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025"/>
  <workbookPr codeName="ЭтаКнига" defaultThemeVersion="166925"/>
  <mc:AlternateContent xmlns:mc="http://schemas.openxmlformats.org/markup-compatibility/2006">
    <mc:Choice Requires="x15">
      <x15ac:absPath xmlns:x15ac="http://schemas.microsoft.com/office/spreadsheetml/2010/11/ac" url="S:\Аналитики\Мойсейчик\Калькуляторы по облигациям\Облигации Айгенис\"/>
    </mc:Choice>
  </mc:AlternateContent>
  <xr:revisionPtr revIDLastSave="0" documentId="13_ncr:1_{C220BE77-4DD4-4A20-883B-4E5772CEE322}" xr6:coauthVersionLast="47" xr6:coauthVersionMax="47" xr10:uidLastSave="{00000000-0000-0000-0000-000000000000}"/>
  <bookViews>
    <workbookView xWindow="-120" yWindow="-120" windowWidth="29040" windowHeight="15840" tabRatio="867" xr2:uid="{8AAC10E7-B321-4F5E-B9FF-78CA3ED79E93}"/>
  </bookViews>
  <sheets>
    <sheet name="Калькулятор" sheetId="1" r:id="rId1"/>
    <sheet name="Расчет цены" sheetId="43" r:id="rId2"/>
    <sheet name="Служебный" sheetId="26" state="hidden" r:id="rId3"/>
    <sheet name="Все выпуски" sheetId="20" r:id="rId4"/>
    <sheet name="Айгенис Оп8" sheetId="19" r:id="rId5"/>
    <sheet name="Айгенис Оп9" sheetId="2" r:id="rId6"/>
    <sheet name="Айгенис Оп10" sheetId="21" r:id="rId7"/>
    <sheet name="Айгенис Оп11" sheetId="23" r:id="rId8"/>
    <sheet name="Aigen18-RF" sheetId="27" r:id="rId9"/>
    <sheet name="Aigen19-RZD" sheetId="30" r:id="rId10"/>
    <sheet name="Aigen20-GAZ" sheetId="33" r:id="rId11"/>
    <sheet name="Aigen21-PHOSAGR" sheetId="35" r:id="rId12"/>
    <sheet name="Айгенис Оп22" sheetId="38" r:id="rId13"/>
    <sheet name="Айгенис Оп23" sheetId="39" r:id="rId14"/>
    <sheet name="Айгенис Оп24" sheetId="40" r:id="rId15"/>
    <sheet name="НКД 8" sheetId="18" state="hidden" r:id="rId16"/>
    <sheet name="НКД 9" sheetId="3" state="hidden" r:id="rId17"/>
    <sheet name="НКД 10" sheetId="24" state="hidden" r:id="rId18"/>
    <sheet name="НКД 11" sheetId="25" state="hidden" r:id="rId19"/>
    <sheet name="НКД 18" sheetId="28" state="hidden" r:id="rId20"/>
    <sheet name="НКД 19" sheetId="29" state="hidden" r:id="rId21"/>
    <sheet name="НКД 20" sheetId="34" state="hidden" r:id="rId22"/>
    <sheet name="НКД 21" sheetId="36" state="hidden" r:id="rId23"/>
    <sheet name="НКД 22" sheetId="37" state="hidden" r:id="rId24"/>
    <sheet name="НКД 23" sheetId="41" state="hidden" r:id="rId25"/>
    <sheet name="НКД 24" sheetId="42" state="hidden" r:id="rId26"/>
    <sheet name="Айгенис Оп31" sheetId="44" r:id="rId27"/>
    <sheet name="НКД 31" sheetId="45" state="hidden" r:id="rId28"/>
  </sheets>
  <definedNames>
    <definedName name="_xlnm._FilterDatabase" localSheetId="17" hidden="1">'НКД 10'!$A$1:$I$1599</definedName>
    <definedName name="_xlnm._FilterDatabase" localSheetId="18" hidden="1">'НКД 11'!$A$1:$I$2571</definedName>
    <definedName name="_xlnm._FilterDatabase" localSheetId="19" hidden="1">'НКД 18'!$A$1:$I$1857</definedName>
    <definedName name="_xlnm._FilterDatabase" localSheetId="20" hidden="1">'НКД 19'!$A$1:$I$863</definedName>
    <definedName name="_xlnm._FilterDatabase" localSheetId="21" hidden="1">'НКД 20'!$A$1:$I$667</definedName>
    <definedName name="_xlnm._FilterDatabase" localSheetId="22" hidden="1">'НКД 21'!$A$1:$I$611</definedName>
    <definedName name="_xlnm._FilterDatabase" localSheetId="23" hidden="1">'НКД 22'!$B$1:$D$1829</definedName>
    <definedName name="_xlnm._FilterDatabase" localSheetId="24" hidden="1">'НКД 23'!$B$1:$J$1224</definedName>
    <definedName name="_xlnm._FilterDatabase" localSheetId="25" hidden="1">'НКД 24'!$B$1:$I$1852</definedName>
    <definedName name="_xlnm._FilterDatabase" localSheetId="27" hidden="1">'НКД 31'!$A$1:$H$981</definedName>
    <definedName name="_xlnm._FilterDatabase" localSheetId="15" hidden="1">'НКД 8'!$A$1:$I$1242</definedName>
    <definedName name="_xlnm._FilterDatabase" localSheetId="16" hidden="1">'НКД 9'!$A$1:$I$1227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34" i="26" l="1"/>
  <c r="J14" i="26"/>
  <c r="J33" i="26"/>
  <c r="I34" i="26"/>
  <c r="I14" i="26"/>
  <c r="I33" i="26"/>
  <c r="E34" i="26"/>
  <c r="E14" i="26"/>
  <c r="E33" i="26"/>
  <c r="D33" i="26"/>
  <c r="H14" i="26"/>
  <c r="G14" i="26"/>
  <c r="K14" i="26" s="1"/>
  <c r="G13" i="26"/>
  <c r="F13" i="26"/>
  <c r="E13" i="26"/>
  <c r="C14" i="26"/>
  <c r="D13" i="26"/>
  <c r="C13" i="26"/>
  <c r="E2" i="45"/>
  <c r="E3" i="44"/>
  <c r="C38" i="1" l="1"/>
  <c r="C37" i="1"/>
  <c r="C36" i="1"/>
  <c r="C35" i="1"/>
  <c r="C34" i="1"/>
  <c r="C33" i="1"/>
  <c r="C32" i="1"/>
  <c r="C21" i="43"/>
  <c r="C20" i="43"/>
  <c r="C19" i="43"/>
  <c r="C18" i="43"/>
  <c r="C17" i="43"/>
  <c r="C16" i="43"/>
  <c r="C15" i="43"/>
  <c r="B20" i="26"/>
  <c r="B17" i="26"/>
  <c r="B16" i="26"/>
  <c r="J13" i="26"/>
  <c r="I13" i="26"/>
  <c r="H13" i="26"/>
  <c r="K13" i="26" s="1"/>
  <c r="D3" i="44"/>
  <c r="A3" i="45"/>
  <c r="C4" i="44"/>
  <c r="B4" i="44"/>
  <c r="B3" i="44"/>
  <c r="A3" i="44"/>
  <c r="A4" i="44" s="1"/>
  <c r="A5" i="44" s="1"/>
  <c r="A6" i="44" s="1"/>
  <c r="A7" i="44" s="1"/>
  <c r="A8" i="44" s="1"/>
  <c r="A9" i="44" s="1"/>
  <c r="A10" i="44" s="1"/>
  <c r="A11" i="44" s="1"/>
  <c r="B21" i="26" l="1"/>
  <c r="C5" i="44"/>
  <c r="E5" i="44" s="1"/>
  <c r="E4" i="44"/>
  <c r="E3" i="45"/>
  <c r="A4" i="45"/>
  <c r="B18" i="26"/>
  <c r="A12" i="44"/>
  <c r="A13" i="44" s="1"/>
  <c r="B6" i="44"/>
  <c r="C6" i="44"/>
  <c r="E6" i="44" s="1"/>
  <c r="D5" i="44"/>
  <c r="B5" i="44"/>
  <c r="D4" i="44"/>
  <c r="C10" i="43"/>
  <c r="C11" i="43" s="1"/>
  <c r="E32" i="26"/>
  <c r="E31" i="26"/>
  <c r="E30" i="26"/>
  <c r="E29" i="26"/>
  <c r="E28" i="26"/>
  <c r="E27" i="26"/>
  <c r="E26" i="26"/>
  <c r="E25" i="26"/>
  <c r="E24" i="26"/>
  <c r="E23" i="26"/>
  <c r="D23" i="26"/>
  <c r="E12" i="26"/>
  <c r="E11" i="26"/>
  <c r="E10" i="26"/>
  <c r="E9" i="26"/>
  <c r="E8" i="26"/>
  <c r="E7" i="26"/>
  <c r="E6" i="26"/>
  <c r="E5" i="26"/>
  <c r="E4" i="26"/>
  <c r="E3" i="26"/>
  <c r="J32" i="26"/>
  <c r="I32" i="26"/>
  <c r="J31" i="26"/>
  <c r="I31" i="26"/>
  <c r="J30" i="26"/>
  <c r="I30" i="26"/>
  <c r="J29" i="26"/>
  <c r="I29" i="26"/>
  <c r="J28" i="26"/>
  <c r="I28" i="26"/>
  <c r="J27" i="26"/>
  <c r="I27" i="26"/>
  <c r="J26" i="26"/>
  <c r="I26" i="26"/>
  <c r="J25" i="26"/>
  <c r="I25" i="26"/>
  <c r="J24" i="26"/>
  <c r="I24" i="26"/>
  <c r="J23" i="26"/>
  <c r="I23" i="26"/>
  <c r="I12" i="26"/>
  <c r="I11" i="26"/>
  <c r="I10" i="26"/>
  <c r="I9" i="26"/>
  <c r="I8" i="26"/>
  <c r="I7" i="26"/>
  <c r="I6" i="26"/>
  <c r="I5" i="26"/>
  <c r="I4" i="26"/>
  <c r="I3" i="26"/>
  <c r="D32" i="26"/>
  <c r="D31" i="26"/>
  <c r="D30" i="26"/>
  <c r="D29" i="26"/>
  <c r="D28" i="26"/>
  <c r="D27" i="26"/>
  <c r="D26" i="26"/>
  <c r="D25" i="26"/>
  <c r="D24" i="26"/>
  <c r="D12" i="26"/>
  <c r="D11" i="26"/>
  <c r="D10" i="26"/>
  <c r="D9" i="26"/>
  <c r="D8" i="26"/>
  <c r="D7" i="26"/>
  <c r="D6" i="26"/>
  <c r="D5" i="26"/>
  <c r="D4" i="26"/>
  <c r="D3" i="26"/>
  <c r="A5" i="45" l="1"/>
  <c r="E4" i="45"/>
  <c r="A6" i="45"/>
  <c r="C7" i="44"/>
  <c r="E7" i="44" s="1"/>
  <c r="D6" i="44"/>
  <c r="B7" i="44"/>
  <c r="E5" i="45" l="1"/>
  <c r="A7" i="45"/>
  <c r="E6" i="45"/>
  <c r="C8" i="44"/>
  <c r="E8" i="44" s="1"/>
  <c r="D7" i="44"/>
  <c r="B8" i="44"/>
  <c r="C12" i="43"/>
  <c r="G3" i="26"/>
  <c r="J12" i="26"/>
  <c r="G12" i="26"/>
  <c r="J11" i="26"/>
  <c r="G11" i="26"/>
  <c r="J10" i="26"/>
  <c r="G10" i="26"/>
  <c r="J9" i="26"/>
  <c r="G9" i="26"/>
  <c r="J8" i="26"/>
  <c r="G8" i="26"/>
  <c r="J7" i="26"/>
  <c r="G7" i="26"/>
  <c r="J6" i="26"/>
  <c r="G6" i="26"/>
  <c r="J5" i="26"/>
  <c r="G5" i="26"/>
  <c r="J4" i="26"/>
  <c r="G4" i="26"/>
  <c r="J3" i="26"/>
  <c r="H3" i="26"/>
  <c r="K3" i="26" l="1"/>
  <c r="E7" i="45"/>
  <c r="A8" i="45"/>
  <c r="C9" i="44"/>
  <c r="E9" i="44" s="1"/>
  <c r="D8" i="44"/>
  <c r="B9" i="44"/>
  <c r="C12" i="26"/>
  <c r="C11" i="26"/>
  <c r="C10" i="26"/>
  <c r="C9" i="26"/>
  <c r="C8" i="26"/>
  <c r="C7" i="26"/>
  <c r="C6" i="26"/>
  <c r="C5" i="26"/>
  <c r="C4" i="26"/>
  <c r="C3" i="26"/>
  <c r="F6" i="26"/>
  <c r="F7" i="26"/>
  <c r="F8" i="26"/>
  <c r="F9" i="26"/>
  <c r="F10" i="26"/>
  <c r="F11" i="26"/>
  <c r="F12" i="26"/>
  <c r="F5" i="26"/>
  <c r="F4" i="26"/>
  <c r="F3" i="26"/>
  <c r="A2" i="41"/>
  <c r="C2" i="42"/>
  <c r="H12" i="26"/>
  <c r="K12" i="26" s="1"/>
  <c r="C2" i="41"/>
  <c r="E8" i="45" l="1"/>
  <c r="A9" i="45"/>
  <c r="B10" i="44"/>
  <c r="C10" i="44"/>
  <c r="D9" i="44"/>
  <c r="B3" i="42"/>
  <c r="C3" i="42" s="1"/>
  <c r="D2" i="42"/>
  <c r="A2" i="42"/>
  <c r="B3" i="41"/>
  <c r="D2" i="41"/>
  <c r="E22" i="40"/>
  <c r="E21" i="40"/>
  <c r="E20" i="40"/>
  <c r="E19" i="40"/>
  <c r="E18" i="40"/>
  <c r="E17" i="40"/>
  <c r="E16" i="40"/>
  <c r="E15" i="40"/>
  <c r="E14" i="40"/>
  <c r="E13" i="40"/>
  <c r="E12" i="40"/>
  <c r="E11" i="40"/>
  <c r="E10" i="40"/>
  <c r="E9" i="40"/>
  <c r="E8" i="40"/>
  <c r="E7" i="40"/>
  <c r="E6" i="40"/>
  <c r="E5" i="40"/>
  <c r="E4" i="40"/>
  <c r="E3" i="40"/>
  <c r="C4" i="40"/>
  <c r="C5" i="40" s="1"/>
  <c r="B4" i="40"/>
  <c r="D3" i="40"/>
  <c r="B3" i="40"/>
  <c r="A3" i="40"/>
  <c r="A4" i="40" s="1"/>
  <c r="A5" i="40" s="1"/>
  <c r="A6" i="40" s="1"/>
  <c r="A7" i="40" s="1"/>
  <c r="A8" i="40" s="1"/>
  <c r="A9" i="40" s="1"/>
  <c r="A10" i="40" s="1"/>
  <c r="A11" i="40" s="1"/>
  <c r="A12" i="40" s="1"/>
  <c r="A13" i="40" s="1"/>
  <c r="A14" i="40" s="1"/>
  <c r="A15" i="40" s="1"/>
  <c r="A16" i="40" s="1"/>
  <c r="A17" i="40" s="1"/>
  <c r="A18" i="40" s="1"/>
  <c r="A19" i="40" s="1"/>
  <c r="A20" i="40" s="1"/>
  <c r="A21" i="40" s="1"/>
  <c r="A22" i="40" s="1"/>
  <c r="E42" i="39"/>
  <c r="E41" i="39"/>
  <c r="E40" i="39"/>
  <c r="E39" i="39"/>
  <c r="E38" i="39"/>
  <c r="E37" i="39"/>
  <c r="E36" i="39"/>
  <c r="E35" i="39"/>
  <c r="E34" i="39"/>
  <c r="E33" i="39"/>
  <c r="E32" i="39"/>
  <c r="E31" i="39"/>
  <c r="E30" i="39"/>
  <c r="E29" i="39"/>
  <c r="E28" i="39"/>
  <c r="E27" i="39"/>
  <c r="E26" i="39"/>
  <c r="E25" i="39"/>
  <c r="E24" i="39"/>
  <c r="E23" i="39"/>
  <c r="E22" i="39"/>
  <c r="E21" i="39"/>
  <c r="E20" i="39"/>
  <c r="E19" i="39"/>
  <c r="E18" i="39"/>
  <c r="E17" i="39"/>
  <c r="E16" i="39"/>
  <c r="E15" i="39"/>
  <c r="E14" i="39"/>
  <c r="E13" i="39"/>
  <c r="E12" i="39"/>
  <c r="E11" i="39"/>
  <c r="E10" i="39"/>
  <c r="E9" i="39"/>
  <c r="E8" i="39"/>
  <c r="E7" i="39"/>
  <c r="E6" i="39"/>
  <c r="E5" i="39"/>
  <c r="E4" i="39"/>
  <c r="E3" i="39"/>
  <c r="D5" i="39"/>
  <c r="C4" i="39"/>
  <c r="C5" i="39" s="1"/>
  <c r="B6" i="39" s="1"/>
  <c r="B4" i="39"/>
  <c r="D3" i="39"/>
  <c r="B3" i="39"/>
  <c r="A3" i="39"/>
  <c r="A4" i="39" s="1"/>
  <c r="A5" i="39" s="1"/>
  <c r="A6" i="39" s="1"/>
  <c r="A7" i="39" s="1"/>
  <c r="A8" i="39" s="1"/>
  <c r="A9" i="39" s="1"/>
  <c r="A10" i="39" s="1"/>
  <c r="A11" i="39" s="1"/>
  <c r="A12" i="39" s="1"/>
  <c r="A13" i="39" s="1"/>
  <c r="A14" i="39" s="1"/>
  <c r="A15" i="39" s="1"/>
  <c r="A16" i="39" s="1"/>
  <c r="A17" i="39" s="1"/>
  <c r="A18" i="39" s="1"/>
  <c r="A19" i="39" s="1"/>
  <c r="A20" i="39" s="1"/>
  <c r="A21" i="39" s="1"/>
  <c r="A22" i="39" s="1"/>
  <c r="A23" i="39" s="1"/>
  <c r="A24" i="39" s="1"/>
  <c r="A25" i="39" s="1"/>
  <c r="A26" i="39" s="1"/>
  <c r="A27" i="39" s="1"/>
  <c r="A28" i="39" s="1"/>
  <c r="A29" i="39" s="1"/>
  <c r="A30" i="39" s="1"/>
  <c r="A31" i="39" s="1"/>
  <c r="A32" i="39" s="1"/>
  <c r="A33" i="39" s="1"/>
  <c r="A34" i="39" s="1"/>
  <c r="A35" i="39" s="1"/>
  <c r="A36" i="39" s="1"/>
  <c r="A37" i="39" s="1"/>
  <c r="A38" i="39" s="1"/>
  <c r="A39" i="39" s="1"/>
  <c r="A40" i="39" s="1"/>
  <c r="A41" i="39" s="1"/>
  <c r="A42" i="39" s="1"/>
  <c r="H11" i="26"/>
  <c r="K11" i="26" s="1"/>
  <c r="C11" i="44" l="1"/>
  <c r="E10" i="44"/>
  <c r="B11" i="44"/>
  <c r="E9" i="45"/>
  <c r="A10" i="45"/>
  <c r="D10" i="44"/>
  <c r="D3" i="41"/>
  <c r="C3" i="41"/>
  <c r="A3" i="42"/>
  <c r="E3" i="42" s="1"/>
  <c r="B4" i="42"/>
  <c r="C4" i="42" s="1"/>
  <c r="D3" i="42"/>
  <c r="B4" i="41"/>
  <c r="C4" i="41" s="1"/>
  <c r="B6" i="40"/>
  <c r="C6" i="40"/>
  <c r="D5" i="40"/>
  <c r="B5" i="40"/>
  <c r="D4" i="40"/>
  <c r="C6" i="39"/>
  <c r="B5" i="39"/>
  <c r="D4" i="39"/>
  <c r="E11" i="44" l="1"/>
  <c r="D11" i="44"/>
  <c r="E10" i="45"/>
  <c r="A11" i="45"/>
  <c r="D4" i="42"/>
  <c r="B5" i="42"/>
  <c r="C5" i="42" s="1"/>
  <c r="D4" i="41"/>
  <c r="B5" i="41"/>
  <c r="C5" i="41" s="1"/>
  <c r="A3" i="41"/>
  <c r="E3" i="41" s="1"/>
  <c r="A4" i="41"/>
  <c r="E4" i="41" s="1"/>
  <c r="C7" i="40"/>
  <c r="B7" i="40"/>
  <c r="D6" i="40"/>
  <c r="C7" i="39"/>
  <c r="B7" i="39"/>
  <c r="D6" i="39"/>
  <c r="E11" i="45" l="1"/>
  <c r="A12" i="45"/>
  <c r="A4" i="42"/>
  <c r="E4" i="42" s="1"/>
  <c r="D5" i="42"/>
  <c r="B6" i="42"/>
  <c r="C6" i="42" s="1"/>
  <c r="D5" i="41"/>
  <c r="B6" i="41"/>
  <c r="C6" i="41" s="1"/>
  <c r="B8" i="40"/>
  <c r="C8" i="40"/>
  <c r="D7" i="40"/>
  <c r="C8" i="39"/>
  <c r="D7" i="39"/>
  <c r="B8" i="39"/>
  <c r="E12" i="45" l="1"/>
  <c r="A13" i="45"/>
  <c r="B7" i="42"/>
  <c r="C7" i="42" s="1"/>
  <c r="D6" i="42"/>
  <c r="A6" i="42"/>
  <c r="E6" i="42" s="1"/>
  <c r="A5" i="42"/>
  <c r="E5" i="42" s="1"/>
  <c r="A5" i="41"/>
  <c r="E5" i="41" s="1"/>
  <c r="D6" i="41"/>
  <c r="B7" i="41"/>
  <c r="C7" i="41" s="1"/>
  <c r="C9" i="40"/>
  <c r="D8" i="40"/>
  <c r="B9" i="40"/>
  <c r="C9" i="39"/>
  <c r="D8" i="39"/>
  <c r="B9" i="39"/>
  <c r="E13" i="45" l="1"/>
  <c r="A14" i="45"/>
  <c r="B8" i="42"/>
  <c r="C8" i="42" s="1"/>
  <c r="D7" i="42"/>
  <c r="D7" i="41"/>
  <c r="B8" i="41"/>
  <c r="C8" i="41" s="1"/>
  <c r="A7" i="41"/>
  <c r="E7" i="41" s="1"/>
  <c r="A6" i="41"/>
  <c r="E6" i="41" s="1"/>
  <c r="B10" i="40"/>
  <c r="C10" i="40"/>
  <c r="D9" i="40"/>
  <c r="B10" i="39"/>
  <c r="C10" i="39"/>
  <c r="D9" i="39"/>
  <c r="E14" i="45" l="1"/>
  <c r="A15" i="45"/>
  <c r="B9" i="42"/>
  <c r="C9" i="42" s="1"/>
  <c r="D8" i="42"/>
  <c r="A8" i="42"/>
  <c r="E8" i="42" s="1"/>
  <c r="A7" i="42"/>
  <c r="E7" i="42" s="1"/>
  <c r="D8" i="41"/>
  <c r="B9" i="41"/>
  <c r="C9" i="41" s="1"/>
  <c r="C11" i="40"/>
  <c r="D10" i="40"/>
  <c r="B11" i="40"/>
  <c r="C11" i="39"/>
  <c r="D10" i="39"/>
  <c r="B11" i="39"/>
  <c r="E15" i="45" l="1"/>
  <c r="A16" i="45"/>
  <c r="B10" i="42"/>
  <c r="C10" i="42" s="1"/>
  <c r="D9" i="42"/>
  <c r="D9" i="41"/>
  <c r="B10" i="41"/>
  <c r="C10" i="41" s="1"/>
  <c r="A9" i="41"/>
  <c r="E9" i="41" s="1"/>
  <c r="A8" i="41"/>
  <c r="E8" i="41" s="1"/>
  <c r="B12" i="40"/>
  <c r="C12" i="40"/>
  <c r="D11" i="40"/>
  <c r="B12" i="39"/>
  <c r="C12" i="39"/>
  <c r="D11" i="39"/>
  <c r="E16" i="45" l="1"/>
  <c r="A17" i="45"/>
  <c r="D10" i="42"/>
  <c r="B11" i="42"/>
  <c r="C11" i="42" s="1"/>
  <c r="A10" i="42"/>
  <c r="E10" i="42" s="1"/>
  <c r="A9" i="42"/>
  <c r="E9" i="42" s="1"/>
  <c r="D10" i="41"/>
  <c r="B11" i="41"/>
  <c r="C11" i="41" s="1"/>
  <c r="C13" i="40"/>
  <c r="D12" i="40"/>
  <c r="B13" i="40"/>
  <c r="C13" i="39"/>
  <c r="D12" i="39"/>
  <c r="B13" i="39"/>
  <c r="E17" i="45" l="1"/>
  <c r="A18" i="45"/>
  <c r="B12" i="42"/>
  <c r="C12" i="42" s="1"/>
  <c r="A11" i="42"/>
  <c r="E11" i="42" s="1"/>
  <c r="D11" i="42"/>
  <c r="A10" i="41"/>
  <c r="E10" i="41" s="1"/>
  <c r="D11" i="41"/>
  <c r="B12" i="41"/>
  <c r="C12" i="41" s="1"/>
  <c r="A11" i="41"/>
  <c r="E11" i="41" s="1"/>
  <c r="B14" i="40"/>
  <c r="D13" i="40"/>
  <c r="C14" i="40"/>
  <c r="B14" i="39"/>
  <c r="D13" i="39"/>
  <c r="C14" i="39"/>
  <c r="E18" i="45" l="1"/>
  <c r="A19" i="45"/>
  <c r="B13" i="42"/>
  <c r="C13" i="42" s="1"/>
  <c r="D12" i="42"/>
  <c r="A12" i="42"/>
  <c r="E12" i="42" s="1"/>
  <c r="D12" i="41"/>
  <c r="B13" i="41"/>
  <c r="C13" i="41" s="1"/>
  <c r="A12" i="41"/>
  <c r="E12" i="41" s="1"/>
  <c r="C15" i="40"/>
  <c r="D14" i="40"/>
  <c r="B15" i="40"/>
  <c r="C15" i="39"/>
  <c r="D14" i="39"/>
  <c r="B15" i="39"/>
  <c r="E19" i="45" l="1"/>
  <c r="A20" i="45"/>
  <c r="C12" i="44"/>
  <c r="B12" i="44"/>
  <c r="B14" i="42"/>
  <c r="C14" i="42" s="1"/>
  <c r="D13" i="42"/>
  <c r="A13" i="42"/>
  <c r="E13" i="42" s="1"/>
  <c r="D13" i="41"/>
  <c r="B14" i="41"/>
  <c r="C14" i="41" s="1"/>
  <c r="A13" i="41"/>
  <c r="E13" i="41" s="1"/>
  <c r="B16" i="40"/>
  <c r="C16" i="40"/>
  <c r="D15" i="40"/>
  <c r="B16" i="39"/>
  <c r="C16" i="39"/>
  <c r="D15" i="39"/>
  <c r="C13" i="44" l="1"/>
  <c r="E12" i="44"/>
  <c r="D4" i="45"/>
  <c r="D6" i="45"/>
  <c r="D5" i="45"/>
  <c r="D9" i="45"/>
  <c r="D10" i="45"/>
  <c r="D11" i="45"/>
  <c r="D12" i="45"/>
  <c r="D14" i="45"/>
  <c r="D15" i="45"/>
  <c r="D16" i="45"/>
  <c r="D18" i="45"/>
  <c r="E20" i="45"/>
  <c r="A21" i="45"/>
  <c r="B13" i="44"/>
  <c r="D12" i="44"/>
  <c r="D14" i="42"/>
  <c r="A14" i="42"/>
  <c r="E14" i="42" s="1"/>
  <c r="B15" i="42"/>
  <c r="C15" i="42" s="1"/>
  <c r="D14" i="41"/>
  <c r="B15" i="41"/>
  <c r="C15" i="41" s="1"/>
  <c r="A14" i="41"/>
  <c r="E14" i="41" s="1"/>
  <c r="C17" i="40"/>
  <c r="D16" i="40"/>
  <c r="B17" i="40"/>
  <c r="C17" i="39"/>
  <c r="D16" i="39"/>
  <c r="B17" i="39"/>
  <c r="E13" i="44" l="1"/>
  <c r="D2" i="45"/>
  <c r="D3" i="45"/>
  <c r="D20" i="45"/>
  <c r="D17" i="45"/>
  <c r="D13" i="45"/>
  <c r="D8" i="45"/>
  <c r="D7" i="45"/>
  <c r="D19" i="45"/>
  <c r="C20" i="45"/>
  <c r="E21" i="45"/>
  <c r="D21" i="45"/>
  <c r="A22" i="45"/>
  <c r="D13" i="44"/>
  <c r="D14" i="44" s="1"/>
  <c r="A15" i="42"/>
  <c r="E15" i="42" s="1"/>
  <c r="D15" i="42"/>
  <c r="B16" i="42"/>
  <c r="C16" i="42" s="1"/>
  <c r="D15" i="41"/>
  <c r="B16" i="41"/>
  <c r="C16" i="41" s="1"/>
  <c r="A15" i="41"/>
  <c r="E15" i="41" s="1"/>
  <c r="B18" i="40"/>
  <c r="D17" i="40"/>
  <c r="C18" i="40"/>
  <c r="B18" i="39"/>
  <c r="D17" i="39"/>
  <c r="C18" i="39"/>
  <c r="C2" i="45" l="1"/>
  <c r="C3" i="45"/>
  <c r="C4" i="45"/>
  <c r="C7" i="45"/>
  <c r="C6" i="45"/>
  <c r="C5" i="45"/>
  <c r="C8" i="45"/>
  <c r="C9" i="45"/>
  <c r="C10" i="45"/>
  <c r="C11" i="45"/>
  <c r="C12" i="45"/>
  <c r="C13" i="45"/>
  <c r="C14" i="45"/>
  <c r="C15" i="45"/>
  <c r="C16" i="45"/>
  <c r="C17" i="45"/>
  <c r="C18" i="45"/>
  <c r="C19" i="45"/>
  <c r="C21" i="45"/>
  <c r="E22" i="45"/>
  <c r="D22" i="45"/>
  <c r="A23" i="45"/>
  <c r="A16" i="42"/>
  <c r="E16" i="42" s="1"/>
  <c r="D16" i="42"/>
  <c r="B17" i="42"/>
  <c r="C17" i="42" s="1"/>
  <c r="D16" i="41"/>
  <c r="A16" i="41"/>
  <c r="E16" i="41" s="1"/>
  <c r="B17" i="41"/>
  <c r="C17" i="41" s="1"/>
  <c r="C19" i="40"/>
  <c r="D18" i="40"/>
  <c r="B19" i="40"/>
  <c r="C19" i="39"/>
  <c r="D18" i="39"/>
  <c r="B19" i="39"/>
  <c r="E23" i="45" l="1"/>
  <c r="D23" i="45"/>
  <c r="C22" i="45"/>
  <c r="A24" i="45"/>
  <c r="A17" i="42"/>
  <c r="E17" i="42" s="1"/>
  <c r="D17" i="42"/>
  <c r="B18" i="42"/>
  <c r="C18" i="42" s="1"/>
  <c r="D17" i="41"/>
  <c r="B18" i="41"/>
  <c r="C18" i="41" s="1"/>
  <c r="A17" i="41"/>
  <c r="E17" i="41" s="1"/>
  <c r="B20" i="40"/>
  <c r="C20" i="40"/>
  <c r="D19" i="40"/>
  <c r="B20" i="39"/>
  <c r="C20" i="39"/>
  <c r="D19" i="39"/>
  <c r="C23" i="45" l="1"/>
  <c r="E24" i="45"/>
  <c r="D24" i="45"/>
  <c r="A25" i="45"/>
  <c r="A18" i="42"/>
  <c r="E18" i="42" s="1"/>
  <c r="D18" i="42"/>
  <c r="B19" i="42"/>
  <c r="C19" i="42" s="1"/>
  <c r="D18" i="41"/>
  <c r="B19" i="41"/>
  <c r="C19" i="41" s="1"/>
  <c r="A18" i="41"/>
  <c r="E18" i="41" s="1"/>
  <c r="C21" i="40"/>
  <c r="D20" i="40"/>
  <c r="B21" i="40"/>
  <c r="C21" i="39"/>
  <c r="D20" i="39"/>
  <c r="B21" i="39"/>
  <c r="E25" i="45" l="1"/>
  <c r="D25" i="45"/>
  <c r="C24" i="45"/>
  <c r="A26" i="45"/>
  <c r="A19" i="42"/>
  <c r="E19" i="42" s="1"/>
  <c r="D19" i="42"/>
  <c r="B20" i="42"/>
  <c r="C20" i="42" s="1"/>
  <c r="D19" i="41"/>
  <c r="B20" i="41"/>
  <c r="C20" i="41" s="1"/>
  <c r="A19" i="41"/>
  <c r="E19" i="41" s="1"/>
  <c r="B22" i="40"/>
  <c r="D21" i="40"/>
  <c r="C22" i="40"/>
  <c r="B22" i="39"/>
  <c r="D21" i="39"/>
  <c r="C22" i="39"/>
  <c r="C25" i="45" l="1"/>
  <c r="D26" i="45"/>
  <c r="E26" i="45"/>
  <c r="A27" i="45"/>
  <c r="A20" i="42"/>
  <c r="E20" i="42" s="1"/>
  <c r="D20" i="42"/>
  <c r="B21" i="42"/>
  <c r="C21" i="42" s="1"/>
  <c r="D20" i="41"/>
  <c r="B21" i="41"/>
  <c r="C21" i="41" s="1"/>
  <c r="A20" i="41"/>
  <c r="E20" i="41" s="1"/>
  <c r="D22" i="40"/>
  <c r="D23" i="40" s="1"/>
  <c r="C23" i="39"/>
  <c r="D22" i="39"/>
  <c r="B23" i="39"/>
  <c r="E27" i="45" l="1"/>
  <c r="D27" i="45"/>
  <c r="C26" i="45"/>
  <c r="A28" i="45"/>
  <c r="B22" i="42"/>
  <c r="C22" i="42" s="1"/>
  <c r="A21" i="42"/>
  <c r="E21" i="42" s="1"/>
  <c r="D21" i="42"/>
  <c r="D21" i="41"/>
  <c r="B22" i="41"/>
  <c r="C22" i="41" s="1"/>
  <c r="A21" i="41"/>
  <c r="E21" i="41" s="1"/>
  <c r="B24" i="39"/>
  <c r="C24" i="39"/>
  <c r="D23" i="39"/>
  <c r="C27" i="45" l="1"/>
  <c r="E28" i="45"/>
  <c r="D28" i="45"/>
  <c r="A29" i="45"/>
  <c r="B23" i="42"/>
  <c r="C23" i="42" s="1"/>
  <c r="D22" i="42"/>
  <c r="A22" i="42"/>
  <c r="E22" i="42" s="1"/>
  <c r="D22" i="41"/>
  <c r="B23" i="41"/>
  <c r="C23" i="41" s="1"/>
  <c r="A22" i="41"/>
  <c r="E22" i="41" s="1"/>
  <c r="C25" i="39"/>
  <c r="D24" i="39"/>
  <c r="B25" i="39"/>
  <c r="E29" i="45" l="1"/>
  <c r="D29" i="45"/>
  <c r="C28" i="45"/>
  <c r="A30" i="45"/>
  <c r="B24" i="42"/>
  <c r="C24" i="42" s="1"/>
  <c r="D23" i="42"/>
  <c r="A23" i="42"/>
  <c r="E23" i="42" s="1"/>
  <c r="D23" i="41"/>
  <c r="B24" i="41"/>
  <c r="C24" i="41" s="1"/>
  <c r="A23" i="41"/>
  <c r="E23" i="41" s="1"/>
  <c r="B26" i="39"/>
  <c r="C26" i="39"/>
  <c r="D25" i="39"/>
  <c r="C29" i="45" l="1"/>
  <c r="E30" i="45"/>
  <c r="D30" i="45"/>
  <c r="A31" i="45"/>
  <c r="B25" i="42"/>
  <c r="C25" i="42" s="1"/>
  <c r="D24" i="42"/>
  <c r="A24" i="42"/>
  <c r="E24" i="42" s="1"/>
  <c r="D24" i="41"/>
  <c r="A24" i="41"/>
  <c r="E24" i="41" s="1"/>
  <c r="B25" i="41"/>
  <c r="C25" i="41" s="1"/>
  <c r="C27" i="39"/>
  <c r="D26" i="39"/>
  <c r="B27" i="39"/>
  <c r="C30" i="45" l="1"/>
  <c r="E31" i="45"/>
  <c r="D31" i="45"/>
  <c r="A32" i="45"/>
  <c r="B26" i="42"/>
  <c r="C26" i="42" s="1"/>
  <c r="D25" i="42"/>
  <c r="A25" i="42"/>
  <c r="E25" i="42" s="1"/>
  <c r="B26" i="41"/>
  <c r="C26" i="41" s="1"/>
  <c r="D25" i="41"/>
  <c r="A25" i="41"/>
  <c r="E25" i="41" s="1"/>
  <c r="B28" i="39"/>
  <c r="C28" i="39"/>
  <c r="D27" i="39"/>
  <c r="C31" i="45" l="1"/>
  <c r="E32" i="45"/>
  <c r="D32" i="45"/>
  <c r="A33" i="45"/>
  <c r="D26" i="42"/>
  <c r="B27" i="42"/>
  <c r="C27" i="42" s="1"/>
  <c r="A26" i="42"/>
  <c r="E26" i="42" s="1"/>
  <c r="D26" i="41"/>
  <c r="A26" i="41"/>
  <c r="E26" i="41" s="1"/>
  <c r="B27" i="41"/>
  <c r="C27" i="41" s="1"/>
  <c r="C29" i="39"/>
  <c r="D28" i="39"/>
  <c r="B29" i="39"/>
  <c r="C32" i="45" l="1"/>
  <c r="E33" i="45"/>
  <c r="D33" i="45"/>
  <c r="A34" i="45"/>
  <c r="A27" i="42"/>
  <c r="E27" i="42" s="1"/>
  <c r="D27" i="42"/>
  <c r="B28" i="42"/>
  <c r="C28" i="42" s="1"/>
  <c r="B28" i="41"/>
  <c r="C28" i="41" s="1"/>
  <c r="D27" i="41"/>
  <c r="A27" i="41"/>
  <c r="E27" i="41" s="1"/>
  <c r="B30" i="39"/>
  <c r="D29" i="39"/>
  <c r="C30" i="39"/>
  <c r="C33" i="45" l="1"/>
  <c r="D34" i="45"/>
  <c r="E34" i="45"/>
  <c r="A35" i="45"/>
  <c r="B29" i="42"/>
  <c r="C29" i="42" s="1"/>
  <c r="D28" i="42"/>
  <c r="A28" i="42"/>
  <c r="D28" i="41"/>
  <c r="B29" i="41"/>
  <c r="C29" i="41" s="1"/>
  <c r="A28" i="41"/>
  <c r="C31" i="39"/>
  <c r="D30" i="39"/>
  <c r="B31" i="39"/>
  <c r="E35" i="45" l="1"/>
  <c r="D35" i="45"/>
  <c r="C34" i="45"/>
  <c r="A36" i="45"/>
  <c r="E28" i="42"/>
  <c r="F28" i="42"/>
  <c r="E28" i="41"/>
  <c r="F28" i="41"/>
  <c r="D29" i="42"/>
  <c r="B30" i="42"/>
  <c r="C30" i="42" s="1"/>
  <c r="A29" i="42"/>
  <c r="D29" i="41"/>
  <c r="A29" i="41"/>
  <c r="B30" i="41"/>
  <c r="C30" i="41" s="1"/>
  <c r="B32" i="39"/>
  <c r="C32" i="39"/>
  <c r="D31" i="39"/>
  <c r="C35" i="45" l="1"/>
  <c r="E36" i="45"/>
  <c r="D36" i="45"/>
  <c r="A37" i="45"/>
  <c r="E30" i="42"/>
  <c r="E29" i="42"/>
  <c r="E30" i="41"/>
  <c r="E29" i="41"/>
  <c r="D30" i="42"/>
  <c r="B31" i="42"/>
  <c r="C31" i="42" s="1"/>
  <c r="A30" i="42"/>
  <c r="D30" i="41"/>
  <c r="A30" i="41"/>
  <c r="B31" i="41"/>
  <c r="C31" i="41" s="1"/>
  <c r="C33" i="39"/>
  <c r="D32" i="39"/>
  <c r="B33" i="39"/>
  <c r="E37" i="45" l="1"/>
  <c r="D37" i="45"/>
  <c r="C36" i="45"/>
  <c r="A38" i="45"/>
  <c r="E31" i="42"/>
  <c r="E31" i="41"/>
  <c r="D31" i="42"/>
  <c r="B32" i="42"/>
  <c r="A31" i="42"/>
  <c r="D31" i="41"/>
  <c r="A31" i="41"/>
  <c r="B32" i="41"/>
  <c r="B34" i="39"/>
  <c r="C34" i="39"/>
  <c r="D33" i="39"/>
  <c r="C37" i="45" l="1"/>
  <c r="E38" i="45"/>
  <c r="D38" i="45"/>
  <c r="A39" i="45"/>
  <c r="C32" i="42"/>
  <c r="E32" i="42"/>
  <c r="C32" i="41"/>
  <c r="E32" i="41"/>
  <c r="D32" i="42"/>
  <c r="B33" i="42"/>
  <c r="A32" i="42"/>
  <c r="D32" i="41"/>
  <c r="A32" i="41"/>
  <c r="B33" i="41"/>
  <c r="C35" i="39"/>
  <c r="D34" i="39"/>
  <c r="B35" i="39"/>
  <c r="C38" i="45" l="1"/>
  <c r="E39" i="45"/>
  <c r="D39" i="45"/>
  <c r="A40" i="45"/>
  <c r="C33" i="42"/>
  <c r="E33" i="42"/>
  <c r="C33" i="41"/>
  <c r="E33" i="41"/>
  <c r="D33" i="42"/>
  <c r="B34" i="42"/>
  <c r="A33" i="42"/>
  <c r="D33" i="41"/>
  <c r="A33" i="41"/>
  <c r="B34" i="41"/>
  <c r="B36" i="39"/>
  <c r="C36" i="39"/>
  <c r="D35" i="39"/>
  <c r="C39" i="45" l="1"/>
  <c r="E40" i="45"/>
  <c r="D40" i="45"/>
  <c r="A41" i="45"/>
  <c r="C34" i="42"/>
  <c r="E34" i="42"/>
  <c r="C34" i="41"/>
  <c r="E34" i="41"/>
  <c r="D34" i="42"/>
  <c r="B35" i="42"/>
  <c r="A34" i="42"/>
  <c r="D34" i="41"/>
  <c r="A34" i="41"/>
  <c r="B35" i="41"/>
  <c r="C37" i="39"/>
  <c r="D36" i="39"/>
  <c r="B37" i="39"/>
  <c r="E41" i="45" l="1"/>
  <c r="D41" i="45"/>
  <c r="C40" i="45"/>
  <c r="A42" i="45"/>
  <c r="C35" i="42"/>
  <c r="E35" i="42"/>
  <c r="C35" i="41"/>
  <c r="E35" i="41"/>
  <c r="D35" i="42"/>
  <c r="B36" i="42"/>
  <c r="A35" i="42"/>
  <c r="D35" i="41"/>
  <c r="A35" i="41"/>
  <c r="B36" i="41"/>
  <c r="B38" i="39"/>
  <c r="C38" i="39"/>
  <c r="D37" i="39"/>
  <c r="C41" i="45" l="1"/>
  <c r="E42" i="45"/>
  <c r="D42" i="45"/>
  <c r="A43" i="45"/>
  <c r="C36" i="42"/>
  <c r="E36" i="42"/>
  <c r="C36" i="41"/>
  <c r="E36" i="41"/>
  <c r="D36" i="42"/>
  <c r="B37" i="42"/>
  <c r="A36" i="42"/>
  <c r="D36" i="41"/>
  <c r="A36" i="41"/>
  <c r="B37" i="41"/>
  <c r="C39" i="39"/>
  <c r="D38" i="39"/>
  <c r="B39" i="39"/>
  <c r="E43" i="45" l="1"/>
  <c r="D43" i="45"/>
  <c r="C42" i="45"/>
  <c r="A44" i="45"/>
  <c r="C37" i="42"/>
  <c r="E37" i="42"/>
  <c r="C37" i="41"/>
  <c r="E37" i="41"/>
  <c r="D37" i="42"/>
  <c r="B38" i="42"/>
  <c r="A37" i="42"/>
  <c r="D37" i="41"/>
  <c r="A37" i="41"/>
  <c r="B38" i="41"/>
  <c r="B40" i="39"/>
  <c r="C40" i="39"/>
  <c r="D39" i="39"/>
  <c r="C43" i="45" l="1"/>
  <c r="E44" i="45"/>
  <c r="D44" i="45"/>
  <c r="A45" i="45"/>
  <c r="C38" i="42"/>
  <c r="E38" i="42"/>
  <c r="C38" i="41"/>
  <c r="E38" i="41"/>
  <c r="D38" i="42"/>
  <c r="B39" i="42"/>
  <c r="A38" i="42"/>
  <c r="D38" i="41"/>
  <c r="A38" i="41"/>
  <c r="B39" i="41"/>
  <c r="C41" i="39"/>
  <c r="D40" i="39"/>
  <c r="B41" i="39"/>
  <c r="C44" i="45" l="1"/>
  <c r="E45" i="45"/>
  <c r="D45" i="45"/>
  <c r="A46" i="45"/>
  <c r="C39" i="42"/>
  <c r="E39" i="42"/>
  <c r="C39" i="41"/>
  <c r="E39" i="41"/>
  <c r="D39" i="42"/>
  <c r="B40" i="42"/>
  <c r="A39" i="42"/>
  <c r="D39" i="41"/>
  <c r="A39" i="41"/>
  <c r="B40" i="41"/>
  <c r="B42" i="39"/>
  <c r="C42" i="39"/>
  <c r="D41" i="39"/>
  <c r="C45" i="45" l="1"/>
  <c r="E46" i="45"/>
  <c r="D46" i="45"/>
  <c r="A47" i="45"/>
  <c r="C40" i="42"/>
  <c r="E40" i="42"/>
  <c r="C40" i="41"/>
  <c r="E40" i="41"/>
  <c r="D40" i="42"/>
  <c r="B41" i="42"/>
  <c r="A40" i="42"/>
  <c r="D40" i="41"/>
  <c r="A40" i="41"/>
  <c r="B41" i="41"/>
  <c r="D42" i="39"/>
  <c r="D43" i="39" s="1"/>
  <c r="C46" i="45" l="1"/>
  <c r="E47" i="45"/>
  <c r="D47" i="45"/>
  <c r="A48" i="45"/>
  <c r="C41" i="42"/>
  <c r="E41" i="42"/>
  <c r="C41" i="41"/>
  <c r="E41" i="41"/>
  <c r="D41" i="42"/>
  <c r="B42" i="42"/>
  <c r="A41" i="42"/>
  <c r="D41" i="41"/>
  <c r="A41" i="41"/>
  <c r="B42" i="41"/>
  <c r="C47" i="45" l="1"/>
  <c r="E48" i="45"/>
  <c r="D48" i="45"/>
  <c r="A49" i="45"/>
  <c r="C42" i="42"/>
  <c r="A42" i="42" s="1"/>
  <c r="E42" i="42"/>
  <c r="C42" i="41"/>
  <c r="E42" i="41"/>
  <c r="D42" i="42"/>
  <c r="B43" i="42"/>
  <c r="D42" i="41"/>
  <c r="A42" i="41"/>
  <c r="B43" i="41"/>
  <c r="C48" i="45" l="1"/>
  <c r="E49" i="45"/>
  <c r="D49" i="45"/>
  <c r="A50" i="45"/>
  <c r="C43" i="42"/>
  <c r="E43" i="42"/>
  <c r="C43" i="41"/>
  <c r="E43" i="41"/>
  <c r="D43" i="42"/>
  <c r="B44" i="42"/>
  <c r="A43" i="42"/>
  <c r="D43" i="41"/>
  <c r="A43" i="41"/>
  <c r="B44" i="41"/>
  <c r="C49" i="45" l="1"/>
  <c r="D50" i="45"/>
  <c r="E50" i="45"/>
  <c r="A51" i="45"/>
  <c r="C44" i="42"/>
  <c r="E44" i="42"/>
  <c r="C44" i="41"/>
  <c r="E44" i="41"/>
  <c r="D44" i="42"/>
  <c r="B45" i="42"/>
  <c r="A44" i="42"/>
  <c r="D44" i="41"/>
  <c r="A44" i="41"/>
  <c r="B45" i="41"/>
  <c r="C50" i="45" l="1"/>
  <c r="E51" i="45"/>
  <c r="D51" i="45"/>
  <c r="A52" i="45"/>
  <c r="C45" i="42"/>
  <c r="E45" i="42"/>
  <c r="C45" i="41"/>
  <c r="E45" i="41"/>
  <c r="D45" i="42"/>
  <c r="B46" i="42"/>
  <c r="A45" i="42"/>
  <c r="D45" i="41"/>
  <c r="A45" i="41"/>
  <c r="B46" i="41"/>
  <c r="C46" i="41" s="1"/>
  <c r="C51" i="45" l="1"/>
  <c r="E52" i="45"/>
  <c r="D52" i="45"/>
  <c r="A53" i="45"/>
  <c r="C46" i="42"/>
  <c r="E46" i="42"/>
  <c r="D46" i="42"/>
  <c r="B47" i="42"/>
  <c r="A46" i="42"/>
  <c r="D46" i="41"/>
  <c r="A46" i="41"/>
  <c r="E46" i="41" s="1"/>
  <c r="B47" i="41"/>
  <c r="C47" i="41" s="1"/>
  <c r="C52" i="45" l="1"/>
  <c r="E53" i="45"/>
  <c r="D53" i="45"/>
  <c r="A54" i="45"/>
  <c r="C47" i="42"/>
  <c r="E47" i="42"/>
  <c r="D47" i="42"/>
  <c r="B48" i="42"/>
  <c r="A47" i="42"/>
  <c r="D47" i="41"/>
  <c r="A47" i="41"/>
  <c r="E47" i="41" s="1"/>
  <c r="B48" i="41"/>
  <c r="C48" i="41" s="1"/>
  <c r="C53" i="45" l="1"/>
  <c r="E54" i="45"/>
  <c r="D54" i="45"/>
  <c r="A55" i="45"/>
  <c r="C48" i="42"/>
  <c r="E48" i="42"/>
  <c r="D48" i="42"/>
  <c r="B49" i="42"/>
  <c r="A48" i="42"/>
  <c r="D48" i="41"/>
  <c r="A48" i="41"/>
  <c r="E48" i="41" s="1"/>
  <c r="B49" i="41"/>
  <c r="C49" i="41" s="1"/>
  <c r="E55" i="45" l="1"/>
  <c r="D55" i="45"/>
  <c r="C54" i="45"/>
  <c r="A56" i="45"/>
  <c r="C49" i="42"/>
  <c r="E49" i="42"/>
  <c r="D49" i="42"/>
  <c r="B50" i="42"/>
  <c r="A49" i="42"/>
  <c r="D49" i="41"/>
  <c r="A49" i="41"/>
  <c r="E49" i="41" s="1"/>
  <c r="B50" i="41"/>
  <c r="C50" i="41" s="1"/>
  <c r="C55" i="45" l="1"/>
  <c r="E56" i="45"/>
  <c r="D56" i="45"/>
  <c r="A57" i="45"/>
  <c r="C50" i="42"/>
  <c r="E50" i="42"/>
  <c r="D50" i="42"/>
  <c r="B51" i="42"/>
  <c r="A50" i="42"/>
  <c r="D50" i="41"/>
  <c r="A50" i="41"/>
  <c r="E50" i="41" s="1"/>
  <c r="B51" i="41"/>
  <c r="C51" i="41" s="1"/>
  <c r="E57" i="45" l="1"/>
  <c r="D57" i="45"/>
  <c r="C56" i="45"/>
  <c r="A58" i="45"/>
  <c r="C51" i="42"/>
  <c r="E51" i="42"/>
  <c r="D51" i="42"/>
  <c r="B52" i="42"/>
  <c r="A51" i="42"/>
  <c r="D51" i="41"/>
  <c r="A51" i="41"/>
  <c r="E51" i="41" s="1"/>
  <c r="B52" i="41"/>
  <c r="C52" i="41" s="1"/>
  <c r="C57" i="45" l="1"/>
  <c r="D58" i="45"/>
  <c r="E58" i="45"/>
  <c r="A59" i="45"/>
  <c r="C52" i="42"/>
  <c r="E52" i="42"/>
  <c r="D52" i="42"/>
  <c r="B53" i="42"/>
  <c r="A52" i="42"/>
  <c r="D52" i="41"/>
  <c r="A52" i="41"/>
  <c r="E52" i="41" s="1"/>
  <c r="B53" i="41"/>
  <c r="C53" i="41" s="1"/>
  <c r="E59" i="45" l="1"/>
  <c r="D59" i="45"/>
  <c r="C58" i="45"/>
  <c r="A60" i="45"/>
  <c r="C53" i="42"/>
  <c r="E53" i="42"/>
  <c r="D53" i="42"/>
  <c r="B54" i="42"/>
  <c r="A53" i="42"/>
  <c r="D53" i="41"/>
  <c r="A53" i="41"/>
  <c r="E53" i="41" s="1"/>
  <c r="B54" i="41"/>
  <c r="C54" i="41" s="1"/>
  <c r="C59" i="45" l="1"/>
  <c r="E60" i="45"/>
  <c r="D60" i="45"/>
  <c r="A61" i="45"/>
  <c r="C54" i="42"/>
  <c r="E54" i="42"/>
  <c r="D54" i="42"/>
  <c r="B55" i="42"/>
  <c r="A54" i="42"/>
  <c r="D54" i="41"/>
  <c r="A54" i="41"/>
  <c r="E54" i="41" s="1"/>
  <c r="B55" i="41"/>
  <c r="C55" i="41" s="1"/>
  <c r="E61" i="45" l="1"/>
  <c r="D61" i="45"/>
  <c r="C60" i="45"/>
  <c r="A62" i="45"/>
  <c r="C55" i="42"/>
  <c r="E55" i="42"/>
  <c r="D55" i="42"/>
  <c r="B56" i="42"/>
  <c r="A55" i="42"/>
  <c r="D55" i="41"/>
  <c r="A55" i="41"/>
  <c r="E55" i="41" s="1"/>
  <c r="B56" i="41"/>
  <c r="C56" i="41" s="1"/>
  <c r="C61" i="45" l="1"/>
  <c r="E62" i="45"/>
  <c r="D62" i="45"/>
  <c r="A63" i="45"/>
  <c r="C56" i="42"/>
  <c r="E56" i="42"/>
  <c r="D56" i="42"/>
  <c r="B57" i="42"/>
  <c r="A56" i="42"/>
  <c r="D56" i="41"/>
  <c r="A56" i="41"/>
  <c r="E56" i="41" s="1"/>
  <c r="B57" i="41"/>
  <c r="C57" i="41" s="1"/>
  <c r="E63" i="45" l="1"/>
  <c r="D63" i="45"/>
  <c r="C62" i="45"/>
  <c r="A64" i="45"/>
  <c r="C57" i="42"/>
  <c r="E57" i="42"/>
  <c r="D57" i="42"/>
  <c r="B58" i="42"/>
  <c r="A57" i="42"/>
  <c r="D57" i="41"/>
  <c r="A57" i="41"/>
  <c r="E57" i="41" s="1"/>
  <c r="B58" i="41"/>
  <c r="C58" i="41" s="1"/>
  <c r="C63" i="45" l="1"/>
  <c r="E64" i="45"/>
  <c r="D64" i="45"/>
  <c r="A65" i="45"/>
  <c r="C58" i="42"/>
  <c r="E58" i="42"/>
  <c r="D58" i="42"/>
  <c r="B59" i="42"/>
  <c r="A58" i="42"/>
  <c r="D58" i="41"/>
  <c r="A58" i="41"/>
  <c r="E58" i="41" s="1"/>
  <c r="B59" i="41"/>
  <c r="C59" i="41" s="1"/>
  <c r="E65" i="45" l="1"/>
  <c r="D65" i="45"/>
  <c r="C64" i="45"/>
  <c r="A66" i="45"/>
  <c r="C59" i="42"/>
  <c r="E59" i="42"/>
  <c r="D59" i="42"/>
  <c r="B60" i="42"/>
  <c r="A59" i="42"/>
  <c r="D59" i="41"/>
  <c r="A59" i="41"/>
  <c r="E59" i="41" s="1"/>
  <c r="B60" i="41"/>
  <c r="C60" i="41" s="1"/>
  <c r="C65" i="45" l="1"/>
  <c r="D66" i="45"/>
  <c r="E66" i="45"/>
  <c r="A67" i="45"/>
  <c r="C60" i="42"/>
  <c r="E60" i="42"/>
  <c r="D60" i="42"/>
  <c r="B61" i="42"/>
  <c r="A60" i="42"/>
  <c r="D60" i="41"/>
  <c r="A60" i="41"/>
  <c r="E60" i="41" s="1"/>
  <c r="B61" i="41"/>
  <c r="C61" i="41" s="1"/>
  <c r="C66" i="45" l="1"/>
  <c r="E67" i="45"/>
  <c r="D67" i="45"/>
  <c r="A68" i="45"/>
  <c r="C61" i="42"/>
  <c r="E61" i="42"/>
  <c r="D61" i="42"/>
  <c r="B62" i="42"/>
  <c r="A61" i="42"/>
  <c r="D61" i="41"/>
  <c r="A61" i="41"/>
  <c r="E61" i="41" s="1"/>
  <c r="B62" i="41"/>
  <c r="C62" i="41" s="1"/>
  <c r="C67" i="45" l="1"/>
  <c r="E68" i="45"/>
  <c r="D68" i="45"/>
  <c r="A69" i="45"/>
  <c r="C62" i="42"/>
  <c r="E62" i="42"/>
  <c r="D62" i="42"/>
  <c r="B63" i="42"/>
  <c r="A62" i="42"/>
  <c r="D62" i="41"/>
  <c r="A62" i="41"/>
  <c r="E62" i="41" s="1"/>
  <c r="B63" i="41"/>
  <c r="C63" i="41" s="1"/>
  <c r="C68" i="45" l="1"/>
  <c r="E69" i="45"/>
  <c r="D69" i="45"/>
  <c r="A70" i="45"/>
  <c r="C63" i="42"/>
  <c r="E63" i="42"/>
  <c r="D63" i="42"/>
  <c r="B64" i="42"/>
  <c r="A63" i="42"/>
  <c r="D63" i="41"/>
  <c r="A63" i="41"/>
  <c r="E63" i="41" s="1"/>
  <c r="B64" i="41"/>
  <c r="C64" i="41" s="1"/>
  <c r="C69" i="45" l="1"/>
  <c r="E70" i="45"/>
  <c r="D70" i="45"/>
  <c r="A71" i="45"/>
  <c r="C64" i="42"/>
  <c r="E64" i="42"/>
  <c r="D64" i="42"/>
  <c r="B65" i="42"/>
  <c r="A64" i="42"/>
  <c r="D64" i="41"/>
  <c r="A64" i="41"/>
  <c r="E64" i="41" s="1"/>
  <c r="B65" i="41"/>
  <c r="C65" i="41" s="1"/>
  <c r="C70" i="45" l="1"/>
  <c r="E71" i="45"/>
  <c r="D71" i="45"/>
  <c r="A72" i="45"/>
  <c r="C65" i="42"/>
  <c r="E65" i="42"/>
  <c r="D65" i="42"/>
  <c r="B66" i="42"/>
  <c r="A65" i="42"/>
  <c r="D65" i="41"/>
  <c r="A65" i="41"/>
  <c r="E65" i="41" s="1"/>
  <c r="B66" i="41"/>
  <c r="C66" i="41" s="1"/>
  <c r="C71" i="45" l="1"/>
  <c r="E72" i="45"/>
  <c r="D72" i="45"/>
  <c r="A73" i="45"/>
  <c r="C66" i="42"/>
  <c r="E66" i="42"/>
  <c r="D66" i="42"/>
  <c r="B67" i="42"/>
  <c r="A66" i="42"/>
  <c r="D66" i="41"/>
  <c r="A66" i="41"/>
  <c r="E66" i="41" s="1"/>
  <c r="B67" i="41"/>
  <c r="C67" i="41" s="1"/>
  <c r="C72" i="45" l="1"/>
  <c r="E73" i="45"/>
  <c r="D73" i="45"/>
  <c r="A74" i="45"/>
  <c r="C67" i="42"/>
  <c r="E67" i="42"/>
  <c r="D67" i="42"/>
  <c r="B68" i="42"/>
  <c r="A67" i="42"/>
  <c r="D67" i="41"/>
  <c r="A67" i="41"/>
  <c r="E67" i="41" s="1"/>
  <c r="B68" i="41"/>
  <c r="C68" i="41" s="1"/>
  <c r="C73" i="45" l="1"/>
  <c r="E74" i="45"/>
  <c r="D74" i="45"/>
  <c r="A75" i="45"/>
  <c r="C68" i="42"/>
  <c r="E68" i="42"/>
  <c r="D68" i="42"/>
  <c r="B69" i="42"/>
  <c r="A68" i="42"/>
  <c r="D68" i="41"/>
  <c r="A68" i="41"/>
  <c r="E68" i="41" s="1"/>
  <c r="B69" i="41"/>
  <c r="C69" i="41" s="1"/>
  <c r="C74" i="45" l="1"/>
  <c r="E75" i="45"/>
  <c r="D75" i="45"/>
  <c r="A76" i="45"/>
  <c r="C69" i="42"/>
  <c r="E69" i="42"/>
  <c r="D69" i="42"/>
  <c r="B70" i="42"/>
  <c r="A69" i="42"/>
  <c r="D69" i="41"/>
  <c r="A69" i="41"/>
  <c r="E69" i="41" s="1"/>
  <c r="B70" i="41"/>
  <c r="C70" i="41" s="1"/>
  <c r="C75" i="45" l="1"/>
  <c r="E76" i="45"/>
  <c r="D76" i="45"/>
  <c r="A77" i="45"/>
  <c r="C70" i="42"/>
  <c r="E70" i="42"/>
  <c r="D70" i="42"/>
  <c r="B71" i="42"/>
  <c r="A70" i="42"/>
  <c r="D70" i="41"/>
  <c r="A70" i="41"/>
  <c r="E70" i="41" s="1"/>
  <c r="B71" i="41"/>
  <c r="C71" i="41" s="1"/>
  <c r="C76" i="45" l="1"/>
  <c r="E77" i="45"/>
  <c r="D77" i="45"/>
  <c r="A78" i="45"/>
  <c r="C71" i="42"/>
  <c r="E71" i="42"/>
  <c r="D71" i="42"/>
  <c r="B72" i="42"/>
  <c r="A71" i="42"/>
  <c r="D71" i="41"/>
  <c r="A71" i="41"/>
  <c r="E71" i="41" s="1"/>
  <c r="B72" i="41"/>
  <c r="C72" i="41" s="1"/>
  <c r="C77" i="45" l="1"/>
  <c r="E78" i="45"/>
  <c r="D78" i="45"/>
  <c r="A79" i="45"/>
  <c r="C72" i="42"/>
  <c r="E72" i="42"/>
  <c r="D72" i="42"/>
  <c r="B73" i="42"/>
  <c r="A72" i="42"/>
  <c r="D72" i="41"/>
  <c r="A72" i="41"/>
  <c r="E72" i="41" s="1"/>
  <c r="B73" i="41"/>
  <c r="C73" i="41" s="1"/>
  <c r="E79" i="45" l="1"/>
  <c r="D79" i="45"/>
  <c r="C78" i="45"/>
  <c r="A80" i="45"/>
  <c r="C73" i="42"/>
  <c r="E73" i="42"/>
  <c r="D73" i="42"/>
  <c r="B74" i="42"/>
  <c r="A73" i="42"/>
  <c r="D73" i="41"/>
  <c r="A73" i="41"/>
  <c r="E73" i="41" s="1"/>
  <c r="B74" i="41"/>
  <c r="C74" i="41" s="1"/>
  <c r="C79" i="45" l="1"/>
  <c r="E80" i="45"/>
  <c r="D80" i="45"/>
  <c r="A81" i="45"/>
  <c r="C74" i="42"/>
  <c r="E74" i="42"/>
  <c r="D74" i="42"/>
  <c r="B75" i="42"/>
  <c r="A74" i="42"/>
  <c r="D74" i="41"/>
  <c r="A74" i="41"/>
  <c r="E74" i="41" s="1"/>
  <c r="B75" i="41"/>
  <c r="C75" i="41" s="1"/>
  <c r="E81" i="45" l="1"/>
  <c r="D81" i="45"/>
  <c r="C80" i="45"/>
  <c r="A82" i="45"/>
  <c r="C75" i="42"/>
  <c r="E75" i="42"/>
  <c r="D75" i="42"/>
  <c r="B76" i="42"/>
  <c r="A75" i="42"/>
  <c r="D75" i="41"/>
  <c r="A75" i="41"/>
  <c r="E75" i="41" s="1"/>
  <c r="B76" i="41"/>
  <c r="C76" i="41" s="1"/>
  <c r="C81" i="45" l="1"/>
  <c r="D82" i="45"/>
  <c r="E82" i="45"/>
  <c r="A83" i="45"/>
  <c r="C76" i="42"/>
  <c r="E76" i="42"/>
  <c r="D76" i="42"/>
  <c r="B77" i="42"/>
  <c r="A76" i="42"/>
  <c r="D76" i="41"/>
  <c r="A76" i="41"/>
  <c r="E76" i="41" s="1"/>
  <c r="B77" i="41"/>
  <c r="C77" i="41" s="1"/>
  <c r="E83" i="45" l="1"/>
  <c r="D83" i="45"/>
  <c r="C82" i="45"/>
  <c r="A84" i="45"/>
  <c r="C77" i="42"/>
  <c r="E77" i="42"/>
  <c r="D77" i="42"/>
  <c r="B78" i="42"/>
  <c r="A77" i="42"/>
  <c r="D77" i="41"/>
  <c r="A77" i="41"/>
  <c r="E77" i="41" s="1"/>
  <c r="B78" i="41"/>
  <c r="C78" i="41" s="1"/>
  <c r="C83" i="45" l="1"/>
  <c r="E84" i="45"/>
  <c r="D84" i="45"/>
  <c r="A85" i="45"/>
  <c r="C78" i="42"/>
  <c r="E78" i="42"/>
  <c r="D78" i="42"/>
  <c r="B79" i="42"/>
  <c r="A78" i="42"/>
  <c r="D78" i="41"/>
  <c r="A78" i="41"/>
  <c r="E78" i="41" s="1"/>
  <c r="B79" i="41"/>
  <c r="C79" i="41" s="1"/>
  <c r="E85" i="45" l="1"/>
  <c r="D85" i="45"/>
  <c r="C84" i="45"/>
  <c r="A86" i="45"/>
  <c r="C79" i="42"/>
  <c r="E79" i="42"/>
  <c r="D79" i="42"/>
  <c r="B80" i="42"/>
  <c r="A79" i="42"/>
  <c r="D79" i="41"/>
  <c r="A79" i="41"/>
  <c r="E79" i="41" s="1"/>
  <c r="B80" i="41"/>
  <c r="C80" i="41" s="1"/>
  <c r="C85" i="45" l="1"/>
  <c r="E86" i="45"/>
  <c r="D86" i="45"/>
  <c r="A87" i="45"/>
  <c r="C80" i="42"/>
  <c r="E80" i="42"/>
  <c r="D80" i="42"/>
  <c r="B81" i="42"/>
  <c r="A80" i="42"/>
  <c r="D80" i="41"/>
  <c r="A80" i="41"/>
  <c r="E80" i="41" s="1"/>
  <c r="B81" i="41"/>
  <c r="C81" i="41" s="1"/>
  <c r="E87" i="45" l="1"/>
  <c r="D87" i="45"/>
  <c r="C86" i="45"/>
  <c r="A88" i="45"/>
  <c r="C81" i="42"/>
  <c r="E81" i="42"/>
  <c r="D81" i="42"/>
  <c r="B82" i="42"/>
  <c r="A81" i="42"/>
  <c r="D81" i="41"/>
  <c r="A81" i="41"/>
  <c r="E81" i="41" s="1"/>
  <c r="B82" i="41"/>
  <c r="C82" i="41" s="1"/>
  <c r="C87" i="45" l="1"/>
  <c r="E88" i="45"/>
  <c r="D88" i="45"/>
  <c r="A89" i="45"/>
  <c r="C82" i="42"/>
  <c r="E82" i="42"/>
  <c r="D82" i="42"/>
  <c r="B83" i="42"/>
  <c r="A82" i="42"/>
  <c r="D82" i="41"/>
  <c r="A82" i="41"/>
  <c r="E82" i="41" s="1"/>
  <c r="B83" i="41"/>
  <c r="C83" i="41" s="1"/>
  <c r="E89" i="45" l="1"/>
  <c r="D89" i="45"/>
  <c r="C88" i="45"/>
  <c r="A90" i="45"/>
  <c r="C83" i="42"/>
  <c r="E83" i="42"/>
  <c r="D83" i="42"/>
  <c r="B84" i="42"/>
  <c r="A83" i="42"/>
  <c r="D83" i="41"/>
  <c r="A83" i="41"/>
  <c r="E83" i="41" s="1"/>
  <c r="B84" i="41"/>
  <c r="C84" i="41" s="1"/>
  <c r="C89" i="45" l="1"/>
  <c r="D90" i="45"/>
  <c r="E90" i="45"/>
  <c r="A91" i="45"/>
  <c r="C84" i="42"/>
  <c r="E84" i="42"/>
  <c r="D84" i="42"/>
  <c r="B85" i="42"/>
  <c r="A84" i="42"/>
  <c r="D84" i="41"/>
  <c r="A84" i="41"/>
  <c r="E84" i="41" s="1"/>
  <c r="B85" i="41"/>
  <c r="C85" i="41" s="1"/>
  <c r="C90" i="45" l="1"/>
  <c r="E91" i="45"/>
  <c r="D91" i="45"/>
  <c r="A92" i="45"/>
  <c r="C85" i="42"/>
  <c r="E85" i="42"/>
  <c r="D85" i="42"/>
  <c r="B86" i="42"/>
  <c r="A85" i="42"/>
  <c r="D85" i="41"/>
  <c r="A85" i="41"/>
  <c r="E85" i="41" s="1"/>
  <c r="B86" i="41"/>
  <c r="C86" i="41" s="1"/>
  <c r="C91" i="45" l="1"/>
  <c r="E92" i="45"/>
  <c r="D92" i="45"/>
  <c r="A93" i="45"/>
  <c r="C86" i="42"/>
  <c r="E86" i="42"/>
  <c r="D86" i="42"/>
  <c r="B87" i="42"/>
  <c r="A86" i="42"/>
  <c r="D86" i="41"/>
  <c r="A86" i="41"/>
  <c r="E86" i="41" s="1"/>
  <c r="B87" i="41"/>
  <c r="C87" i="41" s="1"/>
  <c r="C92" i="45" l="1"/>
  <c r="E93" i="45"/>
  <c r="D93" i="45"/>
  <c r="A94" i="45"/>
  <c r="C87" i="42"/>
  <c r="E87" i="42"/>
  <c r="D87" i="42"/>
  <c r="B88" i="42"/>
  <c r="A87" i="42"/>
  <c r="D87" i="41"/>
  <c r="A87" i="41"/>
  <c r="E87" i="41" s="1"/>
  <c r="B88" i="41"/>
  <c r="C88" i="41" s="1"/>
  <c r="C93" i="45" l="1"/>
  <c r="E94" i="45"/>
  <c r="D94" i="45"/>
  <c r="A95" i="45"/>
  <c r="C88" i="42"/>
  <c r="E88" i="42"/>
  <c r="D88" i="42"/>
  <c r="B89" i="42"/>
  <c r="A88" i="42"/>
  <c r="D88" i="41"/>
  <c r="A88" i="41"/>
  <c r="E88" i="41" s="1"/>
  <c r="B89" i="41"/>
  <c r="C89" i="41" s="1"/>
  <c r="C94" i="45" l="1"/>
  <c r="E95" i="45"/>
  <c r="D95" i="45"/>
  <c r="A96" i="45"/>
  <c r="C89" i="42"/>
  <c r="E89" i="42"/>
  <c r="D89" i="42"/>
  <c r="B90" i="42"/>
  <c r="A89" i="42"/>
  <c r="D89" i="41"/>
  <c r="A89" i="41"/>
  <c r="E89" i="41" s="1"/>
  <c r="B90" i="41"/>
  <c r="C90" i="41" s="1"/>
  <c r="C95" i="45" l="1"/>
  <c r="E96" i="45"/>
  <c r="D96" i="45"/>
  <c r="A97" i="45"/>
  <c r="C90" i="42"/>
  <c r="E90" i="42"/>
  <c r="D90" i="42"/>
  <c r="B91" i="42"/>
  <c r="A90" i="42"/>
  <c r="D90" i="41"/>
  <c r="A90" i="41"/>
  <c r="E90" i="41" s="1"/>
  <c r="B91" i="41"/>
  <c r="C91" i="41" s="1"/>
  <c r="C96" i="45" l="1"/>
  <c r="E97" i="45"/>
  <c r="D97" i="45"/>
  <c r="A98" i="45"/>
  <c r="C91" i="42"/>
  <c r="E91" i="42"/>
  <c r="D91" i="42"/>
  <c r="B92" i="42"/>
  <c r="A91" i="42"/>
  <c r="D91" i="41"/>
  <c r="A91" i="41"/>
  <c r="E91" i="41" s="1"/>
  <c r="B92" i="41"/>
  <c r="C92" i="41" s="1"/>
  <c r="C97" i="45" l="1"/>
  <c r="D98" i="45"/>
  <c r="E98" i="45"/>
  <c r="A99" i="45"/>
  <c r="C92" i="42"/>
  <c r="E92" i="42"/>
  <c r="D92" i="42"/>
  <c r="B93" i="42"/>
  <c r="A92" i="42"/>
  <c r="D92" i="41"/>
  <c r="A92" i="41"/>
  <c r="E92" i="41" s="1"/>
  <c r="B93" i="41"/>
  <c r="C93" i="41" s="1"/>
  <c r="C98" i="45" l="1"/>
  <c r="E99" i="45"/>
  <c r="D99" i="45"/>
  <c r="A100" i="45"/>
  <c r="C93" i="42"/>
  <c r="E93" i="42"/>
  <c r="D93" i="42"/>
  <c r="B94" i="42"/>
  <c r="A93" i="42"/>
  <c r="D93" i="41"/>
  <c r="A93" i="41"/>
  <c r="E93" i="41" s="1"/>
  <c r="B94" i="41"/>
  <c r="C94" i="41" s="1"/>
  <c r="C99" i="45" l="1"/>
  <c r="E100" i="45"/>
  <c r="D100" i="45"/>
  <c r="A101" i="45"/>
  <c r="C94" i="42"/>
  <c r="E94" i="42"/>
  <c r="D94" i="42"/>
  <c r="B95" i="42"/>
  <c r="A94" i="42"/>
  <c r="D94" i="41"/>
  <c r="A94" i="41"/>
  <c r="E94" i="41" s="1"/>
  <c r="B95" i="41"/>
  <c r="C95" i="41" s="1"/>
  <c r="C100" i="45" l="1"/>
  <c r="E101" i="45"/>
  <c r="D101" i="45"/>
  <c r="A102" i="45"/>
  <c r="C95" i="42"/>
  <c r="E95" i="42"/>
  <c r="D95" i="42"/>
  <c r="B96" i="42"/>
  <c r="A95" i="42"/>
  <c r="D95" i="41"/>
  <c r="A95" i="41"/>
  <c r="E95" i="41" s="1"/>
  <c r="B96" i="41"/>
  <c r="C96" i="41" s="1"/>
  <c r="C101" i="45" l="1"/>
  <c r="E102" i="45"/>
  <c r="D102" i="45"/>
  <c r="A103" i="45"/>
  <c r="C96" i="42"/>
  <c r="E96" i="42"/>
  <c r="D96" i="42"/>
  <c r="B97" i="42"/>
  <c r="A96" i="42"/>
  <c r="D96" i="41"/>
  <c r="A96" i="41"/>
  <c r="E96" i="41" s="1"/>
  <c r="B97" i="41"/>
  <c r="C97" i="41" s="1"/>
  <c r="C102" i="45" l="1"/>
  <c r="E103" i="45"/>
  <c r="D103" i="45"/>
  <c r="A104" i="45"/>
  <c r="C97" i="42"/>
  <c r="E97" i="42"/>
  <c r="D97" i="42"/>
  <c r="B98" i="42"/>
  <c r="A97" i="42"/>
  <c r="D97" i="41"/>
  <c r="A97" i="41"/>
  <c r="E97" i="41" s="1"/>
  <c r="B98" i="41"/>
  <c r="C98" i="41" s="1"/>
  <c r="C103" i="45" l="1"/>
  <c r="E104" i="45"/>
  <c r="D104" i="45"/>
  <c r="A105" i="45"/>
  <c r="C98" i="42"/>
  <c r="E98" i="42"/>
  <c r="D98" i="42"/>
  <c r="B99" i="42"/>
  <c r="A98" i="42"/>
  <c r="D98" i="41"/>
  <c r="A98" i="41"/>
  <c r="E98" i="41" s="1"/>
  <c r="B99" i="41"/>
  <c r="C99" i="41" s="1"/>
  <c r="C104" i="45" l="1"/>
  <c r="E105" i="45"/>
  <c r="D105" i="45"/>
  <c r="A106" i="45"/>
  <c r="C99" i="42"/>
  <c r="E99" i="42"/>
  <c r="D99" i="42"/>
  <c r="B100" i="42"/>
  <c r="A99" i="42"/>
  <c r="D99" i="41"/>
  <c r="A99" i="41"/>
  <c r="E99" i="41" s="1"/>
  <c r="B100" i="41"/>
  <c r="C100" i="41" s="1"/>
  <c r="C105" i="45" l="1"/>
  <c r="E106" i="45"/>
  <c r="D106" i="45"/>
  <c r="A107" i="45"/>
  <c r="C100" i="42"/>
  <c r="E100" i="42"/>
  <c r="D100" i="42"/>
  <c r="B101" i="42"/>
  <c r="A100" i="42"/>
  <c r="D100" i="41"/>
  <c r="A100" i="41"/>
  <c r="E100" i="41" s="1"/>
  <c r="B101" i="41"/>
  <c r="C101" i="41" s="1"/>
  <c r="C106" i="45" l="1"/>
  <c r="E107" i="45"/>
  <c r="D107" i="45"/>
  <c r="A108" i="45"/>
  <c r="C101" i="42"/>
  <c r="E101" i="42"/>
  <c r="D101" i="42"/>
  <c r="B102" i="42"/>
  <c r="A101" i="42"/>
  <c r="D101" i="41"/>
  <c r="A101" i="41"/>
  <c r="E101" i="41" s="1"/>
  <c r="B102" i="41"/>
  <c r="C102" i="41" s="1"/>
  <c r="C107" i="45" l="1"/>
  <c r="E108" i="45"/>
  <c r="D108" i="45"/>
  <c r="A109" i="45"/>
  <c r="C102" i="42"/>
  <c r="E102" i="42"/>
  <c r="D102" i="42"/>
  <c r="B103" i="42"/>
  <c r="A102" i="42"/>
  <c r="D102" i="41"/>
  <c r="A102" i="41"/>
  <c r="E102" i="41" s="1"/>
  <c r="B103" i="41"/>
  <c r="C103" i="41" s="1"/>
  <c r="C108" i="45" l="1"/>
  <c r="E109" i="45"/>
  <c r="D109" i="45"/>
  <c r="A110" i="45"/>
  <c r="C103" i="42"/>
  <c r="E103" i="42"/>
  <c r="D103" i="42"/>
  <c r="B104" i="42"/>
  <c r="A103" i="42"/>
  <c r="D103" i="41"/>
  <c r="A103" i="41"/>
  <c r="E103" i="41" s="1"/>
  <c r="B104" i="41"/>
  <c r="C104" i="41" s="1"/>
  <c r="C109" i="45" l="1"/>
  <c r="E110" i="45"/>
  <c r="D110" i="45"/>
  <c r="A111" i="45"/>
  <c r="C104" i="42"/>
  <c r="E104" i="42"/>
  <c r="D104" i="42"/>
  <c r="B105" i="42"/>
  <c r="A104" i="42"/>
  <c r="D104" i="41"/>
  <c r="A104" i="41"/>
  <c r="E104" i="41" s="1"/>
  <c r="B105" i="41"/>
  <c r="C105" i="41" s="1"/>
  <c r="C110" i="45" l="1"/>
  <c r="E111" i="45"/>
  <c r="D111" i="45"/>
  <c r="A112" i="45"/>
  <c r="C105" i="42"/>
  <c r="E105" i="42"/>
  <c r="D105" i="42"/>
  <c r="B106" i="42"/>
  <c r="A105" i="42"/>
  <c r="D105" i="41"/>
  <c r="A105" i="41"/>
  <c r="E105" i="41" s="1"/>
  <c r="B106" i="41"/>
  <c r="C106" i="41" s="1"/>
  <c r="C111" i="45" l="1"/>
  <c r="E112" i="45"/>
  <c r="D112" i="45"/>
  <c r="A113" i="45"/>
  <c r="C106" i="42"/>
  <c r="E106" i="42"/>
  <c r="D106" i="42"/>
  <c r="B107" i="42"/>
  <c r="A106" i="42"/>
  <c r="D106" i="41"/>
  <c r="A106" i="41"/>
  <c r="E106" i="41" s="1"/>
  <c r="B107" i="41"/>
  <c r="C107" i="41" s="1"/>
  <c r="C112" i="45" l="1"/>
  <c r="E113" i="45"/>
  <c r="D113" i="45"/>
  <c r="A114" i="45"/>
  <c r="C107" i="42"/>
  <c r="E107" i="42"/>
  <c r="D107" i="42"/>
  <c r="B108" i="42"/>
  <c r="A107" i="42"/>
  <c r="D107" i="41"/>
  <c r="A107" i="41"/>
  <c r="E107" i="41" s="1"/>
  <c r="B108" i="41"/>
  <c r="C108" i="41" s="1"/>
  <c r="C113" i="45" l="1"/>
  <c r="E114" i="45"/>
  <c r="D114" i="45"/>
  <c r="A115" i="45"/>
  <c r="C108" i="42"/>
  <c r="E108" i="42"/>
  <c r="D108" i="42"/>
  <c r="B109" i="42"/>
  <c r="A108" i="42"/>
  <c r="D108" i="41"/>
  <c r="A108" i="41"/>
  <c r="E108" i="41" s="1"/>
  <c r="B109" i="41"/>
  <c r="C109" i="41" s="1"/>
  <c r="E115" i="45" l="1"/>
  <c r="D115" i="45"/>
  <c r="C114" i="45"/>
  <c r="A116" i="45"/>
  <c r="C109" i="42"/>
  <c r="E109" i="42"/>
  <c r="D109" i="42"/>
  <c r="B110" i="42"/>
  <c r="A109" i="42"/>
  <c r="D109" i="41"/>
  <c r="A109" i="41"/>
  <c r="E109" i="41" s="1"/>
  <c r="B110" i="41"/>
  <c r="C110" i="41" s="1"/>
  <c r="C115" i="45" l="1"/>
  <c r="E116" i="45"/>
  <c r="D116" i="45"/>
  <c r="A117" i="45"/>
  <c r="C110" i="42"/>
  <c r="E110" i="42"/>
  <c r="D110" i="42"/>
  <c r="B111" i="42"/>
  <c r="A110" i="42"/>
  <c r="D110" i="41"/>
  <c r="A110" i="41"/>
  <c r="E110" i="41" s="1"/>
  <c r="B111" i="41"/>
  <c r="C111" i="41" s="1"/>
  <c r="E117" i="45" l="1"/>
  <c r="D117" i="45"/>
  <c r="C116" i="45"/>
  <c r="A118" i="45"/>
  <c r="C111" i="42"/>
  <c r="E111" i="42"/>
  <c r="D111" i="42"/>
  <c r="B112" i="42"/>
  <c r="A111" i="42"/>
  <c r="D111" i="41"/>
  <c r="A111" i="41"/>
  <c r="E111" i="41" s="1"/>
  <c r="B112" i="41"/>
  <c r="C112" i="41" s="1"/>
  <c r="C117" i="45" l="1"/>
  <c r="E118" i="45"/>
  <c r="D118" i="45"/>
  <c r="A119" i="45"/>
  <c r="C112" i="42"/>
  <c r="E112" i="42"/>
  <c r="D112" i="42"/>
  <c r="B113" i="42"/>
  <c r="A112" i="42"/>
  <c r="D112" i="41"/>
  <c r="A112" i="41"/>
  <c r="E112" i="41" s="1"/>
  <c r="B113" i="41"/>
  <c r="C113" i="41" s="1"/>
  <c r="C118" i="45" l="1"/>
  <c r="E119" i="45"/>
  <c r="D119" i="45"/>
  <c r="A120" i="45"/>
  <c r="C113" i="42"/>
  <c r="E113" i="42"/>
  <c r="D113" i="42"/>
  <c r="B114" i="42"/>
  <c r="A113" i="42"/>
  <c r="D113" i="41"/>
  <c r="A113" i="41"/>
  <c r="E113" i="41" s="1"/>
  <c r="B114" i="41"/>
  <c r="C114" i="41" s="1"/>
  <c r="C119" i="45" l="1"/>
  <c r="E120" i="45"/>
  <c r="D120" i="45"/>
  <c r="A121" i="45"/>
  <c r="C114" i="42"/>
  <c r="E114" i="42"/>
  <c r="D114" i="42"/>
  <c r="B115" i="42"/>
  <c r="A114" i="42"/>
  <c r="D114" i="41"/>
  <c r="A114" i="41"/>
  <c r="E114" i="41" s="1"/>
  <c r="B115" i="41"/>
  <c r="C115" i="41" s="1"/>
  <c r="E121" i="45" l="1"/>
  <c r="D121" i="45"/>
  <c r="C120" i="45"/>
  <c r="A122" i="45"/>
  <c r="C115" i="42"/>
  <c r="E115" i="42"/>
  <c r="D115" i="42"/>
  <c r="B116" i="42"/>
  <c r="A115" i="42"/>
  <c r="D115" i="41"/>
  <c r="A115" i="41"/>
  <c r="E115" i="41" s="1"/>
  <c r="B116" i="41"/>
  <c r="C116" i="41" s="1"/>
  <c r="C121" i="45" l="1"/>
  <c r="E122" i="45"/>
  <c r="D122" i="45"/>
  <c r="A123" i="45"/>
  <c r="C116" i="42"/>
  <c r="E116" i="42"/>
  <c r="D116" i="42"/>
  <c r="B117" i="42"/>
  <c r="C117" i="42" s="1"/>
  <c r="A116" i="42"/>
  <c r="D116" i="41"/>
  <c r="A116" i="41"/>
  <c r="E116" i="41" s="1"/>
  <c r="B117" i="41"/>
  <c r="C117" i="41" s="1"/>
  <c r="C122" i="45" l="1"/>
  <c r="E123" i="45"/>
  <c r="D123" i="45"/>
  <c r="A124" i="45"/>
  <c r="D117" i="42"/>
  <c r="B118" i="42"/>
  <c r="C118" i="42" s="1"/>
  <c r="A117" i="42"/>
  <c r="E117" i="42" s="1"/>
  <c r="D117" i="41"/>
  <c r="A117" i="41"/>
  <c r="E117" i="41" s="1"/>
  <c r="B118" i="41"/>
  <c r="C118" i="41" s="1"/>
  <c r="C123" i="45" l="1"/>
  <c r="E124" i="45"/>
  <c r="D124" i="45"/>
  <c r="A125" i="45"/>
  <c r="D118" i="42"/>
  <c r="B119" i="42"/>
  <c r="C119" i="42" s="1"/>
  <c r="A118" i="42"/>
  <c r="E118" i="42" s="1"/>
  <c r="D118" i="41"/>
  <c r="A118" i="41"/>
  <c r="E118" i="41" s="1"/>
  <c r="B119" i="41"/>
  <c r="C119" i="41" s="1"/>
  <c r="E125" i="45" l="1"/>
  <c r="D125" i="45"/>
  <c r="C124" i="45"/>
  <c r="A126" i="45"/>
  <c r="D119" i="42"/>
  <c r="B120" i="42"/>
  <c r="C120" i="42" s="1"/>
  <c r="A119" i="42"/>
  <c r="E119" i="42" s="1"/>
  <c r="D119" i="41"/>
  <c r="A119" i="41"/>
  <c r="E119" i="41" s="1"/>
  <c r="B120" i="41"/>
  <c r="C120" i="41" s="1"/>
  <c r="C125" i="45" l="1"/>
  <c r="E126" i="45"/>
  <c r="D126" i="45"/>
  <c r="A127" i="45"/>
  <c r="D120" i="42"/>
  <c r="B121" i="42"/>
  <c r="C121" i="42" s="1"/>
  <c r="A120" i="42"/>
  <c r="E120" i="42" s="1"/>
  <c r="D120" i="41"/>
  <c r="A120" i="41"/>
  <c r="E120" i="41" s="1"/>
  <c r="B121" i="41"/>
  <c r="C121" i="41" s="1"/>
  <c r="C126" i="45" l="1"/>
  <c r="E127" i="45"/>
  <c r="D127" i="45"/>
  <c r="A128" i="45"/>
  <c r="D121" i="42"/>
  <c r="B122" i="42"/>
  <c r="C122" i="42" s="1"/>
  <c r="A121" i="42"/>
  <c r="E121" i="42" s="1"/>
  <c r="D121" i="41"/>
  <c r="A121" i="41"/>
  <c r="E121" i="41" s="1"/>
  <c r="B122" i="41"/>
  <c r="C122" i="41" s="1"/>
  <c r="C127" i="45" l="1"/>
  <c r="E128" i="45"/>
  <c r="D128" i="45"/>
  <c r="A129" i="45"/>
  <c r="D122" i="42"/>
  <c r="B123" i="42"/>
  <c r="C123" i="42" s="1"/>
  <c r="A122" i="42"/>
  <c r="E122" i="42" s="1"/>
  <c r="D122" i="41"/>
  <c r="A122" i="41"/>
  <c r="E122" i="41" s="1"/>
  <c r="B123" i="41"/>
  <c r="C123" i="41" s="1"/>
  <c r="C128" i="45" l="1"/>
  <c r="E129" i="45"/>
  <c r="D129" i="45"/>
  <c r="A130" i="45"/>
  <c r="D123" i="42"/>
  <c r="B124" i="42"/>
  <c r="C124" i="42" s="1"/>
  <c r="A123" i="42"/>
  <c r="E123" i="42" s="1"/>
  <c r="D123" i="41"/>
  <c r="A123" i="41"/>
  <c r="E123" i="41" s="1"/>
  <c r="B124" i="41"/>
  <c r="C124" i="41" s="1"/>
  <c r="C129" i="45" l="1"/>
  <c r="D130" i="45"/>
  <c r="E130" i="45"/>
  <c r="A131" i="45"/>
  <c r="D124" i="42"/>
  <c r="B125" i="42"/>
  <c r="C125" i="42" s="1"/>
  <c r="A124" i="42"/>
  <c r="E124" i="42" s="1"/>
  <c r="D124" i="41"/>
  <c r="A124" i="41"/>
  <c r="E124" i="41" s="1"/>
  <c r="B125" i="41"/>
  <c r="C125" i="41" s="1"/>
  <c r="C130" i="45" l="1"/>
  <c r="E131" i="45"/>
  <c r="D131" i="45"/>
  <c r="A132" i="45"/>
  <c r="D125" i="42"/>
  <c r="B126" i="42"/>
  <c r="C126" i="42" s="1"/>
  <c r="A125" i="42"/>
  <c r="E125" i="42" s="1"/>
  <c r="D125" i="41"/>
  <c r="A125" i="41"/>
  <c r="E125" i="41" s="1"/>
  <c r="B126" i="41"/>
  <c r="C126" i="41" s="1"/>
  <c r="C131" i="45" l="1"/>
  <c r="E132" i="45"/>
  <c r="D132" i="45"/>
  <c r="A133" i="45"/>
  <c r="D126" i="42"/>
  <c r="B127" i="42"/>
  <c r="C127" i="42" s="1"/>
  <c r="A126" i="42"/>
  <c r="E126" i="42" s="1"/>
  <c r="D126" i="41"/>
  <c r="A126" i="41"/>
  <c r="E126" i="41" s="1"/>
  <c r="B127" i="41"/>
  <c r="C127" i="41" s="1"/>
  <c r="C132" i="45" l="1"/>
  <c r="E133" i="45"/>
  <c r="D133" i="45"/>
  <c r="A134" i="45"/>
  <c r="D127" i="42"/>
  <c r="B128" i="42"/>
  <c r="C128" i="42" s="1"/>
  <c r="A127" i="42"/>
  <c r="E127" i="42" s="1"/>
  <c r="D127" i="41"/>
  <c r="A127" i="41"/>
  <c r="E127" i="41" s="1"/>
  <c r="B128" i="41"/>
  <c r="C128" i="41" s="1"/>
  <c r="C133" i="45" l="1"/>
  <c r="E134" i="45"/>
  <c r="D134" i="45"/>
  <c r="A135" i="45"/>
  <c r="D128" i="42"/>
  <c r="B129" i="42"/>
  <c r="C129" i="42" s="1"/>
  <c r="A128" i="42"/>
  <c r="E128" i="42" s="1"/>
  <c r="D128" i="41"/>
  <c r="A128" i="41"/>
  <c r="E128" i="41" s="1"/>
  <c r="B129" i="41"/>
  <c r="C129" i="41" s="1"/>
  <c r="C134" i="45" l="1"/>
  <c r="E135" i="45"/>
  <c r="D135" i="45"/>
  <c r="A136" i="45"/>
  <c r="D129" i="42"/>
  <c r="B130" i="42"/>
  <c r="C130" i="42" s="1"/>
  <c r="A129" i="42"/>
  <c r="E129" i="42" s="1"/>
  <c r="D129" i="41"/>
  <c r="A129" i="41"/>
  <c r="E129" i="41" s="1"/>
  <c r="B130" i="41"/>
  <c r="C130" i="41" s="1"/>
  <c r="C135" i="45" l="1"/>
  <c r="E136" i="45"/>
  <c r="D136" i="45"/>
  <c r="A137" i="45"/>
  <c r="D130" i="42"/>
  <c r="B131" i="42"/>
  <c r="C131" i="42" s="1"/>
  <c r="A130" i="42"/>
  <c r="E130" i="42" s="1"/>
  <c r="D130" i="41"/>
  <c r="A130" i="41"/>
  <c r="E130" i="41" s="1"/>
  <c r="B131" i="41"/>
  <c r="C131" i="41" s="1"/>
  <c r="C136" i="45" l="1"/>
  <c r="E137" i="45"/>
  <c r="D137" i="45"/>
  <c r="A138" i="45"/>
  <c r="D131" i="42"/>
  <c r="B132" i="42"/>
  <c r="C132" i="42" s="1"/>
  <c r="A131" i="42"/>
  <c r="E131" i="42" s="1"/>
  <c r="D131" i="41"/>
  <c r="A131" i="41"/>
  <c r="E131" i="41" s="1"/>
  <c r="B132" i="41"/>
  <c r="C132" i="41" s="1"/>
  <c r="C137" i="45" l="1"/>
  <c r="E138" i="45"/>
  <c r="D138" i="45"/>
  <c r="A139" i="45"/>
  <c r="D132" i="42"/>
  <c r="B133" i="42"/>
  <c r="C133" i="42" s="1"/>
  <c r="A132" i="42"/>
  <c r="E132" i="42" s="1"/>
  <c r="D132" i="41"/>
  <c r="A132" i="41"/>
  <c r="E132" i="41" s="1"/>
  <c r="B133" i="41"/>
  <c r="C133" i="41" s="1"/>
  <c r="C138" i="45" l="1"/>
  <c r="E139" i="45"/>
  <c r="D139" i="45"/>
  <c r="A140" i="45"/>
  <c r="D133" i="42"/>
  <c r="B134" i="42"/>
  <c r="C134" i="42" s="1"/>
  <c r="A133" i="42"/>
  <c r="E133" i="42" s="1"/>
  <c r="D133" i="41"/>
  <c r="A133" i="41"/>
  <c r="E133" i="41" s="1"/>
  <c r="B134" i="41"/>
  <c r="C134" i="41" s="1"/>
  <c r="C139" i="45" l="1"/>
  <c r="E140" i="45"/>
  <c r="D140" i="45"/>
  <c r="A141" i="45"/>
  <c r="D134" i="42"/>
  <c r="B135" i="42"/>
  <c r="C135" i="42" s="1"/>
  <c r="A134" i="42"/>
  <c r="E134" i="42" s="1"/>
  <c r="D134" i="41"/>
  <c r="A134" i="41"/>
  <c r="E134" i="41" s="1"/>
  <c r="B135" i="41"/>
  <c r="C135" i="41" s="1"/>
  <c r="C140" i="45" l="1"/>
  <c r="E141" i="45"/>
  <c r="D141" i="45"/>
  <c r="A142" i="45"/>
  <c r="D135" i="42"/>
  <c r="B136" i="42"/>
  <c r="C136" i="42" s="1"/>
  <c r="A135" i="42"/>
  <c r="E135" i="42" s="1"/>
  <c r="D135" i="41"/>
  <c r="A135" i="41"/>
  <c r="E135" i="41" s="1"/>
  <c r="B136" i="41"/>
  <c r="C136" i="41" s="1"/>
  <c r="C141" i="45" l="1"/>
  <c r="E142" i="45"/>
  <c r="D142" i="45"/>
  <c r="A143" i="45"/>
  <c r="D136" i="42"/>
  <c r="B137" i="42"/>
  <c r="C137" i="42" s="1"/>
  <c r="A136" i="42"/>
  <c r="E136" i="42" s="1"/>
  <c r="D136" i="41"/>
  <c r="A136" i="41"/>
  <c r="E136" i="41" s="1"/>
  <c r="B137" i="41"/>
  <c r="C137" i="41" s="1"/>
  <c r="C142" i="45" l="1"/>
  <c r="E143" i="45"/>
  <c r="D143" i="45"/>
  <c r="A144" i="45"/>
  <c r="D137" i="42"/>
  <c r="B138" i="42"/>
  <c r="C138" i="42" s="1"/>
  <c r="A137" i="42"/>
  <c r="E137" i="42" s="1"/>
  <c r="D137" i="41"/>
  <c r="A137" i="41"/>
  <c r="E137" i="41" s="1"/>
  <c r="B138" i="41"/>
  <c r="C138" i="41" s="1"/>
  <c r="C143" i="45" l="1"/>
  <c r="E144" i="45"/>
  <c r="D144" i="45"/>
  <c r="A145" i="45"/>
  <c r="D138" i="42"/>
  <c r="B139" i="42"/>
  <c r="C139" i="42" s="1"/>
  <c r="A138" i="42"/>
  <c r="E138" i="42" s="1"/>
  <c r="D138" i="41"/>
  <c r="A138" i="41"/>
  <c r="E138" i="41" s="1"/>
  <c r="B139" i="41"/>
  <c r="C139" i="41" s="1"/>
  <c r="C144" i="45" l="1"/>
  <c r="E145" i="45"/>
  <c r="D145" i="45"/>
  <c r="A146" i="45"/>
  <c r="D139" i="42"/>
  <c r="B140" i="42"/>
  <c r="C140" i="42" s="1"/>
  <c r="A139" i="42"/>
  <c r="E139" i="42" s="1"/>
  <c r="D139" i="41"/>
  <c r="A139" i="41"/>
  <c r="E139" i="41" s="1"/>
  <c r="B140" i="41"/>
  <c r="C140" i="41" s="1"/>
  <c r="C145" i="45" l="1"/>
  <c r="E146" i="45"/>
  <c r="D146" i="45"/>
  <c r="A147" i="45"/>
  <c r="D140" i="42"/>
  <c r="B141" i="42"/>
  <c r="C141" i="42" s="1"/>
  <c r="A140" i="42"/>
  <c r="E140" i="42" s="1"/>
  <c r="D140" i="41"/>
  <c r="A140" i="41"/>
  <c r="E140" i="41" s="1"/>
  <c r="B141" i="41"/>
  <c r="C141" i="41" s="1"/>
  <c r="C146" i="45" l="1"/>
  <c r="E147" i="45"/>
  <c r="D147" i="45"/>
  <c r="A148" i="45"/>
  <c r="D141" i="42"/>
  <c r="B142" i="42"/>
  <c r="C142" i="42" s="1"/>
  <c r="A141" i="42"/>
  <c r="E141" i="42" s="1"/>
  <c r="D141" i="41"/>
  <c r="A141" i="41"/>
  <c r="E141" i="41" s="1"/>
  <c r="B142" i="41"/>
  <c r="C142" i="41" s="1"/>
  <c r="C147" i="45" l="1"/>
  <c r="E148" i="45"/>
  <c r="D148" i="45"/>
  <c r="A149" i="45"/>
  <c r="D142" i="42"/>
  <c r="B143" i="42"/>
  <c r="C143" i="42" s="1"/>
  <c r="A142" i="42"/>
  <c r="E142" i="42" s="1"/>
  <c r="D142" i="41"/>
  <c r="A142" i="41"/>
  <c r="E142" i="41" s="1"/>
  <c r="B143" i="41"/>
  <c r="C143" i="41" s="1"/>
  <c r="C148" i="45" l="1"/>
  <c r="E149" i="45"/>
  <c r="D149" i="45"/>
  <c r="A150" i="45"/>
  <c r="D143" i="42"/>
  <c r="B144" i="42"/>
  <c r="C144" i="42" s="1"/>
  <c r="A143" i="42"/>
  <c r="E143" i="42" s="1"/>
  <c r="D143" i="41"/>
  <c r="A143" i="41"/>
  <c r="E143" i="41" s="1"/>
  <c r="B144" i="41"/>
  <c r="C144" i="41" s="1"/>
  <c r="C149" i="45" l="1"/>
  <c r="E150" i="45"/>
  <c r="D150" i="45"/>
  <c r="A151" i="45"/>
  <c r="D144" i="42"/>
  <c r="B145" i="42"/>
  <c r="C145" i="42" s="1"/>
  <c r="A144" i="42"/>
  <c r="E144" i="42" s="1"/>
  <c r="D144" i="41"/>
  <c r="A144" i="41"/>
  <c r="E144" i="41" s="1"/>
  <c r="B145" i="41"/>
  <c r="C145" i="41" s="1"/>
  <c r="C150" i="45" l="1"/>
  <c r="E151" i="45"/>
  <c r="D151" i="45"/>
  <c r="A152" i="45"/>
  <c r="D145" i="42"/>
  <c r="B146" i="42"/>
  <c r="C146" i="42" s="1"/>
  <c r="A145" i="42"/>
  <c r="E145" i="42" s="1"/>
  <c r="D145" i="41"/>
  <c r="A145" i="41"/>
  <c r="E145" i="41" s="1"/>
  <c r="B146" i="41"/>
  <c r="C146" i="41" s="1"/>
  <c r="C151" i="45" l="1"/>
  <c r="E152" i="45"/>
  <c r="D152" i="45"/>
  <c r="A153" i="45"/>
  <c r="D146" i="42"/>
  <c r="B147" i="42"/>
  <c r="C147" i="42" s="1"/>
  <c r="A146" i="42"/>
  <c r="E146" i="42" s="1"/>
  <c r="D146" i="41"/>
  <c r="A146" i="41"/>
  <c r="E146" i="41" s="1"/>
  <c r="B147" i="41"/>
  <c r="C147" i="41" s="1"/>
  <c r="C152" i="45" l="1"/>
  <c r="E153" i="45"/>
  <c r="D153" i="45"/>
  <c r="A154" i="45"/>
  <c r="D147" i="42"/>
  <c r="B148" i="42"/>
  <c r="C148" i="42" s="1"/>
  <c r="A147" i="42"/>
  <c r="E147" i="42" s="1"/>
  <c r="D147" i="41"/>
  <c r="A147" i="41"/>
  <c r="E147" i="41" s="1"/>
  <c r="B148" i="41"/>
  <c r="C148" i="41" s="1"/>
  <c r="C153" i="45" l="1"/>
  <c r="E154" i="45"/>
  <c r="D154" i="45"/>
  <c r="A155" i="45"/>
  <c r="D148" i="42"/>
  <c r="B149" i="42"/>
  <c r="C149" i="42" s="1"/>
  <c r="A148" i="42"/>
  <c r="E148" i="42" s="1"/>
  <c r="D148" i="41"/>
  <c r="A148" i="41"/>
  <c r="E148" i="41" s="1"/>
  <c r="B149" i="41"/>
  <c r="C149" i="41" s="1"/>
  <c r="E155" i="45" l="1"/>
  <c r="D155" i="45"/>
  <c r="C154" i="45"/>
  <c r="A156" i="45"/>
  <c r="D149" i="42"/>
  <c r="B150" i="42"/>
  <c r="C150" i="42" s="1"/>
  <c r="A149" i="42"/>
  <c r="E149" i="42" s="1"/>
  <c r="D149" i="41"/>
  <c r="A149" i="41"/>
  <c r="E149" i="41" s="1"/>
  <c r="B150" i="41"/>
  <c r="C150" i="41" s="1"/>
  <c r="C155" i="45" l="1"/>
  <c r="E156" i="45"/>
  <c r="D156" i="45"/>
  <c r="A157" i="45"/>
  <c r="D150" i="42"/>
  <c r="B151" i="42"/>
  <c r="C151" i="42" s="1"/>
  <c r="A150" i="42"/>
  <c r="E150" i="42" s="1"/>
  <c r="D150" i="41"/>
  <c r="A150" i="41"/>
  <c r="E150" i="41" s="1"/>
  <c r="B151" i="41"/>
  <c r="C151" i="41" s="1"/>
  <c r="E157" i="45" l="1"/>
  <c r="D157" i="45"/>
  <c r="C156" i="45"/>
  <c r="A158" i="45"/>
  <c r="D151" i="42"/>
  <c r="B152" i="42"/>
  <c r="C152" i="42" s="1"/>
  <c r="A151" i="42"/>
  <c r="E151" i="42" s="1"/>
  <c r="D151" i="41"/>
  <c r="A151" i="41"/>
  <c r="E151" i="41" s="1"/>
  <c r="B152" i="41"/>
  <c r="C152" i="41" s="1"/>
  <c r="C157" i="45" l="1"/>
  <c r="E158" i="45"/>
  <c r="D158" i="45"/>
  <c r="A159" i="45"/>
  <c r="D152" i="42"/>
  <c r="B153" i="42"/>
  <c r="C153" i="42" s="1"/>
  <c r="A152" i="42"/>
  <c r="E152" i="42" s="1"/>
  <c r="D152" i="41"/>
  <c r="A152" i="41"/>
  <c r="E152" i="41" s="1"/>
  <c r="B153" i="41"/>
  <c r="C153" i="41" s="1"/>
  <c r="E159" i="45" l="1"/>
  <c r="D159" i="45"/>
  <c r="C158" i="45"/>
  <c r="A160" i="45"/>
  <c r="D153" i="42"/>
  <c r="B154" i="42"/>
  <c r="C154" i="42" s="1"/>
  <c r="A153" i="42"/>
  <c r="E153" i="42" s="1"/>
  <c r="D153" i="41"/>
  <c r="A153" i="41"/>
  <c r="E153" i="41" s="1"/>
  <c r="B154" i="41"/>
  <c r="C154" i="41" s="1"/>
  <c r="C159" i="45" l="1"/>
  <c r="E160" i="45"/>
  <c r="D160" i="45"/>
  <c r="A161" i="45"/>
  <c r="D154" i="42"/>
  <c r="B155" i="42"/>
  <c r="C155" i="42" s="1"/>
  <c r="A154" i="42"/>
  <c r="E154" i="42" s="1"/>
  <c r="D154" i="41"/>
  <c r="A154" i="41"/>
  <c r="E154" i="41" s="1"/>
  <c r="B155" i="41"/>
  <c r="C155" i="41" s="1"/>
  <c r="E161" i="45" l="1"/>
  <c r="D161" i="45"/>
  <c r="C160" i="45"/>
  <c r="A162" i="45"/>
  <c r="D155" i="42"/>
  <c r="B156" i="42"/>
  <c r="C156" i="42" s="1"/>
  <c r="A155" i="42"/>
  <c r="E155" i="42" s="1"/>
  <c r="D155" i="41"/>
  <c r="A155" i="41"/>
  <c r="E155" i="41" s="1"/>
  <c r="B156" i="41"/>
  <c r="C156" i="41" s="1"/>
  <c r="C161" i="45" l="1"/>
  <c r="E162" i="45"/>
  <c r="D162" i="45"/>
  <c r="A163" i="45"/>
  <c r="D156" i="42"/>
  <c r="B157" i="42"/>
  <c r="C157" i="42" s="1"/>
  <c r="A156" i="42"/>
  <c r="E156" i="42" s="1"/>
  <c r="D156" i="41"/>
  <c r="A156" i="41"/>
  <c r="E156" i="41" s="1"/>
  <c r="B157" i="41"/>
  <c r="C157" i="41" s="1"/>
  <c r="E163" i="45" l="1"/>
  <c r="D163" i="45"/>
  <c r="C162" i="45"/>
  <c r="A164" i="45"/>
  <c r="D157" i="42"/>
  <c r="B158" i="42"/>
  <c r="C158" i="42" s="1"/>
  <c r="A157" i="42"/>
  <c r="E157" i="42" s="1"/>
  <c r="D157" i="41"/>
  <c r="A157" i="41"/>
  <c r="E157" i="41" s="1"/>
  <c r="B158" i="41"/>
  <c r="C158" i="41" s="1"/>
  <c r="C163" i="45" l="1"/>
  <c r="E164" i="45"/>
  <c r="D164" i="45"/>
  <c r="A165" i="45"/>
  <c r="D158" i="42"/>
  <c r="B159" i="42"/>
  <c r="C159" i="42" s="1"/>
  <c r="A158" i="42"/>
  <c r="E158" i="42" s="1"/>
  <c r="D158" i="41"/>
  <c r="A158" i="41"/>
  <c r="E158" i="41" s="1"/>
  <c r="B159" i="41"/>
  <c r="C159" i="41" s="1"/>
  <c r="C164" i="45" l="1"/>
  <c r="E165" i="45"/>
  <c r="D165" i="45"/>
  <c r="A166" i="45"/>
  <c r="D159" i="42"/>
  <c r="B160" i="42"/>
  <c r="C160" i="42" s="1"/>
  <c r="A159" i="42"/>
  <c r="E159" i="42" s="1"/>
  <c r="D159" i="41"/>
  <c r="A159" i="41"/>
  <c r="E159" i="41" s="1"/>
  <c r="B160" i="41"/>
  <c r="C160" i="41" s="1"/>
  <c r="C165" i="45" l="1"/>
  <c r="E166" i="45"/>
  <c r="D166" i="45"/>
  <c r="A167" i="45"/>
  <c r="D160" i="42"/>
  <c r="B161" i="42"/>
  <c r="C161" i="42" s="1"/>
  <c r="A160" i="42"/>
  <c r="E160" i="42" s="1"/>
  <c r="D160" i="41"/>
  <c r="A160" i="41"/>
  <c r="E160" i="41" s="1"/>
  <c r="B161" i="41"/>
  <c r="C161" i="41" s="1"/>
  <c r="C166" i="45" l="1"/>
  <c r="E167" i="45"/>
  <c r="D167" i="45"/>
  <c r="A168" i="45"/>
  <c r="D161" i="42"/>
  <c r="B162" i="42"/>
  <c r="C162" i="42" s="1"/>
  <c r="A161" i="42"/>
  <c r="E161" i="42" s="1"/>
  <c r="D161" i="41"/>
  <c r="A161" i="41"/>
  <c r="E161" i="41" s="1"/>
  <c r="B162" i="41"/>
  <c r="C162" i="41" s="1"/>
  <c r="C167" i="45" l="1"/>
  <c r="E168" i="45"/>
  <c r="D168" i="45"/>
  <c r="A169" i="45"/>
  <c r="D162" i="42"/>
  <c r="A162" i="42"/>
  <c r="E162" i="42" s="1"/>
  <c r="B163" i="42"/>
  <c r="C163" i="42" s="1"/>
  <c r="D162" i="41"/>
  <c r="A162" i="41"/>
  <c r="E162" i="41" s="1"/>
  <c r="B163" i="41"/>
  <c r="C163" i="41" s="1"/>
  <c r="C168" i="45" l="1"/>
  <c r="E169" i="45"/>
  <c r="D169" i="45"/>
  <c r="A170" i="45"/>
  <c r="D163" i="42"/>
  <c r="B164" i="42"/>
  <c r="C164" i="42" s="1"/>
  <c r="A163" i="42"/>
  <c r="E163" i="42" s="1"/>
  <c r="D163" i="41"/>
  <c r="A163" i="41"/>
  <c r="E163" i="41" s="1"/>
  <c r="B164" i="41"/>
  <c r="C164" i="41" s="1"/>
  <c r="C169" i="45" l="1"/>
  <c r="E170" i="45"/>
  <c r="D170" i="45"/>
  <c r="A171" i="45"/>
  <c r="D164" i="42"/>
  <c r="A164" i="42"/>
  <c r="E164" i="42" s="1"/>
  <c r="B165" i="42"/>
  <c r="C165" i="42" s="1"/>
  <c r="D164" i="41"/>
  <c r="A164" i="41"/>
  <c r="E164" i="41" s="1"/>
  <c r="B165" i="41"/>
  <c r="C165" i="41" s="1"/>
  <c r="C170" i="45" l="1"/>
  <c r="E171" i="45"/>
  <c r="D171" i="45"/>
  <c r="A172" i="45"/>
  <c r="D165" i="42"/>
  <c r="B166" i="42"/>
  <c r="C166" i="42" s="1"/>
  <c r="A165" i="42"/>
  <c r="E165" i="42" s="1"/>
  <c r="D165" i="41"/>
  <c r="A165" i="41"/>
  <c r="E165" i="41" s="1"/>
  <c r="B166" i="41"/>
  <c r="C166" i="41" s="1"/>
  <c r="C171" i="45" l="1"/>
  <c r="E172" i="45"/>
  <c r="D172" i="45"/>
  <c r="A173" i="45"/>
  <c r="D166" i="42"/>
  <c r="A166" i="42"/>
  <c r="E166" i="42" s="1"/>
  <c r="B167" i="42"/>
  <c r="C167" i="42" s="1"/>
  <c r="D166" i="41"/>
  <c r="A166" i="41"/>
  <c r="E166" i="41" s="1"/>
  <c r="B167" i="41"/>
  <c r="C167" i="41" s="1"/>
  <c r="C172" i="45" l="1"/>
  <c r="E173" i="45"/>
  <c r="D173" i="45"/>
  <c r="A174" i="45"/>
  <c r="D167" i="42"/>
  <c r="B168" i="42"/>
  <c r="C168" i="42" s="1"/>
  <c r="A167" i="42"/>
  <c r="E167" i="42" s="1"/>
  <c r="D167" i="41"/>
  <c r="A167" i="41"/>
  <c r="E167" i="41" s="1"/>
  <c r="B168" i="41"/>
  <c r="C168" i="41" s="1"/>
  <c r="C173" i="45" l="1"/>
  <c r="E174" i="45"/>
  <c r="D174" i="45"/>
  <c r="A175" i="45"/>
  <c r="D168" i="42"/>
  <c r="A168" i="42"/>
  <c r="E168" i="42" s="1"/>
  <c r="B169" i="42"/>
  <c r="C169" i="42" s="1"/>
  <c r="D168" i="41"/>
  <c r="A168" i="41"/>
  <c r="E168" i="41" s="1"/>
  <c r="B169" i="41"/>
  <c r="C169" i="41" s="1"/>
  <c r="C174" i="45" l="1"/>
  <c r="E175" i="45"/>
  <c r="D175" i="45"/>
  <c r="A176" i="45"/>
  <c r="D169" i="42"/>
  <c r="B170" i="42"/>
  <c r="C170" i="42" s="1"/>
  <c r="A169" i="42"/>
  <c r="E169" i="42" s="1"/>
  <c r="D169" i="41"/>
  <c r="A169" i="41"/>
  <c r="E169" i="41" s="1"/>
  <c r="B170" i="41"/>
  <c r="C170" i="41" s="1"/>
  <c r="C175" i="45" l="1"/>
  <c r="E176" i="45"/>
  <c r="D176" i="45"/>
  <c r="A177" i="45"/>
  <c r="D170" i="42"/>
  <c r="A170" i="42"/>
  <c r="E170" i="42" s="1"/>
  <c r="B171" i="42"/>
  <c r="C171" i="42" s="1"/>
  <c r="D170" i="41"/>
  <c r="A170" i="41"/>
  <c r="E170" i="41" s="1"/>
  <c r="B171" i="41"/>
  <c r="C171" i="41" s="1"/>
  <c r="C176" i="45" l="1"/>
  <c r="E177" i="45"/>
  <c r="D177" i="45"/>
  <c r="A178" i="45"/>
  <c r="D171" i="42"/>
  <c r="B172" i="42"/>
  <c r="C172" i="42" s="1"/>
  <c r="A171" i="42"/>
  <c r="E171" i="42" s="1"/>
  <c r="D171" i="41"/>
  <c r="A171" i="41"/>
  <c r="E171" i="41" s="1"/>
  <c r="B172" i="41"/>
  <c r="C172" i="41" s="1"/>
  <c r="C177" i="45" l="1"/>
  <c r="E178" i="45"/>
  <c r="D178" i="45"/>
  <c r="A179" i="45"/>
  <c r="D172" i="42"/>
  <c r="A172" i="42"/>
  <c r="E172" i="42" s="1"/>
  <c r="B173" i="42"/>
  <c r="C173" i="42" s="1"/>
  <c r="D172" i="41"/>
  <c r="A172" i="41"/>
  <c r="E172" i="41" s="1"/>
  <c r="B173" i="41"/>
  <c r="C173" i="41" s="1"/>
  <c r="C178" i="45" l="1"/>
  <c r="E179" i="45"/>
  <c r="D179" i="45"/>
  <c r="A180" i="45"/>
  <c r="D173" i="42"/>
  <c r="B174" i="42"/>
  <c r="C174" i="42" s="1"/>
  <c r="A173" i="42"/>
  <c r="E173" i="42" s="1"/>
  <c r="D173" i="41"/>
  <c r="A173" i="41"/>
  <c r="E173" i="41" s="1"/>
  <c r="B174" i="41"/>
  <c r="C174" i="41" s="1"/>
  <c r="C179" i="45" l="1"/>
  <c r="E180" i="45"/>
  <c r="D180" i="45"/>
  <c r="A181" i="45"/>
  <c r="D174" i="42"/>
  <c r="A174" i="42"/>
  <c r="E174" i="42" s="1"/>
  <c r="B175" i="42"/>
  <c r="C175" i="42" s="1"/>
  <c r="D174" i="41"/>
  <c r="A174" i="41"/>
  <c r="E174" i="41" s="1"/>
  <c r="B175" i="41"/>
  <c r="C175" i="41" s="1"/>
  <c r="C180" i="45" l="1"/>
  <c r="E181" i="45"/>
  <c r="D181" i="45"/>
  <c r="A182" i="45"/>
  <c r="D175" i="42"/>
  <c r="B176" i="42"/>
  <c r="C176" i="42" s="1"/>
  <c r="A175" i="42"/>
  <c r="E175" i="42" s="1"/>
  <c r="D175" i="41"/>
  <c r="A175" i="41"/>
  <c r="E175" i="41" s="1"/>
  <c r="B176" i="41"/>
  <c r="C176" i="41" s="1"/>
  <c r="C181" i="45" l="1"/>
  <c r="E182" i="45"/>
  <c r="D182" i="45"/>
  <c r="A183" i="45"/>
  <c r="D176" i="42"/>
  <c r="A176" i="42"/>
  <c r="E176" i="42" s="1"/>
  <c r="B177" i="42"/>
  <c r="C177" i="42" s="1"/>
  <c r="D176" i="41"/>
  <c r="A176" i="41"/>
  <c r="E176" i="41" s="1"/>
  <c r="B177" i="41"/>
  <c r="C177" i="41" s="1"/>
  <c r="C182" i="45" l="1"/>
  <c r="E183" i="45"/>
  <c r="D183" i="45"/>
  <c r="A184" i="45"/>
  <c r="D177" i="42"/>
  <c r="B178" i="42"/>
  <c r="C178" i="42" s="1"/>
  <c r="A177" i="42"/>
  <c r="E177" i="42" s="1"/>
  <c r="D177" i="41"/>
  <c r="A177" i="41"/>
  <c r="E177" i="41" s="1"/>
  <c r="B178" i="41"/>
  <c r="C178" i="41" s="1"/>
  <c r="C183" i="45" l="1"/>
  <c r="E184" i="45"/>
  <c r="D184" i="45"/>
  <c r="A185" i="45"/>
  <c r="D178" i="42"/>
  <c r="A178" i="42"/>
  <c r="E178" i="42" s="1"/>
  <c r="B179" i="42"/>
  <c r="C179" i="42" s="1"/>
  <c r="D178" i="41"/>
  <c r="A178" i="41"/>
  <c r="E178" i="41" s="1"/>
  <c r="B179" i="41"/>
  <c r="C179" i="41" s="1"/>
  <c r="C184" i="45" l="1"/>
  <c r="E185" i="45"/>
  <c r="D185" i="45"/>
  <c r="A186" i="45"/>
  <c r="D179" i="42"/>
  <c r="B180" i="42"/>
  <c r="C180" i="42" s="1"/>
  <c r="A179" i="42"/>
  <c r="E179" i="42" s="1"/>
  <c r="D179" i="41"/>
  <c r="A179" i="41"/>
  <c r="E179" i="41" s="1"/>
  <c r="B180" i="41"/>
  <c r="C180" i="41" s="1"/>
  <c r="C185" i="45" l="1"/>
  <c r="E186" i="45"/>
  <c r="D186" i="45"/>
  <c r="A187" i="45"/>
  <c r="D180" i="42"/>
  <c r="A180" i="42"/>
  <c r="E180" i="42" s="1"/>
  <c r="B181" i="42"/>
  <c r="C181" i="42" s="1"/>
  <c r="D180" i="41"/>
  <c r="A180" i="41"/>
  <c r="E180" i="41" s="1"/>
  <c r="B181" i="41"/>
  <c r="C181" i="41" s="1"/>
  <c r="C186" i="45" l="1"/>
  <c r="E187" i="45"/>
  <c r="D187" i="45"/>
  <c r="A188" i="45"/>
  <c r="D181" i="42"/>
  <c r="B182" i="42"/>
  <c r="C182" i="42" s="1"/>
  <c r="A181" i="42"/>
  <c r="E181" i="42" s="1"/>
  <c r="D181" i="41"/>
  <c r="A181" i="41"/>
  <c r="E181" i="41" s="1"/>
  <c r="B182" i="41"/>
  <c r="C182" i="41" s="1"/>
  <c r="C187" i="45" l="1"/>
  <c r="E188" i="45"/>
  <c r="D188" i="45"/>
  <c r="A189" i="45"/>
  <c r="D182" i="42"/>
  <c r="A182" i="42"/>
  <c r="E182" i="42" s="1"/>
  <c r="B183" i="42"/>
  <c r="C183" i="42" s="1"/>
  <c r="D182" i="41"/>
  <c r="A182" i="41"/>
  <c r="E182" i="41" s="1"/>
  <c r="B183" i="41"/>
  <c r="C183" i="41" s="1"/>
  <c r="C188" i="45" l="1"/>
  <c r="E189" i="45"/>
  <c r="D189" i="45"/>
  <c r="A190" i="45"/>
  <c r="D183" i="42"/>
  <c r="B184" i="42"/>
  <c r="C184" i="42" s="1"/>
  <c r="A183" i="42"/>
  <c r="E183" i="42" s="1"/>
  <c r="D183" i="41"/>
  <c r="A183" i="41"/>
  <c r="E183" i="41" s="1"/>
  <c r="B184" i="41"/>
  <c r="C184" i="41" s="1"/>
  <c r="C189" i="45" l="1"/>
  <c r="E190" i="45"/>
  <c r="D190" i="45"/>
  <c r="A191" i="45"/>
  <c r="D184" i="42"/>
  <c r="A184" i="42"/>
  <c r="E184" i="42" s="1"/>
  <c r="B185" i="42"/>
  <c r="C185" i="42" s="1"/>
  <c r="D184" i="41"/>
  <c r="A184" i="41"/>
  <c r="E184" i="41" s="1"/>
  <c r="B185" i="41"/>
  <c r="C185" i="41" s="1"/>
  <c r="C190" i="45" l="1"/>
  <c r="E191" i="45"/>
  <c r="D191" i="45"/>
  <c r="A192" i="45"/>
  <c r="D185" i="42"/>
  <c r="B186" i="42"/>
  <c r="C186" i="42" s="1"/>
  <c r="A185" i="42"/>
  <c r="E185" i="42" s="1"/>
  <c r="D185" i="41"/>
  <c r="A185" i="41"/>
  <c r="E185" i="41" s="1"/>
  <c r="B186" i="41"/>
  <c r="C186" i="41" s="1"/>
  <c r="C191" i="45" l="1"/>
  <c r="E192" i="45"/>
  <c r="D192" i="45"/>
  <c r="A193" i="45"/>
  <c r="D186" i="42"/>
  <c r="A186" i="42"/>
  <c r="E186" i="42" s="1"/>
  <c r="B187" i="42"/>
  <c r="C187" i="42" s="1"/>
  <c r="D186" i="41"/>
  <c r="A186" i="41"/>
  <c r="E186" i="41" s="1"/>
  <c r="B187" i="41"/>
  <c r="C187" i="41" s="1"/>
  <c r="C192" i="45" l="1"/>
  <c r="E193" i="45"/>
  <c r="D193" i="45"/>
  <c r="A194" i="45"/>
  <c r="D187" i="42"/>
  <c r="B188" i="42"/>
  <c r="C188" i="42" s="1"/>
  <c r="A187" i="42"/>
  <c r="E187" i="42" s="1"/>
  <c r="D187" i="41"/>
  <c r="A187" i="41"/>
  <c r="E187" i="41" s="1"/>
  <c r="B188" i="41"/>
  <c r="C188" i="41" s="1"/>
  <c r="C193" i="45" l="1"/>
  <c r="E194" i="45"/>
  <c r="D194" i="45"/>
  <c r="A195" i="45"/>
  <c r="D188" i="42"/>
  <c r="A188" i="42"/>
  <c r="E188" i="42" s="1"/>
  <c r="B189" i="42"/>
  <c r="C189" i="42" s="1"/>
  <c r="D188" i="41"/>
  <c r="A188" i="41"/>
  <c r="E188" i="41" s="1"/>
  <c r="B189" i="41"/>
  <c r="C189" i="41" s="1"/>
  <c r="C194" i="45" l="1"/>
  <c r="E195" i="45"/>
  <c r="D195" i="45"/>
  <c r="A196" i="45"/>
  <c r="D189" i="42"/>
  <c r="B190" i="42"/>
  <c r="C190" i="42" s="1"/>
  <c r="A189" i="42"/>
  <c r="E189" i="42" s="1"/>
  <c r="D189" i="41"/>
  <c r="A189" i="41"/>
  <c r="E189" i="41" s="1"/>
  <c r="B190" i="41"/>
  <c r="C190" i="41" s="1"/>
  <c r="C195" i="45" l="1"/>
  <c r="E196" i="45"/>
  <c r="D196" i="45"/>
  <c r="A197" i="45"/>
  <c r="D190" i="42"/>
  <c r="A190" i="42"/>
  <c r="E190" i="42" s="1"/>
  <c r="B191" i="42"/>
  <c r="C191" i="42" s="1"/>
  <c r="D190" i="41"/>
  <c r="A190" i="41"/>
  <c r="E190" i="41" s="1"/>
  <c r="B191" i="41"/>
  <c r="C191" i="41" s="1"/>
  <c r="C196" i="45" l="1"/>
  <c r="E197" i="45"/>
  <c r="D197" i="45"/>
  <c r="A198" i="45"/>
  <c r="D191" i="42"/>
  <c r="B192" i="42"/>
  <c r="C192" i="42" s="1"/>
  <c r="A191" i="42"/>
  <c r="E191" i="42" s="1"/>
  <c r="D191" i="41"/>
  <c r="A191" i="41"/>
  <c r="E191" i="41" s="1"/>
  <c r="B192" i="41"/>
  <c r="C192" i="41" s="1"/>
  <c r="C197" i="45" l="1"/>
  <c r="E198" i="45"/>
  <c r="D198" i="45"/>
  <c r="A199" i="45"/>
  <c r="D192" i="42"/>
  <c r="A192" i="42"/>
  <c r="E192" i="42" s="1"/>
  <c r="B193" i="42"/>
  <c r="C193" i="42" s="1"/>
  <c r="D192" i="41"/>
  <c r="A192" i="41"/>
  <c r="E192" i="41" s="1"/>
  <c r="B193" i="41"/>
  <c r="C193" i="41" s="1"/>
  <c r="C198" i="45" l="1"/>
  <c r="E199" i="45"/>
  <c r="D199" i="45"/>
  <c r="A200" i="45"/>
  <c r="D193" i="42"/>
  <c r="B194" i="42"/>
  <c r="C194" i="42" s="1"/>
  <c r="A193" i="42"/>
  <c r="E193" i="42" s="1"/>
  <c r="D193" i="41"/>
  <c r="A193" i="41"/>
  <c r="E193" i="41" s="1"/>
  <c r="B194" i="41"/>
  <c r="C194" i="41" s="1"/>
  <c r="C199" i="45" l="1"/>
  <c r="E200" i="45"/>
  <c r="D200" i="45"/>
  <c r="A201" i="45"/>
  <c r="D194" i="42"/>
  <c r="A194" i="42"/>
  <c r="E194" i="42" s="1"/>
  <c r="B195" i="42"/>
  <c r="C195" i="42" s="1"/>
  <c r="D194" i="41"/>
  <c r="A194" i="41"/>
  <c r="E194" i="41" s="1"/>
  <c r="B195" i="41"/>
  <c r="C195" i="41" s="1"/>
  <c r="C200" i="45" l="1"/>
  <c r="E201" i="45"/>
  <c r="D201" i="45"/>
  <c r="A202" i="45"/>
  <c r="D195" i="42"/>
  <c r="B196" i="42"/>
  <c r="C196" i="42" s="1"/>
  <c r="A195" i="42"/>
  <c r="E195" i="42" s="1"/>
  <c r="D195" i="41"/>
  <c r="A195" i="41"/>
  <c r="E195" i="41" s="1"/>
  <c r="B196" i="41"/>
  <c r="C196" i="41" s="1"/>
  <c r="C201" i="45" l="1"/>
  <c r="E202" i="45"/>
  <c r="D202" i="45"/>
  <c r="A203" i="45"/>
  <c r="D196" i="42"/>
  <c r="A196" i="42"/>
  <c r="E196" i="42" s="1"/>
  <c r="B197" i="42"/>
  <c r="C197" i="42" s="1"/>
  <c r="D196" i="41"/>
  <c r="A196" i="41"/>
  <c r="E196" i="41" s="1"/>
  <c r="B197" i="41"/>
  <c r="C197" i="41" s="1"/>
  <c r="C202" i="45" l="1"/>
  <c r="E203" i="45"/>
  <c r="D203" i="45"/>
  <c r="A204" i="45"/>
  <c r="D197" i="42"/>
  <c r="B198" i="42"/>
  <c r="C198" i="42" s="1"/>
  <c r="A197" i="42"/>
  <c r="E197" i="42" s="1"/>
  <c r="D197" i="41"/>
  <c r="A197" i="41"/>
  <c r="E197" i="41" s="1"/>
  <c r="B198" i="41"/>
  <c r="C198" i="41" s="1"/>
  <c r="C203" i="45" l="1"/>
  <c r="E204" i="45"/>
  <c r="D204" i="45"/>
  <c r="A205" i="45"/>
  <c r="D198" i="42"/>
  <c r="A198" i="42"/>
  <c r="E198" i="42" s="1"/>
  <c r="B199" i="42"/>
  <c r="C199" i="42" s="1"/>
  <c r="D198" i="41"/>
  <c r="A198" i="41"/>
  <c r="E198" i="41" s="1"/>
  <c r="B199" i="41"/>
  <c r="C199" i="41" s="1"/>
  <c r="C204" i="45" l="1"/>
  <c r="E205" i="45"/>
  <c r="D205" i="45"/>
  <c r="A206" i="45"/>
  <c r="D199" i="42"/>
  <c r="B200" i="42"/>
  <c r="C200" i="42" s="1"/>
  <c r="A199" i="42"/>
  <c r="E199" i="42" s="1"/>
  <c r="D199" i="41"/>
  <c r="A199" i="41"/>
  <c r="E199" i="41" s="1"/>
  <c r="B200" i="41"/>
  <c r="C200" i="41" s="1"/>
  <c r="C205" i="45" l="1"/>
  <c r="E206" i="45"/>
  <c r="D206" i="45"/>
  <c r="A207" i="45"/>
  <c r="D200" i="42"/>
  <c r="A200" i="42"/>
  <c r="E200" i="42" s="1"/>
  <c r="B201" i="42"/>
  <c r="C201" i="42" s="1"/>
  <c r="D200" i="41"/>
  <c r="A200" i="41"/>
  <c r="E200" i="41" s="1"/>
  <c r="B201" i="41"/>
  <c r="C201" i="41" s="1"/>
  <c r="C206" i="45" l="1"/>
  <c r="E207" i="45"/>
  <c r="D207" i="45"/>
  <c r="A208" i="45"/>
  <c r="D201" i="42"/>
  <c r="B202" i="42"/>
  <c r="C202" i="42" s="1"/>
  <c r="A201" i="42"/>
  <c r="E201" i="42" s="1"/>
  <c r="D201" i="41"/>
  <c r="A201" i="41"/>
  <c r="E201" i="41" s="1"/>
  <c r="B202" i="41"/>
  <c r="C202" i="41" s="1"/>
  <c r="C207" i="45" l="1"/>
  <c r="E208" i="45"/>
  <c r="D208" i="45"/>
  <c r="A209" i="45"/>
  <c r="D202" i="42"/>
  <c r="A202" i="42"/>
  <c r="E202" i="42" s="1"/>
  <c r="B203" i="42"/>
  <c r="C203" i="42" s="1"/>
  <c r="D202" i="41"/>
  <c r="A202" i="41"/>
  <c r="E202" i="41" s="1"/>
  <c r="B203" i="41"/>
  <c r="C203" i="41" s="1"/>
  <c r="C208" i="45" l="1"/>
  <c r="E209" i="45"/>
  <c r="D209" i="45"/>
  <c r="A210" i="45"/>
  <c r="D203" i="42"/>
  <c r="B204" i="42"/>
  <c r="C204" i="42" s="1"/>
  <c r="A203" i="42"/>
  <c r="E203" i="42" s="1"/>
  <c r="D203" i="41"/>
  <c r="A203" i="41"/>
  <c r="E203" i="41" s="1"/>
  <c r="B204" i="41"/>
  <c r="C204" i="41" s="1"/>
  <c r="C209" i="45" l="1"/>
  <c r="E210" i="45"/>
  <c r="D210" i="45"/>
  <c r="A211" i="45"/>
  <c r="D204" i="42"/>
  <c r="A204" i="42"/>
  <c r="E204" i="42" s="1"/>
  <c r="B205" i="42"/>
  <c r="C205" i="42" s="1"/>
  <c r="D204" i="41"/>
  <c r="A204" i="41"/>
  <c r="E204" i="41" s="1"/>
  <c r="B205" i="41"/>
  <c r="C205" i="41" s="1"/>
  <c r="C210" i="45" l="1"/>
  <c r="E211" i="45"/>
  <c r="D211" i="45"/>
  <c r="A212" i="45"/>
  <c r="D205" i="42"/>
  <c r="B206" i="42"/>
  <c r="C206" i="42" s="1"/>
  <c r="A205" i="42"/>
  <c r="E205" i="42" s="1"/>
  <c r="D205" i="41"/>
  <c r="A205" i="41"/>
  <c r="E205" i="41" s="1"/>
  <c r="B206" i="41"/>
  <c r="C206" i="41" s="1"/>
  <c r="C211" i="45" l="1"/>
  <c r="E212" i="45"/>
  <c r="D212" i="45"/>
  <c r="A213" i="45"/>
  <c r="D206" i="42"/>
  <c r="A206" i="42"/>
  <c r="E206" i="42" s="1"/>
  <c r="B207" i="42"/>
  <c r="C207" i="42" s="1"/>
  <c r="D206" i="41"/>
  <c r="A206" i="41"/>
  <c r="E206" i="41" s="1"/>
  <c r="B207" i="41"/>
  <c r="C207" i="41" s="1"/>
  <c r="C212" i="45" l="1"/>
  <c r="E213" i="45"/>
  <c r="D213" i="45"/>
  <c r="A214" i="45"/>
  <c r="D207" i="42"/>
  <c r="B208" i="42"/>
  <c r="C208" i="42" s="1"/>
  <c r="A207" i="42"/>
  <c r="E207" i="42" s="1"/>
  <c r="D207" i="41"/>
  <c r="A207" i="41"/>
  <c r="E207" i="41" s="1"/>
  <c r="B208" i="41"/>
  <c r="C208" i="41" s="1"/>
  <c r="C213" i="45" l="1"/>
  <c r="E214" i="45"/>
  <c r="D214" i="45"/>
  <c r="A215" i="45"/>
  <c r="D208" i="42"/>
  <c r="A208" i="42"/>
  <c r="E208" i="42" s="1"/>
  <c r="B209" i="42"/>
  <c r="C209" i="42" s="1"/>
  <c r="D208" i="41"/>
  <c r="A208" i="41"/>
  <c r="E208" i="41" s="1"/>
  <c r="B209" i="41"/>
  <c r="C209" i="41" s="1"/>
  <c r="C214" i="45" l="1"/>
  <c r="E215" i="45"/>
  <c r="D215" i="45"/>
  <c r="A216" i="45"/>
  <c r="D209" i="42"/>
  <c r="B210" i="42"/>
  <c r="C210" i="42" s="1"/>
  <c r="A209" i="42"/>
  <c r="E209" i="42" s="1"/>
  <c r="D209" i="41"/>
  <c r="A209" i="41"/>
  <c r="E209" i="41" s="1"/>
  <c r="B210" i="41"/>
  <c r="C210" i="41" s="1"/>
  <c r="C215" i="45" l="1"/>
  <c r="E216" i="45"/>
  <c r="D216" i="45"/>
  <c r="A217" i="45"/>
  <c r="D210" i="42"/>
  <c r="A210" i="42"/>
  <c r="E210" i="42" s="1"/>
  <c r="B211" i="42"/>
  <c r="C211" i="42" s="1"/>
  <c r="D210" i="41"/>
  <c r="A210" i="41"/>
  <c r="E210" i="41" s="1"/>
  <c r="B211" i="41"/>
  <c r="C211" i="41" s="1"/>
  <c r="C216" i="45" l="1"/>
  <c r="E217" i="45"/>
  <c r="D217" i="45"/>
  <c r="A218" i="45"/>
  <c r="D211" i="42"/>
  <c r="B212" i="42"/>
  <c r="C212" i="42" s="1"/>
  <c r="A211" i="42"/>
  <c r="E211" i="42" s="1"/>
  <c r="D211" i="41"/>
  <c r="A211" i="41"/>
  <c r="E211" i="41" s="1"/>
  <c r="B212" i="41"/>
  <c r="C212" i="41" s="1"/>
  <c r="C217" i="45" l="1"/>
  <c r="E218" i="45"/>
  <c r="D218" i="45"/>
  <c r="A219" i="45"/>
  <c r="D212" i="42"/>
  <c r="A212" i="42"/>
  <c r="E212" i="42" s="1"/>
  <c r="B213" i="42"/>
  <c r="C213" i="42" s="1"/>
  <c r="D212" i="41"/>
  <c r="A212" i="41"/>
  <c r="E212" i="41" s="1"/>
  <c r="B213" i="41"/>
  <c r="C213" i="41" s="1"/>
  <c r="E219" i="45" l="1"/>
  <c r="D219" i="45"/>
  <c r="C218" i="45"/>
  <c r="A220" i="45"/>
  <c r="D213" i="42"/>
  <c r="B214" i="42"/>
  <c r="C214" i="42" s="1"/>
  <c r="A213" i="42"/>
  <c r="E213" i="42" s="1"/>
  <c r="D213" i="41"/>
  <c r="A213" i="41"/>
  <c r="E213" i="41" s="1"/>
  <c r="B214" i="41"/>
  <c r="C214" i="41" s="1"/>
  <c r="C219" i="45" l="1"/>
  <c r="E220" i="45"/>
  <c r="D220" i="45"/>
  <c r="A221" i="45"/>
  <c r="D214" i="42"/>
  <c r="A214" i="42"/>
  <c r="E214" i="42" s="1"/>
  <c r="B215" i="42"/>
  <c r="C215" i="42" s="1"/>
  <c r="D214" i="41"/>
  <c r="A214" i="41"/>
  <c r="E214" i="41" s="1"/>
  <c r="B215" i="41"/>
  <c r="C215" i="41" s="1"/>
  <c r="E221" i="45" l="1"/>
  <c r="D221" i="45"/>
  <c r="C220" i="45"/>
  <c r="A222" i="45"/>
  <c r="D215" i="42"/>
  <c r="B216" i="42"/>
  <c r="C216" i="42" s="1"/>
  <c r="A215" i="42"/>
  <c r="E215" i="42" s="1"/>
  <c r="D215" i="41"/>
  <c r="A215" i="41"/>
  <c r="E215" i="41" s="1"/>
  <c r="B216" i="41"/>
  <c r="C216" i="41" s="1"/>
  <c r="C221" i="45" l="1"/>
  <c r="E222" i="45"/>
  <c r="D222" i="45"/>
  <c r="A223" i="45"/>
  <c r="D216" i="42"/>
  <c r="A216" i="42"/>
  <c r="E216" i="42" s="1"/>
  <c r="B217" i="42"/>
  <c r="C217" i="42" s="1"/>
  <c r="D216" i="41"/>
  <c r="A216" i="41"/>
  <c r="E216" i="41" s="1"/>
  <c r="B217" i="41"/>
  <c r="C217" i="41" s="1"/>
  <c r="E223" i="45" l="1"/>
  <c r="D223" i="45"/>
  <c r="C222" i="45"/>
  <c r="A224" i="45"/>
  <c r="D217" i="42"/>
  <c r="B218" i="42"/>
  <c r="C218" i="42" s="1"/>
  <c r="A217" i="42"/>
  <c r="E217" i="42" s="1"/>
  <c r="D217" i="41"/>
  <c r="A217" i="41"/>
  <c r="E217" i="41" s="1"/>
  <c r="B218" i="41"/>
  <c r="C218" i="41" s="1"/>
  <c r="C223" i="45" l="1"/>
  <c r="E224" i="45"/>
  <c r="D224" i="45"/>
  <c r="A225" i="45"/>
  <c r="D218" i="42"/>
  <c r="A218" i="42"/>
  <c r="E218" i="42" s="1"/>
  <c r="B219" i="42"/>
  <c r="C219" i="42" s="1"/>
  <c r="D218" i="41"/>
  <c r="A218" i="41"/>
  <c r="E218" i="41" s="1"/>
  <c r="B219" i="41"/>
  <c r="C219" i="41" s="1"/>
  <c r="E225" i="45" l="1"/>
  <c r="D225" i="45"/>
  <c r="C224" i="45"/>
  <c r="A226" i="45"/>
  <c r="D219" i="42"/>
  <c r="B220" i="42"/>
  <c r="C220" i="42" s="1"/>
  <c r="A219" i="42"/>
  <c r="E219" i="42" s="1"/>
  <c r="D219" i="41"/>
  <c r="A219" i="41"/>
  <c r="E219" i="41" s="1"/>
  <c r="B220" i="41"/>
  <c r="C220" i="41" s="1"/>
  <c r="C225" i="45" l="1"/>
  <c r="E226" i="45"/>
  <c r="D226" i="45"/>
  <c r="A227" i="45"/>
  <c r="D220" i="42"/>
  <c r="A220" i="42"/>
  <c r="E220" i="42" s="1"/>
  <c r="B221" i="42"/>
  <c r="C221" i="42" s="1"/>
  <c r="D220" i="41"/>
  <c r="A220" i="41"/>
  <c r="E220" i="41" s="1"/>
  <c r="B221" i="41"/>
  <c r="C221" i="41" s="1"/>
  <c r="C226" i="45" l="1"/>
  <c r="E227" i="45"/>
  <c r="D227" i="45"/>
  <c r="A228" i="45"/>
  <c r="D221" i="42"/>
  <c r="B222" i="42"/>
  <c r="C222" i="42" s="1"/>
  <c r="A221" i="42"/>
  <c r="E221" i="42" s="1"/>
  <c r="D221" i="41"/>
  <c r="A221" i="41"/>
  <c r="E221" i="41" s="1"/>
  <c r="B222" i="41"/>
  <c r="C222" i="41" s="1"/>
  <c r="C227" i="45" l="1"/>
  <c r="E228" i="45"/>
  <c r="D228" i="45"/>
  <c r="A229" i="45"/>
  <c r="D222" i="42"/>
  <c r="A222" i="42"/>
  <c r="E222" i="42" s="1"/>
  <c r="B223" i="42"/>
  <c r="C223" i="42" s="1"/>
  <c r="D222" i="41"/>
  <c r="A222" i="41"/>
  <c r="E222" i="41" s="1"/>
  <c r="B223" i="41"/>
  <c r="C223" i="41" s="1"/>
  <c r="C228" i="45" l="1"/>
  <c r="E229" i="45"/>
  <c r="D229" i="45"/>
  <c r="A230" i="45"/>
  <c r="D223" i="42"/>
  <c r="B224" i="42"/>
  <c r="C224" i="42" s="1"/>
  <c r="A223" i="42"/>
  <c r="E223" i="42" s="1"/>
  <c r="D223" i="41"/>
  <c r="A223" i="41"/>
  <c r="E223" i="41" s="1"/>
  <c r="B224" i="41"/>
  <c r="C224" i="41" s="1"/>
  <c r="C229" i="45" l="1"/>
  <c r="E230" i="45"/>
  <c r="D230" i="45"/>
  <c r="A231" i="45"/>
  <c r="D224" i="42"/>
  <c r="A224" i="42"/>
  <c r="E224" i="42" s="1"/>
  <c r="B225" i="42"/>
  <c r="C225" i="42" s="1"/>
  <c r="D224" i="41"/>
  <c r="A224" i="41"/>
  <c r="E224" i="41" s="1"/>
  <c r="B225" i="41"/>
  <c r="C225" i="41" s="1"/>
  <c r="C230" i="45" l="1"/>
  <c r="E231" i="45"/>
  <c r="D231" i="45"/>
  <c r="A232" i="45"/>
  <c r="D225" i="42"/>
  <c r="B226" i="42"/>
  <c r="C226" i="42" s="1"/>
  <c r="A225" i="42"/>
  <c r="E225" i="42" s="1"/>
  <c r="D225" i="41"/>
  <c r="A225" i="41"/>
  <c r="E225" i="41" s="1"/>
  <c r="B226" i="41"/>
  <c r="C226" i="41" s="1"/>
  <c r="C231" i="45" l="1"/>
  <c r="E232" i="45"/>
  <c r="D232" i="45"/>
  <c r="A233" i="45"/>
  <c r="D226" i="42"/>
  <c r="A226" i="42"/>
  <c r="E226" i="42" s="1"/>
  <c r="B227" i="42"/>
  <c r="C227" i="42" s="1"/>
  <c r="D226" i="41"/>
  <c r="A226" i="41"/>
  <c r="E226" i="41" s="1"/>
  <c r="B227" i="41"/>
  <c r="C227" i="41" s="1"/>
  <c r="C232" i="45" l="1"/>
  <c r="E233" i="45"/>
  <c r="D233" i="45"/>
  <c r="A234" i="45"/>
  <c r="D227" i="42"/>
  <c r="B228" i="42"/>
  <c r="C228" i="42" s="1"/>
  <c r="A227" i="42"/>
  <c r="E227" i="42" s="1"/>
  <c r="D227" i="41"/>
  <c r="A227" i="41"/>
  <c r="E227" i="41" s="1"/>
  <c r="B228" i="41"/>
  <c r="C228" i="41" s="1"/>
  <c r="C233" i="45" l="1"/>
  <c r="E234" i="45"/>
  <c r="D234" i="45"/>
  <c r="A235" i="45"/>
  <c r="D228" i="42"/>
  <c r="A228" i="42"/>
  <c r="E228" i="42" s="1"/>
  <c r="B229" i="42"/>
  <c r="C229" i="42" s="1"/>
  <c r="D228" i="41"/>
  <c r="A228" i="41"/>
  <c r="E228" i="41" s="1"/>
  <c r="B229" i="41"/>
  <c r="C229" i="41" s="1"/>
  <c r="C234" i="45" l="1"/>
  <c r="E235" i="45"/>
  <c r="D235" i="45"/>
  <c r="A236" i="45"/>
  <c r="D229" i="42"/>
  <c r="B230" i="42"/>
  <c r="C230" i="42" s="1"/>
  <c r="A229" i="42"/>
  <c r="E229" i="42" s="1"/>
  <c r="D229" i="41"/>
  <c r="A229" i="41"/>
  <c r="E229" i="41" s="1"/>
  <c r="B230" i="41"/>
  <c r="C230" i="41" s="1"/>
  <c r="C235" i="45" l="1"/>
  <c r="E236" i="45"/>
  <c r="D236" i="45"/>
  <c r="A237" i="45"/>
  <c r="D230" i="42"/>
  <c r="A230" i="42"/>
  <c r="E230" i="42" s="1"/>
  <c r="B231" i="42"/>
  <c r="C231" i="42" s="1"/>
  <c r="D230" i="41"/>
  <c r="A230" i="41"/>
  <c r="E230" i="41" s="1"/>
  <c r="B231" i="41"/>
  <c r="C231" i="41" s="1"/>
  <c r="C236" i="45" l="1"/>
  <c r="E237" i="45"/>
  <c r="D237" i="45"/>
  <c r="A238" i="45"/>
  <c r="D231" i="42"/>
  <c r="B232" i="42"/>
  <c r="C232" i="42" s="1"/>
  <c r="A231" i="42"/>
  <c r="E231" i="42" s="1"/>
  <c r="D231" i="41"/>
  <c r="A231" i="41"/>
  <c r="E231" i="41" s="1"/>
  <c r="B232" i="41"/>
  <c r="C232" i="41" s="1"/>
  <c r="C237" i="45" l="1"/>
  <c r="E238" i="45"/>
  <c r="D238" i="45"/>
  <c r="A239" i="45"/>
  <c r="D232" i="42"/>
  <c r="A232" i="42"/>
  <c r="E232" i="42" s="1"/>
  <c r="B233" i="42"/>
  <c r="C233" i="42" s="1"/>
  <c r="D232" i="41"/>
  <c r="A232" i="41"/>
  <c r="E232" i="41" s="1"/>
  <c r="B233" i="41"/>
  <c r="C233" i="41" s="1"/>
  <c r="C238" i="45" l="1"/>
  <c r="E239" i="45"/>
  <c r="D239" i="45"/>
  <c r="A240" i="45"/>
  <c r="D233" i="42"/>
  <c r="B234" i="42"/>
  <c r="C234" i="42" s="1"/>
  <c r="A233" i="42"/>
  <c r="E233" i="42" s="1"/>
  <c r="D233" i="41"/>
  <c r="A233" i="41"/>
  <c r="E233" i="41" s="1"/>
  <c r="B234" i="41"/>
  <c r="C234" i="41" s="1"/>
  <c r="C239" i="45" l="1"/>
  <c r="E240" i="45"/>
  <c r="D240" i="45"/>
  <c r="A241" i="45"/>
  <c r="D234" i="42"/>
  <c r="A234" i="42"/>
  <c r="E234" i="42" s="1"/>
  <c r="B235" i="42"/>
  <c r="C235" i="42" s="1"/>
  <c r="D234" i="41"/>
  <c r="A234" i="41"/>
  <c r="E234" i="41" s="1"/>
  <c r="B235" i="41"/>
  <c r="C235" i="41" s="1"/>
  <c r="C240" i="45" l="1"/>
  <c r="E241" i="45"/>
  <c r="D241" i="45"/>
  <c r="A242" i="45"/>
  <c r="D235" i="42"/>
  <c r="B236" i="42"/>
  <c r="C236" i="42" s="1"/>
  <c r="A235" i="42"/>
  <c r="E235" i="42" s="1"/>
  <c r="D235" i="41"/>
  <c r="A235" i="41"/>
  <c r="E235" i="41" s="1"/>
  <c r="B236" i="41"/>
  <c r="C236" i="41" s="1"/>
  <c r="C241" i="45" l="1"/>
  <c r="E242" i="45"/>
  <c r="D242" i="45"/>
  <c r="A243" i="45"/>
  <c r="D236" i="42"/>
  <c r="A236" i="42"/>
  <c r="E236" i="42" s="1"/>
  <c r="B237" i="42"/>
  <c r="C237" i="42" s="1"/>
  <c r="D236" i="41"/>
  <c r="A236" i="41"/>
  <c r="E236" i="41" s="1"/>
  <c r="B237" i="41"/>
  <c r="C237" i="41" s="1"/>
  <c r="C242" i="45" l="1"/>
  <c r="E243" i="45"/>
  <c r="D243" i="45"/>
  <c r="A244" i="45"/>
  <c r="D237" i="42"/>
  <c r="B238" i="42"/>
  <c r="C238" i="42" s="1"/>
  <c r="A237" i="42"/>
  <c r="E237" i="42" s="1"/>
  <c r="D237" i="41"/>
  <c r="A237" i="41"/>
  <c r="E237" i="41" s="1"/>
  <c r="B238" i="41"/>
  <c r="C238" i="41" s="1"/>
  <c r="C243" i="45" l="1"/>
  <c r="E244" i="45"/>
  <c r="D244" i="45"/>
  <c r="A245" i="45"/>
  <c r="D238" i="42"/>
  <c r="A238" i="42"/>
  <c r="E238" i="42" s="1"/>
  <c r="B239" i="42"/>
  <c r="C239" i="42" s="1"/>
  <c r="D238" i="41"/>
  <c r="A238" i="41"/>
  <c r="E238" i="41" s="1"/>
  <c r="B239" i="41"/>
  <c r="C239" i="41" s="1"/>
  <c r="C244" i="45" l="1"/>
  <c r="E245" i="45"/>
  <c r="D245" i="45"/>
  <c r="A246" i="45"/>
  <c r="D239" i="42"/>
  <c r="B240" i="42"/>
  <c r="C240" i="42" s="1"/>
  <c r="A239" i="42"/>
  <c r="E239" i="42" s="1"/>
  <c r="D239" i="41"/>
  <c r="A239" i="41"/>
  <c r="E239" i="41" s="1"/>
  <c r="B240" i="41"/>
  <c r="C240" i="41" s="1"/>
  <c r="C245" i="45" l="1"/>
  <c r="E246" i="45"/>
  <c r="D246" i="45"/>
  <c r="A247" i="45"/>
  <c r="D240" i="42"/>
  <c r="A240" i="42"/>
  <c r="E240" i="42" s="1"/>
  <c r="B241" i="42"/>
  <c r="C241" i="42" s="1"/>
  <c r="D240" i="41"/>
  <c r="A240" i="41"/>
  <c r="E240" i="41" s="1"/>
  <c r="B241" i="41"/>
  <c r="C241" i="41" s="1"/>
  <c r="C246" i="45" l="1"/>
  <c r="E247" i="45"/>
  <c r="D247" i="45"/>
  <c r="A248" i="45"/>
  <c r="D241" i="42"/>
  <c r="B242" i="42"/>
  <c r="C242" i="42" s="1"/>
  <c r="A241" i="42"/>
  <c r="E241" i="42" s="1"/>
  <c r="D241" i="41"/>
  <c r="A241" i="41"/>
  <c r="E241" i="41" s="1"/>
  <c r="B242" i="41"/>
  <c r="C242" i="41" s="1"/>
  <c r="C247" i="45" l="1"/>
  <c r="E248" i="45"/>
  <c r="D248" i="45"/>
  <c r="A249" i="45"/>
  <c r="D242" i="42"/>
  <c r="A242" i="42"/>
  <c r="E242" i="42" s="1"/>
  <c r="B243" i="42"/>
  <c r="C243" i="42" s="1"/>
  <c r="D242" i="41"/>
  <c r="A242" i="41"/>
  <c r="E242" i="41" s="1"/>
  <c r="B243" i="41"/>
  <c r="C243" i="41" s="1"/>
  <c r="C248" i="45" l="1"/>
  <c r="E249" i="45"/>
  <c r="D249" i="45"/>
  <c r="A250" i="45"/>
  <c r="D243" i="42"/>
  <c r="B244" i="42"/>
  <c r="C244" i="42" s="1"/>
  <c r="A243" i="42"/>
  <c r="E243" i="42" s="1"/>
  <c r="D243" i="41"/>
  <c r="A243" i="41"/>
  <c r="E243" i="41" s="1"/>
  <c r="B244" i="41"/>
  <c r="C244" i="41" s="1"/>
  <c r="C249" i="45" l="1"/>
  <c r="E250" i="45"/>
  <c r="D250" i="45"/>
  <c r="A251" i="45"/>
  <c r="D244" i="42"/>
  <c r="A244" i="42"/>
  <c r="E244" i="42" s="1"/>
  <c r="B245" i="42"/>
  <c r="C245" i="42" s="1"/>
  <c r="D244" i="41"/>
  <c r="A244" i="41"/>
  <c r="E244" i="41" s="1"/>
  <c r="B245" i="41"/>
  <c r="C245" i="41" s="1"/>
  <c r="C250" i="45" l="1"/>
  <c r="E251" i="45"/>
  <c r="D251" i="45"/>
  <c r="A252" i="45"/>
  <c r="D245" i="42"/>
  <c r="B246" i="42"/>
  <c r="C246" i="42" s="1"/>
  <c r="A245" i="42"/>
  <c r="E245" i="42" s="1"/>
  <c r="D245" i="41"/>
  <c r="A245" i="41"/>
  <c r="E245" i="41" s="1"/>
  <c r="B246" i="41"/>
  <c r="C246" i="41" s="1"/>
  <c r="C251" i="45" l="1"/>
  <c r="E252" i="45"/>
  <c r="D252" i="45"/>
  <c r="A253" i="45"/>
  <c r="D246" i="42"/>
  <c r="A246" i="42"/>
  <c r="E246" i="42" s="1"/>
  <c r="B247" i="42"/>
  <c r="C247" i="42" s="1"/>
  <c r="D246" i="41"/>
  <c r="A246" i="41"/>
  <c r="E246" i="41" s="1"/>
  <c r="B247" i="41"/>
  <c r="C247" i="41" s="1"/>
  <c r="C252" i="45" l="1"/>
  <c r="E253" i="45"/>
  <c r="D253" i="45"/>
  <c r="A254" i="45"/>
  <c r="D247" i="42"/>
  <c r="B248" i="42"/>
  <c r="C248" i="42" s="1"/>
  <c r="A247" i="42"/>
  <c r="E247" i="42" s="1"/>
  <c r="D247" i="41"/>
  <c r="A247" i="41"/>
  <c r="E247" i="41" s="1"/>
  <c r="B248" i="41"/>
  <c r="C248" i="41" s="1"/>
  <c r="C253" i="45" l="1"/>
  <c r="E254" i="45"/>
  <c r="D254" i="45"/>
  <c r="A255" i="45"/>
  <c r="D248" i="42"/>
  <c r="A248" i="42"/>
  <c r="E248" i="42" s="1"/>
  <c r="B249" i="42"/>
  <c r="C249" i="42" s="1"/>
  <c r="D248" i="41"/>
  <c r="A248" i="41"/>
  <c r="E248" i="41" s="1"/>
  <c r="B249" i="41"/>
  <c r="C249" i="41" s="1"/>
  <c r="C254" i="45" l="1"/>
  <c r="E255" i="45"/>
  <c r="D255" i="45"/>
  <c r="A256" i="45"/>
  <c r="D249" i="42"/>
  <c r="B250" i="42"/>
  <c r="C250" i="42" s="1"/>
  <c r="A249" i="42"/>
  <c r="E249" i="42" s="1"/>
  <c r="D249" i="41"/>
  <c r="A249" i="41"/>
  <c r="E249" i="41" s="1"/>
  <c r="B250" i="41"/>
  <c r="C250" i="41" s="1"/>
  <c r="C255" i="45" l="1"/>
  <c r="E256" i="45"/>
  <c r="D256" i="45"/>
  <c r="A257" i="45"/>
  <c r="D250" i="42"/>
  <c r="A250" i="42"/>
  <c r="E250" i="42" s="1"/>
  <c r="B251" i="42"/>
  <c r="C251" i="42" s="1"/>
  <c r="D250" i="41"/>
  <c r="A250" i="41"/>
  <c r="E250" i="41" s="1"/>
  <c r="B251" i="41"/>
  <c r="C251" i="41" s="1"/>
  <c r="C256" i="45" l="1"/>
  <c r="E257" i="45"/>
  <c r="D257" i="45"/>
  <c r="A258" i="45"/>
  <c r="D251" i="42"/>
  <c r="B252" i="42"/>
  <c r="C252" i="42" s="1"/>
  <c r="A251" i="42"/>
  <c r="E251" i="42" s="1"/>
  <c r="D251" i="41"/>
  <c r="A251" i="41"/>
  <c r="E251" i="41" s="1"/>
  <c r="B252" i="41"/>
  <c r="C252" i="41" s="1"/>
  <c r="C257" i="45" l="1"/>
  <c r="E258" i="45"/>
  <c r="D258" i="45"/>
  <c r="A259" i="45"/>
  <c r="D252" i="42"/>
  <c r="A252" i="42"/>
  <c r="E252" i="42" s="1"/>
  <c r="B253" i="42"/>
  <c r="C253" i="42" s="1"/>
  <c r="D252" i="41"/>
  <c r="A252" i="41"/>
  <c r="E252" i="41" s="1"/>
  <c r="B253" i="41"/>
  <c r="C253" i="41" s="1"/>
  <c r="C258" i="45" l="1"/>
  <c r="E259" i="45"/>
  <c r="D259" i="45"/>
  <c r="A260" i="45"/>
  <c r="D253" i="42"/>
  <c r="B254" i="42"/>
  <c r="C254" i="42" s="1"/>
  <c r="A253" i="42"/>
  <c r="E253" i="42" s="1"/>
  <c r="D253" i="41"/>
  <c r="A253" i="41"/>
  <c r="E253" i="41" s="1"/>
  <c r="B254" i="41"/>
  <c r="C254" i="41" s="1"/>
  <c r="C259" i="45" l="1"/>
  <c r="E260" i="45"/>
  <c r="D260" i="45"/>
  <c r="A261" i="45"/>
  <c r="D254" i="42"/>
  <c r="A254" i="42"/>
  <c r="E254" i="42" s="1"/>
  <c r="B255" i="42"/>
  <c r="C255" i="42" s="1"/>
  <c r="D254" i="41"/>
  <c r="A254" i="41"/>
  <c r="E254" i="41" s="1"/>
  <c r="B255" i="41"/>
  <c r="C255" i="41" s="1"/>
  <c r="C260" i="45" l="1"/>
  <c r="E261" i="45"/>
  <c r="D261" i="45"/>
  <c r="A262" i="45"/>
  <c r="D255" i="42"/>
  <c r="B256" i="42"/>
  <c r="C256" i="42" s="1"/>
  <c r="A255" i="42"/>
  <c r="E255" i="42" s="1"/>
  <c r="D255" i="41"/>
  <c r="A255" i="41"/>
  <c r="E255" i="41" s="1"/>
  <c r="B256" i="41"/>
  <c r="C256" i="41" s="1"/>
  <c r="C261" i="45" l="1"/>
  <c r="E262" i="45"/>
  <c r="D262" i="45"/>
  <c r="A263" i="45"/>
  <c r="D256" i="42"/>
  <c r="A256" i="42"/>
  <c r="E256" i="42" s="1"/>
  <c r="B257" i="42"/>
  <c r="C257" i="42" s="1"/>
  <c r="D256" i="41"/>
  <c r="A256" i="41"/>
  <c r="E256" i="41" s="1"/>
  <c r="B257" i="41"/>
  <c r="C257" i="41" s="1"/>
  <c r="C262" i="45" l="1"/>
  <c r="E263" i="45"/>
  <c r="D263" i="45"/>
  <c r="A264" i="45"/>
  <c r="D257" i="42"/>
  <c r="B258" i="42"/>
  <c r="C258" i="42" s="1"/>
  <c r="A257" i="42"/>
  <c r="E257" i="42" s="1"/>
  <c r="D257" i="41"/>
  <c r="A257" i="41"/>
  <c r="E257" i="41" s="1"/>
  <c r="B258" i="41"/>
  <c r="C258" i="41" s="1"/>
  <c r="C263" i="45" l="1"/>
  <c r="E264" i="45"/>
  <c r="D264" i="45"/>
  <c r="A265" i="45"/>
  <c r="D258" i="42"/>
  <c r="A258" i="42"/>
  <c r="E258" i="42" s="1"/>
  <c r="B259" i="42"/>
  <c r="C259" i="42" s="1"/>
  <c r="D258" i="41"/>
  <c r="A258" i="41"/>
  <c r="E258" i="41" s="1"/>
  <c r="B259" i="41"/>
  <c r="C259" i="41" s="1"/>
  <c r="C264" i="45" l="1"/>
  <c r="E265" i="45"/>
  <c r="D265" i="45"/>
  <c r="A266" i="45"/>
  <c r="D259" i="42"/>
  <c r="B260" i="42"/>
  <c r="C260" i="42" s="1"/>
  <c r="A259" i="42"/>
  <c r="E259" i="42" s="1"/>
  <c r="D259" i="41"/>
  <c r="A259" i="41"/>
  <c r="E259" i="41" s="1"/>
  <c r="B260" i="41"/>
  <c r="C260" i="41" s="1"/>
  <c r="C265" i="45" l="1"/>
  <c r="E266" i="45"/>
  <c r="D266" i="45"/>
  <c r="A267" i="45"/>
  <c r="D260" i="42"/>
  <c r="A260" i="42"/>
  <c r="E260" i="42" s="1"/>
  <c r="B261" i="42"/>
  <c r="C261" i="42" s="1"/>
  <c r="D260" i="41"/>
  <c r="A260" i="41"/>
  <c r="E260" i="41" s="1"/>
  <c r="B261" i="41"/>
  <c r="C261" i="41" s="1"/>
  <c r="C266" i="45" l="1"/>
  <c r="E267" i="45"/>
  <c r="D267" i="45"/>
  <c r="A268" i="45"/>
  <c r="D261" i="42"/>
  <c r="B262" i="42"/>
  <c r="C262" i="42" s="1"/>
  <c r="A261" i="42"/>
  <c r="E261" i="42" s="1"/>
  <c r="D261" i="41"/>
  <c r="A261" i="41"/>
  <c r="E261" i="41" s="1"/>
  <c r="B262" i="41"/>
  <c r="C262" i="41" s="1"/>
  <c r="C267" i="45" l="1"/>
  <c r="E268" i="45"/>
  <c r="D268" i="45"/>
  <c r="A269" i="45"/>
  <c r="D262" i="42"/>
  <c r="A262" i="42"/>
  <c r="E262" i="42" s="1"/>
  <c r="B263" i="42"/>
  <c r="C263" i="42" s="1"/>
  <c r="D262" i="41"/>
  <c r="A262" i="41"/>
  <c r="E262" i="41" s="1"/>
  <c r="B263" i="41"/>
  <c r="C263" i="41" s="1"/>
  <c r="C268" i="45" l="1"/>
  <c r="E269" i="45"/>
  <c r="D269" i="45"/>
  <c r="A270" i="45"/>
  <c r="D263" i="42"/>
  <c r="B264" i="42"/>
  <c r="C264" i="42" s="1"/>
  <c r="A263" i="42"/>
  <c r="E263" i="42" s="1"/>
  <c r="D263" i="41"/>
  <c r="A263" i="41"/>
  <c r="E263" i="41" s="1"/>
  <c r="B264" i="41"/>
  <c r="C264" i="41" s="1"/>
  <c r="C269" i="45" l="1"/>
  <c r="E270" i="45"/>
  <c r="D270" i="45"/>
  <c r="A271" i="45"/>
  <c r="D264" i="42"/>
  <c r="B265" i="42"/>
  <c r="C265" i="42" s="1"/>
  <c r="A264" i="42"/>
  <c r="E264" i="42" s="1"/>
  <c r="D264" i="41"/>
  <c r="A264" i="41"/>
  <c r="E264" i="41" s="1"/>
  <c r="B265" i="41"/>
  <c r="C265" i="41" s="1"/>
  <c r="C270" i="45" l="1"/>
  <c r="E271" i="45"/>
  <c r="D271" i="45"/>
  <c r="A272" i="45"/>
  <c r="D265" i="42"/>
  <c r="A265" i="42"/>
  <c r="E265" i="42" s="1"/>
  <c r="B266" i="42"/>
  <c r="C266" i="42" s="1"/>
  <c r="D265" i="41"/>
  <c r="A265" i="41"/>
  <c r="E265" i="41" s="1"/>
  <c r="B266" i="41"/>
  <c r="C266" i="41" s="1"/>
  <c r="C271" i="45" l="1"/>
  <c r="E272" i="45"/>
  <c r="D272" i="45"/>
  <c r="A273" i="45"/>
  <c r="D266" i="42"/>
  <c r="A266" i="42"/>
  <c r="E266" i="42" s="1"/>
  <c r="B267" i="42"/>
  <c r="C267" i="42" s="1"/>
  <c r="D266" i="41"/>
  <c r="A266" i="41"/>
  <c r="E266" i="41" s="1"/>
  <c r="B267" i="41"/>
  <c r="C267" i="41" s="1"/>
  <c r="C272" i="45" l="1"/>
  <c r="E273" i="45"/>
  <c r="D273" i="45"/>
  <c r="A274" i="45"/>
  <c r="D267" i="42"/>
  <c r="A267" i="42"/>
  <c r="E267" i="42" s="1"/>
  <c r="B268" i="42"/>
  <c r="C268" i="42" s="1"/>
  <c r="D267" i="41"/>
  <c r="A267" i="41"/>
  <c r="E267" i="41" s="1"/>
  <c r="B268" i="41"/>
  <c r="C268" i="41" s="1"/>
  <c r="C273" i="45" l="1"/>
  <c r="E274" i="45"/>
  <c r="D274" i="45"/>
  <c r="A275" i="45"/>
  <c r="D268" i="42"/>
  <c r="A268" i="42"/>
  <c r="E268" i="42" s="1"/>
  <c r="B269" i="42"/>
  <c r="C269" i="42" s="1"/>
  <c r="D268" i="41"/>
  <c r="A268" i="41"/>
  <c r="E268" i="41" s="1"/>
  <c r="B269" i="41"/>
  <c r="C269" i="41" s="1"/>
  <c r="C274" i="45" l="1"/>
  <c r="E275" i="45"/>
  <c r="D275" i="45"/>
  <c r="A276" i="45"/>
  <c r="D269" i="42"/>
  <c r="A269" i="42"/>
  <c r="E269" i="42" s="1"/>
  <c r="B270" i="42"/>
  <c r="C270" i="42" s="1"/>
  <c r="D269" i="41"/>
  <c r="A269" i="41"/>
  <c r="E269" i="41" s="1"/>
  <c r="B270" i="41"/>
  <c r="C270" i="41" s="1"/>
  <c r="C275" i="45" l="1"/>
  <c r="E276" i="45"/>
  <c r="D276" i="45"/>
  <c r="A277" i="45"/>
  <c r="D270" i="42"/>
  <c r="B271" i="42"/>
  <c r="C271" i="42" s="1"/>
  <c r="A270" i="42"/>
  <c r="E270" i="42" s="1"/>
  <c r="D270" i="41"/>
  <c r="A270" i="41"/>
  <c r="E270" i="41" s="1"/>
  <c r="B271" i="41"/>
  <c r="C271" i="41" s="1"/>
  <c r="C276" i="45" l="1"/>
  <c r="E277" i="45"/>
  <c r="D277" i="45"/>
  <c r="A278" i="45"/>
  <c r="D271" i="42"/>
  <c r="A271" i="42"/>
  <c r="E271" i="42" s="1"/>
  <c r="B272" i="42"/>
  <c r="C272" i="42" s="1"/>
  <c r="D271" i="41"/>
  <c r="A271" i="41"/>
  <c r="E271" i="41" s="1"/>
  <c r="B272" i="41"/>
  <c r="C272" i="41" s="1"/>
  <c r="C277" i="45" l="1"/>
  <c r="E278" i="45"/>
  <c r="D278" i="45"/>
  <c r="A279" i="45"/>
  <c r="D272" i="42"/>
  <c r="B273" i="42"/>
  <c r="C273" i="42" s="1"/>
  <c r="A272" i="42"/>
  <c r="E272" i="42" s="1"/>
  <c r="D272" i="41"/>
  <c r="A272" i="41"/>
  <c r="E272" i="41" s="1"/>
  <c r="B273" i="41"/>
  <c r="C273" i="41" s="1"/>
  <c r="C278" i="45" l="1"/>
  <c r="E279" i="45"/>
  <c r="D279" i="45"/>
  <c r="A280" i="45"/>
  <c r="D273" i="42"/>
  <c r="A273" i="42"/>
  <c r="E273" i="42" s="1"/>
  <c r="B274" i="42"/>
  <c r="C274" i="42" s="1"/>
  <c r="D273" i="41"/>
  <c r="A273" i="41"/>
  <c r="E273" i="41" s="1"/>
  <c r="B274" i="41"/>
  <c r="C274" i="41" s="1"/>
  <c r="C279" i="45" l="1"/>
  <c r="E280" i="45"/>
  <c r="D280" i="45"/>
  <c r="A281" i="45"/>
  <c r="D274" i="42"/>
  <c r="A274" i="42"/>
  <c r="E274" i="42" s="1"/>
  <c r="B275" i="42"/>
  <c r="C275" i="42" s="1"/>
  <c r="D274" i="41"/>
  <c r="A274" i="41"/>
  <c r="E274" i="41" s="1"/>
  <c r="B275" i="41"/>
  <c r="C275" i="41" s="1"/>
  <c r="C280" i="45" l="1"/>
  <c r="E281" i="45"/>
  <c r="D281" i="45"/>
  <c r="A282" i="45"/>
  <c r="D275" i="42"/>
  <c r="A275" i="42"/>
  <c r="E275" i="42" s="1"/>
  <c r="B276" i="42"/>
  <c r="C276" i="42" s="1"/>
  <c r="D275" i="41"/>
  <c r="A275" i="41"/>
  <c r="E275" i="41" s="1"/>
  <c r="B276" i="41"/>
  <c r="C276" i="41" s="1"/>
  <c r="C281" i="45" l="1"/>
  <c r="E282" i="45"/>
  <c r="D282" i="45"/>
  <c r="A283" i="45"/>
  <c r="D276" i="42"/>
  <c r="A276" i="42"/>
  <c r="E276" i="42" s="1"/>
  <c r="B277" i="42"/>
  <c r="C277" i="42" s="1"/>
  <c r="D276" i="41"/>
  <c r="A276" i="41"/>
  <c r="E276" i="41" s="1"/>
  <c r="B277" i="41"/>
  <c r="C277" i="41" s="1"/>
  <c r="E283" i="45" l="1"/>
  <c r="D283" i="45"/>
  <c r="C282" i="45"/>
  <c r="A284" i="45"/>
  <c r="D277" i="42"/>
  <c r="A277" i="42"/>
  <c r="E277" i="42" s="1"/>
  <c r="B278" i="42"/>
  <c r="C278" i="42" s="1"/>
  <c r="D277" i="41"/>
  <c r="A277" i="41"/>
  <c r="E277" i="41" s="1"/>
  <c r="B278" i="41"/>
  <c r="C278" i="41" s="1"/>
  <c r="C283" i="45" l="1"/>
  <c r="E284" i="45"/>
  <c r="D284" i="45"/>
  <c r="A285" i="45"/>
  <c r="D278" i="42"/>
  <c r="B279" i="42"/>
  <c r="C279" i="42" s="1"/>
  <c r="A278" i="42"/>
  <c r="E278" i="42" s="1"/>
  <c r="D278" i="41"/>
  <c r="A278" i="41"/>
  <c r="E278" i="41" s="1"/>
  <c r="B279" i="41"/>
  <c r="C279" i="41" s="1"/>
  <c r="E285" i="45" l="1"/>
  <c r="D285" i="45"/>
  <c r="C284" i="45"/>
  <c r="A286" i="45"/>
  <c r="D279" i="42"/>
  <c r="A279" i="42"/>
  <c r="E279" i="42" s="1"/>
  <c r="B280" i="42"/>
  <c r="C280" i="42" s="1"/>
  <c r="D279" i="41"/>
  <c r="A279" i="41"/>
  <c r="E279" i="41" s="1"/>
  <c r="B280" i="41"/>
  <c r="C280" i="41" s="1"/>
  <c r="C285" i="45" l="1"/>
  <c r="E286" i="45"/>
  <c r="D286" i="45"/>
  <c r="A287" i="45"/>
  <c r="D280" i="42"/>
  <c r="B281" i="42"/>
  <c r="C281" i="42" s="1"/>
  <c r="A280" i="42"/>
  <c r="E280" i="42" s="1"/>
  <c r="D280" i="41"/>
  <c r="A280" i="41"/>
  <c r="E280" i="41" s="1"/>
  <c r="B281" i="41"/>
  <c r="C281" i="41" s="1"/>
  <c r="E287" i="45" l="1"/>
  <c r="D287" i="45"/>
  <c r="C286" i="45"/>
  <c r="A288" i="45"/>
  <c r="D281" i="42"/>
  <c r="A281" i="42"/>
  <c r="E281" i="42" s="1"/>
  <c r="B282" i="42"/>
  <c r="C282" i="42" s="1"/>
  <c r="D281" i="41"/>
  <c r="A281" i="41"/>
  <c r="E281" i="41" s="1"/>
  <c r="B282" i="41"/>
  <c r="C282" i="41" s="1"/>
  <c r="C287" i="45" l="1"/>
  <c r="E288" i="45"/>
  <c r="D288" i="45"/>
  <c r="A289" i="45"/>
  <c r="D282" i="42"/>
  <c r="A282" i="42"/>
  <c r="E282" i="42" s="1"/>
  <c r="B283" i="42"/>
  <c r="C283" i="42" s="1"/>
  <c r="D282" i="41"/>
  <c r="A282" i="41"/>
  <c r="E282" i="41" s="1"/>
  <c r="B283" i="41"/>
  <c r="C283" i="41" s="1"/>
  <c r="C288" i="45" l="1"/>
  <c r="E289" i="45"/>
  <c r="D289" i="45"/>
  <c r="A290" i="45"/>
  <c r="D283" i="42"/>
  <c r="A283" i="42"/>
  <c r="E283" i="42" s="1"/>
  <c r="B284" i="42"/>
  <c r="C284" i="42" s="1"/>
  <c r="D283" i="41"/>
  <c r="A283" i="41"/>
  <c r="E283" i="41" s="1"/>
  <c r="B284" i="41"/>
  <c r="C284" i="41" s="1"/>
  <c r="C289" i="45" l="1"/>
  <c r="E290" i="45"/>
  <c r="D290" i="45"/>
  <c r="A291" i="45"/>
  <c r="D284" i="42"/>
  <c r="A284" i="42"/>
  <c r="E284" i="42" s="1"/>
  <c r="B285" i="42"/>
  <c r="C285" i="42" s="1"/>
  <c r="D284" i="41"/>
  <c r="A284" i="41"/>
  <c r="E284" i="41" s="1"/>
  <c r="B285" i="41"/>
  <c r="C285" i="41" s="1"/>
  <c r="C290" i="45" l="1"/>
  <c r="E291" i="45"/>
  <c r="D291" i="45"/>
  <c r="A292" i="45"/>
  <c r="D285" i="42"/>
  <c r="A285" i="42"/>
  <c r="E285" i="42" s="1"/>
  <c r="B286" i="42"/>
  <c r="C286" i="42" s="1"/>
  <c r="D285" i="41"/>
  <c r="A285" i="41"/>
  <c r="E285" i="41" s="1"/>
  <c r="B286" i="41"/>
  <c r="C286" i="41" s="1"/>
  <c r="C291" i="45" l="1"/>
  <c r="E292" i="45"/>
  <c r="D292" i="45"/>
  <c r="A293" i="45"/>
  <c r="D286" i="42"/>
  <c r="A286" i="42"/>
  <c r="E286" i="42" s="1"/>
  <c r="B287" i="42"/>
  <c r="C287" i="42" s="1"/>
  <c r="D286" i="41"/>
  <c r="A286" i="41"/>
  <c r="E286" i="41" s="1"/>
  <c r="B287" i="41"/>
  <c r="C287" i="41" s="1"/>
  <c r="E293" i="45" l="1"/>
  <c r="D293" i="45"/>
  <c r="C292" i="45"/>
  <c r="A294" i="45"/>
  <c r="D287" i="42"/>
  <c r="A287" i="42"/>
  <c r="E287" i="42" s="1"/>
  <c r="B288" i="42"/>
  <c r="C288" i="42" s="1"/>
  <c r="D287" i="41"/>
  <c r="A287" i="41"/>
  <c r="E287" i="41" s="1"/>
  <c r="B288" i="41"/>
  <c r="C288" i="41" s="1"/>
  <c r="C293" i="45" l="1"/>
  <c r="E294" i="45"/>
  <c r="D294" i="45"/>
  <c r="A295" i="45"/>
  <c r="D288" i="42"/>
  <c r="A288" i="42"/>
  <c r="E288" i="42" s="1"/>
  <c r="B289" i="42"/>
  <c r="C289" i="42" s="1"/>
  <c r="D288" i="41"/>
  <c r="A288" i="41"/>
  <c r="E288" i="41" s="1"/>
  <c r="B289" i="41"/>
  <c r="C289" i="41" s="1"/>
  <c r="C294" i="45" l="1"/>
  <c r="E295" i="45"/>
  <c r="D295" i="45"/>
  <c r="A296" i="45"/>
  <c r="D289" i="42"/>
  <c r="A289" i="42"/>
  <c r="E289" i="42" s="1"/>
  <c r="B290" i="42"/>
  <c r="C290" i="42" s="1"/>
  <c r="D289" i="41"/>
  <c r="A289" i="41"/>
  <c r="E289" i="41" s="1"/>
  <c r="B290" i="41"/>
  <c r="C290" i="41" s="1"/>
  <c r="C295" i="45" l="1"/>
  <c r="E296" i="45"/>
  <c r="D296" i="45"/>
  <c r="A297" i="45"/>
  <c r="D290" i="42"/>
  <c r="A290" i="42"/>
  <c r="E290" i="42" s="1"/>
  <c r="B291" i="42"/>
  <c r="C291" i="42" s="1"/>
  <c r="D290" i="41"/>
  <c r="A290" i="41"/>
  <c r="E290" i="41" s="1"/>
  <c r="B291" i="41"/>
  <c r="C291" i="41" s="1"/>
  <c r="C296" i="45" l="1"/>
  <c r="E297" i="45"/>
  <c r="D297" i="45"/>
  <c r="A298" i="45"/>
  <c r="D291" i="42"/>
  <c r="A291" i="42"/>
  <c r="E291" i="42" s="1"/>
  <c r="B292" i="42"/>
  <c r="C292" i="42" s="1"/>
  <c r="D291" i="41"/>
  <c r="A291" i="41"/>
  <c r="E291" i="41" s="1"/>
  <c r="B292" i="41"/>
  <c r="C292" i="41" s="1"/>
  <c r="C297" i="45" l="1"/>
  <c r="E298" i="45"/>
  <c r="D298" i="45"/>
  <c r="A299" i="45"/>
  <c r="D292" i="42"/>
  <c r="A292" i="42"/>
  <c r="E292" i="42" s="1"/>
  <c r="B293" i="42"/>
  <c r="C293" i="42" s="1"/>
  <c r="D292" i="41"/>
  <c r="A292" i="41"/>
  <c r="E292" i="41" s="1"/>
  <c r="B293" i="41"/>
  <c r="C293" i="41" s="1"/>
  <c r="C298" i="45" l="1"/>
  <c r="E299" i="45"/>
  <c r="D299" i="45"/>
  <c r="A300" i="45"/>
  <c r="D293" i="42"/>
  <c r="A293" i="42"/>
  <c r="E293" i="42" s="1"/>
  <c r="B294" i="42"/>
  <c r="C294" i="42" s="1"/>
  <c r="D293" i="41"/>
  <c r="A293" i="41"/>
  <c r="E293" i="41" s="1"/>
  <c r="B294" i="41"/>
  <c r="C294" i="41" s="1"/>
  <c r="C299" i="45" l="1"/>
  <c r="E300" i="45"/>
  <c r="D300" i="45"/>
  <c r="A301" i="45"/>
  <c r="D294" i="42"/>
  <c r="A294" i="42"/>
  <c r="E294" i="42" s="1"/>
  <c r="B295" i="42"/>
  <c r="C295" i="42" s="1"/>
  <c r="D294" i="41"/>
  <c r="A294" i="41"/>
  <c r="E294" i="41" s="1"/>
  <c r="B295" i="41"/>
  <c r="C295" i="41" s="1"/>
  <c r="C300" i="45" l="1"/>
  <c r="E301" i="45"/>
  <c r="D301" i="45"/>
  <c r="A302" i="45"/>
  <c r="D295" i="42"/>
  <c r="A295" i="42"/>
  <c r="E295" i="42" s="1"/>
  <c r="B296" i="42"/>
  <c r="C296" i="42" s="1"/>
  <c r="D295" i="41"/>
  <c r="A295" i="41"/>
  <c r="E295" i="41" s="1"/>
  <c r="B296" i="41"/>
  <c r="C296" i="41" s="1"/>
  <c r="C301" i="45" l="1"/>
  <c r="E302" i="45"/>
  <c r="D302" i="45"/>
  <c r="A303" i="45"/>
  <c r="D296" i="42"/>
  <c r="A296" i="42"/>
  <c r="E296" i="42" s="1"/>
  <c r="B297" i="42"/>
  <c r="C297" i="42" s="1"/>
  <c r="D296" i="41"/>
  <c r="A296" i="41"/>
  <c r="E296" i="41" s="1"/>
  <c r="B297" i="41"/>
  <c r="C297" i="41" s="1"/>
  <c r="C302" i="45" l="1"/>
  <c r="E303" i="45"/>
  <c r="D303" i="45"/>
  <c r="A304" i="45"/>
  <c r="D297" i="42"/>
  <c r="A297" i="42"/>
  <c r="E297" i="42" s="1"/>
  <c r="B298" i="42"/>
  <c r="C298" i="42" s="1"/>
  <c r="D297" i="41"/>
  <c r="A297" i="41"/>
  <c r="E297" i="41" s="1"/>
  <c r="B298" i="41"/>
  <c r="C298" i="41" s="1"/>
  <c r="C303" i="45" l="1"/>
  <c r="E304" i="45"/>
  <c r="D304" i="45"/>
  <c r="A305" i="45"/>
  <c r="D298" i="42"/>
  <c r="A298" i="42"/>
  <c r="E298" i="42" s="1"/>
  <c r="B299" i="42"/>
  <c r="C299" i="42" s="1"/>
  <c r="D298" i="41"/>
  <c r="A298" i="41"/>
  <c r="E298" i="41" s="1"/>
  <c r="B299" i="41"/>
  <c r="C299" i="41" s="1"/>
  <c r="C304" i="45" l="1"/>
  <c r="E305" i="45"/>
  <c r="D305" i="45"/>
  <c r="A306" i="45"/>
  <c r="D299" i="42"/>
  <c r="A299" i="42"/>
  <c r="E299" i="42" s="1"/>
  <c r="B300" i="42"/>
  <c r="C300" i="42" s="1"/>
  <c r="D299" i="41"/>
  <c r="A299" i="41"/>
  <c r="E299" i="41" s="1"/>
  <c r="B300" i="41"/>
  <c r="C300" i="41" s="1"/>
  <c r="C305" i="45" l="1"/>
  <c r="E306" i="45"/>
  <c r="D306" i="45"/>
  <c r="A307" i="45"/>
  <c r="D300" i="42"/>
  <c r="B301" i="42"/>
  <c r="C301" i="42" s="1"/>
  <c r="A300" i="42"/>
  <c r="E300" i="42" s="1"/>
  <c r="D300" i="41"/>
  <c r="A300" i="41"/>
  <c r="E300" i="41" s="1"/>
  <c r="B301" i="41"/>
  <c r="C301" i="41" s="1"/>
  <c r="C306" i="45" l="1"/>
  <c r="E307" i="45"/>
  <c r="D307" i="45"/>
  <c r="A308" i="45"/>
  <c r="D301" i="42"/>
  <c r="A301" i="42"/>
  <c r="E301" i="42" s="1"/>
  <c r="B302" i="42"/>
  <c r="C302" i="42" s="1"/>
  <c r="D301" i="41"/>
  <c r="A301" i="41"/>
  <c r="E301" i="41" s="1"/>
  <c r="B302" i="41"/>
  <c r="C302" i="41" s="1"/>
  <c r="C307" i="45" l="1"/>
  <c r="E308" i="45"/>
  <c r="D308" i="45"/>
  <c r="A309" i="45"/>
  <c r="D302" i="42"/>
  <c r="B303" i="42"/>
  <c r="C303" i="42" s="1"/>
  <c r="A302" i="42"/>
  <c r="E302" i="42" s="1"/>
  <c r="D302" i="41"/>
  <c r="A302" i="41"/>
  <c r="E302" i="41" s="1"/>
  <c r="B303" i="41"/>
  <c r="C303" i="41" s="1"/>
  <c r="C308" i="45" l="1"/>
  <c r="E309" i="45"/>
  <c r="D309" i="45"/>
  <c r="A310" i="45"/>
  <c r="D303" i="42"/>
  <c r="A303" i="42"/>
  <c r="E303" i="42" s="1"/>
  <c r="B304" i="42"/>
  <c r="C304" i="42" s="1"/>
  <c r="D303" i="41"/>
  <c r="A303" i="41"/>
  <c r="E303" i="41" s="1"/>
  <c r="B304" i="41"/>
  <c r="C304" i="41" s="1"/>
  <c r="C309" i="45" l="1"/>
  <c r="E310" i="45"/>
  <c r="D310" i="45"/>
  <c r="A311" i="45"/>
  <c r="D304" i="42"/>
  <c r="B305" i="42"/>
  <c r="C305" i="42" s="1"/>
  <c r="A304" i="42"/>
  <c r="E304" i="42" s="1"/>
  <c r="D304" i="41"/>
  <c r="A304" i="41"/>
  <c r="E304" i="41" s="1"/>
  <c r="B305" i="41"/>
  <c r="C305" i="41" s="1"/>
  <c r="C310" i="45" l="1"/>
  <c r="E311" i="45"/>
  <c r="D311" i="45"/>
  <c r="A312" i="45"/>
  <c r="D305" i="42"/>
  <c r="A305" i="42"/>
  <c r="E305" i="42" s="1"/>
  <c r="B306" i="42"/>
  <c r="C306" i="42" s="1"/>
  <c r="D305" i="41"/>
  <c r="A305" i="41"/>
  <c r="E305" i="41" s="1"/>
  <c r="B306" i="41"/>
  <c r="C306" i="41" s="1"/>
  <c r="C311" i="45" l="1"/>
  <c r="E312" i="45"/>
  <c r="D312" i="45"/>
  <c r="A313" i="45"/>
  <c r="D306" i="42"/>
  <c r="B307" i="42"/>
  <c r="C307" i="42" s="1"/>
  <c r="A306" i="42"/>
  <c r="E306" i="42" s="1"/>
  <c r="D306" i="41"/>
  <c r="A306" i="41"/>
  <c r="E306" i="41" s="1"/>
  <c r="B307" i="41"/>
  <c r="C307" i="41" s="1"/>
  <c r="C312" i="45" l="1"/>
  <c r="E313" i="45"/>
  <c r="D313" i="45"/>
  <c r="A314" i="45"/>
  <c r="D307" i="42"/>
  <c r="A307" i="42"/>
  <c r="E307" i="42" s="1"/>
  <c r="B308" i="42"/>
  <c r="C308" i="42" s="1"/>
  <c r="D307" i="41"/>
  <c r="A307" i="41"/>
  <c r="E307" i="41" s="1"/>
  <c r="B308" i="41"/>
  <c r="C308" i="41" s="1"/>
  <c r="C313" i="45" l="1"/>
  <c r="E314" i="45"/>
  <c r="D314" i="45"/>
  <c r="A315" i="45"/>
  <c r="D308" i="42"/>
  <c r="B309" i="42"/>
  <c r="C309" i="42" s="1"/>
  <c r="A308" i="42"/>
  <c r="E308" i="42" s="1"/>
  <c r="D308" i="41"/>
  <c r="A308" i="41"/>
  <c r="E308" i="41" s="1"/>
  <c r="B309" i="41"/>
  <c r="C309" i="41" s="1"/>
  <c r="C314" i="45" l="1"/>
  <c r="E315" i="45"/>
  <c r="D315" i="45"/>
  <c r="A316" i="45"/>
  <c r="D309" i="42"/>
  <c r="A309" i="42"/>
  <c r="E309" i="42" s="1"/>
  <c r="B310" i="42"/>
  <c r="C310" i="42" s="1"/>
  <c r="D309" i="41"/>
  <c r="A309" i="41"/>
  <c r="E309" i="41" s="1"/>
  <c r="B310" i="41"/>
  <c r="C310" i="41" s="1"/>
  <c r="C315" i="45" l="1"/>
  <c r="E316" i="45"/>
  <c r="D316" i="45"/>
  <c r="A317" i="45"/>
  <c r="D310" i="42"/>
  <c r="B311" i="42"/>
  <c r="C311" i="42" s="1"/>
  <c r="A310" i="42"/>
  <c r="E310" i="42" s="1"/>
  <c r="D310" i="41"/>
  <c r="A310" i="41"/>
  <c r="E310" i="41" s="1"/>
  <c r="B311" i="41"/>
  <c r="C311" i="41" s="1"/>
  <c r="C316" i="45" l="1"/>
  <c r="E317" i="45"/>
  <c r="D317" i="45"/>
  <c r="A318" i="45"/>
  <c r="D311" i="42"/>
  <c r="A311" i="42"/>
  <c r="E311" i="42" s="1"/>
  <c r="B312" i="42"/>
  <c r="C312" i="42" s="1"/>
  <c r="D311" i="41"/>
  <c r="A311" i="41"/>
  <c r="E311" i="41" s="1"/>
  <c r="B312" i="41"/>
  <c r="C312" i="41" s="1"/>
  <c r="C317" i="45" l="1"/>
  <c r="E318" i="45"/>
  <c r="D318" i="45"/>
  <c r="A319" i="45"/>
  <c r="D312" i="42"/>
  <c r="B313" i="42"/>
  <c r="C313" i="42" s="1"/>
  <c r="A312" i="42"/>
  <c r="E312" i="42" s="1"/>
  <c r="D312" i="41"/>
  <c r="A312" i="41"/>
  <c r="E312" i="41" s="1"/>
  <c r="B313" i="41"/>
  <c r="C313" i="41" s="1"/>
  <c r="C318" i="45" l="1"/>
  <c r="E319" i="45"/>
  <c r="D319" i="45"/>
  <c r="A320" i="45"/>
  <c r="D313" i="42"/>
  <c r="A313" i="42"/>
  <c r="E313" i="42" s="1"/>
  <c r="B314" i="42"/>
  <c r="C314" i="42" s="1"/>
  <c r="D313" i="41"/>
  <c r="A313" i="41"/>
  <c r="E313" i="41" s="1"/>
  <c r="B314" i="41"/>
  <c r="C314" i="41" s="1"/>
  <c r="C319" i="45" l="1"/>
  <c r="E320" i="45"/>
  <c r="D320" i="45"/>
  <c r="A321" i="45"/>
  <c r="D314" i="42"/>
  <c r="B315" i="42"/>
  <c r="C315" i="42" s="1"/>
  <c r="A314" i="42"/>
  <c r="E314" i="42" s="1"/>
  <c r="D314" i="41"/>
  <c r="A314" i="41"/>
  <c r="E314" i="41" s="1"/>
  <c r="B315" i="41"/>
  <c r="C315" i="41" s="1"/>
  <c r="C320" i="45" l="1"/>
  <c r="E321" i="45"/>
  <c r="D321" i="45"/>
  <c r="A322" i="45"/>
  <c r="D315" i="42"/>
  <c r="A315" i="42"/>
  <c r="E315" i="42" s="1"/>
  <c r="B316" i="42"/>
  <c r="C316" i="42" s="1"/>
  <c r="D315" i="41"/>
  <c r="A315" i="41"/>
  <c r="E315" i="41" s="1"/>
  <c r="B316" i="41"/>
  <c r="C316" i="41" s="1"/>
  <c r="C321" i="45" l="1"/>
  <c r="E322" i="45"/>
  <c r="D322" i="45"/>
  <c r="A323" i="45"/>
  <c r="D316" i="42"/>
  <c r="B317" i="42"/>
  <c r="C317" i="42" s="1"/>
  <c r="A316" i="42"/>
  <c r="E316" i="42" s="1"/>
  <c r="D316" i="41"/>
  <c r="A316" i="41"/>
  <c r="E316" i="41" s="1"/>
  <c r="B317" i="41"/>
  <c r="C317" i="41" s="1"/>
  <c r="C322" i="45" l="1"/>
  <c r="E323" i="45"/>
  <c r="D323" i="45"/>
  <c r="A324" i="45"/>
  <c r="D317" i="42"/>
  <c r="A317" i="42"/>
  <c r="E317" i="42" s="1"/>
  <c r="B318" i="42"/>
  <c r="C318" i="42" s="1"/>
  <c r="D317" i="41"/>
  <c r="A317" i="41"/>
  <c r="E317" i="41" s="1"/>
  <c r="B318" i="41"/>
  <c r="C318" i="41" s="1"/>
  <c r="C323" i="45" l="1"/>
  <c r="E324" i="45"/>
  <c r="D324" i="45"/>
  <c r="A325" i="45"/>
  <c r="D318" i="42"/>
  <c r="B319" i="42"/>
  <c r="C319" i="42" s="1"/>
  <c r="A318" i="42"/>
  <c r="E318" i="42" s="1"/>
  <c r="D318" i="41"/>
  <c r="A318" i="41"/>
  <c r="E318" i="41" s="1"/>
  <c r="B319" i="41"/>
  <c r="C319" i="41" s="1"/>
  <c r="C324" i="45" l="1"/>
  <c r="E325" i="45"/>
  <c r="D325" i="45"/>
  <c r="A326" i="45"/>
  <c r="D319" i="42"/>
  <c r="A319" i="42"/>
  <c r="E319" i="42" s="1"/>
  <c r="B320" i="42"/>
  <c r="C320" i="42" s="1"/>
  <c r="D319" i="41"/>
  <c r="A319" i="41"/>
  <c r="E319" i="41" s="1"/>
  <c r="B320" i="41"/>
  <c r="C320" i="41" s="1"/>
  <c r="C325" i="45" l="1"/>
  <c r="E326" i="45"/>
  <c r="D326" i="45"/>
  <c r="A327" i="45"/>
  <c r="D320" i="42"/>
  <c r="B321" i="42"/>
  <c r="C321" i="42" s="1"/>
  <c r="A320" i="42"/>
  <c r="E320" i="42" s="1"/>
  <c r="D320" i="41"/>
  <c r="A320" i="41"/>
  <c r="E320" i="41" s="1"/>
  <c r="B321" i="41"/>
  <c r="C321" i="41" s="1"/>
  <c r="C326" i="45" l="1"/>
  <c r="E327" i="45"/>
  <c r="D327" i="45"/>
  <c r="A328" i="45"/>
  <c r="D321" i="42"/>
  <c r="A321" i="42"/>
  <c r="E321" i="42" s="1"/>
  <c r="B322" i="42"/>
  <c r="C322" i="42" s="1"/>
  <c r="D321" i="41"/>
  <c r="A321" i="41"/>
  <c r="E321" i="41" s="1"/>
  <c r="B322" i="41"/>
  <c r="C322" i="41" s="1"/>
  <c r="C327" i="45" l="1"/>
  <c r="E328" i="45"/>
  <c r="D328" i="45"/>
  <c r="A329" i="45"/>
  <c r="D322" i="42"/>
  <c r="B323" i="42"/>
  <c r="C323" i="42" s="1"/>
  <c r="A322" i="42"/>
  <c r="E322" i="42" s="1"/>
  <c r="D322" i="41"/>
  <c r="A322" i="41"/>
  <c r="E322" i="41" s="1"/>
  <c r="B323" i="41"/>
  <c r="C323" i="41" s="1"/>
  <c r="C328" i="45" l="1"/>
  <c r="E329" i="45"/>
  <c r="D329" i="45"/>
  <c r="A330" i="45"/>
  <c r="D323" i="42"/>
  <c r="A323" i="42"/>
  <c r="E323" i="42" s="1"/>
  <c r="B324" i="42"/>
  <c r="C324" i="42" s="1"/>
  <c r="D323" i="41"/>
  <c r="A323" i="41"/>
  <c r="E323" i="41" s="1"/>
  <c r="B324" i="41"/>
  <c r="C324" i="41" s="1"/>
  <c r="C329" i="45" l="1"/>
  <c r="E330" i="45"/>
  <c r="D330" i="45"/>
  <c r="A331" i="45"/>
  <c r="D324" i="42"/>
  <c r="B325" i="42"/>
  <c r="C325" i="42" s="1"/>
  <c r="A324" i="42"/>
  <c r="E324" i="42" s="1"/>
  <c r="D324" i="41"/>
  <c r="A324" i="41"/>
  <c r="E324" i="41" s="1"/>
  <c r="B325" i="41"/>
  <c r="C325" i="41" s="1"/>
  <c r="C330" i="45" l="1"/>
  <c r="E331" i="45"/>
  <c r="D331" i="45"/>
  <c r="A332" i="45"/>
  <c r="D325" i="42"/>
  <c r="A325" i="42"/>
  <c r="E325" i="42" s="1"/>
  <c r="B326" i="42"/>
  <c r="C326" i="42" s="1"/>
  <c r="D325" i="41"/>
  <c r="A325" i="41"/>
  <c r="E325" i="41" s="1"/>
  <c r="B326" i="41"/>
  <c r="C326" i="41" s="1"/>
  <c r="C331" i="45" l="1"/>
  <c r="E332" i="45"/>
  <c r="D332" i="45"/>
  <c r="A333" i="45"/>
  <c r="D326" i="42"/>
  <c r="B327" i="42"/>
  <c r="C327" i="42" s="1"/>
  <c r="A326" i="42"/>
  <c r="E326" i="42" s="1"/>
  <c r="D326" i="41"/>
  <c r="A326" i="41"/>
  <c r="E326" i="41" s="1"/>
  <c r="B327" i="41"/>
  <c r="C327" i="41" s="1"/>
  <c r="C332" i="45" l="1"/>
  <c r="E333" i="45"/>
  <c r="D333" i="45"/>
  <c r="A334" i="45"/>
  <c r="D327" i="42"/>
  <c r="A327" i="42"/>
  <c r="E327" i="42" s="1"/>
  <c r="B328" i="42"/>
  <c r="C328" i="42" s="1"/>
  <c r="D327" i="41"/>
  <c r="A327" i="41"/>
  <c r="E327" i="41" s="1"/>
  <c r="B328" i="41"/>
  <c r="C328" i="41" s="1"/>
  <c r="C333" i="45" l="1"/>
  <c r="E334" i="45"/>
  <c r="D334" i="45"/>
  <c r="A335" i="45"/>
  <c r="D328" i="42"/>
  <c r="B329" i="42"/>
  <c r="C329" i="42" s="1"/>
  <c r="A328" i="42"/>
  <c r="E328" i="42" s="1"/>
  <c r="D328" i="41"/>
  <c r="A328" i="41"/>
  <c r="E328" i="41" s="1"/>
  <c r="B329" i="41"/>
  <c r="C329" i="41" s="1"/>
  <c r="C334" i="45" l="1"/>
  <c r="E335" i="45"/>
  <c r="D335" i="45"/>
  <c r="A336" i="45"/>
  <c r="D329" i="42"/>
  <c r="A329" i="42"/>
  <c r="E329" i="42" s="1"/>
  <c r="B330" i="42"/>
  <c r="C330" i="42" s="1"/>
  <c r="D329" i="41"/>
  <c r="A329" i="41"/>
  <c r="E329" i="41" s="1"/>
  <c r="B330" i="41"/>
  <c r="C330" i="41" s="1"/>
  <c r="C335" i="45" l="1"/>
  <c r="E336" i="45"/>
  <c r="D336" i="45"/>
  <c r="A337" i="45"/>
  <c r="D330" i="42"/>
  <c r="B331" i="42"/>
  <c r="C331" i="42" s="1"/>
  <c r="A330" i="42"/>
  <c r="E330" i="42" s="1"/>
  <c r="D330" i="41"/>
  <c r="A330" i="41"/>
  <c r="E330" i="41" s="1"/>
  <c r="B331" i="41"/>
  <c r="C331" i="41" s="1"/>
  <c r="C336" i="45" l="1"/>
  <c r="E337" i="45"/>
  <c r="D337" i="45"/>
  <c r="A338" i="45"/>
  <c r="D331" i="42"/>
  <c r="A331" i="42"/>
  <c r="E331" i="42" s="1"/>
  <c r="B332" i="42"/>
  <c r="C332" i="42" s="1"/>
  <c r="D331" i="41"/>
  <c r="A331" i="41"/>
  <c r="E331" i="41" s="1"/>
  <c r="B332" i="41"/>
  <c r="C332" i="41" s="1"/>
  <c r="C337" i="45" l="1"/>
  <c r="E338" i="45"/>
  <c r="D338" i="45"/>
  <c r="A339" i="45"/>
  <c r="D332" i="42"/>
  <c r="B333" i="42"/>
  <c r="C333" i="42" s="1"/>
  <c r="A332" i="42"/>
  <c r="E332" i="42" s="1"/>
  <c r="D332" i="41"/>
  <c r="A332" i="41"/>
  <c r="E332" i="41" s="1"/>
  <c r="B333" i="41"/>
  <c r="C333" i="41" s="1"/>
  <c r="C338" i="45" l="1"/>
  <c r="E339" i="45"/>
  <c r="D339" i="45"/>
  <c r="A340" i="45"/>
  <c r="D333" i="42"/>
  <c r="A333" i="42"/>
  <c r="E333" i="42" s="1"/>
  <c r="B334" i="42"/>
  <c r="C334" i="42" s="1"/>
  <c r="D333" i="41"/>
  <c r="A333" i="41"/>
  <c r="E333" i="41" s="1"/>
  <c r="B334" i="41"/>
  <c r="C334" i="41" s="1"/>
  <c r="C339" i="45" l="1"/>
  <c r="E340" i="45"/>
  <c r="D340" i="45"/>
  <c r="A341" i="45"/>
  <c r="D334" i="42"/>
  <c r="B335" i="42"/>
  <c r="C335" i="42" s="1"/>
  <c r="A334" i="42"/>
  <c r="E334" i="42" s="1"/>
  <c r="D334" i="41"/>
  <c r="A334" i="41"/>
  <c r="E334" i="41" s="1"/>
  <c r="B335" i="41"/>
  <c r="C335" i="41" s="1"/>
  <c r="C340" i="45" l="1"/>
  <c r="E341" i="45"/>
  <c r="D341" i="45"/>
  <c r="A342" i="45"/>
  <c r="D335" i="42"/>
  <c r="A335" i="42"/>
  <c r="E335" i="42" s="1"/>
  <c r="B336" i="42"/>
  <c r="C336" i="42" s="1"/>
  <c r="D335" i="41"/>
  <c r="A335" i="41"/>
  <c r="E335" i="41" s="1"/>
  <c r="B336" i="41"/>
  <c r="C336" i="41" s="1"/>
  <c r="C341" i="45" l="1"/>
  <c r="E342" i="45"/>
  <c r="D342" i="45"/>
  <c r="A343" i="45"/>
  <c r="D336" i="42"/>
  <c r="B337" i="42"/>
  <c r="C337" i="42" s="1"/>
  <c r="A336" i="42"/>
  <c r="E336" i="42" s="1"/>
  <c r="D336" i="41"/>
  <c r="A336" i="41"/>
  <c r="E336" i="41" s="1"/>
  <c r="B337" i="41"/>
  <c r="C337" i="41" s="1"/>
  <c r="C342" i="45" l="1"/>
  <c r="E343" i="45"/>
  <c r="D343" i="45"/>
  <c r="A344" i="45"/>
  <c r="D337" i="42"/>
  <c r="A337" i="42"/>
  <c r="E337" i="42" s="1"/>
  <c r="B338" i="42"/>
  <c r="C338" i="42" s="1"/>
  <c r="D337" i="41"/>
  <c r="A337" i="41"/>
  <c r="E337" i="41" s="1"/>
  <c r="B338" i="41"/>
  <c r="C338" i="41" s="1"/>
  <c r="C343" i="45" l="1"/>
  <c r="E344" i="45"/>
  <c r="D344" i="45"/>
  <c r="A345" i="45"/>
  <c r="D338" i="42"/>
  <c r="B339" i="42"/>
  <c r="C339" i="42" s="1"/>
  <c r="A338" i="42"/>
  <c r="E338" i="42" s="1"/>
  <c r="D338" i="41"/>
  <c r="A338" i="41"/>
  <c r="E338" i="41" s="1"/>
  <c r="B339" i="41"/>
  <c r="C339" i="41" s="1"/>
  <c r="C344" i="45" l="1"/>
  <c r="E345" i="45"/>
  <c r="D345" i="45"/>
  <c r="A346" i="45"/>
  <c r="D339" i="42"/>
  <c r="A339" i="42"/>
  <c r="E339" i="42" s="1"/>
  <c r="B340" i="42"/>
  <c r="C340" i="42" s="1"/>
  <c r="D339" i="41"/>
  <c r="A339" i="41"/>
  <c r="E339" i="41" s="1"/>
  <c r="B340" i="41"/>
  <c r="C340" i="41" s="1"/>
  <c r="C345" i="45" l="1"/>
  <c r="E346" i="45"/>
  <c r="D346" i="45"/>
  <c r="A347" i="45"/>
  <c r="D340" i="42"/>
  <c r="B341" i="42"/>
  <c r="C341" i="42" s="1"/>
  <c r="A340" i="42"/>
  <c r="E340" i="42" s="1"/>
  <c r="D340" i="41"/>
  <c r="A340" i="41"/>
  <c r="E340" i="41" s="1"/>
  <c r="B341" i="41"/>
  <c r="C341" i="41" s="1"/>
  <c r="C346" i="45" l="1"/>
  <c r="E347" i="45"/>
  <c r="D347" i="45"/>
  <c r="A348" i="45"/>
  <c r="D341" i="42"/>
  <c r="A341" i="42"/>
  <c r="E341" i="42" s="1"/>
  <c r="B342" i="42"/>
  <c r="C342" i="42" s="1"/>
  <c r="D341" i="41"/>
  <c r="A341" i="41"/>
  <c r="E341" i="41" s="1"/>
  <c r="B342" i="41"/>
  <c r="C342" i="41" s="1"/>
  <c r="C347" i="45" l="1"/>
  <c r="D348" i="45"/>
  <c r="E348" i="45"/>
  <c r="A349" i="45"/>
  <c r="D342" i="42"/>
  <c r="B343" i="42"/>
  <c r="C343" i="42" s="1"/>
  <c r="A342" i="42"/>
  <c r="E342" i="42" s="1"/>
  <c r="D342" i="41"/>
  <c r="A342" i="41"/>
  <c r="E342" i="41" s="1"/>
  <c r="B343" i="41"/>
  <c r="C343" i="41" s="1"/>
  <c r="C348" i="45" l="1"/>
  <c r="E349" i="45"/>
  <c r="D349" i="45"/>
  <c r="A350" i="45"/>
  <c r="D343" i="42"/>
  <c r="A343" i="42"/>
  <c r="E343" i="42" s="1"/>
  <c r="B344" i="42"/>
  <c r="C344" i="42" s="1"/>
  <c r="D343" i="41"/>
  <c r="A343" i="41"/>
  <c r="E343" i="41" s="1"/>
  <c r="B344" i="41"/>
  <c r="C344" i="41" s="1"/>
  <c r="C349" i="45" l="1"/>
  <c r="E350" i="45"/>
  <c r="D350" i="45"/>
  <c r="A351" i="45"/>
  <c r="D344" i="42"/>
  <c r="B345" i="42"/>
  <c r="C345" i="42" s="1"/>
  <c r="A344" i="42"/>
  <c r="E344" i="42" s="1"/>
  <c r="D344" i="41"/>
  <c r="A344" i="41"/>
  <c r="E344" i="41" s="1"/>
  <c r="B345" i="41"/>
  <c r="C345" i="41" s="1"/>
  <c r="C350" i="45" l="1"/>
  <c r="E351" i="45"/>
  <c r="D351" i="45"/>
  <c r="A352" i="45"/>
  <c r="D345" i="42"/>
  <c r="A345" i="42"/>
  <c r="E345" i="42" s="1"/>
  <c r="B346" i="42"/>
  <c r="C346" i="42" s="1"/>
  <c r="D345" i="41"/>
  <c r="B346" i="41"/>
  <c r="C346" i="41" s="1"/>
  <c r="A345" i="41"/>
  <c r="E345" i="41" s="1"/>
  <c r="C351" i="45" l="1"/>
  <c r="E352" i="45"/>
  <c r="D352" i="45"/>
  <c r="A353" i="45"/>
  <c r="D346" i="42"/>
  <c r="B347" i="42"/>
  <c r="C347" i="42" s="1"/>
  <c r="A346" i="42"/>
  <c r="E346" i="42" s="1"/>
  <c r="D346" i="41"/>
  <c r="B347" i="41"/>
  <c r="C347" i="41" s="1"/>
  <c r="A346" i="41"/>
  <c r="E346" i="41" s="1"/>
  <c r="C352" i="45" l="1"/>
  <c r="E353" i="45"/>
  <c r="D353" i="45"/>
  <c r="A354" i="45"/>
  <c r="D347" i="42"/>
  <c r="A347" i="42"/>
  <c r="E347" i="42" s="1"/>
  <c r="B348" i="42"/>
  <c r="C348" i="42" s="1"/>
  <c r="D347" i="41"/>
  <c r="B348" i="41"/>
  <c r="C348" i="41" s="1"/>
  <c r="A347" i="41"/>
  <c r="E347" i="41" s="1"/>
  <c r="C353" i="45" l="1"/>
  <c r="E354" i="45"/>
  <c r="D354" i="45"/>
  <c r="A355" i="45"/>
  <c r="D348" i="42"/>
  <c r="B349" i="42"/>
  <c r="C349" i="42" s="1"/>
  <c r="A348" i="42"/>
  <c r="E348" i="42" s="1"/>
  <c r="D348" i="41"/>
  <c r="B349" i="41"/>
  <c r="C349" i="41" s="1"/>
  <c r="A348" i="41"/>
  <c r="E348" i="41" s="1"/>
  <c r="C354" i="45" l="1"/>
  <c r="E355" i="45"/>
  <c r="D355" i="45"/>
  <c r="A356" i="45"/>
  <c r="D349" i="42"/>
  <c r="A349" i="42"/>
  <c r="E349" i="42" s="1"/>
  <c r="B350" i="42"/>
  <c r="C350" i="42" s="1"/>
  <c r="D349" i="41"/>
  <c r="B350" i="41"/>
  <c r="C350" i="41" s="1"/>
  <c r="A349" i="41"/>
  <c r="E349" i="41" s="1"/>
  <c r="C355" i="45" l="1"/>
  <c r="E356" i="45"/>
  <c r="D356" i="45"/>
  <c r="A357" i="45"/>
  <c r="D350" i="42"/>
  <c r="B351" i="42"/>
  <c r="C351" i="42" s="1"/>
  <c r="A350" i="42"/>
  <c r="E350" i="42" s="1"/>
  <c r="D350" i="41"/>
  <c r="A350" i="41"/>
  <c r="E350" i="41" s="1"/>
  <c r="B351" i="41"/>
  <c r="C351" i="41" s="1"/>
  <c r="C356" i="45" l="1"/>
  <c r="E357" i="45"/>
  <c r="D357" i="45"/>
  <c r="A358" i="45"/>
  <c r="D351" i="42"/>
  <c r="A351" i="42"/>
  <c r="E351" i="42" s="1"/>
  <c r="B352" i="42"/>
  <c r="C352" i="42" s="1"/>
  <c r="D351" i="41"/>
  <c r="B352" i="41"/>
  <c r="C352" i="41" s="1"/>
  <c r="A351" i="41"/>
  <c r="E351" i="41" s="1"/>
  <c r="C357" i="45" l="1"/>
  <c r="E358" i="45"/>
  <c r="D358" i="45"/>
  <c r="A359" i="45"/>
  <c r="D352" i="42"/>
  <c r="B353" i="42"/>
  <c r="C353" i="42" s="1"/>
  <c r="A352" i="42"/>
  <c r="E352" i="42" s="1"/>
  <c r="D352" i="41"/>
  <c r="A352" i="41"/>
  <c r="E352" i="41" s="1"/>
  <c r="B353" i="41"/>
  <c r="C353" i="41" s="1"/>
  <c r="C358" i="45" l="1"/>
  <c r="E359" i="45"/>
  <c r="D359" i="45"/>
  <c r="A360" i="45"/>
  <c r="D353" i="42"/>
  <c r="A353" i="42"/>
  <c r="E353" i="42" s="1"/>
  <c r="B354" i="42"/>
  <c r="C354" i="42" s="1"/>
  <c r="D353" i="41"/>
  <c r="B354" i="41"/>
  <c r="C354" i="41" s="1"/>
  <c r="A353" i="41"/>
  <c r="E353" i="41" s="1"/>
  <c r="C359" i="45" l="1"/>
  <c r="E360" i="45"/>
  <c r="D360" i="45"/>
  <c r="A361" i="45"/>
  <c r="D354" i="42"/>
  <c r="B355" i="42"/>
  <c r="C355" i="42" s="1"/>
  <c r="A354" i="42"/>
  <c r="E354" i="42" s="1"/>
  <c r="D354" i="41"/>
  <c r="B355" i="41"/>
  <c r="C355" i="41" s="1"/>
  <c r="A354" i="41"/>
  <c r="E354" i="41" s="1"/>
  <c r="C360" i="45" l="1"/>
  <c r="E361" i="45"/>
  <c r="D361" i="45"/>
  <c r="A362" i="45"/>
  <c r="D355" i="42"/>
  <c r="A355" i="42"/>
  <c r="E355" i="42" s="1"/>
  <c r="B356" i="42"/>
  <c r="C356" i="42" s="1"/>
  <c r="D355" i="41"/>
  <c r="B356" i="41"/>
  <c r="C356" i="41" s="1"/>
  <c r="A355" i="41"/>
  <c r="E355" i="41" s="1"/>
  <c r="C361" i="45" l="1"/>
  <c r="E362" i="45"/>
  <c r="D362" i="45"/>
  <c r="A363" i="45"/>
  <c r="D356" i="42"/>
  <c r="B357" i="42"/>
  <c r="C357" i="42" s="1"/>
  <c r="A356" i="42"/>
  <c r="E356" i="42" s="1"/>
  <c r="D356" i="41"/>
  <c r="B357" i="41"/>
  <c r="C357" i="41" s="1"/>
  <c r="A356" i="41"/>
  <c r="E356" i="41" s="1"/>
  <c r="C362" i="45" l="1"/>
  <c r="E363" i="45"/>
  <c r="D363" i="45"/>
  <c r="A364" i="45"/>
  <c r="D357" i="42"/>
  <c r="A357" i="42"/>
  <c r="E357" i="42" s="1"/>
  <c r="B358" i="42"/>
  <c r="C358" i="42" s="1"/>
  <c r="D357" i="41"/>
  <c r="B358" i="41"/>
  <c r="C358" i="41" s="1"/>
  <c r="A357" i="41"/>
  <c r="E357" i="41" s="1"/>
  <c r="C363" i="45" l="1"/>
  <c r="D364" i="45"/>
  <c r="E364" i="45"/>
  <c r="A365" i="45"/>
  <c r="D358" i="42"/>
  <c r="B359" i="42"/>
  <c r="C359" i="42" s="1"/>
  <c r="A358" i="42"/>
  <c r="E358" i="42" s="1"/>
  <c r="D358" i="41"/>
  <c r="A358" i="41"/>
  <c r="E358" i="41" s="1"/>
  <c r="B359" i="41"/>
  <c r="C359" i="41" s="1"/>
  <c r="C364" i="45" l="1"/>
  <c r="E365" i="45"/>
  <c r="D365" i="45"/>
  <c r="A366" i="45"/>
  <c r="D359" i="42"/>
  <c r="A359" i="42"/>
  <c r="E359" i="42" s="1"/>
  <c r="B360" i="42"/>
  <c r="C360" i="42" s="1"/>
  <c r="D359" i="41"/>
  <c r="B360" i="41"/>
  <c r="C360" i="41" s="1"/>
  <c r="A359" i="41"/>
  <c r="E359" i="41" s="1"/>
  <c r="C365" i="45" l="1"/>
  <c r="E366" i="45"/>
  <c r="D366" i="45"/>
  <c r="A367" i="45"/>
  <c r="D360" i="42"/>
  <c r="B361" i="42"/>
  <c r="C361" i="42" s="1"/>
  <c r="A360" i="42"/>
  <c r="E360" i="42" s="1"/>
  <c r="D360" i="41"/>
  <c r="A360" i="41"/>
  <c r="E360" i="41" s="1"/>
  <c r="B361" i="41"/>
  <c r="C361" i="41" s="1"/>
  <c r="C366" i="45" l="1"/>
  <c r="E367" i="45"/>
  <c r="D367" i="45"/>
  <c r="A368" i="45"/>
  <c r="D361" i="42"/>
  <c r="A361" i="42"/>
  <c r="E361" i="42" s="1"/>
  <c r="B362" i="42"/>
  <c r="C362" i="42" s="1"/>
  <c r="D361" i="41"/>
  <c r="B362" i="41"/>
  <c r="C362" i="41" s="1"/>
  <c r="A361" i="41"/>
  <c r="E361" i="41" s="1"/>
  <c r="C367" i="45" l="1"/>
  <c r="E368" i="45"/>
  <c r="D368" i="45"/>
  <c r="A369" i="45"/>
  <c r="D362" i="42"/>
  <c r="B363" i="42"/>
  <c r="C363" i="42" s="1"/>
  <c r="A362" i="42"/>
  <c r="E362" i="42" s="1"/>
  <c r="D362" i="41"/>
  <c r="B363" i="41"/>
  <c r="C363" i="41" s="1"/>
  <c r="A362" i="41"/>
  <c r="E362" i="41" s="1"/>
  <c r="C368" i="45" l="1"/>
  <c r="E369" i="45"/>
  <c r="D369" i="45"/>
  <c r="A370" i="45"/>
  <c r="D363" i="42"/>
  <c r="A363" i="42"/>
  <c r="E363" i="42" s="1"/>
  <c r="B364" i="42"/>
  <c r="C364" i="42" s="1"/>
  <c r="D363" i="41"/>
  <c r="B364" i="41"/>
  <c r="C364" i="41" s="1"/>
  <c r="A363" i="41"/>
  <c r="E363" i="41" s="1"/>
  <c r="C369" i="45" l="1"/>
  <c r="E370" i="45"/>
  <c r="D370" i="45"/>
  <c r="A371" i="45"/>
  <c r="D364" i="42"/>
  <c r="B365" i="42"/>
  <c r="C365" i="42" s="1"/>
  <c r="A364" i="42"/>
  <c r="E364" i="42" s="1"/>
  <c r="D364" i="41"/>
  <c r="B365" i="41"/>
  <c r="C365" i="41" s="1"/>
  <c r="A364" i="41"/>
  <c r="E364" i="41" s="1"/>
  <c r="C370" i="45" l="1"/>
  <c r="E371" i="45"/>
  <c r="D371" i="45"/>
  <c r="A372" i="45"/>
  <c r="D365" i="42"/>
  <c r="A365" i="42"/>
  <c r="E365" i="42" s="1"/>
  <c r="B366" i="42"/>
  <c r="C366" i="42" s="1"/>
  <c r="D365" i="41"/>
  <c r="B366" i="41"/>
  <c r="C366" i="41" s="1"/>
  <c r="A365" i="41"/>
  <c r="E365" i="41" s="1"/>
  <c r="C371" i="45" l="1"/>
  <c r="E372" i="45"/>
  <c r="D372" i="45"/>
  <c r="A373" i="45"/>
  <c r="D366" i="42"/>
  <c r="B367" i="42"/>
  <c r="C367" i="42" s="1"/>
  <c r="A366" i="42"/>
  <c r="E366" i="42" s="1"/>
  <c r="D366" i="41"/>
  <c r="A366" i="41"/>
  <c r="E366" i="41" s="1"/>
  <c r="B367" i="41"/>
  <c r="C367" i="41" s="1"/>
  <c r="C372" i="45" l="1"/>
  <c r="E373" i="45"/>
  <c r="D373" i="45"/>
  <c r="A374" i="45"/>
  <c r="D367" i="42"/>
  <c r="A367" i="42"/>
  <c r="E367" i="42" s="1"/>
  <c r="B368" i="42"/>
  <c r="C368" i="42" s="1"/>
  <c r="D367" i="41"/>
  <c r="B368" i="41"/>
  <c r="C368" i="41" s="1"/>
  <c r="A367" i="41"/>
  <c r="E367" i="41" s="1"/>
  <c r="C373" i="45" l="1"/>
  <c r="E374" i="45"/>
  <c r="D374" i="45"/>
  <c r="A375" i="45"/>
  <c r="D368" i="42"/>
  <c r="B369" i="42"/>
  <c r="C369" i="42" s="1"/>
  <c r="A368" i="42"/>
  <c r="E368" i="42" s="1"/>
  <c r="D368" i="41"/>
  <c r="A368" i="41"/>
  <c r="E368" i="41" s="1"/>
  <c r="B369" i="41"/>
  <c r="C369" i="41" s="1"/>
  <c r="C374" i="45" l="1"/>
  <c r="E375" i="45"/>
  <c r="D375" i="45"/>
  <c r="A376" i="45"/>
  <c r="D369" i="42"/>
  <c r="A369" i="42"/>
  <c r="E369" i="42" s="1"/>
  <c r="B370" i="42"/>
  <c r="C370" i="42" s="1"/>
  <c r="D369" i="41"/>
  <c r="B370" i="41"/>
  <c r="C370" i="41" s="1"/>
  <c r="A369" i="41"/>
  <c r="E369" i="41" s="1"/>
  <c r="C375" i="45" l="1"/>
  <c r="E376" i="45"/>
  <c r="D376" i="45"/>
  <c r="A377" i="45"/>
  <c r="D370" i="42"/>
  <c r="B371" i="42"/>
  <c r="C371" i="42" s="1"/>
  <c r="A370" i="42"/>
  <c r="E370" i="42" s="1"/>
  <c r="D370" i="41"/>
  <c r="B371" i="41"/>
  <c r="C371" i="41" s="1"/>
  <c r="A370" i="41"/>
  <c r="E370" i="41" s="1"/>
  <c r="C376" i="45" l="1"/>
  <c r="E377" i="45"/>
  <c r="D377" i="45"/>
  <c r="A378" i="45"/>
  <c r="D371" i="42"/>
  <c r="A371" i="42"/>
  <c r="E371" i="42" s="1"/>
  <c r="B372" i="42"/>
  <c r="C372" i="42" s="1"/>
  <c r="D371" i="41"/>
  <c r="B372" i="41"/>
  <c r="C372" i="41" s="1"/>
  <c r="A371" i="41"/>
  <c r="E371" i="41" s="1"/>
  <c r="C377" i="45" l="1"/>
  <c r="E378" i="45"/>
  <c r="D378" i="45"/>
  <c r="A379" i="45"/>
  <c r="D372" i="42"/>
  <c r="B373" i="42"/>
  <c r="C373" i="42" s="1"/>
  <c r="A372" i="42"/>
  <c r="E372" i="42" s="1"/>
  <c r="D372" i="41"/>
  <c r="B373" i="41"/>
  <c r="C373" i="41" s="1"/>
  <c r="A372" i="41"/>
  <c r="E372" i="41" s="1"/>
  <c r="E379" i="45" l="1"/>
  <c r="D379" i="45"/>
  <c r="C378" i="45"/>
  <c r="A380" i="45"/>
  <c r="D373" i="42"/>
  <c r="A373" i="42"/>
  <c r="E373" i="42" s="1"/>
  <c r="B374" i="42"/>
  <c r="C374" i="42" s="1"/>
  <c r="D373" i="41"/>
  <c r="B374" i="41"/>
  <c r="C374" i="41" s="1"/>
  <c r="A373" i="41"/>
  <c r="E373" i="41" s="1"/>
  <c r="C379" i="45" l="1"/>
  <c r="E380" i="45"/>
  <c r="D380" i="45"/>
  <c r="A381" i="45"/>
  <c r="D374" i="42"/>
  <c r="B375" i="42"/>
  <c r="C375" i="42" s="1"/>
  <c r="A374" i="42"/>
  <c r="E374" i="42" s="1"/>
  <c r="D374" i="41"/>
  <c r="A374" i="41"/>
  <c r="E374" i="41" s="1"/>
  <c r="B375" i="41"/>
  <c r="C375" i="41" s="1"/>
  <c r="E381" i="45" l="1"/>
  <c r="D381" i="45"/>
  <c r="C380" i="45"/>
  <c r="A382" i="45"/>
  <c r="D375" i="42"/>
  <c r="A375" i="42"/>
  <c r="E375" i="42" s="1"/>
  <c r="B376" i="42"/>
  <c r="C376" i="42" s="1"/>
  <c r="D375" i="41"/>
  <c r="B376" i="41"/>
  <c r="C376" i="41" s="1"/>
  <c r="A375" i="41"/>
  <c r="E375" i="41" s="1"/>
  <c r="C381" i="45" l="1"/>
  <c r="E382" i="45"/>
  <c r="D382" i="45"/>
  <c r="A383" i="45"/>
  <c r="D376" i="42"/>
  <c r="B377" i="42"/>
  <c r="C377" i="42" s="1"/>
  <c r="A376" i="42"/>
  <c r="E376" i="42" s="1"/>
  <c r="D376" i="41"/>
  <c r="A376" i="41"/>
  <c r="E376" i="41" s="1"/>
  <c r="B377" i="41"/>
  <c r="C377" i="41" s="1"/>
  <c r="C382" i="45" l="1"/>
  <c r="E383" i="45"/>
  <c r="D383" i="45"/>
  <c r="A384" i="45"/>
  <c r="D377" i="42"/>
  <c r="A377" i="42"/>
  <c r="E377" i="42" s="1"/>
  <c r="B378" i="42"/>
  <c r="C378" i="42" s="1"/>
  <c r="D377" i="41"/>
  <c r="B378" i="41"/>
  <c r="C378" i="41" s="1"/>
  <c r="A377" i="41"/>
  <c r="E377" i="41" s="1"/>
  <c r="C383" i="45" l="1"/>
  <c r="E384" i="45"/>
  <c r="D384" i="45"/>
  <c r="A385" i="45"/>
  <c r="D378" i="42"/>
  <c r="B379" i="42"/>
  <c r="C379" i="42" s="1"/>
  <c r="A378" i="42"/>
  <c r="E378" i="42" s="1"/>
  <c r="D378" i="41"/>
  <c r="B379" i="41"/>
  <c r="C379" i="41" s="1"/>
  <c r="A378" i="41"/>
  <c r="E378" i="41" s="1"/>
  <c r="C384" i="45" l="1"/>
  <c r="E385" i="45"/>
  <c r="D385" i="45"/>
  <c r="A386" i="45"/>
  <c r="D379" i="42"/>
  <c r="A379" i="42"/>
  <c r="E379" i="42" s="1"/>
  <c r="B380" i="42"/>
  <c r="C380" i="42" s="1"/>
  <c r="D379" i="41"/>
  <c r="B380" i="41"/>
  <c r="C380" i="41" s="1"/>
  <c r="A379" i="41"/>
  <c r="E379" i="41" s="1"/>
  <c r="C385" i="45" l="1"/>
  <c r="E386" i="45"/>
  <c r="D386" i="45"/>
  <c r="A387" i="45"/>
  <c r="D380" i="42"/>
  <c r="B381" i="42"/>
  <c r="C381" i="42" s="1"/>
  <c r="A380" i="42"/>
  <c r="E380" i="42" s="1"/>
  <c r="D380" i="41"/>
  <c r="B381" i="41"/>
  <c r="C381" i="41" s="1"/>
  <c r="A380" i="41"/>
  <c r="E380" i="41" s="1"/>
  <c r="E387" i="45" l="1"/>
  <c r="D387" i="45"/>
  <c r="C386" i="45"/>
  <c r="A388" i="45"/>
  <c r="D381" i="42"/>
  <c r="A381" i="42"/>
  <c r="E381" i="42" s="1"/>
  <c r="B382" i="42"/>
  <c r="C382" i="42" s="1"/>
  <c r="D381" i="41"/>
  <c r="B382" i="41"/>
  <c r="C382" i="41" s="1"/>
  <c r="A381" i="41"/>
  <c r="E381" i="41" s="1"/>
  <c r="C387" i="45" l="1"/>
  <c r="E388" i="45"/>
  <c r="D388" i="45"/>
  <c r="A389" i="45"/>
  <c r="D382" i="42"/>
  <c r="B383" i="42"/>
  <c r="C383" i="42" s="1"/>
  <c r="A382" i="42"/>
  <c r="E382" i="42" s="1"/>
  <c r="D382" i="41"/>
  <c r="A382" i="41"/>
  <c r="E382" i="41" s="1"/>
  <c r="B383" i="41"/>
  <c r="C383" i="41" s="1"/>
  <c r="E389" i="45" l="1"/>
  <c r="D389" i="45"/>
  <c r="C388" i="45"/>
  <c r="A390" i="45"/>
  <c r="D383" i="42"/>
  <c r="A383" i="42"/>
  <c r="E383" i="42" s="1"/>
  <c r="B384" i="42"/>
  <c r="C384" i="42" s="1"/>
  <c r="D383" i="41"/>
  <c r="B384" i="41"/>
  <c r="C384" i="41" s="1"/>
  <c r="A383" i="41"/>
  <c r="E383" i="41" s="1"/>
  <c r="C389" i="45" l="1"/>
  <c r="E390" i="45"/>
  <c r="D390" i="45"/>
  <c r="A391" i="45"/>
  <c r="D384" i="42"/>
  <c r="B385" i="42"/>
  <c r="C385" i="42" s="1"/>
  <c r="A384" i="42"/>
  <c r="E384" i="42" s="1"/>
  <c r="D384" i="41"/>
  <c r="A384" i="41"/>
  <c r="E384" i="41" s="1"/>
  <c r="B385" i="41"/>
  <c r="C385" i="41" s="1"/>
  <c r="C390" i="45" l="1"/>
  <c r="E391" i="45"/>
  <c r="D391" i="45"/>
  <c r="A392" i="45"/>
  <c r="D385" i="42"/>
  <c r="A385" i="42"/>
  <c r="E385" i="42" s="1"/>
  <c r="B386" i="42"/>
  <c r="C386" i="42" s="1"/>
  <c r="D385" i="41"/>
  <c r="B386" i="41"/>
  <c r="C386" i="41" s="1"/>
  <c r="A385" i="41"/>
  <c r="E385" i="41" s="1"/>
  <c r="C391" i="45" l="1"/>
  <c r="E392" i="45"/>
  <c r="D392" i="45"/>
  <c r="A393" i="45"/>
  <c r="D386" i="42"/>
  <c r="B387" i="42"/>
  <c r="C387" i="42" s="1"/>
  <c r="A386" i="42"/>
  <c r="E386" i="42" s="1"/>
  <c r="D386" i="41"/>
  <c r="B387" i="41"/>
  <c r="C387" i="41" s="1"/>
  <c r="A386" i="41"/>
  <c r="E386" i="41" s="1"/>
  <c r="C392" i="45" l="1"/>
  <c r="E393" i="45"/>
  <c r="D393" i="45"/>
  <c r="A394" i="45"/>
  <c r="D387" i="42"/>
  <c r="A387" i="42"/>
  <c r="E387" i="42" s="1"/>
  <c r="B388" i="42"/>
  <c r="C388" i="42" s="1"/>
  <c r="D387" i="41"/>
  <c r="B388" i="41"/>
  <c r="C388" i="41" s="1"/>
  <c r="A387" i="41"/>
  <c r="E387" i="41" s="1"/>
  <c r="C393" i="45" l="1"/>
  <c r="E394" i="45"/>
  <c r="D394" i="45"/>
  <c r="A395" i="45"/>
  <c r="D388" i="42"/>
  <c r="B389" i="42"/>
  <c r="C389" i="42" s="1"/>
  <c r="A388" i="42"/>
  <c r="E388" i="42" s="1"/>
  <c r="D388" i="41"/>
  <c r="B389" i="41"/>
  <c r="C389" i="41" s="1"/>
  <c r="A388" i="41"/>
  <c r="E388" i="41" s="1"/>
  <c r="C394" i="45" l="1"/>
  <c r="E395" i="45"/>
  <c r="D395" i="45"/>
  <c r="A396" i="45"/>
  <c r="D389" i="42"/>
  <c r="A389" i="42"/>
  <c r="E389" i="42" s="1"/>
  <c r="B390" i="42"/>
  <c r="C390" i="42" s="1"/>
  <c r="D389" i="41"/>
  <c r="B390" i="41"/>
  <c r="C390" i="41" s="1"/>
  <c r="A389" i="41"/>
  <c r="E389" i="41" s="1"/>
  <c r="C395" i="45" l="1"/>
  <c r="E396" i="45"/>
  <c r="D396" i="45"/>
  <c r="A397" i="45"/>
  <c r="D390" i="42"/>
  <c r="B391" i="42"/>
  <c r="C391" i="42" s="1"/>
  <c r="A390" i="42"/>
  <c r="E390" i="42" s="1"/>
  <c r="D390" i="41"/>
  <c r="A390" i="41"/>
  <c r="E390" i="41" s="1"/>
  <c r="B391" i="41"/>
  <c r="C391" i="41" s="1"/>
  <c r="C396" i="45" l="1"/>
  <c r="E397" i="45"/>
  <c r="D397" i="45"/>
  <c r="A398" i="45"/>
  <c r="D391" i="42"/>
  <c r="A391" i="42"/>
  <c r="E391" i="42" s="1"/>
  <c r="B392" i="42"/>
  <c r="C392" i="42" s="1"/>
  <c r="D391" i="41"/>
  <c r="B392" i="41"/>
  <c r="C392" i="41" s="1"/>
  <c r="A391" i="41"/>
  <c r="E391" i="41" s="1"/>
  <c r="C397" i="45" l="1"/>
  <c r="E398" i="45"/>
  <c r="D398" i="45"/>
  <c r="A399" i="45"/>
  <c r="D392" i="42"/>
  <c r="B393" i="42"/>
  <c r="C393" i="42" s="1"/>
  <c r="A392" i="42"/>
  <c r="E392" i="42" s="1"/>
  <c r="D392" i="41"/>
  <c r="A392" i="41"/>
  <c r="E392" i="41" s="1"/>
  <c r="B393" i="41"/>
  <c r="C393" i="41" s="1"/>
  <c r="C398" i="45" l="1"/>
  <c r="E399" i="45"/>
  <c r="D399" i="45"/>
  <c r="A400" i="45"/>
  <c r="D393" i="42"/>
  <c r="A393" i="42"/>
  <c r="E393" i="42" s="1"/>
  <c r="B394" i="42"/>
  <c r="C394" i="42" s="1"/>
  <c r="D393" i="41"/>
  <c r="B394" i="41"/>
  <c r="C394" i="41" s="1"/>
  <c r="A393" i="41"/>
  <c r="E393" i="41" s="1"/>
  <c r="C399" i="45" l="1"/>
  <c r="E400" i="45"/>
  <c r="D400" i="45"/>
  <c r="A401" i="45"/>
  <c r="B395" i="42"/>
  <c r="C395" i="42" s="1"/>
  <c r="D394" i="42"/>
  <c r="A394" i="42"/>
  <c r="B395" i="41"/>
  <c r="C395" i="41" s="1"/>
  <c r="D394" i="41"/>
  <c r="A394" i="41"/>
  <c r="C400" i="45" l="1"/>
  <c r="E401" i="45"/>
  <c r="D401" i="45"/>
  <c r="A402" i="45"/>
  <c r="F394" i="42"/>
  <c r="E394" i="42"/>
  <c r="E394" i="41"/>
  <c r="F394" i="41"/>
  <c r="B396" i="42"/>
  <c r="C396" i="42" s="1"/>
  <c r="A395" i="42"/>
  <c r="D395" i="42"/>
  <c r="B396" i="41"/>
  <c r="C396" i="41" s="1"/>
  <c r="A395" i="41"/>
  <c r="D395" i="41"/>
  <c r="C401" i="45" l="1"/>
  <c r="E402" i="45"/>
  <c r="D402" i="45"/>
  <c r="A403" i="45"/>
  <c r="E395" i="42"/>
  <c r="E396" i="42"/>
  <c r="E395" i="41"/>
  <c r="E396" i="41"/>
  <c r="B397" i="42"/>
  <c r="C397" i="42" s="1"/>
  <c r="A396" i="42"/>
  <c r="D396" i="42"/>
  <c r="B397" i="41"/>
  <c r="C397" i="41" s="1"/>
  <c r="A396" i="41"/>
  <c r="D396" i="41"/>
  <c r="C402" i="45" l="1"/>
  <c r="E403" i="45"/>
  <c r="D403" i="45"/>
  <c r="A404" i="45"/>
  <c r="E397" i="42"/>
  <c r="E397" i="41"/>
  <c r="B398" i="42"/>
  <c r="A397" i="42"/>
  <c r="D397" i="42"/>
  <c r="B398" i="41"/>
  <c r="A397" i="41"/>
  <c r="D397" i="41"/>
  <c r="C403" i="45" l="1"/>
  <c r="E404" i="45"/>
  <c r="D404" i="45"/>
  <c r="A405" i="45"/>
  <c r="C398" i="42"/>
  <c r="E398" i="42"/>
  <c r="C398" i="41"/>
  <c r="E398" i="41"/>
  <c r="B399" i="42"/>
  <c r="A398" i="42"/>
  <c r="D398" i="42"/>
  <c r="B399" i="41"/>
  <c r="A398" i="41"/>
  <c r="D398" i="41"/>
  <c r="C404" i="45" l="1"/>
  <c r="E405" i="45"/>
  <c r="D405" i="45"/>
  <c r="A406" i="45"/>
  <c r="C399" i="42"/>
  <c r="E399" i="42"/>
  <c r="C399" i="41"/>
  <c r="E399" i="41"/>
  <c r="B400" i="42"/>
  <c r="A399" i="42"/>
  <c r="D399" i="42"/>
  <c r="B400" i="41"/>
  <c r="A399" i="41"/>
  <c r="D399" i="41"/>
  <c r="C405" i="45" l="1"/>
  <c r="E406" i="45"/>
  <c r="D406" i="45"/>
  <c r="A407" i="45"/>
  <c r="C400" i="42"/>
  <c r="E400" i="42"/>
  <c r="C400" i="41"/>
  <c r="E400" i="41"/>
  <c r="B401" i="42"/>
  <c r="A400" i="42"/>
  <c r="D400" i="42"/>
  <c r="B401" i="41"/>
  <c r="A400" i="41"/>
  <c r="D400" i="41"/>
  <c r="C406" i="45" l="1"/>
  <c r="E407" i="45"/>
  <c r="D407" i="45"/>
  <c r="A408" i="45"/>
  <c r="C401" i="42"/>
  <c r="E401" i="42"/>
  <c r="C401" i="41"/>
  <c r="E401" i="41"/>
  <c r="B402" i="42"/>
  <c r="A401" i="42"/>
  <c r="D401" i="42"/>
  <c r="B402" i="41"/>
  <c r="A401" i="41"/>
  <c r="D401" i="41"/>
  <c r="C407" i="45" l="1"/>
  <c r="E408" i="45"/>
  <c r="D408" i="45"/>
  <c r="A409" i="45"/>
  <c r="C402" i="42"/>
  <c r="E402" i="42"/>
  <c r="C402" i="41"/>
  <c r="E402" i="41"/>
  <c r="B403" i="42"/>
  <c r="A402" i="42"/>
  <c r="D402" i="42"/>
  <c r="B403" i="41"/>
  <c r="A402" i="41"/>
  <c r="D402" i="41"/>
  <c r="C408" i="45" l="1"/>
  <c r="E409" i="45"/>
  <c r="D409" i="45"/>
  <c r="A410" i="45"/>
  <c r="C403" i="42"/>
  <c r="E403" i="42"/>
  <c r="C403" i="41"/>
  <c r="E403" i="41"/>
  <c r="B404" i="42"/>
  <c r="A403" i="42"/>
  <c r="D403" i="42"/>
  <c r="B404" i="41"/>
  <c r="A403" i="41"/>
  <c r="D403" i="41"/>
  <c r="C409" i="45" l="1"/>
  <c r="E410" i="45"/>
  <c r="D410" i="45"/>
  <c r="A411" i="45"/>
  <c r="C404" i="42"/>
  <c r="E404" i="42"/>
  <c r="C404" i="41"/>
  <c r="E404" i="41"/>
  <c r="B405" i="42"/>
  <c r="A404" i="42"/>
  <c r="D404" i="42"/>
  <c r="B405" i="41"/>
  <c r="A404" i="41"/>
  <c r="D404" i="41"/>
  <c r="C410" i="45" l="1"/>
  <c r="E411" i="45"/>
  <c r="D411" i="45"/>
  <c r="A412" i="45"/>
  <c r="C405" i="42"/>
  <c r="E405" i="42"/>
  <c r="C405" i="41"/>
  <c r="E405" i="41"/>
  <c r="B406" i="42"/>
  <c r="A405" i="42"/>
  <c r="D405" i="42"/>
  <c r="B406" i="41"/>
  <c r="A405" i="41"/>
  <c r="D405" i="41"/>
  <c r="C411" i="45" l="1"/>
  <c r="D412" i="45"/>
  <c r="E412" i="45"/>
  <c r="A413" i="45"/>
  <c r="C406" i="42"/>
  <c r="E406" i="42"/>
  <c r="C406" i="41"/>
  <c r="E406" i="41"/>
  <c r="B407" i="42"/>
  <c r="A406" i="42"/>
  <c r="D406" i="42"/>
  <c r="B407" i="41"/>
  <c r="A406" i="41"/>
  <c r="D406" i="41"/>
  <c r="C412" i="45" l="1"/>
  <c r="E413" i="45"/>
  <c r="D413" i="45"/>
  <c r="A414" i="45"/>
  <c r="C407" i="42"/>
  <c r="E407" i="42"/>
  <c r="C407" i="41"/>
  <c r="E407" i="41"/>
  <c r="B408" i="42"/>
  <c r="A407" i="42"/>
  <c r="D407" i="42"/>
  <c r="B408" i="41"/>
  <c r="A407" i="41"/>
  <c r="D407" i="41"/>
  <c r="C413" i="45" l="1"/>
  <c r="E414" i="45"/>
  <c r="D414" i="45"/>
  <c r="A415" i="45"/>
  <c r="C408" i="42"/>
  <c r="E408" i="42"/>
  <c r="C408" i="41"/>
  <c r="E408" i="41"/>
  <c r="B409" i="42"/>
  <c r="A408" i="42"/>
  <c r="D408" i="42"/>
  <c r="B409" i="41"/>
  <c r="A408" i="41"/>
  <c r="D408" i="41"/>
  <c r="C414" i="45" l="1"/>
  <c r="E415" i="45"/>
  <c r="D415" i="45"/>
  <c r="A416" i="45"/>
  <c r="C409" i="42"/>
  <c r="E409" i="42"/>
  <c r="C409" i="41"/>
  <c r="E409" i="41"/>
  <c r="B410" i="42"/>
  <c r="A409" i="42"/>
  <c r="D409" i="42"/>
  <c r="B410" i="41"/>
  <c r="A409" i="41"/>
  <c r="D409" i="41"/>
  <c r="C415" i="45" l="1"/>
  <c r="E416" i="45"/>
  <c r="D416" i="45"/>
  <c r="A417" i="45"/>
  <c r="C410" i="42"/>
  <c r="E410" i="42"/>
  <c r="C410" i="41"/>
  <c r="E410" i="41"/>
  <c r="B411" i="42"/>
  <c r="A410" i="42"/>
  <c r="D410" i="42"/>
  <c r="B411" i="41"/>
  <c r="A410" i="41"/>
  <c r="D410" i="41"/>
  <c r="C416" i="45" l="1"/>
  <c r="E417" i="45"/>
  <c r="D417" i="45"/>
  <c r="A418" i="45"/>
  <c r="C411" i="42"/>
  <c r="E411" i="42"/>
  <c r="C411" i="41"/>
  <c r="E411" i="41"/>
  <c r="B412" i="42"/>
  <c r="A411" i="42"/>
  <c r="D411" i="42"/>
  <c r="B412" i="41"/>
  <c r="C412" i="41" s="1"/>
  <c r="A411" i="41"/>
  <c r="D411" i="41"/>
  <c r="C417" i="45" l="1"/>
  <c r="E418" i="45"/>
  <c r="D418" i="45"/>
  <c r="A419" i="45"/>
  <c r="C412" i="42"/>
  <c r="E412" i="42"/>
  <c r="B413" i="42"/>
  <c r="A412" i="42"/>
  <c r="D412" i="42"/>
  <c r="B413" i="41"/>
  <c r="C413" i="41" s="1"/>
  <c r="A412" i="41"/>
  <c r="E412" i="41" s="1"/>
  <c r="D412" i="41"/>
  <c r="C418" i="45" l="1"/>
  <c r="E419" i="45"/>
  <c r="D419" i="45"/>
  <c r="A420" i="45"/>
  <c r="C413" i="42"/>
  <c r="E413" i="42"/>
  <c r="B414" i="42"/>
  <c r="A413" i="42"/>
  <c r="D413" i="42"/>
  <c r="B414" i="41"/>
  <c r="C414" i="41" s="1"/>
  <c r="A413" i="41"/>
  <c r="E413" i="41" s="1"/>
  <c r="D413" i="41"/>
  <c r="C419" i="45" l="1"/>
  <c r="E420" i="45"/>
  <c r="D420" i="45"/>
  <c r="A421" i="45"/>
  <c r="C414" i="42"/>
  <c r="E414" i="42"/>
  <c r="B415" i="42"/>
  <c r="A414" i="42"/>
  <c r="D414" i="42"/>
  <c r="B415" i="41"/>
  <c r="C415" i="41" s="1"/>
  <c r="A414" i="41"/>
  <c r="E414" i="41" s="1"/>
  <c r="D414" i="41"/>
  <c r="C420" i="45" l="1"/>
  <c r="E421" i="45"/>
  <c r="D421" i="45"/>
  <c r="A422" i="45"/>
  <c r="C415" i="42"/>
  <c r="E415" i="42"/>
  <c r="B416" i="42"/>
  <c r="A415" i="42"/>
  <c r="D415" i="42"/>
  <c r="B416" i="41"/>
  <c r="C416" i="41" s="1"/>
  <c r="A415" i="41"/>
  <c r="E415" i="41" s="1"/>
  <c r="D415" i="41"/>
  <c r="C421" i="45" l="1"/>
  <c r="E422" i="45"/>
  <c r="D422" i="45"/>
  <c r="A423" i="45"/>
  <c r="C416" i="42"/>
  <c r="E416" i="42"/>
  <c r="B417" i="42"/>
  <c r="A416" i="42"/>
  <c r="D416" i="42"/>
  <c r="B417" i="41"/>
  <c r="C417" i="41" s="1"/>
  <c r="A416" i="41"/>
  <c r="E416" i="41" s="1"/>
  <c r="D416" i="41"/>
  <c r="C422" i="45" l="1"/>
  <c r="E423" i="45"/>
  <c r="D423" i="45"/>
  <c r="A424" i="45"/>
  <c r="C417" i="42"/>
  <c r="E417" i="42"/>
  <c r="B418" i="42"/>
  <c r="A417" i="42"/>
  <c r="D417" i="42"/>
  <c r="B418" i="41"/>
  <c r="C418" i="41" s="1"/>
  <c r="A417" i="41"/>
  <c r="E417" i="41" s="1"/>
  <c r="D417" i="41"/>
  <c r="C423" i="45" l="1"/>
  <c r="E424" i="45"/>
  <c r="D424" i="45"/>
  <c r="A425" i="45"/>
  <c r="C418" i="42"/>
  <c r="E418" i="42"/>
  <c r="B419" i="42"/>
  <c r="A418" i="42"/>
  <c r="D418" i="42"/>
  <c r="B419" i="41"/>
  <c r="C419" i="41" s="1"/>
  <c r="A418" i="41"/>
  <c r="E418" i="41" s="1"/>
  <c r="D418" i="41"/>
  <c r="C424" i="45" l="1"/>
  <c r="E425" i="45"/>
  <c r="D425" i="45"/>
  <c r="A426" i="45"/>
  <c r="C419" i="42"/>
  <c r="E419" i="42"/>
  <c r="B420" i="42"/>
  <c r="A419" i="42"/>
  <c r="D419" i="42"/>
  <c r="B420" i="41"/>
  <c r="C420" i="41" s="1"/>
  <c r="A419" i="41"/>
  <c r="E419" i="41" s="1"/>
  <c r="D419" i="41"/>
  <c r="C425" i="45" l="1"/>
  <c r="E426" i="45"/>
  <c r="D426" i="45"/>
  <c r="A427" i="45"/>
  <c r="C420" i="42"/>
  <c r="E420" i="42"/>
  <c r="B421" i="42"/>
  <c r="A420" i="42"/>
  <c r="D420" i="42"/>
  <c r="B421" i="41"/>
  <c r="C421" i="41" s="1"/>
  <c r="A420" i="41"/>
  <c r="E420" i="41" s="1"/>
  <c r="D420" i="41"/>
  <c r="C426" i="45" l="1"/>
  <c r="E427" i="45"/>
  <c r="D427" i="45"/>
  <c r="A428" i="45"/>
  <c r="C421" i="42"/>
  <c r="E421" i="42"/>
  <c r="B422" i="42"/>
  <c r="A421" i="42"/>
  <c r="D421" i="42"/>
  <c r="B422" i="41"/>
  <c r="C422" i="41" s="1"/>
  <c r="A421" i="41"/>
  <c r="E421" i="41" s="1"/>
  <c r="D421" i="41"/>
  <c r="C427" i="45" l="1"/>
  <c r="D428" i="45"/>
  <c r="E428" i="45"/>
  <c r="A429" i="45"/>
  <c r="C422" i="42"/>
  <c r="E422" i="42"/>
  <c r="B423" i="42"/>
  <c r="A422" i="42"/>
  <c r="D422" i="42"/>
  <c r="B423" i="41"/>
  <c r="C423" i="41" s="1"/>
  <c r="A422" i="41"/>
  <c r="E422" i="41" s="1"/>
  <c r="D422" i="41"/>
  <c r="C428" i="45" l="1"/>
  <c r="E429" i="45"/>
  <c r="D429" i="45"/>
  <c r="A430" i="45"/>
  <c r="C423" i="42"/>
  <c r="E423" i="42"/>
  <c r="B424" i="42"/>
  <c r="A423" i="42"/>
  <c r="D423" i="42"/>
  <c r="B424" i="41"/>
  <c r="C424" i="41" s="1"/>
  <c r="A423" i="41"/>
  <c r="E423" i="41" s="1"/>
  <c r="D423" i="41"/>
  <c r="C429" i="45" l="1"/>
  <c r="E430" i="45"/>
  <c r="D430" i="45"/>
  <c r="A431" i="45"/>
  <c r="C424" i="42"/>
  <c r="E424" i="42"/>
  <c r="B425" i="42"/>
  <c r="A424" i="42"/>
  <c r="D424" i="42"/>
  <c r="B425" i="41"/>
  <c r="C425" i="41" s="1"/>
  <c r="A424" i="41"/>
  <c r="E424" i="41" s="1"/>
  <c r="D424" i="41"/>
  <c r="C430" i="45" l="1"/>
  <c r="E431" i="45"/>
  <c r="D431" i="45"/>
  <c r="A432" i="45"/>
  <c r="C425" i="42"/>
  <c r="E425" i="42"/>
  <c r="B426" i="42"/>
  <c r="A425" i="42"/>
  <c r="D425" i="42"/>
  <c r="B426" i="41"/>
  <c r="C426" i="41" s="1"/>
  <c r="A425" i="41"/>
  <c r="E425" i="41" s="1"/>
  <c r="D425" i="41"/>
  <c r="C431" i="45" l="1"/>
  <c r="E432" i="45"/>
  <c r="D432" i="45"/>
  <c r="A433" i="45"/>
  <c r="C426" i="42"/>
  <c r="E426" i="42"/>
  <c r="B427" i="42"/>
  <c r="A426" i="42"/>
  <c r="D426" i="42"/>
  <c r="B427" i="41"/>
  <c r="C427" i="41" s="1"/>
  <c r="A426" i="41"/>
  <c r="E426" i="41" s="1"/>
  <c r="D426" i="41"/>
  <c r="C432" i="45" l="1"/>
  <c r="E433" i="45"/>
  <c r="D433" i="45"/>
  <c r="A434" i="45"/>
  <c r="C427" i="42"/>
  <c r="E427" i="42"/>
  <c r="B428" i="42"/>
  <c r="A427" i="42"/>
  <c r="D427" i="42"/>
  <c r="B428" i="41"/>
  <c r="C428" i="41" s="1"/>
  <c r="A427" i="41"/>
  <c r="E427" i="41" s="1"/>
  <c r="D427" i="41"/>
  <c r="C433" i="45" l="1"/>
  <c r="E434" i="45"/>
  <c r="D434" i="45"/>
  <c r="A435" i="45"/>
  <c r="C428" i="42"/>
  <c r="E428" i="42"/>
  <c r="B429" i="42"/>
  <c r="A428" i="42"/>
  <c r="D428" i="42"/>
  <c r="B429" i="41"/>
  <c r="C429" i="41" s="1"/>
  <c r="A428" i="41"/>
  <c r="E428" i="41" s="1"/>
  <c r="D428" i="41"/>
  <c r="C434" i="45" l="1"/>
  <c r="E435" i="45"/>
  <c r="D435" i="45"/>
  <c r="A436" i="45"/>
  <c r="C429" i="42"/>
  <c r="E429" i="42"/>
  <c r="B430" i="42"/>
  <c r="A429" i="42"/>
  <c r="D429" i="42"/>
  <c r="B430" i="41"/>
  <c r="C430" i="41" s="1"/>
  <c r="A429" i="41"/>
  <c r="E429" i="41" s="1"/>
  <c r="D429" i="41"/>
  <c r="C435" i="45" l="1"/>
  <c r="E436" i="45"/>
  <c r="D436" i="45"/>
  <c r="A437" i="45"/>
  <c r="C430" i="42"/>
  <c r="E430" i="42"/>
  <c r="B431" i="42"/>
  <c r="A430" i="42"/>
  <c r="D430" i="42"/>
  <c r="B431" i="41"/>
  <c r="C431" i="41" s="1"/>
  <c r="A430" i="41"/>
  <c r="E430" i="41" s="1"/>
  <c r="D430" i="41"/>
  <c r="C436" i="45" l="1"/>
  <c r="E437" i="45"/>
  <c r="D437" i="45"/>
  <c r="A438" i="45"/>
  <c r="C431" i="42"/>
  <c r="E431" i="42"/>
  <c r="B432" i="42"/>
  <c r="A431" i="42"/>
  <c r="D431" i="42"/>
  <c r="B432" i="41"/>
  <c r="C432" i="41" s="1"/>
  <c r="A431" i="41"/>
  <c r="E431" i="41" s="1"/>
  <c r="D431" i="41"/>
  <c r="C437" i="45" l="1"/>
  <c r="E438" i="45"/>
  <c r="D438" i="45"/>
  <c r="A439" i="45"/>
  <c r="C432" i="42"/>
  <c r="E432" i="42"/>
  <c r="B433" i="42"/>
  <c r="A432" i="42"/>
  <c r="D432" i="42"/>
  <c r="B433" i="41"/>
  <c r="C433" i="41" s="1"/>
  <c r="A432" i="41"/>
  <c r="E432" i="41" s="1"/>
  <c r="D432" i="41"/>
  <c r="C438" i="45" l="1"/>
  <c r="E439" i="45"/>
  <c r="D439" i="45"/>
  <c r="A440" i="45"/>
  <c r="C433" i="42"/>
  <c r="E433" i="42"/>
  <c r="B434" i="42"/>
  <c r="A433" i="42"/>
  <c r="D433" i="42"/>
  <c r="B434" i="41"/>
  <c r="C434" i="41" s="1"/>
  <c r="A433" i="41"/>
  <c r="E433" i="41" s="1"/>
  <c r="D433" i="41"/>
  <c r="C439" i="45" l="1"/>
  <c r="E440" i="45"/>
  <c r="D440" i="45"/>
  <c r="A441" i="45"/>
  <c r="C434" i="42"/>
  <c r="E434" i="42"/>
  <c r="B435" i="42"/>
  <c r="A434" i="42"/>
  <c r="D434" i="42"/>
  <c r="B435" i="41"/>
  <c r="C435" i="41" s="1"/>
  <c r="A434" i="41"/>
  <c r="E434" i="41" s="1"/>
  <c r="D434" i="41"/>
  <c r="C440" i="45" l="1"/>
  <c r="E441" i="45"/>
  <c r="D441" i="45"/>
  <c r="A442" i="45"/>
  <c r="C435" i="42"/>
  <c r="E435" i="42"/>
  <c r="B436" i="42"/>
  <c r="A435" i="42"/>
  <c r="D435" i="42"/>
  <c r="B436" i="41"/>
  <c r="C436" i="41" s="1"/>
  <c r="A435" i="41"/>
  <c r="E435" i="41" s="1"/>
  <c r="D435" i="41"/>
  <c r="C441" i="45" l="1"/>
  <c r="E442" i="45"/>
  <c r="D442" i="45"/>
  <c r="A443" i="45"/>
  <c r="C436" i="42"/>
  <c r="E436" i="42"/>
  <c r="B437" i="42"/>
  <c r="A436" i="42"/>
  <c r="D436" i="42"/>
  <c r="B437" i="41"/>
  <c r="C437" i="41" s="1"/>
  <c r="A436" i="41"/>
  <c r="E436" i="41" s="1"/>
  <c r="D436" i="41"/>
  <c r="C442" i="45" l="1"/>
  <c r="E443" i="45"/>
  <c r="D443" i="45"/>
  <c r="A444" i="45"/>
  <c r="C437" i="42"/>
  <c r="E437" i="42"/>
  <c r="B438" i="42"/>
  <c r="A437" i="42"/>
  <c r="D437" i="42"/>
  <c r="B438" i="41"/>
  <c r="C438" i="41" s="1"/>
  <c r="A437" i="41"/>
  <c r="E437" i="41" s="1"/>
  <c r="D437" i="41"/>
  <c r="C443" i="45" l="1"/>
  <c r="E444" i="45"/>
  <c r="D444" i="45"/>
  <c r="A445" i="45"/>
  <c r="C438" i="42"/>
  <c r="E438" i="42"/>
  <c r="B439" i="42"/>
  <c r="A438" i="42"/>
  <c r="D438" i="42"/>
  <c r="B439" i="41"/>
  <c r="C439" i="41" s="1"/>
  <c r="A438" i="41"/>
  <c r="E438" i="41" s="1"/>
  <c r="D438" i="41"/>
  <c r="C444" i="45" l="1"/>
  <c r="E445" i="45"/>
  <c r="D445" i="45"/>
  <c r="A446" i="45"/>
  <c r="C439" i="42"/>
  <c r="E439" i="42"/>
  <c r="B440" i="42"/>
  <c r="A439" i="42"/>
  <c r="D439" i="42"/>
  <c r="B440" i="41"/>
  <c r="C440" i="41" s="1"/>
  <c r="A439" i="41"/>
  <c r="E439" i="41" s="1"/>
  <c r="D439" i="41"/>
  <c r="C445" i="45" l="1"/>
  <c r="E446" i="45"/>
  <c r="D446" i="45"/>
  <c r="A447" i="45"/>
  <c r="C440" i="42"/>
  <c r="E440" i="42"/>
  <c r="B441" i="42"/>
  <c r="A440" i="42"/>
  <c r="D440" i="42"/>
  <c r="B441" i="41"/>
  <c r="C441" i="41" s="1"/>
  <c r="A440" i="41"/>
  <c r="E440" i="41" s="1"/>
  <c r="D440" i="41"/>
  <c r="C446" i="45" l="1"/>
  <c r="E447" i="45"/>
  <c r="D447" i="45"/>
  <c r="A448" i="45"/>
  <c r="C441" i="42"/>
  <c r="E441" i="42"/>
  <c r="B442" i="42"/>
  <c r="A441" i="42"/>
  <c r="D441" i="42"/>
  <c r="B442" i="41"/>
  <c r="C442" i="41" s="1"/>
  <c r="A441" i="41"/>
  <c r="E441" i="41" s="1"/>
  <c r="D441" i="41"/>
  <c r="C447" i="45" l="1"/>
  <c r="E448" i="45"/>
  <c r="D448" i="45"/>
  <c r="A449" i="45"/>
  <c r="C442" i="42"/>
  <c r="E442" i="42"/>
  <c r="B443" i="42"/>
  <c r="A442" i="42"/>
  <c r="D442" i="42"/>
  <c r="B443" i="41"/>
  <c r="C443" i="41" s="1"/>
  <c r="A442" i="41"/>
  <c r="E442" i="41" s="1"/>
  <c r="D442" i="41"/>
  <c r="C448" i="45" l="1"/>
  <c r="E449" i="45"/>
  <c r="D449" i="45"/>
  <c r="A450" i="45"/>
  <c r="C443" i="42"/>
  <c r="E443" i="42"/>
  <c r="B444" i="42"/>
  <c r="A443" i="42"/>
  <c r="D443" i="42"/>
  <c r="B444" i="41"/>
  <c r="C444" i="41" s="1"/>
  <c r="A443" i="41"/>
  <c r="E443" i="41" s="1"/>
  <c r="D443" i="41"/>
  <c r="C449" i="45" l="1"/>
  <c r="E450" i="45"/>
  <c r="D450" i="45"/>
  <c r="A451" i="45"/>
  <c r="C444" i="42"/>
  <c r="E444" i="42"/>
  <c r="B445" i="42"/>
  <c r="A444" i="42"/>
  <c r="D444" i="42"/>
  <c r="B445" i="41"/>
  <c r="C445" i="41" s="1"/>
  <c r="A444" i="41"/>
  <c r="E444" i="41" s="1"/>
  <c r="D444" i="41"/>
  <c r="C450" i="45" l="1"/>
  <c r="E451" i="45"/>
  <c r="D451" i="45"/>
  <c r="A452" i="45"/>
  <c r="C445" i="42"/>
  <c r="E445" i="42"/>
  <c r="B446" i="42"/>
  <c r="A445" i="42"/>
  <c r="D445" i="42"/>
  <c r="B446" i="41"/>
  <c r="C446" i="41" s="1"/>
  <c r="A445" i="41"/>
  <c r="E445" i="41" s="1"/>
  <c r="D445" i="41"/>
  <c r="C451" i="45" l="1"/>
  <c r="E452" i="45"/>
  <c r="D452" i="45"/>
  <c r="A453" i="45"/>
  <c r="C446" i="42"/>
  <c r="E446" i="42"/>
  <c r="B447" i="42"/>
  <c r="A446" i="42"/>
  <c r="D446" i="42"/>
  <c r="B447" i="41"/>
  <c r="C447" i="41" s="1"/>
  <c r="A446" i="41"/>
  <c r="E446" i="41" s="1"/>
  <c r="D446" i="41"/>
  <c r="C452" i="45" l="1"/>
  <c r="E453" i="45"/>
  <c r="D453" i="45"/>
  <c r="A454" i="45"/>
  <c r="C447" i="42"/>
  <c r="E447" i="42"/>
  <c r="B448" i="42"/>
  <c r="A447" i="42"/>
  <c r="D447" i="42"/>
  <c r="B448" i="41"/>
  <c r="C448" i="41" s="1"/>
  <c r="A447" i="41"/>
  <c r="E447" i="41" s="1"/>
  <c r="D447" i="41"/>
  <c r="C453" i="45" l="1"/>
  <c r="E454" i="45"/>
  <c r="D454" i="45"/>
  <c r="A455" i="45"/>
  <c r="C448" i="42"/>
  <c r="E448" i="42"/>
  <c r="B449" i="42"/>
  <c r="A448" i="42"/>
  <c r="D448" i="42"/>
  <c r="B449" i="41"/>
  <c r="C449" i="41" s="1"/>
  <c r="A448" i="41"/>
  <c r="E448" i="41" s="1"/>
  <c r="D448" i="41"/>
  <c r="C454" i="45" l="1"/>
  <c r="E455" i="45"/>
  <c r="D455" i="45"/>
  <c r="A456" i="45"/>
  <c r="C449" i="42"/>
  <c r="E449" i="42"/>
  <c r="B450" i="42"/>
  <c r="A449" i="42"/>
  <c r="D449" i="42"/>
  <c r="B450" i="41"/>
  <c r="C450" i="41" s="1"/>
  <c r="A449" i="41"/>
  <c r="E449" i="41" s="1"/>
  <c r="D449" i="41"/>
  <c r="C455" i="45" l="1"/>
  <c r="E456" i="45"/>
  <c r="D456" i="45"/>
  <c r="A457" i="45"/>
  <c r="C450" i="42"/>
  <c r="E450" i="42"/>
  <c r="B451" i="42"/>
  <c r="A450" i="42"/>
  <c r="D450" i="42"/>
  <c r="B451" i="41"/>
  <c r="C451" i="41" s="1"/>
  <c r="A450" i="41"/>
  <c r="E450" i="41" s="1"/>
  <c r="D450" i="41"/>
  <c r="C456" i="45" l="1"/>
  <c r="E457" i="45"/>
  <c r="D457" i="45"/>
  <c r="A458" i="45"/>
  <c r="C451" i="42"/>
  <c r="E451" i="42"/>
  <c r="B452" i="42"/>
  <c r="A451" i="42"/>
  <c r="D451" i="42"/>
  <c r="B452" i="41"/>
  <c r="C452" i="41" s="1"/>
  <c r="A451" i="41"/>
  <c r="E451" i="41" s="1"/>
  <c r="D451" i="41"/>
  <c r="C457" i="45" l="1"/>
  <c r="E458" i="45"/>
  <c r="D458" i="45"/>
  <c r="A459" i="45"/>
  <c r="C452" i="42"/>
  <c r="E452" i="42"/>
  <c r="B453" i="42"/>
  <c r="A452" i="42"/>
  <c r="D452" i="42"/>
  <c r="B453" i="41"/>
  <c r="C453" i="41" s="1"/>
  <c r="A452" i="41"/>
  <c r="E452" i="41" s="1"/>
  <c r="D452" i="41"/>
  <c r="C458" i="45" l="1"/>
  <c r="E459" i="45"/>
  <c r="D459" i="45"/>
  <c r="A460" i="45"/>
  <c r="C453" i="42"/>
  <c r="E453" i="42"/>
  <c r="B454" i="42"/>
  <c r="A453" i="42"/>
  <c r="D453" i="42"/>
  <c r="B454" i="41"/>
  <c r="C454" i="41" s="1"/>
  <c r="A453" i="41"/>
  <c r="E453" i="41" s="1"/>
  <c r="D453" i="41"/>
  <c r="C459" i="45" l="1"/>
  <c r="E460" i="45"/>
  <c r="D460" i="45"/>
  <c r="A461" i="45"/>
  <c r="C454" i="42"/>
  <c r="E454" i="42"/>
  <c r="B455" i="42"/>
  <c r="A454" i="42"/>
  <c r="D454" i="42"/>
  <c r="B455" i="41"/>
  <c r="C455" i="41" s="1"/>
  <c r="A454" i="41"/>
  <c r="E454" i="41" s="1"/>
  <c r="D454" i="41"/>
  <c r="C460" i="45" l="1"/>
  <c r="E461" i="45"/>
  <c r="D461" i="45"/>
  <c r="A462" i="45"/>
  <c r="C455" i="42"/>
  <c r="E455" i="42"/>
  <c r="B456" i="42"/>
  <c r="A455" i="42"/>
  <c r="D455" i="42"/>
  <c r="B456" i="41"/>
  <c r="C456" i="41" s="1"/>
  <c r="A455" i="41"/>
  <c r="E455" i="41" s="1"/>
  <c r="D455" i="41"/>
  <c r="C461" i="45" l="1"/>
  <c r="E462" i="45"/>
  <c r="D462" i="45"/>
  <c r="A463" i="45"/>
  <c r="C456" i="42"/>
  <c r="E456" i="42"/>
  <c r="B457" i="42"/>
  <c r="A456" i="42"/>
  <c r="D456" i="42"/>
  <c r="B457" i="41"/>
  <c r="C457" i="41" s="1"/>
  <c r="A456" i="41"/>
  <c r="E456" i="41" s="1"/>
  <c r="D456" i="41"/>
  <c r="C462" i="45" l="1"/>
  <c r="E463" i="45"/>
  <c r="D463" i="45"/>
  <c r="A464" i="45"/>
  <c r="C457" i="42"/>
  <c r="E457" i="42"/>
  <c r="B458" i="42"/>
  <c r="A457" i="42"/>
  <c r="D457" i="42"/>
  <c r="B458" i="41"/>
  <c r="C458" i="41" s="1"/>
  <c r="A457" i="41"/>
  <c r="E457" i="41" s="1"/>
  <c r="D457" i="41"/>
  <c r="C463" i="45" l="1"/>
  <c r="E464" i="45"/>
  <c r="D464" i="45"/>
  <c r="A465" i="45"/>
  <c r="C458" i="42"/>
  <c r="E458" i="42"/>
  <c r="B459" i="42"/>
  <c r="A458" i="42"/>
  <c r="D458" i="42"/>
  <c r="B459" i="41"/>
  <c r="C459" i="41" s="1"/>
  <c r="A458" i="41"/>
  <c r="E458" i="41" s="1"/>
  <c r="D458" i="41"/>
  <c r="C464" i="45" l="1"/>
  <c r="E465" i="45"/>
  <c r="D465" i="45"/>
  <c r="A466" i="45"/>
  <c r="C459" i="42"/>
  <c r="E459" i="42"/>
  <c r="B460" i="42"/>
  <c r="A459" i="42"/>
  <c r="D459" i="42"/>
  <c r="B460" i="41"/>
  <c r="C460" i="41" s="1"/>
  <c r="A459" i="41"/>
  <c r="E459" i="41" s="1"/>
  <c r="D459" i="41"/>
  <c r="C465" i="45" l="1"/>
  <c r="E466" i="45"/>
  <c r="D466" i="45"/>
  <c r="A467" i="45"/>
  <c r="C460" i="42"/>
  <c r="E460" i="42"/>
  <c r="B461" i="42"/>
  <c r="A460" i="42"/>
  <c r="D460" i="42"/>
  <c r="B461" i="41"/>
  <c r="C461" i="41" s="1"/>
  <c r="A460" i="41"/>
  <c r="E460" i="41" s="1"/>
  <c r="D460" i="41"/>
  <c r="C466" i="45" l="1"/>
  <c r="E467" i="45"/>
  <c r="D467" i="45"/>
  <c r="A468" i="45"/>
  <c r="C461" i="42"/>
  <c r="E461" i="42"/>
  <c r="B462" i="42"/>
  <c r="A461" i="42"/>
  <c r="D461" i="42"/>
  <c r="B462" i="41"/>
  <c r="C462" i="41" s="1"/>
  <c r="A461" i="41"/>
  <c r="E461" i="41" s="1"/>
  <c r="D461" i="41"/>
  <c r="C467" i="45" l="1"/>
  <c r="E468" i="45"/>
  <c r="D468" i="45"/>
  <c r="A469" i="45"/>
  <c r="C462" i="42"/>
  <c r="E462" i="42"/>
  <c r="B463" i="42"/>
  <c r="A462" i="42"/>
  <c r="D462" i="42"/>
  <c r="B463" i="41"/>
  <c r="C463" i="41" s="1"/>
  <c r="A462" i="41"/>
  <c r="E462" i="41" s="1"/>
  <c r="D462" i="41"/>
  <c r="C468" i="45" l="1"/>
  <c r="E469" i="45"/>
  <c r="D469" i="45"/>
  <c r="A470" i="45"/>
  <c r="C463" i="42"/>
  <c r="E463" i="42"/>
  <c r="B464" i="42"/>
  <c r="A463" i="42"/>
  <c r="D463" i="42"/>
  <c r="B464" i="41"/>
  <c r="C464" i="41" s="1"/>
  <c r="A463" i="41"/>
  <c r="E463" i="41" s="1"/>
  <c r="D463" i="41"/>
  <c r="C469" i="45" l="1"/>
  <c r="E470" i="45"/>
  <c r="D470" i="45"/>
  <c r="A471" i="45"/>
  <c r="C464" i="42"/>
  <c r="E464" i="42"/>
  <c r="B465" i="42"/>
  <c r="A464" i="42"/>
  <c r="D464" i="42"/>
  <c r="B465" i="41"/>
  <c r="C465" i="41" s="1"/>
  <c r="A464" i="41"/>
  <c r="E464" i="41" s="1"/>
  <c r="D464" i="41"/>
  <c r="C470" i="45" l="1"/>
  <c r="E471" i="45"/>
  <c r="D471" i="45"/>
  <c r="A472" i="45"/>
  <c r="C465" i="42"/>
  <c r="E465" i="42"/>
  <c r="B466" i="42"/>
  <c r="A465" i="42"/>
  <c r="D465" i="42"/>
  <c r="B466" i="41"/>
  <c r="C466" i="41" s="1"/>
  <c r="A465" i="41"/>
  <c r="E465" i="41" s="1"/>
  <c r="D465" i="41"/>
  <c r="C471" i="45" l="1"/>
  <c r="E472" i="45"/>
  <c r="D472" i="45"/>
  <c r="A473" i="45"/>
  <c r="C466" i="42"/>
  <c r="E466" i="42"/>
  <c r="B467" i="42"/>
  <c r="A466" i="42"/>
  <c r="D466" i="42"/>
  <c r="B467" i="41"/>
  <c r="C467" i="41" s="1"/>
  <c r="A466" i="41"/>
  <c r="E466" i="41" s="1"/>
  <c r="D466" i="41"/>
  <c r="C472" i="45" l="1"/>
  <c r="E473" i="45"/>
  <c r="D473" i="45"/>
  <c r="A474" i="45"/>
  <c r="C467" i="42"/>
  <c r="E467" i="42"/>
  <c r="B468" i="42"/>
  <c r="A467" i="42"/>
  <c r="D467" i="42"/>
  <c r="B468" i="41"/>
  <c r="C468" i="41" s="1"/>
  <c r="A467" i="41"/>
  <c r="E467" i="41" s="1"/>
  <c r="D467" i="41"/>
  <c r="C473" i="45" l="1"/>
  <c r="E474" i="45"/>
  <c r="D474" i="45"/>
  <c r="A475" i="45"/>
  <c r="C468" i="42"/>
  <c r="E468" i="42"/>
  <c r="B469" i="42"/>
  <c r="A468" i="42"/>
  <c r="D468" i="42"/>
  <c r="B469" i="41"/>
  <c r="C469" i="41" s="1"/>
  <c r="A468" i="41"/>
  <c r="E468" i="41" s="1"/>
  <c r="D468" i="41"/>
  <c r="C474" i="45" l="1"/>
  <c r="E475" i="45"/>
  <c r="D475" i="45"/>
  <c r="A476" i="45"/>
  <c r="C469" i="42"/>
  <c r="E469" i="42"/>
  <c r="B470" i="42"/>
  <c r="A469" i="42"/>
  <c r="D469" i="42"/>
  <c r="B470" i="41"/>
  <c r="C470" i="41" s="1"/>
  <c r="A469" i="41"/>
  <c r="E469" i="41" s="1"/>
  <c r="D469" i="41"/>
  <c r="C475" i="45" l="1"/>
  <c r="D476" i="45"/>
  <c r="E476" i="45"/>
  <c r="A477" i="45"/>
  <c r="C470" i="42"/>
  <c r="E470" i="42"/>
  <c r="B471" i="42"/>
  <c r="A470" i="42"/>
  <c r="D470" i="42"/>
  <c r="B471" i="41"/>
  <c r="C471" i="41" s="1"/>
  <c r="A470" i="41"/>
  <c r="E470" i="41" s="1"/>
  <c r="D470" i="41"/>
  <c r="C476" i="45" l="1"/>
  <c r="E477" i="45"/>
  <c r="D477" i="45"/>
  <c r="A478" i="45"/>
  <c r="C471" i="42"/>
  <c r="E471" i="42"/>
  <c r="B472" i="42"/>
  <c r="A471" i="42"/>
  <c r="D471" i="42"/>
  <c r="B472" i="41"/>
  <c r="C472" i="41" s="1"/>
  <c r="A471" i="41"/>
  <c r="E471" i="41" s="1"/>
  <c r="D471" i="41"/>
  <c r="C477" i="45" l="1"/>
  <c r="E478" i="45"/>
  <c r="D478" i="45"/>
  <c r="A479" i="45"/>
  <c r="C472" i="42"/>
  <c r="E472" i="42"/>
  <c r="B473" i="42"/>
  <c r="A472" i="42"/>
  <c r="D472" i="42"/>
  <c r="B473" i="41"/>
  <c r="C473" i="41" s="1"/>
  <c r="A472" i="41"/>
  <c r="E472" i="41" s="1"/>
  <c r="D472" i="41"/>
  <c r="C478" i="45" l="1"/>
  <c r="E479" i="45"/>
  <c r="D479" i="45"/>
  <c r="A480" i="45"/>
  <c r="C473" i="42"/>
  <c r="E473" i="42"/>
  <c r="B474" i="42"/>
  <c r="A473" i="42"/>
  <c r="D473" i="42"/>
  <c r="B474" i="41"/>
  <c r="C474" i="41" s="1"/>
  <c r="A473" i="41"/>
  <c r="E473" i="41" s="1"/>
  <c r="D473" i="41"/>
  <c r="C479" i="45" l="1"/>
  <c r="E480" i="45"/>
  <c r="D480" i="45"/>
  <c r="A481" i="45"/>
  <c r="C474" i="42"/>
  <c r="E474" i="42"/>
  <c r="B475" i="42"/>
  <c r="A474" i="42"/>
  <c r="D474" i="42"/>
  <c r="B475" i="41"/>
  <c r="C475" i="41" s="1"/>
  <c r="A474" i="41"/>
  <c r="E474" i="41" s="1"/>
  <c r="D474" i="41"/>
  <c r="C480" i="45" l="1"/>
  <c r="E481" i="45"/>
  <c r="D481" i="45"/>
  <c r="A482" i="45"/>
  <c r="C475" i="42"/>
  <c r="E475" i="42"/>
  <c r="B476" i="42"/>
  <c r="A475" i="42"/>
  <c r="D475" i="42"/>
  <c r="B476" i="41"/>
  <c r="C476" i="41" s="1"/>
  <c r="A475" i="41"/>
  <c r="E475" i="41" s="1"/>
  <c r="D475" i="41"/>
  <c r="C481" i="45" l="1"/>
  <c r="E482" i="45"/>
  <c r="D482" i="45"/>
  <c r="A483" i="45"/>
  <c r="C476" i="42"/>
  <c r="E476" i="42"/>
  <c r="B477" i="42"/>
  <c r="A476" i="42"/>
  <c r="D476" i="42"/>
  <c r="B477" i="41"/>
  <c r="C477" i="41" s="1"/>
  <c r="A476" i="41"/>
  <c r="E476" i="41" s="1"/>
  <c r="D476" i="41"/>
  <c r="C482" i="45" l="1"/>
  <c r="E483" i="45"/>
  <c r="D483" i="45"/>
  <c r="A484" i="45"/>
  <c r="C477" i="42"/>
  <c r="E477" i="42"/>
  <c r="B478" i="42"/>
  <c r="A477" i="42"/>
  <c r="D477" i="42"/>
  <c r="B478" i="41"/>
  <c r="C478" i="41" s="1"/>
  <c r="A477" i="41"/>
  <c r="E477" i="41" s="1"/>
  <c r="D477" i="41"/>
  <c r="C483" i="45" l="1"/>
  <c r="E484" i="45"/>
  <c r="D484" i="45"/>
  <c r="A485" i="45"/>
  <c r="C478" i="42"/>
  <c r="E478" i="42"/>
  <c r="B479" i="42"/>
  <c r="A478" i="42"/>
  <c r="D478" i="42"/>
  <c r="B479" i="41"/>
  <c r="C479" i="41" s="1"/>
  <c r="A478" i="41"/>
  <c r="E478" i="41" s="1"/>
  <c r="D478" i="41"/>
  <c r="C484" i="45" l="1"/>
  <c r="E485" i="45"/>
  <c r="D485" i="45"/>
  <c r="A486" i="45"/>
  <c r="C479" i="42"/>
  <c r="E479" i="42"/>
  <c r="B480" i="42"/>
  <c r="A479" i="42"/>
  <c r="D479" i="42"/>
  <c r="B480" i="41"/>
  <c r="C480" i="41" s="1"/>
  <c r="A479" i="41"/>
  <c r="E479" i="41" s="1"/>
  <c r="D479" i="41"/>
  <c r="C485" i="45" l="1"/>
  <c r="E486" i="45"/>
  <c r="D486" i="45"/>
  <c r="A487" i="45"/>
  <c r="C480" i="42"/>
  <c r="E480" i="42"/>
  <c r="B481" i="42"/>
  <c r="A480" i="42"/>
  <c r="D480" i="42"/>
  <c r="B481" i="41"/>
  <c r="C481" i="41" s="1"/>
  <c r="A480" i="41"/>
  <c r="E480" i="41" s="1"/>
  <c r="D480" i="41"/>
  <c r="C486" i="45" l="1"/>
  <c r="E487" i="45"/>
  <c r="D487" i="45"/>
  <c r="A488" i="45"/>
  <c r="C481" i="42"/>
  <c r="E481" i="42"/>
  <c r="B482" i="42"/>
  <c r="C482" i="42" s="1"/>
  <c r="A481" i="42"/>
  <c r="D481" i="42"/>
  <c r="B482" i="41"/>
  <c r="C482" i="41" s="1"/>
  <c r="A481" i="41"/>
  <c r="E481" i="41" s="1"/>
  <c r="D481" i="41"/>
  <c r="C487" i="45" l="1"/>
  <c r="E488" i="45"/>
  <c r="D488" i="45"/>
  <c r="A489" i="45"/>
  <c r="B483" i="42"/>
  <c r="C483" i="42" s="1"/>
  <c r="A482" i="42"/>
  <c r="E482" i="42" s="1"/>
  <c r="D482" i="42"/>
  <c r="B483" i="41"/>
  <c r="C483" i="41" s="1"/>
  <c r="A482" i="41"/>
  <c r="E482" i="41" s="1"/>
  <c r="D482" i="41"/>
  <c r="C488" i="45" l="1"/>
  <c r="E489" i="45"/>
  <c r="D489" i="45"/>
  <c r="A490" i="45"/>
  <c r="B484" i="42"/>
  <c r="C484" i="42" s="1"/>
  <c r="A483" i="42"/>
  <c r="E483" i="42" s="1"/>
  <c r="D483" i="42"/>
  <c r="B484" i="41"/>
  <c r="C484" i="41" s="1"/>
  <c r="A483" i="41"/>
  <c r="E483" i="41" s="1"/>
  <c r="D483" i="41"/>
  <c r="C489" i="45" l="1"/>
  <c r="E490" i="45"/>
  <c r="D490" i="45"/>
  <c r="A491" i="45"/>
  <c r="B485" i="42"/>
  <c r="C485" i="42" s="1"/>
  <c r="A484" i="42"/>
  <c r="E484" i="42" s="1"/>
  <c r="D484" i="42"/>
  <c r="B485" i="41"/>
  <c r="C485" i="41" s="1"/>
  <c r="A484" i="41"/>
  <c r="E484" i="41" s="1"/>
  <c r="D484" i="41"/>
  <c r="C490" i="45" l="1"/>
  <c r="E491" i="45"/>
  <c r="D491" i="45"/>
  <c r="A492" i="45"/>
  <c r="B486" i="42"/>
  <c r="C486" i="42" s="1"/>
  <c r="A485" i="42"/>
  <c r="E485" i="42" s="1"/>
  <c r="D485" i="42"/>
  <c r="B486" i="41"/>
  <c r="C486" i="41" s="1"/>
  <c r="A485" i="41"/>
  <c r="E485" i="41" s="1"/>
  <c r="D485" i="41"/>
  <c r="C491" i="45" l="1"/>
  <c r="D492" i="45"/>
  <c r="E492" i="45"/>
  <c r="A493" i="45"/>
  <c r="B487" i="42"/>
  <c r="C487" i="42" s="1"/>
  <c r="A486" i="42"/>
  <c r="E486" i="42" s="1"/>
  <c r="D486" i="42"/>
  <c r="B487" i="41"/>
  <c r="C487" i="41" s="1"/>
  <c r="A486" i="41"/>
  <c r="E486" i="41" s="1"/>
  <c r="D486" i="41"/>
  <c r="C492" i="45" l="1"/>
  <c r="E493" i="45"/>
  <c r="D493" i="45"/>
  <c r="A494" i="45"/>
  <c r="B488" i="42"/>
  <c r="C488" i="42" s="1"/>
  <c r="A487" i="42"/>
  <c r="E487" i="42" s="1"/>
  <c r="D487" i="42"/>
  <c r="B488" i="41"/>
  <c r="C488" i="41" s="1"/>
  <c r="A487" i="41"/>
  <c r="E487" i="41" s="1"/>
  <c r="D487" i="41"/>
  <c r="C493" i="45" l="1"/>
  <c r="E494" i="45"/>
  <c r="D494" i="45"/>
  <c r="A495" i="45"/>
  <c r="B489" i="42"/>
  <c r="C489" i="42" s="1"/>
  <c r="A488" i="42"/>
  <c r="E488" i="42" s="1"/>
  <c r="D488" i="42"/>
  <c r="B489" i="41"/>
  <c r="C489" i="41" s="1"/>
  <c r="A488" i="41"/>
  <c r="E488" i="41" s="1"/>
  <c r="D488" i="41"/>
  <c r="C494" i="45" l="1"/>
  <c r="E495" i="45"/>
  <c r="D495" i="45"/>
  <c r="A496" i="45"/>
  <c r="B490" i="42"/>
  <c r="C490" i="42" s="1"/>
  <c r="A489" i="42"/>
  <c r="E489" i="42" s="1"/>
  <c r="D489" i="42"/>
  <c r="B490" i="41"/>
  <c r="C490" i="41" s="1"/>
  <c r="A489" i="41"/>
  <c r="E489" i="41" s="1"/>
  <c r="D489" i="41"/>
  <c r="C495" i="45" l="1"/>
  <c r="E496" i="45"/>
  <c r="D496" i="45"/>
  <c r="A497" i="45"/>
  <c r="B491" i="42"/>
  <c r="C491" i="42" s="1"/>
  <c r="A490" i="42"/>
  <c r="E490" i="42" s="1"/>
  <c r="D490" i="42"/>
  <c r="B491" i="41"/>
  <c r="C491" i="41" s="1"/>
  <c r="A490" i="41"/>
  <c r="E490" i="41" s="1"/>
  <c r="D490" i="41"/>
  <c r="C496" i="45" l="1"/>
  <c r="E497" i="45"/>
  <c r="D497" i="45"/>
  <c r="A498" i="45"/>
  <c r="B492" i="42"/>
  <c r="C492" i="42" s="1"/>
  <c r="A491" i="42"/>
  <c r="E491" i="42" s="1"/>
  <c r="D491" i="42"/>
  <c r="B492" i="41"/>
  <c r="C492" i="41" s="1"/>
  <c r="A491" i="41"/>
  <c r="E491" i="41" s="1"/>
  <c r="D491" i="41"/>
  <c r="C497" i="45" l="1"/>
  <c r="E498" i="45"/>
  <c r="D498" i="45"/>
  <c r="A499" i="45"/>
  <c r="B493" i="42"/>
  <c r="C493" i="42" s="1"/>
  <c r="A492" i="42"/>
  <c r="E492" i="42" s="1"/>
  <c r="D492" i="42"/>
  <c r="B493" i="41"/>
  <c r="C493" i="41" s="1"/>
  <c r="A492" i="41"/>
  <c r="E492" i="41" s="1"/>
  <c r="D492" i="41"/>
  <c r="E499" i="45" l="1"/>
  <c r="D499" i="45"/>
  <c r="C498" i="45"/>
  <c r="A500" i="45"/>
  <c r="B494" i="42"/>
  <c r="C494" i="42" s="1"/>
  <c r="A493" i="42"/>
  <c r="E493" i="42" s="1"/>
  <c r="D493" i="42"/>
  <c r="B494" i="41"/>
  <c r="C494" i="41" s="1"/>
  <c r="A493" i="41"/>
  <c r="E493" i="41" s="1"/>
  <c r="D493" i="41"/>
  <c r="C499" i="45" l="1"/>
  <c r="E500" i="45"/>
  <c r="D500" i="45"/>
  <c r="A501" i="45"/>
  <c r="B495" i="42"/>
  <c r="C495" i="42" s="1"/>
  <c r="A494" i="42"/>
  <c r="E494" i="42" s="1"/>
  <c r="D494" i="42"/>
  <c r="B495" i="41"/>
  <c r="C495" i="41" s="1"/>
  <c r="A494" i="41"/>
  <c r="E494" i="41" s="1"/>
  <c r="D494" i="41"/>
  <c r="C500" i="45" l="1"/>
  <c r="E501" i="45"/>
  <c r="D501" i="45"/>
  <c r="A502" i="45"/>
  <c r="B496" i="42"/>
  <c r="C496" i="42" s="1"/>
  <c r="A495" i="42"/>
  <c r="E495" i="42" s="1"/>
  <c r="D495" i="42"/>
  <c r="B496" i="41"/>
  <c r="C496" i="41" s="1"/>
  <c r="A495" i="41"/>
  <c r="E495" i="41" s="1"/>
  <c r="D495" i="41"/>
  <c r="C501" i="45" l="1"/>
  <c r="E502" i="45"/>
  <c r="D502" i="45"/>
  <c r="A503" i="45"/>
  <c r="B497" i="42"/>
  <c r="C497" i="42" s="1"/>
  <c r="A496" i="42"/>
  <c r="E496" i="42" s="1"/>
  <c r="D496" i="42"/>
  <c r="B497" i="41"/>
  <c r="C497" i="41" s="1"/>
  <c r="A496" i="41"/>
  <c r="E496" i="41" s="1"/>
  <c r="D496" i="41"/>
  <c r="C502" i="45" l="1"/>
  <c r="E503" i="45"/>
  <c r="D503" i="45"/>
  <c r="A504" i="45"/>
  <c r="B498" i="42"/>
  <c r="C498" i="42" s="1"/>
  <c r="A497" i="42"/>
  <c r="E497" i="42" s="1"/>
  <c r="D497" i="42"/>
  <c r="B498" i="41"/>
  <c r="C498" i="41" s="1"/>
  <c r="A497" i="41"/>
  <c r="E497" i="41" s="1"/>
  <c r="D497" i="41"/>
  <c r="C503" i="45" l="1"/>
  <c r="E504" i="45"/>
  <c r="D504" i="45"/>
  <c r="A505" i="45"/>
  <c r="B499" i="42"/>
  <c r="C499" i="42" s="1"/>
  <c r="A498" i="42"/>
  <c r="E498" i="42" s="1"/>
  <c r="D498" i="42"/>
  <c r="B499" i="41"/>
  <c r="C499" i="41" s="1"/>
  <c r="A498" i="41"/>
  <c r="E498" i="41" s="1"/>
  <c r="D498" i="41"/>
  <c r="C504" i="45" l="1"/>
  <c r="E505" i="45"/>
  <c r="D505" i="45"/>
  <c r="A506" i="45"/>
  <c r="B500" i="42"/>
  <c r="C500" i="42" s="1"/>
  <c r="A499" i="42"/>
  <c r="E499" i="42" s="1"/>
  <c r="D499" i="42"/>
  <c r="B500" i="41"/>
  <c r="C500" i="41" s="1"/>
  <c r="A499" i="41"/>
  <c r="E499" i="41" s="1"/>
  <c r="D499" i="41"/>
  <c r="C505" i="45" l="1"/>
  <c r="E506" i="45"/>
  <c r="D506" i="45"/>
  <c r="A507" i="45"/>
  <c r="B501" i="42"/>
  <c r="C501" i="42" s="1"/>
  <c r="A500" i="42"/>
  <c r="E500" i="42" s="1"/>
  <c r="D500" i="42"/>
  <c r="B501" i="41"/>
  <c r="C501" i="41" s="1"/>
  <c r="A500" i="41"/>
  <c r="E500" i="41" s="1"/>
  <c r="D500" i="41"/>
  <c r="E507" i="45" l="1"/>
  <c r="D507" i="45"/>
  <c r="C506" i="45"/>
  <c r="A508" i="45"/>
  <c r="B502" i="42"/>
  <c r="C502" i="42" s="1"/>
  <c r="A501" i="42"/>
  <c r="E501" i="42" s="1"/>
  <c r="D501" i="42"/>
  <c r="B502" i="41"/>
  <c r="C502" i="41" s="1"/>
  <c r="A501" i="41"/>
  <c r="E501" i="41" s="1"/>
  <c r="D501" i="41"/>
  <c r="C507" i="45" l="1"/>
  <c r="E508" i="45"/>
  <c r="D508" i="45"/>
  <c r="A509" i="45"/>
  <c r="B503" i="42"/>
  <c r="C503" i="42" s="1"/>
  <c r="A502" i="42"/>
  <c r="E502" i="42" s="1"/>
  <c r="D502" i="42"/>
  <c r="B503" i="41"/>
  <c r="C503" i="41" s="1"/>
  <c r="A502" i="41"/>
  <c r="E502" i="41" s="1"/>
  <c r="D502" i="41"/>
  <c r="C508" i="45" l="1"/>
  <c r="E509" i="45"/>
  <c r="D509" i="45"/>
  <c r="A510" i="45"/>
  <c r="B504" i="42"/>
  <c r="C504" i="42" s="1"/>
  <c r="A503" i="42"/>
  <c r="E503" i="42" s="1"/>
  <c r="D503" i="42"/>
  <c r="B504" i="41"/>
  <c r="C504" i="41" s="1"/>
  <c r="A503" i="41"/>
  <c r="E503" i="41" s="1"/>
  <c r="D503" i="41"/>
  <c r="C509" i="45" l="1"/>
  <c r="E510" i="45"/>
  <c r="D510" i="45"/>
  <c r="A511" i="45"/>
  <c r="B505" i="42"/>
  <c r="C505" i="42" s="1"/>
  <c r="A504" i="42"/>
  <c r="E504" i="42" s="1"/>
  <c r="D504" i="42"/>
  <c r="B505" i="41"/>
  <c r="C505" i="41" s="1"/>
  <c r="A504" i="41"/>
  <c r="E504" i="41" s="1"/>
  <c r="D504" i="41"/>
  <c r="C510" i="45" l="1"/>
  <c r="E511" i="45"/>
  <c r="D511" i="45"/>
  <c r="A512" i="45"/>
  <c r="B506" i="42"/>
  <c r="C506" i="42" s="1"/>
  <c r="A505" i="42"/>
  <c r="E505" i="42" s="1"/>
  <c r="D505" i="42"/>
  <c r="B506" i="41"/>
  <c r="C506" i="41" s="1"/>
  <c r="A505" i="41"/>
  <c r="E505" i="41" s="1"/>
  <c r="D505" i="41"/>
  <c r="C511" i="45" l="1"/>
  <c r="E512" i="45"/>
  <c r="D512" i="45"/>
  <c r="A513" i="45"/>
  <c r="B507" i="42"/>
  <c r="C507" i="42" s="1"/>
  <c r="A506" i="42"/>
  <c r="E506" i="42" s="1"/>
  <c r="D506" i="42"/>
  <c r="B507" i="41"/>
  <c r="C507" i="41" s="1"/>
  <c r="A506" i="41"/>
  <c r="E506" i="41" s="1"/>
  <c r="D506" i="41"/>
  <c r="C512" i="45" l="1"/>
  <c r="E513" i="45"/>
  <c r="D513" i="45"/>
  <c r="A514" i="45"/>
  <c r="B508" i="42"/>
  <c r="C508" i="42" s="1"/>
  <c r="A507" i="42"/>
  <c r="E507" i="42" s="1"/>
  <c r="D507" i="42"/>
  <c r="B508" i="41"/>
  <c r="C508" i="41" s="1"/>
  <c r="A507" i="41"/>
  <c r="E507" i="41" s="1"/>
  <c r="D507" i="41"/>
  <c r="C513" i="45" l="1"/>
  <c r="E514" i="45"/>
  <c r="D514" i="45"/>
  <c r="A515" i="45"/>
  <c r="B509" i="42"/>
  <c r="C509" i="42" s="1"/>
  <c r="A508" i="42"/>
  <c r="E508" i="42" s="1"/>
  <c r="D508" i="42"/>
  <c r="B509" i="41"/>
  <c r="C509" i="41" s="1"/>
  <c r="A508" i="41"/>
  <c r="E508" i="41" s="1"/>
  <c r="D508" i="41"/>
  <c r="C514" i="45" l="1"/>
  <c r="E515" i="45"/>
  <c r="D515" i="45"/>
  <c r="A516" i="45"/>
  <c r="B510" i="42"/>
  <c r="C510" i="42" s="1"/>
  <c r="A509" i="42"/>
  <c r="E509" i="42" s="1"/>
  <c r="D509" i="42"/>
  <c r="B510" i="41"/>
  <c r="C510" i="41" s="1"/>
  <c r="A509" i="41"/>
  <c r="E509" i="41" s="1"/>
  <c r="D509" i="41"/>
  <c r="C515" i="45" l="1"/>
  <c r="E516" i="45"/>
  <c r="D516" i="45"/>
  <c r="A517" i="45"/>
  <c r="B511" i="42"/>
  <c r="C511" i="42" s="1"/>
  <c r="A510" i="42"/>
  <c r="E510" i="42" s="1"/>
  <c r="D510" i="42"/>
  <c r="B511" i="41"/>
  <c r="C511" i="41" s="1"/>
  <c r="A510" i="41"/>
  <c r="E510" i="41" s="1"/>
  <c r="D510" i="41"/>
  <c r="C516" i="45" l="1"/>
  <c r="E517" i="45"/>
  <c r="D517" i="45"/>
  <c r="A518" i="45"/>
  <c r="B512" i="42"/>
  <c r="C512" i="42" s="1"/>
  <c r="A511" i="42"/>
  <c r="E511" i="42" s="1"/>
  <c r="D511" i="42"/>
  <c r="B512" i="41"/>
  <c r="C512" i="41" s="1"/>
  <c r="A511" i="41"/>
  <c r="E511" i="41" s="1"/>
  <c r="D511" i="41"/>
  <c r="C517" i="45" l="1"/>
  <c r="E518" i="45"/>
  <c r="D518" i="45"/>
  <c r="A519" i="45"/>
  <c r="B513" i="42"/>
  <c r="C513" i="42" s="1"/>
  <c r="A512" i="42"/>
  <c r="E512" i="42" s="1"/>
  <c r="D512" i="42"/>
  <c r="B513" i="41"/>
  <c r="C513" i="41" s="1"/>
  <c r="A512" i="41"/>
  <c r="E512" i="41" s="1"/>
  <c r="D512" i="41"/>
  <c r="C518" i="45" l="1"/>
  <c r="E519" i="45"/>
  <c r="D519" i="45"/>
  <c r="A520" i="45"/>
  <c r="B514" i="42"/>
  <c r="C514" i="42" s="1"/>
  <c r="A513" i="42"/>
  <c r="E513" i="42" s="1"/>
  <c r="D513" i="42"/>
  <c r="B514" i="41"/>
  <c r="C514" i="41" s="1"/>
  <c r="A513" i="41"/>
  <c r="E513" i="41" s="1"/>
  <c r="D513" i="41"/>
  <c r="C519" i="45" l="1"/>
  <c r="E520" i="45"/>
  <c r="D520" i="45"/>
  <c r="A521" i="45"/>
  <c r="B515" i="42"/>
  <c r="C515" i="42" s="1"/>
  <c r="A514" i="42"/>
  <c r="E514" i="42" s="1"/>
  <c r="D514" i="42"/>
  <c r="B515" i="41"/>
  <c r="C515" i="41" s="1"/>
  <c r="A514" i="41"/>
  <c r="E514" i="41" s="1"/>
  <c r="D514" i="41"/>
  <c r="C520" i="45" l="1"/>
  <c r="E521" i="45"/>
  <c r="D521" i="45"/>
  <c r="A522" i="45"/>
  <c r="B516" i="42"/>
  <c r="C516" i="42" s="1"/>
  <c r="A515" i="42"/>
  <c r="E515" i="42" s="1"/>
  <c r="D515" i="42"/>
  <c r="B516" i="41"/>
  <c r="C516" i="41" s="1"/>
  <c r="A515" i="41"/>
  <c r="E515" i="41" s="1"/>
  <c r="D515" i="41"/>
  <c r="C521" i="45" l="1"/>
  <c r="E522" i="45"/>
  <c r="D522" i="45"/>
  <c r="A523" i="45"/>
  <c r="B517" i="42"/>
  <c r="C517" i="42" s="1"/>
  <c r="A516" i="42"/>
  <c r="E516" i="42" s="1"/>
  <c r="D516" i="42"/>
  <c r="B517" i="41"/>
  <c r="C517" i="41" s="1"/>
  <c r="A516" i="41"/>
  <c r="E516" i="41" s="1"/>
  <c r="D516" i="41"/>
  <c r="C522" i="45" l="1"/>
  <c r="E523" i="45"/>
  <c r="D523" i="45"/>
  <c r="A524" i="45"/>
  <c r="B518" i="42"/>
  <c r="C518" i="42" s="1"/>
  <c r="A517" i="42"/>
  <c r="E517" i="42" s="1"/>
  <c r="D517" i="42"/>
  <c r="B518" i="41"/>
  <c r="C518" i="41" s="1"/>
  <c r="A517" i="41"/>
  <c r="E517" i="41" s="1"/>
  <c r="D517" i="41"/>
  <c r="C523" i="45" l="1"/>
  <c r="D524" i="45"/>
  <c r="E524" i="45"/>
  <c r="A525" i="45"/>
  <c r="B519" i="42"/>
  <c r="C519" i="42" s="1"/>
  <c r="A518" i="42"/>
  <c r="E518" i="42" s="1"/>
  <c r="D518" i="42"/>
  <c r="B519" i="41"/>
  <c r="C519" i="41" s="1"/>
  <c r="A518" i="41"/>
  <c r="E518" i="41" s="1"/>
  <c r="D518" i="41"/>
  <c r="C524" i="45" l="1"/>
  <c r="E525" i="45"/>
  <c r="D525" i="45"/>
  <c r="A526" i="45"/>
  <c r="B520" i="42"/>
  <c r="C520" i="42" s="1"/>
  <c r="A519" i="42"/>
  <c r="E519" i="42" s="1"/>
  <c r="D519" i="42"/>
  <c r="B520" i="41"/>
  <c r="C520" i="41" s="1"/>
  <c r="A519" i="41"/>
  <c r="E519" i="41" s="1"/>
  <c r="D519" i="41"/>
  <c r="C525" i="45" l="1"/>
  <c r="E526" i="45"/>
  <c r="D526" i="45"/>
  <c r="A527" i="45"/>
  <c r="B521" i="42"/>
  <c r="C521" i="42" s="1"/>
  <c r="A520" i="42"/>
  <c r="E520" i="42" s="1"/>
  <c r="D520" i="42"/>
  <c r="B521" i="41"/>
  <c r="C521" i="41" s="1"/>
  <c r="A520" i="41"/>
  <c r="E520" i="41" s="1"/>
  <c r="D520" i="41"/>
  <c r="C526" i="45" l="1"/>
  <c r="E527" i="45"/>
  <c r="D527" i="45"/>
  <c r="A528" i="45"/>
  <c r="B522" i="42"/>
  <c r="C522" i="42" s="1"/>
  <c r="A521" i="42"/>
  <c r="E521" i="42" s="1"/>
  <c r="D521" i="42"/>
  <c r="B522" i="41"/>
  <c r="C522" i="41" s="1"/>
  <c r="A521" i="41"/>
  <c r="E521" i="41" s="1"/>
  <c r="D521" i="41"/>
  <c r="C527" i="45" l="1"/>
  <c r="E528" i="45"/>
  <c r="D528" i="45"/>
  <c r="A529" i="45"/>
  <c r="B523" i="42"/>
  <c r="C523" i="42" s="1"/>
  <c r="A522" i="42"/>
  <c r="E522" i="42" s="1"/>
  <c r="D522" i="42"/>
  <c r="B523" i="41"/>
  <c r="C523" i="41" s="1"/>
  <c r="A522" i="41"/>
  <c r="E522" i="41" s="1"/>
  <c r="D522" i="41"/>
  <c r="C528" i="45" l="1"/>
  <c r="E529" i="45"/>
  <c r="D529" i="45"/>
  <c r="A530" i="45"/>
  <c r="B524" i="42"/>
  <c r="C524" i="42" s="1"/>
  <c r="A523" i="42"/>
  <c r="E523" i="42" s="1"/>
  <c r="D523" i="42"/>
  <c r="B524" i="41"/>
  <c r="C524" i="41" s="1"/>
  <c r="A523" i="41"/>
  <c r="E523" i="41" s="1"/>
  <c r="D523" i="41"/>
  <c r="C529" i="45" l="1"/>
  <c r="E530" i="45"/>
  <c r="D530" i="45"/>
  <c r="A531" i="45"/>
  <c r="B525" i="42"/>
  <c r="C525" i="42" s="1"/>
  <c r="A524" i="42"/>
  <c r="E524" i="42" s="1"/>
  <c r="D524" i="42"/>
  <c r="B525" i="41"/>
  <c r="C525" i="41" s="1"/>
  <c r="A524" i="41"/>
  <c r="E524" i="41" s="1"/>
  <c r="D524" i="41"/>
  <c r="C530" i="45" l="1"/>
  <c r="E531" i="45"/>
  <c r="D531" i="45"/>
  <c r="A532" i="45"/>
  <c r="B526" i="42"/>
  <c r="C526" i="42" s="1"/>
  <c r="A525" i="42"/>
  <c r="E525" i="42" s="1"/>
  <c r="D525" i="42"/>
  <c r="B526" i="41"/>
  <c r="C526" i="41" s="1"/>
  <c r="A525" i="41"/>
  <c r="E525" i="41" s="1"/>
  <c r="D525" i="41"/>
  <c r="C531" i="45" l="1"/>
  <c r="E532" i="45"/>
  <c r="D532" i="45"/>
  <c r="A533" i="45"/>
  <c r="B527" i="42"/>
  <c r="C527" i="42" s="1"/>
  <c r="A526" i="42"/>
  <c r="E526" i="42" s="1"/>
  <c r="D526" i="42"/>
  <c r="B527" i="41"/>
  <c r="C527" i="41" s="1"/>
  <c r="A526" i="41"/>
  <c r="E526" i="41" s="1"/>
  <c r="D526" i="41"/>
  <c r="C532" i="45" l="1"/>
  <c r="E533" i="45"/>
  <c r="D533" i="45"/>
  <c r="A534" i="45"/>
  <c r="B528" i="42"/>
  <c r="C528" i="42" s="1"/>
  <c r="A527" i="42"/>
  <c r="E527" i="42" s="1"/>
  <c r="D527" i="42"/>
  <c r="B528" i="41"/>
  <c r="C528" i="41" s="1"/>
  <c r="A527" i="41"/>
  <c r="E527" i="41" s="1"/>
  <c r="D527" i="41"/>
  <c r="C533" i="45" l="1"/>
  <c r="E534" i="45"/>
  <c r="D534" i="45"/>
  <c r="A535" i="45"/>
  <c r="B529" i="42"/>
  <c r="C529" i="42" s="1"/>
  <c r="A528" i="42"/>
  <c r="E528" i="42" s="1"/>
  <c r="D528" i="42"/>
  <c r="B529" i="41"/>
  <c r="C529" i="41" s="1"/>
  <c r="A528" i="41"/>
  <c r="E528" i="41" s="1"/>
  <c r="D528" i="41"/>
  <c r="C534" i="45" l="1"/>
  <c r="E535" i="45"/>
  <c r="D535" i="45"/>
  <c r="A536" i="45"/>
  <c r="B530" i="42"/>
  <c r="C530" i="42" s="1"/>
  <c r="A529" i="42"/>
  <c r="E529" i="42" s="1"/>
  <c r="D529" i="42"/>
  <c r="B530" i="41"/>
  <c r="C530" i="41" s="1"/>
  <c r="A529" i="41"/>
  <c r="E529" i="41" s="1"/>
  <c r="D529" i="41"/>
  <c r="C535" i="45" l="1"/>
  <c r="E536" i="45"/>
  <c r="D536" i="45"/>
  <c r="A537" i="45"/>
  <c r="B531" i="42"/>
  <c r="C531" i="42" s="1"/>
  <c r="A530" i="42"/>
  <c r="E530" i="42" s="1"/>
  <c r="D530" i="42"/>
  <c r="B531" i="41"/>
  <c r="C531" i="41" s="1"/>
  <c r="A530" i="41"/>
  <c r="E530" i="41" s="1"/>
  <c r="D530" i="41"/>
  <c r="C536" i="45" l="1"/>
  <c r="E537" i="45"/>
  <c r="D537" i="45"/>
  <c r="A538" i="45"/>
  <c r="B532" i="42"/>
  <c r="C532" i="42" s="1"/>
  <c r="A531" i="42"/>
  <c r="E531" i="42" s="1"/>
  <c r="D531" i="42"/>
  <c r="B532" i="41"/>
  <c r="C532" i="41" s="1"/>
  <c r="A531" i="41"/>
  <c r="E531" i="41" s="1"/>
  <c r="D531" i="41"/>
  <c r="C537" i="45" l="1"/>
  <c r="E538" i="45"/>
  <c r="D538" i="45"/>
  <c r="A539" i="45"/>
  <c r="B533" i="42"/>
  <c r="C533" i="42" s="1"/>
  <c r="A532" i="42"/>
  <c r="E532" i="42" s="1"/>
  <c r="D532" i="42"/>
  <c r="B533" i="41"/>
  <c r="C533" i="41" s="1"/>
  <c r="A532" i="41"/>
  <c r="E532" i="41" s="1"/>
  <c r="D532" i="41"/>
  <c r="C538" i="45" l="1"/>
  <c r="E539" i="45"/>
  <c r="D539" i="45"/>
  <c r="A540" i="45"/>
  <c r="B534" i="42"/>
  <c r="C534" i="42" s="1"/>
  <c r="A533" i="42"/>
  <c r="E533" i="42" s="1"/>
  <c r="D533" i="42"/>
  <c r="B534" i="41"/>
  <c r="C534" i="41" s="1"/>
  <c r="A533" i="41"/>
  <c r="E533" i="41" s="1"/>
  <c r="D533" i="41"/>
  <c r="C539" i="45" l="1"/>
  <c r="E540" i="45"/>
  <c r="D540" i="45"/>
  <c r="A541" i="45"/>
  <c r="B535" i="42"/>
  <c r="C535" i="42" s="1"/>
  <c r="A534" i="42"/>
  <c r="E534" i="42" s="1"/>
  <c r="D534" i="42"/>
  <c r="B535" i="41"/>
  <c r="C535" i="41" s="1"/>
  <c r="A534" i="41"/>
  <c r="E534" i="41" s="1"/>
  <c r="D534" i="41"/>
  <c r="C540" i="45" l="1"/>
  <c r="E541" i="45"/>
  <c r="D541" i="45"/>
  <c r="A542" i="45"/>
  <c r="B536" i="42"/>
  <c r="C536" i="42" s="1"/>
  <c r="A535" i="42"/>
  <c r="E535" i="42" s="1"/>
  <c r="D535" i="42"/>
  <c r="B536" i="41"/>
  <c r="C536" i="41" s="1"/>
  <c r="A535" i="41"/>
  <c r="E535" i="41" s="1"/>
  <c r="D535" i="41"/>
  <c r="C541" i="45" l="1"/>
  <c r="E542" i="45"/>
  <c r="D542" i="45"/>
  <c r="A543" i="45"/>
  <c r="B537" i="42"/>
  <c r="C537" i="42" s="1"/>
  <c r="A536" i="42"/>
  <c r="E536" i="42" s="1"/>
  <c r="D536" i="42"/>
  <c r="B537" i="41"/>
  <c r="C537" i="41" s="1"/>
  <c r="A536" i="41"/>
  <c r="E536" i="41" s="1"/>
  <c r="D536" i="41"/>
  <c r="C542" i="45" l="1"/>
  <c r="E543" i="45"/>
  <c r="D543" i="45"/>
  <c r="A544" i="45"/>
  <c r="B538" i="42"/>
  <c r="C538" i="42" s="1"/>
  <c r="A537" i="42"/>
  <c r="E537" i="42" s="1"/>
  <c r="D537" i="42"/>
  <c r="B538" i="41"/>
  <c r="C538" i="41" s="1"/>
  <c r="A537" i="41"/>
  <c r="E537" i="41" s="1"/>
  <c r="D537" i="41"/>
  <c r="C543" i="45" l="1"/>
  <c r="E544" i="45"/>
  <c r="D544" i="45"/>
  <c r="A545" i="45"/>
  <c r="B539" i="42"/>
  <c r="C539" i="42" s="1"/>
  <c r="A538" i="42"/>
  <c r="E538" i="42" s="1"/>
  <c r="D538" i="42"/>
  <c r="B539" i="41"/>
  <c r="C539" i="41" s="1"/>
  <c r="A538" i="41"/>
  <c r="E538" i="41" s="1"/>
  <c r="D538" i="41"/>
  <c r="C544" i="45" l="1"/>
  <c r="E545" i="45"/>
  <c r="D545" i="45"/>
  <c r="A546" i="45"/>
  <c r="B540" i="42"/>
  <c r="C540" i="42" s="1"/>
  <c r="A539" i="42"/>
  <c r="E539" i="42" s="1"/>
  <c r="D539" i="42"/>
  <c r="B540" i="41"/>
  <c r="C540" i="41" s="1"/>
  <c r="A539" i="41"/>
  <c r="E539" i="41" s="1"/>
  <c r="D539" i="41"/>
  <c r="C545" i="45" l="1"/>
  <c r="E546" i="45"/>
  <c r="D546" i="45"/>
  <c r="A547" i="45"/>
  <c r="B541" i="42"/>
  <c r="C541" i="42" s="1"/>
  <c r="A540" i="42"/>
  <c r="E540" i="42" s="1"/>
  <c r="D540" i="42"/>
  <c r="B541" i="41"/>
  <c r="C541" i="41" s="1"/>
  <c r="A540" i="41"/>
  <c r="E540" i="41" s="1"/>
  <c r="D540" i="41"/>
  <c r="C546" i="45" l="1"/>
  <c r="E547" i="45"/>
  <c r="D547" i="45"/>
  <c r="A548" i="45"/>
  <c r="B542" i="42"/>
  <c r="C542" i="42" s="1"/>
  <c r="A541" i="42"/>
  <c r="E541" i="42" s="1"/>
  <c r="D541" i="42"/>
  <c r="B542" i="41"/>
  <c r="C542" i="41" s="1"/>
  <c r="A541" i="41"/>
  <c r="E541" i="41" s="1"/>
  <c r="D541" i="41"/>
  <c r="C547" i="45" l="1"/>
  <c r="E548" i="45"/>
  <c r="D548" i="45"/>
  <c r="A549" i="45"/>
  <c r="B543" i="42"/>
  <c r="C543" i="42" s="1"/>
  <c r="A542" i="42"/>
  <c r="E542" i="42" s="1"/>
  <c r="D542" i="42"/>
  <c r="B543" i="41"/>
  <c r="C543" i="41" s="1"/>
  <c r="A542" i="41"/>
  <c r="E542" i="41" s="1"/>
  <c r="D542" i="41"/>
  <c r="C548" i="45" l="1"/>
  <c r="E549" i="45"/>
  <c r="D549" i="45"/>
  <c r="A550" i="45"/>
  <c r="B544" i="42"/>
  <c r="C544" i="42" s="1"/>
  <c r="A543" i="42"/>
  <c r="E543" i="42" s="1"/>
  <c r="D543" i="42"/>
  <c r="B544" i="41"/>
  <c r="C544" i="41" s="1"/>
  <c r="A543" i="41"/>
  <c r="E543" i="41" s="1"/>
  <c r="D543" i="41"/>
  <c r="C549" i="45" l="1"/>
  <c r="E550" i="45"/>
  <c r="D550" i="45"/>
  <c r="A551" i="45"/>
  <c r="B545" i="42"/>
  <c r="C545" i="42" s="1"/>
  <c r="A544" i="42"/>
  <c r="E544" i="42" s="1"/>
  <c r="D544" i="42"/>
  <c r="B545" i="41"/>
  <c r="C545" i="41" s="1"/>
  <c r="A544" i="41"/>
  <c r="E544" i="41" s="1"/>
  <c r="D544" i="41"/>
  <c r="C550" i="45" l="1"/>
  <c r="E551" i="45"/>
  <c r="D551" i="45"/>
  <c r="A552" i="45"/>
  <c r="B546" i="42"/>
  <c r="C546" i="42" s="1"/>
  <c r="A545" i="42"/>
  <c r="E545" i="42" s="1"/>
  <c r="D545" i="42"/>
  <c r="B546" i="41"/>
  <c r="C546" i="41" s="1"/>
  <c r="A545" i="41"/>
  <c r="E545" i="41" s="1"/>
  <c r="D545" i="41"/>
  <c r="C551" i="45" l="1"/>
  <c r="E552" i="45"/>
  <c r="D552" i="45"/>
  <c r="A553" i="45"/>
  <c r="B547" i="42"/>
  <c r="C547" i="42" s="1"/>
  <c r="A546" i="42"/>
  <c r="E546" i="42" s="1"/>
  <c r="D546" i="42"/>
  <c r="B547" i="41"/>
  <c r="C547" i="41" s="1"/>
  <c r="A546" i="41"/>
  <c r="E546" i="41" s="1"/>
  <c r="D546" i="41"/>
  <c r="C552" i="45" l="1"/>
  <c r="E553" i="45"/>
  <c r="D553" i="45"/>
  <c r="A554" i="45"/>
  <c r="B548" i="42"/>
  <c r="C548" i="42" s="1"/>
  <c r="A547" i="42"/>
  <c r="E547" i="42" s="1"/>
  <c r="D547" i="42"/>
  <c r="B548" i="41"/>
  <c r="C548" i="41" s="1"/>
  <c r="A547" i="41"/>
  <c r="E547" i="41" s="1"/>
  <c r="D547" i="41"/>
  <c r="C553" i="45" l="1"/>
  <c r="E554" i="45"/>
  <c r="D554" i="45"/>
  <c r="A555" i="45"/>
  <c r="B549" i="42"/>
  <c r="C549" i="42" s="1"/>
  <c r="A548" i="42"/>
  <c r="E548" i="42" s="1"/>
  <c r="D548" i="42"/>
  <c r="B549" i="41"/>
  <c r="C549" i="41" s="1"/>
  <c r="A548" i="41"/>
  <c r="E548" i="41" s="1"/>
  <c r="D548" i="41"/>
  <c r="C554" i="45" l="1"/>
  <c r="E555" i="45"/>
  <c r="D555" i="45"/>
  <c r="A556" i="45"/>
  <c r="B550" i="42"/>
  <c r="C550" i="42" s="1"/>
  <c r="A549" i="42"/>
  <c r="E549" i="42" s="1"/>
  <c r="D549" i="42"/>
  <c r="B550" i="41"/>
  <c r="C550" i="41" s="1"/>
  <c r="A549" i="41"/>
  <c r="E549" i="41" s="1"/>
  <c r="D549" i="41"/>
  <c r="C555" i="45" l="1"/>
  <c r="E556" i="45"/>
  <c r="D556" i="45"/>
  <c r="A557" i="45"/>
  <c r="B551" i="42"/>
  <c r="C551" i="42" s="1"/>
  <c r="A550" i="42"/>
  <c r="E550" i="42" s="1"/>
  <c r="D550" i="42"/>
  <c r="B551" i="41"/>
  <c r="C551" i="41" s="1"/>
  <c r="A550" i="41"/>
  <c r="E550" i="41" s="1"/>
  <c r="D550" i="41"/>
  <c r="C556" i="45" l="1"/>
  <c r="E557" i="45"/>
  <c r="D557" i="45"/>
  <c r="A558" i="45"/>
  <c r="B552" i="42"/>
  <c r="C552" i="42" s="1"/>
  <c r="A551" i="42"/>
  <c r="E551" i="42" s="1"/>
  <c r="D551" i="42"/>
  <c r="B552" i="41"/>
  <c r="C552" i="41" s="1"/>
  <c r="A551" i="41"/>
  <c r="E551" i="41" s="1"/>
  <c r="D551" i="41"/>
  <c r="C557" i="45" l="1"/>
  <c r="E558" i="45"/>
  <c r="D558" i="45"/>
  <c r="A559" i="45"/>
  <c r="B553" i="42"/>
  <c r="C553" i="42" s="1"/>
  <c r="A552" i="42"/>
  <c r="E552" i="42" s="1"/>
  <c r="D552" i="42"/>
  <c r="B553" i="41"/>
  <c r="C553" i="41" s="1"/>
  <c r="A552" i="41"/>
  <c r="E552" i="41" s="1"/>
  <c r="D552" i="41"/>
  <c r="C558" i="45" l="1"/>
  <c r="E559" i="45"/>
  <c r="D559" i="45"/>
  <c r="A560" i="45"/>
  <c r="B554" i="42"/>
  <c r="C554" i="42" s="1"/>
  <c r="A553" i="42"/>
  <c r="E553" i="42" s="1"/>
  <c r="D553" i="42"/>
  <c r="B554" i="41"/>
  <c r="C554" i="41" s="1"/>
  <c r="A553" i="41"/>
  <c r="E553" i="41" s="1"/>
  <c r="D553" i="41"/>
  <c r="C559" i="45" l="1"/>
  <c r="E560" i="45"/>
  <c r="D560" i="45"/>
  <c r="A561" i="45"/>
  <c r="B555" i="42"/>
  <c r="C555" i="42" s="1"/>
  <c r="A554" i="42"/>
  <c r="E554" i="42" s="1"/>
  <c r="D554" i="42"/>
  <c r="B555" i="41"/>
  <c r="C555" i="41" s="1"/>
  <c r="A554" i="41"/>
  <c r="E554" i="41" s="1"/>
  <c r="D554" i="41"/>
  <c r="C560" i="45" l="1"/>
  <c r="E561" i="45"/>
  <c r="D561" i="45"/>
  <c r="A562" i="45"/>
  <c r="B556" i="42"/>
  <c r="C556" i="42" s="1"/>
  <c r="A555" i="42"/>
  <c r="E555" i="42" s="1"/>
  <c r="D555" i="42"/>
  <c r="B556" i="41"/>
  <c r="C556" i="41" s="1"/>
  <c r="A555" i="41"/>
  <c r="E555" i="41" s="1"/>
  <c r="D555" i="41"/>
  <c r="C561" i="45" l="1"/>
  <c r="E562" i="45"/>
  <c r="D562" i="45"/>
  <c r="A563" i="45"/>
  <c r="B557" i="42"/>
  <c r="C557" i="42" s="1"/>
  <c r="A556" i="42"/>
  <c r="E556" i="42" s="1"/>
  <c r="D556" i="42"/>
  <c r="B557" i="41"/>
  <c r="C557" i="41" s="1"/>
  <c r="A556" i="41"/>
  <c r="E556" i="41" s="1"/>
  <c r="D556" i="41"/>
  <c r="C562" i="45" l="1"/>
  <c r="E563" i="45"/>
  <c r="D563" i="45"/>
  <c r="A564" i="45"/>
  <c r="B558" i="42"/>
  <c r="C558" i="42" s="1"/>
  <c r="A557" i="42"/>
  <c r="E557" i="42" s="1"/>
  <c r="D557" i="42"/>
  <c r="B558" i="41"/>
  <c r="C558" i="41" s="1"/>
  <c r="A557" i="41"/>
  <c r="E557" i="41" s="1"/>
  <c r="D557" i="41"/>
  <c r="C563" i="45" l="1"/>
  <c r="E564" i="45"/>
  <c r="D564" i="45"/>
  <c r="A565" i="45"/>
  <c r="B559" i="42"/>
  <c r="C559" i="42" s="1"/>
  <c r="A558" i="42"/>
  <c r="E558" i="42" s="1"/>
  <c r="D558" i="42"/>
  <c r="B559" i="41"/>
  <c r="C559" i="41" s="1"/>
  <c r="A558" i="41"/>
  <c r="E558" i="41" s="1"/>
  <c r="D558" i="41"/>
  <c r="C564" i="45" l="1"/>
  <c r="E565" i="45"/>
  <c r="D565" i="45"/>
  <c r="A566" i="45"/>
  <c r="B560" i="42"/>
  <c r="C560" i="42" s="1"/>
  <c r="A559" i="42"/>
  <c r="E559" i="42" s="1"/>
  <c r="D559" i="42"/>
  <c r="B560" i="41"/>
  <c r="C560" i="41" s="1"/>
  <c r="A559" i="41"/>
  <c r="E559" i="41" s="1"/>
  <c r="D559" i="41"/>
  <c r="C565" i="45" l="1"/>
  <c r="E566" i="45"/>
  <c r="D566" i="45"/>
  <c r="A567" i="45"/>
  <c r="B561" i="42"/>
  <c r="C561" i="42" s="1"/>
  <c r="A560" i="42"/>
  <c r="E560" i="42" s="1"/>
  <c r="D560" i="42"/>
  <c r="B561" i="41"/>
  <c r="C561" i="41" s="1"/>
  <c r="A560" i="41"/>
  <c r="E560" i="41" s="1"/>
  <c r="D560" i="41"/>
  <c r="C566" i="45" l="1"/>
  <c r="D567" i="45"/>
  <c r="E567" i="45"/>
  <c r="A568" i="45"/>
  <c r="B562" i="42"/>
  <c r="C562" i="42" s="1"/>
  <c r="A561" i="42"/>
  <c r="E561" i="42" s="1"/>
  <c r="D561" i="42"/>
  <c r="B562" i="41"/>
  <c r="C562" i="41" s="1"/>
  <c r="A561" i="41"/>
  <c r="E561" i="41" s="1"/>
  <c r="D561" i="41"/>
  <c r="C567" i="45" l="1"/>
  <c r="E568" i="45"/>
  <c r="D568" i="45"/>
  <c r="A569" i="45"/>
  <c r="B563" i="42"/>
  <c r="C563" i="42" s="1"/>
  <c r="A562" i="42"/>
  <c r="E562" i="42" s="1"/>
  <c r="D562" i="42"/>
  <c r="B563" i="41"/>
  <c r="C563" i="41" s="1"/>
  <c r="A562" i="41"/>
  <c r="E562" i="41" s="1"/>
  <c r="D562" i="41"/>
  <c r="C568" i="45" l="1"/>
  <c r="E569" i="45"/>
  <c r="D569" i="45"/>
  <c r="A570" i="45"/>
  <c r="B564" i="42"/>
  <c r="C564" i="42" s="1"/>
  <c r="A563" i="42"/>
  <c r="E563" i="42" s="1"/>
  <c r="D563" i="42"/>
  <c r="B564" i="41"/>
  <c r="C564" i="41" s="1"/>
  <c r="A563" i="41"/>
  <c r="E563" i="41" s="1"/>
  <c r="D563" i="41"/>
  <c r="C569" i="45" l="1"/>
  <c r="E570" i="45"/>
  <c r="D570" i="45"/>
  <c r="A571" i="45"/>
  <c r="B565" i="42"/>
  <c r="C565" i="42" s="1"/>
  <c r="A564" i="42"/>
  <c r="E564" i="42" s="1"/>
  <c r="D564" i="42"/>
  <c r="B565" i="41"/>
  <c r="C565" i="41" s="1"/>
  <c r="A564" i="41"/>
  <c r="E564" i="41" s="1"/>
  <c r="D564" i="41"/>
  <c r="C570" i="45" l="1"/>
  <c r="E571" i="45"/>
  <c r="D571" i="45"/>
  <c r="A572" i="45"/>
  <c r="B566" i="42"/>
  <c r="C566" i="42" s="1"/>
  <c r="A565" i="42"/>
  <c r="E565" i="42" s="1"/>
  <c r="D565" i="42"/>
  <c r="B566" i="41"/>
  <c r="C566" i="41" s="1"/>
  <c r="A565" i="41"/>
  <c r="E565" i="41" s="1"/>
  <c r="D565" i="41"/>
  <c r="C571" i="45" l="1"/>
  <c r="E572" i="45"/>
  <c r="D572" i="45"/>
  <c r="A573" i="45"/>
  <c r="B567" i="42"/>
  <c r="C567" i="42" s="1"/>
  <c r="A566" i="42"/>
  <c r="E566" i="42" s="1"/>
  <c r="D566" i="42"/>
  <c r="B567" i="41"/>
  <c r="C567" i="41" s="1"/>
  <c r="A566" i="41"/>
  <c r="E566" i="41" s="1"/>
  <c r="D566" i="41"/>
  <c r="C572" i="45" l="1"/>
  <c r="E573" i="45"/>
  <c r="D573" i="45"/>
  <c r="A574" i="45"/>
  <c r="B568" i="42"/>
  <c r="C568" i="42" s="1"/>
  <c r="A567" i="42"/>
  <c r="E567" i="42" s="1"/>
  <c r="D567" i="42"/>
  <c r="B568" i="41"/>
  <c r="C568" i="41" s="1"/>
  <c r="A567" i="41"/>
  <c r="E567" i="41" s="1"/>
  <c r="D567" i="41"/>
  <c r="C573" i="45" l="1"/>
  <c r="E574" i="45"/>
  <c r="D574" i="45"/>
  <c r="A575" i="45"/>
  <c r="B569" i="42"/>
  <c r="C569" i="42" s="1"/>
  <c r="A568" i="42"/>
  <c r="E568" i="42" s="1"/>
  <c r="D568" i="42"/>
  <c r="B569" i="41"/>
  <c r="C569" i="41" s="1"/>
  <c r="A568" i="41"/>
  <c r="E568" i="41" s="1"/>
  <c r="D568" i="41"/>
  <c r="C574" i="45" l="1"/>
  <c r="E575" i="45"/>
  <c r="D575" i="45"/>
  <c r="A576" i="45"/>
  <c r="B570" i="42"/>
  <c r="C570" i="42" s="1"/>
  <c r="A569" i="42"/>
  <c r="E569" i="42" s="1"/>
  <c r="D569" i="42"/>
  <c r="B570" i="41"/>
  <c r="C570" i="41" s="1"/>
  <c r="A569" i="41"/>
  <c r="E569" i="41" s="1"/>
  <c r="D569" i="41"/>
  <c r="C575" i="45" l="1"/>
  <c r="E576" i="45"/>
  <c r="D576" i="45"/>
  <c r="A577" i="45"/>
  <c r="B571" i="42"/>
  <c r="C571" i="42" s="1"/>
  <c r="A570" i="42"/>
  <c r="E570" i="42" s="1"/>
  <c r="D570" i="42"/>
  <c r="B571" i="41"/>
  <c r="C571" i="41" s="1"/>
  <c r="A570" i="41"/>
  <c r="E570" i="41" s="1"/>
  <c r="D570" i="41"/>
  <c r="C576" i="45" l="1"/>
  <c r="E577" i="45"/>
  <c r="D577" i="45"/>
  <c r="A578" i="45"/>
  <c r="B572" i="42"/>
  <c r="C572" i="42" s="1"/>
  <c r="A571" i="42"/>
  <c r="E571" i="42" s="1"/>
  <c r="D571" i="42"/>
  <c r="B572" i="41"/>
  <c r="C572" i="41" s="1"/>
  <c r="A571" i="41"/>
  <c r="E571" i="41" s="1"/>
  <c r="D571" i="41"/>
  <c r="C577" i="45" l="1"/>
  <c r="E578" i="45"/>
  <c r="D578" i="45"/>
  <c r="A579" i="45"/>
  <c r="B573" i="42"/>
  <c r="C573" i="42" s="1"/>
  <c r="A572" i="42"/>
  <c r="E572" i="42" s="1"/>
  <c r="D572" i="42"/>
  <c r="B573" i="41"/>
  <c r="C573" i="41" s="1"/>
  <c r="A572" i="41"/>
  <c r="E572" i="41" s="1"/>
  <c r="D572" i="41"/>
  <c r="C578" i="45" l="1"/>
  <c r="E579" i="45"/>
  <c r="D579" i="45"/>
  <c r="A580" i="45"/>
  <c r="B574" i="42"/>
  <c r="C574" i="42" s="1"/>
  <c r="A573" i="42"/>
  <c r="E573" i="42" s="1"/>
  <c r="D573" i="42"/>
  <c r="B574" i="41"/>
  <c r="C574" i="41" s="1"/>
  <c r="A573" i="41"/>
  <c r="E573" i="41" s="1"/>
  <c r="D573" i="41"/>
  <c r="C579" i="45" l="1"/>
  <c r="E580" i="45"/>
  <c r="D580" i="45"/>
  <c r="A581" i="45"/>
  <c r="B575" i="42"/>
  <c r="C575" i="42" s="1"/>
  <c r="A574" i="42"/>
  <c r="E574" i="42" s="1"/>
  <c r="D574" i="42"/>
  <c r="B575" i="41"/>
  <c r="C575" i="41" s="1"/>
  <c r="A574" i="41"/>
  <c r="E574" i="41" s="1"/>
  <c r="D574" i="41"/>
  <c r="C580" i="45" l="1"/>
  <c r="E581" i="45"/>
  <c r="D581" i="45"/>
  <c r="A582" i="45"/>
  <c r="B576" i="42"/>
  <c r="C576" i="42" s="1"/>
  <c r="A575" i="42"/>
  <c r="E575" i="42" s="1"/>
  <c r="D575" i="42"/>
  <c r="B576" i="41"/>
  <c r="C576" i="41" s="1"/>
  <c r="A575" i="41"/>
  <c r="E575" i="41" s="1"/>
  <c r="D575" i="41"/>
  <c r="C581" i="45" l="1"/>
  <c r="E582" i="45"/>
  <c r="D582" i="45"/>
  <c r="A583" i="45"/>
  <c r="B577" i="42"/>
  <c r="C577" i="42" s="1"/>
  <c r="A576" i="42"/>
  <c r="E576" i="42" s="1"/>
  <c r="D576" i="42"/>
  <c r="B577" i="41"/>
  <c r="C577" i="41" s="1"/>
  <c r="A576" i="41"/>
  <c r="E576" i="41" s="1"/>
  <c r="D576" i="41"/>
  <c r="C582" i="45" l="1"/>
  <c r="E583" i="45"/>
  <c r="D583" i="45"/>
  <c r="A584" i="45"/>
  <c r="B578" i="42"/>
  <c r="C578" i="42" s="1"/>
  <c r="A577" i="42"/>
  <c r="E577" i="42" s="1"/>
  <c r="D577" i="42"/>
  <c r="B578" i="41"/>
  <c r="C578" i="41" s="1"/>
  <c r="A577" i="41"/>
  <c r="E577" i="41" s="1"/>
  <c r="D577" i="41"/>
  <c r="C583" i="45" l="1"/>
  <c r="E584" i="45"/>
  <c r="D584" i="45"/>
  <c r="A585" i="45"/>
  <c r="B579" i="42"/>
  <c r="C579" i="42" s="1"/>
  <c r="A578" i="42"/>
  <c r="E578" i="42" s="1"/>
  <c r="D578" i="42"/>
  <c r="B579" i="41"/>
  <c r="C579" i="41" s="1"/>
  <c r="A578" i="41"/>
  <c r="E578" i="41" s="1"/>
  <c r="D578" i="41"/>
  <c r="C584" i="45" l="1"/>
  <c r="E585" i="45"/>
  <c r="D585" i="45"/>
  <c r="A586" i="45"/>
  <c r="B580" i="42"/>
  <c r="C580" i="42" s="1"/>
  <c r="A579" i="42"/>
  <c r="E579" i="42" s="1"/>
  <c r="D579" i="42"/>
  <c r="B580" i="41"/>
  <c r="C580" i="41" s="1"/>
  <c r="A579" i="41"/>
  <c r="E579" i="41" s="1"/>
  <c r="D579" i="41"/>
  <c r="C585" i="45" l="1"/>
  <c r="E586" i="45"/>
  <c r="D586" i="45"/>
  <c r="A587" i="45"/>
  <c r="B581" i="42"/>
  <c r="C581" i="42" s="1"/>
  <c r="A580" i="42"/>
  <c r="E580" i="42" s="1"/>
  <c r="D580" i="42"/>
  <c r="B581" i="41"/>
  <c r="C581" i="41" s="1"/>
  <c r="A580" i="41"/>
  <c r="E580" i="41" s="1"/>
  <c r="D580" i="41"/>
  <c r="C586" i="45" l="1"/>
  <c r="E587" i="45"/>
  <c r="D587" i="45"/>
  <c r="A588" i="45"/>
  <c r="B582" i="42"/>
  <c r="C582" i="42" s="1"/>
  <c r="A581" i="42"/>
  <c r="E581" i="42" s="1"/>
  <c r="D581" i="42"/>
  <c r="B582" i="41"/>
  <c r="C582" i="41" s="1"/>
  <c r="A581" i="41"/>
  <c r="E581" i="41" s="1"/>
  <c r="D581" i="41"/>
  <c r="C587" i="45" l="1"/>
  <c r="E588" i="45"/>
  <c r="D588" i="45"/>
  <c r="A589" i="45"/>
  <c r="B583" i="42"/>
  <c r="C583" i="42" s="1"/>
  <c r="A582" i="42"/>
  <c r="E582" i="42" s="1"/>
  <c r="D582" i="42"/>
  <c r="B583" i="41"/>
  <c r="C583" i="41" s="1"/>
  <c r="A582" i="41"/>
  <c r="E582" i="41" s="1"/>
  <c r="D582" i="41"/>
  <c r="C588" i="45" l="1"/>
  <c r="E589" i="45"/>
  <c r="D589" i="45"/>
  <c r="A590" i="45"/>
  <c r="B584" i="42"/>
  <c r="C584" i="42" s="1"/>
  <c r="A583" i="42"/>
  <c r="E583" i="42" s="1"/>
  <c r="D583" i="42"/>
  <c r="B584" i="41"/>
  <c r="C584" i="41" s="1"/>
  <c r="A583" i="41"/>
  <c r="E583" i="41" s="1"/>
  <c r="D583" i="41"/>
  <c r="C589" i="45" l="1"/>
  <c r="E590" i="45"/>
  <c r="D590" i="45"/>
  <c r="A591" i="45"/>
  <c r="B585" i="42"/>
  <c r="C585" i="42" s="1"/>
  <c r="A584" i="42"/>
  <c r="E584" i="42" s="1"/>
  <c r="D584" i="42"/>
  <c r="B585" i="41"/>
  <c r="C585" i="41" s="1"/>
  <c r="A584" i="41"/>
  <c r="E584" i="41" s="1"/>
  <c r="D584" i="41"/>
  <c r="C590" i="45" l="1"/>
  <c r="E591" i="45"/>
  <c r="D591" i="45"/>
  <c r="A592" i="45"/>
  <c r="B586" i="42"/>
  <c r="C586" i="42" s="1"/>
  <c r="A585" i="42"/>
  <c r="E585" i="42" s="1"/>
  <c r="D585" i="42"/>
  <c r="B586" i="41"/>
  <c r="C586" i="41" s="1"/>
  <c r="A585" i="41"/>
  <c r="E585" i="41" s="1"/>
  <c r="D585" i="41"/>
  <c r="C591" i="45" l="1"/>
  <c r="E592" i="45"/>
  <c r="D592" i="45"/>
  <c r="A593" i="45"/>
  <c r="B587" i="42"/>
  <c r="C587" i="42" s="1"/>
  <c r="A586" i="42"/>
  <c r="E586" i="42" s="1"/>
  <c r="D586" i="42"/>
  <c r="B587" i="41"/>
  <c r="C587" i="41" s="1"/>
  <c r="A586" i="41"/>
  <c r="E586" i="41" s="1"/>
  <c r="D586" i="41"/>
  <c r="C592" i="45" l="1"/>
  <c r="E593" i="45"/>
  <c r="D593" i="45"/>
  <c r="A594" i="45"/>
  <c r="B588" i="42"/>
  <c r="C588" i="42" s="1"/>
  <c r="A587" i="42"/>
  <c r="E587" i="42" s="1"/>
  <c r="D587" i="42"/>
  <c r="B588" i="41"/>
  <c r="C588" i="41" s="1"/>
  <c r="A587" i="41"/>
  <c r="E587" i="41" s="1"/>
  <c r="D587" i="41"/>
  <c r="C593" i="45" l="1"/>
  <c r="E594" i="45"/>
  <c r="D594" i="45"/>
  <c r="A595" i="45"/>
  <c r="B589" i="42"/>
  <c r="C589" i="42" s="1"/>
  <c r="A588" i="42"/>
  <c r="E588" i="42" s="1"/>
  <c r="D588" i="42"/>
  <c r="B589" i="41"/>
  <c r="C589" i="41" s="1"/>
  <c r="A588" i="41"/>
  <c r="E588" i="41" s="1"/>
  <c r="D588" i="41"/>
  <c r="C594" i="45" l="1"/>
  <c r="E595" i="45"/>
  <c r="D595" i="45"/>
  <c r="A596" i="45"/>
  <c r="B590" i="42"/>
  <c r="C590" i="42" s="1"/>
  <c r="A589" i="42"/>
  <c r="E589" i="42" s="1"/>
  <c r="D589" i="42"/>
  <c r="B590" i="41"/>
  <c r="C590" i="41" s="1"/>
  <c r="A589" i="41"/>
  <c r="E589" i="41" s="1"/>
  <c r="D589" i="41"/>
  <c r="C595" i="45" l="1"/>
  <c r="E596" i="45"/>
  <c r="D596" i="45"/>
  <c r="A597" i="45"/>
  <c r="B591" i="42"/>
  <c r="C591" i="42" s="1"/>
  <c r="A590" i="42"/>
  <c r="E590" i="42" s="1"/>
  <c r="D590" i="42"/>
  <c r="B591" i="41"/>
  <c r="C591" i="41" s="1"/>
  <c r="A590" i="41"/>
  <c r="E590" i="41" s="1"/>
  <c r="D590" i="41"/>
  <c r="C596" i="45" l="1"/>
  <c r="E597" i="45"/>
  <c r="D597" i="45"/>
  <c r="A598" i="45"/>
  <c r="B592" i="42"/>
  <c r="C592" i="42" s="1"/>
  <c r="A591" i="42"/>
  <c r="E591" i="42" s="1"/>
  <c r="D591" i="42"/>
  <c r="B592" i="41"/>
  <c r="C592" i="41" s="1"/>
  <c r="A591" i="41"/>
  <c r="E591" i="41" s="1"/>
  <c r="D591" i="41"/>
  <c r="C597" i="45" l="1"/>
  <c r="E598" i="45"/>
  <c r="D598" i="45"/>
  <c r="A599" i="45"/>
  <c r="B593" i="42"/>
  <c r="C593" i="42" s="1"/>
  <c r="A592" i="42"/>
  <c r="E592" i="42" s="1"/>
  <c r="D592" i="42"/>
  <c r="B593" i="41"/>
  <c r="C593" i="41" s="1"/>
  <c r="A592" i="41"/>
  <c r="E592" i="41" s="1"/>
  <c r="D592" i="41"/>
  <c r="C598" i="45" l="1"/>
  <c r="E599" i="45"/>
  <c r="D599" i="45"/>
  <c r="A600" i="45"/>
  <c r="B594" i="42"/>
  <c r="C594" i="42" s="1"/>
  <c r="A593" i="42"/>
  <c r="E593" i="42" s="1"/>
  <c r="D593" i="42"/>
  <c r="B594" i="41"/>
  <c r="C594" i="41" s="1"/>
  <c r="A593" i="41"/>
  <c r="E593" i="41" s="1"/>
  <c r="D593" i="41"/>
  <c r="C599" i="45" l="1"/>
  <c r="E600" i="45"/>
  <c r="D600" i="45"/>
  <c r="A601" i="45"/>
  <c r="B595" i="42"/>
  <c r="C595" i="42" s="1"/>
  <c r="A594" i="42"/>
  <c r="E594" i="42" s="1"/>
  <c r="D594" i="42"/>
  <c r="B595" i="41"/>
  <c r="C595" i="41" s="1"/>
  <c r="A594" i="41"/>
  <c r="E594" i="41" s="1"/>
  <c r="D594" i="41"/>
  <c r="C600" i="45" l="1"/>
  <c r="E601" i="45"/>
  <c r="D601" i="45"/>
  <c r="A602" i="45"/>
  <c r="B596" i="42"/>
  <c r="C596" i="42" s="1"/>
  <c r="A595" i="42"/>
  <c r="E595" i="42" s="1"/>
  <c r="D595" i="42"/>
  <c r="B596" i="41"/>
  <c r="C596" i="41" s="1"/>
  <c r="A595" i="41"/>
  <c r="E595" i="41" s="1"/>
  <c r="D595" i="41"/>
  <c r="C601" i="45" l="1"/>
  <c r="E602" i="45"/>
  <c r="D602" i="45"/>
  <c r="A603" i="45"/>
  <c r="B597" i="42"/>
  <c r="C597" i="42" s="1"/>
  <c r="A596" i="42"/>
  <c r="E596" i="42" s="1"/>
  <c r="D596" i="42"/>
  <c r="B597" i="41"/>
  <c r="C597" i="41" s="1"/>
  <c r="A596" i="41"/>
  <c r="E596" i="41" s="1"/>
  <c r="D596" i="41"/>
  <c r="C602" i="45" l="1"/>
  <c r="E603" i="45"/>
  <c r="D603" i="45"/>
  <c r="A604" i="45"/>
  <c r="B598" i="42"/>
  <c r="C598" i="42" s="1"/>
  <c r="A597" i="42"/>
  <c r="E597" i="42" s="1"/>
  <c r="D597" i="42"/>
  <c r="B598" i="41"/>
  <c r="C598" i="41" s="1"/>
  <c r="A597" i="41"/>
  <c r="E597" i="41" s="1"/>
  <c r="D597" i="41"/>
  <c r="C603" i="45" l="1"/>
  <c r="E604" i="45"/>
  <c r="D604" i="45"/>
  <c r="A605" i="45"/>
  <c r="B599" i="42"/>
  <c r="C599" i="42" s="1"/>
  <c r="A598" i="42"/>
  <c r="E598" i="42" s="1"/>
  <c r="D598" i="42"/>
  <c r="B599" i="41"/>
  <c r="C599" i="41" s="1"/>
  <c r="A598" i="41"/>
  <c r="E598" i="41" s="1"/>
  <c r="D598" i="41"/>
  <c r="C604" i="45" l="1"/>
  <c r="E605" i="45"/>
  <c r="D605" i="45"/>
  <c r="A606" i="45"/>
  <c r="B600" i="42"/>
  <c r="C600" i="42" s="1"/>
  <c r="A599" i="42"/>
  <c r="E599" i="42" s="1"/>
  <c r="D599" i="42"/>
  <c r="B600" i="41"/>
  <c r="C600" i="41" s="1"/>
  <c r="A599" i="41"/>
  <c r="E599" i="41" s="1"/>
  <c r="D599" i="41"/>
  <c r="C605" i="45" l="1"/>
  <c r="E606" i="45"/>
  <c r="D606" i="45"/>
  <c r="A607" i="45"/>
  <c r="B601" i="42"/>
  <c r="C601" i="42" s="1"/>
  <c r="A600" i="42"/>
  <c r="E600" i="42" s="1"/>
  <c r="D600" i="42"/>
  <c r="B601" i="41"/>
  <c r="C601" i="41" s="1"/>
  <c r="A600" i="41"/>
  <c r="E600" i="41" s="1"/>
  <c r="D600" i="41"/>
  <c r="C606" i="45" l="1"/>
  <c r="E607" i="45"/>
  <c r="D607" i="45"/>
  <c r="A608" i="45"/>
  <c r="B602" i="42"/>
  <c r="C602" i="42" s="1"/>
  <c r="A601" i="42"/>
  <c r="E601" i="42" s="1"/>
  <c r="D601" i="42"/>
  <c r="B602" i="41"/>
  <c r="C602" i="41" s="1"/>
  <c r="A601" i="41"/>
  <c r="E601" i="41" s="1"/>
  <c r="D601" i="41"/>
  <c r="C607" i="45" l="1"/>
  <c r="E608" i="45"/>
  <c r="D608" i="45"/>
  <c r="A609" i="45"/>
  <c r="B603" i="42"/>
  <c r="C603" i="42" s="1"/>
  <c r="A602" i="42"/>
  <c r="E602" i="42" s="1"/>
  <c r="D602" i="42"/>
  <c r="B603" i="41"/>
  <c r="C603" i="41" s="1"/>
  <c r="A602" i="41"/>
  <c r="E602" i="41" s="1"/>
  <c r="D602" i="41"/>
  <c r="C608" i="45" l="1"/>
  <c r="E609" i="45"/>
  <c r="D609" i="45"/>
  <c r="A610" i="45"/>
  <c r="B604" i="42"/>
  <c r="C604" i="42" s="1"/>
  <c r="A603" i="42"/>
  <c r="E603" i="42" s="1"/>
  <c r="D603" i="42"/>
  <c r="B604" i="41"/>
  <c r="C604" i="41" s="1"/>
  <c r="A603" i="41"/>
  <c r="E603" i="41" s="1"/>
  <c r="D603" i="41"/>
  <c r="C609" i="45" l="1"/>
  <c r="E610" i="45"/>
  <c r="D610" i="45"/>
  <c r="A611" i="45"/>
  <c r="B605" i="42"/>
  <c r="C605" i="42" s="1"/>
  <c r="A604" i="42"/>
  <c r="E604" i="42" s="1"/>
  <c r="D604" i="42"/>
  <c r="B605" i="41"/>
  <c r="C605" i="41" s="1"/>
  <c r="A604" i="41"/>
  <c r="E604" i="41" s="1"/>
  <c r="D604" i="41"/>
  <c r="C610" i="45" l="1"/>
  <c r="E611" i="45"/>
  <c r="D611" i="45"/>
  <c r="A612" i="45"/>
  <c r="B606" i="42"/>
  <c r="C606" i="42" s="1"/>
  <c r="A605" i="42"/>
  <c r="E605" i="42" s="1"/>
  <c r="D605" i="42"/>
  <c r="B606" i="41"/>
  <c r="C606" i="41" s="1"/>
  <c r="A605" i="41"/>
  <c r="E605" i="41" s="1"/>
  <c r="D605" i="41"/>
  <c r="C611" i="45" l="1"/>
  <c r="E612" i="45"/>
  <c r="D612" i="45"/>
  <c r="A613" i="45"/>
  <c r="B607" i="42"/>
  <c r="C607" i="42" s="1"/>
  <c r="A606" i="42"/>
  <c r="E606" i="42" s="1"/>
  <c r="D606" i="42"/>
  <c r="B607" i="41"/>
  <c r="C607" i="41" s="1"/>
  <c r="A606" i="41"/>
  <c r="E606" i="41" s="1"/>
  <c r="D606" i="41"/>
  <c r="C612" i="45" l="1"/>
  <c r="E613" i="45"/>
  <c r="D613" i="45"/>
  <c r="A614" i="45"/>
  <c r="B608" i="42"/>
  <c r="C608" i="42" s="1"/>
  <c r="A607" i="42"/>
  <c r="E607" i="42" s="1"/>
  <c r="D607" i="42"/>
  <c r="B608" i="41"/>
  <c r="C608" i="41" s="1"/>
  <c r="A607" i="41"/>
  <c r="E607" i="41" s="1"/>
  <c r="D607" i="41"/>
  <c r="C613" i="45" l="1"/>
  <c r="E614" i="45"/>
  <c r="D614" i="45"/>
  <c r="A615" i="45"/>
  <c r="B609" i="42"/>
  <c r="C609" i="42" s="1"/>
  <c r="A608" i="42"/>
  <c r="E608" i="42" s="1"/>
  <c r="D608" i="42"/>
  <c r="B609" i="41"/>
  <c r="C609" i="41" s="1"/>
  <c r="A608" i="41"/>
  <c r="E608" i="41" s="1"/>
  <c r="D608" i="41"/>
  <c r="C614" i="45" l="1"/>
  <c r="E615" i="45"/>
  <c r="D615" i="45"/>
  <c r="A616" i="45"/>
  <c r="B610" i="42"/>
  <c r="C610" i="42" s="1"/>
  <c r="A609" i="42"/>
  <c r="E609" i="42" s="1"/>
  <c r="D609" i="42"/>
  <c r="B610" i="41"/>
  <c r="C610" i="41" s="1"/>
  <c r="A609" i="41"/>
  <c r="E609" i="41" s="1"/>
  <c r="D609" i="41"/>
  <c r="C615" i="45" l="1"/>
  <c r="E616" i="45"/>
  <c r="D616" i="45"/>
  <c r="A617" i="45"/>
  <c r="B611" i="42"/>
  <c r="C611" i="42" s="1"/>
  <c r="A610" i="42"/>
  <c r="E610" i="42" s="1"/>
  <c r="D610" i="42"/>
  <c r="B611" i="41"/>
  <c r="C611" i="41" s="1"/>
  <c r="A610" i="41"/>
  <c r="E610" i="41" s="1"/>
  <c r="D610" i="41"/>
  <c r="C616" i="45" l="1"/>
  <c r="E617" i="45"/>
  <c r="D617" i="45"/>
  <c r="A618" i="45"/>
  <c r="B612" i="42"/>
  <c r="C612" i="42" s="1"/>
  <c r="A611" i="42"/>
  <c r="E611" i="42" s="1"/>
  <c r="D611" i="42"/>
  <c r="B612" i="41"/>
  <c r="C612" i="41" s="1"/>
  <c r="A611" i="41"/>
  <c r="E611" i="41" s="1"/>
  <c r="D611" i="41"/>
  <c r="C617" i="45" l="1"/>
  <c r="E618" i="45"/>
  <c r="D618" i="45"/>
  <c r="A619" i="45"/>
  <c r="B613" i="42"/>
  <c r="C613" i="42" s="1"/>
  <c r="A612" i="42"/>
  <c r="E612" i="42" s="1"/>
  <c r="D612" i="42"/>
  <c r="B613" i="41"/>
  <c r="C613" i="41" s="1"/>
  <c r="A612" i="41"/>
  <c r="E612" i="41" s="1"/>
  <c r="D612" i="41"/>
  <c r="C618" i="45" l="1"/>
  <c r="E619" i="45"/>
  <c r="D619" i="45"/>
  <c r="A620" i="45"/>
  <c r="B614" i="42"/>
  <c r="C614" i="42" s="1"/>
  <c r="A613" i="42"/>
  <c r="E613" i="42" s="1"/>
  <c r="D613" i="42"/>
  <c r="B614" i="41"/>
  <c r="C614" i="41" s="1"/>
  <c r="A613" i="41"/>
  <c r="E613" i="41" s="1"/>
  <c r="D613" i="41"/>
  <c r="C619" i="45" l="1"/>
  <c r="E620" i="45"/>
  <c r="D620" i="45"/>
  <c r="A621" i="45"/>
  <c r="B615" i="42"/>
  <c r="C615" i="42" s="1"/>
  <c r="A614" i="42"/>
  <c r="E614" i="42" s="1"/>
  <c r="D614" i="42"/>
  <c r="B615" i="41"/>
  <c r="C615" i="41" s="1"/>
  <c r="A614" i="41"/>
  <c r="E614" i="41" s="1"/>
  <c r="D614" i="41"/>
  <c r="C620" i="45" l="1"/>
  <c r="E621" i="45"/>
  <c r="D621" i="45"/>
  <c r="A622" i="45"/>
  <c r="B616" i="42"/>
  <c r="C616" i="42" s="1"/>
  <c r="A615" i="42"/>
  <c r="E615" i="42" s="1"/>
  <c r="D615" i="42"/>
  <c r="D615" i="41"/>
  <c r="A615" i="41"/>
  <c r="E615" i="41" s="1"/>
  <c r="B616" i="41"/>
  <c r="C616" i="41" s="1"/>
  <c r="C621" i="45" l="1"/>
  <c r="E622" i="45"/>
  <c r="D622" i="45"/>
  <c r="A623" i="45"/>
  <c r="B617" i="42"/>
  <c r="C617" i="42" s="1"/>
  <c r="A616" i="42"/>
  <c r="E616" i="42" s="1"/>
  <c r="D616" i="42"/>
  <c r="D616" i="41"/>
  <c r="B617" i="41"/>
  <c r="C617" i="41" s="1"/>
  <c r="A616" i="41"/>
  <c r="E616" i="41" s="1"/>
  <c r="C622" i="45" l="1"/>
  <c r="E623" i="45"/>
  <c r="D623" i="45"/>
  <c r="A624" i="45"/>
  <c r="B618" i="42"/>
  <c r="C618" i="42" s="1"/>
  <c r="A617" i="42"/>
  <c r="E617" i="42" s="1"/>
  <c r="D617" i="42"/>
  <c r="D617" i="41"/>
  <c r="A617" i="41"/>
  <c r="E617" i="41" s="1"/>
  <c r="B618" i="41"/>
  <c r="C618" i="41" s="1"/>
  <c r="C623" i="45" l="1"/>
  <c r="E624" i="45"/>
  <c r="D624" i="45"/>
  <c r="A625" i="45"/>
  <c r="B619" i="42"/>
  <c r="C619" i="42" s="1"/>
  <c r="A618" i="42"/>
  <c r="E618" i="42" s="1"/>
  <c r="D618" i="42"/>
  <c r="D618" i="41"/>
  <c r="B619" i="41"/>
  <c r="C619" i="41" s="1"/>
  <c r="A618" i="41"/>
  <c r="E618" i="41" s="1"/>
  <c r="C624" i="45" l="1"/>
  <c r="E625" i="45"/>
  <c r="D625" i="45"/>
  <c r="A626" i="45"/>
  <c r="B620" i="42"/>
  <c r="C620" i="42" s="1"/>
  <c r="A619" i="42"/>
  <c r="E619" i="42" s="1"/>
  <c r="D619" i="42"/>
  <c r="D619" i="41"/>
  <c r="A619" i="41"/>
  <c r="E619" i="41" s="1"/>
  <c r="B620" i="41"/>
  <c r="C620" i="41" s="1"/>
  <c r="C625" i="45" l="1"/>
  <c r="E626" i="45"/>
  <c r="D626" i="45"/>
  <c r="A627" i="45"/>
  <c r="B621" i="42"/>
  <c r="C621" i="42" s="1"/>
  <c r="A620" i="42"/>
  <c r="E620" i="42" s="1"/>
  <c r="D620" i="42"/>
  <c r="D620" i="41"/>
  <c r="B621" i="41"/>
  <c r="C621" i="41" s="1"/>
  <c r="A620" i="41"/>
  <c r="E620" i="41" s="1"/>
  <c r="C626" i="45" l="1"/>
  <c r="E627" i="45"/>
  <c r="D627" i="45"/>
  <c r="A628" i="45"/>
  <c r="B622" i="42"/>
  <c r="C622" i="42" s="1"/>
  <c r="A621" i="42"/>
  <c r="E621" i="42" s="1"/>
  <c r="D621" i="42"/>
  <c r="D621" i="41"/>
  <c r="A621" i="41"/>
  <c r="E621" i="41" s="1"/>
  <c r="B622" i="41"/>
  <c r="C622" i="41" s="1"/>
  <c r="C627" i="45" l="1"/>
  <c r="E628" i="45"/>
  <c r="D628" i="45"/>
  <c r="A629" i="45"/>
  <c r="B623" i="42"/>
  <c r="C623" i="42" s="1"/>
  <c r="A622" i="42"/>
  <c r="E622" i="42" s="1"/>
  <c r="D622" i="42"/>
  <c r="D622" i="41"/>
  <c r="B623" i="41"/>
  <c r="C623" i="41" s="1"/>
  <c r="A622" i="41"/>
  <c r="E622" i="41" s="1"/>
  <c r="C628" i="45" l="1"/>
  <c r="E629" i="45"/>
  <c r="D629" i="45"/>
  <c r="A630" i="45"/>
  <c r="B624" i="42"/>
  <c r="C624" i="42" s="1"/>
  <c r="A623" i="42"/>
  <c r="E623" i="42" s="1"/>
  <c r="D623" i="42"/>
  <c r="D623" i="41"/>
  <c r="A623" i="41"/>
  <c r="E623" i="41" s="1"/>
  <c r="B624" i="41"/>
  <c r="C624" i="41" s="1"/>
  <c r="C629" i="45" l="1"/>
  <c r="E630" i="45"/>
  <c r="D630" i="45"/>
  <c r="A631" i="45"/>
  <c r="B625" i="42"/>
  <c r="C625" i="42" s="1"/>
  <c r="A624" i="42"/>
  <c r="E624" i="42" s="1"/>
  <c r="D624" i="42"/>
  <c r="D624" i="41"/>
  <c r="B625" i="41"/>
  <c r="C625" i="41" s="1"/>
  <c r="A624" i="41"/>
  <c r="E624" i="41" s="1"/>
  <c r="C630" i="45" l="1"/>
  <c r="D631" i="45"/>
  <c r="E631" i="45"/>
  <c r="A632" i="45"/>
  <c r="B626" i="42"/>
  <c r="C626" i="42" s="1"/>
  <c r="A625" i="42"/>
  <c r="E625" i="42" s="1"/>
  <c r="D625" i="42"/>
  <c r="D625" i="41"/>
  <c r="A625" i="41"/>
  <c r="E625" i="41" s="1"/>
  <c r="B626" i="41"/>
  <c r="C626" i="41" s="1"/>
  <c r="C631" i="45" l="1"/>
  <c r="E632" i="45"/>
  <c r="D632" i="45"/>
  <c r="A633" i="45"/>
  <c r="B627" i="42"/>
  <c r="C627" i="42" s="1"/>
  <c r="A626" i="42"/>
  <c r="E626" i="42" s="1"/>
  <c r="D626" i="42"/>
  <c r="D626" i="41"/>
  <c r="B627" i="41"/>
  <c r="C627" i="41" s="1"/>
  <c r="A626" i="41"/>
  <c r="E626" i="41" s="1"/>
  <c r="C632" i="45" l="1"/>
  <c r="E633" i="45"/>
  <c r="D633" i="45"/>
  <c r="A634" i="45"/>
  <c r="B628" i="42"/>
  <c r="C628" i="42" s="1"/>
  <c r="A627" i="42"/>
  <c r="E627" i="42" s="1"/>
  <c r="D627" i="42"/>
  <c r="D627" i="41"/>
  <c r="A627" i="41"/>
  <c r="E627" i="41" s="1"/>
  <c r="B628" i="41"/>
  <c r="C628" i="41" s="1"/>
  <c r="C633" i="45" l="1"/>
  <c r="E634" i="45"/>
  <c r="D634" i="45"/>
  <c r="A635" i="45"/>
  <c r="B629" i="42"/>
  <c r="C629" i="42" s="1"/>
  <c r="A628" i="42"/>
  <c r="E628" i="42" s="1"/>
  <c r="D628" i="42"/>
  <c r="D628" i="41"/>
  <c r="B629" i="41"/>
  <c r="C629" i="41" s="1"/>
  <c r="A628" i="41"/>
  <c r="E628" i="41" s="1"/>
  <c r="C634" i="45" l="1"/>
  <c r="E635" i="45"/>
  <c r="D635" i="45"/>
  <c r="A636" i="45"/>
  <c r="B630" i="42"/>
  <c r="C630" i="42" s="1"/>
  <c r="A629" i="42"/>
  <c r="E629" i="42" s="1"/>
  <c r="D629" i="42"/>
  <c r="D629" i="41"/>
  <c r="A629" i="41"/>
  <c r="E629" i="41" s="1"/>
  <c r="B630" i="41"/>
  <c r="C630" i="41" s="1"/>
  <c r="C635" i="45" l="1"/>
  <c r="E636" i="45"/>
  <c r="D636" i="45"/>
  <c r="A637" i="45"/>
  <c r="B631" i="42"/>
  <c r="C631" i="42" s="1"/>
  <c r="A630" i="42"/>
  <c r="E630" i="42" s="1"/>
  <c r="D630" i="42"/>
  <c r="D630" i="41"/>
  <c r="B631" i="41"/>
  <c r="C631" i="41" s="1"/>
  <c r="A630" i="41"/>
  <c r="E630" i="41" s="1"/>
  <c r="C636" i="45" l="1"/>
  <c r="E637" i="45"/>
  <c r="D637" i="45"/>
  <c r="A638" i="45"/>
  <c r="B632" i="42"/>
  <c r="C632" i="42" s="1"/>
  <c r="A631" i="42"/>
  <c r="E631" i="42" s="1"/>
  <c r="D631" i="42"/>
  <c r="D631" i="41"/>
  <c r="A631" i="41"/>
  <c r="E631" i="41" s="1"/>
  <c r="B632" i="41"/>
  <c r="C632" i="41" s="1"/>
  <c r="C637" i="45" l="1"/>
  <c r="E638" i="45"/>
  <c r="D638" i="45"/>
  <c r="A639" i="45"/>
  <c r="B633" i="42"/>
  <c r="C633" i="42" s="1"/>
  <c r="A632" i="42"/>
  <c r="E632" i="42" s="1"/>
  <c r="D632" i="42"/>
  <c r="D632" i="41"/>
  <c r="B633" i="41"/>
  <c r="C633" i="41" s="1"/>
  <c r="A632" i="41"/>
  <c r="E632" i="41" s="1"/>
  <c r="C638" i="45" l="1"/>
  <c r="E639" i="45"/>
  <c r="D639" i="45"/>
  <c r="A640" i="45"/>
  <c r="B634" i="42"/>
  <c r="C634" i="42" s="1"/>
  <c r="A633" i="42"/>
  <c r="E633" i="42" s="1"/>
  <c r="D633" i="42"/>
  <c r="D633" i="41"/>
  <c r="A633" i="41"/>
  <c r="E633" i="41" s="1"/>
  <c r="B634" i="41"/>
  <c r="C634" i="41" s="1"/>
  <c r="C639" i="45" l="1"/>
  <c r="E640" i="45"/>
  <c r="D640" i="45"/>
  <c r="A641" i="45"/>
  <c r="B635" i="42"/>
  <c r="C635" i="42" s="1"/>
  <c r="A634" i="42"/>
  <c r="E634" i="42" s="1"/>
  <c r="D634" i="42"/>
  <c r="D634" i="41"/>
  <c r="B635" i="41"/>
  <c r="C635" i="41" s="1"/>
  <c r="A634" i="41"/>
  <c r="E634" i="41" s="1"/>
  <c r="C640" i="45" l="1"/>
  <c r="E641" i="45"/>
  <c r="D641" i="45"/>
  <c r="A642" i="45"/>
  <c r="B636" i="42"/>
  <c r="C636" i="42" s="1"/>
  <c r="A635" i="42"/>
  <c r="E635" i="42" s="1"/>
  <c r="D635" i="42"/>
  <c r="D635" i="41"/>
  <c r="A635" i="41"/>
  <c r="E635" i="41" s="1"/>
  <c r="B636" i="41"/>
  <c r="C636" i="41" s="1"/>
  <c r="C641" i="45" l="1"/>
  <c r="E642" i="45"/>
  <c r="D642" i="45"/>
  <c r="A643" i="45"/>
  <c r="B637" i="42"/>
  <c r="C637" i="42" s="1"/>
  <c r="A636" i="42"/>
  <c r="E636" i="42" s="1"/>
  <c r="D636" i="42"/>
  <c r="D636" i="41"/>
  <c r="B637" i="41"/>
  <c r="C637" i="41" s="1"/>
  <c r="A636" i="41"/>
  <c r="E636" i="41" s="1"/>
  <c r="C642" i="45" l="1"/>
  <c r="E643" i="45"/>
  <c r="D643" i="45"/>
  <c r="A644" i="45"/>
  <c r="B638" i="42"/>
  <c r="C638" i="42" s="1"/>
  <c r="A637" i="42"/>
  <c r="E637" i="42" s="1"/>
  <c r="D637" i="42"/>
  <c r="D637" i="41"/>
  <c r="A637" i="41"/>
  <c r="E637" i="41" s="1"/>
  <c r="B638" i="41"/>
  <c r="C638" i="41" s="1"/>
  <c r="C643" i="45" l="1"/>
  <c r="E644" i="45"/>
  <c r="D644" i="45"/>
  <c r="A645" i="45"/>
  <c r="B639" i="42"/>
  <c r="C639" i="42" s="1"/>
  <c r="A638" i="42"/>
  <c r="E638" i="42" s="1"/>
  <c r="D638" i="42"/>
  <c r="D638" i="41"/>
  <c r="B639" i="41"/>
  <c r="C639" i="41" s="1"/>
  <c r="A638" i="41"/>
  <c r="E638" i="41" s="1"/>
  <c r="C644" i="45" l="1"/>
  <c r="E645" i="45"/>
  <c r="D645" i="45"/>
  <c r="A646" i="45"/>
  <c r="B640" i="42"/>
  <c r="C640" i="42" s="1"/>
  <c r="A639" i="42"/>
  <c r="E639" i="42" s="1"/>
  <c r="D639" i="42"/>
  <c r="D639" i="41"/>
  <c r="A639" i="41"/>
  <c r="E639" i="41" s="1"/>
  <c r="B640" i="41"/>
  <c r="C640" i="41" s="1"/>
  <c r="C645" i="45" l="1"/>
  <c r="E646" i="45"/>
  <c r="D646" i="45"/>
  <c r="A647" i="45"/>
  <c r="B641" i="42"/>
  <c r="C641" i="42" s="1"/>
  <c r="A640" i="42"/>
  <c r="E640" i="42" s="1"/>
  <c r="D640" i="42"/>
  <c r="D640" i="41"/>
  <c r="B641" i="41"/>
  <c r="C641" i="41" s="1"/>
  <c r="A640" i="41"/>
  <c r="E640" i="41" s="1"/>
  <c r="C646" i="45" l="1"/>
  <c r="E647" i="45"/>
  <c r="D647" i="45"/>
  <c r="A648" i="45"/>
  <c r="B642" i="42"/>
  <c r="C642" i="42" s="1"/>
  <c r="A641" i="42"/>
  <c r="E641" i="42" s="1"/>
  <c r="D641" i="42"/>
  <c r="D641" i="41"/>
  <c r="A641" i="41"/>
  <c r="E641" i="41" s="1"/>
  <c r="B642" i="41"/>
  <c r="C642" i="41" s="1"/>
  <c r="C647" i="45" l="1"/>
  <c r="E648" i="45"/>
  <c r="D648" i="45"/>
  <c r="A649" i="45"/>
  <c r="B643" i="42"/>
  <c r="C643" i="42" s="1"/>
  <c r="A642" i="42"/>
  <c r="E642" i="42" s="1"/>
  <c r="D642" i="42"/>
  <c r="D642" i="41"/>
  <c r="B643" i="41"/>
  <c r="C643" i="41" s="1"/>
  <c r="A642" i="41"/>
  <c r="E642" i="41" s="1"/>
  <c r="C648" i="45" l="1"/>
  <c r="E649" i="45"/>
  <c r="D649" i="45"/>
  <c r="A650" i="45"/>
  <c r="B644" i="42"/>
  <c r="C644" i="42" s="1"/>
  <c r="A643" i="42"/>
  <c r="E643" i="42" s="1"/>
  <c r="D643" i="42"/>
  <c r="D643" i="41"/>
  <c r="A643" i="41"/>
  <c r="E643" i="41" s="1"/>
  <c r="B644" i="41"/>
  <c r="C644" i="41" s="1"/>
  <c r="C649" i="45" l="1"/>
  <c r="E650" i="45"/>
  <c r="D650" i="45"/>
  <c r="A651" i="45"/>
  <c r="B645" i="42"/>
  <c r="C645" i="42" s="1"/>
  <c r="A644" i="42"/>
  <c r="E644" i="42" s="1"/>
  <c r="D644" i="42"/>
  <c r="D644" i="41"/>
  <c r="B645" i="41"/>
  <c r="C645" i="41" s="1"/>
  <c r="A644" i="41"/>
  <c r="E644" i="41" s="1"/>
  <c r="C650" i="45" l="1"/>
  <c r="E651" i="45"/>
  <c r="D651" i="45"/>
  <c r="A652" i="45"/>
  <c r="B646" i="42"/>
  <c r="C646" i="42" s="1"/>
  <c r="A645" i="42"/>
  <c r="E645" i="42" s="1"/>
  <c r="D645" i="42"/>
  <c r="D645" i="41"/>
  <c r="A645" i="41"/>
  <c r="E645" i="41" s="1"/>
  <c r="B646" i="41"/>
  <c r="C646" i="41" s="1"/>
  <c r="C651" i="45" l="1"/>
  <c r="E652" i="45"/>
  <c r="D652" i="45"/>
  <c r="A653" i="45"/>
  <c r="B647" i="42"/>
  <c r="C647" i="42" s="1"/>
  <c r="A646" i="42"/>
  <c r="E646" i="42" s="1"/>
  <c r="D646" i="42"/>
  <c r="D646" i="41"/>
  <c r="B647" i="41"/>
  <c r="C647" i="41" s="1"/>
  <c r="A646" i="41"/>
  <c r="E646" i="41" s="1"/>
  <c r="C652" i="45" l="1"/>
  <c r="E653" i="45"/>
  <c r="D653" i="45"/>
  <c r="A654" i="45"/>
  <c r="B648" i="42"/>
  <c r="C648" i="42" s="1"/>
  <c r="A647" i="42"/>
  <c r="E647" i="42" s="1"/>
  <c r="D647" i="42"/>
  <c r="D647" i="41"/>
  <c r="A647" i="41"/>
  <c r="E647" i="41" s="1"/>
  <c r="B648" i="41"/>
  <c r="C648" i="41" s="1"/>
  <c r="C653" i="45" l="1"/>
  <c r="E654" i="45"/>
  <c r="D654" i="45"/>
  <c r="A655" i="45"/>
  <c r="B649" i="42"/>
  <c r="C649" i="42" s="1"/>
  <c r="A648" i="42"/>
  <c r="E648" i="42" s="1"/>
  <c r="D648" i="42"/>
  <c r="D648" i="41"/>
  <c r="B649" i="41"/>
  <c r="C649" i="41" s="1"/>
  <c r="A648" i="41"/>
  <c r="E648" i="41" s="1"/>
  <c r="C654" i="45" l="1"/>
  <c r="E655" i="45"/>
  <c r="D655" i="45"/>
  <c r="A656" i="45"/>
  <c r="B650" i="42"/>
  <c r="C650" i="42" s="1"/>
  <c r="A649" i="42"/>
  <c r="E649" i="42" s="1"/>
  <c r="D649" i="42"/>
  <c r="D649" i="41"/>
  <c r="A649" i="41"/>
  <c r="E649" i="41" s="1"/>
  <c r="B650" i="41"/>
  <c r="C650" i="41" s="1"/>
  <c r="C655" i="45" l="1"/>
  <c r="E656" i="45"/>
  <c r="D656" i="45"/>
  <c r="A657" i="45"/>
  <c r="B651" i="42"/>
  <c r="C651" i="42" s="1"/>
  <c r="A650" i="42"/>
  <c r="E650" i="42" s="1"/>
  <c r="D650" i="42"/>
  <c r="D650" i="41"/>
  <c r="B651" i="41"/>
  <c r="C651" i="41" s="1"/>
  <c r="A650" i="41"/>
  <c r="E650" i="41" s="1"/>
  <c r="C656" i="45" l="1"/>
  <c r="E657" i="45"/>
  <c r="D657" i="45"/>
  <c r="A658" i="45"/>
  <c r="B652" i="42"/>
  <c r="C652" i="42" s="1"/>
  <c r="A651" i="42"/>
  <c r="E651" i="42" s="1"/>
  <c r="D651" i="42"/>
  <c r="D651" i="41"/>
  <c r="A651" i="41"/>
  <c r="E651" i="41" s="1"/>
  <c r="B652" i="41"/>
  <c r="C652" i="41" s="1"/>
  <c r="C657" i="45" l="1"/>
  <c r="E658" i="45"/>
  <c r="D658" i="45"/>
  <c r="A659" i="45"/>
  <c r="B653" i="42"/>
  <c r="C653" i="42" s="1"/>
  <c r="A652" i="42"/>
  <c r="E652" i="42" s="1"/>
  <c r="D652" i="42"/>
  <c r="D652" i="41"/>
  <c r="B653" i="41"/>
  <c r="C653" i="41" s="1"/>
  <c r="A652" i="41"/>
  <c r="E652" i="41" s="1"/>
  <c r="C658" i="45" l="1"/>
  <c r="E659" i="45"/>
  <c r="D659" i="45"/>
  <c r="A660" i="45"/>
  <c r="B654" i="42"/>
  <c r="C654" i="42" s="1"/>
  <c r="A653" i="42"/>
  <c r="E653" i="42" s="1"/>
  <c r="D653" i="42"/>
  <c r="B654" i="41"/>
  <c r="C654" i="41" s="1"/>
  <c r="D653" i="41"/>
  <c r="A653" i="41"/>
  <c r="E653" i="41" s="1"/>
  <c r="C659" i="45" l="1"/>
  <c r="E660" i="45"/>
  <c r="D660" i="45"/>
  <c r="A661" i="45"/>
  <c r="B655" i="42"/>
  <c r="C655" i="42" s="1"/>
  <c r="A654" i="42"/>
  <c r="E654" i="42" s="1"/>
  <c r="D654" i="42"/>
  <c r="B655" i="41"/>
  <c r="C655" i="41" s="1"/>
  <c r="A654" i="41"/>
  <c r="E654" i="41" s="1"/>
  <c r="D654" i="41"/>
  <c r="C660" i="45" l="1"/>
  <c r="E661" i="45"/>
  <c r="D661" i="45"/>
  <c r="A662" i="45"/>
  <c r="B656" i="42"/>
  <c r="C656" i="42" s="1"/>
  <c r="A655" i="42"/>
  <c r="E655" i="42" s="1"/>
  <c r="D655" i="42"/>
  <c r="B656" i="41"/>
  <c r="C656" i="41" s="1"/>
  <c r="A655" i="41"/>
  <c r="E655" i="41" s="1"/>
  <c r="D655" i="41"/>
  <c r="C661" i="45" l="1"/>
  <c r="E662" i="45"/>
  <c r="D662" i="45"/>
  <c r="A663" i="45"/>
  <c r="B657" i="42"/>
  <c r="C657" i="42" s="1"/>
  <c r="A656" i="42"/>
  <c r="E656" i="42" s="1"/>
  <c r="D656" i="42"/>
  <c r="B657" i="41"/>
  <c r="C657" i="41" s="1"/>
  <c r="A656" i="41"/>
  <c r="E656" i="41" s="1"/>
  <c r="D656" i="41"/>
  <c r="C662" i="45" l="1"/>
  <c r="E663" i="45"/>
  <c r="D663" i="45"/>
  <c r="A664" i="45"/>
  <c r="B658" i="42"/>
  <c r="C658" i="42" s="1"/>
  <c r="A657" i="42"/>
  <c r="E657" i="42" s="1"/>
  <c r="D657" i="42"/>
  <c r="B658" i="41"/>
  <c r="C658" i="41" s="1"/>
  <c r="A657" i="41"/>
  <c r="E657" i="41" s="1"/>
  <c r="D657" i="41"/>
  <c r="C663" i="45" l="1"/>
  <c r="E664" i="45"/>
  <c r="D664" i="45"/>
  <c r="A665" i="45"/>
  <c r="B659" i="42"/>
  <c r="C659" i="42" s="1"/>
  <c r="A658" i="42"/>
  <c r="E658" i="42" s="1"/>
  <c r="D658" i="42"/>
  <c r="B659" i="41"/>
  <c r="C659" i="41" s="1"/>
  <c r="A658" i="41"/>
  <c r="E658" i="41" s="1"/>
  <c r="D658" i="41"/>
  <c r="C664" i="45" l="1"/>
  <c r="E665" i="45"/>
  <c r="D665" i="45"/>
  <c r="A666" i="45"/>
  <c r="B660" i="42"/>
  <c r="C660" i="42" s="1"/>
  <c r="A659" i="42"/>
  <c r="E659" i="42" s="1"/>
  <c r="D659" i="42"/>
  <c r="B660" i="41"/>
  <c r="C660" i="41" s="1"/>
  <c r="A659" i="41"/>
  <c r="E659" i="41" s="1"/>
  <c r="D659" i="41"/>
  <c r="C665" i="45" l="1"/>
  <c r="E666" i="45"/>
  <c r="D666" i="45"/>
  <c r="A667" i="45"/>
  <c r="B661" i="42"/>
  <c r="C661" i="42" s="1"/>
  <c r="A660" i="42"/>
  <c r="E660" i="42" s="1"/>
  <c r="D660" i="42"/>
  <c r="B661" i="41"/>
  <c r="C661" i="41" s="1"/>
  <c r="A660" i="41"/>
  <c r="E660" i="41" s="1"/>
  <c r="D660" i="41"/>
  <c r="C666" i="45" l="1"/>
  <c r="E667" i="45"/>
  <c r="D667" i="45"/>
  <c r="A668" i="45"/>
  <c r="B662" i="42"/>
  <c r="C662" i="42" s="1"/>
  <c r="A661" i="42"/>
  <c r="E661" i="42" s="1"/>
  <c r="D661" i="42"/>
  <c r="B662" i="41"/>
  <c r="C662" i="41" s="1"/>
  <c r="A661" i="41"/>
  <c r="E661" i="41" s="1"/>
  <c r="D661" i="41"/>
  <c r="C667" i="45" l="1"/>
  <c r="E668" i="45"/>
  <c r="D668" i="45"/>
  <c r="A669" i="45"/>
  <c r="B663" i="42"/>
  <c r="C663" i="42" s="1"/>
  <c r="A662" i="42"/>
  <c r="E662" i="42" s="1"/>
  <c r="D662" i="42"/>
  <c r="B663" i="41"/>
  <c r="C663" i="41" s="1"/>
  <c r="A662" i="41"/>
  <c r="E662" i="41" s="1"/>
  <c r="D662" i="41"/>
  <c r="C668" i="45" l="1"/>
  <c r="E669" i="45"/>
  <c r="D669" i="45"/>
  <c r="A670" i="45"/>
  <c r="B664" i="42"/>
  <c r="C664" i="42" s="1"/>
  <c r="A663" i="42"/>
  <c r="E663" i="42" s="1"/>
  <c r="D663" i="42"/>
  <c r="B664" i="41"/>
  <c r="C664" i="41" s="1"/>
  <c r="A663" i="41"/>
  <c r="E663" i="41" s="1"/>
  <c r="D663" i="41"/>
  <c r="C669" i="45" l="1"/>
  <c r="E670" i="45"/>
  <c r="D670" i="45"/>
  <c r="A671" i="45"/>
  <c r="B665" i="42"/>
  <c r="C665" i="42" s="1"/>
  <c r="A664" i="42"/>
  <c r="E664" i="42" s="1"/>
  <c r="D664" i="42"/>
  <c r="B665" i="41"/>
  <c r="C665" i="41" s="1"/>
  <c r="A664" i="41"/>
  <c r="E664" i="41" s="1"/>
  <c r="D664" i="41"/>
  <c r="C670" i="45" l="1"/>
  <c r="E671" i="45"/>
  <c r="D671" i="45"/>
  <c r="A672" i="45"/>
  <c r="B666" i="42"/>
  <c r="C666" i="42" s="1"/>
  <c r="A665" i="42"/>
  <c r="E665" i="42" s="1"/>
  <c r="D665" i="42"/>
  <c r="B666" i="41"/>
  <c r="C666" i="41" s="1"/>
  <c r="A665" i="41"/>
  <c r="E665" i="41" s="1"/>
  <c r="D665" i="41"/>
  <c r="C671" i="45" l="1"/>
  <c r="E672" i="45"/>
  <c r="D672" i="45"/>
  <c r="A673" i="45"/>
  <c r="B667" i="42"/>
  <c r="C667" i="42" s="1"/>
  <c r="A666" i="42"/>
  <c r="E666" i="42" s="1"/>
  <c r="D666" i="42"/>
  <c r="B667" i="41"/>
  <c r="C667" i="41" s="1"/>
  <c r="A666" i="41"/>
  <c r="E666" i="41" s="1"/>
  <c r="D666" i="41"/>
  <c r="C672" i="45" l="1"/>
  <c r="E673" i="45"/>
  <c r="D673" i="45"/>
  <c r="A674" i="45"/>
  <c r="B668" i="42"/>
  <c r="C668" i="42" s="1"/>
  <c r="A667" i="42"/>
  <c r="E667" i="42" s="1"/>
  <c r="D667" i="42"/>
  <c r="B668" i="41"/>
  <c r="C668" i="41" s="1"/>
  <c r="A667" i="41"/>
  <c r="E667" i="41" s="1"/>
  <c r="D667" i="41"/>
  <c r="C673" i="45" l="1"/>
  <c r="E674" i="45"/>
  <c r="D674" i="45"/>
  <c r="A675" i="45"/>
  <c r="B669" i="42"/>
  <c r="C669" i="42" s="1"/>
  <c r="A668" i="42"/>
  <c r="E668" i="42" s="1"/>
  <c r="D668" i="42"/>
  <c r="B669" i="41"/>
  <c r="C669" i="41" s="1"/>
  <c r="A668" i="41"/>
  <c r="E668" i="41" s="1"/>
  <c r="D668" i="41"/>
  <c r="C674" i="45" l="1"/>
  <c r="E675" i="45"/>
  <c r="D675" i="45"/>
  <c r="A676" i="45"/>
  <c r="B670" i="42"/>
  <c r="C670" i="42" s="1"/>
  <c r="A669" i="42"/>
  <c r="E669" i="42" s="1"/>
  <c r="D669" i="42"/>
  <c r="B670" i="41"/>
  <c r="C670" i="41" s="1"/>
  <c r="A669" i="41"/>
  <c r="E669" i="41" s="1"/>
  <c r="D669" i="41"/>
  <c r="C675" i="45" l="1"/>
  <c r="E676" i="45"/>
  <c r="D676" i="45"/>
  <c r="A677" i="45"/>
  <c r="B671" i="42"/>
  <c r="C671" i="42" s="1"/>
  <c r="A670" i="42"/>
  <c r="E670" i="42" s="1"/>
  <c r="D670" i="42"/>
  <c r="B671" i="41"/>
  <c r="C671" i="41" s="1"/>
  <c r="A670" i="41"/>
  <c r="E670" i="41" s="1"/>
  <c r="D670" i="41"/>
  <c r="C676" i="45" l="1"/>
  <c r="E677" i="45"/>
  <c r="D677" i="45"/>
  <c r="A678" i="45"/>
  <c r="B672" i="42"/>
  <c r="C672" i="42" s="1"/>
  <c r="A671" i="42"/>
  <c r="E671" i="42" s="1"/>
  <c r="D671" i="42"/>
  <c r="B672" i="41"/>
  <c r="C672" i="41" s="1"/>
  <c r="A671" i="41"/>
  <c r="E671" i="41" s="1"/>
  <c r="D671" i="41"/>
  <c r="C677" i="45" l="1"/>
  <c r="E678" i="45"/>
  <c r="D678" i="45"/>
  <c r="A679" i="45"/>
  <c r="B673" i="42"/>
  <c r="C673" i="42" s="1"/>
  <c r="A672" i="42"/>
  <c r="E672" i="42" s="1"/>
  <c r="D672" i="42"/>
  <c r="B673" i="41"/>
  <c r="C673" i="41" s="1"/>
  <c r="A672" i="41"/>
  <c r="E672" i="41" s="1"/>
  <c r="D672" i="41"/>
  <c r="C678" i="45" l="1"/>
  <c r="E679" i="45"/>
  <c r="D679" i="45"/>
  <c r="A680" i="45"/>
  <c r="B674" i="42"/>
  <c r="C674" i="42" s="1"/>
  <c r="A673" i="42"/>
  <c r="E673" i="42" s="1"/>
  <c r="D673" i="42"/>
  <c r="B674" i="41"/>
  <c r="C674" i="41" s="1"/>
  <c r="A673" i="41"/>
  <c r="E673" i="41" s="1"/>
  <c r="D673" i="41"/>
  <c r="C679" i="45" l="1"/>
  <c r="E680" i="45"/>
  <c r="D680" i="45"/>
  <c r="A681" i="45"/>
  <c r="B675" i="42"/>
  <c r="C675" i="42" s="1"/>
  <c r="A674" i="42"/>
  <c r="E674" i="42" s="1"/>
  <c r="D674" i="42"/>
  <c r="B675" i="41"/>
  <c r="C675" i="41" s="1"/>
  <c r="A674" i="41"/>
  <c r="E674" i="41" s="1"/>
  <c r="D674" i="41"/>
  <c r="E681" i="45" l="1"/>
  <c r="D681" i="45"/>
  <c r="C680" i="45"/>
  <c r="A682" i="45"/>
  <c r="B676" i="42"/>
  <c r="C676" i="42" s="1"/>
  <c r="A675" i="42"/>
  <c r="E675" i="42" s="1"/>
  <c r="D675" i="42"/>
  <c r="B676" i="41"/>
  <c r="C676" i="41" s="1"/>
  <c r="A675" i="41"/>
  <c r="E675" i="41" s="1"/>
  <c r="D675" i="41"/>
  <c r="C681" i="45" l="1"/>
  <c r="E682" i="45"/>
  <c r="D682" i="45"/>
  <c r="A683" i="45"/>
  <c r="B677" i="42"/>
  <c r="C677" i="42" s="1"/>
  <c r="A676" i="42"/>
  <c r="E676" i="42" s="1"/>
  <c r="D676" i="42"/>
  <c r="B677" i="41"/>
  <c r="C677" i="41" s="1"/>
  <c r="A676" i="41"/>
  <c r="E676" i="41" s="1"/>
  <c r="D676" i="41"/>
  <c r="C682" i="45" l="1"/>
  <c r="E683" i="45"/>
  <c r="D683" i="45"/>
  <c r="A684" i="45"/>
  <c r="B678" i="42"/>
  <c r="C678" i="42" s="1"/>
  <c r="A677" i="42"/>
  <c r="E677" i="42" s="1"/>
  <c r="D677" i="42"/>
  <c r="B678" i="41"/>
  <c r="C678" i="41" s="1"/>
  <c r="A677" i="41"/>
  <c r="E677" i="41" s="1"/>
  <c r="D677" i="41"/>
  <c r="C683" i="45" l="1"/>
  <c r="E684" i="45"/>
  <c r="D684" i="45"/>
  <c r="A685" i="45"/>
  <c r="B679" i="42"/>
  <c r="C679" i="42" s="1"/>
  <c r="A678" i="42"/>
  <c r="E678" i="42" s="1"/>
  <c r="D678" i="42"/>
  <c r="B679" i="41"/>
  <c r="C679" i="41" s="1"/>
  <c r="A678" i="41"/>
  <c r="E678" i="41" s="1"/>
  <c r="D678" i="41"/>
  <c r="E685" i="45" l="1"/>
  <c r="D685" i="45"/>
  <c r="C684" i="45"/>
  <c r="A686" i="45"/>
  <c r="B680" i="42"/>
  <c r="C680" i="42" s="1"/>
  <c r="A679" i="42"/>
  <c r="E679" i="42" s="1"/>
  <c r="D679" i="42"/>
  <c r="B680" i="41"/>
  <c r="C680" i="41" s="1"/>
  <c r="A679" i="41"/>
  <c r="E679" i="41" s="1"/>
  <c r="D679" i="41"/>
  <c r="C685" i="45" l="1"/>
  <c r="E686" i="45"/>
  <c r="D686" i="45"/>
  <c r="A687" i="45"/>
  <c r="B681" i="42"/>
  <c r="C681" i="42" s="1"/>
  <c r="A680" i="42"/>
  <c r="E680" i="42" s="1"/>
  <c r="D680" i="42"/>
  <c r="B681" i="41"/>
  <c r="C681" i="41" s="1"/>
  <c r="A680" i="41"/>
  <c r="E680" i="41" s="1"/>
  <c r="D680" i="41"/>
  <c r="C686" i="45" l="1"/>
  <c r="E687" i="45"/>
  <c r="D687" i="45"/>
  <c r="A688" i="45"/>
  <c r="B682" i="42"/>
  <c r="C682" i="42" s="1"/>
  <c r="A681" i="42"/>
  <c r="E681" i="42" s="1"/>
  <c r="D681" i="42"/>
  <c r="B682" i="41"/>
  <c r="C682" i="41" s="1"/>
  <c r="A681" i="41"/>
  <c r="E681" i="41" s="1"/>
  <c r="D681" i="41"/>
  <c r="C687" i="45" l="1"/>
  <c r="E688" i="45"/>
  <c r="D688" i="45"/>
  <c r="A689" i="45"/>
  <c r="B683" i="42"/>
  <c r="C683" i="42" s="1"/>
  <c r="A682" i="42"/>
  <c r="E682" i="42" s="1"/>
  <c r="D682" i="42"/>
  <c r="B683" i="41"/>
  <c r="C683" i="41" s="1"/>
  <c r="A682" i="41"/>
  <c r="E682" i="41" s="1"/>
  <c r="D682" i="41"/>
  <c r="C688" i="45" l="1"/>
  <c r="E689" i="45"/>
  <c r="D689" i="45"/>
  <c r="A690" i="45"/>
  <c r="B684" i="42"/>
  <c r="C684" i="42" s="1"/>
  <c r="A683" i="42"/>
  <c r="E683" i="42" s="1"/>
  <c r="D683" i="42"/>
  <c r="B684" i="41"/>
  <c r="C684" i="41" s="1"/>
  <c r="A683" i="41"/>
  <c r="E683" i="41" s="1"/>
  <c r="D683" i="41"/>
  <c r="C689" i="45" l="1"/>
  <c r="E690" i="45"/>
  <c r="D690" i="45"/>
  <c r="A691" i="45"/>
  <c r="B685" i="42"/>
  <c r="C685" i="42" s="1"/>
  <c r="A684" i="42"/>
  <c r="E684" i="42" s="1"/>
  <c r="D684" i="42"/>
  <c r="B685" i="41"/>
  <c r="C685" i="41" s="1"/>
  <c r="A684" i="41"/>
  <c r="E684" i="41" s="1"/>
  <c r="D684" i="41"/>
  <c r="C690" i="45" l="1"/>
  <c r="E691" i="45"/>
  <c r="D691" i="45"/>
  <c r="A692" i="45"/>
  <c r="B686" i="42"/>
  <c r="C686" i="42" s="1"/>
  <c r="A685" i="42"/>
  <c r="E685" i="42" s="1"/>
  <c r="D685" i="42"/>
  <c r="B686" i="41"/>
  <c r="C686" i="41" s="1"/>
  <c r="A685" i="41"/>
  <c r="E685" i="41" s="1"/>
  <c r="D685" i="41"/>
  <c r="C691" i="45" l="1"/>
  <c r="E692" i="45"/>
  <c r="D692" i="45"/>
  <c r="A693" i="45"/>
  <c r="B687" i="42"/>
  <c r="C687" i="42" s="1"/>
  <c r="A686" i="42"/>
  <c r="E686" i="42" s="1"/>
  <c r="D686" i="42"/>
  <c r="B687" i="41"/>
  <c r="C687" i="41" s="1"/>
  <c r="A686" i="41"/>
  <c r="E686" i="41" s="1"/>
  <c r="D686" i="41"/>
  <c r="C692" i="45" l="1"/>
  <c r="E693" i="45"/>
  <c r="D693" i="45"/>
  <c r="A694" i="45"/>
  <c r="B688" i="42"/>
  <c r="C688" i="42" s="1"/>
  <c r="A687" i="42"/>
  <c r="E687" i="42" s="1"/>
  <c r="D687" i="42"/>
  <c r="B688" i="41"/>
  <c r="C688" i="41" s="1"/>
  <c r="A687" i="41"/>
  <c r="E687" i="41" s="1"/>
  <c r="D687" i="41"/>
  <c r="C693" i="45" l="1"/>
  <c r="E694" i="45"/>
  <c r="D694" i="45"/>
  <c r="A695" i="45"/>
  <c r="B689" i="42"/>
  <c r="C689" i="42" s="1"/>
  <c r="A688" i="42"/>
  <c r="E688" i="42" s="1"/>
  <c r="D688" i="42"/>
  <c r="B689" i="41"/>
  <c r="C689" i="41" s="1"/>
  <c r="A688" i="41"/>
  <c r="E688" i="41" s="1"/>
  <c r="D688" i="41"/>
  <c r="C694" i="45" l="1"/>
  <c r="D695" i="45"/>
  <c r="E695" i="45"/>
  <c r="A696" i="45"/>
  <c r="B690" i="42"/>
  <c r="C690" i="42" s="1"/>
  <c r="A689" i="42"/>
  <c r="E689" i="42" s="1"/>
  <c r="D689" i="42"/>
  <c r="B690" i="41"/>
  <c r="C690" i="41" s="1"/>
  <c r="A689" i="41"/>
  <c r="E689" i="41" s="1"/>
  <c r="D689" i="41"/>
  <c r="C695" i="45" l="1"/>
  <c r="E696" i="45"/>
  <c r="D696" i="45"/>
  <c r="A697" i="45"/>
  <c r="B691" i="42"/>
  <c r="C691" i="42" s="1"/>
  <c r="A690" i="42"/>
  <c r="E690" i="42" s="1"/>
  <c r="D690" i="42"/>
  <c r="B691" i="41"/>
  <c r="C691" i="41" s="1"/>
  <c r="A690" i="41"/>
  <c r="E690" i="41" s="1"/>
  <c r="D690" i="41"/>
  <c r="C696" i="45" l="1"/>
  <c r="E697" i="45"/>
  <c r="D697" i="45"/>
  <c r="A698" i="45"/>
  <c r="B692" i="42"/>
  <c r="C692" i="42" s="1"/>
  <c r="A691" i="42"/>
  <c r="E691" i="42" s="1"/>
  <c r="D691" i="42"/>
  <c r="B692" i="41"/>
  <c r="C692" i="41" s="1"/>
  <c r="A691" i="41"/>
  <c r="E691" i="41" s="1"/>
  <c r="D691" i="41"/>
  <c r="C697" i="45" l="1"/>
  <c r="E698" i="45"/>
  <c r="D698" i="45"/>
  <c r="A699" i="45"/>
  <c r="B693" i="42"/>
  <c r="C693" i="42" s="1"/>
  <c r="A692" i="42"/>
  <c r="E692" i="42" s="1"/>
  <c r="D692" i="42"/>
  <c r="B693" i="41"/>
  <c r="C693" i="41" s="1"/>
  <c r="A692" i="41"/>
  <c r="E692" i="41" s="1"/>
  <c r="D692" i="41"/>
  <c r="C698" i="45" l="1"/>
  <c r="E699" i="45"/>
  <c r="D699" i="45"/>
  <c r="A700" i="45"/>
  <c r="B694" i="42"/>
  <c r="C694" i="42" s="1"/>
  <c r="A693" i="42"/>
  <c r="E693" i="42" s="1"/>
  <c r="D693" i="42"/>
  <c r="B694" i="41"/>
  <c r="C694" i="41" s="1"/>
  <c r="A693" i="41"/>
  <c r="E693" i="41" s="1"/>
  <c r="D693" i="41"/>
  <c r="C699" i="45" l="1"/>
  <c r="E700" i="45"/>
  <c r="D700" i="45"/>
  <c r="A701" i="45"/>
  <c r="B695" i="42"/>
  <c r="C695" i="42" s="1"/>
  <c r="A694" i="42"/>
  <c r="E694" i="42" s="1"/>
  <c r="D694" i="42"/>
  <c r="B695" i="41"/>
  <c r="C695" i="41" s="1"/>
  <c r="A694" i="41"/>
  <c r="E694" i="41" s="1"/>
  <c r="D694" i="41"/>
  <c r="C700" i="45" l="1"/>
  <c r="E701" i="45"/>
  <c r="D701" i="45"/>
  <c r="A702" i="45"/>
  <c r="D695" i="42"/>
  <c r="A695" i="42"/>
  <c r="E695" i="42" s="1"/>
  <c r="B696" i="42"/>
  <c r="C696" i="42" s="1"/>
  <c r="B696" i="41"/>
  <c r="C696" i="41" s="1"/>
  <c r="A695" i="41"/>
  <c r="E695" i="41" s="1"/>
  <c r="D695" i="41"/>
  <c r="C701" i="45" l="1"/>
  <c r="E702" i="45"/>
  <c r="D702" i="45"/>
  <c r="A703" i="45"/>
  <c r="D696" i="42"/>
  <c r="A696" i="42"/>
  <c r="E696" i="42" s="1"/>
  <c r="B697" i="42"/>
  <c r="C697" i="42" s="1"/>
  <c r="B697" i="41"/>
  <c r="C697" i="41" s="1"/>
  <c r="A696" i="41"/>
  <c r="E696" i="41" s="1"/>
  <c r="D696" i="41"/>
  <c r="C702" i="45" l="1"/>
  <c r="E703" i="45"/>
  <c r="D703" i="45"/>
  <c r="A704" i="45"/>
  <c r="D697" i="42"/>
  <c r="A697" i="42"/>
  <c r="E697" i="42" s="1"/>
  <c r="B698" i="42"/>
  <c r="C698" i="42" s="1"/>
  <c r="B698" i="41"/>
  <c r="C698" i="41" s="1"/>
  <c r="A697" i="41"/>
  <c r="E697" i="41" s="1"/>
  <c r="D697" i="41"/>
  <c r="C703" i="45" l="1"/>
  <c r="E704" i="45"/>
  <c r="D704" i="45"/>
  <c r="A705" i="45"/>
  <c r="D698" i="42"/>
  <c r="A698" i="42"/>
  <c r="E698" i="42" s="1"/>
  <c r="B699" i="42"/>
  <c r="C699" i="42" s="1"/>
  <c r="B699" i="41"/>
  <c r="C699" i="41" s="1"/>
  <c r="A698" i="41"/>
  <c r="E698" i="41" s="1"/>
  <c r="D698" i="41"/>
  <c r="C704" i="45" l="1"/>
  <c r="E705" i="45"/>
  <c r="D705" i="45"/>
  <c r="A706" i="45"/>
  <c r="D699" i="42"/>
  <c r="A699" i="42"/>
  <c r="E699" i="42" s="1"/>
  <c r="B700" i="42"/>
  <c r="C700" i="42" s="1"/>
  <c r="B700" i="41"/>
  <c r="C700" i="41" s="1"/>
  <c r="A699" i="41"/>
  <c r="E699" i="41" s="1"/>
  <c r="D699" i="41"/>
  <c r="C705" i="45" l="1"/>
  <c r="E706" i="45"/>
  <c r="D706" i="45"/>
  <c r="A707" i="45"/>
  <c r="D700" i="42"/>
  <c r="A700" i="42"/>
  <c r="E700" i="42" s="1"/>
  <c r="B701" i="42"/>
  <c r="C701" i="42" s="1"/>
  <c r="B701" i="41"/>
  <c r="C701" i="41" s="1"/>
  <c r="A700" i="41"/>
  <c r="E700" i="41" s="1"/>
  <c r="D700" i="41"/>
  <c r="C706" i="45" l="1"/>
  <c r="E707" i="45"/>
  <c r="D707" i="45"/>
  <c r="A708" i="45"/>
  <c r="D701" i="42"/>
  <c r="A701" i="42"/>
  <c r="E701" i="42" s="1"/>
  <c r="B702" i="42"/>
  <c r="C702" i="42" s="1"/>
  <c r="B702" i="41"/>
  <c r="C702" i="41" s="1"/>
  <c r="A701" i="41"/>
  <c r="E701" i="41" s="1"/>
  <c r="D701" i="41"/>
  <c r="C707" i="45" l="1"/>
  <c r="E708" i="45"/>
  <c r="D708" i="45"/>
  <c r="A709" i="45"/>
  <c r="D702" i="42"/>
  <c r="A702" i="42"/>
  <c r="E702" i="42" s="1"/>
  <c r="B703" i="42"/>
  <c r="C703" i="42" s="1"/>
  <c r="B703" i="41"/>
  <c r="C703" i="41" s="1"/>
  <c r="A702" i="41"/>
  <c r="E702" i="41" s="1"/>
  <c r="D702" i="41"/>
  <c r="C708" i="45" l="1"/>
  <c r="E709" i="45"/>
  <c r="D709" i="45"/>
  <c r="A710" i="45"/>
  <c r="D703" i="42"/>
  <c r="A703" i="42"/>
  <c r="E703" i="42" s="1"/>
  <c r="B704" i="42"/>
  <c r="C704" i="42" s="1"/>
  <c r="B704" i="41"/>
  <c r="C704" i="41" s="1"/>
  <c r="A703" i="41"/>
  <c r="E703" i="41" s="1"/>
  <c r="D703" i="41"/>
  <c r="C709" i="45" l="1"/>
  <c r="E710" i="45"/>
  <c r="D710" i="45"/>
  <c r="A711" i="45"/>
  <c r="D704" i="42"/>
  <c r="A704" i="42"/>
  <c r="E704" i="42" s="1"/>
  <c r="B705" i="42"/>
  <c r="C705" i="42" s="1"/>
  <c r="B705" i="41"/>
  <c r="C705" i="41" s="1"/>
  <c r="A704" i="41"/>
  <c r="E704" i="41" s="1"/>
  <c r="D704" i="41"/>
  <c r="C710" i="45" l="1"/>
  <c r="E711" i="45"/>
  <c r="D711" i="45"/>
  <c r="A712" i="45"/>
  <c r="D705" i="42"/>
  <c r="A705" i="42"/>
  <c r="E705" i="42" s="1"/>
  <c r="B706" i="42"/>
  <c r="C706" i="42" s="1"/>
  <c r="B706" i="41"/>
  <c r="C706" i="41" s="1"/>
  <c r="A705" i="41"/>
  <c r="E705" i="41" s="1"/>
  <c r="D705" i="41"/>
  <c r="C711" i="45" l="1"/>
  <c r="E712" i="45"/>
  <c r="D712" i="45"/>
  <c r="A713" i="45"/>
  <c r="D706" i="42"/>
  <c r="A706" i="42"/>
  <c r="E706" i="42" s="1"/>
  <c r="B707" i="42"/>
  <c r="C707" i="42" s="1"/>
  <c r="B707" i="41"/>
  <c r="C707" i="41" s="1"/>
  <c r="A706" i="41"/>
  <c r="E706" i="41" s="1"/>
  <c r="D706" i="41"/>
  <c r="C712" i="45" l="1"/>
  <c r="E713" i="45"/>
  <c r="D713" i="45"/>
  <c r="A714" i="45"/>
  <c r="D707" i="42"/>
  <c r="A707" i="42"/>
  <c r="E707" i="42" s="1"/>
  <c r="B708" i="42"/>
  <c r="C708" i="42" s="1"/>
  <c r="B708" i="41"/>
  <c r="C708" i="41" s="1"/>
  <c r="A707" i="41"/>
  <c r="E707" i="41" s="1"/>
  <c r="D707" i="41"/>
  <c r="C713" i="45" l="1"/>
  <c r="E714" i="45"/>
  <c r="D714" i="45"/>
  <c r="A715" i="45"/>
  <c r="D708" i="42"/>
  <c r="A708" i="42"/>
  <c r="E708" i="42" s="1"/>
  <c r="B709" i="42"/>
  <c r="C709" i="42" s="1"/>
  <c r="B709" i="41"/>
  <c r="C709" i="41" s="1"/>
  <c r="A708" i="41"/>
  <c r="E708" i="41" s="1"/>
  <c r="D708" i="41"/>
  <c r="C714" i="45" l="1"/>
  <c r="E715" i="45"/>
  <c r="D715" i="45"/>
  <c r="A716" i="45"/>
  <c r="D709" i="42"/>
  <c r="A709" i="42"/>
  <c r="E709" i="42" s="1"/>
  <c r="B710" i="42"/>
  <c r="C710" i="42" s="1"/>
  <c r="B710" i="41"/>
  <c r="C710" i="41" s="1"/>
  <c r="A709" i="41"/>
  <c r="E709" i="41" s="1"/>
  <c r="D709" i="41"/>
  <c r="C715" i="45" l="1"/>
  <c r="E716" i="45"/>
  <c r="D716" i="45"/>
  <c r="A717" i="45"/>
  <c r="D710" i="42"/>
  <c r="A710" i="42"/>
  <c r="E710" i="42" s="1"/>
  <c r="B711" i="42"/>
  <c r="C711" i="42" s="1"/>
  <c r="B711" i="41"/>
  <c r="C711" i="41" s="1"/>
  <c r="A710" i="41"/>
  <c r="E710" i="41" s="1"/>
  <c r="D710" i="41"/>
  <c r="C716" i="45" l="1"/>
  <c r="E717" i="45"/>
  <c r="D717" i="45"/>
  <c r="A718" i="45"/>
  <c r="D711" i="42"/>
  <c r="A711" i="42"/>
  <c r="E711" i="42" s="1"/>
  <c r="B712" i="42"/>
  <c r="C712" i="42" s="1"/>
  <c r="B712" i="41"/>
  <c r="C712" i="41" s="1"/>
  <c r="A711" i="41"/>
  <c r="E711" i="41" s="1"/>
  <c r="D711" i="41"/>
  <c r="C717" i="45" l="1"/>
  <c r="E718" i="45"/>
  <c r="D718" i="45"/>
  <c r="A719" i="45"/>
  <c r="D712" i="42"/>
  <c r="A712" i="42"/>
  <c r="E712" i="42" s="1"/>
  <c r="B713" i="42"/>
  <c r="C713" i="42" s="1"/>
  <c r="B713" i="41"/>
  <c r="C713" i="41" s="1"/>
  <c r="A712" i="41"/>
  <c r="E712" i="41" s="1"/>
  <c r="D712" i="41"/>
  <c r="C718" i="45" l="1"/>
  <c r="E719" i="45"/>
  <c r="D719" i="45"/>
  <c r="A720" i="45"/>
  <c r="D713" i="42"/>
  <c r="A713" i="42"/>
  <c r="E713" i="42" s="1"/>
  <c r="B714" i="42"/>
  <c r="C714" i="42" s="1"/>
  <c r="B714" i="41"/>
  <c r="C714" i="41" s="1"/>
  <c r="A713" i="41"/>
  <c r="E713" i="41" s="1"/>
  <c r="D713" i="41"/>
  <c r="C719" i="45" l="1"/>
  <c r="E720" i="45"/>
  <c r="D720" i="45"/>
  <c r="A721" i="45"/>
  <c r="D714" i="42"/>
  <c r="A714" i="42"/>
  <c r="E714" i="42" s="1"/>
  <c r="B715" i="42"/>
  <c r="C715" i="42" s="1"/>
  <c r="B715" i="41"/>
  <c r="C715" i="41" s="1"/>
  <c r="A714" i="41"/>
  <c r="E714" i="41" s="1"/>
  <c r="D714" i="41"/>
  <c r="C720" i="45" l="1"/>
  <c r="E721" i="45"/>
  <c r="D721" i="45"/>
  <c r="A722" i="45"/>
  <c r="D715" i="42"/>
  <c r="A715" i="42"/>
  <c r="E715" i="42" s="1"/>
  <c r="B716" i="42"/>
  <c r="C716" i="42" s="1"/>
  <c r="B716" i="41"/>
  <c r="C716" i="41" s="1"/>
  <c r="A715" i="41"/>
  <c r="E715" i="41" s="1"/>
  <c r="D715" i="41"/>
  <c r="C721" i="45" l="1"/>
  <c r="E722" i="45"/>
  <c r="D722" i="45"/>
  <c r="A723" i="45"/>
  <c r="D716" i="42"/>
  <c r="A716" i="42"/>
  <c r="E716" i="42" s="1"/>
  <c r="B717" i="42"/>
  <c r="C717" i="42" s="1"/>
  <c r="B717" i="41"/>
  <c r="C717" i="41" s="1"/>
  <c r="A716" i="41"/>
  <c r="E716" i="41" s="1"/>
  <c r="D716" i="41"/>
  <c r="C722" i="45" l="1"/>
  <c r="E723" i="45"/>
  <c r="D723" i="45"/>
  <c r="A724" i="45"/>
  <c r="D717" i="42"/>
  <c r="A717" i="42"/>
  <c r="E717" i="42" s="1"/>
  <c r="B718" i="42"/>
  <c r="C718" i="42" s="1"/>
  <c r="B718" i="41"/>
  <c r="C718" i="41" s="1"/>
  <c r="A717" i="41"/>
  <c r="E717" i="41" s="1"/>
  <c r="D717" i="41"/>
  <c r="C723" i="45" l="1"/>
  <c r="E724" i="45"/>
  <c r="D724" i="45"/>
  <c r="A725" i="45"/>
  <c r="D718" i="42"/>
  <c r="A718" i="42"/>
  <c r="E718" i="42" s="1"/>
  <c r="B719" i="42"/>
  <c r="C719" i="42" s="1"/>
  <c r="B719" i="41"/>
  <c r="C719" i="41" s="1"/>
  <c r="A718" i="41"/>
  <c r="E718" i="41" s="1"/>
  <c r="D718" i="41"/>
  <c r="C724" i="45" l="1"/>
  <c r="E725" i="45"/>
  <c r="D725" i="45"/>
  <c r="A726" i="45"/>
  <c r="D719" i="42"/>
  <c r="A719" i="42"/>
  <c r="E719" i="42" s="1"/>
  <c r="B720" i="42"/>
  <c r="C720" i="42" s="1"/>
  <c r="B720" i="41"/>
  <c r="C720" i="41" s="1"/>
  <c r="A719" i="41"/>
  <c r="E719" i="41" s="1"/>
  <c r="D719" i="41"/>
  <c r="C725" i="45" l="1"/>
  <c r="E726" i="45"/>
  <c r="D726" i="45"/>
  <c r="A727" i="45"/>
  <c r="D720" i="42"/>
  <c r="A720" i="42"/>
  <c r="E720" i="42" s="1"/>
  <c r="B721" i="42"/>
  <c r="C721" i="42" s="1"/>
  <c r="B721" i="41"/>
  <c r="C721" i="41" s="1"/>
  <c r="A720" i="41"/>
  <c r="E720" i="41" s="1"/>
  <c r="D720" i="41"/>
  <c r="C726" i="45" l="1"/>
  <c r="E727" i="45"/>
  <c r="D727" i="45"/>
  <c r="A728" i="45"/>
  <c r="D721" i="42"/>
  <c r="A721" i="42"/>
  <c r="E721" i="42" s="1"/>
  <c r="B722" i="42"/>
  <c r="C722" i="42" s="1"/>
  <c r="B722" i="41"/>
  <c r="C722" i="41" s="1"/>
  <c r="A721" i="41"/>
  <c r="E721" i="41" s="1"/>
  <c r="D721" i="41"/>
  <c r="C727" i="45" l="1"/>
  <c r="E728" i="45"/>
  <c r="D728" i="45"/>
  <c r="A729" i="45"/>
  <c r="D722" i="42"/>
  <c r="A722" i="42"/>
  <c r="E722" i="42" s="1"/>
  <c r="B723" i="42"/>
  <c r="C723" i="42" s="1"/>
  <c r="B723" i="41"/>
  <c r="C723" i="41" s="1"/>
  <c r="A722" i="41"/>
  <c r="E722" i="41" s="1"/>
  <c r="D722" i="41"/>
  <c r="C728" i="45" l="1"/>
  <c r="E729" i="45"/>
  <c r="D729" i="45"/>
  <c r="A730" i="45"/>
  <c r="D723" i="42"/>
  <c r="A723" i="42"/>
  <c r="E723" i="42" s="1"/>
  <c r="B724" i="42"/>
  <c r="C724" i="42" s="1"/>
  <c r="B724" i="41"/>
  <c r="C724" i="41" s="1"/>
  <c r="A723" i="41"/>
  <c r="E723" i="41" s="1"/>
  <c r="D723" i="41"/>
  <c r="C729" i="45" l="1"/>
  <c r="E730" i="45"/>
  <c r="D730" i="45"/>
  <c r="A731" i="45"/>
  <c r="D724" i="42"/>
  <c r="A724" i="42"/>
  <c r="E724" i="42" s="1"/>
  <c r="B725" i="42"/>
  <c r="C725" i="42" s="1"/>
  <c r="B725" i="41"/>
  <c r="C725" i="41" s="1"/>
  <c r="A724" i="41"/>
  <c r="E724" i="41" s="1"/>
  <c r="D724" i="41"/>
  <c r="C730" i="45" l="1"/>
  <c r="E731" i="45"/>
  <c r="D731" i="45"/>
  <c r="A732" i="45"/>
  <c r="D725" i="42"/>
  <c r="A725" i="42"/>
  <c r="E725" i="42" s="1"/>
  <c r="B726" i="42"/>
  <c r="C726" i="42" s="1"/>
  <c r="B726" i="41"/>
  <c r="C726" i="41" s="1"/>
  <c r="A725" i="41"/>
  <c r="E725" i="41" s="1"/>
  <c r="D725" i="41"/>
  <c r="C731" i="45" l="1"/>
  <c r="E732" i="45"/>
  <c r="D732" i="45"/>
  <c r="A733" i="45"/>
  <c r="D726" i="42"/>
  <c r="A726" i="42"/>
  <c r="E726" i="42" s="1"/>
  <c r="B727" i="42"/>
  <c r="C727" i="42" s="1"/>
  <c r="B727" i="41"/>
  <c r="C727" i="41" s="1"/>
  <c r="A726" i="41"/>
  <c r="E726" i="41" s="1"/>
  <c r="D726" i="41"/>
  <c r="C732" i="45" l="1"/>
  <c r="E733" i="45"/>
  <c r="D733" i="45"/>
  <c r="A734" i="45"/>
  <c r="D727" i="42"/>
  <c r="A727" i="42"/>
  <c r="E727" i="42" s="1"/>
  <c r="B728" i="42"/>
  <c r="C728" i="42" s="1"/>
  <c r="B728" i="41"/>
  <c r="C728" i="41" s="1"/>
  <c r="A727" i="41"/>
  <c r="E727" i="41" s="1"/>
  <c r="D727" i="41"/>
  <c r="C733" i="45" l="1"/>
  <c r="E734" i="45"/>
  <c r="D734" i="45"/>
  <c r="A735" i="45"/>
  <c r="D728" i="42"/>
  <c r="A728" i="42"/>
  <c r="E728" i="42" s="1"/>
  <c r="B729" i="42"/>
  <c r="C729" i="42" s="1"/>
  <c r="B729" i="41"/>
  <c r="C729" i="41" s="1"/>
  <c r="A728" i="41"/>
  <c r="E728" i="41" s="1"/>
  <c r="D728" i="41"/>
  <c r="C734" i="45" l="1"/>
  <c r="E735" i="45"/>
  <c r="D735" i="45"/>
  <c r="A736" i="45"/>
  <c r="D729" i="42"/>
  <c r="A729" i="42"/>
  <c r="E729" i="42" s="1"/>
  <c r="B730" i="42"/>
  <c r="C730" i="42" s="1"/>
  <c r="B730" i="41"/>
  <c r="C730" i="41" s="1"/>
  <c r="A729" i="41"/>
  <c r="E729" i="41" s="1"/>
  <c r="D729" i="41"/>
  <c r="C735" i="45" l="1"/>
  <c r="E736" i="45"/>
  <c r="D736" i="45"/>
  <c r="A737" i="45"/>
  <c r="D730" i="42"/>
  <c r="A730" i="42"/>
  <c r="E730" i="42" s="1"/>
  <c r="B731" i="42"/>
  <c r="C731" i="42" s="1"/>
  <c r="B731" i="41"/>
  <c r="C731" i="41" s="1"/>
  <c r="A730" i="41"/>
  <c r="E730" i="41" s="1"/>
  <c r="D730" i="41"/>
  <c r="C736" i="45" l="1"/>
  <c r="E737" i="45"/>
  <c r="D737" i="45"/>
  <c r="A738" i="45"/>
  <c r="D731" i="42"/>
  <c r="A731" i="42"/>
  <c r="E731" i="42" s="1"/>
  <c r="B732" i="42"/>
  <c r="C732" i="42" s="1"/>
  <c r="D731" i="41"/>
  <c r="A731" i="41"/>
  <c r="E731" i="41" s="1"/>
  <c r="B732" i="41"/>
  <c r="C732" i="41" s="1"/>
  <c r="C737" i="45" l="1"/>
  <c r="E738" i="45"/>
  <c r="D738" i="45"/>
  <c r="A739" i="45"/>
  <c r="D732" i="42"/>
  <c r="A732" i="42"/>
  <c r="E732" i="42" s="1"/>
  <c r="B733" i="42"/>
  <c r="C733" i="42" s="1"/>
  <c r="D732" i="41"/>
  <c r="A732" i="41"/>
  <c r="E732" i="41" s="1"/>
  <c r="B733" i="41"/>
  <c r="C733" i="41" s="1"/>
  <c r="C738" i="45" l="1"/>
  <c r="E739" i="45"/>
  <c r="D739" i="45"/>
  <c r="A740" i="45"/>
  <c r="D733" i="42"/>
  <c r="A733" i="42"/>
  <c r="E733" i="42" s="1"/>
  <c r="B734" i="42"/>
  <c r="C734" i="42" s="1"/>
  <c r="D733" i="41"/>
  <c r="A733" i="41"/>
  <c r="E733" i="41" s="1"/>
  <c r="B734" i="41"/>
  <c r="C734" i="41" s="1"/>
  <c r="C739" i="45" l="1"/>
  <c r="E740" i="45"/>
  <c r="D740" i="45"/>
  <c r="A741" i="45"/>
  <c r="D734" i="42"/>
  <c r="A734" i="42"/>
  <c r="E734" i="42" s="1"/>
  <c r="B735" i="42"/>
  <c r="C735" i="42" s="1"/>
  <c r="D734" i="41"/>
  <c r="B735" i="41"/>
  <c r="C735" i="41" s="1"/>
  <c r="A734" i="41"/>
  <c r="E734" i="41" s="1"/>
  <c r="C740" i="45" l="1"/>
  <c r="E741" i="45"/>
  <c r="D741" i="45"/>
  <c r="A742" i="45"/>
  <c r="D735" i="42"/>
  <c r="A735" i="42"/>
  <c r="E735" i="42" s="1"/>
  <c r="B736" i="42"/>
  <c r="C736" i="42" s="1"/>
  <c r="D735" i="41"/>
  <c r="A735" i="41"/>
  <c r="E735" i="41" s="1"/>
  <c r="B736" i="41"/>
  <c r="C736" i="41" s="1"/>
  <c r="C741" i="45" l="1"/>
  <c r="E742" i="45"/>
  <c r="D742" i="45"/>
  <c r="A743" i="45"/>
  <c r="D736" i="42"/>
  <c r="A736" i="42"/>
  <c r="E736" i="42" s="1"/>
  <c r="B737" i="42"/>
  <c r="C737" i="42" s="1"/>
  <c r="D736" i="41"/>
  <c r="B737" i="41"/>
  <c r="C737" i="41" s="1"/>
  <c r="A736" i="41"/>
  <c r="E736" i="41" s="1"/>
  <c r="C742" i="45" l="1"/>
  <c r="E743" i="45"/>
  <c r="D743" i="45"/>
  <c r="A744" i="45"/>
  <c r="D737" i="42"/>
  <c r="A737" i="42"/>
  <c r="E737" i="42" s="1"/>
  <c r="B738" i="42"/>
  <c r="C738" i="42" s="1"/>
  <c r="D737" i="41"/>
  <c r="A737" i="41"/>
  <c r="E737" i="41" s="1"/>
  <c r="B738" i="41"/>
  <c r="C738" i="41" s="1"/>
  <c r="C743" i="45" l="1"/>
  <c r="E744" i="45"/>
  <c r="D744" i="45"/>
  <c r="A745" i="45"/>
  <c r="D738" i="42"/>
  <c r="A738" i="42"/>
  <c r="E738" i="42" s="1"/>
  <c r="B739" i="42"/>
  <c r="C739" i="42" s="1"/>
  <c r="D738" i="41"/>
  <c r="A738" i="41"/>
  <c r="E738" i="41" s="1"/>
  <c r="B739" i="41"/>
  <c r="C739" i="41" s="1"/>
  <c r="C744" i="45" l="1"/>
  <c r="E745" i="45"/>
  <c r="D745" i="45"/>
  <c r="A746" i="45"/>
  <c r="D739" i="42"/>
  <c r="A739" i="42"/>
  <c r="E739" i="42" s="1"/>
  <c r="B740" i="42"/>
  <c r="C740" i="42" s="1"/>
  <c r="D739" i="41"/>
  <c r="A739" i="41"/>
  <c r="E739" i="41" s="1"/>
  <c r="B740" i="41"/>
  <c r="C740" i="41" s="1"/>
  <c r="C745" i="45" l="1"/>
  <c r="E746" i="45"/>
  <c r="D746" i="45"/>
  <c r="A747" i="45"/>
  <c r="D740" i="42"/>
  <c r="A740" i="42"/>
  <c r="E740" i="42" s="1"/>
  <c r="B741" i="42"/>
  <c r="C741" i="42" s="1"/>
  <c r="D740" i="41"/>
  <c r="A740" i="41"/>
  <c r="E740" i="41" s="1"/>
  <c r="B741" i="41"/>
  <c r="C741" i="41" s="1"/>
  <c r="C746" i="45" l="1"/>
  <c r="E747" i="45"/>
  <c r="D747" i="45"/>
  <c r="A748" i="45"/>
  <c r="D741" i="42"/>
  <c r="A741" i="42"/>
  <c r="E741" i="42" s="1"/>
  <c r="B742" i="42"/>
  <c r="C742" i="42" s="1"/>
  <c r="D741" i="41"/>
  <c r="A741" i="41"/>
  <c r="E741" i="41" s="1"/>
  <c r="B742" i="41"/>
  <c r="C742" i="41" s="1"/>
  <c r="C747" i="45" l="1"/>
  <c r="E748" i="45"/>
  <c r="D748" i="45"/>
  <c r="A749" i="45"/>
  <c r="D742" i="42"/>
  <c r="A742" i="42"/>
  <c r="E742" i="42" s="1"/>
  <c r="B743" i="42"/>
  <c r="C743" i="42" s="1"/>
  <c r="D742" i="41"/>
  <c r="B743" i="41"/>
  <c r="C743" i="41" s="1"/>
  <c r="A742" i="41"/>
  <c r="E742" i="41" s="1"/>
  <c r="C748" i="45" l="1"/>
  <c r="E749" i="45"/>
  <c r="D749" i="45"/>
  <c r="A750" i="45"/>
  <c r="D743" i="42"/>
  <c r="A743" i="42"/>
  <c r="E743" i="42" s="1"/>
  <c r="B744" i="42"/>
  <c r="C744" i="42" s="1"/>
  <c r="D743" i="41"/>
  <c r="A743" i="41"/>
  <c r="E743" i="41" s="1"/>
  <c r="B744" i="41"/>
  <c r="C744" i="41" s="1"/>
  <c r="C749" i="45" l="1"/>
  <c r="E750" i="45"/>
  <c r="D750" i="45"/>
  <c r="A751" i="45"/>
  <c r="D744" i="42"/>
  <c r="A744" i="42"/>
  <c r="E744" i="42" s="1"/>
  <c r="B745" i="42"/>
  <c r="C745" i="42" s="1"/>
  <c r="D744" i="41"/>
  <c r="B745" i="41"/>
  <c r="C745" i="41" s="1"/>
  <c r="A744" i="41"/>
  <c r="E744" i="41" s="1"/>
  <c r="C750" i="45" l="1"/>
  <c r="E751" i="45"/>
  <c r="D751" i="45"/>
  <c r="A752" i="45"/>
  <c r="D745" i="42"/>
  <c r="A745" i="42"/>
  <c r="E745" i="42" s="1"/>
  <c r="B746" i="42"/>
  <c r="C746" i="42" s="1"/>
  <c r="D745" i="41"/>
  <c r="A745" i="41"/>
  <c r="E745" i="41" s="1"/>
  <c r="B746" i="41"/>
  <c r="C746" i="41" s="1"/>
  <c r="C751" i="45" l="1"/>
  <c r="E752" i="45"/>
  <c r="D752" i="45"/>
  <c r="A753" i="45"/>
  <c r="D746" i="42"/>
  <c r="A746" i="42"/>
  <c r="E746" i="42" s="1"/>
  <c r="B747" i="42"/>
  <c r="C747" i="42" s="1"/>
  <c r="D746" i="41"/>
  <c r="A746" i="41"/>
  <c r="E746" i="41" s="1"/>
  <c r="B747" i="41"/>
  <c r="C747" i="41" s="1"/>
  <c r="C752" i="45" l="1"/>
  <c r="E753" i="45"/>
  <c r="D753" i="45"/>
  <c r="A754" i="45"/>
  <c r="D747" i="42"/>
  <c r="A747" i="42"/>
  <c r="E747" i="42" s="1"/>
  <c r="B748" i="42"/>
  <c r="C748" i="42" s="1"/>
  <c r="D747" i="41"/>
  <c r="A747" i="41"/>
  <c r="E747" i="41" s="1"/>
  <c r="B748" i="41"/>
  <c r="C748" i="41" s="1"/>
  <c r="C753" i="45" l="1"/>
  <c r="E754" i="45"/>
  <c r="D754" i="45"/>
  <c r="A755" i="45"/>
  <c r="D748" i="42"/>
  <c r="A748" i="42"/>
  <c r="E748" i="42" s="1"/>
  <c r="B749" i="42"/>
  <c r="C749" i="42" s="1"/>
  <c r="D748" i="41"/>
  <c r="A748" i="41"/>
  <c r="E748" i="41" s="1"/>
  <c r="B749" i="41"/>
  <c r="C749" i="41" s="1"/>
  <c r="C754" i="45" l="1"/>
  <c r="E755" i="45"/>
  <c r="D755" i="45"/>
  <c r="A756" i="45"/>
  <c r="D749" i="42"/>
  <c r="A749" i="42"/>
  <c r="E749" i="42" s="1"/>
  <c r="B750" i="42"/>
  <c r="C750" i="42" s="1"/>
  <c r="D749" i="41"/>
  <c r="A749" i="41"/>
  <c r="E749" i="41" s="1"/>
  <c r="B750" i="41"/>
  <c r="C750" i="41" s="1"/>
  <c r="C755" i="45" l="1"/>
  <c r="E756" i="45"/>
  <c r="D756" i="45"/>
  <c r="A757" i="45"/>
  <c r="D750" i="42"/>
  <c r="A750" i="42"/>
  <c r="E750" i="42" s="1"/>
  <c r="B751" i="42"/>
  <c r="C751" i="42" s="1"/>
  <c r="D750" i="41"/>
  <c r="B751" i="41"/>
  <c r="C751" i="41" s="1"/>
  <c r="A750" i="41"/>
  <c r="E750" i="41" s="1"/>
  <c r="C756" i="45" l="1"/>
  <c r="E757" i="45"/>
  <c r="D757" i="45"/>
  <c r="A758" i="45"/>
  <c r="D751" i="42"/>
  <c r="A751" i="42"/>
  <c r="E751" i="42" s="1"/>
  <c r="B752" i="42"/>
  <c r="C752" i="42" s="1"/>
  <c r="D751" i="41"/>
  <c r="A751" i="41"/>
  <c r="E751" i="41" s="1"/>
  <c r="B752" i="41"/>
  <c r="C752" i="41" s="1"/>
  <c r="C757" i="45" l="1"/>
  <c r="E758" i="45"/>
  <c r="D758" i="45"/>
  <c r="A759" i="45"/>
  <c r="D752" i="42"/>
  <c r="A752" i="42"/>
  <c r="E752" i="42" s="1"/>
  <c r="B753" i="42"/>
  <c r="C753" i="42" s="1"/>
  <c r="D752" i="41"/>
  <c r="B753" i="41"/>
  <c r="C753" i="41" s="1"/>
  <c r="A752" i="41"/>
  <c r="E752" i="41" s="1"/>
  <c r="C758" i="45" l="1"/>
  <c r="D759" i="45"/>
  <c r="E759" i="45"/>
  <c r="A760" i="45"/>
  <c r="D753" i="42"/>
  <c r="A753" i="42"/>
  <c r="E753" i="42" s="1"/>
  <c r="B754" i="42"/>
  <c r="C754" i="42" s="1"/>
  <c r="D753" i="41"/>
  <c r="A753" i="41"/>
  <c r="E753" i="41" s="1"/>
  <c r="B754" i="41"/>
  <c r="C754" i="41" s="1"/>
  <c r="C759" i="45" l="1"/>
  <c r="E760" i="45"/>
  <c r="D760" i="45"/>
  <c r="A761" i="45"/>
  <c r="D754" i="42"/>
  <c r="A754" i="42"/>
  <c r="E754" i="42" s="1"/>
  <c r="B755" i="42"/>
  <c r="C755" i="42" s="1"/>
  <c r="D754" i="41"/>
  <c r="A754" i="41"/>
  <c r="E754" i="41" s="1"/>
  <c r="B755" i="41"/>
  <c r="C755" i="41" s="1"/>
  <c r="C760" i="45" l="1"/>
  <c r="E761" i="45"/>
  <c r="D761" i="45"/>
  <c r="A762" i="45"/>
  <c r="D755" i="42"/>
  <c r="A755" i="42"/>
  <c r="E755" i="42" s="1"/>
  <c r="B756" i="42"/>
  <c r="C756" i="42" s="1"/>
  <c r="D755" i="41"/>
  <c r="A755" i="41"/>
  <c r="E755" i="41" s="1"/>
  <c r="B756" i="41"/>
  <c r="C756" i="41" s="1"/>
  <c r="C761" i="45" l="1"/>
  <c r="E762" i="45"/>
  <c r="D762" i="45"/>
  <c r="A763" i="45"/>
  <c r="D756" i="42"/>
  <c r="A756" i="42"/>
  <c r="E756" i="42" s="1"/>
  <c r="B757" i="42"/>
  <c r="C757" i="42" s="1"/>
  <c r="D756" i="41"/>
  <c r="A756" i="41"/>
  <c r="E756" i="41" s="1"/>
  <c r="B757" i="41"/>
  <c r="C757" i="41" s="1"/>
  <c r="C762" i="45" l="1"/>
  <c r="E763" i="45"/>
  <c r="D763" i="45"/>
  <c r="A764" i="45"/>
  <c r="D757" i="42"/>
  <c r="A757" i="42"/>
  <c r="E757" i="42" s="1"/>
  <c r="B758" i="42"/>
  <c r="C758" i="42" s="1"/>
  <c r="D757" i="41"/>
  <c r="A757" i="41"/>
  <c r="E757" i="41" s="1"/>
  <c r="B758" i="41"/>
  <c r="C758" i="41" s="1"/>
  <c r="C763" i="45" l="1"/>
  <c r="E764" i="45"/>
  <c r="D764" i="45"/>
  <c r="A765" i="45"/>
  <c r="D758" i="42"/>
  <c r="A758" i="42"/>
  <c r="E758" i="42" s="1"/>
  <c r="B759" i="42"/>
  <c r="C759" i="42" s="1"/>
  <c r="D758" i="41"/>
  <c r="B759" i="41"/>
  <c r="C759" i="41" s="1"/>
  <c r="A758" i="41"/>
  <c r="E758" i="41" s="1"/>
  <c r="C764" i="45" l="1"/>
  <c r="E765" i="45"/>
  <c r="D765" i="45"/>
  <c r="A766" i="45"/>
  <c r="D759" i="42"/>
  <c r="A759" i="42"/>
  <c r="E759" i="42" s="1"/>
  <c r="B760" i="42"/>
  <c r="C760" i="42" s="1"/>
  <c r="D759" i="41"/>
  <c r="A759" i="41"/>
  <c r="E759" i="41" s="1"/>
  <c r="B760" i="41"/>
  <c r="C760" i="41" s="1"/>
  <c r="C765" i="45" l="1"/>
  <c r="E766" i="45"/>
  <c r="D766" i="45"/>
  <c r="A767" i="45"/>
  <c r="D760" i="42"/>
  <c r="A760" i="42"/>
  <c r="E760" i="42" s="1"/>
  <c r="B761" i="42"/>
  <c r="C761" i="42" s="1"/>
  <c r="D760" i="41"/>
  <c r="B761" i="41"/>
  <c r="C761" i="41" s="1"/>
  <c r="A760" i="41"/>
  <c r="E760" i="41" s="1"/>
  <c r="C766" i="45" l="1"/>
  <c r="E767" i="45"/>
  <c r="D767" i="45"/>
  <c r="A768" i="45"/>
  <c r="D761" i="42"/>
  <c r="A761" i="42"/>
  <c r="E761" i="42" s="1"/>
  <c r="B762" i="42"/>
  <c r="C762" i="42" s="1"/>
  <c r="D761" i="41"/>
  <c r="A761" i="41"/>
  <c r="E761" i="41" s="1"/>
  <c r="B762" i="41"/>
  <c r="C762" i="41" s="1"/>
  <c r="C767" i="45" l="1"/>
  <c r="E768" i="45"/>
  <c r="D768" i="45"/>
  <c r="A769" i="45"/>
  <c r="D762" i="42"/>
  <c r="A762" i="42"/>
  <c r="E762" i="42" s="1"/>
  <c r="B763" i="42"/>
  <c r="C763" i="42" s="1"/>
  <c r="D762" i="41"/>
  <c r="A762" i="41"/>
  <c r="E762" i="41" s="1"/>
  <c r="B763" i="41"/>
  <c r="C763" i="41" s="1"/>
  <c r="C768" i="45" l="1"/>
  <c r="E769" i="45"/>
  <c r="D769" i="45"/>
  <c r="A770" i="45"/>
  <c r="D763" i="42"/>
  <c r="A763" i="42"/>
  <c r="E763" i="42" s="1"/>
  <c r="B764" i="42"/>
  <c r="C764" i="42" s="1"/>
  <c r="D763" i="41"/>
  <c r="A763" i="41"/>
  <c r="E763" i="41" s="1"/>
  <c r="B764" i="41"/>
  <c r="C764" i="41" s="1"/>
  <c r="C769" i="45" l="1"/>
  <c r="E770" i="45"/>
  <c r="D770" i="45"/>
  <c r="A771" i="45"/>
  <c r="D764" i="42"/>
  <c r="A764" i="42"/>
  <c r="E764" i="42" s="1"/>
  <c r="B765" i="42"/>
  <c r="C765" i="42" s="1"/>
  <c r="D764" i="41"/>
  <c r="A764" i="41"/>
  <c r="E764" i="41" s="1"/>
  <c r="B765" i="41"/>
  <c r="C765" i="41" s="1"/>
  <c r="C770" i="45" l="1"/>
  <c r="E771" i="45"/>
  <c r="D771" i="45"/>
  <c r="A772" i="45"/>
  <c r="D765" i="42"/>
  <c r="A765" i="42"/>
  <c r="E765" i="42" s="1"/>
  <c r="B766" i="42"/>
  <c r="C766" i="42" s="1"/>
  <c r="D765" i="41"/>
  <c r="A765" i="41"/>
  <c r="E765" i="41" s="1"/>
  <c r="B766" i="41"/>
  <c r="C766" i="41" s="1"/>
  <c r="C771" i="45" l="1"/>
  <c r="E772" i="45"/>
  <c r="D772" i="45"/>
  <c r="A773" i="45"/>
  <c r="D766" i="42"/>
  <c r="A766" i="42"/>
  <c r="E766" i="42" s="1"/>
  <c r="B767" i="42"/>
  <c r="C767" i="42" s="1"/>
  <c r="D766" i="41"/>
  <c r="B767" i="41"/>
  <c r="C767" i="41" s="1"/>
  <c r="A766" i="41"/>
  <c r="E766" i="41" s="1"/>
  <c r="C772" i="45" l="1"/>
  <c r="E773" i="45"/>
  <c r="D773" i="45"/>
  <c r="A774" i="45"/>
  <c r="D767" i="42"/>
  <c r="A767" i="42"/>
  <c r="E767" i="42" s="1"/>
  <c r="B768" i="42"/>
  <c r="C768" i="42" s="1"/>
  <c r="D767" i="41"/>
  <c r="A767" i="41"/>
  <c r="E767" i="41" s="1"/>
  <c r="B768" i="41"/>
  <c r="C768" i="41" s="1"/>
  <c r="C773" i="45" l="1"/>
  <c r="E774" i="45"/>
  <c r="D774" i="45"/>
  <c r="A775" i="45"/>
  <c r="D768" i="42"/>
  <c r="A768" i="42"/>
  <c r="E768" i="42" s="1"/>
  <c r="B769" i="42"/>
  <c r="C769" i="42" s="1"/>
  <c r="D768" i="41"/>
  <c r="B769" i="41"/>
  <c r="C769" i="41" s="1"/>
  <c r="A768" i="41"/>
  <c r="E768" i="41" s="1"/>
  <c r="C774" i="45" l="1"/>
  <c r="E775" i="45"/>
  <c r="D775" i="45"/>
  <c r="A776" i="45"/>
  <c r="D769" i="42"/>
  <c r="A769" i="42"/>
  <c r="E769" i="42" s="1"/>
  <c r="B770" i="42"/>
  <c r="C770" i="42" s="1"/>
  <c r="D769" i="41"/>
  <c r="A769" i="41"/>
  <c r="E769" i="41" s="1"/>
  <c r="B770" i="41"/>
  <c r="C770" i="41" s="1"/>
  <c r="C775" i="45" l="1"/>
  <c r="E776" i="45"/>
  <c r="D776" i="45"/>
  <c r="A777" i="45"/>
  <c r="D770" i="42"/>
  <c r="A770" i="42"/>
  <c r="E770" i="42" s="1"/>
  <c r="B771" i="42"/>
  <c r="C771" i="42" s="1"/>
  <c r="D770" i="41"/>
  <c r="A770" i="41"/>
  <c r="E770" i="41" s="1"/>
  <c r="B771" i="41"/>
  <c r="C771" i="41" s="1"/>
  <c r="C776" i="45" l="1"/>
  <c r="E777" i="45"/>
  <c r="D777" i="45"/>
  <c r="A778" i="45"/>
  <c r="D771" i="42"/>
  <c r="A771" i="42"/>
  <c r="E771" i="42" s="1"/>
  <c r="B772" i="42"/>
  <c r="C772" i="42" s="1"/>
  <c r="D771" i="41"/>
  <c r="A771" i="41"/>
  <c r="E771" i="41" s="1"/>
  <c r="B772" i="41"/>
  <c r="C772" i="41" s="1"/>
  <c r="C777" i="45" l="1"/>
  <c r="E778" i="45"/>
  <c r="D778" i="45"/>
  <c r="A779" i="45"/>
  <c r="D772" i="42"/>
  <c r="A772" i="42"/>
  <c r="E772" i="42" s="1"/>
  <c r="B773" i="42"/>
  <c r="C773" i="42" s="1"/>
  <c r="D772" i="41"/>
  <c r="A772" i="41"/>
  <c r="E772" i="41" s="1"/>
  <c r="B773" i="41"/>
  <c r="C773" i="41" s="1"/>
  <c r="C778" i="45" l="1"/>
  <c r="E779" i="45"/>
  <c r="D779" i="45"/>
  <c r="A780" i="45"/>
  <c r="D773" i="42"/>
  <c r="A773" i="42"/>
  <c r="E773" i="42" s="1"/>
  <c r="B774" i="42"/>
  <c r="C774" i="42" s="1"/>
  <c r="D773" i="41"/>
  <c r="A773" i="41"/>
  <c r="E773" i="41" s="1"/>
  <c r="B774" i="41"/>
  <c r="C774" i="41" s="1"/>
  <c r="C779" i="45" l="1"/>
  <c r="E780" i="45"/>
  <c r="D780" i="45"/>
  <c r="A781" i="45"/>
  <c r="D774" i="42"/>
  <c r="A774" i="42"/>
  <c r="E774" i="42" s="1"/>
  <c r="B775" i="42"/>
  <c r="C775" i="42" s="1"/>
  <c r="D774" i="41"/>
  <c r="B775" i="41"/>
  <c r="C775" i="41" s="1"/>
  <c r="A774" i="41"/>
  <c r="E774" i="41" s="1"/>
  <c r="C780" i="45" l="1"/>
  <c r="E781" i="45"/>
  <c r="D781" i="45"/>
  <c r="A782" i="45"/>
  <c r="D775" i="42"/>
  <c r="A775" i="42"/>
  <c r="E775" i="42" s="1"/>
  <c r="B776" i="42"/>
  <c r="C776" i="42" s="1"/>
  <c r="D775" i="41"/>
  <c r="A775" i="41"/>
  <c r="E775" i="41" s="1"/>
  <c r="B776" i="41"/>
  <c r="C776" i="41" s="1"/>
  <c r="C781" i="45" l="1"/>
  <c r="E782" i="45"/>
  <c r="D782" i="45"/>
  <c r="A783" i="45"/>
  <c r="D776" i="42"/>
  <c r="A776" i="42"/>
  <c r="E776" i="42" s="1"/>
  <c r="B777" i="42"/>
  <c r="C777" i="42" s="1"/>
  <c r="D776" i="41"/>
  <c r="B777" i="41"/>
  <c r="C777" i="41" s="1"/>
  <c r="A776" i="41"/>
  <c r="E776" i="41" s="1"/>
  <c r="C782" i="45" l="1"/>
  <c r="E783" i="45"/>
  <c r="D783" i="45"/>
  <c r="A784" i="45"/>
  <c r="D777" i="42"/>
  <c r="A777" i="42"/>
  <c r="E777" i="42" s="1"/>
  <c r="B778" i="42"/>
  <c r="C778" i="42" s="1"/>
  <c r="D777" i="41"/>
  <c r="A777" i="41"/>
  <c r="E777" i="41" s="1"/>
  <c r="B778" i="41"/>
  <c r="C778" i="41" s="1"/>
  <c r="C783" i="45" l="1"/>
  <c r="E784" i="45"/>
  <c r="D784" i="45"/>
  <c r="A785" i="45"/>
  <c r="D778" i="42"/>
  <c r="A778" i="42"/>
  <c r="E778" i="42" s="1"/>
  <c r="B779" i="42"/>
  <c r="C779" i="42" s="1"/>
  <c r="D778" i="41"/>
  <c r="A778" i="41"/>
  <c r="E778" i="41" s="1"/>
  <c r="B779" i="41"/>
  <c r="C779" i="41" s="1"/>
  <c r="C784" i="45" l="1"/>
  <c r="E785" i="45"/>
  <c r="D785" i="45"/>
  <c r="A786" i="45"/>
  <c r="D779" i="42"/>
  <c r="A779" i="42"/>
  <c r="E779" i="42" s="1"/>
  <c r="B780" i="42"/>
  <c r="C780" i="42" s="1"/>
  <c r="D779" i="41"/>
  <c r="A779" i="41"/>
  <c r="E779" i="41" s="1"/>
  <c r="B780" i="41"/>
  <c r="C780" i="41" s="1"/>
  <c r="C785" i="45" l="1"/>
  <c r="E786" i="45"/>
  <c r="D786" i="45"/>
  <c r="A787" i="45"/>
  <c r="D780" i="42"/>
  <c r="A780" i="42"/>
  <c r="E780" i="42" s="1"/>
  <c r="B781" i="42"/>
  <c r="C781" i="42" s="1"/>
  <c r="D780" i="41"/>
  <c r="A780" i="41"/>
  <c r="E780" i="41" s="1"/>
  <c r="B781" i="41"/>
  <c r="C781" i="41" s="1"/>
  <c r="C786" i="45" l="1"/>
  <c r="E787" i="45"/>
  <c r="D787" i="45"/>
  <c r="A788" i="45"/>
  <c r="D781" i="42"/>
  <c r="A781" i="42"/>
  <c r="E781" i="42" s="1"/>
  <c r="B782" i="42"/>
  <c r="C782" i="42" s="1"/>
  <c r="D781" i="41"/>
  <c r="A781" i="41"/>
  <c r="E781" i="41" s="1"/>
  <c r="B782" i="41"/>
  <c r="C782" i="41" s="1"/>
  <c r="C787" i="45" l="1"/>
  <c r="E788" i="45"/>
  <c r="D788" i="45"/>
  <c r="A789" i="45"/>
  <c r="D782" i="42"/>
  <c r="A782" i="42"/>
  <c r="E782" i="42" s="1"/>
  <c r="B783" i="42"/>
  <c r="C783" i="42" s="1"/>
  <c r="D782" i="41"/>
  <c r="B783" i="41"/>
  <c r="C783" i="41" s="1"/>
  <c r="A782" i="41"/>
  <c r="E782" i="41" s="1"/>
  <c r="C788" i="45" l="1"/>
  <c r="E789" i="45"/>
  <c r="D789" i="45"/>
  <c r="A790" i="45"/>
  <c r="D783" i="42"/>
  <c r="B784" i="42"/>
  <c r="C784" i="42" s="1"/>
  <c r="A783" i="42"/>
  <c r="E783" i="42" s="1"/>
  <c r="D783" i="41"/>
  <c r="A783" i="41"/>
  <c r="E783" i="41" s="1"/>
  <c r="B784" i="41"/>
  <c r="C784" i="41" s="1"/>
  <c r="C789" i="45" l="1"/>
  <c r="E790" i="45"/>
  <c r="D790" i="45"/>
  <c r="A791" i="45"/>
  <c r="D784" i="42"/>
  <c r="A784" i="42"/>
  <c r="E784" i="42" s="1"/>
  <c r="B785" i="42"/>
  <c r="C785" i="42" s="1"/>
  <c r="D784" i="41"/>
  <c r="B785" i="41"/>
  <c r="C785" i="41" s="1"/>
  <c r="A784" i="41"/>
  <c r="E784" i="41" s="1"/>
  <c r="C790" i="45" l="1"/>
  <c r="E791" i="45"/>
  <c r="D791" i="45"/>
  <c r="A792" i="45"/>
  <c r="D785" i="42"/>
  <c r="B786" i="42"/>
  <c r="C786" i="42" s="1"/>
  <c r="A785" i="42"/>
  <c r="E785" i="42" s="1"/>
  <c r="D785" i="41"/>
  <c r="A785" i="41"/>
  <c r="E785" i="41" s="1"/>
  <c r="B786" i="41"/>
  <c r="C786" i="41" s="1"/>
  <c r="C791" i="45" l="1"/>
  <c r="E792" i="45"/>
  <c r="D792" i="45"/>
  <c r="A793" i="45"/>
  <c r="D786" i="42"/>
  <c r="A786" i="42"/>
  <c r="E786" i="42" s="1"/>
  <c r="B787" i="42"/>
  <c r="C787" i="42" s="1"/>
  <c r="D786" i="41"/>
  <c r="A786" i="41"/>
  <c r="E786" i="41" s="1"/>
  <c r="B787" i="41"/>
  <c r="C787" i="41" s="1"/>
  <c r="C792" i="45" l="1"/>
  <c r="E793" i="45"/>
  <c r="D793" i="45"/>
  <c r="A794" i="45"/>
  <c r="D787" i="42"/>
  <c r="A787" i="42"/>
  <c r="E787" i="42" s="1"/>
  <c r="B788" i="42"/>
  <c r="C788" i="42" s="1"/>
  <c r="D787" i="41"/>
  <c r="A787" i="41"/>
  <c r="E787" i="41" s="1"/>
  <c r="B788" i="41"/>
  <c r="C788" i="41" s="1"/>
  <c r="C793" i="45" l="1"/>
  <c r="E794" i="45"/>
  <c r="D794" i="45"/>
  <c r="A795" i="45"/>
  <c r="D788" i="42"/>
  <c r="A788" i="42"/>
  <c r="E788" i="42" s="1"/>
  <c r="B789" i="42"/>
  <c r="C789" i="42" s="1"/>
  <c r="D788" i="41"/>
  <c r="A788" i="41"/>
  <c r="E788" i="41" s="1"/>
  <c r="B789" i="41"/>
  <c r="C789" i="41" s="1"/>
  <c r="C794" i="45" l="1"/>
  <c r="E795" i="45"/>
  <c r="D795" i="45"/>
  <c r="A796" i="45"/>
  <c r="D789" i="42"/>
  <c r="A789" i="42"/>
  <c r="E789" i="42" s="1"/>
  <c r="B790" i="42"/>
  <c r="C790" i="42" s="1"/>
  <c r="D789" i="41"/>
  <c r="A789" i="41"/>
  <c r="E789" i="41" s="1"/>
  <c r="B790" i="41"/>
  <c r="C790" i="41" s="1"/>
  <c r="C795" i="45" l="1"/>
  <c r="E796" i="45"/>
  <c r="D796" i="45"/>
  <c r="A797" i="45"/>
  <c r="D790" i="42"/>
  <c r="A790" i="42"/>
  <c r="E790" i="42" s="1"/>
  <c r="B791" i="42"/>
  <c r="C791" i="42" s="1"/>
  <c r="D790" i="41"/>
  <c r="B791" i="41"/>
  <c r="C791" i="41" s="1"/>
  <c r="A790" i="41"/>
  <c r="E790" i="41" s="1"/>
  <c r="C796" i="45" l="1"/>
  <c r="E797" i="45"/>
  <c r="D797" i="45"/>
  <c r="A798" i="45"/>
  <c r="D791" i="42"/>
  <c r="B792" i="42"/>
  <c r="C792" i="42" s="1"/>
  <c r="A791" i="42"/>
  <c r="E791" i="42" s="1"/>
  <c r="D791" i="41"/>
  <c r="A791" i="41"/>
  <c r="E791" i="41" s="1"/>
  <c r="B792" i="41"/>
  <c r="C792" i="41" s="1"/>
  <c r="C797" i="45" l="1"/>
  <c r="E798" i="45"/>
  <c r="D798" i="45"/>
  <c r="A799" i="45"/>
  <c r="D792" i="42"/>
  <c r="A792" i="42"/>
  <c r="E792" i="42" s="1"/>
  <c r="B793" i="42"/>
  <c r="C793" i="42" s="1"/>
  <c r="D792" i="41"/>
  <c r="B793" i="41"/>
  <c r="C793" i="41" s="1"/>
  <c r="A792" i="41"/>
  <c r="E792" i="41" s="1"/>
  <c r="C798" i="45" l="1"/>
  <c r="E799" i="45"/>
  <c r="D799" i="45"/>
  <c r="A800" i="45"/>
  <c r="D793" i="42"/>
  <c r="B794" i="42"/>
  <c r="C794" i="42" s="1"/>
  <c r="A793" i="42"/>
  <c r="E793" i="42" s="1"/>
  <c r="D793" i="41"/>
  <c r="A793" i="41"/>
  <c r="E793" i="41" s="1"/>
  <c r="B794" i="41"/>
  <c r="C794" i="41" s="1"/>
  <c r="C799" i="45" l="1"/>
  <c r="E800" i="45"/>
  <c r="D800" i="45"/>
  <c r="A801" i="45"/>
  <c r="D794" i="42"/>
  <c r="A794" i="42"/>
  <c r="E794" i="42" s="1"/>
  <c r="B795" i="42"/>
  <c r="C795" i="42" s="1"/>
  <c r="D794" i="41"/>
  <c r="A794" i="41"/>
  <c r="E794" i="41" s="1"/>
  <c r="B795" i="41"/>
  <c r="C795" i="41" s="1"/>
  <c r="C800" i="45" l="1"/>
  <c r="E801" i="45"/>
  <c r="D801" i="45"/>
  <c r="A802" i="45"/>
  <c r="D795" i="42"/>
  <c r="A795" i="42"/>
  <c r="E795" i="42" s="1"/>
  <c r="B796" i="42"/>
  <c r="C796" i="42" s="1"/>
  <c r="D795" i="41"/>
  <c r="A795" i="41"/>
  <c r="E795" i="41" s="1"/>
  <c r="B796" i="41"/>
  <c r="C796" i="41" s="1"/>
  <c r="C801" i="45" l="1"/>
  <c r="E802" i="45"/>
  <c r="D802" i="45"/>
  <c r="A803" i="45"/>
  <c r="D796" i="42"/>
  <c r="A796" i="42"/>
  <c r="E796" i="42" s="1"/>
  <c r="B797" i="42"/>
  <c r="C797" i="42" s="1"/>
  <c r="D796" i="41"/>
  <c r="A796" i="41"/>
  <c r="E796" i="41" s="1"/>
  <c r="B797" i="41"/>
  <c r="C797" i="41" s="1"/>
  <c r="C802" i="45" l="1"/>
  <c r="E803" i="45"/>
  <c r="D803" i="45"/>
  <c r="A804" i="45"/>
  <c r="D797" i="42"/>
  <c r="A797" i="42"/>
  <c r="E797" i="42" s="1"/>
  <c r="B798" i="42"/>
  <c r="C798" i="42" s="1"/>
  <c r="D797" i="41"/>
  <c r="A797" i="41"/>
  <c r="E797" i="41" s="1"/>
  <c r="B798" i="41"/>
  <c r="C798" i="41" s="1"/>
  <c r="C803" i="45" l="1"/>
  <c r="E804" i="45"/>
  <c r="D804" i="45"/>
  <c r="A805" i="45"/>
  <c r="D798" i="42"/>
  <c r="A798" i="42"/>
  <c r="E798" i="42" s="1"/>
  <c r="B799" i="42"/>
  <c r="C799" i="42" s="1"/>
  <c r="D798" i="41"/>
  <c r="B799" i="41"/>
  <c r="C799" i="41" s="1"/>
  <c r="A798" i="41"/>
  <c r="E798" i="41" s="1"/>
  <c r="C804" i="45" l="1"/>
  <c r="E805" i="45"/>
  <c r="D805" i="45"/>
  <c r="A806" i="45"/>
  <c r="D799" i="42"/>
  <c r="B800" i="42"/>
  <c r="C800" i="42" s="1"/>
  <c r="A799" i="42"/>
  <c r="E799" i="42" s="1"/>
  <c r="D799" i="41"/>
  <c r="A799" i="41"/>
  <c r="E799" i="41" s="1"/>
  <c r="B800" i="41"/>
  <c r="C800" i="41" s="1"/>
  <c r="C805" i="45" l="1"/>
  <c r="E806" i="45"/>
  <c r="D806" i="45"/>
  <c r="A807" i="45"/>
  <c r="D800" i="42"/>
  <c r="A800" i="42"/>
  <c r="E800" i="42" s="1"/>
  <c r="B801" i="42"/>
  <c r="C801" i="42" s="1"/>
  <c r="D800" i="41"/>
  <c r="B801" i="41"/>
  <c r="C801" i="41" s="1"/>
  <c r="A800" i="41"/>
  <c r="E800" i="41" s="1"/>
  <c r="C806" i="45" l="1"/>
  <c r="E807" i="45"/>
  <c r="D807" i="45"/>
  <c r="A808" i="45"/>
  <c r="D801" i="42"/>
  <c r="B802" i="42"/>
  <c r="C802" i="42" s="1"/>
  <c r="A801" i="42"/>
  <c r="E801" i="42" s="1"/>
  <c r="D801" i="41"/>
  <c r="A801" i="41"/>
  <c r="E801" i="41" s="1"/>
  <c r="B802" i="41"/>
  <c r="C802" i="41" s="1"/>
  <c r="C807" i="45" l="1"/>
  <c r="E808" i="45"/>
  <c r="D808" i="45"/>
  <c r="A809" i="45"/>
  <c r="D802" i="42"/>
  <c r="A802" i="42"/>
  <c r="E802" i="42" s="1"/>
  <c r="B803" i="42"/>
  <c r="C803" i="42" s="1"/>
  <c r="D802" i="41"/>
  <c r="A802" i="41"/>
  <c r="E802" i="41" s="1"/>
  <c r="B803" i="41"/>
  <c r="C803" i="41" s="1"/>
  <c r="C808" i="45" l="1"/>
  <c r="E809" i="45"/>
  <c r="D809" i="45"/>
  <c r="A810" i="45"/>
  <c r="D803" i="42"/>
  <c r="A803" i="42"/>
  <c r="E803" i="42" s="1"/>
  <c r="B804" i="42"/>
  <c r="C804" i="42" s="1"/>
  <c r="D803" i="41"/>
  <c r="A803" i="41"/>
  <c r="E803" i="41" s="1"/>
  <c r="B804" i="41"/>
  <c r="C804" i="41" s="1"/>
  <c r="C809" i="45" l="1"/>
  <c r="E810" i="45"/>
  <c r="D810" i="45"/>
  <c r="A811" i="45"/>
  <c r="D804" i="42"/>
  <c r="A804" i="42"/>
  <c r="E804" i="42" s="1"/>
  <c r="B805" i="42"/>
  <c r="C805" i="42" s="1"/>
  <c r="D804" i="41"/>
  <c r="A804" i="41"/>
  <c r="E804" i="41" s="1"/>
  <c r="B805" i="41"/>
  <c r="C805" i="41" s="1"/>
  <c r="C810" i="45" l="1"/>
  <c r="E811" i="45"/>
  <c r="D811" i="45"/>
  <c r="A812" i="45"/>
  <c r="D805" i="42"/>
  <c r="A805" i="42"/>
  <c r="E805" i="42" s="1"/>
  <c r="B806" i="42"/>
  <c r="C806" i="42" s="1"/>
  <c r="D805" i="41"/>
  <c r="A805" i="41"/>
  <c r="E805" i="41" s="1"/>
  <c r="B806" i="41"/>
  <c r="C806" i="41" s="1"/>
  <c r="C811" i="45" l="1"/>
  <c r="E812" i="45"/>
  <c r="D812" i="45"/>
  <c r="A813" i="45"/>
  <c r="D806" i="42"/>
  <c r="A806" i="42"/>
  <c r="E806" i="42" s="1"/>
  <c r="B807" i="42"/>
  <c r="C807" i="42" s="1"/>
  <c r="D806" i="41"/>
  <c r="B807" i="41"/>
  <c r="C807" i="41" s="1"/>
  <c r="A806" i="41"/>
  <c r="E806" i="41" s="1"/>
  <c r="C812" i="45" l="1"/>
  <c r="E813" i="45"/>
  <c r="D813" i="45"/>
  <c r="A814" i="45"/>
  <c r="D807" i="42"/>
  <c r="A807" i="42"/>
  <c r="E807" i="42" s="1"/>
  <c r="B808" i="42"/>
  <c r="C808" i="42" s="1"/>
  <c r="D807" i="41"/>
  <c r="A807" i="41"/>
  <c r="E807" i="41" s="1"/>
  <c r="B808" i="41"/>
  <c r="C808" i="41" s="1"/>
  <c r="C813" i="45" l="1"/>
  <c r="E814" i="45"/>
  <c r="D814" i="45"/>
  <c r="A815" i="45"/>
  <c r="D808" i="42"/>
  <c r="A808" i="42"/>
  <c r="E808" i="42" s="1"/>
  <c r="B809" i="42"/>
  <c r="C809" i="42" s="1"/>
  <c r="D808" i="41"/>
  <c r="B809" i="41"/>
  <c r="C809" i="41" s="1"/>
  <c r="A808" i="41"/>
  <c r="E808" i="41" s="1"/>
  <c r="C814" i="45" l="1"/>
  <c r="E815" i="45"/>
  <c r="D815" i="45"/>
  <c r="A816" i="45"/>
  <c r="D809" i="42"/>
  <c r="A809" i="42"/>
  <c r="E809" i="42" s="1"/>
  <c r="B810" i="42"/>
  <c r="C810" i="42" s="1"/>
  <c r="D809" i="41"/>
  <c r="A809" i="41"/>
  <c r="E809" i="41" s="1"/>
  <c r="B810" i="41"/>
  <c r="C810" i="41" s="1"/>
  <c r="C815" i="45" l="1"/>
  <c r="E816" i="45"/>
  <c r="D816" i="45"/>
  <c r="A817" i="45"/>
  <c r="D810" i="42"/>
  <c r="A810" i="42"/>
  <c r="E810" i="42" s="1"/>
  <c r="B811" i="42"/>
  <c r="C811" i="42" s="1"/>
  <c r="D810" i="41"/>
  <c r="A810" i="41"/>
  <c r="E810" i="41" s="1"/>
  <c r="B811" i="41"/>
  <c r="C811" i="41" s="1"/>
  <c r="C816" i="45" l="1"/>
  <c r="E817" i="45"/>
  <c r="D817" i="45"/>
  <c r="A818" i="45"/>
  <c r="D811" i="42"/>
  <c r="A811" i="42"/>
  <c r="E811" i="42" s="1"/>
  <c r="B812" i="42"/>
  <c r="C812" i="42" s="1"/>
  <c r="D811" i="41"/>
  <c r="A811" i="41"/>
  <c r="E811" i="41" s="1"/>
  <c r="B812" i="41"/>
  <c r="C812" i="41" s="1"/>
  <c r="C817" i="45" l="1"/>
  <c r="E818" i="45"/>
  <c r="D818" i="45"/>
  <c r="A819" i="45"/>
  <c r="D812" i="42"/>
  <c r="A812" i="42"/>
  <c r="E812" i="42" s="1"/>
  <c r="B813" i="42"/>
  <c r="C813" i="42" s="1"/>
  <c r="D812" i="41"/>
  <c r="A812" i="41"/>
  <c r="E812" i="41" s="1"/>
  <c r="B813" i="41"/>
  <c r="C813" i="41" s="1"/>
  <c r="C818" i="45" l="1"/>
  <c r="E819" i="45"/>
  <c r="D819" i="45"/>
  <c r="A820" i="45"/>
  <c r="D813" i="42"/>
  <c r="A813" i="42"/>
  <c r="E813" i="42" s="1"/>
  <c r="B814" i="42"/>
  <c r="C814" i="42" s="1"/>
  <c r="D813" i="41"/>
  <c r="A813" i="41"/>
  <c r="E813" i="41" s="1"/>
  <c r="B814" i="41"/>
  <c r="C814" i="41" s="1"/>
  <c r="C819" i="45" l="1"/>
  <c r="E820" i="45"/>
  <c r="D820" i="45"/>
  <c r="A821" i="45"/>
  <c r="D814" i="42"/>
  <c r="A814" i="42"/>
  <c r="E814" i="42" s="1"/>
  <c r="B815" i="42"/>
  <c r="C815" i="42" s="1"/>
  <c r="D814" i="41"/>
  <c r="B815" i="41"/>
  <c r="C815" i="41" s="1"/>
  <c r="A814" i="41"/>
  <c r="E814" i="41" s="1"/>
  <c r="C820" i="45" l="1"/>
  <c r="E821" i="45"/>
  <c r="D821" i="45"/>
  <c r="A822" i="45"/>
  <c r="D815" i="42"/>
  <c r="A815" i="42"/>
  <c r="E815" i="42" s="1"/>
  <c r="B816" i="42"/>
  <c r="C816" i="42" s="1"/>
  <c r="D815" i="41"/>
  <c r="A815" i="41"/>
  <c r="E815" i="41" s="1"/>
  <c r="B816" i="41"/>
  <c r="C816" i="41" s="1"/>
  <c r="C821" i="45" l="1"/>
  <c r="E822" i="45"/>
  <c r="D822" i="45"/>
  <c r="A823" i="45"/>
  <c r="D816" i="42"/>
  <c r="A816" i="42"/>
  <c r="E816" i="42" s="1"/>
  <c r="B817" i="42"/>
  <c r="C817" i="42" s="1"/>
  <c r="D816" i="41"/>
  <c r="B817" i="41"/>
  <c r="C817" i="41" s="1"/>
  <c r="A816" i="41"/>
  <c r="E816" i="41" s="1"/>
  <c r="C822" i="45" l="1"/>
  <c r="D823" i="45"/>
  <c r="E823" i="45"/>
  <c r="A824" i="45"/>
  <c r="D817" i="42"/>
  <c r="A817" i="42"/>
  <c r="E817" i="42" s="1"/>
  <c r="B818" i="42"/>
  <c r="C818" i="42" s="1"/>
  <c r="D817" i="41"/>
  <c r="A817" i="41"/>
  <c r="E817" i="41" s="1"/>
  <c r="B818" i="41"/>
  <c r="C818" i="41" s="1"/>
  <c r="C823" i="45" l="1"/>
  <c r="E824" i="45"/>
  <c r="D824" i="45"/>
  <c r="A825" i="45"/>
  <c r="D818" i="42"/>
  <c r="A818" i="42"/>
  <c r="E818" i="42" s="1"/>
  <c r="B819" i="42"/>
  <c r="C819" i="42" s="1"/>
  <c r="D818" i="41"/>
  <c r="A818" i="41"/>
  <c r="E818" i="41" s="1"/>
  <c r="B819" i="41"/>
  <c r="C819" i="41" s="1"/>
  <c r="C824" i="45" l="1"/>
  <c r="E825" i="45"/>
  <c r="D825" i="45"/>
  <c r="A826" i="45"/>
  <c r="D819" i="42"/>
  <c r="A819" i="42"/>
  <c r="E819" i="42" s="1"/>
  <c r="B820" i="42"/>
  <c r="C820" i="42" s="1"/>
  <c r="D819" i="41"/>
  <c r="A819" i="41"/>
  <c r="E819" i="41" s="1"/>
  <c r="B820" i="41"/>
  <c r="C820" i="41" s="1"/>
  <c r="C825" i="45" l="1"/>
  <c r="E826" i="45"/>
  <c r="D826" i="45"/>
  <c r="A827" i="45"/>
  <c r="D820" i="42"/>
  <c r="A820" i="42"/>
  <c r="E820" i="42" s="1"/>
  <c r="B821" i="42"/>
  <c r="C821" i="42" s="1"/>
  <c r="D820" i="41"/>
  <c r="B821" i="41"/>
  <c r="C821" i="41" s="1"/>
  <c r="A820" i="41"/>
  <c r="E820" i="41" s="1"/>
  <c r="C826" i="45" l="1"/>
  <c r="E827" i="45"/>
  <c r="D827" i="45"/>
  <c r="A828" i="45"/>
  <c r="D821" i="42"/>
  <c r="A821" i="42"/>
  <c r="E821" i="42" s="1"/>
  <c r="B822" i="42"/>
  <c r="C822" i="42" s="1"/>
  <c r="D821" i="41"/>
  <c r="A821" i="41"/>
  <c r="E821" i="41" s="1"/>
  <c r="B822" i="41"/>
  <c r="C822" i="41" s="1"/>
  <c r="C827" i="45" l="1"/>
  <c r="E828" i="45"/>
  <c r="D828" i="45"/>
  <c r="A829" i="45"/>
  <c r="D822" i="42"/>
  <c r="A822" i="42"/>
  <c r="E822" i="42" s="1"/>
  <c r="B823" i="42"/>
  <c r="C823" i="42" s="1"/>
  <c r="D822" i="41"/>
  <c r="A822" i="41"/>
  <c r="E822" i="41" s="1"/>
  <c r="B823" i="41"/>
  <c r="C823" i="41" s="1"/>
  <c r="C828" i="45" l="1"/>
  <c r="E829" i="45"/>
  <c r="D829" i="45"/>
  <c r="A830" i="45"/>
  <c r="D823" i="42"/>
  <c r="A823" i="42"/>
  <c r="E823" i="42" s="1"/>
  <c r="B824" i="42"/>
  <c r="C824" i="42" s="1"/>
  <c r="D823" i="41"/>
  <c r="A823" i="41"/>
  <c r="E823" i="41" s="1"/>
  <c r="B824" i="41"/>
  <c r="C824" i="41" s="1"/>
  <c r="C829" i="45" l="1"/>
  <c r="E830" i="45"/>
  <c r="D830" i="45"/>
  <c r="A831" i="45"/>
  <c r="D824" i="42"/>
  <c r="A824" i="42"/>
  <c r="E824" i="42" s="1"/>
  <c r="B825" i="42"/>
  <c r="C825" i="42" s="1"/>
  <c r="D824" i="41"/>
  <c r="B825" i="41"/>
  <c r="C825" i="41" s="1"/>
  <c r="A824" i="41"/>
  <c r="E824" i="41" s="1"/>
  <c r="C830" i="45" l="1"/>
  <c r="E831" i="45"/>
  <c r="D831" i="45"/>
  <c r="A832" i="45"/>
  <c r="D825" i="42"/>
  <c r="A825" i="42"/>
  <c r="E825" i="42" s="1"/>
  <c r="B826" i="42"/>
  <c r="C826" i="42" s="1"/>
  <c r="D825" i="41"/>
  <c r="A825" i="41"/>
  <c r="E825" i="41" s="1"/>
  <c r="B826" i="41"/>
  <c r="C826" i="41" s="1"/>
  <c r="C831" i="45" l="1"/>
  <c r="E832" i="45"/>
  <c r="D832" i="45"/>
  <c r="A833" i="45"/>
  <c r="D826" i="42"/>
  <c r="A826" i="42"/>
  <c r="E826" i="42" s="1"/>
  <c r="B827" i="42"/>
  <c r="C827" i="42" s="1"/>
  <c r="D826" i="41"/>
  <c r="B827" i="41"/>
  <c r="C827" i="41" s="1"/>
  <c r="A826" i="41"/>
  <c r="E826" i="41" s="1"/>
  <c r="C832" i="45" l="1"/>
  <c r="E833" i="45"/>
  <c r="D833" i="45"/>
  <c r="A834" i="45"/>
  <c r="D827" i="42"/>
  <c r="A827" i="42"/>
  <c r="E827" i="42" s="1"/>
  <c r="B828" i="42"/>
  <c r="C828" i="42" s="1"/>
  <c r="D827" i="41"/>
  <c r="A827" i="41"/>
  <c r="E827" i="41" s="1"/>
  <c r="B828" i="41"/>
  <c r="C828" i="41" s="1"/>
  <c r="C833" i="45" l="1"/>
  <c r="E834" i="45"/>
  <c r="D834" i="45"/>
  <c r="A835" i="45"/>
  <c r="D828" i="42"/>
  <c r="A828" i="42"/>
  <c r="E828" i="42" s="1"/>
  <c r="B829" i="42"/>
  <c r="C829" i="42" s="1"/>
  <c r="D828" i="41"/>
  <c r="A828" i="41"/>
  <c r="E828" i="41" s="1"/>
  <c r="B829" i="41"/>
  <c r="C829" i="41" s="1"/>
  <c r="C834" i="45" l="1"/>
  <c r="E835" i="45"/>
  <c r="D835" i="45"/>
  <c r="A836" i="45"/>
  <c r="D829" i="42"/>
  <c r="A829" i="42"/>
  <c r="E829" i="42" s="1"/>
  <c r="B830" i="42"/>
  <c r="C830" i="42" s="1"/>
  <c r="D829" i="41"/>
  <c r="A829" i="41"/>
  <c r="E829" i="41" s="1"/>
  <c r="B830" i="41"/>
  <c r="C830" i="41" s="1"/>
  <c r="C835" i="45" l="1"/>
  <c r="E836" i="45"/>
  <c r="D836" i="45"/>
  <c r="A837" i="45"/>
  <c r="D830" i="42"/>
  <c r="A830" i="42"/>
  <c r="E830" i="42" s="1"/>
  <c r="B831" i="42"/>
  <c r="C831" i="42" s="1"/>
  <c r="D830" i="41"/>
  <c r="B831" i="41"/>
  <c r="C831" i="41" s="1"/>
  <c r="A830" i="41"/>
  <c r="E830" i="41" s="1"/>
  <c r="C836" i="45" l="1"/>
  <c r="E837" i="45"/>
  <c r="D837" i="45"/>
  <c r="A838" i="45"/>
  <c r="D831" i="42"/>
  <c r="A831" i="42"/>
  <c r="E831" i="42" s="1"/>
  <c r="B832" i="42"/>
  <c r="C832" i="42" s="1"/>
  <c r="D831" i="41"/>
  <c r="A831" i="41"/>
  <c r="E831" i="41" s="1"/>
  <c r="B832" i="41"/>
  <c r="C832" i="41" s="1"/>
  <c r="C837" i="45" l="1"/>
  <c r="E838" i="45"/>
  <c r="D838" i="45"/>
  <c r="A839" i="45"/>
  <c r="D832" i="42"/>
  <c r="A832" i="42"/>
  <c r="E832" i="42" s="1"/>
  <c r="B833" i="42"/>
  <c r="C833" i="42" s="1"/>
  <c r="D832" i="41"/>
  <c r="B833" i="41"/>
  <c r="C833" i="41" s="1"/>
  <c r="A832" i="41"/>
  <c r="E832" i="41" s="1"/>
  <c r="C838" i="45" l="1"/>
  <c r="E839" i="45"/>
  <c r="D839" i="45"/>
  <c r="A840" i="45"/>
  <c r="D833" i="42"/>
  <c r="A833" i="42"/>
  <c r="E833" i="42" s="1"/>
  <c r="B834" i="42"/>
  <c r="C834" i="42" s="1"/>
  <c r="D833" i="41"/>
  <c r="A833" i="41"/>
  <c r="E833" i="41" s="1"/>
  <c r="B834" i="41"/>
  <c r="C834" i="41" s="1"/>
  <c r="C839" i="45" l="1"/>
  <c r="E840" i="45"/>
  <c r="D840" i="45"/>
  <c r="A841" i="45"/>
  <c r="D834" i="42"/>
  <c r="A834" i="42"/>
  <c r="E834" i="42" s="1"/>
  <c r="B835" i="42"/>
  <c r="C835" i="42" s="1"/>
  <c r="D834" i="41"/>
  <c r="B835" i="41"/>
  <c r="C835" i="41" s="1"/>
  <c r="A834" i="41"/>
  <c r="E834" i="41" s="1"/>
  <c r="C840" i="45" l="1"/>
  <c r="E841" i="45"/>
  <c r="D841" i="45"/>
  <c r="A842" i="45"/>
  <c r="D835" i="42"/>
  <c r="A835" i="42"/>
  <c r="E835" i="42" s="1"/>
  <c r="B836" i="42"/>
  <c r="C836" i="42" s="1"/>
  <c r="D835" i="41"/>
  <c r="A835" i="41"/>
  <c r="E835" i="41" s="1"/>
  <c r="B836" i="41"/>
  <c r="C836" i="41" s="1"/>
  <c r="C841" i="45" l="1"/>
  <c r="E842" i="45"/>
  <c r="D842" i="45"/>
  <c r="A843" i="45"/>
  <c r="D836" i="42"/>
  <c r="A836" i="42"/>
  <c r="E836" i="42" s="1"/>
  <c r="B837" i="42"/>
  <c r="C837" i="42" s="1"/>
  <c r="D836" i="41"/>
  <c r="A836" i="41"/>
  <c r="E836" i="41" s="1"/>
  <c r="B837" i="41"/>
  <c r="C837" i="41" s="1"/>
  <c r="C842" i="45" l="1"/>
  <c r="E843" i="45"/>
  <c r="D843" i="45"/>
  <c r="A844" i="45"/>
  <c r="D837" i="42"/>
  <c r="A837" i="42"/>
  <c r="E837" i="42" s="1"/>
  <c r="B838" i="42"/>
  <c r="C838" i="42" s="1"/>
  <c r="D837" i="41"/>
  <c r="A837" i="41"/>
  <c r="E837" i="41" s="1"/>
  <c r="B838" i="41"/>
  <c r="C838" i="41" s="1"/>
  <c r="C843" i="45" l="1"/>
  <c r="E844" i="45"/>
  <c r="D844" i="45"/>
  <c r="A845" i="45"/>
  <c r="D838" i="42"/>
  <c r="A838" i="42"/>
  <c r="E838" i="42" s="1"/>
  <c r="B839" i="42"/>
  <c r="C839" i="42" s="1"/>
  <c r="D838" i="41"/>
  <c r="B839" i="41"/>
  <c r="C839" i="41" s="1"/>
  <c r="A838" i="41"/>
  <c r="E838" i="41" s="1"/>
  <c r="C844" i="45" l="1"/>
  <c r="E845" i="45"/>
  <c r="D845" i="45"/>
  <c r="A846" i="45"/>
  <c r="D839" i="42"/>
  <c r="A839" i="42"/>
  <c r="E839" i="42" s="1"/>
  <c r="B840" i="42"/>
  <c r="C840" i="42" s="1"/>
  <c r="D839" i="41"/>
  <c r="A839" i="41"/>
  <c r="E839" i="41" s="1"/>
  <c r="B840" i="41"/>
  <c r="C840" i="41" s="1"/>
  <c r="C845" i="45" l="1"/>
  <c r="E846" i="45"/>
  <c r="D846" i="45"/>
  <c r="A847" i="45"/>
  <c r="D840" i="42"/>
  <c r="A840" i="42"/>
  <c r="E840" i="42" s="1"/>
  <c r="B841" i="42"/>
  <c r="C841" i="42" s="1"/>
  <c r="D840" i="41"/>
  <c r="B841" i="41"/>
  <c r="C841" i="41" s="1"/>
  <c r="A840" i="41"/>
  <c r="E840" i="41" s="1"/>
  <c r="C846" i="45" l="1"/>
  <c r="E847" i="45"/>
  <c r="D847" i="45"/>
  <c r="A848" i="45"/>
  <c r="D841" i="42"/>
  <c r="A841" i="42"/>
  <c r="E841" i="42" s="1"/>
  <c r="B842" i="42"/>
  <c r="C842" i="42" s="1"/>
  <c r="D841" i="41"/>
  <c r="A841" i="41"/>
  <c r="E841" i="41" s="1"/>
  <c r="B842" i="41"/>
  <c r="C842" i="41" s="1"/>
  <c r="C847" i="45" l="1"/>
  <c r="E848" i="45"/>
  <c r="D848" i="45"/>
  <c r="A849" i="45"/>
  <c r="D842" i="42"/>
  <c r="A842" i="42"/>
  <c r="E842" i="42" s="1"/>
  <c r="B843" i="42"/>
  <c r="C843" i="42" s="1"/>
  <c r="D842" i="41"/>
  <c r="A842" i="41"/>
  <c r="E842" i="41" s="1"/>
  <c r="B843" i="41"/>
  <c r="C843" i="41" s="1"/>
  <c r="C848" i="45" l="1"/>
  <c r="E849" i="45"/>
  <c r="D849" i="45"/>
  <c r="A850" i="45"/>
  <c r="D843" i="42"/>
  <c r="A843" i="42"/>
  <c r="E843" i="42" s="1"/>
  <c r="B844" i="42"/>
  <c r="C844" i="42" s="1"/>
  <c r="D843" i="41"/>
  <c r="A843" i="41"/>
  <c r="E843" i="41" s="1"/>
  <c r="B844" i="41"/>
  <c r="C844" i="41" s="1"/>
  <c r="C849" i="45" l="1"/>
  <c r="E850" i="45"/>
  <c r="D850" i="45"/>
  <c r="A851" i="45"/>
  <c r="D844" i="42"/>
  <c r="A844" i="42"/>
  <c r="E844" i="42" s="1"/>
  <c r="B845" i="42"/>
  <c r="C845" i="42" s="1"/>
  <c r="D844" i="41"/>
  <c r="A844" i="41"/>
  <c r="E844" i="41" s="1"/>
  <c r="B845" i="41"/>
  <c r="C845" i="41" s="1"/>
  <c r="C850" i="45" l="1"/>
  <c r="E851" i="45"/>
  <c r="D851" i="45"/>
  <c r="A852" i="45"/>
  <c r="D845" i="42"/>
  <c r="A845" i="42"/>
  <c r="E845" i="42" s="1"/>
  <c r="B846" i="42"/>
  <c r="C846" i="42" s="1"/>
  <c r="D845" i="41"/>
  <c r="A845" i="41"/>
  <c r="E845" i="41" s="1"/>
  <c r="B846" i="41"/>
  <c r="C846" i="41" s="1"/>
  <c r="C851" i="45" l="1"/>
  <c r="E852" i="45"/>
  <c r="D852" i="45"/>
  <c r="A853" i="45"/>
  <c r="D846" i="42"/>
  <c r="A846" i="42"/>
  <c r="E846" i="42" s="1"/>
  <c r="B847" i="42"/>
  <c r="C847" i="42" s="1"/>
  <c r="D846" i="41"/>
  <c r="B847" i="41"/>
  <c r="C847" i="41" s="1"/>
  <c r="A846" i="41"/>
  <c r="E846" i="41" s="1"/>
  <c r="C852" i="45" l="1"/>
  <c r="E853" i="45"/>
  <c r="D853" i="45"/>
  <c r="A854" i="45"/>
  <c r="D847" i="42"/>
  <c r="A847" i="42"/>
  <c r="E847" i="42" s="1"/>
  <c r="B848" i="42"/>
  <c r="C848" i="42" s="1"/>
  <c r="D847" i="41"/>
  <c r="A847" i="41"/>
  <c r="E847" i="41" s="1"/>
  <c r="B848" i="41"/>
  <c r="C848" i="41" s="1"/>
  <c r="C853" i="45" l="1"/>
  <c r="E854" i="45"/>
  <c r="D854" i="45"/>
  <c r="A855" i="45"/>
  <c r="D848" i="42"/>
  <c r="A848" i="42"/>
  <c r="E848" i="42" s="1"/>
  <c r="B849" i="42"/>
  <c r="C849" i="42" s="1"/>
  <c r="D848" i="41"/>
  <c r="B849" i="41"/>
  <c r="C849" i="41" s="1"/>
  <c r="A848" i="41"/>
  <c r="E848" i="41" s="1"/>
  <c r="C854" i="45" l="1"/>
  <c r="E855" i="45"/>
  <c r="D855" i="45"/>
  <c r="A856" i="45"/>
  <c r="D849" i="42"/>
  <c r="A849" i="42"/>
  <c r="E849" i="42" s="1"/>
  <c r="B850" i="42"/>
  <c r="C850" i="42" s="1"/>
  <c r="D849" i="41"/>
  <c r="A849" i="41"/>
  <c r="E849" i="41" s="1"/>
  <c r="B850" i="41"/>
  <c r="C850" i="41" s="1"/>
  <c r="C855" i="45" l="1"/>
  <c r="E856" i="45"/>
  <c r="D856" i="45"/>
  <c r="A857" i="45"/>
  <c r="D850" i="42"/>
  <c r="A850" i="42"/>
  <c r="E850" i="42" s="1"/>
  <c r="B851" i="42"/>
  <c r="C851" i="42" s="1"/>
  <c r="D850" i="41"/>
  <c r="A850" i="41"/>
  <c r="E850" i="41" s="1"/>
  <c r="B851" i="41"/>
  <c r="C851" i="41" s="1"/>
  <c r="C856" i="45" l="1"/>
  <c r="E857" i="45"/>
  <c r="D857" i="45"/>
  <c r="A858" i="45"/>
  <c r="D851" i="42"/>
  <c r="A851" i="42"/>
  <c r="E851" i="42" s="1"/>
  <c r="B852" i="42"/>
  <c r="C852" i="42" s="1"/>
  <c r="D851" i="41"/>
  <c r="A851" i="41"/>
  <c r="E851" i="41" s="1"/>
  <c r="B852" i="41"/>
  <c r="C852" i="41" s="1"/>
  <c r="C857" i="45" l="1"/>
  <c r="E858" i="45"/>
  <c r="D858" i="45"/>
  <c r="A859" i="45"/>
  <c r="D852" i="42"/>
  <c r="A852" i="42"/>
  <c r="E852" i="42" s="1"/>
  <c r="B853" i="42"/>
  <c r="C853" i="42" s="1"/>
  <c r="D852" i="41"/>
  <c r="A852" i="41"/>
  <c r="E852" i="41" s="1"/>
  <c r="B853" i="41"/>
  <c r="C853" i="41" s="1"/>
  <c r="C858" i="45" l="1"/>
  <c r="E859" i="45"/>
  <c r="D859" i="45"/>
  <c r="A860" i="45"/>
  <c r="D853" i="42"/>
  <c r="A853" i="42"/>
  <c r="E853" i="42" s="1"/>
  <c r="B854" i="42"/>
  <c r="C854" i="42" s="1"/>
  <c r="D853" i="41"/>
  <c r="A853" i="41"/>
  <c r="E853" i="41" s="1"/>
  <c r="B854" i="41"/>
  <c r="C854" i="41" s="1"/>
  <c r="C859" i="45" l="1"/>
  <c r="E860" i="45"/>
  <c r="D860" i="45"/>
  <c r="A861" i="45"/>
  <c r="D854" i="42"/>
  <c r="A854" i="42"/>
  <c r="E854" i="42" s="1"/>
  <c r="B855" i="42"/>
  <c r="C855" i="42" s="1"/>
  <c r="D854" i="41"/>
  <c r="B855" i="41"/>
  <c r="C855" i="41" s="1"/>
  <c r="A854" i="41"/>
  <c r="E854" i="41" s="1"/>
  <c r="C860" i="45" l="1"/>
  <c r="E861" i="45"/>
  <c r="D861" i="45"/>
  <c r="A862" i="45"/>
  <c r="D855" i="42"/>
  <c r="A855" i="42"/>
  <c r="E855" i="42" s="1"/>
  <c r="B856" i="42"/>
  <c r="C856" i="42" s="1"/>
  <c r="D855" i="41"/>
  <c r="A855" i="41"/>
  <c r="E855" i="41" s="1"/>
  <c r="B856" i="41"/>
  <c r="C856" i="41" s="1"/>
  <c r="C861" i="45" l="1"/>
  <c r="E862" i="45"/>
  <c r="D862" i="45"/>
  <c r="A863" i="45"/>
  <c r="D856" i="42"/>
  <c r="A856" i="42"/>
  <c r="E856" i="42" s="1"/>
  <c r="B857" i="42"/>
  <c r="C857" i="42" s="1"/>
  <c r="D856" i="41"/>
  <c r="B857" i="41"/>
  <c r="C857" i="41" s="1"/>
  <c r="A856" i="41"/>
  <c r="E856" i="41" s="1"/>
  <c r="C862" i="45" l="1"/>
  <c r="E863" i="45"/>
  <c r="D863" i="45"/>
  <c r="A864" i="45"/>
  <c r="D857" i="42"/>
  <c r="A857" i="42"/>
  <c r="E857" i="42" s="1"/>
  <c r="B858" i="42"/>
  <c r="C858" i="42" s="1"/>
  <c r="D857" i="41"/>
  <c r="A857" i="41"/>
  <c r="E857" i="41" s="1"/>
  <c r="B858" i="41"/>
  <c r="C858" i="41" s="1"/>
  <c r="C863" i="45" l="1"/>
  <c r="E864" i="45"/>
  <c r="D864" i="45"/>
  <c r="A865" i="45"/>
  <c r="D858" i="42"/>
  <c r="A858" i="42"/>
  <c r="E858" i="42" s="1"/>
  <c r="B859" i="42"/>
  <c r="C859" i="42" s="1"/>
  <c r="D858" i="41"/>
  <c r="A858" i="41"/>
  <c r="E858" i="41" s="1"/>
  <c r="B859" i="41"/>
  <c r="C859" i="41" s="1"/>
  <c r="C864" i="45" l="1"/>
  <c r="E865" i="45"/>
  <c r="D865" i="45"/>
  <c r="A866" i="45"/>
  <c r="D859" i="42"/>
  <c r="A859" i="42"/>
  <c r="E859" i="42" s="1"/>
  <c r="B860" i="42"/>
  <c r="C860" i="42" s="1"/>
  <c r="D859" i="41"/>
  <c r="A859" i="41"/>
  <c r="E859" i="41" s="1"/>
  <c r="B860" i="41"/>
  <c r="C860" i="41" s="1"/>
  <c r="C865" i="45" l="1"/>
  <c r="E866" i="45"/>
  <c r="D866" i="45"/>
  <c r="A867" i="45"/>
  <c r="D860" i="42"/>
  <c r="A860" i="42"/>
  <c r="E860" i="42" s="1"/>
  <c r="B861" i="42"/>
  <c r="C861" i="42" s="1"/>
  <c r="D860" i="41"/>
  <c r="A860" i="41"/>
  <c r="E860" i="41" s="1"/>
  <c r="B861" i="41"/>
  <c r="C861" i="41" s="1"/>
  <c r="C866" i="45" l="1"/>
  <c r="E867" i="45"/>
  <c r="D867" i="45"/>
  <c r="A868" i="45"/>
  <c r="D861" i="42"/>
  <c r="A861" i="42"/>
  <c r="E861" i="42" s="1"/>
  <c r="B862" i="42"/>
  <c r="C862" i="42" s="1"/>
  <c r="D861" i="41"/>
  <c r="A861" i="41"/>
  <c r="E861" i="41" s="1"/>
  <c r="B862" i="41"/>
  <c r="C862" i="41" s="1"/>
  <c r="C867" i="45" l="1"/>
  <c r="E868" i="45"/>
  <c r="D868" i="45"/>
  <c r="A869" i="45"/>
  <c r="D862" i="42"/>
  <c r="A862" i="42"/>
  <c r="E862" i="42" s="1"/>
  <c r="B863" i="42"/>
  <c r="C863" i="42" s="1"/>
  <c r="D862" i="41"/>
  <c r="B863" i="41"/>
  <c r="C863" i="41" s="1"/>
  <c r="A862" i="41"/>
  <c r="E862" i="41" s="1"/>
  <c r="C868" i="45" l="1"/>
  <c r="E869" i="45"/>
  <c r="D869" i="45"/>
  <c r="A870" i="45"/>
  <c r="D863" i="42"/>
  <c r="A863" i="42"/>
  <c r="E863" i="42" s="1"/>
  <c r="B864" i="42"/>
  <c r="C864" i="42" s="1"/>
  <c r="D863" i="41"/>
  <c r="A863" i="41"/>
  <c r="E863" i="41" s="1"/>
  <c r="B864" i="41"/>
  <c r="C864" i="41" s="1"/>
  <c r="C869" i="45" l="1"/>
  <c r="E870" i="45"/>
  <c r="D870" i="45"/>
  <c r="A871" i="45"/>
  <c r="D864" i="42"/>
  <c r="A864" i="42"/>
  <c r="E864" i="42" s="1"/>
  <c r="B865" i="42"/>
  <c r="C865" i="42" s="1"/>
  <c r="D864" i="41"/>
  <c r="B865" i="41"/>
  <c r="C865" i="41" s="1"/>
  <c r="A864" i="41"/>
  <c r="E864" i="41" s="1"/>
  <c r="C870" i="45" l="1"/>
  <c r="E871" i="45"/>
  <c r="D871" i="45"/>
  <c r="A872" i="45"/>
  <c r="D865" i="42"/>
  <c r="A865" i="42"/>
  <c r="E865" i="42" s="1"/>
  <c r="B866" i="42"/>
  <c r="C866" i="42" s="1"/>
  <c r="D865" i="41"/>
  <c r="A865" i="41"/>
  <c r="E865" i="41" s="1"/>
  <c r="B866" i="41"/>
  <c r="C866" i="41" s="1"/>
  <c r="C871" i="45" l="1"/>
  <c r="E872" i="45"/>
  <c r="D872" i="45"/>
  <c r="A873" i="45"/>
  <c r="D866" i="42"/>
  <c r="A866" i="42"/>
  <c r="E866" i="42" s="1"/>
  <c r="B867" i="42"/>
  <c r="C867" i="42" s="1"/>
  <c r="D866" i="41"/>
  <c r="A866" i="41"/>
  <c r="E866" i="41" s="1"/>
  <c r="B867" i="41"/>
  <c r="C867" i="41" s="1"/>
  <c r="C872" i="45" l="1"/>
  <c r="E873" i="45"/>
  <c r="D873" i="45"/>
  <c r="A874" i="45"/>
  <c r="D867" i="42"/>
  <c r="A867" i="42"/>
  <c r="E867" i="42" s="1"/>
  <c r="B868" i="42"/>
  <c r="C868" i="42" s="1"/>
  <c r="D867" i="41"/>
  <c r="A867" i="41"/>
  <c r="E867" i="41" s="1"/>
  <c r="B868" i="41"/>
  <c r="C868" i="41" s="1"/>
  <c r="C873" i="45" l="1"/>
  <c r="E874" i="45"/>
  <c r="D874" i="45"/>
  <c r="A875" i="45"/>
  <c r="D868" i="42"/>
  <c r="A868" i="42"/>
  <c r="E868" i="42" s="1"/>
  <c r="B869" i="42"/>
  <c r="C869" i="42" s="1"/>
  <c r="D868" i="41"/>
  <c r="A868" i="41"/>
  <c r="E868" i="41" s="1"/>
  <c r="B869" i="41"/>
  <c r="C869" i="41" s="1"/>
  <c r="C874" i="45" l="1"/>
  <c r="E875" i="45"/>
  <c r="D875" i="45"/>
  <c r="A876" i="45"/>
  <c r="D869" i="42"/>
  <c r="A869" i="42"/>
  <c r="E869" i="42" s="1"/>
  <c r="B870" i="42"/>
  <c r="C870" i="42" s="1"/>
  <c r="D869" i="41"/>
  <c r="A869" i="41"/>
  <c r="E869" i="41" s="1"/>
  <c r="B870" i="41"/>
  <c r="C870" i="41" s="1"/>
  <c r="C875" i="45" l="1"/>
  <c r="E876" i="45"/>
  <c r="D876" i="45"/>
  <c r="A877" i="45"/>
  <c r="D870" i="42"/>
  <c r="A870" i="42"/>
  <c r="E870" i="42" s="1"/>
  <c r="B871" i="42"/>
  <c r="C871" i="42" s="1"/>
  <c r="D870" i="41"/>
  <c r="B871" i="41"/>
  <c r="C871" i="41" s="1"/>
  <c r="A870" i="41"/>
  <c r="E870" i="41" s="1"/>
  <c r="C876" i="45" l="1"/>
  <c r="E877" i="45"/>
  <c r="D877" i="45"/>
  <c r="A878" i="45"/>
  <c r="D871" i="42"/>
  <c r="A871" i="42"/>
  <c r="E871" i="42" s="1"/>
  <c r="B872" i="42"/>
  <c r="C872" i="42" s="1"/>
  <c r="D871" i="41"/>
  <c r="A871" i="41"/>
  <c r="E871" i="41" s="1"/>
  <c r="B872" i="41"/>
  <c r="C872" i="41" s="1"/>
  <c r="C877" i="45" l="1"/>
  <c r="E878" i="45"/>
  <c r="D878" i="45"/>
  <c r="A879" i="45"/>
  <c r="D872" i="42"/>
  <c r="A872" i="42"/>
  <c r="E872" i="42" s="1"/>
  <c r="B873" i="42"/>
  <c r="C873" i="42" s="1"/>
  <c r="D872" i="41"/>
  <c r="B873" i="41"/>
  <c r="C873" i="41" s="1"/>
  <c r="A872" i="41"/>
  <c r="E872" i="41" s="1"/>
  <c r="C878" i="45" l="1"/>
  <c r="E879" i="45"/>
  <c r="D879" i="45"/>
  <c r="A880" i="45"/>
  <c r="D873" i="42"/>
  <c r="A873" i="42"/>
  <c r="E873" i="42" s="1"/>
  <c r="B874" i="42"/>
  <c r="C874" i="42" s="1"/>
  <c r="D873" i="41"/>
  <c r="A873" i="41"/>
  <c r="E873" i="41" s="1"/>
  <c r="B874" i="41"/>
  <c r="C874" i="41" s="1"/>
  <c r="C879" i="45" l="1"/>
  <c r="E880" i="45"/>
  <c r="D880" i="45"/>
  <c r="A881" i="45"/>
  <c r="D874" i="42"/>
  <c r="A874" i="42"/>
  <c r="E874" i="42" s="1"/>
  <c r="B875" i="42"/>
  <c r="C875" i="42" s="1"/>
  <c r="D874" i="41"/>
  <c r="A874" i="41"/>
  <c r="E874" i="41" s="1"/>
  <c r="B875" i="41"/>
  <c r="C875" i="41" s="1"/>
  <c r="C880" i="45" l="1"/>
  <c r="E881" i="45"/>
  <c r="D881" i="45"/>
  <c r="A882" i="45"/>
  <c r="D875" i="42"/>
  <c r="A875" i="42"/>
  <c r="E875" i="42" s="1"/>
  <c r="B876" i="42"/>
  <c r="C876" i="42" s="1"/>
  <c r="D875" i="41"/>
  <c r="A875" i="41"/>
  <c r="E875" i="41" s="1"/>
  <c r="B876" i="41"/>
  <c r="C876" i="41" s="1"/>
  <c r="C881" i="45" l="1"/>
  <c r="E882" i="45"/>
  <c r="D882" i="45"/>
  <c r="A883" i="45"/>
  <c r="D876" i="42"/>
  <c r="A876" i="42"/>
  <c r="E876" i="42" s="1"/>
  <c r="B877" i="42"/>
  <c r="C877" i="42" s="1"/>
  <c r="D876" i="41"/>
  <c r="A876" i="41"/>
  <c r="E876" i="41" s="1"/>
  <c r="B877" i="41"/>
  <c r="C877" i="41" s="1"/>
  <c r="C882" i="45" l="1"/>
  <c r="E883" i="45"/>
  <c r="D883" i="45"/>
  <c r="A884" i="45"/>
  <c r="D877" i="42"/>
  <c r="A877" i="42"/>
  <c r="E877" i="42" s="1"/>
  <c r="B878" i="42"/>
  <c r="C878" i="42" s="1"/>
  <c r="D877" i="41"/>
  <c r="A877" i="41"/>
  <c r="E877" i="41" s="1"/>
  <c r="B878" i="41"/>
  <c r="C878" i="41" s="1"/>
  <c r="C883" i="45" l="1"/>
  <c r="E884" i="45"/>
  <c r="D884" i="45"/>
  <c r="A885" i="45"/>
  <c r="D878" i="42"/>
  <c r="A878" i="42"/>
  <c r="E878" i="42" s="1"/>
  <c r="B879" i="42"/>
  <c r="C879" i="42" s="1"/>
  <c r="D878" i="41"/>
  <c r="B879" i="41"/>
  <c r="C879" i="41" s="1"/>
  <c r="A878" i="41"/>
  <c r="E878" i="41" s="1"/>
  <c r="C884" i="45" l="1"/>
  <c r="E885" i="45"/>
  <c r="D885" i="45"/>
  <c r="A886" i="45"/>
  <c r="D879" i="42"/>
  <c r="A879" i="42"/>
  <c r="E879" i="42" s="1"/>
  <c r="B880" i="42"/>
  <c r="C880" i="42" s="1"/>
  <c r="D879" i="41"/>
  <c r="A879" i="41"/>
  <c r="E879" i="41" s="1"/>
  <c r="B880" i="41"/>
  <c r="C880" i="41" s="1"/>
  <c r="C885" i="45" l="1"/>
  <c r="E886" i="45"/>
  <c r="D886" i="45"/>
  <c r="A887" i="45"/>
  <c r="D880" i="42"/>
  <c r="A880" i="42"/>
  <c r="E880" i="42" s="1"/>
  <c r="B881" i="42"/>
  <c r="C881" i="42" s="1"/>
  <c r="D880" i="41"/>
  <c r="B881" i="41"/>
  <c r="C881" i="41" s="1"/>
  <c r="A880" i="41"/>
  <c r="E880" i="41" s="1"/>
  <c r="D887" i="45" l="1"/>
  <c r="E887" i="45"/>
  <c r="C886" i="45"/>
  <c r="A888" i="45"/>
  <c r="D881" i="42"/>
  <c r="A881" i="42"/>
  <c r="E881" i="42" s="1"/>
  <c r="B882" i="42"/>
  <c r="C882" i="42" s="1"/>
  <c r="D881" i="41"/>
  <c r="A881" i="41"/>
  <c r="E881" i="41" s="1"/>
  <c r="B882" i="41"/>
  <c r="C882" i="41" s="1"/>
  <c r="C887" i="45" l="1"/>
  <c r="E888" i="45"/>
  <c r="D888" i="45"/>
  <c r="A889" i="45"/>
  <c r="D882" i="42"/>
  <c r="A882" i="42"/>
  <c r="E882" i="42" s="1"/>
  <c r="B883" i="42"/>
  <c r="C883" i="42" s="1"/>
  <c r="D882" i="41"/>
  <c r="A882" i="41"/>
  <c r="E882" i="41" s="1"/>
  <c r="B883" i="41"/>
  <c r="C883" i="41" s="1"/>
  <c r="E889" i="45" l="1"/>
  <c r="D889" i="45"/>
  <c r="C888" i="45"/>
  <c r="A890" i="45"/>
  <c r="D883" i="42"/>
  <c r="A883" i="42"/>
  <c r="E883" i="42" s="1"/>
  <c r="B884" i="42"/>
  <c r="C884" i="42" s="1"/>
  <c r="D883" i="41"/>
  <c r="A883" i="41"/>
  <c r="E883" i="41" s="1"/>
  <c r="B884" i="41"/>
  <c r="C884" i="41" s="1"/>
  <c r="C889" i="45" l="1"/>
  <c r="E890" i="45"/>
  <c r="D890" i="45"/>
  <c r="A891" i="45"/>
  <c r="D884" i="42"/>
  <c r="A884" i="42"/>
  <c r="E884" i="42" s="1"/>
  <c r="B885" i="42"/>
  <c r="C885" i="42" s="1"/>
  <c r="D884" i="41"/>
  <c r="A884" i="41"/>
  <c r="E884" i="41" s="1"/>
  <c r="B885" i="41"/>
  <c r="C885" i="41" s="1"/>
  <c r="E891" i="45" l="1"/>
  <c r="D891" i="45"/>
  <c r="C890" i="45"/>
  <c r="A892" i="45"/>
  <c r="D885" i="42"/>
  <c r="A885" i="42"/>
  <c r="E885" i="42" s="1"/>
  <c r="B886" i="42"/>
  <c r="C886" i="42" s="1"/>
  <c r="D885" i="41"/>
  <c r="A885" i="41"/>
  <c r="E885" i="41" s="1"/>
  <c r="B886" i="41"/>
  <c r="C886" i="41" s="1"/>
  <c r="C891" i="45" l="1"/>
  <c r="E892" i="45"/>
  <c r="D892" i="45"/>
  <c r="A893" i="45"/>
  <c r="D886" i="42"/>
  <c r="A886" i="42"/>
  <c r="E886" i="42" s="1"/>
  <c r="B887" i="42"/>
  <c r="C887" i="42" s="1"/>
  <c r="D886" i="41"/>
  <c r="B887" i="41"/>
  <c r="C887" i="41" s="1"/>
  <c r="A886" i="41"/>
  <c r="E886" i="41" s="1"/>
  <c r="E893" i="45" l="1"/>
  <c r="D893" i="45"/>
  <c r="C892" i="45"/>
  <c r="A894" i="45"/>
  <c r="D887" i="42"/>
  <c r="A887" i="42"/>
  <c r="E887" i="42" s="1"/>
  <c r="B888" i="42"/>
  <c r="C888" i="42" s="1"/>
  <c r="D887" i="41"/>
  <c r="A887" i="41"/>
  <c r="E887" i="41" s="1"/>
  <c r="B888" i="41"/>
  <c r="C888" i="41" s="1"/>
  <c r="C893" i="45" l="1"/>
  <c r="E894" i="45"/>
  <c r="D894" i="45"/>
  <c r="A895" i="45"/>
  <c r="D888" i="42"/>
  <c r="A888" i="42"/>
  <c r="E888" i="42" s="1"/>
  <c r="B889" i="42"/>
  <c r="C889" i="42" s="1"/>
  <c r="D888" i="41"/>
  <c r="B889" i="41"/>
  <c r="C889" i="41" s="1"/>
  <c r="A888" i="41"/>
  <c r="E888" i="41" s="1"/>
  <c r="C894" i="45" l="1"/>
  <c r="E895" i="45"/>
  <c r="D895" i="45"/>
  <c r="A896" i="45"/>
  <c r="D889" i="42"/>
  <c r="A889" i="42"/>
  <c r="E889" i="42" s="1"/>
  <c r="B890" i="42"/>
  <c r="C890" i="42" s="1"/>
  <c r="D889" i="41"/>
  <c r="A889" i="41"/>
  <c r="E889" i="41" s="1"/>
  <c r="B890" i="41"/>
  <c r="C890" i="41" s="1"/>
  <c r="C895" i="45" l="1"/>
  <c r="E896" i="45"/>
  <c r="D896" i="45"/>
  <c r="A897" i="45"/>
  <c r="D890" i="42"/>
  <c r="A890" i="42"/>
  <c r="E890" i="42" s="1"/>
  <c r="B891" i="42"/>
  <c r="C891" i="42" s="1"/>
  <c r="D890" i="41"/>
  <c r="A890" i="41"/>
  <c r="E890" i="41" s="1"/>
  <c r="B891" i="41"/>
  <c r="C891" i="41" s="1"/>
  <c r="C896" i="45" l="1"/>
  <c r="E897" i="45"/>
  <c r="D897" i="45"/>
  <c r="A898" i="45"/>
  <c r="D891" i="42"/>
  <c r="A891" i="42"/>
  <c r="E891" i="42" s="1"/>
  <c r="B892" i="42"/>
  <c r="C892" i="42" s="1"/>
  <c r="D891" i="41"/>
  <c r="A891" i="41"/>
  <c r="E891" i="41" s="1"/>
  <c r="B892" i="41"/>
  <c r="C892" i="41" s="1"/>
  <c r="C897" i="45" l="1"/>
  <c r="E898" i="45"/>
  <c r="D898" i="45"/>
  <c r="A899" i="45"/>
  <c r="D892" i="42"/>
  <c r="A892" i="42"/>
  <c r="E892" i="42" s="1"/>
  <c r="B893" i="42"/>
  <c r="C893" i="42" s="1"/>
  <c r="D892" i="41"/>
  <c r="A892" i="41"/>
  <c r="E892" i="41" s="1"/>
  <c r="B893" i="41"/>
  <c r="C893" i="41" s="1"/>
  <c r="C898" i="45" l="1"/>
  <c r="E899" i="45"/>
  <c r="D899" i="45"/>
  <c r="A900" i="45"/>
  <c r="D893" i="42"/>
  <c r="A893" i="42"/>
  <c r="E893" i="42" s="1"/>
  <c r="B894" i="42"/>
  <c r="C894" i="42" s="1"/>
  <c r="D893" i="41"/>
  <c r="A893" i="41"/>
  <c r="E893" i="41" s="1"/>
  <c r="B894" i="41"/>
  <c r="C894" i="41" s="1"/>
  <c r="C899" i="45" l="1"/>
  <c r="E900" i="45"/>
  <c r="D900" i="45"/>
  <c r="A901" i="45"/>
  <c r="D894" i="42"/>
  <c r="A894" i="42"/>
  <c r="E894" i="42" s="1"/>
  <c r="B895" i="42"/>
  <c r="C895" i="42" s="1"/>
  <c r="D894" i="41"/>
  <c r="B895" i="41"/>
  <c r="C895" i="41" s="1"/>
  <c r="A894" i="41"/>
  <c r="E894" i="41" s="1"/>
  <c r="C900" i="45" l="1"/>
  <c r="E901" i="45"/>
  <c r="D901" i="45"/>
  <c r="A902" i="45"/>
  <c r="D895" i="42"/>
  <c r="A895" i="42"/>
  <c r="E895" i="42" s="1"/>
  <c r="B896" i="42"/>
  <c r="C896" i="42" s="1"/>
  <c r="D895" i="41"/>
  <c r="A895" i="41"/>
  <c r="E895" i="41" s="1"/>
  <c r="B896" i="41"/>
  <c r="C896" i="41" s="1"/>
  <c r="C901" i="45" l="1"/>
  <c r="E902" i="45"/>
  <c r="D902" i="45"/>
  <c r="A903" i="45"/>
  <c r="D896" i="42"/>
  <c r="A896" i="42"/>
  <c r="E896" i="42" s="1"/>
  <c r="B897" i="42"/>
  <c r="C897" i="42" s="1"/>
  <c r="D896" i="41"/>
  <c r="B897" i="41"/>
  <c r="C897" i="41" s="1"/>
  <c r="A896" i="41"/>
  <c r="E896" i="41" s="1"/>
  <c r="C902" i="45" l="1"/>
  <c r="E903" i="45"/>
  <c r="D903" i="45"/>
  <c r="A904" i="45"/>
  <c r="D897" i="42"/>
  <c r="A897" i="42"/>
  <c r="E897" i="42" s="1"/>
  <c r="B898" i="42"/>
  <c r="C898" i="42" s="1"/>
  <c r="D897" i="41"/>
  <c r="A897" i="41"/>
  <c r="E897" i="41" s="1"/>
  <c r="B898" i="41"/>
  <c r="C898" i="41" s="1"/>
  <c r="C903" i="45" l="1"/>
  <c r="E904" i="45"/>
  <c r="D904" i="45"/>
  <c r="A905" i="45"/>
  <c r="D898" i="42"/>
  <c r="A898" i="42"/>
  <c r="E898" i="42" s="1"/>
  <c r="B899" i="42"/>
  <c r="C899" i="42" s="1"/>
  <c r="D898" i="41"/>
  <c r="A898" i="41"/>
  <c r="E898" i="41" s="1"/>
  <c r="B899" i="41"/>
  <c r="C899" i="41" s="1"/>
  <c r="C904" i="45" l="1"/>
  <c r="E905" i="45"/>
  <c r="D905" i="45"/>
  <c r="A906" i="45"/>
  <c r="D899" i="42"/>
  <c r="A899" i="42"/>
  <c r="E899" i="42" s="1"/>
  <c r="B900" i="42"/>
  <c r="C900" i="42" s="1"/>
  <c r="D899" i="41"/>
  <c r="A899" i="41"/>
  <c r="E899" i="41" s="1"/>
  <c r="B900" i="41"/>
  <c r="C900" i="41" s="1"/>
  <c r="C905" i="45" l="1"/>
  <c r="E906" i="45"/>
  <c r="D906" i="45"/>
  <c r="A907" i="45"/>
  <c r="D900" i="42"/>
  <c r="A900" i="42"/>
  <c r="E900" i="42" s="1"/>
  <c r="B901" i="42"/>
  <c r="C901" i="42" s="1"/>
  <c r="D900" i="41"/>
  <c r="A900" i="41"/>
  <c r="E900" i="41" s="1"/>
  <c r="B901" i="41"/>
  <c r="C901" i="41" s="1"/>
  <c r="C906" i="45" l="1"/>
  <c r="E907" i="45"/>
  <c r="D907" i="45"/>
  <c r="A908" i="45"/>
  <c r="D901" i="42"/>
  <c r="A901" i="42"/>
  <c r="E901" i="42" s="1"/>
  <c r="B902" i="42"/>
  <c r="C902" i="42" s="1"/>
  <c r="D901" i="41"/>
  <c r="A901" i="41"/>
  <c r="E901" i="41" s="1"/>
  <c r="B902" i="41"/>
  <c r="C902" i="41" s="1"/>
  <c r="C907" i="45" l="1"/>
  <c r="E908" i="45"/>
  <c r="D908" i="45"/>
  <c r="A909" i="45"/>
  <c r="D902" i="42"/>
  <c r="A902" i="42"/>
  <c r="E902" i="42" s="1"/>
  <c r="B903" i="42"/>
  <c r="C903" i="42" s="1"/>
  <c r="D902" i="41"/>
  <c r="B903" i="41"/>
  <c r="C903" i="41" s="1"/>
  <c r="A902" i="41"/>
  <c r="E902" i="41" s="1"/>
  <c r="C908" i="45" l="1"/>
  <c r="E909" i="45"/>
  <c r="D909" i="45"/>
  <c r="A910" i="45"/>
  <c r="D903" i="42"/>
  <c r="A903" i="42"/>
  <c r="E903" i="42" s="1"/>
  <c r="B904" i="42"/>
  <c r="C904" i="42" s="1"/>
  <c r="D903" i="41"/>
  <c r="A903" i="41"/>
  <c r="E903" i="41" s="1"/>
  <c r="B904" i="41"/>
  <c r="C904" i="41" s="1"/>
  <c r="C909" i="45" l="1"/>
  <c r="E910" i="45"/>
  <c r="D910" i="45"/>
  <c r="A911" i="45"/>
  <c r="D904" i="42"/>
  <c r="A904" i="42"/>
  <c r="E904" i="42" s="1"/>
  <c r="B905" i="42"/>
  <c r="C905" i="42" s="1"/>
  <c r="D904" i="41"/>
  <c r="B905" i="41"/>
  <c r="C905" i="41" s="1"/>
  <c r="A904" i="41"/>
  <c r="E904" i="41" s="1"/>
  <c r="C910" i="45" l="1"/>
  <c r="E911" i="45"/>
  <c r="D911" i="45"/>
  <c r="A912" i="45"/>
  <c r="D905" i="42"/>
  <c r="A905" i="42"/>
  <c r="E905" i="42" s="1"/>
  <c r="B906" i="42"/>
  <c r="C906" i="42" s="1"/>
  <c r="D905" i="41"/>
  <c r="A905" i="41"/>
  <c r="E905" i="41" s="1"/>
  <c r="B906" i="41"/>
  <c r="C906" i="41" s="1"/>
  <c r="C911" i="45" l="1"/>
  <c r="E912" i="45"/>
  <c r="D912" i="45"/>
  <c r="A913" i="45"/>
  <c r="D906" i="42"/>
  <c r="A906" i="42"/>
  <c r="E906" i="42" s="1"/>
  <c r="B907" i="42"/>
  <c r="C907" i="42" s="1"/>
  <c r="D906" i="41"/>
  <c r="A906" i="41"/>
  <c r="E906" i="41" s="1"/>
  <c r="B907" i="41"/>
  <c r="C907" i="41" s="1"/>
  <c r="C912" i="45" l="1"/>
  <c r="E913" i="45"/>
  <c r="D913" i="45"/>
  <c r="A914" i="45"/>
  <c r="D907" i="42"/>
  <c r="A907" i="42"/>
  <c r="E907" i="42" s="1"/>
  <c r="B908" i="42"/>
  <c r="C908" i="42" s="1"/>
  <c r="D907" i="41"/>
  <c r="A907" i="41"/>
  <c r="E907" i="41" s="1"/>
  <c r="B908" i="41"/>
  <c r="C908" i="41" s="1"/>
  <c r="C913" i="45" l="1"/>
  <c r="E914" i="45"/>
  <c r="D914" i="45"/>
  <c r="A915" i="45"/>
  <c r="D908" i="42"/>
  <c r="A908" i="42"/>
  <c r="E908" i="42" s="1"/>
  <c r="B909" i="42"/>
  <c r="C909" i="42" s="1"/>
  <c r="D908" i="41"/>
  <c r="A908" i="41"/>
  <c r="E908" i="41" s="1"/>
  <c r="B909" i="41"/>
  <c r="C909" i="41" s="1"/>
  <c r="C914" i="45" l="1"/>
  <c r="E915" i="45"/>
  <c r="D915" i="45"/>
  <c r="A916" i="45"/>
  <c r="D909" i="42"/>
  <c r="A909" i="42"/>
  <c r="E909" i="42" s="1"/>
  <c r="B910" i="42"/>
  <c r="C910" i="42" s="1"/>
  <c r="D909" i="41"/>
  <c r="A909" i="41"/>
  <c r="E909" i="41" s="1"/>
  <c r="B910" i="41"/>
  <c r="C910" i="41" s="1"/>
  <c r="C915" i="45" l="1"/>
  <c r="E916" i="45"/>
  <c r="D916" i="45"/>
  <c r="A917" i="45"/>
  <c r="D910" i="42"/>
  <c r="A910" i="42"/>
  <c r="E910" i="42" s="1"/>
  <c r="B911" i="42"/>
  <c r="C911" i="42" s="1"/>
  <c r="D910" i="41"/>
  <c r="B911" i="41"/>
  <c r="C911" i="41" s="1"/>
  <c r="A910" i="41"/>
  <c r="E910" i="41" s="1"/>
  <c r="C916" i="45" l="1"/>
  <c r="E917" i="45"/>
  <c r="D917" i="45"/>
  <c r="A918" i="45"/>
  <c r="D911" i="42"/>
  <c r="A911" i="42"/>
  <c r="E911" i="42" s="1"/>
  <c r="B912" i="42"/>
  <c r="C912" i="42" s="1"/>
  <c r="D911" i="41"/>
  <c r="A911" i="41"/>
  <c r="E911" i="41" s="1"/>
  <c r="B912" i="41"/>
  <c r="C912" i="41" s="1"/>
  <c r="C917" i="45" l="1"/>
  <c r="E918" i="45"/>
  <c r="D918" i="45"/>
  <c r="A919" i="45"/>
  <c r="D912" i="42"/>
  <c r="A912" i="42"/>
  <c r="E912" i="42" s="1"/>
  <c r="B913" i="42"/>
  <c r="C913" i="42" s="1"/>
  <c r="D912" i="41"/>
  <c r="B913" i="41"/>
  <c r="C913" i="41" s="1"/>
  <c r="A912" i="41"/>
  <c r="E912" i="41" s="1"/>
  <c r="C918" i="45" l="1"/>
  <c r="E919" i="45"/>
  <c r="D919" i="45"/>
  <c r="A920" i="45"/>
  <c r="D913" i="42"/>
  <c r="A913" i="42"/>
  <c r="E913" i="42" s="1"/>
  <c r="B914" i="42"/>
  <c r="C914" i="42" s="1"/>
  <c r="D913" i="41"/>
  <c r="A913" i="41"/>
  <c r="E913" i="41" s="1"/>
  <c r="B914" i="41"/>
  <c r="C914" i="41" s="1"/>
  <c r="C919" i="45" l="1"/>
  <c r="E920" i="45"/>
  <c r="D920" i="45"/>
  <c r="A921" i="45"/>
  <c r="D914" i="42"/>
  <c r="A914" i="42"/>
  <c r="E914" i="42" s="1"/>
  <c r="B915" i="42"/>
  <c r="C915" i="42" s="1"/>
  <c r="D914" i="41"/>
  <c r="A914" i="41"/>
  <c r="E914" i="41" s="1"/>
  <c r="B915" i="41"/>
  <c r="C915" i="41" s="1"/>
  <c r="C920" i="45" l="1"/>
  <c r="E921" i="45"/>
  <c r="D921" i="45"/>
  <c r="A922" i="45"/>
  <c r="D915" i="42"/>
  <c r="A915" i="42"/>
  <c r="E915" i="42" s="1"/>
  <c r="B916" i="42"/>
  <c r="C916" i="42" s="1"/>
  <c r="D915" i="41"/>
  <c r="A915" i="41"/>
  <c r="E915" i="41" s="1"/>
  <c r="B916" i="41"/>
  <c r="C916" i="41" s="1"/>
  <c r="C921" i="45" l="1"/>
  <c r="E922" i="45"/>
  <c r="D922" i="45"/>
  <c r="A923" i="45"/>
  <c r="D916" i="42"/>
  <c r="A916" i="42"/>
  <c r="E916" i="42" s="1"/>
  <c r="B917" i="42"/>
  <c r="C917" i="42" s="1"/>
  <c r="D916" i="41"/>
  <c r="A916" i="41"/>
  <c r="E916" i="41" s="1"/>
  <c r="B917" i="41"/>
  <c r="C917" i="41" s="1"/>
  <c r="C922" i="45" l="1"/>
  <c r="E923" i="45"/>
  <c r="D923" i="45"/>
  <c r="A924" i="45"/>
  <c r="D917" i="42"/>
  <c r="A917" i="42"/>
  <c r="E917" i="42" s="1"/>
  <c r="B918" i="42"/>
  <c r="C918" i="42" s="1"/>
  <c r="D917" i="41"/>
  <c r="A917" i="41"/>
  <c r="E917" i="41" s="1"/>
  <c r="B918" i="41"/>
  <c r="C918" i="41" s="1"/>
  <c r="C923" i="45" l="1"/>
  <c r="E924" i="45"/>
  <c r="D924" i="45"/>
  <c r="A925" i="45"/>
  <c r="D918" i="42"/>
  <c r="A918" i="42"/>
  <c r="E918" i="42" s="1"/>
  <c r="B919" i="42"/>
  <c r="C919" i="42" s="1"/>
  <c r="D918" i="41"/>
  <c r="B919" i="41"/>
  <c r="C919" i="41" s="1"/>
  <c r="A918" i="41"/>
  <c r="E918" i="41" s="1"/>
  <c r="C924" i="45" l="1"/>
  <c r="E925" i="45"/>
  <c r="D925" i="45"/>
  <c r="A926" i="45"/>
  <c r="D919" i="42"/>
  <c r="A919" i="42"/>
  <c r="E919" i="42" s="1"/>
  <c r="B920" i="42"/>
  <c r="C920" i="42" s="1"/>
  <c r="D919" i="41"/>
  <c r="A919" i="41"/>
  <c r="E919" i="41" s="1"/>
  <c r="B920" i="41"/>
  <c r="C920" i="41" s="1"/>
  <c r="C925" i="45" l="1"/>
  <c r="E926" i="45"/>
  <c r="D926" i="45"/>
  <c r="A927" i="45"/>
  <c r="D920" i="42"/>
  <c r="A920" i="42"/>
  <c r="E920" i="42" s="1"/>
  <c r="B921" i="42"/>
  <c r="C921" i="42" s="1"/>
  <c r="D920" i="41"/>
  <c r="B921" i="41"/>
  <c r="C921" i="41" s="1"/>
  <c r="A920" i="41"/>
  <c r="E920" i="41" s="1"/>
  <c r="C926" i="45" l="1"/>
  <c r="E927" i="45"/>
  <c r="D927" i="45"/>
  <c r="A928" i="45"/>
  <c r="D921" i="42"/>
  <c r="A921" i="42"/>
  <c r="E921" i="42" s="1"/>
  <c r="B922" i="42"/>
  <c r="C922" i="42" s="1"/>
  <c r="D921" i="41"/>
  <c r="A921" i="41"/>
  <c r="E921" i="41" s="1"/>
  <c r="B922" i="41"/>
  <c r="C922" i="41" s="1"/>
  <c r="C927" i="45" l="1"/>
  <c r="E928" i="45"/>
  <c r="D928" i="45"/>
  <c r="A929" i="45"/>
  <c r="D922" i="42"/>
  <c r="A922" i="42"/>
  <c r="E922" i="42" s="1"/>
  <c r="B923" i="42"/>
  <c r="C923" i="42" s="1"/>
  <c r="D922" i="41"/>
  <c r="A922" i="41"/>
  <c r="E922" i="41" s="1"/>
  <c r="B923" i="41"/>
  <c r="C923" i="41" s="1"/>
  <c r="C928" i="45" l="1"/>
  <c r="E929" i="45"/>
  <c r="D929" i="45"/>
  <c r="A930" i="45"/>
  <c r="D923" i="42"/>
  <c r="A923" i="42"/>
  <c r="E923" i="42" s="1"/>
  <c r="B924" i="42"/>
  <c r="C924" i="42" s="1"/>
  <c r="D923" i="41"/>
  <c r="A923" i="41"/>
  <c r="E923" i="41" s="1"/>
  <c r="B924" i="41"/>
  <c r="C924" i="41" s="1"/>
  <c r="C929" i="45" l="1"/>
  <c r="E930" i="45"/>
  <c r="D930" i="45"/>
  <c r="A931" i="45"/>
  <c r="D924" i="42"/>
  <c r="A924" i="42"/>
  <c r="E924" i="42" s="1"/>
  <c r="B925" i="42"/>
  <c r="C925" i="42" s="1"/>
  <c r="D924" i="41"/>
  <c r="A924" i="41"/>
  <c r="E924" i="41" s="1"/>
  <c r="B925" i="41"/>
  <c r="C925" i="41" s="1"/>
  <c r="C930" i="45" l="1"/>
  <c r="E931" i="45"/>
  <c r="D931" i="45"/>
  <c r="A932" i="45"/>
  <c r="D925" i="42"/>
  <c r="A925" i="42"/>
  <c r="E925" i="42" s="1"/>
  <c r="B926" i="42"/>
  <c r="C926" i="42" s="1"/>
  <c r="D925" i="41"/>
  <c r="A925" i="41"/>
  <c r="E925" i="41" s="1"/>
  <c r="B926" i="41"/>
  <c r="C926" i="41" s="1"/>
  <c r="C931" i="45" l="1"/>
  <c r="E932" i="45"/>
  <c r="D932" i="45"/>
  <c r="A933" i="45"/>
  <c r="D926" i="42"/>
  <c r="A926" i="42"/>
  <c r="E926" i="42" s="1"/>
  <c r="B927" i="42"/>
  <c r="C927" i="42" s="1"/>
  <c r="D926" i="41"/>
  <c r="B927" i="41"/>
  <c r="C927" i="41" s="1"/>
  <c r="A926" i="41"/>
  <c r="E926" i="41" s="1"/>
  <c r="C932" i="45" l="1"/>
  <c r="E933" i="45"/>
  <c r="D933" i="45"/>
  <c r="A934" i="45"/>
  <c r="D927" i="42"/>
  <c r="A927" i="42"/>
  <c r="E927" i="42" s="1"/>
  <c r="B928" i="42"/>
  <c r="C928" i="42" s="1"/>
  <c r="D927" i="41"/>
  <c r="A927" i="41"/>
  <c r="E927" i="41" s="1"/>
  <c r="B928" i="41"/>
  <c r="C928" i="41" s="1"/>
  <c r="C933" i="45" l="1"/>
  <c r="E934" i="45"/>
  <c r="D934" i="45"/>
  <c r="A935" i="45"/>
  <c r="D928" i="42"/>
  <c r="A928" i="42"/>
  <c r="E928" i="42" s="1"/>
  <c r="B929" i="42"/>
  <c r="C929" i="42" s="1"/>
  <c r="D928" i="41"/>
  <c r="B929" i="41"/>
  <c r="C929" i="41" s="1"/>
  <c r="A928" i="41"/>
  <c r="E928" i="41" s="1"/>
  <c r="C934" i="45" l="1"/>
  <c r="E935" i="45"/>
  <c r="D935" i="45"/>
  <c r="A936" i="45"/>
  <c r="D929" i="42"/>
  <c r="A929" i="42"/>
  <c r="E929" i="42" s="1"/>
  <c r="B930" i="42"/>
  <c r="C930" i="42" s="1"/>
  <c r="D929" i="41"/>
  <c r="A929" i="41"/>
  <c r="E929" i="41" s="1"/>
  <c r="B930" i="41"/>
  <c r="C930" i="41" s="1"/>
  <c r="C935" i="45" l="1"/>
  <c r="E936" i="45"/>
  <c r="D936" i="45"/>
  <c r="A937" i="45"/>
  <c r="D930" i="42"/>
  <c r="A930" i="42"/>
  <c r="E930" i="42" s="1"/>
  <c r="B931" i="42"/>
  <c r="C931" i="42" s="1"/>
  <c r="D930" i="41"/>
  <c r="A930" i="41"/>
  <c r="E930" i="41" s="1"/>
  <c r="B931" i="41"/>
  <c r="C931" i="41" s="1"/>
  <c r="C936" i="45" l="1"/>
  <c r="E937" i="45"/>
  <c r="D937" i="45"/>
  <c r="A938" i="45"/>
  <c r="D931" i="42"/>
  <c r="A931" i="42"/>
  <c r="E931" i="42" s="1"/>
  <c r="B932" i="42"/>
  <c r="C932" i="42" s="1"/>
  <c r="D931" i="41"/>
  <c r="A931" i="41"/>
  <c r="E931" i="41" s="1"/>
  <c r="B932" i="41"/>
  <c r="C932" i="41" s="1"/>
  <c r="C937" i="45" l="1"/>
  <c r="E938" i="45"/>
  <c r="D938" i="45"/>
  <c r="A939" i="45"/>
  <c r="D932" i="42"/>
  <c r="A932" i="42"/>
  <c r="E932" i="42" s="1"/>
  <c r="B933" i="42"/>
  <c r="C933" i="42" s="1"/>
  <c r="D932" i="41"/>
  <c r="A932" i="41"/>
  <c r="E932" i="41" s="1"/>
  <c r="B933" i="41"/>
  <c r="C933" i="41" s="1"/>
  <c r="C938" i="45" l="1"/>
  <c r="E939" i="45"/>
  <c r="D939" i="45"/>
  <c r="A940" i="45"/>
  <c r="D933" i="42"/>
  <c r="A933" i="42"/>
  <c r="E933" i="42" s="1"/>
  <c r="B934" i="42"/>
  <c r="C934" i="42" s="1"/>
  <c r="D933" i="41"/>
  <c r="A933" i="41"/>
  <c r="E933" i="41" s="1"/>
  <c r="B934" i="41"/>
  <c r="C934" i="41" s="1"/>
  <c r="C939" i="45" l="1"/>
  <c r="E940" i="45"/>
  <c r="D940" i="45"/>
  <c r="A941" i="45"/>
  <c r="D934" i="42"/>
  <c r="A934" i="42"/>
  <c r="E934" i="42" s="1"/>
  <c r="B935" i="42"/>
  <c r="C935" i="42" s="1"/>
  <c r="D934" i="41"/>
  <c r="B935" i="41"/>
  <c r="C935" i="41" s="1"/>
  <c r="A934" i="41"/>
  <c r="E934" i="41" s="1"/>
  <c r="C940" i="45" l="1"/>
  <c r="E941" i="45"/>
  <c r="D941" i="45"/>
  <c r="A942" i="45"/>
  <c r="D935" i="42"/>
  <c r="A935" i="42"/>
  <c r="E935" i="42" s="1"/>
  <c r="B936" i="42"/>
  <c r="C936" i="42" s="1"/>
  <c r="D935" i="41"/>
  <c r="A935" i="41"/>
  <c r="E935" i="41" s="1"/>
  <c r="B936" i="41"/>
  <c r="C936" i="41" s="1"/>
  <c r="C941" i="45" l="1"/>
  <c r="E942" i="45"/>
  <c r="D942" i="45"/>
  <c r="A943" i="45"/>
  <c r="D936" i="42"/>
  <c r="A936" i="42"/>
  <c r="E936" i="42" s="1"/>
  <c r="B937" i="42"/>
  <c r="C937" i="42" s="1"/>
  <c r="D936" i="41"/>
  <c r="B937" i="41"/>
  <c r="C937" i="41" s="1"/>
  <c r="A936" i="41"/>
  <c r="E936" i="41" s="1"/>
  <c r="C942" i="45" l="1"/>
  <c r="E943" i="45"/>
  <c r="D943" i="45"/>
  <c r="A944" i="45"/>
  <c r="D937" i="42"/>
  <c r="A937" i="42"/>
  <c r="E937" i="42" s="1"/>
  <c r="B938" i="42"/>
  <c r="C938" i="42" s="1"/>
  <c r="D937" i="41"/>
  <c r="A937" i="41"/>
  <c r="E937" i="41" s="1"/>
  <c r="B938" i="41"/>
  <c r="C938" i="41" s="1"/>
  <c r="C943" i="45" l="1"/>
  <c r="E944" i="45"/>
  <c r="D944" i="45"/>
  <c r="A945" i="45"/>
  <c r="D938" i="42"/>
  <c r="A938" i="42"/>
  <c r="E938" i="42" s="1"/>
  <c r="B939" i="42"/>
  <c r="C939" i="42" s="1"/>
  <c r="D938" i="41"/>
  <c r="A938" i="41"/>
  <c r="E938" i="41" s="1"/>
  <c r="B939" i="41"/>
  <c r="C939" i="41" s="1"/>
  <c r="C944" i="45" l="1"/>
  <c r="E945" i="45"/>
  <c r="D945" i="45"/>
  <c r="A946" i="45"/>
  <c r="D939" i="42"/>
  <c r="A939" i="42"/>
  <c r="E939" i="42" s="1"/>
  <c r="B940" i="42"/>
  <c r="C940" i="42" s="1"/>
  <c r="D939" i="41"/>
  <c r="A939" i="41"/>
  <c r="E939" i="41" s="1"/>
  <c r="B940" i="41"/>
  <c r="C940" i="41" s="1"/>
  <c r="C945" i="45" l="1"/>
  <c r="E946" i="45"/>
  <c r="D946" i="45"/>
  <c r="A947" i="45"/>
  <c r="D940" i="42"/>
  <c r="A940" i="42"/>
  <c r="E940" i="42" s="1"/>
  <c r="B941" i="42"/>
  <c r="C941" i="42" s="1"/>
  <c r="D940" i="41"/>
  <c r="A940" i="41"/>
  <c r="E940" i="41" s="1"/>
  <c r="B941" i="41"/>
  <c r="C941" i="41" s="1"/>
  <c r="C946" i="45" l="1"/>
  <c r="E947" i="45"/>
  <c r="D947" i="45"/>
  <c r="A948" i="45"/>
  <c r="D941" i="42"/>
  <c r="A941" i="42"/>
  <c r="E941" i="42" s="1"/>
  <c r="B942" i="42"/>
  <c r="C942" i="42" s="1"/>
  <c r="D941" i="41"/>
  <c r="A941" i="41"/>
  <c r="E941" i="41" s="1"/>
  <c r="B942" i="41"/>
  <c r="C942" i="41" s="1"/>
  <c r="C947" i="45" l="1"/>
  <c r="E948" i="45"/>
  <c r="D948" i="45"/>
  <c r="A949" i="45"/>
  <c r="D942" i="42"/>
  <c r="A942" i="42"/>
  <c r="E942" i="42" s="1"/>
  <c r="B943" i="42"/>
  <c r="C943" i="42" s="1"/>
  <c r="D942" i="41"/>
  <c r="B943" i="41"/>
  <c r="C943" i="41" s="1"/>
  <c r="A942" i="41"/>
  <c r="E942" i="41" s="1"/>
  <c r="C948" i="45" l="1"/>
  <c r="E949" i="45"/>
  <c r="D949" i="45"/>
  <c r="A950" i="45"/>
  <c r="D943" i="42"/>
  <c r="A943" i="42"/>
  <c r="E943" i="42" s="1"/>
  <c r="B944" i="42"/>
  <c r="C944" i="42" s="1"/>
  <c r="D943" i="41"/>
  <c r="A943" i="41"/>
  <c r="E943" i="41" s="1"/>
  <c r="B944" i="41"/>
  <c r="C944" i="41" s="1"/>
  <c r="C949" i="45" l="1"/>
  <c r="E950" i="45"/>
  <c r="D950" i="45"/>
  <c r="A951" i="45"/>
  <c r="D944" i="42"/>
  <c r="A944" i="42"/>
  <c r="E944" i="42" s="1"/>
  <c r="B945" i="42"/>
  <c r="C945" i="42" s="1"/>
  <c r="D944" i="41"/>
  <c r="B945" i="41"/>
  <c r="C945" i="41" s="1"/>
  <c r="A944" i="41"/>
  <c r="E944" i="41" s="1"/>
  <c r="C950" i="45" l="1"/>
  <c r="D951" i="45"/>
  <c r="E951" i="45"/>
  <c r="A952" i="45"/>
  <c r="D945" i="42"/>
  <c r="A945" i="42"/>
  <c r="E945" i="42" s="1"/>
  <c r="B946" i="42"/>
  <c r="C946" i="42" s="1"/>
  <c r="D945" i="41"/>
  <c r="A945" i="41"/>
  <c r="E945" i="41" s="1"/>
  <c r="B946" i="41"/>
  <c r="C946" i="41" s="1"/>
  <c r="C951" i="45" l="1"/>
  <c r="E952" i="45"/>
  <c r="D952" i="45"/>
  <c r="A953" i="45"/>
  <c r="D946" i="42"/>
  <c r="A946" i="42"/>
  <c r="E946" i="42" s="1"/>
  <c r="B947" i="42"/>
  <c r="C947" i="42" s="1"/>
  <c r="D946" i="41"/>
  <c r="A946" i="41"/>
  <c r="E946" i="41" s="1"/>
  <c r="B947" i="41"/>
  <c r="C947" i="41" s="1"/>
  <c r="C952" i="45" l="1"/>
  <c r="E953" i="45"/>
  <c r="D953" i="45"/>
  <c r="A954" i="45"/>
  <c r="D947" i="42"/>
  <c r="A947" i="42"/>
  <c r="E947" i="42" s="1"/>
  <c r="B948" i="42"/>
  <c r="C948" i="42" s="1"/>
  <c r="D947" i="41"/>
  <c r="A947" i="41"/>
  <c r="E947" i="41" s="1"/>
  <c r="B948" i="41"/>
  <c r="C948" i="41" s="1"/>
  <c r="C953" i="45" l="1"/>
  <c r="E954" i="45"/>
  <c r="D954" i="45"/>
  <c r="A955" i="45"/>
  <c r="D948" i="42"/>
  <c r="A948" i="42"/>
  <c r="E948" i="42" s="1"/>
  <c r="B949" i="42"/>
  <c r="C949" i="42" s="1"/>
  <c r="D948" i="41"/>
  <c r="A948" i="41"/>
  <c r="E948" i="41" s="1"/>
  <c r="B949" i="41"/>
  <c r="C949" i="41" s="1"/>
  <c r="C954" i="45" l="1"/>
  <c r="E955" i="45"/>
  <c r="D955" i="45"/>
  <c r="A956" i="45"/>
  <c r="D949" i="42"/>
  <c r="A949" i="42"/>
  <c r="E949" i="42" s="1"/>
  <c r="B950" i="42"/>
  <c r="C950" i="42" s="1"/>
  <c r="D949" i="41"/>
  <c r="A949" i="41"/>
  <c r="E949" i="41" s="1"/>
  <c r="B950" i="41"/>
  <c r="C950" i="41" s="1"/>
  <c r="C955" i="45" l="1"/>
  <c r="E956" i="45"/>
  <c r="D956" i="45"/>
  <c r="A957" i="45"/>
  <c r="D950" i="42"/>
  <c r="A950" i="42"/>
  <c r="E950" i="42" s="1"/>
  <c r="B951" i="42"/>
  <c r="C951" i="42" s="1"/>
  <c r="D950" i="41"/>
  <c r="B951" i="41"/>
  <c r="C951" i="41" s="1"/>
  <c r="A950" i="41"/>
  <c r="E950" i="41" s="1"/>
  <c r="C956" i="45" l="1"/>
  <c r="E957" i="45"/>
  <c r="D957" i="45"/>
  <c r="A958" i="45"/>
  <c r="D951" i="42"/>
  <c r="A951" i="42"/>
  <c r="E951" i="42" s="1"/>
  <c r="B952" i="42"/>
  <c r="C952" i="42" s="1"/>
  <c r="D951" i="41"/>
  <c r="A951" i="41"/>
  <c r="E951" i="41" s="1"/>
  <c r="B952" i="41"/>
  <c r="C952" i="41" s="1"/>
  <c r="C957" i="45" l="1"/>
  <c r="E958" i="45"/>
  <c r="D958" i="45"/>
  <c r="A959" i="45"/>
  <c r="D952" i="42"/>
  <c r="A952" i="42"/>
  <c r="E952" i="42" s="1"/>
  <c r="B953" i="42"/>
  <c r="C953" i="42" s="1"/>
  <c r="D952" i="41"/>
  <c r="B953" i="41"/>
  <c r="C953" i="41" s="1"/>
  <c r="A952" i="41"/>
  <c r="E952" i="41" s="1"/>
  <c r="C958" i="45" l="1"/>
  <c r="E959" i="45"/>
  <c r="D959" i="45"/>
  <c r="A960" i="45"/>
  <c r="D953" i="42"/>
  <c r="A953" i="42"/>
  <c r="E953" i="42" s="1"/>
  <c r="B954" i="42"/>
  <c r="C954" i="42" s="1"/>
  <c r="D953" i="41"/>
  <c r="A953" i="41"/>
  <c r="E953" i="41" s="1"/>
  <c r="B954" i="41"/>
  <c r="C954" i="41" s="1"/>
  <c r="C959" i="45" l="1"/>
  <c r="E960" i="45"/>
  <c r="D960" i="45"/>
  <c r="A961" i="45"/>
  <c r="D954" i="42"/>
  <c r="A954" i="42"/>
  <c r="E954" i="42" s="1"/>
  <c r="B955" i="42"/>
  <c r="C955" i="42" s="1"/>
  <c r="D954" i="41"/>
  <c r="A954" i="41"/>
  <c r="E954" i="41" s="1"/>
  <c r="B955" i="41"/>
  <c r="C955" i="41" s="1"/>
  <c r="C960" i="45" l="1"/>
  <c r="E961" i="45"/>
  <c r="D961" i="45"/>
  <c r="A962" i="45"/>
  <c r="D955" i="42"/>
  <c r="A955" i="42"/>
  <c r="E955" i="42" s="1"/>
  <c r="B956" i="42"/>
  <c r="C956" i="42" s="1"/>
  <c r="D955" i="41"/>
  <c r="A955" i="41"/>
  <c r="E955" i="41" s="1"/>
  <c r="B956" i="41"/>
  <c r="C956" i="41" s="1"/>
  <c r="C961" i="45" l="1"/>
  <c r="E962" i="45"/>
  <c r="D962" i="45"/>
  <c r="A963" i="45"/>
  <c r="D956" i="42"/>
  <c r="A956" i="42"/>
  <c r="E956" i="42" s="1"/>
  <c r="B957" i="42"/>
  <c r="C957" i="42" s="1"/>
  <c r="D956" i="41"/>
  <c r="A956" i="41"/>
  <c r="E956" i="41" s="1"/>
  <c r="B957" i="41"/>
  <c r="C957" i="41" s="1"/>
  <c r="C962" i="45" l="1"/>
  <c r="E963" i="45"/>
  <c r="D963" i="45"/>
  <c r="A964" i="45"/>
  <c r="D957" i="42"/>
  <c r="A957" i="42"/>
  <c r="E957" i="42" s="1"/>
  <c r="B958" i="42"/>
  <c r="C958" i="42" s="1"/>
  <c r="D957" i="41"/>
  <c r="A957" i="41"/>
  <c r="E957" i="41" s="1"/>
  <c r="B958" i="41"/>
  <c r="C958" i="41" s="1"/>
  <c r="C963" i="45" l="1"/>
  <c r="E964" i="45"/>
  <c r="D964" i="45"/>
  <c r="A965" i="45"/>
  <c r="D958" i="42"/>
  <c r="A958" i="42"/>
  <c r="E958" i="42" s="1"/>
  <c r="B959" i="42"/>
  <c r="C959" i="42" s="1"/>
  <c r="D958" i="41"/>
  <c r="B959" i="41"/>
  <c r="C959" i="41" s="1"/>
  <c r="A958" i="41"/>
  <c r="E958" i="41" s="1"/>
  <c r="C964" i="45" l="1"/>
  <c r="E965" i="45"/>
  <c r="D965" i="45"/>
  <c r="A966" i="45"/>
  <c r="D959" i="42"/>
  <c r="A959" i="42"/>
  <c r="E959" i="42" s="1"/>
  <c r="B960" i="42"/>
  <c r="C960" i="42" s="1"/>
  <c r="D959" i="41"/>
  <c r="A959" i="41"/>
  <c r="E959" i="41" s="1"/>
  <c r="B960" i="41"/>
  <c r="C960" i="41" s="1"/>
  <c r="C965" i="45" l="1"/>
  <c r="E966" i="45"/>
  <c r="D966" i="45"/>
  <c r="A967" i="45"/>
  <c r="D960" i="42"/>
  <c r="A960" i="42"/>
  <c r="E960" i="42" s="1"/>
  <c r="B961" i="42"/>
  <c r="C961" i="42" s="1"/>
  <c r="D960" i="41"/>
  <c r="B961" i="41"/>
  <c r="C961" i="41" s="1"/>
  <c r="A960" i="41"/>
  <c r="E960" i="41" s="1"/>
  <c r="C966" i="45" l="1"/>
  <c r="E967" i="45"/>
  <c r="D967" i="45"/>
  <c r="A968" i="45"/>
  <c r="D961" i="42"/>
  <c r="A961" i="42"/>
  <c r="E961" i="42" s="1"/>
  <c r="B962" i="42"/>
  <c r="C962" i="42" s="1"/>
  <c r="D961" i="41"/>
  <c r="A961" i="41"/>
  <c r="E961" i="41" s="1"/>
  <c r="B962" i="41"/>
  <c r="C962" i="41" s="1"/>
  <c r="C967" i="45" l="1"/>
  <c r="E968" i="45"/>
  <c r="D968" i="45"/>
  <c r="A969" i="45"/>
  <c r="D962" i="42"/>
  <c r="A962" i="42"/>
  <c r="E962" i="42" s="1"/>
  <c r="B963" i="42"/>
  <c r="C963" i="42" s="1"/>
  <c r="D962" i="41"/>
  <c r="B963" i="41"/>
  <c r="C963" i="41" s="1"/>
  <c r="A962" i="41"/>
  <c r="E962" i="41" s="1"/>
  <c r="C968" i="45" l="1"/>
  <c r="E969" i="45"/>
  <c r="D969" i="45"/>
  <c r="A970" i="45"/>
  <c r="D963" i="42"/>
  <c r="A963" i="42"/>
  <c r="E963" i="42" s="1"/>
  <c r="B964" i="42"/>
  <c r="C964" i="42" s="1"/>
  <c r="D963" i="41"/>
  <c r="A963" i="41"/>
  <c r="E963" i="41" s="1"/>
  <c r="B964" i="41"/>
  <c r="C964" i="41" s="1"/>
  <c r="C969" i="45" l="1"/>
  <c r="E970" i="45"/>
  <c r="D970" i="45"/>
  <c r="A971" i="45"/>
  <c r="D964" i="42"/>
  <c r="A964" i="42"/>
  <c r="E964" i="42" s="1"/>
  <c r="B965" i="42"/>
  <c r="C965" i="42" s="1"/>
  <c r="D964" i="41"/>
  <c r="B965" i="41"/>
  <c r="C965" i="41" s="1"/>
  <c r="A964" i="41"/>
  <c r="E964" i="41" s="1"/>
  <c r="C970" i="45" l="1"/>
  <c r="E971" i="45"/>
  <c r="D971" i="45"/>
  <c r="A972" i="45"/>
  <c r="D965" i="42"/>
  <c r="A965" i="42"/>
  <c r="E965" i="42" s="1"/>
  <c r="B966" i="42"/>
  <c r="C966" i="42" s="1"/>
  <c r="D965" i="41"/>
  <c r="A965" i="41"/>
  <c r="E965" i="41" s="1"/>
  <c r="B966" i="41"/>
  <c r="C966" i="41" s="1"/>
  <c r="C971" i="45" l="1"/>
  <c r="E972" i="45"/>
  <c r="D972" i="45"/>
  <c r="A973" i="45"/>
  <c r="D966" i="42"/>
  <c r="A966" i="42"/>
  <c r="E966" i="42" s="1"/>
  <c r="B967" i="42"/>
  <c r="C967" i="42" s="1"/>
  <c r="D966" i="41"/>
  <c r="B967" i="41"/>
  <c r="C967" i="41" s="1"/>
  <c r="A966" i="41"/>
  <c r="E966" i="41" s="1"/>
  <c r="C972" i="45" l="1"/>
  <c r="E973" i="45"/>
  <c r="D973" i="45"/>
  <c r="A974" i="45"/>
  <c r="D967" i="42"/>
  <c r="A967" i="42"/>
  <c r="E967" i="42" s="1"/>
  <c r="B968" i="42"/>
  <c r="C968" i="42" s="1"/>
  <c r="D967" i="41"/>
  <c r="A967" i="41"/>
  <c r="E967" i="41" s="1"/>
  <c r="B968" i="41"/>
  <c r="C968" i="41" s="1"/>
  <c r="C973" i="45" l="1"/>
  <c r="E974" i="45"/>
  <c r="D974" i="45"/>
  <c r="A975" i="45"/>
  <c r="D968" i="42"/>
  <c r="A968" i="42"/>
  <c r="E968" i="42" s="1"/>
  <c r="B969" i="42"/>
  <c r="C969" i="42" s="1"/>
  <c r="D968" i="41"/>
  <c r="B969" i="41"/>
  <c r="C969" i="41" s="1"/>
  <c r="A968" i="41"/>
  <c r="E968" i="41" s="1"/>
  <c r="C974" i="45" l="1"/>
  <c r="E975" i="45"/>
  <c r="D975" i="45"/>
  <c r="A976" i="45"/>
  <c r="D969" i="42"/>
  <c r="A969" i="42"/>
  <c r="E969" i="42" s="1"/>
  <c r="B970" i="42"/>
  <c r="C970" i="42" s="1"/>
  <c r="D969" i="41"/>
  <c r="A969" i="41"/>
  <c r="E969" i="41" s="1"/>
  <c r="B970" i="41"/>
  <c r="C970" i="41" s="1"/>
  <c r="C975" i="45" l="1"/>
  <c r="E976" i="45"/>
  <c r="D976" i="45"/>
  <c r="A977" i="45"/>
  <c r="D970" i="42"/>
  <c r="A970" i="42"/>
  <c r="E970" i="42" s="1"/>
  <c r="B971" i="42"/>
  <c r="C971" i="42" s="1"/>
  <c r="D970" i="41"/>
  <c r="B971" i="41"/>
  <c r="C971" i="41" s="1"/>
  <c r="A970" i="41"/>
  <c r="E970" i="41" s="1"/>
  <c r="C976" i="45" l="1"/>
  <c r="E977" i="45"/>
  <c r="D977" i="45"/>
  <c r="A978" i="45"/>
  <c r="D971" i="42"/>
  <c r="A971" i="42"/>
  <c r="E971" i="42" s="1"/>
  <c r="B972" i="42"/>
  <c r="C972" i="42" s="1"/>
  <c r="D971" i="41"/>
  <c r="A971" i="41"/>
  <c r="E971" i="41" s="1"/>
  <c r="B972" i="41"/>
  <c r="C972" i="41" s="1"/>
  <c r="C977" i="45" l="1"/>
  <c r="E978" i="45"/>
  <c r="D978" i="45"/>
  <c r="A979" i="45"/>
  <c r="D972" i="42"/>
  <c r="A972" i="42"/>
  <c r="E972" i="42" s="1"/>
  <c r="B973" i="42"/>
  <c r="C973" i="42" s="1"/>
  <c r="D972" i="41"/>
  <c r="B973" i="41"/>
  <c r="C973" i="41" s="1"/>
  <c r="A972" i="41"/>
  <c r="E972" i="41" s="1"/>
  <c r="C978" i="45" l="1"/>
  <c r="E979" i="45"/>
  <c r="D979" i="45"/>
  <c r="A980" i="45"/>
  <c r="D973" i="42"/>
  <c r="A973" i="42"/>
  <c r="E973" i="42" s="1"/>
  <c r="B974" i="42"/>
  <c r="C974" i="42" s="1"/>
  <c r="D973" i="41"/>
  <c r="A973" i="41"/>
  <c r="E973" i="41" s="1"/>
  <c r="B974" i="41"/>
  <c r="C974" i="41" s="1"/>
  <c r="C979" i="45" l="1"/>
  <c r="A981" i="45"/>
  <c r="E980" i="45"/>
  <c r="D980" i="45"/>
  <c r="D974" i="42"/>
  <c r="A974" i="42"/>
  <c r="E974" i="42" s="1"/>
  <c r="B975" i="42"/>
  <c r="C975" i="42" s="1"/>
  <c r="D974" i="41"/>
  <c r="B975" i="41"/>
  <c r="C975" i="41" s="1"/>
  <c r="A974" i="41"/>
  <c r="E974" i="41" s="1"/>
  <c r="C980" i="45" l="1"/>
  <c r="E981" i="45"/>
  <c r="F2" i="45" s="1"/>
  <c r="D981" i="45"/>
  <c r="D975" i="42"/>
  <c r="A975" i="42"/>
  <c r="E975" i="42" s="1"/>
  <c r="B976" i="42"/>
  <c r="C976" i="42" s="1"/>
  <c r="D975" i="41"/>
  <c r="A975" i="41"/>
  <c r="E975" i="41" s="1"/>
  <c r="B976" i="41"/>
  <c r="C976" i="41" s="1"/>
  <c r="C981" i="45" l="1"/>
  <c r="D976" i="42"/>
  <c r="A976" i="42"/>
  <c r="E976" i="42" s="1"/>
  <c r="B977" i="42"/>
  <c r="C977" i="42" s="1"/>
  <c r="D976" i="41"/>
  <c r="B977" i="41"/>
  <c r="C977" i="41" s="1"/>
  <c r="A976" i="41"/>
  <c r="E976" i="41" s="1"/>
  <c r="D977" i="42" l="1"/>
  <c r="B978" i="42"/>
  <c r="C978" i="42" s="1"/>
  <c r="A977" i="42"/>
  <c r="E977" i="42" s="1"/>
  <c r="D977" i="41"/>
  <c r="A977" i="41"/>
  <c r="E977" i="41" s="1"/>
  <c r="B978" i="41"/>
  <c r="C978" i="41" s="1"/>
  <c r="D978" i="42" l="1"/>
  <c r="B979" i="42"/>
  <c r="C979" i="42" s="1"/>
  <c r="A978" i="42"/>
  <c r="E978" i="42" s="1"/>
  <c r="D978" i="41"/>
  <c r="B979" i="41"/>
  <c r="C979" i="41" s="1"/>
  <c r="A978" i="41"/>
  <c r="E978" i="41" s="1"/>
  <c r="D979" i="42" l="1"/>
  <c r="B980" i="42"/>
  <c r="C980" i="42" s="1"/>
  <c r="A979" i="42"/>
  <c r="E979" i="42" s="1"/>
  <c r="D979" i="41"/>
  <c r="A979" i="41"/>
  <c r="E979" i="41" s="1"/>
  <c r="B980" i="41"/>
  <c r="C980" i="41" s="1"/>
  <c r="D980" i="42" l="1"/>
  <c r="B981" i="42"/>
  <c r="C981" i="42" s="1"/>
  <c r="A980" i="42"/>
  <c r="E980" i="42" s="1"/>
  <c r="D980" i="41"/>
  <c r="B981" i="41"/>
  <c r="C981" i="41" s="1"/>
  <c r="A980" i="41"/>
  <c r="E980" i="41" s="1"/>
  <c r="D981" i="42" l="1"/>
  <c r="B982" i="42"/>
  <c r="C982" i="42" s="1"/>
  <c r="A981" i="42"/>
  <c r="E981" i="42" s="1"/>
  <c r="D981" i="41"/>
  <c r="A981" i="41"/>
  <c r="E981" i="41" s="1"/>
  <c r="B982" i="41"/>
  <c r="C982" i="41" s="1"/>
  <c r="D982" i="42" l="1"/>
  <c r="A982" i="42"/>
  <c r="E982" i="42" s="1"/>
  <c r="B983" i="42"/>
  <c r="C983" i="42" s="1"/>
  <c r="D982" i="41"/>
  <c r="B983" i="41"/>
  <c r="C983" i="41" s="1"/>
  <c r="A982" i="41"/>
  <c r="E982" i="41" s="1"/>
  <c r="D983" i="42" l="1"/>
  <c r="B984" i="42"/>
  <c r="C984" i="42" s="1"/>
  <c r="A983" i="42"/>
  <c r="E983" i="42" s="1"/>
  <c r="D983" i="41"/>
  <c r="A983" i="41"/>
  <c r="E983" i="41" s="1"/>
  <c r="B984" i="41"/>
  <c r="C984" i="41" s="1"/>
  <c r="D984" i="42" l="1"/>
  <c r="A984" i="42"/>
  <c r="E984" i="42" s="1"/>
  <c r="B985" i="42"/>
  <c r="C985" i="42" s="1"/>
  <c r="D984" i="41"/>
  <c r="B985" i="41"/>
  <c r="C985" i="41" s="1"/>
  <c r="A984" i="41"/>
  <c r="E984" i="41" s="1"/>
  <c r="D985" i="42" l="1"/>
  <c r="B986" i="42"/>
  <c r="C986" i="42" s="1"/>
  <c r="A985" i="42"/>
  <c r="E985" i="42" s="1"/>
  <c r="D985" i="41"/>
  <c r="A985" i="41"/>
  <c r="E985" i="41" s="1"/>
  <c r="B986" i="41"/>
  <c r="C986" i="41" s="1"/>
  <c r="D986" i="42" l="1"/>
  <c r="B987" i="42"/>
  <c r="C987" i="42" s="1"/>
  <c r="A986" i="42"/>
  <c r="E986" i="42" s="1"/>
  <c r="D986" i="41"/>
  <c r="B987" i="41"/>
  <c r="C987" i="41" s="1"/>
  <c r="A986" i="41"/>
  <c r="E986" i="41" s="1"/>
  <c r="D987" i="42" l="1"/>
  <c r="B988" i="42"/>
  <c r="C988" i="42" s="1"/>
  <c r="A987" i="42"/>
  <c r="E987" i="42" s="1"/>
  <c r="D987" i="41"/>
  <c r="A987" i="41"/>
  <c r="E987" i="41" s="1"/>
  <c r="B988" i="41"/>
  <c r="C988" i="41" s="1"/>
  <c r="D988" i="42" l="1"/>
  <c r="B989" i="42"/>
  <c r="C989" i="42" s="1"/>
  <c r="A988" i="42"/>
  <c r="E988" i="42" s="1"/>
  <c r="D988" i="41"/>
  <c r="B989" i="41"/>
  <c r="C989" i="41" s="1"/>
  <c r="A988" i="41"/>
  <c r="E988" i="41" s="1"/>
  <c r="D989" i="42" l="1"/>
  <c r="B990" i="42"/>
  <c r="C990" i="42" s="1"/>
  <c r="A989" i="42"/>
  <c r="E989" i="42" s="1"/>
  <c r="D989" i="41"/>
  <c r="A989" i="41"/>
  <c r="E989" i="41" s="1"/>
  <c r="B990" i="41"/>
  <c r="C990" i="41" s="1"/>
  <c r="D990" i="42" l="1"/>
  <c r="B991" i="42"/>
  <c r="C991" i="42" s="1"/>
  <c r="A990" i="42"/>
  <c r="E990" i="42" s="1"/>
  <c r="D990" i="41"/>
  <c r="B991" i="41"/>
  <c r="C991" i="41" s="1"/>
  <c r="A990" i="41"/>
  <c r="E990" i="41" s="1"/>
  <c r="D991" i="42" l="1"/>
  <c r="B992" i="42"/>
  <c r="C992" i="42" s="1"/>
  <c r="A991" i="42"/>
  <c r="E991" i="42" s="1"/>
  <c r="D991" i="41"/>
  <c r="A991" i="41"/>
  <c r="E991" i="41" s="1"/>
  <c r="B992" i="41"/>
  <c r="C992" i="41" s="1"/>
  <c r="D992" i="42" l="1"/>
  <c r="B993" i="42"/>
  <c r="C993" i="42" s="1"/>
  <c r="A992" i="42"/>
  <c r="E992" i="42" s="1"/>
  <c r="D992" i="41"/>
  <c r="B993" i="41"/>
  <c r="C993" i="41" s="1"/>
  <c r="A992" i="41"/>
  <c r="E992" i="41" s="1"/>
  <c r="D993" i="42" l="1"/>
  <c r="B994" i="42"/>
  <c r="C994" i="42" s="1"/>
  <c r="A993" i="42"/>
  <c r="E993" i="42" s="1"/>
  <c r="D993" i="41"/>
  <c r="A993" i="41"/>
  <c r="E993" i="41" s="1"/>
  <c r="B994" i="41"/>
  <c r="C994" i="41" s="1"/>
  <c r="D994" i="42" l="1"/>
  <c r="B995" i="42"/>
  <c r="C995" i="42" s="1"/>
  <c r="A994" i="42"/>
  <c r="E994" i="42" s="1"/>
  <c r="D994" i="41"/>
  <c r="B995" i="41"/>
  <c r="C995" i="41" s="1"/>
  <c r="A994" i="41"/>
  <c r="E994" i="41" s="1"/>
  <c r="D995" i="42" l="1"/>
  <c r="B996" i="42"/>
  <c r="C996" i="42" s="1"/>
  <c r="A995" i="42"/>
  <c r="E995" i="42" s="1"/>
  <c r="D995" i="41"/>
  <c r="A995" i="41"/>
  <c r="E995" i="41" s="1"/>
  <c r="B996" i="41"/>
  <c r="C996" i="41" s="1"/>
  <c r="D996" i="42" l="1"/>
  <c r="B997" i="42"/>
  <c r="C997" i="42" s="1"/>
  <c r="A996" i="42"/>
  <c r="E996" i="42" s="1"/>
  <c r="B997" i="41"/>
  <c r="C997" i="41" s="1"/>
  <c r="D996" i="41"/>
  <c r="A996" i="41"/>
  <c r="E996" i="41" s="1"/>
  <c r="D997" i="42" l="1"/>
  <c r="B998" i="42"/>
  <c r="C998" i="42" s="1"/>
  <c r="A997" i="42"/>
  <c r="E997" i="42" s="1"/>
  <c r="B998" i="41"/>
  <c r="C998" i="41" s="1"/>
  <c r="A997" i="41"/>
  <c r="E997" i="41" s="1"/>
  <c r="D997" i="41"/>
  <c r="D998" i="42" l="1"/>
  <c r="B999" i="42"/>
  <c r="C999" i="42" s="1"/>
  <c r="A998" i="42"/>
  <c r="E998" i="42" s="1"/>
  <c r="B999" i="41"/>
  <c r="C999" i="41" s="1"/>
  <c r="A998" i="41"/>
  <c r="E998" i="41" s="1"/>
  <c r="D998" i="41"/>
  <c r="D999" i="42" l="1"/>
  <c r="B1000" i="42"/>
  <c r="C1000" i="42" s="1"/>
  <c r="A999" i="42"/>
  <c r="E999" i="42" s="1"/>
  <c r="B1000" i="41"/>
  <c r="C1000" i="41" s="1"/>
  <c r="A999" i="41"/>
  <c r="E999" i="41" s="1"/>
  <c r="D999" i="41"/>
  <c r="D1000" i="42" l="1"/>
  <c r="B1001" i="42"/>
  <c r="C1001" i="42" s="1"/>
  <c r="A1000" i="42"/>
  <c r="E1000" i="42" s="1"/>
  <c r="B1001" i="41"/>
  <c r="C1001" i="41" s="1"/>
  <c r="A1000" i="41"/>
  <c r="E1000" i="41" s="1"/>
  <c r="D1000" i="41"/>
  <c r="D1001" i="42" l="1"/>
  <c r="B1002" i="42"/>
  <c r="C1002" i="42" s="1"/>
  <c r="A1001" i="42"/>
  <c r="E1001" i="42" s="1"/>
  <c r="B1002" i="41"/>
  <c r="C1002" i="41" s="1"/>
  <c r="A1001" i="41"/>
  <c r="E1001" i="41" s="1"/>
  <c r="D1001" i="41"/>
  <c r="D1002" i="42" l="1"/>
  <c r="B1003" i="42"/>
  <c r="C1003" i="42" s="1"/>
  <c r="A1002" i="42"/>
  <c r="E1002" i="42" s="1"/>
  <c r="B1003" i="41"/>
  <c r="C1003" i="41" s="1"/>
  <c r="A1002" i="41"/>
  <c r="E1002" i="41" s="1"/>
  <c r="D1002" i="41"/>
  <c r="D1003" i="42" l="1"/>
  <c r="B1004" i="42"/>
  <c r="C1004" i="42" s="1"/>
  <c r="A1003" i="42"/>
  <c r="E1003" i="42" s="1"/>
  <c r="B1004" i="41"/>
  <c r="C1004" i="41" s="1"/>
  <c r="A1003" i="41"/>
  <c r="E1003" i="41" s="1"/>
  <c r="D1003" i="41"/>
  <c r="D1004" i="42" l="1"/>
  <c r="B1005" i="42"/>
  <c r="C1005" i="42" s="1"/>
  <c r="A1004" i="42"/>
  <c r="E1004" i="42" s="1"/>
  <c r="B1005" i="41"/>
  <c r="C1005" i="41" s="1"/>
  <c r="A1004" i="41"/>
  <c r="E1004" i="41" s="1"/>
  <c r="D1004" i="41"/>
  <c r="D1005" i="42" l="1"/>
  <c r="B1006" i="42"/>
  <c r="C1006" i="42" s="1"/>
  <c r="A1005" i="42"/>
  <c r="E1005" i="42" s="1"/>
  <c r="B1006" i="41"/>
  <c r="C1006" i="41" s="1"/>
  <c r="A1005" i="41"/>
  <c r="E1005" i="41" s="1"/>
  <c r="D1005" i="41"/>
  <c r="D1006" i="42" l="1"/>
  <c r="B1007" i="42"/>
  <c r="C1007" i="42" s="1"/>
  <c r="A1006" i="42"/>
  <c r="E1006" i="42" s="1"/>
  <c r="B1007" i="41"/>
  <c r="C1007" i="41" s="1"/>
  <c r="A1006" i="41"/>
  <c r="E1006" i="41" s="1"/>
  <c r="D1006" i="41"/>
  <c r="D1007" i="42" l="1"/>
  <c r="B1008" i="42"/>
  <c r="C1008" i="42" s="1"/>
  <c r="A1007" i="42"/>
  <c r="E1007" i="42" s="1"/>
  <c r="B1008" i="41"/>
  <c r="C1008" i="41" s="1"/>
  <c r="A1007" i="41"/>
  <c r="E1007" i="41" s="1"/>
  <c r="D1007" i="41"/>
  <c r="D1008" i="42" l="1"/>
  <c r="B1009" i="42"/>
  <c r="C1009" i="42" s="1"/>
  <c r="A1008" i="42"/>
  <c r="E1008" i="42" s="1"/>
  <c r="B1009" i="41"/>
  <c r="C1009" i="41" s="1"/>
  <c r="A1008" i="41"/>
  <c r="E1008" i="41" s="1"/>
  <c r="D1008" i="41"/>
  <c r="D1009" i="42" l="1"/>
  <c r="B1010" i="42"/>
  <c r="C1010" i="42" s="1"/>
  <c r="A1009" i="42"/>
  <c r="E1009" i="42" s="1"/>
  <c r="B1010" i="41"/>
  <c r="C1010" i="41" s="1"/>
  <c r="A1009" i="41"/>
  <c r="E1009" i="41" s="1"/>
  <c r="D1009" i="41"/>
  <c r="D1010" i="42" l="1"/>
  <c r="B1011" i="42"/>
  <c r="C1011" i="42" s="1"/>
  <c r="A1010" i="42"/>
  <c r="E1010" i="42" s="1"/>
  <c r="B1011" i="41"/>
  <c r="C1011" i="41" s="1"/>
  <c r="A1010" i="41"/>
  <c r="E1010" i="41" s="1"/>
  <c r="D1010" i="41"/>
  <c r="D1011" i="42" l="1"/>
  <c r="B1012" i="42"/>
  <c r="C1012" i="42" s="1"/>
  <c r="A1011" i="42"/>
  <c r="E1011" i="42" s="1"/>
  <c r="B1012" i="41"/>
  <c r="C1012" i="41" s="1"/>
  <c r="A1011" i="41"/>
  <c r="E1011" i="41" s="1"/>
  <c r="D1011" i="41"/>
  <c r="D1012" i="42" l="1"/>
  <c r="B1013" i="42"/>
  <c r="C1013" i="42" s="1"/>
  <c r="A1012" i="42"/>
  <c r="E1012" i="42" s="1"/>
  <c r="B1013" i="41"/>
  <c r="C1013" i="41" s="1"/>
  <c r="A1012" i="41"/>
  <c r="E1012" i="41" s="1"/>
  <c r="D1012" i="41"/>
  <c r="D1013" i="42" l="1"/>
  <c r="B1014" i="42"/>
  <c r="C1014" i="42" s="1"/>
  <c r="A1013" i="42"/>
  <c r="E1013" i="42" s="1"/>
  <c r="B1014" i="41"/>
  <c r="C1014" i="41" s="1"/>
  <c r="A1013" i="41"/>
  <c r="E1013" i="41" s="1"/>
  <c r="D1013" i="41"/>
  <c r="D1014" i="42" l="1"/>
  <c r="B1015" i="42"/>
  <c r="C1015" i="42" s="1"/>
  <c r="A1014" i="42"/>
  <c r="E1014" i="42" s="1"/>
  <c r="B1015" i="41"/>
  <c r="C1015" i="41" s="1"/>
  <c r="A1014" i="41"/>
  <c r="E1014" i="41" s="1"/>
  <c r="D1014" i="41"/>
  <c r="D1015" i="42" l="1"/>
  <c r="B1016" i="42"/>
  <c r="C1016" i="42" s="1"/>
  <c r="A1015" i="42"/>
  <c r="E1015" i="42" s="1"/>
  <c r="B1016" i="41"/>
  <c r="C1016" i="41" s="1"/>
  <c r="A1015" i="41"/>
  <c r="E1015" i="41" s="1"/>
  <c r="D1015" i="41"/>
  <c r="D1016" i="42" l="1"/>
  <c r="B1017" i="42"/>
  <c r="C1017" i="42" s="1"/>
  <c r="A1016" i="42"/>
  <c r="E1016" i="42" s="1"/>
  <c r="B1017" i="41"/>
  <c r="C1017" i="41" s="1"/>
  <c r="A1016" i="41"/>
  <c r="E1016" i="41" s="1"/>
  <c r="D1016" i="41"/>
  <c r="D1017" i="42" l="1"/>
  <c r="B1018" i="42"/>
  <c r="C1018" i="42" s="1"/>
  <c r="A1017" i="42"/>
  <c r="E1017" i="42" s="1"/>
  <c r="B1018" i="41"/>
  <c r="C1018" i="41" s="1"/>
  <c r="A1017" i="41"/>
  <c r="E1017" i="41" s="1"/>
  <c r="D1017" i="41"/>
  <c r="D1018" i="42" l="1"/>
  <c r="B1019" i="42"/>
  <c r="C1019" i="42" s="1"/>
  <c r="A1018" i="42"/>
  <c r="E1018" i="42" s="1"/>
  <c r="B1019" i="41"/>
  <c r="C1019" i="41" s="1"/>
  <c r="A1018" i="41"/>
  <c r="E1018" i="41" s="1"/>
  <c r="D1018" i="41"/>
  <c r="D1019" i="42" l="1"/>
  <c r="B1020" i="42"/>
  <c r="C1020" i="42" s="1"/>
  <c r="A1019" i="42"/>
  <c r="E1019" i="42" s="1"/>
  <c r="B1020" i="41"/>
  <c r="C1020" i="41" s="1"/>
  <c r="A1019" i="41"/>
  <c r="E1019" i="41" s="1"/>
  <c r="D1019" i="41"/>
  <c r="D1020" i="42" l="1"/>
  <c r="B1021" i="42"/>
  <c r="C1021" i="42" s="1"/>
  <c r="A1020" i="42"/>
  <c r="E1020" i="42" s="1"/>
  <c r="B1021" i="41"/>
  <c r="C1021" i="41" s="1"/>
  <c r="A1020" i="41"/>
  <c r="E1020" i="41" s="1"/>
  <c r="D1020" i="41"/>
  <c r="D1021" i="42" l="1"/>
  <c r="B1022" i="42"/>
  <c r="C1022" i="42" s="1"/>
  <c r="A1021" i="42"/>
  <c r="E1021" i="42" s="1"/>
  <c r="B1022" i="41"/>
  <c r="C1022" i="41" s="1"/>
  <c r="A1021" i="41"/>
  <c r="E1021" i="41" s="1"/>
  <c r="D1021" i="41"/>
  <c r="D1022" i="42" l="1"/>
  <c r="B1023" i="42"/>
  <c r="C1023" i="42" s="1"/>
  <c r="A1022" i="42"/>
  <c r="E1022" i="42" s="1"/>
  <c r="B1023" i="41"/>
  <c r="C1023" i="41" s="1"/>
  <c r="A1022" i="41"/>
  <c r="E1022" i="41" s="1"/>
  <c r="D1022" i="41"/>
  <c r="D1023" i="42" l="1"/>
  <c r="B1024" i="42"/>
  <c r="C1024" i="42" s="1"/>
  <c r="A1023" i="42"/>
  <c r="E1023" i="42" s="1"/>
  <c r="B1024" i="41"/>
  <c r="C1024" i="41" s="1"/>
  <c r="A1023" i="41"/>
  <c r="E1023" i="41" s="1"/>
  <c r="D1023" i="41"/>
  <c r="D1024" i="42" l="1"/>
  <c r="B1025" i="42"/>
  <c r="C1025" i="42" s="1"/>
  <c r="A1024" i="42"/>
  <c r="E1024" i="42" s="1"/>
  <c r="B1025" i="41"/>
  <c r="C1025" i="41" s="1"/>
  <c r="A1024" i="41"/>
  <c r="E1024" i="41" s="1"/>
  <c r="D1024" i="41"/>
  <c r="D1025" i="42" l="1"/>
  <c r="B1026" i="42"/>
  <c r="C1026" i="42" s="1"/>
  <c r="A1025" i="42"/>
  <c r="E1025" i="42" s="1"/>
  <c r="B1026" i="41"/>
  <c r="C1026" i="41" s="1"/>
  <c r="A1025" i="41"/>
  <c r="E1025" i="41" s="1"/>
  <c r="D1025" i="41"/>
  <c r="D1026" i="42" l="1"/>
  <c r="B1027" i="42"/>
  <c r="C1027" i="42" s="1"/>
  <c r="A1026" i="42"/>
  <c r="E1026" i="42" s="1"/>
  <c r="B1027" i="41"/>
  <c r="C1027" i="41" s="1"/>
  <c r="A1026" i="41"/>
  <c r="E1026" i="41" s="1"/>
  <c r="D1026" i="41"/>
  <c r="D1027" i="42" l="1"/>
  <c r="B1028" i="42"/>
  <c r="C1028" i="42" s="1"/>
  <c r="A1027" i="42"/>
  <c r="E1027" i="42" s="1"/>
  <c r="B1028" i="41"/>
  <c r="C1028" i="41" s="1"/>
  <c r="A1027" i="41"/>
  <c r="E1027" i="41" s="1"/>
  <c r="D1027" i="41"/>
  <c r="D1028" i="42" l="1"/>
  <c r="B1029" i="42"/>
  <c r="C1029" i="42" s="1"/>
  <c r="A1028" i="42"/>
  <c r="E1028" i="42" s="1"/>
  <c r="B1029" i="41"/>
  <c r="C1029" i="41" s="1"/>
  <c r="A1028" i="41"/>
  <c r="E1028" i="41" s="1"/>
  <c r="D1028" i="41"/>
  <c r="D1029" i="42" l="1"/>
  <c r="B1030" i="42"/>
  <c r="C1030" i="42" s="1"/>
  <c r="A1029" i="42"/>
  <c r="E1029" i="42" s="1"/>
  <c r="B1030" i="41"/>
  <c r="C1030" i="41" s="1"/>
  <c r="A1029" i="41"/>
  <c r="E1029" i="41" s="1"/>
  <c r="D1029" i="41"/>
  <c r="D1030" i="42" l="1"/>
  <c r="B1031" i="42"/>
  <c r="C1031" i="42" s="1"/>
  <c r="A1030" i="42"/>
  <c r="E1030" i="42" s="1"/>
  <c r="B1031" i="41"/>
  <c r="C1031" i="41" s="1"/>
  <c r="A1030" i="41"/>
  <c r="E1030" i="41" s="1"/>
  <c r="D1030" i="41"/>
  <c r="D1031" i="42" l="1"/>
  <c r="B1032" i="42"/>
  <c r="C1032" i="42" s="1"/>
  <c r="A1031" i="42"/>
  <c r="E1031" i="42" s="1"/>
  <c r="B1032" i="41"/>
  <c r="C1032" i="41" s="1"/>
  <c r="A1031" i="41"/>
  <c r="E1031" i="41" s="1"/>
  <c r="D1031" i="41"/>
  <c r="D1032" i="42" l="1"/>
  <c r="B1033" i="42"/>
  <c r="C1033" i="42" s="1"/>
  <c r="A1032" i="42"/>
  <c r="E1032" i="42" s="1"/>
  <c r="B1033" i="41"/>
  <c r="C1033" i="41" s="1"/>
  <c r="A1032" i="41"/>
  <c r="E1032" i="41" s="1"/>
  <c r="D1032" i="41"/>
  <c r="D1033" i="42" l="1"/>
  <c r="B1034" i="42"/>
  <c r="C1034" i="42" s="1"/>
  <c r="A1033" i="42"/>
  <c r="E1033" i="42" s="1"/>
  <c r="B1034" i="41"/>
  <c r="C1034" i="41" s="1"/>
  <c r="A1033" i="41"/>
  <c r="E1033" i="41" s="1"/>
  <c r="D1033" i="41"/>
  <c r="D1034" i="42" l="1"/>
  <c r="B1035" i="42"/>
  <c r="C1035" i="42" s="1"/>
  <c r="A1034" i="42"/>
  <c r="E1034" i="42" s="1"/>
  <c r="B1035" i="41"/>
  <c r="C1035" i="41" s="1"/>
  <c r="A1034" i="41"/>
  <c r="E1034" i="41" s="1"/>
  <c r="D1034" i="41"/>
  <c r="D1035" i="42" l="1"/>
  <c r="B1036" i="42"/>
  <c r="C1036" i="42" s="1"/>
  <c r="A1035" i="42"/>
  <c r="E1035" i="42" s="1"/>
  <c r="B1036" i="41"/>
  <c r="C1036" i="41" s="1"/>
  <c r="A1035" i="41"/>
  <c r="E1035" i="41" s="1"/>
  <c r="D1035" i="41"/>
  <c r="D1036" i="42" l="1"/>
  <c r="B1037" i="42"/>
  <c r="C1037" i="42" s="1"/>
  <c r="A1036" i="42"/>
  <c r="E1036" i="42" s="1"/>
  <c r="B1037" i="41"/>
  <c r="C1037" i="41" s="1"/>
  <c r="A1036" i="41"/>
  <c r="E1036" i="41" s="1"/>
  <c r="D1036" i="41"/>
  <c r="D1037" i="42" l="1"/>
  <c r="B1038" i="42"/>
  <c r="C1038" i="42" s="1"/>
  <c r="A1037" i="42"/>
  <c r="E1037" i="42" s="1"/>
  <c r="B1038" i="41"/>
  <c r="C1038" i="41" s="1"/>
  <c r="A1037" i="41"/>
  <c r="E1037" i="41" s="1"/>
  <c r="D1037" i="41"/>
  <c r="D1038" i="42" l="1"/>
  <c r="B1039" i="42"/>
  <c r="C1039" i="42" s="1"/>
  <c r="A1038" i="42"/>
  <c r="E1038" i="42" s="1"/>
  <c r="B1039" i="41"/>
  <c r="C1039" i="41" s="1"/>
  <c r="A1038" i="41"/>
  <c r="E1038" i="41" s="1"/>
  <c r="D1038" i="41"/>
  <c r="D1039" i="42" l="1"/>
  <c r="B1040" i="42"/>
  <c r="C1040" i="42" s="1"/>
  <c r="A1039" i="42"/>
  <c r="E1039" i="42" s="1"/>
  <c r="B1040" i="41"/>
  <c r="C1040" i="41" s="1"/>
  <c r="A1039" i="41"/>
  <c r="E1039" i="41" s="1"/>
  <c r="D1039" i="41"/>
  <c r="D1040" i="42" l="1"/>
  <c r="B1041" i="42"/>
  <c r="C1041" i="42" s="1"/>
  <c r="A1040" i="42"/>
  <c r="E1040" i="42" s="1"/>
  <c r="B1041" i="41"/>
  <c r="C1041" i="41" s="1"/>
  <c r="A1040" i="41"/>
  <c r="E1040" i="41" s="1"/>
  <c r="D1040" i="41"/>
  <c r="D1041" i="42" l="1"/>
  <c r="B1042" i="42"/>
  <c r="C1042" i="42" s="1"/>
  <c r="A1041" i="42"/>
  <c r="E1041" i="42" s="1"/>
  <c r="B1042" i="41"/>
  <c r="C1042" i="41" s="1"/>
  <c r="A1041" i="41"/>
  <c r="E1041" i="41" s="1"/>
  <c r="D1041" i="41"/>
  <c r="D1042" i="42" l="1"/>
  <c r="B1043" i="42"/>
  <c r="C1043" i="42" s="1"/>
  <c r="A1042" i="42"/>
  <c r="E1042" i="42" s="1"/>
  <c r="B1043" i="41"/>
  <c r="C1043" i="41" s="1"/>
  <c r="A1042" i="41"/>
  <c r="E1042" i="41" s="1"/>
  <c r="D1042" i="41"/>
  <c r="D1043" i="42" l="1"/>
  <c r="B1044" i="42"/>
  <c r="C1044" i="42" s="1"/>
  <c r="A1043" i="42"/>
  <c r="E1043" i="42" s="1"/>
  <c r="B1044" i="41"/>
  <c r="C1044" i="41" s="1"/>
  <c r="A1043" i="41"/>
  <c r="E1043" i="41" s="1"/>
  <c r="D1043" i="41"/>
  <c r="D1044" i="42" l="1"/>
  <c r="B1045" i="42"/>
  <c r="C1045" i="42" s="1"/>
  <c r="A1044" i="42"/>
  <c r="E1044" i="42" s="1"/>
  <c r="B1045" i="41"/>
  <c r="C1045" i="41" s="1"/>
  <c r="A1044" i="41"/>
  <c r="E1044" i="41" s="1"/>
  <c r="D1044" i="41"/>
  <c r="D1045" i="42" l="1"/>
  <c r="B1046" i="42"/>
  <c r="C1046" i="42" s="1"/>
  <c r="A1045" i="42"/>
  <c r="E1045" i="42" s="1"/>
  <c r="B1046" i="41"/>
  <c r="C1046" i="41" s="1"/>
  <c r="A1045" i="41"/>
  <c r="E1045" i="41" s="1"/>
  <c r="D1045" i="41"/>
  <c r="D1046" i="42" l="1"/>
  <c r="B1047" i="42"/>
  <c r="C1047" i="42" s="1"/>
  <c r="A1046" i="42"/>
  <c r="E1046" i="42" s="1"/>
  <c r="B1047" i="41"/>
  <c r="C1047" i="41" s="1"/>
  <c r="A1046" i="41"/>
  <c r="E1046" i="41" s="1"/>
  <c r="D1046" i="41"/>
  <c r="D1047" i="42" l="1"/>
  <c r="B1048" i="42"/>
  <c r="C1048" i="42" s="1"/>
  <c r="A1047" i="42"/>
  <c r="E1047" i="42" s="1"/>
  <c r="B1048" i="41"/>
  <c r="C1048" i="41" s="1"/>
  <c r="A1047" i="41"/>
  <c r="E1047" i="41" s="1"/>
  <c r="D1047" i="41"/>
  <c r="D1048" i="42" l="1"/>
  <c r="B1049" i="42"/>
  <c r="C1049" i="42" s="1"/>
  <c r="A1048" i="42"/>
  <c r="E1048" i="42" s="1"/>
  <c r="B1049" i="41"/>
  <c r="C1049" i="41" s="1"/>
  <c r="A1048" i="41"/>
  <c r="E1048" i="41" s="1"/>
  <c r="D1048" i="41"/>
  <c r="D1049" i="42" l="1"/>
  <c r="B1050" i="42"/>
  <c r="C1050" i="42" s="1"/>
  <c r="A1049" i="42"/>
  <c r="E1049" i="42" s="1"/>
  <c r="B1050" i="41"/>
  <c r="C1050" i="41" s="1"/>
  <c r="A1049" i="41"/>
  <c r="E1049" i="41" s="1"/>
  <c r="D1049" i="41"/>
  <c r="D1050" i="42" l="1"/>
  <c r="B1051" i="42"/>
  <c r="C1051" i="42" s="1"/>
  <c r="A1050" i="42"/>
  <c r="E1050" i="42" s="1"/>
  <c r="B1051" i="41"/>
  <c r="C1051" i="41" s="1"/>
  <c r="A1050" i="41"/>
  <c r="E1050" i="41" s="1"/>
  <c r="D1050" i="41"/>
  <c r="D1051" i="42" l="1"/>
  <c r="B1052" i="42"/>
  <c r="C1052" i="42" s="1"/>
  <c r="A1051" i="42"/>
  <c r="E1051" i="42" s="1"/>
  <c r="B1052" i="41"/>
  <c r="C1052" i="41" s="1"/>
  <c r="A1051" i="41"/>
  <c r="E1051" i="41" s="1"/>
  <c r="D1051" i="41"/>
  <c r="D1052" i="42" l="1"/>
  <c r="B1053" i="42"/>
  <c r="C1053" i="42" s="1"/>
  <c r="A1052" i="42"/>
  <c r="E1052" i="42" s="1"/>
  <c r="B1053" i="41"/>
  <c r="C1053" i="41" s="1"/>
  <c r="A1052" i="41"/>
  <c r="E1052" i="41" s="1"/>
  <c r="D1052" i="41"/>
  <c r="D1053" i="42" l="1"/>
  <c r="B1054" i="42"/>
  <c r="C1054" i="42" s="1"/>
  <c r="A1053" i="42"/>
  <c r="E1053" i="42" s="1"/>
  <c r="B1054" i="41"/>
  <c r="C1054" i="41" s="1"/>
  <c r="A1053" i="41"/>
  <c r="E1053" i="41" s="1"/>
  <c r="D1053" i="41"/>
  <c r="D1054" i="42" l="1"/>
  <c r="B1055" i="42"/>
  <c r="C1055" i="42" s="1"/>
  <c r="A1054" i="42"/>
  <c r="E1054" i="42" s="1"/>
  <c r="B1055" i="41"/>
  <c r="C1055" i="41" s="1"/>
  <c r="A1054" i="41"/>
  <c r="E1054" i="41" s="1"/>
  <c r="D1054" i="41"/>
  <c r="D1055" i="42" l="1"/>
  <c r="B1056" i="42"/>
  <c r="C1056" i="42" s="1"/>
  <c r="A1055" i="42"/>
  <c r="E1055" i="42" s="1"/>
  <c r="B1056" i="41"/>
  <c r="C1056" i="41" s="1"/>
  <c r="A1055" i="41"/>
  <c r="E1055" i="41" s="1"/>
  <c r="D1055" i="41"/>
  <c r="D1056" i="42" l="1"/>
  <c r="B1057" i="42"/>
  <c r="C1057" i="42" s="1"/>
  <c r="A1056" i="42"/>
  <c r="E1056" i="42" s="1"/>
  <c r="B1057" i="41"/>
  <c r="C1057" i="41" s="1"/>
  <c r="A1056" i="41"/>
  <c r="E1056" i="41" s="1"/>
  <c r="D1056" i="41"/>
  <c r="D1057" i="42" l="1"/>
  <c r="B1058" i="42"/>
  <c r="C1058" i="42" s="1"/>
  <c r="A1057" i="42"/>
  <c r="E1057" i="42" s="1"/>
  <c r="B1058" i="41"/>
  <c r="C1058" i="41" s="1"/>
  <c r="A1057" i="41"/>
  <c r="E1057" i="41" s="1"/>
  <c r="D1057" i="41"/>
  <c r="D1058" i="42" l="1"/>
  <c r="B1059" i="42"/>
  <c r="C1059" i="42" s="1"/>
  <c r="A1058" i="42"/>
  <c r="E1058" i="42" s="1"/>
  <c r="B1059" i="41"/>
  <c r="C1059" i="41" s="1"/>
  <c r="A1058" i="41"/>
  <c r="E1058" i="41" s="1"/>
  <c r="D1058" i="41"/>
  <c r="D1059" i="42" l="1"/>
  <c r="B1060" i="42"/>
  <c r="C1060" i="42" s="1"/>
  <c r="A1059" i="42"/>
  <c r="E1059" i="42" s="1"/>
  <c r="B1060" i="41"/>
  <c r="C1060" i="41" s="1"/>
  <c r="A1059" i="41"/>
  <c r="E1059" i="41" s="1"/>
  <c r="D1059" i="41"/>
  <c r="D1060" i="42" l="1"/>
  <c r="B1061" i="42"/>
  <c r="C1061" i="42" s="1"/>
  <c r="A1060" i="42"/>
  <c r="E1060" i="42" s="1"/>
  <c r="B1061" i="41"/>
  <c r="C1061" i="41" s="1"/>
  <c r="A1060" i="41"/>
  <c r="E1060" i="41" s="1"/>
  <c r="D1060" i="41"/>
  <c r="D1061" i="42" l="1"/>
  <c r="B1062" i="42"/>
  <c r="C1062" i="42" s="1"/>
  <c r="A1061" i="42"/>
  <c r="E1061" i="42" s="1"/>
  <c r="B1062" i="41"/>
  <c r="C1062" i="41" s="1"/>
  <c r="A1061" i="41"/>
  <c r="E1061" i="41" s="1"/>
  <c r="D1061" i="41"/>
  <c r="D1062" i="42" l="1"/>
  <c r="B1063" i="42"/>
  <c r="C1063" i="42" s="1"/>
  <c r="A1062" i="42"/>
  <c r="E1062" i="42" s="1"/>
  <c r="B1063" i="41"/>
  <c r="C1063" i="41" s="1"/>
  <c r="A1062" i="41"/>
  <c r="E1062" i="41" s="1"/>
  <c r="D1062" i="41"/>
  <c r="D1063" i="42" l="1"/>
  <c r="B1064" i="42"/>
  <c r="C1064" i="42" s="1"/>
  <c r="A1063" i="42"/>
  <c r="E1063" i="42" s="1"/>
  <c r="B1064" i="41"/>
  <c r="C1064" i="41" s="1"/>
  <c r="A1063" i="41"/>
  <c r="E1063" i="41" s="1"/>
  <c r="D1063" i="41"/>
  <c r="D1064" i="42" l="1"/>
  <c r="B1065" i="42"/>
  <c r="C1065" i="42" s="1"/>
  <c r="A1064" i="42"/>
  <c r="E1064" i="42" s="1"/>
  <c r="B1065" i="41"/>
  <c r="C1065" i="41" s="1"/>
  <c r="A1064" i="41"/>
  <c r="E1064" i="41" s="1"/>
  <c r="D1064" i="41"/>
  <c r="D1065" i="42" l="1"/>
  <c r="B1066" i="42"/>
  <c r="C1066" i="42" s="1"/>
  <c r="A1065" i="42"/>
  <c r="E1065" i="42" s="1"/>
  <c r="B1066" i="41"/>
  <c r="C1066" i="41" s="1"/>
  <c r="A1065" i="41"/>
  <c r="E1065" i="41" s="1"/>
  <c r="D1065" i="41"/>
  <c r="D1066" i="42" l="1"/>
  <c r="B1067" i="42"/>
  <c r="C1067" i="42" s="1"/>
  <c r="A1066" i="42"/>
  <c r="E1066" i="42" s="1"/>
  <c r="B1067" i="41"/>
  <c r="C1067" i="41" s="1"/>
  <c r="A1066" i="41"/>
  <c r="E1066" i="41" s="1"/>
  <c r="D1066" i="41"/>
  <c r="D1067" i="42" l="1"/>
  <c r="B1068" i="42"/>
  <c r="C1068" i="42" s="1"/>
  <c r="A1067" i="42"/>
  <c r="E1067" i="42" s="1"/>
  <c r="B1068" i="41"/>
  <c r="C1068" i="41" s="1"/>
  <c r="A1067" i="41"/>
  <c r="E1067" i="41" s="1"/>
  <c r="D1067" i="41"/>
  <c r="D1068" i="42" l="1"/>
  <c r="B1069" i="42"/>
  <c r="C1069" i="42" s="1"/>
  <c r="A1068" i="42"/>
  <c r="E1068" i="42" s="1"/>
  <c r="B1069" i="41"/>
  <c r="C1069" i="41" s="1"/>
  <c r="A1068" i="41"/>
  <c r="E1068" i="41" s="1"/>
  <c r="D1068" i="41"/>
  <c r="D1069" i="42" l="1"/>
  <c r="B1070" i="42"/>
  <c r="C1070" i="42" s="1"/>
  <c r="A1069" i="42"/>
  <c r="E1069" i="42" s="1"/>
  <c r="B1070" i="41"/>
  <c r="C1070" i="41" s="1"/>
  <c r="A1069" i="41"/>
  <c r="E1069" i="41" s="1"/>
  <c r="D1069" i="41"/>
  <c r="D1070" i="42" l="1"/>
  <c r="B1071" i="42"/>
  <c r="C1071" i="42" s="1"/>
  <c r="A1070" i="42"/>
  <c r="E1070" i="42" s="1"/>
  <c r="B1071" i="41"/>
  <c r="C1071" i="41" s="1"/>
  <c r="A1070" i="41"/>
  <c r="E1070" i="41" s="1"/>
  <c r="D1070" i="41"/>
  <c r="D1071" i="42" l="1"/>
  <c r="B1072" i="42"/>
  <c r="C1072" i="42" s="1"/>
  <c r="A1071" i="42"/>
  <c r="E1071" i="42" s="1"/>
  <c r="B1072" i="41"/>
  <c r="C1072" i="41" s="1"/>
  <c r="A1071" i="41"/>
  <c r="E1071" i="41" s="1"/>
  <c r="D1071" i="41"/>
  <c r="D1072" i="42" l="1"/>
  <c r="B1073" i="42"/>
  <c r="C1073" i="42" s="1"/>
  <c r="A1072" i="42"/>
  <c r="E1072" i="42" s="1"/>
  <c r="B1073" i="41"/>
  <c r="C1073" i="41" s="1"/>
  <c r="A1072" i="41"/>
  <c r="E1072" i="41" s="1"/>
  <c r="D1072" i="41"/>
  <c r="D1073" i="42" l="1"/>
  <c r="B1074" i="42"/>
  <c r="C1074" i="42" s="1"/>
  <c r="A1073" i="42"/>
  <c r="E1073" i="42" s="1"/>
  <c r="B1074" i="41"/>
  <c r="C1074" i="41" s="1"/>
  <c r="A1073" i="41"/>
  <c r="E1073" i="41" s="1"/>
  <c r="D1073" i="41"/>
  <c r="D1074" i="42" l="1"/>
  <c r="B1075" i="42"/>
  <c r="C1075" i="42" s="1"/>
  <c r="A1074" i="42"/>
  <c r="E1074" i="42" s="1"/>
  <c r="B1075" i="41"/>
  <c r="C1075" i="41" s="1"/>
  <c r="A1074" i="41"/>
  <c r="E1074" i="41" s="1"/>
  <c r="D1074" i="41"/>
  <c r="D1075" i="42" l="1"/>
  <c r="B1076" i="42"/>
  <c r="C1076" i="42" s="1"/>
  <c r="A1075" i="42"/>
  <c r="E1075" i="42" s="1"/>
  <c r="B1076" i="41"/>
  <c r="C1076" i="41" s="1"/>
  <c r="A1075" i="41"/>
  <c r="E1075" i="41" s="1"/>
  <c r="D1075" i="41"/>
  <c r="D1076" i="42" l="1"/>
  <c r="B1077" i="42"/>
  <c r="C1077" i="42" s="1"/>
  <c r="A1076" i="42"/>
  <c r="E1076" i="42" s="1"/>
  <c r="B1077" i="41"/>
  <c r="C1077" i="41" s="1"/>
  <c r="A1076" i="41"/>
  <c r="E1076" i="41" s="1"/>
  <c r="D1076" i="41"/>
  <c r="D1077" i="42" l="1"/>
  <c r="B1078" i="42"/>
  <c r="C1078" i="42" s="1"/>
  <c r="A1077" i="42"/>
  <c r="E1077" i="42" s="1"/>
  <c r="B1078" i="41"/>
  <c r="C1078" i="41" s="1"/>
  <c r="A1077" i="41"/>
  <c r="E1077" i="41" s="1"/>
  <c r="D1077" i="41"/>
  <c r="D1078" i="42" l="1"/>
  <c r="B1079" i="42"/>
  <c r="C1079" i="42" s="1"/>
  <c r="A1078" i="42"/>
  <c r="E1078" i="42" s="1"/>
  <c r="B1079" i="41"/>
  <c r="C1079" i="41" s="1"/>
  <c r="A1078" i="41"/>
  <c r="E1078" i="41" s="1"/>
  <c r="D1078" i="41"/>
  <c r="D1079" i="42" l="1"/>
  <c r="B1080" i="42"/>
  <c r="C1080" i="42" s="1"/>
  <c r="A1079" i="42"/>
  <c r="E1079" i="42" s="1"/>
  <c r="B1080" i="41"/>
  <c r="C1080" i="41" s="1"/>
  <c r="A1079" i="41"/>
  <c r="E1079" i="41" s="1"/>
  <c r="D1079" i="41"/>
  <c r="D1080" i="42" l="1"/>
  <c r="B1081" i="42"/>
  <c r="C1081" i="42" s="1"/>
  <c r="A1080" i="42"/>
  <c r="E1080" i="42" s="1"/>
  <c r="B1081" i="41"/>
  <c r="C1081" i="41" s="1"/>
  <c r="A1080" i="41"/>
  <c r="E1080" i="41" s="1"/>
  <c r="D1080" i="41"/>
  <c r="D1081" i="42" l="1"/>
  <c r="B1082" i="42"/>
  <c r="C1082" i="42" s="1"/>
  <c r="A1081" i="42"/>
  <c r="E1081" i="42" s="1"/>
  <c r="B1082" i="41"/>
  <c r="C1082" i="41" s="1"/>
  <c r="A1081" i="41"/>
  <c r="E1081" i="41" s="1"/>
  <c r="D1081" i="41"/>
  <c r="D1082" i="42" l="1"/>
  <c r="B1083" i="42"/>
  <c r="C1083" i="42" s="1"/>
  <c r="A1082" i="42"/>
  <c r="E1082" i="42" s="1"/>
  <c r="B1083" i="41"/>
  <c r="C1083" i="41" s="1"/>
  <c r="A1082" i="41"/>
  <c r="E1082" i="41" s="1"/>
  <c r="D1082" i="41"/>
  <c r="D1083" i="42" l="1"/>
  <c r="B1084" i="42"/>
  <c r="C1084" i="42" s="1"/>
  <c r="A1083" i="42"/>
  <c r="E1083" i="42" s="1"/>
  <c r="B1084" i="41"/>
  <c r="C1084" i="41" s="1"/>
  <c r="A1083" i="41"/>
  <c r="E1083" i="41" s="1"/>
  <c r="D1083" i="41"/>
  <c r="D1084" i="42" l="1"/>
  <c r="B1085" i="42"/>
  <c r="C1085" i="42" s="1"/>
  <c r="A1084" i="42"/>
  <c r="E1084" i="42" s="1"/>
  <c r="B1085" i="41"/>
  <c r="C1085" i="41" s="1"/>
  <c r="A1084" i="41"/>
  <c r="E1084" i="41" s="1"/>
  <c r="D1084" i="41"/>
  <c r="D1085" i="42" l="1"/>
  <c r="B1086" i="42"/>
  <c r="C1086" i="42" s="1"/>
  <c r="A1085" i="42"/>
  <c r="E1085" i="42" s="1"/>
  <c r="B1086" i="41"/>
  <c r="C1086" i="41" s="1"/>
  <c r="A1085" i="41"/>
  <c r="E1085" i="41" s="1"/>
  <c r="D1085" i="41"/>
  <c r="D1086" i="42" l="1"/>
  <c r="B1087" i="42"/>
  <c r="C1087" i="42" s="1"/>
  <c r="A1086" i="42"/>
  <c r="E1086" i="42" s="1"/>
  <c r="B1087" i="41"/>
  <c r="C1087" i="41" s="1"/>
  <c r="A1086" i="41"/>
  <c r="E1086" i="41" s="1"/>
  <c r="D1086" i="41"/>
  <c r="D1087" i="42" l="1"/>
  <c r="B1088" i="42"/>
  <c r="C1088" i="42" s="1"/>
  <c r="A1087" i="42"/>
  <c r="E1087" i="42" s="1"/>
  <c r="B1088" i="41"/>
  <c r="C1088" i="41" s="1"/>
  <c r="A1087" i="41"/>
  <c r="E1087" i="41" s="1"/>
  <c r="D1087" i="41"/>
  <c r="D1088" i="42" l="1"/>
  <c r="B1089" i="42"/>
  <c r="C1089" i="42" s="1"/>
  <c r="A1088" i="42"/>
  <c r="E1088" i="42" s="1"/>
  <c r="B1089" i="41"/>
  <c r="C1089" i="41" s="1"/>
  <c r="A1088" i="41"/>
  <c r="E1088" i="41" s="1"/>
  <c r="D1088" i="41"/>
  <c r="D1089" i="42" l="1"/>
  <c r="B1090" i="42"/>
  <c r="C1090" i="42" s="1"/>
  <c r="A1089" i="42"/>
  <c r="E1089" i="42" s="1"/>
  <c r="B1090" i="41"/>
  <c r="C1090" i="41" s="1"/>
  <c r="A1089" i="41"/>
  <c r="E1089" i="41" s="1"/>
  <c r="D1089" i="41"/>
  <c r="D1090" i="42" l="1"/>
  <c r="B1091" i="42"/>
  <c r="C1091" i="42" s="1"/>
  <c r="A1090" i="42"/>
  <c r="E1090" i="42" s="1"/>
  <c r="B1091" i="41"/>
  <c r="C1091" i="41" s="1"/>
  <c r="A1090" i="41"/>
  <c r="E1090" i="41" s="1"/>
  <c r="D1090" i="41"/>
  <c r="D1091" i="42" l="1"/>
  <c r="B1092" i="42"/>
  <c r="C1092" i="42" s="1"/>
  <c r="A1091" i="42"/>
  <c r="E1091" i="42" s="1"/>
  <c r="B1092" i="41"/>
  <c r="C1092" i="41" s="1"/>
  <c r="A1091" i="41"/>
  <c r="E1091" i="41" s="1"/>
  <c r="D1091" i="41"/>
  <c r="D1092" i="42" l="1"/>
  <c r="B1093" i="42"/>
  <c r="C1093" i="42" s="1"/>
  <c r="A1092" i="42"/>
  <c r="E1092" i="42" s="1"/>
  <c r="B1093" i="41"/>
  <c r="C1093" i="41" s="1"/>
  <c r="A1092" i="41"/>
  <c r="E1092" i="41" s="1"/>
  <c r="D1092" i="41"/>
  <c r="D1093" i="42" l="1"/>
  <c r="B1094" i="42"/>
  <c r="C1094" i="42" s="1"/>
  <c r="A1093" i="42"/>
  <c r="E1093" i="42" s="1"/>
  <c r="B1094" i="41"/>
  <c r="C1094" i="41" s="1"/>
  <c r="A1093" i="41"/>
  <c r="E1093" i="41" s="1"/>
  <c r="D1093" i="41"/>
  <c r="D1094" i="42" l="1"/>
  <c r="B1095" i="42"/>
  <c r="C1095" i="42" s="1"/>
  <c r="A1094" i="42"/>
  <c r="E1094" i="42" s="1"/>
  <c r="B1095" i="41"/>
  <c r="C1095" i="41" s="1"/>
  <c r="A1094" i="41"/>
  <c r="E1094" i="41" s="1"/>
  <c r="D1094" i="41"/>
  <c r="D1095" i="42" l="1"/>
  <c r="B1096" i="42"/>
  <c r="C1096" i="42" s="1"/>
  <c r="A1095" i="42"/>
  <c r="E1095" i="42" s="1"/>
  <c r="B1096" i="41"/>
  <c r="C1096" i="41" s="1"/>
  <c r="A1095" i="41"/>
  <c r="E1095" i="41" s="1"/>
  <c r="D1095" i="41"/>
  <c r="D1096" i="42" l="1"/>
  <c r="B1097" i="42"/>
  <c r="C1097" i="42" s="1"/>
  <c r="A1096" i="42"/>
  <c r="E1096" i="42" s="1"/>
  <c r="B1097" i="41"/>
  <c r="C1097" i="41" s="1"/>
  <c r="A1096" i="41"/>
  <c r="E1096" i="41" s="1"/>
  <c r="D1096" i="41"/>
  <c r="D1097" i="42" l="1"/>
  <c r="B1098" i="42"/>
  <c r="C1098" i="42" s="1"/>
  <c r="A1097" i="42"/>
  <c r="E1097" i="42" s="1"/>
  <c r="B1098" i="41"/>
  <c r="C1098" i="41" s="1"/>
  <c r="A1097" i="41"/>
  <c r="E1097" i="41" s="1"/>
  <c r="D1097" i="41"/>
  <c r="D1098" i="42" l="1"/>
  <c r="B1099" i="42"/>
  <c r="C1099" i="42" s="1"/>
  <c r="A1098" i="42"/>
  <c r="E1098" i="42" s="1"/>
  <c r="B1099" i="41"/>
  <c r="C1099" i="41" s="1"/>
  <c r="A1098" i="41"/>
  <c r="E1098" i="41" s="1"/>
  <c r="D1098" i="41"/>
  <c r="D1099" i="42" l="1"/>
  <c r="B1100" i="42"/>
  <c r="C1100" i="42" s="1"/>
  <c r="A1099" i="42"/>
  <c r="E1099" i="42" s="1"/>
  <c r="B1100" i="41"/>
  <c r="C1100" i="41" s="1"/>
  <c r="A1099" i="41"/>
  <c r="E1099" i="41" s="1"/>
  <c r="D1099" i="41"/>
  <c r="D1100" i="42" l="1"/>
  <c r="B1101" i="42"/>
  <c r="C1101" i="42" s="1"/>
  <c r="A1100" i="42"/>
  <c r="E1100" i="42" s="1"/>
  <c r="B1101" i="41"/>
  <c r="C1101" i="41" s="1"/>
  <c r="A1100" i="41"/>
  <c r="E1100" i="41" s="1"/>
  <c r="D1100" i="41"/>
  <c r="D1101" i="42" l="1"/>
  <c r="B1102" i="42"/>
  <c r="C1102" i="42" s="1"/>
  <c r="A1101" i="42"/>
  <c r="E1101" i="42" s="1"/>
  <c r="B1102" i="41"/>
  <c r="C1102" i="41" s="1"/>
  <c r="A1101" i="41"/>
  <c r="E1101" i="41" s="1"/>
  <c r="D1101" i="41"/>
  <c r="D1102" i="42" l="1"/>
  <c r="B1103" i="42"/>
  <c r="C1103" i="42" s="1"/>
  <c r="A1102" i="42"/>
  <c r="E1102" i="42" s="1"/>
  <c r="B1103" i="41"/>
  <c r="C1103" i="41" s="1"/>
  <c r="A1102" i="41"/>
  <c r="E1102" i="41" s="1"/>
  <c r="D1102" i="41"/>
  <c r="D1103" i="42" l="1"/>
  <c r="B1104" i="42"/>
  <c r="C1104" i="42" s="1"/>
  <c r="A1103" i="42"/>
  <c r="E1103" i="42" s="1"/>
  <c r="B1104" i="41"/>
  <c r="C1104" i="41" s="1"/>
  <c r="A1103" i="41"/>
  <c r="E1103" i="41" s="1"/>
  <c r="D1103" i="41"/>
  <c r="D1104" i="42" l="1"/>
  <c r="B1105" i="42"/>
  <c r="C1105" i="42" s="1"/>
  <c r="A1104" i="42"/>
  <c r="E1104" i="42" s="1"/>
  <c r="B1105" i="41"/>
  <c r="C1105" i="41" s="1"/>
  <c r="A1104" i="41"/>
  <c r="E1104" i="41" s="1"/>
  <c r="D1104" i="41"/>
  <c r="D1105" i="42" l="1"/>
  <c r="B1106" i="42"/>
  <c r="C1106" i="42" s="1"/>
  <c r="A1105" i="42"/>
  <c r="E1105" i="42" s="1"/>
  <c r="B1106" i="41"/>
  <c r="C1106" i="41" s="1"/>
  <c r="A1105" i="41"/>
  <c r="E1105" i="41" s="1"/>
  <c r="D1105" i="41"/>
  <c r="D1106" i="42" l="1"/>
  <c r="B1107" i="42"/>
  <c r="C1107" i="42" s="1"/>
  <c r="A1106" i="42"/>
  <c r="E1106" i="42" s="1"/>
  <c r="B1107" i="41"/>
  <c r="C1107" i="41" s="1"/>
  <c r="A1106" i="41"/>
  <c r="E1106" i="41" s="1"/>
  <c r="D1106" i="41"/>
  <c r="D1107" i="42" l="1"/>
  <c r="B1108" i="42"/>
  <c r="C1108" i="42" s="1"/>
  <c r="A1107" i="42"/>
  <c r="E1107" i="42" s="1"/>
  <c r="B1108" i="41"/>
  <c r="C1108" i="41" s="1"/>
  <c r="A1107" i="41"/>
  <c r="E1107" i="41" s="1"/>
  <c r="D1107" i="41"/>
  <c r="D1108" i="42" l="1"/>
  <c r="B1109" i="42"/>
  <c r="C1109" i="42" s="1"/>
  <c r="A1108" i="42"/>
  <c r="E1108" i="42" s="1"/>
  <c r="B1109" i="41"/>
  <c r="C1109" i="41" s="1"/>
  <c r="A1108" i="41"/>
  <c r="E1108" i="41" s="1"/>
  <c r="D1108" i="41"/>
  <c r="D1109" i="42" l="1"/>
  <c r="B1110" i="42"/>
  <c r="C1110" i="42" s="1"/>
  <c r="A1109" i="42"/>
  <c r="E1109" i="42" s="1"/>
  <c r="D1109" i="41"/>
  <c r="A1109" i="41"/>
  <c r="E1109" i="41" s="1"/>
  <c r="B1110" i="41"/>
  <c r="C1110" i="41" s="1"/>
  <c r="D1110" i="42" l="1"/>
  <c r="B1111" i="42"/>
  <c r="C1111" i="42" s="1"/>
  <c r="A1110" i="42"/>
  <c r="E1110" i="42" s="1"/>
  <c r="D1110" i="41"/>
  <c r="B1111" i="41"/>
  <c r="C1111" i="41" s="1"/>
  <c r="A1110" i="41"/>
  <c r="E1110" i="41" s="1"/>
  <c r="D1111" i="42" l="1"/>
  <c r="B1112" i="42"/>
  <c r="C1112" i="42" s="1"/>
  <c r="A1111" i="42"/>
  <c r="E1111" i="42" s="1"/>
  <c r="D1111" i="41"/>
  <c r="A1111" i="41"/>
  <c r="E1111" i="41" s="1"/>
  <c r="B1112" i="41"/>
  <c r="C1112" i="41" s="1"/>
  <c r="D1112" i="42" l="1"/>
  <c r="B1113" i="42"/>
  <c r="C1113" i="42" s="1"/>
  <c r="A1112" i="42"/>
  <c r="E1112" i="42" s="1"/>
  <c r="D1112" i="41"/>
  <c r="A1112" i="41"/>
  <c r="E1112" i="41" s="1"/>
  <c r="B1113" i="41"/>
  <c r="C1113" i="41" s="1"/>
  <c r="D1113" i="42" l="1"/>
  <c r="B1114" i="42"/>
  <c r="C1114" i="42" s="1"/>
  <c r="A1113" i="42"/>
  <c r="E1113" i="42" s="1"/>
  <c r="D1113" i="41"/>
  <c r="A1113" i="41"/>
  <c r="E1113" i="41" s="1"/>
  <c r="B1114" i="41"/>
  <c r="C1114" i="41" s="1"/>
  <c r="D1114" i="42" l="1"/>
  <c r="B1115" i="42"/>
  <c r="C1115" i="42" s="1"/>
  <c r="A1114" i="42"/>
  <c r="E1114" i="42" s="1"/>
  <c r="D1114" i="41"/>
  <c r="A1114" i="41"/>
  <c r="E1114" i="41" s="1"/>
  <c r="B1115" i="41"/>
  <c r="C1115" i="41" s="1"/>
  <c r="D1115" i="42" l="1"/>
  <c r="B1116" i="42"/>
  <c r="C1116" i="42" s="1"/>
  <c r="A1115" i="42"/>
  <c r="E1115" i="42" s="1"/>
  <c r="D1115" i="41"/>
  <c r="A1115" i="41"/>
  <c r="E1115" i="41" s="1"/>
  <c r="B1116" i="41"/>
  <c r="C1116" i="41" s="1"/>
  <c r="D1116" i="42" l="1"/>
  <c r="B1117" i="42"/>
  <c r="C1117" i="42" s="1"/>
  <c r="A1116" i="42"/>
  <c r="E1116" i="42" s="1"/>
  <c r="D1116" i="41"/>
  <c r="B1117" i="41"/>
  <c r="C1117" i="41" s="1"/>
  <c r="A1116" i="41"/>
  <c r="E1116" i="41" s="1"/>
  <c r="D1117" i="42" l="1"/>
  <c r="B1118" i="42"/>
  <c r="C1118" i="42" s="1"/>
  <c r="A1117" i="42"/>
  <c r="E1117" i="42" s="1"/>
  <c r="D1117" i="41"/>
  <c r="A1117" i="41"/>
  <c r="E1117" i="41" s="1"/>
  <c r="B1118" i="41"/>
  <c r="C1118" i="41" s="1"/>
  <c r="D1118" i="42" l="1"/>
  <c r="B1119" i="42"/>
  <c r="C1119" i="42" s="1"/>
  <c r="A1118" i="42"/>
  <c r="E1118" i="42" s="1"/>
  <c r="D1118" i="41"/>
  <c r="B1119" i="41"/>
  <c r="C1119" i="41" s="1"/>
  <c r="A1118" i="41"/>
  <c r="E1118" i="41" s="1"/>
  <c r="D1119" i="42" l="1"/>
  <c r="B1120" i="42"/>
  <c r="C1120" i="42" s="1"/>
  <c r="A1119" i="42"/>
  <c r="E1119" i="42" s="1"/>
  <c r="D1119" i="41"/>
  <c r="A1119" i="41"/>
  <c r="E1119" i="41" s="1"/>
  <c r="B1120" i="41"/>
  <c r="C1120" i="41" s="1"/>
  <c r="D1120" i="42" l="1"/>
  <c r="B1121" i="42"/>
  <c r="C1121" i="42" s="1"/>
  <c r="A1120" i="42"/>
  <c r="E1120" i="42" s="1"/>
  <c r="D1120" i="41"/>
  <c r="A1120" i="41"/>
  <c r="E1120" i="41" s="1"/>
  <c r="B1121" i="41"/>
  <c r="C1121" i="41" s="1"/>
  <c r="D1121" i="42" l="1"/>
  <c r="B1122" i="42"/>
  <c r="C1122" i="42" s="1"/>
  <c r="A1121" i="42"/>
  <c r="E1121" i="42" s="1"/>
  <c r="D1121" i="41"/>
  <c r="A1121" i="41"/>
  <c r="E1121" i="41" s="1"/>
  <c r="B1122" i="41"/>
  <c r="C1122" i="41" s="1"/>
  <c r="D1122" i="42" l="1"/>
  <c r="B1123" i="42"/>
  <c r="C1123" i="42" s="1"/>
  <c r="A1122" i="42"/>
  <c r="E1122" i="42" s="1"/>
  <c r="D1122" i="41"/>
  <c r="A1122" i="41"/>
  <c r="E1122" i="41" s="1"/>
  <c r="B1123" i="41"/>
  <c r="C1123" i="41" s="1"/>
  <c r="D1123" i="42" l="1"/>
  <c r="B1124" i="42"/>
  <c r="C1124" i="42" s="1"/>
  <c r="A1123" i="42"/>
  <c r="E1123" i="42" s="1"/>
  <c r="D1123" i="41"/>
  <c r="A1123" i="41"/>
  <c r="E1123" i="41" s="1"/>
  <c r="B1124" i="41"/>
  <c r="C1124" i="41" s="1"/>
  <c r="D1124" i="42" l="1"/>
  <c r="B1125" i="42"/>
  <c r="C1125" i="42" s="1"/>
  <c r="A1124" i="42"/>
  <c r="E1124" i="42" s="1"/>
  <c r="D1124" i="41"/>
  <c r="B1125" i="41"/>
  <c r="C1125" i="41" s="1"/>
  <c r="A1124" i="41"/>
  <c r="E1124" i="41" s="1"/>
  <c r="D1125" i="42" l="1"/>
  <c r="B1126" i="42"/>
  <c r="C1126" i="42" s="1"/>
  <c r="A1125" i="42"/>
  <c r="E1125" i="42" s="1"/>
  <c r="D1125" i="41"/>
  <c r="A1125" i="41"/>
  <c r="E1125" i="41" s="1"/>
  <c r="B1126" i="41"/>
  <c r="C1126" i="41" s="1"/>
  <c r="D1126" i="42" l="1"/>
  <c r="B1127" i="42"/>
  <c r="C1127" i="42" s="1"/>
  <c r="A1126" i="42"/>
  <c r="E1126" i="42" s="1"/>
  <c r="D1126" i="41"/>
  <c r="B1127" i="41"/>
  <c r="C1127" i="41" s="1"/>
  <c r="A1126" i="41"/>
  <c r="E1126" i="41" s="1"/>
  <c r="D1127" i="42" l="1"/>
  <c r="B1128" i="42"/>
  <c r="C1128" i="42" s="1"/>
  <c r="A1127" i="42"/>
  <c r="E1127" i="42" s="1"/>
  <c r="D1127" i="41"/>
  <c r="A1127" i="41"/>
  <c r="E1127" i="41" s="1"/>
  <c r="B1128" i="41"/>
  <c r="C1128" i="41" s="1"/>
  <c r="D1128" i="42" l="1"/>
  <c r="B1129" i="42"/>
  <c r="C1129" i="42" s="1"/>
  <c r="A1128" i="42"/>
  <c r="E1128" i="42" s="1"/>
  <c r="D1128" i="41"/>
  <c r="A1128" i="41"/>
  <c r="E1128" i="41" s="1"/>
  <c r="B1129" i="41"/>
  <c r="C1129" i="41" s="1"/>
  <c r="D1129" i="42" l="1"/>
  <c r="B1130" i="42"/>
  <c r="C1130" i="42" s="1"/>
  <c r="A1129" i="42"/>
  <c r="E1129" i="42" s="1"/>
  <c r="D1129" i="41"/>
  <c r="A1129" i="41"/>
  <c r="E1129" i="41" s="1"/>
  <c r="B1130" i="41"/>
  <c r="C1130" i="41" s="1"/>
  <c r="D1130" i="42" l="1"/>
  <c r="B1131" i="42"/>
  <c r="C1131" i="42" s="1"/>
  <c r="A1130" i="42"/>
  <c r="E1130" i="42" s="1"/>
  <c r="D1130" i="41"/>
  <c r="A1130" i="41"/>
  <c r="E1130" i="41" s="1"/>
  <c r="B1131" i="41"/>
  <c r="C1131" i="41" s="1"/>
  <c r="D1131" i="42" l="1"/>
  <c r="B1132" i="42"/>
  <c r="C1132" i="42" s="1"/>
  <c r="A1131" i="42"/>
  <c r="E1131" i="42" s="1"/>
  <c r="D1131" i="41"/>
  <c r="A1131" i="41"/>
  <c r="E1131" i="41" s="1"/>
  <c r="B1132" i="41"/>
  <c r="C1132" i="41" s="1"/>
  <c r="D1132" i="42" l="1"/>
  <c r="B1133" i="42"/>
  <c r="C1133" i="42" s="1"/>
  <c r="A1132" i="42"/>
  <c r="E1132" i="42" s="1"/>
  <c r="D1132" i="41"/>
  <c r="B1133" i="41"/>
  <c r="C1133" i="41" s="1"/>
  <c r="A1132" i="41"/>
  <c r="E1132" i="41" s="1"/>
  <c r="D1133" i="42" l="1"/>
  <c r="B1134" i="42"/>
  <c r="C1134" i="42" s="1"/>
  <c r="A1133" i="42"/>
  <c r="E1133" i="42" s="1"/>
  <c r="D1133" i="41"/>
  <c r="A1133" i="41"/>
  <c r="E1133" i="41" s="1"/>
  <c r="B1134" i="41"/>
  <c r="C1134" i="41" s="1"/>
  <c r="D1134" i="42" l="1"/>
  <c r="B1135" i="42"/>
  <c r="C1135" i="42" s="1"/>
  <c r="A1134" i="42"/>
  <c r="E1134" i="42" s="1"/>
  <c r="D1134" i="41"/>
  <c r="B1135" i="41"/>
  <c r="C1135" i="41" s="1"/>
  <c r="A1134" i="41"/>
  <c r="E1134" i="41" s="1"/>
  <c r="D1135" i="42" l="1"/>
  <c r="B1136" i="42"/>
  <c r="C1136" i="42" s="1"/>
  <c r="A1135" i="42"/>
  <c r="E1135" i="42" s="1"/>
  <c r="D1135" i="41"/>
  <c r="A1135" i="41"/>
  <c r="E1135" i="41" s="1"/>
  <c r="B1136" i="41"/>
  <c r="C1136" i="41" s="1"/>
  <c r="D1136" i="42" l="1"/>
  <c r="B1137" i="42"/>
  <c r="C1137" i="42" s="1"/>
  <c r="A1136" i="42"/>
  <c r="E1136" i="42" s="1"/>
  <c r="D1136" i="41"/>
  <c r="A1136" i="41"/>
  <c r="E1136" i="41" s="1"/>
  <c r="B1137" i="41"/>
  <c r="C1137" i="41" s="1"/>
  <c r="D1137" i="42" l="1"/>
  <c r="B1138" i="42"/>
  <c r="C1138" i="42" s="1"/>
  <c r="A1137" i="42"/>
  <c r="E1137" i="42" s="1"/>
  <c r="D1137" i="41"/>
  <c r="A1137" i="41"/>
  <c r="E1137" i="41" s="1"/>
  <c r="B1138" i="41"/>
  <c r="C1138" i="41" s="1"/>
  <c r="D1138" i="42" l="1"/>
  <c r="B1139" i="42"/>
  <c r="C1139" i="42" s="1"/>
  <c r="A1138" i="42"/>
  <c r="E1138" i="42" s="1"/>
  <c r="D1138" i="41"/>
  <c r="A1138" i="41"/>
  <c r="E1138" i="41" s="1"/>
  <c r="B1139" i="41"/>
  <c r="C1139" i="41" s="1"/>
  <c r="D1139" i="42" l="1"/>
  <c r="B1140" i="42"/>
  <c r="C1140" i="42" s="1"/>
  <c r="A1139" i="42"/>
  <c r="E1139" i="42" s="1"/>
  <c r="D1139" i="41"/>
  <c r="A1139" i="41"/>
  <c r="E1139" i="41" s="1"/>
  <c r="B1140" i="41"/>
  <c r="C1140" i="41" s="1"/>
  <c r="D1140" i="42" l="1"/>
  <c r="B1141" i="42"/>
  <c r="C1141" i="42" s="1"/>
  <c r="A1140" i="42"/>
  <c r="E1140" i="42" s="1"/>
  <c r="D1140" i="41"/>
  <c r="B1141" i="41"/>
  <c r="C1141" i="41" s="1"/>
  <c r="A1140" i="41"/>
  <c r="E1140" i="41" s="1"/>
  <c r="D1141" i="42" l="1"/>
  <c r="B1142" i="42"/>
  <c r="C1142" i="42" s="1"/>
  <c r="A1141" i="42"/>
  <c r="E1141" i="42" s="1"/>
  <c r="D1141" i="41"/>
  <c r="A1141" i="41"/>
  <c r="E1141" i="41" s="1"/>
  <c r="B1142" i="41"/>
  <c r="C1142" i="41" s="1"/>
  <c r="D1142" i="42" l="1"/>
  <c r="B1143" i="42"/>
  <c r="C1143" i="42" s="1"/>
  <c r="A1142" i="42"/>
  <c r="E1142" i="42" s="1"/>
  <c r="D1142" i="41"/>
  <c r="B1143" i="41"/>
  <c r="C1143" i="41" s="1"/>
  <c r="A1142" i="41"/>
  <c r="E1142" i="41" s="1"/>
  <c r="D1143" i="42" l="1"/>
  <c r="B1144" i="42"/>
  <c r="C1144" i="42" s="1"/>
  <c r="A1143" i="42"/>
  <c r="E1143" i="42" s="1"/>
  <c r="D1143" i="41"/>
  <c r="A1143" i="41"/>
  <c r="E1143" i="41" s="1"/>
  <c r="B1144" i="41"/>
  <c r="C1144" i="41" s="1"/>
  <c r="D1144" i="42" l="1"/>
  <c r="B1145" i="42"/>
  <c r="C1145" i="42" s="1"/>
  <c r="A1144" i="42"/>
  <c r="E1144" i="42" s="1"/>
  <c r="D1144" i="41"/>
  <c r="A1144" i="41"/>
  <c r="E1144" i="41" s="1"/>
  <c r="B1145" i="41"/>
  <c r="C1145" i="41" s="1"/>
  <c r="D1145" i="42" l="1"/>
  <c r="B1146" i="42"/>
  <c r="C1146" i="42" s="1"/>
  <c r="A1145" i="42"/>
  <c r="E1145" i="42" s="1"/>
  <c r="D1145" i="41"/>
  <c r="A1145" i="41"/>
  <c r="E1145" i="41" s="1"/>
  <c r="B1146" i="41"/>
  <c r="C1146" i="41" s="1"/>
  <c r="D1146" i="42" l="1"/>
  <c r="B1147" i="42"/>
  <c r="C1147" i="42" s="1"/>
  <c r="A1146" i="42"/>
  <c r="E1146" i="42" s="1"/>
  <c r="D1146" i="41"/>
  <c r="A1146" i="41"/>
  <c r="E1146" i="41" s="1"/>
  <c r="B1147" i="41"/>
  <c r="C1147" i="41" s="1"/>
  <c r="D1147" i="42" l="1"/>
  <c r="B1148" i="42"/>
  <c r="C1148" i="42" s="1"/>
  <c r="A1147" i="42"/>
  <c r="E1147" i="42" s="1"/>
  <c r="D1147" i="41"/>
  <c r="A1147" i="41"/>
  <c r="E1147" i="41" s="1"/>
  <c r="B1148" i="41"/>
  <c r="C1148" i="41" s="1"/>
  <c r="D1148" i="42" l="1"/>
  <c r="B1149" i="42"/>
  <c r="C1149" i="42" s="1"/>
  <c r="A1148" i="42"/>
  <c r="E1148" i="42" s="1"/>
  <c r="D1148" i="41"/>
  <c r="B1149" i="41"/>
  <c r="C1149" i="41" s="1"/>
  <c r="A1148" i="41"/>
  <c r="E1148" i="41" s="1"/>
  <c r="D1149" i="42" l="1"/>
  <c r="B1150" i="42"/>
  <c r="C1150" i="42" s="1"/>
  <c r="A1149" i="42"/>
  <c r="E1149" i="42" s="1"/>
  <c r="D1149" i="41"/>
  <c r="A1149" i="41"/>
  <c r="E1149" i="41" s="1"/>
  <c r="B1150" i="41"/>
  <c r="C1150" i="41" s="1"/>
  <c r="D1150" i="42" l="1"/>
  <c r="B1151" i="42"/>
  <c r="C1151" i="42" s="1"/>
  <c r="A1150" i="42"/>
  <c r="E1150" i="42" s="1"/>
  <c r="D1150" i="41"/>
  <c r="B1151" i="41"/>
  <c r="C1151" i="41" s="1"/>
  <c r="A1150" i="41"/>
  <c r="E1150" i="41" s="1"/>
  <c r="D1151" i="42" l="1"/>
  <c r="B1152" i="42"/>
  <c r="C1152" i="42" s="1"/>
  <c r="A1151" i="42"/>
  <c r="E1151" i="42" s="1"/>
  <c r="D1151" i="41"/>
  <c r="A1151" i="41"/>
  <c r="E1151" i="41" s="1"/>
  <c r="B1152" i="41"/>
  <c r="C1152" i="41" s="1"/>
  <c r="D1152" i="42" l="1"/>
  <c r="B1153" i="42"/>
  <c r="C1153" i="42" s="1"/>
  <c r="A1152" i="42"/>
  <c r="E1152" i="42" s="1"/>
  <c r="D1152" i="41"/>
  <c r="B1153" i="41"/>
  <c r="C1153" i="41" s="1"/>
  <c r="A1152" i="41"/>
  <c r="E1152" i="41" s="1"/>
  <c r="D1153" i="42" l="1"/>
  <c r="B1154" i="42"/>
  <c r="C1154" i="42" s="1"/>
  <c r="A1153" i="42"/>
  <c r="E1153" i="42" s="1"/>
  <c r="D1153" i="41"/>
  <c r="A1153" i="41"/>
  <c r="E1153" i="41" s="1"/>
  <c r="B1154" i="41"/>
  <c r="C1154" i="41" s="1"/>
  <c r="D1154" i="42" l="1"/>
  <c r="B1155" i="42"/>
  <c r="C1155" i="42" s="1"/>
  <c r="A1154" i="42"/>
  <c r="E1154" i="42" s="1"/>
  <c r="D1154" i="41"/>
  <c r="B1155" i="41"/>
  <c r="C1155" i="41" s="1"/>
  <c r="A1154" i="41"/>
  <c r="E1154" i="41" s="1"/>
  <c r="D1155" i="42" l="1"/>
  <c r="B1156" i="42"/>
  <c r="C1156" i="42" s="1"/>
  <c r="A1155" i="42"/>
  <c r="E1155" i="42" s="1"/>
  <c r="D1155" i="41"/>
  <c r="A1155" i="41"/>
  <c r="E1155" i="41" s="1"/>
  <c r="B1156" i="41"/>
  <c r="C1156" i="41" s="1"/>
  <c r="D1156" i="42" l="1"/>
  <c r="B1157" i="42"/>
  <c r="C1157" i="42" s="1"/>
  <c r="A1156" i="42"/>
  <c r="E1156" i="42" s="1"/>
  <c r="D1156" i="41"/>
  <c r="B1157" i="41"/>
  <c r="C1157" i="41" s="1"/>
  <c r="A1156" i="41"/>
  <c r="E1156" i="41" s="1"/>
  <c r="D1157" i="42" l="1"/>
  <c r="B1158" i="42"/>
  <c r="C1158" i="42" s="1"/>
  <c r="A1157" i="42"/>
  <c r="E1157" i="42" s="1"/>
  <c r="D1157" i="41"/>
  <c r="A1157" i="41"/>
  <c r="E1157" i="41" s="1"/>
  <c r="B1158" i="41"/>
  <c r="C1158" i="41" s="1"/>
  <c r="D1158" i="42" l="1"/>
  <c r="B1159" i="42"/>
  <c r="C1159" i="42" s="1"/>
  <c r="A1158" i="42"/>
  <c r="E1158" i="42" s="1"/>
  <c r="D1158" i="41"/>
  <c r="B1159" i="41"/>
  <c r="C1159" i="41" s="1"/>
  <c r="A1158" i="41"/>
  <c r="E1158" i="41" s="1"/>
  <c r="D1159" i="42" l="1"/>
  <c r="B1160" i="42"/>
  <c r="C1160" i="42" s="1"/>
  <c r="A1159" i="42"/>
  <c r="E1159" i="42" s="1"/>
  <c r="D1159" i="41"/>
  <c r="A1159" i="41"/>
  <c r="E1159" i="41" s="1"/>
  <c r="B1160" i="41"/>
  <c r="C1160" i="41" s="1"/>
  <c r="D1160" i="42" l="1"/>
  <c r="B1161" i="42"/>
  <c r="C1161" i="42" s="1"/>
  <c r="A1160" i="42"/>
  <c r="E1160" i="42" s="1"/>
  <c r="D1160" i="41"/>
  <c r="B1161" i="41"/>
  <c r="C1161" i="41" s="1"/>
  <c r="A1160" i="41"/>
  <c r="E1160" i="41" s="1"/>
  <c r="D1161" i="42" l="1"/>
  <c r="B1162" i="42"/>
  <c r="C1162" i="42" s="1"/>
  <c r="A1161" i="42"/>
  <c r="E1161" i="42" s="1"/>
  <c r="D1161" i="41"/>
  <c r="A1161" i="41"/>
  <c r="E1161" i="41" s="1"/>
  <c r="B1162" i="41"/>
  <c r="C1162" i="41" s="1"/>
  <c r="D1162" i="42" l="1"/>
  <c r="B1163" i="42"/>
  <c r="C1163" i="42" s="1"/>
  <c r="A1162" i="42"/>
  <c r="E1162" i="42" s="1"/>
  <c r="D1162" i="41"/>
  <c r="B1163" i="41"/>
  <c r="C1163" i="41" s="1"/>
  <c r="A1162" i="41"/>
  <c r="E1162" i="41" s="1"/>
  <c r="D1163" i="42" l="1"/>
  <c r="B1164" i="42"/>
  <c r="C1164" i="42" s="1"/>
  <c r="A1163" i="42"/>
  <c r="E1163" i="42" s="1"/>
  <c r="D1163" i="41"/>
  <c r="A1163" i="41"/>
  <c r="E1163" i="41" s="1"/>
  <c r="B1164" i="41"/>
  <c r="C1164" i="41" s="1"/>
  <c r="D1164" i="42" l="1"/>
  <c r="B1165" i="42"/>
  <c r="C1165" i="42" s="1"/>
  <c r="A1164" i="42"/>
  <c r="E1164" i="42" s="1"/>
  <c r="D1164" i="41"/>
  <c r="A1164" i="41"/>
  <c r="E1164" i="41" s="1"/>
  <c r="B1165" i="41"/>
  <c r="C1165" i="41" s="1"/>
  <c r="D1165" i="42" l="1"/>
  <c r="B1166" i="42"/>
  <c r="C1166" i="42" s="1"/>
  <c r="A1165" i="42"/>
  <c r="E1165" i="42" s="1"/>
  <c r="D1165" i="41"/>
  <c r="A1165" i="41"/>
  <c r="E1165" i="41" s="1"/>
  <c r="B1166" i="41"/>
  <c r="C1166" i="41" s="1"/>
  <c r="D1166" i="42" l="1"/>
  <c r="B1167" i="42"/>
  <c r="C1167" i="42" s="1"/>
  <c r="A1166" i="42"/>
  <c r="E1166" i="42" s="1"/>
  <c r="D1166" i="41"/>
  <c r="B1167" i="41"/>
  <c r="C1167" i="41" s="1"/>
  <c r="A1166" i="41"/>
  <c r="E1166" i="41" s="1"/>
  <c r="D1167" i="42" l="1"/>
  <c r="B1168" i="42"/>
  <c r="C1168" i="42" s="1"/>
  <c r="A1167" i="42"/>
  <c r="E1167" i="42" s="1"/>
  <c r="D1167" i="41"/>
  <c r="A1167" i="41"/>
  <c r="E1167" i="41" s="1"/>
  <c r="B1168" i="41"/>
  <c r="C1168" i="41" s="1"/>
  <c r="D1168" i="42" l="1"/>
  <c r="B1169" i="42"/>
  <c r="C1169" i="42" s="1"/>
  <c r="A1168" i="42"/>
  <c r="E1168" i="42" s="1"/>
  <c r="D1168" i="41"/>
  <c r="B1169" i="41"/>
  <c r="C1169" i="41" s="1"/>
  <c r="A1168" i="41"/>
  <c r="E1168" i="41" s="1"/>
  <c r="D1169" i="42" l="1"/>
  <c r="B1170" i="42"/>
  <c r="C1170" i="42" s="1"/>
  <c r="A1169" i="42"/>
  <c r="E1169" i="42" s="1"/>
  <c r="D1169" i="41"/>
  <c r="A1169" i="41"/>
  <c r="E1169" i="41" s="1"/>
  <c r="B1170" i="41"/>
  <c r="C1170" i="41" s="1"/>
  <c r="D1170" i="42" l="1"/>
  <c r="B1171" i="42"/>
  <c r="C1171" i="42" s="1"/>
  <c r="A1170" i="42"/>
  <c r="E1170" i="42" s="1"/>
  <c r="D1170" i="41"/>
  <c r="A1170" i="41"/>
  <c r="E1170" i="41" s="1"/>
  <c r="B1171" i="41"/>
  <c r="C1171" i="41" s="1"/>
  <c r="D1171" i="42" l="1"/>
  <c r="B1172" i="42"/>
  <c r="C1172" i="42" s="1"/>
  <c r="A1171" i="42"/>
  <c r="E1171" i="42" s="1"/>
  <c r="D1171" i="41"/>
  <c r="A1171" i="41"/>
  <c r="E1171" i="41" s="1"/>
  <c r="B1172" i="41"/>
  <c r="C1172" i="41" s="1"/>
  <c r="D1172" i="42" l="1"/>
  <c r="B1173" i="42"/>
  <c r="C1173" i="42" s="1"/>
  <c r="A1172" i="42"/>
  <c r="E1172" i="42" s="1"/>
  <c r="D1172" i="41"/>
  <c r="A1172" i="41"/>
  <c r="E1172" i="41" s="1"/>
  <c r="B1173" i="41"/>
  <c r="C1173" i="41" s="1"/>
  <c r="D1173" i="42" l="1"/>
  <c r="B1174" i="42"/>
  <c r="C1174" i="42" s="1"/>
  <c r="A1173" i="42"/>
  <c r="E1173" i="42" s="1"/>
  <c r="D1173" i="41"/>
  <c r="A1173" i="41"/>
  <c r="E1173" i="41" s="1"/>
  <c r="B1174" i="41"/>
  <c r="C1174" i="41" s="1"/>
  <c r="D1174" i="42" l="1"/>
  <c r="B1175" i="42"/>
  <c r="C1175" i="42" s="1"/>
  <c r="A1174" i="42"/>
  <c r="E1174" i="42" s="1"/>
  <c r="D1174" i="41"/>
  <c r="B1175" i="41"/>
  <c r="C1175" i="41" s="1"/>
  <c r="A1174" i="41"/>
  <c r="E1174" i="41" s="1"/>
  <c r="D1175" i="42" l="1"/>
  <c r="B1176" i="42"/>
  <c r="C1176" i="42" s="1"/>
  <c r="A1175" i="42"/>
  <c r="E1175" i="42" s="1"/>
  <c r="D1175" i="41"/>
  <c r="A1175" i="41"/>
  <c r="E1175" i="41" s="1"/>
  <c r="B1176" i="41"/>
  <c r="C1176" i="41" s="1"/>
  <c r="D1176" i="42" l="1"/>
  <c r="B1177" i="42"/>
  <c r="C1177" i="42" s="1"/>
  <c r="A1176" i="42"/>
  <c r="E1176" i="42" s="1"/>
  <c r="D1176" i="41"/>
  <c r="B1177" i="41"/>
  <c r="C1177" i="41" s="1"/>
  <c r="A1176" i="41"/>
  <c r="E1176" i="41" s="1"/>
  <c r="D1177" i="42" l="1"/>
  <c r="B1178" i="42"/>
  <c r="C1178" i="42" s="1"/>
  <c r="A1177" i="42"/>
  <c r="E1177" i="42" s="1"/>
  <c r="D1177" i="41"/>
  <c r="A1177" i="41"/>
  <c r="E1177" i="41" s="1"/>
  <c r="B1178" i="41"/>
  <c r="C1178" i="41" s="1"/>
  <c r="D1178" i="42" l="1"/>
  <c r="B1179" i="42"/>
  <c r="C1179" i="42" s="1"/>
  <c r="A1178" i="42"/>
  <c r="E1178" i="42" s="1"/>
  <c r="D1178" i="41"/>
  <c r="B1179" i="41"/>
  <c r="C1179" i="41" s="1"/>
  <c r="A1178" i="41"/>
  <c r="E1178" i="41" s="1"/>
  <c r="D1179" i="42" l="1"/>
  <c r="B1180" i="42"/>
  <c r="C1180" i="42" s="1"/>
  <c r="A1179" i="42"/>
  <c r="E1179" i="42" s="1"/>
  <c r="D1179" i="41"/>
  <c r="A1179" i="41"/>
  <c r="E1179" i="41" s="1"/>
  <c r="B1180" i="41"/>
  <c r="C1180" i="41" s="1"/>
  <c r="D1180" i="42" l="1"/>
  <c r="B1181" i="42"/>
  <c r="C1181" i="42" s="1"/>
  <c r="A1180" i="42"/>
  <c r="E1180" i="42" s="1"/>
  <c r="D1180" i="41"/>
  <c r="B1181" i="41"/>
  <c r="C1181" i="41" s="1"/>
  <c r="A1180" i="41"/>
  <c r="E1180" i="41" s="1"/>
  <c r="D1181" i="42" l="1"/>
  <c r="B1182" i="42"/>
  <c r="C1182" i="42" s="1"/>
  <c r="A1181" i="42"/>
  <c r="E1181" i="42" s="1"/>
  <c r="D1181" i="41"/>
  <c r="A1181" i="41"/>
  <c r="E1181" i="41" s="1"/>
  <c r="B1182" i="41"/>
  <c r="C1182" i="41" s="1"/>
  <c r="D1182" i="42" l="1"/>
  <c r="B1183" i="42"/>
  <c r="C1183" i="42" s="1"/>
  <c r="A1182" i="42"/>
  <c r="E1182" i="42" s="1"/>
  <c r="D1182" i="41"/>
  <c r="B1183" i="41"/>
  <c r="C1183" i="41" s="1"/>
  <c r="A1182" i="41"/>
  <c r="E1182" i="41" s="1"/>
  <c r="D1183" i="42" l="1"/>
  <c r="B1184" i="42"/>
  <c r="C1184" i="42" s="1"/>
  <c r="A1183" i="42"/>
  <c r="E1183" i="42" s="1"/>
  <c r="D1183" i="41"/>
  <c r="B1184" i="41"/>
  <c r="C1184" i="41" s="1"/>
  <c r="A1183" i="41"/>
  <c r="E1183" i="41" s="1"/>
  <c r="D1184" i="42" l="1"/>
  <c r="B1185" i="42"/>
  <c r="C1185" i="42" s="1"/>
  <c r="A1184" i="42"/>
  <c r="E1184" i="42" s="1"/>
  <c r="D1184" i="41"/>
  <c r="B1185" i="41"/>
  <c r="C1185" i="41" s="1"/>
  <c r="A1184" i="41"/>
  <c r="E1184" i="41" s="1"/>
  <c r="D1185" i="42" l="1"/>
  <c r="B1186" i="42"/>
  <c r="C1186" i="42" s="1"/>
  <c r="A1185" i="42"/>
  <c r="E1185" i="42" s="1"/>
  <c r="D1185" i="41"/>
  <c r="B1186" i="41"/>
  <c r="C1186" i="41" s="1"/>
  <c r="A1185" i="41"/>
  <c r="E1185" i="41" s="1"/>
  <c r="D1186" i="42" l="1"/>
  <c r="B1187" i="42"/>
  <c r="C1187" i="42" s="1"/>
  <c r="A1186" i="42"/>
  <c r="E1186" i="42" s="1"/>
  <c r="D1186" i="41"/>
  <c r="A1186" i="41"/>
  <c r="E1186" i="41" s="1"/>
  <c r="B1187" i="41"/>
  <c r="C1187" i="41" s="1"/>
  <c r="D1187" i="42" l="1"/>
  <c r="B1188" i="42"/>
  <c r="C1188" i="42" s="1"/>
  <c r="A1187" i="42"/>
  <c r="E1187" i="42" s="1"/>
  <c r="D1187" i="41"/>
  <c r="B1188" i="41"/>
  <c r="C1188" i="41" s="1"/>
  <c r="A1187" i="41"/>
  <c r="E1187" i="41" s="1"/>
  <c r="D1188" i="42" l="1"/>
  <c r="B1189" i="42"/>
  <c r="C1189" i="42" s="1"/>
  <c r="A1188" i="42"/>
  <c r="E1188" i="42" s="1"/>
  <c r="D1188" i="41"/>
  <c r="A1188" i="41"/>
  <c r="E1188" i="41" s="1"/>
  <c r="B1189" i="41"/>
  <c r="C1189" i="41" s="1"/>
  <c r="D1189" i="42" l="1"/>
  <c r="B1190" i="42"/>
  <c r="C1190" i="42" s="1"/>
  <c r="A1189" i="42"/>
  <c r="E1189" i="42" s="1"/>
  <c r="D1189" i="41"/>
  <c r="B1190" i="41"/>
  <c r="C1190" i="41" s="1"/>
  <c r="A1189" i="41"/>
  <c r="E1189" i="41" s="1"/>
  <c r="D1190" i="42" l="1"/>
  <c r="B1191" i="42"/>
  <c r="C1191" i="42" s="1"/>
  <c r="A1190" i="42"/>
  <c r="E1190" i="42" s="1"/>
  <c r="D1190" i="41"/>
  <c r="B1191" i="41"/>
  <c r="C1191" i="41" s="1"/>
  <c r="A1190" i="41"/>
  <c r="E1190" i="41" s="1"/>
  <c r="D1191" i="42" l="1"/>
  <c r="B1192" i="42"/>
  <c r="C1192" i="42" s="1"/>
  <c r="A1191" i="42"/>
  <c r="E1191" i="42" s="1"/>
  <c r="D1191" i="41"/>
  <c r="B1192" i="41"/>
  <c r="C1192" i="41" s="1"/>
  <c r="A1191" i="41"/>
  <c r="E1191" i="41" s="1"/>
  <c r="D1192" i="42" l="1"/>
  <c r="B1193" i="42"/>
  <c r="C1193" i="42" s="1"/>
  <c r="A1192" i="42"/>
  <c r="E1192" i="42" s="1"/>
  <c r="D1192" i="41"/>
  <c r="B1193" i="41"/>
  <c r="C1193" i="41" s="1"/>
  <c r="A1192" i="41"/>
  <c r="E1192" i="41" s="1"/>
  <c r="D1193" i="42" l="1"/>
  <c r="B1194" i="42"/>
  <c r="C1194" i="42" s="1"/>
  <c r="A1193" i="42"/>
  <c r="E1193" i="42" s="1"/>
  <c r="D1193" i="41"/>
  <c r="B1194" i="41"/>
  <c r="C1194" i="41" s="1"/>
  <c r="A1193" i="41"/>
  <c r="E1193" i="41" s="1"/>
  <c r="D1194" i="42" l="1"/>
  <c r="B1195" i="42"/>
  <c r="C1195" i="42" s="1"/>
  <c r="A1194" i="42"/>
  <c r="E1194" i="42" s="1"/>
  <c r="D1194" i="41"/>
  <c r="B1195" i="41"/>
  <c r="C1195" i="41" s="1"/>
  <c r="A1194" i="41"/>
  <c r="E1194" i="41" s="1"/>
  <c r="D1195" i="42" l="1"/>
  <c r="B1196" i="42"/>
  <c r="C1196" i="42" s="1"/>
  <c r="A1195" i="42"/>
  <c r="E1195" i="42" s="1"/>
  <c r="D1195" i="41"/>
  <c r="B1196" i="41"/>
  <c r="C1196" i="41" s="1"/>
  <c r="A1195" i="41"/>
  <c r="E1195" i="41" s="1"/>
  <c r="D1196" i="42" l="1"/>
  <c r="B1197" i="42"/>
  <c r="C1197" i="42" s="1"/>
  <c r="A1196" i="42"/>
  <c r="E1196" i="42" s="1"/>
  <c r="D1196" i="41"/>
  <c r="B1197" i="41"/>
  <c r="C1197" i="41" s="1"/>
  <c r="A1196" i="41"/>
  <c r="E1196" i="41" s="1"/>
  <c r="D1197" i="42" l="1"/>
  <c r="B1198" i="42"/>
  <c r="C1198" i="42" s="1"/>
  <c r="A1197" i="42"/>
  <c r="E1197" i="42" s="1"/>
  <c r="D1197" i="41"/>
  <c r="B1198" i="41"/>
  <c r="C1198" i="41" s="1"/>
  <c r="A1197" i="41"/>
  <c r="E1197" i="41" s="1"/>
  <c r="D1198" i="42" l="1"/>
  <c r="B1199" i="42"/>
  <c r="C1199" i="42" s="1"/>
  <c r="A1198" i="42"/>
  <c r="E1198" i="42" s="1"/>
  <c r="D1198" i="41"/>
  <c r="B1199" i="41"/>
  <c r="C1199" i="41" s="1"/>
  <c r="A1198" i="41"/>
  <c r="E1198" i="41" s="1"/>
  <c r="D1199" i="42" l="1"/>
  <c r="B1200" i="42"/>
  <c r="C1200" i="42" s="1"/>
  <c r="A1199" i="42"/>
  <c r="E1199" i="42" s="1"/>
  <c r="D1199" i="41"/>
  <c r="B1200" i="41"/>
  <c r="C1200" i="41" s="1"/>
  <c r="A1199" i="41"/>
  <c r="E1199" i="41" s="1"/>
  <c r="D1200" i="42" l="1"/>
  <c r="B1201" i="42"/>
  <c r="C1201" i="42" s="1"/>
  <c r="A1200" i="42"/>
  <c r="E1200" i="42" s="1"/>
  <c r="D1200" i="41"/>
  <c r="B1201" i="41"/>
  <c r="C1201" i="41" s="1"/>
  <c r="A1200" i="41"/>
  <c r="E1200" i="41" s="1"/>
  <c r="D1201" i="42" l="1"/>
  <c r="B1202" i="42"/>
  <c r="C1202" i="42" s="1"/>
  <c r="A1201" i="42"/>
  <c r="E1201" i="42" s="1"/>
  <c r="D1201" i="41"/>
  <c r="B1202" i="41"/>
  <c r="C1202" i="41" s="1"/>
  <c r="A1201" i="41"/>
  <c r="E1201" i="41" s="1"/>
  <c r="D1202" i="42" l="1"/>
  <c r="B1203" i="42"/>
  <c r="C1203" i="42" s="1"/>
  <c r="A1202" i="42"/>
  <c r="E1202" i="42" s="1"/>
  <c r="D1202" i="41"/>
  <c r="B1203" i="41"/>
  <c r="C1203" i="41" s="1"/>
  <c r="A1202" i="41"/>
  <c r="E1202" i="41" s="1"/>
  <c r="D1203" i="42" l="1"/>
  <c r="B1204" i="42"/>
  <c r="C1204" i="42" s="1"/>
  <c r="A1203" i="42"/>
  <c r="E1203" i="42" s="1"/>
  <c r="D1203" i="41"/>
  <c r="B1204" i="41"/>
  <c r="C1204" i="41" s="1"/>
  <c r="A1203" i="41"/>
  <c r="E1203" i="41" s="1"/>
  <c r="D1204" i="42" l="1"/>
  <c r="B1205" i="42"/>
  <c r="C1205" i="42" s="1"/>
  <c r="A1204" i="42"/>
  <c r="E1204" i="42" s="1"/>
  <c r="D1204" i="41"/>
  <c r="B1205" i="41"/>
  <c r="C1205" i="41" s="1"/>
  <c r="A1204" i="41"/>
  <c r="E1204" i="41" s="1"/>
  <c r="D1205" i="42" l="1"/>
  <c r="B1206" i="42"/>
  <c r="C1206" i="42" s="1"/>
  <c r="A1205" i="42"/>
  <c r="E1205" i="42" s="1"/>
  <c r="D1205" i="41"/>
  <c r="B1206" i="41"/>
  <c r="C1206" i="41" s="1"/>
  <c r="A1205" i="41"/>
  <c r="E1205" i="41" s="1"/>
  <c r="D1206" i="42" l="1"/>
  <c r="B1207" i="42"/>
  <c r="C1207" i="42" s="1"/>
  <c r="A1206" i="42"/>
  <c r="E1206" i="42" s="1"/>
  <c r="D1206" i="41"/>
  <c r="B1207" i="41"/>
  <c r="C1207" i="41" s="1"/>
  <c r="A1206" i="41"/>
  <c r="E1206" i="41" s="1"/>
  <c r="D1207" i="42" l="1"/>
  <c r="B1208" i="42"/>
  <c r="C1208" i="42" s="1"/>
  <c r="A1207" i="42"/>
  <c r="E1207" i="42" s="1"/>
  <c r="D1207" i="41"/>
  <c r="B1208" i="41"/>
  <c r="C1208" i="41" s="1"/>
  <c r="A1207" i="41"/>
  <c r="E1207" i="41" s="1"/>
  <c r="D1208" i="42" l="1"/>
  <c r="B1209" i="42"/>
  <c r="C1209" i="42" s="1"/>
  <c r="A1208" i="42"/>
  <c r="E1208" i="42" s="1"/>
  <c r="D1208" i="41"/>
  <c r="B1209" i="41"/>
  <c r="C1209" i="41" s="1"/>
  <c r="A1208" i="41"/>
  <c r="E1208" i="41" s="1"/>
  <c r="D1209" i="42" l="1"/>
  <c r="B1210" i="42"/>
  <c r="C1210" i="42" s="1"/>
  <c r="A1209" i="42"/>
  <c r="E1209" i="42" s="1"/>
  <c r="D1209" i="41"/>
  <c r="B1210" i="41"/>
  <c r="C1210" i="41" s="1"/>
  <c r="A1209" i="41"/>
  <c r="E1209" i="41" s="1"/>
  <c r="D1210" i="42" l="1"/>
  <c r="B1211" i="42"/>
  <c r="C1211" i="42" s="1"/>
  <c r="A1210" i="42"/>
  <c r="E1210" i="42" s="1"/>
  <c r="D1210" i="41"/>
  <c r="B1211" i="41"/>
  <c r="C1211" i="41" s="1"/>
  <c r="A1210" i="41"/>
  <c r="E1210" i="41" s="1"/>
  <c r="D1211" i="42" l="1"/>
  <c r="B1212" i="42"/>
  <c r="C1212" i="42" s="1"/>
  <c r="A1211" i="42"/>
  <c r="E1211" i="42" s="1"/>
  <c r="D1211" i="41"/>
  <c r="B1212" i="41"/>
  <c r="C1212" i="41" s="1"/>
  <c r="A1211" i="41"/>
  <c r="E1211" i="41" s="1"/>
  <c r="D1212" i="42" l="1"/>
  <c r="B1213" i="42"/>
  <c r="C1213" i="42" s="1"/>
  <c r="A1212" i="42"/>
  <c r="E1212" i="42" s="1"/>
  <c r="D1212" i="41"/>
  <c r="B1213" i="41"/>
  <c r="C1213" i="41" s="1"/>
  <c r="A1212" i="41"/>
  <c r="E1212" i="41" s="1"/>
  <c r="D1213" i="42" l="1"/>
  <c r="B1214" i="42"/>
  <c r="C1214" i="42" s="1"/>
  <c r="A1213" i="42"/>
  <c r="E1213" i="42" s="1"/>
  <c r="D1213" i="41"/>
  <c r="B1214" i="41"/>
  <c r="C1214" i="41" s="1"/>
  <c r="A1213" i="41"/>
  <c r="E1213" i="41" s="1"/>
  <c r="D1214" i="42" l="1"/>
  <c r="B1215" i="42"/>
  <c r="C1215" i="42" s="1"/>
  <c r="A1214" i="42"/>
  <c r="E1214" i="42" s="1"/>
  <c r="D1214" i="41"/>
  <c r="B1215" i="41"/>
  <c r="C1215" i="41" s="1"/>
  <c r="A1214" i="41"/>
  <c r="E1214" i="41" s="1"/>
  <c r="D1215" i="42" l="1"/>
  <c r="B1216" i="42"/>
  <c r="C1216" i="42" s="1"/>
  <c r="A1215" i="42"/>
  <c r="E1215" i="42" s="1"/>
  <c r="D1215" i="41"/>
  <c r="B1216" i="41"/>
  <c r="C1216" i="41" s="1"/>
  <c r="A1215" i="41"/>
  <c r="E1215" i="41" s="1"/>
  <c r="D1216" i="42" l="1"/>
  <c r="B1217" i="42"/>
  <c r="C1217" i="42" s="1"/>
  <c r="A1216" i="42"/>
  <c r="E1216" i="42" s="1"/>
  <c r="D1216" i="41"/>
  <c r="B1217" i="41"/>
  <c r="C1217" i="41" s="1"/>
  <c r="A1216" i="41"/>
  <c r="E1216" i="41" s="1"/>
  <c r="D1217" i="42" l="1"/>
  <c r="B1218" i="42"/>
  <c r="C1218" i="42" s="1"/>
  <c r="A1217" i="42"/>
  <c r="E1217" i="42" s="1"/>
  <c r="D1217" i="41"/>
  <c r="B1218" i="41"/>
  <c r="C1218" i="41" s="1"/>
  <c r="A1217" i="41"/>
  <c r="E1217" i="41" s="1"/>
  <c r="D1218" i="42" l="1"/>
  <c r="B1219" i="42"/>
  <c r="C1219" i="42" s="1"/>
  <c r="A1218" i="42"/>
  <c r="E1218" i="42" s="1"/>
  <c r="D1218" i="41"/>
  <c r="B1219" i="41"/>
  <c r="C1219" i="41" s="1"/>
  <c r="A1218" i="41"/>
  <c r="E1218" i="41" s="1"/>
  <c r="D1219" i="42" l="1"/>
  <c r="B1220" i="42"/>
  <c r="C1220" i="42" s="1"/>
  <c r="A1219" i="42"/>
  <c r="E1219" i="42" s="1"/>
  <c r="D1219" i="41"/>
  <c r="B1220" i="41"/>
  <c r="C1220" i="41" s="1"/>
  <c r="A1219" i="41"/>
  <c r="E1219" i="41" s="1"/>
  <c r="D1220" i="42" l="1"/>
  <c r="B1221" i="42"/>
  <c r="C1221" i="42" s="1"/>
  <c r="A1220" i="42"/>
  <c r="E1220" i="42" s="1"/>
  <c r="D1220" i="41"/>
  <c r="B1221" i="41"/>
  <c r="C1221" i="41" s="1"/>
  <c r="A1220" i="41"/>
  <c r="E1220" i="41" s="1"/>
  <c r="D1221" i="42" l="1"/>
  <c r="B1222" i="42"/>
  <c r="C1222" i="42" s="1"/>
  <c r="A1221" i="42"/>
  <c r="E1221" i="42" s="1"/>
  <c r="D1221" i="41"/>
  <c r="B1222" i="41"/>
  <c r="C1222" i="41" s="1"/>
  <c r="A1221" i="41"/>
  <c r="E1221" i="41" s="1"/>
  <c r="D1222" i="42" l="1"/>
  <c r="B1223" i="42"/>
  <c r="C1223" i="42" s="1"/>
  <c r="A1222" i="42"/>
  <c r="E1222" i="42" s="1"/>
  <c r="D1222" i="41"/>
  <c r="B1223" i="41"/>
  <c r="C1223" i="41" s="1"/>
  <c r="A1222" i="41"/>
  <c r="E1222" i="41" s="1"/>
  <c r="D1223" i="42" l="1"/>
  <c r="A1223" i="42"/>
  <c r="E1223" i="42" s="1"/>
  <c r="B1224" i="42"/>
  <c r="C1224" i="42" s="1"/>
  <c r="D1223" i="41"/>
  <c r="B1224" i="41"/>
  <c r="C1224" i="41" s="1"/>
  <c r="A1223" i="41"/>
  <c r="E1223" i="41" s="1"/>
  <c r="A1224" i="42" l="1"/>
  <c r="E1224" i="42" s="1"/>
  <c r="B1225" i="42"/>
  <c r="C1225" i="42" s="1"/>
  <c r="D1224" i="42"/>
  <c r="D1224" i="41"/>
  <c r="A1224" i="41"/>
  <c r="E1224" i="41" s="1"/>
  <c r="H1222" i="41"/>
  <c r="G1222" i="41"/>
  <c r="H1217" i="41"/>
  <c r="G1218" i="41"/>
  <c r="G1217" i="41"/>
  <c r="G1220" i="41"/>
  <c r="D1225" i="42" l="1"/>
  <c r="A1225" i="42"/>
  <c r="E1225" i="42" s="1"/>
  <c r="B1226" i="42"/>
  <c r="C1226" i="42" s="1"/>
  <c r="H1223" i="41"/>
  <c r="G1223" i="41"/>
  <c r="H2" i="41"/>
  <c r="G4" i="41"/>
  <c r="H3" i="41"/>
  <c r="G3" i="41"/>
  <c r="G6" i="41"/>
  <c r="G2" i="41"/>
  <c r="H4" i="41"/>
  <c r="H6" i="41"/>
  <c r="H5" i="41"/>
  <c r="G5" i="41"/>
  <c r="H9" i="41"/>
  <c r="G8" i="41"/>
  <c r="H8" i="41"/>
  <c r="H7" i="41"/>
  <c r="G7" i="41"/>
  <c r="H11" i="41"/>
  <c r="G9" i="41"/>
  <c r="G11" i="41"/>
  <c r="G10" i="41"/>
  <c r="H10" i="41"/>
  <c r="G14" i="41"/>
  <c r="H12" i="41"/>
  <c r="H15" i="41"/>
  <c r="G12" i="41"/>
  <c r="H13" i="41"/>
  <c r="G13" i="41"/>
  <c r="H14" i="41"/>
  <c r="G17" i="41"/>
  <c r="G15" i="41"/>
  <c r="H16" i="41"/>
  <c r="H17" i="41"/>
  <c r="G18" i="41"/>
  <c r="G16" i="41"/>
  <c r="H21" i="41"/>
  <c r="H18" i="41"/>
  <c r="G19" i="41"/>
  <c r="H20" i="41"/>
  <c r="G20" i="41"/>
  <c r="G23" i="41"/>
  <c r="H19" i="41"/>
  <c r="H23" i="41"/>
  <c r="G21" i="41"/>
  <c r="G22" i="41"/>
  <c r="H22" i="41"/>
  <c r="H24" i="41"/>
  <c r="G24" i="41"/>
  <c r="G25" i="41"/>
  <c r="H25" i="41"/>
  <c r="H27" i="41"/>
  <c r="H26" i="41"/>
  <c r="G26" i="41"/>
  <c r="H28" i="41"/>
  <c r="G27" i="41"/>
  <c r="H29" i="41"/>
  <c r="G29" i="41"/>
  <c r="G28" i="41"/>
  <c r="H30" i="41"/>
  <c r="G30" i="41"/>
  <c r="G33" i="41"/>
  <c r="H31" i="41"/>
  <c r="G31" i="41"/>
  <c r="H33" i="41"/>
  <c r="G35" i="41"/>
  <c r="H32" i="41"/>
  <c r="G32" i="41"/>
  <c r="H35" i="41"/>
  <c r="H34" i="41"/>
  <c r="G34" i="41"/>
  <c r="G38" i="41"/>
  <c r="H36" i="41"/>
  <c r="G36" i="41"/>
  <c r="G37" i="41"/>
  <c r="H37" i="41"/>
  <c r="H38" i="41"/>
  <c r="G39" i="41"/>
  <c r="G41" i="41"/>
  <c r="H39" i="41"/>
  <c r="H42" i="41"/>
  <c r="G40" i="41"/>
  <c r="H41" i="41"/>
  <c r="H40" i="41"/>
  <c r="H44" i="41"/>
  <c r="G42" i="41"/>
  <c r="G43" i="41"/>
  <c r="G44" i="41"/>
  <c r="H43" i="41"/>
  <c r="H45" i="41"/>
  <c r="G46" i="41"/>
  <c r="G45" i="41"/>
  <c r="H46" i="41"/>
  <c r="H47" i="41"/>
  <c r="G48" i="41"/>
  <c r="H48" i="41"/>
  <c r="G49" i="41"/>
  <c r="G47" i="41"/>
  <c r="G50" i="41"/>
  <c r="H50" i="41"/>
  <c r="H49" i="41"/>
  <c r="G51" i="41"/>
  <c r="H52" i="41"/>
  <c r="H51" i="41"/>
  <c r="G52" i="41"/>
  <c r="G53" i="41"/>
  <c r="H53" i="41"/>
  <c r="H55" i="41"/>
  <c r="G56" i="41"/>
  <c r="G54" i="41"/>
  <c r="G55" i="41"/>
  <c r="H54" i="41"/>
  <c r="G57" i="41"/>
  <c r="H56" i="41"/>
  <c r="H57" i="41"/>
  <c r="H58" i="41"/>
  <c r="H60" i="41"/>
  <c r="G59" i="41"/>
  <c r="G58" i="41"/>
  <c r="G60" i="41"/>
  <c r="H59" i="41"/>
  <c r="H62" i="41"/>
  <c r="G61" i="41"/>
  <c r="H61" i="41"/>
  <c r="H63" i="41"/>
  <c r="G63" i="41"/>
  <c r="G62" i="41"/>
  <c r="G64" i="41"/>
  <c r="H64" i="41"/>
  <c r="H65" i="41"/>
  <c r="G65" i="41"/>
  <c r="H66" i="41"/>
  <c r="G66" i="41"/>
  <c r="G67" i="41"/>
  <c r="H67" i="41"/>
  <c r="H68" i="41"/>
  <c r="G68" i="41"/>
  <c r="G69" i="41"/>
  <c r="H69" i="41"/>
  <c r="H70" i="41"/>
  <c r="G70" i="41"/>
  <c r="G71" i="41"/>
  <c r="H71" i="41"/>
  <c r="H72" i="41"/>
  <c r="G72" i="41"/>
  <c r="G73" i="41"/>
  <c r="H73" i="41"/>
  <c r="G74" i="41"/>
  <c r="H74" i="41"/>
  <c r="G75" i="41"/>
  <c r="H75" i="41"/>
  <c r="G76" i="41"/>
  <c r="H76" i="41"/>
  <c r="G77" i="41"/>
  <c r="H77" i="41"/>
  <c r="H78" i="41"/>
  <c r="G78" i="41"/>
  <c r="H79" i="41"/>
  <c r="G79" i="41"/>
  <c r="H80" i="41"/>
  <c r="G80" i="41"/>
  <c r="G81" i="41"/>
  <c r="H81" i="41"/>
  <c r="H82" i="41"/>
  <c r="G82" i="41"/>
  <c r="H83" i="41"/>
  <c r="G83" i="41"/>
  <c r="H84" i="41"/>
  <c r="G84" i="41"/>
  <c r="G86" i="41"/>
  <c r="G85" i="41"/>
  <c r="H86" i="41"/>
  <c r="H85" i="41"/>
  <c r="G88" i="41"/>
  <c r="G87" i="41"/>
  <c r="H88" i="41"/>
  <c r="H87" i="41"/>
  <c r="H90" i="41"/>
  <c r="H92" i="41"/>
  <c r="H89" i="41"/>
  <c r="G90" i="41"/>
  <c r="G89" i="41"/>
  <c r="H91" i="41"/>
  <c r="G92" i="41"/>
  <c r="G91" i="41"/>
  <c r="G95" i="41"/>
  <c r="G93" i="41"/>
  <c r="H93" i="41"/>
  <c r="H94" i="41"/>
  <c r="G97" i="41"/>
  <c r="H95" i="41"/>
  <c r="G94" i="41"/>
  <c r="H96" i="41"/>
  <c r="G100" i="41"/>
  <c r="H97" i="41"/>
  <c r="G96" i="41"/>
  <c r="G98" i="41"/>
  <c r="H98" i="41"/>
  <c r="H99" i="41"/>
  <c r="H100" i="41"/>
  <c r="G99" i="41"/>
  <c r="G102" i="41"/>
  <c r="H101" i="41"/>
  <c r="H102" i="41"/>
  <c r="G101" i="41"/>
  <c r="G103" i="41"/>
  <c r="G104" i="41"/>
  <c r="H104" i="41"/>
  <c r="H103" i="41"/>
  <c r="H105" i="41"/>
  <c r="G105" i="41"/>
  <c r="G106" i="41"/>
  <c r="H106" i="41"/>
  <c r="H107" i="41"/>
  <c r="G107" i="41"/>
  <c r="G108" i="41"/>
  <c r="H108" i="41"/>
  <c r="H109" i="41"/>
  <c r="G109" i="41"/>
  <c r="G110" i="41"/>
  <c r="H110" i="41"/>
  <c r="H111" i="41"/>
  <c r="G111" i="41"/>
  <c r="G112" i="41"/>
  <c r="H112" i="41"/>
  <c r="H113" i="41"/>
  <c r="G113" i="41"/>
  <c r="H114" i="41"/>
  <c r="G114" i="41"/>
  <c r="G115" i="41"/>
  <c r="H115" i="41"/>
  <c r="H116" i="41"/>
  <c r="G116" i="41"/>
  <c r="H117" i="41"/>
  <c r="G117" i="41"/>
  <c r="H118" i="41"/>
  <c r="G118" i="41"/>
  <c r="H119" i="41"/>
  <c r="G119" i="41"/>
  <c r="H120" i="41"/>
  <c r="G120" i="41"/>
  <c r="G121" i="41"/>
  <c r="H121" i="41"/>
  <c r="H122" i="41"/>
  <c r="G122" i="41"/>
  <c r="G124" i="41"/>
  <c r="H123" i="41"/>
  <c r="H124" i="41"/>
  <c r="G123" i="41"/>
  <c r="G125" i="41"/>
  <c r="H126" i="41"/>
  <c r="G126" i="41"/>
  <c r="H125" i="41"/>
  <c r="G127" i="41"/>
  <c r="G128" i="41"/>
  <c r="H128" i="41"/>
  <c r="H127" i="41"/>
  <c r="H130" i="41"/>
  <c r="G129" i="41"/>
  <c r="H129" i="41"/>
  <c r="H132" i="41"/>
  <c r="G133" i="41"/>
  <c r="G130" i="41"/>
  <c r="G131" i="41"/>
  <c r="H131" i="41"/>
  <c r="G132" i="41"/>
  <c r="H133" i="41"/>
  <c r="G134" i="41"/>
  <c r="H135" i="41"/>
  <c r="H136" i="41"/>
  <c r="G135" i="41"/>
  <c r="G137" i="41"/>
  <c r="H134" i="41"/>
  <c r="G136" i="41"/>
  <c r="H137" i="41"/>
  <c r="H138" i="41"/>
  <c r="G138" i="41"/>
  <c r="H139" i="41"/>
  <c r="G139" i="41"/>
  <c r="H140" i="41"/>
  <c r="H142" i="41"/>
  <c r="G142" i="41"/>
  <c r="G140" i="41"/>
  <c r="H141" i="41"/>
  <c r="G141" i="41"/>
  <c r="H144" i="41"/>
  <c r="H143" i="41"/>
  <c r="G144" i="41"/>
  <c r="G143" i="41"/>
  <c r="G147" i="41"/>
  <c r="H145" i="41"/>
  <c r="G145" i="41"/>
  <c r="H146" i="41"/>
  <c r="G146" i="41"/>
  <c r="H147" i="41"/>
  <c r="H149" i="41"/>
  <c r="H148" i="41"/>
  <c r="G149" i="41"/>
  <c r="G148" i="41"/>
  <c r="G150" i="41"/>
  <c r="H150" i="41"/>
  <c r="G152" i="41"/>
  <c r="G151" i="41"/>
  <c r="H151" i="41"/>
  <c r="H152" i="41"/>
  <c r="H155" i="41"/>
  <c r="H154" i="41"/>
  <c r="G153" i="41"/>
  <c r="H153" i="41"/>
  <c r="G154" i="41"/>
  <c r="H157" i="41"/>
  <c r="G155" i="41"/>
  <c r="G157" i="41"/>
  <c r="G156" i="41"/>
  <c r="H156" i="41"/>
  <c r="G158" i="41"/>
  <c r="H159" i="41"/>
  <c r="H158" i="41"/>
  <c r="G159" i="41"/>
  <c r="H160" i="41"/>
  <c r="G160" i="41"/>
  <c r="H161" i="41"/>
  <c r="G161" i="41"/>
  <c r="H162" i="41"/>
  <c r="G162" i="41"/>
  <c r="G163" i="41"/>
  <c r="H163" i="41"/>
  <c r="H164" i="41"/>
  <c r="G164" i="41"/>
  <c r="H165" i="41"/>
  <c r="G165" i="41"/>
  <c r="G166" i="41"/>
  <c r="H166" i="41"/>
  <c r="H167" i="41"/>
  <c r="G167" i="41"/>
  <c r="H168" i="41"/>
  <c r="G168" i="41"/>
  <c r="G169" i="41"/>
  <c r="H169" i="41"/>
  <c r="H170" i="41"/>
  <c r="G170" i="41"/>
  <c r="H171" i="41"/>
  <c r="G171" i="41"/>
  <c r="G172" i="41"/>
  <c r="H172" i="41"/>
  <c r="G173" i="41"/>
  <c r="H173" i="41"/>
  <c r="H174" i="41"/>
  <c r="G174" i="41"/>
  <c r="H175" i="41"/>
  <c r="G175" i="41"/>
  <c r="G176" i="41"/>
  <c r="H176" i="41"/>
  <c r="H177" i="41"/>
  <c r="G177" i="41"/>
  <c r="G178" i="41"/>
  <c r="H178" i="41"/>
  <c r="G179" i="41"/>
  <c r="H179" i="41"/>
  <c r="G180" i="41"/>
  <c r="H180" i="41"/>
  <c r="G181" i="41"/>
  <c r="H181" i="41"/>
  <c r="H182" i="41"/>
  <c r="G182" i="41"/>
  <c r="G184" i="41"/>
  <c r="H183" i="41"/>
  <c r="H184" i="41"/>
  <c r="G183" i="41"/>
  <c r="H186" i="41"/>
  <c r="H188" i="41"/>
  <c r="H185" i="41"/>
  <c r="G185" i="41"/>
  <c r="G186" i="41"/>
  <c r="G187" i="41"/>
  <c r="G190" i="41"/>
  <c r="G191" i="41"/>
  <c r="H187" i="41"/>
  <c r="G188" i="41"/>
  <c r="G189" i="41"/>
  <c r="H190" i="41"/>
  <c r="H189" i="41"/>
  <c r="H191" i="41"/>
  <c r="G193" i="41"/>
  <c r="H193" i="41"/>
  <c r="H194" i="41"/>
  <c r="H192" i="41"/>
  <c r="G192" i="41"/>
  <c r="H195" i="41"/>
  <c r="H196" i="41"/>
  <c r="G195" i="41"/>
  <c r="G194" i="41"/>
  <c r="G199" i="41"/>
  <c r="H197" i="41"/>
  <c r="G196" i="41"/>
  <c r="G197" i="41"/>
  <c r="G200" i="41"/>
  <c r="H198" i="41"/>
  <c r="H199" i="41"/>
  <c r="G198" i="41"/>
  <c r="H200" i="41"/>
  <c r="H202" i="41"/>
  <c r="G202" i="41"/>
  <c r="G201" i="41"/>
  <c r="H201" i="41"/>
  <c r="H204" i="41"/>
  <c r="G203" i="41"/>
  <c r="H203" i="41"/>
  <c r="G204" i="41"/>
  <c r="H206" i="41"/>
  <c r="G205" i="41"/>
  <c r="H205" i="41"/>
  <c r="G206" i="41"/>
  <c r="G207" i="41"/>
  <c r="H207" i="41"/>
  <c r="H208" i="41"/>
  <c r="G208" i="41"/>
  <c r="G209" i="41"/>
  <c r="H209" i="41"/>
  <c r="G210" i="41"/>
  <c r="H210" i="41"/>
  <c r="G211" i="41"/>
  <c r="H211" i="41"/>
  <c r="G212" i="41"/>
  <c r="H212" i="41"/>
  <c r="G213" i="41"/>
  <c r="H213" i="41"/>
  <c r="H214" i="41"/>
  <c r="G214" i="41"/>
  <c r="H215" i="41"/>
  <c r="G215" i="41"/>
  <c r="H216" i="41"/>
  <c r="G216" i="41"/>
  <c r="H217" i="41"/>
  <c r="G217" i="41"/>
  <c r="H218" i="41"/>
  <c r="G218" i="41"/>
  <c r="G219" i="41"/>
  <c r="H219" i="41"/>
  <c r="G220" i="41"/>
  <c r="H220" i="41"/>
  <c r="H221" i="41"/>
  <c r="G221" i="41"/>
  <c r="H222" i="41"/>
  <c r="G222" i="41"/>
  <c r="G223" i="41"/>
  <c r="H223" i="41"/>
  <c r="H224" i="41"/>
  <c r="G224" i="41"/>
  <c r="H225" i="41"/>
  <c r="G225" i="41"/>
  <c r="H226" i="41"/>
  <c r="G226" i="41"/>
  <c r="G227" i="41"/>
  <c r="H227" i="41"/>
  <c r="H228" i="41"/>
  <c r="G228" i="41"/>
  <c r="H229" i="41"/>
  <c r="G229" i="41"/>
  <c r="H230" i="41"/>
  <c r="G230" i="41"/>
  <c r="H231" i="41"/>
  <c r="G231" i="41"/>
  <c r="H232" i="41"/>
  <c r="G232" i="41"/>
  <c r="G233" i="41"/>
  <c r="H233" i="41"/>
  <c r="G234" i="41"/>
  <c r="H234" i="41"/>
  <c r="G235" i="41"/>
  <c r="H235" i="41"/>
  <c r="G236" i="41"/>
  <c r="H236" i="41"/>
  <c r="G237" i="41"/>
  <c r="H237" i="41"/>
  <c r="G238" i="41"/>
  <c r="H238" i="41"/>
  <c r="G239" i="41"/>
  <c r="H239" i="41"/>
  <c r="G240" i="41"/>
  <c r="H240" i="41"/>
  <c r="H241" i="41"/>
  <c r="G241" i="41"/>
  <c r="H242" i="41"/>
  <c r="G242" i="41"/>
  <c r="H243" i="41"/>
  <c r="G243" i="41"/>
  <c r="H244" i="41"/>
  <c r="G244" i="41"/>
  <c r="H245" i="41"/>
  <c r="G245" i="41"/>
  <c r="H246" i="41"/>
  <c r="G246" i="41"/>
  <c r="G247" i="41"/>
  <c r="H247" i="41"/>
  <c r="G248" i="41"/>
  <c r="H248" i="41"/>
  <c r="G249" i="41"/>
  <c r="H249" i="41"/>
  <c r="H250" i="41"/>
  <c r="G250" i="41"/>
  <c r="H251" i="41"/>
  <c r="G251" i="41"/>
  <c r="H252" i="41"/>
  <c r="G252" i="41"/>
  <c r="G253" i="41"/>
  <c r="H253" i="41"/>
  <c r="G254" i="41"/>
  <c r="H254" i="41"/>
  <c r="G255" i="41"/>
  <c r="H255" i="41"/>
  <c r="G256" i="41"/>
  <c r="H256" i="41"/>
  <c r="H257" i="41"/>
  <c r="G257" i="41"/>
  <c r="G258" i="41"/>
  <c r="H258" i="41"/>
  <c r="H259" i="41"/>
  <c r="G259" i="41"/>
  <c r="G260" i="41"/>
  <c r="H260" i="41"/>
  <c r="G261" i="41"/>
  <c r="H261" i="41"/>
  <c r="H262" i="41"/>
  <c r="G262" i="41"/>
  <c r="G263" i="41"/>
  <c r="H263" i="41"/>
  <c r="G264" i="41"/>
  <c r="H264" i="41"/>
  <c r="H265" i="41"/>
  <c r="G265" i="41"/>
  <c r="H266" i="41"/>
  <c r="G266" i="41"/>
  <c r="H267" i="41"/>
  <c r="G267" i="41"/>
  <c r="G268" i="41"/>
  <c r="H268" i="41"/>
  <c r="G269" i="41"/>
  <c r="G270" i="41"/>
  <c r="H269" i="41"/>
  <c r="H271" i="41"/>
  <c r="G271" i="41"/>
  <c r="H270" i="41"/>
  <c r="G273" i="41"/>
  <c r="G272" i="41"/>
  <c r="H272" i="41"/>
  <c r="H275" i="41"/>
  <c r="H273" i="41"/>
  <c r="H274" i="41"/>
  <c r="G274" i="41"/>
  <c r="G275" i="41"/>
  <c r="G276" i="41"/>
  <c r="H276" i="41"/>
  <c r="H277" i="41"/>
  <c r="H280" i="41"/>
  <c r="G277" i="41"/>
  <c r="H278" i="41"/>
  <c r="G278" i="41"/>
  <c r="G280" i="41"/>
  <c r="H279" i="41"/>
  <c r="G279" i="41"/>
  <c r="H281" i="41"/>
  <c r="G281" i="41"/>
  <c r="G282" i="41"/>
  <c r="H282" i="41"/>
  <c r="H283" i="41"/>
  <c r="G283" i="41"/>
  <c r="H284" i="41"/>
  <c r="G284" i="41"/>
  <c r="G285" i="41"/>
  <c r="H285" i="41"/>
  <c r="H286" i="41"/>
  <c r="G286" i="41"/>
  <c r="H287" i="41"/>
  <c r="G287" i="41"/>
  <c r="G288" i="41"/>
  <c r="H288" i="41"/>
  <c r="G289" i="41"/>
  <c r="H289" i="41"/>
  <c r="H291" i="41"/>
  <c r="G290" i="41"/>
  <c r="H290" i="41"/>
  <c r="G291" i="41"/>
  <c r="H292" i="41"/>
  <c r="G292" i="41"/>
  <c r="H293" i="41"/>
  <c r="G293" i="41"/>
  <c r="G297" i="41"/>
  <c r="G294" i="41"/>
  <c r="H294" i="41"/>
  <c r="H295" i="41"/>
  <c r="G295" i="41"/>
  <c r="H296" i="41"/>
  <c r="G296" i="41"/>
  <c r="G299" i="41"/>
  <c r="H297" i="41"/>
  <c r="H298" i="41"/>
  <c r="G298" i="41"/>
  <c r="H299" i="41"/>
  <c r="H301" i="41"/>
  <c r="G300" i="41"/>
  <c r="H300" i="41"/>
  <c r="G301" i="41"/>
  <c r="H304" i="41"/>
  <c r="H302" i="41"/>
  <c r="G302" i="41"/>
  <c r="G303" i="41"/>
  <c r="H303" i="41"/>
  <c r="G306" i="41"/>
  <c r="G305" i="41"/>
  <c r="G304" i="41"/>
  <c r="G307" i="41"/>
  <c r="H305" i="41"/>
  <c r="H307" i="41"/>
  <c r="G309" i="41"/>
  <c r="H308" i="41"/>
  <c r="H306" i="41"/>
  <c r="G308" i="41"/>
  <c r="H310" i="41"/>
  <c r="H309" i="41"/>
  <c r="G310" i="41"/>
  <c r="H311" i="41"/>
  <c r="G313" i="41"/>
  <c r="G311" i="41"/>
  <c r="H313" i="41"/>
  <c r="G312" i="41"/>
  <c r="H312" i="41"/>
  <c r="G314" i="41"/>
  <c r="H314" i="41"/>
  <c r="G316" i="41"/>
  <c r="G315" i="41"/>
  <c r="H316" i="41"/>
  <c r="H315" i="41"/>
  <c r="H317" i="41"/>
  <c r="G317" i="41"/>
  <c r="H318" i="41"/>
  <c r="G318" i="41"/>
  <c r="H319" i="41"/>
  <c r="G319" i="41"/>
  <c r="H320" i="41"/>
  <c r="G320" i="41"/>
  <c r="G321" i="41"/>
  <c r="H322" i="41"/>
  <c r="H323" i="41"/>
  <c r="H321" i="41"/>
  <c r="G323" i="41"/>
  <c r="G322" i="41"/>
  <c r="G324" i="41"/>
  <c r="H324" i="41"/>
  <c r="G326" i="41"/>
  <c r="H327" i="41"/>
  <c r="G325" i="41"/>
  <c r="H325" i="41"/>
  <c r="H326" i="41"/>
  <c r="H329" i="41"/>
  <c r="G328" i="41"/>
  <c r="H328" i="41"/>
  <c r="G327" i="41"/>
  <c r="H331" i="41"/>
  <c r="G329" i="41"/>
  <c r="G331" i="41"/>
  <c r="H330" i="41"/>
  <c r="G330" i="41"/>
  <c r="G333" i="41"/>
  <c r="H332" i="41"/>
  <c r="H333" i="41"/>
  <c r="G332" i="41"/>
  <c r="H334" i="41"/>
  <c r="G334" i="41"/>
  <c r="G335" i="41"/>
  <c r="H335" i="41"/>
  <c r="H336" i="41"/>
  <c r="G336" i="41"/>
  <c r="G337" i="41"/>
  <c r="H337" i="41"/>
  <c r="H338" i="41"/>
  <c r="G338" i="41"/>
  <c r="H339" i="41"/>
  <c r="G339" i="41"/>
  <c r="H340" i="41"/>
  <c r="G340" i="41"/>
  <c r="H341" i="41"/>
  <c r="G341" i="41"/>
  <c r="G342" i="41"/>
  <c r="H342" i="41"/>
  <c r="G343" i="41"/>
  <c r="H343" i="41"/>
  <c r="H344" i="41"/>
  <c r="G344" i="41"/>
  <c r="H345" i="41"/>
  <c r="G345" i="41"/>
  <c r="G346" i="41"/>
  <c r="H346" i="41"/>
  <c r="G347" i="41"/>
  <c r="H347" i="41"/>
  <c r="G348" i="41"/>
  <c r="H348" i="41"/>
  <c r="H349" i="41"/>
  <c r="G349" i="41"/>
  <c r="G350" i="41"/>
  <c r="H350" i="41"/>
  <c r="G351" i="41"/>
  <c r="H351" i="41"/>
  <c r="G352" i="41"/>
  <c r="H352" i="41"/>
  <c r="H353" i="41"/>
  <c r="G353" i="41"/>
  <c r="G354" i="41"/>
  <c r="H354" i="41"/>
  <c r="G355" i="41"/>
  <c r="H355" i="41"/>
  <c r="H356" i="41"/>
  <c r="G356" i="41"/>
  <c r="H357" i="41"/>
  <c r="G357" i="41"/>
  <c r="G358" i="41"/>
  <c r="H358" i="41"/>
  <c r="H359" i="41"/>
  <c r="G359" i="41"/>
  <c r="G360" i="41"/>
  <c r="H360" i="41"/>
  <c r="G361" i="41"/>
  <c r="H361" i="41"/>
  <c r="H362" i="41"/>
  <c r="G362" i="41"/>
  <c r="H363" i="41"/>
  <c r="G363" i="41"/>
  <c r="H364" i="41"/>
  <c r="G364" i="41"/>
  <c r="H365" i="41"/>
  <c r="G365" i="41"/>
  <c r="G366" i="41"/>
  <c r="H366" i="41"/>
  <c r="G367" i="41"/>
  <c r="H367" i="41"/>
  <c r="G368" i="41"/>
  <c r="H368" i="41"/>
  <c r="G369" i="41"/>
  <c r="H369" i="41"/>
  <c r="G370" i="41"/>
  <c r="H370" i="41"/>
  <c r="G371" i="41"/>
  <c r="H371" i="41"/>
  <c r="H372" i="41"/>
  <c r="G372" i="41"/>
  <c r="G373" i="41"/>
  <c r="H373" i="41"/>
  <c r="H374" i="41"/>
  <c r="G374" i="41"/>
  <c r="G375" i="41"/>
  <c r="H375" i="41"/>
  <c r="H376" i="41"/>
  <c r="G376" i="41"/>
  <c r="G377" i="41"/>
  <c r="H377" i="41"/>
  <c r="H378" i="41"/>
  <c r="G378" i="41"/>
  <c r="H379" i="41"/>
  <c r="G379" i="41"/>
  <c r="H380" i="41"/>
  <c r="G380" i="41"/>
  <c r="H381" i="41"/>
  <c r="G381" i="41"/>
  <c r="H382" i="41"/>
  <c r="G382" i="41"/>
  <c r="G383" i="41"/>
  <c r="H383" i="41"/>
  <c r="G384" i="41"/>
  <c r="G385" i="41"/>
  <c r="H385" i="41"/>
  <c r="H384" i="41"/>
  <c r="H389" i="41"/>
  <c r="H387" i="41"/>
  <c r="H386" i="41"/>
  <c r="G391" i="41"/>
  <c r="G386" i="41"/>
  <c r="G387" i="41"/>
  <c r="H391" i="41"/>
  <c r="G388" i="41"/>
  <c r="H388" i="41"/>
  <c r="G389" i="41"/>
  <c r="H390" i="41"/>
  <c r="G390" i="41"/>
  <c r="H393" i="41"/>
  <c r="G392" i="41"/>
  <c r="G393" i="41"/>
  <c r="H392" i="41"/>
  <c r="G396" i="41"/>
  <c r="H394" i="41"/>
  <c r="H395" i="41"/>
  <c r="G394" i="41"/>
  <c r="G395" i="41"/>
  <c r="H398" i="41"/>
  <c r="H397" i="41"/>
  <c r="G398" i="41"/>
  <c r="H396" i="41"/>
  <c r="G397" i="41"/>
  <c r="H400" i="41"/>
  <c r="G399" i="41"/>
  <c r="G400" i="41"/>
  <c r="H399" i="41"/>
  <c r="H401" i="41"/>
  <c r="G401" i="41"/>
  <c r="G402" i="41"/>
  <c r="G403" i="41"/>
  <c r="H403" i="41"/>
  <c r="H402" i="41"/>
  <c r="G404" i="41"/>
  <c r="H406" i="41"/>
  <c r="H404" i="41"/>
  <c r="G406" i="41"/>
  <c r="H405" i="41"/>
  <c r="G405" i="41"/>
  <c r="H407" i="41"/>
  <c r="G407" i="41"/>
  <c r="G409" i="41"/>
  <c r="G408" i="41"/>
  <c r="H408" i="41"/>
  <c r="H409" i="41"/>
  <c r="G410" i="41"/>
  <c r="H410" i="41"/>
  <c r="G411" i="41"/>
  <c r="H411" i="41"/>
  <c r="G414" i="41"/>
  <c r="G412" i="41"/>
  <c r="H412" i="41"/>
  <c r="G413" i="41"/>
  <c r="H413" i="41"/>
  <c r="H414" i="41"/>
  <c r="G415" i="41"/>
  <c r="H419" i="41"/>
  <c r="H415" i="41"/>
  <c r="H416" i="41"/>
  <c r="G416" i="41"/>
  <c r="G420" i="41"/>
  <c r="H417" i="41"/>
  <c r="H421" i="41"/>
  <c r="G417" i="41"/>
  <c r="G422" i="41"/>
  <c r="G418" i="41"/>
  <c r="H418" i="41"/>
  <c r="G419" i="41"/>
  <c r="H420" i="41"/>
  <c r="G421" i="41"/>
  <c r="H422" i="41"/>
  <c r="G423" i="41"/>
  <c r="H423" i="41"/>
  <c r="G424" i="41"/>
  <c r="H424" i="41"/>
  <c r="G425" i="41"/>
  <c r="H425" i="41"/>
  <c r="G426" i="41"/>
  <c r="H426" i="41"/>
  <c r="H427" i="41"/>
  <c r="G427" i="41"/>
  <c r="H428" i="41"/>
  <c r="G428" i="41"/>
  <c r="G429" i="41"/>
  <c r="H429" i="41"/>
  <c r="G430" i="41"/>
  <c r="H430" i="41"/>
  <c r="H431" i="41"/>
  <c r="G431" i="41"/>
  <c r="G436" i="41"/>
  <c r="G432" i="41"/>
  <c r="H432" i="41"/>
  <c r="H433" i="41"/>
  <c r="G434" i="41"/>
  <c r="G433" i="41"/>
  <c r="H434" i="41"/>
  <c r="H436" i="41"/>
  <c r="H435" i="41"/>
  <c r="G435" i="41"/>
  <c r="G438" i="41"/>
  <c r="H437" i="41"/>
  <c r="G437" i="41"/>
  <c r="G439" i="41"/>
  <c r="H438" i="41"/>
  <c r="G440" i="41"/>
  <c r="H442" i="41"/>
  <c r="H440" i="41"/>
  <c r="H439" i="41"/>
  <c r="H445" i="41"/>
  <c r="G442" i="41"/>
  <c r="G441" i="41"/>
  <c r="G444" i="41"/>
  <c r="H441" i="41"/>
  <c r="G445" i="41"/>
  <c r="G443" i="41"/>
  <c r="H443" i="41"/>
  <c r="H446" i="41"/>
  <c r="H444" i="41"/>
  <c r="G446" i="41"/>
  <c r="H447" i="41"/>
  <c r="G450" i="41"/>
  <c r="G449" i="41"/>
  <c r="G447" i="41"/>
  <c r="H448" i="41"/>
  <c r="G448" i="41"/>
  <c r="G451" i="41"/>
  <c r="H450" i="41"/>
  <c r="H449" i="41"/>
  <c r="H451" i="41"/>
  <c r="H452" i="41"/>
  <c r="G452" i="41"/>
  <c r="H453" i="41"/>
  <c r="G453" i="41"/>
  <c r="G457" i="41"/>
  <c r="H454" i="41"/>
  <c r="G455" i="41"/>
  <c r="G454" i="41"/>
  <c r="G458" i="41"/>
  <c r="H455" i="41"/>
  <c r="G456" i="41"/>
  <c r="H456" i="41"/>
  <c r="H457" i="41"/>
  <c r="H459" i="41"/>
  <c r="H461" i="41"/>
  <c r="H458" i="41"/>
  <c r="G460" i="41"/>
  <c r="G459" i="41"/>
  <c r="G463" i="41"/>
  <c r="H463" i="41"/>
  <c r="G461" i="41"/>
  <c r="H462" i="41"/>
  <c r="H460" i="41"/>
  <c r="G464" i="41"/>
  <c r="G462" i="41"/>
  <c r="H464" i="41"/>
  <c r="H465" i="41"/>
  <c r="G465" i="41"/>
  <c r="H466" i="41"/>
  <c r="G466" i="41"/>
  <c r="H467" i="41"/>
  <c r="G467" i="41"/>
  <c r="G468" i="41"/>
  <c r="H468" i="41"/>
  <c r="H469" i="41"/>
  <c r="G469" i="41"/>
  <c r="H471" i="41"/>
  <c r="G474" i="41"/>
  <c r="H470" i="41"/>
  <c r="G470" i="41"/>
  <c r="G471" i="41"/>
  <c r="H472" i="41"/>
  <c r="G473" i="41"/>
  <c r="G472" i="41"/>
  <c r="H473" i="41"/>
  <c r="H474" i="41"/>
  <c r="H475" i="41"/>
  <c r="G475" i="41"/>
  <c r="G476" i="41"/>
  <c r="G477" i="41"/>
  <c r="H477" i="41"/>
  <c r="H476" i="41"/>
  <c r="H480" i="41"/>
  <c r="H479" i="41"/>
  <c r="G478" i="41"/>
  <c r="H478" i="41"/>
  <c r="H481" i="41"/>
  <c r="G479" i="41"/>
  <c r="G480" i="41"/>
  <c r="G481" i="41"/>
  <c r="G482" i="41"/>
  <c r="H482" i="41"/>
  <c r="H483" i="41"/>
  <c r="G483" i="41"/>
  <c r="H484" i="41"/>
  <c r="G484" i="41"/>
  <c r="G485" i="41"/>
  <c r="H485" i="41"/>
  <c r="H486" i="41"/>
  <c r="G486" i="41"/>
  <c r="G488" i="41"/>
  <c r="G490" i="41"/>
  <c r="G487" i="41"/>
  <c r="H487" i="41"/>
  <c r="H488" i="41"/>
  <c r="H489" i="41"/>
  <c r="G489" i="41"/>
  <c r="G491" i="41"/>
  <c r="G492" i="41"/>
  <c r="H490" i="41"/>
  <c r="H491" i="41"/>
  <c r="G493" i="41"/>
  <c r="H492" i="41"/>
  <c r="H493" i="41"/>
  <c r="H494" i="41"/>
  <c r="G494" i="41"/>
  <c r="G496" i="41"/>
  <c r="H496" i="41"/>
  <c r="G495" i="41"/>
  <c r="H495" i="41"/>
  <c r="G497" i="41"/>
  <c r="H497" i="41"/>
  <c r="H501" i="41"/>
  <c r="H498" i="41"/>
  <c r="H499" i="41"/>
  <c r="G499" i="41"/>
  <c r="H500" i="41"/>
  <c r="G498" i="41"/>
  <c r="G500" i="41"/>
  <c r="G503" i="41"/>
  <c r="H502" i="41"/>
  <c r="G504" i="41"/>
  <c r="G502" i="41"/>
  <c r="G501" i="41"/>
  <c r="H503" i="41"/>
  <c r="G505" i="41"/>
  <c r="H504" i="41"/>
  <c r="H505" i="41"/>
  <c r="G508" i="41"/>
  <c r="H506" i="41"/>
  <c r="G506" i="41"/>
  <c r="H507" i="41"/>
  <c r="G507" i="41"/>
  <c r="H508" i="41"/>
  <c r="H509" i="41"/>
  <c r="G509" i="41"/>
  <c r="H510" i="41"/>
  <c r="G510" i="41"/>
  <c r="G511" i="41"/>
  <c r="H511" i="41"/>
  <c r="H512" i="41"/>
  <c r="G512" i="41"/>
  <c r="G513" i="41"/>
  <c r="H513" i="41"/>
  <c r="G514" i="41"/>
  <c r="H514" i="41"/>
  <c r="H515" i="41"/>
  <c r="G515" i="41"/>
  <c r="G519" i="41"/>
  <c r="H517" i="41"/>
  <c r="H516" i="41"/>
  <c r="G516" i="41"/>
  <c r="G517" i="41"/>
  <c r="G520" i="41"/>
  <c r="G518" i="41"/>
  <c r="H519" i="41"/>
  <c r="H518" i="41"/>
  <c r="H521" i="41"/>
  <c r="H520" i="41"/>
  <c r="G521" i="41"/>
  <c r="G522" i="41"/>
  <c r="H523" i="41"/>
  <c r="G523" i="41"/>
  <c r="H522" i="41"/>
  <c r="H526" i="41"/>
  <c r="H525" i="41"/>
  <c r="G524" i="41"/>
  <c r="H524" i="41"/>
  <c r="G525" i="41"/>
  <c r="G529" i="41"/>
  <c r="G526" i="41"/>
  <c r="G527" i="41"/>
  <c r="H527" i="41"/>
  <c r="H528" i="41"/>
  <c r="G531" i="41"/>
  <c r="H529" i="41"/>
  <c r="G528" i="41"/>
  <c r="H530" i="41"/>
  <c r="H531" i="41"/>
  <c r="G530" i="41"/>
  <c r="G532" i="41"/>
  <c r="H533" i="41"/>
  <c r="H532" i="41"/>
  <c r="H534" i="41"/>
  <c r="G533" i="41"/>
  <c r="G534" i="41"/>
  <c r="H535" i="41"/>
  <c r="G535" i="41"/>
  <c r="H536" i="41"/>
  <c r="G536" i="41"/>
  <c r="G537" i="41"/>
  <c r="G538" i="41"/>
  <c r="H537" i="41"/>
  <c r="H541" i="41"/>
  <c r="G542" i="41"/>
  <c r="H538" i="41"/>
  <c r="G540" i="41"/>
  <c r="H543" i="41"/>
  <c r="H539" i="41"/>
  <c r="G539" i="41"/>
  <c r="G544" i="41"/>
  <c r="G541" i="41"/>
  <c r="H540" i="41"/>
  <c r="H542" i="41"/>
  <c r="G543" i="41"/>
  <c r="H544" i="41"/>
  <c r="H545" i="41"/>
  <c r="G546" i="41"/>
  <c r="G545" i="41"/>
  <c r="G547" i="41"/>
  <c r="H547" i="41"/>
  <c r="H546" i="41"/>
  <c r="G549" i="41"/>
  <c r="G548" i="41"/>
  <c r="H548" i="41"/>
  <c r="H549" i="41"/>
  <c r="G551" i="41"/>
  <c r="G552" i="41"/>
  <c r="H550" i="41"/>
  <c r="H553" i="41"/>
  <c r="G550" i="41"/>
  <c r="H551" i="41"/>
  <c r="H555" i="41"/>
  <c r="G556" i="41"/>
  <c r="H552" i="41"/>
  <c r="G553" i="41"/>
  <c r="G554" i="41"/>
  <c r="G557" i="41"/>
  <c r="G555" i="41"/>
  <c r="G558" i="41"/>
  <c r="H554" i="41"/>
  <c r="H557" i="41"/>
  <c r="H556" i="41"/>
  <c r="H558" i="41"/>
  <c r="H559" i="41"/>
  <c r="G560" i="41"/>
  <c r="G559" i="41"/>
  <c r="H560" i="41"/>
  <c r="G562" i="41"/>
  <c r="H563" i="41"/>
  <c r="G561" i="41"/>
  <c r="H561" i="41"/>
  <c r="G564" i="41"/>
  <c r="H565" i="41"/>
  <c r="H562" i="41"/>
  <c r="G563" i="41"/>
  <c r="H564" i="41"/>
  <c r="G565" i="41"/>
  <c r="G566" i="41"/>
  <c r="H566" i="41"/>
  <c r="G567" i="41"/>
  <c r="H567" i="41"/>
  <c r="G568" i="41"/>
  <c r="H568" i="41"/>
  <c r="H570" i="41"/>
  <c r="G569" i="41"/>
  <c r="H569" i="41"/>
  <c r="G571" i="41"/>
  <c r="G570" i="41"/>
  <c r="H571" i="41"/>
  <c r="G572" i="41"/>
  <c r="G574" i="41"/>
  <c r="G573" i="41"/>
  <c r="H572" i="41"/>
  <c r="H573" i="41"/>
  <c r="G576" i="41"/>
  <c r="H575" i="41"/>
  <c r="H574" i="41"/>
  <c r="G575" i="41"/>
  <c r="H577" i="41"/>
  <c r="G577" i="41"/>
  <c r="H576" i="41"/>
  <c r="H578" i="41"/>
  <c r="G578" i="41"/>
  <c r="G579" i="41"/>
  <c r="H579" i="41"/>
  <c r="H580" i="41"/>
  <c r="G580" i="41"/>
  <c r="G581" i="41"/>
  <c r="H581" i="41"/>
  <c r="H582" i="41"/>
  <c r="G582" i="41"/>
  <c r="G583" i="41"/>
  <c r="H583" i="41"/>
  <c r="G584" i="41"/>
  <c r="H584" i="41"/>
  <c r="H585" i="41"/>
  <c r="G585" i="41"/>
  <c r="G586" i="41"/>
  <c r="H586" i="41"/>
  <c r="H588" i="41"/>
  <c r="G588" i="41"/>
  <c r="H587" i="41"/>
  <c r="G587" i="41"/>
  <c r="G590" i="41"/>
  <c r="G589" i="41"/>
  <c r="H590" i="41"/>
  <c r="H589" i="41"/>
  <c r="H592" i="41"/>
  <c r="G591" i="41"/>
  <c r="H591" i="41"/>
  <c r="G592" i="41"/>
  <c r="H594" i="41"/>
  <c r="G594" i="41"/>
  <c r="G593" i="41"/>
  <c r="H593" i="41"/>
  <c r="H597" i="41"/>
  <c r="H595" i="41"/>
  <c r="G595" i="41"/>
  <c r="H599" i="41"/>
  <c r="H596" i="41"/>
  <c r="G597" i="41"/>
  <c r="G596" i="41"/>
  <c r="G598" i="41"/>
  <c r="H598" i="41"/>
  <c r="G599" i="41"/>
  <c r="G601" i="41"/>
  <c r="G600" i="41"/>
  <c r="H601" i="41"/>
  <c r="H600" i="41"/>
  <c r="G603" i="41"/>
  <c r="H602" i="41"/>
  <c r="G602" i="41"/>
  <c r="H603" i="41"/>
  <c r="G605" i="41"/>
  <c r="H605" i="41"/>
  <c r="H604" i="41"/>
  <c r="G604" i="41"/>
  <c r="G606" i="41"/>
  <c r="H607" i="41"/>
  <c r="G608" i="41"/>
  <c r="G607" i="41"/>
  <c r="H606" i="41"/>
  <c r="G609" i="41"/>
  <c r="H609" i="41"/>
  <c r="H608" i="41"/>
  <c r="G610" i="41"/>
  <c r="H612" i="41"/>
  <c r="H610" i="41"/>
  <c r="G612" i="41"/>
  <c r="G611" i="41"/>
  <c r="G614" i="41"/>
  <c r="H611" i="41"/>
  <c r="G613" i="41"/>
  <c r="H613" i="41"/>
  <c r="H614" i="41"/>
  <c r="G615" i="41"/>
  <c r="G618" i="41"/>
  <c r="H615" i="41"/>
  <c r="G616" i="41"/>
  <c r="H616" i="41"/>
  <c r="G617" i="41"/>
  <c r="H617" i="41"/>
  <c r="H618" i="41"/>
  <c r="G620" i="41"/>
  <c r="H619" i="41"/>
  <c r="G619" i="41"/>
  <c r="H621" i="41"/>
  <c r="G621" i="41"/>
  <c r="H620" i="41"/>
  <c r="G622" i="41"/>
  <c r="H624" i="41"/>
  <c r="H622" i="41"/>
  <c r="H623" i="41"/>
  <c r="G624" i="41"/>
  <c r="G623" i="41"/>
  <c r="H626" i="41"/>
  <c r="H625" i="41"/>
  <c r="G625" i="41"/>
  <c r="G626" i="41"/>
  <c r="H628" i="41"/>
  <c r="H627" i="41"/>
  <c r="G627" i="41"/>
  <c r="H630" i="41"/>
  <c r="H629" i="41"/>
  <c r="G628" i="41"/>
  <c r="G629" i="41"/>
  <c r="G630" i="41"/>
  <c r="H633" i="41"/>
  <c r="H631" i="41"/>
  <c r="G631" i="41"/>
  <c r="G633" i="41"/>
  <c r="H632" i="41"/>
  <c r="G632" i="41"/>
  <c r="H634" i="41"/>
  <c r="G637" i="41"/>
  <c r="G634" i="41"/>
  <c r="H635" i="41"/>
  <c r="G636" i="41"/>
  <c r="G635" i="41"/>
  <c r="H636" i="41"/>
  <c r="G640" i="41"/>
  <c r="H640" i="41"/>
  <c r="H637" i="41"/>
  <c r="H638" i="41"/>
  <c r="G638" i="41"/>
  <c r="H639" i="41"/>
  <c r="G639" i="41"/>
  <c r="G641" i="41"/>
  <c r="G642" i="41"/>
  <c r="H642" i="41"/>
  <c r="G643" i="41"/>
  <c r="H643" i="41"/>
  <c r="H641" i="41"/>
  <c r="H644" i="41"/>
  <c r="G644" i="41"/>
  <c r="G646" i="41"/>
  <c r="G645" i="41"/>
  <c r="G648" i="41"/>
  <c r="H646" i="41"/>
  <c r="H645" i="41"/>
  <c r="G647" i="41"/>
  <c r="H648" i="41"/>
  <c r="H647" i="41"/>
  <c r="H649" i="41"/>
  <c r="H652" i="41"/>
  <c r="G649" i="41"/>
  <c r="H650" i="41"/>
  <c r="G651" i="41"/>
  <c r="G650" i="41"/>
  <c r="G652" i="41"/>
  <c r="H654" i="41"/>
  <c r="G653" i="41"/>
  <c r="H651" i="41"/>
  <c r="G654" i="41"/>
  <c r="H653" i="41"/>
  <c r="G655" i="41"/>
  <c r="H655" i="41"/>
  <c r="G657" i="41"/>
  <c r="G658" i="41"/>
  <c r="H656" i="41"/>
  <c r="H657" i="41"/>
  <c r="G656" i="41"/>
  <c r="G659" i="41"/>
  <c r="H660" i="41"/>
  <c r="H658" i="41"/>
  <c r="H659" i="41"/>
  <c r="G660" i="41"/>
  <c r="H662" i="41"/>
  <c r="H661" i="41"/>
  <c r="G662" i="41"/>
  <c r="G665" i="41"/>
  <c r="G661" i="41"/>
  <c r="G663" i="41"/>
  <c r="H663" i="41"/>
  <c r="G666" i="41"/>
  <c r="H664" i="41"/>
  <c r="H665" i="41"/>
  <c r="G664" i="41"/>
  <c r="H666" i="41"/>
  <c r="H667" i="41"/>
  <c r="H668" i="41"/>
  <c r="G667" i="41"/>
  <c r="G670" i="41"/>
  <c r="G669" i="41"/>
  <c r="G668" i="41"/>
  <c r="H670" i="41"/>
  <c r="G672" i="41"/>
  <c r="H669" i="41"/>
  <c r="H672" i="41"/>
  <c r="G671" i="41"/>
  <c r="H671" i="41"/>
  <c r="G673" i="41"/>
  <c r="H673" i="41"/>
  <c r="G675" i="41"/>
  <c r="H674" i="41"/>
  <c r="H675" i="41"/>
  <c r="G674" i="41"/>
  <c r="H676" i="41"/>
  <c r="G676" i="41"/>
  <c r="H678" i="41"/>
  <c r="G677" i="41"/>
  <c r="G678" i="41"/>
  <c r="H677" i="41"/>
  <c r="G680" i="41"/>
  <c r="G679" i="41"/>
  <c r="H679" i="41"/>
  <c r="H680" i="41"/>
  <c r="H682" i="41"/>
  <c r="H681" i="41"/>
  <c r="H683" i="41"/>
  <c r="G683" i="41"/>
  <c r="G681" i="41"/>
  <c r="G684" i="41"/>
  <c r="G682" i="41"/>
  <c r="G686" i="41"/>
  <c r="H684" i="41"/>
  <c r="H685" i="41"/>
  <c r="G688" i="41"/>
  <c r="H686" i="41"/>
  <c r="G685" i="41"/>
  <c r="G690" i="41"/>
  <c r="H687" i="41"/>
  <c r="G687" i="41"/>
  <c r="G691" i="41"/>
  <c r="H688" i="41"/>
  <c r="G689" i="41"/>
  <c r="H693" i="41"/>
  <c r="H690" i="41"/>
  <c r="H689" i="41"/>
  <c r="H691" i="41"/>
  <c r="G692" i="41"/>
  <c r="G696" i="41"/>
  <c r="H692" i="41"/>
  <c r="G694" i="41"/>
  <c r="G693" i="41"/>
  <c r="H694" i="41"/>
  <c r="G697" i="41"/>
  <c r="G695" i="41"/>
  <c r="H696" i="41"/>
  <c r="H695" i="41"/>
  <c r="H697" i="41"/>
  <c r="H699" i="41"/>
  <c r="H698" i="41"/>
  <c r="G698" i="41"/>
  <c r="G699" i="41"/>
  <c r="G701" i="41"/>
  <c r="H700" i="41"/>
  <c r="G700" i="41"/>
  <c r="H701" i="41"/>
  <c r="H703" i="41"/>
  <c r="H702" i="41"/>
  <c r="H706" i="41"/>
  <c r="G703" i="41"/>
  <c r="G702" i="41"/>
  <c r="G706" i="41"/>
  <c r="H704" i="41"/>
  <c r="G704" i="41"/>
  <c r="H707" i="41"/>
  <c r="G708" i="41"/>
  <c r="G705" i="41"/>
  <c r="H705" i="41"/>
  <c r="H708" i="41"/>
  <c r="G707" i="41"/>
  <c r="H710" i="41"/>
  <c r="G709" i="41"/>
  <c r="H709" i="41"/>
  <c r="H711" i="41"/>
  <c r="G711" i="41"/>
  <c r="G710" i="41"/>
  <c r="H713" i="41"/>
  <c r="G712" i="41"/>
  <c r="H714" i="41"/>
  <c r="G715" i="41"/>
  <c r="H712" i="41"/>
  <c r="G713" i="41"/>
  <c r="G717" i="41"/>
  <c r="H715" i="41"/>
  <c r="G714" i="41"/>
  <c r="H718" i="41"/>
  <c r="H717" i="41"/>
  <c r="G720" i="41"/>
  <c r="H716" i="41"/>
  <c r="G716" i="41"/>
  <c r="G721" i="41"/>
  <c r="G719" i="41"/>
  <c r="H719" i="41"/>
  <c r="H720" i="41"/>
  <c r="G718" i="41"/>
  <c r="H722" i="41"/>
  <c r="H721" i="41"/>
  <c r="G724" i="41"/>
  <c r="G722" i="41"/>
  <c r="H723" i="41"/>
  <c r="G723" i="41"/>
  <c r="G725" i="41"/>
  <c r="H724" i="41"/>
  <c r="H725" i="41"/>
  <c r="G727" i="41"/>
  <c r="H727" i="41"/>
  <c r="G726" i="41"/>
  <c r="H726" i="41"/>
  <c r="H728" i="41"/>
  <c r="G728" i="41"/>
  <c r="H730" i="41"/>
  <c r="G730" i="41"/>
  <c r="G729" i="41"/>
  <c r="H729" i="41"/>
  <c r="H732" i="41"/>
  <c r="H731" i="41"/>
  <c r="G732" i="41"/>
  <c r="H733" i="41"/>
  <c r="G731" i="41"/>
  <c r="H734" i="41"/>
  <c r="G733" i="41"/>
  <c r="G734" i="41"/>
  <c r="G736" i="41"/>
  <c r="G737" i="41"/>
  <c r="G735" i="41"/>
  <c r="H735" i="41"/>
  <c r="H736" i="41"/>
  <c r="G739" i="41"/>
  <c r="H738" i="41"/>
  <c r="H737" i="41"/>
  <c r="G738" i="41"/>
  <c r="H739" i="41"/>
  <c r="H741" i="41"/>
  <c r="G740" i="41"/>
  <c r="H740" i="41"/>
  <c r="G741" i="41"/>
  <c r="H745" i="41"/>
  <c r="H742" i="41"/>
  <c r="G742" i="41"/>
  <c r="H743" i="41"/>
  <c r="G743" i="41"/>
  <c r="G745" i="41"/>
  <c r="H747" i="41"/>
  <c r="G744" i="41"/>
  <c r="H744" i="41"/>
  <c r="H746" i="41"/>
  <c r="G747" i="41"/>
  <c r="G746" i="41"/>
  <c r="H748" i="41"/>
  <c r="G748" i="41"/>
  <c r="G750" i="41"/>
  <c r="G752" i="41"/>
  <c r="G749" i="41"/>
  <c r="H751" i="41"/>
  <c r="H752" i="41"/>
  <c r="H749" i="41"/>
  <c r="H750" i="41"/>
  <c r="G751" i="41"/>
  <c r="G755" i="41"/>
  <c r="G754" i="41"/>
  <c r="G756" i="41"/>
  <c r="G753" i="41"/>
  <c r="H756" i="41"/>
  <c r="H753" i="41"/>
  <c r="G757" i="41"/>
  <c r="H754" i="41"/>
  <c r="H755" i="41"/>
  <c r="G758" i="41"/>
  <c r="H757" i="41"/>
  <c r="H759" i="41"/>
  <c r="H758" i="41"/>
  <c r="G759" i="41"/>
  <c r="H762" i="41"/>
  <c r="H760" i="41"/>
  <c r="G760" i="41"/>
  <c r="G761" i="41"/>
  <c r="H761" i="41"/>
  <c r="G764" i="41"/>
  <c r="H763" i="41"/>
  <c r="G763" i="41"/>
  <c r="G762" i="41"/>
  <c r="G766" i="41"/>
  <c r="H764" i="41"/>
  <c r="H766" i="41"/>
  <c r="G765" i="41"/>
  <c r="H765" i="41"/>
  <c r="G768" i="41"/>
  <c r="H767" i="41"/>
  <c r="H768" i="41"/>
  <c r="G767" i="41"/>
  <c r="G769" i="41"/>
  <c r="H771" i="41"/>
  <c r="G772" i="41"/>
  <c r="H769" i="41"/>
  <c r="G771" i="41"/>
  <c r="G770" i="41"/>
  <c r="H770" i="41"/>
  <c r="H772" i="41"/>
  <c r="G774" i="41"/>
  <c r="H774" i="41"/>
  <c r="H773" i="41"/>
  <c r="G773" i="41"/>
  <c r="G776" i="41"/>
  <c r="H776" i="41"/>
  <c r="H775" i="41"/>
  <c r="G775" i="41"/>
  <c r="H777" i="41"/>
  <c r="H778" i="41"/>
  <c r="G777" i="41"/>
  <c r="G780" i="41"/>
  <c r="G778" i="41"/>
  <c r="G781" i="41"/>
  <c r="H780" i="41"/>
  <c r="G779" i="41"/>
  <c r="H779" i="41"/>
  <c r="H785" i="41"/>
  <c r="G782" i="41"/>
  <c r="H782" i="41"/>
  <c r="H781" i="41"/>
  <c r="H783" i="41"/>
  <c r="H786" i="41"/>
  <c r="G783" i="41"/>
  <c r="H788" i="41"/>
  <c r="G784" i="41"/>
  <c r="H784" i="41"/>
  <c r="G785" i="41"/>
  <c r="G786" i="41"/>
  <c r="G787" i="41"/>
  <c r="H787" i="41"/>
  <c r="G789" i="41"/>
  <c r="G788" i="41"/>
  <c r="H791" i="41"/>
  <c r="H789" i="41"/>
  <c r="G790" i="41"/>
  <c r="G792" i="41"/>
  <c r="H790" i="41"/>
  <c r="G791" i="41"/>
  <c r="H792" i="41"/>
  <c r="G794" i="41"/>
  <c r="H793" i="41"/>
  <c r="G793" i="41"/>
  <c r="H794" i="41"/>
  <c r="H795" i="41"/>
  <c r="G795" i="41"/>
  <c r="G799" i="41"/>
  <c r="H796" i="41"/>
  <c r="G796" i="41"/>
  <c r="H797" i="41"/>
  <c r="H798" i="41"/>
  <c r="G798" i="41"/>
  <c r="G797" i="41"/>
  <c r="H799" i="41"/>
  <c r="G801" i="41"/>
  <c r="H801" i="41"/>
  <c r="H803" i="41"/>
  <c r="G800" i="41"/>
  <c r="H800" i="41"/>
  <c r="G802" i="41"/>
  <c r="H802" i="41"/>
  <c r="G803" i="41"/>
  <c r="H804" i="41"/>
  <c r="G804" i="41"/>
  <c r="H805" i="41"/>
  <c r="H808" i="41"/>
  <c r="G805" i="41"/>
  <c r="H806" i="41"/>
  <c r="G806" i="41"/>
  <c r="H807" i="41"/>
  <c r="G808" i="41"/>
  <c r="H809" i="41"/>
  <c r="H810" i="41"/>
  <c r="G807" i="41"/>
  <c r="G809" i="41"/>
  <c r="G810" i="41"/>
  <c r="H811" i="41"/>
  <c r="G812" i="41"/>
  <c r="G811" i="41"/>
  <c r="G813" i="41"/>
  <c r="H812" i="41"/>
  <c r="H814" i="41"/>
  <c r="H813" i="41"/>
  <c r="H817" i="41"/>
  <c r="G814" i="41"/>
  <c r="H815" i="41"/>
  <c r="G815" i="41"/>
  <c r="H816" i="41"/>
  <c r="G816" i="41"/>
  <c r="G817" i="41"/>
  <c r="G818" i="41"/>
  <c r="H818" i="41"/>
  <c r="G820" i="41"/>
  <c r="G819" i="41"/>
  <c r="H819" i="41"/>
  <c r="H820" i="41"/>
  <c r="G821" i="41"/>
  <c r="H821" i="41"/>
  <c r="G822" i="41"/>
  <c r="H822" i="41"/>
  <c r="H826" i="41"/>
  <c r="G823" i="41"/>
  <c r="G826" i="41"/>
  <c r="G824" i="41"/>
  <c r="H823" i="41"/>
  <c r="G825" i="41"/>
  <c r="G827" i="41"/>
  <c r="H824" i="41"/>
  <c r="H825" i="41"/>
  <c r="H828" i="41"/>
  <c r="H827" i="41"/>
  <c r="G828" i="41"/>
  <c r="H829" i="41"/>
  <c r="H830" i="41"/>
  <c r="G829" i="41"/>
  <c r="G830" i="41"/>
  <c r="H834" i="41"/>
  <c r="H831" i="41"/>
  <c r="G831" i="41"/>
  <c r="H832" i="41"/>
  <c r="G832" i="41"/>
  <c r="G833" i="41"/>
  <c r="H835" i="41"/>
  <c r="H833" i="41"/>
  <c r="G835" i="41"/>
  <c r="G834" i="41"/>
  <c r="H836" i="41"/>
  <c r="G837" i="41"/>
  <c r="G836" i="41"/>
  <c r="H838" i="41"/>
  <c r="H837" i="41"/>
  <c r="H839" i="41"/>
  <c r="G838" i="41"/>
  <c r="G839" i="41"/>
  <c r="G840" i="41"/>
  <c r="H840" i="41"/>
  <c r="G841" i="41"/>
  <c r="H841" i="41"/>
  <c r="H842" i="41"/>
  <c r="G842" i="41"/>
  <c r="H843" i="41"/>
  <c r="G843" i="41"/>
  <c r="H844" i="41"/>
  <c r="G844" i="41"/>
  <c r="H845" i="41"/>
  <c r="H846" i="41"/>
  <c r="G845" i="41"/>
  <c r="G846" i="41"/>
  <c r="H847" i="41"/>
  <c r="H848" i="41"/>
  <c r="G848" i="41"/>
  <c r="G847" i="41"/>
  <c r="H851" i="41"/>
  <c r="H850" i="41"/>
  <c r="H849" i="41"/>
  <c r="G849" i="41"/>
  <c r="G850" i="41"/>
  <c r="G852" i="41"/>
  <c r="G851" i="41"/>
  <c r="H852" i="41"/>
  <c r="H856" i="41"/>
  <c r="G855" i="41"/>
  <c r="G854" i="41"/>
  <c r="H853" i="41"/>
  <c r="G853" i="41"/>
  <c r="H855" i="41"/>
  <c r="H854" i="41"/>
  <c r="H858" i="41"/>
  <c r="G859" i="41"/>
  <c r="G856" i="41"/>
  <c r="H857" i="41"/>
  <c r="G857" i="41"/>
  <c r="G861" i="41"/>
  <c r="G858" i="41"/>
  <c r="H859" i="41"/>
  <c r="H861" i="41"/>
  <c r="H860" i="41"/>
  <c r="G860" i="41"/>
  <c r="G862" i="41"/>
  <c r="H862" i="41"/>
  <c r="G864" i="41"/>
  <c r="H863" i="41"/>
  <c r="H864" i="41"/>
  <c r="G863" i="41"/>
  <c r="H865" i="41"/>
  <c r="G866" i="41"/>
  <c r="G865" i="41"/>
  <c r="H867" i="41"/>
  <c r="H866" i="41"/>
  <c r="H868" i="41"/>
  <c r="G869" i="41"/>
  <c r="H869" i="41"/>
  <c r="G867" i="41"/>
  <c r="G868" i="41"/>
  <c r="G870" i="41"/>
  <c r="H870" i="41"/>
  <c r="G872" i="41"/>
  <c r="H871" i="41"/>
  <c r="G871" i="41"/>
  <c r="G873" i="41"/>
  <c r="H874" i="41"/>
  <c r="H873" i="41"/>
  <c r="G874" i="41"/>
  <c r="H872" i="41"/>
  <c r="G876" i="41"/>
  <c r="G875" i="41"/>
  <c r="H875" i="41"/>
  <c r="G877" i="41"/>
  <c r="H878" i="41"/>
  <c r="H877" i="41"/>
  <c r="H876" i="41"/>
  <c r="G880" i="41"/>
  <c r="H879" i="41"/>
  <c r="G878" i="41"/>
  <c r="G879" i="41"/>
  <c r="H882" i="41"/>
  <c r="G882" i="41"/>
  <c r="H880" i="41"/>
  <c r="H884" i="41"/>
  <c r="H881" i="41"/>
  <c r="H883" i="41"/>
  <c r="G881" i="41"/>
  <c r="G883" i="41"/>
  <c r="G884" i="41"/>
  <c r="G885" i="41"/>
  <c r="H885" i="41"/>
  <c r="G887" i="41"/>
  <c r="G886" i="41"/>
  <c r="H889" i="41"/>
  <c r="H886" i="41"/>
  <c r="H887" i="41"/>
  <c r="H891" i="41"/>
  <c r="G888" i="41"/>
  <c r="H892" i="41"/>
  <c r="H888" i="41"/>
  <c r="G890" i="41"/>
  <c r="G889" i="41"/>
  <c r="G892" i="41"/>
  <c r="H893" i="41"/>
  <c r="G891" i="41"/>
  <c r="H890" i="41"/>
  <c r="G893" i="41"/>
  <c r="H895" i="41"/>
  <c r="H894" i="41"/>
  <c r="G896" i="41"/>
  <c r="G894" i="41"/>
  <c r="G897" i="41"/>
  <c r="G899" i="41"/>
  <c r="G895" i="41"/>
  <c r="H896" i="41"/>
  <c r="H897" i="41"/>
  <c r="G900" i="41"/>
  <c r="H898" i="41"/>
  <c r="G898" i="41"/>
  <c r="H900" i="41"/>
  <c r="H899" i="41"/>
  <c r="H902" i="41"/>
  <c r="H901" i="41"/>
  <c r="G901" i="41"/>
  <c r="H905" i="41"/>
  <c r="G902" i="41"/>
  <c r="H904" i="41"/>
  <c r="G903" i="41"/>
  <c r="H903" i="41"/>
  <c r="G904" i="41"/>
  <c r="H908" i="41"/>
  <c r="G906" i="41"/>
  <c r="H906" i="41"/>
  <c r="G905" i="41"/>
  <c r="H907" i="41"/>
  <c r="G907" i="41"/>
  <c r="G908" i="41"/>
  <c r="G910" i="41"/>
  <c r="G909" i="41"/>
  <c r="H910" i="41"/>
  <c r="H909" i="41"/>
  <c r="G912" i="41"/>
  <c r="G911" i="41"/>
  <c r="H913" i="41"/>
  <c r="H914" i="41"/>
  <c r="H912" i="41"/>
  <c r="H911" i="41"/>
  <c r="G916" i="41"/>
  <c r="G914" i="41"/>
  <c r="G913" i="41"/>
  <c r="G915" i="41"/>
  <c r="H916" i="41"/>
  <c r="H915" i="41"/>
  <c r="H917" i="41"/>
  <c r="G917" i="41"/>
  <c r="H918" i="41"/>
  <c r="G918" i="41"/>
  <c r="H919" i="41"/>
  <c r="G919" i="41"/>
  <c r="G920" i="41"/>
  <c r="H920" i="41"/>
  <c r="H925" i="41"/>
  <c r="G921" i="41"/>
  <c r="H921" i="41"/>
  <c r="G922" i="41"/>
  <c r="H922" i="41"/>
  <c r="G923" i="41"/>
  <c r="H923" i="41"/>
  <c r="G924" i="41"/>
  <c r="H924" i="41"/>
  <c r="G925" i="41"/>
  <c r="G926" i="41"/>
  <c r="H926" i="41"/>
  <c r="G927" i="41"/>
  <c r="H927" i="41"/>
  <c r="G928" i="41"/>
  <c r="H928" i="41"/>
  <c r="H929" i="41"/>
  <c r="G929" i="41"/>
  <c r="G930" i="41"/>
  <c r="H930" i="41"/>
  <c r="H931" i="41"/>
  <c r="G931" i="41"/>
  <c r="G932" i="41"/>
  <c r="H932" i="41"/>
  <c r="H933" i="41"/>
  <c r="G933" i="41"/>
  <c r="G934" i="41"/>
  <c r="H934" i="41"/>
  <c r="G935" i="41"/>
  <c r="H935" i="41"/>
  <c r="G936" i="41"/>
  <c r="H936" i="41"/>
  <c r="H937" i="41"/>
  <c r="G938" i="41"/>
  <c r="G937" i="41"/>
  <c r="H941" i="41"/>
  <c r="G941" i="41"/>
  <c r="G939" i="41"/>
  <c r="H943" i="41"/>
  <c r="H938" i="41"/>
  <c r="H939" i="41"/>
  <c r="H940" i="41"/>
  <c r="G940" i="41"/>
  <c r="H944" i="41"/>
  <c r="H946" i="41"/>
  <c r="G942" i="41"/>
  <c r="H942" i="41"/>
  <c r="G943" i="41"/>
  <c r="G944" i="41"/>
  <c r="G945" i="41"/>
  <c r="H945" i="41"/>
  <c r="G948" i="41"/>
  <c r="G946" i="41"/>
  <c r="G947" i="41"/>
  <c r="H947" i="41"/>
  <c r="G950" i="41"/>
  <c r="H948" i="41"/>
  <c r="G949" i="41"/>
  <c r="G952" i="41"/>
  <c r="H949" i="41"/>
  <c r="H950" i="41"/>
  <c r="G951" i="41"/>
  <c r="H952" i="41"/>
  <c r="H951" i="41"/>
  <c r="G953" i="41"/>
  <c r="H953" i="41"/>
  <c r="H954" i="41"/>
  <c r="G954" i="41"/>
  <c r="G955" i="41"/>
  <c r="H955" i="41"/>
  <c r="G956" i="41"/>
  <c r="H956" i="41"/>
  <c r="H957" i="41"/>
  <c r="G957" i="41"/>
  <c r="G958" i="41"/>
  <c r="H958" i="41"/>
  <c r="G959" i="41"/>
  <c r="H959" i="41"/>
  <c r="H960" i="41"/>
  <c r="G960" i="41"/>
  <c r="H961" i="41"/>
  <c r="G961" i="41"/>
  <c r="G962" i="41"/>
  <c r="H962" i="41"/>
  <c r="G963" i="41"/>
  <c r="H963" i="41"/>
  <c r="H964" i="41"/>
  <c r="G964" i="41"/>
  <c r="G965" i="41"/>
  <c r="H965" i="41"/>
  <c r="H966" i="41"/>
  <c r="G966" i="41"/>
  <c r="G967" i="41"/>
  <c r="H967" i="41"/>
  <c r="H968" i="41"/>
  <c r="G968" i="41"/>
  <c r="G969" i="41"/>
  <c r="H969" i="41"/>
  <c r="H970" i="41"/>
  <c r="G970" i="41"/>
  <c r="H971" i="41"/>
  <c r="G971" i="41"/>
  <c r="G972" i="41"/>
  <c r="H972" i="41"/>
  <c r="H973" i="41"/>
  <c r="G973" i="41"/>
  <c r="H974" i="41"/>
  <c r="G974" i="41"/>
  <c r="H975" i="41"/>
  <c r="G975" i="41"/>
  <c r="H976" i="41"/>
  <c r="G976" i="41"/>
  <c r="H977" i="41"/>
  <c r="G977" i="41"/>
  <c r="G978" i="41"/>
  <c r="H978" i="41"/>
  <c r="H979" i="41"/>
  <c r="G979" i="41"/>
  <c r="G980" i="41"/>
  <c r="H980" i="41"/>
  <c r="H981" i="41"/>
  <c r="G981" i="41"/>
  <c r="G982" i="41"/>
  <c r="H982" i="41"/>
  <c r="H983" i="41"/>
  <c r="G983" i="41"/>
  <c r="H984" i="41"/>
  <c r="G984" i="41"/>
  <c r="G985" i="41"/>
  <c r="H985" i="41"/>
  <c r="H986" i="41"/>
  <c r="G986" i="41"/>
  <c r="G987" i="41"/>
  <c r="H987" i="41"/>
  <c r="G989" i="41"/>
  <c r="G988" i="41"/>
  <c r="H988" i="41"/>
  <c r="G993" i="41"/>
  <c r="H989" i="41"/>
  <c r="H990" i="41"/>
  <c r="H995" i="41"/>
  <c r="H991" i="41"/>
  <c r="G990" i="41"/>
  <c r="G991" i="41"/>
  <c r="H993" i="41"/>
  <c r="H992" i="41"/>
  <c r="H994" i="41"/>
  <c r="G995" i="41"/>
  <c r="G992" i="41"/>
  <c r="G998" i="41"/>
  <c r="H996" i="41"/>
  <c r="G994" i="41"/>
  <c r="G996" i="41"/>
  <c r="G997" i="41"/>
  <c r="H997" i="41"/>
  <c r="H1000" i="41"/>
  <c r="H998" i="41"/>
  <c r="H999" i="41"/>
  <c r="G999" i="41"/>
  <c r="G1000" i="41"/>
  <c r="G1001" i="41"/>
  <c r="H1002" i="41"/>
  <c r="H1001" i="41"/>
  <c r="G1004" i="41"/>
  <c r="G1002" i="41"/>
  <c r="H1004" i="41"/>
  <c r="G1005" i="41"/>
  <c r="G1003" i="41"/>
  <c r="H1003" i="41"/>
  <c r="H1007" i="41"/>
  <c r="G1008" i="41"/>
  <c r="H1006" i="41"/>
  <c r="H1005" i="41"/>
  <c r="G1006" i="41"/>
  <c r="H1009" i="41"/>
  <c r="G1010" i="41"/>
  <c r="H1008" i="41"/>
  <c r="G1007" i="41"/>
  <c r="G1009" i="41"/>
  <c r="G1012" i="41"/>
  <c r="H1011" i="41"/>
  <c r="H1010" i="41"/>
  <c r="G1011" i="41"/>
  <c r="H1012" i="41"/>
  <c r="G1013" i="41"/>
  <c r="H1014" i="41"/>
  <c r="H1013" i="41"/>
  <c r="G1014" i="41"/>
  <c r="G1015" i="41"/>
  <c r="H1016" i="41"/>
  <c r="H1015" i="41"/>
  <c r="G1018" i="41"/>
  <c r="G1016" i="41"/>
  <c r="G1020" i="41"/>
  <c r="H1019" i="41"/>
  <c r="H1018" i="41"/>
  <c r="H1017" i="41"/>
  <c r="G1017" i="41"/>
  <c r="G1019" i="41"/>
  <c r="H1021" i="41"/>
  <c r="H1020" i="41"/>
  <c r="H1025" i="41"/>
  <c r="G1022" i="41"/>
  <c r="G1021" i="41"/>
  <c r="G1023" i="41"/>
  <c r="H1022" i="41"/>
  <c r="H1023" i="41"/>
  <c r="G1026" i="41"/>
  <c r="H1024" i="41"/>
  <c r="G1024" i="41"/>
  <c r="H1027" i="41"/>
  <c r="G1028" i="41"/>
  <c r="G1025" i="41"/>
  <c r="H1026" i="41"/>
  <c r="G1030" i="41"/>
  <c r="H1029" i="41"/>
  <c r="H1028" i="41"/>
  <c r="G1027" i="41"/>
  <c r="H1032" i="41"/>
  <c r="H1030" i="41"/>
  <c r="G1029" i="41"/>
  <c r="G1032" i="41"/>
  <c r="H1033" i="41"/>
  <c r="H1031" i="41"/>
  <c r="G1031" i="41"/>
  <c r="G1033" i="41"/>
  <c r="G1034" i="41"/>
  <c r="H1035" i="41"/>
  <c r="H1034" i="41"/>
  <c r="G1036" i="41"/>
  <c r="G1035" i="41"/>
  <c r="H1036" i="41"/>
  <c r="G1037" i="41"/>
  <c r="H1037" i="41"/>
  <c r="G1039" i="41"/>
  <c r="H1038" i="41"/>
  <c r="G1038" i="41"/>
  <c r="H1039" i="41"/>
  <c r="G1040" i="41"/>
  <c r="H1040" i="41"/>
  <c r="G1041" i="41"/>
  <c r="G1042" i="41"/>
  <c r="H1041" i="41"/>
  <c r="H1042" i="41"/>
  <c r="G1043" i="41"/>
  <c r="H1043" i="41"/>
  <c r="G1044" i="41"/>
  <c r="H1044" i="41"/>
  <c r="G1045" i="41"/>
  <c r="H1045" i="41"/>
  <c r="G1049" i="41"/>
  <c r="H1046" i="41"/>
  <c r="H1049" i="41"/>
  <c r="H1047" i="41"/>
  <c r="G1048" i="41"/>
  <c r="G1046" i="41"/>
  <c r="G1047" i="41"/>
  <c r="H1048" i="41"/>
  <c r="G1051" i="41"/>
  <c r="H1053" i="41"/>
  <c r="H1050" i="41"/>
  <c r="G1050" i="41"/>
  <c r="H1052" i="41"/>
  <c r="G1052" i="41"/>
  <c r="H1051" i="41"/>
  <c r="G1054" i="41"/>
  <c r="G1053" i="41"/>
  <c r="H1054" i="41"/>
  <c r="G1057" i="41"/>
  <c r="G1056" i="41"/>
  <c r="G1058" i="41"/>
  <c r="H1056" i="41"/>
  <c r="G1055" i="41"/>
  <c r="H1055" i="41"/>
  <c r="H1058" i="41"/>
  <c r="H1057" i="41"/>
  <c r="G1059" i="41"/>
  <c r="G1061" i="41"/>
  <c r="G1060" i="41"/>
  <c r="H1059" i="41"/>
  <c r="H1060" i="41"/>
  <c r="H1061" i="41"/>
  <c r="H1063" i="41"/>
  <c r="H1062" i="41"/>
  <c r="G1063" i="41"/>
  <c r="H1064" i="41"/>
  <c r="G1062" i="41"/>
  <c r="G1064" i="41"/>
  <c r="G1065" i="41"/>
  <c r="H1068" i="41"/>
  <c r="G1067" i="41"/>
  <c r="H1065" i="41"/>
  <c r="H1069" i="41"/>
  <c r="G1069" i="41"/>
  <c r="H1067" i="41"/>
  <c r="H1066" i="41"/>
  <c r="G1068" i="41"/>
  <c r="G1066" i="41"/>
  <c r="H1070" i="41"/>
  <c r="H1071" i="41"/>
  <c r="G1071" i="41"/>
  <c r="G1070" i="41"/>
  <c r="G1072" i="41"/>
  <c r="H1072" i="41"/>
  <c r="G1073" i="41"/>
  <c r="H1073" i="41"/>
  <c r="H1075" i="41"/>
  <c r="G1075" i="41"/>
  <c r="H1074" i="41"/>
  <c r="G1076" i="41"/>
  <c r="G1074" i="41"/>
  <c r="H1076" i="41"/>
  <c r="G1077" i="41"/>
  <c r="H1078" i="41"/>
  <c r="G1079" i="41"/>
  <c r="G1078" i="41"/>
  <c r="H1077" i="41"/>
  <c r="H1079" i="41"/>
  <c r="H1080" i="41"/>
  <c r="G1080" i="41"/>
  <c r="H1081" i="41"/>
  <c r="H1082" i="41"/>
  <c r="G1081" i="41"/>
  <c r="G1082" i="41"/>
  <c r="H1084" i="41"/>
  <c r="G1084" i="41"/>
  <c r="H1083" i="41"/>
  <c r="G1086" i="41"/>
  <c r="H1085" i="41"/>
  <c r="G1085" i="41"/>
  <c r="H1086" i="41"/>
  <c r="G1083" i="41"/>
  <c r="G1087" i="41"/>
  <c r="H1088" i="41"/>
  <c r="G1088" i="41"/>
  <c r="H1087" i="41"/>
  <c r="H1089" i="41"/>
  <c r="H1091" i="41"/>
  <c r="G1089" i="41"/>
  <c r="H1090" i="41"/>
  <c r="G1090" i="41"/>
  <c r="G1091" i="41"/>
  <c r="H1093" i="41"/>
  <c r="H1094" i="41"/>
  <c r="G1092" i="41"/>
  <c r="H1092" i="41"/>
  <c r="G1093" i="41"/>
  <c r="G1096" i="41"/>
  <c r="G1094" i="41"/>
  <c r="H1095" i="41"/>
  <c r="G1095" i="41"/>
  <c r="G1097" i="41"/>
  <c r="H1096" i="41"/>
  <c r="G1098" i="41"/>
  <c r="H1098" i="41"/>
  <c r="G1099" i="41"/>
  <c r="H1097" i="41"/>
  <c r="H1099" i="41"/>
  <c r="G1102" i="41"/>
  <c r="G1100" i="41"/>
  <c r="H1100" i="41"/>
  <c r="H1102" i="41"/>
  <c r="G1101" i="41"/>
  <c r="H1104" i="41"/>
  <c r="G1103" i="41"/>
  <c r="H1103" i="41"/>
  <c r="H1101" i="41"/>
  <c r="H1105" i="41"/>
  <c r="G1105" i="41"/>
  <c r="G1108" i="41"/>
  <c r="G1104" i="41"/>
  <c r="G1106" i="41"/>
  <c r="G1107" i="41"/>
  <c r="H1106" i="41"/>
  <c r="H1107" i="41"/>
  <c r="H1108" i="41"/>
  <c r="G1109" i="41"/>
  <c r="H1109" i="41"/>
  <c r="G1110" i="41"/>
  <c r="G1112" i="41"/>
  <c r="H1110" i="41"/>
  <c r="G1111" i="41"/>
  <c r="G1114" i="41"/>
  <c r="H1114" i="41"/>
  <c r="H1112" i="41"/>
  <c r="H1111" i="41"/>
  <c r="G1113" i="41"/>
  <c r="G1116" i="41"/>
  <c r="H1113" i="41"/>
  <c r="H1116" i="41"/>
  <c r="H1115" i="41"/>
  <c r="G1118" i="41"/>
  <c r="G1115" i="41"/>
  <c r="G1117" i="41"/>
  <c r="H1118" i="41"/>
  <c r="H1117" i="41"/>
  <c r="H1119" i="41"/>
  <c r="G1119" i="41"/>
  <c r="H1120" i="41"/>
  <c r="G1120" i="41"/>
  <c r="G1121" i="41"/>
  <c r="G1122" i="41"/>
  <c r="H1121" i="41"/>
  <c r="H1122" i="41"/>
  <c r="H1123" i="41"/>
  <c r="G1125" i="41"/>
  <c r="G1123" i="41"/>
  <c r="H1124" i="41"/>
  <c r="H1125" i="41"/>
  <c r="G1124" i="41"/>
  <c r="H1126" i="41"/>
  <c r="G1127" i="41"/>
  <c r="G1126" i="41"/>
  <c r="G1128" i="41"/>
  <c r="H1128" i="41"/>
  <c r="H1127" i="41"/>
  <c r="H1131" i="41"/>
  <c r="G1130" i="41"/>
  <c r="H1129" i="41"/>
  <c r="G1129" i="41"/>
  <c r="H1130" i="41"/>
  <c r="G1131" i="41"/>
  <c r="H1132" i="41"/>
  <c r="G1132" i="41"/>
  <c r="G1133" i="41"/>
  <c r="H1133" i="41"/>
  <c r="H1134" i="41"/>
  <c r="G1134" i="41"/>
  <c r="H1139" i="41"/>
  <c r="H1135" i="41"/>
  <c r="G1135" i="41"/>
  <c r="G1136" i="41"/>
  <c r="H1136" i="41"/>
  <c r="H1137" i="41"/>
  <c r="G1137" i="41"/>
  <c r="H1138" i="41"/>
  <c r="G1138" i="41"/>
  <c r="G1139" i="41"/>
  <c r="H1140" i="41"/>
  <c r="G1140" i="41"/>
  <c r="G1141" i="41"/>
  <c r="H1141" i="41"/>
  <c r="G1142" i="41"/>
  <c r="H1142" i="41"/>
  <c r="G1143" i="41"/>
  <c r="H1147" i="41"/>
  <c r="H1143" i="41"/>
  <c r="H1144" i="41"/>
  <c r="G1144" i="41"/>
  <c r="G1145" i="41"/>
  <c r="H1145" i="41"/>
  <c r="G1146" i="41"/>
  <c r="H1146" i="41"/>
  <c r="G1147" i="41"/>
  <c r="G1148" i="41"/>
  <c r="H1148" i="41"/>
  <c r="H1149" i="41"/>
  <c r="G1149" i="41"/>
  <c r="H1150" i="41"/>
  <c r="G1150" i="41"/>
  <c r="G1151" i="41"/>
  <c r="H1151" i="41"/>
  <c r="H1152" i="41"/>
  <c r="G1152" i="41"/>
  <c r="H1153" i="41"/>
  <c r="G1153" i="41"/>
  <c r="H1154" i="41"/>
  <c r="G1154" i="41"/>
  <c r="G1159" i="41"/>
  <c r="G1155" i="41"/>
  <c r="H1155" i="41"/>
  <c r="G1156" i="41"/>
  <c r="H1156" i="41"/>
  <c r="G1157" i="41"/>
  <c r="H1157" i="41"/>
  <c r="H1158" i="41"/>
  <c r="G1158" i="41"/>
  <c r="H1159" i="41"/>
  <c r="G1160" i="41"/>
  <c r="H1160" i="41"/>
  <c r="H1161" i="41"/>
  <c r="G1161" i="41"/>
  <c r="H1162" i="41"/>
  <c r="G1162" i="41"/>
  <c r="H1163" i="41"/>
  <c r="G1163" i="41"/>
  <c r="G1164" i="41"/>
  <c r="H1164" i="41"/>
  <c r="G1165" i="41"/>
  <c r="H1165" i="41"/>
  <c r="G1166" i="41"/>
  <c r="H1166" i="41"/>
  <c r="H1167" i="41"/>
  <c r="G1167" i="41"/>
  <c r="H1168" i="41"/>
  <c r="G1168" i="41"/>
  <c r="H1169" i="41"/>
  <c r="G1169" i="41"/>
  <c r="G1173" i="41"/>
  <c r="G1170" i="41"/>
  <c r="H1170" i="41"/>
  <c r="H1171" i="41"/>
  <c r="G1171" i="41"/>
  <c r="G1172" i="41"/>
  <c r="H1172" i="41"/>
  <c r="H1173" i="41"/>
  <c r="H1174" i="41"/>
  <c r="G1174" i="41"/>
  <c r="G1175" i="41"/>
  <c r="H1175" i="41"/>
  <c r="G1176" i="41"/>
  <c r="H1176" i="41"/>
  <c r="H1177" i="41"/>
  <c r="G1177" i="41"/>
  <c r="H1178" i="41"/>
  <c r="G1178" i="41"/>
  <c r="H1179" i="41"/>
  <c r="G1179" i="41"/>
  <c r="H1180" i="41"/>
  <c r="G1180" i="41"/>
  <c r="H1181" i="41"/>
  <c r="G1181" i="41"/>
  <c r="G1182" i="41"/>
  <c r="H1182" i="41"/>
  <c r="H1183" i="41"/>
  <c r="G1183" i="41"/>
  <c r="G1188" i="41"/>
  <c r="G1184" i="41"/>
  <c r="H1184" i="41"/>
  <c r="H1189" i="41"/>
  <c r="H1185" i="41"/>
  <c r="G1185" i="41"/>
  <c r="H1186" i="41"/>
  <c r="G1186" i="41"/>
  <c r="H1187" i="41"/>
  <c r="H1191" i="41"/>
  <c r="G1187" i="41"/>
  <c r="H1188" i="41"/>
  <c r="G1189" i="41"/>
  <c r="G1193" i="41"/>
  <c r="G1190" i="41"/>
  <c r="H1190" i="41"/>
  <c r="G1191" i="41"/>
  <c r="G1192" i="41"/>
  <c r="H1192" i="41"/>
  <c r="H1193" i="41"/>
  <c r="H1195" i="41"/>
  <c r="G1194" i="41"/>
  <c r="H1194" i="41"/>
  <c r="G1195" i="41"/>
  <c r="H1197" i="41"/>
  <c r="G1196" i="41"/>
  <c r="H1196" i="41"/>
  <c r="G1200" i="41"/>
  <c r="G1197" i="41"/>
  <c r="G1201" i="41"/>
  <c r="H1200" i="41"/>
  <c r="G1198" i="41"/>
  <c r="H1198" i="41"/>
  <c r="H1201" i="41"/>
  <c r="G1199" i="41"/>
  <c r="H1199" i="41"/>
  <c r="G1202" i="41"/>
  <c r="H1202" i="41"/>
  <c r="G1203" i="41"/>
  <c r="H1203" i="41"/>
  <c r="H1204" i="41"/>
  <c r="G1204" i="41"/>
  <c r="H1205" i="41"/>
  <c r="G1205" i="41"/>
  <c r="H1206" i="41"/>
  <c r="G1206" i="41"/>
  <c r="G1207" i="41"/>
  <c r="H1207" i="41"/>
  <c r="G1208" i="41"/>
  <c r="H1208" i="41"/>
  <c r="G1210" i="41"/>
  <c r="G1209" i="41"/>
  <c r="H1209" i="41"/>
  <c r="H1210" i="41"/>
  <c r="G1211" i="41"/>
  <c r="G1214" i="41"/>
  <c r="H1211" i="41"/>
  <c r="H1214" i="41"/>
  <c r="H1215" i="41"/>
  <c r="H1216" i="41"/>
  <c r="H1212" i="41"/>
  <c r="G1215" i="41"/>
  <c r="G1212" i="41"/>
  <c r="H1213" i="41"/>
  <c r="G1213" i="41"/>
  <c r="H1219" i="41"/>
  <c r="H1218" i="41"/>
  <c r="G1216" i="41"/>
  <c r="G1219" i="41"/>
  <c r="H1220" i="41"/>
  <c r="G1221" i="41"/>
  <c r="H1221" i="41"/>
  <c r="A1226" i="42" l="1"/>
  <c r="E1226" i="42" s="1"/>
  <c r="B1227" i="42"/>
  <c r="C1227" i="42" s="1"/>
  <c r="D1226" i="42"/>
  <c r="D1227" i="42" l="1"/>
  <c r="A1227" i="42"/>
  <c r="E1227" i="42" s="1"/>
  <c r="B1228" i="42"/>
  <c r="C1228" i="42" s="1"/>
  <c r="A1228" i="42" l="1"/>
  <c r="E1228" i="42" s="1"/>
  <c r="B1229" i="42"/>
  <c r="C1229" i="42" s="1"/>
  <c r="D1228" i="42"/>
  <c r="D1229" i="42" l="1"/>
  <c r="A1229" i="42"/>
  <c r="E1229" i="42" s="1"/>
  <c r="B1230" i="42"/>
  <c r="C1230" i="42" s="1"/>
  <c r="A1230" i="42" l="1"/>
  <c r="E1230" i="42" s="1"/>
  <c r="B1231" i="42"/>
  <c r="C1231" i="42" s="1"/>
  <c r="D1230" i="42"/>
  <c r="D1231" i="42" l="1"/>
  <c r="A1231" i="42"/>
  <c r="E1231" i="42" s="1"/>
  <c r="B1232" i="42"/>
  <c r="C1232" i="42" s="1"/>
  <c r="A1232" i="42" l="1"/>
  <c r="E1232" i="42" s="1"/>
  <c r="B1233" i="42"/>
  <c r="C1233" i="42" s="1"/>
  <c r="D1232" i="42"/>
  <c r="D1233" i="42" l="1"/>
  <c r="A1233" i="42"/>
  <c r="E1233" i="42" s="1"/>
  <c r="B1234" i="42"/>
  <c r="C1234" i="42" s="1"/>
  <c r="A1234" i="42" l="1"/>
  <c r="E1234" i="42" s="1"/>
  <c r="B1235" i="42"/>
  <c r="C1235" i="42" s="1"/>
  <c r="D1234" i="42"/>
  <c r="D1235" i="42" l="1"/>
  <c r="A1235" i="42"/>
  <c r="E1235" i="42" s="1"/>
  <c r="B1236" i="42"/>
  <c r="C1236" i="42" s="1"/>
  <c r="A1236" i="42" l="1"/>
  <c r="E1236" i="42" s="1"/>
  <c r="B1237" i="42"/>
  <c r="C1237" i="42" s="1"/>
  <c r="D1236" i="42"/>
  <c r="D1237" i="42" l="1"/>
  <c r="A1237" i="42"/>
  <c r="E1237" i="42" s="1"/>
  <c r="B1238" i="42"/>
  <c r="C1238" i="42" s="1"/>
  <c r="A1238" i="42" l="1"/>
  <c r="E1238" i="42" s="1"/>
  <c r="B1239" i="42"/>
  <c r="C1239" i="42" s="1"/>
  <c r="D1238" i="42"/>
  <c r="D1239" i="42" l="1"/>
  <c r="A1239" i="42"/>
  <c r="E1239" i="42" s="1"/>
  <c r="B1240" i="42"/>
  <c r="C1240" i="42" s="1"/>
  <c r="A1240" i="42" l="1"/>
  <c r="E1240" i="42" s="1"/>
  <c r="B1241" i="42"/>
  <c r="C1241" i="42" s="1"/>
  <c r="D1240" i="42"/>
  <c r="D1241" i="42" l="1"/>
  <c r="A1241" i="42"/>
  <c r="E1241" i="42" s="1"/>
  <c r="B1242" i="42"/>
  <c r="C1242" i="42" s="1"/>
  <c r="A1242" i="42" l="1"/>
  <c r="E1242" i="42" s="1"/>
  <c r="B1243" i="42"/>
  <c r="C1243" i="42" s="1"/>
  <c r="D1242" i="42"/>
  <c r="D1243" i="42" l="1"/>
  <c r="A1243" i="42"/>
  <c r="E1243" i="42" s="1"/>
  <c r="B1244" i="42"/>
  <c r="C1244" i="42" s="1"/>
  <c r="A1244" i="42" l="1"/>
  <c r="E1244" i="42" s="1"/>
  <c r="B1245" i="42"/>
  <c r="C1245" i="42" s="1"/>
  <c r="D1244" i="42"/>
  <c r="D1245" i="42" l="1"/>
  <c r="A1245" i="42"/>
  <c r="E1245" i="42" s="1"/>
  <c r="B1246" i="42"/>
  <c r="C1246" i="42" s="1"/>
  <c r="A1246" i="42" l="1"/>
  <c r="E1246" i="42" s="1"/>
  <c r="B1247" i="42"/>
  <c r="C1247" i="42" s="1"/>
  <c r="D1246" i="42"/>
  <c r="D1247" i="42" l="1"/>
  <c r="A1247" i="42"/>
  <c r="E1247" i="42" s="1"/>
  <c r="B1248" i="42"/>
  <c r="C1248" i="42" s="1"/>
  <c r="A1248" i="42" l="1"/>
  <c r="E1248" i="42" s="1"/>
  <c r="B1249" i="42"/>
  <c r="C1249" i="42" s="1"/>
  <c r="D1248" i="42"/>
  <c r="D1249" i="42" l="1"/>
  <c r="A1249" i="42"/>
  <c r="E1249" i="42" s="1"/>
  <c r="B1250" i="42"/>
  <c r="C1250" i="42" s="1"/>
  <c r="A1250" i="42" l="1"/>
  <c r="E1250" i="42" s="1"/>
  <c r="B1251" i="42"/>
  <c r="C1251" i="42" s="1"/>
  <c r="D1250" i="42"/>
  <c r="D1251" i="42" l="1"/>
  <c r="A1251" i="42"/>
  <c r="E1251" i="42" s="1"/>
  <c r="B1252" i="42"/>
  <c r="C1252" i="42" s="1"/>
  <c r="A1252" i="42" l="1"/>
  <c r="E1252" i="42" s="1"/>
  <c r="B1253" i="42"/>
  <c r="C1253" i="42" s="1"/>
  <c r="D1252" i="42"/>
  <c r="D1253" i="42" l="1"/>
  <c r="A1253" i="42"/>
  <c r="E1253" i="42" s="1"/>
  <c r="B1254" i="42"/>
  <c r="C1254" i="42" s="1"/>
  <c r="A1254" i="42" l="1"/>
  <c r="E1254" i="42" s="1"/>
  <c r="B1255" i="42"/>
  <c r="C1255" i="42" s="1"/>
  <c r="D1254" i="42"/>
  <c r="D1255" i="42" l="1"/>
  <c r="A1255" i="42"/>
  <c r="E1255" i="42" s="1"/>
  <c r="B1256" i="42"/>
  <c r="C1256" i="42" s="1"/>
  <c r="A1256" i="42" l="1"/>
  <c r="E1256" i="42" s="1"/>
  <c r="B1257" i="42"/>
  <c r="C1257" i="42" s="1"/>
  <c r="D1256" i="42"/>
  <c r="D1257" i="42" l="1"/>
  <c r="A1257" i="42"/>
  <c r="E1257" i="42" s="1"/>
  <c r="B1258" i="42"/>
  <c r="C1258" i="42" s="1"/>
  <c r="A1258" i="42" l="1"/>
  <c r="E1258" i="42" s="1"/>
  <c r="B1259" i="42"/>
  <c r="C1259" i="42" s="1"/>
  <c r="D1258" i="42"/>
  <c r="D1259" i="42" l="1"/>
  <c r="A1259" i="42"/>
  <c r="E1259" i="42" s="1"/>
  <c r="B1260" i="42"/>
  <c r="C1260" i="42" s="1"/>
  <c r="A1260" i="42" l="1"/>
  <c r="E1260" i="42" s="1"/>
  <c r="B1261" i="42"/>
  <c r="C1261" i="42" s="1"/>
  <c r="D1260" i="42"/>
  <c r="D1261" i="42" l="1"/>
  <c r="A1261" i="42"/>
  <c r="E1261" i="42" s="1"/>
  <c r="B1262" i="42"/>
  <c r="C1262" i="42" s="1"/>
  <c r="A1262" i="42" l="1"/>
  <c r="E1262" i="42" s="1"/>
  <c r="B1263" i="42"/>
  <c r="C1263" i="42" s="1"/>
  <c r="D1262" i="42"/>
  <c r="D1263" i="42" l="1"/>
  <c r="A1263" i="42"/>
  <c r="E1263" i="42" s="1"/>
  <c r="B1264" i="42"/>
  <c r="C1264" i="42" s="1"/>
  <c r="A1264" i="42" l="1"/>
  <c r="E1264" i="42" s="1"/>
  <c r="B1265" i="42"/>
  <c r="C1265" i="42" s="1"/>
  <c r="D1264" i="42"/>
  <c r="D1265" i="42" l="1"/>
  <c r="A1265" i="42"/>
  <c r="E1265" i="42" s="1"/>
  <c r="B1266" i="42"/>
  <c r="C1266" i="42" s="1"/>
  <c r="A1266" i="42" l="1"/>
  <c r="E1266" i="42" s="1"/>
  <c r="B1267" i="42"/>
  <c r="C1267" i="42" s="1"/>
  <c r="D1266" i="42"/>
  <c r="D1267" i="42" l="1"/>
  <c r="A1267" i="42"/>
  <c r="E1267" i="42" s="1"/>
  <c r="B1268" i="42"/>
  <c r="C1268" i="42" s="1"/>
  <c r="A1268" i="42" l="1"/>
  <c r="E1268" i="42" s="1"/>
  <c r="B1269" i="42"/>
  <c r="C1269" i="42" s="1"/>
  <c r="D1268" i="42"/>
  <c r="D1269" i="42" l="1"/>
  <c r="A1269" i="42"/>
  <c r="E1269" i="42" s="1"/>
  <c r="B1270" i="42"/>
  <c r="C1270" i="42" s="1"/>
  <c r="A1270" i="42" l="1"/>
  <c r="E1270" i="42" s="1"/>
  <c r="B1271" i="42"/>
  <c r="C1271" i="42" s="1"/>
  <c r="D1270" i="42"/>
  <c r="D1271" i="42" l="1"/>
  <c r="A1271" i="42"/>
  <c r="E1271" i="42" s="1"/>
  <c r="B1272" i="42"/>
  <c r="C1272" i="42" s="1"/>
  <c r="A1272" i="42" l="1"/>
  <c r="E1272" i="42" s="1"/>
  <c r="B1273" i="42"/>
  <c r="C1273" i="42" s="1"/>
  <c r="D1272" i="42"/>
  <c r="D1273" i="42" l="1"/>
  <c r="A1273" i="42"/>
  <c r="E1273" i="42" s="1"/>
  <c r="B1274" i="42"/>
  <c r="C1274" i="42" s="1"/>
  <c r="A1274" i="42" l="1"/>
  <c r="E1274" i="42" s="1"/>
  <c r="B1275" i="42"/>
  <c r="C1275" i="42" s="1"/>
  <c r="D1274" i="42"/>
  <c r="D1275" i="42" l="1"/>
  <c r="A1275" i="42"/>
  <c r="E1275" i="42" s="1"/>
  <c r="B1276" i="42"/>
  <c r="C1276" i="42" s="1"/>
  <c r="A1276" i="42" l="1"/>
  <c r="E1276" i="42" s="1"/>
  <c r="B1277" i="42"/>
  <c r="C1277" i="42" s="1"/>
  <c r="D1276" i="42"/>
  <c r="D1277" i="42" l="1"/>
  <c r="A1277" i="42"/>
  <c r="E1277" i="42" s="1"/>
  <c r="B1278" i="42"/>
  <c r="C1278" i="42" s="1"/>
  <c r="A1278" i="42" l="1"/>
  <c r="E1278" i="42" s="1"/>
  <c r="B1279" i="42"/>
  <c r="C1279" i="42" s="1"/>
  <c r="D1278" i="42"/>
  <c r="D1279" i="42" l="1"/>
  <c r="A1279" i="42"/>
  <c r="E1279" i="42" s="1"/>
  <c r="B1280" i="42"/>
  <c r="C1280" i="42" s="1"/>
  <c r="A1280" i="42" l="1"/>
  <c r="E1280" i="42" s="1"/>
  <c r="B1281" i="42"/>
  <c r="C1281" i="42" s="1"/>
  <c r="D1280" i="42"/>
  <c r="D1281" i="42" l="1"/>
  <c r="B1282" i="42"/>
  <c r="C1282" i="42" s="1"/>
  <c r="A1281" i="42"/>
  <c r="E1281" i="42" s="1"/>
  <c r="D1282" i="42" l="1"/>
  <c r="B1283" i="42"/>
  <c r="C1283" i="42" s="1"/>
  <c r="A1282" i="42"/>
  <c r="E1282" i="42" s="1"/>
  <c r="D1283" i="42" l="1"/>
  <c r="B1284" i="42"/>
  <c r="C1284" i="42" s="1"/>
  <c r="A1283" i="42"/>
  <c r="E1283" i="42" s="1"/>
  <c r="D1284" i="42" l="1"/>
  <c r="B1285" i="42"/>
  <c r="C1285" i="42" s="1"/>
  <c r="A1284" i="42"/>
  <c r="E1284" i="42" s="1"/>
  <c r="D1285" i="42" l="1"/>
  <c r="B1286" i="42"/>
  <c r="C1286" i="42" s="1"/>
  <c r="A1285" i="42"/>
  <c r="E1285" i="42" s="1"/>
  <c r="D1286" i="42" l="1"/>
  <c r="B1287" i="42"/>
  <c r="C1287" i="42" s="1"/>
  <c r="A1286" i="42"/>
  <c r="E1286" i="42" s="1"/>
  <c r="D1287" i="42" l="1"/>
  <c r="B1288" i="42"/>
  <c r="C1288" i="42" s="1"/>
  <c r="A1287" i="42"/>
  <c r="E1287" i="42" s="1"/>
  <c r="D1288" i="42" l="1"/>
  <c r="B1289" i="42"/>
  <c r="C1289" i="42" s="1"/>
  <c r="A1288" i="42"/>
  <c r="E1288" i="42" s="1"/>
  <c r="D1289" i="42" l="1"/>
  <c r="B1290" i="42"/>
  <c r="C1290" i="42" s="1"/>
  <c r="A1289" i="42"/>
  <c r="E1289" i="42" s="1"/>
  <c r="D1290" i="42" l="1"/>
  <c r="B1291" i="42"/>
  <c r="C1291" i="42" s="1"/>
  <c r="A1290" i="42"/>
  <c r="E1290" i="42" s="1"/>
  <c r="D1291" i="42" l="1"/>
  <c r="B1292" i="42"/>
  <c r="C1292" i="42" s="1"/>
  <c r="A1291" i="42"/>
  <c r="E1291" i="42" s="1"/>
  <c r="D1292" i="42" l="1"/>
  <c r="B1293" i="42"/>
  <c r="C1293" i="42" s="1"/>
  <c r="A1292" i="42"/>
  <c r="E1292" i="42" s="1"/>
  <c r="D1293" i="42" l="1"/>
  <c r="B1294" i="42"/>
  <c r="C1294" i="42" s="1"/>
  <c r="A1293" i="42"/>
  <c r="E1293" i="42" s="1"/>
  <c r="D1294" i="42" l="1"/>
  <c r="B1295" i="42"/>
  <c r="C1295" i="42" s="1"/>
  <c r="A1294" i="42"/>
  <c r="E1294" i="42" s="1"/>
  <c r="D1295" i="42" l="1"/>
  <c r="B1296" i="42"/>
  <c r="C1296" i="42" s="1"/>
  <c r="A1295" i="42"/>
  <c r="E1295" i="42" s="1"/>
  <c r="D1296" i="42" l="1"/>
  <c r="B1297" i="42"/>
  <c r="C1297" i="42" s="1"/>
  <c r="A1296" i="42"/>
  <c r="E1296" i="42" s="1"/>
  <c r="D1297" i="42" l="1"/>
  <c r="B1298" i="42"/>
  <c r="C1298" i="42" s="1"/>
  <c r="A1297" i="42"/>
  <c r="E1297" i="42" s="1"/>
  <c r="D1298" i="42" l="1"/>
  <c r="B1299" i="42"/>
  <c r="C1299" i="42" s="1"/>
  <c r="A1298" i="42"/>
  <c r="E1298" i="42" s="1"/>
  <c r="D1299" i="42" l="1"/>
  <c r="B1300" i="42"/>
  <c r="C1300" i="42" s="1"/>
  <c r="A1299" i="42"/>
  <c r="E1299" i="42" s="1"/>
  <c r="D1300" i="42" l="1"/>
  <c r="B1301" i="42"/>
  <c r="C1301" i="42" s="1"/>
  <c r="A1300" i="42"/>
  <c r="E1300" i="42" s="1"/>
  <c r="D1301" i="42" l="1"/>
  <c r="B1302" i="42"/>
  <c r="C1302" i="42" s="1"/>
  <c r="A1301" i="42"/>
  <c r="E1301" i="42" s="1"/>
  <c r="D1302" i="42" l="1"/>
  <c r="B1303" i="42"/>
  <c r="C1303" i="42" s="1"/>
  <c r="A1302" i="42"/>
  <c r="E1302" i="42" s="1"/>
  <c r="D1303" i="42" l="1"/>
  <c r="B1304" i="42"/>
  <c r="C1304" i="42" s="1"/>
  <c r="A1303" i="42"/>
  <c r="E1303" i="42" s="1"/>
  <c r="D1304" i="42" l="1"/>
  <c r="B1305" i="42"/>
  <c r="C1305" i="42" s="1"/>
  <c r="A1304" i="42"/>
  <c r="E1304" i="42" s="1"/>
  <c r="D1305" i="42" l="1"/>
  <c r="B1306" i="42"/>
  <c r="C1306" i="42" s="1"/>
  <c r="A1305" i="42"/>
  <c r="E1305" i="42" s="1"/>
  <c r="D1306" i="42" l="1"/>
  <c r="B1307" i="42"/>
  <c r="C1307" i="42" s="1"/>
  <c r="A1306" i="42"/>
  <c r="E1306" i="42" s="1"/>
  <c r="D1307" i="42" l="1"/>
  <c r="B1308" i="42"/>
  <c r="C1308" i="42" s="1"/>
  <c r="A1307" i="42"/>
  <c r="E1307" i="42" s="1"/>
  <c r="D1308" i="42" l="1"/>
  <c r="B1309" i="42"/>
  <c r="C1309" i="42" s="1"/>
  <c r="A1308" i="42"/>
  <c r="E1308" i="42" s="1"/>
  <c r="D1309" i="42" l="1"/>
  <c r="B1310" i="42"/>
  <c r="C1310" i="42" s="1"/>
  <c r="A1309" i="42"/>
  <c r="E1309" i="42" s="1"/>
  <c r="D1310" i="42" l="1"/>
  <c r="B1311" i="42"/>
  <c r="C1311" i="42" s="1"/>
  <c r="A1310" i="42"/>
  <c r="E1310" i="42" s="1"/>
  <c r="D1311" i="42" l="1"/>
  <c r="B1312" i="42"/>
  <c r="C1312" i="42" s="1"/>
  <c r="A1311" i="42"/>
  <c r="E1311" i="42" s="1"/>
  <c r="D1312" i="42" l="1"/>
  <c r="B1313" i="42"/>
  <c r="C1313" i="42" s="1"/>
  <c r="A1312" i="42"/>
  <c r="E1312" i="42" s="1"/>
  <c r="D1313" i="42" l="1"/>
  <c r="B1314" i="42"/>
  <c r="C1314" i="42" s="1"/>
  <c r="A1313" i="42"/>
  <c r="E1313" i="42" s="1"/>
  <c r="D1314" i="42" l="1"/>
  <c r="B1315" i="42"/>
  <c r="C1315" i="42" s="1"/>
  <c r="A1314" i="42"/>
  <c r="E1314" i="42" s="1"/>
  <c r="D1315" i="42" l="1"/>
  <c r="B1316" i="42"/>
  <c r="C1316" i="42" s="1"/>
  <c r="A1315" i="42"/>
  <c r="E1315" i="42" s="1"/>
  <c r="D1316" i="42" l="1"/>
  <c r="B1317" i="42"/>
  <c r="C1317" i="42" s="1"/>
  <c r="A1316" i="42"/>
  <c r="E1316" i="42" s="1"/>
  <c r="D1317" i="42" l="1"/>
  <c r="B1318" i="42"/>
  <c r="C1318" i="42" s="1"/>
  <c r="A1317" i="42"/>
  <c r="E1317" i="42" s="1"/>
  <c r="D1318" i="42" l="1"/>
  <c r="B1319" i="42"/>
  <c r="C1319" i="42" s="1"/>
  <c r="A1318" i="42"/>
  <c r="E1318" i="42" s="1"/>
  <c r="D1319" i="42" l="1"/>
  <c r="B1320" i="42"/>
  <c r="C1320" i="42" s="1"/>
  <c r="A1319" i="42"/>
  <c r="E1319" i="42" s="1"/>
  <c r="D1320" i="42" l="1"/>
  <c r="B1321" i="42"/>
  <c r="C1321" i="42" s="1"/>
  <c r="A1320" i="42"/>
  <c r="E1320" i="42" s="1"/>
  <c r="D1321" i="42" l="1"/>
  <c r="B1322" i="42"/>
  <c r="C1322" i="42" s="1"/>
  <c r="A1321" i="42"/>
  <c r="E1321" i="42" s="1"/>
  <c r="D1322" i="42" l="1"/>
  <c r="B1323" i="42"/>
  <c r="C1323" i="42" s="1"/>
  <c r="A1322" i="42"/>
  <c r="E1322" i="42" s="1"/>
  <c r="D1323" i="42" l="1"/>
  <c r="B1324" i="42"/>
  <c r="C1324" i="42" s="1"/>
  <c r="A1323" i="42"/>
  <c r="E1323" i="42" s="1"/>
  <c r="D1324" i="42" l="1"/>
  <c r="B1325" i="42"/>
  <c r="C1325" i="42" s="1"/>
  <c r="A1324" i="42"/>
  <c r="E1324" i="42" s="1"/>
  <c r="D1325" i="42" l="1"/>
  <c r="B1326" i="42"/>
  <c r="C1326" i="42" s="1"/>
  <c r="A1325" i="42"/>
  <c r="E1325" i="42" s="1"/>
  <c r="D1326" i="42" l="1"/>
  <c r="B1327" i="42"/>
  <c r="C1327" i="42" s="1"/>
  <c r="A1326" i="42"/>
  <c r="E1326" i="42" s="1"/>
  <c r="D1327" i="42" l="1"/>
  <c r="B1328" i="42"/>
  <c r="C1328" i="42" s="1"/>
  <c r="A1327" i="42"/>
  <c r="E1327" i="42" s="1"/>
  <c r="D1328" i="42" l="1"/>
  <c r="B1329" i="42"/>
  <c r="C1329" i="42" s="1"/>
  <c r="A1328" i="42"/>
  <c r="E1328" i="42" s="1"/>
  <c r="D1329" i="42" l="1"/>
  <c r="B1330" i="42"/>
  <c r="C1330" i="42" s="1"/>
  <c r="A1329" i="42"/>
  <c r="E1329" i="42" s="1"/>
  <c r="D1330" i="42" l="1"/>
  <c r="B1331" i="42"/>
  <c r="C1331" i="42" s="1"/>
  <c r="A1330" i="42"/>
  <c r="E1330" i="42" s="1"/>
  <c r="B1332" i="42" l="1"/>
  <c r="C1332" i="42" s="1"/>
  <c r="D1331" i="42"/>
  <c r="A1331" i="42"/>
  <c r="E1331" i="42" s="1"/>
  <c r="D1332" i="42" l="1"/>
  <c r="A1332" i="42"/>
  <c r="E1332" i="42" s="1"/>
  <c r="B1333" i="42"/>
  <c r="C1333" i="42" s="1"/>
  <c r="B1334" i="42" l="1"/>
  <c r="C1334" i="42" s="1"/>
  <c r="D1333" i="42"/>
  <c r="A1333" i="42"/>
  <c r="E1333" i="42" s="1"/>
  <c r="D1334" i="42" l="1"/>
  <c r="A1334" i="42"/>
  <c r="E1334" i="42" s="1"/>
  <c r="B1335" i="42"/>
  <c r="C1335" i="42" s="1"/>
  <c r="B1336" i="42" l="1"/>
  <c r="C1336" i="42" s="1"/>
  <c r="D1335" i="42"/>
  <c r="A1335" i="42"/>
  <c r="E1335" i="42" s="1"/>
  <c r="D1336" i="42" l="1"/>
  <c r="A1336" i="42"/>
  <c r="E1336" i="42" s="1"/>
  <c r="B1337" i="42"/>
  <c r="C1337" i="42" s="1"/>
  <c r="B1338" i="42" l="1"/>
  <c r="C1338" i="42" s="1"/>
  <c r="D1337" i="42"/>
  <c r="A1337" i="42"/>
  <c r="E1337" i="42" s="1"/>
  <c r="D1338" i="42" l="1"/>
  <c r="A1338" i="42"/>
  <c r="E1338" i="42" s="1"/>
  <c r="B1339" i="42"/>
  <c r="C1339" i="42" s="1"/>
  <c r="B1340" i="42" l="1"/>
  <c r="C1340" i="42" s="1"/>
  <c r="D1339" i="42"/>
  <c r="A1339" i="42"/>
  <c r="E1339" i="42" s="1"/>
  <c r="D1340" i="42" l="1"/>
  <c r="A1340" i="42"/>
  <c r="E1340" i="42" s="1"/>
  <c r="B1341" i="42"/>
  <c r="C1341" i="42" s="1"/>
  <c r="B1342" i="42" l="1"/>
  <c r="C1342" i="42" s="1"/>
  <c r="D1341" i="42"/>
  <c r="A1341" i="42"/>
  <c r="E1341" i="42" s="1"/>
  <c r="D1342" i="42" l="1"/>
  <c r="A1342" i="42"/>
  <c r="E1342" i="42" s="1"/>
  <c r="B1343" i="42"/>
  <c r="C1343" i="42" s="1"/>
  <c r="B1344" i="42" l="1"/>
  <c r="C1344" i="42" s="1"/>
  <c r="D1343" i="42"/>
  <c r="A1343" i="42"/>
  <c r="E1343" i="42" s="1"/>
  <c r="D1344" i="42" l="1"/>
  <c r="A1344" i="42"/>
  <c r="E1344" i="42" s="1"/>
  <c r="B1345" i="42"/>
  <c r="C1345" i="42" s="1"/>
  <c r="B1346" i="42" l="1"/>
  <c r="C1346" i="42" s="1"/>
  <c r="D1345" i="42"/>
  <c r="A1345" i="42"/>
  <c r="E1345" i="42" s="1"/>
  <c r="D1346" i="42" l="1"/>
  <c r="A1346" i="42"/>
  <c r="E1346" i="42" s="1"/>
  <c r="B1347" i="42"/>
  <c r="C1347" i="42" s="1"/>
  <c r="B1348" i="42" l="1"/>
  <c r="C1348" i="42" s="1"/>
  <c r="D1347" i="42"/>
  <c r="A1347" i="42"/>
  <c r="E1347" i="42" s="1"/>
  <c r="D1348" i="42" l="1"/>
  <c r="A1348" i="42"/>
  <c r="E1348" i="42" s="1"/>
  <c r="B1349" i="42"/>
  <c r="C1349" i="42" s="1"/>
  <c r="B1350" i="42" l="1"/>
  <c r="C1350" i="42" s="1"/>
  <c r="D1349" i="42"/>
  <c r="A1349" i="42"/>
  <c r="E1349" i="42" s="1"/>
  <c r="D1350" i="42" l="1"/>
  <c r="A1350" i="42"/>
  <c r="E1350" i="42" s="1"/>
  <c r="B1351" i="42"/>
  <c r="C1351" i="42" s="1"/>
  <c r="B1352" i="42" l="1"/>
  <c r="C1352" i="42" s="1"/>
  <c r="D1351" i="42"/>
  <c r="A1351" i="42"/>
  <c r="E1351" i="42" s="1"/>
  <c r="D1352" i="42" l="1"/>
  <c r="A1352" i="42"/>
  <c r="E1352" i="42" s="1"/>
  <c r="B1353" i="42"/>
  <c r="C1353" i="42" s="1"/>
  <c r="B1354" i="42" l="1"/>
  <c r="C1354" i="42" s="1"/>
  <c r="D1353" i="42"/>
  <c r="A1353" i="42"/>
  <c r="E1353" i="42" s="1"/>
  <c r="D1354" i="42" l="1"/>
  <c r="A1354" i="42"/>
  <c r="E1354" i="42" s="1"/>
  <c r="B1355" i="42"/>
  <c r="C1355" i="42" s="1"/>
  <c r="B1356" i="42" l="1"/>
  <c r="C1356" i="42" s="1"/>
  <c r="D1355" i="42"/>
  <c r="A1355" i="42"/>
  <c r="E1355" i="42" s="1"/>
  <c r="D1356" i="42" l="1"/>
  <c r="A1356" i="42"/>
  <c r="E1356" i="42" s="1"/>
  <c r="B1357" i="42"/>
  <c r="C1357" i="42" s="1"/>
  <c r="B1358" i="42" l="1"/>
  <c r="C1358" i="42" s="1"/>
  <c r="D1357" i="42"/>
  <c r="A1357" i="42"/>
  <c r="E1357" i="42" s="1"/>
  <c r="D1358" i="42" l="1"/>
  <c r="A1358" i="42"/>
  <c r="E1358" i="42" s="1"/>
  <c r="B1359" i="42"/>
  <c r="C1359" i="42" s="1"/>
  <c r="B1360" i="42" l="1"/>
  <c r="C1360" i="42" s="1"/>
  <c r="D1359" i="42"/>
  <c r="A1359" i="42"/>
  <c r="E1359" i="42" s="1"/>
  <c r="D1360" i="42" l="1"/>
  <c r="A1360" i="42"/>
  <c r="E1360" i="42" s="1"/>
  <c r="B1361" i="42"/>
  <c r="C1361" i="42" s="1"/>
  <c r="B1362" i="42" l="1"/>
  <c r="C1362" i="42" s="1"/>
  <c r="D1361" i="42"/>
  <c r="A1361" i="42"/>
  <c r="E1361" i="42" s="1"/>
  <c r="D1362" i="42" l="1"/>
  <c r="A1362" i="42"/>
  <c r="E1362" i="42" s="1"/>
  <c r="B1363" i="42"/>
  <c r="C1363" i="42" s="1"/>
  <c r="B1364" i="42" l="1"/>
  <c r="C1364" i="42" s="1"/>
  <c r="D1363" i="42"/>
  <c r="A1363" i="42"/>
  <c r="E1363" i="42" s="1"/>
  <c r="D1364" i="42" l="1"/>
  <c r="A1364" i="42"/>
  <c r="E1364" i="42" s="1"/>
  <c r="B1365" i="42"/>
  <c r="C1365" i="42" s="1"/>
  <c r="B1366" i="42" l="1"/>
  <c r="C1366" i="42" s="1"/>
  <c r="D1365" i="42"/>
  <c r="A1365" i="42"/>
  <c r="E1365" i="42" s="1"/>
  <c r="D1366" i="42" l="1"/>
  <c r="A1366" i="42"/>
  <c r="E1366" i="42" s="1"/>
  <c r="B1367" i="42"/>
  <c r="C1367" i="42" s="1"/>
  <c r="B1368" i="42" l="1"/>
  <c r="C1368" i="42" s="1"/>
  <c r="D1367" i="42"/>
  <c r="A1367" i="42"/>
  <c r="E1367" i="42" s="1"/>
  <c r="D1368" i="42" l="1"/>
  <c r="A1368" i="42"/>
  <c r="E1368" i="42" s="1"/>
  <c r="B1369" i="42"/>
  <c r="C1369" i="42" s="1"/>
  <c r="B1370" i="42" l="1"/>
  <c r="C1370" i="42" s="1"/>
  <c r="D1369" i="42"/>
  <c r="A1369" i="42"/>
  <c r="E1369" i="42" s="1"/>
  <c r="D1370" i="42" l="1"/>
  <c r="A1370" i="42"/>
  <c r="E1370" i="42" s="1"/>
  <c r="B1371" i="42"/>
  <c r="C1371" i="42" s="1"/>
  <c r="B1372" i="42" l="1"/>
  <c r="C1372" i="42" s="1"/>
  <c r="D1371" i="42"/>
  <c r="A1371" i="42"/>
  <c r="E1371" i="42" s="1"/>
  <c r="D1372" i="42" l="1"/>
  <c r="A1372" i="42"/>
  <c r="E1372" i="42" s="1"/>
  <c r="B1373" i="42"/>
  <c r="C1373" i="42" s="1"/>
  <c r="B1374" i="42" l="1"/>
  <c r="C1374" i="42" s="1"/>
  <c r="D1373" i="42"/>
  <c r="A1373" i="42"/>
  <c r="E1373" i="42" s="1"/>
  <c r="D1374" i="42" l="1"/>
  <c r="A1374" i="42"/>
  <c r="E1374" i="42" s="1"/>
  <c r="B1375" i="42"/>
  <c r="C1375" i="42" s="1"/>
  <c r="B1376" i="42" l="1"/>
  <c r="C1376" i="42" s="1"/>
  <c r="D1375" i="42"/>
  <c r="A1375" i="42"/>
  <c r="E1375" i="42" s="1"/>
  <c r="D1376" i="42" l="1"/>
  <c r="A1376" i="42"/>
  <c r="E1376" i="42" s="1"/>
  <c r="B1377" i="42"/>
  <c r="C1377" i="42" s="1"/>
  <c r="B1378" i="42" l="1"/>
  <c r="C1378" i="42" s="1"/>
  <c r="D1377" i="42"/>
  <c r="A1377" i="42"/>
  <c r="E1377" i="42" s="1"/>
  <c r="D1378" i="42" l="1"/>
  <c r="A1378" i="42"/>
  <c r="E1378" i="42" s="1"/>
  <c r="B1379" i="42"/>
  <c r="C1379" i="42" s="1"/>
  <c r="B1380" i="42" l="1"/>
  <c r="C1380" i="42" s="1"/>
  <c r="D1379" i="42"/>
  <c r="A1379" i="42"/>
  <c r="E1379" i="42" s="1"/>
  <c r="D1380" i="42" l="1"/>
  <c r="A1380" i="42"/>
  <c r="E1380" i="42" s="1"/>
  <c r="B1381" i="42"/>
  <c r="C1381" i="42" s="1"/>
  <c r="B1382" i="42" l="1"/>
  <c r="C1382" i="42" s="1"/>
  <c r="D1381" i="42"/>
  <c r="A1381" i="42"/>
  <c r="E1381" i="42" s="1"/>
  <c r="D1382" i="42" l="1"/>
  <c r="A1382" i="42"/>
  <c r="E1382" i="42" s="1"/>
  <c r="B1383" i="42"/>
  <c r="C1383" i="42" s="1"/>
  <c r="B1384" i="42" l="1"/>
  <c r="C1384" i="42" s="1"/>
  <c r="D1383" i="42"/>
  <c r="A1383" i="42"/>
  <c r="E1383" i="42" s="1"/>
  <c r="D1384" i="42" l="1"/>
  <c r="A1384" i="42"/>
  <c r="E1384" i="42" s="1"/>
  <c r="B1385" i="42"/>
  <c r="C1385" i="42" s="1"/>
  <c r="B1386" i="42" l="1"/>
  <c r="C1386" i="42" s="1"/>
  <c r="D1385" i="42"/>
  <c r="A1385" i="42"/>
  <c r="E1385" i="42" s="1"/>
  <c r="D1386" i="42" l="1"/>
  <c r="A1386" i="42"/>
  <c r="E1386" i="42" s="1"/>
  <c r="B1387" i="42"/>
  <c r="C1387" i="42" s="1"/>
  <c r="B1388" i="42" l="1"/>
  <c r="C1388" i="42" s="1"/>
  <c r="D1387" i="42"/>
  <c r="A1387" i="42"/>
  <c r="E1387" i="42" s="1"/>
  <c r="D1388" i="42" l="1"/>
  <c r="A1388" i="42"/>
  <c r="E1388" i="42" s="1"/>
  <c r="B1389" i="42"/>
  <c r="C1389" i="42" s="1"/>
  <c r="B1390" i="42" l="1"/>
  <c r="C1390" i="42" s="1"/>
  <c r="D1389" i="42"/>
  <c r="A1389" i="42"/>
  <c r="E1389" i="42" s="1"/>
  <c r="D1390" i="42" l="1"/>
  <c r="A1390" i="42"/>
  <c r="E1390" i="42" s="1"/>
  <c r="B1391" i="42"/>
  <c r="C1391" i="42" s="1"/>
  <c r="B1392" i="42" l="1"/>
  <c r="C1392" i="42" s="1"/>
  <c r="D1391" i="42"/>
  <c r="A1391" i="42"/>
  <c r="E1391" i="42" s="1"/>
  <c r="D1392" i="42" l="1"/>
  <c r="A1392" i="42"/>
  <c r="E1392" i="42" s="1"/>
  <c r="B1393" i="42"/>
  <c r="C1393" i="42" s="1"/>
  <c r="B1394" i="42" l="1"/>
  <c r="C1394" i="42" s="1"/>
  <c r="D1393" i="42"/>
  <c r="A1393" i="42"/>
  <c r="E1393" i="42" s="1"/>
  <c r="D1394" i="42" l="1"/>
  <c r="A1394" i="42"/>
  <c r="E1394" i="42" s="1"/>
  <c r="B1395" i="42"/>
  <c r="C1395" i="42" s="1"/>
  <c r="B1396" i="42" l="1"/>
  <c r="C1396" i="42" s="1"/>
  <c r="D1395" i="42"/>
  <c r="A1395" i="42"/>
  <c r="E1395" i="42" s="1"/>
  <c r="D1396" i="42" l="1"/>
  <c r="A1396" i="42"/>
  <c r="E1396" i="42" s="1"/>
  <c r="B1397" i="42"/>
  <c r="C1397" i="42" s="1"/>
  <c r="B1398" i="42" l="1"/>
  <c r="C1398" i="42" s="1"/>
  <c r="D1397" i="42"/>
  <c r="A1397" i="42"/>
  <c r="E1397" i="42" s="1"/>
  <c r="D1398" i="42" l="1"/>
  <c r="A1398" i="42"/>
  <c r="E1398" i="42" s="1"/>
  <c r="B1399" i="42"/>
  <c r="C1399" i="42" s="1"/>
  <c r="B1400" i="42" l="1"/>
  <c r="C1400" i="42" s="1"/>
  <c r="D1399" i="42"/>
  <c r="A1399" i="42"/>
  <c r="E1399" i="42" s="1"/>
  <c r="D1400" i="42" l="1"/>
  <c r="A1400" i="42"/>
  <c r="E1400" i="42" s="1"/>
  <c r="B1401" i="42"/>
  <c r="C1401" i="42" s="1"/>
  <c r="B1402" i="42" l="1"/>
  <c r="C1402" i="42" s="1"/>
  <c r="D1401" i="42"/>
  <c r="A1401" i="42"/>
  <c r="E1401" i="42" s="1"/>
  <c r="D1402" i="42" l="1"/>
  <c r="A1402" i="42"/>
  <c r="E1402" i="42" s="1"/>
  <c r="B1403" i="42"/>
  <c r="C1403" i="42" s="1"/>
  <c r="B1404" i="42" l="1"/>
  <c r="C1404" i="42" s="1"/>
  <c r="D1403" i="42"/>
  <c r="A1403" i="42"/>
  <c r="E1403" i="42" s="1"/>
  <c r="D1404" i="42" l="1"/>
  <c r="A1404" i="42"/>
  <c r="E1404" i="42" s="1"/>
  <c r="B1405" i="42"/>
  <c r="C1405" i="42" s="1"/>
  <c r="B1406" i="42" l="1"/>
  <c r="C1406" i="42" s="1"/>
  <c r="D1405" i="42"/>
  <c r="A1405" i="42"/>
  <c r="E1405" i="42" s="1"/>
  <c r="D1406" i="42" l="1"/>
  <c r="A1406" i="42"/>
  <c r="E1406" i="42" s="1"/>
  <c r="B1407" i="42"/>
  <c r="C1407" i="42" s="1"/>
  <c r="B1408" i="42" l="1"/>
  <c r="C1408" i="42" s="1"/>
  <c r="D1407" i="42"/>
  <c r="A1407" i="42"/>
  <c r="E1407" i="42" s="1"/>
  <c r="D1408" i="42" l="1"/>
  <c r="A1408" i="42"/>
  <c r="E1408" i="42" s="1"/>
  <c r="B1409" i="42"/>
  <c r="C1409" i="42" s="1"/>
  <c r="B1410" i="42" l="1"/>
  <c r="C1410" i="42" s="1"/>
  <c r="D1409" i="42"/>
  <c r="A1409" i="42"/>
  <c r="E1409" i="42" s="1"/>
  <c r="D1410" i="42" l="1"/>
  <c r="A1410" i="42"/>
  <c r="E1410" i="42" s="1"/>
  <c r="B1411" i="42"/>
  <c r="C1411" i="42" s="1"/>
  <c r="B1412" i="42" l="1"/>
  <c r="C1412" i="42" s="1"/>
  <c r="D1411" i="42"/>
  <c r="A1411" i="42"/>
  <c r="E1411" i="42" s="1"/>
  <c r="D1412" i="42" l="1"/>
  <c r="A1412" i="42"/>
  <c r="E1412" i="42" s="1"/>
  <c r="B1413" i="42"/>
  <c r="C1413" i="42" s="1"/>
  <c r="B1414" i="42" l="1"/>
  <c r="C1414" i="42" s="1"/>
  <c r="D1413" i="42"/>
  <c r="A1413" i="42"/>
  <c r="E1413" i="42" s="1"/>
  <c r="D1414" i="42" l="1"/>
  <c r="A1414" i="42"/>
  <c r="E1414" i="42" s="1"/>
  <c r="B1415" i="42"/>
  <c r="C1415" i="42" s="1"/>
  <c r="B1416" i="42" l="1"/>
  <c r="C1416" i="42" s="1"/>
  <c r="D1415" i="42"/>
  <c r="A1415" i="42"/>
  <c r="E1415" i="42" s="1"/>
  <c r="D1416" i="42" l="1"/>
  <c r="A1416" i="42"/>
  <c r="E1416" i="42" s="1"/>
  <c r="B1417" i="42"/>
  <c r="C1417" i="42" s="1"/>
  <c r="B1418" i="42" l="1"/>
  <c r="C1418" i="42" s="1"/>
  <c r="D1417" i="42"/>
  <c r="A1417" i="42"/>
  <c r="E1417" i="42" s="1"/>
  <c r="D1418" i="42" l="1"/>
  <c r="A1418" i="42"/>
  <c r="E1418" i="42" s="1"/>
  <c r="B1419" i="42"/>
  <c r="C1419" i="42" s="1"/>
  <c r="B1420" i="42" l="1"/>
  <c r="C1420" i="42" s="1"/>
  <c r="D1419" i="42"/>
  <c r="A1419" i="42"/>
  <c r="E1419" i="42" s="1"/>
  <c r="D1420" i="42" l="1"/>
  <c r="A1420" i="42"/>
  <c r="E1420" i="42" s="1"/>
  <c r="B1421" i="42"/>
  <c r="C1421" i="42" s="1"/>
  <c r="B1422" i="42" l="1"/>
  <c r="C1422" i="42" s="1"/>
  <c r="D1421" i="42"/>
  <c r="A1421" i="42"/>
  <c r="E1421" i="42" s="1"/>
  <c r="D1422" i="42" l="1"/>
  <c r="A1422" i="42"/>
  <c r="E1422" i="42" s="1"/>
  <c r="B1423" i="42"/>
  <c r="C1423" i="42" s="1"/>
  <c r="B1424" i="42" l="1"/>
  <c r="C1424" i="42" s="1"/>
  <c r="D1423" i="42"/>
  <c r="A1423" i="42"/>
  <c r="E1423" i="42" s="1"/>
  <c r="D1424" i="42" l="1"/>
  <c r="A1424" i="42"/>
  <c r="E1424" i="42" s="1"/>
  <c r="B1425" i="42"/>
  <c r="C1425" i="42" s="1"/>
  <c r="B1426" i="42" l="1"/>
  <c r="C1426" i="42" s="1"/>
  <c r="D1425" i="42"/>
  <c r="A1425" i="42"/>
  <c r="E1425" i="42" s="1"/>
  <c r="D1426" i="42" l="1"/>
  <c r="A1426" i="42"/>
  <c r="E1426" i="42" s="1"/>
  <c r="B1427" i="42"/>
  <c r="C1427" i="42" s="1"/>
  <c r="B1428" i="42" l="1"/>
  <c r="C1428" i="42" s="1"/>
  <c r="D1427" i="42"/>
  <c r="A1427" i="42"/>
  <c r="E1427" i="42" s="1"/>
  <c r="D1428" i="42" l="1"/>
  <c r="A1428" i="42"/>
  <c r="E1428" i="42" s="1"/>
  <c r="B1429" i="42"/>
  <c r="C1429" i="42" s="1"/>
  <c r="B1430" i="42" l="1"/>
  <c r="C1430" i="42" s="1"/>
  <c r="D1429" i="42"/>
  <c r="A1429" i="42"/>
  <c r="E1429" i="42" s="1"/>
  <c r="D1430" i="42" l="1"/>
  <c r="A1430" i="42"/>
  <c r="E1430" i="42" s="1"/>
  <c r="B1431" i="42"/>
  <c r="C1431" i="42" s="1"/>
  <c r="B1432" i="42" l="1"/>
  <c r="C1432" i="42" s="1"/>
  <c r="D1431" i="42"/>
  <c r="A1431" i="42"/>
  <c r="E1431" i="42" s="1"/>
  <c r="D1432" i="42" l="1"/>
  <c r="A1432" i="42"/>
  <c r="E1432" i="42" s="1"/>
  <c r="B1433" i="42"/>
  <c r="C1433" i="42" s="1"/>
  <c r="B1434" i="42" l="1"/>
  <c r="C1434" i="42" s="1"/>
  <c r="D1433" i="42"/>
  <c r="A1433" i="42"/>
  <c r="E1433" i="42" s="1"/>
  <c r="D1434" i="42" l="1"/>
  <c r="A1434" i="42"/>
  <c r="E1434" i="42" s="1"/>
  <c r="B1435" i="42"/>
  <c r="C1435" i="42" s="1"/>
  <c r="B1436" i="42" l="1"/>
  <c r="C1436" i="42" s="1"/>
  <c r="D1435" i="42"/>
  <c r="A1435" i="42"/>
  <c r="E1435" i="42" s="1"/>
  <c r="D1436" i="42" l="1"/>
  <c r="A1436" i="42"/>
  <c r="E1436" i="42" s="1"/>
  <c r="B1437" i="42"/>
  <c r="C1437" i="42" s="1"/>
  <c r="B1438" i="42" l="1"/>
  <c r="C1438" i="42" s="1"/>
  <c r="D1437" i="42"/>
  <c r="A1437" i="42"/>
  <c r="E1437" i="42" s="1"/>
  <c r="D1438" i="42" l="1"/>
  <c r="A1438" i="42"/>
  <c r="E1438" i="42" s="1"/>
  <c r="B1439" i="42"/>
  <c r="C1439" i="42" s="1"/>
  <c r="B1440" i="42" l="1"/>
  <c r="C1440" i="42" s="1"/>
  <c r="D1439" i="42"/>
  <c r="A1439" i="42"/>
  <c r="E1439" i="42" s="1"/>
  <c r="D1440" i="42" l="1"/>
  <c r="A1440" i="42"/>
  <c r="E1440" i="42" s="1"/>
  <c r="B1441" i="42"/>
  <c r="C1441" i="42" s="1"/>
  <c r="B1442" i="42" l="1"/>
  <c r="C1442" i="42" s="1"/>
  <c r="D1441" i="42"/>
  <c r="A1441" i="42"/>
  <c r="E1441" i="42" s="1"/>
  <c r="D1442" i="42" l="1"/>
  <c r="A1442" i="42"/>
  <c r="E1442" i="42" s="1"/>
  <c r="B1443" i="42"/>
  <c r="C1443" i="42" s="1"/>
  <c r="B1444" i="42" l="1"/>
  <c r="C1444" i="42" s="1"/>
  <c r="D1443" i="42"/>
  <c r="A1443" i="42"/>
  <c r="E1443" i="42" s="1"/>
  <c r="D1444" i="42" l="1"/>
  <c r="A1444" i="42"/>
  <c r="E1444" i="42" s="1"/>
  <c r="B1445" i="42"/>
  <c r="C1445" i="42" s="1"/>
  <c r="B1446" i="42" l="1"/>
  <c r="C1446" i="42" s="1"/>
  <c r="D1445" i="42"/>
  <c r="A1445" i="42"/>
  <c r="E1445" i="42" s="1"/>
  <c r="D1446" i="42" l="1"/>
  <c r="A1446" i="42"/>
  <c r="E1446" i="42" s="1"/>
  <c r="B1447" i="42"/>
  <c r="C1447" i="42" s="1"/>
  <c r="B1448" i="42" l="1"/>
  <c r="C1448" i="42" s="1"/>
  <c r="D1447" i="42"/>
  <c r="A1447" i="42"/>
  <c r="E1447" i="42" s="1"/>
  <c r="D1448" i="42" l="1"/>
  <c r="A1448" i="42"/>
  <c r="E1448" i="42" s="1"/>
  <c r="B1449" i="42"/>
  <c r="C1449" i="42" s="1"/>
  <c r="B1450" i="42" l="1"/>
  <c r="C1450" i="42" s="1"/>
  <c r="D1449" i="42"/>
  <c r="A1449" i="42"/>
  <c r="E1449" i="42" s="1"/>
  <c r="D1450" i="42" l="1"/>
  <c r="A1450" i="42"/>
  <c r="E1450" i="42" s="1"/>
  <c r="B1451" i="42"/>
  <c r="C1451" i="42" s="1"/>
  <c r="B1452" i="42" l="1"/>
  <c r="C1452" i="42" s="1"/>
  <c r="D1451" i="42"/>
  <c r="A1451" i="42"/>
  <c r="E1451" i="42" s="1"/>
  <c r="B1453" i="42" l="1"/>
  <c r="C1453" i="42" s="1"/>
  <c r="D1452" i="42"/>
  <c r="A1452" i="42"/>
  <c r="E1452" i="42" s="1"/>
  <c r="D1453" i="42" l="1"/>
  <c r="A1453" i="42"/>
  <c r="E1453" i="42" s="1"/>
  <c r="B1454" i="42"/>
  <c r="C1454" i="42" s="1"/>
  <c r="B1455" i="42" l="1"/>
  <c r="C1455" i="42" s="1"/>
  <c r="D1454" i="42"/>
  <c r="A1454" i="42"/>
  <c r="E1454" i="42" s="1"/>
  <c r="D1455" i="42" l="1"/>
  <c r="A1455" i="42"/>
  <c r="E1455" i="42" s="1"/>
  <c r="B1456" i="42"/>
  <c r="C1456" i="42" s="1"/>
  <c r="B1457" i="42" l="1"/>
  <c r="C1457" i="42" s="1"/>
  <c r="A1456" i="42"/>
  <c r="E1456" i="42" s="1"/>
  <c r="D1456" i="42"/>
  <c r="D1457" i="42" l="1"/>
  <c r="B1458" i="42"/>
  <c r="C1458" i="42" s="1"/>
  <c r="A1457" i="42"/>
  <c r="E1457" i="42" s="1"/>
  <c r="B1459" i="42" l="1"/>
  <c r="C1459" i="42" s="1"/>
  <c r="D1458" i="42"/>
  <c r="A1458" i="42"/>
  <c r="E1458" i="42" s="1"/>
  <c r="D1459" i="42" l="1"/>
  <c r="B1460" i="42"/>
  <c r="C1460" i="42" s="1"/>
  <c r="A1459" i="42"/>
  <c r="E1459" i="42" s="1"/>
  <c r="B1461" i="42" l="1"/>
  <c r="C1461" i="42" s="1"/>
  <c r="D1460" i="42"/>
  <c r="A1460" i="42"/>
  <c r="E1460" i="42" s="1"/>
  <c r="D1461" i="42" l="1"/>
  <c r="A1461" i="42"/>
  <c r="E1461" i="42" s="1"/>
  <c r="B1462" i="42"/>
  <c r="C1462" i="42" s="1"/>
  <c r="B1463" i="42" l="1"/>
  <c r="C1463" i="42" s="1"/>
  <c r="D1462" i="42"/>
  <c r="A1462" i="42"/>
  <c r="E1462" i="42" s="1"/>
  <c r="D1463" i="42" l="1"/>
  <c r="A1463" i="42"/>
  <c r="E1463" i="42" s="1"/>
  <c r="B1464" i="42"/>
  <c r="C1464" i="42" s="1"/>
  <c r="B1465" i="42" l="1"/>
  <c r="C1465" i="42" s="1"/>
  <c r="D1464" i="42"/>
  <c r="A1464" i="42"/>
  <c r="E1464" i="42" s="1"/>
  <c r="D1465" i="42" l="1"/>
  <c r="A1465" i="42"/>
  <c r="E1465" i="42" s="1"/>
  <c r="B1466" i="42"/>
  <c r="C1466" i="42" s="1"/>
  <c r="B1467" i="42" l="1"/>
  <c r="C1467" i="42" s="1"/>
  <c r="D1466" i="42"/>
  <c r="A1466" i="42"/>
  <c r="E1466" i="42" s="1"/>
  <c r="D1467" i="42" l="1"/>
  <c r="A1467" i="42"/>
  <c r="E1467" i="42" s="1"/>
  <c r="B1468" i="42"/>
  <c r="C1468" i="42" s="1"/>
  <c r="B1469" i="42" l="1"/>
  <c r="C1469" i="42" s="1"/>
  <c r="D1468" i="42"/>
  <c r="A1468" i="42"/>
  <c r="E1468" i="42" s="1"/>
  <c r="D1469" i="42" l="1"/>
  <c r="A1469" i="42"/>
  <c r="E1469" i="42" s="1"/>
  <c r="B1470" i="42"/>
  <c r="C1470" i="42" s="1"/>
  <c r="B1471" i="42" l="1"/>
  <c r="C1471" i="42" s="1"/>
  <c r="D1470" i="42"/>
  <c r="A1470" i="42"/>
  <c r="E1470" i="42" s="1"/>
  <c r="D1471" i="42" l="1"/>
  <c r="A1471" i="42"/>
  <c r="E1471" i="42" s="1"/>
  <c r="B1472" i="42"/>
  <c r="C1472" i="42" s="1"/>
  <c r="B1473" i="42" l="1"/>
  <c r="C1473" i="42" s="1"/>
  <c r="D1472" i="42"/>
  <c r="A1472" i="42"/>
  <c r="E1472" i="42" s="1"/>
  <c r="D1473" i="42" l="1"/>
  <c r="A1473" i="42"/>
  <c r="E1473" i="42" s="1"/>
  <c r="B1474" i="42"/>
  <c r="C1474" i="42" s="1"/>
  <c r="A1474" i="42" l="1"/>
  <c r="E1474" i="42" s="1"/>
  <c r="B1475" i="42"/>
  <c r="C1475" i="42" s="1"/>
  <c r="D1474" i="42"/>
  <c r="D1475" i="42" l="1"/>
  <c r="A1475" i="42"/>
  <c r="E1475" i="42" s="1"/>
  <c r="B1476" i="42"/>
  <c r="C1476" i="42" s="1"/>
  <c r="A1476" i="42" l="1"/>
  <c r="E1476" i="42" s="1"/>
  <c r="B1477" i="42"/>
  <c r="C1477" i="42" s="1"/>
  <c r="D1476" i="42"/>
  <c r="D1477" i="42" l="1"/>
  <c r="A1477" i="42"/>
  <c r="E1477" i="42" s="1"/>
  <c r="B1478" i="42"/>
  <c r="C1478" i="42" s="1"/>
  <c r="A1478" i="42" l="1"/>
  <c r="E1478" i="42" s="1"/>
  <c r="B1479" i="42"/>
  <c r="C1479" i="42" s="1"/>
  <c r="D1478" i="42"/>
  <c r="D1479" i="42" l="1"/>
  <c r="A1479" i="42"/>
  <c r="E1479" i="42" s="1"/>
  <c r="B1480" i="42"/>
  <c r="C1480" i="42" s="1"/>
  <c r="A1480" i="42" l="1"/>
  <c r="E1480" i="42" s="1"/>
  <c r="B1481" i="42"/>
  <c r="C1481" i="42" s="1"/>
  <c r="D1480" i="42"/>
  <c r="D1481" i="42" l="1"/>
  <c r="A1481" i="42"/>
  <c r="E1481" i="42" s="1"/>
  <c r="B1482" i="42"/>
  <c r="C1482" i="42" s="1"/>
  <c r="A1482" i="42" l="1"/>
  <c r="E1482" i="42" s="1"/>
  <c r="B1483" i="42"/>
  <c r="C1483" i="42" s="1"/>
  <c r="D1482" i="42"/>
  <c r="D1483" i="42" l="1"/>
  <c r="A1483" i="42"/>
  <c r="E1483" i="42" s="1"/>
  <c r="B1484" i="42"/>
  <c r="C1484" i="42" s="1"/>
  <c r="A1484" i="42" l="1"/>
  <c r="E1484" i="42" s="1"/>
  <c r="B1485" i="42"/>
  <c r="C1485" i="42" s="1"/>
  <c r="D1484" i="42"/>
  <c r="D1485" i="42" l="1"/>
  <c r="A1485" i="42"/>
  <c r="E1485" i="42" s="1"/>
  <c r="B1486" i="42"/>
  <c r="C1486" i="42" s="1"/>
  <c r="A1486" i="42" l="1"/>
  <c r="E1486" i="42" s="1"/>
  <c r="B1487" i="42"/>
  <c r="C1487" i="42" s="1"/>
  <c r="D1486" i="42"/>
  <c r="D1487" i="42" l="1"/>
  <c r="A1487" i="42"/>
  <c r="E1487" i="42" s="1"/>
  <c r="B1488" i="42"/>
  <c r="C1488" i="42" s="1"/>
  <c r="A1488" i="42" l="1"/>
  <c r="E1488" i="42" s="1"/>
  <c r="B1489" i="42"/>
  <c r="C1489" i="42" s="1"/>
  <c r="D1488" i="42"/>
  <c r="D1489" i="42" l="1"/>
  <c r="B1490" i="42"/>
  <c r="C1490" i="42" s="1"/>
  <c r="A1489" i="42"/>
  <c r="F1489" i="42" l="1"/>
  <c r="E1489" i="42"/>
  <c r="D1490" i="42"/>
  <c r="B1491" i="42"/>
  <c r="C1491" i="42" s="1"/>
  <c r="A1490" i="42"/>
  <c r="E1491" i="42" l="1"/>
  <c r="E1490" i="42"/>
  <c r="D1491" i="42"/>
  <c r="A1491" i="42"/>
  <c r="B1492" i="42"/>
  <c r="C1492" i="42" s="1"/>
  <c r="E1492" i="42" l="1"/>
  <c r="D1492" i="42"/>
  <c r="B1493" i="42"/>
  <c r="A1492" i="42"/>
  <c r="C1493" i="42" l="1"/>
  <c r="E1493" i="42"/>
  <c r="D1493" i="42"/>
  <c r="A1493" i="42"/>
  <c r="B1494" i="42"/>
  <c r="C1494" i="42" l="1"/>
  <c r="E1494" i="42"/>
  <c r="D1494" i="42"/>
  <c r="B1495" i="42"/>
  <c r="A1494" i="42"/>
  <c r="C1495" i="42" l="1"/>
  <c r="E1495" i="42"/>
  <c r="D1495" i="42"/>
  <c r="A1495" i="42"/>
  <c r="B1496" i="42"/>
  <c r="C1496" i="42" l="1"/>
  <c r="E1496" i="42"/>
  <c r="D1496" i="42"/>
  <c r="B1497" i="42"/>
  <c r="A1496" i="42"/>
  <c r="C1497" i="42" l="1"/>
  <c r="E1497" i="42"/>
  <c r="D1497" i="42"/>
  <c r="A1497" i="42"/>
  <c r="B1498" i="42"/>
  <c r="C1498" i="42" l="1"/>
  <c r="E1498" i="42"/>
  <c r="D1498" i="42"/>
  <c r="B1499" i="42"/>
  <c r="A1498" i="42"/>
  <c r="C1499" i="42" l="1"/>
  <c r="E1499" i="42"/>
  <c r="D1499" i="42"/>
  <c r="A1499" i="42"/>
  <c r="B1500" i="42"/>
  <c r="C1500" i="42" l="1"/>
  <c r="E1500" i="42"/>
  <c r="D1500" i="42"/>
  <c r="B1501" i="42"/>
  <c r="A1500" i="42"/>
  <c r="C1501" i="42" l="1"/>
  <c r="E1501" i="42"/>
  <c r="D1501" i="42"/>
  <c r="A1501" i="42"/>
  <c r="B1502" i="42"/>
  <c r="C1502" i="42" l="1"/>
  <c r="E1502" i="42"/>
  <c r="D1502" i="42"/>
  <c r="B1503" i="42"/>
  <c r="A1502" i="42"/>
  <c r="C1503" i="42" l="1"/>
  <c r="E1503" i="42"/>
  <c r="D1503" i="42"/>
  <c r="A1503" i="42"/>
  <c r="B1504" i="42"/>
  <c r="C1504" i="42" l="1"/>
  <c r="E1504" i="42"/>
  <c r="D1504" i="42"/>
  <c r="B1505" i="42"/>
  <c r="A1504" i="42"/>
  <c r="C1505" i="42" l="1"/>
  <c r="E1505" i="42"/>
  <c r="D1505" i="42"/>
  <c r="A1505" i="42"/>
  <c r="B1506" i="42"/>
  <c r="C1506" i="42" l="1"/>
  <c r="E1506" i="42"/>
  <c r="D1506" i="42"/>
  <c r="B1507" i="42"/>
  <c r="A1506" i="42"/>
  <c r="C1507" i="42" l="1"/>
  <c r="E1507" i="42"/>
  <c r="D1507" i="42"/>
  <c r="A1507" i="42"/>
  <c r="B1508" i="42"/>
  <c r="C1508" i="42" l="1"/>
  <c r="E1508" i="42"/>
  <c r="D1508" i="42"/>
  <c r="B1509" i="42"/>
  <c r="A1508" i="42"/>
  <c r="C1509" i="42" l="1"/>
  <c r="E1509" i="42"/>
  <c r="D1509" i="42"/>
  <c r="A1509" i="42"/>
  <c r="B1510" i="42"/>
  <c r="C1510" i="42" l="1"/>
  <c r="E1510" i="42"/>
  <c r="D1510" i="42"/>
  <c r="B1511" i="42"/>
  <c r="A1510" i="42"/>
  <c r="C1511" i="42" l="1"/>
  <c r="E1511" i="42"/>
  <c r="D1511" i="42"/>
  <c r="A1511" i="42"/>
  <c r="B1512" i="42"/>
  <c r="C1512" i="42" l="1"/>
  <c r="E1512" i="42"/>
  <c r="D1512" i="42"/>
  <c r="B1513" i="42"/>
  <c r="A1512" i="42"/>
  <c r="C1513" i="42" l="1"/>
  <c r="E1513" i="42"/>
  <c r="D1513" i="42"/>
  <c r="A1513" i="42"/>
  <c r="B1514" i="42"/>
  <c r="C1514" i="42" l="1"/>
  <c r="E1514" i="42"/>
  <c r="D1514" i="42"/>
  <c r="B1515" i="42"/>
  <c r="A1514" i="42"/>
  <c r="C1515" i="42" l="1"/>
  <c r="E1515" i="42"/>
  <c r="D1515" i="42"/>
  <c r="A1515" i="42"/>
  <c r="B1516" i="42"/>
  <c r="C1516" i="42" l="1"/>
  <c r="E1516" i="42"/>
  <c r="D1516" i="42"/>
  <c r="B1517" i="42"/>
  <c r="A1516" i="42"/>
  <c r="C1517" i="42" l="1"/>
  <c r="E1517" i="42"/>
  <c r="D1517" i="42"/>
  <c r="A1517" i="42"/>
  <c r="B1518" i="42"/>
  <c r="C1518" i="42" l="1"/>
  <c r="E1518" i="42"/>
  <c r="D1518" i="42"/>
  <c r="B1519" i="42"/>
  <c r="A1518" i="42"/>
  <c r="C1519" i="42" l="1"/>
  <c r="E1519" i="42"/>
  <c r="D1519" i="42"/>
  <c r="A1519" i="42"/>
  <c r="B1520" i="42"/>
  <c r="C1520" i="42" l="1"/>
  <c r="E1520" i="42"/>
  <c r="A1520" i="42"/>
  <c r="B1521" i="42"/>
  <c r="D1520" i="42"/>
  <c r="C1521" i="42" l="1"/>
  <c r="E1521" i="42"/>
  <c r="A1521" i="42"/>
  <c r="B1522" i="42"/>
  <c r="D1521" i="42"/>
  <c r="C1522" i="42" l="1"/>
  <c r="E1522" i="42"/>
  <c r="B1523" i="42"/>
  <c r="D1522" i="42"/>
  <c r="A1522" i="42"/>
  <c r="C1523" i="42" l="1"/>
  <c r="E1523" i="42"/>
  <c r="A1523" i="42"/>
  <c r="B1524" i="42"/>
  <c r="D1523" i="42"/>
  <c r="C1524" i="42" l="1"/>
  <c r="E1524" i="42"/>
  <c r="B1525" i="42"/>
  <c r="D1524" i="42"/>
  <c r="A1524" i="42"/>
  <c r="C1525" i="42" l="1"/>
  <c r="E1525" i="42"/>
  <c r="A1525" i="42"/>
  <c r="D1525" i="42"/>
  <c r="B1526" i="42"/>
  <c r="C1526" i="42" l="1"/>
  <c r="E1526" i="42"/>
  <c r="B1527" i="42"/>
  <c r="A1526" i="42"/>
  <c r="D1526" i="42"/>
  <c r="C1527" i="42" l="1"/>
  <c r="E1527" i="42"/>
  <c r="B1528" i="42"/>
  <c r="A1527" i="42"/>
  <c r="D1527" i="42"/>
  <c r="C1528" i="42" l="1"/>
  <c r="E1528" i="42"/>
  <c r="B1529" i="42"/>
  <c r="A1528" i="42"/>
  <c r="D1528" i="42"/>
  <c r="C1529" i="42" l="1"/>
  <c r="E1529" i="42"/>
  <c r="B1530" i="42"/>
  <c r="A1529" i="42"/>
  <c r="D1529" i="42"/>
  <c r="C1530" i="42" l="1"/>
  <c r="E1530" i="42"/>
  <c r="B1531" i="42"/>
  <c r="A1530" i="42"/>
  <c r="D1530" i="42"/>
  <c r="C1531" i="42" l="1"/>
  <c r="E1531" i="42"/>
  <c r="B1532" i="42"/>
  <c r="A1531" i="42"/>
  <c r="D1531" i="42"/>
  <c r="C1532" i="42" l="1"/>
  <c r="E1532" i="42"/>
  <c r="B1533" i="42"/>
  <c r="A1532" i="42"/>
  <c r="D1532" i="42"/>
  <c r="C1533" i="42" l="1"/>
  <c r="E1533" i="42"/>
  <c r="B1534" i="42"/>
  <c r="A1533" i="42"/>
  <c r="D1533" i="42"/>
  <c r="C1534" i="42" l="1"/>
  <c r="E1534" i="42"/>
  <c r="B1535" i="42"/>
  <c r="A1534" i="42"/>
  <c r="D1534" i="42"/>
  <c r="C1535" i="42" l="1"/>
  <c r="E1535" i="42"/>
  <c r="B1536" i="42"/>
  <c r="A1535" i="42"/>
  <c r="D1535" i="42"/>
  <c r="C1536" i="42" l="1"/>
  <c r="E1536" i="42"/>
  <c r="B1537" i="42"/>
  <c r="A1536" i="42"/>
  <c r="D1536" i="42"/>
  <c r="C1537" i="42" l="1"/>
  <c r="E1537" i="42"/>
  <c r="B1538" i="42"/>
  <c r="A1537" i="42"/>
  <c r="D1537" i="42"/>
  <c r="C1538" i="42" l="1"/>
  <c r="E1538" i="42"/>
  <c r="B1539" i="42"/>
  <c r="A1538" i="42"/>
  <c r="D1538" i="42"/>
  <c r="C1539" i="42" l="1"/>
  <c r="E1539" i="42"/>
  <c r="B1540" i="42"/>
  <c r="A1539" i="42"/>
  <c r="D1539" i="42"/>
  <c r="C1540" i="42" l="1"/>
  <c r="E1540" i="42"/>
  <c r="B1541" i="42"/>
  <c r="A1540" i="42"/>
  <c r="D1540" i="42"/>
  <c r="C1541" i="42" l="1"/>
  <c r="E1541" i="42"/>
  <c r="B1542" i="42"/>
  <c r="A1541" i="42"/>
  <c r="D1541" i="42"/>
  <c r="C1542" i="42" l="1"/>
  <c r="E1542" i="42"/>
  <c r="B1543" i="42"/>
  <c r="A1542" i="42"/>
  <c r="D1542" i="42"/>
  <c r="C1543" i="42" l="1"/>
  <c r="E1543" i="42"/>
  <c r="B1544" i="42"/>
  <c r="A1543" i="42"/>
  <c r="D1543" i="42"/>
  <c r="C1544" i="42" l="1"/>
  <c r="E1544" i="42"/>
  <c r="B1545" i="42"/>
  <c r="A1544" i="42"/>
  <c r="D1544" i="42"/>
  <c r="C1545" i="42" l="1"/>
  <c r="E1545" i="42"/>
  <c r="B1546" i="42"/>
  <c r="A1545" i="42"/>
  <c r="D1545" i="42"/>
  <c r="C1546" i="42" l="1"/>
  <c r="E1546" i="42"/>
  <c r="B1547" i="42"/>
  <c r="A1546" i="42"/>
  <c r="D1546" i="42"/>
  <c r="C1547" i="42" l="1"/>
  <c r="E1547" i="42"/>
  <c r="B1548" i="42"/>
  <c r="A1547" i="42"/>
  <c r="D1547" i="42"/>
  <c r="C1548" i="42" l="1"/>
  <c r="E1548" i="42"/>
  <c r="B1549" i="42"/>
  <c r="A1548" i="42"/>
  <c r="D1548" i="42"/>
  <c r="C1549" i="42" l="1"/>
  <c r="E1549" i="42"/>
  <c r="B1550" i="42"/>
  <c r="A1549" i="42"/>
  <c r="D1549" i="42"/>
  <c r="C1550" i="42" l="1"/>
  <c r="E1550" i="42"/>
  <c r="B1551" i="42"/>
  <c r="A1550" i="42"/>
  <c r="D1550" i="42"/>
  <c r="C1551" i="42" l="1"/>
  <c r="E1551" i="42"/>
  <c r="B1552" i="42"/>
  <c r="A1551" i="42"/>
  <c r="D1551" i="42"/>
  <c r="C1552" i="42" l="1"/>
  <c r="E1552" i="42"/>
  <c r="B1553" i="42"/>
  <c r="A1552" i="42"/>
  <c r="D1552" i="42"/>
  <c r="C1553" i="42" l="1"/>
  <c r="E1553" i="42"/>
  <c r="B1554" i="42"/>
  <c r="A1553" i="42"/>
  <c r="D1553" i="42"/>
  <c r="C1554" i="42" l="1"/>
  <c r="E1554" i="42"/>
  <c r="B1555" i="42"/>
  <c r="A1554" i="42"/>
  <c r="D1554" i="42"/>
  <c r="C1555" i="42" l="1"/>
  <c r="E1555" i="42"/>
  <c r="B1556" i="42"/>
  <c r="A1555" i="42"/>
  <c r="D1555" i="42"/>
  <c r="C1556" i="42" l="1"/>
  <c r="E1556" i="42"/>
  <c r="B1557" i="42"/>
  <c r="A1556" i="42"/>
  <c r="D1556" i="42"/>
  <c r="C1557" i="42" l="1"/>
  <c r="E1557" i="42"/>
  <c r="B1558" i="42"/>
  <c r="A1557" i="42"/>
  <c r="D1557" i="42"/>
  <c r="C1558" i="42" l="1"/>
  <c r="E1558" i="42"/>
  <c r="B1559" i="42"/>
  <c r="A1558" i="42"/>
  <c r="D1558" i="42"/>
  <c r="C1559" i="42" l="1"/>
  <c r="E1559" i="42"/>
  <c r="B1560" i="42"/>
  <c r="A1559" i="42"/>
  <c r="D1559" i="42"/>
  <c r="C1560" i="42" l="1"/>
  <c r="E1560" i="42"/>
  <c r="B1561" i="42"/>
  <c r="A1560" i="42"/>
  <c r="D1560" i="42"/>
  <c r="C1561" i="42" l="1"/>
  <c r="E1561" i="42"/>
  <c r="B1562" i="42"/>
  <c r="A1561" i="42"/>
  <c r="D1561" i="42"/>
  <c r="C1562" i="42" l="1"/>
  <c r="E1562" i="42"/>
  <c r="B1563" i="42"/>
  <c r="A1562" i="42"/>
  <c r="D1562" i="42"/>
  <c r="C1563" i="42" l="1"/>
  <c r="E1563" i="42"/>
  <c r="B1564" i="42"/>
  <c r="A1563" i="42"/>
  <c r="D1563" i="42"/>
  <c r="C1564" i="42" l="1"/>
  <c r="E1564" i="42"/>
  <c r="B1565" i="42"/>
  <c r="A1564" i="42"/>
  <c r="D1564" i="42"/>
  <c r="C1565" i="42" l="1"/>
  <c r="E1565" i="42"/>
  <c r="B1566" i="42"/>
  <c r="A1565" i="42"/>
  <c r="D1565" i="42"/>
  <c r="C1566" i="42" l="1"/>
  <c r="E1566" i="42"/>
  <c r="B1567" i="42"/>
  <c r="A1566" i="42"/>
  <c r="D1566" i="42"/>
  <c r="C1567" i="42" l="1"/>
  <c r="E1567" i="42"/>
  <c r="B1568" i="42"/>
  <c r="A1567" i="42"/>
  <c r="D1567" i="42"/>
  <c r="C1568" i="42" l="1"/>
  <c r="E1568" i="42"/>
  <c r="B1569" i="42"/>
  <c r="A1568" i="42"/>
  <c r="D1568" i="42"/>
  <c r="C1569" i="42" l="1"/>
  <c r="E1569" i="42"/>
  <c r="B1570" i="42"/>
  <c r="A1569" i="42"/>
  <c r="D1569" i="42"/>
  <c r="C1570" i="42" l="1"/>
  <c r="E1570" i="42"/>
  <c r="B1571" i="42"/>
  <c r="A1570" i="42"/>
  <c r="D1570" i="42"/>
  <c r="C1571" i="42" l="1"/>
  <c r="E1571" i="42"/>
  <c r="B1572" i="42"/>
  <c r="A1571" i="42"/>
  <c r="D1571" i="42"/>
  <c r="C1572" i="42" l="1"/>
  <c r="E1572" i="42"/>
  <c r="B1573" i="42"/>
  <c r="A1572" i="42"/>
  <c r="D1572" i="42"/>
  <c r="C1573" i="42" l="1"/>
  <c r="E1573" i="42"/>
  <c r="B1574" i="42"/>
  <c r="A1573" i="42"/>
  <c r="D1573" i="42"/>
  <c r="C1574" i="42" l="1"/>
  <c r="E1574" i="42"/>
  <c r="B1575" i="42"/>
  <c r="A1574" i="42"/>
  <c r="D1574" i="42"/>
  <c r="C1575" i="42" l="1"/>
  <c r="E1575" i="42"/>
  <c r="B1576" i="42"/>
  <c r="A1575" i="42"/>
  <c r="D1575" i="42"/>
  <c r="C1576" i="42" l="1"/>
  <c r="E1576" i="42"/>
  <c r="B1577" i="42"/>
  <c r="A1576" i="42"/>
  <c r="D1576" i="42"/>
  <c r="C1577" i="42" l="1"/>
  <c r="E1577" i="42"/>
  <c r="B1578" i="42"/>
  <c r="C1578" i="42" s="1"/>
  <c r="A1577" i="42"/>
  <c r="D1577" i="42"/>
  <c r="B1579" i="42" l="1"/>
  <c r="C1579" i="42" s="1"/>
  <c r="A1578" i="42"/>
  <c r="E1578" i="42" s="1"/>
  <c r="D1578" i="42"/>
  <c r="B1580" i="42" l="1"/>
  <c r="C1580" i="42" s="1"/>
  <c r="A1579" i="42"/>
  <c r="E1579" i="42" s="1"/>
  <c r="D1579" i="42"/>
  <c r="B1581" i="42" l="1"/>
  <c r="C1581" i="42" s="1"/>
  <c r="A1580" i="42"/>
  <c r="E1580" i="42" s="1"/>
  <c r="D1580" i="42"/>
  <c r="B1582" i="42" l="1"/>
  <c r="C1582" i="42" s="1"/>
  <c r="A1581" i="42"/>
  <c r="E1581" i="42" s="1"/>
  <c r="D1581" i="42"/>
  <c r="B1583" i="42" l="1"/>
  <c r="C1583" i="42" s="1"/>
  <c r="A1582" i="42"/>
  <c r="E1582" i="42" s="1"/>
  <c r="D1582" i="42"/>
  <c r="B1584" i="42" l="1"/>
  <c r="C1584" i="42" s="1"/>
  <c r="A1583" i="42"/>
  <c r="E1583" i="42" s="1"/>
  <c r="D1583" i="42"/>
  <c r="B1585" i="42" l="1"/>
  <c r="C1585" i="42" s="1"/>
  <c r="A1584" i="42"/>
  <c r="E1584" i="42" s="1"/>
  <c r="D1584" i="42"/>
  <c r="B1586" i="42" l="1"/>
  <c r="C1586" i="42" s="1"/>
  <c r="A1585" i="42"/>
  <c r="E1585" i="42" s="1"/>
  <c r="D1585" i="42"/>
  <c r="B1587" i="42" l="1"/>
  <c r="C1587" i="42" s="1"/>
  <c r="A1586" i="42"/>
  <c r="E1586" i="42" s="1"/>
  <c r="D1586" i="42"/>
  <c r="B1588" i="42" l="1"/>
  <c r="C1588" i="42" s="1"/>
  <c r="A1587" i="42"/>
  <c r="E1587" i="42" s="1"/>
  <c r="D1587" i="42"/>
  <c r="B1589" i="42" l="1"/>
  <c r="C1589" i="42" s="1"/>
  <c r="A1588" i="42"/>
  <c r="E1588" i="42" s="1"/>
  <c r="D1588" i="42"/>
  <c r="B1590" i="42" l="1"/>
  <c r="C1590" i="42" s="1"/>
  <c r="A1589" i="42"/>
  <c r="E1589" i="42" s="1"/>
  <c r="D1589" i="42"/>
  <c r="B1591" i="42" l="1"/>
  <c r="C1591" i="42" s="1"/>
  <c r="A1590" i="42"/>
  <c r="E1590" i="42" s="1"/>
  <c r="D1590" i="42"/>
  <c r="B1592" i="42" l="1"/>
  <c r="C1592" i="42" s="1"/>
  <c r="A1591" i="42"/>
  <c r="E1591" i="42" s="1"/>
  <c r="D1591" i="42"/>
  <c r="B1593" i="42" l="1"/>
  <c r="C1593" i="42" s="1"/>
  <c r="A1592" i="42"/>
  <c r="E1592" i="42" s="1"/>
  <c r="D1592" i="42"/>
  <c r="B1594" i="42" l="1"/>
  <c r="C1594" i="42" s="1"/>
  <c r="A1593" i="42"/>
  <c r="E1593" i="42" s="1"/>
  <c r="D1593" i="42"/>
  <c r="B1595" i="42" l="1"/>
  <c r="C1595" i="42" s="1"/>
  <c r="A1594" i="42"/>
  <c r="E1594" i="42" s="1"/>
  <c r="D1594" i="42"/>
  <c r="B1596" i="42" l="1"/>
  <c r="C1596" i="42" s="1"/>
  <c r="A1595" i="42"/>
  <c r="E1595" i="42" s="1"/>
  <c r="D1595" i="42"/>
  <c r="B1597" i="42" l="1"/>
  <c r="C1597" i="42" s="1"/>
  <c r="A1596" i="42"/>
  <c r="E1596" i="42" s="1"/>
  <c r="D1596" i="42"/>
  <c r="B1598" i="42" l="1"/>
  <c r="C1598" i="42" s="1"/>
  <c r="A1597" i="42"/>
  <c r="E1597" i="42" s="1"/>
  <c r="D1597" i="42"/>
  <c r="B1599" i="42" l="1"/>
  <c r="C1599" i="42" s="1"/>
  <c r="A1598" i="42"/>
  <c r="E1598" i="42" s="1"/>
  <c r="D1598" i="42"/>
  <c r="B1600" i="42" l="1"/>
  <c r="C1600" i="42" s="1"/>
  <c r="A1599" i="42"/>
  <c r="E1599" i="42" s="1"/>
  <c r="D1599" i="42"/>
  <c r="B1601" i="42" l="1"/>
  <c r="C1601" i="42" s="1"/>
  <c r="A1600" i="42"/>
  <c r="E1600" i="42" s="1"/>
  <c r="D1600" i="42"/>
  <c r="B1602" i="42" l="1"/>
  <c r="C1602" i="42" s="1"/>
  <c r="A1601" i="42"/>
  <c r="E1601" i="42" s="1"/>
  <c r="D1601" i="42"/>
  <c r="B1603" i="42" l="1"/>
  <c r="C1603" i="42" s="1"/>
  <c r="A1602" i="42"/>
  <c r="E1602" i="42" s="1"/>
  <c r="D1602" i="42"/>
  <c r="B1604" i="42" l="1"/>
  <c r="C1604" i="42" s="1"/>
  <c r="A1603" i="42"/>
  <c r="E1603" i="42" s="1"/>
  <c r="D1603" i="42"/>
  <c r="B1605" i="42" l="1"/>
  <c r="C1605" i="42" s="1"/>
  <c r="A1604" i="42"/>
  <c r="E1604" i="42" s="1"/>
  <c r="D1604" i="42"/>
  <c r="B1606" i="42" l="1"/>
  <c r="C1606" i="42" s="1"/>
  <c r="A1605" i="42"/>
  <c r="E1605" i="42" s="1"/>
  <c r="D1605" i="42"/>
  <c r="B1607" i="42" l="1"/>
  <c r="C1607" i="42" s="1"/>
  <c r="A1606" i="42"/>
  <c r="E1606" i="42" s="1"/>
  <c r="D1606" i="42"/>
  <c r="B1608" i="42" l="1"/>
  <c r="C1608" i="42" s="1"/>
  <c r="A1607" i="42"/>
  <c r="E1607" i="42" s="1"/>
  <c r="D1607" i="42"/>
  <c r="B1609" i="42" l="1"/>
  <c r="C1609" i="42" s="1"/>
  <c r="A1608" i="42"/>
  <c r="E1608" i="42" s="1"/>
  <c r="D1608" i="42"/>
  <c r="B1610" i="42" l="1"/>
  <c r="C1610" i="42" s="1"/>
  <c r="A1609" i="42"/>
  <c r="E1609" i="42" s="1"/>
  <c r="D1609" i="42"/>
  <c r="B1611" i="42" l="1"/>
  <c r="C1611" i="42" s="1"/>
  <c r="A1610" i="42"/>
  <c r="E1610" i="42" s="1"/>
  <c r="D1610" i="42"/>
  <c r="B1612" i="42" l="1"/>
  <c r="C1612" i="42" s="1"/>
  <c r="A1611" i="42"/>
  <c r="E1611" i="42" s="1"/>
  <c r="D1611" i="42"/>
  <c r="B1613" i="42" l="1"/>
  <c r="C1613" i="42" s="1"/>
  <c r="A1612" i="42"/>
  <c r="E1612" i="42" s="1"/>
  <c r="D1612" i="42"/>
  <c r="B1614" i="42" l="1"/>
  <c r="C1614" i="42" s="1"/>
  <c r="A1613" i="42"/>
  <c r="E1613" i="42" s="1"/>
  <c r="D1613" i="42"/>
  <c r="B1615" i="42" l="1"/>
  <c r="C1615" i="42" s="1"/>
  <c r="A1614" i="42"/>
  <c r="E1614" i="42" s="1"/>
  <c r="D1614" i="42"/>
  <c r="B1616" i="42" l="1"/>
  <c r="C1616" i="42" s="1"/>
  <c r="A1615" i="42"/>
  <c r="E1615" i="42" s="1"/>
  <c r="D1615" i="42"/>
  <c r="B1617" i="42" l="1"/>
  <c r="C1617" i="42" s="1"/>
  <c r="A1616" i="42"/>
  <c r="E1616" i="42" s="1"/>
  <c r="D1616" i="42"/>
  <c r="B1618" i="42" l="1"/>
  <c r="C1618" i="42" s="1"/>
  <c r="A1617" i="42"/>
  <c r="E1617" i="42" s="1"/>
  <c r="D1617" i="42"/>
  <c r="B1619" i="42" l="1"/>
  <c r="C1619" i="42" s="1"/>
  <c r="A1618" i="42"/>
  <c r="E1618" i="42" s="1"/>
  <c r="D1618" i="42"/>
  <c r="B1620" i="42" l="1"/>
  <c r="C1620" i="42" s="1"/>
  <c r="A1619" i="42"/>
  <c r="E1619" i="42" s="1"/>
  <c r="D1619" i="42"/>
  <c r="B1621" i="42" l="1"/>
  <c r="C1621" i="42" s="1"/>
  <c r="A1620" i="42"/>
  <c r="E1620" i="42" s="1"/>
  <c r="D1620" i="42"/>
  <c r="B1622" i="42" l="1"/>
  <c r="C1622" i="42" s="1"/>
  <c r="A1621" i="42"/>
  <c r="E1621" i="42" s="1"/>
  <c r="D1621" i="42"/>
  <c r="B1623" i="42" l="1"/>
  <c r="C1623" i="42" s="1"/>
  <c r="A1622" i="42"/>
  <c r="E1622" i="42" s="1"/>
  <c r="D1622" i="42"/>
  <c r="B1624" i="42" l="1"/>
  <c r="C1624" i="42" s="1"/>
  <c r="A1623" i="42"/>
  <c r="E1623" i="42" s="1"/>
  <c r="D1623" i="42"/>
  <c r="B1625" i="42" l="1"/>
  <c r="C1625" i="42" s="1"/>
  <c r="A1624" i="42"/>
  <c r="E1624" i="42" s="1"/>
  <c r="D1624" i="42"/>
  <c r="B1626" i="42" l="1"/>
  <c r="C1626" i="42" s="1"/>
  <c r="A1625" i="42"/>
  <c r="E1625" i="42" s="1"/>
  <c r="D1625" i="42"/>
  <c r="B1627" i="42" l="1"/>
  <c r="C1627" i="42" s="1"/>
  <c r="A1626" i="42"/>
  <c r="E1626" i="42" s="1"/>
  <c r="D1626" i="42"/>
  <c r="B1628" i="42" l="1"/>
  <c r="C1628" i="42" s="1"/>
  <c r="A1627" i="42"/>
  <c r="E1627" i="42" s="1"/>
  <c r="D1627" i="42"/>
  <c r="B1629" i="42" l="1"/>
  <c r="C1629" i="42" s="1"/>
  <c r="A1628" i="42"/>
  <c r="E1628" i="42" s="1"/>
  <c r="D1628" i="42"/>
  <c r="B1630" i="42" l="1"/>
  <c r="C1630" i="42" s="1"/>
  <c r="A1629" i="42"/>
  <c r="E1629" i="42" s="1"/>
  <c r="D1629" i="42"/>
  <c r="B1631" i="42" l="1"/>
  <c r="C1631" i="42" s="1"/>
  <c r="A1630" i="42"/>
  <c r="E1630" i="42" s="1"/>
  <c r="D1630" i="42"/>
  <c r="B1632" i="42" l="1"/>
  <c r="C1632" i="42" s="1"/>
  <c r="A1631" i="42"/>
  <c r="E1631" i="42" s="1"/>
  <c r="D1631" i="42"/>
  <c r="B1633" i="42" l="1"/>
  <c r="C1633" i="42" s="1"/>
  <c r="A1632" i="42"/>
  <c r="E1632" i="42" s="1"/>
  <c r="D1632" i="42"/>
  <c r="B1634" i="42" l="1"/>
  <c r="C1634" i="42" s="1"/>
  <c r="A1633" i="42"/>
  <c r="E1633" i="42" s="1"/>
  <c r="D1633" i="42"/>
  <c r="B1635" i="42" l="1"/>
  <c r="C1635" i="42" s="1"/>
  <c r="A1634" i="42"/>
  <c r="E1634" i="42" s="1"/>
  <c r="D1634" i="42"/>
  <c r="B1636" i="42" l="1"/>
  <c r="C1636" i="42" s="1"/>
  <c r="A1635" i="42"/>
  <c r="E1635" i="42" s="1"/>
  <c r="D1635" i="42"/>
  <c r="B1637" i="42" l="1"/>
  <c r="C1637" i="42" s="1"/>
  <c r="A1636" i="42"/>
  <c r="E1636" i="42" s="1"/>
  <c r="D1636" i="42"/>
  <c r="B1638" i="42" l="1"/>
  <c r="C1638" i="42" s="1"/>
  <c r="A1637" i="42"/>
  <c r="E1637" i="42" s="1"/>
  <c r="D1637" i="42"/>
  <c r="B1639" i="42" l="1"/>
  <c r="C1639" i="42" s="1"/>
  <c r="A1638" i="42"/>
  <c r="E1638" i="42" s="1"/>
  <c r="D1638" i="42"/>
  <c r="B1640" i="42" l="1"/>
  <c r="C1640" i="42" s="1"/>
  <c r="A1639" i="42"/>
  <c r="E1639" i="42" s="1"/>
  <c r="D1639" i="42"/>
  <c r="B1641" i="42" l="1"/>
  <c r="C1641" i="42" s="1"/>
  <c r="A1640" i="42"/>
  <c r="E1640" i="42" s="1"/>
  <c r="D1640" i="42"/>
  <c r="B1642" i="42" l="1"/>
  <c r="C1642" i="42" s="1"/>
  <c r="A1641" i="42"/>
  <c r="E1641" i="42" s="1"/>
  <c r="D1641" i="42"/>
  <c r="B1643" i="42" l="1"/>
  <c r="C1643" i="42" s="1"/>
  <c r="A1642" i="42"/>
  <c r="E1642" i="42" s="1"/>
  <c r="D1642" i="42"/>
  <c r="B1644" i="42" l="1"/>
  <c r="C1644" i="42" s="1"/>
  <c r="A1643" i="42"/>
  <c r="E1643" i="42" s="1"/>
  <c r="D1643" i="42"/>
  <c r="B1645" i="42" l="1"/>
  <c r="C1645" i="42" s="1"/>
  <c r="A1644" i="42"/>
  <c r="E1644" i="42" s="1"/>
  <c r="D1644" i="42"/>
  <c r="B1646" i="42" l="1"/>
  <c r="C1646" i="42" s="1"/>
  <c r="A1645" i="42"/>
  <c r="E1645" i="42" s="1"/>
  <c r="D1645" i="42"/>
  <c r="B1647" i="42" l="1"/>
  <c r="C1647" i="42" s="1"/>
  <c r="A1646" i="42"/>
  <c r="E1646" i="42" s="1"/>
  <c r="D1646" i="42"/>
  <c r="B1648" i="42" l="1"/>
  <c r="C1648" i="42" s="1"/>
  <c r="A1647" i="42"/>
  <c r="E1647" i="42" s="1"/>
  <c r="D1647" i="42"/>
  <c r="B1649" i="42" l="1"/>
  <c r="C1649" i="42" s="1"/>
  <c r="A1648" i="42"/>
  <c r="E1648" i="42" s="1"/>
  <c r="D1648" i="42"/>
  <c r="B1650" i="42" l="1"/>
  <c r="C1650" i="42" s="1"/>
  <c r="A1649" i="42"/>
  <c r="E1649" i="42" s="1"/>
  <c r="D1649" i="42"/>
  <c r="B1651" i="42" l="1"/>
  <c r="C1651" i="42" s="1"/>
  <c r="A1650" i="42"/>
  <c r="E1650" i="42" s="1"/>
  <c r="D1650" i="42"/>
  <c r="B1652" i="42" l="1"/>
  <c r="C1652" i="42" s="1"/>
  <c r="A1651" i="42"/>
  <c r="E1651" i="42" s="1"/>
  <c r="D1651" i="42"/>
  <c r="B1653" i="42" l="1"/>
  <c r="C1653" i="42" s="1"/>
  <c r="A1652" i="42"/>
  <c r="E1652" i="42" s="1"/>
  <c r="D1652" i="42"/>
  <c r="B1654" i="42" l="1"/>
  <c r="C1654" i="42" s="1"/>
  <c r="A1653" i="42"/>
  <c r="E1653" i="42" s="1"/>
  <c r="D1653" i="42"/>
  <c r="B1655" i="42" l="1"/>
  <c r="C1655" i="42" s="1"/>
  <c r="A1654" i="42"/>
  <c r="E1654" i="42" s="1"/>
  <c r="D1654" i="42"/>
  <c r="B1656" i="42" l="1"/>
  <c r="C1656" i="42" s="1"/>
  <c r="A1655" i="42"/>
  <c r="E1655" i="42" s="1"/>
  <c r="D1655" i="42"/>
  <c r="B1657" i="42" l="1"/>
  <c r="C1657" i="42" s="1"/>
  <c r="A1656" i="42"/>
  <c r="E1656" i="42" s="1"/>
  <c r="D1656" i="42"/>
  <c r="B1658" i="42" l="1"/>
  <c r="C1658" i="42" s="1"/>
  <c r="A1657" i="42"/>
  <c r="E1657" i="42" s="1"/>
  <c r="D1657" i="42"/>
  <c r="B1659" i="42" l="1"/>
  <c r="C1659" i="42" s="1"/>
  <c r="A1658" i="42"/>
  <c r="E1658" i="42" s="1"/>
  <c r="D1658" i="42"/>
  <c r="B1660" i="42" l="1"/>
  <c r="C1660" i="42" s="1"/>
  <c r="A1659" i="42"/>
  <c r="E1659" i="42" s="1"/>
  <c r="D1659" i="42"/>
  <c r="B1661" i="42" l="1"/>
  <c r="C1661" i="42" s="1"/>
  <c r="A1660" i="42"/>
  <c r="E1660" i="42" s="1"/>
  <c r="D1660" i="42"/>
  <c r="B1662" i="42" l="1"/>
  <c r="C1662" i="42" s="1"/>
  <c r="A1661" i="42"/>
  <c r="E1661" i="42" s="1"/>
  <c r="D1661" i="42"/>
  <c r="B1663" i="42" l="1"/>
  <c r="C1663" i="42" s="1"/>
  <c r="A1662" i="42"/>
  <c r="E1662" i="42" s="1"/>
  <c r="D1662" i="42"/>
  <c r="B1664" i="42" l="1"/>
  <c r="C1664" i="42" s="1"/>
  <c r="A1663" i="42"/>
  <c r="E1663" i="42" s="1"/>
  <c r="D1663" i="42"/>
  <c r="B1665" i="42" l="1"/>
  <c r="C1665" i="42" s="1"/>
  <c r="A1664" i="42"/>
  <c r="E1664" i="42" s="1"/>
  <c r="D1664" i="42"/>
  <c r="B1666" i="42" l="1"/>
  <c r="C1666" i="42" s="1"/>
  <c r="A1665" i="42"/>
  <c r="E1665" i="42" s="1"/>
  <c r="D1665" i="42"/>
  <c r="B1667" i="42" l="1"/>
  <c r="C1667" i="42" s="1"/>
  <c r="A1666" i="42"/>
  <c r="E1666" i="42" s="1"/>
  <c r="D1666" i="42"/>
  <c r="B1668" i="42" l="1"/>
  <c r="C1668" i="42" s="1"/>
  <c r="A1667" i="42"/>
  <c r="E1667" i="42" s="1"/>
  <c r="D1667" i="42"/>
  <c r="B1669" i="42" l="1"/>
  <c r="C1669" i="42" s="1"/>
  <c r="A1668" i="42"/>
  <c r="E1668" i="42" s="1"/>
  <c r="D1668" i="42"/>
  <c r="B1670" i="42" l="1"/>
  <c r="C1670" i="42" s="1"/>
  <c r="A1669" i="42"/>
  <c r="E1669" i="42" s="1"/>
  <c r="D1669" i="42"/>
  <c r="B1671" i="42" l="1"/>
  <c r="C1671" i="42" s="1"/>
  <c r="A1670" i="42"/>
  <c r="E1670" i="42" s="1"/>
  <c r="D1670" i="42"/>
  <c r="B1672" i="42" l="1"/>
  <c r="C1672" i="42" s="1"/>
  <c r="A1671" i="42"/>
  <c r="E1671" i="42" s="1"/>
  <c r="D1671" i="42"/>
  <c r="B1673" i="42" l="1"/>
  <c r="C1673" i="42" s="1"/>
  <c r="A1672" i="42"/>
  <c r="E1672" i="42" s="1"/>
  <c r="D1672" i="42"/>
  <c r="B1674" i="42" l="1"/>
  <c r="C1674" i="42" s="1"/>
  <c r="A1673" i="42"/>
  <c r="E1673" i="42" s="1"/>
  <c r="D1673" i="42"/>
  <c r="B1675" i="42" l="1"/>
  <c r="C1675" i="42" s="1"/>
  <c r="A1674" i="42"/>
  <c r="E1674" i="42" s="1"/>
  <c r="D1674" i="42"/>
  <c r="B1676" i="42" l="1"/>
  <c r="C1676" i="42" s="1"/>
  <c r="A1675" i="42"/>
  <c r="E1675" i="42" s="1"/>
  <c r="D1675" i="42"/>
  <c r="B1677" i="42" l="1"/>
  <c r="C1677" i="42" s="1"/>
  <c r="A1676" i="42"/>
  <c r="E1676" i="42" s="1"/>
  <c r="D1676" i="42"/>
  <c r="B1678" i="42" l="1"/>
  <c r="C1678" i="42" s="1"/>
  <c r="A1677" i="42"/>
  <c r="E1677" i="42" s="1"/>
  <c r="D1677" i="42"/>
  <c r="B1679" i="42" l="1"/>
  <c r="C1679" i="42" s="1"/>
  <c r="A1678" i="42"/>
  <c r="E1678" i="42" s="1"/>
  <c r="D1678" i="42"/>
  <c r="B1680" i="42" l="1"/>
  <c r="C1680" i="42" s="1"/>
  <c r="A1679" i="42"/>
  <c r="E1679" i="42" s="1"/>
  <c r="D1679" i="42"/>
  <c r="B1681" i="42" l="1"/>
  <c r="C1681" i="42" s="1"/>
  <c r="A1680" i="42"/>
  <c r="E1680" i="42" s="1"/>
  <c r="D1680" i="42"/>
  <c r="B1682" i="42" l="1"/>
  <c r="C1682" i="42" s="1"/>
  <c r="A1681" i="42"/>
  <c r="E1681" i="42" s="1"/>
  <c r="D1681" i="42"/>
  <c r="B1683" i="42" l="1"/>
  <c r="C1683" i="42" s="1"/>
  <c r="A1682" i="42"/>
  <c r="E1682" i="42" s="1"/>
  <c r="D1682" i="42"/>
  <c r="B1684" i="42" l="1"/>
  <c r="C1684" i="42" s="1"/>
  <c r="A1683" i="42"/>
  <c r="E1683" i="42" s="1"/>
  <c r="D1683" i="42"/>
  <c r="B1685" i="42" l="1"/>
  <c r="C1685" i="42" s="1"/>
  <c r="A1684" i="42"/>
  <c r="E1684" i="42" s="1"/>
  <c r="D1684" i="42"/>
  <c r="B1686" i="42" l="1"/>
  <c r="C1686" i="42" s="1"/>
  <c r="A1685" i="42"/>
  <c r="E1685" i="42" s="1"/>
  <c r="D1685" i="42"/>
  <c r="B1687" i="42" l="1"/>
  <c r="C1687" i="42" s="1"/>
  <c r="A1686" i="42"/>
  <c r="E1686" i="42" s="1"/>
  <c r="D1686" i="42"/>
  <c r="B1688" i="42" l="1"/>
  <c r="C1688" i="42" s="1"/>
  <c r="A1687" i="42"/>
  <c r="E1687" i="42" s="1"/>
  <c r="D1687" i="42"/>
  <c r="B1689" i="42" l="1"/>
  <c r="C1689" i="42" s="1"/>
  <c r="A1688" i="42"/>
  <c r="E1688" i="42" s="1"/>
  <c r="D1688" i="42"/>
  <c r="B1690" i="42" l="1"/>
  <c r="C1690" i="42" s="1"/>
  <c r="A1689" i="42"/>
  <c r="E1689" i="42" s="1"/>
  <c r="D1689" i="42"/>
  <c r="B1691" i="42" l="1"/>
  <c r="C1691" i="42" s="1"/>
  <c r="A1690" i="42"/>
  <c r="E1690" i="42" s="1"/>
  <c r="D1690" i="42"/>
  <c r="B1692" i="42" l="1"/>
  <c r="C1692" i="42" s="1"/>
  <c r="A1691" i="42"/>
  <c r="E1691" i="42" s="1"/>
  <c r="D1691" i="42"/>
  <c r="B1693" i="42" l="1"/>
  <c r="C1693" i="42" s="1"/>
  <c r="A1692" i="42"/>
  <c r="E1692" i="42" s="1"/>
  <c r="D1692" i="42"/>
  <c r="B1694" i="42" l="1"/>
  <c r="C1694" i="42" s="1"/>
  <c r="A1693" i="42"/>
  <c r="E1693" i="42" s="1"/>
  <c r="D1693" i="42"/>
  <c r="B1695" i="42" l="1"/>
  <c r="C1695" i="42" s="1"/>
  <c r="A1694" i="42"/>
  <c r="E1694" i="42" s="1"/>
  <c r="D1694" i="42"/>
  <c r="B1696" i="42" l="1"/>
  <c r="C1696" i="42" s="1"/>
  <c r="A1695" i="42"/>
  <c r="E1695" i="42" s="1"/>
  <c r="D1695" i="42"/>
  <c r="B1697" i="42" l="1"/>
  <c r="C1697" i="42" s="1"/>
  <c r="A1696" i="42"/>
  <c r="E1696" i="42" s="1"/>
  <c r="D1696" i="42"/>
  <c r="B1698" i="42" l="1"/>
  <c r="C1698" i="42" s="1"/>
  <c r="A1697" i="42"/>
  <c r="E1697" i="42" s="1"/>
  <c r="D1697" i="42"/>
  <c r="B1699" i="42" l="1"/>
  <c r="C1699" i="42" s="1"/>
  <c r="A1698" i="42"/>
  <c r="E1698" i="42" s="1"/>
  <c r="D1698" i="42"/>
  <c r="B1700" i="42" l="1"/>
  <c r="C1700" i="42" s="1"/>
  <c r="A1699" i="42"/>
  <c r="E1699" i="42" s="1"/>
  <c r="D1699" i="42"/>
  <c r="B1701" i="42" l="1"/>
  <c r="C1701" i="42" s="1"/>
  <c r="A1700" i="42"/>
  <c r="E1700" i="42" s="1"/>
  <c r="D1700" i="42"/>
  <c r="B1702" i="42" l="1"/>
  <c r="C1702" i="42" s="1"/>
  <c r="A1701" i="42"/>
  <c r="E1701" i="42" s="1"/>
  <c r="D1701" i="42"/>
  <c r="B1703" i="42" l="1"/>
  <c r="C1703" i="42" s="1"/>
  <c r="A1702" i="42"/>
  <c r="E1702" i="42" s="1"/>
  <c r="D1702" i="42"/>
  <c r="B1704" i="42" l="1"/>
  <c r="C1704" i="42" s="1"/>
  <c r="A1703" i="42"/>
  <c r="E1703" i="42" s="1"/>
  <c r="D1703" i="42"/>
  <c r="B1705" i="42" l="1"/>
  <c r="C1705" i="42" s="1"/>
  <c r="A1704" i="42"/>
  <c r="E1704" i="42" s="1"/>
  <c r="D1704" i="42"/>
  <c r="B1706" i="42" l="1"/>
  <c r="C1706" i="42" s="1"/>
  <c r="A1705" i="42"/>
  <c r="E1705" i="42" s="1"/>
  <c r="D1705" i="42"/>
  <c r="B1707" i="42" l="1"/>
  <c r="C1707" i="42" s="1"/>
  <c r="A1706" i="42"/>
  <c r="E1706" i="42" s="1"/>
  <c r="D1706" i="42"/>
  <c r="B1708" i="42" l="1"/>
  <c r="C1708" i="42" s="1"/>
  <c r="A1707" i="42"/>
  <c r="E1707" i="42" s="1"/>
  <c r="D1707" i="42"/>
  <c r="B1709" i="42" l="1"/>
  <c r="C1709" i="42" s="1"/>
  <c r="A1708" i="42"/>
  <c r="E1708" i="42" s="1"/>
  <c r="D1708" i="42"/>
  <c r="B1710" i="42" l="1"/>
  <c r="C1710" i="42" s="1"/>
  <c r="A1709" i="42"/>
  <c r="E1709" i="42" s="1"/>
  <c r="D1709" i="42"/>
  <c r="B1711" i="42" l="1"/>
  <c r="C1711" i="42" s="1"/>
  <c r="A1710" i="42"/>
  <c r="E1710" i="42" s="1"/>
  <c r="D1710" i="42"/>
  <c r="B1712" i="42" l="1"/>
  <c r="C1712" i="42" s="1"/>
  <c r="A1711" i="42"/>
  <c r="E1711" i="42" s="1"/>
  <c r="D1711" i="42"/>
  <c r="B1713" i="42" l="1"/>
  <c r="C1713" i="42" s="1"/>
  <c r="A1712" i="42"/>
  <c r="E1712" i="42" s="1"/>
  <c r="D1712" i="42"/>
  <c r="B1714" i="42" l="1"/>
  <c r="C1714" i="42" s="1"/>
  <c r="A1713" i="42"/>
  <c r="E1713" i="42" s="1"/>
  <c r="D1713" i="42"/>
  <c r="B1715" i="42" l="1"/>
  <c r="C1715" i="42" s="1"/>
  <c r="A1714" i="42"/>
  <c r="E1714" i="42" s="1"/>
  <c r="D1714" i="42"/>
  <c r="B1716" i="42" l="1"/>
  <c r="C1716" i="42" s="1"/>
  <c r="A1715" i="42"/>
  <c r="E1715" i="42" s="1"/>
  <c r="D1715" i="42"/>
  <c r="B1717" i="42" l="1"/>
  <c r="C1717" i="42" s="1"/>
  <c r="A1716" i="42"/>
  <c r="E1716" i="42" s="1"/>
  <c r="D1716" i="42"/>
  <c r="B1718" i="42" l="1"/>
  <c r="C1718" i="42" s="1"/>
  <c r="A1717" i="42"/>
  <c r="E1717" i="42" s="1"/>
  <c r="D1717" i="42"/>
  <c r="B1719" i="42" l="1"/>
  <c r="C1719" i="42" s="1"/>
  <c r="A1718" i="42"/>
  <c r="E1718" i="42" s="1"/>
  <c r="D1718" i="42"/>
  <c r="B1720" i="42" l="1"/>
  <c r="C1720" i="42" s="1"/>
  <c r="A1719" i="42"/>
  <c r="E1719" i="42" s="1"/>
  <c r="D1719" i="42"/>
  <c r="B1721" i="42" l="1"/>
  <c r="C1721" i="42" s="1"/>
  <c r="A1720" i="42"/>
  <c r="E1720" i="42" s="1"/>
  <c r="D1720" i="42"/>
  <c r="B1722" i="42" l="1"/>
  <c r="C1722" i="42" s="1"/>
  <c r="A1721" i="42"/>
  <c r="E1721" i="42" s="1"/>
  <c r="D1721" i="42"/>
  <c r="B1723" i="42" l="1"/>
  <c r="C1723" i="42" s="1"/>
  <c r="A1722" i="42"/>
  <c r="E1722" i="42" s="1"/>
  <c r="D1722" i="42"/>
  <c r="B1724" i="42" l="1"/>
  <c r="C1724" i="42" s="1"/>
  <c r="A1723" i="42"/>
  <c r="E1723" i="42" s="1"/>
  <c r="D1723" i="42"/>
  <c r="B1725" i="42" l="1"/>
  <c r="C1725" i="42" s="1"/>
  <c r="A1724" i="42"/>
  <c r="E1724" i="42" s="1"/>
  <c r="D1724" i="42"/>
  <c r="B1726" i="42" l="1"/>
  <c r="C1726" i="42" s="1"/>
  <c r="A1725" i="42"/>
  <c r="E1725" i="42" s="1"/>
  <c r="D1725" i="42"/>
  <c r="B1727" i="42" l="1"/>
  <c r="C1727" i="42" s="1"/>
  <c r="A1726" i="42"/>
  <c r="E1726" i="42" s="1"/>
  <c r="D1726" i="42"/>
  <c r="B1728" i="42" l="1"/>
  <c r="C1728" i="42" s="1"/>
  <c r="A1727" i="42"/>
  <c r="E1727" i="42" s="1"/>
  <c r="D1727" i="42"/>
  <c r="B1729" i="42" l="1"/>
  <c r="C1729" i="42" s="1"/>
  <c r="A1728" i="42"/>
  <c r="E1728" i="42" s="1"/>
  <c r="D1728" i="42"/>
  <c r="B1730" i="42" l="1"/>
  <c r="C1730" i="42" s="1"/>
  <c r="A1729" i="42"/>
  <c r="E1729" i="42" s="1"/>
  <c r="D1729" i="42"/>
  <c r="B1731" i="42" l="1"/>
  <c r="C1731" i="42" s="1"/>
  <c r="A1730" i="42"/>
  <c r="E1730" i="42" s="1"/>
  <c r="D1730" i="42"/>
  <c r="B1732" i="42" l="1"/>
  <c r="C1732" i="42" s="1"/>
  <c r="A1731" i="42"/>
  <c r="E1731" i="42" s="1"/>
  <c r="D1731" i="42"/>
  <c r="B1733" i="42" l="1"/>
  <c r="C1733" i="42" s="1"/>
  <c r="A1732" i="42"/>
  <c r="E1732" i="42" s="1"/>
  <c r="D1732" i="42"/>
  <c r="B1734" i="42" l="1"/>
  <c r="C1734" i="42" s="1"/>
  <c r="A1733" i="42"/>
  <c r="E1733" i="42" s="1"/>
  <c r="D1733" i="42"/>
  <c r="B1735" i="42" l="1"/>
  <c r="C1735" i="42" s="1"/>
  <c r="A1734" i="42"/>
  <c r="E1734" i="42" s="1"/>
  <c r="D1734" i="42"/>
  <c r="D1735" i="42" l="1"/>
  <c r="A1735" i="42"/>
  <c r="E1735" i="42" s="1"/>
  <c r="B1736" i="42"/>
  <c r="C1736" i="42" s="1"/>
  <c r="B1737" i="42" l="1"/>
  <c r="C1737" i="42" s="1"/>
  <c r="D1736" i="42"/>
  <c r="A1736" i="42"/>
  <c r="E1736" i="42" s="1"/>
  <c r="D1737" i="42" l="1"/>
  <c r="A1737" i="42"/>
  <c r="E1737" i="42" s="1"/>
  <c r="B1738" i="42"/>
  <c r="C1738" i="42" s="1"/>
  <c r="B1739" i="42" l="1"/>
  <c r="C1739" i="42" s="1"/>
  <c r="D1738" i="42"/>
  <c r="A1738" i="42"/>
  <c r="E1738" i="42" s="1"/>
  <c r="D1739" i="42" l="1"/>
  <c r="A1739" i="42"/>
  <c r="E1739" i="42" s="1"/>
  <c r="B1740" i="42"/>
  <c r="C1740" i="42" s="1"/>
  <c r="B1741" i="42" l="1"/>
  <c r="C1741" i="42" s="1"/>
  <c r="D1740" i="42"/>
  <c r="A1740" i="42"/>
  <c r="E1740" i="42" s="1"/>
  <c r="D1741" i="42" l="1"/>
  <c r="A1741" i="42"/>
  <c r="E1741" i="42" s="1"/>
  <c r="B1742" i="42"/>
  <c r="C1742" i="42" s="1"/>
  <c r="B1743" i="42" l="1"/>
  <c r="C1743" i="42" s="1"/>
  <c r="D1742" i="42"/>
  <c r="A1742" i="42"/>
  <c r="E1742" i="42" s="1"/>
  <c r="D1743" i="42" l="1"/>
  <c r="A1743" i="42"/>
  <c r="E1743" i="42" s="1"/>
  <c r="B1744" i="42"/>
  <c r="C1744" i="42" s="1"/>
  <c r="B1745" i="42" l="1"/>
  <c r="C1745" i="42" s="1"/>
  <c r="D1744" i="42"/>
  <c r="A1744" i="42"/>
  <c r="E1744" i="42" s="1"/>
  <c r="D1745" i="42" l="1"/>
  <c r="A1745" i="42"/>
  <c r="E1745" i="42" s="1"/>
  <c r="B1746" i="42"/>
  <c r="C1746" i="42" s="1"/>
  <c r="B1747" i="42" l="1"/>
  <c r="C1747" i="42" s="1"/>
  <c r="D1746" i="42"/>
  <c r="A1746" i="42"/>
  <c r="E1746" i="42" s="1"/>
  <c r="D1747" i="42" l="1"/>
  <c r="A1747" i="42"/>
  <c r="E1747" i="42" s="1"/>
  <c r="B1748" i="42"/>
  <c r="C1748" i="42" s="1"/>
  <c r="B1749" i="42" l="1"/>
  <c r="C1749" i="42" s="1"/>
  <c r="D1748" i="42"/>
  <c r="A1748" i="42"/>
  <c r="E1748" i="42" s="1"/>
  <c r="D1749" i="42" l="1"/>
  <c r="A1749" i="42"/>
  <c r="E1749" i="42" s="1"/>
  <c r="B1750" i="42"/>
  <c r="C1750" i="42" s="1"/>
  <c r="B1751" i="42" l="1"/>
  <c r="C1751" i="42" s="1"/>
  <c r="D1750" i="42"/>
  <c r="A1750" i="42"/>
  <c r="E1750" i="42" s="1"/>
  <c r="D1751" i="42" l="1"/>
  <c r="A1751" i="42"/>
  <c r="E1751" i="42" s="1"/>
  <c r="B1752" i="42"/>
  <c r="C1752" i="42" s="1"/>
  <c r="B1753" i="42" l="1"/>
  <c r="C1753" i="42" s="1"/>
  <c r="D1752" i="42"/>
  <c r="A1752" i="42"/>
  <c r="E1752" i="42" s="1"/>
  <c r="D1753" i="42" l="1"/>
  <c r="A1753" i="42"/>
  <c r="E1753" i="42" s="1"/>
  <c r="B1754" i="42"/>
  <c r="C1754" i="42" s="1"/>
  <c r="B1755" i="42" l="1"/>
  <c r="C1755" i="42" s="1"/>
  <c r="D1754" i="42"/>
  <c r="A1754" i="42"/>
  <c r="E1754" i="42" s="1"/>
  <c r="D1755" i="42" l="1"/>
  <c r="A1755" i="42"/>
  <c r="E1755" i="42" s="1"/>
  <c r="B1756" i="42"/>
  <c r="C1756" i="42" s="1"/>
  <c r="B1757" i="42" l="1"/>
  <c r="C1757" i="42" s="1"/>
  <c r="D1756" i="42"/>
  <c r="A1756" i="42"/>
  <c r="E1756" i="42" s="1"/>
  <c r="D1757" i="42" l="1"/>
  <c r="A1757" i="42"/>
  <c r="E1757" i="42" s="1"/>
  <c r="B1758" i="42"/>
  <c r="C1758" i="42" s="1"/>
  <c r="B1759" i="42" l="1"/>
  <c r="C1759" i="42" s="1"/>
  <c r="D1758" i="42"/>
  <c r="A1758" i="42"/>
  <c r="E1758" i="42" s="1"/>
  <c r="D1759" i="42" l="1"/>
  <c r="A1759" i="42"/>
  <c r="E1759" i="42" s="1"/>
  <c r="B1760" i="42"/>
  <c r="C1760" i="42" s="1"/>
  <c r="B1761" i="42" l="1"/>
  <c r="C1761" i="42" s="1"/>
  <c r="D1760" i="42"/>
  <c r="A1760" i="42"/>
  <c r="E1760" i="42" s="1"/>
  <c r="D1761" i="42" l="1"/>
  <c r="A1761" i="42"/>
  <c r="E1761" i="42" s="1"/>
  <c r="B1762" i="42"/>
  <c r="C1762" i="42" s="1"/>
  <c r="B1763" i="42" l="1"/>
  <c r="C1763" i="42" s="1"/>
  <c r="D1762" i="42"/>
  <c r="A1762" i="42"/>
  <c r="E1762" i="42" s="1"/>
  <c r="D1763" i="42" l="1"/>
  <c r="A1763" i="42"/>
  <c r="E1763" i="42" s="1"/>
  <c r="B1764" i="42"/>
  <c r="C1764" i="42" s="1"/>
  <c r="B1765" i="42" l="1"/>
  <c r="C1765" i="42" s="1"/>
  <c r="D1764" i="42"/>
  <c r="A1764" i="42"/>
  <c r="E1764" i="42" s="1"/>
  <c r="D1765" i="42" l="1"/>
  <c r="A1765" i="42"/>
  <c r="E1765" i="42" s="1"/>
  <c r="B1766" i="42"/>
  <c r="C1766" i="42" s="1"/>
  <c r="B1767" i="42" l="1"/>
  <c r="C1767" i="42" s="1"/>
  <c r="D1766" i="42"/>
  <c r="A1766" i="42"/>
  <c r="E1766" i="42" s="1"/>
  <c r="D1767" i="42" l="1"/>
  <c r="A1767" i="42"/>
  <c r="E1767" i="42" s="1"/>
  <c r="B1768" i="42"/>
  <c r="C1768" i="42" s="1"/>
  <c r="B1769" i="42" l="1"/>
  <c r="C1769" i="42" s="1"/>
  <c r="D1768" i="42"/>
  <c r="A1768" i="42"/>
  <c r="E1768" i="42" s="1"/>
  <c r="D1769" i="42" l="1"/>
  <c r="A1769" i="42"/>
  <c r="E1769" i="42" s="1"/>
  <c r="B1770" i="42"/>
  <c r="C1770" i="42" s="1"/>
  <c r="B1771" i="42" l="1"/>
  <c r="C1771" i="42" s="1"/>
  <c r="D1770" i="42"/>
  <c r="A1770" i="42"/>
  <c r="E1770" i="42" s="1"/>
  <c r="D1771" i="42" l="1"/>
  <c r="A1771" i="42"/>
  <c r="E1771" i="42" s="1"/>
  <c r="B1772" i="42"/>
  <c r="C1772" i="42" s="1"/>
  <c r="B1773" i="42" l="1"/>
  <c r="C1773" i="42" s="1"/>
  <c r="D1772" i="42"/>
  <c r="A1772" i="42"/>
  <c r="E1772" i="42" s="1"/>
  <c r="D1773" i="42" l="1"/>
  <c r="A1773" i="42"/>
  <c r="E1773" i="42" s="1"/>
  <c r="B1774" i="42"/>
  <c r="C1774" i="42" s="1"/>
  <c r="B1775" i="42" l="1"/>
  <c r="C1775" i="42" s="1"/>
  <c r="D1774" i="42"/>
  <c r="A1774" i="42"/>
  <c r="E1774" i="42" s="1"/>
  <c r="D1775" i="42" l="1"/>
  <c r="A1775" i="42"/>
  <c r="E1775" i="42" s="1"/>
  <c r="B1776" i="42"/>
  <c r="C1776" i="42" s="1"/>
  <c r="B1777" i="42" l="1"/>
  <c r="C1777" i="42" s="1"/>
  <c r="D1776" i="42"/>
  <c r="A1776" i="42"/>
  <c r="E1776" i="42" s="1"/>
  <c r="D1777" i="42" l="1"/>
  <c r="A1777" i="42"/>
  <c r="E1777" i="42" s="1"/>
  <c r="B1778" i="42"/>
  <c r="C1778" i="42" s="1"/>
  <c r="B1779" i="42" l="1"/>
  <c r="C1779" i="42" s="1"/>
  <c r="D1778" i="42"/>
  <c r="A1778" i="42"/>
  <c r="E1778" i="42" s="1"/>
  <c r="D1779" i="42" l="1"/>
  <c r="A1779" i="42"/>
  <c r="E1779" i="42" s="1"/>
  <c r="B1780" i="42"/>
  <c r="C1780" i="42" s="1"/>
  <c r="B1781" i="42" l="1"/>
  <c r="C1781" i="42" s="1"/>
  <c r="D1780" i="42"/>
  <c r="A1780" i="42"/>
  <c r="E1780" i="42" s="1"/>
  <c r="D1781" i="42" l="1"/>
  <c r="A1781" i="42"/>
  <c r="E1781" i="42" s="1"/>
  <c r="B1782" i="42"/>
  <c r="C1782" i="42" s="1"/>
  <c r="B1783" i="42" l="1"/>
  <c r="C1783" i="42" s="1"/>
  <c r="D1782" i="42"/>
  <c r="A1782" i="42"/>
  <c r="E1782" i="42" s="1"/>
  <c r="D1783" i="42" l="1"/>
  <c r="A1783" i="42"/>
  <c r="E1783" i="42" s="1"/>
  <c r="B1784" i="42"/>
  <c r="C1784" i="42" s="1"/>
  <c r="D1784" i="42" l="1"/>
  <c r="A1784" i="42"/>
  <c r="E1784" i="42" s="1"/>
  <c r="B1785" i="42"/>
  <c r="C1785" i="42" s="1"/>
  <c r="D1785" i="42" l="1"/>
  <c r="A1785" i="42"/>
  <c r="E1785" i="42" s="1"/>
  <c r="B1786" i="42"/>
  <c r="C1786" i="42" s="1"/>
  <c r="D1786" i="42" l="1"/>
  <c r="A1786" i="42"/>
  <c r="E1786" i="42" s="1"/>
  <c r="B1787" i="42"/>
  <c r="C1787" i="42" s="1"/>
  <c r="D1787" i="42" l="1"/>
  <c r="A1787" i="42"/>
  <c r="E1787" i="42" s="1"/>
  <c r="B1788" i="42"/>
  <c r="C1788" i="42" s="1"/>
  <c r="D1788" i="42" l="1"/>
  <c r="A1788" i="42"/>
  <c r="E1788" i="42" s="1"/>
  <c r="B1789" i="42"/>
  <c r="C1789" i="42" s="1"/>
  <c r="D1789" i="42" l="1"/>
  <c r="A1789" i="42"/>
  <c r="E1789" i="42" s="1"/>
  <c r="B1790" i="42"/>
  <c r="C1790" i="42" s="1"/>
  <c r="D1790" i="42" l="1"/>
  <c r="A1790" i="42"/>
  <c r="E1790" i="42" s="1"/>
  <c r="B1791" i="42"/>
  <c r="C1791" i="42" s="1"/>
  <c r="B1792" i="42" l="1"/>
  <c r="C1792" i="42" s="1"/>
  <c r="D1791" i="42"/>
  <c r="A1791" i="42"/>
  <c r="E1791" i="42" s="1"/>
  <c r="D1792" i="42" l="1"/>
  <c r="A1792" i="42"/>
  <c r="E1792" i="42" s="1"/>
  <c r="B1793" i="42"/>
  <c r="C1793" i="42" s="1"/>
  <c r="B1794" i="42" l="1"/>
  <c r="C1794" i="42" s="1"/>
  <c r="D1793" i="42"/>
  <c r="A1793" i="42"/>
  <c r="E1793" i="42" s="1"/>
  <c r="D1794" i="42" l="1"/>
  <c r="A1794" i="42"/>
  <c r="E1794" i="42" s="1"/>
  <c r="B1795" i="42"/>
  <c r="C1795" i="42" s="1"/>
  <c r="B1796" i="42" l="1"/>
  <c r="C1796" i="42" s="1"/>
  <c r="D1795" i="42"/>
  <c r="A1795" i="42"/>
  <c r="E1795" i="42" s="1"/>
  <c r="D1796" i="42" l="1"/>
  <c r="A1796" i="42"/>
  <c r="E1796" i="42" s="1"/>
  <c r="B1797" i="42"/>
  <c r="C1797" i="42" s="1"/>
  <c r="B1798" i="42" l="1"/>
  <c r="C1798" i="42" s="1"/>
  <c r="D1797" i="42"/>
  <c r="A1797" i="42"/>
  <c r="E1797" i="42" s="1"/>
  <c r="D1798" i="42" l="1"/>
  <c r="A1798" i="42"/>
  <c r="E1798" i="42" s="1"/>
  <c r="B1799" i="42"/>
  <c r="C1799" i="42" s="1"/>
  <c r="B1800" i="42" l="1"/>
  <c r="C1800" i="42" s="1"/>
  <c r="D1799" i="42"/>
  <c r="A1799" i="42"/>
  <c r="E1799" i="42" s="1"/>
  <c r="D1800" i="42" l="1"/>
  <c r="A1800" i="42"/>
  <c r="E1800" i="42" s="1"/>
  <c r="B1801" i="42"/>
  <c r="C1801" i="42" s="1"/>
  <c r="B1802" i="42" l="1"/>
  <c r="C1802" i="42" s="1"/>
  <c r="D1801" i="42"/>
  <c r="A1801" i="42"/>
  <c r="E1801" i="42" s="1"/>
  <c r="D1802" i="42" l="1"/>
  <c r="A1802" i="42"/>
  <c r="E1802" i="42" s="1"/>
  <c r="B1803" i="42"/>
  <c r="C1803" i="42" s="1"/>
  <c r="B1804" i="42" l="1"/>
  <c r="C1804" i="42" s="1"/>
  <c r="D1803" i="42"/>
  <c r="A1803" i="42"/>
  <c r="E1803" i="42" s="1"/>
  <c r="D1804" i="42" l="1"/>
  <c r="A1804" i="42"/>
  <c r="E1804" i="42" s="1"/>
  <c r="B1805" i="42"/>
  <c r="C1805" i="42" s="1"/>
  <c r="B1806" i="42" l="1"/>
  <c r="C1806" i="42" s="1"/>
  <c r="D1805" i="42"/>
  <c r="A1805" i="42"/>
  <c r="E1805" i="42" s="1"/>
  <c r="D1806" i="42" l="1"/>
  <c r="A1806" i="42"/>
  <c r="E1806" i="42" s="1"/>
  <c r="B1807" i="42"/>
  <c r="C1807" i="42" s="1"/>
  <c r="B1808" i="42" l="1"/>
  <c r="C1808" i="42" s="1"/>
  <c r="D1807" i="42"/>
  <c r="A1807" i="42"/>
  <c r="E1807" i="42" s="1"/>
  <c r="D1808" i="42" l="1"/>
  <c r="A1808" i="42"/>
  <c r="E1808" i="42" s="1"/>
  <c r="B1809" i="42"/>
  <c r="C1809" i="42" s="1"/>
  <c r="B1810" i="42" l="1"/>
  <c r="C1810" i="42" s="1"/>
  <c r="D1809" i="42"/>
  <c r="A1809" i="42"/>
  <c r="E1809" i="42" s="1"/>
  <c r="D1810" i="42" l="1"/>
  <c r="B1811" i="42"/>
  <c r="C1811" i="42" s="1"/>
  <c r="A1810" i="42"/>
  <c r="E1810" i="42" s="1"/>
  <c r="D1811" i="42" l="1"/>
  <c r="A1811" i="42"/>
  <c r="E1811" i="42" s="1"/>
  <c r="B1812" i="42"/>
  <c r="C1812" i="42" s="1"/>
  <c r="D1812" i="42" l="1"/>
  <c r="B1813" i="42"/>
  <c r="C1813" i="42" s="1"/>
  <c r="A1812" i="42"/>
  <c r="E1812" i="42" s="1"/>
  <c r="D1813" i="42" l="1"/>
  <c r="B1814" i="42"/>
  <c r="C1814" i="42" s="1"/>
  <c r="A1813" i="42"/>
  <c r="E1813" i="42" s="1"/>
  <c r="D1814" i="42" l="1"/>
  <c r="B1815" i="42"/>
  <c r="C1815" i="42" s="1"/>
  <c r="A1814" i="42"/>
  <c r="E1814" i="42" s="1"/>
  <c r="D1815" i="42" l="1"/>
  <c r="B1816" i="42"/>
  <c r="C1816" i="42" s="1"/>
  <c r="A1815" i="42"/>
  <c r="E1815" i="42" s="1"/>
  <c r="D1816" i="42" l="1"/>
  <c r="B1817" i="42"/>
  <c r="C1817" i="42" s="1"/>
  <c r="A1816" i="42"/>
  <c r="E1816" i="42" s="1"/>
  <c r="D1817" i="42" l="1"/>
  <c r="A1817" i="42"/>
  <c r="E1817" i="42" s="1"/>
  <c r="B1818" i="42"/>
  <c r="C1818" i="42" s="1"/>
  <c r="D1818" i="42" l="1"/>
  <c r="B1819" i="42"/>
  <c r="C1819" i="42" s="1"/>
  <c r="A1818" i="42"/>
  <c r="E1818" i="42" s="1"/>
  <c r="D1819" i="42" l="1"/>
  <c r="A1819" i="42"/>
  <c r="E1819" i="42" s="1"/>
  <c r="B1820" i="42"/>
  <c r="C1820" i="42" s="1"/>
  <c r="D1820" i="42" l="1"/>
  <c r="B1821" i="42"/>
  <c r="C1821" i="42" s="1"/>
  <c r="A1820" i="42"/>
  <c r="E1820" i="42" s="1"/>
  <c r="D1821" i="42" l="1"/>
  <c r="B1822" i="42"/>
  <c r="C1822" i="42" s="1"/>
  <c r="A1821" i="42"/>
  <c r="E1821" i="42" s="1"/>
  <c r="D1822" i="42" l="1"/>
  <c r="B1823" i="42"/>
  <c r="C1823" i="42" s="1"/>
  <c r="A1822" i="42"/>
  <c r="E1822" i="42" s="1"/>
  <c r="D1823" i="42" l="1"/>
  <c r="B1824" i="42"/>
  <c r="C1824" i="42" s="1"/>
  <c r="A1823" i="42"/>
  <c r="E1823" i="42" s="1"/>
  <c r="D1824" i="42" l="1"/>
  <c r="B1825" i="42"/>
  <c r="C1825" i="42" s="1"/>
  <c r="A1824" i="42"/>
  <c r="E1824" i="42" s="1"/>
  <c r="D1825" i="42" l="1"/>
  <c r="B1826" i="42"/>
  <c r="C1826" i="42" s="1"/>
  <c r="A1825" i="42"/>
  <c r="E1825" i="42" s="1"/>
  <c r="D1826" i="42" l="1"/>
  <c r="B1827" i="42"/>
  <c r="C1827" i="42" s="1"/>
  <c r="A1826" i="42"/>
  <c r="E1826" i="42" s="1"/>
  <c r="D1827" i="42" l="1"/>
  <c r="B1828" i="42"/>
  <c r="C1828" i="42" s="1"/>
  <c r="A1827" i="42"/>
  <c r="E1827" i="42" s="1"/>
  <c r="D1828" i="42" l="1"/>
  <c r="B1829" i="42"/>
  <c r="C1829" i="42" s="1"/>
  <c r="A1828" i="42"/>
  <c r="E1828" i="42" s="1"/>
  <c r="D1829" i="42" l="1"/>
  <c r="B1830" i="42"/>
  <c r="C1830" i="42" s="1"/>
  <c r="A1829" i="42"/>
  <c r="E1829" i="42" s="1"/>
  <c r="D1830" i="42" l="1"/>
  <c r="B1831" i="42"/>
  <c r="C1831" i="42" s="1"/>
  <c r="A1830" i="42"/>
  <c r="E1830" i="42" s="1"/>
  <c r="D1831" i="42" l="1"/>
  <c r="B1832" i="42"/>
  <c r="C1832" i="42" s="1"/>
  <c r="A1831" i="42"/>
  <c r="E1831" i="42" s="1"/>
  <c r="D1832" i="42" l="1"/>
  <c r="B1833" i="42"/>
  <c r="C1833" i="42" s="1"/>
  <c r="A1832" i="42"/>
  <c r="E1832" i="42" s="1"/>
  <c r="D1833" i="42" l="1"/>
  <c r="B1834" i="42"/>
  <c r="C1834" i="42" s="1"/>
  <c r="A1833" i="42"/>
  <c r="E1833" i="42" s="1"/>
  <c r="D1834" i="42" l="1"/>
  <c r="B1835" i="42"/>
  <c r="C1835" i="42" s="1"/>
  <c r="A1834" i="42"/>
  <c r="E1834" i="42" s="1"/>
  <c r="D1835" i="42" l="1"/>
  <c r="B1836" i="42"/>
  <c r="C1836" i="42" s="1"/>
  <c r="A1835" i="42"/>
  <c r="E1835" i="42" s="1"/>
  <c r="D1836" i="42" l="1"/>
  <c r="B1837" i="42"/>
  <c r="C1837" i="42" s="1"/>
  <c r="A1836" i="42"/>
  <c r="E1836" i="42" s="1"/>
  <c r="D1837" i="42" l="1"/>
  <c r="B1838" i="42"/>
  <c r="C1838" i="42" s="1"/>
  <c r="A1837" i="42"/>
  <c r="E1837" i="42" s="1"/>
  <c r="D1838" i="42" l="1"/>
  <c r="B1839" i="42"/>
  <c r="C1839" i="42" s="1"/>
  <c r="A1838" i="42"/>
  <c r="E1838" i="42" s="1"/>
  <c r="D1839" i="42" l="1"/>
  <c r="B1840" i="42"/>
  <c r="C1840" i="42" s="1"/>
  <c r="A1839" i="42"/>
  <c r="E1839" i="42" s="1"/>
  <c r="D1840" i="42" l="1"/>
  <c r="B1841" i="42"/>
  <c r="C1841" i="42" s="1"/>
  <c r="A1840" i="42"/>
  <c r="E1840" i="42" s="1"/>
  <c r="D1841" i="42" l="1"/>
  <c r="B1842" i="42"/>
  <c r="C1842" i="42" s="1"/>
  <c r="A1841" i="42"/>
  <c r="E1841" i="42" s="1"/>
  <c r="D1842" i="42" l="1"/>
  <c r="B1843" i="42"/>
  <c r="C1843" i="42" s="1"/>
  <c r="A1842" i="42"/>
  <c r="E1842" i="42" s="1"/>
  <c r="D1843" i="42" l="1"/>
  <c r="B1844" i="42"/>
  <c r="C1844" i="42" s="1"/>
  <c r="A1843" i="42"/>
  <c r="E1843" i="42" s="1"/>
  <c r="D1844" i="42" l="1"/>
  <c r="B1845" i="42"/>
  <c r="C1845" i="42" s="1"/>
  <c r="A1844" i="42"/>
  <c r="E1844" i="42" s="1"/>
  <c r="D1845" i="42" l="1"/>
  <c r="B1846" i="42"/>
  <c r="C1846" i="42" s="1"/>
  <c r="A1845" i="42"/>
  <c r="E1845" i="42" s="1"/>
  <c r="D1846" i="42" l="1"/>
  <c r="B1847" i="42"/>
  <c r="C1847" i="42" s="1"/>
  <c r="A1846" i="42"/>
  <c r="E1846" i="42" s="1"/>
  <c r="F5" i="45" l="1"/>
  <c r="F3" i="45"/>
  <c r="G2" i="45"/>
  <c r="G4" i="45"/>
  <c r="G3" i="45"/>
  <c r="G5" i="45"/>
  <c r="F6" i="45"/>
  <c r="F4" i="45"/>
  <c r="B4" i="45" s="1"/>
  <c r="F7" i="45"/>
  <c r="G6" i="45"/>
  <c r="G7" i="45"/>
  <c r="F8" i="45"/>
  <c r="G8" i="45"/>
  <c r="F11" i="45"/>
  <c r="F10" i="45"/>
  <c r="G9" i="45"/>
  <c r="F9" i="45"/>
  <c r="B9" i="45" s="1"/>
  <c r="F13" i="45"/>
  <c r="G12" i="45"/>
  <c r="G10" i="45"/>
  <c r="G11" i="45"/>
  <c r="G13" i="45"/>
  <c r="G16" i="45"/>
  <c r="F12" i="45"/>
  <c r="B12" i="45" s="1"/>
  <c r="F15" i="45"/>
  <c r="F14" i="45"/>
  <c r="G14" i="45"/>
  <c r="G17" i="45"/>
  <c r="G15" i="45"/>
  <c r="F16" i="45"/>
  <c r="B16" i="45" s="1"/>
  <c r="F19" i="45"/>
  <c r="G18" i="45"/>
  <c r="F17" i="45"/>
  <c r="B17" i="45" s="1"/>
  <c r="F20" i="45"/>
  <c r="F18" i="45"/>
  <c r="G20" i="45"/>
  <c r="G19" i="45"/>
  <c r="F22" i="45"/>
  <c r="G22" i="45"/>
  <c r="F24" i="45"/>
  <c r="F23" i="45"/>
  <c r="G21" i="45"/>
  <c r="F21" i="45"/>
  <c r="B21" i="45" s="1"/>
  <c r="G23" i="45"/>
  <c r="G24" i="45"/>
  <c r="F25" i="45"/>
  <c r="F26" i="45"/>
  <c r="B26" i="45" s="1"/>
  <c r="G25" i="45"/>
  <c r="F27" i="45"/>
  <c r="G26" i="45"/>
  <c r="G27" i="45"/>
  <c r="F28" i="45"/>
  <c r="G28" i="45"/>
  <c r="F29" i="45"/>
  <c r="F30" i="45"/>
  <c r="G29" i="45"/>
  <c r="G30" i="45"/>
  <c r="F31" i="45"/>
  <c r="G31" i="45"/>
  <c r="G32" i="45"/>
  <c r="F32" i="45"/>
  <c r="F33" i="45"/>
  <c r="F34" i="45"/>
  <c r="G33" i="45"/>
  <c r="G34" i="45"/>
  <c r="F36" i="45"/>
  <c r="G36" i="45"/>
  <c r="G35" i="45"/>
  <c r="G38" i="45"/>
  <c r="F37" i="45"/>
  <c r="G37" i="45"/>
  <c r="F38" i="45"/>
  <c r="B38" i="45" s="1"/>
  <c r="F35" i="45"/>
  <c r="F39" i="45"/>
  <c r="G39" i="45"/>
  <c r="F40" i="45"/>
  <c r="F43" i="45"/>
  <c r="G41" i="45"/>
  <c r="F41" i="45"/>
  <c r="B41" i="45" s="1"/>
  <c r="G40" i="45"/>
  <c r="F42" i="45"/>
  <c r="B42" i="45" s="1"/>
  <c r="G42" i="45"/>
  <c r="G43" i="45"/>
  <c r="F44" i="45"/>
  <c r="B44" i="45" s="1"/>
  <c r="F45" i="45"/>
  <c r="G44" i="45"/>
  <c r="G45" i="45"/>
  <c r="F48" i="45"/>
  <c r="B48" i="45" s="1"/>
  <c r="G47" i="45"/>
  <c r="F47" i="45"/>
  <c r="F46" i="45"/>
  <c r="G46" i="45"/>
  <c r="G48" i="45"/>
  <c r="F49" i="45"/>
  <c r="G51" i="45"/>
  <c r="G52" i="45"/>
  <c r="F50" i="45"/>
  <c r="F52" i="45"/>
  <c r="G50" i="45"/>
  <c r="G49" i="45"/>
  <c r="F53" i="45"/>
  <c r="F51" i="45"/>
  <c r="G53" i="45"/>
  <c r="G54" i="45"/>
  <c r="F57" i="45"/>
  <c r="G56" i="45"/>
  <c r="F54" i="45"/>
  <c r="G55" i="45"/>
  <c r="G57" i="45"/>
  <c r="F55" i="45"/>
  <c r="F56" i="45"/>
  <c r="B56" i="45" s="1"/>
  <c r="G58" i="45"/>
  <c r="F59" i="45"/>
  <c r="B59" i="45" s="1"/>
  <c r="G59" i="45"/>
  <c r="F58" i="45"/>
  <c r="F60" i="45"/>
  <c r="B60" i="45" s="1"/>
  <c r="G61" i="45"/>
  <c r="G60" i="45"/>
  <c r="F61" i="45"/>
  <c r="B61" i="45" s="1"/>
  <c r="G62" i="45"/>
  <c r="F64" i="45"/>
  <c r="G63" i="45"/>
  <c r="F63" i="45"/>
  <c r="B63" i="45" s="1"/>
  <c r="F62" i="45"/>
  <c r="B62" i="45" s="1"/>
  <c r="G64" i="45"/>
  <c r="G65" i="45"/>
  <c r="F65" i="45"/>
  <c r="B65" i="45" s="1"/>
  <c r="F68" i="45"/>
  <c r="B68" i="45" s="1"/>
  <c r="F67" i="45"/>
  <c r="F66" i="45"/>
  <c r="G66" i="45"/>
  <c r="G67" i="45"/>
  <c r="F69" i="45"/>
  <c r="G68" i="45"/>
  <c r="G69" i="45"/>
  <c r="G71" i="45"/>
  <c r="G70" i="45"/>
  <c r="F71" i="45"/>
  <c r="F70" i="45"/>
  <c r="B70" i="45" s="1"/>
  <c r="F72" i="45"/>
  <c r="B72" i="45" s="1"/>
  <c r="G72" i="45"/>
  <c r="F76" i="45"/>
  <c r="G74" i="45"/>
  <c r="G77" i="45"/>
  <c r="G73" i="45"/>
  <c r="F74" i="45"/>
  <c r="F73" i="45"/>
  <c r="B73" i="45" s="1"/>
  <c r="G76" i="45"/>
  <c r="G75" i="45"/>
  <c r="F75" i="45"/>
  <c r="F77" i="45"/>
  <c r="F78" i="45"/>
  <c r="B78" i="45" s="1"/>
  <c r="G78" i="45"/>
  <c r="F79" i="45"/>
  <c r="F80" i="45"/>
  <c r="G80" i="45"/>
  <c r="G82" i="45"/>
  <c r="G79" i="45"/>
  <c r="G83" i="45"/>
  <c r="F81" i="45"/>
  <c r="B81" i="45" s="1"/>
  <c r="G81" i="45"/>
  <c r="F84" i="45"/>
  <c r="F82" i="45"/>
  <c r="F83" i="45"/>
  <c r="B83" i="45" s="1"/>
  <c r="F86" i="45"/>
  <c r="G84" i="45"/>
  <c r="G85" i="45"/>
  <c r="F87" i="45"/>
  <c r="F85" i="45"/>
  <c r="G88" i="45"/>
  <c r="G86" i="45"/>
  <c r="G87" i="45"/>
  <c r="G89" i="45"/>
  <c r="F88" i="45"/>
  <c r="B88" i="45" s="1"/>
  <c r="F89" i="45"/>
  <c r="F90" i="45"/>
  <c r="B90" i="45" s="1"/>
  <c r="G90" i="45"/>
  <c r="G91" i="45"/>
  <c r="F91" i="45"/>
  <c r="B91" i="45" s="1"/>
  <c r="G92" i="45"/>
  <c r="F93" i="45"/>
  <c r="B93" i="45" s="1"/>
  <c r="G93" i="45"/>
  <c r="F92" i="45"/>
  <c r="F94" i="45"/>
  <c r="B94" i="45" s="1"/>
  <c r="F14" i="26" s="1"/>
  <c r="G94" i="45"/>
  <c r="F95" i="45"/>
  <c r="G95" i="45"/>
  <c r="F96" i="45"/>
  <c r="B96" i="45" s="1"/>
  <c r="F97" i="45"/>
  <c r="G96" i="45"/>
  <c r="G98" i="45"/>
  <c r="G97" i="45"/>
  <c r="F98" i="45"/>
  <c r="F100" i="45"/>
  <c r="F99" i="45"/>
  <c r="G99" i="45"/>
  <c r="G101" i="45"/>
  <c r="G100" i="45"/>
  <c r="F101" i="45"/>
  <c r="F104" i="45"/>
  <c r="F102" i="45"/>
  <c r="F103" i="45"/>
  <c r="G102" i="45"/>
  <c r="G103" i="45"/>
  <c r="F105" i="45"/>
  <c r="G104" i="45"/>
  <c r="G105" i="45"/>
  <c r="F106" i="45"/>
  <c r="F107" i="45"/>
  <c r="G106" i="45"/>
  <c r="G107" i="45"/>
  <c r="G108" i="45"/>
  <c r="F108" i="45"/>
  <c r="F109" i="45"/>
  <c r="G109" i="45"/>
  <c r="G111" i="45"/>
  <c r="F110" i="45"/>
  <c r="G110" i="45"/>
  <c r="F111" i="45"/>
  <c r="G112" i="45"/>
  <c r="F115" i="45"/>
  <c r="F112" i="45"/>
  <c r="F113" i="45"/>
  <c r="F116" i="45"/>
  <c r="G113" i="45"/>
  <c r="G114" i="45"/>
  <c r="G115" i="45"/>
  <c r="F114" i="45"/>
  <c r="G116" i="45"/>
  <c r="G118" i="45"/>
  <c r="G117" i="45"/>
  <c r="F117" i="45"/>
  <c r="G119" i="45"/>
  <c r="G120" i="45"/>
  <c r="F118" i="45"/>
  <c r="F120" i="45"/>
  <c r="G121" i="45"/>
  <c r="F119" i="45"/>
  <c r="F121" i="45"/>
  <c r="F123" i="45"/>
  <c r="G123" i="45"/>
  <c r="G124" i="45"/>
  <c r="G122" i="45"/>
  <c r="F122" i="45"/>
  <c r="F124" i="45"/>
  <c r="G125" i="45"/>
  <c r="F125" i="45"/>
  <c r="F126" i="45"/>
  <c r="F127" i="45"/>
  <c r="G126" i="45"/>
  <c r="F129" i="45"/>
  <c r="G127" i="45"/>
  <c r="F128" i="45"/>
  <c r="G128" i="45"/>
  <c r="G129" i="45"/>
  <c r="G131" i="45"/>
  <c r="F133" i="45"/>
  <c r="F130" i="45"/>
  <c r="F131" i="45"/>
  <c r="G130" i="45"/>
  <c r="G132" i="45"/>
  <c r="G133" i="45"/>
  <c r="F132" i="45"/>
  <c r="F136" i="45"/>
  <c r="F134" i="45"/>
  <c r="G134" i="45"/>
  <c r="G135" i="45"/>
  <c r="F138" i="45"/>
  <c r="G136" i="45"/>
  <c r="F135" i="45"/>
  <c r="F137" i="45"/>
  <c r="F140" i="45"/>
  <c r="G137" i="45"/>
  <c r="G138" i="45"/>
  <c r="G142" i="45"/>
  <c r="G140" i="45"/>
  <c r="G139" i="45"/>
  <c r="G141" i="45"/>
  <c r="F139" i="45"/>
  <c r="F143" i="45"/>
  <c r="F141" i="45"/>
  <c r="F142" i="45"/>
  <c r="F144" i="45"/>
  <c r="G144" i="45"/>
  <c r="G143" i="45"/>
  <c r="G146" i="45"/>
  <c r="F146" i="45"/>
  <c r="F145" i="45"/>
  <c r="G145" i="45"/>
  <c r="F148" i="45"/>
  <c r="G147" i="45"/>
  <c r="F149" i="45"/>
  <c r="F147" i="45"/>
  <c r="G148" i="45"/>
  <c r="G149" i="45"/>
  <c r="F150" i="45"/>
  <c r="G152" i="45"/>
  <c r="G151" i="45"/>
  <c r="F151" i="45"/>
  <c r="G150" i="45"/>
  <c r="G153" i="45"/>
  <c r="G154" i="45"/>
  <c r="F152" i="45"/>
  <c r="F153" i="45"/>
  <c r="F156" i="45"/>
  <c r="G156" i="45"/>
  <c r="F154" i="45"/>
  <c r="F158" i="45"/>
  <c r="G155" i="45"/>
  <c r="F155" i="45"/>
  <c r="G159" i="45"/>
  <c r="G157" i="45"/>
  <c r="F157" i="45"/>
  <c r="F159" i="45"/>
  <c r="G158" i="45"/>
  <c r="F160" i="45"/>
  <c r="G160" i="45"/>
  <c r="F162" i="45"/>
  <c r="F164" i="45"/>
  <c r="G162" i="45"/>
  <c r="F163" i="45"/>
  <c r="G161" i="45"/>
  <c r="F161" i="45"/>
  <c r="F165" i="45"/>
  <c r="G163" i="45"/>
  <c r="G164" i="45"/>
  <c r="G165" i="45"/>
  <c r="G167" i="45"/>
  <c r="F166" i="45"/>
  <c r="G168" i="45"/>
  <c r="F167" i="45"/>
  <c r="G166" i="45"/>
  <c r="G170" i="45"/>
  <c r="F168" i="45"/>
  <c r="F169" i="45"/>
  <c r="F171" i="45"/>
  <c r="G169" i="45"/>
  <c r="G171" i="45"/>
  <c r="F170" i="45"/>
  <c r="F174" i="45"/>
  <c r="F172" i="45"/>
  <c r="G172" i="45"/>
  <c r="F175" i="45"/>
  <c r="G173" i="45"/>
  <c r="F176" i="45"/>
  <c r="F173" i="45"/>
  <c r="G177" i="45"/>
  <c r="G176" i="45"/>
  <c r="G174" i="45"/>
  <c r="G178" i="45"/>
  <c r="F178" i="45"/>
  <c r="G175" i="45"/>
  <c r="F177" i="45"/>
  <c r="F181" i="45"/>
  <c r="F179" i="45"/>
  <c r="F180" i="45"/>
  <c r="G180" i="45"/>
  <c r="G179" i="45"/>
  <c r="G182" i="45"/>
  <c r="F183" i="45"/>
  <c r="F182" i="45"/>
  <c r="G181" i="45"/>
  <c r="F184" i="45"/>
  <c r="G183" i="45"/>
  <c r="F185" i="45"/>
  <c r="G185" i="45"/>
  <c r="G186" i="45"/>
  <c r="F186" i="45"/>
  <c r="G184" i="45"/>
  <c r="F189" i="45"/>
  <c r="G187" i="45"/>
  <c r="F187" i="45"/>
  <c r="F188" i="45"/>
  <c r="G188" i="45"/>
  <c r="G189" i="45"/>
  <c r="G192" i="45"/>
  <c r="G190" i="45"/>
  <c r="F190" i="45"/>
  <c r="G191" i="45"/>
  <c r="F191" i="45"/>
  <c r="F193" i="45"/>
  <c r="F192" i="45"/>
  <c r="G193" i="45"/>
  <c r="F196" i="45"/>
  <c r="F194" i="45"/>
  <c r="G194" i="45"/>
  <c r="G195" i="45"/>
  <c r="F195" i="45"/>
  <c r="G196" i="45"/>
  <c r="G198" i="45"/>
  <c r="F198" i="45"/>
  <c r="G197" i="45"/>
  <c r="F200" i="45"/>
  <c r="F199" i="45"/>
  <c r="F197" i="45"/>
  <c r="G200" i="45"/>
  <c r="G201" i="45"/>
  <c r="G199" i="45"/>
  <c r="F202" i="45"/>
  <c r="F201" i="45"/>
  <c r="F204" i="45"/>
  <c r="F203" i="45"/>
  <c r="G202" i="45"/>
  <c r="G203" i="45"/>
  <c r="G204" i="45"/>
  <c r="F206" i="45"/>
  <c r="G206" i="45"/>
  <c r="F205" i="45"/>
  <c r="G205" i="45"/>
  <c r="F207" i="45"/>
  <c r="G207" i="45"/>
  <c r="F208" i="45"/>
  <c r="G209" i="45"/>
  <c r="G210" i="45"/>
  <c r="G208" i="45"/>
  <c r="F211" i="45"/>
  <c r="G211" i="45"/>
  <c r="F210" i="45"/>
  <c r="F209" i="45"/>
  <c r="G214" i="45"/>
  <c r="F212" i="45"/>
  <c r="G212" i="45"/>
  <c r="F213" i="45"/>
  <c r="G213" i="45"/>
  <c r="F214" i="45"/>
  <c r="F215" i="45"/>
  <c r="F218" i="45"/>
  <c r="G216" i="45"/>
  <c r="G215" i="45"/>
  <c r="F216" i="45"/>
  <c r="G218" i="45"/>
  <c r="F217" i="45"/>
  <c r="G217" i="45"/>
  <c r="G219" i="45"/>
  <c r="G221" i="45"/>
  <c r="G220" i="45"/>
  <c r="F220" i="45"/>
  <c r="F219" i="45"/>
  <c r="F221" i="45"/>
  <c r="G223" i="45"/>
  <c r="F223" i="45"/>
  <c r="G222" i="45"/>
  <c r="F222" i="45"/>
  <c r="G224" i="45"/>
  <c r="F224" i="45"/>
  <c r="G226" i="45"/>
  <c r="F225" i="45"/>
  <c r="G227" i="45"/>
  <c r="G225" i="45"/>
  <c r="F226" i="45"/>
  <c r="F229" i="45"/>
  <c r="G228" i="45"/>
  <c r="F227" i="45"/>
  <c r="F230" i="45"/>
  <c r="F228" i="45"/>
  <c r="G229" i="45"/>
  <c r="G230" i="45"/>
  <c r="G231" i="45"/>
  <c r="F231" i="45"/>
  <c r="F233" i="45"/>
  <c r="G232" i="45"/>
  <c r="F232" i="45"/>
  <c r="G236" i="45"/>
  <c r="F235" i="45"/>
  <c r="G234" i="45"/>
  <c r="F234" i="45"/>
  <c r="G233" i="45"/>
  <c r="F236" i="45"/>
  <c r="G235" i="45"/>
  <c r="G238" i="45"/>
  <c r="F237" i="45"/>
  <c r="G237" i="45"/>
  <c r="F239" i="45"/>
  <c r="F240" i="45"/>
  <c r="F238" i="45"/>
  <c r="G239" i="45"/>
  <c r="G240" i="45"/>
  <c r="G241" i="45"/>
  <c r="G242" i="45"/>
  <c r="F242" i="45"/>
  <c r="F243" i="45"/>
  <c r="F241" i="45"/>
  <c r="G243" i="45"/>
  <c r="G244" i="45"/>
  <c r="F245" i="45"/>
  <c r="F244" i="45"/>
  <c r="F247" i="45"/>
  <c r="G247" i="45"/>
  <c r="G246" i="45"/>
  <c r="G245" i="45"/>
  <c r="F246" i="45"/>
  <c r="F248" i="45"/>
  <c r="F250" i="45"/>
  <c r="G248" i="45"/>
  <c r="G249" i="45"/>
  <c r="F249" i="45"/>
  <c r="F251" i="45"/>
  <c r="G250" i="45"/>
  <c r="F252" i="45"/>
  <c r="G253" i="45"/>
  <c r="G252" i="45"/>
  <c r="G251" i="45"/>
  <c r="F253" i="45"/>
  <c r="F255" i="45"/>
  <c r="F254" i="45"/>
  <c r="G254" i="45"/>
  <c r="G257" i="45"/>
  <c r="F257" i="45"/>
  <c r="F256" i="45"/>
  <c r="G255" i="45"/>
  <c r="F259" i="45"/>
  <c r="G256" i="45"/>
  <c r="F258" i="45"/>
  <c r="G260" i="45"/>
  <c r="G258" i="45"/>
  <c r="G259" i="45"/>
  <c r="G261" i="45"/>
  <c r="F260" i="45"/>
  <c r="G262" i="45"/>
  <c r="F261" i="45"/>
  <c r="F262" i="45"/>
  <c r="F263" i="45"/>
  <c r="G263" i="45"/>
  <c r="G266" i="45"/>
  <c r="F264" i="45"/>
  <c r="G264" i="45"/>
  <c r="F265" i="45"/>
  <c r="G265" i="45"/>
  <c r="G268" i="45"/>
  <c r="F267" i="45"/>
  <c r="F266" i="45"/>
  <c r="F268" i="45"/>
  <c r="G267" i="45"/>
  <c r="G270" i="45"/>
  <c r="G269" i="45"/>
  <c r="F269" i="45"/>
  <c r="F270" i="45"/>
  <c r="F271" i="45"/>
  <c r="G271" i="45"/>
  <c r="F272" i="45"/>
  <c r="F273" i="45"/>
  <c r="F275" i="45"/>
  <c r="G272" i="45"/>
  <c r="G273" i="45"/>
  <c r="G276" i="45"/>
  <c r="G275" i="45"/>
  <c r="G274" i="45"/>
  <c r="F274" i="45"/>
  <c r="F276" i="45"/>
  <c r="F280" i="45"/>
  <c r="F277" i="45"/>
  <c r="G277" i="45"/>
  <c r="G278" i="45"/>
  <c r="F278" i="45"/>
  <c r="F281" i="45"/>
  <c r="G280" i="45"/>
  <c r="G279" i="45"/>
  <c r="F279" i="45"/>
  <c r="F282" i="45"/>
  <c r="F284" i="45"/>
  <c r="G281" i="45"/>
  <c r="F283" i="45"/>
  <c r="G283" i="45"/>
  <c r="G282" i="45"/>
  <c r="F286" i="45"/>
  <c r="G284" i="45"/>
  <c r="G286" i="45"/>
  <c r="F285" i="45"/>
  <c r="G285" i="45"/>
  <c r="F287" i="45"/>
  <c r="G287" i="45"/>
  <c r="G290" i="45"/>
  <c r="G288" i="45"/>
  <c r="G289" i="45"/>
  <c r="F290" i="45"/>
  <c r="F288" i="45"/>
  <c r="F289" i="45"/>
  <c r="F292" i="45"/>
  <c r="F291" i="45"/>
  <c r="G292" i="45"/>
  <c r="G291" i="45"/>
  <c r="G294" i="45"/>
  <c r="G293" i="45"/>
  <c r="F293" i="45"/>
  <c r="F294" i="45"/>
  <c r="G295" i="45"/>
  <c r="G297" i="45"/>
  <c r="F296" i="45"/>
  <c r="F297" i="45"/>
  <c r="G296" i="45"/>
  <c r="F295" i="45"/>
  <c r="F298" i="45"/>
  <c r="G299" i="45"/>
  <c r="F301" i="45"/>
  <c r="G298" i="45"/>
  <c r="F299" i="45"/>
  <c r="G301" i="45"/>
  <c r="F300" i="45"/>
  <c r="G300" i="45"/>
  <c r="F302" i="45"/>
  <c r="G303" i="45"/>
  <c r="G302" i="45"/>
  <c r="F303" i="45"/>
  <c r="G304" i="45"/>
  <c r="F304" i="45"/>
  <c r="F305" i="45"/>
  <c r="F307" i="45"/>
  <c r="G307" i="45"/>
  <c r="G306" i="45"/>
  <c r="G305" i="45"/>
  <c r="F306" i="45"/>
  <c r="F308" i="45"/>
  <c r="F310" i="45"/>
  <c r="G308" i="45"/>
  <c r="G309" i="45"/>
  <c r="F309" i="45"/>
  <c r="G311" i="45"/>
  <c r="F311" i="45"/>
  <c r="G310" i="45"/>
  <c r="G312" i="45"/>
  <c r="F314" i="45"/>
  <c r="F313" i="45"/>
  <c r="G313" i="45"/>
  <c r="F312" i="45"/>
  <c r="G314" i="45"/>
  <c r="G318" i="45"/>
  <c r="F316" i="45"/>
  <c r="F315" i="45"/>
  <c r="G315" i="45"/>
  <c r="F318" i="45"/>
  <c r="G316" i="45"/>
  <c r="G317" i="45"/>
  <c r="F317" i="45"/>
  <c r="G320" i="45"/>
  <c r="F319" i="45"/>
  <c r="G319" i="45"/>
  <c r="F321" i="45"/>
  <c r="F320" i="45"/>
  <c r="F323" i="45"/>
  <c r="G321" i="45"/>
  <c r="F324" i="45"/>
  <c r="F322" i="45"/>
  <c r="G326" i="45"/>
  <c r="G322" i="45"/>
  <c r="G323" i="45"/>
  <c r="F325" i="45"/>
  <c r="G324" i="45"/>
  <c r="G325" i="45"/>
  <c r="F326" i="45"/>
  <c r="G328" i="45"/>
  <c r="G327" i="45"/>
  <c r="F329" i="45"/>
  <c r="F328" i="45"/>
  <c r="F327" i="45"/>
  <c r="G329" i="45"/>
  <c r="F331" i="45"/>
  <c r="G331" i="45"/>
  <c r="F330" i="45"/>
  <c r="F332" i="45"/>
  <c r="G330" i="45"/>
  <c r="G332" i="45"/>
  <c r="G333" i="45"/>
  <c r="F333" i="45"/>
  <c r="F335" i="45"/>
  <c r="F336" i="45"/>
  <c r="G335" i="45"/>
  <c r="G334" i="45"/>
  <c r="F334" i="45"/>
  <c r="F338" i="45"/>
  <c r="G336" i="45"/>
  <c r="G337" i="45"/>
  <c r="F337" i="45"/>
  <c r="G338" i="45"/>
  <c r="G339" i="45"/>
  <c r="F340" i="45"/>
  <c r="G340" i="45"/>
  <c r="F339" i="45"/>
  <c r="F342" i="45"/>
  <c r="G343" i="45"/>
  <c r="G341" i="45"/>
  <c r="G342" i="45"/>
  <c r="F341" i="45"/>
  <c r="F343" i="45"/>
  <c r="G344" i="45"/>
  <c r="F344" i="45"/>
  <c r="F345" i="45"/>
  <c r="G345" i="45"/>
  <c r="F348" i="45"/>
  <c r="G346" i="45"/>
  <c r="F346" i="45"/>
  <c r="G348" i="45"/>
  <c r="F347" i="45"/>
  <c r="F350" i="45"/>
  <c r="G347" i="45"/>
  <c r="F349" i="45"/>
  <c r="G349" i="45"/>
  <c r="F351" i="45"/>
  <c r="G350" i="45"/>
  <c r="G351" i="45"/>
  <c r="F352" i="45"/>
  <c r="F353" i="45"/>
  <c r="G352" i="45"/>
  <c r="F355" i="45"/>
  <c r="G353" i="45"/>
  <c r="F354" i="45"/>
  <c r="G354" i="45"/>
  <c r="G355" i="45"/>
  <c r="F356" i="45"/>
  <c r="G356" i="45"/>
  <c r="F360" i="45"/>
  <c r="G357" i="45"/>
  <c r="G358" i="45"/>
  <c r="F357" i="45"/>
  <c r="F358" i="45"/>
  <c r="F359" i="45"/>
  <c r="G359" i="45"/>
  <c r="G360" i="45"/>
  <c r="F364" i="45"/>
  <c r="F362" i="45"/>
  <c r="F361" i="45"/>
  <c r="G362" i="45"/>
  <c r="G361" i="45"/>
  <c r="G366" i="45"/>
  <c r="G364" i="45"/>
  <c r="F363" i="45"/>
  <c r="G363" i="45"/>
  <c r="G365" i="45"/>
  <c r="F368" i="45"/>
  <c r="F365" i="45"/>
  <c r="F366" i="45"/>
  <c r="F367" i="45"/>
  <c r="G367" i="45"/>
  <c r="G368" i="45"/>
  <c r="F372" i="45"/>
  <c r="F369" i="45"/>
  <c r="G369" i="45"/>
  <c r="G370" i="45"/>
  <c r="F370" i="45"/>
  <c r="G374" i="45"/>
  <c r="F371" i="45"/>
  <c r="G371" i="45"/>
  <c r="G372" i="45"/>
  <c r="F376" i="45"/>
  <c r="F374" i="45"/>
  <c r="G373" i="45"/>
  <c r="F373" i="45"/>
  <c r="F375" i="45"/>
  <c r="G377" i="45"/>
  <c r="G376" i="45"/>
  <c r="G375" i="45"/>
  <c r="G379" i="45"/>
  <c r="G378" i="45"/>
  <c r="F378" i="45"/>
  <c r="F377" i="45"/>
  <c r="F380" i="45"/>
  <c r="F381" i="45"/>
  <c r="F379" i="45"/>
  <c r="G380" i="45"/>
  <c r="F383" i="45"/>
  <c r="G383" i="45"/>
  <c r="F382" i="45"/>
  <c r="G381" i="45"/>
  <c r="G384" i="45"/>
  <c r="G382" i="45"/>
  <c r="G387" i="45"/>
  <c r="F384" i="45"/>
  <c r="F385" i="45"/>
  <c r="G385" i="45"/>
  <c r="F386" i="45"/>
  <c r="G386" i="45"/>
  <c r="F387" i="45"/>
  <c r="G388" i="45"/>
  <c r="F388" i="45"/>
  <c r="G389" i="45"/>
  <c r="F389" i="45"/>
  <c r="G392" i="45"/>
  <c r="G390" i="45"/>
  <c r="F390" i="45"/>
  <c r="G391" i="45"/>
  <c r="F391" i="45"/>
  <c r="F392" i="45"/>
  <c r="F393" i="45"/>
  <c r="G393" i="45"/>
  <c r="G394" i="45"/>
  <c r="F394" i="45"/>
  <c r="F398" i="45"/>
  <c r="G395" i="45"/>
  <c r="F396" i="45"/>
  <c r="F395" i="45"/>
  <c r="G396" i="45"/>
  <c r="G397" i="45"/>
  <c r="F397" i="45"/>
  <c r="G398" i="45"/>
  <c r="G399" i="45"/>
  <c r="F399" i="45"/>
  <c r="F401" i="45"/>
  <c r="F403" i="45"/>
  <c r="G401" i="45"/>
  <c r="F400" i="45"/>
  <c r="G400" i="45"/>
  <c r="F402" i="45"/>
  <c r="G402" i="45"/>
  <c r="G404" i="45"/>
  <c r="F404" i="45"/>
  <c r="G403" i="45"/>
  <c r="G406" i="45"/>
  <c r="F406" i="45"/>
  <c r="F405" i="45"/>
  <c r="G405" i="45"/>
  <c r="F408" i="45"/>
  <c r="G407" i="45"/>
  <c r="F407" i="45"/>
  <c r="G408" i="45"/>
  <c r="F412" i="45"/>
  <c r="F409" i="45"/>
  <c r="F410" i="45"/>
  <c r="G409" i="45"/>
  <c r="G410" i="45"/>
  <c r="G411" i="45"/>
  <c r="G412" i="45"/>
  <c r="F411" i="45"/>
  <c r="F414" i="45"/>
  <c r="G413" i="45"/>
  <c r="F413" i="45"/>
  <c r="G414" i="45"/>
  <c r="F417" i="45"/>
  <c r="F415" i="45"/>
  <c r="G415" i="45"/>
  <c r="G417" i="45"/>
  <c r="F416" i="45"/>
  <c r="G416" i="45"/>
  <c r="G419" i="45"/>
  <c r="F421" i="45"/>
  <c r="F418" i="45"/>
  <c r="G418" i="45"/>
  <c r="F419" i="45"/>
  <c r="G420" i="45"/>
  <c r="G421" i="45"/>
  <c r="F420" i="45"/>
  <c r="G423" i="45"/>
  <c r="F425" i="45"/>
  <c r="G422" i="45"/>
  <c r="F423" i="45"/>
  <c r="F424" i="45"/>
  <c r="F422" i="45"/>
  <c r="G424" i="45"/>
  <c r="G426" i="45"/>
  <c r="F428" i="45"/>
  <c r="F426" i="45"/>
  <c r="G425" i="45"/>
  <c r="F430" i="45"/>
  <c r="G427" i="45"/>
  <c r="F429" i="45"/>
  <c r="G428" i="45"/>
  <c r="F427" i="45"/>
  <c r="F431" i="45"/>
  <c r="G429" i="45"/>
  <c r="G430" i="45"/>
  <c r="F432" i="45"/>
  <c r="G431" i="45"/>
  <c r="G433" i="45"/>
  <c r="G432" i="45"/>
  <c r="G435" i="45"/>
  <c r="F434" i="45"/>
  <c r="F433" i="45"/>
  <c r="F435" i="45"/>
  <c r="G434" i="45"/>
  <c r="F437" i="45"/>
  <c r="G439" i="45"/>
  <c r="G436" i="45"/>
  <c r="F436" i="45"/>
  <c r="G438" i="45"/>
  <c r="G437" i="45"/>
  <c r="F438" i="45"/>
  <c r="G440" i="45"/>
  <c r="F440" i="45"/>
  <c r="F439" i="45"/>
  <c r="G441" i="45"/>
  <c r="F441" i="45"/>
  <c r="F442" i="45"/>
  <c r="G442" i="45"/>
  <c r="G443" i="45"/>
  <c r="F444" i="45"/>
  <c r="F446" i="45"/>
  <c r="F443" i="45"/>
  <c r="G444" i="45"/>
  <c r="G446" i="45"/>
  <c r="F445" i="45"/>
  <c r="G445" i="45"/>
  <c r="F447" i="45"/>
  <c r="G447" i="45"/>
  <c r="F448" i="45"/>
  <c r="G449" i="45"/>
  <c r="G448" i="45"/>
  <c r="F449" i="45"/>
  <c r="G450" i="45"/>
  <c r="F450" i="45"/>
  <c r="G451" i="45"/>
  <c r="F451" i="45"/>
  <c r="F452" i="45"/>
  <c r="G453" i="45"/>
  <c r="F454" i="45"/>
  <c r="G452" i="45"/>
  <c r="F453" i="45"/>
  <c r="G454" i="45"/>
  <c r="F458" i="45"/>
  <c r="G455" i="45"/>
  <c r="G456" i="45"/>
  <c r="F456" i="45"/>
  <c r="F455" i="45"/>
  <c r="F459" i="45"/>
  <c r="G458" i="45"/>
  <c r="F457" i="45"/>
  <c r="G460" i="45"/>
  <c r="G457" i="45"/>
  <c r="F461" i="45"/>
  <c r="G459" i="45"/>
  <c r="F460" i="45"/>
  <c r="G461" i="45"/>
  <c r="G462" i="45"/>
  <c r="F463" i="45"/>
  <c r="F462" i="45"/>
  <c r="G463" i="45"/>
  <c r="F466" i="45"/>
  <c r="G464" i="45"/>
  <c r="F464" i="45"/>
  <c r="G466" i="45"/>
  <c r="F465" i="45"/>
  <c r="G465" i="45"/>
  <c r="F467" i="45"/>
  <c r="F469" i="45"/>
  <c r="G467" i="45"/>
  <c r="G468" i="45"/>
  <c r="G471" i="45"/>
  <c r="G469" i="45"/>
  <c r="F470" i="45"/>
  <c r="F468" i="45"/>
  <c r="F471" i="45"/>
  <c r="G470" i="45"/>
  <c r="G473" i="45"/>
  <c r="G472" i="45"/>
  <c r="G474" i="45"/>
  <c r="F473" i="45"/>
  <c r="F472" i="45"/>
  <c r="G475" i="45"/>
  <c r="F474" i="45"/>
  <c r="F475" i="45"/>
  <c r="G476" i="45"/>
  <c r="F476" i="45"/>
  <c r="F477" i="45"/>
  <c r="F478" i="45"/>
  <c r="G478" i="45"/>
  <c r="G477" i="45"/>
  <c r="F479" i="45"/>
  <c r="G481" i="45"/>
  <c r="F481" i="45"/>
  <c r="F480" i="45"/>
  <c r="G480" i="45"/>
  <c r="G479" i="45"/>
  <c r="F483" i="45"/>
  <c r="G483" i="45"/>
  <c r="G484" i="45"/>
  <c r="F482" i="45"/>
  <c r="F485" i="45"/>
  <c r="G482" i="45"/>
  <c r="G487" i="45"/>
  <c r="F484" i="45"/>
  <c r="G485" i="45"/>
  <c r="G486" i="45"/>
  <c r="F486" i="45"/>
  <c r="F487" i="45"/>
  <c r="G489" i="45"/>
  <c r="G488" i="45"/>
  <c r="F488" i="45"/>
  <c r="G490" i="45"/>
  <c r="F491" i="45"/>
  <c r="F489" i="45"/>
  <c r="F492" i="45"/>
  <c r="G491" i="45"/>
  <c r="F490" i="45"/>
  <c r="G492" i="45"/>
  <c r="F494" i="45"/>
  <c r="G493" i="45"/>
  <c r="F493" i="45"/>
  <c r="G494" i="45"/>
  <c r="G495" i="45"/>
  <c r="F496" i="45"/>
  <c r="G496" i="45"/>
  <c r="F495" i="45"/>
  <c r="G497" i="45"/>
  <c r="F498" i="45"/>
  <c r="F497" i="45"/>
  <c r="F501" i="45"/>
  <c r="F499" i="45"/>
  <c r="G498" i="45"/>
  <c r="G499" i="45"/>
  <c r="F500" i="45"/>
  <c r="G500" i="45"/>
  <c r="G501" i="45"/>
  <c r="G502" i="45"/>
  <c r="F504" i="45"/>
  <c r="F503" i="45"/>
  <c r="F502" i="45"/>
  <c r="G503" i="45"/>
  <c r="G505" i="45"/>
  <c r="G504" i="45"/>
  <c r="F505" i="45"/>
  <c r="G506" i="45"/>
  <c r="F506" i="45"/>
  <c r="G508" i="45"/>
  <c r="F508" i="45"/>
  <c r="G507" i="45"/>
  <c r="F507" i="45"/>
  <c r="G509" i="45"/>
  <c r="F509" i="45"/>
  <c r="G511" i="45"/>
  <c r="G512" i="45"/>
  <c r="F511" i="45"/>
  <c r="F513" i="45"/>
  <c r="F510" i="45"/>
  <c r="G510" i="45"/>
  <c r="G515" i="45"/>
  <c r="F512" i="45"/>
  <c r="G513" i="45"/>
  <c r="F514" i="45"/>
  <c r="F517" i="45"/>
  <c r="F515" i="45"/>
  <c r="G514" i="45"/>
  <c r="F516" i="45"/>
  <c r="G517" i="45"/>
  <c r="G516" i="45"/>
  <c r="F521" i="45"/>
  <c r="G519" i="45"/>
  <c r="G518" i="45"/>
  <c r="F519" i="45"/>
  <c r="F518" i="45"/>
  <c r="G523" i="45"/>
  <c r="G520" i="45"/>
  <c r="G522" i="45"/>
  <c r="G521" i="45"/>
  <c r="F520" i="45"/>
  <c r="F525" i="45"/>
  <c r="F523" i="45"/>
  <c r="F522" i="45"/>
  <c r="G525" i="45"/>
  <c r="F524" i="45"/>
  <c r="G524" i="45"/>
  <c r="F529" i="45"/>
  <c r="G526" i="45"/>
  <c r="F527" i="45"/>
  <c r="G527" i="45"/>
  <c r="F526" i="45"/>
  <c r="F528" i="45"/>
  <c r="G528" i="45"/>
  <c r="G529" i="45"/>
  <c r="F533" i="45"/>
  <c r="G530" i="45"/>
  <c r="F531" i="45"/>
  <c r="F530" i="45"/>
  <c r="G531" i="45"/>
  <c r="G535" i="45"/>
  <c r="G532" i="45"/>
  <c r="F532" i="45"/>
  <c r="G533" i="45"/>
  <c r="F534" i="45"/>
  <c r="F537" i="45"/>
  <c r="F535" i="45"/>
  <c r="G538" i="45"/>
  <c r="G534" i="45"/>
  <c r="G537" i="45"/>
  <c r="G536" i="45"/>
  <c r="F536" i="45"/>
  <c r="F539" i="45"/>
  <c r="F538" i="45"/>
  <c r="G539" i="45"/>
  <c r="G540" i="45"/>
  <c r="F540" i="45"/>
  <c r="F541" i="45"/>
  <c r="G542" i="45"/>
  <c r="G541" i="45"/>
  <c r="G543" i="45"/>
  <c r="F542" i="45"/>
  <c r="F544" i="45"/>
  <c r="G544" i="45"/>
  <c r="F543" i="45"/>
  <c r="G545" i="45"/>
  <c r="F546" i="45"/>
  <c r="F545" i="45"/>
  <c r="G546" i="45"/>
  <c r="G548" i="45"/>
  <c r="F547" i="45"/>
  <c r="G547" i="45"/>
  <c r="F548" i="45"/>
  <c r="G549" i="45"/>
  <c r="F549" i="45"/>
  <c r="G550" i="45"/>
  <c r="F550" i="45"/>
  <c r="F552" i="45"/>
  <c r="F551" i="45"/>
  <c r="G551" i="45"/>
  <c r="G552" i="45"/>
  <c r="F553" i="45"/>
  <c r="G554" i="45"/>
  <c r="F554" i="45"/>
  <c r="G555" i="45"/>
  <c r="G556" i="45"/>
  <c r="G553" i="45"/>
  <c r="F556" i="45"/>
  <c r="F555" i="45"/>
  <c r="F559" i="45"/>
  <c r="F558" i="45"/>
  <c r="G559" i="45"/>
  <c r="F557" i="45"/>
  <c r="G557" i="45"/>
  <c r="G558" i="45"/>
  <c r="G562" i="45"/>
  <c r="F560" i="45"/>
  <c r="G560" i="45"/>
  <c r="G561" i="45"/>
  <c r="F562" i="45"/>
  <c r="F561" i="45"/>
  <c r="F563" i="45"/>
  <c r="G563" i="45"/>
  <c r="F566" i="45"/>
  <c r="G564" i="45"/>
  <c r="F564" i="45"/>
  <c r="F565" i="45"/>
  <c r="G565" i="45"/>
  <c r="G568" i="45"/>
  <c r="F567" i="45"/>
  <c r="G566" i="45"/>
  <c r="F569" i="45"/>
  <c r="G567" i="45"/>
  <c r="F568" i="45"/>
  <c r="G569" i="45"/>
  <c r="F570" i="45"/>
  <c r="G570" i="45"/>
  <c r="F571" i="45"/>
  <c r="F572" i="45"/>
  <c r="G571" i="45"/>
  <c r="F574" i="45"/>
  <c r="G572" i="45"/>
  <c r="G573" i="45"/>
  <c r="G576" i="45"/>
  <c r="G574" i="45"/>
  <c r="F573" i="45"/>
  <c r="G575" i="45"/>
  <c r="G578" i="45"/>
  <c r="F576" i="45"/>
  <c r="F575" i="45"/>
  <c r="F578" i="45"/>
  <c r="G577" i="45"/>
  <c r="F577" i="45"/>
  <c r="G579" i="45"/>
  <c r="G580" i="45"/>
  <c r="F579" i="45"/>
  <c r="G582" i="45"/>
  <c r="G581" i="45"/>
  <c r="F582" i="45"/>
  <c r="F581" i="45"/>
  <c r="F580" i="45"/>
  <c r="F583" i="45"/>
  <c r="G583" i="45"/>
  <c r="F586" i="45"/>
  <c r="F584" i="45"/>
  <c r="F585" i="45"/>
  <c r="G585" i="45"/>
  <c r="G584" i="45"/>
  <c r="G587" i="45"/>
  <c r="G586" i="45"/>
  <c r="F587" i="45"/>
  <c r="F590" i="45"/>
  <c r="F589" i="45"/>
  <c r="G588" i="45"/>
  <c r="G589" i="45"/>
  <c r="F588" i="45"/>
  <c r="G590" i="45"/>
  <c r="F591" i="45"/>
  <c r="G591" i="45"/>
  <c r="G592" i="45"/>
  <c r="F592" i="45"/>
  <c r="G595" i="45"/>
  <c r="G593" i="45"/>
  <c r="F593" i="45"/>
  <c r="G594" i="45"/>
  <c r="F594" i="45"/>
  <c r="G596" i="45"/>
  <c r="F596" i="45"/>
  <c r="F598" i="45"/>
  <c r="F595" i="45"/>
  <c r="G597" i="45"/>
  <c r="F597" i="45"/>
  <c r="G598" i="45"/>
  <c r="F599" i="45"/>
  <c r="G599" i="45"/>
  <c r="G601" i="45"/>
  <c r="G600" i="45"/>
  <c r="F603" i="45"/>
  <c r="F601" i="45"/>
  <c r="G602" i="45"/>
  <c r="F600" i="45"/>
  <c r="G603" i="45"/>
  <c r="F602" i="45"/>
  <c r="G604" i="45"/>
  <c r="F604" i="45"/>
  <c r="F605" i="45"/>
  <c r="G605" i="45"/>
  <c r="F606" i="45"/>
  <c r="G606" i="45"/>
  <c r="G608" i="45"/>
  <c r="F607" i="45"/>
  <c r="G607" i="45"/>
  <c r="F608" i="45"/>
  <c r="F610" i="45"/>
  <c r="F609" i="45"/>
  <c r="G609" i="45"/>
  <c r="G610" i="45"/>
  <c r="F611" i="45"/>
  <c r="G612" i="45"/>
  <c r="F612" i="45"/>
  <c r="F614" i="45"/>
  <c r="G613" i="45"/>
  <c r="F613" i="45"/>
  <c r="G611" i="45"/>
  <c r="F615" i="45"/>
  <c r="G614" i="45"/>
  <c r="G615" i="45"/>
  <c r="G618" i="45"/>
  <c r="F617" i="45"/>
  <c r="G616" i="45"/>
  <c r="F616" i="45"/>
  <c r="G617" i="45"/>
  <c r="G619" i="45"/>
  <c r="F618" i="45"/>
  <c r="F619" i="45"/>
  <c r="F621" i="45"/>
  <c r="G620" i="45"/>
  <c r="G623" i="45"/>
  <c r="F620" i="45"/>
  <c r="G621" i="45"/>
  <c r="F623" i="45"/>
  <c r="G622" i="45"/>
  <c r="G624" i="45"/>
  <c r="F622" i="45"/>
  <c r="F624" i="45"/>
  <c r="G625" i="45"/>
  <c r="F626" i="45"/>
  <c r="F625" i="45"/>
  <c r="F628" i="45"/>
  <c r="G626" i="45"/>
  <c r="F627" i="45"/>
  <c r="G627" i="45"/>
  <c r="G628" i="45"/>
  <c r="F629" i="45"/>
  <c r="F630" i="45"/>
  <c r="G629" i="45"/>
  <c r="F633" i="45"/>
  <c r="G630" i="45"/>
  <c r="F631" i="45"/>
  <c r="G631" i="45"/>
  <c r="F632" i="45"/>
  <c r="G633" i="45"/>
  <c r="G632" i="45"/>
  <c r="G634" i="45"/>
  <c r="F634" i="45"/>
  <c r="F638" i="45"/>
  <c r="G636" i="45"/>
  <c r="F635" i="45"/>
  <c r="G635" i="45"/>
  <c r="F636" i="45"/>
  <c r="G640" i="45"/>
  <c r="G638" i="45"/>
  <c r="F637" i="45"/>
  <c r="G637" i="45"/>
  <c r="G641" i="45"/>
  <c r="F639" i="45"/>
  <c r="F640" i="45"/>
  <c r="G639" i="45"/>
  <c r="G642" i="45"/>
  <c r="F643" i="45"/>
  <c r="G643" i="45"/>
  <c r="F642" i="45"/>
  <c r="F641" i="45"/>
  <c r="G644" i="45"/>
  <c r="F644" i="45"/>
  <c r="F645" i="45"/>
  <c r="G645" i="45"/>
  <c r="G646" i="45"/>
  <c r="F646" i="45"/>
  <c r="F650" i="45"/>
  <c r="G647" i="45"/>
  <c r="G648" i="45"/>
  <c r="F647" i="45"/>
  <c r="F648" i="45"/>
  <c r="F651" i="45"/>
  <c r="G649" i="45"/>
  <c r="F649" i="45"/>
  <c r="G650" i="45"/>
  <c r="F652" i="45"/>
  <c r="G651" i="45"/>
  <c r="G652" i="45"/>
  <c r="F654" i="45"/>
  <c r="F655" i="45"/>
  <c r="F653" i="45"/>
  <c r="G653" i="45"/>
  <c r="G655" i="45"/>
  <c r="G654" i="45"/>
  <c r="G656" i="45"/>
  <c r="G658" i="45"/>
  <c r="G657" i="45"/>
  <c r="F656" i="45"/>
  <c r="F658" i="45"/>
  <c r="F657" i="45"/>
  <c r="G659" i="45"/>
  <c r="F659" i="45"/>
  <c r="G660" i="45"/>
  <c r="G661" i="45"/>
  <c r="F660" i="45"/>
  <c r="F661" i="45"/>
  <c r="F662" i="45"/>
  <c r="G662" i="45"/>
  <c r="G664" i="45"/>
  <c r="G663" i="45"/>
  <c r="F664" i="45"/>
  <c r="F663" i="45"/>
  <c r="G665" i="45"/>
  <c r="F665" i="45"/>
  <c r="F666" i="45"/>
  <c r="G666" i="45"/>
  <c r="F668" i="45"/>
  <c r="F667" i="45"/>
  <c r="F669" i="45"/>
  <c r="G668" i="45"/>
  <c r="G667" i="45"/>
  <c r="G670" i="45"/>
  <c r="G669" i="45"/>
  <c r="F670" i="45"/>
  <c r="G672" i="45"/>
  <c r="G671" i="45"/>
  <c r="F671" i="45"/>
  <c r="G673" i="45"/>
  <c r="F675" i="45"/>
  <c r="G674" i="45"/>
  <c r="F674" i="45"/>
  <c r="F673" i="45"/>
  <c r="F672" i="45"/>
  <c r="G677" i="45"/>
  <c r="G675" i="45"/>
  <c r="F676" i="45"/>
  <c r="G676" i="45"/>
  <c r="F677" i="45"/>
  <c r="F679" i="45"/>
  <c r="G679" i="45"/>
  <c r="G678" i="45"/>
  <c r="F678" i="45"/>
  <c r="G680" i="45"/>
  <c r="G682" i="45"/>
  <c r="F680" i="45"/>
  <c r="G681" i="45"/>
  <c r="F681" i="45"/>
  <c r="F683" i="45"/>
  <c r="F682" i="45"/>
  <c r="F685" i="45"/>
  <c r="G683" i="45"/>
  <c r="G685" i="45"/>
  <c r="F684" i="45"/>
  <c r="G687" i="45"/>
  <c r="G684" i="45"/>
  <c r="G686" i="45"/>
  <c r="F688" i="45"/>
  <c r="F687" i="45"/>
  <c r="F686" i="45"/>
  <c r="F690" i="45"/>
  <c r="G688" i="45"/>
  <c r="G690" i="45"/>
  <c r="F689" i="45"/>
  <c r="G689" i="45"/>
  <c r="F692" i="45"/>
  <c r="F691" i="45"/>
  <c r="F693" i="45"/>
  <c r="G694" i="45"/>
  <c r="G692" i="45"/>
  <c r="G693" i="45"/>
  <c r="G691" i="45"/>
  <c r="F694" i="45"/>
  <c r="F695" i="45"/>
  <c r="G696" i="45"/>
  <c r="F697" i="45"/>
  <c r="G695" i="45"/>
  <c r="F696" i="45"/>
  <c r="G698" i="45"/>
  <c r="G699" i="45"/>
  <c r="G697" i="45"/>
  <c r="F698" i="45"/>
  <c r="F700" i="45"/>
  <c r="F699" i="45"/>
  <c r="G701" i="45"/>
  <c r="G700" i="45"/>
  <c r="G702" i="45"/>
  <c r="F701" i="45"/>
  <c r="G703" i="45"/>
  <c r="F702" i="45"/>
  <c r="F704" i="45"/>
  <c r="F703" i="45"/>
  <c r="G704" i="45"/>
  <c r="F705" i="45"/>
  <c r="G707" i="45"/>
  <c r="F706" i="45"/>
  <c r="G706" i="45"/>
  <c r="G705" i="45"/>
  <c r="G709" i="45"/>
  <c r="F707" i="45"/>
  <c r="F708" i="45"/>
  <c r="F709" i="45"/>
  <c r="G708" i="45"/>
  <c r="G711" i="45"/>
  <c r="G710" i="45"/>
  <c r="F710" i="45"/>
  <c r="F711" i="45"/>
  <c r="F712" i="45"/>
  <c r="G714" i="45"/>
  <c r="G712" i="45"/>
  <c r="F713" i="45"/>
  <c r="F714" i="45"/>
  <c r="F715" i="45"/>
  <c r="G713" i="45"/>
  <c r="F716" i="45"/>
  <c r="G715" i="45"/>
  <c r="G716" i="45"/>
  <c r="F718" i="45"/>
  <c r="F717" i="45"/>
  <c r="G718" i="45"/>
  <c r="G717" i="45"/>
  <c r="G719" i="45"/>
  <c r="F719" i="45"/>
  <c r="G723" i="45"/>
  <c r="G720" i="45"/>
  <c r="F721" i="45"/>
  <c r="G721" i="45"/>
  <c r="F720" i="45"/>
  <c r="G724" i="45"/>
  <c r="F722" i="45"/>
  <c r="G722" i="45"/>
  <c r="F723" i="45"/>
  <c r="F725" i="45"/>
  <c r="F724" i="45"/>
  <c r="F727" i="45"/>
  <c r="G725" i="45"/>
  <c r="F726" i="45"/>
  <c r="G726" i="45"/>
  <c r="G728" i="45"/>
  <c r="G727" i="45"/>
  <c r="F728" i="45"/>
  <c r="G729" i="45"/>
  <c r="F729" i="45"/>
  <c r="F731" i="45"/>
  <c r="G731" i="45"/>
  <c r="G730" i="45"/>
  <c r="F730" i="45"/>
  <c r="F732" i="45"/>
  <c r="G733" i="45"/>
  <c r="G732" i="45"/>
  <c r="F733" i="45"/>
  <c r="F735" i="45"/>
  <c r="G734" i="45"/>
  <c r="F734" i="45"/>
  <c r="G735" i="45"/>
  <c r="F737" i="45"/>
  <c r="G737" i="45"/>
  <c r="G736" i="45"/>
  <c r="F739" i="45"/>
  <c r="F736" i="45"/>
  <c r="G739" i="45"/>
  <c r="G738" i="45"/>
  <c r="F738" i="45"/>
  <c r="G740" i="45"/>
  <c r="G741" i="45"/>
  <c r="F740" i="45"/>
  <c r="F741" i="45"/>
  <c r="F745" i="45"/>
  <c r="F743" i="45"/>
  <c r="G743" i="45"/>
  <c r="F742" i="45"/>
  <c r="G742" i="45"/>
  <c r="G744" i="45"/>
  <c r="F744" i="45"/>
  <c r="G745" i="45"/>
  <c r="G747" i="45"/>
  <c r="G746" i="45"/>
  <c r="F747" i="45"/>
  <c r="F749" i="45"/>
  <c r="F746" i="45"/>
  <c r="G748" i="45"/>
  <c r="F748" i="45"/>
  <c r="G750" i="45"/>
  <c r="G749" i="45"/>
  <c r="F750" i="45"/>
  <c r="G753" i="45"/>
  <c r="G751" i="45"/>
  <c r="G752" i="45"/>
  <c r="F752" i="45"/>
  <c r="F751" i="45"/>
  <c r="F753" i="45"/>
  <c r="G754" i="45"/>
  <c r="F754" i="45"/>
  <c r="G756" i="45"/>
  <c r="F755" i="45"/>
  <c r="G755" i="45"/>
  <c r="F756" i="45"/>
  <c r="G759" i="45"/>
  <c r="F757" i="45"/>
  <c r="G757" i="45"/>
  <c r="F760" i="45"/>
  <c r="F759" i="45"/>
  <c r="G758" i="45"/>
  <c r="F758" i="45"/>
  <c r="G760" i="45"/>
  <c r="G761" i="45"/>
  <c r="G762" i="45"/>
  <c r="F761" i="45"/>
  <c r="G763" i="45"/>
  <c r="F762" i="45"/>
  <c r="F764" i="45"/>
  <c r="F763" i="45"/>
  <c r="G764" i="45"/>
  <c r="G765" i="45"/>
  <c r="F766" i="45"/>
  <c r="F765" i="45"/>
  <c r="F767" i="45"/>
  <c r="G768" i="45"/>
  <c r="G766" i="45"/>
  <c r="F768" i="45"/>
  <c r="G767" i="45"/>
  <c r="F769" i="45"/>
  <c r="G770" i="45"/>
  <c r="G771" i="45"/>
  <c r="G769" i="45"/>
  <c r="F770" i="45"/>
  <c r="G772" i="45"/>
  <c r="F772" i="45"/>
  <c r="F771" i="45"/>
  <c r="F773" i="45"/>
  <c r="G773" i="45"/>
  <c r="F775" i="45"/>
  <c r="F774" i="45"/>
  <c r="G775" i="45"/>
  <c r="G774" i="45"/>
  <c r="G776" i="45"/>
  <c r="F776" i="45"/>
  <c r="G777" i="45"/>
  <c r="G778" i="45"/>
  <c r="F777" i="45"/>
  <c r="F778" i="45"/>
  <c r="F779" i="45"/>
  <c r="G779" i="45"/>
  <c r="F780" i="45"/>
  <c r="G783" i="45"/>
  <c r="G780" i="45"/>
  <c r="G781" i="45"/>
  <c r="F781" i="45"/>
  <c r="G782" i="45"/>
  <c r="F782" i="45"/>
  <c r="F785" i="45"/>
  <c r="F787" i="45"/>
  <c r="F783" i="45"/>
  <c r="G786" i="45"/>
  <c r="G784" i="45"/>
  <c r="F784" i="45"/>
  <c r="G785" i="45"/>
  <c r="F786" i="45"/>
  <c r="G787" i="45"/>
  <c r="G788" i="45"/>
  <c r="F789" i="45"/>
  <c r="G789" i="45"/>
  <c r="F788" i="45"/>
  <c r="G790" i="45"/>
  <c r="F790" i="45"/>
  <c r="G791" i="45"/>
  <c r="G792" i="45"/>
  <c r="F792" i="45"/>
  <c r="F791" i="45"/>
  <c r="G793" i="45"/>
  <c r="F795" i="45"/>
  <c r="F793" i="45"/>
  <c r="G795" i="45"/>
  <c r="G794" i="45"/>
  <c r="F794" i="45"/>
  <c r="G797" i="45"/>
  <c r="G798" i="45"/>
  <c r="F796" i="45"/>
  <c r="G796" i="45"/>
  <c r="F797" i="45"/>
  <c r="F798" i="45"/>
  <c r="F800" i="45"/>
  <c r="G800" i="45"/>
  <c r="F799" i="45"/>
  <c r="G799" i="45"/>
  <c r="G803" i="45"/>
  <c r="F801" i="45"/>
  <c r="G801" i="45"/>
  <c r="F804" i="45"/>
  <c r="G802" i="45"/>
  <c r="F802" i="45"/>
  <c r="F805" i="45"/>
  <c r="F803" i="45"/>
  <c r="G804" i="45"/>
  <c r="G806" i="45"/>
  <c r="G805" i="45"/>
  <c r="F806" i="45"/>
  <c r="G808" i="45"/>
  <c r="G807" i="45"/>
  <c r="F808" i="45"/>
  <c r="F807" i="45"/>
  <c r="F809" i="45"/>
  <c r="G810" i="45"/>
  <c r="G809" i="45"/>
  <c r="F810" i="45"/>
  <c r="G811" i="45"/>
  <c r="F811" i="45"/>
  <c r="F813" i="45"/>
  <c r="G815" i="45"/>
  <c r="G812" i="45"/>
  <c r="G813" i="45"/>
  <c r="F812" i="45"/>
  <c r="G817" i="45"/>
  <c r="F815" i="45"/>
  <c r="F814" i="45"/>
  <c r="G814" i="45"/>
  <c r="F816" i="45"/>
  <c r="F817" i="45"/>
  <c r="G816" i="45"/>
  <c r="F818" i="45"/>
  <c r="F820" i="45"/>
  <c r="G818" i="45"/>
  <c r="G821" i="45"/>
  <c r="G820" i="45"/>
  <c r="F819" i="45"/>
  <c r="F822" i="45"/>
  <c r="G819" i="45"/>
  <c r="F821" i="45"/>
  <c r="F823" i="45"/>
  <c r="G824" i="45"/>
  <c r="G822" i="45"/>
  <c r="F824" i="45"/>
  <c r="F825" i="45"/>
  <c r="G823" i="45"/>
  <c r="G825" i="45"/>
  <c r="F828" i="45"/>
  <c r="G829" i="45"/>
  <c r="F827" i="45"/>
  <c r="F829" i="45"/>
  <c r="F826" i="45"/>
  <c r="G826" i="45"/>
  <c r="G827" i="45"/>
  <c r="G830" i="45"/>
  <c r="G828" i="45"/>
  <c r="F832" i="45"/>
  <c r="F831" i="45"/>
  <c r="F830" i="45"/>
  <c r="G835" i="45"/>
  <c r="G832" i="45"/>
  <c r="F833" i="45"/>
  <c r="G833" i="45"/>
  <c r="G831" i="45"/>
  <c r="F834" i="45"/>
  <c r="F835" i="45"/>
  <c r="G834" i="45"/>
  <c r="F837" i="45"/>
  <c r="G836" i="45"/>
  <c r="F836" i="45"/>
  <c r="G837" i="45"/>
  <c r="F839" i="45"/>
  <c r="G839" i="45"/>
  <c r="G838" i="45"/>
  <c r="F838" i="45"/>
  <c r="G841" i="45"/>
  <c r="G843" i="45"/>
  <c r="F841" i="45"/>
  <c r="G840" i="45"/>
  <c r="F840" i="45"/>
  <c r="F842" i="45"/>
  <c r="G842" i="45"/>
  <c r="G844" i="45"/>
  <c r="F843" i="45"/>
  <c r="F844" i="45"/>
  <c r="F847" i="45"/>
  <c r="G845" i="45"/>
  <c r="F846" i="45"/>
  <c r="F845" i="45"/>
  <c r="F849" i="45"/>
  <c r="G846" i="45"/>
  <c r="G847" i="45"/>
  <c r="G848" i="45"/>
  <c r="F848" i="45"/>
  <c r="G849" i="45"/>
  <c r="F850" i="45"/>
  <c r="G850" i="45"/>
  <c r="F852" i="45"/>
  <c r="G852" i="45"/>
  <c r="F851" i="45"/>
  <c r="G851" i="45"/>
  <c r="G855" i="45"/>
  <c r="F853" i="45"/>
  <c r="F856" i="45"/>
  <c r="G854" i="45"/>
  <c r="G853" i="45"/>
  <c r="F854" i="45"/>
  <c r="G856" i="45"/>
  <c r="F855" i="45"/>
  <c r="G859" i="45"/>
  <c r="F857" i="45"/>
  <c r="G857" i="45"/>
  <c r="F858" i="45"/>
  <c r="F859" i="45"/>
  <c r="G858" i="45"/>
  <c r="G860" i="45"/>
  <c r="G861" i="45"/>
  <c r="G862" i="45"/>
  <c r="F860" i="45"/>
  <c r="F861" i="45"/>
  <c r="F862" i="45"/>
  <c r="G864" i="45"/>
  <c r="F863" i="45"/>
  <c r="G863" i="45"/>
  <c r="F864" i="45"/>
  <c r="F865" i="45"/>
  <c r="G865" i="45"/>
  <c r="G866" i="45"/>
  <c r="F867" i="45"/>
  <c r="G867" i="45"/>
  <c r="F866" i="45"/>
  <c r="G868" i="45"/>
  <c r="F868" i="45"/>
  <c r="F870" i="45"/>
  <c r="F869" i="45"/>
  <c r="G870" i="45"/>
  <c r="F871" i="45"/>
  <c r="G869" i="45"/>
  <c r="G871" i="45"/>
  <c r="F872" i="45"/>
  <c r="G872" i="45"/>
  <c r="G874" i="45"/>
  <c r="F873" i="45"/>
  <c r="G873" i="45"/>
  <c r="F874" i="45"/>
  <c r="G876" i="45"/>
  <c r="F876" i="45"/>
  <c r="G875" i="45"/>
  <c r="F875" i="45"/>
  <c r="F877" i="45"/>
  <c r="G877" i="45"/>
  <c r="F878" i="45"/>
  <c r="G878" i="45"/>
  <c r="G879" i="45"/>
  <c r="F879" i="45"/>
  <c r="G880" i="45"/>
  <c r="F883" i="45"/>
  <c r="F882" i="45"/>
  <c r="G881" i="45"/>
  <c r="F881" i="45"/>
  <c r="F880" i="45"/>
  <c r="F884" i="45"/>
  <c r="G882" i="45"/>
  <c r="G883" i="45"/>
  <c r="G884" i="45"/>
  <c r="F887" i="45"/>
  <c r="F886" i="45"/>
  <c r="F885" i="45"/>
  <c r="G885" i="45"/>
  <c r="G886" i="45"/>
  <c r="G887" i="45"/>
  <c r="G888" i="45"/>
  <c r="F888" i="45"/>
  <c r="F890" i="45"/>
  <c r="G891" i="45"/>
  <c r="F893" i="45"/>
  <c r="G890" i="45"/>
  <c r="F889" i="45"/>
  <c r="G889" i="45"/>
  <c r="F891" i="45"/>
  <c r="G894" i="45"/>
  <c r="G892" i="45"/>
  <c r="F892" i="45"/>
  <c r="G893" i="45"/>
  <c r="G896" i="45"/>
  <c r="F894" i="45"/>
  <c r="F896" i="45"/>
  <c r="F895" i="45"/>
  <c r="G895" i="45"/>
  <c r="F897" i="45"/>
  <c r="G898" i="45"/>
  <c r="G897" i="45"/>
  <c r="F898" i="45"/>
  <c r="F901" i="45"/>
  <c r="G900" i="45"/>
  <c r="G899" i="45"/>
  <c r="F899" i="45"/>
  <c r="F900" i="45"/>
  <c r="G901" i="45"/>
  <c r="F905" i="45"/>
  <c r="G903" i="45"/>
  <c r="F902" i="45"/>
  <c r="F903" i="45"/>
  <c r="G902" i="45"/>
  <c r="G905" i="45"/>
  <c r="F909" i="45"/>
  <c r="G904" i="45"/>
  <c r="F904" i="45"/>
  <c r="F907" i="45"/>
  <c r="G909" i="45"/>
  <c r="G906" i="45"/>
  <c r="F906" i="45"/>
  <c r="G907" i="45"/>
  <c r="F908" i="45"/>
  <c r="G908" i="45"/>
  <c r="F912" i="45"/>
  <c r="F910" i="45"/>
  <c r="G910" i="45"/>
  <c r="F911" i="45"/>
  <c r="G911" i="45"/>
  <c r="G912" i="45"/>
  <c r="G913" i="45"/>
  <c r="F913" i="45"/>
  <c r="F914" i="45"/>
  <c r="G914" i="45"/>
  <c r="F915" i="45"/>
  <c r="G915" i="45"/>
  <c r="F917" i="45"/>
  <c r="F916" i="45"/>
  <c r="G916" i="45"/>
  <c r="G917" i="45"/>
  <c r="G920" i="45"/>
  <c r="F918" i="45"/>
  <c r="G918" i="45"/>
  <c r="F921" i="45"/>
  <c r="F920" i="45"/>
  <c r="G919" i="45"/>
  <c r="F919" i="45"/>
  <c r="F922" i="45"/>
  <c r="F923" i="45"/>
  <c r="G921" i="45"/>
  <c r="G922" i="45"/>
  <c r="F925" i="45"/>
  <c r="F924" i="45"/>
  <c r="G923" i="45"/>
  <c r="G924" i="45"/>
  <c r="F926" i="45"/>
  <c r="G926" i="45"/>
  <c r="G928" i="45"/>
  <c r="G925" i="45"/>
  <c r="F928" i="45"/>
  <c r="G929" i="45"/>
  <c r="G927" i="45"/>
  <c r="F927" i="45"/>
  <c r="F930" i="45"/>
  <c r="F929" i="45"/>
  <c r="G932" i="45"/>
  <c r="G930" i="45"/>
  <c r="F931" i="45"/>
  <c r="G931" i="45"/>
  <c r="G934" i="45"/>
  <c r="F932" i="45"/>
  <c r="F933" i="45"/>
  <c r="F934" i="45"/>
  <c r="F935" i="45"/>
  <c r="G933" i="45"/>
  <c r="F936" i="45"/>
  <c r="G935" i="45"/>
  <c r="G938" i="45"/>
  <c r="G936" i="45"/>
  <c r="G937" i="45"/>
  <c r="F937" i="45"/>
  <c r="F939" i="45"/>
  <c r="G939" i="45"/>
  <c r="F938" i="45"/>
  <c r="F942" i="45"/>
  <c r="F940" i="45"/>
  <c r="G940" i="45"/>
  <c r="G941" i="45"/>
  <c r="F941" i="45"/>
  <c r="F944" i="45"/>
  <c r="G942" i="45"/>
  <c r="F946" i="45"/>
  <c r="G944" i="45"/>
  <c r="F943" i="45"/>
  <c r="G943" i="45"/>
  <c r="G945" i="45"/>
  <c r="F945" i="45"/>
  <c r="F947" i="45"/>
  <c r="G946" i="45"/>
  <c r="G947" i="45"/>
  <c r="G948" i="45"/>
  <c r="F948" i="45"/>
  <c r="G949" i="45"/>
  <c r="F949" i="45"/>
  <c r="F950" i="45"/>
  <c r="G951" i="45"/>
  <c r="F951" i="45"/>
  <c r="G950" i="45"/>
  <c r="F955" i="45"/>
  <c r="G952" i="45"/>
  <c r="F953" i="45"/>
  <c r="F954" i="45"/>
  <c r="F952" i="45"/>
  <c r="G954" i="45"/>
  <c r="G953" i="45"/>
  <c r="G956" i="45"/>
  <c r="G955" i="45"/>
  <c r="F956" i="45"/>
  <c r="F958" i="45"/>
  <c r="F957" i="45"/>
  <c r="G957" i="45"/>
  <c r="G958" i="45"/>
  <c r="G960" i="45"/>
  <c r="G962" i="45"/>
  <c r="F959" i="45"/>
  <c r="G959" i="45"/>
  <c r="F960" i="45"/>
  <c r="F962" i="45"/>
  <c r="G961" i="45"/>
  <c r="F961" i="45"/>
  <c r="G963" i="45"/>
  <c r="F963" i="45"/>
  <c r="F966" i="45"/>
  <c r="G965" i="45"/>
  <c r="F965" i="45"/>
  <c r="F964" i="45"/>
  <c r="G964" i="45"/>
  <c r="G966" i="45"/>
  <c r="F969" i="45"/>
  <c r="G967" i="45"/>
  <c r="F967" i="45"/>
  <c r="F968" i="45"/>
  <c r="G968" i="45"/>
  <c r="G971" i="45"/>
  <c r="F970" i="45"/>
  <c r="F973" i="45"/>
  <c r="G970" i="45"/>
  <c r="G969" i="45"/>
  <c r="F971" i="45"/>
  <c r="G973" i="45"/>
  <c r="G972" i="45"/>
  <c r="F972" i="45"/>
  <c r="F974" i="45"/>
  <c r="F975" i="45"/>
  <c r="G974" i="45"/>
  <c r="G976" i="45"/>
  <c r="G975" i="45"/>
  <c r="F976" i="45"/>
  <c r="F979" i="45"/>
  <c r="F978" i="45"/>
  <c r="F977" i="45"/>
  <c r="G977" i="45"/>
  <c r="G979" i="45"/>
  <c r="G978" i="45"/>
  <c r="F980" i="45"/>
  <c r="G980" i="45"/>
  <c r="D1847" i="42"/>
  <c r="B1848" i="42"/>
  <c r="C1848" i="42" s="1"/>
  <c r="A1847" i="42"/>
  <c r="E1847" i="42" s="1"/>
  <c r="B82" i="45" l="1"/>
  <c r="B18" i="45"/>
  <c r="B101" i="45"/>
  <c r="B89" i="45"/>
  <c r="B77" i="45"/>
  <c r="B58" i="45"/>
  <c r="B54" i="45"/>
  <c r="B46" i="45"/>
  <c r="B743" i="45"/>
  <c r="B744" i="45"/>
  <c r="B745" i="45"/>
  <c r="B746" i="45"/>
  <c r="B747" i="45"/>
  <c r="B748" i="45"/>
  <c r="B749" i="45"/>
  <c r="B750" i="45"/>
  <c r="B751" i="45"/>
  <c r="B752" i="45"/>
  <c r="B753" i="45"/>
  <c r="B754" i="45"/>
  <c r="B755" i="45"/>
  <c r="B756" i="45"/>
  <c r="B757" i="45"/>
  <c r="B758" i="45"/>
  <c r="B759" i="45"/>
  <c r="B760" i="45"/>
  <c r="B761" i="45"/>
  <c r="B762" i="45"/>
  <c r="B763" i="45"/>
  <c r="B764" i="45"/>
  <c r="B765" i="45"/>
  <c r="B766" i="45"/>
  <c r="B767" i="45"/>
  <c r="B768" i="45"/>
  <c r="B769" i="45"/>
  <c r="B770" i="45"/>
  <c r="B771" i="45"/>
  <c r="B772" i="45"/>
  <c r="B773" i="45"/>
  <c r="B774" i="45"/>
  <c r="B775" i="45"/>
  <c r="B776" i="45"/>
  <c r="B777" i="45"/>
  <c r="B778" i="45"/>
  <c r="B779" i="45"/>
  <c r="B780" i="45"/>
  <c r="B781" i="45"/>
  <c r="B782" i="45"/>
  <c r="B783" i="45"/>
  <c r="B784" i="45"/>
  <c r="B785" i="45"/>
  <c r="B786" i="45"/>
  <c r="B787" i="45"/>
  <c r="B788" i="45"/>
  <c r="B789" i="45"/>
  <c r="B790" i="45"/>
  <c r="B791" i="45"/>
  <c r="B792" i="45"/>
  <c r="B793" i="45"/>
  <c r="B794" i="45"/>
  <c r="B795" i="45"/>
  <c r="B796" i="45"/>
  <c r="B797" i="45"/>
  <c r="B798" i="45"/>
  <c r="B799" i="45"/>
  <c r="B800" i="45"/>
  <c r="B801" i="45"/>
  <c r="B802" i="45"/>
  <c r="B803" i="45"/>
  <c r="B804" i="45"/>
  <c r="B805" i="45"/>
  <c r="B806" i="45"/>
  <c r="B807" i="45"/>
  <c r="B808" i="45"/>
  <c r="B809" i="45"/>
  <c r="B810" i="45"/>
  <c r="B811" i="45"/>
  <c r="B812" i="45"/>
  <c r="B813" i="45"/>
  <c r="B814" i="45"/>
  <c r="B815" i="45"/>
  <c r="B816" i="45"/>
  <c r="B817" i="45"/>
  <c r="B818" i="45"/>
  <c r="B819" i="45"/>
  <c r="B820" i="45"/>
  <c r="B821" i="45"/>
  <c r="B822" i="45"/>
  <c r="B823" i="45"/>
  <c r="B824" i="45"/>
  <c r="B825" i="45"/>
  <c r="B826" i="45"/>
  <c r="B827" i="45"/>
  <c r="B828" i="45"/>
  <c r="B829" i="45"/>
  <c r="B830" i="45"/>
  <c r="B831" i="45"/>
  <c r="B832" i="45"/>
  <c r="B833" i="45"/>
  <c r="B834" i="45"/>
  <c r="B924" i="45"/>
  <c r="B925" i="45"/>
  <c r="B926" i="45"/>
  <c r="B927" i="45"/>
  <c r="B928" i="45"/>
  <c r="B929" i="45"/>
  <c r="B930" i="45"/>
  <c r="B931" i="45"/>
  <c r="B932" i="45"/>
  <c r="B933" i="45"/>
  <c r="B934" i="45"/>
  <c r="B935" i="45"/>
  <c r="B936" i="45"/>
  <c r="B937" i="45"/>
  <c r="B938" i="45"/>
  <c r="B939" i="45"/>
  <c r="B940" i="45"/>
  <c r="B941" i="45"/>
  <c r="B942" i="45"/>
  <c r="B943" i="45"/>
  <c r="B944" i="45"/>
  <c r="B945" i="45"/>
  <c r="B946" i="45"/>
  <c r="B947" i="45"/>
  <c r="B948" i="45"/>
  <c r="B949" i="45"/>
  <c r="B950" i="45"/>
  <c r="B951" i="45"/>
  <c r="B952" i="45"/>
  <c r="B953" i="45"/>
  <c r="B954" i="45"/>
  <c r="B955" i="45"/>
  <c r="B956" i="45"/>
  <c r="B957" i="45"/>
  <c r="B958" i="45"/>
  <c r="B959" i="45"/>
  <c r="B960" i="45"/>
  <c r="B961" i="45"/>
  <c r="B962" i="45"/>
  <c r="B963" i="45"/>
  <c r="B964" i="45"/>
  <c r="B965" i="45"/>
  <c r="B966" i="45"/>
  <c r="B967" i="45"/>
  <c r="B968" i="45"/>
  <c r="B969" i="45"/>
  <c r="B970" i="45"/>
  <c r="B971" i="45"/>
  <c r="B972" i="45"/>
  <c r="B973" i="45"/>
  <c r="B974" i="45"/>
  <c r="B975" i="45"/>
  <c r="B976" i="45"/>
  <c r="B977" i="45"/>
  <c r="B978" i="45"/>
  <c r="B979" i="45"/>
  <c r="B980" i="45"/>
  <c r="B981" i="45"/>
  <c r="B286" i="45"/>
  <c r="B287" i="45"/>
  <c r="B288" i="45"/>
  <c r="B289" i="45"/>
  <c r="B290" i="45"/>
  <c r="B291" i="45"/>
  <c r="B292" i="45"/>
  <c r="B293" i="45"/>
  <c r="B294" i="45"/>
  <c r="B295" i="45"/>
  <c r="B296" i="45"/>
  <c r="B297" i="45"/>
  <c r="B298" i="45"/>
  <c r="B299" i="45"/>
  <c r="B300" i="45"/>
  <c r="B301" i="45"/>
  <c r="B302" i="45"/>
  <c r="B303" i="45"/>
  <c r="B304" i="45"/>
  <c r="B305" i="45"/>
  <c r="B306" i="45"/>
  <c r="B307" i="45"/>
  <c r="B308" i="45"/>
  <c r="B309" i="45"/>
  <c r="B310" i="45"/>
  <c r="B311" i="45"/>
  <c r="B312" i="45"/>
  <c r="B313" i="45"/>
  <c r="B314" i="45"/>
  <c r="B315" i="45"/>
  <c r="B316" i="45"/>
  <c r="B317" i="45"/>
  <c r="B318" i="45"/>
  <c r="B319" i="45"/>
  <c r="B320" i="45"/>
  <c r="B321" i="45"/>
  <c r="B322" i="45"/>
  <c r="B323" i="45"/>
  <c r="B324" i="45"/>
  <c r="B325" i="45"/>
  <c r="B326" i="45"/>
  <c r="B327" i="45"/>
  <c r="B328" i="45"/>
  <c r="B329" i="45"/>
  <c r="B330" i="45"/>
  <c r="B331" i="45"/>
  <c r="B332" i="45"/>
  <c r="B333" i="45"/>
  <c r="B334" i="45"/>
  <c r="B335" i="45"/>
  <c r="B336" i="45"/>
  <c r="B337" i="45"/>
  <c r="B338" i="45"/>
  <c r="B339" i="45"/>
  <c r="B340" i="45"/>
  <c r="B341" i="45"/>
  <c r="B342" i="45"/>
  <c r="B343" i="45"/>
  <c r="B344" i="45"/>
  <c r="B345" i="45"/>
  <c r="B346" i="45"/>
  <c r="B347" i="45"/>
  <c r="B348" i="45"/>
  <c r="B349" i="45"/>
  <c r="B350" i="45"/>
  <c r="B351" i="45"/>
  <c r="B352" i="45"/>
  <c r="B353" i="45"/>
  <c r="B354" i="45"/>
  <c r="B355" i="45"/>
  <c r="B356" i="45"/>
  <c r="B357" i="45"/>
  <c r="B358" i="45"/>
  <c r="B359" i="45"/>
  <c r="B360" i="45"/>
  <c r="B361" i="45"/>
  <c r="B362" i="45"/>
  <c r="B363" i="45"/>
  <c r="B364" i="45"/>
  <c r="B365" i="45"/>
  <c r="B366" i="45"/>
  <c r="B367" i="45"/>
  <c r="B368" i="45"/>
  <c r="B369" i="45"/>
  <c r="B370" i="45"/>
  <c r="B371" i="45"/>
  <c r="B372" i="45"/>
  <c r="B373" i="45"/>
  <c r="B374" i="45"/>
  <c r="B375" i="45"/>
  <c r="B376" i="45"/>
  <c r="B377" i="45"/>
  <c r="B105" i="45"/>
  <c r="B106" i="45"/>
  <c r="B107" i="45"/>
  <c r="B108" i="45"/>
  <c r="B109" i="45"/>
  <c r="B110" i="45"/>
  <c r="B111" i="45"/>
  <c r="B112" i="45"/>
  <c r="B113" i="45"/>
  <c r="B114" i="45"/>
  <c r="B115" i="45"/>
  <c r="B116" i="45"/>
  <c r="B117" i="45"/>
  <c r="B118" i="45"/>
  <c r="B119" i="45"/>
  <c r="B120" i="45"/>
  <c r="B121" i="45"/>
  <c r="B122" i="45"/>
  <c r="B123" i="45"/>
  <c r="B124" i="45"/>
  <c r="B125" i="45"/>
  <c r="B126" i="45"/>
  <c r="B127" i="45"/>
  <c r="B128" i="45"/>
  <c r="B129" i="45"/>
  <c r="B130" i="45"/>
  <c r="B131" i="45"/>
  <c r="B132" i="45"/>
  <c r="B133" i="45"/>
  <c r="B134" i="45"/>
  <c r="B135" i="45"/>
  <c r="B136" i="45"/>
  <c r="B137" i="45"/>
  <c r="B138" i="45"/>
  <c r="B139" i="45"/>
  <c r="B140" i="45"/>
  <c r="B141" i="45"/>
  <c r="B142" i="45"/>
  <c r="B143" i="45"/>
  <c r="B144" i="45"/>
  <c r="B145" i="45"/>
  <c r="B146" i="45"/>
  <c r="B147" i="45"/>
  <c r="B148" i="45"/>
  <c r="B149" i="45"/>
  <c r="B150" i="45"/>
  <c r="B151" i="45"/>
  <c r="B152" i="45"/>
  <c r="B153" i="45"/>
  <c r="B154" i="45"/>
  <c r="B155" i="45"/>
  <c r="B156" i="45"/>
  <c r="B157" i="45"/>
  <c r="B158" i="45"/>
  <c r="B159" i="45"/>
  <c r="B160" i="45"/>
  <c r="B161" i="45"/>
  <c r="B162" i="45"/>
  <c r="B163" i="45"/>
  <c r="B164" i="45"/>
  <c r="B165" i="45"/>
  <c r="B166" i="45"/>
  <c r="B167" i="45"/>
  <c r="B168" i="45"/>
  <c r="B169" i="45"/>
  <c r="B170" i="45"/>
  <c r="B171" i="45"/>
  <c r="B172" i="45"/>
  <c r="B173" i="45"/>
  <c r="B174" i="45"/>
  <c r="B175" i="45"/>
  <c r="B176" i="45"/>
  <c r="B177" i="45"/>
  <c r="B178" i="45"/>
  <c r="B179" i="45"/>
  <c r="B180" i="45"/>
  <c r="B181" i="45"/>
  <c r="B182" i="45"/>
  <c r="B183" i="45"/>
  <c r="B184" i="45"/>
  <c r="B185" i="45"/>
  <c r="B186" i="45"/>
  <c r="B187" i="45"/>
  <c r="B188" i="45"/>
  <c r="B189" i="45"/>
  <c r="B190" i="45"/>
  <c r="B191" i="45"/>
  <c r="B192" i="45"/>
  <c r="B193" i="45"/>
  <c r="B104" i="45"/>
  <c r="B87" i="45"/>
  <c r="B40" i="45"/>
  <c r="B28" i="45"/>
  <c r="B24" i="45"/>
  <c r="B8" i="45"/>
  <c r="B559" i="45"/>
  <c r="B560" i="45"/>
  <c r="B561" i="45"/>
  <c r="B562" i="45"/>
  <c r="B563" i="45"/>
  <c r="B564" i="45"/>
  <c r="B565" i="45"/>
  <c r="B566" i="45"/>
  <c r="B567" i="45"/>
  <c r="B568" i="45"/>
  <c r="B569" i="45"/>
  <c r="B570" i="45"/>
  <c r="B571" i="45"/>
  <c r="B572" i="45"/>
  <c r="B573" i="45"/>
  <c r="B574" i="45"/>
  <c r="B575" i="45"/>
  <c r="B576" i="45"/>
  <c r="B577" i="45"/>
  <c r="B578" i="45"/>
  <c r="B579" i="45"/>
  <c r="B580" i="45"/>
  <c r="B581" i="45"/>
  <c r="B582" i="45"/>
  <c r="B583" i="45"/>
  <c r="B584" i="45"/>
  <c r="B585" i="45"/>
  <c r="B586" i="45"/>
  <c r="B587" i="45"/>
  <c r="B588" i="45"/>
  <c r="B589" i="45"/>
  <c r="B590" i="45"/>
  <c r="B591" i="45"/>
  <c r="B592" i="45"/>
  <c r="B593" i="45"/>
  <c r="B594" i="45"/>
  <c r="B595" i="45"/>
  <c r="B596" i="45"/>
  <c r="B597" i="45"/>
  <c r="B598" i="45"/>
  <c r="B599" i="45"/>
  <c r="B600" i="45"/>
  <c r="B601" i="45"/>
  <c r="B602" i="45"/>
  <c r="B603" i="45"/>
  <c r="B604" i="45"/>
  <c r="B605" i="45"/>
  <c r="B606" i="45"/>
  <c r="B607" i="45"/>
  <c r="B608" i="45"/>
  <c r="B609" i="45"/>
  <c r="B610" i="45"/>
  <c r="B611" i="45"/>
  <c r="B612" i="45"/>
  <c r="B613" i="45"/>
  <c r="B614" i="45"/>
  <c r="B615" i="45"/>
  <c r="B616" i="45"/>
  <c r="B617" i="45"/>
  <c r="B618" i="45"/>
  <c r="B619" i="45"/>
  <c r="B620" i="45"/>
  <c r="B621" i="45"/>
  <c r="B622" i="45"/>
  <c r="B623" i="45"/>
  <c r="B624" i="45"/>
  <c r="B625" i="45"/>
  <c r="B626" i="45"/>
  <c r="B627" i="45"/>
  <c r="B628" i="45"/>
  <c r="B629" i="45"/>
  <c r="B630" i="45"/>
  <c r="B631" i="45"/>
  <c r="B632" i="45"/>
  <c r="B633" i="45"/>
  <c r="B634" i="45"/>
  <c r="B635" i="45"/>
  <c r="B636" i="45"/>
  <c r="B637" i="45"/>
  <c r="B638" i="45"/>
  <c r="B639" i="45"/>
  <c r="B640" i="45"/>
  <c r="B641" i="45"/>
  <c r="B642" i="45"/>
  <c r="B643" i="45"/>
  <c r="B644" i="45"/>
  <c r="B645" i="45"/>
  <c r="B646" i="45"/>
  <c r="B647" i="45"/>
  <c r="B648" i="45"/>
  <c r="B649" i="45"/>
  <c r="B650" i="45"/>
  <c r="B470" i="45"/>
  <c r="B471" i="45"/>
  <c r="B472" i="45"/>
  <c r="B473" i="45"/>
  <c r="B474" i="45"/>
  <c r="B475" i="45"/>
  <c r="B476" i="45"/>
  <c r="B477" i="45"/>
  <c r="B478" i="45"/>
  <c r="B479" i="45"/>
  <c r="B480" i="45"/>
  <c r="B481" i="45"/>
  <c r="B482" i="45"/>
  <c r="B483" i="45"/>
  <c r="B484" i="45"/>
  <c r="B485" i="45"/>
  <c r="B486" i="45"/>
  <c r="B487" i="45"/>
  <c r="B488" i="45"/>
  <c r="B489" i="45"/>
  <c r="B490" i="45"/>
  <c r="B491" i="45"/>
  <c r="B492" i="45"/>
  <c r="B493" i="45"/>
  <c r="B494" i="45"/>
  <c r="B495" i="45"/>
  <c r="B496" i="45"/>
  <c r="B497" i="45"/>
  <c r="B498" i="45"/>
  <c r="B499" i="45"/>
  <c r="B500" i="45"/>
  <c r="B501" i="45"/>
  <c r="B502" i="45"/>
  <c r="B503" i="45"/>
  <c r="B504" i="45"/>
  <c r="B505" i="45"/>
  <c r="B506" i="45"/>
  <c r="B507" i="45"/>
  <c r="B508" i="45"/>
  <c r="B509" i="45"/>
  <c r="B510" i="45"/>
  <c r="B511" i="45"/>
  <c r="B512" i="45"/>
  <c r="B513" i="45"/>
  <c r="B514" i="45"/>
  <c r="B515" i="45"/>
  <c r="B516" i="45"/>
  <c r="B517" i="45"/>
  <c r="B518" i="45"/>
  <c r="B519" i="45"/>
  <c r="B520" i="45"/>
  <c r="B521" i="45"/>
  <c r="B522" i="45"/>
  <c r="B523" i="45"/>
  <c r="B524" i="45"/>
  <c r="B525" i="45"/>
  <c r="B526" i="45"/>
  <c r="B527" i="45"/>
  <c r="B528" i="45"/>
  <c r="B529" i="45"/>
  <c r="B530" i="45"/>
  <c r="B531" i="45"/>
  <c r="B532" i="45"/>
  <c r="B533" i="45"/>
  <c r="B534" i="45"/>
  <c r="B535" i="45"/>
  <c r="B536" i="45"/>
  <c r="B537" i="45"/>
  <c r="B538" i="45"/>
  <c r="B539" i="45"/>
  <c r="B540" i="45"/>
  <c r="B541" i="45"/>
  <c r="B542" i="45"/>
  <c r="B543" i="45"/>
  <c r="B544" i="45"/>
  <c r="B545" i="45"/>
  <c r="B546" i="45"/>
  <c r="B547" i="45"/>
  <c r="B548" i="45"/>
  <c r="B549" i="45"/>
  <c r="B550" i="45"/>
  <c r="B551" i="45"/>
  <c r="B552" i="45"/>
  <c r="B553" i="45"/>
  <c r="B554" i="45"/>
  <c r="B555" i="45"/>
  <c r="B556" i="45"/>
  <c r="B557" i="45"/>
  <c r="B558" i="45"/>
  <c r="B99" i="45"/>
  <c r="B92" i="45"/>
  <c r="B80" i="45"/>
  <c r="B34" i="45"/>
  <c r="B30" i="45"/>
  <c r="B19" i="45"/>
  <c r="B10" i="45"/>
  <c r="B6" i="45"/>
  <c r="B651" i="45"/>
  <c r="B652" i="45"/>
  <c r="B653" i="45"/>
  <c r="B654" i="45"/>
  <c r="B655" i="45"/>
  <c r="B656" i="45"/>
  <c r="B657" i="45"/>
  <c r="B658" i="45"/>
  <c r="B659" i="45"/>
  <c r="B660" i="45"/>
  <c r="B661" i="45"/>
  <c r="B662" i="45"/>
  <c r="B663" i="45"/>
  <c r="B664" i="45"/>
  <c r="B665" i="45"/>
  <c r="B666" i="45"/>
  <c r="B667" i="45"/>
  <c r="B668" i="45"/>
  <c r="B669" i="45"/>
  <c r="B670" i="45"/>
  <c r="B671" i="45"/>
  <c r="B672" i="45"/>
  <c r="B673" i="45"/>
  <c r="B674" i="45"/>
  <c r="B675" i="45"/>
  <c r="B676" i="45"/>
  <c r="B677" i="45"/>
  <c r="B678" i="45"/>
  <c r="B679" i="45"/>
  <c r="B680" i="45"/>
  <c r="B681" i="45"/>
  <c r="B682" i="45"/>
  <c r="B683" i="45"/>
  <c r="B684" i="45"/>
  <c r="B685" i="45"/>
  <c r="B686" i="45"/>
  <c r="B687" i="45"/>
  <c r="B688" i="45"/>
  <c r="B689" i="45"/>
  <c r="B690" i="45"/>
  <c r="B691" i="45"/>
  <c r="B692" i="45"/>
  <c r="B693" i="45"/>
  <c r="B694" i="45"/>
  <c r="B695" i="45"/>
  <c r="B696" i="45"/>
  <c r="B697" i="45"/>
  <c r="B698" i="45"/>
  <c r="B699" i="45"/>
  <c r="B700" i="45"/>
  <c r="B701" i="45"/>
  <c r="B702" i="45"/>
  <c r="B703" i="45"/>
  <c r="B704" i="45"/>
  <c r="B705" i="45"/>
  <c r="B706" i="45"/>
  <c r="B707" i="45"/>
  <c r="B708" i="45"/>
  <c r="B709" i="45"/>
  <c r="B710" i="45"/>
  <c r="B711" i="45"/>
  <c r="B712" i="45"/>
  <c r="B713" i="45"/>
  <c r="B714" i="45"/>
  <c r="B715" i="45"/>
  <c r="B716" i="45"/>
  <c r="B717" i="45"/>
  <c r="B718" i="45"/>
  <c r="B719" i="45"/>
  <c r="B720" i="45"/>
  <c r="B721" i="45"/>
  <c r="B722" i="45"/>
  <c r="B723" i="45"/>
  <c r="B724" i="45"/>
  <c r="B725" i="45"/>
  <c r="B726" i="45"/>
  <c r="B727" i="45"/>
  <c r="B728" i="45"/>
  <c r="B729" i="45"/>
  <c r="B730" i="45"/>
  <c r="B731" i="45"/>
  <c r="B732" i="45"/>
  <c r="B733" i="45"/>
  <c r="B734" i="45"/>
  <c r="B735" i="45"/>
  <c r="B736" i="45"/>
  <c r="B737" i="45"/>
  <c r="B738" i="45"/>
  <c r="B739" i="45"/>
  <c r="B740" i="45"/>
  <c r="B741" i="45"/>
  <c r="B742" i="45"/>
  <c r="B378" i="45"/>
  <c r="B379" i="45"/>
  <c r="B380" i="45"/>
  <c r="B381" i="45"/>
  <c r="B382" i="45"/>
  <c r="B383" i="45"/>
  <c r="B384" i="45"/>
  <c r="B385" i="45"/>
  <c r="B386" i="45"/>
  <c r="B387" i="45"/>
  <c r="B388" i="45"/>
  <c r="B389" i="45"/>
  <c r="B390" i="45"/>
  <c r="B391" i="45"/>
  <c r="B392" i="45"/>
  <c r="B393" i="45"/>
  <c r="B394" i="45"/>
  <c r="B395" i="45"/>
  <c r="B396" i="45"/>
  <c r="B397" i="45"/>
  <c r="B398" i="45"/>
  <c r="B399" i="45"/>
  <c r="B400" i="45"/>
  <c r="B401" i="45"/>
  <c r="B402" i="45"/>
  <c r="B403" i="45"/>
  <c r="B404" i="45"/>
  <c r="B405" i="45"/>
  <c r="B406" i="45"/>
  <c r="B407" i="45"/>
  <c r="B408" i="45"/>
  <c r="B409" i="45"/>
  <c r="B410" i="45"/>
  <c r="B411" i="45"/>
  <c r="B412" i="45"/>
  <c r="B413" i="45"/>
  <c r="B414" i="45"/>
  <c r="B415" i="45"/>
  <c r="B416" i="45"/>
  <c r="B417" i="45"/>
  <c r="B418" i="45"/>
  <c r="B419" i="45"/>
  <c r="B420" i="45"/>
  <c r="B421" i="45"/>
  <c r="B422" i="45"/>
  <c r="B423" i="45"/>
  <c r="B424" i="45"/>
  <c r="B425" i="45"/>
  <c r="B426" i="45"/>
  <c r="B427" i="45"/>
  <c r="B428" i="45"/>
  <c r="B429" i="45"/>
  <c r="B430" i="45"/>
  <c r="B431" i="45"/>
  <c r="B432" i="45"/>
  <c r="B433" i="45"/>
  <c r="B434" i="45"/>
  <c r="B435" i="45"/>
  <c r="B436" i="45"/>
  <c r="B437" i="45"/>
  <c r="B438" i="45"/>
  <c r="B439" i="45"/>
  <c r="B440" i="45"/>
  <c r="B441" i="45"/>
  <c r="B442" i="45"/>
  <c r="B443" i="45"/>
  <c r="B444" i="45"/>
  <c r="B445" i="45"/>
  <c r="B446" i="45"/>
  <c r="B447" i="45"/>
  <c r="B448" i="45"/>
  <c r="B449" i="45"/>
  <c r="B450" i="45"/>
  <c r="B451" i="45"/>
  <c r="B452" i="45"/>
  <c r="B453" i="45"/>
  <c r="B454" i="45"/>
  <c r="B455" i="45"/>
  <c r="B456" i="45"/>
  <c r="B457" i="45"/>
  <c r="B458" i="45"/>
  <c r="B459" i="45"/>
  <c r="B460" i="45"/>
  <c r="B461" i="45"/>
  <c r="B462" i="45"/>
  <c r="B463" i="45"/>
  <c r="B464" i="45"/>
  <c r="B465" i="45"/>
  <c r="B466" i="45"/>
  <c r="B467" i="45"/>
  <c r="B468" i="45"/>
  <c r="B469" i="45"/>
  <c r="B103" i="45"/>
  <c r="B100" i="45"/>
  <c r="B95" i="45"/>
  <c r="B84" i="45"/>
  <c r="B79" i="45"/>
  <c r="B75" i="45"/>
  <c r="B74" i="45"/>
  <c r="B76" i="45"/>
  <c r="B71" i="45"/>
  <c r="B66" i="45"/>
  <c r="B55" i="45"/>
  <c r="B51" i="45"/>
  <c r="B52" i="45"/>
  <c r="B49" i="45"/>
  <c r="B47" i="45"/>
  <c r="B39" i="45"/>
  <c r="B37" i="45"/>
  <c r="B36" i="45"/>
  <c r="B33" i="45"/>
  <c r="B31" i="45"/>
  <c r="B29" i="45"/>
  <c r="B25" i="45"/>
  <c r="B22" i="45"/>
  <c r="B20" i="45"/>
  <c r="B14" i="45"/>
  <c r="B13" i="45"/>
  <c r="B11" i="45"/>
  <c r="B3" i="45"/>
  <c r="B835" i="45"/>
  <c r="B836" i="45"/>
  <c r="B837" i="45"/>
  <c r="B838" i="45"/>
  <c r="B839" i="45"/>
  <c r="B840" i="45"/>
  <c r="B841" i="45"/>
  <c r="B842" i="45"/>
  <c r="B843" i="45"/>
  <c r="B844" i="45"/>
  <c r="B845" i="45"/>
  <c r="B846" i="45"/>
  <c r="B847" i="45"/>
  <c r="B848" i="45"/>
  <c r="B849" i="45"/>
  <c r="B850" i="45"/>
  <c r="B851" i="45"/>
  <c r="B852" i="45"/>
  <c r="B853" i="45"/>
  <c r="B854" i="45"/>
  <c r="B855" i="45"/>
  <c r="B856" i="45"/>
  <c r="B857" i="45"/>
  <c r="B858" i="45"/>
  <c r="B859" i="45"/>
  <c r="B860" i="45"/>
  <c r="B861" i="45"/>
  <c r="B862" i="45"/>
  <c r="B863" i="45"/>
  <c r="B864" i="45"/>
  <c r="B865" i="45"/>
  <c r="B866" i="45"/>
  <c r="B867" i="45"/>
  <c r="B868" i="45"/>
  <c r="B869" i="45"/>
  <c r="B870" i="45"/>
  <c r="B871" i="45"/>
  <c r="B872" i="45"/>
  <c r="B873" i="45"/>
  <c r="B874" i="45"/>
  <c r="B875" i="45"/>
  <c r="B876" i="45"/>
  <c r="B877" i="45"/>
  <c r="B878" i="45"/>
  <c r="B879" i="45"/>
  <c r="B880" i="45"/>
  <c r="B881" i="45"/>
  <c r="B882" i="45"/>
  <c r="B883" i="45"/>
  <c r="B884" i="45"/>
  <c r="B885" i="45"/>
  <c r="B886" i="45"/>
  <c r="B887" i="45"/>
  <c r="B888" i="45"/>
  <c r="B889" i="45"/>
  <c r="B890" i="45"/>
  <c r="B891" i="45"/>
  <c r="B892" i="45"/>
  <c r="B893" i="45"/>
  <c r="B894" i="45"/>
  <c r="B895" i="45"/>
  <c r="B896" i="45"/>
  <c r="B897" i="45"/>
  <c r="B898" i="45"/>
  <c r="B899" i="45"/>
  <c r="B900" i="45"/>
  <c r="B901" i="45"/>
  <c r="B902" i="45"/>
  <c r="B903" i="45"/>
  <c r="B904" i="45"/>
  <c r="B905" i="45"/>
  <c r="B906" i="45"/>
  <c r="B907" i="45"/>
  <c r="B908" i="45"/>
  <c r="B909" i="45"/>
  <c r="B910" i="45"/>
  <c r="B911" i="45"/>
  <c r="B912" i="45"/>
  <c r="B913" i="45"/>
  <c r="B914" i="45"/>
  <c r="B915" i="45"/>
  <c r="B916" i="45"/>
  <c r="B917" i="45"/>
  <c r="B918" i="45"/>
  <c r="B919" i="45"/>
  <c r="B920" i="45"/>
  <c r="B921" i="45"/>
  <c r="B922" i="45"/>
  <c r="B923" i="45"/>
  <c r="B194" i="45"/>
  <c r="B195" i="45"/>
  <c r="B196" i="45"/>
  <c r="B197" i="45"/>
  <c r="B198" i="45"/>
  <c r="B199" i="45"/>
  <c r="B200" i="45"/>
  <c r="B201" i="45"/>
  <c r="B202" i="45"/>
  <c r="B203" i="45"/>
  <c r="B204" i="45"/>
  <c r="B205" i="45"/>
  <c r="B206" i="45"/>
  <c r="B207" i="45"/>
  <c r="B208" i="45"/>
  <c r="B209" i="45"/>
  <c r="B210" i="45"/>
  <c r="B211" i="45"/>
  <c r="B212" i="45"/>
  <c r="B213" i="45"/>
  <c r="B214" i="45"/>
  <c r="B215" i="45"/>
  <c r="B216" i="45"/>
  <c r="B217" i="45"/>
  <c r="B218" i="45"/>
  <c r="B219" i="45"/>
  <c r="B220" i="45"/>
  <c r="B221" i="45"/>
  <c r="B222" i="45"/>
  <c r="B223" i="45"/>
  <c r="B224" i="45"/>
  <c r="B225" i="45"/>
  <c r="B226" i="45"/>
  <c r="B227" i="45"/>
  <c r="B228" i="45"/>
  <c r="B229" i="45"/>
  <c r="B230" i="45"/>
  <c r="B231" i="45"/>
  <c r="B232" i="45"/>
  <c r="B233" i="45"/>
  <c r="B234" i="45"/>
  <c r="B235" i="45"/>
  <c r="B236" i="45"/>
  <c r="B237" i="45"/>
  <c r="B238" i="45"/>
  <c r="B239" i="45"/>
  <c r="B240" i="45"/>
  <c r="B241" i="45"/>
  <c r="B242" i="45"/>
  <c r="B243" i="45"/>
  <c r="B244" i="45"/>
  <c r="B245" i="45"/>
  <c r="B246" i="45"/>
  <c r="B247" i="45"/>
  <c r="B248" i="45"/>
  <c r="B249" i="45"/>
  <c r="B250" i="45"/>
  <c r="B251" i="45"/>
  <c r="B252" i="45"/>
  <c r="B253" i="45"/>
  <c r="B254" i="45"/>
  <c r="B255" i="45"/>
  <c r="B256" i="45"/>
  <c r="B257" i="45"/>
  <c r="B258" i="45"/>
  <c r="B259" i="45"/>
  <c r="B260" i="45"/>
  <c r="B261" i="45"/>
  <c r="B262" i="45"/>
  <c r="B263" i="45"/>
  <c r="B264" i="45"/>
  <c r="B265" i="45"/>
  <c r="B266" i="45"/>
  <c r="B267" i="45"/>
  <c r="B268" i="45"/>
  <c r="B269" i="45"/>
  <c r="B270" i="45"/>
  <c r="B271" i="45"/>
  <c r="B272" i="45"/>
  <c r="B273" i="45"/>
  <c r="B274" i="45"/>
  <c r="B275" i="45"/>
  <c r="B276" i="45"/>
  <c r="B277" i="45"/>
  <c r="B278" i="45"/>
  <c r="B279" i="45"/>
  <c r="B280" i="45"/>
  <c r="B281" i="45"/>
  <c r="B282" i="45"/>
  <c r="B283" i="45"/>
  <c r="B284" i="45"/>
  <c r="B285" i="45"/>
  <c r="B102" i="45"/>
  <c r="B98" i="45"/>
  <c r="B97" i="45"/>
  <c r="B85" i="45"/>
  <c r="B86" i="45"/>
  <c r="B69" i="45"/>
  <c r="B67" i="45"/>
  <c r="B64" i="45"/>
  <c r="B57" i="45"/>
  <c r="B53" i="45"/>
  <c r="B50" i="45"/>
  <c r="B45" i="45"/>
  <c r="B43" i="45"/>
  <c r="B35" i="45"/>
  <c r="B32" i="45"/>
  <c r="B27" i="45"/>
  <c r="B23" i="45"/>
  <c r="B15" i="45"/>
  <c r="B7" i="45"/>
  <c r="B5" i="45"/>
  <c r="D1848" i="42"/>
  <c r="B1849" i="42"/>
  <c r="C1849" i="42" s="1"/>
  <c r="A1848" i="42"/>
  <c r="E1848" i="42" s="1"/>
  <c r="D14" i="26" l="1"/>
  <c r="C29" i="1" s="1"/>
  <c r="D34" i="26"/>
  <c r="D1849" i="42"/>
  <c r="B1850" i="42"/>
  <c r="C1850" i="42" s="1"/>
  <c r="A1849" i="42"/>
  <c r="E1849" i="42" s="1"/>
  <c r="D1850" i="42" l="1"/>
  <c r="B1851" i="42"/>
  <c r="C1851" i="42" s="1"/>
  <c r="A1850" i="42"/>
  <c r="E1850" i="42" s="1"/>
  <c r="D1851" i="42" l="1"/>
  <c r="B1852" i="42"/>
  <c r="C1852" i="42" s="1"/>
  <c r="A1851" i="42"/>
  <c r="E1851" i="42" s="1"/>
  <c r="D1852" i="42" l="1"/>
  <c r="H1850" i="42" s="1"/>
  <c r="A1852" i="42"/>
  <c r="E1852" i="42" s="1"/>
  <c r="G1850" i="42"/>
  <c r="H1842" i="42"/>
  <c r="H1844" i="42"/>
  <c r="H1846" i="42"/>
  <c r="G1848" i="42"/>
  <c r="G1846" i="42"/>
  <c r="G1844" i="42"/>
  <c r="G1842" i="42"/>
  <c r="H1848" i="42"/>
  <c r="H1851" i="42" l="1"/>
  <c r="G1851" i="42"/>
  <c r="H2" i="42"/>
  <c r="G2" i="42"/>
  <c r="G5" i="42"/>
  <c r="G6" i="42"/>
  <c r="H3" i="42"/>
  <c r="H5" i="42"/>
  <c r="G3" i="42"/>
  <c r="G4" i="42"/>
  <c r="H4" i="42"/>
  <c r="H7" i="42"/>
  <c r="G7" i="42"/>
  <c r="H6" i="42"/>
  <c r="G9" i="42"/>
  <c r="H8" i="42"/>
  <c r="G8" i="42"/>
  <c r="G11" i="42"/>
  <c r="H9" i="42"/>
  <c r="H10" i="42"/>
  <c r="H11" i="42"/>
  <c r="G10" i="42"/>
  <c r="H12" i="42"/>
  <c r="G12" i="42"/>
  <c r="H13" i="42"/>
  <c r="G13" i="42"/>
  <c r="G14" i="42"/>
  <c r="H15" i="42"/>
  <c r="H14" i="42"/>
  <c r="G15" i="42"/>
  <c r="H18" i="42"/>
  <c r="G16" i="42"/>
  <c r="H16" i="42"/>
  <c r="G18" i="42"/>
  <c r="G17" i="42"/>
  <c r="H17" i="42"/>
  <c r="H20" i="42"/>
  <c r="G20" i="42"/>
  <c r="H19" i="42"/>
  <c r="G19" i="42"/>
  <c r="H22" i="42"/>
  <c r="G21" i="42"/>
  <c r="G22" i="42"/>
  <c r="H21" i="42"/>
  <c r="H25" i="42"/>
  <c r="H23" i="42"/>
  <c r="G23" i="42"/>
  <c r="G24" i="42"/>
  <c r="H24" i="42"/>
  <c r="G25" i="42"/>
  <c r="H26" i="42"/>
  <c r="H27" i="42"/>
  <c r="G27" i="42"/>
  <c r="G26" i="42"/>
  <c r="G28" i="42"/>
  <c r="H28" i="42"/>
  <c r="G29" i="42"/>
  <c r="H29" i="42"/>
  <c r="H30" i="42"/>
  <c r="G30" i="42"/>
  <c r="H31" i="42"/>
  <c r="G31" i="42"/>
  <c r="G32" i="42"/>
  <c r="H32" i="42"/>
  <c r="H33" i="42"/>
  <c r="G33" i="42"/>
  <c r="G34" i="42"/>
  <c r="H34" i="42"/>
  <c r="G35" i="42"/>
  <c r="H35" i="42"/>
  <c r="H36" i="42"/>
  <c r="G36" i="42"/>
  <c r="H37" i="42"/>
  <c r="G37" i="42"/>
  <c r="H38" i="42"/>
  <c r="G38" i="42"/>
  <c r="H39" i="42"/>
  <c r="G39" i="42"/>
  <c r="G40" i="42"/>
  <c r="H40" i="42"/>
  <c r="G41" i="42"/>
  <c r="H41" i="42"/>
  <c r="H42" i="42"/>
  <c r="G42" i="42"/>
  <c r="H43" i="42"/>
  <c r="G43" i="42"/>
  <c r="G44" i="42"/>
  <c r="H44" i="42"/>
  <c r="H45" i="42"/>
  <c r="G45" i="42"/>
  <c r="G46" i="42"/>
  <c r="H46" i="42"/>
  <c r="G47" i="42"/>
  <c r="H47" i="42"/>
  <c r="G48" i="42"/>
  <c r="H48" i="42"/>
  <c r="G49" i="42"/>
  <c r="H49" i="42"/>
  <c r="G51" i="42"/>
  <c r="G50" i="42"/>
  <c r="H53" i="42"/>
  <c r="H50" i="42"/>
  <c r="H51" i="42"/>
  <c r="H52" i="42"/>
  <c r="G53" i="42"/>
  <c r="H54" i="42"/>
  <c r="G52" i="42"/>
  <c r="G54" i="42"/>
  <c r="H56" i="42"/>
  <c r="G55" i="42"/>
  <c r="H55" i="42"/>
  <c r="G59" i="42"/>
  <c r="G56" i="42"/>
  <c r="H57" i="42"/>
  <c r="G57" i="42"/>
  <c r="H58" i="42"/>
  <c r="G58" i="42"/>
  <c r="H59" i="42"/>
  <c r="H60" i="42"/>
  <c r="G60" i="42"/>
  <c r="H61" i="42"/>
  <c r="G61" i="42"/>
  <c r="G62" i="42"/>
  <c r="H62" i="42"/>
  <c r="G63" i="42"/>
  <c r="H63" i="42"/>
  <c r="H64" i="42"/>
  <c r="G64" i="42"/>
  <c r="G65" i="42"/>
  <c r="H65" i="42"/>
  <c r="H66" i="42"/>
  <c r="G66" i="42"/>
  <c r="G67" i="42"/>
  <c r="H67" i="42"/>
  <c r="G68" i="42"/>
  <c r="H68" i="42"/>
  <c r="G69" i="42"/>
  <c r="H69" i="42"/>
  <c r="G70" i="42"/>
  <c r="H70" i="42"/>
  <c r="H71" i="42"/>
  <c r="G71" i="42"/>
  <c r="H72" i="42"/>
  <c r="G72" i="42"/>
  <c r="H73" i="42"/>
  <c r="G73" i="42"/>
  <c r="H74" i="42"/>
  <c r="G74" i="42"/>
  <c r="G75" i="42"/>
  <c r="H75" i="42"/>
  <c r="G76" i="42"/>
  <c r="H76" i="42"/>
  <c r="H77" i="42"/>
  <c r="G77" i="42"/>
  <c r="H78" i="42"/>
  <c r="G78" i="42"/>
  <c r="G79" i="42"/>
  <c r="H79" i="42"/>
  <c r="H80" i="42"/>
  <c r="G80" i="42"/>
  <c r="H81" i="42"/>
  <c r="G81" i="42"/>
  <c r="H82" i="42"/>
  <c r="G82" i="42"/>
  <c r="H83" i="42"/>
  <c r="G83" i="42"/>
  <c r="G84" i="42"/>
  <c r="H84" i="42"/>
  <c r="H85" i="42"/>
  <c r="G85" i="42"/>
  <c r="G86" i="42"/>
  <c r="H86" i="42"/>
  <c r="H87" i="42"/>
  <c r="G87" i="42"/>
  <c r="G88" i="42"/>
  <c r="H88" i="42"/>
  <c r="H89" i="42"/>
  <c r="G89" i="42"/>
  <c r="H90" i="42"/>
  <c r="G90" i="42"/>
  <c r="G91" i="42"/>
  <c r="H91" i="42"/>
  <c r="H92" i="42"/>
  <c r="G92" i="42"/>
  <c r="H93" i="42"/>
  <c r="G93" i="42"/>
  <c r="H94" i="42"/>
  <c r="G94" i="42"/>
  <c r="H95" i="42"/>
  <c r="G95" i="42"/>
  <c r="G96" i="42"/>
  <c r="H96" i="42"/>
  <c r="H97" i="42"/>
  <c r="G97" i="42"/>
  <c r="H98" i="42"/>
  <c r="G98" i="42"/>
  <c r="H99" i="42"/>
  <c r="G99" i="42"/>
  <c r="G100" i="42"/>
  <c r="H100" i="42"/>
  <c r="H101" i="42"/>
  <c r="G101" i="42"/>
  <c r="G102" i="42"/>
  <c r="H102" i="42"/>
  <c r="H103" i="42"/>
  <c r="G103" i="42"/>
  <c r="G104" i="42"/>
  <c r="H104" i="42"/>
  <c r="H105" i="42"/>
  <c r="G105" i="42"/>
  <c r="H106" i="42"/>
  <c r="G106" i="42"/>
  <c r="H107" i="42"/>
  <c r="G107" i="42"/>
  <c r="G108" i="42"/>
  <c r="H108" i="42"/>
  <c r="G109" i="42"/>
  <c r="H109" i="42"/>
  <c r="H110" i="42"/>
  <c r="G110" i="42"/>
  <c r="G111" i="42"/>
  <c r="H111" i="42"/>
  <c r="G112" i="42"/>
  <c r="H112" i="42"/>
  <c r="H113" i="42"/>
  <c r="G113" i="42"/>
  <c r="H114" i="42"/>
  <c r="G114" i="42"/>
  <c r="G115" i="42"/>
  <c r="H115" i="42"/>
  <c r="H116" i="42"/>
  <c r="G116" i="42"/>
  <c r="H117" i="42"/>
  <c r="G117" i="42"/>
  <c r="H118" i="42"/>
  <c r="H119" i="42"/>
  <c r="G119" i="42"/>
  <c r="G118" i="42"/>
  <c r="H120" i="42"/>
  <c r="G120" i="42"/>
  <c r="G123" i="42"/>
  <c r="G121" i="42"/>
  <c r="H121" i="42"/>
  <c r="H123" i="42"/>
  <c r="G124" i="42"/>
  <c r="G122" i="42"/>
  <c r="H122" i="42"/>
  <c r="H125" i="42"/>
  <c r="G125" i="42"/>
  <c r="H124" i="42"/>
  <c r="H128" i="42"/>
  <c r="H126" i="42"/>
  <c r="G126" i="42"/>
  <c r="H127" i="42"/>
  <c r="G127" i="42"/>
  <c r="H130" i="42"/>
  <c r="G128" i="42"/>
  <c r="H129" i="42"/>
  <c r="G130" i="42"/>
  <c r="G129" i="42"/>
  <c r="G131" i="42"/>
  <c r="H131" i="42"/>
  <c r="H132" i="42"/>
  <c r="G132" i="42"/>
  <c r="H133" i="42"/>
  <c r="G133" i="42"/>
  <c r="H134" i="42"/>
  <c r="G134" i="42"/>
  <c r="G135" i="42"/>
  <c r="H135" i="42"/>
  <c r="G136" i="42"/>
  <c r="H136" i="42"/>
  <c r="H137" i="42"/>
  <c r="G137" i="42"/>
  <c r="H138" i="42"/>
  <c r="G138" i="42"/>
  <c r="G140" i="42"/>
  <c r="H142" i="42"/>
  <c r="G139" i="42"/>
  <c r="H139" i="42"/>
  <c r="H140" i="42"/>
  <c r="G142" i="42"/>
  <c r="G144" i="42"/>
  <c r="H141" i="42"/>
  <c r="G141" i="42"/>
  <c r="H146" i="42"/>
  <c r="H144" i="42"/>
  <c r="H143" i="42"/>
  <c r="G143" i="42"/>
  <c r="G145" i="42"/>
  <c r="H145" i="42"/>
  <c r="H147" i="42"/>
  <c r="G146" i="42"/>
  <c r="G147" i="42"/>
  <c r="G148" i="42"/>
  <c r="H148" i="42"/>
  <c r="G149" i="42"/>
  <c r="H149" i="42"/>
  <c r="H150" i="42"/>
  <c r="G150" i="42"/>
  <c r="H151" i="42"/>
  <c r="G151" i="42"/>
  <c r="G152" i="42"/>
  <c r="H152" i="42"/>
  <c r="H153" i="42"/>
  <c r="G153" i="42"/>
  <c r="G154" i="42"/>
  <c r="H154" i="42"/>
  <c r="G155" i="42"/>
  <c r="H155" i="42"/>
  <c r="G156" i="42"/>
  <c r="H156" i="42"/>
  <c r="H157" i="42"/>
  <c r="G157" i="42"/>
  <c r="H158" i="42"/>
  <c r="G158" i="42"/>
  <c r="H159" i="42"/>
  <c r="G159" i="42"/>
  <c r="G160" i="42"/>
  <c r="H160" i="42"/>
  <c r="H161" i="42"/>
  <c r="G161" i="42"/>
  <c r="G162" i="42"/>
  <c r="H162" i="42"/>
  <c r="H163" i="42"/>
  <c r="G163" i="42"/>
  <c r="H164" i="42"/>
  <c r="G164" i="42"/>
  <c r="H165" i="42"/>
  <c r="G165" i="42"/>
  <c r="G166" i="42"/>
  <c r="H166" i="42"/>
  <c r="G167" i="42"/>
  <c r="H167" i="42"/>
  <c r="H168" i="42"/>
  <c r="G168" i="42"/>
  <c r="G169" i="42"/>
  <c r="H169" i="42"/>
  <c r="H170" i="42"/>
  <c r="G170" i="42"/>
  <c r="G171" i="42"/>
  <c r="H171" i="42"/>
  <c r="G172" i="42"/>
  <c r="H172" i="42"/>
  <c r="H173" i="42"/>
  <c r="G173" i="42"/>
  <c r="H174" i="42"/>
  <c r="G174" i="42"/>
  <c r="G175" i="42"/>
  <c r="H175" i="42"/>
  <c r="G176" i="42"/>
  <c r="H176" i="42"/>
  <c r="H177" i="42"/>
  <c r="G177" i="42"/>
  <c r="G178" i="42"/>
  <c r="H178" i="42"/>
  <c r="G179" i="42"/>
  <c r="H179" i="42"/>
  <c r="G180" i="42"/>
  <c r="H180" i="42"/>
  <c r="H181" i="42"/>
  <c r="G181" i="42"/>
  <c r="G182" i="42"/>
  <c r="H182" i="42"/>
  <c r="G183" i="42"/>
  <c r="H183" i="42"/>
  <c r="G184" i="42"/>
  <c r="H185" i="42"/>
  <c r="G185" i="42"/>
  <c r="H184" i="42"/>
  <c r="G186" i="42"/>
  <c r="G187" i="42"/>
  <c r="H187" i="42"/>
  <c r="H186" i="42"/>
  <c r="H188" i="42"/>
  <c r="G189" i="42"/>
  <c r="G191" i="42"/>
  <c r="H189" i="42"/>
  <c r="G188" i="42"/>
  <c r="G190" i="42"/>
  <c r="H190" i="42"/>
  <c r="H191" i="42"/>
  <c r="G193" i="42"/>
  <c r="G194" i="42"/>
  <c r="H192" i="42"/>
  <c r="G192" i="42"/>
  <c r="H193" i="42"/>
  <c r="H195" i="42"/>
  <c r="G195" i="42"/>
  <c r="H194" i="42"/>
  <c r="H198" i="42"/>
  <c r="G196" i="42"/>
  <c r="H196" i="42"/>
  <c r="H197" i="42"/>
  <c r="G197" i="42"/>
  <c r="G198" i="42"/>
  <c r="H199" i="42"/>
  <c r="G199" i="42"/>
  <c r="G201" i="42"/>
  <c r="G200" i="42"/>
  <c r="H200" i="42"/>
  <c r="H201" i="42"/>
  <c r="H203" i="42"/>
  <c r="H202" i="42"/>
  <c r="G202" i="42"/>
  <c r="G203" i="42"/>
  <c r="H204" i="42"/>
  <c r="G204" i="42"/>
  <c r="G205" i="42"/>
  <c r="H205" i="42"/>
  <c r="G206" i="42"/>
  <c r="H206" i="42"/>
  <c r="H207" i="42"/>
  <c r="G207" i="42"/>
  <c r="G208" i="42"/>
  <c r="H208" i="42"/>
  <c r="H209" i="42"/>
  <c r="G209" i="42"/>
  <c r="H210" i="42"/>
  <c r="G210" i="42"/>
  <c r="H211" i="42"/>
  <c r="G211" i="42"/>
  <c r="G212" i="42"/>
  <c r="H212" i="42"/>
  <c r="G213" i="42"/>
  <c r="H213" i="42"/>
  <c r="G214" i="42"/>
  <c r="H214" i="42"/>
  <c r="G215" i="42"/>
  <c r="H215" i="42"/>
  <c r="G216" i="42"/>
  <c r="H216" i="42"/>
  <c r="H217" i="42"/>
  <c r="G217" i="42"/>
  <c r="G218" i="42"/>
  <c r="H218" i="42"/>
  <c r="H219" i="42"/>
  <c r="G219" i="42"/>
  <c r="H220" i="42"/>
  <c r="G220" i="42"/>
  <c r="H221" i="42"/>
  <c r="G221" i="42"/>
  <c r="H222" i="42"/>
  <c r="G222" i="42"/>
  <c r="H223" i="42"/>
  <c r="G223" i="42"/>
  <c r="H224" i="42"/>
  <c r="G224" i="42"/>
  <c r="H225" i="42"/>
  <c r="G225" i="42"/>
  <c r="G226" i="42"/>
  <c r="H226" i="42"/>
  <c r="H227" i="42"/>
  <c r="G227" i="42"/>
  <c r="G228" i="42"/>
  <c r="H228" i="42"/>
  <c r="G229" i="42"/>
  <c r="H229" i="42"/>
  <c r="G230" i="42"/>
  <c r="H230" i="42"/>
  <c r="G231" i="42"/>
  <c r="H231" i="42"/>
  <c r="G232" i="42"/>
  <c r="H232" i="42"/>
  <c r="H233" i="42"/>
  <c r="G233" i="42"/>
  <c r="G234" i="42"/>
  <c r="H234" i="42"/>
  <c r="G235" i="42"/>
  <c r="H235" i="42"/>
  <c r="G236" i="42"/>
  <c r="H236" i="42"/>
  <c r="H237" i="42"/>
  <c r="G237" i="42"/>
  <c r="G238" i="42"/>
  <c r="H238" i="42"/>
  <c r="G239" i="42"/>
  <c r="H239" i="42"/>
  <c r="H240" i="42"/>
  <c r="G240" i="42"/>
  <c r="H241" i="42"/>
  <c r="G241" i="42"/>
  <c r="H242" i="42"/>
  <c r="G242" i="42"/>
  <c r="G243" i="42"/>
  <c r="H243" i="42"/>
  <c r="H244" i="42"/>
  <c r="G244" i="42"/>
  <c r="G245" i="42"/>
  <c r="H245" i="42"/>
  <c r="H246" i="42"/>
  <c r="G246" i="42"/>
  <c r="G247" i="42"/>
  <c r="H247" i="42"/>
  <c r="G248" i="42"/>
  <c r="H248" i="42"/>
  <c r="G249" i="42"/>
  <c r="H249" i="42"/>
  <c r="H250" i="42"/>
  <c r="G250" i="42"/>
  <c r="G251" i="42"/>
  <c r="H251" i="42"/>
  <c r="H252" i="42"/>
  <c r="G252" i="42"/>
  <c r="H253" i="42"/>
  <c r="G253" i="42"/>
  <c r="H254" i="42"/>
  <c r="G254" i="42"/>
  <c r="H255" i="42"/>
  <c r="G255" i="42"/>
  <c r="H256" i="42"/>
  <c r="G256" i="42"/>
  <c r="H257" i="42"/>
  <c r="G257" i="42"/>
  <c r="G258" i="42"/>
  <c r="H258" i="42"/>
  <c r="H259" i="42"/>
  <c r="G259" i="42"/>
  <c r="G260" i="42"/>
  <c r="H260" i="42"/>
  <c r="G261" i="42"/>
  <c r="H261" i="42"/>
  <c r="G262" i="42"/>
  <c r="H262" i="42"/>
  <c r="H263" i="42"/>
  <c r="G263" i="42"/>
  <c r="G264" i="42"/>
  <c r="H264" i="42"/>
  <c r="G265" i="42"/>
  <c r="H265" i="42"/>
  <c r="H266" i="42"/>
  <c r="G266" i="42"/>
  <c r="H267" i="42"/>
  <c r="G267" i="42"/>
  <c r="G268" i="42"/>
  <c r="H268" i="42"/>
  <c r="H269" i="42"/>
  <c r="G269" i="42"/>
  <c r="H270" i="42"/>
  <c r="G270" i="42"/>
  <c r="H271" i="42"/>
  <c r="G271" i="42"/>
  <c r="H272" i="42"/>
  <c r="G272" i="42"/>
  <c r="G273" i="42"/>
  <c r="H273" i="42"/>
  <c r="G274" i="42"/>
  <c r="H274" i="42"/>
  <c r="G275" i="42"/>
  <c r="H275" i="42"/>
  <c r="G276" i="42"/>
  <c r="H276" i="42"/>
  <c r="H277" i="42"/>
  <c r="G277" i="42"/>
  <c r="H278" i="42"/>
  <c r="G278" i="42"/>
  <c r="H279" i="42"/>
  <c r="G279" i="42"/>
  <c r="H280" i="42"/>
  <c r="G280" i="42"/>
  <c r="G281" i="42"/>
  <c r="H281" i="42"/>
  <c r="H282" i="42"/>
  <c r="G282" i="42"/>
  <c r="H283" i="42"/>
  <c r="G283" i="42"/>
  <c r="G284" i="42"/>
  <c r="H284" i="42"/>
  <c r="G285" i="42"/>
  <c r="H285" i="42"/>
  <c r="H286" i="42"/>
  <c r="G286" i="42"/>
  <c r="H287" i="42"/>
  <c r="G287" i="42"/>
  <c r="G288" i="42"/>
  <c r="H288" i="42"/>
  <c r="H289" i="42"/>
  <c r="G289" i="42"/>
  <c r="G290" i="42"/>
  <c r="H290" i="42"/>
  <c r="G291" i="42"/>
  <c r="H291" i="42"/>
  <c r="H292" i="42"/>
  <c r="G292" i="42"/>
  <c r="H293" i="42"/>
  <c r="G293" i="42"/>
  <c r="G294" i="42"/>
  <c r="H294" i="42"/>
  <c r="H295" i="42"/>
  <c r="G295" i="42"/>
  <c r="H296" i="42"/>
  <c r="G296" i="42"/>
  <c r="H297" i="42"/>
  <c r="G297" i="42"/>
  <c r="H298" i="42"/>
  <c r="G298" i="42"/>
  <c r="H299" i="42"/>
  <c r="G300" i="42"/>
  <c r="G299" i="42"/>
  <c r="G301" i="42"/>
  <c r="H300" i="42"/>
  <c r="H301" i="42"/>
  <c r="H302" i="42"/>
  <c r="G302" i="42"/>
  <c r="G306" i="42"/>
  <c r="H303" i="42"/>
  <c r="G303" i="42"/>
  <c r="G305" i="42"/>
  <c r="H304" i="42"/>
  <c r="G304" i="42"/>
  <c r="H305" i="42"/>
  <c r="H306" i="42"/>
  <c r="G307" i="42"/>
  <c r="H307" i="42"/>
  <c r="H308" i="42"/>
  <c r="G308" i="42"/>
  <c r="G309" i="42"/>
  <c r="H309" i="42"/>
  <c r="H310" i="42"/>
  <c r="G310" i="42"/>
  <c r="H311" i="42"/>
  <c r="G311" i="42"/>
  <c r="H312" i="42"/>
  <c r="G312" i="42"/>
  <c r="H313" i="42"/>
  <c r="G313" i="42"/>
  <c r="H314" i="42"/>
  <c r="G314" i="42"/>
  <c r="H315" i="42"/>
  <c r="G315" i="42"/>
  <c r="G316" i="42"/>
  <c r="H316" i="42"/>
  <c r="H317" i="42"/>
  <c r="G317" i="42"/>
  <c r="H318" i="42"/>
  <c r="G318" i="42"/>
  <c r="H319" i="42"/>
  <c r="G319" i="42"/>
  <c r="G320" i="42"/>
  <c r="H320" i="42"/>
  <c r="G321" i="42"/>
  <c r="H321" i="42"/>
  <c r="G322" i="42"/>
  <c r="H322" i="42"/>
  <c r="G323" i="42"/>
  <c r="H323" i="42"/>
  <c r="G324" i="42"/>
  <c r="H324" i="42"/>
  <c r="H325" i="42"/>
  <c r="G325" i="42"/>
  <c r="H326" i="42"/>
  <c r="G326" i="42"/>
  <c r="H327" i="42"/>
  <c r="G327" i="42"/>
  <c r="H328" i="42"/>
  <c r="G328" i="42"/>
  <c r="H329" i="42"/>
  <c r="G329" i="42"/>
  <c r="H330" i="42"/>
  <c r="G330" i="42"/>
  <c r="H331" i="42"/>
  <c r="G331" i="42"/>
  <c r="H332" i="42"/>
  <c r="G332" i="42"/>
  <c r="H333" i="42"/>
  <c r="G333" i="42"/>
  <c r="H334" i="42"/>
  <c r="G334" i="42"/>
  <c r="H335" i="42"/>
  <c r="G335" i="42"/>
  <c r="H336" i="42"/>
  <c r="G336" i="42"/>
  <c r="G337" i="42"/>
  <c r="H337" i="42"/>
  <c r="G338" i="42"/>
  <c r="H338" i="42"/>
  <c r="H339" i="42"/>
  <c r="G339" i="42"/>
  <c r="G340" i="42"/>
  <c r="H340" i="42"/>
  <c r="G341" i="42"/>
  <c r="H341" i="42"/>
  <c r="H342" i="42"/>
  <c r="G342" i="42"/>
  <c r="H343" i="42"/>
  <c r="G343" i="42"/>
  <c r="G344" i="42"/>
  <c r="H344" i="42"/>
  <c r="G345" i="42"/>
  <c r="H345" i="42"/>
  <c r="H346" i="42"/>
  <c r="G346" i="42"/>
  <c r="H347" i="42"/>
  <c r="G347" i="42"/>
  <c r="H348" i="42"/>
  <c r="G348" i="42"/>
  <c r="G349" i="42"/>
  <c r="H349" i="42"/>
  <c r="H350" i="42"/>
  <c r="G350" i="42"/>
  <c r="G351" i="42"/>
  <c r="H351" i="42"/>
  <c r="G352" i="42"/>
  <c r="H352" i="42"/>
  <c r="H353" i="42"/>
  <c r="G353" i="42"/>
  <c r="G354" i="42"/>
  <c r="H354" i="42"/>
  <c r="G355" i="42"/>
  <c r="H355" i="42"/>
  <c r="H356" i="42"/>
  <c r="G356" i="42"/>
  <c r="G357" i="42"/>
  <c r="H357" i="42"/>
  <c r="G358" i="42"/>
  <c r="H358" i="42"/>
  <c r="G359" i="42"/>
  <c r="H359" i="42"/>
  <c r="H360" i="42"/>
  <c r="G360" i="42"/>
  <c r="H361" i="42"/>
  <c r="G361" i="42"/>
  <c r="G362" i="42"/>
  <c r="H362" i="42"/>
  <c r="H363" i="42"/>
  <c r="G363" i="42"/>
  <c r="G364" i="42"/>
  <c r="H364" i="42"/>
  <c r="G365" i="42"/>
  <c r="H365" i="42"/>
  <c r="G366" i="42"/>
  <c r="H366" i="42"/>
  <c r="G367" i="42"/>
  <c r="H367" i="42"/>
  <c r="G368" i="42"/>
  <c r="H368" i="42"/>
  <c r="G369" i="42"/>
  <c r="H369" i="42"/>
  <c r="G370" i="42"/>
  <c r="H370" i="42"/>
  <c r="G371" i="42"/>
  <c r="H371" i="42"/>
  <c r="H372" i="42"/>
  <c r="G372" i="42"/>
  <c r="G373" i="42"/>
  <c r="H373" i="42"/>
  <c r="H374" i="42"/>
  <c r="G374" i="42"/>
  <c r="G375" i="42"/>
  <c r="H375" i="42"/>
  <c r="H376" i="42"/>
  <c r="G376" i="42"/>
  <c r="G377" i="42"/>
  <c r="H377" i="42"/>
  <c r="H378" i="42"/>
  <c r="G378" i="42"/>
  <c r="G379" i="42"/>
  <c r="H379" i="42"/>
  <c r="G380" i="42"/>
  <c r="H380" i="42"/>
  <c r="H381" i="42"/>
  <c r="G381" i="42"/>
  <c r="H382" i="42"/>
  <c r="G382" i="42"/>
  <c r="H383" i="42"/>
  <c r="G383" i="42"/>
  <c r="H384" i="42"/>
  <c r="G384" i="42"/>
  <c r="G385" i="42"/>
  <c r="H385" i="42"/>
  <c r="H387" i="42"/>
  <c r="H386" i="42"/>
  <c r="G387" i="42"/>
  <c r="G386" i="42"/>
  <c r="H388" i="42"/>
  <c r="G388" i="42"/>
  <c r="H389" i="42"/>
  <c r="H393" i="42"/>
  <c r="G389" i="42"/>
  <c r="H391" i="42"/>
  <c r="G390" i="42"/>
  <c r="G391" i="42"/>
  <c r="H392" i="42"/>
  <c r="H390" i="42"/>
  <c r="H394" i="42"/>
  <c r="G395" i="42"/>
  <c r="G393" i="42"/>
  <c r="G392" i="42"/>
  <c r="H395" i="42"/>
  <c r="H396" i="42"/>
  <c r="G394" i="42"/>
  <c r="G396" i="42"/>
  <c r="H397" i="42"/>
  <c r="G397" i="42"/>
  <c r="H399" i="42"/>
  <c r="H398" i="42"/>
  <c r="G398" i="42"/>
  <c r="G399" i="42"/>
  <c r="H400" i="42"/>
  <c r="H401" i="42"/>
  <c r="G400" i="42"/>
  <c r="G403" i="42"/>
  <c r="H402" i="42"/>
  <c r="G401" i="42"/>
  <c r="G402" i="42"/>
  <c r="G405" i="42"/>
  <c r="H404" i="42"/>
  <c r="H403" i="42"/>
  <c r="G404" i="42"/>
  <c r="H406" i="42"/>
  <c r="H407" i="42"/>
  <c r="G407" i="42"/>
  <c r="G406" i="42"/>
  <c r="H405" i="42"/>
  <c r="G408" i="42"/>
  <c r="G409" i="42"/>
  <c r="G410" i="42"/>
  <c r="H408" i="42"/>
  <c r="H409" i="42"/>
  <c r="H412" i="42"/>
  <c r="H411" i="42"/>
  <c r="H410" i="42"/>
  <c r="G414" i="42"/>
  <c r="G411" i="42"/>
  <c r="G413" i="42"/>
  <c r="H414" i="42"/>
  <c r="G412" i="42"/>
  <c r="H413" i="42"/>
  <c r="G417" i="42"/>
  <c r="G415" i="42"/>
  <c r="H415" i="42"/>
  <c r="G416" i="42"/>
  <c r="H417" i="42"/>
  <c r="H416" i="42"/>
  <c r="H421" i="42"/>
  <c r="H419" i="42"/>
  <c r="H418" i="42"/>
  <c r="H420" i="42"/>
  <c r="G419" i="42"/>
  <c r="G420" i="42"/>
  <c r="G418" i="42"/>
  <c r="G421" i="42"/>
  <c r="H424" i="42"/>
  <c r="H422" i="42"/>
  <c r="G422" i="42"/>
  <c r="G423" i="42"/>
  <c r="G428" i="42"/>
  <c r="H423" i="42"/>
  <c r="G424" i="42"/>
  <c r="H425" i="42"/>
  <c r="H426" i="42"/>
  <c r="G426" i="42"/>
  <c r="G425" i="42"/>
  <c r="H428" i="42"/>
  <c r="G427" i="42"/>
  <c r="H427" i="42"/>
  <c r="G430" i="42"/>
  <c r="G429" i="42"/>
  <c r="H429" i="42"/>
  <c r="H431" i="42"/>
  <c r="G432" i="42"/>
  <c r="H430" i="42"/>
  <c r="G433" i="42"/>
  <c r="H433" i="42"/>
  <c r="H432" i="42"/>
  <c r="G431" i="42"/>
  <c r="H435" i="42"/>
  <c r="H434" i="42"/>
  <c r="G434" i="42"/>
  <c r="G439" i="42"/>
  <c r="G435" i="42"/>
  <c r="H436" i="42"/>
  <c r="G436" i="42"/>
  <c r="G437" i="42"/>
  <c r="H437" i="42"/>
  <c r="G438" i="42"/>
  <c r="H439" i="42"/>
  <c r="H438" i="42"/>
  <c r="G440" i="42"/>
  <c r="H440" i="42"/>
  <c r="H441" i="42"/>
  <c r="G442" i="42"/>
  <c r="H442" i="42"/>
  <c r="G444" i="42"/>
  <c r="G441" i="42"/>
  <c r="G443" i="42"/>
  <c r="H443" i="42"/>
  <c r="H444" i="42"/>
  <c r="H446" i="42"/>
  <c r="H445" i="42"/>
  <c r="G445" i="42"/>
  <c r="H447" i="42"/>
  <c r="G447" i="42"/>
  <c r="G448" i="42"/>
  <c r="G446" i="42"/>
  <c r="H451" i="42"/>
  <c r="H452" i="42"/>
  <c r="H448" i="42"/>
  <c r="H449" i="42"/>
  <c r="G450" i="42"/>
  <c r="G449" i="42"/>
  <c r="H450" i="42"/>
  <c r="H453" i="42"/>
  <c r="G451" i="42"/>
  <c r="G452" i="42"/>
  <c r="G455" i="42"/>
  <c r="G453" i="42"/>
  <c r="H454" i="42"/>
  <c r="G454" i="42"/>
  <c r="H455" i="42"/>
  <c r="H457" i="42"/>
  <c r="G456" i="42"/>
  <c r="G458" i="42"/>
  <c r="H458" i="42"/>
  <c r="H456" i="42"/>
  <c r="G457" i="42"/>
  <c r="H462" i="42"/>
  <c r="G459" i="42"/>
  <c r="H459" i="42"/>
  <c r="G460" i="42"/>
  <c r="G462" i="42"/>
  <c r="G463" i="42"/>
  <c r="H460" i="42"/>
  <c r="H464" i="42"/>
  <c r="G461" i="42"/>
  <c r="H461" i="42"/>
  <c r="G465" i="42"/>
  <c r="H463" i="42"/>
  <c r="G464" i="42"/>
  <c r="G469" i="42"/>
  <c r="H465" i="42"/>
  <c r="H466" i="42"/>
  <c r="G466" i="42"/>
  <c r="G467" i="42"/>
  <c r="H467" i="42"/>
  <c r="H469" i="42"/>
  <c r="G468" i="42"/>
  <c r="G471" i="42"/>
  <c r="H468" i="42"/>
  <c r="H470" i="42"/>
  <c r="G470" i="42"/>
  <c r="H471" i="42"/>
  <c r="G474" i="42"/>
  <c r="H472" i="42"/>
  <c r="G472" i="42"/>
  <c r="G473" i="42"/>
  <c r="H476" i="42"/>
  <c r="H474" i="42"/>
  <c r="H473" i="42"/>
  <c r="H477" i="42"/>
  <c r="G475" i="42"/>
  <c r="H475" i="42"/>
  <c r="G477" i="42"/>
  <c r="G476" i="42"/>
  <c r="H478" i="42"/>
  <c r="G481" i="42"/>
  <c r="G478" i="42"/>
  <c r="H481" i="42"/>
  <c r="G482" i="42"/>
  <c r="H480" i="42"/>
  <c r="H479" i="42"/>
  <c r="G479" i="42"/>
  <c r="G480" i="42"/>
  <c r="H484" i="42"/>
  <c r="H482" i="42"/>
  <c r="G483" i="42"/>
  <c r="H483" i="42"/>
  <c r="G484" i="42"/>
  <c r="G485" i="42"/>
  <c r="H485" i="42"/>
  <c r="H487" i="42"/>
  <c r="H488" i="42"/>
  <c r="G488" i="42"/>
  <c r="G487" i="42"/>
  <c r="H486" i="42"/>
  <c r="G486" i="42"/>
  <c r="G490" i="42"/>
  <c r="G489" i="42"/>
  <c r="H489" i="42"/>
  <c r="H491" i="42"/>
  <c r="H490" i="42"/>
  <c r="G491" i="42"/>
  <c r="G493" i="42"/>
  <c r="H492" i="42"/>
  <c r="G492" i="42"/>
  <c r="G494" i="42"/>
  <c r="H494" i="42"/>
  <c r="H493" i="42"/>
  <c r="H496" i="42"/>
  <c r="G495" i="42"/>
  <c r="G497" i="42"/>
  <c r="H495" i="42"/>
  <c r="H497" i="42"/>
  <c r="G499" i="42"/>
  <c r="G496" i="42"/>
  <c r="H498" i="42"/>
  <c r="G498" i="42"/>
  <c r="H499" i="42"/>
  <c r="H500" i="42"/>
  <c r="G500" i="42"/>
  <c r="G501" i="42"/>
  <c r="H501" i="42"/>
  <c r="H504" i="42"/>
  <c r="G502" i="42"/>
  <c r="G503" i="42"/>
  <c r="H503" i="42"/>
  <c r="H505" i="42"/>
  <c r="H502" i="42"/>
  <c r="G505" i="42"/>
  <c r="G504" i="42"/>
  <c r="H506" i="42"/>
  <c r="G506" i="42"/>
  <c r="G508" i="42"/>
  <c r="H507" i="42"/>
  <c r="G507" i="42"/>
  <c r="H508" i="42"/>
  <c r="G509" i="42"/>
  <c r="H509" i="42"/>
  <c r="G510" i="42"/>
  <c r="H510" i="42"/>
  <c r="H512" i="42"/>
  <c r="H511" i="42"/>
  <c r="G514" i="42"/>
  <c r="G511" i="42"/>
  <c r="H513" i="42"/>
  <c r="G512" i="42"/>
  <c r="H514" i="42"/>
  <c r="H515" i="42"/>
  <c r="H517" i="42"/>
  <c r="G513" i="42"/>
  <c r="G515" i="42"/>
  <c r="H516" i="42"/>
  <c r="G516" i="42"/>
  <c r="H518" i="42"/>
  <c r="G517" i="42"/>
  <c r="G518" i="42"/>
  <c r="G521" i="42"/>
  <c r="G519" i="42"/>
  <c r="H520" i="42"/>
  <c r="G520" i="42"/>
  <c r="H519" i="42"/>
  <c r="H521" i="42"/>
  <c r="G522" i="42"/>
  <c r="H522" i="42"/>
  <c r="G523" i="42"/>
  <c r="G524" i="42"/>
  <c r="H524" i="42"/>
  <c r="H525" i="42"/>
  <c r="H523" i="42"/>
  <c r="G525" i="42"/>
  <c r="H526" i="42"/>
  <c r="H527" i="42"/>
  <c r="G526" i="42"/>
  <c r="G529" i="42"/>
  <c r="G528" i="42"/>
  <c r="G527" i="42"/>
  <c r="H530" i="42"/>
  <c r="G531" i="42"/>
  <c r="H528" i="42"/>
  <c r="G530" i="42"/>
  <c r="H529" i="42"/>
  <c r="H531" i="42"/>
  <c r="H532" i="42"/>
  <c r="G532" i="42"/>
  <c r="G533" i="42"/>
  <c r="G534" i="42"/>
  <c r="G535" i="42"/>
  <c r="H533" i="42"/>
  <c r="H534" i="42"/>
  <c r="H535" i="42"/>
  <c r="G536" i="42"/>
  <c r="G537" i="42"/>
  <c r="H536" i="42"/>
  <c r="G538" i="42"/>
  <c r="H537" i="42"/>
  <c r="H542" i="42"/>
  <c r="H538" i="42"/>
  <c r="G539" i="42"/>
  <c r="G540" i="42"/>
  <c r="G542" i="42"/>
  <c r="H539" i="42"/>
  <c r="H540" i="42"/>
  <c r="H543" i="42"/>
  <c r="G543" i="42"/>
  <c r="G541" i="42"/>
  <c r="H541" i="42"/>
  <c r="G544" i="42"/>
  <c r="H544" i="42"/>
  <c r="H547" i="42"/>
  <c r="G545" i="42"/>
  <c r="H545" i="42"/>
  <c r="H546" i="42"/>
  <c r="G546" i="42"/>
  <c r="G548" i="42"/>
  <c r="G547" i="42"/>
  <c r="H549" i="42"/>
  <c r="H550" i="42"/>
  <c r="G551" i="42"/>
  <c r="G550" i="42"/>
  <c r="G549" i="42"/>
  <c r="H548" i="42"/>
  <c r="G553" i="42"/>
  <c r="H552" i="42"/>
  <c r="H551" i="42"/>
  <c r="G552" i="42"/>
  <c r="G555" i="42"/>
  <c r="G554" i="42"/>
  <c r="H553" i="42"/>
  <c r="G556" i="42"/>
  <c r="H555" i="42"/>
  <c r="H554" i="42"/>
  <c r="H556" i="42"/>
  <c r="H558" i="42"/>
  <c r="G557" i="42"/>
  <c r="G558" i="42"/>
  <c r="G560" i="42"/>
  <c r="H557" i="42"/>
  <c r="H559" i="42"/>
  <c r="G559" i="42"/>
  <c r="G562" i="42"/>
  <c r="H563" i="42"/>
  <c r="H561" i="42"/>
  <c r="H562" i="42"/>
  <c r="H560" i="42"/>
  <c r="G561" i="42"/>
  <c r="G563" i="42"/>
  <c r="H564" i="42"/>
  <c r="G564" i="42"/>
  <c r="G568" i="42"/>
  <c r="H566" i="42"/>
  <c r="G566" i="42"/>
  <c r="G565" i="42"/>
  <c r="H565" i="42"/>
  <c r="H568" i="42"/>
  <c r="G569" i="42"/>
  <c r="G567" i="42"/>
  <c r="H567" i="42"/>
  <c r="H569" i="42"/>
  <c r="G570" i="42"/>
  <c r="H571" i="42"/>
  <c r="H572" i="42"/>
  <c r="H570" i="42"/>
  <c r="G571" i="42"/>
  <c r="H573" i="42"/>
  <c r="G573" i="42"/>
  <c r="G572" i="42"/>
  <c r="G574" i="42"/>
  <c r="H575" i="42"/>
  <c r="H574" i="42"/>
  <c r="G575" i="42"/>
  <c r="H576" i="42"/>
  <c r="G578" i="42"/>
  <c r="G576" i="42"/>
  <c r="G577" i="42"/>
  <c r="H580" i="42"/>
  <c r="H578" i="42"/>
  <c r="H577" i="42"/>
  <c r="G581" i="42"/>
  <c r="G579" i="42"/>
  <c r="H579" i="42"/>
  <c r="G580" i="42"/>
  <c r="H581" i="42"/>
  <c r="H582" i="42"/>
  <c r="H583" i="42"/>
  <c r="G583" i="42"/>
  <c r="G584" i="42"/>
  <c r="G582" i="42"/>
  <c r="G585" i="42"/>
  <c r="H584" i="42"/>
  <c r="G587" i="42"/>
  <c r="G586" i="42"/>
  <c r="H585" i="42"/>
  <c r="H586" i="42"/>
  <c r="G588" i="42"/>
  <c r="H587" i="42"/>
  <c r="H588" i="42"/>
  <c r="G589" i="42"/>
  <c r="H589" i="42"/>
  <c r="H590" i="42"/>
  <c r="G590" i="42"/>
  <c r="G591" i="42"/>
  <c r="G593" i="42"/>
  <c r="H591" i="42"/>
  <c r="H592" i="42"/>
  <c r="H594" i="42"/>
  <c r="H593" i="42"/>
  <c r="G592" i="42"/>
  <c r="H597" i="42"/>
  <c r="G594" i="42"/>
  <c r="G596" i="42"/>
  <c r="G595" i="42"/>
  <c r="H595" i="42"/>
  <c r="H596" i="42"/>
  <c r="G598" i="42"/>
  <c r="G597" i="42"/>
  <c r="G600" i="42"/>
  <c r="H598" i="42"/>
  <c r="H599" i="42"/>
  <c r="G599" i="42"/>
  <c r="H600" i="42"/>
  <c r="G601" i="42"/>
  <c r="H602" i="42"/>
  <c r="H601" i="42"/>
  <c r="H603" i="42"/>
  <c r="G603" i="42"/>
  <c r="G602" i="42"/>
  <c r="G604" i="42"/>
  <c r="H605" i="42"/>
  <c r="G605" i="42"/>
  <c r="H604" i="42"/>
  <c r="G607" i="42"/>
  <c r="H606" i="42"/>
  <c r="G606" i="42"/>
  <c r="H607" i="42"/>
  <c r="H608" i="42"/>
  <c r="G609" i="42"/>
  <c r="G608" i="42"/>
  <c r="G610" i="42"/>
  <c r="G611" i="42"/>
  <c r="H611" i="42"/>
  <c r="H609" i="42"/>
  <c r="H610" i="42"/>
  <c r="H612" i="42"/>
  <c r="G613" i="42"/>
  <c r="G612" i="42"/>
  <c r="H613" i="42"/>
  <c r="H614" i="42"/>
  <c r="G615" i="42"/>
  <c r="G614" i="42"/>
  <c r="H616" i="42"/>
  <c r="H615" i="42"/>
  <c r="H617" i="42"/>
  <c r="G616" i="42"/>
  <c r="G617" i="42"/>
  <c r="G618" i="42"/>
  <c r="G619" i="42"/>
  <c r="H618" i="42"/>
  <c r="H619" i="42"/>
  <c r="G620" i="42"/>
  <c r="G622" i="42"/>
  <c r="H621" i="42"/>
  <c r="G621" i="42"/>
  <c r="H620" i="42"/>
  <c r="H622" i="42"/>
  <c r="H625" i="42"/>
  <c r="G623" i="42"/>
  <c r="H623" i="42"/>
  <c r="G625" i="42"/>
  <c r="H626" i="42"/>
  <c r="H624" i="42"/>
  <c r="G624" i="42"/>
  <c r="H627" i="42"/>
  <c r="G626" i="42"/>
  <c r="G628" i="42"/>
  <c r="H630" i="42"/>
  <c r="H628" i="42"/>
  <c r="G627" i="42"/>
  <c r="G631" i="42"/>
  <c r="G629" i="42"/>
  <c r="H631" i="42"/>
  <c r="H629" i="42"/>
  <c r="G630" i="42"/>
  <c r="H632" i="42"/>
  <c r="H634" i="42"/>
  <c r="G635" i="42"/>
  <c r="G633" i="42"/>
  <c r="H633" i="42"/>
  <c r="G632" i="42"/>
  <c r="G636" i="42"/>
  <c r="H636" i="42"/>
  <c r="G634" i="42"/>
  <c r="H635" i="42"/>
  <c r="G637" i="42"/>
  <c r="H637" i="42"/>
  <c r="H638" i="42"/>
  <c r="G638" i="42"/>
  <c r="H639" i="42"/>
  <c r="G639" i="42"/>
  <c r="H640" i="42"/>
  <c r="G640" i="42"/>
  <c r="H641" i="42"/>
  <c r="G641" i="42"/>
  <c r="G642" i="42"/>
  <c r="H642" i="42"/>
  <c r="H643" i="42"/>
  <c r="H646" i="42"/>
  <c r="G643" i="42"/>
  <c r="G644" i="42"/>
  <c r="H644" i="42"/>
  <c r="G645" i="42"/>
  <c r="G646" i="42"/>
  <c r="H645" i="42"/>
  <c r="G647" i="42"/>
  <c r="H647" i="42"/>
  <c r="H648" i="42"/>
  <c r="H649" i="42"/>
  <c r="H650" i="42"/>
  <c r="G648" i="42"/>
  <c r="G650" i="42"/>
  <c r="G649" i="42"/>
  <c r="G652" i="42"/>
  <c r="H652" i="42"/>
  <c r="G651" i="42"/>
  <c r="H651" i="42"/>
  <c r="H654" i="42"/>
  <c r="H653" i="42"/>
  <c r="G653" i="42"/>
  <c r="G654" i="42"/>
  <c r="H657" i="42"/>
  <c r="H655" i="42"/>
  <c r="H658" i="42"/>
  <c r="G655" i="42"/>
  <c r="G656" i="42"/>
  <c r="H656" i="42"/>
  <c r="G659" i="42"/>
  <c r="G658" i="42"/>
  <c r="G657" i="42"/>
  <c r="H660" i="42"/>
  <c r="H659" i="42"/>
  <c r="H663" i="42"/>
  <c r="G660" i="42"/>
  <c r="G661" i="42"/>
  <c r="H661" i="42"/>
  <c r="G662" i="42"/>
  <c r="G663" i="42"/>
  <c r="H662" i="42"/>
  <c r="H664" i="42"/>
  <c r="G664" i="42"/>
  <c r="G665" i="42"/>
  <c r="H665" i="42"/>
  <c r="H669" i="42"/>
  <c r="H667" i="42"/>
  <c r="G666" i="42"/>
  <c r="G667" i="42"/>
  <c r="H666" i="42"/>
  <c r="H668" i="42"/>
  <c r="G669" i="42"/>
  <c r="G668" i="42"/>
  <c r="H671" i="42"/>
  <c r="H670" i="42"/>
  <c r="G670" i="42"/>
  <c r="G671" i="42"/>
  <c r="H672" i="42"/>
  <c r="G672" i="42"/>
  <c r="H673" i="42"/>
  <c r="G673" i="42"/>
  <c r="H674" i="42"/>
  <c r="G674" i="42"/>
  <c r="H675" i="42"/>
  <c r="H677" i="42"/>
  <c r="G676" i="42"/>
  <c r="G675" i="42"/>
  <c r="H676" i="42"/>
  <c r="H679" i="42"/>
  <c r="G677" i="42"/>
  <c r="G680" i="42"/>
  <c r="G679" i="42"/>
  <c r="G678" i="42"/>
  <c r="H678" i="42"/>
  <c r="H680" i="42"/>
  <c r="H681" i="42"/>
  <c r="G682" i="42"/>
  <c r="H683" i="42"/>
  <c r="G681" i="42"/>
  <c r="H682" i="42"/>
  <c r="G683" i="42"/>
  <c r="G686" i="42"/>
  <c r="G684" i="42"/>
  <c r="H684" i="42"/>
  <c r="H685" i="42"/>
  <c r="G685" i="42"/>
  <c r="H686" i="42"/>
  <c r="G687" i="42"/>
  <c r="H687" i="42"/>
  <c r="G689" i="42"/>
  <c r="H688" i="42"/>
  <c r="G690" i="42"/>
  <c r="G688" i="42"/>
  <c r="H689" i="42"/>
  <c r="G692" i="42"/>
  <c r="H690" i="42"/>
  <c r="H693" i="42"/>
  <c r="H691" i="42"/>
  <c r="H692" i="42"/>
  <c r="G691" i="42"/>
  <c r="G693" i="42"/>
  <c r="H697" i="42"/>
  <c r="H695" i="42"/>
  <c r="G694" i="42"/>
  <c r="H699" i="42"/>
  <c r="G695" i="42"/>
  <c r="H694" i="42"/>
  <c r="H696" i="42"/>
  <c r="G696" i="42"/>
  <c r="G697" i="42"/>
  <c r="G698" i="42"/>
  <c r="H700" i="42"/>
  <c r="G700" i="42"/>
  <c r="G699" i="42"/>
  <c r="H698" i="42"/>
  <c r="H702" i="42"/>
  <c r="G703" i="42"/>
  <c r="G702" i="42"/>
  <c r="H701" i="42"/>
  <c r="G701" i="42"/>
  <c r="G705" i="42"/>
  <c r="H703" i="42"/>
  <c r="G704" i="42"/>
  <c r="H704" i="42"/>
  <c r="H705" i="42"/>
  <c r="G706" i="42"/>
  <c r="H706" i="42"/>
  <c r="H709" i="42"/>
  <c r="H707" i="42"/>
  <c r="G708" i="42"/>
  <c r="G709" i="42"/>
  <c r="G707" i="42"/>
  <c r="H708" i="42"/>
  <c r="H710" i="42"/>
  <c r="G712" i="42"/>
  <c r="G710" i="42"/>
  <c r="G711" i="42"/>
  <c r="H711" i="42"/>
  <c r="H712" i="42"/>
  <c r="H713" i="42"/>
  <c r="G713" i="42"/>
  <c r="H714" i="42"/>
  <c r="G714" i="42"/>
  <c r="G715" i="42"/>
  <c r="H715" i="42"/>
  <c r="H717" i="42"/>
  <c r="G716" i="42"/>
  <c r="H716" i="42"/>
  <c r="G717" i="42"/>
  <c r="G720" i="42"/>
  <c r="G719" i="42"/>
  <c r="H718" i="42"/>
  <c r="G718" i="42"/>
  <c r="H719" i="42"/>
  <c r="H720" i="42"/>
  <c r="H722" i="42"/>
  <c r="G721" i="42"/>
  <c r="H721" i="42"/>
  <c r="G722" i="42"/>
  <c r="H725" i="42"/>
  <c r="H723" i="42"/>
  <c r="H724" i="42"/>
  <c r="G723" i="42"/>
  <c r="G724" i="42"/>
  <c r="G725" i="42"/>
  <c r="G727" i="42"/>
  <c r="G726" i="42"/>
  <c r="H727" i="42"/>
  <c r="H726" i="42"/>
  <c r="H728" i="42"/>
  <c r="G728" i="42"/>
  <c r="H729" i="42"/>
  <c r="G731" i="42"/>
  <c r="G729" i="42"/>
  <c r="H732" i="42"/>
  <c r="H730" i="42"/>
  <c r="G730" i="42"/>
  <c r="H731" i="42"/>
  <c r="G732" i="42"/>
  <c r="G733" i="42"/>
  <c r="H733" i="42"/>
  <c r="H736" i="42"/>
  <c r="G734" i="42"/>
  <c r="G738" i="42"/>
  <c r="H734" i="42"/>
  <c r="H735" i="42"/>
  <c r="G737" i="42"/>
  <c r="G735" i="42"/>
  <c r="G736" i="42"/>
  <c r="H737" i="42"/>
  <c r="H738" i="42"/>
  <c r="H739" i="42"/>
  <c r="G739" i="42"/>
  <c r="H740" i="42"/>
  <c r="G740" i="42"/>
  <c r="H741" i="42"/>
  <c r="G741" i="42"/>
  <c r="G742" i="42"/>
  <c r="H742" i="42"/>
  <c r="G743" i="42"/>
  <c r="H743" i="42"/>
  <c r="H744" i="42"/>
  <c r="G744" i="42"/>
  <c r="H745" i="42"/>
  <c r="G745" i="42"/>
  <c r="G746" i="42"/>
  <c r="H746" i="42"/>
  <c r="G747" i="42"/>
  <c r="H747" i="42"/>
  <c r="G748" i="42"/>
  <c r="H748" i="42"/>
  <c r="H749" i="42"/>
  <c r="G749" i="42"/>
  <c r="G750" i="42"/>
  <c r="H750" i="42"/>
  <c r="G751" i="42"/>
  <c r="H751" i="42"/>
  <c r="G753" i="42"/>
  <c r="H752" i="42"/>
  <c r="G752" i="42"/>
  <c r="H753" i="42"/>
  <c r="H755" i="42"/>
  <c r="G755" i="42"/>
  <c r="H754" i="42"/>
  <c r="G754" i="42"/>
  <c r="G757" i="42"/>
  <c r="H756" i="42"/>
  <c r="H757" i="42"/>
  <c r="G758" i="42"/>
  <c r="H759" i="42"/>
  <c r="G756" i="42"/>
  <c r="H758" i="42"/>
  <c r="G760" i="42"/>
  <c r="H760" i="42"/>
  <c r="H762" i="42"/>
  <c r="G759" i="42"/>
  <c r="G761" i="42"/>
  <c r="H761" i="42"/>
  <c r="G764" i="42"/>
  <c r="H765" i="42"/>
  <c r="G762" i="42"/>
  <c r="H763" i="42"/>
  <c r="G763" i="42"/>
  <c r="H764" i="42"/>
  <c r="G765" i="42"/>
  <c r="H766" i="42"/>
  <c r="H767" i="42"/>
  <c r="G766" i="42"/>
  <c r="H768" i="42"/>
  <c r="G768" i="42"/>
  <c r="G767" i="42"/>
  <c r="G769" i="42"/>
  <c r="H769" i="42"/>
  <c r="G770" i="42"/>
  <c r="H770" i="42"/>
  <c r="H771" i="42"/>
  <c r="H773" i="42"/>
  <c r="G772" i="42"/>
  <c r="H774" i="42"/>
  <c r="H772" i="42"/>
  <c r="G774" i="42"/>
  <c r="G773" i="42"/>
  <c r="G771" i="42"/>
  <c r="G775" i="42"/>
  <c r="H777" i="42"/>
  <c r="H775" i="42"/>
  <c r="H776" i="42"/>
  <c r="G776" i="42"/>
  <c r="G777" i="42"/>
  <c r="G778" i="42"/>
  <c r="H778" i="42"/>
  <c r="G781" i="42"/>
  <c r="G779" i="42"/>
  <c r="H780" i="42"/>
  <c r="H779" i="42"/>
  <c r="G780" i="42"/>
  <c r="H781" i="42"/>
  <c r="G783" i="42"/>
  <c r="H783" i="42"/>
  <c r="H782" i="42"/>
  <c r="G782" i="42"/>
  <c r="H785" i="42"/>
  <c r="G784" i="42"/>
  <c r="H784" i="42"/>
  <c r="G786" i="42"/>
  <c r="G785" i="42"/>
  <c r="H788" i="42"/>
  <c r="G787" i="42"/>
  <c r="H787" i="42"/>
  <c r="G788" i="42"/>
  <c r="H786" i="42"/>
  <c r="H789" i="42"/>
  <c r="H790" i="42"/>
  <c r="G789" i="42"/>
  <c r="H792" i="42"/>
  <c r="G790" i="42"/>
  <c r="G792" i="42"/>
  <c r="H791" i="42"/>
  <c r="G791" i="42"/>
  <c r="H793" i="42"/>
  <c r="H796" i="42"/>
  <c r="G793" i="42"/>
  <c r="H794" i="42"/>
  <c r="H795" i="42"/>
  <c r="G794" i="42"/>
  <c r="G796" i="42"/>
  <c r="G797" i="42"/>
  <c r="G795" i="42"/>
  <c r="H797" i="42"/>
  <c r="H798" i="42"/>
  <c r="G798" i="42"/>
  <c r="G799" i="42"/>
  <c r="H799" i="42"/>
  <c r="G800" i="42"/>
  <c r="H800" i="42"/>
  <c r="H801" i="42"/>
  <c r="G801" i="42"/>
  <c r="G802" i="42"/>
  <c r="H802" i="42"/>
  <c r="G803" i="42"/>
  <c r="H803" i="42"/>
  <c r="H804" i="42"/>
  <c r="G804" i="42"/>
  <c r="H805" i="42"/>
  <c r="G805" i="42"/>
  <c r="H806" i="42"/>
  <c r="G806" i="42"/>
  <c r="G809" i="42"/>
  <c r="H807" i="42"/>
  <c r="G807" i="42"/>
  <c r="H810" i="42"/>
  <c r="H809" i="42"/>
  <c r="H808" i="42"/>
  <c r="G808" i="42"/>
  <c r="G810" i="42"/>
  <c r="G811" i="42"/>
  <c r="H811" i="42"/>
  <c r="G812" i="42"/>
  <c r="H812" i="42"/>
  <c r="H815" i="42"/>
  <c r="G813" i="42"/>
  <c r="G814" i="42"/>
  <c r="H813" i="42"/>
  <c r="H814" i="42"/>
  <c r="G816" i="42"/>
  <c r="G815" i="42"/>
  <c r="H816" i="42"/>
  <c r="G817" i="42"/>
  <c r="H817" i="42"/>
  <c r="G818" i="42"/>
  <c r="H818" i="42"/>
  <c r="H819" i="42"/>
  <c r="G819" i="42"/>
  <c r="H820" i="42"/>
  <c r="G820" i="42"/>
  <c r="H821" i="42"/>
  <c r="G821" i="42"/>
  <c r="H822" i="42"/>
  <c r="G822" i="42"/>
  <c r="H823" i="42"/>
  <c r="G823" i="42"/>
  <c r="G824" i="42"/>
  <c r="H824" i="42"/>
  <c r="G825" i="42"/>
  <c r="H825" i="42"/>
  <c r="G826" i="42"/>
  <c r="H826" i="42"/>
  <c r="G827" i="42"/>
  <c r="H827" i="42"/>
  <c r="H828" i="42"/>
  <c r="G828" i="42"/>
  <c r="H829" i="42"/>
  <c r="G829" i="42"/>
  <c r="H830" i="42"/>
  <c r="G830" i="42"/>
  <c r="H831" i="42"/>
  <c r="G831" i="42"/>
  <c r="H832" i="42"/>
  <c r="G832" i="42"/>
  <c r="G833" i="42"/>
  <c r="H833" i="42"/>
  <c r="H834" i="42"/>
  <c r="G834" i="42"/>
  <c r="G835" i="42"/>
  <c r="H835" i="42"/>
  <c r="H836" i="42"/>
  <c r="G836" i="42"/>
  <c r="G837" i="42"/>
  <c r="H837" i="42"/>
  <c r="G838" i="42"/>
  <c r="H838" i="42"/>
  <c r="H839" i="42"/>
  <c r="G839" i="42"/>
  <c r="G840" i="42"/>
  <c r="H840" i="42"/>
  <c r="G841" i="42"/>
  <c r="H841" i="42"/>
  <c r="G842" i="42"/>
  <c r="H842" i="42"/>
  <c r="G843" i="42"/>
  <c r="H843" i="42"/>
  <c r="G844" i="42"/>
  <c r="H844" i="42"/>
  <c r="H845" i="42"/>
  <c r="G845" i="42"/>
  <c r="G846" i="42"/>
  <c r="H846" i="42"/>
  <c r="H847" i="42"/>
  <c r="G847" i="42"/>
  <c r="H848" i="42"/>
  <c r="G848" i="42"/>
  <c r="G849" i="42"/>
  <c r="H849" i="42"/>
  <c r="H850" i="42"/>
  <c r="G850" i="42"/>
  <c r="H851" i="42"/>
  <c r="G851" i="42"/>
  <c r="H852" i="42"/>
  <c r="G852" i="42"/>
  <c r="H853" i="42"/>
  <c r="G853" i="42"/>
  <c r="G854" i="42"/>
  <c r="H854" i="42"/>
  <c r="G855" i="42"/>
  <c r="H855" i="42"/>
  <c r="G856" i="42"/>
  <c r="H860" i="42"/>
  <c r="H856" i="42"/>
  <c r="G857" i="42"/>
  <c r="H858" i="42"/>
  <c r="H857" i="42"/>
  <c r="G862" i="42"/>
  <c r="H859" i="42"/>
  <c r="G858" i="42"/>
  <c r="G859" i="42"/>
  <c r="G860" i="42"/>
  <c r="H861" i="42"/>
  <c r="H862" i="42"/>
  <c r="G863" i="42"/>
  <c r="H863" i="42"/>
  <c r="G861" i="42"/>
  <c r="G864" i="42"/>
  <c r="G866" i="42"/>
  <c r="H865" i="42"/>
  <c r="H864" i="42"/>
  <c r="G868" i="42"/>
  <c r="H867" i="42"/>
  <c r="H866" i="42"/>
  <c r="G865" i="42"/>
  <c r="G867" i="42"/>
  <c r="H870" i="42"/>
  <c r="H868" i="42"/>
  <c r="H872" i="42"/>
  <c r="G869" i="42"/>
  <c r="H869" i="42"/>
  <c r="G870" i="42"/>
  <c r="G871" i="42"/>
  <c r="H874" i="42"/>
  <c r="H871" i="42"/>
  <c r="H873" i="42"/>
  <c r="G872" i="42"/>
  <c r="G873" i="42"/>
  <c r="G876" i="42"/>
  <c r="H876" i="42"/>
  <c r="H875" i="42"/>
  <c r="G875" i="42"/>
  <c r="G874" i="42"/>
  <c r="G877" i="42"/>
  <c r="H877" i="42"/>
  <c r="G879" i="42"/>
  <c r="G878" i="42"/>
  <c r="G880" i="42"/>
  <c r="H878" i="42"/>
  <c r="H879" i="42"/>
  <c r="H880" i="42"/>
  <c r="G881" i="42"/>
  <c r="H882" i="42"/>
  <c r="G883" i="42"/>
  <c r="H881" i="42"/>
  <c r="G882" i="42"/>
  <c r="H883" i="42"/>
  <c r="G885" i="42"/>
  <c r="G884" i="42"/>
  <c r="H884" i="42"/>
  <c r="G887" i="42"/>
  <c r="G889" i="42"/>
  <c r="H885" i="42"/>
  <c r="G886" i="42"/>
  <c r="H886" i="42"/>
  <c r="H887" i="42"/>
  <c r="G888" i="42"/>
  <c r="H888" i="42"/>
  <c r="H889" i="42"/>
  <c r="G890" i="42"/>
  <c r="H890" i="42"/>
  <c r="H891" i="42"/>
  <c r="G891" i="42"/>
  <c r="H892" i="42"/>
  <c r="G892" i="42"/>
  <c r="G894" i="42"/>
  <c r="G893" i="42"/>
  <c r="H894" i="42"/>
  <c r="H893" i="42"/>
  <c r="G897" i="42"/>
  <c r="H895" i="42"/>
  <c r="G895" i="42"/>
  <c r="G899" i="42"/>
  <c r="G896" i="42"/>
  <c r="H897" i="42"/>
  <c r="H898" i="42"/>
  <c r="H896" i="42"/>
  <c r="G900" i="42"/>
  <c r="H899" i="42"/>
  <c r="H901" i="42"/>
  <c r="G898" i="42"/>
  <c r="H900" i="42"/>
  <c r="H904" i="42"/>
  <c r="G902" i="42"/>
  <c r="H902" i="42"/>
  <c r="G901" i="42"/>
  <c r="G903" i="42"/>
  <c r="G904" i="42"/>
  <c r="G905" i="42"/>
  <c r="G907" i="42"/>
  <c r="H903" i="42"/>
  <c r="H905" i="42"/>
  <c r="H906" i="42"/>
  <c r="H908" i="42"/>
  <c r="H907" i="42"/>
  <c r="G906" i="42"/>
  <c r="G909" i="42"/>
  <c r="H909" i="42"/>
  <c r="G910" i="42"/>
  <c r="G911" i="42"/>
  <c r="G908" i="42"/>
  <c r="H910" i="42"/>
  <c r="H911" i="42"/>
  <c r="H912" i="42"/>
  <c r="H914" i="42"/>
  <c r="G912" i="42"/>
  <c r="H913" i="42"/>
  <c r="G913" i="42"/>
  <c r="G914" i="42"/>
  <c r="G916" i="42"/>
  <c r="H916" i="42"/>
  <c r="H917" i="42"/>
  <c r="G915" i="42"/>
  <c r="H918" i="42"/>
  <c r="G918" i="42"/>
  <c r="H915" i="42"/>
  <c r="G917" i="42"/>
  <c r="H919" i="42"/>
  <c r="G920" i="42"/>
  <c r="G919" i="42"/>
  <c r="H922" i="42"/>
  <c r="H921" i="42"/>
  <c r="H920" i="42"/>
  <c r="G921" i="42"/>
  <c r="H924" i="42"/>
  <c r="G922" i="42"/>
  <c r="H923" i="42"/>
  <c r="G923" i="42"/>
  <c r="G926" i="42"/>
  <c r="G924" i="42"/>
  <c r="G925" i="42"/>
  <c r="H926" i="42"/>
  <c r="G928" i="42"/>
  <c r="H925" i="42"/>
  <c r="H927" i="42"/>
  <c r="H928" i="42"/>
  <c r="G927" i="42"/>
  <c r="G929" i="42"/>
  <c r="H929" i="42"/>
  <c r="H930" i="42"/>
  <c r="H932" i="42"/>
  <c r="G930" i="42"/>
  <c r="G931" i="42"/>
  <c r="G932" i="42"/>
  <c r="H931" i="42"/>
  <c r="G934" i="42"/>
  <c r="H933" i="42"/>
  <c r="G933" i="42"/>
  <c r="H936" i="42"/>
  <c r="G935" i="42"/>
  <c r="H934" i="42"/>
  <c r="H935" i="42"/>
  <c r="H937" i="42"/>
  <c r="G936" i="42"/>
  <c r="G937" i="42"/>
  <c r="G939" i="42"/>
  <c r="G938" i="42"/>
  <c r="H938" i="42"/>
  <c r="H939" i="42"/>
  <c r="H942" i="42"/>
  <c r="G940" i="42"/>
  <c r="H940" i="42"/>
  <c r="G941" i="42"/>
  <c r="H944" i="42"/>
  <c r="H941" i="42"/>
  <c r="G942" i="42"/>
  <c r="G943" i="42"/>
  <c r="H943" i="42"/>
  <c r="G944" i="42"/>
  <c r="H945" i="42"/>
  <c r="H946" i="42"/>
  <c r="G947" i="42"/>
  <c r="G945" i="42"/>
  <c r="G946" i="42"/>
  <c r="G948" i="42"/>
  <c r="H947" i="42"/>
  <c r="H948" i="42"/>
  <c r="G949" i="42"/>
  <c r="H949" i="42"/>
  <c r="H950" i="42"/>
  <c r="G950" i="42"/>
  <c r="H951" i="42"/>
  <c r="G951" i="42"/>
  <c r="G952" i="42"/>
  <c r="H952" i="42"/>
  <c r="H953" i="42"/>
  <c r="G953" i="42"/>
  <c r="H954" i="42"/>
  <c r="G954" i="42"/>
  <c r="G955" i="42"/>
  <c r="H955" i="42"/>
  <c r="H956" i="42"/>
  <c r="G956" i="42"/>
  <c r="G957" i="42"/>
  <c r="H957" i="42"/>
  <c r="H958" i="42"/>
  <c r="G958" i="42"/>
  <c r="H959" i="42"/>
  <c r="G959" i="42"/>
  <c r="H960" i="42"/>
  <c r="G960" i="42"/>
  <c r="H961" i="42"/>
  <c r="G961" i="42"/>
  <c r="G962" i="42"/>
  <c r="H962" i="42"/>
  <c r="G963" i="42"/>
  <c r="H963" i="42"/>
  <c r="G964" i="42"/>
  <c r="H964" i="42"/>
  <c r="G965" i="42"/>
  <c r="H965" i="42"/>
  <c r="G966" i="42"/>
  <c r="H966" i="42"/>
  <c r="H967" i="42"/>
  <c r="G967" i="42"/>
  <c r="H968" i="42"/>
  <c r="G968" i="42"/>
  <c r="G969" i="42"/>
  <c r="H969" i="42"/>
  <c r="G970" i="42"/>
  <c r="H970" i="42"/>
  <c r="G971" i="42"/>
  <c r="H971" i="42"/>
  <c r="H972" i="42"/>
  <c r="G972" i="42"/>
  <c r="H973" i="42"/>
  <c r="G973" i="42"/>
  <c r="G974" i="42"/>
  <c r="H974" i="42"/>
  <c r="G975" i="42"/>
  <c r="H975" i="42"/>
  <c r="H976" i="42"/>
  <c r="G976" i="42"/>
  <c r="H977" i="42"/>
  <c r="G977" i="42"/>
  <c r="G978" i="42"/>
  <c r="H978" i="42"/>
  <c r="G979" i="42"/>
  <c r="H979" i="42"/>
  <c r="H980" i="42"/>
  <c r="G980" i="42"/>
  <c r="H981" i="42"/>
  <c r="G981" i="42"/>
  <c r="H982" i="42"/>
  <c r="G982" i="42"/>
  <c r="H983" i="42"/>
  <c r="G983" i="42"/>
  <c r="G984" i="42"/>
  <c r="H984" i="42"/>
  <c r="H985" i="42"/>
  <c r="G985" i="42"/>
  <c r="G986" i="42"/>
  <c r="H986" i="42"/>
  <c r="H987" i="42"/>
  <c r="G987" i="42"/>
  <c r="G988" i="42"/>
  <c r="H988" i="42"/>
  <c r="G989" i="42"/>
  <c r="H989" i="42"/>
  <c r="H990" i="42"/>
  <c r="G990" i="42"/>
  <c r="G991" i="42"/>
  <c r="H991" i="42"/>
  <c r="G992" i="42"/>
  <c r="H992" i="42"/>
  <c r="G993" i="42"/>
  <c r="H993" i="42"/>
  <c r="H994" i="42"/>
  <c r="G994" i="42"/>
  <c r="H995" i="42"/>
  <c r="G995" i="42"/>
  <c r="H996" i="42"/>
  <c r="G996" i="42"/>
  <c r="H997" i="42"/>
  <c r="G997" i="42"/>
  <c r="G998" i="42"/>
  <c r="H998" i="42"/>
  <c r="H999" i="42"/>
  <c r="G999" i="42"/>
  <c r="G1000" i="42"/>
  <c r="H1000" i="42"/>
  <c r="H1001" i="42"/>
  <c r="G1001" i="42"/>
  <c r="G1002" i="42"/>
  <c r="H1002" i="42"/>
  <c r="H1003" i="42"/>
  <c r="G1003" i="42"/>
  <c r="H1004" i="42"/>
  <c r="G1004" i="42"/>
  <c r="G1005" i="42"/>
  <c r="H1005" i="42"/>
  <c r="H1006" i="42"/>
  <c r="G1006" i="42"/>
  <c r="G1007" i="42"/>
  <c r="H1007" i="42"/>
  <c r="H1008" i="42"/>
  <c r="G1008" i="42"/>
  <c r="G1009" i="42"/>
  <c r="H1009" i="42"/>
  <c r="G1010" i="42"/>
  <c r="H1010" i="42"/>
  <c r="G1011" i="42"/>
  <c r="H1011" i="42"/>
  <c r="G1012" i="42"/>
  <c r="H1012" i="42"/>
  <c r="H1013" i="42"/>
  <c r="G1013" i="42"/>
  <c r="G1015" i="42"/>
  <c r="G1014" i="42"/>
  <c r="H1014" i="42"/>
  <c r="H1015" i="42"/>
  <c r="H1017" i="42"/>
  <c r="H1016" i="42"/>
  <c r="G1017" i="42"/>
  <c r="G1016" i="42"/>
  <c r="G1018" i="42"/>
  <c r="H1018" i="42"/>
  <c r="H1019" i="42"/>
  <c r="H1021" i="42"/>
  <c r="G1019" i="42"/>
  <c r="G1021" i="42"/>
  <c r="H1020" i="42"/>
  <c r="G1022" i="42"/>
  <c r="G1020" i="42"/>
  <c r="H1025" i="42"/>
  <c r="H1024" i="42"/>
  <c r="H1022" i="42"/>
  <c r="H1023" i="42"/>
  <c r="G1023" i="42"/>
  <c r="G1026" i="42"/>
  <c r="G1024" i="42"/>
  <c r="H1026" i="42"/>
  <c r="G1025" i="42"/>
  <c r="H1027" i="42"/>
  <c r="G1027" i="42"/>
  <c r="G1028" i="42"/>
  <c r="H1028" i="42"/>
  <c r="H1029" i="42"/>
  <c r="G1029" i="42"/>
  <c r="G1030" i="42"/>
  <c r="H1030" i="42"/>
  <c r="H1031" i="42"/>
  <c r="G1031" i="42"/>
  <c r="H1032" i="42"/>
  <c r="G1032" i="42"/>
  <c r="G1033" i="42"/>
  <c r="H1033" i="42"/>
  <c r="H1034" i="42"/>
  <c r="G1034" i="42"/>
  <c r="G1035" i="42"/>
  <c r="H1035" i="42"/>
  <c r="H1036" i="42"/>
  <c r="G1036" i="42"/>
  <c r="G1037" i="42"/>
  <c r="H1037" i="42"/>
  <c r="G1038" i="42"/>
  <c r="H1038" i="42"/>
  <c r="H1039" i="42"/>
  <c r="G1039" i="42"/>
  <c r="H1040" i="42"/>
  <c r="G1040" i="42"/>
  <c r="G1041" i="42"/>
  <c r="H1041" i="42"/>
  <c r="G1042" i="42"/>
  <c r="H1042" i="42"/>
  <c r="H1043" i="42"/>
  <c r="G1043" i="42"/>
  <c r="H1044" i="42"/>
  <c r="G1044" i="42"/>
  <c r="H1045" i="42"/>
  <c r="G1045" i="42"/>
  <c r="H1046" i="42"/>
  <c r="G1046" i="42"/>
  <c r="H1047" i="42"/>
  <c r="G1047" i="42"/>
  <c r="H1048" i="42"/>
  <c r="G1048" i="42"/>
  <c r="G1049" i="42"/>
  <c r="H1049" i="42"/>
  <c r="G1050" i="42"/>
  <c r="H1050" i="42"/>
  <c r="G1051" i="42"/>
  <c r="H1051" i="42"/>
  <c r="H1052" i="42"/>
  <c r="G1052" i="42"/>
  <c r="G1053" i="42"/>
  <c r="H1053" i="42"/>
  <c r="H1054" i="42"/>
  <c r="G1054" i="42"/>
  <c r="H1055" i="42"/>
  <c r="G1055" i="42"/>
  <c r="G1056" i="42"/>
  <c r="H1056" i="42"/>
  <c r="H1057" i="42"/>
  <c r="G1057" i="42"/>
  <c r="G1058" i="42"/>
  <c r="H1058" i="42"/>
  <c r="G1059" i="42"/>
  <c r="H1059" i="42"/>
  <c r="G1060" i="42"/>
  <c r="H1060" i="42"/>
  <c r="G1061" i="42"/>
  <c r="H1061" i="42"/>
  <c r="H1062" i="42"/>
  <c r="G1062" i="42"/>
  <c r="G1063" i="42"/>
  <c r="H1063" i="42"/>
  <c r="H1064" i="42"/>
  <c r="G1064" i="42"/>
  <c r="H1065" i="42"/>
  <c r="G1065" i="42"/>
  <c r="H1066" i="42"/>
  <c r="G1066" i="42"/>
  <c r="G1067" i="42"/>
  <c r="H1067" i="42"/>
  <c r="H1068" i="42"/>
  <c r="G1068" i="42"/>
  <c r="H1069" i="42"/>
  <c r="G1069" i="42"/>
  <c r="G1070" i="42"/>
  <c r="H1070" i="42"/>
  <c r="H1071" i="42"/>
  <c r="G1071" i="42"/>
  <c r="H1072" i="42"/>
  <c r="G1072" i="42"/>
  <c r="H1073" i="42"/>
  <c r="G1073" i="42"/>
  <c r="G1074" i="42"/>
  <c r="H1074" i="42"/>
  <c r="H1075" i="42"/>
  <c r="G1075" i="42"/>
  <c r="H1076" i="42"/>
  <c r="G1076" i="42"/>
  <c r="H1077" i="42"/>
  <c r="G1077" i="42"/>
  <c r="H1078" i="42"/>
  <c r="G1078" i="42"/>
  <c r="G1079" i="42"/>
  <c r="H1079" i="42"/>
  <c r="G1080" i="42"/>
  <c r="H1080" i="42"/>
  <c r="G1081" i="42"/>
  <c r="H1081" i="42"/>
  <c r="H1082" i="42"/>
  <c r="G1082" i="42"/>
  <c r="G1083" i="42"/>
  <c r="H1083" i="42"/>
  <c r="G1084" i="42"/>
  <c r="H1084" i="42"/>
  <c r="G1085" i="42"/>
  <c r="H1085" i="42"/>
  <c r="H1086" i="42"/>
  <c r="G1086" i="42"/>
  <c r="H1087" i="42"/>
  <c r="G1087" i="42"/>
  <c r="H1088" i="42"/>
  <c r="G1088" i="42"/>
  <c r="H1089" i="42"/>
  <c r="G1089" i="42"/>
  <c r="G1090" i="42"/>
  <c r="H1090" i="42"/>
  <c r="G1091" i="42"/>
  <c r="H1091" i="42"/>
  <c r="H1092" i="42"/>
  <c r="G1092" i="42"/>
  <c r="G1093" i="42"/>
  <c r="H1093" i="42"/>
  <c r="G1094" i="42"/>
  <c r="H1094" i="42"/>
  <c r="H1095" i="42"/>
  <c r="G1095" i="42"/>
  <c r="H1096" i="42"/>
  <c r="G1096" i="42"/>
  <c r="G1097" i="42"/>
  <c r="H1097" i="42"/>
  <c r="G1098" i="42"/>
  <c r="H1098" i="42"/>
  <c r="H1099" i="42"/>
  <c r="H1100" i="42"/>
  <c r="G1099" i="42"/>
  <c r="G1100" i="42"/>
  <c r="G1101" i="42"/>
  <c r="H1101" i="42"/>
  <c r="H1102" i="42"/>
  <c r="G1102" i="42"/>
  <c r="H1104" i="42"/>
  <c r="H1103" i="42"/>
  <c r="G1104" i="42"/>
  <c r="G1106" i="42"/>
  <c r="G1103" i="42"/>
  <c r="G1105" i="42"/>
  <c r="H1105" i="42"/>
  <c r="H1106" i="42"/>
  <c r="H1107" i="42"/>
  <c r="G1107" i="42"/>
  <c r="G1108" i="42"/>
  <c r="H1108" i="42"/>
  <c r="H1109" i="42"/>
  <c r="G1109" i="42"/>
  <c r="H1110" i="42"/>
  <c r="G1110" i="42"/>
  <c r="G1111" i="42"/>
  <c r="H1111" i="42"/>
  <c r="G1112" i="42"/>
  <c r="H1112" i="42"/>
  <c r="H1113" i="42"/>
  <c r="G1113" i="42"/>
  <c r="G1114" i="42"/>
  <c r="H1114" i="42"/>
  <c r="G1115" i="42"/>
  <c r="H1115" i="42"/>
  <c r="H1116" i="42"/>
  <c r="G1116" i="42"/>
  <c r="G1117" i="42"/>
  <c r="H1117" i="42"/>
  <c r="H1118" i="42"/>
  <c r="G1118" i="42"/>
  <c r="H1119" i="42"/>
  <c r="G1119" i="42"/>
  <c r="H1120" i="42"/>
  <c r="G1120" i="42"/>
  <c r="H1121" i="42"/>
  <c r="G1121" i="42"/>
  <c r="H1122" i="42"/>
  <c r="G1122" i="42"/>
  <c r="H1123" i="42"/>
  <c r="G1123" i="42"/>
  <c r="H1124" i="42"/>
  <c r="G1124" i="42"/>
  <c r="G1125" i="42"/>
  <c r="H1125" i="42"/>
  <c r="H1126" i="42"/>
  <c r="G1126" i="42"/>
  <c r="H1127" i="42"/>
  <c r="G1127" i="42"/>
  <c r="H1128" i="42"/>
  <c r="G1128" i="42"/>
  <c r="G1129" i="42"/>
  <c r="H1129" i="42"/>
  <c r="G1130" i="42"/>
  <c r="H1130" i="42"/>
  <c r="G1131" i="42"/>
  <c r="H1131" i="42"/>
  <c r="G1132" i="42"/>
  <c r="H1132" i="42"/>
  <c r="G1133" i="42"/>
  <c r="H1133" i="42"/>
  <c r="H1134" i="42"/>
  <c r="G1134" i="42"/>
  <c r="G1135" i="42"/>
  <c r="H1135" i="42"/>
  <c r="H1136" i="42"/>
  <c r="G1136" i="42"/>
  <c r="H1137" i="42"/>
  <c r="G1137" i="42"/>
  <c r="H1138" i="42"/>
  <c r="G1138" i="42"/>
  <c r="G1139" i="42"/>
  <c r="H1139" i="42"/>
  <c r="H1140" i="42"/>
  <c r="G1140" i="42"/>
  <c r="G1141" i="42"/>
  <c r="H1141" i="42"/>
  <c r="G1142" i="42"/>
  <c r="H1142" i="42"/>
  <c r="G1143" i="42"/>
  <c r="H1143" i="42"/>
  <c r="H1144" i="42"/>
  <c r="G1144" i="42"/>
  <c r="G1145" i="42"/>
  <c r="H1145" i="42"/>
  <c r="H1146" i="42"/>
  <c r="G1146" i="42"/>
  <c r="G1147" i="42"/>
  <c r="H1147" i="42"/>
  <c r="G1148" i="42"/>
  <c r="H1148" i="42"/>
  <c r="G1149" i="42"/>
  <c r="H1149" i="42"/>
  <c r="H1150" i="42"/>
  <c r="G1150" i="42"/>
  <c r="H1151" i="42"/>
  <c r="G1151" i="42"/>
  <c r="H1152" i="42"/>
  <c r="G1152" i="42"/>
  <c r="G1153" i="42"/>
  <c r="H1153" i="42"/>
  <c r="G1154" i="42"/>
  <c r="H1154" i="42"/>
  <c r="G1155" i="42"/>
  <c r="H1155" i="42"/>
  <c r="G1156" i="42"/>
  <c r="H1156" i="42"/>
  <c r="G1157" i="42"/>
  <c r="H1157" i="42"/>
  <c r="G1158" i="42"/>
  <c r="H1158" i="42"/>
  <c r="H1159" i="42"/>
  <c r="G1159" i="42"/>
  <c r="G1160" i="42"/>
  <c r="H1160" i="42"/>
  <c r="H1161" i="42"/>
  <c r="G1161" i="42"/>
  <c r="G1162" i="42"/>
  <c r="H1162" i="42"/>
  <c r="G1163" i="42"/>
  <c r="H1163" i="42"/>
  <c r="H1164" i="42"/>
  <c r="G1164" i="42"/>
  <c r="G1165" i="42"/>
  <c r="H1165" i="42"/>
  <c r="G1166" i="42"/>
  <c r="H1166" i="42"/>
  <c r="H1167" i="42"/>
  <c r="G1167" i="42"/>
  <c r="G1168" i="42"/>
  <c r="H1168" i="42"/>
  <c r="H1169" i="42"/>
  <c r="G1169" i="42"/>
  <c r="H1170" i="42"/>
  <c r="G1170" i="42"/>
  <c r="G1171" i="42"/>
  <c r="H1171" i="42"/>
  <c r="G1172" i="42"/>
  <c r="H1172" i="42"/>
  <c r="H1173" i="42"/>
  <c r="G1173" i="42"/>
  <c r="H1174" i="42"/>
  <c r="G1174" i="42"/>
  <c r="G1175" i="42"/>
  <c r="H1175" i="42"/>
  <c r="H1176" i="42"/>
  <c r="G1176" i="42"/>
  <c r="G1177" i="42"/>
  <c r="H1177" i="42"/>
  <c r="G1178" i="42"/>
  <c r="H1178" i="42"/>
  <c r="H1179" i="42"/>
  <c r="G1179" i="42"/>
  <c r="H1180" i="42"/>
  <c r="G1180" i="42"/>
  <c r="G1181" i="42"/>
  <c r="H1181" i="42"/>
  <c r="G1182" i="42"/>
  <c r="H1182" i="42"/>
  <c r="G1183" i="42"/>
  <c r="H1183" i="42"/>
  <c r="G1184" i="42"/>
  <c r="H1184" i="42"/>
  <c r="G1185" i="42"/>
  <c r="H1185" i="42"/>
  <c r="H1186" i="42"/>
  <c r="G1186" i="42"/>
  <c r="G1187" i="42"/>
  <c r="H1187" i="42"/>
  <c r="H1188" i="42"/>
  <c r="G1188" i="42"/>
  <c r="H1189" i="42"/>
  <c r="G1189" i="42"/>
  <c r="H1190" i="42"/>
  <c r="G1190" i="42"/>
  <c r="G1191" i="42"/>
  <c r="H1191" i="42"/>
  <c r="H1192" i="42"/>
  <c r="G1192" i="42"/>
  <c r="G1193" i="42"/>
  <c r="H1193" i="42"/>
  <c r="H1194" i="42"/>
  <c r="G1194" i="42"/>
  <c r="G1195" i="42"/>
  <c r="H1195" i="42"/>
  <c r="H1196" i="42"/>
  <c r="G1196" i="42"/>
  <c r="H1197" i="42"/>
  <c r="G1197" i="42"/>
  <c r="G1198" i="42"/>
  <c r="H1198" i="42"/>
  <c r="H1199" i="42"/>
  <c r="G1199" i="42"/>
  <c r="G1200" i="42"/>
  <c r="H1200" i="42"/>
  <c r="H1201" i="42"/>
  <c r="G1201" i="42"/>
  <c r="G1202" i="42"/>
  <c r="H1202" i="42"/>
  <c r="H1203" i="42"/>
  <c r="G1203" i="42"/>
  <c r="H1204" i="42"/>
  <c r="G1204" i="42"/>
  <c r="H1205" i="42"/>
  <c r="G1205" i="42"/>
  <c r="H1206" i="42"/>
  <c r="G1206" i="42"/>
  <c r="H1207" i="42"/>
  <c r="G1207" i="42"/>
  <c r="H1208" i="42"/>
  <c r="G1208" i="42"/>
  <c r="G1209" i="42"/>
  <c r="H1209" i="42"/>
  <c r="H1210" i="42"/>
  <c r="G1210" i="42"/>
  <c r="G1211" i="42"/>
  <c r="H1211" i="42"/>
  <c r="H1212" i="42"/>
  <c r="G1212" i="42"/>
  <c r="G1213" i="42"/>
  <c r="H1213" i="42"/>
  <c r="H1214" i="42"/>
  <c r="G1214" i="42"/>
  <c r="G1215" i="42"/>
  <c r="H1215" i="42"/>
  <c r="G1216" i="42"/>
  <c r="H1216" i="42"/>
  <c r="G1217" i="42"/>
  <c r="H1217" i="42"/>
  <c r="H1219" i="42"/>
  <c r="G1219" i="42"/>
  <c r="G1218" i="42"/>
  <c r="H1218" i="42"/>
  <c r="G1221" i="42"/>
  <c r="H1221" i="42"/>
  <c r="H1220" i="42"/>
  <c r="G1220" i="42"/>
  <c r="G1223" i="42"/>
  <c r="H1225" i="42"/>
  <c r="H1223" i="42"/>
  <c r="G1224" i="42"/>
  <c r="G1225" i="42"/>
  <c r="G1222" i="42"/>
  <c r="G1226" i="42"/>
  <c r="H1222" i="42"/>
  <c r="G1228" i="42"/>
  <c r="H1226" i="42"/>
  <c r="H1224" i="42"/>
  <c r="H1227" i="42"/>
  <c r="H1229" i="42"/>
  <c r="H1228" i="42"/>
  <c r="G1227" i="42"/>
  <c r="G1229" i="42"/>
  <c r="G1231" i="42"/>
  <c r="H1230" i="42"/>
  <c r="H1232" i="42"/>
  <c r="G1230" i="42"/>
  <c r="H1231" i="42"/>
  <c r="G1232" i="42"/>
  <c r="G1233" i="42"/>
  <c r="G1235" i="42"/>
  <c r="H1233" i="42"/>
  <c r="H1234" i="42"/>
  <c r="G1234" i="42"/>
  <c r="H1236" i="42"/>
  <c r="H1235" i="42"/>
  <c r="H1239" i="42"/>
  <c r="H1237" i="42"/>
  <c r="G1237" i="42"/>
  <c r="G1236" i="42"/>
  <c r="G1238" i="42"/>
  <c r="G1239" i="42"/>
  <c r="H1238" i="42"/>
  <c r="H1242" i="42"/>
  <c r="H1240" i="42"/>
  <c r="H1241" i="42"/>
  <c r="G1242" i="42"/>
  <c r="G1243" i="42"/>
  <c r="G1240" i="42"/>
  <c r="G1241" i="42"/>
  <c r="H1244" i="42"/>
  <c r="G1244" i="42"/>
  <c r="H1243" i="42"/>
  <c r="H1245" i="42"/>
  <c r="G1246" i="42"/>
  <c r="H1246" i="42"/>
  <c r="G1245" i="42"/>
  <c r="H1247" i="42"/>
  <c r="G1247" i="42"/>
  <c r="H1249" i="42"/>
  <c r="G1248" i="42"/>
  <c r="H1250" i="42"/>
  <c r="H1252" i="42"/>
  <c r="H1248" i="42"/>
  <c r="G1249" i="42"/>
  <c r="G1251" i="42"/>
  <c r="G1253" i="42"/>
  <c r="H1251" i="42"/>
  <c r="G1250" i="42"/>
  <c r="G1252" i="42"/>
  <c r="H1254" i="42"/>
  <c r="H1253" i="42"/>
  <c r="G1254" i="42"/>
  <c r="G1255" i="42"/>
  <c r="H1257" i="42"/>
  <c r="H1256" i="42"/>
  <c r="H1255" i="42"/>
  <c r="G1256" i="42"/>
  <c r="G1257" i="42"/>
  <c r="H1258" i="42"/>
  <c r="G1259" i="42"/>
  <c r="H1259" i="42"/>
  <c r="G1260" i="42"/>
  <c r="G1261" i="42"/>
  <c r="G1258" i="42"/>
  <c r="H1261" i="42"/>
  <c r="H1260" i="42"/>
  <c r="G1262" i="42"/>
  <c r="H1263" i="42"/>
  <c r="G1263" i="42"/>
  <c r="H1262" i="42"/>
  <c r="G1264" i="42"/>
  <c r="H1265" i="42"/>
  <c r="H1264" i="42"/>
  <c r="G1265" i="42"/>
  <c r="G1266" i="42"/>
  <c r="H1266" i="42"/>
  <c r="G1267" i="42"/>
  <c r="H1267" i="42"/>
  <c r="G1269" i="42"/>
  <c r="G1270" i="42"/>
  <c r="H1268" i="42"/>
  <c r="H1270" i="42"/>
  <c r="H1269" i="42"/>
  <c r="G1268" i="42"/>
  <c r="H1271" i="42"/>
  <c r="H1272" i="42"/>
  <c r="G1271" i="42"/>
  <c r="H1273" i="42"/>
  <c r="H1274" i="42"/>
  <c r="G1272" i="42"/>
  <c r="G1274" i="42"/>
  <c r="G1273" i="42"/>
  <c r="G1276" i="42"/>
  <c r="G1275" i="42"/>
  <c r="H1275" i="42"/>
  <c r="H1276" i="42"/>
  <c r="H1277" i="42"/>
  <c r="G1277" i="42"/>
  <c r="G1278" i="42"/>
  <c r="H1278" i="42"/>
  <c r="G1279" i="42"/>
  <c r="H1279" i="42"/>
  <c r="H1280" i="42"/>
  <c r="G1280" i="42"/>
  <c r="H1281" i="42"/>
  <c r="G1281" i="42"/>
  <c r="H1282" i="42"/>
  <c r="G1282" i="42"/>
  <c r="G1283" i="42"/>
  <c r="H1283" i="42"/>
  <c r="H1284" i="42"/>
  <c r="G1284" i="42"/>
  <c r="H1285" i="42"/>
  <c r="G1285" i="42"/>
  <c r="H1286" i="42"/>
  <c r="G1286" i="42"/>
  <c r="H1287" i="42"/>
  <c r="G1287" i="42"/>
  <c r="G1288" i="42"/>
  <c r="H1288" i="42"/>
  <c r="H1289" i="42"/>
  <c r="G1289" i="42"/>
  <c r="H1290" i="42"/>
  <c r="G1290" i="42"/>
  <c r="G1291" i="42"/>
  <c r="H1291" i="42"/>
  <c r="G1292" i="42"/>
  <c r="H1292" i="42"/>
  <c r="H1293" i="42"/>
  <c r="G1293" i="42"/>
  <c r="H1295" i="42"/>
  <c r="G1294" i="42"/>
  <c r="H1294" i="42"/>
  <c r="G1295" i="42"/>
  <c r="H1297" i="42"/>
  <c r="G1297" i="42"/>
  <c r="H1296" i="42"/>
  <c r="G1296" i="42"/>
  <c r="G1298" i="42"/>
  <c r="H1301" i="42"/>
  <c r="H1298" i="42"/>
  <c r="G1301" i="42"/>
  <c r="H1299" i="42"/>
  <c r="G1300" i="42"/>
  <c r="G1299" i="42"/>
  <c r="H1303" i="42"/>
  <c r="G1302" i="42"/>
  <c r="H1300" i="42"/>
  <c r="H1302" i="42"/>
  <c r="G1303" i="42"/>
  <c r="H1304" i="42"/>
  <c r="G1304" i="42"/>
  <c r="H1305" i="42"/>
  <c r="G1305" i="42"/>
  <c r="H1306" i="42"/>
  <c r="G1306" i="42"/>
  <c r="G1307" i="42"/>
  <c r="H1307" i="42"/>
  <c r="H1308" i="42"/>
  <c r="G1308" i="42"/>
  <c r="G1309" i="42"/>
  <c r="H1309" i="42"/>
  <c r="G1310" i="42"/>
  <c r="H1310" i="42"/>
  <c r="H1311" i="42"/>
  <c r="G1311" i="42"/>
  <c r="G1312" i="42"/>
  <c r="H1312" i="42"/>
  <c r="G1313" i="42"/>
  <c r="H1313" i="42"/>
  <c r="H1314" i="42"/>
  <c r="G1314" i="42"/>
  <c r="G1315" i="42"/>
  <c r="H1315" i="42"/>
  <c r="G1316" i="42"/>
  <c r="H1316" i="42"/>
  <c r="H1317" i="42"/>
  <c r="G1317" i="42"/>
  <c r="H1318" i="42"/>
  <c r="G1318" i="42"/>
  <c r="H1319" i="42"/>
  <c r="G1319" i="42"/>
  <c r="G1320" i="42"/>
  <c r="H1320" i="42"/>
  <c r="H1321" i="42"/>
  <c r="G1321" i="42"/>
  <c r="H1322" i="42"/>
  <c r="G1322" i="42"/>
  <c r="H1323" i="42"/>
  <c r="H1324" i="42"/>
  <c r="G1323" i="42"/>
  <c r="G1327" i="42"/>
  <c r="G1324" i="42"/>
  <c r="H1326" i="42"/>
  <c r="H1325" i="42"/>
  <c r="G1325" i="42"/>
  <c r="G1326" i="42"/>
  <c r="G1329" i="42"/>
  <c r="H1327" i="42"/>
  <c r="H1328" i="42"/>
  <c r="G1328" i="42"/>
  <c r="H1332" i="42"/>
  <c r="H1330" i="42"/>
  <c r="G1331" i="42"/>
  <c r="G1330" i="42"/>
  <c r="H1329" i="42"/>
  <c r="G1333" i="42"/>
  <c r="G1332" i="42"/>
  <c r="H1331" i="42"/>
  <c r="H1333" i="42"/>
  <c r="H1334" i="42"/>
  <c r="G1334" i="42"/>
  <c r="G1337" i="42"/>
  <c r="H1335" i="42"/>
  <c r="G1336" i="42"/>
  <c r="G1335" i="42"/>
  <c r="H1336" i="42"/>
  <c r="G1340" i="42"/>
  <c r="G1339" i="42"/>
  <c r="H1337" i="42"/>
  <c r="G1338" i="42"/>
  <c r="H1340" i="42"/>
  <c r="H1339" i="42"/>
  <c r="H1338" i="42"/>
  <c r="H1341" i="42"/>
  <c r="G1341" i="42"/>
  <c r="H1345" i="42"/>
  <c r="G1342" i="42"/>
  <c r="G1343" i="42"/>
  <c r="H1343" i="42"/>
  <c r="H1342" i="42"/>
  <c r="G1344" i="42"/>
  <c r="G1345" i="42"/>
  <c r="H1344" i="42"/>
  <c r="G1347" i="42"/>
  <c r="H1346" i="42"/>
  <c r="H1348" i="42"/>
  <c r="G1346" i="42"/>
  <c r="H1347" i="42"/>
  <c r="G1348" i="42"/>
  <c r="H1349" i="42"/>
  <c r="G1350" i="42"/>
  <c r="H1352" i="42"/>
  <c r="H1350" i="42"/>
  <c r="G1349" i="42"/>
  <c r="G1351" i="42"/>
  <c r="H1351" i="42"/>
  <c r="G1352" i="42"/>
  <c r="H1355" i="42"/>
  <c r="H1354" i="42"/>
  <c r="H1353" i="42"/>
  <c r="G1354" i="42"/>
  <c r="G1353" i="42"/>
  <c r="H1357" i="42"/>
  <c r="G1355" i="42"/>
  <c r="G1357" i="42"/>
  <c r="H1356" i="42"/>
  <c r="G1356" i="42"/>
  <c r="H1358" i="42"/>
  <c r="G1360" i="42"/>
  <c r="G1359" i="42"/>
  <c r="H1360" i="42"/>
  <c r="G1358" i="42"/>
  <c r="H1359" i="42"/>
  <c r="H1364" i="42"/>
  <c r="H1361" i="42"/>
  <c r="G1362" i="42"/>
  <c r="G1364" i="42"/>
  <c r="H1363" i="42"/>
  <c r="G1361" i="42"/>
  <c r="G1363" i="42"/>
  <c r="H1362" i="42"/>
  <c r="G1365" i="42"/>
  <c r="G1366" i="42"/>
  <c r="H1366" i="42"/>
  <c r="G1367" i="42"/>
  <c r="H1365" i="42"/>
  <c r="H1368" i="42"/>
  <c r="H1369" i="42"/>
  <c r="H1367" i="42"/>
  <c r="G1368" i="42"/>
  <c r="G1369" i="42"/>
  <c r="G1371" i="42"/>
  <c r="G1370" i="42"/>
  <c r="H1370" i="42"/>
  <c r="H1374" i="42"/>
  <c r="H1372" i="42"/>
  <c r="H1371" i="42"/>
  <c r="G1373" i="42"/>
  <c r="G1372" i="42"/>
  <c r="H1373" i="42"/>
  <c r="G1374" i="42"/>
  <c r="H1375" i="42"/>
  <c r="G1376" i="42"/>
  <c r="G1375" i="42"/>
  <c r="H1376" i="42"/>
  <c r="G1377" i="42"/>
  <c r="H1377" i="42"/>
  <c r="H1379" i="42"/>
  <c r="H1378" i="42"/>
  <c r="G1379" i="42"/>
  <c r="G1382" i="42"/>
  <c r="G1380" i="42"/>
  <c r="H1380" i="42"/>
  <c r="H1382" i="42"/>
  <c r="G1378" i="42"/>
  <c r="G1381" i="42"/>
  <c r="H1381" i="42"/>
  <c r="H1383" i="42"/>
  <c r="H1385" i="42"/>
  <c r="G1384" i="42"/>
  <c r="G1383" i="42"/>
  <c r="H1384" i="42"/>
  <c r="G1385" i="42"/>
  <c r="H1388" i="42"/>
  <c r="H1386" i="42"/>
  <c r="G1386" i="42"/>
  <c r="G1387" i="42"/>
  <c r="H1387" i="42"/>
  <c r="G1388" i="42"/>
  <c r="H1391" i="42"/>
  <c r="G1392" i="42"/>
  <c r="G1391" i="42"/>
  <c r="G1390" i="42"/>
  <c r="H1389" i="42"/>
  <c r="G1389" i="42"/>
  <c r="H1390" i="42"/>
  <c r="G1393" i="42"/>
  <c r="H1392" i="42"/>
  <c r="H1393" i="42"/>
  <c r="H1394" i="42"/>
  <c r="H1395" i="42"/>
  <c r="G1394" i="42"/>
  <c r="G1395" i="42"/>
  <c r="H1396" i="42"/>
  <c r="G1398" i="42"/>
  <c r="H1398" i="42"/>
  <c r="H1397" i="42"/>
  <c r="G1396" i="42"/>
  <c r="G1397" i="42"/>
  <c r="G1400" i="42"/>
  <c r="G1399" i="42"/>
  <c r="H1399" i="42"/>
  <c r="H1400" i="42"/>
  <c r="H1401" i="42"/>
  <c r="G1401" i="42"/>
  <c r="H1403" i="42"/>
  <c r="G1402" i="42"/>
  <c r="G1403" i="42"/>
  <c r="H1402" i="42"/>
  <c r="G1404" i="42"/>
  <c r="H1405" i="42"/>
  <c r="G1405" i="42"/>
  <c r="H1404" i="42"/>
  <c r="G1406" i="42"/>
  <c r="H1408" i="42"/>
  <c r="G1407" i="42"/>
  <c r="H1407" i="42"/>
  <c r="H1406" i="42"/>
  <c r="G1410" i="42"/>
  <c r="G1408" i="42"/>
  <c r="H1409" i="42"/>
  <c r="G1409" i="42"/>
  <c r="G1411" i="42"/>
  <c r="H1411" i="42"/>
  <c r="G1413" i="42"/>
  <c r="H1410" i="42"/>
  <c r="H1412" i="42"/>
  <c r="H1413" i="42"/>
  <c r="G1412" i="42"/>
  <c r="H1414" i="42"/>
  <c r="G1414" i="42"/>
  <c r="G1415" i="42"/>
  <c r="H1417" i="42"/>
  <c r="H1416" i="42"/>
  <c r="G1416" i="42"/>
  <c r="H1415" i="42"/>
  <c r="G1417" i="42"/>
  <c r="G1418" i="42"/>
  <c r="H1418" i="42"/>
  <c r="G1422" i="42"/>
  <c r="H1420" i="42"/>
  <c r="H1419" i="42"/>
  <c r="G1420" i="42"/>
  <c r="G1419" i="42"/>
  <c r="H1423" i="42"/>
  <c r="H1424" i="42"/>
  <c r="G1423" i="42"/>
  <c r="G1421" i="42"/>
  <c r="H1421" i="42"/>
  <c r="H1422" i="42"/>
  <c r="G1424" i="42"/>
  <c r="G1425" i="42"/>
  <c r="G1426" i="42"/>
  <c r="H1426" i="42"/>
  <c r="H1425" i="42"/>
  <c r="G1428" i="42"/>
  <c r="H1427" i="42"/>
  <c r="G1427" i="42"/>
  <c r="H1428" i="42"/>
  <c r="G1430" i="42"/>
  <c r="G1429" i="42"/>
  <c r="H1429" i="42"/>
  <c r="G1431" i="42"/>
  <c r="H1430" i="42"/>
  <c r="H1432" i="42"/>
  <c r="H1433" i="42"/>
  <c r="G1433" i="42"/>
  <c r="H1431" i="42"/>
  <c r="G1432" i="42"/>
  <c r="H1434" i="42"/>
  <c r="G1435" i="42"/>
  <c r="H1435" i="42"/>
  <c r="G1434" i="42"/>
  <c r="G1437" i="42"/>
  <c r="H1436" i="42"/>
  <c r="G1436" i="42"/>
  <c r="H1439" i="42"/>
  <c r="H1437" i="42"/>
  <c r="H1438" i="42"/>
  <c r="G1438" i="42"/>
  <c r="H1440" i="42"/>
  <c r="G1439" i="42"/>
  <c r="G1441" i="42"/>
  <c r="H1441" i="42"/>
  <c r="G1440" i="42"/>
  <c r="H1442" i="42"/>
  <c r="G1444" i="42"/>
  <c r="G1443" i="42"/>
  <c r="G1442" i="42"/>
  <c r="G1445" i="42"/>
  <c r="H1443" i="42"/>
  <c r="H1445" i="42"/>
  <c r="H1447" i="42"/>
  <c r="H1444" i="42"/>
  <c r="H1446" i="42"/>
  <c r="G1448" i="42"/>
  <c r="G1447" i="42"/>
  <c r="G1446" i="42"/>
  <c r="H1448" i="42"/>
  <c r="H1451" i="42"/>
  <c r="G1449" i="42"/>
  <c r="H1449" i="42"/>
  <c r="H1450" i="42"/>
  <c r="G1450" i="42"/>
  <c r="G1451" i="42"/>
  <c r="G1452" i="42"/>
  <c r="G1455" i="42"/>
  <c r="G1453" i="42"/>
  <c r="H1453" i="42"/>
  <c r="H1452" i="42"/>
  <c r="G1454" i="42"/>
  <c r="G1456" i="42"/>
  <c r="H1454" i="42"/>
  <c r="H1455" i="42"/>
  <c r="H1456" i="42"/>
  <c r="G1457" i="42"/>
  <c r="H1459" i="42"/>
  <c r="H1457" i="42"/>
  <c r="G1460" i="42"/>
  <c r="H1458" i="42"/>
  <c r="G1459" i="42"/>
  <c r="G1458" i="42"/>
  <c r="H1460" i="42"/>
  <c r="H1461" i="42"/>
  <c r="G1461" i="42"/>
  <c r="G1462" i="42"/>
  <c r="H1462" i="42"/>
  <c r="H1463" i="42"/>
  <c r="H1464" i="42"/>
  <c r="G1463" i="42"/>
  <c r="G1464" i="42"/>
  <c r="H1467" i="42"/>
  <c r="H1465" i="42"/>
  <c r="G1465" i="42"/>
  <c r="G1466" i="42"/>
  <c r="H1466" i="42"/>
  <c r="G1467" i="42"/>
  <c r="H1468" i="42"/>
  <c r="G1469" i="42"/>
  <c r="G1470" i="42"/>
  <c r="H1471" i="42"/>
  <c r="H1469" i="42"/>
  <c r="G1468" i="42"/>
  <c r="G1471" i="42"/>
  <c r="G1472" i="42"/>
  <c r="H1470" i="42"/>
  <c r="G1474" i="42"/>
  <c r="H1472" i="42"/>
  <c r="H1474" i="42"/>
  <c r="H1473" i="42"/>
  <c r="G1473" i="42"/>
  <c r="H1475" i="42"/>
  <c r="G1475" i="42"/>
  <c r="G1477" i="42"/>
  <c r="G1476" i="42"/>
  <c r="G1478" i="42"/>
  <c r="G1479" i="42"/>
  <c r="H1476" i="42"/>
  <c r="H1477" i="42"/>
  <c r="H1478" i="42"/>
  <c r="H1480" i="42"/>
  <c r="G1480" i="42"/>
  <c r="H1481" i="42"/>
  <c r="G1483" i="42"/>
  <c r="H1479" i="42"/>
  <c r="H1483" i="42"/>
  <c r="H1482" i="42"/>
  <c r="G1481" i="42"/>
  <c r="G1482" i="42"/>
  <c r="G1484" i="42"/>
  <c r="H1484" i="42"/>
  <c r="G1486" i="42"/>
  <c r="H1486" i="42"/>
  <c r="G1487" i="42"/>
  <c r="H1485" i="42"/>
  <c r="G1485" i="42"/>
  <c r="G1488" i="42"/>
  <c r="H1489" i="42"/>
  <c r="H1488" i="42"/>
  <c r="H1487" i="42"/>
  <c r="G1489" i="42"/>
  <c r="G1492" i="42"/>
  <c r="G1491" i="42"/>
  <c r="H1490" i="42"/>
  <c r="G1493" i="42"/>
  <c r="G1490" i="42"/>
  <c r="H1491" i="42"/>
  <c r="H1492" i="42"/>
  <c r="H1493" i="42"/>
  <c r="G1494" i="42"/>
  <c r="H1494" i="42"/>
  <c r="H1495" i="42"/>
  <c r="G1495" i="42"/>
  <c r="H1497" i="42"/>
  <c r="G1500" i="42"/>
  <c r="G1496" i="42"/>
  <c r="G1497" i="42"/>
  <c r="H1496" i="42"/>
  <c r="H1500" i="42"/>
  <c r="H1499" i="42"/>
  <c r="G1498" i="42"/>
  <c r="H1498" i="42"/>
  <c r="G1501" i="42"/>
  <c r="G1499" i="42"/>
  <c r="H1502" i="42"/>
  <c r="G1502" i="42"/>
  <c r="H1501" i="42"/>
  <c r="H1505" i="42"/>
  <c r="H1503" i="42"/>
  <c r="G1504" i="42"/>
  <c r="H1504" i="42"/>
  <c r="G1503" i="42"/>
  <c r="G1505" i="42"/>
  <c r="G1506" i="42"/>
  <c r="H1507" i="42"/>
  <c r="H1506" i="42"/>
  <c r="G1507" i="42"/>
  <c r="H1508" i="42"/>
  <c r="G1508" i="42"/>
  <c r="H1509" i="42"/>
  <c r="G1512" i="42"/>
  <c r="H1510" i="42"/>
  <c r="H1511" i="42"/>
  <c r="G1510" i="42"/>
  <c r="G1509" i="42"/>
  <c r="G1513" i="42"/>
  <c r="G1511" i="42"/>
  <c r="H1512" i="42"/>
  <c r="H1513" i="42"/>
  <c r="G1514" i="42"/>
  <c r="G1515" i="42"/>
  <c r="G1516" i="42"/>
  <c r="H1514" i="42"/>
  <c r="H1515" i="42"/>
  <c r="H1516" i="42"/>
  <c r="G1519" i="42"/>
  <c r="G1518" i="42"/>
  <c r="H1518" i="42"/>
  <c r="H1519" i="42"/>
  <c r="G1520" i="42"/>
  <c r="G1517" i="42"/>
  <c r="H1517" i="42"/>
  <c r="H1520" i="42"/>
  <c r="G1521" i="42"/>
  <c r="H1521" i="42"/>
  <c r="G1523" i="42"/>
  <c r="G1522" i="42"/>
  <c r="H1523" i="42"/>
  <c r="H1522" i="42"/>
  <c r="G1526" i="42"/>
  <c r="G1524" i="42"/>
  <c r="H1525" i="42"/>
  <c r="G1525" i="42"/>
  <c r="H1524" i="42"/>
  <c r="H1528" i="42"/>
  <c r="G1527" i="42"/>
  <c r="H1526" i="42"/>
  <c r="H1527" i="42"/>
  <c r="G1530" i="42"/>
  <c r="G1528" i="42"/>
  <c r="H1529" i="42"/>
  <c r="G1529" i="42"/>
  <c r="H1530" i="42"/>
  <c r="G1531" i="42"/>
  <c r="H1533" i="42"/>
  <c r="H1532" i="42"/>
  <c r="H1531" i="42"/>
  <c r="G1532" i="42"/>
  <c r="G1533" i="42"/>
  <c r="H1534" i="42"/>
  <c r="H1536" i="42"/>
  <c r="G1534" i="42"/>
  <c r="H1537" i="42"/>
  <c r="G1535" i="42"/>
  <c r="H1535" i="42"/>
  <c r="H1538" i="42"/>
  <c r="G1537" i="42"/>
  <c r="G1540" i="42"/>
  <c r="G1536" i="42"/>
  <c r="G1538" i="42"/>
  <c r="H1539" i="42"/>
  <c r="H1542" i="42"/>
  <c r="H1543" i="42"/>
  <c r="G1539" i="42"/>
  <c r="H1541" i="42"/>
  <c r="H1540" i="42"/>
  <c r="G1541" i="42"/>
  <c r="H1544" i="42"/>
  <c r="H1545" i="42"/>
  <c r="G1543" i="42"/>
  <c r="G1542" i="42"/>
  <c r="G1545" i="42"/>
  <c r="G1544" i="42"/>
  <c r="H1547" i="42"/>
  <c r="G1546" i="42"/>
  <c r="H1546" i="42"/>
  <c r="G1547" i="42"/>
  <c r="G1548" i="42"/>
  <c r="H1549" i="42"/>
  <c r="H1548" i="42"/>
  <c r="G1549" i="42"/>
  <c r="H1550" i="42"/>
  <c r="H1551" i="42"/>
  <c r="G1550" i="42"/>
  <c r="G1551" i="42"/>
  <c r="H1552" i="42"/>
  <c r="G1552" i="42"/>
  <c r="H1553" i="42"/>
  <c r="H1554" i="42"/>
  <c r="G1553" i="42"/>
  <c r="H1555" i="42"/>
  <c r="G1556" i="42"/>
  <c r="G1554" i="42"/>
  <c r="H1557" i="42"/>
  <c r="G1555" i="42"/>
  <c r="H1558" i="42"/>
  <c r="H1556" i="42"/>
  <c r="H1559" i="42"/>
  <c r="G1557" i="42"/>
  <c r="G1558" i="42"/>
  <c r="H1560" i="42"/>
  <c r="G1560" i="42"/>
  <c r="G1561" i="42"/>
  <c r="H1561" i="42"/>
  <c r="G1559" i="42"/>
  <c r="H1562" i="42"/>
  <c r="G1562" i="42"/>
  <c r="G1563" i="42"/>
  <c r="H1564" i="42"/>
  <c r="H1563" i="42"/>
  <c r="H1567" i="42"/>
  <c r="G1565" i="42"/>
  <c r="G1564" i="42"/>
  <c r="H1565" i="42"/>
  <c r="H1566" i="42"/>
  <c r="G1566" i="42"/>
  <c r="H1568" i="42"/>
  <c r="G1568" i="42"/>
  <c r="G1567" i="42"/>
  <c r="H1569" i="42"/>
  <c r="G1570" i="42"/>
  <c r="G1569" i="42"/>
  <c r="G1571" i="42"/>
  <c r="H1570" i="42"/>
  <c r="H1571" i="42"/>
  <c r="H1573" i="42"/>
  <c r="G1572" i="42"/>
  <c r="H1572" i="42"/>
  <c r="G1575" i="42"/>
  <c r="G1573" i="42"/>
  <c r="G1574" i="42"/>
  <c r="H1574" i="42"/>
  <c r="H1575" i="42"/>
  <c r="G1577" i="42"/>
  <c r="H1579" i="42"/>
  <c r="H1577" i="42"/>
  <c r="H1578" i="42"/>
  <c r="H1576" i="42"/>
  <c r="G1576" i="42"/>
  <c r="G1578" i="42"/>
  <c r="G1580" i="42"/>
  <c r="H1580" i="42"/>
  <c r="G1579" i="42"/>
  <c r="H1581" i="42"/>
  <c r="G1581" i="42"/>
  <c r="H1583" i="42"/>
  <c r="G1582" i="42"/>
  <c r="H1582" i="42"/>
  <c r="H1584" i="42"/>
  <c r="G1583" i="42"/>
  <c r="H1587" i="42"/>
  <c r="G1587" i="42"/>
  <c r="G1584" i="42"/>
  <c r="G1589" i="42"/>
  <c r="H1585" i="42"/>
  <c r="G1585" i="42"/>
  <c r="H1586" i="42"/>
  <c r="H1589" i="42"/>
  <c r="G1588" i="42"/>
  <c r="G1586" i="42"/>
  <c r="H1588" i="42"/>
  <c r="G1590" i="42"/>
  <c r="H1591" i="42"/>
  <c r="G1592" i="42"/>
  <c r="G1591" i="42"/>
  <c r="H1592" i="42"/>
  <c r="H1590" i="42"/>
  <c r="G1593" i="42"/>
  <c r="H1593" i="42"/>
  <c r="H1595" i="42"/>
  <c r="G1594" i="42"/>
  <c r="H1594" i="42"/>
  <c r="G1595" i="42"/>
  <c r="H1596" i="42"/>
  <c r="G1598" i="42"/>
  <c r="G1597" i="42"/>
  <c r="H1600" i="42"/>
  <c r="H1597" i="42"/>
  <c r="G1596" i="42"/>
  <c r="H1598" i="42"/>
  <c r="G1599" i="42"/>
  <c r="G1601" i="42"/>
  <c r="H1601" i="42"/>
  <c r="H1599" i="42"/>
  <c r="G1600" i="42"/>
  <c r="H1602" i="42"/>
  <c r="H1604" i="42"/>
  <c r="G1602" i="42"/>
  <c r="G1603" i="42"/>
  <c r="H1603" i="42"/>
  <c r="H1605" i="42"/>
  <c r="G1604" i="42"/>
  <c r="G1605" i="42"/>
  <c r="H1606" i="42"/>
  <c r="H1608" i="42"/>
  <c r="G1606" i="42"/>
  <c r="H1609" i="42"/>
  <c r="G1609" i="42"/>
  <c r="H1607" i="42"/>
  <c r="G1607" i="42"/>
  <c r="H1610" i="42"/>
  <c r="G1608" i="42"/>
  <c r="H1612" i="42"/>
  <c r="G1610" i="42"/>
  <c r="H1611" i="42"/>
  <c r="G1611" i="42"/>
  <c r="G1612" i="42"/>
  <c r="G1614" i="42"/>
  <c r="H1614" i="42"/>
  <c r="G1613" i="42"/>
  <c r="H1613" i="42"/>
  <c r="G1615" i="42"/>
  <c r="H1616" i="42"/>
  <c r="G1616" i="42"/>
  <c r="H1615" i="42"/>
  <c r="H1617" i="42"/>
  <c r="G1617" i="42"/>
  <c r="G1618" i="42"/>
  <c r="H1619" i="42"/>
  <c r="G1620" i="42"/>
  <c r="H1618" i="42"/>
  <c r="H1620" i="42"/>
  <c r="G1619" i="42"/>
  <c r="G1621" i="42"/>
  <c r="H1623" i="42"/>
  <c r="H1621" i="42"/>
  <c r="H1622" i="42"/>
  <c r="G1624" i="42"/>
  <c r="G1622" i="42"/>
  <c r="G1623" i="42"/>
  <c r="G1625" i="42"/>
  <c r="H1625" i="42"/>
  <c r="H1624" i="42"/>
  <c r="H1627" i="42"/>
  <c r="G1627" i="42"/>
  <c r="H1626" i="42"/>
  <c r="G1626" i="42"/>
  <c r="H1630" i="42"/>
  <c r="G1628" i="42"/>
  <c r="H1628" i="42"/>
  <c r="G1629" i="42"/>
  <c r="H1629" i="42"/>
  <c r="G1631" i="42"/>
  <c r="H1631" i="42"/>
  <c r="G1630" i="42"/>
  <c r="G1633" i="42"/>
  <c r="H1632" i="42"/>
  <c r="G1632" i="42"/>
  <c r="H1633" i="42"/>
  <c r="H1634" i="42"/>
  <c r="G1634" i="42"/>
  <c r="H1635" i="42"/>
  <c r="G1636" i="42"/>
  <c r="G1635" i="42"/>
  <c r="H1636" i="42"/>
  <c r="G1638" i="42"/>
  <c r="H1637" i="42"/>
  <c r="G1637" i="42"/>
  <c r="G1639" i="42"/>
  <c r="H1639" i="42"/>
  <c r="H1638" i="42"/>
  <c r="H1640" i="42"/>
  <c r="G1640" i="42"/>
  <c r="H1641" i="42"/>
  <c r="G1641" i="42"/>
  <c r="G1643" i="42"/>
  <c r="G1642" i="42"/>
  <c r="H1642" i="42"/>
  <c r="H1643" i="42"/>
  <c r="G1644" i="42"/>
  <c r="H1644" i="42"/>
  <c r="H1646" i="42"/>
  <c r="G1646" i="42"/>
  <c r="G1645" i="42"/>
  <c r="H1645" i="42"/>
  <c r="G1647" i="42"/>
  <c r="H1648" i="42"/>
  <c r="H1647" i="42"/>
  <c r="G1648" i="42"/>
  <c r="G1649" i="42"/>
  <c r="G1651" i="42"/>
  <c r="H1649" i="42"/>
  <c r="H1651" i="42"/>
  <c r="G1654" i="42"/>
  <c r="G1650" i="42"/>
  <c r="H1650" i="42"/>
  <c r="G1653" i="42"/>
  <c r="G1652" i="42"/>
  <c r="H1652" i="42"/>
  <c r="G1655" i="42"/>
  <c r="H1654" i="42"/>
  <c r="H1653" i="42"/>
  <c r="H1656" i="42"/>
  <c r="H1655" i="42"/>
  <c r="H1657" i="42"/>
  <c r="G1657" i="42"/>
  <c r="G1656" i="42"/>
  <c r="H1659" i="42"/>
  <c r="H1658" i="42"/>
  <c r="G1658" i="42"/>
  <c r="G1660" i="42"/>
  <c r="G1659" i="42"/>
  <c r="H1661" i="42"/>
  <c r="H1660" i="42"/>
  <c r="G1662" i="42"/>
  <c r="G1661" i="42"/>
  <c r="H1663" i="42"/>
  <c r="H1662" i="42"/>
  <c r="G1664" i="42"/>
  <c r="H1664" i="42"/>
  <c r="G1663" i="42"/>
  <c r="G1665" i="42"/>
  <c r="H1666" i="42"/>
  <c r="G1668" i="42"/>
  <c r="G1666" i="42"/>
  <c r="H1665" i="42"/>
  <c r="G1669" i="42"/>
  <c r="G1667" i="42"/>
  <c r="G1670" i="42"/>
  <c r="H1668" i="42"/>
  <c r="H1667" i="42"/>
  <c r="H1670" i="42"/>
  <c r="H1669" i="42"/>
  <c r="H1671" i="42"/>
  <c r="H1672" i="42"/>
  <c r="G1672" i="42"/>
  <c r="G1671" i="42"/>
  <c r="H1675" i="42"/>
  <c r="H1673" i="42"/>
  <c r="G1673" i="42"/>
  <c r="G1675" i="42"/>
  <c r="H1674" i="42"/>
  <c r="G1674" i="42"/>
  <c r="G1676" i="42"/>
  <c r="G1677" i="42"/>
  <c r="H1677" i="42"/>
  <c r="H1676" i="42"/>
  <c r="H1679" i="42"/>
  <c r="H1678" i="42"/>
  <c r="G1678" i="42"/>
  <c r="H1680" i="42"/>
  <c r="G1680" i="42"/>
  <c r="G1679" i="42"/>
  <c r="H1681" i="42"/>
  <c r="H1684" i="42"/>
  <c r="G1685" i="42"/>
  <c r="G1682" i="42"/>
  <c r="G1681" i="42"/>
  <c r="H1682" i="42"/>
  <c r="G1684" i="42"/>
  <c r="H1683" i="42"/>
  <c r="G1683" i="42"/>
  <c r="G1686" i="42"/>
  <c r="H1685" i="42"/>
  <c r="H1687" i="42"/>
  <c r="H1686" i="42"/>
  <c r="G1687" i="42"/>
  <c r="G1688" i="42"/>
  <c r="H1689" i="42"/>
  <c r="H1688" i="42"/>
  <c r="H1690" i="42"/>
  <c r="G1692" i="42"/>
  <c r="G1689" i="42"/>
  <c r="G1690" i="42"/>
  <c r="H1693" i="42"/>
  <c r="H1691" i="42"/>
  <c r="G1691" i="42"/>
  <c r="H1692" i="42"/>
  <c r="G1693" i="42"/>
  <c r="H1694" i="42"/>
  <c r="G1695" i="42"/>
  <c r="H1695" i="42"/>
  <c r="G1694" i="42"/>
  <c r="G1696" i="42"/>
  <c r="G1697" i="42"/>
  <c r="H1696" i="42"/>
  <c r="H1697" i="42"/>
  <c r="H1699" i="42"/>
  <c r="H1698" i="42"/>
  <c r="G1698" i="42"/>
  <c r="G1699" i="42"/>
  <c r="G1700" i="42"/>
  <c r="H1700" i="42"/>
  <c r="G1701" i="42"/>
  <c r="H1701" i="42"/>
  <c r="G1702" i="42"/>
  <c r="H1702" i="42"/>
  <c r="H1703" i="42"/>
  <c r="G1703" i="42"/>
  <c r="H1705" i="42"/>
  <c r="G1704" i="42"/>
  <c r="H1704" i="42"/>
  <c r="G1705" i="42"/>
  <c r="H1706" i="42"/>
  <c r="G1706" i="42"/>
  <c r="H1707" i="42"/>
  <c r="G1708" i="42"/>
  <c r="H1708" i="42"/>
  <c r="G1707" i="42"/>
  <c r="H1709" i="42"/>
  <c r="H1711" i="42"/>
  <c r="G1709" i="42"/>
  <c r="H1710" i="42"/>
  <c r="G1710" i="42"/>
  <c r="G1711" i="42"/>
  <c r="G1712" i="42"/>
  <c r="H1714" i="42"/>
  <c r="H1712" i="42"/>
  <c r="G1714" i="42"/>
  <c r="G1713" i="42"/>
  <c r="H1715" i="42"/>
  <c r="H1713" i="42"/>
  <c r="G1715" i="42"/>
  <c r="H1716" i="42"/>
  <c r="H1719" i="42"/>
  <c r="H1717" i="42"/>
  <c r="G1716" i="42"/>
  <c r="G1717" i="42"/>
  <c r="H1718" i="42"/>
  <c r="G1718" i="42"/>
  <c r="H1721" i="42"/>
  <c r="H1720" i="42"/>
  <c r="G1719" i="42"/>
  <c r="H1722" i="42"/>
  <c r="G1721" i="42"/>
  <c r="G1720" i="42"/>
  <c r="G1722" i="42"/>
  <c r="H1723" i="42"/>
  <c r="H1726" i="42"/>
  <c r="G1724" i="42"/>
  <c r="H1724" i="42"/>
  <c r="G1723" i="42"/>
  <c r="H1725" i="42"/>
  <c r="G1725" i="42"/>
  <c r="G1726" i="42"/>
  <c r="H1727" i="42"/>
  <c r="G1727" i="42"/>
  <c r="H1728" i="42"/>
  <c r="G1728" i="42"/>
  <c r="G1729" i="42"/>
  <c r="G1732" i="42"/>
  <c r="H1731" i="42"/>
  <c r="G1730" i="42"/>
  <c r="H1729" i="42"/>
  <c r="H1730" i="42"/>
  <c r="G1731" i="42"/>
  <c r="G1734" i="42"/>
  <c r="H1732" i="42"/>
  <c r="H1733" i="42"/>
  <c r="H1734" i="42"/>
  <c r="H1737" i="42"/>
  <c r="G1733" i="42"/>
  <c r="H1735" i="42"/>
  <c r="G1737" i="42"/>
  <c r="H1736" i="42"/>
  <c r="G1736" i="42"/>
  <c r="G1735" i="42"/>
  <c r="H1740" i="42"/>
  <c r="G1740" i="42"/>
  <c r="G1738" i="42"/>
  <c r="H1738" i="42"/>
  <c r="G1739" i="42"/>
  <c r="H1739" i="42"/>
  <c r="G1742" i="42"/>
  <c r="H1742" i="42"/>
  <c r="H1741" i="42"/>
  <c r="G1741" i="42"/>
  <c r="H1744" i="42"/>
  <c r="G1743" i="42"/>
  <c r="H1743" i="42"/>
  <c r="H1746" i="42"/>
  <c r="G1744" i="42"/>
  <c r="G1745" i="42"/>
  <c r="G1746" i="42"/>
  <c r="H1745" i="42"/>
  <c r="G1748" i="42"/>
  <c r="H1748" i="42"/>
  <c r="G1747" i="42"/>
  <c r="H1747" i="42"/>
  <c r="G1749" i="42"/>
  <c r="G1750" i="42"/>
  <c r="H1749" i="42"/>
  <c r="H1750" i="42"/>
  <c r="H1751" i="42"/>
  <c r="H1753" i="42"/>
  <c r="G1752" i="42"/>
  <c r="G1751" i="42"/>
  <c r="H1752" i="42"/>
  <c r="G1753" i="42"/>
  <c r="G1755" i="42"/>
  <c r="H1754" i="42"/>
  <c r="G1754" i="42"/>
  <c r="G1756" i="42"/>
  <c r="H1757" i="42"/>
  <c r="H1756" i="42"/>
  <c r="H1755" i="42"/>
  <c r="G1758" i="42"/>
  <c r="H1760" i="42"/>
  <c r="G1757" i="42"/>
  <c r="G1759" i="42"/>
  <c r="H1759" i="42"/>
  <c r="H1762" i="42"/>
  <c r="H1758" i="42"/>
  <c r="H1761" i="42"/>
  <c r="G1761" i="42"/>
  <c r="G1760" i="42"/>
  <c r="G1763" i="42"/>
  <c r="G1762" i="42"/>
  <c r="H1763" i="42"/>
  <c r="H1765" i="42"/>
  <c r="H1766" i="42"/>
  <c r="G1764" i="42"/>
  <c r="H1764" i="42"/>
  <c r="G1765" i="42"/>
  <c r="G1766" i="42"/>
  <c r="H1769" i="42"/>
  <c r="H1767" i="42"/>
  <c r="G1769" i="42"/>
  <c r="G1767" i="42"/>
  <c r="G1768" i="42"/>
  <c r="H1768" i="42"/>
  <c r="H1770" i="42"/>
  <c r="G1772" i="42"/>
  <c r="G1773" i="42"/>
  <c r="H1771" i="42"/>
  <c r="G1771" i="42"/>
  <c r="H1774" i="42"/>
  <c r="H1772" i="42"/>
  <c r="G1770" i="42"/>
  <c r="H1773" i="42"/>
  <c r="G1775" i="42"/>
  <c r="G1777" i="42"/>
  <c r="H1775" i="42"/>
  <c r="G1774" i="42"/>
  <c r="H1776" i="42"/>
  <c r="G1776" i="42"/>
  <c r="H1778" i="42"/>
  <c r="H1779" i="42"/>
  <c r="G1778" i="42"/>
  <c r="H1777" i="42"/>
  <c r="G1780" i="42"/>
  <c r="G1779" i="42"/>
  <c r="H1780" i="42"/>
  <c r="G1781" i="42"/>
  <c r="G1782" i="42"/>
  <c r="H1781" i="42"/>
  <c r="G1783" i="42"/>
  <c r="G1784" i="42"/>
  <c r="H1782" i="42"/>
  <c r="H1784" i="42"/>
  <c r="H1783" i="42"/>
  <c r="H1788" i="42"/>
  <c r="G1786" i="42"/>
  <c r="G1785" i="42"/>
  <c r="G1788" i="42"/>
  <c r="H1785" i="42"/>
  <c r="H1786" i="42"/>
  <c r="G1787" i="42"/>
  <c r="H1787" i="42"/>
  <c r="H1789" i="42"/>
  <c r="G1789" i="42"/>
  <c r="G1790" i="42"/>
  <c r="H1790" i="42"/>
  <c r="H1792" i="42"/>
  <c r="H1791" i="42"/>
  <c r="G1792" i="42"/>
  <c r="G1791" i="42"/>
  <c r="G1794" i="42"/>
  <c r="H1793" i="42"/>
  <c r="G1793" i="42"/>
  <c r="H1794" i="42"/>
  <c r="H1795" i="42"/>
  <c r="G1795" i="42"/>
  <c r="G1797" i="42"/>
  <c r="H1796" i="42"/>
  <c r="G1796" i="42"/>
  <c r="H1798" i="42"/>
  <c r="H1797" i="42"/>
  <c r="G1798" i="42"/>
  <c r="G1799" i="42"/>
  <c r="H1799" i="42"/>
  <c r="H1800" i="42"/>
  <c r="G1801" i="42"/>
  <c r="G1802" i="42"/>
  <c r="G1800" i="42"/>
  <c r="H1804" i="42"/>
  <c r="H1801" i="42"/>
  <c r="H1802" i="42"/>
  <c r="H1803" i="42"/>
  <c r="H1805" i="42"/>
  <c r="G1803" i="42"/>
  <c r="G1804" i="42"/>
  <c r="G1805" i="42"/>
  <c r="H1807" i="42"/>
  <c r="G1806" i="42"/>
  <c r="H1806" i="42"/>
  <c r="G1811" i="42"/>
  <c r="H1808" i="42"/>
  <c r="G1808" i="42"/>
  <c r="G1807" i="42"/>
  <c r="H1809" i="42"/>
  <c r="G1810" i="42"/>
  <c r="H1811" i="42"/>
  <c r="G1809" i="42"/>
  <c r="G1812" i="42"/>
  <c r="G1814" i="42"/>
  <c r="H1812" i="42"/>
  <c r="H1810" i="42"/>
  <c r="G1815" i="42"/>
  <c r="G1813" i="42"/>
  <c r="H1813" i="42"/>
  <c r="H1814" i="42"/>
  <c r="G1817" i="42"/>
  <c r="H1816" i="42"/>
  <c r="H1815" i="42"/>
  <c r="G1818" i="42"/>
  <c r="H1817" i="42"/>
  <c r="G1816" i="42"/>
  <c r="H1818" i="42"/>
  <c r="G1819" i="42"/>
  <c r="G1822" i="42"/>
  <c r="H1820" i="42"/>
  <c r="G1820" i="42"/>
  <c r="H1819" i="42"/>
  <c r="G1821" i="42"/>
  <c r="H1825" i="42"/>
  <c r="H1821" i="42"/>
  <c r="H1823" i="42"/>
  <c r="H1822" i="42"/>
  <c r="G1823" i="42"/>
  <c r="G1825" i="42"/>
  <c r="H1824" i="42"/>
  <c r="G1824" i="42"/>
  <c r="H1829" i="42"/>
  <c r="H1826" i="42"/>
  <c r="G1830" i="42"/>
  <c r="G1826" i="42"/>
  <c r="G1827" i="42"/>
  <c r="H1827" i="42"/>
  <c r="G1829" i="42"/>
  <c r="H1828" i="42"/>
  <c r="G1828" i="42"/>
  <c r="H1830" i="42"/>
  <c r="H1831" i="42"/>
  <c r="H1834" i="42"/>
  <c r="G1831" i="42"/>
  <c r="H1832" i="42"/>
  <c r="G1832" i="42"/>
  <c r="H1836" i="42"/>
  <c r="G1833" i="42"/>
  <c r="H1833" i="42"/>
  <c r="G1834" i="42"/>
  <c r="H1838" i="42"/>
  <c r="H1835" i="42"/>
  <c r="G1835" i="42"/>
  <c r="G1836" i="42"/>
  <c r="G1837" i="42"/>
  <c r="H1837" i="42"/>
  <c r="H1841" i="42"/>
  <c r="G1838" i="42"/>
  <c r="H1839" i="42"/>
  <c r="G1839" i="42"/>
  <c r="H1840" i="42"/>
  <c r="G1840" i="42"/>
  <c r="H1845" i="42"/>
  <c r="H1843" i="42"/>
  <c r="H1849" i="42"/>
  <c r="G1843" i="42"/>
  <c r="G1841" i="42"/>
  <c r="G1847" i="42"/>
  <c r="G1845" i="42"/>
  <c r="G1849" i="42"/>
  <c r="H1847" i="42"/>
  <c r="C2" i="37" l="1"/>
  <c r="E3" i="38"/>
  <c r="C4" i="38" l="1"/>
  <c r="B4" i="38"/>
  <c r="D3" i="38"/>
  <c r="B3" i="38"/>
  <c r="A3" i="38"/>
  <c r="A4" i="38" s="1"/>
  <c r="A5" i="38" s="1"/>
  <c r="A6" i="38" s="1"/>
  <c r="A7" i="38" s="1"/>
  <c r="A8" i="38" s="1"/>
  <c r="A9" i="38" s="1"/>
  <c r="A10" i="38" s="1"/>
  <c r="A11" i="38" s="1"/>
  <c r="A12" i="38" s="1"/>
  <c r="A13" i="38" s="1"/>
  <c r="A14" i="38" s="1"/>
  <c r="A15" i="38" s="1"/>
  <c r="A16" i="38" s="1"/>
  <c r="A17" i="38" s="1"/>
  <c r="A18" i="38" s="1"/>
  <c r="A19" i="38" s="1"/>
  <c r="A20" i="38" s="1"/>
  <c r="A21" i="38" s="1"/>
  <c r="A22" i="38" s="1"/>
  <c r="H10" i="26"/>
  <c r="K10" i="26" s="1"/>
  <c r="B3" i="37"/>
  <c r="C3" i="37" s="1"/>
  <c r="D2" i="37"/>
  <c r="A2" i="37"/>
  <c r="C17" i="1" l="1"/>
  <c r="C28" i="1"/>
  <c r="C27" i="1" s="1"/>
  <c r="C26" i="1" s="1"/>
  <c r="C10" i="1"/>
  <c r="C16" i="1"/>
  <c r="C11" i="1"/>
  <c r="C5" i="38"/>
  <c r="E5" i="38" s="1"/>
  <c r="E4" i="38"/>
  <c r="B6" i="38"/>
  <c r="C6" i="38"/>
  <c r="D5" i="38"/>
  <c r="B5" i="38"/>
  <c r="D4" i="38"/>
  <c r="D3" i="37"/>
  <c r="A3" i="37"/>
  <c r="E3" i="37" s="1"/>
  <c r="B4" i="37"/>
  <c r="C4" i="37" s="1"/>
  <c r="E6" i="38" l="1"/>
  <c r="C7" i="38"/>
  <c r="E7" i="38" s="1"/>
  <c r="D6" i="38"/>
  <c r="B7" i="38"/>
  <c r="D4" i="37"/>
  <c r="B5" i="37"/>
  <c r="C5" i="37" s="1"/>
  <c r="B8" i="38" l="1"/>
  <c r="C8" i="38"/>
  <c r="E8" i="38" s="1"/>
  <c r="D7" i="38"/>
  <c r="B6" i="37"/>
  <c r="C6" i="37" s="1"/>
  <c r="D5" i="37"/>
  <c r="A4" i="37"/>
  <c r="E4" i="37" s="1"/>
  <c r="A5" i="37"/>
  <c r="E5" i="37" s="1"/>
  <c r="C9" i="38" l="1"/>
  <c r="E9" i="38" s="1"/>
  <c r="D8" i="38"/>
  <c r="B9" i="38"/>
  <c r="D6" i="37"/>
  <c r="B7" i="37"/>
  <c r="C7" i="37" s="1"/>
  <c r="B10" i="38" l="1"/>
  <c r="C10" i="38"/>
  <c r="E10" i="38" s="1"/>
  <c r="D9" i="38"/>
  <c r="B8" i="37"/>
  <c r="C8" i="37" s="1"/>
  <c r="D7" i="37"/>
  <c r="A7" i="37"/>
  <c r="E7" i="37" s="1"/>
  <c r="A6" i="37"/>
  <c r="E6" i="37" s="1"/>
  <c r="C11" i="38" l="1"/>
  <c r="E11" i="38" s="1"/>
  <c r="D10" i="38"/>
  <c r="B11" i="38"/>
  <c r="D8" i="37"/>
  <c r="B9" i="37"/>
  <c r="C9" i="37" s="1"/>
  <c r="B12" i="38" l="1"/>
  <c r="C12" i="38"/>
  <c r="E12" i="38" s="1"/>
  <c r="D11" i="38"/>
  <c r="A8" i="37"/>
  <c r="E8" i="37" s="1"/>
  <c r="B10" i="37"/>
  <c r="C10" i="37" s="1"/>
  <c r="D9" i="37"/>
  <c r="C13" i="38" l="1"/>
  <c r="E13" i="38" s="1"/>
  <c r="D12" i="38"/>
  <c r="B13" i="38"/>
  <c r="D10" i="37"/>
  <c r="B11" i="37"/>
  <c r="C11" i="37" s="1"/>
  <c r="A9" i="37"/>
  <c r="E9" i="37" s="1"/>
  <c r="A10" i="37"/>
  <c r="E10" i="37" s="1"/>
  <c r="B14" i="38" l="1"/>
  <c r="C14" i="38"/>
  <c r="E14" i="38" s="1"/>
  <c r="D13" i="38"/>
  <c r="A11" i="37"/>
  <c r="E11" i="37" s="1"/>
  <c r="B12" i="37"/>
  <c r="C12" i="37" s="1"/>
  <c r="D11" i="37"/>
  <c r="C15" i="38" l="1"/>
  <c r="E15" i="38" s="1"/>
  <c r="D14" i="38"/>
  <c r="B15" i="38"/>
  <c r="D12" i="37"/>
  <c r="A12" i="37"/>
  <c r="E12" i="37" s="1"/>
  <c r="B13" i="37"/>
  <c r="C13" i="37" s="1"/>
  <c r="B16" i="38" l="1"/>
  <c r="C16" i="38"/>
  <c r="E16" i="38" s="1"/>
  <c r="D15" i="38"/>
  <c r="A13" i="37"/>
  <c r="E13" i="37" s="1"/>
  <c r="B14" i="37"/>
  <c r="C14" i="37" s="1"/>
  <c r="D13" i="37"/>
  <c r="C17" i="38" l="1"/>
  <c r="E17" i="38" s="1"/>
  <c r="D16" i="38"/>
  <c r="B17" i="38"/>
  <c r="A14" i="37"/>
  <c r="E14" i="37" s="1"/>
  <c r="D14" i="37"/>
  <c r="B15" i="37"/>
  <c r="C15" i="37" s="1"/>
  <c r="B18" i="38" l="1"/>
  <c r="D17" i="38"/>
  <c r="C18" i="38"/>
  <c r="A15" i="37"/>
  <c r="E15" i="37" s="1"/>
  <c r="B16" i="37"/>
  <c r="C16" i="37" s="1"/>
  <c r="D15" i="37"/>
  <c r="E18" i="38" l="1"/>
  <c r="C19" i="38"/>
  <c r="E19" i="38" s="1"/>
  <c r="D18" i="38"/>
  <c r="B19" i="38"/>
  <c r="D16" i="37"/>
  <c r="A16" i="37"/>
  <c r="E16" i="37" s="1"/>
  <c r="B17" i="37"/>
  <c r="C17" i="37" s="1"/>
  <c r="B20" i="38" l="1"/>
  <c r="C20" i="38"/>
  <c r="E20" i="38" s="1"/>
  <c r="D19" i="38"/>
  <c r="A17" i="37"/>
  <c r="E17" i="37" s="1"/>
  <c r="B18" i="37"/>
  <c r="C18" i="37" s="1"/>
  <c r="D17" i="37"/>
  <c r="C21" i="38" l="1"/>
  <c r="E21" i="38" s="1"/>
  <c r="D20" i="38"/>
  <c r="B21" i="38"/>
  <c r="A18" i="37"/>
  <c r="E18" i="37" s="1"/>
  <c r="D18" i="37"/>
  <c r="B19" i="37"/>
  <c r="C19" i="37" s="1"/>
  <c r="B22" i="38" l="1"/>
  <c r="C22" i="38"/>
  <c r="E22" i="38" s="1"/>
  <c r="D21" i="38"/>
  <c r="A19" i="37"/>
  <c r="E19" i="37" s="1"/>
  <c r="B20" i="37"/>
  <c r="C20" i="37" s="1"/>
  <c r="D19" i="37"/>
  <c r="D22" i="38" l="1"/>
  <c r="D23" i="38" s="1"/>
  <c r="D20" i="37"/>
  <c r="A20" i="37"/>
  <c r="E20" i="37" s="1"/>
  <c r="B21" i="37"/>
  <c r="C21" i="37" s="1"/>
  <c r="A21" i="37" l="1"/>
  <c r="E21" i="37" s="1"/>
  <c r="B22" i="37"/>
  <c r="C22" i="37" s="1"/>
  <c r="D21" i="37"/>
  <c r="A22" i="37" l="1"/>
  <c r="E22" i="37" s="1"/>
  <c r="D22" i="37"/>
  <c r="B23" i="37"/>
  <c r="C23" i="37" s="1"/>
  <c r="A23" i="37" l="1"/>
  <c r="E23" i="37" s="1"/>
  <c r="B24" i="37"/>
  <c r="C24" i="37" s="1"/>
  <c r="D23" i="37"/>
  <c r="D24" i="37" l="1"/>
  <c r="A24" i="37"/>
  <c r="E24" i="37" s="1"/>
  <c r="B25" i="37"/>
  <c r="C25" i="37" s="1"/>
  <c r="A25" i="37" l="1"/>
  <c r="E25" i="37" s="1"/>
  <c r="B26" i="37"/>
  <c r="C26" i="37" s="1"/>
  <c r="D25" i="37"/>
  <c r="A26" i="37" l="1"/>
  <c r="E26" i="37" s="1"/>
  <c r="D26" i="37"/>
  <c r="B27" i="37"/>
  <c r="C27" i="37" s="1"/>
  <c r="A27" i="37" l="1"/>
  <c r="E27" i="37" s="1"/>
  <c r="B28" i="37"/>
  <c r="C28" i="37" s="1"/>
  <c r="D27" i="37"/>
  <c r="D28" i="37" l="1"/>
  <c r="A28" i="37"/>
  <c r="E28" i="37" s="1"/>
  <c r="B29" i="37"/>
  <c r="C29" i="37" s="1"/>
  <c r="A29" i="37" l="1"/>
  <c r="E29" i="37" s="1"/>
  <c r="B30" i="37"/>
  <c r="C30" i="37" s="1"/>
  <c r="D29" i="37"/>
  <c r="A30" i="37" l="1"/>
  <c r="E30" i="37" s="1"/>
  <c r="D30" i="37"/>
  <c r="B31" i="37"/>
  <c r="C31" i="37" s="1"/>
  <c r="A31" i="37" l="1"/>
  <c r="E31" i="37" s="1"/>
  <c r="B32" i="37"/>
  <c r="C32" i="37" s="1"/>
  <c r="D31" i="37"/>
  <c r="D32" i="37" l="1"/>
  <c r="A32" i="37"/>
  <c r="E32" i="37" s="1"/>
  <c r="B33" i="37"/>
  <c r="C33" i="37" s="1"/>
  <c r="A33" i="37" l="1"/>
  <c r="E33" i="37" s="1"/>
  <c r="B34" i="37"/>
  <c r="C34" i="37" s="1"/>
  <c r="D33" i="37"/>
  <c r="A34" i="37" l="1"/>
  <c r="E34" i="37" s="1"/>
  <c r="D34" i="37"/>
  <c r="B35" i="37"/>
  <c r="C35" i="37" s="1"/>
  <c r="A35" i="37" l="1"/>
  <c r="E35" i="37" s="1"/>
  <c r="B36" i="37"/>
  <c r="C36" i="37" s="1"/>
  <c r="D35" i="37"/>
  <c r="D36" i="37" l="1"/>
  <c r="A36" i="37"/>
  <c r="E36" i="37" s="1"/>
  <c r="B37" i="37"/>
  <c r="C37" i="37" s="1"/>
  <c r="A37" i="37" l="1"/>
  <c r="E37" i="37" s="1"/>
  <c r="B38" i="37"/>
  <c r="C38" i="37" s="1"/>
  <c r="D37" i="37"/>
  <c r="A38" i="37" l="1"/>
  <c r="E38" i="37" s="1"/>
  <c r="B39" i="37"/>
  <c r="C39" i="37" s="1"/>
  <c r="D38" i="37"/>
  <c r="A39" i="37" l="1"/>
  <c r="E39" i="37" s="1"/>
  <c r="D39" i="37"/>
  <c r="B40" i="37"/>
  <c r="C40" i="37" s="1"/>
  <c r="D40" i="37" l="1"/>
  <c r="A40" i="37"/>
  <c r="E40" i="37" s="1"/>
  <c r="B41" i="37"/>
  <c r="C41" i="37" s="1"/>
  <c r="A41" i="37" l="1"/>
  <c r="E41" i="37" s="1"/>
  <c r="B42" i="37"/>
  <c r="C42" i="37" s="1"/>
  <c r="D41" i="37"/>
  <c r="A42" i="37" l="1"/>
  <c r="E42" i="37" s="1"/>
  <c r="D42" i="37"/>
  <c r="B43" i="37"/>
  <c r="C43" i="37" s="1"/>
  <c r="B44" i="37" l="1"/>
  <c r="C44" i="37" s="1"/>
  <c r="A43" i="37"/>
  <c r="D43" i="37"/>
  <c r="F43" i="37" l="1"/>
  <c r="E43" i="37"/>
  <c r="D44" i="37"/>
  <c r="B45" i="37"/>
  <c r="C45" i="37" s="1"/>
  <c r="A44" i="37"/>
  <c r="E45" i="37" l="1"/>
  <c r="E44" i="37"/>
  <c r="D45" i="37"/>
  <c r="B46" i="37"/>
  <c r="C46" i="37" s="1"/>
  <c r="A45" i="37"/>
  <c r="E46" i="37" l="1"/>
  <c r="D46" i="37"/>
  <c r="A46" i="37"/>
  <c r="B47" i="37"/>
  <c r="C47" i="37" l="1"/>
  <c r="E47" i="37"/>
  <c r="D47" i="37"/>
  <c r="B48" i="37"/>
  <c r="A47" i="37"/>
  <c r="C48" i="37" l="1"/>
  <c r="E48" i="37"/>
  <c r="D48" i="37"/>
  <c r="B49" i="37"/>
  <c r="A48" i="37"/>
  <c r="C49" i="37" l="1"/>
  <c r="E49" i="37"/>
  <c r="D49" i="37"/>
  <c r="B50" i="37"/>
  <c r="A49" i="37"/>
  <c r="C50" i="37" l="1"/>
  <c r="E50" i="37"/>
  <c r="D50" i="37"/>
  <c r="A50" i="37"/>
  <c r="B51" i="37"/>
  <c r="C51" i="37" l="1"/>
  <c r="E51" i="37"/>
  <c r="D51" i="37"/>
  <c r="B52" i="37"/>
  <c r="A51" i="37"/>
  <c r="C52" i="37" l="1"/>
  <c r="E52" i="37"/>
  <c r="D52" i="37"/>
  <c r="B53" i="37"/>
  <c r="A52" i="37"/>
  <c r="C53" i="37" l="1"/>
  <c r="E53" i="37"/>
  <c r="D53" i="37"/>
  <c r="B54" i="37"/>
  <c r="A53" i="37"/>
  <c r="C54" i="37" l="1"/>
  <c r="E54" i="37"/>
  <c r="D54" i="37"/>
  <c r="A54" i="37"/>
  <c r="B55" i="37"/>
  <c r="C55" i="37" l="1"/>
  <c r="E55" i="37"/>
  <c r="D55" i="37"/>
  <c r="B56" i="37"/>
  <c r="A55" i="37"/>
  <c r="C56" i="37" l="1"/>
  <c r="E56" i="37"/>
  <c r="D56" i="37"/>
  <c r="B57" i="37"/>
  <c r="A56" i="37"/>
  <c r="C57" i="37" l="1"/>
  <c r="E57" i="37"/>
  <c r="D57" i="37"/>
  <c r="B58" i="37"/>
  <c r="A57" i="37"/>
  <c r="C58" i="37" l="1"/>
  <c r="E58" i="37"/>
  <c r="D58" i="37"/>
  <c r="A58" i="37"/>
  <c r="B59" i="37"/>
  <c r="C59" i="37" l="1"/>
  <c r="E59" i="37"/>
  <c r="D59" i="37"/>
  <c r="B60" i="37"/>
  <c r="A59" i="37"/>
  <c r="C60" i="37" l="1"/>
  <c r="E60" i="37"/>
  <c r="D60" i="37"/>
  <c r="B61" i="37"/>
  <c r="A60" i="37"/>
  <c r="C61" i="37" l="1"/>
  <c r="E61" i="37"/>
  <c r="D61" i="37"/>
  <c r="B62" i="37"/>
  <c r="A61" i="37"/>
  <c r="C62" i="37" l="1"/>
  <c r="E62" i="37"/>
  <c r="D62" i="37"/>
  <c r="B63" i="37"/>
  <c r="A62" i="37"/>
  <c r="C63" i="37" l="1"/>
  <c r="E63" i="37"/>
  <c r="D63" i="37"/>
  <c r="B64" i="37"/>
  <c r="A63" i="37"/>
  <c r="C64" i="37" l="1"/>
  <c r="E64" i="37"/>
  <c r="D64" i="37"/>
  <c r="A64" i="37"/>
  <c r="B65" i="37"/>
  <c r="C65" i="37" l="1"/>
  <c r="E65" i="37"/>
  <c r="D65" i="37"/>
  <c r="B66" i="37"/>
  <c r="A65" i="37"/>
  <c r="C66" i="37" l="1"/>
  <c r="E66" i="37"/>
  <c r="D66" i="37"/>
  <c r="A66" i="37"/>
  <c r="B67" i="37"/>
  <c r="C67" i="37" l="1"/>
  <c r="E67" i="37"/>
  <c r="D67" i="37"/>
  <c r="B68" i="37"/>
  <c r="A67" i="37"/>
  <c r="C68" i="37" l="1"/>
  <c r="E68" i="37"/>
  <c r="D68" i="37"/>
  <c r="B69" i="37"/>
  <c r="A68" i="37"/>
  <c r="C69" i="37" l="1"/>
  <c r="E69" i="37"/>
  <c r="D69" i="37"/>
  <c r="B70" i="37"/>
  <c r="A69" i="37"/>
  <c r="C70" i="37" l="1"/>
  <c r="E70" i="37"/>
  <c r="D70" i="37"/>
  <c r="A70" i="37"/>
  <c r="B71" i="37"/>
  <c r="C71" i="37" l="1"/>
  <c r="E71" i="37"/>
  <c r="D71" i="37"/>
  <c r="B72" i="37"/>
  <c r="A71" i="37"/>
  <c r="C72" i="37" l="1"/>
  <c r="E72" i="37"/>
  <c r="D72" i="37"/>
  <c r="B73" i="37"/>
  <c r="A72" i="37"/>
  <c r="C73" i="37" l="1"/>
  <c r="E73" i="37"/>
  <c r="D73" i="37"/>
  <c r="B74" i="37"/>
  <c r="A73" i="37"/>
  <c r="C74" i="37" l="1"/>
  <c r="E74" i="37"/>
  <c r="D74" i="37"/>
  <c r="B75" i="37"/>
  <c r="A74" i="37"/>
  <c r="C75" i="37" l="1"/>
  <c r="E75" i="37"/>
  <c r="D75" i="37"/>
  <c r="B76" i="37"/>
  <c r="A75" i="37"/>
  <c r="C76" i="37" l="1"/>
  <c r="E76" i="37"/>
  <c r="D76" i="37"/>
  <c r="A76" i="37"/>
  <c r="B77" i="37"/>
  <c r="C77" i="37" l="1"/>
  <c r="E77" i="37"/>
  <c r="D77" i="37"/>
  <c r="B78" i="37"/>
  <c r="A77" i="37"/>
  <c r="C78" i="37" l="1"/>
  <c r="E78" i="37"/>
  <c r="D78" i="37"/>
  <c r="B79" i="37"/>
  <c r="A78" i="37"/>
  <c r="C79" i="37" l="1"/>
  <c r="E79" i="37"/>
  <c r="D79" i="37"/>
  <c r="B80" i="37"/>
  <c r="A79" i="37"/>
  <c r="C80" i="37" l="1"/>
  <c r="E80" i="37"/>
  <c r="D80" i="37"/>
  <c r="B81" i="37"/>
  <c r="A80" i="37"/>
  <c r="C81" i="37" l="1"/>
  <c r="E81" i="37"/>
  <c r="D81" i="37"/>
  <c r="B82" i="37"/>
  <c r="A81" i="37"/>
  <c r="C82" i="37" l="1"/>
  <c r="E82" i="37"/>
  <c r="D82" i="37"/>
  <c r="A82" i="37"/>
  <c r="B83" i="37"/>
  <c r="C83" i="37" l="1"/>
  <c r="E83" i="37"/>
  <c r="D83" i="37"/>
  <c r="B84" i="37"/>
  <c r="A83" i="37"/>
  <c r="C84" i="37" l="1"/>
  <c r="E84" i="37"/>
  <c r="D84" i="37"/>
  <c r="B85" i="37"/>
  <c r="A84" i="37"/>
  <c r="C85" i="37" l="1"/>
  <c r="E85" i="37"/>
  <c r="D85" i="37"/>
  <c r="B86" i="37"/>
  <c r="A85" i="37"/>
  <c r="C86" i="37" l="1"/>
  <c r="E86" i="37"/>
  <c r="D86" i="37"/>
  <c r="B87" i="37"/>
  <c r="A86" i="37"/>
  <c r="C87" i="37" l="1"/>
  <c r="E87" i="37"/>
  <c r="D87" i="37"/>
  <c r="B88" i="37"/>
  <c r="A87" i="37"/>
  <c r="C88" i="37" l="1"/>
  <c r="E88" i="37"/>
  <c r="D88" i="37"/>
  <c r="B89" i="37"/>
  <c r="C89" i="37" s="1"/>
  <c r="A88" i="37"/>
  <c r="D89" i="37" l="1"/>
  <c r="B90" i="37"/>
  <c r="C90" i="37" s="1"/>
  <c r="A89" i="37"/>
  <c r="E89" i="37" s="1"/>
  <c r="D90" i="37" l="1"/>
  <c r="A90" i="37"/>
  <c r="E90" i="37" s="1"/>
  <c r="B91" i="37"/>
  <c r="C91" i="37" s="1"/>
  <c r="D91" i="37" l="1"/>
  <c r="B92" i="37"/>
  <c r="C92" i="37" s="1"/>
  <c r="A91" i="37"/>
  <c r="E91" i="37" s="1"/>
  <c r="D92" i="37" l="1"/>
  <c r="B93" i="37"/>
  <c r="C93" i="37" s="1"/>
  <c r="A92" i="37"/>
  <c r="E92" i="37" s="1"/>
  <c r="D93" i="37" l="1"/>
  <c r="B94" i="37"/>
  <c r="C94" i="37" s="1"/>
  <c r="A93" i="37"/>
  <c r="E93" i="37" s="1"/>
  <c r="D94" i="37" l="1"/>
  <c r="A94" i="37"/>
  <c r="E94" i="37" s="1"/>
  <c r="B95" i="37"/>
  <c r="C95" i="37" s="1"/>
  <c r="D95" i="37" l="1"/>
  <c r="B96" i="37"/>
  <c r="C96" i="37" s="1"/>
  <c r="A95" i="37"/>
  <c r="E95" i="37" s="1"/>
  <c r="D96" i="37" l="1"/>
  <c r="B97" i="37"/>
  <c r="C97" i="37" s="1"/>
  <c r="A96" i="37"/>
  <c r="E96" i="37" s="1"/>
  <c r="D97" i="37" l="1"/>
  <c r="B98" i="37"/>
  <c r="C98" i="37" s="1"/>
  <c r="A97" i="37"/>
  <c r="E97" i="37" s="1"/>
  <c r="D98" i="37" l="1"/>
  <c r="A98" i="37"/>
  <c r="E98" i="37" s="1"/>
  <c r="B99" i="37"/>
  <c r="C99" i="37" s="1"/>
  <c r="D99" i="37" l="1"/>
  <c r="B100" i="37"/>
  <c r="C100" i="37" s="1"/>
  <c r="A99" i="37"/>
  <c r="E99" i="37" s="1"/>
  <c r="D100" i="37" l="1"/>
  <c r="B101" i="37"/>
  <c r="C101" i="37" s="1"/>
  <c r="A100" i="37"/>
  <c r="E100" i="37" s="1"/>
  <c r="D101" i="37" l="1"/>
  <c r="B102" i="37"/>
  <c r="C102" i="37" s="1"/>
  <c r="A101" i="37"/>
  <c r="E101" i="37" s="1"/>
  <c r="D102" i="37" l="1"/>
  <c r="B103" i="37"/>
  <c r="C103" i="37" s="1"/>
  <c r="A102" i="37"/>
  <c r="E102" i="37" s="1"/>
  <c r="D103" i="37" l="1"/>
  <c r="B104" i="37"/>
  <c r="C104" i="37" s="1"/>
  <c r="A103" i="37"/>
  <c r="E103" i="37" s="1"/>
  <c r="D104" i="37" l="1"/>
  <c r="A104" i="37"/>
  <c r="E104" i="37" s="1"/>
  <c r="B105" i="37"/>
  <c r="C105" i="37" s="1"/>
  <c r="D105" i="37" l="1"/>
  <c r="B106" i="37"/>
  <c r="C106" i="37" s="1"/>
  <c r="A105" i="37"/>
  <c r="E105" i="37" s="1"/>
  <c r="D106" i="37" l="1"/>
  <c r="B107" i="37"/>
  <c r="C107" i="37" s="1"/>
  <c r="A106" i="37"/>
  <c r="E106" i="37" s="1"/>
  <c r="D107" i="37" l="1"/>
  <c r="B108" i="37"/>
  <c r="C108" i="37" s="1"/>
  <c r="A107" i="37"/>
  <c r="E107" i="37" s="1"/>
  <c r="D108" i="37" l="1"/>
  <c r="B109" i="37"/>
  <c r="C109" i="37" s="1"/>
  <c r="A108" i="37"/>
  <c r="E108" i="37" s="1"/>
  <c r="D109" i="37" l="1"/>
  <c r="B110" i="37"/>
  <c r="C110" i="37" s="1"/>
  <c r="A109" i="37"/>
  <c r="E109" i="37" s="1"/>
  <c r="D110" i="37" l="1"/>
  <c r="B111" i="37"/>
  <c r="C111" i="37" s="1"/>
  <c r="A110" i="37"/>
  <c r="E110" i="37" s="1"/>
  <c r="D111" i="37" l="1"/>
  <c r="B112" i="37"/>
  <c r="C112" i="37" s="1"/>
  <c r="A111" i="37"/>
  <c r="E111" i="37" s="1"/>
  <c r="D112" i="37" l="1"/>
  <c r="B113" i="37"/>
  <c r="C113" i="37" s="1"/>
  <c r="A112" i="37"/>
  <c r="E112" i="37" s="1"/>
  <c r="D113" i="37" l="1"/>
  <c r="B114" i="37"/>
  <c r="C114" i="37" s="1"/>
  <c r="A113" i="37"/>
  <c r="E113" i="37" s="1"/>
  <c r="D114" i="37" l="1"/>
  <c r="A114" i="37"/>
  <c r="E114" i="37" s="1"/>
  <c r="B115" i="37"/>
  <c r="C115" i="37" s="1"/>
  <c r="D115" i="37" l="1"/>
  <c r="B116" i="37"/>
  <c r="C116" i="37" s="1"/>
  <c r="A115" i="37"/>
  <c r="E115" i="37" s="1"/>
  <c r="D116" i="37" l="1"/>
  <c r="B117" i="37"/>
  <c r="C117" i="37" s="1"/>
  <c r="A116" i="37"/>
  <c r="E116" i="37" s="1"/>
  <c r="D117" i="37" l="1"/>
  <c r="B118" i="37"/>
  <c r="C118" i="37" s="1"/>
  <c r="A117" i="37"/>
  <c r="E117" i="37" s="1"/>
  <c r="D118" i="37" l="1"/>
  <c r="B119" i="37"/>
  <c r="C119" i="37" s="1"/>
  <c r="A118" i="37"/>
  <c r="E118" i="37" s="1"/>
  <c r="D119" i="37" l="1"/>
  <c r="B120" i="37"/>
  <c r="C120" i="37" s="1"/>
  <c r="A119" i="37"/>
  <c r="E119" i="37" s="1"/>
  <c r="D120" i="37" l="1"/>
  <c r="B121" i="37"/>
  <c r="C121" i="37" s="1"/>
  <c r="A120" i="37"/>
  <c r="E120" i="37" s="1"/>
  <c r="D121" i="37" l="1"/>
  <c r="A121" i="37"/>
  <c r="E121" i="37" s="1"/>
  <c r="B122" i="37"/>
  <c r="C122" i="37" s="1"/>
  <c r="D122" i="37" l="1"/>
  <c r="B123" i="37"/>
  <c r="C123" i="37" s="1"/>
  <c r="A122" i="37"/>
  <c r="E122" i="37" s="1"/>
  <c r="D123" i="37" l="1"/>
  <c r="B124" i="37"/>
  <c r="C124" i="37" s="1"/>
  <c r="A123" i="37"/>
  <c r="E123" i="37" s="1"/>
  <c r="D124" i="37" l="1"/>
  <c r="B125" i="37"/>
  <c r="C125" i="37" s="1"/>
  <c r="A124" i="37"/>
  <c r="E124" i="37" s="1"/>
  <c r="D125" i="37" l="1"/>
  <c r="B126" i="37"/>
  <c r="C126" i="37" s="1"/>
  <c r="A125" i="37"/>
  <c r="E125" i="37" s="1"/>
  <c r="D126" i="37" l="1"/>
  <c r="B127" i="37"/>
  <c r="C127" i="37" s="1"/>
  <c r="A126" i="37"/>
  <c r="E126" i="37" s="1"/>
  <c r="D127" i="37" l="1"/>
  <c r="B128" i="37"/>
  <c r="C128" i="37" s="1"/>
  <c r="A127" i="37"/>
  <c r="E127" i="37" s="1"/>
  <c r="D128" i="37" l="1"/>
  <c r="A128" i="37"/>
  <c r="E128" i="37" s="1"/>
  <c r="B129" i="37"/>
  <c r="C129" i="37" s="1"/>
  <c r="D129" i="37" l="1"/>
  <c r="B130" i="37"/>
  <c r="C130" i="37" s="1"/>
  <c r="A129" i="37"/>
  <c r="E129" i="37" s="1"/>
  <c r="D130" i="37" l="1"/>
  <c r="B131" i="37"/>
  <c r="C131" i="37" s="1"/>
  <c r="A130" i="37"/>
  <c r="E130" i="37" s="1"/>
  <c r="D131" i="37" l="1"/>
  <c r="B132" i="37"/>
  <c r="C132" i="37" s="1"/>
  <c r="A131" i="37"/>
  <c r="E131" i="37" s="1"/>
  <c r="D132" i="37" l="1"/>
  <c r="A132" i="37"/>
  <c r="E132" i="37" s="1"/>
  <c r="B133" i="37"/>
  <c r="C133" i="37" s="1"/>
  <c r="D133" i="37" l="1"/>
  <c r="A133" i="37"/>
  <c r="E133" i="37" s="1"/>
  <c r="B134" i="37"/>
  <c r="C134" i="37" s="1"/>
  <c r="D134" i="37" l="1"/>
  <c r="A134" i="37"/>
  <c r="E134" i="37" s="1"/>
  <c r="B135" i="37"/>
  <c r="C135" i="37" s="1"/>
  <c r="D135" i="37" l="1"/>
  <c r="B136" i="37"/>
  <c r="C136" i="37" s="1"/>
  <c r="A135" i="37"/>
  <c r="E135" i="37" s="1"/>
  <c r="D136" i="37" l="1"/>
  <c r="A136" i="37"/>
  <c r="E136" i="37" s="1"/>
  <c r="B137" i="37"/>
  <c r="C137" i="37" s="1"/>
  <c r="D137" i="37" l="1"/>
  <c r="B138" i="37"/>
  <c r="C138" i="37" s="1"/>
  <c r="A137" i="37"/>
  <c r="E137" i="37" s="1"/>
  <c r="D138" i="37" l="1"/>
  <c r="B139" i="37"/>
  <c r="C139" i="37" s="1"/>
  <c r="A138" i="37"/>
  <c r="E138" i="37" s="1"/>
  <c r="D139" i="37" l="1"/>
  <c r="A139" i="37"/>
  <c r="E139" i="37" s="1"/>
  <c r="B140" i="37"/>
  <c r="C140" i="37" s="1"/>
  <c r="D140" i="37" l="1"/>
  <c r="B141" i="37"/>
  <c r="C141" i="37" s="1"/>
  <c r="A140" i="37"/>
  <c r="E140" i="37" s="1"/>
  <c r="D141" i="37" l="1"/>
  <c r="B142" i="37"/>
  <c r="C142" i="37" s="1"/>
  <c r="A141" i="37"/>
  <c r="E141" i="37" s="1"/>
  <c r="D142" i="37" l="1"/>
  <c r="B143" i="37"/>
  <c r="C143" i="37" s="1"/>
  <c r="A142" i="37"/>
  <c r="E142" i="37" s="1"/>
  <c r="D143" i="37" l="1"/>
  <c r="B144" i="37"/>
  <c r="C144" i="37" s="1"/>
  <c r="A143" i="37"/>
  <c r="E143" i="37" s="1"/>
  <c r="D144" i="37" l="1"/>
  <c r="B145" i="37"/>
  <c r="C145" i="37" s="1"/>
  <c r="A144" i="37"/>
  <c r="E144" i="37" s="1"/>
  <c r="D145" i="37" l="1"/>
  <c r="B146" i="37"/>
  <c r="C146" i="37" s="1"/>
  <c r="A145" i="37"/>
  <c r="E145" i="37" s="1"/>
  <c r="D146" i="37" l="1"/>
  <c r="A146" i="37"/>
  <c r="E146" i="37" s="1"/>
  <c r="B147" i="37"/>
  <c r="C147" i="37" s="1"/>
  <c r="D147" i="37" l="1"/>
  <c r="B148" i="37"/>
  <c r="C148" i="37" s="1"/>
  <c r="A147" i="37"/>
  <c r="E147" i="37" s="1"/>
  <c r="D148" i="37" l="1"/>
  <c r="B149" i="37"/>
  <c r="C149" i="37" s="1"/>
  <c r="A148" i="37"/>
  <c r="E148" i="37" s="1"/>
  <c r="D149" i="37" l="1"/>
  <c r="B150" i="37"/>
  <c r="C150" i="37" s="1"/>
  <c r="A149" i="37"/>
  <c r="E149" i="37" s="1"/>
  <c r="D150" i="37" l="1"/>
  <c r="A150" i="37"/>
  <c r="E150" i="37" s="1"/>
  <c r="B151" i="37"/>
  <c r="C151" i="37" s="1"/>
  <c r="D151" i="37" l="1"/>
  <c r="B152" i="37"/>
  <c r="C152" i="37" s="1"/>
  <c r="A151" i="37"/>
  <c r="E151" i="37" s="1"/>
  <c r="D152" i="37" l="1"/>
  <c r="B153" i="37"/>
  <c r="C153" i="37" s="1"/>
  <c r="A152" i="37"/>
  <c r="E152" i="37" s="1"/>
  <c r="D153" i="37" l="1"/>
  <c r="B154" i="37"/>
  <c r="C154" i="37" s="1"/>
  <c r="A153" i="37"/>
  <c r="E153" i="37" s="1"/>
  <c r="D154" i="37" l="1"/>
  <c r="B155" i="37"/>
  <c r="C155" i="37" s="1"/>
  <c r="A154" i="37"/>
  <c r="E154" i="37" s="1"/>
  <c r="D155" i="37" l="1"/>
  <c r="B156" i="37"/>
  <c r="C156" i="37" s="1"/>
  <c r="A155" i="37"/>
  <c r="E155" i="37" s="1"/>
  <c r="D156" i="37" l="1"/>
  <c r="B157" i="37"/>
  <c r="C157" i="37" s="1"/>
  <c r="A156" i="37"/>
  <c r="E156" i="37" s="1"/>
  <c r="D157" i="37" l="1"/>
  <c r="A157" i="37"/>
  <c r="E157" i="37" s="1"/>
  <c r="B158" i="37"/>
  <c r="C158" i="37" s="1"/>
  <c r="D158" i="37" l="1"/>
  <c r="B159" i="37"/>
  <c r="C159" i="37" s="1"/>
  <c r="A158" i="37"/>
  <c r="E158" i="37" s="1"/>
  <c r="D159" i="37" l="1"/>
  <c r="B160" i="37"/>
  <c r="C160" i="37" s="1"/>
  <c r="A159" i="37"/>
  <c r="E159" i="37" s="1"/>
  <c r="D160" i="37" l="1"/>
  <c r="A160" i="37"/>
  <c r="E160" i="37" s="1"/>
  <c r="B161" i="37"/>
  <c r="C161" i="37" s="1"/>
  <c r="D161" i="37" l="1"/>
  <c r="A161" i="37"/>
  <c r="E161" i="37" s="1"/>
  <c r="B162" i="37"/>
  <c r="C162" i="37" s="1"/>
  <c r="D162" i="37" l="1"/>
  <c r="A162" i="37"/>
  <c r="E162" i="37" s="1"/>
  <c r="B163" i="37"/>
  <c r="C163" i="37" s="1"/>
  <c r="D163" i="37" l="1"/>
  <c r="A163" i="37"/>
  <c r="E163" i="37" s="1"/>
  <c r="B164" i="37"/>
  <c r="C164" i="37" s="1"/>
  <c r="D164" i="37" l="1"/>
  <c r="A164" i="37"/>
  <c r="E164" i="37" s="1"/>
  <c r="B165" i="37"/>
  <c r="C165" i="37" s="1"/>
  <c r="D165" i="37" l="1"/>
  <c r="A165" i="37"/>
  <c r="E165" i="37" s="1"/>
  <c r="B166" i="37"/>
  <c r="C166" i="37" s="1"/>
  <c r="D166" i="37" l="1"/>
  <c r="A166" i="37"/>
  <c r="E166" i="37" s="1"/>
  <c r="B167" i="37"/>
  <c r="C167" i="37" s="1"/>
  <c r="D167" i="37" l="1"/>
  <c r="B168" i="37"/>
  <c r="C168" i="37" s="1"/>
  <c r="A167" i="37"/>
  <c r="E167" i="37" s="1"/>
  <c r="D168" i="37" l="1"/>
  <c r="A168" i="37"/>
  <c r="E168" i="37" s="1"/>
  <c r="B169" i="37"/>
  <c r="C169" i="37" s="1"/>
  <c r="D169" i="37" l="1"/>
  <c r="B170" i="37"/>
  <c r="C170" i="37" s="1"/>
  <c r="A169" i="37"/>
  <c r="E169" i="37" s="1"/>
  <c r="D170" i="37" l="1"/>
  <c r="B171" i="37"/>
  <c r="C171" i="37" s="1"/>
  <c r="A170" i="37"/>
  <c r="E170" i="37" s="1"/>
  <c r="D171" i="37" l="1"/>
  <c r="B172" i="37"/>
  <c r="C172" i="37" s="1"/>
  <c r="A171" i="37"/>
  <c r="E171" i="37" s="1"/>
  <c r="D172" i="37" l="1"/>
  <c r="B173" i="37"/>
  <c r="C173" i="37" s="1"/>
  <c r="A172" i="37"/>
  <c r="E172" i="37" s="1"/>
  <c r="D173" i="37" l="1"/>
  <c r="B174" i="37"/>
  <c r="C174" i="37" s="1"/>
  <c r="A173" i="37"/>
  <c r="E173" i="37" s="1"/>
  <c r="D174" i="37" l="1"/>
  <c r="B175" i="37"/>
  <c r="C175" i="37" s="1"/>
  <c r="A174" i="37"/>
  <c r="E174" i="37" s="1"/>
  <c r="D175" i="37" l="1"/>
  <c r="B176" i="37"/>
  <c r="C176" i="37" s="1"/>
  <c r="A175" i="37"/>
  <c r="E175" i="37" s="1"/>
  <c r="D176" i="37" l="1"/>
  <c r="B177" i="37"/>
  <c r="C177" i="37" s="1"/>
  <c r="A176" i="37"/>
  <c r="E176" i="37" s="1"/>
  <c r="D177" i="37" l="1"/>
  <c r="A177" i="37"/>
  <c r="E177" i="37" s="1"/>
  <c r="B178" i="37"/>
  <c r="C178" i="37" s="1"/>
  <c r="D178" i="37" l="1"/>
  <c r="B179" i="37"/>
  <c r="C179" i="37" s="1"/>
  <c r="A178" i="37"/>
  <c r="E178" i="37" s="1"/>
  <c r="D179" i="37" l="1"/>
  <c r="B180" i="37"/>
  <c r="C180" i="37" s="1"/>
  <c r="A179" i="37"/>
  <c r="E179" i="37" s="1"/>
  <c r="D180" i="37" l="1"/>
  <c r="B181" i="37"/>
  <c r="C181" i="37" s="1"/>
  <c r="A180" i="37"/>
  <c r="E180" i="37" s="1"/>
  <c r="D181" i="37" l="1"/>
  <c r="B182" i="37"/>
  <c r="C182" i="37" s="1"/>
  <c r="A181" i="37"/>
  <c r="E181" i="37" s="1"/>
  <c r="D182" i="37" l="1"/>
  <c r="B183" i="37"/>
  <c r="C183" i="37" s="1"/>
  <c r="A182" i="37"/>
  <c r="E182" i="37" s="1"/>
  <c r="D183" i="37" l="1"/>
  <c r="B184" i="37"/>
  <c r="C184" i="37" s="1"/>
  <c r="A183" i="37"/>
  <c r="E183" i="37" s="1"/>
  <c r="D184" i="37" l="1"/>
  <c r="B185" i="37"/>
  <c r="C185" i="37" s="1"/>
  <c r="A184" i="37"/>
  <c r="E184" i="37" s="1"/>
  <c r="D185" i="37" l="1"/>
  <c r="B186" i="37"/>
  <c r="C186" i="37" s="1"/>
  <c r="A185" i="37"/>
  <c r="E185" i="37" s="1"/>
  <c r="D186" i="37" l="1"/>
  <c r="B187" i="37"/>
  <c r="C187" i="37" s="1"/>
  <c r="A186" i="37"/>
  <c r="E186" i="37" s="1"/>
  <c r="D187" i="37" l="1"/>
  <c r="B188" i="37"/>
  <c r="C188" i="37" s="1"/>
  <c r="A187" i="37"/>
  <c r="E187" i="37" s="1"/>
  <c r="D188" i="37" l="1"/>
  <c r="B189" i="37"/>
  <c r="C189" i="37" s="1"/>
  <c r="A188" i="37"/>
  <c r="E188" i="37" s="1"/>
  <c r="D189" i="37" l="1"/>
  <c r="B190" i="37"/>
  <c r="C190" i="37" s="1"/>
  <c r="A189" i="37"/>
  <c r="E189" i="37" s="1"/>
  <c r="D190" i="37" l="1"/>
  <c r="B191" i="37"/>
  <c r="C191" i="37" s="1"/>
  <c r="A190" i="37"/>
  <c r="E190" i="37" s="1"/>
  <c r="D191" i="37" l="1"/>
  <c r="B192" i="37"/>
  <c r="C192" i="37" s="1"/>
  <c r="A191" i="37"/>
  <c r="E191" i="37" s="1"/>
  <c r="D192" i="37" l="1"/>
  <c r="B193" i="37"/>
  <c r="C193" i="37" s="1"/>
  <c r="A192" i="37"/>
  <c r="E192" i="37" s="1"/>
  <c r="D193" i="37" l="1"/>
  <c r="B194" i="37"/>
  <c r="C194" i="37" s="1"/>
  <c r="A193" i="37"/>
  <c r="E193" i="37" s="1"/>
  <c r="D194" i="37" l="1"/>
  <c r="B195" i="37"/>
  <c r="C195" i="37" s="1"/>
  <c r="A194" i="37"/>
  <c r="E194" i="37" s="1"/>
  <c r="D195" i="37" l="1"/>
  <c r="B196" i="37"/>
  <c r="C196" i="37" s="1"/>
  <c r="A195" i="37"/>
  <c r="E195" i="37" s="1"/>
  <c r="D196" i="37" l="1"/>
  <c r="B197" i="37"/>
  <c r="C197" i="37" s="1"/>
  <c r="A196" i="37"/>
  <c r="E196" i="37" s="1"/>
  <c r="D197" i="37" l="1"/>
  <c r="B198" i="37"/>
  <c r="C198" i="37" s="1"/>
  <c r="A197" i="37"/>
  <c r="E197" i="37" s="1"/>
  <c r="D198" i="37" l="1"/>
  <c r="B199" i="37"/>
  <c r="C199" i="37" s="1"/>
  <c r="A198" i="37"/>
  <c r="E198" i="37" s="1"/>
  <c r="D199" i="37" l="1"/>
  <c r="B200" i="37"/>
  <c r="C200" i="37" s="1"/>
  <c r="A199" i="37"/>
  <c r="E199" i="37" s="1"/>
  <c r="D200" i="37" l="1"/>
  <c r="A200" i="37"/>
  <c r="E200" i="37" s="1"/>
  <c r="B201" i="37"/>
  <c r="C201" i="37" s="1"/>
  <c r="D201" i="37" l="1"/>
  <c r="B202" i="37"/>
  <c r="C202" i="37" s="1"/>
  <c r="A201" i="37"/>
  <c r="E201" i="37" s="1"/>
  <c r="D202" i="37" l="1"/>
  <c r="B203" i="37"/>
  <c r="C203" i="37" s="1"/>
  <c r="A202" i="37"/>
  <c r="E202" i="37" s="1"/>
  <c r="D203" i="37" l="1"/>
  <c r="B204" i="37"/>
  <c r="C204" i="37" s="1"/>
  <c r="A203" i="37"/>
  <c r="E203" i="37" s="1"/>
  <c r="D204" i="37" l="1"/>
  <c r="A204" i="37"/>
  <c r="E204" i="37" s="1"/>
  <c r="B205" i="37"/>
  <c r="C205" i="37" s="1"/>
  <c r="D205" i="37" l="1"/>
  <c r="B206" i="37"/>
  <c r="C206" i="37" s="1"/>
  <c r="A205" i="37"/>
  <c r="E205" i="37" s="1"/>
  <c r="D206" i="37" l="1"/>
  <c r="B207" i="37"/>
  <c r="C207" i="37" s="1"/>
  <c r="A206" i="37"/>
  <c r="E206" i="37" s="1"/>
  <c r="D207" i="37" l="1"/>
  <c r="B208" i="37"/>
  <c r="C208" i="37" s="1"/>
  <c r="A207" i="37"/>
  <c r="E207" i="37" s="1"/>
  <c r="D208" i="37" l="1"/>
  <c r="A208" i="37"/>
  <c r="E208" i="37" s="1"/>
  <c r="B209" i="37"/>
  <c r="C209" i="37" s="1"/>
  <c r="D209" i="37" l="1"/>
  <c r="A209" i="37"/>
  <c r="E209" i="37" s="1"/>
  <c r="B210" i="37"/>
  <c r="C210" i="37" s="1"/>
  <c r="D210" i="37" l="1"/>
  <c r="A210" i="37"/>
  <c r="E210" i="37" s="1"/>
  <c r="B211" i="37"/>
  <c r="C211" i="37" s="1"/>
  <c r="D211" i="37" l="1"/>
  <c r="B212" i="37"/>
  <c r="C212" i="37" s="1"/>
  <c r="A211" i="37"/>
  <c r="E211" i="37" s="1"/>
  <c r="D212" i="37" l="1"/>
  <c r="B213" i="37"/>
  <c r="C213" i="37" s="1"/>
  <c r="A212" i="37"/>
  <c r="E212" i="37" s="1"/>
  <c r="D213" i="37" l="1"/>
  <c r="A213" i="37"/>
  <c r="E213" i="37" s="1"/>
  <c r="B214" i="37"/>
  <c r="C214" i="37" s="1"/>
  <c r="D214" i="37" l="1"/>
  <c r="A214" i="37"/>
  <c r="E214" i="37" s="1"/>
  <c r="B215" i="37"/>
  <c r="C215" i="37" s="1"/>
  <c r="D215" i="37" l="1"/>
  <c r="A215" i="37"/>
  <c r="E215" i="37" s="1"/>
  <c r="B216" i="37"/>
  <c r="C216" i="37" s="1"/>
  <c r="D216" i="37" l="1"/>
  <c r="A216" i="37"/>
  <c r="E216" i="37" s="1"/>
  <c r="B217" i="37"/>
  <c r="C217" i="37" s="1"/>
  <c r="D217" i="37" l="1"/>
  <c r="A217" i="37"/>
  <c r="E217" i="37" s="1"/>
  <c r="B218" i="37"/>
  <c r="C218" i="37" s="1"/>
  <c r="D218" i="37" l="1"/>
  <c r="A218" i="37"/>
  <c r="E218" i="37" s="1"/>
  <c r="B219" i="37"/>
  <c r="C219" i="37" s="1"/>
  <c r="D219" i="37" l="1"/>
  <c r="A219" i="37"/>
  <c r="E219" i="37" s="1"/>
  <c r="B220" i="37"/>
  <c r="C220" i="37" s="1"/>
  <c r="D220" i="37" l="1"/>
  <c r="A220" i="37"/>
  <c r="E220" i="37" s="1"/>
  <c r="B221" i="37"/>
  <c r="C221" i="37" s="1"/>
  <c r="D221" i="37" l="1"/>
  <c r="A221" i="37"/>
  <c r="E221" i="37" s="1"/>
  <c r="B222" i="37"/>
  <c r="C222" i="37" s="1"/>
  <c r="D222" i="37" l="1"/>
  <c r="A222" i="37"/>
  <c r="E222" i="37" s="1"/>
  <c r="B223" i="37"/>
  <c r="C223" i="37" s="1"/>
  <c r="D223" i="37" l="1"/>
  <c r="A223" i="37"/>
  <c r="E223" i="37" s="1"/>
  <c r="B224" i="37"/>
  <c r="C224" i="37" s="1"/>
  <c r="D224" i="37" l="1"/>
  <c r="A224" i="37"/>
  <c r="E224" i="37" s="1"/>
  <c r="B225" i="37"/>
  <c r="C225" i="37" s="1"/>
  <c r="D225" i="37" l="1"/>
  <c r="A225" i="37"/>
  <c r="E225" i="37" s="1"/>
  <c r="B226" i="37"/>
  <c r="C226" i="37" s="1"/>
  <c r="D226" i="37" l="1"/>
  <c r="B227" i="37"/>
  <c r="C227" i="37" s="1"/>
  <c r="A226" i="37"/>
  <c r="E226" i="37" s="1"/>
  <c r="D227" i="37" l="1"/>
  <c r="B228" i="37"/>
  <c r="C228" i="37" s="1"/>
  <c r="A227" i="37"/>
  <c r="E227" i="37" s="1"/>
  <c r="D228" i="37" l="1"/>
  <c r="A228" i="37"/>
  <c r="E228" i="37" s="1"/>
  <c r="B229" i="37"/>
  <c r="C229" i="37" s="1"/>
  <c r="D229" i="37" l="1"/>
  <c r="A229" i="37"/>
  <c r="E229" i="37" s="1"/>
  <c r="B230" i="37"/>
  <c r="C230" i="37" s="1"/>
  <c r="D230" i="37" l="1"/>
  <c r="B231" i="37"/>
  <c r="C231" i="37" s="1"/>
  <c r="A230" i="37"/>
  <c r="E230" i="37" s="1"/>
  <c r="D231" i="37" l="1"/>
  <c r="B232" i="37"/>
  <c r="C232" i="37" s="1"/>
  <c r="A231" i="37"/>
  <c r="E231" i="37" s="1"/>
  <c r="D232" i="37" l="1"/>
  <c r="B233" i="37"/>
  <c r="C233" i="37" s="1"/>
  <c r="A232" i="37"/>
  <c r="E232" i="37" s="1"/>
  <c r="D233" i="37" l="1"/>
  <c r="B234" i="37"/>
  <c r="C234" i="37" s="1"/>
  <c r="A233" i="37"/>
  <c r="E233" i="37" s="1"/>
  <c r="D234" i="37" l="1"/>
  <c r="B235" i="37"/>
  <c r="C235" i="37" s="1"/>
  <c r="A234" i="37"/>
  <c r="E234" i="37" s="1"/>
  <c r="D235" i="37" l="1"/>
  <c r="A235" i="37"/>
  <c r="E235" i="37" s="1"/>
  <c r="B236" i="37"/>
  <c r="C236" i="37" s="1"/>
  <c r="D236" i="37" l="1"/>
  <c r="A236" i="37"/>
  <c r="E236" i="37" s="1"/>
  <c r="B237" i="37"/>
  <c r="C237" i="37" s="1"/>
  <c r="D237" i="37" l="1"/>
  <c r="B238" i="37"/>
  <c r="C238" i="37" s="1"/>
  <c r="A237" i="37"/>
  <c r="E237" i="37" s="1"/>
  <c r="D238" i="37" l="1"/>
  <c r="B239" i="37"/>
  <c r="C239" i="37" s="1"/>
  <c r="A238" i="37"/>
  <c r="E238" i="37" s="1"/>
  <c r="D239" i="37" l="1"/>
  <c r="A239" i="37"/>
  <c r="E239" i="37" s="1"/>
  <c r="B240" i="37"/>
  <c r="C240" i="37" s="1"/>
  <c r="D240" i="37" l="1"/>
  <c r="A240" i="37"/>
  <c r="E240" i="37" s="1"/>
  <c r="B241" i="37"/>
  <c r="C241" i="37" s="1"/>
  <c r="D241" i="37" l="1"/>
  <c r="A241" i="37"/>
  <c r="E241" i="37" s="1"/>
  <c r="B242" i="37"/>
  <c r="C242" i="37" s="1"/>
  <c r="D242" i="37" l="1"/>
  <c r="B243" i="37"/>
  <c r="C243" i="37" s="1"/>
  <c r="A242" i="37"/>
  <c r="E242" i="37" s="1"/>
  <c r="D243" i="37" l="1"/>
  <c r="B244" i="37"/>
  <c r="C244" i="37" s="1"/>
  <c r="A243" i="37"/>
  <c r="E243" i="37" s="1"/>
  <c r="D244" i="37" l="1"/>
  <c r="B245" i="37"/>
  <c r="C245" i="37" s="1"/>
  <c r="A244" i="37"/>
  <c r="E244" i="37" s="1"/>
  <c r="D245" i="37" l="1"/>
  <c r="A245" i="37"/>
  <c r="E245" i="37" s="1"/>
  <c r="B246" i="37"/>
  <c r="C246" i="37" s="1"/>
  <c r="D246" i="37" l="1"/>
  <c r="B247" i="37"/>
  <c r="C247" i="37" s="1"/>
  <c r="A246" i="37"/>
  <c r="E246" i="37" s="1"/>
  <c r="D247" i="37" l="1"/>
  <c r="B248" i="37"/>
  <c r="C248" i="37" s="1"/>
  <c r="A247" i="37"/>
  <c r="E247" i="37" s="1"/>
  <c r="D248" i="37" l="1"/>
  <c r="B249" i="37"/>
  <c r="C249" i="37" s="1"/>
  <c r="A248" i="37"/>
  <c r="E248" i="37" s="1"/>
  <c r="D249" i="37" l="1"/>
  <c r="B250" i="37"/>
  <c r="C250" i="37" s="1"/>
  <c r="A249" i="37"/>
  <c r="E249" i="37" s="1"/>
  <c r="D250" i="37" l="1"/>
  <c r="B251" i="37"/>
  <c r="C251" i="37" s="1"/>
  <c r="A250" i="37"/>
  <c r="E250" i="37" s="1"/>
  <c r="D251" i="37" l="1"/>
  <c r="B252" i="37"/>
  <c r="C252" i="37" s="1"/>
  <c r="A251" i="37"/>
  <c r="E251" i="37" s="1"/>
  <c r="D252" i="37" l="1"/>
  <c r="B253" i="37"/>
  <c r="C253" i="37" s="1"/>
  <c r="A252" i="37"/>
  <c r="E252" i="37" s="1"/>
  <c r="D253" i="37" l="1"/>
  <c r="A253" i="37"/>
  <c r="E253" i="37" s="1"/>
  <c r="B254" i="37"/>
  <c r="C254" i="37" s="1"/>
  <c r="D254" i="37" l="1"/>
  <c r="A254" i="37"/>
  <c r="E254" i="37" s="1"/>
  <c r="B255" i="37"/>
  <c r="C255" i="37" s="1"/>
  <c r="D255" i="37" l="1"/>
  <c r="B256" i="37"/>
  <c r="C256" i="37" s="1"/>
  <c r="A255" i="37"/>
  <c r="E255" i="37" s="1"/>
  <c r="D256" i="37" l="1"/>
  <c r="B257" i="37"/>
  <c r="C257" i="37" s="1"/>
  <c r="A256" i="37"/>
  <c r="E256" i="37" s="1"/>
  <c r="D257" i="37" l="1"/>
  <c r="A257" i="37"/>
  <c r="E257" i="37" s="1"/>
  <c r="B258" i="37"/>
  <c r="C258" i="37" s="1"/>
  <c r="D258" i="37" l="1"/>
  <c r="A258" i="37"/>
  <c r="E258" i="37" s="1"/>
  <c r="B259" i="37"/>
  <c r="C259" i="37" s="1"/>
  <c r="D259" i="37" l="1"/>
  <c r="A259" i="37"/>
  <c r="E259" i="37" s="1"/>
  <c r="B260" i="37"/>
  <c r="C260" i="37" s="1"/>
  <c r="D260" i="37" l="1"/>
  <c r="B261" i="37"/>
  <c r="C261" i="37" s="1"/>
  <c r="A260" i="37"/>
  <c r="E260" i="37" s="1"/>
  <c r="D261" i="37" l="1"/>
  <c r="A261" i="37"/>
  <c r="E261" i="37" s="1"/>
  <c r="B262" i="37"/>
  <c r="C262" i="37" s="1"/>
  <c r="D262" i="37" l="1"/>
  <c r="A262" i="37"/>
  <c r="E262" i="37" s="1"/>
  <c r="B263" i="37"/>
  <c r="C263" i="37" s="1"/>
  <c r="D263" i="37" l="1"/>
  <c r="A263" i="37"/>
  <c r="E263" i="37" s="1"/>
  <c r="B264" i="37"/>
  <c r="C264" i="37" s="1"/>
  <c r="D264" i="37" l="1"/>
  <c r="A264" i="37"/>
  <c r="E264" i="37" s="1"/>
  <c r="B265" i="37"/>
  <c r="C265" i="37" s="1"/>
  <c r="D265" i="37" l="1"/>
  <c r="A265" i="37"/>
  <c r="E265" i="37" s="1"/>
  <c r="B266" i="37"/>
  <c r="C266" i="37" s="1"/>
  <c r="D266" i="37" l="1"/>
  <c r="A266" i="37"/>
  <c r="E266" i="37" s="1"/>
  <c r="B267" i="37"/>
  <c r="C267" i="37" s="1"/>
  <c r="D267" i="37" l="1"/>
  <c r="A267" i="37"/>
  <c r="E267" i="37" s="1"/>
  <c r="B268" i="37"/>
  <c r="C268" i="37" s="1"/>
  <c r="D268" i="37" l="1"/>
  <c r="A268" i="37"/>
  <c r="E268" i="37" s="1"/>
  <c r="B269" i="37"/>
  <c r="C269" i="37" s="1"/>
  <c r="D269" i="37" l="1"/>
  <c r="A269" i="37"/>
  <c r="E269" i="37" s="1"/>
  <c r="B270" i="37"/>
  <c r="C270" i="37" s="1"/>
  <c r="D270" i="37" l="1"/>
  <c r="B271" i="37"/>
  <c r="C271" i="37" s="1"/>
  <c r="A270" i="37"/>
  <c r="E270" i="37" s="1"/>
  <c r="D271" i="37" l="1"/>
  <c r="B272" i="37"/>
  <c r="C272" i="37" s="1"/>
  <c r="A271" i="37"/>
  <c r="E271" i="37" s="1"/>
  <c r="D272" i="37" l="1"/>
  <c r="A272" i="37"/>
  <c r="E272" i="37" s="1"/>
  <c r="B273" i="37"/>
  <c r="C273" i="37" s="1"/>
  <c r="D273" i="37" l="1"/>
  <c r="B274" i="37"/>
  <c r="C274" i="37" s="1"/>
  <c r="A273" i="37"/>
  <c r="E273" i="37" s="1"/>
  <c r="D274" i="37" l="1"/>
  <c r="B275" i="37"/>
  <c r="C275" i="37" s="1"/>
  <c r="A274" i="37"/>
  <c r="E274" i="37" s="1"/>
  <c r="D275" i="37" l="1"/>
  <c r="B276" i="37"/>
  <c r="C276" i="37" s="1"/>
  <c r="A275" i="37"/>
  <c r="E275" i="37" s="1"/>
  <c r="D276" i="37" l="1"/>
  <c r="B277" i="37"/>
  <c r="C277" i="37" s="1"/>
  <c r="A276" i="37"/>
  <c r="E276" i="37" s="1"/>
  <c r="D277" i="37" l="1"/>
  <c r="A277" i="37"/>
  <c r="E277" i="37" s="1"/>
  <c r="B278" i="37"/>
  <c r="C278" i="37" s="1"/>
  <c r="A278" i="37" l="1"/>
  <c r="E278" i="37" s="1"/>
  <c r="B279" i="37"/>
  <c r="C279" i="37" s="1"/>
  <c r="D278" i="37"/>
  <c r="D279" i="37" l="1"/>
  <c r="A279" i="37"/>
  <c r="E279" i="37" s="1"/>
  <c r="B280" i="37"/>
  <c r="C280" i="37" s="1"/>
  <c r="A280" i="37" l="1"/>
  <c r="E280" i="37" s="1"/>
  <c r="B281" i="37"/>
  <c r="C281" i="37" s="1"/>
  <c r="D280" i="37"/>
  <c r="D281" i="37" l="1"/>
  <c r="A281" i="37"/>
  <c r="E281" i="37" s="1"/>
  <c r="B282" i="37"/>
  <c r="C282" i="37" s="1"/>
  <c r="A282" i="37" l="1"/>
  <c r="E282" i="37" s="1"/>
  <c r="B283" i="37"/>
  <c r="C283" i="37" s="1"/>
  <c r="D282" i="37"/>
  <c r="D283" i="37" l="1"/>
  <c r="A283" i="37"/>
  <c r="E283" i="37" s="1"/>
  <c r="B284" i="37"/>
  <c r="C284" i="37" s="1"/>
  <c r="A284" i="37" l="1"/>
  <c r="E284" i="37" s="1"/>
  <c r="B285" i="37"/>
  <c r="C285" i="37" s="1"/>
  <c r="D284" i="37"/>
  <c r="D285" i="37" l="1"/>
  <c r="A285" i="37"/>
  <c r="E285" i="37" s="1"/>
  <c r="B286" i="37"/>
  <c r="C286" i="37" s="1"/>
  <c r="A286" i="37" l="1"/>
  <c r="E286" i="37" s="1"/>
  <c r="B287" i="37"/>
  <c r="C287" i="37" s="1"/>
  <c r="D286" i="37"/>
  <c r="D287" i="37" l="1"/>
  <c r="A287" i="37"/>
  <c r="E287" i="37" s="1"/>
  <c r="B288" i="37"/>
  <c r="C288" i="37" s="1"/>
  <c r="A288" i="37" l="1"/>
  <c r="E288" i="37" s="1"/>
  <c r="B289" i="37"/>
  <c r="C289" i="37" s="1"/>
  <c r="D288" i="37"/>
  <c r="D289" i="37" l="1"/>
  <c r="A289" i="37"/>
  <c r="E289" i="37" s="1"/>
  <c r="B290" i="37"/>
  <c r="C290" i="37" s="1"/>
  <c r="A290" i="37" l="1"/>
  <c r="E290" i="37" s="1"/>
  <c r="B291" i="37"/>
  <c r="C291" i="37" s="1"/>
  <c r="D290" i="37"/>
  <c r="D291" i="37" l="1"/>
  <c r="A291" i="37"/>
  <c r="E291" i="37" s="1"/>
  <c r="B292" i="37"/>
  <c r="C292" i="37" s="1"/>
  <c r="A292" i="37" l="1"/>
  <c r="E292" i="37" s="1"/>
  <c r="B293" i="37"/>
  <c r="C293" i="37" s="1"/>
  <c r="D292" i="37"/>
  <c r="D293" i="37" l="1"/>
  <c r="A293" i="37"/>
  <c r="E293" i="37" s="1"/>
  <c r="B294" i="37"/>
  <c r="C294" i="37" s="1"/>
  <c r="A294" i="37" l="1"/>
  <c r="E294" i="37" s="1"/>
  <c r="B295" i="37"/>
  <c r="C295" i="37" s="1"/>
  <c r="D294" i="37"/>
  <c r="D295" i="37" l="1"/>
  <c r="A295" i="37"/>
  <c r="E295" i="37" s="1"/>
  <c r="B296" i="37"/>
  <c r="C296" i="37" s="1"/>
  <c r="A296" i="37" l="1"/>
  <c r="E296" i="37" s="1"/>
  <c r="B297" i="37"/>
  <c r="C297" i="37" s="1"/>
  <c r="D296" i="37"/>
  <c r="D297" i="37" l="1"/>
  <c r="A297" i="37"/>
  <c r="E297" i="37" s="1"/>
  <c r="B298" i="37"/>
  <c r="C298" i="37" s="1"/>
  <c r="A298" i="37" l="1"/>
  <c r="E298" i="37" s="1"/>
  <c r="B299" i="37"/>
  <c r="C299" i="37" s="1"/>
  <c r="D298" i="37"/>
  <c r="D299" i="37" l="1"/>
  <c r="A299" i="37"/>
  <c r="E299" i="37" s="1"/>
  <c r="B300" i="37"/>
  <c r="C300" i="37" s="1"/>
  <c r="A300" i="37" l="1"/>
  <c r="E300" i="37" s="1"/>
  <c r="B301" i="37"/>
  <c r="C301" i="37" s="1"/>
  <c r="D300" i="37"/>
  <c r="D301" i="37" l="1"/>
  <c r="A301" i="37"/>
  <c r="E301" i="37" s="1"/>
  <c r="B302" i="37"/>
  <c r="C302" i="37" s="1"/>
  <c r="A302" i="37" l="1"/>
  <c r="E302" i="37" s="1"/>
  <c r="B303" i="37"/>
  <c r="C303" i="37" s="1"/>
  <c r="D302" i="37"/>
  <c r="D303" i="37" l="1"/>
  <c r="A303" i="37"/>
  <c r="E303" i="37" s="1"/>
  <c r="B304" i="37"/>
  <c r="C304" i="37" s="1"/>
  <c r="A304" i="37" l="1"/>
  <c r="E304" i="37" s="1"/>
  <c r="B305" i="37"/>
  <c r="C305" i="37" s="1"/>
  <c r="D304" i="37"/>
  <c r="D305" i="37" l="1"/>
  <c r="A305" i="37"/>
  <c r="E305" i="37" s="1"/>
  <c r="B306" i="37"/>
  <c r="C306" i="37" s="1"/>
  <c r="A306" i="37" l="1"/>
  <c r="E306" i="37" s="1"/>
  <c r="B307" i="37"/>
  <c r="C307" i="37" s="1"/>
  <c r="D306" i="37"/>
  <c r="D307" i="37" l="1"/>
  <c r="A307" i="37"/>
  <c r="E307" i="37" s="1"/>
  <c r="B308" i="37"/>
  <c r="C308" i="37" s="1"/>
  <c r="A308" i="37" l="1"/>
  <c r="E308" i="37" s="1"/>
  <c r="B309" i="37"/>
  <c r="C309" i="37" s="1"/>
  <c r="D308" i="37"/>
  <c r="D309" i="37" l="1"/>
  <c r="A309" i="37"/>
  <c r="E309" i="37" s="1"/>
  <c r="B310" i="37"/>
  <c r="C310" i="37" s="1"/>
  <c r="A310" i="37" l="1"/>
  <c r="E310" i="37" s="1"/>
  <c r="B311" i="37"/>
  <c r="C311" i="37" s="1"/>
  <c r="D310" i="37"/>
  <c r="D311" i="37" l="1"/>
  <c r="A311" i="37"/>
  <c r="E311" i="37" s="1"/>
  <c r="B312" i="37"/>
  <c r="C312" i="37" s="1"/>
  <c r="A312" i="37" l="1"/>
  <c r="E312" i="37" s="1"/>
  <c r="B313" i="37"/>
  <c r="C313" i="37" s="1"/>
  <c r="D312" i="37"/>
  <c r="D313" i="37" l="1"/>
  <c r="A313" i="37"/>
  <c r="E313" i="37" s="1"/>
  <c r="B314" i="37"/>
  <c r="C314" i="37" s="1"/>
  <c r="A314" i="37" l="1"/>
  <c r="E314" i="37" s="1"/>
  <c r="B315" i="37"/>
  <c r="C315" i="37" s="1"/>
  <c r="D314" i="37"/>
  <c r="D315" i="37" l="1"/>
  <c r="A315" i="37"/>
  <c r="E315" i="37" s="1"/>
  <c r="B316" i="37"/>
  <c r="C316" i="37" s="1"/>
  <c r="A316" i="37" l="1"/>
  <c r="E316" i="37" s="1"/>
  <c r="B317" i="37"/>
  <c r="C317" i="37" s="1"/>
  <c r="D316" i="37"/>
  <c r="D317" i="37" l="1"/>
  <c r="A317" i="37"/>
  <c r="E317" i="37" s="1"/>
  <c r="B318" i="37"/>
  <c r="C318" i="37" s="1"/>
  <c r="A318" i="37" l="1"/>
  <c r="E318" i="37" s="1"/>
  <c r="B319" i="37"/>
  <c r="C319" i="37" s="1"/>
  <c r="D318" i="37"/>
  <c r="D319" i="37" l="1"/>
  <c r="A319" i="37"/>
  <c r="E319" i="37" s="1"/>
  <c r="B320" i="37"/>
  <c r="C320" i="37" s="1"/>
  <c r="A320" i="37" l="1"/>
  <c r="E320" i="37" s="1"/>
  <c r="B321" i="37"/>
  <c r="C321" i="37" s="1"/>
  <c r="D320" i="37"/>
  <c r="D321" i="37" l="1"/>
  <c r="A321" i="37"/>
  <c r="E321" i="37" s="1"/>
  <c r="B322" i="37"/>
  <c r="C322" i="37" s="1"/>
  <c r="A322" i="37" l="1"/>
  <c r="E322" i="37" s="1"/>
  <c r="B323" i="37"/>
  <c r="C323" i="37" s="1"/>
  <c r="D322" i="37"/>
  <c r="D323" i="37" l="1"/>
  <c r="A323" i="37"/>
  <c r="E323" i="37" s="1"/>
  <c r="B324" i="37"/>
  <c r="C324" i="37" s="1"/>
  <c r="A324" i="37" l="1"/>
  <c r="E324" i="37" s="1"/>
  <c r="B325" i="37"/>
  <c r="C325" i="37" s="1"/>
  <c r="D324" i="37"/>
  <c r="D325" i="37" l="1"/>
  <c r="A325" i="37"/>
  <c r="E325" i="37" s="1"/>
  <c r="B326" i="37"/>
  <c r="C326" i="37" s="1"/>
  <c r="A326" i="37" l="1"/>
  <c r="E326" i="37" s="1"/>
  <c r="B327" i="37"/>
  <c r="C327" i="37" s="1"/>
  <c r="D326" i="37"/>
  <c r="D327" i="37" l="1"/>
  <c r="A327" i="37"/>
  <c r="E327" i="37" s="1"/>
  <c r="B328" i="37"/>
  <c r="C328" i="37" s="1"/>
  <c r="A328" i="37" l="1"/>
  <c r="E328" i="37" s="1"/>
  <c r="B329" i="37"/>
  <c r="C329" i="37" s="1"/>
  <c r="D328" i="37"/>
  <c r="D329" i="37" l="1"/>
  <c r="A329" i="37"/>
  <c r="E329" i="37" s="1"/>
  <c r="B330" i="37"/>
  <c r="C330" i="37" s="1"/>
  <c r="A330" i="37" l="1"/>
  <c r="E330" i="37" s="1"/>
  <c r="B331" i="37"/>
  <c r="C331" i="37" s="1"/>
  <c r="D330" i="37"/>
  <c r="D331" i="37" l="1"/>
  <c r="A331" i="37"/>
  <c r="E331" i="37" s="1"/>
  <c r="B332" i="37"/>
  <c r="C332" i="37" s="1"/>
  <c r="A332" i="37" l="1"/>
  <c r="E332" i="37" s="1"/>
  <c r="B333" i="37"/>
  <c r="C333" i="37" s="1"/>
  <c r="D332" i="37"/>
  <c r="D333" i="37" l="1"/>
  <c r="A333" i="37"/>
  <c r="E333" i="37" s="1"/>
  <c r="B334" i="37"/>
  <c r="C334" i="37" s="1"/>
  <c r="A334" i="37" l="1"/>
  <c r="E334" i="37" s="1"/>
  <c r="B335" i="37"/>
  <c r="C335" i="37" s="1"/>
  <c r="D334" i="37"/>
  <c r="D335" i="37" l="1"/>
  <c r="A335" i="37"/>
  <c r="E335" i="37" s="1"/>
  <c r="B336" i="37"/>
  <c r="C336" i="37" s="1"/>
  <c r="A336" i="37" l="1"/>
  <c r="E336" i="37" s="1"/>
  <c r="B337" i="37"/>
  <c r="C337" i="37" s="1"/>
  <c r="D336" i="37"/>
  <c r="D337" i="37" l="1"/>
  <c r="A337" i="37"/>
  <c r="E337" i="37" s="1"/>
  <c r="B338" i="37"/>
  <c r="C338" i="37" s="1"/>
  <c r="A338" i="37" l="1"/>
  <c r="E338" i="37" s="1"/>
  <c r="B339" i="37"/>
  <c r="C339" i="37" s="1"/>
  <c r="D338" i="37"/>
  <c r="D339" i="37" l="1"/>
  <c r="A339" i="37"/>
  <c r="E339" i="37" s="1"/>
  <c r="B340" i="37"/>
  <c r="C340" i="37" s="1"/>
  <c r="A340" i="37" l="1"/>
  <c r="E340" i="37" s="1"/>
  <c r="B341" i="37"/>
  <c r="C341" i="37" s="1"/>
  <c r="D340" i="37"/>
  <c r="D341" i="37" l="1"/>
  <c r="A341" i="37"/>
  <c r="E341" i="37" s="1"/>
  <c r="B342" i="37"/>
  <c r="C342" i="37" s="1"/>
  <c r="A342" i="37" l="1"/>
  <c r="E342" i="37" s="1"/>
  <c r="B343" i="37"/>
  <c r="C343" i="37" s="1"/>
  <c r="D342" i="37"/>
  <c r="D343" i="37" l="1"/>
  <c r="A343" i="37"/>
  <c r="E343" i="37" s="1"/>
  <c r="B344" i="37"/>
  <c r="C344" i="37" s="1"/>
  <c r="A344" i="37" l="1"/>
  <c r="E344" i="37" s="1"/>
  <c r="B345" i="37"/>
  <c r="C345" i="37" s="1"/>
  <c r="D344" i="37"/>
  <c r="D345" i="37" l="1"/>
  <c r="A345" i="37"/>
  <c r="E345" i="37" s="1"/>
  <c r="B346" i="37"/>
  <c r="C346" i="37" s="1"/>
  <c r="A346" i="37" l="1"/>
  <c r="E346" i="37" s="1"/>
  <c r="B347" i="37"/>
  <c r="C347" i="37" s="1"/>
  <c r="D346" i="37"/>
  <c r="D347" i="37" l="1"/>
  <c r="A347" i="37"/>
  <c r="E347" i="37" s="1"/>
  <c r="B348" i="37"/>
  <c r="C348" i="37" s="1"/>
  <c r="A348" i="37" l="1"/>
  <c r="E348" i="37" s="1"/>
  <c r="B349" i="37"/>
  <c r="C349" i="37" s="1"/>
  <c r="D348" i="37"/>
  <c r="D349" i="37" l="1"/>
  <c r="A349" i="37"/>
  <c r="E349" i="37" s="1"/>
  <c r="B350" i="37"/>
  <c r="C350" i="37" s="1"/>
  <c r="A350" i="37" l="1"/>
  <c r="E350" i="37" s="1"/>
  <c r="B351" i="37"/>
  <c r="C351" i="37" s="1"/>
  <c r="D350" i="37"/>
  <c r="D351" i="37" l="1"/>
  <c r="A351" i="37"/>
  <c r="E351" i="37" s="1"/>
  <c r="B352" i="37"/>
  <c r="C352" i="37" s="1"/>
  <c r="A352" i="37" l="1"/>
  <c r="E352" i="37" s="1"/>
  <c r="B353" i="37"/>
  <c r="C353" i="37" s="1"/>
  <c r="D352" i="37"/>
  <c r="D353" i="37" l="1"/>
  <c r="A353" i="37"/>
  <c r="E353" i="37" s="1"/>
  <c r="B354" i="37"/>
  <c r="C354" i="37" s="1"/>
  <c r="A354" i="37" l="1"/>
  <c r="E354" i="37" s="1"/>
  <c r="B355" i="37"/>
  <c r="C355" i="37" s="1"/>
  <c r="D354" i="37"/>
  <c r="D355" i="37" l="1"/>
  <c r="A355" i="37"/>
  <c r="E355" i="37" s="1"/>
  <c r="B356" i="37"/>
  <c r="C356" i="37" s="1"/>
  <c r="A356" i="37" l="1"/>
  <c r="E356" i="37" s="1"/>
  <c r="B357" i="37"/>
  <c r="C357" i="37" s="1"/>
  <c r="D356" i="37"/>
  <c r="D357" i="37" l="1"/>
  <c r="A357" i="37"/>
  <c r="E357" i="37" s="1"/>
  <c r="B358" i="37"/>
  <c r="C358" i="37" s="1"/>
  <c r="A358" i="37" l="1"/>
  <c r="E358" i="37" s="1"/>
  <c r="B359" i="37"/>
  <c r="C359" i="37" s="1"/>
  <c r="D358" i="37"/>
  <c r="D359" i="37" l="1"/>
  <c r="A359" i="37"/>
  <c r="E359" i="37" s="1"/>
  <c r="B360" i="37"/>
  <c r="C360" i="37" s="1"/>
  <c r="A360" i="37" l="1"/>
  <c r="E360" i="37" s="1"/>
  <c r="B361" i="37"/>
  <c r="C361" i="37" s="1"/>
  <c r="D360" i="37"/>
  <c r="D361" i="37" l="1"/>
  <c r="A361" i="37"/>
  <c r="E361" i="37" s="1"/>
  <c r="B362" i="37"/>
  <c r="C362" i="37" s="1"/>
  <c r="A362" i="37" l="1"/>
  <c r="E362" i="37" s="1"/>
  <c r="B363" i="37"/>
  <c r="C363" i="37" s="1"/>
  <c r="D362" i="37"/>
  <c r="D363" i="37" l="1"/>
  <c r="A363" i="37"/>
  <c r="E363" i="37" s="1"/>
  <c r="B364" i="37"/>
  <c r="C364" i="37" s="1"/>
  <c r="A364" i="37" l="1"/>
  <c r="E364" i="37" s="1"/>
  <c r="B365" i="37"/>
  <c r="C365" i="37" s="1"/>
  <c r="D364" i="37"/>
  <c r="D365" i="37" l="1"/>
  <c r="A365" i="37"/>
  <c r="E365" i="37" s="1"/>
  <c r="B366" i="37"/>
  <c r="C366" i="37" s="1"/>
  <c r="A366" i="37" l="1"/>
  <c r="E366" i="37" s="1"/>
  <c r="B367" i="37"/>
  <c r="C367" i="37" s="1"/>
  <c r="D366" i="37"/>
  <c r="D367" i="37" l="1"/>
  <c r="A367" i="37"/>
  <c r="E367" i="37" s="1"/>
  <c r="B368" i="37"/>
  <c r="C368" i="37" s="1"/>
  <c r="A368" i="37" l="1"/>
  <c r="E368" i="37" s="1"/>
  <c r="B369" i="37"/>
  <c r="C369" i="37" s="1"/>
  <c r="D368" i="37"/>
  <c r="D369" i="37" l="1"/>
  <c r="A369" i="37"/>
  <c r="E369" i="37" s="1"/>
  <c r="B370" i="37"/>
  <c r="C370" i="37" s="1"/>
  <c r="A370" i="37" l="1"/>
  <c r="E370" i="37" s="1"/>
  <c r="B371" i="37"/>
  <c r="C371" i="37" s="1"/>
  <c r="D370" i="37"/>
  <c r="D371" i="37" l="1"/>
  <c r="A371" i="37"/>
  <c r="E371" i="37" s="1"/>
  <c r="B372" i="37"/>
  <c r="C372" i="37" s="1"/>
  <c r="A372" i="37" l="1"/>
  <c r="E372" i="37" s="1"/>
  <c r="B373" i="37"/>
  <c r="C373" i="37" s="1"/>
  <c r="D372" i="37"/>
  <c r="D373" i="37" l="1"/>
  <c r="A373" i="37"/>
  <c r="E373" i="37" s="1"/>
  <c r="B374" i="37"/>
  <c r="C374" i="37" s="1"/>
  <c r="A374" i="37" l="1"/>
  <c r="E374" i="37" s="1"/>
  <c r="B375" i="37"/>
  <c r="C375" i="37" s="1"/>
  <c r="D374" i="37"/>
  <c r="D375" i="37" l="1"/>
  <c r="A375" i="37"/>
  <c r="E375" i="37" s="1"/>
  <c r="B376" i="37"/>
  <c r="C376" i="37" s="1"/>
  <c r="A376" i="37" l="1"/>
  <c r="E376" i="37" s="1"/>
  <c r="B377" i="37"/>
  <c r="C377" i="37" s="1"/>
  <c r="D376" i="37"/>
  <c r="D377" i="37" l="1"/>
  <c r="A377" i="37"/>
  <c r="E377" i="37" s="1"/>
  <c r="B378" i="37"/>
  <c r="C378" i="37" s="1"/>
  <c r="A378" i="37" l="1"/>
  <c r="E378" i="37" s="1"/>
  <c r="B379" i="37"/>
  <c r="C379" i="37" s="1"/>
  <c r="D378" i="37"/>
  <c r="D379" i="37" l="1"/>
  <c r="A379" i="37"/>
  <c r="E379" i="37" s="1"/>
  <c r="B380" i="37"/>
  <c r="C380" i="37" s="1"/>
  <c r="A380" i="37" l="1"/>
  <c r="E380" i="37" s="1"/>
  <c r="B381" i="37"/>
  <c r="C381" i="37" s="1"/>
  <c r="D380" i="37"/>
  <c r="D381" i="37" l="1"/>
  <c r="A381" i="37"/>
  <c r="E381" i="37" s="1"/>
  <c r="B382" i="37"/>
  <c r="C382" i="37" s="1"/>
  <c r="A382" i="37" l="1"/>
  <c r="E382" i="37" s="1"/>
  <c r="B383" i="37"/>
  <c r="C383" i="37" s="1"/>
  <c r="D382" i="37"/>
  <c r="D383" i="37" l="1"/>
  <c r="A383" i="37"/>
  <c r="E383" i="37" s="1"/>
  <c r="B384" i="37"/>
  <c r="C384" i="37" s="1"/>
  <c r="A384" i="37" l="1"/>
  <c r="E384" i="37" s="1"/>
  <c r="B385" i="37"/>
  <c r="C385" i="37" s="1"/>
  <c r="D384" i="37"/>
  <c r="D385" i="37" l="1"/>
  <c r="A385" i="37"/>
  <c r="E385" i="37" s="1"/>
  <c r="B386" i="37"/>
  <c r="C386" i="37" s="1"/>
  <c r="A386" i="37" l="1"/>
  <c r="E386" i="37" s="1"/>
  <c r="B387" i="37"/>
  <c r="C387" i="37" s="1"/>
  <c r="D386" i="37"/>
  <c r="D387" i="37" l="1"/>
  <c r="A387" i="37"/>
  <c r="E387" i="37" s="1"/>
  <c r="B388" i="37"/>
  <c r="C388" i="37" s="1"/>
  <c r="A388" i="37" l="1"/>
  <c r="E388" i="37" s="1"/>
  <c r="B389" i="37"/>
  <c r="C389" i="37" s="1"/>
  <c r="D388" i="37"/>
  <c r="D389" i="37" l="1"/>
  <c r="A389" i="37"/>
  <c r="E389" i="37" s="1"/>
  <c r="B390" i="37"/>
  <c r="C390" i="37" s="1"/>
  <c r="A390" i="37" l="1"/>
  <c r="E390" i="37" s="1"/>
  <c r="B391" i="37"/>
  <c r="C391" i="37" s="1"/>
  <c r="D390" i="37"/>
  <c r="D391" i="37" l="1"/>
  <c r="A391" i="37"/>
  <c r="E391" i="37" s="1"/>
  <c r="B392" i="37"/>
  <c r="C392" i="37" s="1"/>
  <c r="A392" i="37" l="1"/>
  <c r="E392" i="37" s="1"/>
  <c r="B393" i="37"/>
  <c r="C393" i="37" s="1"/>
  <c r="D392" i="37"/>
  <c r="D393" i="37" l="1"/>
  <c r="A393" i="37"/>
  <c r="E393" i="37" s="1"/>
  <c r="B394" i="37"/>
  <c r="C394" i="37" s="1"/>
  <c r="A394" i="37" l="1"/>
  <c r="E394" i="37" s="1"/>
  <c r="B395" i="37"/>
  <c r="C395" i="37" s="1"/>
  <c r="D394" i="37"/>
  <c r="D395" i="37" l="1"/>
  <c r="A395" i="37"/>
  <c r="E395" i="37" s="1"/>
  <c r="B396" i="37"/>
  <c r="C396" i="37" s="1"/>
  <c r="A396" i="37" l="1"/>
  <c r="E396" i="37" s="1"/>
  <c r="B397" i="37"/>
  <c r="C397" i="37" s="1"/>
  <c r="D396" i="37"/>
  <c r="D397" i="37" l="1"/>
  <c r="A397" i="37"/>
  <c r="E397" i="37" s="1"/>
  <c r="B398" i="37"/>
  <c r="C398" i="37" s="1"/>
  <c r="A398" i="37" l="1"/>
  <c r="E398" i="37" s="1"/>
  <c r="B399" i="37"/>
  <c r="C399" i="37" s="1"/>
  <c r="D398" i="37"/>
  <c r="D399" i="37" l="1"/>
  <c r="A399" i="37"/>
  <c r="E399" i="37" s="1"/>
  <c r="B400" i="37"/>
  <c r="C400" i="37" s="1"/>
  <c r="A400" i="37" l="1"/>
  <c r="E400" i="37" s="1"/>
  <c r="B401" i="37"/>
  <c r="C401" i="37" s="1"/>
  <c r="D400" i="37"/>
  <c r="D401" i="37" l="1"/>
  <c r="A401" i="37"/>
  <c r="E401" i="37" s="1"/>
  <c r="B402" i="37"/>
  <c r="C402" i="37" s="1"/>
  <c r="A402" i="37" l="1"/>
  <c r="E402" i="37" s="1"/>
  <c r="B403" i="37"/>
  <c r="C403" i="37" s="1"/>
  <c r="D402" i="37"/>
  <c r="D403" i="37" l="1"/>
  <c r="A403" i="37"/>
  <c r="E403" i="37" s="1"/>
  <c r="B404" i="37"/>
  <c r="C404" i="37" s="1"/>
  <c r="A404" i="37" l="1"/>
  <c r="E404" i="37" s="1"/>
  <c r="B405" i="37"/>
  <c r="C405" i="37" s="1"/>
  <c r="D404" i="37"/>
  <c r="D405" i="37" l="1"/>
  <c r="A405" i="37"/>
  <c r="E405" i="37" s="1"/>
  <c r="B406" i="37"/>
  <c r="C406" i="37" s="1"/>
  <c r="A406" i="37" l="1"/>
  <c r="E406" i="37" s="1"/>
  <c r="B407" i="37"/>
  <c r="C407" i="37" s="1"/>
  <c r="D406" i="37"/>
  <c r="D407" i="37" l="1"/>
  <c r="A407" i="37"/>
  <c r="E407" i="37" s="1"/>
  <c r="B408" i="37"/>
  <c r="C408" i="37" s="1"/>
  <c r="A408" i="37" l="1"/>
  <c r="E408" i="37" s="1"/>
  <c r="B409" i="37"/>
  <c r="C409" i="37" s="1"/>
  <c r="D408" i="37"/>
  <c r="D409" i="37" l="1"/>
  <c r="B410" i="37"/>
  <c r="C410" i="37" s="1"/>
  <c r="A409" i="37"/>
  <c r="E409" i="37" l="1"/>
  <c r="F409" i="37"/>
  <c r="D410" i="37"/>
  <c r="B411" i="37"/>
  <c r="C411" i="37" s="1"/>
  <c r="A410" i="37"/>
  <c r="E410" i="37" l="1"/>
  <c r="E411" i="37"/>
  <c r="D411" i="37"/>
  <c r="A411" i="37"/>
  <c r="B412" i="37"/>
  <c r="C412" i="37" s="1"/>
  <c r="E412" i="37" l="1"/>
  <c r="D412" i="37"/>
  <c r="B413" i="37"/>
  <c r="A412" i="37"/>
  <c r="C413" i="37" l="1"/>
  <c r="E413" i="37"/>
  <c r="D413" i="37"/>
  <c r="A413" i="37"/>
  <c r="B414" i="37"/>
  <c r="C414" i="37" l="1"/>
  <c r="E414" i="37"/>
  <c r="D414" i="37"/>
  <c r="B415" i="37"/>
  <c r="A414" i="37"/>
  <c r="C415" i="37" l="1"/>
  <c r="E415" i="37"/>
  <c r="D415" i="37"/>
  <c r="A415" i="37"/>
  <c r="B416" i="37"/>
  <c r="C416" i="37" l="1"/>
  <c r="E416" i="37"/>
  <c r="D416" i="37"/>
  <c r="B417" i="37"/>
  <c r="A416" i="37"/>
  <c r="C417" i="37" l="1"/>
  <c r="E417" i="37"/>
  <c r="D417" i="37"/>
  <c r="A417" i="37"/>
  <c r="B418" i="37"/>
  <c r="C418" i="37" l="1"/>
  <c r="E418" i="37"/>
  <c r="D418" i="37"/>
  <c r="B419" i="37"/>
  <c r="A418" i="37"/>
  <c r="C419" i="37" l="1"/>
  <c r="E419" i="37"/>
  <c r="D419" i="37"/>
  <c r="A419" i="37"/>
  <c r="B420" i="37"/>
  <c r="C420" i="37" l="1"/>
  <c r="E420" i="37"/>
  <c r="D420" i="37"/>
  <c r="B421" i="37"/>
  <c r="A420" i="37"/>
  <c r="C421" i="37" l="1"/>
  <c r="E421" i="37"/>
  <c r="D421" i="37"/>
  <c r="A421" i="37"/>
  <c r="B422" i="37"/>
  <c r="C422" i="37" l="1"/>
  <c r="E422" i="37"/>
  <c r="D422" i="37"/>
  <c r="B423" i="37"/>
  <c r="A422" i="37"/>
  <c r="C423" i="37" l="1"/>
  <c r="E423" i="37"/>
  <c r="D423" i="37"/>
  <c r="A423" i="37"/>
  <c r="B424" i="37"/>
  <c r="C424" i="37" l="1"/>
  <c r="E424" i="37"/>
  <c r="D424" i="37"/>
  <c r="B425" i="37"/>
  <c r="A424" i="37"/>
  <c r="C425" i="37" l="1"/>
  <c r="E425" i="37"/>
  <c r="D425" i="37"/>
  <c r="A425" i="37"/>
  <c r="B426" i="37"/>
  <c r="C426" i="37" l="1"/>
  <c r="E426" i="37"/>
  <c r="D426" i="37"/>
  <c r="B427" i="37"/>
  <c r="A426" i="37"/>
  <c r="C427" i="37" l="1"/>
  <c r="E427" i="37"/>
  <c r="D427" i="37"/>
  <c r="A427" i="37"/>
  <c r="B428" i="37"/>
  <c r="C428" i="37" l="1"/>
  <c r="E428" i="37"/>
  <c r="D428" i="37"/>
  <c r="B429" i="37"/>
  <c r="A428" i="37"/>
  <c r="C429" i="37" l="1"/>
  <c r="E429" i="37"/>
  <c r="D429" i="37"/>
  <c r="A429" i="37"/>
  <c r="B430" i="37"/>
  <c r="C430" i="37" l="1"/>
  <c r="E430" i="37"/>
  <c r="D430" i="37"/>
  <c r="B431" i="37"/>
  <c r="A430" i="37"/>
  <c r="C431" i="37" l="1"/>
  <c r="E431" i="37"/>
  <c r="D431" i="37"/>
  <c r="A431" i="37"/>
  <c r="B432" i="37"/>
  <c r="C432" i="37" l="1"/>
  <c r="E432" i="37"/>
  <c r="D432" i="37"/>
  <c r="B433" i="37"/>
  <c r="A432" i="37"/>
  <c r="C433" i="37" l="1"/>
  <c r="E433" i="37"/>
  <c r="D433" i="37"/>
  <c r="A433" i="37"/>
  <c r="B434" i="37"/>
  <c r="C434" i="37" l="1"/>
  <c r="E434" i="37"/>
  <c r="D434" i="37"/>
  <c r="B435" i="37"/>
  <c r="A434" i="37"/>
  <c r="C435" i="37" l="1"/>
  <c r="E435" i="37"/>
  <c r="D435" i="37"/>
  <c r="A435" i="37"/>
  <c r="B436" i="37"/>
  <c r="C436" i="37" l="1"/>
  <c r="E436" i="37"/>
  <c r="D436" i="37"/>
  <c r="B437" i="37"/>
  <c r="A436" i="37"/>
  <c r="C437" i="37" l="1"/>
  <c r="E437" i="37"/>
  <c r="D437" i="37"/>
  <c r="A437" i="37"/>
  <c r="B438" i="37"/>
  <c r="C438" i="37" l="1"/>
  <c r="E438" i="37"/>
  <c r="D438" i="37"/>
  <c r="B439" i="37"/>
  <c r="A438" i="37"/>
  <c r="C439" i="37" l="1"/>
  <c r="E439" i="37"/>
  <c r="D439" i="37"/>
  <c r="A439" i="37"/>
  <c r="B440" i="37"/>
  <c r="C440" i="37" l="1"/>
  <c r="E440" i="37"/>
  <c r="D440" i="37"/>
  <c r="B441" i="37"/>
  <c r="A440" i="37"/>
  <c r="C441" i="37" l="1"/>
  <c r="E441" i="37"/>
  <c r="D441" i="37"/>
  <c r="A441" i="37"/>
  <c r="B442" i="37"/>
  <c r="C442" i="37" l="1"/>
  <c r="E442" i="37"/>
  <c r="D442" i="37"/>
  <c r="B443" i="37"/>
  <c r="A442" i="37"/>
  <c r="C443" i="37" l="1"/>
  <c r="E443" i="37"/>
  <c r="D443" i="37"/>
  <c r="A443" i="37"/>
  <c r="B444" i="37"/>
  <c r="C444" i="37" l="1"/>
  <c r="E444" i="37"/>
  <c r="D444" i="37"/>
  <c r="B445" i="37"/>
  <c r="A444" i="37"/>
  <c r="C445" i="37" l="1"/>
  <c r="E445" i="37"/>
  <c r="D445" i="37"/>
  <c r="A445" i="37"/>
  <c r="B446" i="37"/>
  <c r="C446" i="37" l="1"/>
  <c r="E446" i="37"/>
  <c r="D446" i="37"/>
  <c r="B447" i="37"/>
  <c r="A446" i="37"/>
  <c r="C447" i="37" l="1"/>
  <c r="E447" i="37"/>
  <c r="D447" i="37"/>
  <c r="A447" i="37"/>
  <c r="B448" i="37"/>
  <c r="C448" i="37" l="1"/>
  <c r="E448" i="37"/>
  <c r="D448" i="37"/>
  <c r="B449" i="37"/>
  <c r="A448" i="37"/>
  <c r="C449" i="37" l="1"/>
  <c r="E449" i="37"/>
  <c r="D449" i="37"/>
  <c r="A449" i="37"/>
  <c r="B450" i="37"/>
  <c r="C450" i="37" l="1"/>
  <c r="E450" i="37"/>
  <c r="D450" i="37"/>
  <c r="B451" i="37"/>
  <c r="A450" i="37"/>
  <c r="C451" i="37" l="1"/>
  <c r="E451" i="37"/>
  <c r="D451" i="37"/>
  <c r="A451" i="37"/>
  <c r="B452" i="37"/>
  <c r="C452" i="37" l="1"/>
  <c r="E452" i="37"/>
  <c r="D452" i="37"/>
  <c r="B453" i="37"/>
  <c r="A452" i="37"/>
  <c r="C453" i="37" l="1"/>
  <c r="E453" i="37"/>
  <c r="D453" i="37"/>
  <c r="A453" i="37"/>
  <c r="B454" i="37"/>
  <c r="C454" i="37" l="1"/>
  <c r="E454" i="37"/>
  <c r="D454" i="37"/>
  <c r="B455" i="37"/>
  <c r="C455" i="37" s="1"/>
  <c r="A454" i="37"/>
  <c r="D455" i="37" l="1"/>
  <c r="A455" i="37"/>
  <c r="E455" i="37" s="1"/>
  <c r="B456" i="37"/>
  <c r="C456" i="37" s="1"/>
  <c r="D456" i="37" l="1"/>
  <c r="B457" i="37"/>
  <c r="C457" i="37" s="1"/>
  <c r="A456" i="37"/>
  <c r="E456" i="37" s="1"/>
  <c r="D457" i="37" l="1"/>
  <c r="A457" i="37"/>
  <c r="E457" i="37" s="1"/>
  <c r="B458" i="37"/>
  <c r="C458" i="37" s="1"/>
  <c r="D458" i="37" l="1"/>
  <c r="B459" i="37"/>
  <c r="C459" i="37" s="1"/>
  <c r="A458" i="37"/>
  <c r="E458" i="37" s="1"/>
  <c r="D459" i="37" l="1"/>
  <c r="A459" i="37"/>
  <c r="E459" i="37" s="1"/>
  <c r="B460" i="37"/>
  <c r="C460" i="37" s="1"/>
  <c r="D460" i="37" l="1"/>
  <c r="B461" i="37"/>
  <c r="C461" i="37" s="1"/>
  <c r="A460" i="37"/>
  <c r="E460" i="37" s="1"/>
  <c r="D461" i="37" l="1"/>
  <c r="A461" i="37"/>
  <c r="E461" i="37" s="1"/>
  <c r="B462" i="37"/>
  <c r="C462" i="37" s="1"/>
  <c r="D462" i="37" l="1"/>
  <c r="B463" i="37"/>
  <c r="C463" i="37" s="1"/>
  <c r="A462" i="37"/>
  <c r="E462" i="37" s="1"/>
  <c r="D463" i="37" l="1"/>
  <c r="A463" i="37"/>
  <c r="E463" i="37" s="1"/>
  <c r="B464" i="37"/>
  <c r="C464" i="37" s="1"/>
  <c r="D464" i="37" l="1"/>
  <c r="B465" i="37"/>
  <c r="C465" i="37" s="1"/>
  <c r="A464" i="37"/>
  <c r="E464" i="37" s="1"/>
  <c r="D465" i="37" l="1"/>
  <c r="A465" i="37"/>
  <c r="E465" i="37" s="1"/>
  <c r="B466" i="37"/>
  <c r="C466" i="37" s="1"/>
  <c r="D466" i="37" l="1"/>
  <c r="B467" i="37"/>
  <c r="C467" i="37" s="1"/>
  <c r="A466" i="37"/>
  <c r="E466" i="37" s="1"/>
  <c r="D467" i="37" l="1"/>
  <c r="A467" i="37"/>
  <c r="E467" i="37" s="1"/>
  <c r="B468" i="37"/>
  <c r="C468" i="37" s="1"/>
  <c r="D468" i="37" l="1"/>
  <c r="B469" i="37"/>
  <c r="C469" i="37" s="1"/>
  <c r="A468" i="37"/>
  <c r="E468" i="37" s="1"/>
  <c r="D469" i="37" l="1"/>
  <c r="A469" i="37"/>
  <c r="E469" i="37" s="1"/>
  <c r="B470" i="37"/>
  <c r="C470" i="37" s="1"/>
  <c r="D470" i="37" l="1"/>
  <c r="B471" i="37"/>
  <c r="C471" i="37" s="1"/>
  <c r="A470" i="37"/>
  <c r="E470" i="37" s="1"/>
  <c r="D471" i="37" l="1"/>
  <c r="A471" i="37"/>
  <c r="E471" i="37" s="1"/>
  <c r="B472" i="37"/>
  <c r="C472" i="37" s="1"/>
  <c r="D472" i="37" l="1"/>
  <c r="B473" i="37"/>
  <c r="C473" i="37" s="1"/>
  <c r="A472" i="37"/>
  <c r="E472" i="37" s="1"/>
  <c r="D473" i="37" l="1"/>
  <c r="A473" i="37"/>
  <c r="E473" i="37" s="1"/>
  <c r="B474" i="37"/>
  <c r="C474" i="37" s="1"/>
  <c r="D474" i="37" l="1"/>
  <c r="B475" i="37"/>
  <c r="C475" i="37" s="1"/>
  <c r="A474" i="37"/>
  <c r="E474" i="37" s="1"/>
  <c r="D475" i="37" l="1"/>
  <c r="A475" i="37"/>
  <c r="E475" i="37" s="1"/>
  <c r="B476" i="37"/>
  <c r="C476" i="37" s="1"/>
  <c r="D476" i="37" l="1"/>
  <c r="B477" i="37"/>
  <c r="C477" i="37" s="1"/>
  <c r="A476" i="37"/>
  <c r="E476" i="37" s="1"/>
  <c r="D477" i="37" l="1"/>
  <c r="A477" i="37"/>
  <c r="E477" i="37" s="1"/>
  <c r="B478" i="37"/>
  <c r="C478" i="37" s="1"/>
  <c r="D478" i="37" l="1"/>
  <c r="B479" i="37"/>
  <c r="C479" i="37" s="1"/>
  <c r="A478" i="37"/>
  <c r="E478" i="37" s="1"/>
  <c r="D479" i="37" l="1"/>
  <c r="A479" i="37"/>
  <c r="E479" i="37" s="1"/>
  <c r="B480" i="37"/>
  <c r="C480" i="37" s="1"/>
  <c r="D480" i="37" l="1"/>
  <c r="B481" i="37"/>
  <c r="C481" i="37" s="1"/>
  <c r="A480" i="37"/>
  <c r="E480" i="37" s="1"/>
  <c r="D481" i="37" l="1"/>
  <c r="A481" i="37"/>
  <c r="E481" i="37" s="1"/>
  <c r="B482" i="37"/>
  <c r="C482" i="37" s="1"/>
  <c r="D482" i="37" l="1"/>
  <c r="B483" i="37"/>
  <c r="C483" i="37" s="1"/>
  <c r="A482" i="37"/>
  <c r="E482" i="37" s="1"/>
  <c r="D483" i="37" l="1"/>
  <c r="A483" i="37"/>
  <c r="E483" i="37" s="1"/>
  <c r="B484" i="37"/>
  <c r="C484" i="37" s="1"/>
  <c r="D484" i="37" l="1"/>
  <c r="B485" i="37"/>
  <c r="C485" i="37" s="1"/>
  <c r="A484" i="37"/>
  <c r="E484" i="37" s="1"/>
  <c r="D485" i="37" l="1"/>
  <c r="A485" i="37"/>
  <c r="E485" i="37" s="1"/>
  <c r="B486" i="37"/>
  <c r="C486" i="37" s="1"/>
  <c r="D486" i="37" l="1"/>
  <c r="B487" i="37"/>
  <c r="C487" i="37" s="1"/>
  <c r="A486" i="37"/>
  <c r="E486" i="37" s="1"/>
  <c r="D487" i="37" l="1"/>
  <c r="A487" i="37"/>
  <c r="E487" i="37" s="1"/>
  <c r="B488" i="37"/>
  <c r="C488" i="37" s="1"/>
  <c r="D488" i="37" l="1"/>
  <c r="B489" i="37"/>
  <c r="C489" i="37" s="1"/>
  <c r="A488" i="37"/>
  <c r="E488" i="37" s="1"/>
  <c r="D489" i="37" l="1"/>
  <c r="A489" i="37"/>
  <c r="E489" i="37" s="1"/>
  <c r="B490" i="37"/>
  <c r="C490" i="37" s="1"/>
  <c r="D490" i="37" l="1"/>
  <c r="B491" i="37"/>
  <c r="C491" i="37" s="1"/>
  <c r="A490" i="37"/>
  <c r="E490" i="37" s="1"/>
  <c r="D491" i="37" l="1"/>
  <c r="A491" i="37"/>
  <c r="E491" i="37" s="1"/>
  <c r="B492" i="37"/>
  <c r="C492" i="37" s="1"/>
  <c r="D492" i="37" l="1"/>
  <c r="B493" i="37"/>
  <c r="C493" i="37" s="1"/>
  <c r="A492" i="37"/>
  <c r="E492" i="37" s="1"/>
  <c r="D493" i="37" l="1"/>
  <c r="A493" i="37"/>
  <c r="E493" i="37" s="1"/>
  <c r="B494" i="37"/>
  <c r="C494" i="37" s="1"/>
  <c r="D494" i="37" l="1"/>
  <c r="B495" i="37"/>
  <c r="C495" i="37" s="1"/>
  <c r="A494" i="37"/>
  <c r="E494" i="37" s="1"/>
  <c r="D495" i="37" l="1"/>
  <c r="A495" i="37"/>
  <c r="E495" i="37" s="1"/>
  <c r="B496" i="37"/>
  <c r="C496" i="37" s="1"/>
  <c r="D496" i="37" l="1"/>
  <c r="B497" i="37"/>
  <c r="C497" i="37" s="1"/>
  <c r="A496" i="37"/>
  <c r="E496" i="37" s="1"/>
  <c r="D497" i="37" l="1"/>
  <c r="B498" i="37"/>
  <c r="C498" i="37" s="1"/>
  <c r="A497" i="37"/>
  <c r="E497" i="37" s="1"/>
  <c r="D498" i="37" l="1"/>
  <c r="B499" i="37"/>
  <c r="C499" i="37" s="1"/>
  <c r="A498" i="37"/>
  <c r="E498" i="37" s="1"/>
  <c r="D499" i="37" l="1"/>
  <c r="B500" i="37"/>
  <c r="C500" i="37" s="1"/>
  <c r="A499" i="37"/>
  <c r="E499" i="37" s="1"/>
  <c r="D500" i="37" l="1"/>
  <c r="B501" i="37"/>
  <c r="C501" i="37" s="1"/>
  <c r="A500" i="37"/>
  <c r="E500" i="37" s="1"/>
  <c r="D501" i="37" l="1"/>
  <c r="B502" i="37"/>
  <c r="C502" i="37" s="1"/>
  <c r="A501" i="37"/>
  <c r="E501" i="37" s="1"/>
  <c r="D502" i="37" l="1"/>
  <c r="B503" i="37"/>
  <c r="C503" i="37" s="1"/>
  <c r="A502" i="37"/>
  <c r="E502" i="37" s="1"/>
  <c r="D503" i="37" l="1"/>
  <c r="B504" i="37"/>
  <c r="C504" i="37" s="1"/>
  <c r="A503" i="37"/>
  <c r="E503" i="37" s="1"/>
  <c r="D504" i="37" l="1"/>
  <c r="B505" i="37"/>
  <c r="C505" i="37" s="1"/>
  <c r="A504" i="37"/>
  <c r="E504" i="37" s="1"/>
  <c r="D505" i="37" l="1"/>
  <c r="B506" i="37"/>
  <c r="C506" i="37" s="1"/>
  <c r="A505" i="37"/>
  <c r="E505" i="37" s="1"/>
  <c r="D506" i="37" l="1"/>
  <c r="B507" i="37"/>
  <c r="C507" i="37" s="1"/>
  <c r="A506" i="37"/>
  <c r="E506" i="37" s="1"/>
  <c r="D507" i="37" l="1"/>
  <c r="B508" i="37"/>
  <c r="C508" i="37" s="1"/>
  <c r="A507" i="37"/>
  <c r="E507" i="37" s="1"/>
  <c r="D508" i="37" l="1"/>
  <c r="B509" i="37"/>
  <c r="C509" i="37" s="1"/>
  <c r="A508" i="37"/>
  <c r="E508" i="37" s="1"/>
  <c r="D509" i="37" l="1"/>
  <c r="B510" i="37"/>
  <c r="C510" i="37" s="1"/>
  <c r="A509" i="37"/>
  <c r="E509" i="37" s="1"/>
  <c r="D510" i="37" l="1"/>
  <c r="B511" i="37"/>
  <c r="C511" i="37" s="1"/>
  <c r="A510" i="37"/>
  <c r="E510" i="37" s="1"/>
  <c r="D511" i="37" l="1"/>
  <c r="B512" i="37"/>
  <c r="C512" i="37" s="1"/>
  <c r="A511" i="37"/>
  <c r="E511" i="37" s="1"/>
  <c r="D512" i="37" l="1"/>
  <c r="B513" i="37"/>
  <c r="C513" i="37" s="1"/>
  <c r="A512" i="37"/>
  <c r="E512" i="37" s="1"/>
  <c r="D513" i="37" l="1"/>
  <c r="B514" i="37"/>
  <c r="C514" i="37" s="1"/>
  <c r="A513" i="37"/>
  <c r="E513" i="37" s="1"/>
  <c r="D514" i="37" l="1"/>
  <c r="B515" i="37"/>
  <c r="C515" i="37" s="1"/>
  <c r="A514" i="37"/>
  <c r="E514" i="37" s="1"/>
  <c r="D515" i="37" l="1"/>
  <c r="B516" i="37"/>
  <c r="C516" i="37" s="1"/>
  <c r="A515" i="37"/>
  <c r="E515" i="37" s="1"/>
  <c r="D516" i="37" l="1"/>
  <c r="B517" i="37"/>
  <c r="C517" i="37" s="1"/>
  <c r="A516" i="37"/>
  <c r="E516" i="37" s="1"/>
  <c r="D517" i="37" l="1"/>
  <c r="B518" i="37"/>
  <c r="C518" i="37" s="1"/>
  <c r="A517" i="37"/>
  <c r="E517" i="37" s="1"/>
  <c r="D518" i="37" l="1"/>
  <c r="B519" i="37"/>
  <c r="C519" i="37" s="1"/>
  <c r="A518" i="37"/>
  <c r="E518" i="37" s="1"/>
  <c r="D519" i="37" l="1"/>
  <c r="B520" i="37"/>
  <c r="C520" i="37" s="1"/>
  <c r="A519" i="37"/>
  <c r="E519" i="37" s="1"/>
  <c r="D520" i="37" l="1"/>
  <c r="B521" i="37"/>
  <c r="C521" i="37" s="1"/>
  <c r="A520" i="37"/>
  <c r="E520" i="37" s="1"/>
  <c r="D521" i="37" l="1"/>
  <c r="B522" i="37"/>
  <c r="C522" i="37" s="1"/>
  <c r="A521" i="37"/>
  <c r="E521" i="37" s="1"/>
  <c r="D522" i="37" l="1"/>
  <c r="B523" i="37"/>
  <c r="C523" i="37" s="1"/>
  <c r="A522" i="37"/>
  <c r="E522" i="37" s="1"/>
  <c r="D523" i="37" l="1"/>
  <c r="B524" i="37"/>
  <c r="C524" i="37" s="1"/>
  <c r="A523" i="37"/>
  <c r="E523" i="37" s="1"/>
  <c r="D524" i="37" l="1"/>
  <c r="B525" i="37"/>
  <c r="C525" i="37" s="1"/>
  <c r="A524" i="37"/>
  <c r="E524" i="37" s="1"/>
  <c r="D525" i="37" l="1"/>
  <c r="B526" i="37"/>
  <c r="C526" i="37" s="1"/>
  <c r="A525" i="37"/>
  <c r="E525" i="37" s="1"/>
  <c r="D526" i="37" l="1"/>
  <c r="B527" i="37"/>
  <c r="C527" i="37" s="1"/>
  <c r="A526" i="37"/>
  <c r="E526" i="37" s="1"/>
  <c r="D527" i="37" l="1"/>
  <c r="B528" i="37"/>
  <c r="C528" i="37" s="1"/>
  <c r="A527" i="37"/>
  <c r="E527" i="37" s="1"/>
  <c r="D528" i="37" l="1"/>
  <c r="B529" i="37"/>
  <c r="C529" i="37" s="1"/>
  <c r="A528" i="37"/>
  <c r="E528" i="37" s="1"/>
  <c r="D529" i="37" l="1"/>
  <c r="B530" i="37"/>
  <c r="C530" i="37" s="1"/>
  <c r="A529" i="37"/>
  <c r="E529" i="37" s="1"/>
  <c r="D530" i="37" l="1"/>
  <c r="B531" i="37"/>
  <c r="C531" i="37" s="1"/>
  <c r="A530" i="37"/>
  <c r="E530" i="37" s="1"/>
  <c r="D531" i="37" l="1"/>
  <c r="B532" i="37"/>
  <c r="C532" i="37" s="1"/>
  <c r="A531" i="37"/>
  <c r="E531" i="37" s="1"/>
  <c r="D532" i="37" l="1"/>
  <c r="B533" i="37"/>
  <c r="C533" i="37" s="1"/>
  <c r="A532" i="37"/>
  <c r="E532" i="37" s="1"/>
  <c r="D533" i="37" l="1"/>
  <c r="B534" i="37"/>
  <c r="C534" i="37" s="1"/>
  <c r="A533" i="37"/>
  <c r="E533" i="37" s="1"/>
  <c r="D534" i="37" l="1"/>
  <c r="B535" i="37"/>
  <c r="C535" i="37" s="1"/>
  <c r="A534" i="37"/>
  <c r="E534" i="37" s="1"/>
  <c r="D535" i="37" l="1"/>
  <c r="B536" i="37"/>
  <c r="C536" i="37" s="1"/>
  <c r="A535" i="37"/>
  <c r="E535" i="37" s="1"/>
  <c r="D536" i="37" l="1"/>
  <c r="B537" i="37"/>
  <c r="C537" i="37" s="1"/>
  <c r="A536" i="37"/>
  <c r="E536" i="37" s="1"/>
  <c r="D537" i="37" l="1"/>
  <c r="B538" i="37"/>
  <c r="C538" i="37" s="1"/>
  <c r="A537" i="37"/>
  <c r="E537" i="37" s="1"/>
  <c r="D538" i="37" l="1"/>
  <c r="B539" i="37"/>
  <c r="C539" i="37" s="1"/>
  <c r="A538" i="37"/>
  <c r="E538" i="37" s="1"/>
  <c r="D539" i="37" l="1"/>
  <c r="B540" i="37"/>
  <c r="C540" i="37" s="1"/>
  <c r="A539" i="37"/>
  <c r="E539" i="37" s="1"/>
  <c r="D540" i="37" l="1"/>
  <c r="B541" i="37"/>
  <c r="C541" i="37" s="1"/>
  <c r="A540" i="37"/>
  <c r="E540" i="37" s="1"/>
  <c r="D541" i="37" l="1"/>
  <c r="B542" i="37"/>
  <c r="C542" i="37" s="1"/>
  <c r="A541" i="37"/>
  <c r="E541" i="37" s="1"/>
  <c r="D542" i="37" l="1"/>
  <c r="B543" i="37"/>
  <c r="C543" i="37" s="1"/>
  <c r="A542" i="37"/>
  <c r="E542" i="37" s="1"/>
  <c r="D543" i="37" l="1"/>
  <c r="B544" i="37"/>
  <c r="C544" i="37" s="1"/>
  <c r="A543" i="37"/>
  <c r="E543" i="37" s="1"/>
  <c r="D544" i="37" l="1"/>
  <c r="B545" i="37"/>
  <c r="C545" i="37" s="1"/>
  <c r="A544" i="37"/>
  <c r="E544" i="37" s="1"/>
  <c r="D545" i="37" l="1"/>
  <c r="B546" i="37"/>
  <c r="C546" i="37" s="1"/>
  <c r="A545" i="37"/>
  <c r="E545" i="37" s="1"/>
  <c r="D546" i="37" l="1"/>
  <c r="B547" i="37"/>
  <c r="C547" i="37" s="1"/>
  <c r="A546" i="37"/>
  <c r="E546" i="37" s="1"/>
  <c r="D547" i="37" l="1"/>
  <c r="B548" i="37"/>
  <c r="C548" i="37" s="1"/>
  <c r="A547" i="37"/>
  <c r="E547" i="37" s="1"/>
  <c r="D548" i="37" l="1"/>
  <c r="B549" i="37"/>
  <c r="C549" i="37" s="1"/>
  <c r="A548" i="37"/>
  <c r="E548" i="37" s="1"/>
  <c r="D549" i="37" l="1"/>
  <c r="B550" i="37"/>
  <c r="C550" i="37" s="1"/>
  <c r="A549" i="37"/>
  <c r="E549" i="37" s="1"/>
  <c r="D550" i="37" l="1"/>
  <c r="B551" i="37"/>
  <c r="C551" i="37" s="1"/>
  <c r="A550" i="37"/>
  <c r="E550" i="37" s="1"/>
  <c r="D551" i="37" l="1"/>
  <c r="B552" i="37"/>
  <c r="C552" i="37" s="1"/>
  <c r="A551" i="37"/>
  <c r="E551" i="37" s="1"/>
  <c r="D552" i="37" l="1"/>
  <c r="B553" i="37"/>
  <c r="C553" i="37" s="1"/>
  <c r="A552" i="37"/>
  <c r="E552" i="37" s="1"/>
  <c r="D553" i="37" l="1"/>
  <c r="B554" i="37"/>
  <c r="C554" i="37" s="1"/>
  <c r="A553" i="37"/>
  <c r="E553" i="37" s="1"/>
  <c r="D554" i="37" l="1"/>
  <c r="B555" i="37"/>
  <c r="C555" i="37" s="1"/>
  <c r="A554" i="37"/>
  <c r="E554" i="37" s="1"/>
  <c r="D555" i="37" l="1"/>
  <c r="B556" i="37"/>
  <c r="C556" i="37" s="1"/>
  <c r="A555" i="37"/>
  <c r="E555" i="37" s="1"/>
  <c r="D556" i="37" l="1"/>
  <c r="B557" i="37"/>
  <c r="C557" i="37" s="1"/>
  <c r="A556" i="37"/>
  <c r="E556" i="37" s="1"/>
  <c r="D557" i="37" l="1"/>
  <c r="B558" i="37"/>
  <c r="C558" i="37" s="1"/>
  <c r="A557" i="37"/>
  <c r="E557" i="37" s="1"/>
  <c r="D558" i="37" l="1"/>
  <c r="B559" i="37"/>
  <c r="C559" i="37" s="1"/>
  <c r="A558" i="37"/>
  <c r="E558" i="37" s="1"/>
  <c r="D559" i="37" l="1"/>
  <c r="B560" i="37"/>
  <c r="C560" i="37" s="1"/>
  <c r="A559" i="37"/>
  <c r="E559" i="37" s="1"/>
  <c r="D560" i="37" l="1"/>
  <c r="B561" i="37"/>
  <c r="C561" i="37" s="1"/>
  <c r="A560" i="37"/>
  <c r="E560" i="37" s="1"/>
  <c r="D561" i="37" l="1"/>
  <c r="B562" i="37"/>
  <c r="C562" i="37" s="1"/>
  <c r="A561" i="37"/>
  <c r="E561" i="37" s="1"/>
  <c r="D562" i="37" l="1"/>
  <c r="B563" i="37"/>
  <c r="C563" i="37" s="1"/>
  <c r="A562" i="37"/>
  <c r="E562" i="37" s="1"/>
  <c r="D563" i="37" l="1"/>
  <c r="B564" i="37"/>
  <c r="C564" i="37" s="1"/>
  <c r="A563" i="37"/>
  <c r="E563" i="37" s="1"/>
  <c r="D564" i="37" l="1"/>
  <c r="B565" i="37"/>
  <c r="C565" i="37" s="1"/>
  <c r="A564" i="37"/>
  <c r="E564" i="37" s="1"/>
  <c r="D565" i="37" l="1"/>
  <c r="B566" i="37"/>
  <c r="C566" i="37" s="1"/>
  <c r="A565" i="37"/>
  <c r="E565" i="37" s="1"/>
  <c r="D566" i="37" l="1"/>
  <c r="B567" i="37"/>
  <c r="C567" i="37" s="1"/>
  <c r="A566" i="37"/>
  <c r="E566" i="37" s="1"/>
  <c r="D567" i="37" l="1"/>
  <c r="B568" i="37"/>
  <c r="C568" i="37" s="1"/>
  <c r="A567" i="37"/>
  <c r="E567" i="37" s="1"/>
  <c r="D568" i="37" l="1"/>
  <c r="B569" i="37"/>
  <c r="C569" i="37" s="1"/>
  <c r="A568" i="37"/>
  <c r="E568" i="37" s="1"/>
  <c r="D569" i="37" l="1"/>
  <c r="B570" i="37"/>
  <c r="C570" i="37" s="1"/>
  <c r="A569" i="37"/>
  <c r="E569" i="37" s="1"/>
  <c r="D570" i="37" l="1"/>
  <c r="B571" i="37"/>
  <c r="C571" i="37" s="1"/>
  <c r="A570" i="37"/>
  <c r="E570" i="37" s="1"/>
  <c r="D571" i="37" l="1"/>
  <c r="B572" i="37"/>
  <c r="C572" i="37" s="1"/>
  <c r="A571" i="37"/>
  <c r="E571" i="37" s="1"/>
  <c r="D572" i="37" l="1"/>
  <c r="B573" i="37"/>
  <c r="C573" i="37" s="1"/>
  <c r="A572" i="37"/>
  <c r="E572" i="37" s="1"/>
  <c r="D573" i="37" l="1"/>
  <c r="B574" i="37"/>
  <c r="C574" i="37" s="1"/>
  <c r="A573" i="37"/>
  <c r="E573" i="37" s="1"/>
  <c r="D574" i="37" l="1"/>
  <c r="B575" i="37"/>
  <c r="C575" i="37" s="1"/>
  <c r="A574" i="37"/>
  <c r="E574" i="37" s="1"/>
  <c r="D575" i="37" l="1"/>
  <c r="B576" i="37"/>
  <c r="C576" i="37" s="1"/>
  <c r="A575" i="37"/>
  <c r="E575" i="37" s="1"/>
  <c r="D576" i="37" l="1"/>
  <c r="B577" i="37"/>
  <c r="C577" i="37" s="1"/>
  <c r="A576" i="37"/>
  <c r="E576" i="37" s="1"/>
  <c r="D577" i="37" l="1"/>
  <c r="B578" i="37"/>
  <c r="C578" i="37" s="1"/>
  <c r="A577" i="37"/>
  <c r="E577" i="37" s="1"/>
  <c r="D578" i="37" l="1"/>
  <c r="B579" i="37"/>
  <c r="C579" i="37" s="1"/>
  <c r="A578" i="37"/>
  <c r="E578" i="37" s="1"/>
  <c r="D579" i="37" l="1"/>
  <c r="B580" i="37"/>
  <c r="C580" i="37" s="1"/>
  <c r="A579" i="37"/>
  <c r="E579" i="37" s="1"/>
  <c r="D580" i="37" l="1"/>
  <c r="B581" i="37"/>
  <c r="C581" i="37" s="1"/>
  <c r="A580" i="37"/>
  <c r="E580" i="37" s="1"/>
  <c r="D581" i="37" l="1"/>
  <c r="B582" i="37"/>
  <c r="C582" i="37" s="1"/>
  <c r="A581" i="37"/>
  <c r="E581" i="37" s="1"/>
  <c r="D582" i="37" l="1"/>
  <c r="B583" i="37"/>
  <c r="C583" i="37" s="1"/>
  <c r="A582" i="37"/>
  <c r="E582" i="37" s="1"/>
  <c r="D583" i="37" l="1"/>
  <c r="B584" i="37"/>
  <c r="C584" i="37" s="1"/>
  <c r="A583" i="37"/>
  <c r="E583" i="37" s="1"/>
  <c r="D584" i="37" l="1"/>
  <c r="B585" i="37"/>
  <c r="C585" i="37" s="1"/>
  <c r="A584" i="37"/>
  <c r="E584" i="37" s="1"/>
  <c r="D585" i="37" l="1"/>
  <c r="B586" i="37"/>
  <c r="C586" i="37" s="1"/>
  <c r="A585" i="37"/>
  <c r="E585" i="37" s="1"/>
  <c r="D586" i="37" l="1"/>
  <c r="B587" i="37"/>
  <c r="C587" i="37" s="1"/>
  <c r="A586" i="37"/>
  <c r="E586" i="37" s="1"/>
  <c r="D587" i="37" l="1"/>
  <c r="B588" i="37"/>
  <c r="C588" i="37" s="1"/>
  <c r="A587" i="37"/>
  <c r="E587" i="37" s="1"/>
  <c r="D588" i="37" l="1"/>
  <c r="B589" i="37"/>
  <c r="C589" i="37" s="1"/>
  <c r="A588" i="37"/>
  <c r="E588" i="37" s="1"/>
  <c r="D589" i="37" l="1"/>
  <c r="B590" i="37"/>
  <c r="C590" i="37" s="1"/>
  <c r="A589" i="37"/>
  <c r="E589" i="37" s="1"/>
  <c r="D590" i="37" l="1"/>
  <c r="B591" i="37"/>
  <c r="C591" i="37" s="1"/>
  <c r="A590" i="37"/>
  <c r="E590" i="37" s="1"/>
  <c r="D591" i="37" l="1"/>
  <c r="B592" i="37"/>
  <c r="C592" i="37" s="1"/>
  <c r="A591" i="37"/>
  <c r="E591" i="37" s="1"/>
  <c r="D592" i="37" l="1"/>
  <c r="B593" i="37"/>
  <c r="C593" i="37" s="1"/>
  <c r="A592" i="37"/>
  <c r="E592" i="37" s="1"/>
  <c r="D593" i="37" l="1"/>
  <c r="B594" i="37"/>
  <c r="C594" i="37" s="1"/>
  <c r="A593" i="37"/>
  <c r="E593" i="37" s="1"/>
  <c r="D594" i="37" l="1"/>
  <c r="B595" i="37"/>
  <c r="C595" i="37" s="1"/>
  <c r="A594" i="37"/>
  <c r="E594" i="37" s="1"/>
  <c r="D595" i="37" l="1"/>
  <c r="B596" i="37"/>
  <c r="C596" i="37" s="1"/>
  <c r="A595" i="37"/>
  <c r="E595" i="37" s="1"/>
  <c r="D596" i="37" l="1"/>
  <c r="B597" i="37"/>
  <c r="C597" i="37" s="1"/>
  <c r="A596" i="37"/>
  <c r="E596" i="37" s="1"/>
  <c r="D597" i="37" l="1"/>
  <c r="B598" i="37"/>
  <c r="C598" i="37" s="1"/>
  <c r="A597" i="37"/>
  <c r="E597" i="37" s="1"/>
  <c r="D598" i="37" l="1"/>
  <c r="B599" i="37"/>
  <c r="C599" i="37" s="1"/>
  <c r="A598" i="37"/>
  <c r="E598" i="37" s="1"/>
  <c r="D599" i="37" l="1"/>
  <c r="B600" i="37"/>
  <c r="C600" i="37" s="1"/>
  <c r="A599" i="37"/>
  <c r="E599" i="37" s="1"/>
  <c r="D600" i="37" l="1"/>
  <c r="B601" i="37"/>
  <c r="C601" i="37" s="1"/>
  <c r="A600" i="37"/>
  <c r="E600" i="37" s="1"/>
  <c r="D601" i="37" l="1"/>
  <c r="B602" i="37"/>
  <c r="C602" i="37" s="1"/>
  <c r="A601" i="37"/>
  <c r="E601" i="37" s="1"/>
  <c r="D602" i="37" l="1"/>
  <c r="B603" i="37"/>
  <c r="C603" i="37" s="1"/>
  <c r="A602" i="37"/>
  <c r="E602" i="37" s="1"/>
  <c r="D603" i="37" l="1"/>
  <c r="B604" i="37"/>
  <c r="C604" i="37" s="1"/>
  <c r="A603" i="37"/>
  <c r="E603" i="37" s="1"/>
  <c r="D604" i="37" l="1"/>
  <c r="B605" i="37"/>
  <c r="C605" i="37" s="1"/>
  <c r="A604" i="37"/>
  <c r="E604" i="37" s="1"/>
  <c r="D605" i="37" l="1"/>
  <c r="B606" i="37"/>
  <c r="C606" i="37" s="1"/>
  <c r="A605" i="37"/>
  <c r="E605" i="37" s="1"/>
  <c r="D606" i="37" l="1"/>
  <c r="B607" i="37"/>
  <c r="C607" i="37" s="1"/>
  <c r="A606" i="37"/>
  <c r="E606" i="37" s="1"/>
  <c r="D607" i="37" l="1"/>
  <c r="B608" i="37"/>
  <c r="C608" i="37" s="1"/>
  <c r="A607" i="37"/>
  <c r="E607" i="37" s="1"/>
  <c r="D608" i="37" l="1"/>
  <c r="B609" i="37"/>
  <c r="C609" i="37" s="1"/>
  <c r="A608" i="37"/>
  <c r="E608" i="37" s="1"/>
  <c r="D609" i="37" l="1"/>
  <c r="B610" i="37"/>
  <c r="C610" i="37" s="1"/>
  <c r="A609" i="37"/>
  <c r="E609" i="37" s="1"/>
  <c r="D610" i="37" l="1"/>
  <c r="B611" i="37"/>
  <c r="C611" i="37" s="1"/>
  <c r="A610" i="37"/>
  <c r="E610" i="37" s="1"/>
  <c r="D611" i="37" l="1"/>
  <c r="B612" i="37"/>
  <c r="C612" i="37" s="1"/>
  <c r="A611" i="37"/>
  <c r="E611" i="37" s="1"/>
  <c r="D612" i="37" l="1"/>
  <c r="B613" i="37"/>
  <c r="C613" i="37" s="1"/>
  <c r="A612" i="37"/>
  <c r="E612" i="37" s="1"/>
  <c r="D613" i="37" l="1"/>
  <c r="B614" i="37"/>
  <c r="C614" i="37" s="1"/>
  <c r="A613" i="37"/>
  <c r="E613" i="37" s="1"/>
  <c r="D614" i="37" l="1"/>
  <c r="B615" i="37"/>
  <c r="C615" i="37" s="1"/>
  <c r="A614" i="37"/>
  <c r="E614" i="37" s="1"/>
  <c r="D615" i="37" l="1"/>
  <c r="B616" i="37"/>
  <c r="C616" i="37" s="1"/>
  <c r="A615" i="37"/>
  <c r="E615" i="37" s="1"/>
  <c r="D616" i="37" l="1"/>
  <c r="B617" i="37"/>
  <c r="C617" i="37" s="1"/>
  <c r="A616" i="37"/>
  <c r="E616" i="37" s="1"/>
  <c r="D617" i="37" l="1"/>
  <c r="B618" i="37"/>
  <c r="C618" i="37" s="1"/>
  <c r="A617" i="37"/>
  <c r="E617" i="37" s="1"/>
  <c r="D618" i="37" l="1"/>
  <c r="B619" i="37"/>
  <c r="C619" i="37" s="1"/>
  <c r="A618" i="37"/>
  <c r="E618" i="37" s="1"/>
  <c r="D619" i="37" l="1"/>
  <c r="B620" i="37"/>
  <c r="C620" i="37" s="1"/>
  <c r="A619" i="37"/>
  <c r="E619" i="37" s="1"/>
  <c r="D620" i="37" l="1"/>
  <c r="B621" i="37"/>
  <c r="C621" i="37" s="1"/>
  <c r="A620" i="37"/>
  <c r="E620" i="37" s="1"/>
  <c r="D621" i="37" l="1"/>
  <c r="B622" i="37"/>
  <c r="C622" i="37" s="1"/>
  <c r="A621" i="37"/>
  <c r="E621" i="37" s="1"/>
  <c r="D622" i="37" l="1"/>
  <c r="B623" i="37"/>
  <c r="C623" i="37" s="1"/>
  <c r="A622" i="37"/>
  <c r="E622" i="37" s="1"/>
  <c r="D623" i="37" l="1"/>
  <c r="B624" i="37"/>
  <c r="C624" i="37" s="1"/>
  <c r="A623" i="37"/>
  <c r="E623" i="37" s="1"/>
  <c r="D624" i="37" l="1"/>
  <c r="B625" i="37"/>
  <c r="C625" i="37" s="1"/>
  <c r="A624" i="37"/>
  <c r="E624" i="37" s="1"/>
  <c r="D625" i="37" l="1"/>
  <c r="B626" i="37"/>
  <c r="C626" i="37" s="1"/>
  <c r="A625" i="37"/>
  <c r="E625" i="37" s="1"/>
  <c r="D626" i="37" l="1"/>
  <c r="B627" i="37"/>
  <c r="C627" i="37" s="1"/>
  <c r="A626" i="37"/>
  <c r="E626" i="37" s="1"/>
  <c r="D627" i="37" l="1"/>
  <c r="B628" i="37"/>
  <c r="C628" i="37" s="1"/>
  <c r="A627" i="37"/>
  <c r="E627" i="37" s="1"/>
  <c r="D628" i="37" l="1"/>
  <c r="B629" i="37"/>
  <c r="C629" i="37" s="1"/>
  <c r="A628" i="37"/>
  <c r="E628" i="37" s="1"/>
  <c r="D629" i="37" l="1"/>
  <c r="B630" i="37"/>
  <c r="C630" i="37" s="1"/>
  <c r="A629" i="37"/>
  <c r="E629" i="37" s="1"/>
  <c r="D630" i="37" l="1"/>
  <c r="B631" i="37"/>
  <c r="C631" i="37" s="1"/>
  <c r="A630" i="37"/>
  <c r="E630" i="37" s="1"/>
  <c r="D631" i="37" l="1"/>
  <c r="B632" i="37"/>
  <c r="C632" i="37" s="1"/>
  <c r="A631" i="37"/>
  <c r="E631" i="37" s="1"/>
  <c r="D632" i="37" l="1"/>
  <c r="B633" i="37"/>
  <c r="C633" i="37" s="1"/>
  <c r="A632" i="37"/>
  <c r="E632" i="37" s="1"/>
  <c r="D633" i="37" l="1"/>
  <c r="B634" i="37"/>
  <c r="C634" i="37" s="1"/>
  <c r="A633" i="37"/>
  <c r="E633" i="37" s="1"/>
  <c r="D634" i="37" l="1"/>
  <c r="B635" i="37"/>
  <c r="C635" i="37" s="1"/>
  <c r="A634" i="37"/>
  <c r="E634" i="37" s="1"/>
  <c r="D635" i="37" l="1"/>
  <c r="B636" i="37"/>
  <c r="C636" i="37" s="1"/>
  <c r="A635" i="37"/>
  <c r="E635" i="37" s="1"/>
  <c r="D636" i="37" l="1"/>
  <c r="B637" i="37"/>
  <c r="C637" i="37" s="1"/>
  <c r="A636" i="37"/>
  <c r="E636" i="37" s="1"/>
  <c r="D637" i="37" l="1"/>
  <c r="B638" i="37"/>
  <c r="C638" i="37" s="1"/>
  <c r="A637" i="37"/>
  <c r="E637" i="37" s="1"/>
  <c r="D638" i="37" l="1"/>
  <c r="B639" i="37"/>
  <c r="C639" i="37" s="1"/>
  <c r="A638" i="37"/>
  <c r="E638" i="37" s="1"/>
  <c r="D639" i="37" l="1"/>
  <c r="B640" i="37"/>
  <c r="C640" i="37" s="1"/>
  <c r="A639" i="37"/>
  <c r="E639" i="37" s="1"/>
  <c r="D640" i="37" l="1"/>
  <c r="B641" i="37"/>
  <c r="C641" i="37" s="1"/>
  <c r="A640" i="37"/>
  <c r="E640" i="37" s="1"/>
  <c r="D641" i="37" l="1"/>
  <c r="B642" i="37"/>
  <c r="C642" i="37" s="1"/>
  <c r="A641" i="37"/>
  <c r="E641" i="37" s="1"/>
  <c r="D642" i="37" l="1"/>
  <c r="B643" i="37"/>
  <c r="C643" i="37" s="1"/>
  <c r="A642" i="37"/>
  <c r="E642" i="37" s="1"/>
  <c r="D643" i="37" l="1"/>
  <c r="B644" i="37"/>
  <c r="C644" i="37" s="1"/>
  <c r="A643" i="37"/>
  <c r="E643" i="37" s="1"/>
  <c r="D644" i="37" l="1"/>
  <c r="B645" i="37"/>
  <c r="C645" i="37" s="1"/>
  <c r="A644" i="37"/>
  <c r="E644" i="37" s="1"/>
  <c r="D645" i="37" l="1"/>
  <c r="B646" i="37"/>
  <c r="C646" i="37" s="1"/>
  <c r="A645" i="37"/>
  <c r="E645" i="37" s="1"/>
  <c r="D646" i="37" l="1"/>
  <c r="B647" i="37"/>
  <c r="C647" i="37" s="1"/>
  <c r="A646" i="37"/>
  <c r="E646" i="37" s="1"/>
  <c r="B648" i="37" l="1"/>
  <c r="C648" i="37" s="1"/>
  <c r="D647" i="37"/>
  <c r="A647" i="37"/>
  <c r="E647" i="37" s="1"/>
  <c r="B649" i="37" l="1"/>
  <c r="C649" i="37" s="1"/>
  <c r="A648" i="37"/>
  <c r="E648" i="37" s="1"/>
  <c r="D648" i="37"/>
  <c r="B650" i="37" l="1"/>
  <c r="C650" i="37" s="1"/>
  <c r="A649" i="37"/>
  <c r="E649" i="37" s="1"/>
  <c r="D649" i="37"/>
  <c r="B651" i="37" l="1"/>
  <c r="C651" i="37" s="1"/>
  <c r="A650" i="37"/>
  <c r="E650" i="37" s="1"/>
  <c r="D650" i="37"/>
  <c r="B652" i="37" l="1"/>
  <c r="C652" i="37" s="1"/>
  <c r="A651" i="37"/>
  <c r="E651" i="37" s="1"/>
  <c r="D651" i="37"/>
  <c r="B653" i="37" l="1"/>
  <c r="C653" i="37" s="1"/>
  <c r="A652" i="37"/>
  <c r="E652" i="37" s="1"/>
  <c r="D652" i="37"/>
  <c r="B654" i="37" l="1"/>
  <c r="C654" i="37" s="1"/>
  <c r="A653" i="37"/>
  <c r="E653" i="37" s="1"/>
  <c r="D653" i="37"/>
  <c r="B655" i="37" l="1"/>
  <c r="C655" i="37" s="1"/>
  <c r="A654" i="37"/>
  <c r="E654" i="37" s="1"/>
  <c r="D654" i="37"/>
  <c r="B656" i="37" l="1"/>
  <c r="C656" i="37" s="1"/>
  <c r="A655" i="37"/>
  <c r="E655" i="37" s="1"/>
  <c r="D655" i="37"/>
  <c r="B657" i="37" l="1"/>
  <c r="C657" i="37" s="1"/>
  <c r="A656" i="37"/>
  <c r="E656" i="37" s="1"/>
  <c r="D656" i="37"/>
  <c r="B658" i="37" l="1"/>
  <c r="C658" i="37" s="1"/>
  <c r="A657" i="37"/>
  <c r="E657" i="37" s="1"/>
  <c r="D657" i="37"/>
  <c r="B659" i="37" l="1"/>
  <c r="C659" i="37" s="1"/>
  <c r="A658" i="37"/>
  <c r="E658" i="37" s="1"/>
  <c r="D658" i="37"/>
  <c r="B660" i="37" l="1"/>
  <c r="C660" i="37" s="1"/>
  <c r="A659" i="37"/>
  <c r="E659" i="37" s="1"/>
  <c r="D659" i="37"/>
  <c r="B661" i="37" l="1"/>
  <c r="C661" i="37" s="1"/>
  <c r="A660" i="37"/>
  <c r="E660" i="37" s="1"/>
  <c r="D660" i="37"/>
  <c r="B662" i="37" l="1"/>
  <c r="C662" i="37" s="1"/>
  <c r="A661" i="37"/>
  <c r="E661" i="37" s="1"/>
  <c r="D661" i="37"/>
  <c r="B663" i="37" l="1"/>
  <c r="C663" i="37" s="1"/>
  <c r="A662" i="37"/>
  <c r="E662" i="37" s="1"/>
  <c r="D662" i="37"/>
  <c r="B664" i="37" l="1"/>
  <c r="C664" i="37" s="1"/>
  <c r="A663" i="37"/>
  <c r="E663" i="37" s="1"/>
  <c r="D663" i="37"/>
  <c r="B665" i="37" l="1"/>
  <c r="C665" i="37" s="1"/>
  <c r="A664" i="37"/>
  <c r="E664" i="37" s="1"/>
  <c r="D664" i="37"/>
  <c r="B666" i="37" l="1"/>
  <c r="C666" i="37" s="1"/>
  <c r="A665" i="37"/>
  <c r="E665" i="37" s="1"/>
  <c r="D665" i="37"/>
  <c r="B667" i="37" l="1"/>
  <c r="C667" i="37" s="1"/>
  <c r="A666" i="37"/>
  <c r="E666" i="37" s="1"/>
  <c r="D666" i="37"/>
  <c r="B668" i="37" l="1"/>
  <c r="C668" i="37" s="1"/>
  <c r="A667" i="37"/>
  <c r="E667" i="37" s="1"/>
  <c r="D667" i="37"/>
  <c r="B669" i="37" l="1"/>
  <c r="C669" i="37" s="1"/>
  <c r="A668" i="37"/>
  <c r="E668" i="37" s="1"/>
  <c r="D668" i="37"/>
  <c r="B670" i="37" l="1"/>
  <c r="C670" i="37" s="1"/>
  <c r="A669" i="37"/>
  <c r="E669" i="37" s="1"/>
  <c r="D669" i="37"/>
  <c r="B671" i="37" l="1"/>
  <c r="C671" i="37" s="1"/>
  <c r="A670" i="37"/>
  <c r="E670" i="37" s="1"/>
  <c r="D670" i="37"/>
  <c r="B672" i="37" l="1"/>
  <c r="C672" i="37" s="1"/>
  <c r="A671" i="37"/>
  <c r="E671" i="37" s="1"/>
  <c r="D671" i="37"/>
  <c r="B673" i="37" l="1"/>
  <c r="C673" i="37" s="1"/>
  <c r="A672" i="37"/>
  <c r="E672" i="37" s="1"/>
  <c r="D672" i="37"/>
  <c r="B674" i="37" l="1"/>
  <c r="C674" i="37" s="1"/>
  <c r="A673" i="37"/>
  <c r="E673" i="37" s="1"/>
  <c r="D673" i="37"/>
  <c r="B675" i="37" l="1"/>
  <c r="C675" i="37" s="1"/>
  <c r="A674" i="37"/>
  <c r="E674" i="37" s="1"/>
  <c r="D674" i="37"/>
  <c r="B676" i="37" l="1"/>
  <c r="C676" i="37" s="1"/>
  <c r="A675" i="37"/>
  <c r="E675" i="37" s="1"/>
  <c r="D675" i="37"/>
  <c r="B677" i="37" l="1"/>
  <c r="C677" i="37" s="1"/>
  <c r="A676" i="37"/>
  <c r="E676" i="37" s="1"/>
  <c r="D676" i="37"/>
  <c r="B678" i="37" l="1"/>
  <c r="C678" i="37" s="1"/>
  <c r="A677" i="37"/>
  <c r="E677" i="37" s="1"/>
  <c r="D677" i="37"/>
  <c r="B679" i="37" l="1"/>
  <c r="C679" i="37" s="1"/>
  <c r="A678" i="37"/>
  <c r="E678" i="37" s="1"/>
  <c r="D678" i="37"/>
  <c r="B680" i="37" l="1"/>
  <c r="C680" i="37" s="1"/>
  <c r="A679" i="37"/>
  <c r="E679" i="37" s="1"/>
  <c r="D679" i="37"/>
  <c r="B681" i="37" l="1"/>
  <c r="C681" i="37" s="1"/>
  <c r="A680" i="37"/>
  <c r="E680" i="37" s="1"/>
  <c r="D680" i="37"/>
  <c r="B682" i="37" l="1"/>
  <c r="C682" i="37" s="1"/>
  <c r="A681" i="37"/>
  <c r="E681" i="37" s="1"/>
  <c r="D681" i="37"/>
  <c r="B683" i="37" l="1"/>
  <c r="C683" i="37" s="1"/>
  <c r="A682" i="37"/>
  <c r="E682" i="37" s="1"/>
  <c r="D682" i="37"/>
  <c r="B684" i="37" l="1"/>
  <c r="C684" i="37" s="1"/>
  <c r="A683" i="37"/>
  <c r="E683" i="37" s="1"/>
  <c r="D683" i="37"/>
  <c r="B685" i="37" l="1"/>
  <c r="C685" i="37" s="1"/>
  <c r="A684" i="37"/>
  <c r="E684" i="37" s="1"/>
  <c r="D684" i="37"/>
  <c r="B686" i="37" l="1"/>
  <c r="C686" i="37" s="1"/>
  <c r="A685" i="37"/>
  <c r="E685" i="37" s="1"/>
  <c r="D685" i="37"/>
  <c r="B687" i="37" l="1"/>
  <c r="C687" i="37" s="1"/>
  <c r="A686" i="37"/>
  <c r="E686" i="37" s="1"/>
  <c r="D686" i="37"/>
  <c r="B688" i="37" l="1"/>
  <c r="C688" i="37" s="1"/>
  <c r="A687" i="37"/>
  <c r="E687" i="37" s="1"/>
  <c r="D687" i="37"/>
  <c r="B689" i="37" l="1"/>
  <c r="C689" i="37" s="1"/>
  <c r="A688" i="37"/>
  <c r="E688" i="37" s="1"/>
  <c r="D688" i="37"/>
  <c r="B690" i="37" l="1"/>
  <c r="C690" i="37" s="1"/>
  <c r="A689" i="37"/>
  <c r="E689" i="37" s="1"/>
  <c r="D689" i="37"/>
  <c r="B691" i="37" l="1"/>
  <c r="C691" i="37" s="1"/>
  <c r="A690" i="37"/>
  <c r="E690" i="37" s="1"/>
  <c r="D690" i="37"/>
  <c r="B692" i="37" l="1"/>
  <c r="C692" i="37" s="1"/>
  <c r="A691" i="37"/>
  <c r="E691" i="37" s="1"/>
  <c r="D691" i="37"/>
  <c r="B693" i="37" l="1"/>
  <c r="C693" i="37" s="1"/>
  <c r="A692" i="37"/>
  <c r="E692" i="37" s="1"/>
  <c r="D692" i="37"/>
  <c r="B694" i="37" l="1"/>
  <c r="C694" i="37" s="1"/>
  <c r="A693" i="37"/>
  <c r="E693" i="37" s="1"/>
  <c r="D693" i="37"/>
  <c r="B695" i="37" l="1"/>
  <c r="C695" i="37" s="1"/>
  <c r="A694" i="37"/>
  <c r="E694" i="37" s="1"/>
  <c r="D694" i="37"/>
  <c r="B696" i="37" l="1"/>
  <c r="C696" i="37" s="1"/>
  <c r="A695" i="37"/>
  <c r="E695" i="37" s="1"/>
  <c r="D695" i="37"/>
  <c r="B697" i="37" l="1"/>
  <c r="C697" i="37" s="1"/>
  <c r="A696" i="37"/>
  <c r="E696" i="37" s="1"/>
  <c r="D696" i="37"/>
  <c r="B698" i="37" l="1"/>
  <c r="C698" i="37" s="1"/>
  <c r="A697" i="37"/>
  <c r="E697" i="37" s="1"/>
  <c r="D697" i="37"/>
  <c r="B699" i="37" l="1"/>
  <c r="C699" i="37" s="1"/>
  <c r="A698" i="37"/>
  <c r="E698" i="37" s="1"/>
  <c r="D698" i="37"/>
  <c r="B700" i="37" l="1"/>
  <c r="C700" i="37" s="1"/>
  <c r="A699" i="37"/>
  <c r="E699" i="37" s="1"/>
  <c r="D699" i="37"/>
  <c r="B701" i="37" l="1"/>
  <c r="C701" i="37" s="1"/>
  <c r="A700" i="37"/>
  <c r="E700" i="37" s="1"/>
  <c r="D700" i="37"/>
  <c r="B702" i="37" l="1"/>
  <c r="C702" i="37" s="1"/>
  <c r="A701" i="37"/>
  <c r="E701" i="37" s="1"/>
  <c r="D701" i="37"/>
  <c r="B703" i="37" l="1"/>
  <c r="C703" i="37" s="1"/>
  <c r="A702" i="37"/>
  <c r="E702" i="37" s="1"/>
  <c r="D702" i="37"/>
  <c r="B704" i="37" l="1"/>
  <c r="C704" i="37" s="1"/>
  <c r="A703" i="37"/>
  <c r="E703" i="37" s="1"/>
  <c r="D703" i="37"/>
  <c r="B705" i="37" l="1"/>
  <c r="C705" i="37" s="1"/>
  <c r="A704" i="37"/>
  <c r="E704" i="37" s="1"/>
  <c r="D704" i="37"/>
  <c r="B706" i="37" l="1"/>
  <c r="C706" i="37" s="1"/>
  <c r="A705" i="37"/>
  <c r="E705" i="37" s="1"/>
  <c r="D705" i="37"/>
  <c r="B707" i="37" l="1"/>
  <c r="C707" i="37" s="1"/>
  <c r="A706" i="37"/>
  <c r="E706" i="37" s="1"/>
  <c r="D706" i="37"/>
  <c r="B708" i="37" l="1"/>
  <c r="C708" i="37" s="1"/>
  <c r="A707" i="37"/>
  <c r="E707" i="37" s="1"/>
  <c r="D707" i="37"/>
  <c r="B709" i="37" l="1"/>
  <c r="C709" i="37" s="1"/>
  <c r="A708" i="37"/>
  <c r="E708" i="37" s="1"/>
  <c r="D708" i="37"/>
  <c r="B710" i="37" l="1"/>
  <c r="C710" i="37" s="1"/>
  <c r="A709" i="37"/>
  <c r="E709" i="37" s="1"/>
  <c r="D709" i="37"/>
  <c r="B711" i="37" l="1"/>
  <c r="C711" i="37" s="1"/>
  <c r="A710" i="37"/>
  <c r="E710" i="37" s="1"/>
  <c r="D710" i="37"/>
  <c r="B712" i="37" l="1"/>
  <c r="C712" i="37" s="1"/>
  <c r="A711" i="37"/>
  <c r="E711" i="37" s="1"/>
  <c r="D711" i="37"/>
  <c r="B713" i="37" l="1"/>
  <c r="C713" i="37" s="1"/>
  <c r="A712" i="37"/>
  <c r="E712" i="37" s="1"/>
  <c r="D712" i="37"/>
  <c r="B714" i="37" l="1"/>
  <c r="C714" i="37" s="1"/>
  <c r="A713" i="37"/>
  <c r="E713" i="37" s="1"/>
  <c r="D713" i="37"/>
  <c r="B715" i="37" l="1"/>
  <c r="C715" i="37" s="1"/>
  <c r="A714" i="37"/>
  <c r="E714" i="37" s="1"/>
  <c r="D714" i="37"/>
  <c r="B716" i="37" l="1"/>
  <c r="C716" i="37" s="1"/>
  <c r="A715" i="37"/>
  <c r="E715" i="37" s="1"/>
  <c r="D715" i="37"/>
  <c r="B717" i="37" l="1"/>
  <c r="C717" i="37" s="1"/>
  <c r="A716" i="37"/>
  <c r="E716" i="37" s="1"/>
  <c r="D716" i="37"/>
  <c r="B718" i="37" l="1"/>
  <c r="C718" i="37" s="1"/>
  <c r="A717" i="37"/>
  <c r="E717" i="37" s="1"/>
  <c r="D717" i="37"/>
  <c r="B719" i="37" l="1"/>
  <c r="C719" i="37" s="1"/>
  <c r="A718" i="37"/>
  <c r="E718" i="37" s="1"/>
  <c r="D718" i="37"/>
  <c r="B720" i="37" l="1"/>
  <c r="C720" i="37" s="1"/>
  <c r="A719" i="37"/>
  <c r="E719" i="37" s="1"/>
  <c r="D719" i="37"/>
  <c r="B721" i="37" l="1"/>
  <c r="C721" i="37" s="1"/>
  <c r="A720" i="37"/>
  <c r="E720" i="37" s="1"/>
  <c r="D720" i="37"/>
  <c r="B722" i="37" l="1"/>
  <c r="C722" i="37" s="1"/>
  <c r="A721" i="37"/>
  <c r="E721" i="37" s="1"/>
  <c r="D721" i="37"/>
  <c r="B723" i="37" l="1"/>
  <c r="C723" i="37" s="1"/>
  <c r="A722" i="37"/>
  <c r="E722" i="37" s="1"/>
  <c r="D722" i="37"/>
  <c r="B724" i="37" l="1"/>
  <c r="C724" i="37" s="1"/>
  <c r="A723" i="37"/>
  <c r="E723" i="37" s="1"/>
  <c r="D723" i="37"/>
  <c r="B725" i="37" l="1"/>
  <c r="C725" i="37" s="1"/>
  <c r="A724" i="37"/>
  <c r="E724" i="37" s="1"/>
  <c r="D724" i="37"/>
  <c r="B726" i="37" l="1"/>
  <c r="C726" i="37" s="1"/>
  <c r="A725" i="37"/>
  <c r="E725" i="37" s="1"/>
  <c r="D725" i="37"/>
  <c r="B727" i="37" l="1"/>
  <c r="C727" i="37" s="1"/>
  <c r="A726" i="37"/>
  <c r="E726" i="37" s="1"/>
  <c r="D726" i="37"/>
  <c r="B728" i="37" l="1"/>
  <c r="C728" i="37" s="1"/>
  <c r="A727" i="37"/>
  <c r="E727" i="37" s="1"/>
  <c r="D727" i="37"/>
  <c r="B729" i="37" l="1"/>
  <c r="C729" i="37" s="1"/>
  <c r="A728" i="37"/>
  <c r="E728" i="37" s="1"/>
  <c r="D728" i="37"/>
  <c r="B730" i="37" l="1"/>
  <c r="C730" i="37" s="1"/>
  <c r="A729" i="37"/>
  <c r="E729" i="37" s="1"/>
  <c r="D729" i="37"/>
  <c r="B731" i="37" l="1"/>
  <c r="C731" i="37" s="1"/>
  <c r="A730" i="37"/>
  <c r="E730" i="37" s="1"/>
  <c r="D730" i="37"/>
  <c r="B732" i="37" l="1"/>
  <c r="C732" i="37" s="1"/>
  <c r="A731" i="37"/>
  <c r="E731" i="37" s="1"/>
  <c r="D731" i="37"/>
  <c r="B733" i="37" l="1"/>
  <c r="C733" i="37" s="1"/>
  <c r="A732" i="37"/>
  <c r="E732" i="37" s="1"/>
  <c r="D732" i="37"/>
  <c r="B734" i="37" l="1"/>
  <c r="C734" i="37" s="1"/>
  <c r="A733" i="37"/>
  <c r="E733" i="37" s="1"/>
  <c r="D733" i="37"/>
  <c r="B735" i="37" l="1"/>
  <c r="C735" i="37" s="1"/>
  <c r="A734" i="37"/>
  <c r="E734" i="37" s="1"/>
  <c r="D734" i="37"/>
  <c r="B736" i="37" l="1"/>
  <c r="C736" i="37" s="1"/>
  <c r="A735" i="37"/>
  <c r="E735" i="37" s="1"/>
  <c r="D735" i="37"/>
  <c r="B737" i="37" l="1"/>
  <c r="C737" i="37" s="1"/>
  <c r="A736" i="37"/>
  <c r="E736" i="37" s="1"/>
  <c r="D736" i="37"/>
  <c r="B738" i="37" l="1"/>
  <c r="C738" i="37" s="1"/>
  <c r="A737" i="37"/>
  <c r="E737" i="37" s="1"/>
  <c r="D737" i="37"/>
  <c r="B739" i="37" l="1"/>
  <c r="C739" i="37" s="1"/>
  <c r="A738" i="37"/>
  <c r="E738" i="37" s="1"/>
  <c r="D738" i="37"/>
  <c r="B740" i="37" l="1"/>
  <c r="C740" i="37" s="1"/>
  <c r="A739" i="37"/>
  <c r="E739" i="37" s="1"/>
  <c r="D739" i="37"/>
  <c r="B741" i="37" l="1"/>
  <c r="C741" i="37" s="1"/>
  <c r="A740" i="37"/>
  <c r="E740" i="37" s="1"/>
  <c r="D740" i="37"/>
  <c r="B742" i="37" l="1"/>
  <c r="C742" i="37" s="1"/>
  <c r="A741" i="37"/>
  <c r="E741" i="37" s="1"/>
  <c r="D741" i="37"/>
  <c r="B743" i="37" l="1"/>
  <c r="C743" i="37" s="1"/>
  <c r="A742" i="37"/>
  <c r="E742" i="37" s="1"/>
  <c r="D742" i="37"/>
  <c r="B744" i="37" l="1"/>
  <c r="C744" i="37" s="1"/>
  <c r="A743" i="37"/>
  <c r="E743" i="37" s="1"/>
  <c r="D743" i="37"/>
  <c r="B745" i="37" l="1"/>
  <c r="C745" i="37" s="1"/>
  <c r="A744" i="37"/>
  <c r="E744" i="37" s="1"/>
  <c r="D744" i="37"/>
  <c r="B746" i="37" l="1"/>
  <c r="C746" i="37" s="1"/>
  <c r="A745" i="37"/>
  <c r="E745" i="37" s="1"/>
  <c r="D745" i="37"/>
  <c r="B747" i="37" l="1"/>
  <c r="C747" i="37" s="1"/>
  <c r="A746" i="37"/>
  <c r="E746" i="37" s="1"/>
  <c r="D746" i="37"/>
  <c r="B748" i="37" l="1"/>
  <c r="C748" i="37" s="1"/>
  <c r="A747" i="37"/>
  <c r="E747" i="37" s="1"/>
  <c r="D747" i="37"/>
  <c r="B749" i="37" l="1"/>
  <c r="C749" i="37" s="1"/>
  <c r="A748" i="37"/>
  <c r="E748" i="37" s="1"/>
  <c r="D748" i="37"/>
  <c r="B750" i="37" l="1"/>
  <c r="C750" i="37" s="1"/>
  <c r="A749" i="37"/>
  <c r="E749" i="37" s="1"/>
  <c r="D749" i="37"/>
  <c r="B751" i="37" l="1"/>
  <c r="C751" i="37" s="1"/>
  <c r="A750" i="37"/>
  <c r="E750" i="37" s="1"/>
  <c r="D750" i="37"/>
  <c r="B752" i="37" l="1"/>
  <c r="C752" i="37" s="1"/>
  <c r="A751" i="37"/>
  <c r="E751" i="37" s="1"/>
  <c r="D751" i="37"/>
  <c r="B753" i="37" l="1"/>
  <c r="C753" i="37" s="1"/>
  <c r="A752" i="37"/>
  <c r="E752" i="37" s="1"/>
  <c r="D752" i="37"/>
  <c r="B754" i="37" l="1"/>
  <c r="C754" i="37" s="1"/>
  <c r="A753" i="37"/>
  <c r="E753" i="37" s="1"/>
  <c r="D753" i="37"/>
  <c r="B755" i="37" l="1"/>
  <c r="C755" i="37" s="1"/>
  <c r="A754" i="37"/>
  <c r="E754" i="37" s="1"/>
  <c r="D754" i="37"/>
  <c r="B756" i="37" l="1"/>
  <c r="C756" i="37" s="1"/>
  <c r="A755" i="37"/>
  <c r="E755" i="37" s="1"/>
  <c r="D755" i="37"/>
  <c r="B757" i="37" l="1"/>
  <c r="C757" i="37" s="1"/>
  <c r="A756" i="37"/>
  <c r="E756" i="37" s="1"/>
  <c r="D756" i="37"/>
  <c r="B758" i="37" l="1"/>
  <c r="C758" i="37" s="1"/>
  <c r="A757" i="37"/>
  <c r="E757" i="37" s="1"/>
  <c r="D757" i="37"/>
  <c r="B759" i="37" l="1"/>
  <c r="C759" i="37" s="1"/>
  <c r="A758" i="37"/>
  <c r="E758" i="37" s="1"/>
  <c r="D758" i="37"/>
  <c r="B760" i="37" l="1"/>
  <c r="C760" i="37" s="1"/>
  <c r="A759" i="37"/>
  <c r="E759" i="37" s="1"/>
  <c r="D759" i="37"/>
  <c r="B761" i="37" l="1"/>
  <c r="C761" i="37" s="1"/>
  <c r="A760" i="37"/>
  <c r="E760" i="37" s="1"/>
  <c r="D760" i="37"/>
  <c r="B762" i="37" l="1"/>
  <c r="C762" i="37" s="1"/>
  <c r="A761" i="37"/>
  <c r="E761" i="37" s="1"/>
  <c r="D761" i="37"/>
  <c r="B763" i="37" l="1"/>
  <c r="C763" i="37" s="1"/>
  <c r="A762" i="37"/>
  <c r="E762" i="37" s="1"/>
  <c r="D762" i="37"/>
  <c r="B764" i="37" l="1"/>
  <c r="C764" i="37" s="1"/>
  <c r="A763" i="37"/>
  <c r="E763" i="37" s="1"/>
  <c r="D763" i="37"/>
  <c r="B765" i="37" l="1"/>
  <c r="C765" i="37" s="1"/>
  <c r="A764" i="37"/>
  <c r="E764" i="37" s="1"/>
  <c r="D764" i="37"/>
  <c r="B766" i="37" l="1"/>
  <c r="C766" i="37" s="1"/>
  <c r="A765" i="37"/>
  <c r="E765" i="37" s="1"/>
  <c r="D765" i="37"/>
  <c r="B767" i="37" l="1"/>
  <c r="C767" i="37" s="1"/>
  <c r="A766" i="37"/>
  <c r="E766" i="37" s="1"/>
  <c r="D766" i="37"/>
  <c r="B768" i="37" l="1"/>
  <c r="C768" i="37" s="1"/>
  <c r="A767" i="37"/>
  <c r="E767" i="37" s="1"/>
  <c r="D767" i="37"/>
  <c r="B769" i="37" l="1"/>
  <c r="C769" i="37" s="1"/>
  <c r="A768" i="37"/>
  <c r="E768" i="37" s="1"/>
  <c r="D768" i="37"/>
  <c r="B770" i="37" l="1"/>
  <c r="C770" i="37" s="1"/>
  <c r="A769" i="37"/>
  <c r="E769" i="37" s="1"/>
  <c r="D769" i="37"/>
  <c r="B771" i="37" l="1"/>
  <c r="C771" i="37" s="1"/>
  <c r="A770" i="37"/>
  <c r="E770" i="37" s="1"/>
  <c r="D770" i="37"/>
  <c r="B772" i="37" l="1"/>
  <c r="C772" i="37" s="1"/>
  <c r="A771" i="37"/>
  <c r="E771" i="37" s="1"/>
  <c r="D771" i="37"/>
  <c r="B773" i="37" l="1"/>
  <c r="C773" i="37" s="1"/>
  <c r="A772" i="37"/>
  <c r="E772" i="37" s="1"/>
  <c r="D772" i="37"/>
  <c r="B774" i="37" l="1"/>
  <c r="C774" i="37" s="1"/>
  <c r="A773" i="37"/>
  <c r="E773" i="37" s="1"/>
  <c r="D773" i="37"/>
  <c r="B775" i="37" l="1"/>
  <c r="C775" i="37" s="1"/>
  <c r="A774" i="37"/>
  <c r="E774" i="37" s="1"/>
  <c r="D774" i="37"/>
  <c r="B776" i="37" l="1"/>
  <c r="C776" i="37" s="1"/>
  <c r="A775" i="37"/>
  <c r="E775" i="37" s="1"/>
  <c r="D775" i="37"/>
  <c r="B777" i="37" l="1"/>
  <c r="C777" i="37" s="1"/>
  <c r="A776" i="37"/>
  <c r="E776" i="37" s="1"/>
  <c r="D776" i="37"/>
  <c r="B778" i="37" l="1"/>
  <c r="C778" i="37" s="1"/>
  <c r="A777" i="37"/>
  <c r="E777" i="37" s="1"/>
  <c r="D777" i="37"/>
  <c r="B779" i="37" l="1"/>
  <c r="C779" i="37" s="1"/>
  <c r="A778" i="37"/>
  <c r="E778" i="37" s="1"/>
  <c r="D778" i="37"/>
  <c r="B780" i="37" l="1"/>
  <c r="C780" i="37" s="1"/>
  <c r="A779" i="37"/>
  <c r="E779" i="37" s="1"/>
  <c r="D779" i="37"/>
  <c r="B781" i="37" l="1"/>
  <c r="C781" i="37" s="1"/>
  <c r="A780" i="37"/>
  <c r="E780" i="37" s="1"/>
  <c r="D780" i="37"/>
  <c r="B782" i="37" l="1"/>
  <c r="C782" i="37" s="1"/>
  <c r="A781" i="37"/>
  <c r="E781" i="37" s="1"/>
  <c r="D781" i="37"/>
  <c r="B783" i="37" l="1"/>
  <c r="C783" i="37" s="1"/>
  <c r="A782" i="37"/>
  <c r="E782" i="37" s="1"/>
  <c r="D782" i="37"/>
  <c r="B784" i="37" l="1"/>
  <c r="C784" i="37" s="1"/>
  <c r="A783" i="37"/>
  <c r="E783" i="37" s="1"/>
  <c r="D783" i="37"/>
  <c r="B785" i="37" l="1"/>
  <c r="C785" i="37" s="1"/>
  <c r="A784" i="37"/>
  <c r="E784" i="37" s="1"/>
  <c r="D784" i="37"/>
  <c r="B786" i="37" l="1"/>
  <c r="C786" i="37" s="1"/>
  <c r="A785" i="37"/>
  <c r="E785" i="37" s="1"/>
  <c r="D785" i="37"/>
  <c r="B787" i="37" l="1"/>
  <c r="C787" i="37" s="1"/>
  <c r="A786" i="37"/>
  <c r="E786" i="37" s="1"/>
  <c r="D786" i="37"/>
  <c r="B788" i="37" l="1"/>
  <c r="C788" i="37" s="1"/>
  <c r="A787" i="37"/>
  <c r="E787" i="37" s="1"/>
  <c r="D787" i="37"/>
  <c r="B789" i="37" l="1"/>
  <c r="C789" i="37" s="1"/>
  <c r="A788" i="37"/>
  <c r="E788" i="37" s="1"/>
  <c r="D788" i="37"/>
  <c r="B790" i="37" l="1"/>
  <c r="C790" i="37" s="1"/>
  <c r="A789" i="37"/>
  <c r="E789" i="37" s="1"/>
  <c r="D789" i="37"/>
  <c r="B791" i="37" l="1"/>
  <c r="C791" i="37" s="1"/>
  <c r="A790" i="37"/>
  <c r="E790" i="37" s="1"/>
  <c r="D790" i="37"/>
  <c r="B792" i="37" l="1"/>
  <c r="C792" i="37" s="1"/>
  <c r="A791" i="37"/>
  <c r="E791" i="37" s="1"/>
  <c r="D791" i="37"/>
  <c r="B793" i="37" l="1"/>
  <c r="C793" i="37" s="1"/>
  <c r="A792" i="37"/>
  <c r="E792" i="37" s="1"/>
  <c r="D792" i="37"/>
  <c r="B794" i="37" l="1"/>
  <c r="C794" i="37" s="1"/>
  <c r="A793" i="37"/>
  <c r="E793" i="37" s="1"/>
  <c r="D793" i="37"/>
  <c r="B795" i="37" l="1"/>
  <c r="C795" i="37" s="1"/>
  <c r="A794" i="37"/>
  <c r="E794" i="37" s="1"/>
  <c r="D794" i="37"/>
  <c r="B796" i="37" l="1"/>
  <c r="C796" i="37" s="1"/>
  <c r="A795" i="37"/>
  <c r="E795" i="37" s="1"/>
  <c r="D795" i="37"/>
  <c r="B797" i="37" l="1"/>
  <c r="C797" i="37" s="1"/>
  <c r="A796" i="37"/>
  <c r="E796" i="37" s="1"/>
  <c r="D796" i="37"/>
  <c r="B798" i="37" l="1"/>
  <c r="C798" i="37" s="1"/>
  <c r="A797" i="37"/>
  <c r="E797" i="37" s="1"/>
  <c r="D797" i="37"/>
  <c r="B799" i="37" l="1"/>
  <c r="C799" i="37" s="1"/>
  <c r="A798" i="37"/>
  <c r="E798" i="37" s="1"/>
  <c r="D798" i="37"/>
  <c r="B800" i="37" l="1"/>
  <c r="C800" i="37" s="1"/>
  <c r="A799" i="37"/>
  <c r="E799" i="37" s="1"/>
  <c r="D799" i="37"/>
  <c r="B801" i="37" l="1"/>
  <c r="C801" i="37" s="1"/>
  <c r="A800" i="37"/>
  <c r="E800" i="37" s="1"/>
  <c r="D800" i="37"/>
  <c r="B802" i="37" l="1"/>
  <c r="C802" i="37" s="1"/>
  <c r="A801" i="37"/>
  <c r="E801" i="37" s="1"/>
  <c r="D801" i="37"/>
  <c r="B803" i="37" l="1"/>
  <c r="C803" i="37" s="1"/>
  <c r="A802" i="37"/>
  <c r="E802" i="37" s="1"/>
  <c r="D802" i="37"/>
  <c r="B804" i="37" l="1"/>
  <c r="C804" i="37" s="1"/>
  <c r="A803" i="37"/>
  <c r="E803" i="37" s="1"/>
  <c r="D803" i="37"/>
  <c r="B805" i="37" l="1"/>
  <c r="C805" i="37" s="1"/>
  <c r="A804" i="37"/>
  <c r="E804" i="37" s="1"/>
  <c r="D804" i="37"/>
  <c r="B806" i="37" l="1"/>
  <c r="C806" i="37" s="1"/>
  <c r="A805" i="37"/>
  <c r="E805" i="37" s="1"/>
  <c r="D805" i="37"/>
  <c r="B807" i="37" l="1"/>
  <c r="C807" i="37" s="1"/>
  <c r="A806" i="37"/>
  <c r="E806" i="37" s="1"/>
  <c r="D806" i="37"/>
  <c r="B808" i="37" l="1"/>
  <c r="C808" i="37" s="1"/>
  <c r="A807" i="37"/>
  <c r="E807" i="37" s="1"/>
  <c r="D807" i="37"/>
  <c r="B809" i="37" l="1"/>
  <c r="C809" i="37" s="1"/>
  <c r="A808" i="37"/>
  <c r="E808" i="37" s="1"/>
  <c r="D808" i="37"/>
  <c r="B810" i="37" l="1"/>
  <c r="C810" i="37" s="1"/>
  <c r="A809" i="37"/>
  <c r="E809" i="37" s="1"/>
  <c r="D809" i="37"/>
  <c r="B811" i="37" l="1"/>
  <c r="C811" i="37" s="1"/>
  <c r="A810" i="37"/>
  <c r="E810" i="37" s="1"/>
  <c r="D810" i="37"/>
  <c r="B812" i="37" l="1"/>
  <c r="C812" i="37" s="1"/>
  <c r="A811" i="37"/>
  <c r="E811" i="37" s="1"/>
  <c r="D811" i="37"/>
  <c r="B813" i="37" l="1"/>
  <c r="C813" i="37" s="1"/>
  <c r="A812" i="37"/>
  <c r="E812" i="37" s="1"/>
  <c r="D812" i="37"/>
  <c r="B814" i="37" l="1"/>
  <c r="C814" i="37" s="1"/>
  <c r="A813" i="37"/>
  <c r="E813" i="37" s="1"/>
  <c r="D813" i="37"/>
  <c r="B815" i="37" l="1"/>
  <c r="C815" i="37" s="1"/>
  <c r="A814" i="37"/>
  <c r="E814" i="37" s="1"/>
  <c r="D814" i="37"/>
  <c r="B816" i="37" l="1"/>
  <c r="C816" i="37" s="1"/>
  <c r="A815" i="37"/>
  <c r="E815" i="37" s="1"/>
  <c r="D815" i="37"/>
  <c r="B817" i="37" l="1"/>
  <c r="C817" i="37" s="1"/>
  <c r="A816" i="37"/>
  <c r="E816" i="37" s="1"/>
  <c r="D816" i="37"/>
  <c r="B818" i="37" l="1"/>
  <c r="C818" i="37" s="1"/>
  <c r="A817" i="37"/>
  <c r="E817" i="37" s="1"/>
  <c r="D817" i="37"/>
  <c r="B819" i="37" l="1"/>
  <c r="C819" i="37" s="1"/>
  <c r="A818" i="37"/>
  <c r="E818" i="37" s="1"/>
  <c r="D818" i="37"/>
  <c r="B820" i="37" l="1"/>
  <c r="C820" i="37" s="1"/>
  <c r="A819" i="37"/>
  <c r="E819" i="37" s="1"/>
  <c r="D819" i="37"/>
  <c r="B821" i="37" l="1"/>
  <c r="C821" i="37" s="1"/>
  <c r="A820" i="37"/>
  <c r="E820" i="37" s="1"/>
  <c r="D820" i="37"/>
  <c r="B822" i="37" l="1"/>
  <c r="C822" i="37" s="1"/>
  <c r="A821" i="37"/>
  <c r="E821" i="37" s="1"/>
  <c r="D821" i="37"/>
  <c r="B823" i="37" l="1"/>
  <c r="C823" i="37" s="1"/>
  <c r="A822" i="37"/>
  <c r="E822" i="37" s="1"/>
  <c r="D822" i="37"/>
  <c r="B824" i="37" l="1"/>
  <c r="C824" i="37" s="1"/>
  <c r="A823" i="37"/>
  <c r="E823" i="37" s="1"/>
  <c r="D823" i="37"/>
  <c r="B825" i="37" l="1"/>
  <c r="C825" i="37" s="1"/>
  <c r="A824" i="37"/>
  <c r="E824" i="37" s="1"/>
  <c r="D824" i="37"/>
  <c r="B826" i="37" l="1"/>
  <c r="C826" i="37" s="1"/>
  <c r="A825" i="37"/>
  <c r="E825" i="37" s="1"/>
  <c r="D825" i="37"/>
  <c r="B827" i="37" l="1"/>
  <c r="C827" i="37" s="1"/>
  <c r="A826" i="37"/>
  <c r="E826" i="37" s="1"/>
  <c r="D826" i="37"/>
  <c r="B828" i="37" l="1"/>
  <c r="C828" i="37" s="1"/>
  <c r="A827" i="37"/>
  <c r="E827" i="37" s="1"/>
  <c r="D827" i="37"/>
  <c r="B829" i="37" l="1"/>
  <c r="C829" i="37" s="1"/>
  <c r="A828" i="37"/>
  <c r="E828" i="37" s="1"/>
  <c r="D828" i="37"/>
  <c r="B830" i="37" l="1"/>
  <c r="C830" i="37" s="1"/>
  <c r="A829" i="37"/>
  <c r="E829" i="37" s="1"/>
  <c r="D829" i="37"/>
  <c r="B831" i="37" l="1"/>
  <c r="C831" i="37" s="1"/>
  <c r="A830" i="37"/>
  <c r="E830" i="37" s="1"/>
  <c r="D830" i="37"/>
  <c r="B832" i="37" l="1"/>
  <c r="C832" i="37" s="1"/>
  <c r="A831" i="37"/>
  <c r="E831" i="37" s="1"/>
  <c r="D831" i="37"/>
  <c r="B833" i="37" l="1"/>
  <c r="C833" i="37" s="1"/>
  <c r="A832" i="37"/>
  <c r="E832" i="37" s="1"/>
  <c r="D832" i="37"/>
  <c r="B834" i="37" l="1"/>
  <c r="C834" i="37" s="1"/>
  <c r="A833" i="37"/>
  <c r="E833" i="37" s="1"/>
  <c r="D833" i="37"/>
  <c r="B835" i="37" l="1"/>
  <c r="C835" i="37" s="1"/>
  <c r="A834" i="37"/>
  <c r="E834" i="37" s="1"/>
  <c r="D834" i="37"/>
  <c r="B836" i="37" l="1"/>
  <c r="C836" i="37" s="1"/>
  <c r="A835" i="37"/>
  <c r="E835" i="37" s="1"/>
  <c r="D835" i="37"/>
  <c r="B837" i="37" l="1"/>
  <c r="C837" i="37" s="1"/>
  <c r="A836" i="37"/>
  <c r="E836" i="37" s="1"/>
  <c r="D836" i="37"/>
  <c r="B838" i="37" l="1"/>
  <c r="C838" i="37" s="1"/>
  <c r="A837" i="37"/>
  <c r="E837" i="37" s="1"/>
  <c r="D837" i="37"/>
  <c r="B839" i="37" l="1"/>
  <c r="C839" i="37" s="1"/>
  <c r="A838" i="37"/>
  <c r="E838" i="37" s="1"/>
  <c r="D838" i="37"/>
  <c r="B840" i="37" l="1"/>
  <c r="C840" i="37" s="1"/>
  <c r="A839" i="37"/>
  <c r="E839" i="37" s="1"/>
  <c r="D839" i="37"/>
  <c r="B841" i="37" l="1"/>
  <c r="C841" i="37" s="1"/>
  <c r="A840" i="37"/>
  <c r="E840" i="37" s="1"/>
  <c r="D840" i="37"/>
  <c r="B842" i="37" l="1"/>
  <c r="C842" i="37" s="1"/>
  <c r="A841" i="37"/>
  <c r="E841" i="37" s="1"/>
  <c r="D841" i="37"/>
  <c r="B843" i="37" l="1"/>
  <c r="C843" i="37" s="1"/>
  <c r="A842" i="37"/>
  <c r="E842" i="37" s="1"/>
  <c r="D842" i="37"/>
  <c r="B844" i="37" l="1"/>
  <c r="C844" i="37" s="1"/>
  <c r="A843" i="37"/>
  <c r="E843" i="37" s="1"/>
  <c r="D843" i="37"/>
  <c r="B845" i="37" l="1"/>
  <c r="C845" i="37" s="1"/>
  <c r="A844" i="37"/>
  <c r="E844" i="37" s="1"/>
  <c r="D844" i="37"/>
  <c r="B846" i="37" l="1"/>
  <c r="C846" i="37" s="1"/>
  <c r="A845" i="37"/>
  <c r="E845" i="37" s="1"/>
  <c r="D845" i="37"/>
  <c r="B847" i="37" l="1"/>
  <c r="C847" i="37" s="1"/>
  <c r="A846" i="37"/>
  <c r="E846" i="37" s="1"/>
  <c r="D846" i="37"/>
  <c r="B848" i="37" l="1"/>
  <c r="C848" i="37" s="1"/>
  <c r="A847" i="37"/>
  <c r="E847" i="37" s="1"/>
  <c r="D847" i="37"/>
  <c r="B849" i="37" l="1"/>
  <c r="C849" i="37" s="1"/>
  <c r="A848" i="37"/>
  <c r="E848" i="37" s="1"/>
  <c r="D848" i="37"/>
  <c r="B850" i="37" l="1"/>
  <c r="C850" i="37" s="1"/>
  <c r="A849" i="37"/>
  <c r="E849" i="37" s="1"/>
  <c r="D849" i="37"/>
  <c r="B851" i="37" l="1"/>
  <c r="C851" i="37" s="1"/>
  <c r="A850" i="37"/>
  <c r="E850" i="37" s="1"/>
  <c r="D850" i="37"/>
  <c r="B852" i="37" l="1"/>
  <c r="C852" i="37" s="1"/>
  <c r="A851" i="37"/>
  <c r="E851" i="37" s="1"/>
  <c r="D851" i="37"/>
  <c r="B853" i="37" l="1"/>
  <c r="C853" i="37" s="1"/>
  <c r="A852" i="37"/>
  <c r="E852" i="37" s="1"/>
  <c r="D852" i="37"/>
  <c r="B854" i="37" l="1"/>
  <c r="C854" i="37" s="1"/>
  <c r="A853" i="37"/>
  <c r="E853" i="37" s="1"/>
  <c r="D853" i="37"/>
  <c r="B855" i="37" l="1"/>
  <c r="C855" i="37" s="1"/>
  <c r="A854" i="37"/>
  <c r="E854" i="37" s="1"/>
  <c r="D854" i="37"/>
  <c r="B856" i="37" l="1"/>
  <c r="C856" i="37" s="1"/>
  <c r="A855" i="37"/>
  <c r="E855" i="37" s="1"/>
  <c r="D855" i="37"/>
  <c r="B857" i="37" l="1"/>
  <c r="C857" i="37" s="1"/>
  <c r="A856" i="37"/>
  <c r="E856" i="37" s="1"/>
  <c r="D856" i="37"/>
  <c r="B858" i="37" l="1"/>
  <c r="C858" i="37" s="1"/>
  <c r="A857" i="37"/>
  <c r="E857" i="37" s="1"/>
  <c r="D857" i="37"/>
  <c r="B859" i="37" l="1"/>
  <c r="C859" i="37" s="1"/>
  <c r="A858" i="37"/>
  <c r="E858" i="37" s="1"/>
  <c r="D858" i="37"/>
  <c r="B860" i="37" l="1"/>
  <c r="C860" i="37" s="1"/>
  <c r="A859" i="37"/>
  <c r="E859" i="37" s="1"/>
  <c r="D859" i="37"/>
  <c r="B861" i="37" l="1"/>
  <c r="C861" i="37" s="1"/>
  <c r="A860" i="37"/>
  <c r="E860" i="37" s="1"/>
  <c r="D860" i="37"/>
  <c r="B862" i="37" l="1"/>
  <c r="C862" i="37" s="1"/>
  <c r="A861" i="37"/>
  <c r="E861" i="37" s="1"/>
  <c r="D861" i="37"/>
  <c r="B863" i="37" l="1"/>
  <c r="C863" i="37" s="1"/>
  <c r="A862" i="37"/>
  <c r="E862" i="37" s="1"/>
  <c r="D862" i="37"/>
  <c r="B864" i="37" l="1"/>
  <c r="C864" i="37" s="1"/>
  <c r="A863" i="37"/>
  <c r="E863" i="37" s="1"/>
  <c r="D863" i="37"/>
  <c r="B865" i="37" l="1"/>
  <c r="C865" i="37" s="1"/>
  <c r="A864" i="37"/>
  <c r="E864" i="37" s="1"/>
  <c r="D864" i="37"/>
  <c r="B866" i="37" l="1"/>
  <c r="C866" i="37" s="1"/>
  <c r="A865" i="37"/>
  <c r="E865" i="37" s="1"/>
  <c r="D865" i="37"/>
  <c r="B867" i="37" l="1"/>
  <c r="C867" i="37" s="1"/>
  <c r="A866" i="37"/>
  <c r="E866" i="37" s="1"/>
  <c r="D866" i="37"/>
  <c r="B868" i="37" l="1"/>
  <c r="C868" i="37" s="1"/>
  <c r="A867" i="37"/>
  <c r="E867" i="37" s="1"/>
  <c r="D867" i="37"/>
  <c r="B869" i="37" l="1"/>
  <c r="C869" i="37" s="1"/>
  <c r="A868" i="37"/>
  <c r="E868" i="37" s="1"/>
  <c r="D868" i="37"/>
  <c r="B870" i="37" l="1"/>
  <c r="C870" i="37" s="1"/>
  <c r="A869" i="37"/>
  <c r="E869" i="37" s="1"/>
  <c r="D869" i="37"/>
  <c r="B871" i="37" l="1"/>
  <c r="C871" i="37" s="1"/>
  <c r="A870" i="37"/>
  <c r="E870" i="37" s="1"/>
  <c r="D870" i="37"/>
  <c r="B872" i="37" l="1"/>
  <c r="C872" i="37" s="1"/>
  <c r="A871" i="37"/>
  <c r="E871" i="37" s="1"/>
  <c r="D871" i="37"/>
  <c r="B873" i="37" l="1"/>
  <c r="C873" i="37" s="1"/>
  <c r="A872" i="37"/>
  <c r="E872" i="37" s="1"/>
  <c r="D872" i="37"/>
  <c r="B874" i="37" l="1"/>
  <c r="C874" i="37" s="1"/>
  <c r="A873" i="37"/>
  <c r="E873" i="37" s="1"/>
  <c r="D873" i="37"/>
  <c r="B875" i="37" l="1"/>
  <c r="C875" i="37" s="1"/>
  <c r="A874" i="37"/>
  <c r="E874" i="37" s="1"/>
  <c r="D874" i="37"/>
  <c r="B876" i="37" l="1"/>
  <c r="C876" i="37" s="1"/>
  <c r="A875" i="37"/>
  <c r="E875" i="37" s="1"/>
  <c r="D875" i="37"/>
  <c r="B877" i="37" l="1"/>
  <c r="C877" i="37" s="1"/>
  <c r="A876" i="37"/>
  <c r="E876" i="37" s="1"/>
  <c r="D876" i="37"/>
  <c r="B878" i="37" l="1"/>
  <c r="C878" i="37" s="1"/>
  <c r="A877" i="37"/>
  <c r="E877" i="37" s="1"/>
  <c r="D877" i="37"/>
  <c r="B879" i="37" l="1"/>
  <c r="C879" i="37" s="1"/>
  <c r="A878" i="37"/>
  <c r="E878" i="37" s="1"/>
  <c r="D878" i="37"/>
  <c r="B880" i="37" l="1"/>
  <c r="C880" i="37" s="1"/>
  <c r="A879" i="37"/>
  <c r="E879" i="37" s="1"/>
  <c r="D879" i="37"/>
  <c r="B881" i="37" l="1"/>
  <c r="C881" i="37" s="1"/>
  <c r="A880" i="37"/>
  <c r="E880" i="37" s="1"/>
  <c r="D880" i="37"/>
  <c r="B882" i="37" l="1"/>
  <c r="C882" i="37" s="1"/>
  <c r="A881" i="37"/>
  <c r="E881" i="37" s="1"/>
  <c r="D881" i="37"/>
  <c r="B883" i="37" l="1"/>
  <c r="C883" i="37" s="1"/>
  <c r="A882" i="37"/>
  <c r="E882" i="37" s="1"/>
  <c r="D882" i="37"/>
  <c r="B884" i="37" l="1"/>
  <c r="C884" i="37" s="1"/>
  <c r="A883" i="37"/>
  <c r="E883" i="37" s="1"/>
  <c r="D883" i="37"/>
  <c r="B885" i="37" l="1"/>
  <c r="C885" i="37" s="1"/>
  <c r="A884" i="37"/>
  <c r="E884" i="37" s="1"/>
  <c r="D884" i="37"/>
  <c r="B886" i="37" l="1"/>
  <c r="C886" i="37" s="1"/>
  <c r="A885" i="37"/>
  <c r="E885" i="37" s="1"/>
  <c r="D885" i="37"/>
  <c r="B887" i="37" l="1"/>
  <c r="C887" i="37" s="1"/>
  <c r="A886" i="37"/>
  <c r="E886" i="37" s="1"/>
  <c r="D886" i="37"/>
  <c r="B888" i="37" l="1"/>
  <c r="C888" i="37" s="1"/>
  <c r="A887" i="37"/>
  <c r="E887" i="37" s="1"/>
  <c r="D887" i="37"/>
  <c r="B889" i="37" l="1"/>
  <c r="C889" i="37" s="1"/>
  <c r="A888" i="37"/>
  <c r="E888" i="37" s="1"/>
  <c r="D888" i="37"/>
  <c r="B890" i="37" l="1"/>
  <c r="C890" i="37" s="1"/>
  <c r="A889" i="37"/>
  <c r="E889" i="37" s="1"/>
  <c r="D889" i="37"/>
  <c r="B891" i="37" l="1"/>
  <c r="C891" i="37" s="1"/>
  <c r="A890" i="37"/>
  <c r="E890" i="37" s="1"/>
  <c r="D890" i="37"/>
  <c r="B892" i="37" l="1"/>
  <c r="C892" i="37" s="1"/>
  <c r="A891" i="37"/>
  <c r="E891" i="37" s="1"/>
  <c r="D891" i="37"/>
  <c r="B893" i="37" l="1"/>
  <c r="C893" i="37" s="1"/>
  <c r="A892" i="37"/>
  <c r="E892" i="37" s="1"/>
  <c r="D892" i="37"/>
  <c r="B894" i="37" l="1"/>
  <c r="C894" i="37" s="1"/>
  <c r="A893" i="37"/>
  <c r="E893" i="37" s="1"/>
  <c r="D893" i="37"/>
  <c r="B895" i="37" l="1"/>
  <c r="C895" i="37" s="1"/>
  <c r="A894" i="37"/>
  <c r="E894" i="37" s="1"/>
  <c r="D894" i="37"/>
  <c r="B896" i="37" l="1"/>
  <c r="C896" i="37" s="1"/>
  <c r="A895" i="37"/>
  <c r="E895" i="37" s="1"/>
  <c r="D895" i="37"/>
  <c r="B897" i="37" l="1"/>
  <c r="C897" i="37" s="1"/>
  <c r="A896" i="37"/>
  <c r="E896" i="37" s="1"/>
  <c r="D896" i="37"/>
  <c r="B898" i="37" l="1"/>
  <c r="C898" i="37" s="1"/>
  <c r="A897" i="37"/>
  <c r="E897" i="37" s="1"/>
  <c r="D897" i="37"/>
  <c r="B899" i="37" l="1"/>
  <c r="C899" i="37" s="1"/>
  <c r="A898" i="37"/>
  <c r="E898" i="37" s="1"/>
  <c r="D898" i="37"/>
  <c r="B900" i="37" l="1"/>
  <c r="C900" i="37" s="1"/>
  <c r="A899" i="37"/>
  <c r="E899" i="37" s="1"/>
  <c r="D899" i="37"/>
  <c r="B901" i="37" l="1"/>
  <c r="C901" i="37" s="1"/>
  <c r="A900" i="37"/>
  <c r="E900" i="37" s="1"/>
  <c r="D900" i="37"/>
  <c r="B902" i="37" l="1"/>
  <c r="C902" i="37" s="1"/>
  <c r="A901" i="37"/>
  <c r="E901" i="37" s="1"/>
  <c r="D901" i="37"/>
  <c r="B903" i="37" l="1"/>
  <c r="C903" i="37" s="1"/>
  <c r="A902" i="37"/>
  <c r="E902" i="37" s="1"/>
  <c r="D902" i="37"/>
  <c r="B904" i="37" l="1"/>
  <c r="C904" i="37" s="1"/>
  <c r="A903" i="37"/>
  <c r="E903" i="37" s="1"/>
  <c r="D903" i="37"/>
  <c r="B905" i="37" l="1"/>
  <c r="C905" i="37" s="1"/>
  <c r="A904" i="37"/>
  <c r="E904" i="37" s="1"/>
  <c r="D904" i="37"/>
  <c r="B906" i="37" l="1"/>
  <c r="C906" i="37" s="1"/>
  <c r="A905" i="37"/>
  <c r="E905" i="37" s="1"/>
  <c r="D905" i="37"/>
  <c r="B907" i="37" l="1"/>
  <c r="C907" i="37" s="1"/>
  <c r="A906" i="37"/>
  <c r="E906" i="37" s="1"/>
  <c r="D906" i="37"/>
  <c r="B908" i="37" l="1"/>
  <c r="C908" i="37" s="1"/>
  <c r="A907" i="37"/>
  <c r="E907" i="37" s="1"/>
  <c r="D907" i="37"/>
  <c r="B909" i="37" l="1"/>
  <c r="C909" i="37" s="1"/>
  <c r="A908" i="37"/>
  <c r="E908" i="37" s="1"/>
  <c r="D908" i="37"/>
  <c r="D909" i="37" l="1"/>
  <c r="B910" i="37"/>
  <c r="C910" i="37" s="1"/>
  <c r="A909" i="37"/>
  <c r="E909" i="37" s="1"/>
  <c r="D910" i="37" l="1"/>
  <c r="B911" i="37"/>
  <c r="C911" i="37" s="1"/>
  <c r="A910" i="37"/>
  <c r="E910" i="37" s="1"/>
  <c r="D911" i="37" l="1"/>
  <c r="A911" i="37"/>
  <c r="E911" i="37" s="1"/>
  <c r="B912" i="37"/>
  <c r="C912" i="37" s="1"/>
  <c r="D912" i="37" l="1"/>
  <c r="A912" i="37"/>
  <c r="E912" i="37" s="1"/>
  <c r="B913" i="37"/>
  <c r="C913" i="37" s="1"/>
  <c r="D913" i="37" l="1"/>
  <c r="A913" i="37"/>
  <c r="E913" i="37" s="1"/>
  <c r="B914" i="37"/>
  <c r="C914" i="37" s="1"/>
  <c r="D914" i="37" l="1"/>
  <c r="A914" i="37"/>
  <c r="E914" i="37" s="1"/>
  <c r="B915" i="37"/>
  <c r="C915" i="37" s="1"/>
  <c r="D915" i="37" l="1"/>
  <c r="A915" i="37"/>
  <c r="E915" i="37" s="1"/>
  <c r="B916" i="37"/>
  <c r="C916" i="37" s="1"/>
  <c r="D916" i="37" l="1"/>
  <c r="A916" i="37"/>
  <c r="E916" i="37" s="1"/>
  <c r="B917" i="37"/>
  <c r="C917" i="37" s="1"/>
  <c r="D917" i="37" l="1"/>
  <c r="A917" i="37"/>
  <c r="E917" i="37" s="1"/>
  <c r="B918" i="37"/>
  <c r="C918" i="37" s="1"/>
  <c r="D918" i="37" l="1"/>
  <c r="A918" i="37"/>
  <c r="E918" i="37" s="1"/>
  <c r="B919" i="37"/>
  <c r="C919" i="37" s="1"/>
  <c r="D919" i="37" l="1"/>
  <c r="A919" i="37"/>
  <c r="E919" i="37" s="1"/>
  <c r="B920" i="37"/>
  <c r="C920" i="37" s="1"/>
  <c r="D920" i="37" l="1"/>
  <c r="A920" i="37"/>
  <c r="E920" i="37" s="1"/>
  <c r="B921" i="37"/>
  <c r="C921" i="37" s="1"/>
  <c r="D921" i="37" l="1"/>
  <c r="A921" i="37"/>
  <c r="E921" i="37" s="1"/>
  <c r="B922" i="37"/>
  <c r="C922" i="37" s="1"/>
  <c r="D922" i="37" l="1"/>
  <c r="A922" i="37"/>
  <c r="E922" i="37" s="1"/>
  <c r="B923" i="37"/>
  <c r="C923" i="37" s="1"/>
  <c r="D923" i="37" l="1"/>
  <c r="A923" i="37"/>
  <c r="E923" i="37" s="1"/>
  <c r="B924" i="37"/>
  <c r="C924" i="37" s="1"/>
  <c r="D924" i="37" l="1"/>
  <c r="A924" i="37"/>
  <c r="E924" i="37" s="1"/>
  <c r="B925" i="37"/>
  <c r="C925" i="37" s="1"/>
  <c r="D925" i="37" l="1"/>
  <c r="A925" i="37"/>
  <c r="E925" i="37" s="1"/>
  <c r="B926" i="37"/>
  <c r="C926" i="37" s="1"/>
  <c r="D926" i="37" l="1"/>
  <c r="A926" i="37"/>
  <c r="E926" i="37" s="1"/>
  <c r="B927" i="37"/>
  <c r="C927" i="37" s="1"/>
  <c r="D927" i="37" l="1"/>
  <c r="A927" i="37"/>
  <c r="E927" i="37" s="1"/>
  <c r="B928" i="37"/>
  <c r="C928" i="37" s="1"/>
  <c r="D928" i="37" l="1"/>
  <c r="A928" i="37"/>
  <c r="E928" i="37" s="1"/>
  <c r="B929" i="37"/>
  <c r="C929" i="37" s="1"/>
  <c r="D929" i="37" l="1"/>
  <c r="A929" i="37"/>
  <c r="E929" i="37" s="1"/>
  <c r="B930" i="37"/>
  <c r="C930" i="37" s="1"/>
  <c r="D930" i="37" l="1"/>
  <c r="A930" i="37"/>
  <c r="E930" i="37" s="1"/>
  <c r="B931" i="37"/>
  <c r="C931" i="37" s="1"/>
  <c r="D931" i="37" l="1"/>
  <c r="A931" i="37"/>
  <c r="E931" i="37" s="1"/>
  <c r="B932" i="37"/>
  <c r="C932" i="37" s="1"/>
  <c r="D932" i="37" l="1"/>
  <c r="A932" i="37"/>
  <c r="E932" i="37" s="1"/>
  <c r="B933" i="37"/>
  <c r="C933" i="37" s="1"/>
  <c r="D933" i="37" l="1"/>
  <c r="A933" i="37"/>
  <c r="E933" i="37" s="1"/>
  <c r="B934" i="37"/>
  <c r="C934" i="37" s="1"/>
  <c r="D934" i="37" l="1"/>
  <c r="A934" i="37"/>
  <c r="E934" i="37" s="1"/>
  <c r="B935" i="37"/>
  <c r="C935" i="37" s="1"/>
  <c r="D935" i="37" l="1"/>
  <c r="A935" i="37"/>
  <c r="E935" i="37" s="1"/>
  <c r="B936" i="37"/>
  <c r="C936" i="37" s="1"/>
  <c r="D936" i="37" l="1"/>
  <c r="A936" i="37"/>
  <c r="E936" i="37" s="1"/>
  <c r="B937" i="37"/>
  <c r="C937" i="37" s="1"/>
  <c r="D937" i="37" l="1"/>
  <c r="A937" i="37"/>
  <c r="E937" i="37" s="1"/>
  <c r="B938" i="37"/>
  <c r="C938" i="37" s="1"/>
  <c r="D938" i="37" l="1"/>
  <c r="A938" i="37"/>
  <c r="E938" i="37" s="1"/>
  <c r="B939" i="37"/>
  <c r="C939" i="37" s="1"/>
  <c r="D939" i="37" l="1"/>
  <c r="A939" i="37"/>
  <c r="E939" i="37" s="1"/>
  <c r="B940" i="37"/>
  <c r="C940" i="37" s="1"/>
  <c r="D940" i="37" l="1"/>
  <c r="A940" i="37"/>
  <c r="E940" i="37" s="1"/>
  <c r="B941" i="37"/>
  <c r="C941" i="37" s="1"/>
  <c r="D941" i="37" l="1"/>
  <c r="A941" i="37"/>
  <c r="E941" i="37" s="1"/>
  <c r="B942" i="37"/>
  <c r="C942" i="37" s="1"/>
  <c r="D942" i="37" l="1"/>
  <c r="A942" i="37"/>
  <c r="E942" i="37" s="1"/>
  <c r="B943" i="37"/>
  <c r="C943" i="37" s="1"/>
  <c r="D943" i="37" l="1"/>
  <c r="A943" i="37"/>
  <c r="E943" i="37" s="1"/>
  <c r="B944" i="37"/>
  <c r="C944" i="37" s="1"/>
  <c r="D944" i="37" l="1"/>
  <c r="A944" i="37"/>
  <c r="E944" i="37" s="1"/>
  <c r="B945" i="37"/>
  <c r="C945" i="37" s="1"/>
  <c r="D945" i="37" l="1"/>
  <c r="A945" i="37"/>
  <c r="E945" i="37" s="1"/>
  <c r="B946" i="37"/>
  <c r="C946" i="37" s="1"/>
  <c r="D946" i="37" l="1"/>
  <c r="A946" i="37"/>
  <c r="E946" i="37" s="1"/>
  <c r="B947" i="37"/>
  <c r="C947" i="37" s="1"/>
  <c r="D947" i="37" l="1"/>
  <c r="A947" i="37"/>
  <c r="E947" i="37" s="1"/>
  <c r="B948" i="37"/>
  <c r="C948" i="37" s="1"/>
  <c r="D948" i="37" l="1"/>
  <c r="A948" i="37"/>
  <c r="E948" i="37" s="1"/>
  <c r="B949" i="37"/>
  <c r="C949" i="37" s="1"/>
  <c r="D949" i="37" l="1"/>
  <c r="A949" i="37"/>
  <c r="E949" i="37" s="1"/>
  <c r="B950" i="37"/>
  <c r="C950" i="37" s="1"/>
  <c r="D950" i="37" l="1"/>
  <c r="A950" i="37"/>
  <c r="E950" i="37" s="1"/>
  <c r="B951" i="37"/>
  <c r="C951" i="37" s="1"/>
  <c r="D951" i="37" l="1"/>
  <c r="A951" i="37"/>
  <c r="E951" i="37" s="1"/>
  <c r="B952" i="37"/>
  <c r="C952" i="37" s="1"/>
  <c r="D952" i="37" l="1"/>
  <c r="B953" i="37"/>
  <c r="C953" i="37" s="1"/>
  <c r="A952" i="37"/>
  <c r="E952" i="37" s="1"/>
  <c r="D953" i="37" l="1"/>
  <c r="A953" i="37"/>
  <c r="E953" i="37" s="1"/>
  <c r="B954" i="37"/>
  <c r="C954" i="37" s="1"/>
  <c r="D954" i="37" l="1"/>
  <c r="A954" i="37"/>
  <c r="E954" i="37" s="1"/>
  <c r="B955" i="37"/>
  <c r="C955" i="37" s="1"/>
  <c r="D955" i="37" l="1"/>
  <c r="A955" i="37"/>
  <c r="E955" i="37" s="1"/>
  <c r="B956" i="37"/>
  <c r="C956" i="37" s="1"/>
  <c r="D956" i="37" l="1"/>
  <c r="A956" i="37"/>
  <c r="E956" i="37" s="1"/>
  <c r="B957" i="37"/>
  <c r="C957" i="37" s="1"/>
  <c r="D957" i="37" l="1"/>
  <c r="A957" i="37"/>
  <c r="E957" i="37" s="1"/>
  <c r="B958" i="37"/>
  <c r="C958" i="37" s="1"/>
  <c r="D958" i="37" l="1"/>
  <c r="B959" i="37"/>
  <c r="C959" i="37" s="1"/>
  <c r="A958" i="37"/>
  <c r="E958" i="37" s="1"/>
  <c r="D959" i="37" l="1"/>
  <c r="A959" i="37"/>
  <c r="E959" i="37" s="1"/>
  <c r="B960" i="37"/>
  <c r="C960" i="37" s="1"/>
  <c r="D960" i="37" l="1"/>
  <c r="B961" i="37"/>
  <c r="C961" i="37" s="1"/>
  <c r="A960" i="37"/>
  <c r="E960" i="37" s="1"/>
  <c r="D961" i="37" l="1"/>
  <c r="A961" i="37"/>
  <c r="E961" i="37" s="1"/>
  <c r="B962" i="37"/>
  <c r="C962" i="37" s="1"/>
  <c r="D962" i="37" l="1"/>
  <c r="A962" i="37"/>
  <c r="E962" i="37" s="1"/>
  <c r="B963" i="37"/>
  <c r="C963" i="37" s="1"/>
  <c r="D963" i="37" l="1"/>
  <c r="A963" i="37"/>
  <c r="E963" i="37" s="1"/>
  <c r="B964" i="37"/>
  <c r="C964" i="37" s="1"/>
  <c r="D964" i="37" l="1"/>
  <c r="A964" i="37"/>
  <c r="E964" i="37" s="1"/>
  <c r="B965" i="37"/>
  <c r="C965" i="37" s="1"/>
  <c r="D965" i="37" l="1"/>
  <c r="A965" i="37"/>
  <c r="E965" i="37" s="1"/>
  <c r="B966" i="37"/>
  <c r="C966" i="37" s="1"/>
  <c r="D966" i="37" l="1"/>
  <c r="A966" i="37"/>
  <c r="E966" i="37" s="1"/>
  <c r="B967" i="37"/>
  <c r="C967" i="37" s="1"/>
  <c r="D967" i="37" l="1"/>
  <c r="A967" i="37"/>
  <c r="E967" i="37" s="1"/>
  <c r="B968" i="37"/>
  <c r="C968" i="37" s="1"/>
  <c r="D968" i="37" l="1"/>
  <c r="A968" i="37"/>
  <c r="E968" i="37" s="1"/>
  <c r="B969" i="37"/>
  <c r="C969" i="37" s="1"/>
  <c r="D969" i="37" l="1"/>
  <c r="A969" i="37"/>
  <c r="E969" i="37" s="1"/>
  <c r="B970" i="37"/>
  <c r="C970" i="37" s="1"/>
  <c r="D970" i="37" l="1"/>
  <c r="A970" i="37"/>
  <c r="E970" i="37" s="1"/>
  <c r="B971" i="37"/>
  <c r="C971" i="37" s="1"/>
  <c r="D971" i="37" l="1"/>
  <c r="A971" i="37"/>
  <c r="E971" i="37" s="1"/>
  <c r="B972" i="37"/>
  <c r="C972" i="37" s="1"/>
  <c r="D972" i="37" l="1"/>
  <c r="A972" i="37"/>
  <c r="E972" i="37" s="1"/>
  <c r="B973" i="37"/>
  <c r="C973" i="37" s="1"/>
  <c r="D973" i="37" l="1"/>
  <c r="A973" i="37"/>
  <c r="E973" i="37" s="1"/>
  <c r="B974" i="37"/>
  <c r="C974" i="37" s="1"/>
  <c r="D974" i="37" l="1"/>
  <c r="A974" i="37"/>
  <c r="E974" i="37" s="1"/>
  <c r="B975" i="37"/>
  <c r="C975" i="37" s="1"/>
  <c r="D975" i="37" l="1"/>
  <c r="A975" i="37"/>
  <c r="E975" i="37" s="1"/>
  <c r="B976" i="37"/>
  <c r="C976" i="37" s="1"/>
  <c r="D976" i="37" l="1"/>
  <c r="A976" i="37"/>
  <c r="E976" i="37" s="1"/>
  <c r="B977" i="37"/>
  <c r="C977" i="37" s="1"/>
  <c r="D977" i="37" l="1"/>
  <c r="A977" i="37"/>
  <c r="E977" i="37" s="1"/>
  <c r="B978" i="37"/>
  <c r="C978" i="37" s="1"/>
  <c r="D978" i="37" l="1"/>
  <c r="A978" i="37"/>
  <c r="E978" i="37" s="1"/>
  <c r="B979" i="37"/>
  <c r="C979" i="37" s="1"/>
  <c r="D979" i="37" l="1"/>
  <c r="A979" i="37"/>
  <c r="E979" i="37" s="1"/>
  <c r="B980" i="37"/>
  <c r="C980" i="37" s="1"/>
  <c r="D980" i="37" l="1"/>
  <c r="A980" i="37"/>
  <c r="E980" i="37" s="1"/>
  <c r="B981" i="37"/>
  <c r="C981" i="37" s="1"/>
  <c r="D981" i="37" l="1"/>
  <c r="A981" i="37"/>
  <c r="E981" i="37" s="1"/>
  <c r="B982" i="37"/>
  <c r="C982" i="37" s="1"/>
  <c r="D982" i="37" l="1"/>
  <c r="A982" i="37"/>
  <c r="E982" i="37" s="1"/>
  <c r="B983" i="37"/>
  <c r="C983" i="37" s="1"/>
  <c r="D983" i="37" l="1"/>
  <c r="A983" i="37"/>
  <c r="E983" i="37" s="1"/>
  <c r="B984" i="37"/>
  <c r="C984" i="37" s="1"/>
  <c r="D984" i="37" l="1"/>
  <c r="A984" i="37"/>
  <c r="E984" i="37" s="1"/>
  <c r="B985" i="37"/>
  <c r="C985" i="37" s="1"/>
  <c r="D985" i="37" l="1"/>
  <c r="A985" i="37"/>
  <c r="E985" i="37" s="1"/>
  <c r="B986" i="37"/>
  <c r="C986" i="37" s="1"/>
  <c r="D986" i="37" l="1"/>
  <c r="A986" i="37"/>
  <c r="E986" i="37" s="1"/>
  <c r="B987" i="37"/>
  <c r="C987" i="37" s="1"/>
  <c r="D987" i="37" l="1"/>
  <c r="A987" i="37"/>
  <c r="E987" i="37" s="1"/>
  <c r="B988" i="37"/>
  <c r="C988" i="37" s="1"/>
  <c r="D988" i="37" l="1"/>
  <c r="A988" i="37"/>
  <c r="E988" i="37" s="1"/>
  <c r="B989" i="37"/>
  <c r="C989" i="37" s="1"/>
  <c r="D989" i="37" l="1"/>
  <c r="A989" i="37"/>
  <c r="E989" i="37" s="1"/>
  <c r="B990" i="37"/>
  <c r="C990" i="37" s="1"/>
  <c r="D990" i="37" l="1"/>
  <c r="A990" i="37"/>
  <c r="E990" i="37" s="1"/>
  <c r="B991" i="37"/>
  <c r="C991" i="37" s="1"/>
  <c r="D991" i="37" l="1"/>
  <c r="A991" i="37"/>
  <c r="E991" i="37" s="1"/>
  <c r="B992" i="37"/>
  <c r="C992" i="37" s="1"/>
  <c r="D992" i="37" l="1"/>
  <c r="A992" i="37"/>
  <c r="E992" i="37" s="1"/>
  <c r="B993" i="37"/>
  <c r="C993" i="37" s="1"/>
  <c r="D993" i="37" l="1"/>
  <c r="A993" i="37"/>
  <c r="E993" i="37" s="1"/>
  <c r="B994" i="37"/>
  <c r="C994" i="37" s="1"/>
  <c r="D994" i="37" l="1"/>
  <c r="A994" i="37"/>
  <c r="E994" i="37" s="1"/>
  <c r="B995" i="37"/>
  <c r="C995" i="37" s="1"/>
  <c r="D995" i="37" l="1"/>
  <c r="A995" i="37"/>
  <c r="E995" i="37" s="1"/>
  <c r="B996" i="37"/>
  <c r="C996" i="37" s="1"/>
  <c r="D996" i="37" l="1"/>
  <c r="A996" i="37"/>
  <c r="E996" i="37" s="1"/>
  <c r="B997" i="37"/>
  <c r="C997" i="37" s="1"/>
  <c r="D997" i="37" l="1"/>
  <c r="A997" i="37"/>
  <c r="E997" i="37" s="1"/>
  <c r="B998" i="37"/>
  <c r="C998" i="37" s="1"/>
  <c r="D998" i="37" l="1"/>
  <c r="A998" i="37"/>
  <c r="E998" i="37" s="1"/>
  <c r="B999" i="37"/>
  <c r="C999" i="37" s="1"/>
  <c r="D999" i="37" l="1"/>
  <c r="A999" i="37"/>
  <c r="E999" i="37" s="1"/>
  <c r="B1000" i="37"/>
  <c r="C1000" i="37" s="1"/>
  <c r="D1000" i="37" l="1"/>
  <c r="A1000" i="37"/>
  <c r="E1000" i="37" s="1"/>
  <c r="B1001" i="37"/>
  <c r="C1001" i="37" s="1"/>
  <c r="D1001" i="37" l="1"/>
  <c r="A1001" i="37"/>
  <c r="E1001" i="37" s="1"/>
  <c r="B1002" i="37"/>
  <c r="C1002" i="37" s="1"/>
  <c r="D1002" i="37" l="1"/>
  <c r="A1002" i="37"/>
  <c r="E1002" i="37" s="1"/>
  <c r="B1003" i="37"/>
  <c r="C1003" i="37" s="1"/>
  <c r="D1003" i="37" l="1"/>
  <c r="A1003" i="37"/>
  <c r="E1003" i="37" s="1"/>
  <c r="B1004" i="37"/>
  <c r="C1004" i="37" s="1"/>
  <c r="D1004" i="37" l="1"/>
  <c r="A1004" i="37"/>
  <c r="E1004" i="37" s="1"/>
  <c r="B1005" i="37"/>
  <c r="C1005" i="37" s="1"/>
  <c r="D1005" i="37" l="1"/>
  <c r="A1005" i="37"/>
  <c r="E1005" i="37" s="1"/>
  <c r="B1006" i="37"/>
  <c r="C1006" i="37" s="1"/>
  <c r="D1006" i="37" l="1"/>
  <c r="A1006" i="37"/>
  <c r="E1006" i="37" s="1"/>
  <c r="B1007" i="37"/>
  <c r="C1007" i="37" s="1"/>
  <c r="D1007" i="37" l="1"/>
  <c r="A1007" i="37"/>
  <c r="E1007" i="37" s="1"/>
  <c r="B1008" i="37"/>
  <c r="C1008" i="37" s="1"/>
  <c r="D1008" i="37" l="1"/>
  <c r="A1008" i="37"/>
  <c r="E1008" i="37" s="1"/>
  <c r="B1009" i="37"/>
  <c r="C1009" i="37" s="1"/>
  <c r="D1009" i="37" l="1"/>
  <c r="A1009" i="37"/>
  <c r="E1009" i="37" s="1"/>
  <c r="B1010" i="37"/>
  <c r="C1010" i="37" s="1"/>
  <c r="D1010" i="37" l="1"/>
  <c r="A1010" i="37"/>
  <c r="E1010" i="37" s="1"/>
  <c r="B1011" i="37"/>
  <c r="C1011" i="37" s="1"/>
  <c r="D1011" i="37" l="1"/>
  <c r="A1011" i="37"/>
  <c r="E1011" i="37" s="1"/>
  <c r="B1012" i="37"/>
  <c r="C1012" i="37" s="1"/>
  <c r="D1012" i="37" l="1"/>
  <c r="A1012" i="37"/>
  <c r="E1012" i="37" s="1"/>
  <c r="B1013" i="37"/>
  <c r="C1013" i="37" s="1"/>
  <c r="D1013" i="37" l="1"/>
  <c r="A1013" i="37"/>
  <c r="E1013" i="37" s="1"/>
  <c r="B1014" i="37"/>
  <c r="C1014" i="37" s="1"/>
  <c r="D1014" i="37" l="1"/>
  <c r="A1014" i="37"/>
  <c r="E1014" i="37" s="1"/>
  <c r="B1015" i="37"/>
  <c r="C1015" i="37" s="1"/>
  <c r="D1015" i="37" l="1"/>
  <c r="A1015" i="37"/>
  <c r="E1015" i="37" s="1"/>
  <c r="B1016" i="37"/>
  <c r="C1016" i="37" s="1"/>
  <c r="D1016" i="37" l="1"/>
  <c r="A1016" i="37"/>
  <c r="E1016" i="37" s="1"/>
  <c r="B1017" i="37"/>
  <c r="C1017" i="37" s="1"/>
  <c r="D1017" i="37" l="1"/>
  <c r="A1017" i="37"/>
  <c r="E1017" i="37" s="1"/>
  <c r="B1018" i="37"/>
  <c r="C1018" i="37" s="1"/>
  <c r="D1018" i="37" l="1"/>
  <c r="A1018" i="37"/>
  <c r="E1018" i="37" s="1"/>
  <c r="B1019" i="37"/>
  <c r="C1019" i="37" s="1"/>
  <c r="D1019" i="37" l="1"/>
  <c r="A1019" i="37"/>
  <c r="E1019" i="37" s="1"/>
  <c r="B1020" i="37"/>
  <c r="C1020" i="37" s="1"/>
  <c r="D1020" i="37" l="1"/>
  <c r="A1020" i="37"/>
  <c r="E1020" i="37" s="1"/>
  <c r="B1021" i="37"/>
  <c r="C1021" i="37" s="1"/>
  <c r="D1021" i="37" l="1"/>
  <c r="A1021" i="37"/>
  <c r="E1021" i="37" s="1"/>
  <c r="B1022" i="37"/>
  <c r="C1022" i="37" s="1"/>
  <c r="D1022" i="37" l="1"/>
  <c r="A1022" i="37"/>
  <c r="E1022" i="37" s="1"/>
  <c r="B1023" i="37"/>
  <c r="C1023" i="37" s="1"/>
  <c r="D1023" i="37" l="1"/>
  <c r="A1023" i="37"/>
  <c r="E1023" i="37" s="1"/>
  <c r="B1024" i="37"/>
  <c r="C1024" i="37" s="1"/>
  <c r="D1024" i="37" l="1"/>
  <c r="A1024" i="37"/>
  <c r="E1024" i="37" s="1"/>
  <c r="B1025" i="37"/>
  <c r="C1025" i="37" s="1"/>
  <c r="D1025" i="37" l="1"/>
  <c r="A1025" i="37"/>
  <c r="E1025" i="37" s="1"/>
  <c r="B1026" i="37"/>
  <c r="C1026" i="37" s="1"/>
  <c r="D1026" i="37" l="1"/>
  <c r="A1026" i="37"/>
  <c r="E1026" i="37" s="1"/>
  <c r="B1027" i="37"/>
  <c r="C1027" i="37" s="1"/>
  <c r="D1027" i="37" l="1"/>
  <c r="A1027" i="37"/>
  <c r="E1027" i="37" s="1"/>
  <c r="B1028" i="37"/>
  <c r="C1028" i="37" s="1"/>
  <c r="D1028" i="37" l="1"/>
  <c r="A1028" i="37"/>
  <c r="E1028" i="37" s="1"/>
  <c r="B1029" i="37"/>
  <c r="C1029" i="37" s="1"/>
  <c r="D1029" i="37" l="1"/>
  <c r="A1029" i="37"/>
  <c r="E1029" i="37" s="1"/>
  <c r="B1030" i="37"/>
  <c r="C1030" i="37" s="1"/>
  <c r="D1030" i="37" l="1"/>
  <c r="A1030" i="37"/>
  <c r="E1030" i="37" s="1"/>
  <c r="B1031" i="37"/>
  <c r="C1031" i="37" s="1"/>
  <c r="D1031" i="37" l="1"/>
  <c r="A1031" i="37"/>
  <c r="E1031" i="37" s="1"/>
  <c r="B1032" i="37"/>
  <c r="C1032" i="37" s="1"/>
  <c r="D1032" i="37" l="1"/>
  <c r="A1032" i="37"/>
  <c r="E1032" i="37" s="1"/>
  <c r="B1033" i="37"/>
  <c r="C1033" i="37" s="1"/>
  <c r="D1033" i="37" l="1"/>
  <c r="A1033" i="37"/>
  <c r="E1033" i="37" s="1"/>
  <c r="B1034" i="37"/>
  <c r="C1034" i="37" s="1"/>
  <c r="D1034" i="37" l="1"/>
  <c r="A1034" i="37"/>
  <c r="E1034" i="37" s="1"/>
  <c r="B1035" i="37"/>
  <c r="C1035" i="37" s="1"/>
  <c r="D1035" i="37" l="1"/>
  <c r="A1035" i="37"/>
  <c r="E1035" i="37" s="1"/>
  <c r="B1036" i="37"/>
  <c r="C1036" i="37" s="1"/>
  <c r="D1036" i="37" l="1"/>
  <c r="A1036" i="37"/>
  <c r="E1036" i="37" s="1"/>
  <c r="B1037" i="37"/>
  <c r="C1037" i="37" s="1"/>
  <c r="D1037" i="37" l="1"/>
  <c r="A1037" i="37"/>
  <c r="E1037" i="37" s="1"/>
  <c r="B1038" i="37"/>
  <c r="C1038" i="37" s="1"/>
  <c r="D1038" i="37" l="1"/>
  <c r="A1038" i="37"/>
  <c r="E1038" i="37" s="1"/>
  <c r="B1039" i="37"/>
  <c r="C1039" i="37" s="1"/>
  <c r="D1039" i="37" l="1"/>
  <c r="A1039" i="37"/>
  <c r="E1039" i="37" s="1"/>
  <c r="B1040" i="37"/>
  <c r="C1040" i="37" s="1"/>
  <c r="D1040" i="37" l="1"/>
  <c r="A1040" i="37"/>
  <c r="E1040" i="37" s="1"/>
  <c r="B1041" i="37"/>
  <c r="C1041" i="37" s="1"/>
  <c r="D1041" i="37" l="1"/>
  <c r="A1041" i="37"/>
  <c r="E1041" i="37" s="1"/>
  <c r="B1042" i="37"/>
  <c r="C1042" i="37" s="1"/>
  <c r="D1042" i="37" l="1"/>
  <c r="A1042" i="37"/>
  <c r="E1042" i="37" s="1"/>
  <c r="B1043" i="37"/>
  <c r="C1043" i="37" s="1"/>
  <c r="D1043" i="37" l="1"/>
  <c r="A1043" i="37"/>
  <c r="E1043" i="37" s="1"/>
  <c r="B1044" i="37"/>
  <c r="C1044" i="37" s="1"/>
  <c r="D1044" i="37" l="1"/>
  <c r="A1044" i="37"/>
  <c r="E1044" i="37" s="1"/>
  <c r="B1045" i="37"/>
  <c r="C1045" i="37" s="1"/>
  <c r="D1045" i="37" l="1"/>
  <c r="A1045" i="37"/>
  <c r="E1045" i="37" s="1"/>
  <c r="B1046" i="37"/>
  <c r="C1046" i="37" s="1"/>
  <c r="D1046" i="37" l="1"/>
  <c r="A1046" i="37"/>
  <c r="E1046" i="37" s="1"/>
  <c r="B1047" i="37"/>
  <c r="C1047" i="37" s="1"/>
  <c r="D1047" i="37" l="1"/>
  <c r="A1047" i="37"/>
  <c r="E1047" i="37" s="1"/>
  <c r="B1048" i="37"/>
  <c r="C1048" i="37" s="1"/>
  <c r="D1048" i="37" l="1"/>
  <c r="A1048" i="37"/>
  <c r="E1048" i="37" s="1"/>
  <c r="B1049" i="37"/>
  <c r="C1049" i="37" s="1"/>
  <c r="D1049" i="37" l="1"/>
  <c r="A1049" i="37"/>
  <c r="E1049" i="37" s="1"/>
  <c r="B1050" i="37"/>
  <c r="C1050" i="37" s="1"/>
  <c r="D1050" i="37" l="1"/>
  <c r="A1050" i="37"/>
  <c r="E1050" i="37" s="1"/>
  <c r="B1051" i="37"/>
  <c r="C1051" i="37" s="1"/>
  <c r="D1051" i="37" l="1"/>
  <c r="A1051" i="37"/>
  <c r="E1051" i="37" s="1"/>
  <c r="B1052" i="37"/>
  <c r="C1052" i="37" s="1"/>
  <c r="D1052" i="37" l="1"/>
  <c r="A1052" i="37"/>
  <c r="E1052" i="37" s="1"/>
  <c r="B1053" i="37"/>
  <c r="C1053" i="37" s="1"/>
  <c r="D1053" i="37" l="1"/>
  <c r="A1053" i="37"/>
  <c r="E1053" i="37" s="1"/>
  <c r="B1054" i="37"/>
  <c r="C1054" i="37" s="1"/>
  <c r="D1054" i="37" l="1"/>
  <c r="A1054" i="37"/>
  <c r="E1054" i="37" s="1"/>
  <c r="B1055" i="37"/>
  <c r="C1055" i="37" s="1"/>
  <c r="D1055" i="37" l="1"/>
  <c r="A1055" i="37"/>
  <c r="E1055" i="37" s="1"/>
  <c r="B1056" i="37"/>
  <c r="C1056" i="37" s="1"/>
  <c r="D1056" i="37" l="1"/>
  <c r="A1056" i="37"/>
  <c r="E1056" i="37" s="1"/>
  <c r="B1057" i="37"/>
  <c r="C1057" i="37" s="1"/>
  <c r="D1057" i="37" l="1"/>
  <c r="A1057" i="37"/>
  <c r="E1057" i="37" s="1"/>
  <c r="B1058" i="37"/>
  <c r="C1058" i="37" s="1"/>
  <c r="D1058" i="37" l="1"/>
  <c r="A1058" i="37"/>
  <c r="E1058" i="37" s="1"/>
  <c r="B1059" i="37"/>
  <c r="C1059" i="37" s="1"/>
  <c r="D1059" i="37" l="1"/>
  <c r="A1059" i="37"/>
  <c r="E1059" i="37" s="1"/>
  <c r="B1060" i="37"/>
  <c r="C1060" i="37" s="1"/>
  <c r="D1060" i="37" l="1"/>
  <c r="A1060" i="37"/>
  <c r="E1060" i="37" s="1"/>
  <c r="B1061" i="37"/>
  <c r="C1061" i="37" s="1"/>
  <c r="D1061" i="37" l="1"/>
  <c r="A1061" i="37"/>
  <c r="E1061" i="37" s="1"/>
  <c r="B1062" i="37"/>
  <c r="C1062" i="37" s="1"/>
  <c r="D1062" i="37" l="1"/>
  <c r="A1062" i="37"/>
  <c r="E1062" i="37" s="1"/>
  <c r="B1063" i="37"/>
  <c r="C1063" i="37" s="1"/>
  <c r="D1063" i="37" l="1"/>
  <c r="A1063" i="37"/>
  <c r="E1063" i="37" s="1"/>
  <c r="B1064" i="37"/>
  <c r="C1064" i="37" s="1"/>
  <c r="D1064" i="37" l="1"/>
  <c r="A1064" i="37"/>
  <c r="E1064" i="37" s="1"/>
  <c r="B1065" i="37"/>
  <c r="C1065" i="37" s="1"/>
  <c r="D1065" i="37" l="1"/>
  <c r="A1065" i="37"/>
  <c r="E1065" i="37" s="1"/>
  <c r="B1066" i="37"/>
  <c r="C1066" i="37" s="1"/>
  <c r="D1066" i="37" l="1"/>
  <c r="A1066" i="37"/>
  <c r="E1066" i="37" s="1"/>
  <c r="B1067" i="37"/>
  <c r="C1067" i="37" s="1"/>
  <c r="D1067" i="37" l="1"/>
  <c r="A1067" i="37"/>
  <c r="E1067" i="37" s="1"/>
  <c r="B1068" i="37"/>
  <c r="C1068" i="37" s="1"/>
  <c r="D1068" i="37" l="1"/>
  <c r="A1068" i="37"/>
  <c r="E1068" i="37" s="1"/>
  <c r="B1069" i="37"/>
  <c r="C1069" i="37" s="1"/>
  <c r="D1069" i="37" l="1"/>
  <c r="A1069" i="37"/>
  <c r="E1069" i="37" s="1"/>
  <c r="B1070" i="37"/>
  <c r="C1070" i="37" s="1"/>
  <c r="D1070" i="37" l="1"/>
  <c r="A1070" i="37"/>
  <c r="E1070" i="37" s="1"/>
  <c r="B1071" i="37"/>
  <c r="C1071" i="37" s="1"/>
  <c r="D1071" i="37" l="1"/>
  <c r="A1071" i="37"/>
  <c r="E1071" i="37" s="1"/>
  <c r="B1072" i="37"/>
  <c r="C1072" i="37" s="1"/>
  <c r="D1072" i="37" l="1"/>
  <c r="B1073" i="37"/>
  <c r="C1073" i="37" s="1"/>
  <c r="A1072" i="37"/>
  <c r="E1072" i="37" s="1"/>
  <c r="D1073" i="37" l="1"/>
  <c r="A1073" i="37"/>
  <c r="E1073" i="37" s="1"/>
  <c r="B1074" i="37"/>
  <c r="C1074" i="37" s="1"/>
  <c r="D1074" i="37" l="1"/>
  <c r="B1075" i="37"/>
  <c r="C1075" i="37" s="1"/>
  <c r="A1074" i="37"/>
  <c r="E1074" i="37" s="1"/>
  <c r="D1075" i="37" l="1"/>
  <c r="A1075" i="37"/>
  <c r="E1075" i="37" s="1"/>
  <c r="B1076" i="37"/>
  <c r="C1076" i="37" s="1"/>
  <c r="D1076" i="37" l="1"/>
  <c r="B1077" i="37"/>
  <c r="C1077" i="37" s="1"/>
  <c r="A1076" i="37"/>
  <c r="E1076" i="37" s="1"/>
  <c r="D1077" i="37" l="1"/>
  <c r="A1077" i="37"/>
  <c r="E1077" i="37" s="1"/>
  <c r="B1078" i="37"/>
  <c r="C1078" i="37" s="1"/>
  <c r="D1078" i="37" l="1"/>
  <c r="B1079" i="37"/>
  <c r="C1079" i="37" s="1"/>
  <c r="A1078" i="37"/>
  <c r="E1078" i="37" s="1"/>
  <c r="D1079" i="37" l="1"/>
  <c r="A1079" i="37"/>
  <c r="E1079" i="37" s="1"/>
  <c r="B1080" i="37"/>
  <c r="C1080" i="37" s="1"/>
  <c r="D1080" i="37" l="1"/>
  <c r="B1081" i="37"/>
  <c r="C1081" i="37" s="1"/>
  <c r="A1080" i="37"/>
  <c r="E1080" i="37" s="1"/>
  <c r="D1081" i="37" l="1"/>
  <c r="A1081" i="37"/>
  <c r="E1081" i="37" s="1"/>
  <c r="B1082" i="37"/>
  <c r="C1082" i="37" s="1"/>
  <c r="D1082" i="37" l="1"/>
  <c r="B1083" i="37"/>
  <c r="C1083" i="37" s="1"/>
  <c r="A1082" i="37"/>
  <c r="E1082" i="37" s="1"/>
  <c r="D1083" i="37" l="1"/>
  <c r="A1083" i="37"/>
  <c r="E1083" i="37" s="1"/>
  <c r="B1084" i="37"/>
  <c r="C1084" i="37" s="1"/>
  <c r="D1084" i="37" l="1"/>
  <c r="B1085" i="37"/>
  <c r="C1085" i="37" s="1"/>
  <c r="A1084" i="37"/>
  <c r="E1084" i="37" s="1"/>
  <c r="D1085" i="37" l="1"/>
  <c r="A1085" i="37"/>
  <c r="E1085" i="37" s="1"/>
  <c r="B1086" i="37"/>
  <c r="C1086" i="37" s="1"/>
  <c r="D1086" i="37" l="1"/>
  <c r="B1087" i="37"/>
  <c r="C1087" i="37" s="1"/>
  <c r="A1086" i="37"/>
  <c r="E1086" i="37" s="1"/>
  <c r="D1087" i="37" l="1"/>
  <c r="A1087" i="37"/>
  <c r="E1087" i="37" s="1"/>
  <c r="B1088" i="37"/>
  <c r="C1088" i="37" s="1"/>
  <c r="D1088" i="37" l="1"/>
  <c r="B1089" i="37"/>
  <c r="C1089" i="37" s="1"/>
  <c r="A1088" i="37"/>
  <c r="E1088" i="37" s="1"/>
  <c r="D1089" i="37" l="1"/>
  <c r="A1089" i="37"/>
  <c r="E1089" i="37" s="1"/>
  <c r="B1090" i="37"/>
  <c r="C1090" i="37" s="1"/>
  <c r="D1090" i="37" l="1"/>
  <c r="B1091" i="37"/>
  <c r="C1091" i="37" s="1"/>
  <c r="A1090" i="37"/>
  <c r="E1090" i="37" s="1"/>
  <c r="D1091" i="37" l="1"/>
  <c r="A1091" i="37"/>
  <c r="E1091" i="37" s="1"/>
  <c r="B1092" i="37"/>
  <c r="C1092" i="37" s="1"/>
  <c r="D1092" i="37" l="1"/>
  <c r="B1093" i="37"/>
  <c r="C1093" i="37" s="1"/>
  <c r="A1092" i="37"/>
  <c r="E1092" i="37" s="1"/>
  <c r="D1093" i="37" l="1"/>
  <c r="A1093" i="37"/>
  <c r="E1093" i="37" s="1"/>
  <c r="B1094" i="37"/>
  <c r="C1094" i="37" s="1"/>
  <c r="D1094" i="37" l="1"/>
  <c r="B1095" i="37"/>
  <c r="C1095" i="37" s="1"/>
  <c r="A1094" i="37"/>
  <c r="E1094" i="37" s="1"/>
  <c r="D1095" i="37" l="1"/>
  <c r="A1095" i="37"/>
  <c r="E1095" i="37" s="1"/>
  <c r="B1096" i="37"/>
  <c r="C1096" i="37" s="1"/>
  <c r="D1096" i="37" l="1"/>
  <c r="B1097" i="37"/>
  <c r="C1097" i="37" s="1"/>
  <c r="A1096" i="37"/>
  <c r="E1096" i="37" s="1"/>
  <c r="D1097" i="37" l="1"/>
  <c r="A1097" i="37"/>
  <c r="E1097" i="37" s="1"/>
  <c r="B1098" i="37"/>
  <c r="C1098" i="37" s="1"/>
  <c r="D1098" i="37" l="1"/>
  <c r="B1099" i="37"/>
  <c r="C1099" i="37" s="1"/>
  <c r="A1098" i="37"/>
  <c r="E1098" i="37" s="1"/>
  <c r="D1099" i="37" l="1"/>
  <c r="A1099" i="37"/>
  <c r="E1099" i="37" s="1"/>
  <c r="B1100" i="37"/>
  <c r="C1100" i="37" s="1"/>
  <c r="D1100" i="37" l="1"/>
  <c r="B1101" i="37"/>
  <c r="C1101" i="37" s="1"/>
  <c r="A1100" i="37"/>
  <c r="E1100" i="37" s="1"/>
  <c r="D1101" i="37" l="1"/>
  <c r="A1101" i="37"/>
  <c r="E1101" i="37" s="1"/>
  <c r="B1102" i="37"/>
  <c r="C1102" i="37" s="1"/>
  <c r="D1102" i="37" l="1"/>
  <c r="B1103" i="37"/>
  <c r="C1103" i="37" s="1"/>
  <c r="A1102" i="37"/>
  <c r="E1102" i="37" s="1"/>
  <c r="D1103" i="37" l="1"/>
  <c r="A1103" i="37"/>
  <c r="E1103" i="37" s="1"/>
  <c r="B1104" i="37"/>
  <c r="C1104" i="37" s="1"/>
  <c r="D1104" i="37" l="1"/>
  <c r="B1105" i="37"/>
  <c r="C1105" i="37" s="1"/>
  <c r="A1104" i="37"/>
  <c r="E1104" i="37" s="1"/>
  <c r="D1105" i="37" l="1"/>
  <c r="A1105" i="37"/>
  <c r="E1105" i="37" s="1"/>
  <c r="B1106" i="37"/>
  <c r="C1106" i="37" s="1"/>
  <c r="D1106" i="37" l="1"/>
  <c r="B1107" i="37"/>
  <c r="C1107" i="37" s="1"/>
  <c r="A1106" i="37"/>
  <c r="E1106" i="37" s="1"/>
  <c r="D1107" i="37" l="1"/>
  <c r="A1107" i="37"/>
  <c r="E1107" i="37" s="1"/>
  <c r="B1108" i="37"/>
  <c r="C1108" i="37" s="1"/>
  <c r="D1108" i="37" l="1"/>
  <c r="B1109" i="37"/>
  <c r="C1109" i="37" s="1"/>
  <c r="A1108" i="37"/>
  <c r="E1108" i="37" s="1"/>
  <c r="D1109" i="37" l="1"/>
  <c r="A1109" i="37"/>
  <c r="E1109" i="37" s="1"/>
  <c r="B1110" i="37"/>
  <c r="C1110" i="37" s="1"/>
  <c r="D1110" i="37" l="1"/>
  <c r="B1111" i="37"/>
  <c r="C1111" i="37" s="1"/>
  <c r="A1110" i="37"/>
  <c r="E1110" i="37" s="1"/>
  <c r="D1111" i="37" l="1"/>
  <c r="A1111" i="37"/>
  <c r="E1111" i="37" s="1"/>
  <c r="B1112" i="37"/>
  <c r="C1112" i="37" s="1"/>
  <c r="D1112" i="37" l="1"/>
  <c r="B1113" i="37"/>
  <c r="C1113" i="37" s="1"/>
  <c r="A1112" i="37"/>
  <c r="E1112" i="37" s="1"/>
  <c r="D1113" i="37" l="1"/>
  <c r="A1113" i="37"/>
  <c r="E1113" i="37" s="1"/>
  <c r="B1114" i="37"/>
  <c r="C1114" i="37" s="1"/>
  <c r="D1114" i="37" l="1"/>
  <c r="B1115" i="37"/>
  <c r="C1115" i="37" s="1"/>
  <c r="A1114" i="37"/>
  <c r="E1114" i="37" s="1"/>
  <c r="D1115" i="37" l="1"/>
  <c r="A1115" i="37"/>
  <c r="E1115" i="37" s="1"/>
  <c r="B1116" i="37"/>
  <c r="C1116" i="37" s="1"/>
  <c r="D1116" i="37" l="1"/>
  <c r="B1117" i="37"/>
  <c r="C1117" i="37" s="1"/>
  <c r="A1116" i="37"/>
  <c r="E1116" i="37" s="1"/>
  <c r="D1117" i="37" l="1"/>
  <c r="A1117" i="37"/>
  <c r="E1117" i="37" s="1"/>
  <c r="B1118" i="37"/>
  <c r="C1118" i="37" s="1"/>
  <c r="D1118" i="37" l="1"/>
  <c r="B1119" i="37"/>
  <c r="C1119" i="37" s="1"/>
  <c r="A1118" i="37"/>
  <c r="E1118" i="37" s="1"/>
  <c r="D1119" i="37" l="1"/>
  <c r="A1119" i="37"/>
  <c r="E1119" i="37" s="1"/>
  <c r="B1120" i="37"/>
  <c r="C1120" i="37" s="1"/>
  <c r="D1120" i="37" l="1"/>
  <c r="B1121" i="37"/>
  <c r="C1121" i="37" s="1"/>
  <c r="A1120" i="37"/>
  <c r="E1120" i="37" s="1"/>
  <c r="D1121" i="37" l="1"/>
  <c r="A1121" i="37"/>
  <c r="E1121" i="37" s="1"/>
  <c r="B1122" i="37"/>
  <c r="C1122" i="37" s="1"/>
  <c r="D1122" i="37" l="1"/>
  <c r="B1123" i="37"/>
  <c r="C1123" i="37" s="1"/>
  <c r="A1122" i="37"/>
  <c r="E1122" i="37" s="1"/>
  <c r="D1123" i="37" l="1"/>
  <c r="A1123" i="37"/>
  <c r="E1123" i="37" s="1"/>
  <c r="B1124" i="37"/>
  <c r="C1124" i="37" s="1"/>
  <c r="D1124" i="37" l="1"/>
  <c r="B1125" i="37"/>
  <c r="C1125" i="37" s="1"/>
  <c r="A1124" i="37"/>
  <c r="E1124" i="37" s="1"/>
  <c r="D1125" i="37" l="1"/>
  <c r="A1125" i="37"/>
  <c r="E1125" i="37" s="1"/>
  <c r="B1126" i="37"/>
  <c r="C1126" i="37" s="1"/>
  <c r="D1126" i="37" l="1"/>
  <c r="B1127" i="37"/>
  <c r="C1127" i="37" s="1"/>
  <c r="A1126" i="37"/>
  <c r="E1126" i="37" s="1"/>
  <c r="D1127" i="37" l="1"/>
  <c r="A1127" i="37"/>
  <c r="E1127" i="37" s="1"/>
  <c r="B1128" i="37"/>
  <c r="C1128" i="37" s="1"/>
  <c r="D1128" i="37" l="1"/>
  <c r="B1129" i="37"/>
  <c r="C1129" i="37" s="1"/>
  <c r="A1128" i="37"/>
  <c r="E1128" i="37" s="1"/>
  <c r="D1129" i="37" l="1"/>
  <c r="A1129" i="37"/>
  <c r="E1129" i="37" s="1"/>
  <c r="B1130" i="37"/>
  <c r="C1130" i="37" s="1"/>
  <c r="D1130" i="37" l="1"/>
  <c r="B1131" i="37"/>
  <c r="C1131" i="37" s="1"/>
  <c r="A1130" i="37"/>
  <c r="E1130" i="37" s="1"/>
  <c r="D1131" i="37" l="1"/>
  <c r="A1131" i="37"/>
  <c r="E1131" i="37" s="1"/>
  <c r="B1132" i="37"/>
  <c r="C1132" i="37" s="1"/>
  <c r="D1132" i="37" l="1"/>
  <c r="B1133" i="37"/>
  <c r="C1133" i="37" s="1"/>
  <c r="A1132" i="37"/>
  <c r="E1132" i="37" s="1"/>
  <c r="D1133" i="37" l="1"/>
  <c r="A1133" i="37"/>
  <c r="E1133" i="37" s="1"/>
  <c r="B1134" i="37"/>
  <c r="C1134" i="37" s="1"/>
  <c r="D1134" i="37" l="1"/>
  <c r="B1135" i="37"/>
  <c r="C1135" i="37" s="1"/>
  <c r="A1134" i="37"/>
  <c r="E1134" i="37" s="1"/>
  <c r="D1135" i="37" l="1"/>
  <c r="A1135" i="37"/>
  <c r="E1135" i="37" s="1"/>
  <c r="B1136" i="37"/>
  <c r="C1136" i="37" s="1"/>
  <c r="D1136" i="37" l="1"/>
  <c r="B1137" i="37"/>
  <c r="C1137" i="37" s="1"/>
  <c r="A1136" i="37"/>
  <c r="E1136" i="37" s="1"/>
  <c r="D1137" i="37" l="1"/>
  <c r="A1137" i="37"/>
  <c r="E1137" i="37" s="1"/>
  <c r="B1138" i="37"/>
  <c r="C1138" i="37" s="1"/>
  <c r="D1138" i="37" l="1"/>
  <c r="B1139" i="37"/>
  <c r="C1139" i="37" s="1"/>
  <c r="A1138" i="37"/>
  <c r="E1138" i="37" s="1"/>
  <c r="D1139" i="37" l="1"/>
  <c r="A1139" i="37"/>
  <c r="E1139" i="37" s="1"/>
  <c r="B1140" i="37"/>
  <c r="C1140" i="37" s="1"/>
  <c r="D1140" i="37" l="1"/>
  <c r="B1141" i="37"/>
  <c r="C1141" i="37" s="1"/>
  <c r="A1140" i="37"/>
  <c r="E1140" i="37" s="1"/>
  <c r="D1141" i="37" l="1"/>
  <c r="A1141" i="37"/>
  <c r="E1141" i="37" s="1"/>
  <c r="B1142" i="37"/>
  <c r="C1142" i="37" s="1"/>
  <c r="D1142" i="37" l="1"/>
  <c r="B1143" i="37"/>
  <c r="C1143" i="37" s="1"/>
  <c r="A1142" i="37"/>
  <c r="E1142" i="37" s="1"/>
  <c r="D1143" i="37" l="1"/>
  <c r="A1143" i="37"/>
  <c r="E1143" i="37" s="1"/>
  <c r="B1144" i="37"/>
  <c r="C1144" i="37" s="1"/>
  <c r="D1144" i="37" l="1"/>
  <c r="B1145" i="37"/>
  <c r="C1145" i="37" s="1"/>
  <c r="A1144" i="37"/>
  <c r="E1144" i="37" s="1"/>
  <c r="D1145" i="37" l="1"/>
  <c r="A1145" i="37"/>
  <c r="E1145" i="37" s="1"/>
  <c r="B1146" i="37"/>
  <c r="C1146" i="37" s="1"/>
  <c r="D1146" i="37" l="1"/>
  <c r="B1147" i="37"/>
  <c r="C1147" i="37" s="1"/>
  <c r="A1146" i="37"/>
  <c r="E1146" i="37" s="1"/>
  <c r="D1147" i="37" l="1"/>
  <c r="A1147" i="37"/>
  <c r="E1147" i="37" s="1"/>
  <c r="B1148" i="37"/>
  <c r="C1148" i="37" s="1"/>
  <c r="D1148" i="37" l="1"/>
  <c r="B1149" i="37"/>
  <c r="C1149" i="37" s="1"/>
  <c r="A1148" i="37"/>
  <c r="E1148" i="37" s="1"/>
  <c r="D1149" i="37" l="1"/>
  <c r="A1149" i="37"/>
  <c r="E1149" i="37" s="1"/>
  <c r="B1150" i="37"/>
  <c r="C1150" i="37" s="1"/>
  <c r="D1150" i="37" l="1"/>
  <c r="B1151" i="37"/>
  <c r="C1151" i="37" s="1"/>
  <c r="A1150" i="37"/>
  <c r="E1150" i="37" s="1"/>
  <c r="D1151" i="37" l="1"/>
  <c r="A1151" i="37"/>
  <c r="E1151" i="37" s="1"/>
  <c r="B1152" i="37"/>
  <c r="C1152" i="37" s="1"/>
  <c r="D1152" i="37" l="1"/>
  <c r="B1153" i="37"/>
  <c r="C1153" i="37" s="1"/>
  <c r="A1152" i="37"/>
  <c r="E1152" i="37" s="1"/>
  <c r="D1153" i="37" l="1"/>
  <c r="A1153" i="37"/>
  <c r="E1153" i="37" s="1"/>
  <c r="B1154" i="37"/>
  <c r="C1154" i="37" s="1"/>
  <c r="D1154" i="37" l="1"/>
  <c r="B1155" i="37"/>
  <c r="C1155" i="37" s="1"/>
  <c r="A1154" i="37"/>
  <c r="E1154" i="37" s="1"/>
  <c r="D1155" i="37" l="1"/>
  <c r="A1155" i="37"/>
  <c r="E1155" i="37" s="1"/>
  <c r="B1156" i="37"/>
  <c r="C1156" i="37" s="1"/>
  <c r="D1156" i="37" l="1"/>
  <c r="B1157" i="37"/>
  <c r="C1157" i="37" s="1"/>
  <c r="A1156" i="37"/>
  <c r="E1156" i="37" s="1"/>
  <c r="D1157" i="37" l="1"/>
  <c r="A1157" i="37"/>
  <c r="E1157" i="37" s="1"/>
  <c r="B1158" i="37"/>
  <c r="C1158" i="37" s="1"/>
  <c r="D1158" i="37" l="1"/>
  <c r="B1159" i="37"/>
  <c r="C1159" i="37" s="1"/>
  <c r="A1158" i="37"/>
  <c r="E1158" i="37" s="1"/>
  <c r="D1159" i="37" l="1"/>
  <c r="A1159" i="37"/>
  <c r="E1159" i="37" s="1"/>
  <c r="B1160" i="37"/>
  <c r="C1160" i="37" s="1"/>
  <c r="D1160" i="37" l="1"/>
  <c r="B1161" i="37"/>
  <c r="C1161" i="37" s="1"/>
  <c r="A1160" i="37"/>
  <c r="E1160" i="37" s="1"/>
  <c r="D1161" i="37" l="1"/>
  <c r="A1161" i="37"/>
  <c r="E1161" i="37" s="1"/>
  <c r="B1162" i="37"/>
  <c r="C1162" i="37" s="1"/>
  <c r="D1162" i="37" l="1"/>
  <c r="B1163" i="37"/>
  <c r="C1163" i="37" s="1"/>
  <c r="A1162" i="37"/>
  <c r="E1162" i="37" s="1"/>
  <c r="D1163" i="37" l="1"/>
  <c r="A1163" i="37"/>
  <c r="E1163" i="37" s="1"/>
  <c r="B1164" i="37"/>
  <c r="C1164" i="37" s="1"/>
  <c r="D1164" i="37" l="1"/>
  <c r="B1165" i="37"/>
  <c r="C1165" i="37" s="1"/>
  <c r="A1164" i="37"/>
  <c r="E1164" i="37" s="1"/>
  <c r="D1165" i="37" l="1"/>
  <c r="A1165" i="37"/>
  <c r="E1165" i="37" s="1"/>
  <c r="B1166" i="37"/>
  <c r="C1166" i="37" s="1"/>
  <c r="D1166" i="37" l="1"/>
  <c r="B1167" i="37"/>
  <c r="C1167" i="37" s="1"/>
  <c r="A1166" i="37"/>
  <c r="E1166" i="37" s="1"/>
  <c r="D1167" i="37" l="1"/>
  <c r="A1167" i="37"/>
  <c r="E1167" i="37" s="1"/>
  <c r="B1168" i="37"/>
  <c r="C1168" i="37" s="1"/>
  <c r="D1168" i="37" l="1"/>
  <c r="B1169" i="37"/>
  <c r="C1169" i="37" s="1"/>
  <c r="A1168" i="37"/>
  <c r="E1168" i="37" s="1"/>
  <c r="D1169" i="37" l="1"/>
  <c r="A1169" i="37"/>
  <c r="E1169" i="37" s="1"/>
  <c r="B1170" i="37"/>
  <c r="C1170" i="37" s="1"/>
  <c r="D1170" i="37" l="1"/>
  <c r="B1171" i="37"/>
  <c r="C1171" i="37" s="1"/>
  <c r="A1170" i="37"/>
  <c r="E1170" i="37" s="1"/>
  <c r="D1171" i="37" l="1"/>
  <c r="A1171" i="37"/>
  <c r="E1171" i="37" s="1"/>
  <c r="B1172" i="37"/>
  <c r="C1172" i="37" s="1"/>
  <c r="D1172" i="37" l="1"/>
  <c r="B1173" i="37"/>
  <c r="C1173" i="37" s="1"/>
  <c r="A1172" i="37"/>
  <c r="E1172" i="37" s="1"/>
  <c r="D1173" i="37" l="1"/>
  <c r="A1173" i="37"/>
  <c r="E1173" i="37" s="1"/>
  <c r="B1174" i="37"/>
  <c r="C1174" i="37" s="1"/>
  <c r="D1174" i="37" l="1"/>
  <c r="B1175" i="37"/>
  <c r="C1175" i="37" s="1"/>
  <c r="A1174" i="37"/>
  <c r="E1174" i="37" s="1"/>
  <c r="D1175" i="37" l="1"/>
  <c r="B1176" i="37"/>
  <c r="C1176" i="37" s="1"/>
  <c r="A1175" i="37"/>
  <c r="E1175" i="37" s="1"/>
  <c r="D1176" i="37" l="1"/>
  <c r="B1177" i="37"/>
  <c r="C1177" i="37" s="1"/>
  <c r="A1176" i="37"/>
  <c r="E1176" i="37" s="1"/>
  <c r="D1177" i="37" l="1"/>
  <c r="B1178" i="37"/>
  <c r="C1178" i="37" s="1"/>
  <c r="A1177" i="37"/>
  <c r="E1177" i="37" s="1"/>
  <c r="D1178" i="37" l="1"/>
  <c r="B1179" i="37"/>
  <c r="C1179" i="37" s="1"/>
  <c r="A1178" i="37"/>
  <c r="E1178" i="37" s="1"/>
  <c r="D1179" i="37" l="1"/>
  <c r="B1180" i="37"/>
  <c r="C1180" i="37" s="1"/>
  <c r="A1179" i="37"/>
  <c r="E1179" i="37" s="1"/>
  <c r="D1180" i="37" l="1"/>
  <c r="A1180" i="37"/>
  <c r="E1180" i="37" s="1"/>
  <c r="B1181" i="37"/>
  <c r="C1181" i="37" s="1"/>
  <c r="D1181" i="37" l="1"/>
  <c r="A1181" i="37"/>
  <c r="E1181" i="37" s="1"/>
  <c r="B1182" i="37"/>
  <c r="C1182" i="37" s="1"/>
  <c r="D1182" i="37" l="1"/>
  <c r="A1182" i="37"/>
  <c r="E1182" i="37" s="1"/>
  <c r="B1183" i="37"/>
  <c r="C1183" i="37" s="1"/>
  <c r="D1183" i="37" l="1"/>
  <c r="A1183" i="37"/>
  <c r="E1183" i="37" s="1"/>
  <c r="B1184" i="37"/>
  <c r="C1184" i="37" s="1"/>
  <c r="D1184" i="37" l="1"/>
  <c r="A1184" i="37"/>
  <c r="E1184" i="37" s="1"/>
  <c r="B1185" i="37"/>
  <c r="C1185" i="37" s="1"/>
  <c r="D1185" i="37" l="1"/>
  <c r="A1185" i="37"/>
  <c r="E1185" i="37" s="1"/>
  <c r="B1186" i="37"/>
  <c r="C1186" i="37" s="1"/>
  <c r="D1186" i="37" l="1"/>
  <c r="A1186" i="37"/>
  <c r="E1186" i="37" s="1"/>
  <c r="B1187" i="37"/>
  <c r="C1187" i="37" s="1"/>
  <c r="D1187" i="37" l="1"/>
  <c r="A1187" i="37"/>
  <c r="E1187" i="37" s="1"/>
  <c r="B1188" i="37"/>
  <c r="C1188" i="37" s="1"/>
  <c r="D1188" i="37" l="1"/>
  <c r="A1188" i="37"/>
  <c r="E1188" i="37" s="1"/>
  <c r="B1189" i="37"/>
  <c r="C1189" i="37" s="1"/>
  <c r="D1189" i="37" l="1"/>
  <c r="A1189" i="37"/>
  <c r="E1189" i="37" s="1"/>
  <c r="B1190" i="37"/>
  <c r="C1190" i="37" s="1"/>
  <c r="D1190" i="37" l="1"/>
  <c r="A1190" i="37"/>
  <c r="E1190" i="37" s="1"/>
  <c r="B1191" i="37"/>
  <c r="C1191" i="37" s="1"/>
  <c r="D1191" i="37" l="1"/>
  <c r="A1191" i="37"/>
  <c r="E1191" i="37" s="1"/>
  <c r="B1192" i="37"/>
  <c r="C1192" i="37" s="1"/>
  <c r="D1192" i="37" l="1"/>
  <c r="A1192" i="37"/>
  <c r="E1192" i="37" s="1"/>
  <c r="B1193" i="37"/>
  <c r="C1193" i="37" s="1"/>
  <c r="D1193" i="37" l="1"/>
  <c r="A1193" i="37"/>
  <c r="E1193" i="37" s="1"/>
  <c r="B1194" i="37"/>
  <c r="C1194" i="37" s="1"/>
  <c r="D1194" i="37" l="1"/>
  <c r="A1194" i="37"/>
  <c r="E1194" i="37" s="1"/>
  <c r="B1195" i="37"/>
  <c r="C1195" i="37" s="1"/>
  <c r="D1195" i="37" l="1"/>
  <c r="A1195" i="37"/>
  <c r="E1195" i="37" s="1"/>
  <c r="B1196" i="37"/>
  <c r="C1196" i="37" s="1"/>
  <c r="D1196" i="37" l="1"/>
  <c r="A1196" i="37"/>
  <c r="E1196" i="37" s="1"/>
  <c r="B1197" i="37"/>
  <c r="C1197" i="37" s="1"/>
  <c r="D1197" i="37" l="1"/>
  <c r="A1197" i="37"/>
  <c r="E1197" i="37" s="1"/>
  <c r="B1198" i="37"/>
  <c r="C1198" i="37" s="1"/>
  <c r="D1198" i="37" l="1"/>
  <c r="A1198" i="37"/>
  <c r="E1198" i="37" s="1"/>
  <c r="B1199" i="37"/>
  <c r="C1199" i="37" s="1"/>
  <c r="D1199" i="37" l="1"/>
  <c r="A1199" i="37"/>
  <c r="E1199" i="37" s="1"/>
  <c r="B1200" i="37"/>
  <c r="C1200" i="37" s="1"/>
  <c r="D1200" i="37" l="1"/>
  <c r="A1200" i="37"/>
  <c r="E1200" i="37" s="1"/>
  <c r="B1201" i="37"/>
  <c r="C1201" i="37" s="1"/>
  <c r="D1201" i="37" l="1"/>
  <c r="A1201" i="37"/>
  <c r="E1201" i="37" s="1"/>
  <c r="B1202" i="37"/>
  <c r="C1202" i="37" s="1"/>
  <c r="D1202" i="37" l="1"/>
  <c r="A1202" i="37"/>
  <c r="E1202" i="37" s="1"/>
  <c r="B1203" i="37"/>
  <c r="C1203" i="37" s="1"/>
  <c r="D1203" i="37" l="1"/>
  <c r="A1203" i="37"/>
  <c r="E1203" i="37" s="1"/>
  <c r="B1204" i="37"/>
  <c r="C1204" i="37" s="1"/>
  <c r="D1204" i="37" l="1"/>
  <c r="A1204" i="37"/>
  <c r="E1204" i="37" s="1"/>
  <c r="B1205" i="37"/>
  <c r="C1205" i="37" s="1"/>
  <c r="D1205" i="37" l="1"/>
  <c r="A1205" i="37"/>
  <c r="E1205" i="37" s="1"/>
  <c r="B1206" i="37"/>
  <c r="C1206" i="37" s="1"/>
  <c r="D1206" i="37" l="1"/>
  <c r="A1206" i="37"/>
  <c r="E1206" i="37" s="1"/>
  <c r="B1207" i="37"/>
  <c r="C1207" i="37" s="1"/>
  <c r="D1207" i="37" l="1"/>
  <c r="A1207" i="37"/>
  <c r="E1207" i="37" s="1"/>
  <c r="B1208" i="37"/>
  <c r="C1208" i="37" s="1"/>
  <c r="D1208" i="37" l="1"/>
  <c r="A1208" i="37"/>
  <c r="E1208" i="37" s="1"/>
  <c r="B1209" i="37"/>
  <c r="C1209" i="37" s="1"/>
  <c r="D1209" i="37" l="1"/>
  <c r="A1209" i="37"/>
  <c r="E1209" i="37" s="1"/>
  <c r="B1210" i="37"/>
  <c r="C1210" i="37" s="1"/>
  <c r="D1210" i="37" l="1"/>
  <c r="A1210" i="37"/>
  <c r="E1210" i="37" s="1"/>
  <c r="B1211" i="37"/>
  <c r="C1211" i="37" s="1"/>
  <c r="D1211" i="37" l="1"/>
  <c r="A1211" i="37"/>
  <c r="E1211" i="37" s="1"/>
  <c r="B1212" i="37"/>
  <c r="C1212" i="37" s="1"/>
  <c r="D1212" i="37" l="1"/>
  <c r="A1212" i="37"/>
  <c r="E1212" i="37" s="1"/>
  <c r="B1213" i="37"/>
  <c r="C1213" i="37" s="1"/>
  <c r="D1213" i="37" l="1"/>
  <c r="A1213" i="37"/>
  <c r="E1213" i="37" s="1"/>
  <c r="B1214" i="37"/>
  <c r="C1214" i="37" s="1"/>
  <c r="D1214" i="37" l="1"/>
  <c r="A1214" i="37"/>
  <c r="E1214" i="37" s="1"/>
  <c r="B1215" i="37"/>
  <c r="C1215" i="37" s="1"/>
  <c r="D1215" i="37" l="1"/>
  <c r="A1215" i="37"/>
  <c r="E1215" i="37" s="1"/>
  <c r="B1216" i="37"/>
  <c r="C1216" i="37" s="1"/>
  <c r="D1216" i="37" l="1"/>
  <c r="A1216" i="37"/>
  <c r="E1216" i="37" s="1"/>
  <c r="B1217" i="37"/>
  <c r="C1217" i="37" s="1"/>
  <c r="D1217" i="37" l="1"/>
  <c r="A1217" i="37"/>
  <c r="E1217" i="37" s="1"/>
  <c r="B1218" i="37"/>
  <c r="C1218" i="37" s="1"/>
  <c r="D1218" i="37" l="1"/>
  <c r="A1218" i="37"/>
  <c r="E1218" i="37" s="1"/>
  <c r="B1219" i="37"/>
  <c r="C1219" i="37" s="1"/>
  <c r="D1219" i="37" l="1"/>
  <c r="A1219" i="37"/>
  <c r="E1219" i="37" s="1"/>
  <c r="B1220" i="37"/>
  <c r="C1220" i="37" s="1"/>
  <c r="D1220" i="37" l="1"/>
  <c r="A1220" i="37"/>
  <c r="E1220" i="37" s="1"/>
  <c r="B1221" i="37"/>
  <c r="C1221" i="37" s="1"/>
  <c r="D1221" i="37" l="1"/>
  <c r="A1221" i="37"/>
  <c r="E1221" i="37" s="1"/>
  <c r="B1222" i="37"/>
  <c r="C1222" i="37" s="1"/>
  <c r="D1222" i="37" l="1"/>
  <c r="A1222" i="37"/>
  <c r="E1222" i="37" s="1"/>
  <c r="B1223" i="37"/>
  <c r="C1223" i="37" s="1"/>
  <c r="D1223" i="37" l="1"/>
  <c r="A1223" i="37"/>
  <c r="E1223" i="37" s="1"/>
  <c r="B1224" i="37"/>
  <c r="C1224" i="37" s="1"/>
  <c r="D1224" i="37" l="1"/>
  <c r="A1224" i="37"/>
  <c r="E1224" i="37" s="1"/>
  <c r="B1225" i="37"/>
  <c r="C1225" i="37" s="1"/>
  <c r="D1225" i="37" l="1"/>
  <c r="A1225" i="37"/>
  <c r="E1225" i="37" s="1"/>
  <c r="B1226" i="37"/>
  <c r="C1226" i="37" s="1"/>
  <c r="D1226" i="37" l="1"/>
  <c r="A1226" i="37"/>
  <c r="E1226" i="37" s="1"/>
  <c r="B1227" i="37"/>
  <c r="C1227" i="37" s="1"/>
  <c r="D1227" i="37" l="1"/>
  <c r="A1227" i="37"/>
  <c r="E1227" i="37" s="1"/>
  <c r="B1228" i="37"/>
  <c r="C1228" i="37" s="1"/>
  <c r="D1228" i="37" l="1"/>
  <c r="A1228" i="37"/>
  <c r="E1228" i="37" s="1"/>
  <c r="B1229" i="37"/>
  <c r="C1229" i="37" s="1"/>
  <c r="D1229" i="37" l="1"/>
  <c r="A1229" i="37"/>
  <c r="E1229" i="37" s="1"/>
  <c r="B1230" i="37"/>
  <c r="C1230" i="37" s="1"/>
  <c r="D1230" i="37" l="1"/>
  <c r="A1230" i="37"/>
  <c r="E1230" i="37" s="1"/>
  <c r="B1231" i="37"/>
  <c r="C1231" i="37" s="1"/>
  <c r="D1231" i="37" l="1"/>
  <c r="A1231" i="37"/>
  <c r="E1231" i="37" s="1"/>
  <c r="B1232" i="37"/>
  <c r="C1232" i="37" s="1"/>
  <c r="D1232" i="37" l="1"/>
  <c r="A1232" i="37"/>
  <c r="E1232" i="37" s="1"/>
  <c r="B1233" i="37"/>
  <c r="C1233" i="37" s="1"/>
  <c r="D1233" i="37" l="1"/>
  <c r="A1233" i="37"/>
  <c r="E1233" i="37" s="1"/>
  <c r="B1234" i="37"/>
  <c r="C1234" i="37" s="1"/>
  <c r="D1234" i="37" l="1"/>
  <c r="A1234" i="37"/>
  <c r="E1234" i="37" s="1"/>
  <c r="B1235" i="37"/>
  <c r="C1235" i="37" s="1"/>
  <c r="D1235" i="37" l="1"/>
  <c r="A1235" i="37"/>
  <c r="E1235" i="37" s="1"/>
  <c r="B1236" i="37"/>
  <c r="C1236" i="37" s="1"/>
  <c r="D1236" i="37" l="1"/>
  <c r="A1236" i="37"/>
  <c r="E1236" i="37" s="1"/>
  <c r="B1237" i="37"/>
  <c r="C1237" i="37" s="1"/>
  <c r="D1237" i="37" l="1"/>
  <c r="A1237" i="37"/>
  <c r="E1237" i="37" s="1"/>
  <c r="B1238" i="37"/>
  <c r="C1238" i="37" s="1"/>
  <c r="D1238" i="37" l="1"/>
  <c r="A1238" i="37"/>
  <c r="E1238" i="37" s="1"/>
  <c r="B1239" i="37"/>
  <c r="C1239" i="37" s="1"/>
  <c r="D1239" i="37" l="1"/>
  <c r="A1239" i="37"/>
  <c r="E1239" i="37" s="1"/>
  <c r="B1240" i="37"/>
  <c r="C1240" i="37" s="1"/>
  <c r="D1240" i="37" l="1"/>
  <c r="A1240" i="37"/>
  <c r="E1240" i="37" s="1"/>
  <c r="B1241" i="37"/>
  <c r="C1241" i="37" s="1"/>
  <c r="D1241" i="37" l="1"/>
  <c r="A1241" i="37"/>
  <c r="E1241" i="37" s="1"/>
  <c r="B1242" i="37"/>
  <c r="C1242" i="37" s="1"/>
  <c r="D1242" i="37" l="1"/>
  <c r="A1242" i="37"/>
  <c r="E1242" i="37" s="1"/>
  <c r="B1243" i="37"/>
  <c r="C1243" i="37" s="1"/>
  <c r="D1243" i="37" l="1"/>
  <c r="A1243" i="37"/>
  <c r="E1243" i="37" s="1"/>
  <c r="B1244" i="37"/>
  <c r="C1244" i="37" s="1"/>
  <c r="D1244" i="37" l="1"/>
  <c r="A1244" i="37"/>
  <c r="E1244" i="37" s="1"/>
  <c r="B1245" i="37"/>
  <c r="C1245" i="37" s="1"/>
  <c r="D1245" i="37" l="1"/>
  <c r="A1245" i="37"/>
  <c r="E1245" i="37" s="1"/>
  <c r="B1246" i="37"/>
  <c r="C1246" i="37" s="1"/>
  <c r="D1246" i="37" l="1"/>
  <c r="A1246" i="37"/>
  <c r="E1246" i="37" s="1"/>
  <c r="B1247" i="37"/>
  <c r="C1247" i="37" s="1"/>
  <c r="D1247" i="37" l="1"/>
  <c r="A1247" i="37"/>
  <c r="E1247" i="37" s="1"/>
  <c r="B1248" i="37"/>
  <c r="C1248" i="37" s="1"/>
  <c r="D1248" i="37" l="1"/>
  <c r="A1248" i="37"/>
  <c r="E1248" i="37" s="1"/>
  <c r="B1249" i="37"/>
  <c r="C1249" i="37" s="1"/>
  <c r="D1249" i="37" l="1"/>
  <c r="A1249" i="37"/>
  <c r="E1249" i="37" s="1"/>
  <c r="B1250" i="37"/>
  <c r="C1250" i="37" s="1"/>
  <c r="D1250" i="37" l="1"/>
  <c r="A1250" i="37"/>
  <c r="E1250" i="37" s="1"/>
  <c r="B1251" i="37"/>
  <c r="C1251" i="37" s="1"/>
  <c r="D1251" i="37" l="1"/>
  <c r="A1251" i="37"/>
  <c r="E1251" i="37" s="1"/>
  <c r="B1252" i="37"/>
  <c r="C1252" i="37" s="1"/>
  <c r="D1252" i="37" l="1"/>
  <c r="A1252" i="37"/>
  <c r="E1252" i="37" s="1"/>
  <c r="B1253" i="37"/>
  <c r="C1253" i="37" s="1"/>
  <c r="D1253" i="37" l="1"/>
  <c r="A1253" i="37"/>
  <c r="E1253" i="37" s="1"/>
  <c r="B1254" i="37"/>
  <c r="C1254" i="37" s="1"/>
  <c r="D1254" i="37" l="1"/>
  <c r="A1254" i="37"/>
  <c r="E1254" i="37" s="1"/>
  <c r="B1255" i="37"/>
  <c r="C1255" i="37" s="1"/>
  <c r="D1255" i="37" l="1"/>
  <c r="A1255" i="37"/>
  <c r="E1255" i="37" s="1"/>
  <c r="B1256" i="37"/>
  <c r="C1256" i="37" s="1"/>
  <c r="D1256" i="37" l="1"/>
  <c r="A1256" i="37"/>
  <c r="E1256" i="37" s="1"/>
  <c r="B1257" i="37"/>
  <c r="C1257" i="37" s="1"/>
  <c r="D1257" i="37" l="1"/>
  <c r="A1257" i="37"/>
  <c r="E1257" i="37" s="1"/>
  <c r="B1258" i="37"/>
  <c r="C1258" i="37" s="1"/>
  <c r="D1258" i="37" l="1"/>
  <c r="A1258" i="37"/>
  <c r="E1258" i="37" s="1"/>
  <c r="B1259" i="37"/>
  <c r="C1259" i="37" s="1"/>
  <c r="D1259" i="37" l="1"/>
  <c r="A1259" i="37"/>
  <c r="E1259" i="37" s="1"/>
  <c r="B1260" i="37"/>
  <c r="C1260" i="37" s="1"/>
  <c r="D1260" i="37" l="1"/>
  <c r="A1260" i="37"/>
  <c r="E1260" i="37" s="1"/>
  <c r="B1261" i="37"/>
  <c r="C1261" i="37" s="1"/>
  <c r="D1261" i="37" l="1"/>
  <c r="A1261" i="37"/>
  <c r="E1261" i="37" s="1"/>
  <c r="B1262" i="37"/>
  <c r="C1262" i="37" s="1"/>
  <c r="D1262" i="37" l="1"/>
  <c r="A1262" i="37"/>
  <c r="E1262" i="37" s="1"/>
  <c r="B1263" i="37"/>
  <c r="C1263" i="37" s="1"/>
  <c r="D1263" i="37" l="1"/>
  <c r="A1263" i="37"/>
  <c r="E1263" i="37" s="1"/>
  <c r="B1264" i="37"/>
  <c r="C1264" i="37" s="1"/>
  <c r="B1265" i="37" l="1"/>
  <c r="C1265" i="37" s="1"/>
  <c r="D1264" i="37"/>
  <c r="A1264" i="37"/>
  <c r="E1264" i="37" s="1"/>
  <c r="B1266" i="37" l="1"/>
  <c r="C1266" i="37" s="1"/>
  <c r="A1265" i="37"/>
  <c r="E1265" i="37" s="1"/>
  <c r="D1265" i="37"/>
  <c r="B1267" i="37" l="1"/>
  <c r="C1267" i="37" s="1"/>
  <c r="A1266" i="37"/>
  <c r="E1266" i="37" s="1"/>
  <c r="D1266" i="37"/>
  <c r="B1268" i="37" l="1"/>
  <c r="C1268" i="37" s="1"/>
  <c r="A1267" i="37"/>
  <c r="E1267" i="37" s="1"/>
  <c r="D1267" i="37"/>
  <c r="B1269" i="37" l="1"/>
  <c r="C1269" i="37" s="1"/>
  <c r="A1268" i="37"/>
  <c r="E1268" i="37" s="1"/>
  <c r="D1268" i="37"/>
  <c r="B1270" i="37" l="1"/>
  <c r="C1270" i="37" s="1"/>
  <c r="A1269" i="37"/>
  <c r="E1269" i="37" s="1"/>
  <c r="D1269" i="37"/>
  <c r="B1271" i="37" l="1"/>
  <c r="C1271" i="37" s="1"/>
  <c r="A1270" i="37"/>
  <c r="E1270" i="37" s="1"/>
  <c r="D1270" i="37"/>
  <c r="B1272" i="37" l="1"/>
  <c r="C1272" i="37" s="1"/>
  <c r="A1271" i="37"/>
  <c r="E1271" i="37" s="1"/>
  <c r="D1271" i="37"/>
  <c r="B1273" i="37" l="1"/>
  <c r="C1273" i="37" s="1"/>
  <c r="A1272" i="37"/>
  <c r="E1272" i="37" s="1"/>
  <c r="D1272" i="37"/>
  <c r="B1274" i="37" l="1"/>
  <c r="C1274" i="37" s="1"/>
  <c r="A1273" i="37"/>
  <c r="E1273" i="37" s="1"/>
  <c r="D1273" i="37"/>
  <c r="B1275" i="37" l="1"/>
  <c r="C1275" i="37" s="1"/>
  <c r="A1274" i="37"/>
  <c r="E1274" i="37" s="1"/>
  <c r="D1274" i="37"/>
  <c r="B1276" i="37" l="1"/>
  <c r="C1276" i="37" s="1"/>
  <c r="A1275" i="37"/>
  <c r="E1275" i="37" s="1"/>
  <c r="D1275" i="37"/>
  <c r="B1277" i="37" l="1"/>
  <c r="C1277" i="37" s="1"/>
  <c r="A1276" i="37"/>
  <c r="E1276" i="37" s="1"/>
  <c r="D1276" i="37"/>
  <c r="B1278" i="37" l="1"/>
  <c r="C1278" i="37" s="1"/>
  <c r="A1277" i="37"/>
  <c r="E1277" i="37" s="1"/>
  <c r="D1277" i="37"/>
  <c r="B1279" i="37" l="1"/>
  <c r="C1279" i="37" s="1"/>
  <c r="A1278" i="37"/>
  <c r="E1278" i="37" s="1"/>
  <c r="D1278" i="37"/>
  <c r="B1280" i="37" l="1"/>
  <c r="C1280" i="37" s="1"/>
  <c r="A1279" i="37"/>
  <c r="E1279" i="37" s="1"/>
  <c r="D1279" i="37"/>
  <c r="B1281" i="37" l="1"/>
  <c r="C1281" i="37" s="1"/>
  <c r="A1280" i="37"/>
  <c r="E1280" i="37" s="1"/>
  <c r="D1280" i="37"/>
  <c r="B1282" i="37" l="1"/>
  <c r="C1282" i="37" s="1"/>
  <c r="A1281" i="37"/>
  <c r="E1281" i="37" s="1"/>
  <c r="D1281" i="37"/>
  <c r="B1283" i="37" l="1"/>
  <c r="C1283" i="37" s="1"/>
  <c r="A1282" i="37"/>
  <c r="E1282" i="37" s="1"/>
  <c r="D1282" i="37"/>
  <c r="B1284" i="37" l="1"/>
  <c r="C1284" i="37" s="1"/>
  <c r="A1283" i="37"/>
  <c r="E1283" i="37" s="1"/>
  <c r="D1283" i="37"/>
  <c r="B1285" i="37" l="1"/>
  <c r="C1285" i="37" s="1"/>
  <c r="A1284" i="37"/>
  <c r="E1284" i="37" s="1"/>
  <c r="D1284" i="37"/>
  <c r="B1286" i="37" l="1"/>
  <c r="C1286" i="37" s="1"/>
  <c r="A1285" i="37"/>
  <c r="E1285" i="37" s="1"/>
  <c r="D1285" i="37"/>
  <c r="B1287" i="37" l="1"/>
  <c r="C1287" i="37" s="1"/>
  <c r="A1286" i="37"/>
  <c r="E1286" i="37" s="1"/>
  <c r="D1286" i="37"/>
  <c r="B1288" i="37" l="1"/>
  <c r="C1288" i="37" s="1"/>
  <c r="A1287" i="37"/>
  <c r="E1287" i="37" s="1"/>
  <c r="D1287" i="37"/>
  <c r="B1289" i="37" l="1"/>
  <c r="C1289" i="37" s="1"/>
  <c r="A1288" i="37"/>
  <c r="E1288" i="37" s="1"/>
  <c r="D1288" i="37"/>
  <c r="B1290" i="37" l="1"/>
  <c r="C1290" i="37" s="1"/>
  <c r="A1289" i="37"/>
  <c r="E1289" i="37" s="1"/>
  <c r="D1289" i="37"/>
  <c r="B1291" i="37" l="1"/>
  <c r="C1291" i="37" s="1"/>
  <c r="A1290" i="37"/>
  <c r="E1290" i="37" s="1"/>
  <c r="D1290" i="37"/>
  <c r="B1292" i="37" l="1"/>
  <c r="C1292" i="37" s="1"/>
  <c r="A1291" i="37"/>
  <c r="E1291" i="37" s="1"/>
  <c r="D1291" i="37"/>
  <c r="B1293" i="37" l="1"/>
  <c r="C1293" i="37" s="1"/>
  <c r="A1292" i="37"/>
  <c r="E1292" i="37" s="1"/>
  <c r="D1292" i="37"/>
  <c r="B1294" i="37" l="1"/>
  <c r="C1294" i="37" s="1"/>
  <c r="A1293" i="37"/>
  <c r="E1293" i="37" s="1"/>
  <c r="D1293" i="37"/>
  <c r="B1295" i="37" l="1"/>
  <c r="C1295" i="37" s="1"/>
  <c r="A1294" i="37"/>
  <c r="E1294" i="37" s="1"/>
  <c r="D1294" i="37"/>
  <c r="B1296" i="37" l="1"/>
  <c r="C1296" i="37" s="1"/>
  <c r="A1295" i="37"/>
  <c r="E1295" i="37" s="1"/>
  <c r="D1295" i="37"/>
  <c r="B1297" i="37" l="1"/>
  <c r="C1297" i="37" s="1"/>
  <c r="A1296" i="37"/>
  <c r="E1296" i="37" s="1"/>
  <c r="D1296" i="37"/>
  <c r="B1298" i="37" l="1"/>
  <c r="C1298" i="37" s="1"/>
  <c r="A1297" i="37"/>
  <c r="E1297" i="37" s="1"/>
  <c r="D1297" i="37"/>
  <c r="B1299" i="37" l="1"/>
  <c r="C1299" i="37" s="1"/>
  <c r="A1298" i="37"/>
  <c r="E1298" i="37" s="1"/>
  <c r="D1298" i="37"/>
  <c r="B1300" i="37" l="1"/>
  <c r="C1300" i="37" s="1"/>
  <c r="A1299" i="37"/>
  <c r="E1299" i="37" s="1"/>
  <c r="D1299" i="37"/>
  <c r="B1301" i="37" l="1"/>
  <c r="C1301" i="37" s="1"/>
  <c r="A1300" i="37"/>
  <c r="E1300" i="37" s="1"/>
  <c r="D1300" i="37"/>
  <c r="B1302" i="37" l="1"/>
  <c r="C1302" i="37" s="1"/>
  <c r="A1301" i="37"/>
  <c r="E1301" i="37" s="1"/>
  <c r="D1301" i="37"/>
  <c r="B1303" i="37" l="1"/>
  <c r="C1303" i="37" s="1"/>
  <c r="A1302" i="37"/>
  <c r="E1302" i="37" s="1"/>
  <c r="D1302" i="37"/>
  <c r="B1304" i="37" l="1"/>
  <c r="C1304" i="37" s="1"/>
  <c r="A1303" i="37"/>
  <c r="E1303" i="37" s="1"/>
  <c r="D1303" i="37"/>
  <c r="B1305" i="37" l="1"/>
  <c r="C1305" i="37" s="1"/>
  <c r="A1304" i="37"/>
  <c r="E1304" i="37" s="1"/>
  <c r="D1304" i="37"/>
  <c r="B1306" i="37" l="1"/>
  <c r="C1306" i="37" s="1"/>
  <c r="A1305" i="37"/>
  <c r="E1305" i="37" s="1"/>
  <c r="D1305" i="37"/>
  <c r="B1307" i="37" l="1"/>
  <c r="C1307" i="37" s="1"/>
  <c r="A1306" i="37"/>
  <c r="E1306" i="37" s="1"/>
  <c r="D1306" i="37"/>
  <c r="B1308" i="37" l="1"/>
  <c r="C1308" i="37" s="1"/>
  <c r="A1307" i="37"/>
  <c r="E1307" i="37" s="1"/>
  <c r="D1307" i="37"/>
  <c r="B1309" i="37" l="1"/>
  <c r="C1309" i="37" s="1"/>
  <c r="A1308" i="37"/>
  <c r="E1308" i="37" s="1"/>
  <c r="D1308" i="37"/>
  <c r="B1310" i="37" l="1"/>
  <c r="C1310" i="37" s="1"/>
  <c r="A1309" i="37"/>
  <c r="E1309" i="37" s="1"/>
  <c r="D1309" i="37"/>
  <c r="B1311" i="37" l="1"/>
  <c r="C1311" i="37" s="1"/>
  <c r="A1310" i="37"/>
  <c r="E1310" i="37" s="1"/>
  <c r="D1310" i="37"/>
  <c r="B1312" i="37" l="1"/>
  <c r="C1312" i="37" s="1"/>
  <c r="A1311" i="37"/>
  <c r="E1311" i="37" s="1"/>
  <c r="D1311" i="37"/>
  <c r="B1313" i="37" l="1"/>
  <c r="C1313" i="37" s="1"/>
  <c r="A1312" i="37"/>
  <c r="E1312" i="37" s="1"/>
  <c r="D1312" i="37"/>
  <c r="B1314" i="37" l="1"/>
  <c r="C1314" i="37" s="1"/>
  <c r="A1313" i="37"/>
  <c r="E1313" i="37" s="1"/>
  <c r="D1313" i="37"/>
  <c r="B1315" i="37" l="1"/>
  <c r="C1315" i="37" s="1"/>
  <c r="A1314" i="37"/>
  <c r="E1314" i="37" s="1"/>
  <c r="D1314" i="37"/>
  <c r="B1316" i="37" l="1"/>
  <c r="C1316" i="37" s="1"/>
  <c r="A1315" i="37"/>
  <c r="E1315" i="37" s="1"/>
  <c r="D1315" i="37"/>
  <c r="B1317" i="37" l="1"/>
  <c r="C1317" i="37" s="1"/>
  <c r="A1316" i="37"/>
  <c r="E1316" i="37" s="1"/>
  <c r="D1316" i="37"/>
  <c r="B1318" i="37" l="1"/>
  <c r="C1318" i="37" s="1"/>
  <c r="A1317" i="37"/>
  <c r="E1317" i="37" s="1"/>
  <c r="D1317" i="37"/>
  <c r="B1319" i="37" l="1"/>
  <c r="C1319" i="37" s="1"/>
  <c r="A1318" i="37"/>
  <c r="E1318" i="37" s="1"/>
  <c r="D1318" i="37"/>
  <c r="B1320" i="37" l="1"/>
  <c r="C1320" i="37" s="1"/>
  <c r="A1319" i="37"/>
  <c r="E1319" i="37" s="1"/>
  <c r="D1319" i="37"/>
  <c r="B1321" i="37" l="1"/>
  <c r="C1321" i="37" s="1"/>
  <c r="A1320" i="37"/>
  <c r="E1320" i="37" s="1"/>
  <c r="D1320" i="37"/>
  <c r="B1322" i="37" l="1"/>
  <c r="C1322" i="37" s="1"/>
  <c r="A1321" i="37"/>
  <c r="E1321" i="37" s="1"/>
  <c r="D1321" i="37"/>
  <c r="B1323" i="37" l="1"/>
  <c r="C1323" i="37" s="1"/>
  <c r="A1322" i="37"/>
  <c r="E1322" i="37" s="1"/>
  <c r="D1322" i="37"/>
  <c r="B1324" i="37" l="1"/>
  <c r="C1324" i="37" s="1"/>
  <c r="A1323" i="37"/>
  <c r="E1323" i="37" s="1"/>
  <c r="D1323" i="37"/>
  <c r="B1325" i="37" l="1"/>
  <c r="C1325" i="37" s="1"/>
  <c r="A1324" i="37"/>
  <c r="E1324" i="37" s="1"/>
  <c r="D1324" i="37"/>
  <c r="B1326" i="37" l="1"/>
  <c r="C1326" i="37" s="1"/>
  <c r="A1325" i="37"/>
  <c r="E1325" i="37" s="1"/>
  <c r="D1325" i="37"/>
  <c r="B1327" i="37" l="1"/>
  <c r="C1327" i="37" s="1"/>
  <c r="A1326" i="37"/>
  <c r="E1326" i="37" s="1"/>
  <c r="D1326" i="37"/>
  <c r="B1328" i="37" l="1"/>
  <c r="C1328" i="37" s="1"/>
  <c r="A1327" i="37"/>
  <c r="E1327" i="37" s="1"/>
  <c r="D1327" i="37"/>
  <c r="B1329" i="37" l="1"/>
  <c r="C1329" i="37" s="1"/>
  <c r="A1328" i="37"/>
  <c r="E1328" i="37" s="1"/>
  <c r="D1328" i="37"/>
  <c r="B1330" i="37" l="1"/>
  <c r="C1330" i="37" s="1"/>
  <c r="A1329" i="37"/>
  <c r="E1329" i="37" s="1"/>
  <c r="D1329" i="37"/>
  <c r="B1331" i="37" l="1"/>
  <c r="C1331" i="37" s="1"/>
  <c r="A1330" i="37"/>
  <c r="E1330" i="37" s="1"/>
  <c r="D1330" i="37"/>
  <c r="B1332" i="37" l="1"/>
  <c r="C1332" i="37" s="1"/>
  <c r="A1331" i="37"/>
  <c r="E1331" i="37" s="1"/>
  <c r="D1331" i="37"/>
  <c r="B1333" i="37" l="1"/>
  <c r="C1333" i="37" s="1"/>
  <c r="A1332" i="37"/>
  <c r="E1332" i="37" s="1"/>
  <c r="D1332" i="37"/>
  <c r="B1334" i="37" l="1"/>
  <c r="C1334" i="37" s="1"/>
  <c r="A1333" i="37"/>
  <c r="E1333" i="37" s="1"/>
  <c r="D1333" i="37"/>
  <c r="B1335" i="37" l="1"/>
  <c r="C1335" i="37" s="1"/>
  <c r="A1334" i="37"/>
  <c r="E1334" i="37" s="1"/>
  <c r="D1334" i="37"/>
  <c r="B1336" i="37" l="1"/>
  <c r="C1336" i="37" s="1"/>
  <c r="A1335" i="37"/>
  <c r="E1335" i="37" s="1"/>
  <c r="D1335" i="37"/>
  <c r="B1337" i="37" l="1"/>
  <c r="C1337" i="37" s="1"/>
  <c r="A1336" i="37"/>
  <c r="E1336" i="37" s="1"/>
  <c r="D1336" i="37"/>
  <c r="B1338" i="37" l="1"/>
  <c r="C1338" i="37" s="1"/>
  <c r="A1337" i="37"/>
  <c r="E1337" i="37" s="1"/>
  <c r="D1337" i="37"/>
  <c r="B1339" i="37" l="1"/>
  <c r="C1339" i="37" s="1"/>
  <c r="A1338" i="37"/>
  <c r="E1338" i="37" s="1"/>
  <c r="D1338" i="37"/>
  <c r="B1340" i="37" l="1"/>
  <c r="C1340" i="37" s="1"/>
  <c r="A1339" i="37"/>
  <c r="E1339" i="37" s="1"/>
  <c r="D1339" i="37"/>
  <c r="B1341" i="37" l="1"/>
  <c r="C1341" i="37" s="1"/>
  <c r="A1340" i="37"/>
  <c r="E1340" i="37" s="1"/>
  <c r="D1340" i="37"/>
  <c r="B1342" i="37" l="1"/>
  <c r="C1342" i="37" s="1"/>
  <c r="A1341" i="37"/>
  <c r="E1341" i="37" s="1"/>
  <c r="D1341" i="37"/>
  <c r="B1343" i="37" l="1"/>
  <c r="C1343" i="37" s="1"/>
  <c r="A1342" i="37"/>
  <c r="E1342" i="37" s="1"/>
  <c r="D1342" i="37"/>
  <c r="B1344" i="37" l="1"/>
  <c r="C1344" i="37" s="1"/>
  <c r="A1343" i="37"/>
  <c r="E1343" i="37" s="1"/>
  <c r="D1343" i="37"/>
  <c r="B1345" i="37" l="1"/>
  <c r="C1345" i="37" s="1"/>
  <c r="A1344" i="37"/>
  <c r="E1344" i="37" s="1"/>
  <c r="D1344" i="37"/>
  <c r="B1346" i="37" l="1"/>
  <c r="C1346" i="37" s="1"/>
  <c r="A1345" i="37"/>
  <c r="E1345" i="37" s="1"/>
  <c r="D1345" i="37"/>
  <c r="B1347" i="37" l="1"/>
  <c r="C1347" i="37" s="1"/>
  <c r="A1346" i="37"/>
  <c r="E1346" i="37" s="1"/>
  <c r="D1346" i="37"/>
  <c r="B1348" i="37" l="1"/>
  <c r="C1348" i="37" s="1"/>
  <c r="A1347" i="37"/>
  <c r="E1347" i="37" s="1"/>
  <c r="D1347" i="37"/>
  <c r="B1349" i="37" l="1"/>
  <c r="C1349" i="37" s="1"/>
  <c r="A1348" i="37"/>
  <c r="E1348" i="37" s="1"/>
  <c r="D1348" i="37"/>
  <c r="B1350" i="37" l="1"/>
  <c r="C1350" i="37" s="1"/>
  <c r="A1349" i="37"/>
  <c r="E1349" i="37" s="1"/>
  <c r="D1349" i="37"/>
  <c r="B1351" i="37" l="1"/>
  <c r="C1351" i="37" s="1"/>
  <c r="A1350" i="37"/>
  <c r="E1350" i="37" s="1"/>
  <c r="D1350" i="37"/>
  <c r="B1352" i="37" l="1"/>
  <c r="C1352" i="37" s="1"/>
  <c r="A1351" i="37"/>
  <c r="E1351" i="37" s="1"/>
  <c r="D1351" i="37"/>
  <c r="B1353" i="37" l="1"/>
  <c r="C1353" i="37" s="1"/>
  <c r="A1352" i="37"/>
  <c r="E1352" i="37" s="1"/>
  <c r="D1352" i="37"/>
  <c r="B1354" i="37" l="1"/>
  <c r="C1354" i="37" s="1"/>
  <c r="A1353" i="37"/>
  <c r="E1353" i="37" s="1"/>
  <c r="D1353" i="37"/>
  <c r="B1355" i="37" l="1"/>
  <c r="C1355" i="37" s="1"/>
  <c r="A1354" i="37"/>
  <c r="E1354" i="37" s="1"/>
  <c r="D1354" i="37"/>
  <c r="B1356" i="37" l="1"/>
  <c r="C1356" i="37" s="1"/>
  <c r="A1355" i="37"/>
  <c r="E1355" i="37" s="1"/>
  <c r="D1355" i="37"/>
  <c r="B1357" i="37" l="1"/>
  <c r="C1357" i="37" s="1"/>
  <c r="A1356" i="37"/>
  <c r="E1356" i="37" s="1"/>
  <c r="D1356" i="37"/>
  <c r="B1358" i="37" l="1"/>
  <c r="C1358" i="37" s="1"/>
  <c r="A1357" i="37"/>
  <c r="E1357" i="37" s="1"/>
  <c r="D1357" i="37"/>
  <c r="B1359" i="37" l="1"/>
  <c r="C1359" i="37" s="1"/>
  <c r="A1358" i="37"/>
  <c r="E1358" i="37" s="1"/>
  <c r="D1358" i="37"/>
  <c r="B1360" i="37" l="1"/>
  <c r="C1360" i="37" s="1"/>
  <c r="A1359" i="37"/>
  <c r="E1359" i="37" s="1"/>
  <c r="D1359" i="37"/>
  <c r="B1361" i="37" l="1"/>
  <c r="C1361" i="37" s="1"/>
  <c r="A1360" i="37"/>
  <c r="E1360" i="37" s="1"/>
  <c r="D1360" i="37"/>
  <c r="B1362" i="37" l="1"/>
  <c r="C1362" i="37" s="1"/>
  <c r="A1361" i="37"/>
  <c r="E1361" i="37" s="1"/>
  <c r="D1361" i="37"/>
  <c r="B1363" i="37" l="1"/>
  <c r="C1363" i="37" s="1"/>
  <c r="A1362" i="37"/>
  <c r="E1362" i="37" s="1"/>
  <c r="D1362" i="37"/>
  <c r="B1364" i="37" l="1"/>
  <c r="C1364" i="37" s="1"/>
  <c r="A1363" i="37"/>
  <c r="E1363" i="37" s="1"/>
  <c r="D1363" i="37"/>
  <c r="B1365" i="37" l="1"/>
  <c r="C1365" i="37" s="1"/>
  <c r="A1364" i="37"/>
  <c r="E1364" i="37" s="1"/>
  <c r="D1364" i="37"/>
  <c r="B1366" i="37" l="1"/>
  <c r="C1366" i="37" s="1"/>
  <c r="A1365" i="37"/>
  <c r="E1365" i="37" s="1"/>
  <c r="D1365" i="37"/>
  <c r="B1367" i="37" l="1"/>
  <c r="C1367" i="37" s="1"/>
  <c r="A1366" i="37"/>
  <c r="E1366" i="37" s="1"/>
  <c r="D1366" i="37"/>
  <c r="B1368" i="37" l="1"/>
  <c r="C1368" i="37" s="1"/>
  <c r="A1367" i="37"/>
  <c r="E1367" i="37" s="1"/>
  <c r="D1367" i="37"/>
  <c r="B1369" i="37" l="1"/>
  <c r="C1369" i="37" s="1"/>
  <c r="A1368" i="37"/>
  <c r="E1368" i="37" s="1"/>
  <c r="D1368" i="37"/>
  <c r="B1370" i="37" l="1"/>
  <c r="C1370" i="37" s="1"/>
  <c r="A1369" i="37"/>
  <c r="E1369" i="37" s="1"/>
  <c r="D1369" i="37"/>
  <c r="B1371" i="37" l="1"/>
  <c r="C1371" i="37" s="1"/>
  <c r="A1370" i="37"/>
  <c r="E1370" i="37" s="1"/>
  <c r="D1370" i="37"/>
  <c r="B1372" i="37" l="1"/>
  <c r="C1372" i="37" s="1"/>
  <c r="A1371" i="37"/>
  <c r="E1371" i="37" s="1"/>
  <c r="D1371" i="37"/>
  <c r="B1373" i="37" l="1"/>
  <c r="C1373" i="37" s="1"/>
  <c r="A1372" i="37"/>
  <c r="E1372" i="37" s="1"/>
  <c r="D1372" i="37"/>
  <c r="B1374" i="37" l="1"/>
  <c r="C1374" i="37" s="1"/>
  <c r="A1373" i="37"/>
  <c r="E1373" i="37" s="1"/>
  <c r="D1373" i="37"/>
  <c r="B1375" i="37" l="1"/>
  <c r="C1375" i="37" s="1"/>
  <c r="A1374" i="37"/>
  <c r="E1374" i="37" s="1"/>
  <c r="D1374" i="37"/>
  <c r="B1376" i="37" l="1"/>
  <c r="C1376" i="37" s="1"/>
  <c r="A1375" i="37"/>
  <c r="E1375" i="37" s="1"/>
  <c r="D1375" i="37"/>
  <c r="B1377" i="37" l="1"/>
  <c r="C1377" i="37" s="1"/>
  <c r="A1376" i="37"/>
  <c r="E1376" i="37" s="1"/>
  <c r="D1376" i="37"/>
  <c r="B1378" i="37" l="1"/>
  <c r="C1378" i="37" s="1"/>
  <c r="A1377" i="37"/>
  <c r="E1377" i="37" s="1"/>
  <c r="D1377" i="37"/>
  <c r="B1379" i="37" l="1"/>
  <c r="C1379" i="37" s="1"/>
  <c r="A1378" i="37"/>
  <c r="E1378" i="37" s="1"/>
  <c r="D1378" i="37"/>
  <c r="B1380" i="37" l="1"/>
  <c r="C1380" i="37" s="1"/>
  <c r="A1379" i="37"/>
  <c r="E1379" i="37" s="1"/>
  <c r="D1379" i="37"/>
  <c r="B1381" i="37" l="1"/>
  <c r="C1381" i="37" s="1"/>
  <c r="A1380" i="37"/>
  <c r="E1380" i="37" s="1"/>
  <c r="D1380" i="37"/>
  <c r="B1382" i="37" l="1"/>
  <c r="C1382" i="37" s="1"/>
  <c r="A1381" i="37"/>
  <c r="E1381" i="37" s="1"/>
  <c r="D1381" i="37"/>
  <c r="B1383" i="37" l="1"/>
  <c r="C1383" i="37" s="1"/>
  <c r="A1382" i="37"/>
  <c r="E1382" i="37" s="1"/>
  <c r="D1382" i="37"/>
  <c r="B1384" i="37" l="1"/>
  <c r="C1384" i="37" s="1"/>
  <c r="A1383" i="37"/>
  <c r="E1383" i="37" s="1"/>
  <c r="D1383" i="37"/>
  <c r="B1385" i="37" l="1"/>
  <c r="C1385" i="37" s="1"/>
  <c r="A1384" i="37"/>
  <c r="E1384" i="37" s="1"/>
  <c r="D1384" i="37"/>
  <c r="B1386" i="37" l="1"/>
  <c r="C1386" i="37" s="1"/>
  <c r="A1385" i="37"/>
  <c r="E1385" i="37" s="1"/>
  <c r="D1385" i="37"/>
  <c r="B1387" i="37" l="1"/>
  <c r="C1387" i="37" s="1"/>
  <c r="A1386" i="37"/>
  <c r="E1386" i="37" s="1"/>
  <c r="D1386" i="37"/>
  <c r="B1388" i="37" l="1"/>
  <c r="C1388" i="37" s="1"/>
  <c r="A1387" i="37"/>
  <c r="E1387" i="37" s="1"/>
  <c r="D1387" i="37"/>
  <c r="B1389" i="37" l="1"/>
  <c r="C1389" i="37" s="1"/>
  <c r="A1388" i="37"/>
  <c r="E1388" i="37" s="1"/>
  <c r="D1388" i="37"/>
  <c r="B1390" i="37" l="1"/>
  <c r="C1390" i="37" s="1"/>
  <c r="A1389" i="37"/>
  <c r="E1389" i="37" s="1"/>
  <c r="D1389" i="37"/>
  <c r="B1391" i="37" l="1"/>
  <c r="C1391" i="37" s="1"/>
  <c r="A1390" i="37"/>
  <c r="E1390" i="37" s="1"/>
  <c r="D1390" i="37"/>
  <c r="B1392" i="37" l="1"/>
  <c r="C1392" i="37" s="1"/>
  <c r="A1391" i="37"/>
  <c r="E1391" i="37" s="1"/>
  <c r="D1391" i="37"/>
  <c r="B1393" i="37" l="1"/>
  <c r="C1393" i="37" s="1"/>
  <c r="A1392" i="37"/>
  <c r="E1392" i="37" s="1"/>
  <c r="D1392" i="37"/>
  <c r="B1394" i="37" l="1"/>
  <c r="C1394" i="37" s="1"/>
  <c r="A1393" i="37"/>
  <c r="E1393" i="37" s="1"/>
  <c r="D1393" i="37"/>
  <c r="B1395" i="37" l="1"/>
  <c r="C1395" i="37" s="1"/>
  <c r="A1394" i="37"/>
  <c r="E1394" i="37" s="1"/>
  <c r="D1394" i="37"/>
  <c r="B1396" i="37" l="1"/>
  <c r="C1396" i="37" s="1"/>
  <c r="A1395" i="37"/>
  <c r="E1395" i="37" s="1"/>
  <c r="D1395" i="37"/>
  <c r="B1397" i="37" l="1"/>
  <c r="C1397" i="37" s="1"/>
  <c r="A1396" i="37"/>
  <c r="E1396" i="37" s="1"/>
  <c r="D1396" i="37"/>
  <c r="B1398" i="37" l="1"/>
  <c r="C1398" i="37" s="1"/>
  <c r="A1397" i="37"/>
  <c r="E1397" i="37" s="1"/>
  <c r="D1397" i="37"/>
  <c r="B1399" i="37" l="1"/>
  <c r="C1399" i="37" s="1"/>
  <c r="A1398" i="37"/>
  <c r="E1398" i="37" s="1"/>
  <c r="D1398" i="37"/>
  <c r="B1400" i="37" l="1"/>
  <c r="C1400" i="37" s="1"/>
  <c r="A1399" i="37"/>
  <c r="E1399" i="37" s="1"/>
  <c r="D1399" i="37"/>
  <c r="B1401" i="37" l="1"/>
  <c r="C1401" i="37" s="1"/>
  <c r="A1400" i="37"/>
  <c r="E1400" i="37" s="1"/>
  <c r="D1400" i="37"/>
  <c r="B1402" i="37" l="1"/>
  <c r="C1402" i="37" s="1"/>
  <c r="A1401" i="37"/>
  <c r="E1401" i="37" s="1"/>
  <c r="D1401" i="37"/>
  <c r="B1403" i="37" l="1"/>
  <c r="C1403" i="37" s="1"/>
  <c r="A1402" i="37"/>
  <c r="E1402" i="37" s="1"/>
  <c r="D1402" i="37"/>
  <c r="B1404" i="37" l="1"/>
  <c r="C1404" i="37" s="1"/>
  <c r="A1403" i="37"/>
  <c r="E1403" i="37" s="1"/>
  <c r="D1403" i="37"/>
  <c r="B1405" i="37" l="1"/>
  <c r="C1405" i="37" s="1"/>
  <c r="A1404" i="37"/>
  <c r="E1404" i="37" s="1"/>
  <c r="D1404" i="37"/>
  <c r="B1406" i="37" l="1"/>
  <c r="C1406" i="37" s="1"/>
  <c r="A1405" i="37"/>
  <c r="E1405" i="37" s="1"/>
  <c r="D1405" i="37"/>
  <c r="B1407" i="37" l="1"/>
  <c r="C1407" i="37" s="1"/>
  <c r="A1406" i="37"/>
  <c r="E1406" i="37" s="1"/>
  <c r="D1406" i="37"/>
  <c r="B1408" i="37" l="1"/>
  <c r="C1408" i="37" s="1"/>
  <c r="A1407" i="37"/>
  <c r="E1407" i="37" s="1"/>
  <c r="D1407" i="37"/>
  <c r="B1409" i="37" l="1"/>
  <c r="C1409" i="37" s="1"/>
  <c r="A1408" i="37"/>
  <c r="E1408" i="37" s="1"/>
  <c r="D1408" i="37"/>
  <c r="B1410" i="37" l="1"/>
  <c r="C1410" i="37" s="1"/>
  <c r="A1409" i="37"/>
  <c r="E1409" i="37" s="1"/>
  <c r="D1409" i="37"/>
  <c r="B1411" i="37" l="1"/>
  <c r="C1411" i="37" s="1"/>
  <c r="A1410" i="37"/>
  <c r="E1410" i="37" s="1"/>
  <c r="D1410" i="37"/>
  <c r="B1412" i="37" l="1"/>
  <c r="C1412" i="37" s="1"/>
  <c r="A1411" i="37"/>
  <c r="E1411" i="37" s="1"/>
  <c r="D1411" i="37"/>
  <c r="B1413" i="37" l="1"/>
  <c r="C1413" i="37" s="1"/>
  <c r="A1412" i="37"/>
  <c r="E1412" i="37" s="1"/>
  <c r="D1412" i="37"/>
  <c r="B1414" i="37" l="1"/>
  <c r="C1414" i="37" s="1"/>
  <c r="A1413" i="37"/>
  <c r="E1413" i="37" s="1"/>
  <c r="D1413" i="37"/>
  <c r="B1415" i="37" l="1"/>
  <c r="C1415" i="37" s="1"/>
  <c r="A1414" i="37"/>
  <c r="E1414" i="37" s="1"/>
  <c r="D1414" i="37"/>
  <c r="B1416" i="37" l="1"/>
  <c r="C1416" i="37" s="1"/>
  <c r="A1415" i="37"/>
  <c r="E1415" i="37" s="1"/>
  <c r="D1415" i="37"/>
  <c r="B1417" i="37" l="1"/>
  <c r="C1417" i="37" s="1"/>
  <c r="A1416" i="37"/>
  <c r="E1416" i="37" s="1"/>
  <c r="D1416" i="37"/>
  <c r="B1418" i="37" l="1"/>
  <c r="C1418" i="37" s="1"/>
  <c r="A1417" i="37"/>
  <c r="E1417" i="37" s="1"/>
  <c r="D1417" i="37"/>
  <c r="B1419" i="37" l="1"/>
  <c r="C1419" i="37" s="1"/>
  <c r="A1418" i="37"/>
  <c r="E1418" i="37" s="1"/>
  <c r="D1418" i="37"/>
  <c r="B1420" i="37" l="1"/>
  <c r="C1420" i="37" s="1"/>
  <c r="A1419" i="37"/>
  <c r="E1419" i="37" s="1"/>
  <c r="D1419" i="37"/>
  <c r="B1421" i="37" l="1"/>
  <c r="C1421" i="37" s="1"/>
  <c r="A1420" i="37"/>
  <c r="E1420" i="37" s="1"/>
  <c r="D1420" i="37"/>
  <c r="B1422" i="37" l="1"/>
  <c r="C1422" i="37" s="1"/>
  <c r="A1421" i="37"/>
  <c r="E1421" i="37" s="1"/>
  <c r="D1421" i="37"/>
  <c r="B1423" i="37" l="1"/>
  <c r="C1423" i="37" s="1"/>
  <c r="A1422" i="37"/>
  <c r="E1422" i="37" s="1"/>
  <c r="D1422" i="37"/>
  <c r="B1424" i="37" l="1"/>
  <c r="C1424" i="37" s="1"/>
  <c r="A1423" i="37"/>
  <c r="E1423" i="37" s="1"/>
  <c r="D1423" i="37"/>
  <c r="B1425" i="37" l="1"/>
  <c r="C1425" i="37" s="1"/>
  <c r="A1424" i="37"/>
  <c r="E1424" i="37" s="1"/>
  <c r="D1424" i="37"/>
  <c r="B1426" i="37" l="1"/>
  <c r="C1426" i="37" s="1"/>
  <c r="A1425" i="37"/>
  <c r="E1425" i="37" s="1"/>
  <c r="D1425" i="37"/>
  <c r="B1427" i="37" l="1"/>
  <c r="C1427" i="37" s="1"/>
  <c r="A1426" i="37"/>
  <c r="E1426" i="37" s="1"/>
  <c r="D1426" i="37"/>
  <c r="B1428" i="37" l="1"/>
  <c r="C1428" i="37" s="1"/>
  <c r="A1427" i="37"/>
  <c r="E1427" i="37" s="1"/>
  <c r="D1427" i="37"/>
  <c r="B1429" i="37" l="1"/>
  <c r="C1429" i="37" s="1"/>
  <c r="A1428" i="37"/>
  <c r="E1428" i="37" s="1"/>
  <c r="D1428" i="37"/>
  <c r="B1430" i="37" l="1"/>
  <c r="C1430" i="37" s="1"/>
  <c r="A1429" i="37"/>
  <c r="E1429" i="37" s="1"/>
  <c r="D1429" i="37"/>
  <c r="B1431" i="37" l="1"/>
  <c r="C1431" i="37" s="1"/>
  <c r="A1430" i="37"/>
  <c r="E1430" i="37" s="1"/>
  <c r="D1430" i="37"/>
  <c r="B1432" i="37" l="1"/>
  <c r="C1432" i="37" s="1"/>
  <c r="A1431" i="37"/>
  <c r="E1431" i="37" s="1"/>
  <c r="D1431" i="37"/>
  <c r="B1433" i="37" l="1"/>
  <c r="C1433" i="37" s="1"/>
  <c r="A1432" i="37"/>
  <c r="E1432" i="37" s="1"/>
  <c r="D1432" i="37"/>
  <c r="B1434" i="37" l="1"/>
  <c r="C1434" i="37" s="1"/>
  <c r="A1433" i="37"/>
  <c r="E1433" i="37" s="1"/>
  <c r="D1433" i="37"/>
  <c r="B1435" i="37" l="1"/>
  <c r="C1435" i="37" s="1"/>
  <c r="A1434" i="37"/>
  <c r="E1434" i="37" s="1"/>
  <c r="D1434" i="37"/>
  <c r="B1436" i="37" l="1"/>
  <c r="C1436" i="37" s="1"/>
  <c r="A1435" i="37"/>
  <c r="E1435" i="37" s="1"/>
  <c r="D1435" i="37"/>
  <c r="B1437" i="37" l="1"/>
  <c r="C1437" i="37" s="1"/>
  <c r="A1436" i="37"/>
  <c r="E1436" i="37" s="1"/>
  <c r="D1436" i="37"/>
  <c r="B1438" i="37" l="1"/>
  <c r="C1438" i="37" s="1"/>
  <c r="A1437" i="37"/>
  <c r="E1437" i="37" s="1"/>
  <c r="D1437" i="37"/>
  <c r="B1439" i="37" l="1"/>
  <c r="C1439" i="37" s="1"/>
  <c r="A1438" i="37"/>
  <c r="E1438" i="37" s="1"/>
  <c r="D1438" i="37"/>
  <c r="B1440" i="37" l="1"/>
  <c r="C1440" i="37" s="1"/>
  <c r="A1439" i="37"/>
  <c r="E1439" i="37" s="1"/>
  <c r="D1439" i="37"/>
  <c r="B1441" i="37" l="1"/>
  <c r="C1441" i="37" s="1"/>
  <c r="A1440" i="37"/>
  <c r="E1440" i="37" s="1"/>
  <c r="D1440" i="37"/>
  <c r="B1442" i="37" l="1"/>
  <c r="C1442" i="37" s="1"/>
  <c r="A1441" i="37"/>
  <c r="E1441" i="37" s="1"/>
  <c r="D1441" i="37"/>
  <c r="B1443" i="37" l="1"/>
  <c r="C1443" i="37" s="1"/>
  <c r="A1442" i="37"/>
  <c r="E1442" i="37" s="1"/>
  <c r="D1442" i="37"/>
  <c r="B1444" i="37" l="1"/>
  <c r="C1444" i="37" s="1"/>
  <c r="A1443" i="37"/>
  <c r="E1443" i="37" s="1"/>
  <c r="D1443" i="37"/>
  <c r="B1445" i="37" l="1"/>
  <c r="C1445" i="37" s="1"/>
  <c r="A1444" i="37"/>
  <c r="E1444" i="37" s="1"/>
  <c r="D1444" i="37"/>
  <c r="B1446" i="37" l="1"/>
  <c r="C1446" i="37" s="1"/>
  <c r="A1445" i="37"/>
  <c r="E1445" i="37" s="1"/>
  <c r="D1445" i="37"/>
  <c r="B1447" i="37" l="1"/>
  <c r="C1447" i="37" s="1"/>
  <c r="A1446" i="37"/>
  <c r="E1446" i="37" s="1"/>
  <c r="D1446" i="37"/>
  <c r="B1448" i="37" l="1"/>
  <c r="C1448" i="37" s="1"/>
  <c r="A1447" i="37"/>
  <c r="E1447" i="37" s="1"/>
  <c r="D1447" i="37"/>
  <c r="B1449" i="37" l="1"/>
  <c r="C1449" i="37" s="1"/>
  <c r="A1448" i="37"/>
  <c r="E1448" i="37" s="1"/>
  <c r="D1448" i="37"/>
  <c r="B1450" i="37" l="1"/>
  <c r="C1450" i="37" s="1"/>
  <c r="A1449" i="37"/>
  <c r="E1449" i="37" s="1"/>
  <c r="D1449" i="37"/>
  <c r="B1451" i="37" l="1"/>
  <c r="C1451" i="37" s="1"/>
  <c r="A1450" i="37"/>
  <c r="E1450" i="37" s="1"/>
  <c r="D1450" i="37"/>
  <c r="B1452" i="37" l="1"/>
  <c r="C1452" i="37" s="1"/>
  <c r="A1451" i="37"/>
  <c r="E1451" i="37" s="1"/>
  <c r="D1451" i="37"/>
  <c r="B1453" i="37" l="1"/>
  <c r="C1453" i="37" s="1"/>
  <c r="A1452" i="37"/>
  <c r="E1452" i="37" s="1"/>
  <c r="D1452" i="37"/>
  <c r="B1454" i="37" l="1"/>
  <c r="C1454" i="37" s="1"/>
  <c r="A1453" i="37"/>
  <c r="E1453" i="37" s="1"/>
  <c r="D1453" i="37"/>
  <c r="B1455" i="37" l="1"/>
  <c r="C1455" i="37" s="1"/>
  <c r="A1454" i="37"/>
  <c r="E1454" i="37" s="1"/>
  <c r="D1454" i="37"/>
  <c r="B1456" i="37" l="1"/>
  <c r="C1456" i="37" s="1"/>
  <c r="A1455" i="37"/>
  <c r="E1455" i="37" s="1"/>
  <c r="D1455" i="37"/>
  <c r="B1457" i="37" l="1"/>
  <c r="C1457" i="37" s="1"/>
  <c r="A1456" i="37"/>
  <c r="E1456" i="37" s="1"/>
  <c r="D1456" i="37"/>
  <c r="B1458" i="37" l="1"/>
  <c r="C1458" i="37" s="1"/>
  <c r="A1457" i="37"/>
  <c r="E1457" i="37" s="1"/>
  <c r="D1457" i="37"/>
  <c r="B1459" i="37" l="1"/>
  <c r="C1459" i="37" s="1"/>
  <c r="A1458" i="37"/>
  <c r="E1458" i="37" s="1"/>
  <c r="D1458" i="37"/>
  <c r="B1460" i="37" l="1"/>
  <c r="C1460" i="37" s="1"/>
  <c r="A1459" i="37"/>
  <c r="E1459" i="37" s="1"/>
  <c r="D1459" i="37"/>
  <c r="B1461" i="37" l="1"/>
  <c r="C1461" i="37" s="1"/>
  <c r="A1460" i="37"/>
  <c r="E1460" i="37" s="1"/>
  <c r="D1460" i="37"/>
  <c r="D1461" i="37" l="1"/>
  <c r="B1462" i="37"/>
  <c r="C1462" i="37" s="1"/>
  <c r="A1461" i="37"/>
  <c r="E1461" i="37" s="1"/>
  <c r="D1462" i="37" l="1"/>
  <c r="B1463" i="37"/>
  <c r="C1463" i="37" s="1"/>
  <c r="A1462" i="37"/>
  <c r="E1462" i="37" s="1"/>
  <c r="D1463" i="37" l="1"/>
  <c r="B1464" i="37"/>
  <c r="C1464" i="37" s="1"/>
  <c r="A1463" i="37"/>
  <c r="E1463" i="37" s="1"/>
  <c r="D1464" i="37" l="1"/>
  <c r="B1465" i="37"/>
  <c r="C1465" i="37" s="1"/>
  <c r="A1464" i="37"/>
  <c r="E1464" i="37" s="1"/>
  <c r="D1465" i="37" l="1"/>
  <c r="B1466" i="37"/>
  <c r="C1466" i="37" s="1"/>
  <c r="A1465" i="37"/>
  <c r="E1465" i="37" s="1"/>
  <c r="D1466" i="37" l="1"/>
  <c r="B1467" i="37"/>
  <c r="C1467" i="37" s="1"/>
  <c r="A1466" i="37"/>
  <c r="E1466" i="37" s="1"/>
  <c r="D1467" i="37" l="1"/>
  <c r="B1468" i="37"/>
  <c r="C1468" i="37" s="1"/>
  <c r="A1467" i="37"/>
  <c r="E1467" i="37" s="1"/>
  <c r="D1468" i="37" l="1"/>
  <c r="B1469" i="37"/>
  <c r="C1469" i="37" s="1"/>
  <c r="A1468" i="37"/>
  <c r="E1468" i="37" s="1"/>
  <c r="D1469" i="37" l="1"/>
  <c r="B1470" i="37"/>
  <c r="C1470" i="37" s="1"/>
  <c r="A1469" i="37"/>
  <c r="E1469" i="37" s="1"/>
  <c r="D1470" i="37" l="1"/>
  <c r="B1471" i="37"/>
  <c r="C1471" i="37" s="1"/>
  <c r="A1470" i="37"/>
  <c r="E1470" i="37" s="1"/>
  <c r="D1471" i="37" l="1"/>
  <c r="B1472" i="37"/>
  <c r="C1472" i="37" s="1"/>
  <c r="A1471" i="37"/>
  <c r="E1471" i="37" s="1"/>
  <c r="D1472" i="37" l="1"/>
  <c r="B1473" i="37"/>
  <c r="C1473" i="37" s="1"/>
  <c r="A1472" i="37"/>
  <c r="E1472" i="37" s="1"/>
  <c r="D1473" i="37" l="1"/>
  <c r="B1474" i="37"/>
  <c r="C1474" i="37" s="1"/>
  <c r="A1473" i="37"/>
  <c r="E1473" i="37" s="1"/>
  <c r="D1474" i="37" l="1"/>
  <c r="B1475" i="37"/>
  <c r="C1475" i="37" s="1"/>
  <c r="A1474" i="37"/>
  <c r="E1474" i="37" s="1"/>
  <c r="D1475" i="37" l="1"/>
  <c r="B1476" i="37"/>
  <c r="C1476" i="37" s="1"/>
  <c r="A1475" i="37"/>
  <c r="E1475" i="37" s="1"/>
  <c r="D1476" i="37" l="1"/>
  <c r="B1477" i="37"/>
  <c r="C1477" i="37" s="1"/>
  <c r="A1476" i="37"/>
  <c r="E1476" i="37" s="1"/>
  <c r="D1477" i="37" l="1"/>
  <c r="B1478" i="37"/>
  <c r="C1478" i="37" s="1"/>
  <c r="A1477" i="37"/>
  <c r="E1477" i="37" s="1"/>
  <c r="D1478" i="37" l="1"/>
  <c r="B1479" i="37"/>
  <c r="C1479" i="37" s="1"/>
  <c r="A1478" i="37"/>
  <c r="E1478" i="37" s="1"/>
  <c r="D1479" i="37" l="1"/>
  <c r="B1480" i="37"/>
  <c r="C1480" i="37" s="1"/>
  <c r="A1479" i="37"/>
  <c r="E1479" i="37" s="1"/>
  <c r="D1480" i="37" l="1"/>
  <c r="B1481" i="37"/>
  <c r="C1481" i="37" s="1"/>
  <c r="A1480" i="37"/>
  <c r="E1480" i="37" s="1"/>
  <c r="D1481" i="37" l="1"/>
  <c r="B1482" i="37"/>
  <c r="C1482" i="37" s="1"/>
  <c r="A1481" i="37"/>
  <c r="E1481" i="37" s="1"/>
  <c r="D1482" i="37" l="1"/>
  <c r="B1483" i="37"/>
  <c r="C1483" i="37" s="1"/>
  <c r="A1482" i="37"/>
  <c r="E1482" i="37" s="1"/>
  <c r="D1483" i="37" l="1"/>
  <c r="B1484" i="37"/>
  <c r="C1484" i="37" s="1"/>
  <c r="A1483" i="37"/>
  <c r="E1483" i="37" s="1"/>
  <c r="D1484" i="37" l="1"/>
  <c r="B1485" i="37"/>
  <c r="C1485" i="37" s="1"/>
  <c r="A1484" i="37"/>
  <c r="E1484" i="37" s="1"/>
  <c r="D1485" i="37" l="1"/>
  <c r="B1486" i="37"/>
  <c r="C1486" i="37" s="1"/>
  <c r="A1485" i="37"/>
  <c r="E1485" i="37" s="1"/>
  <c r="D1486" i="37" l="1"/>
  <c r="B1487" i="37"/>
  <c r="C1487" i="37" s="1"/>
  <c r="A1486" i="37"/>
  <c r="E1486" i="37" s="1"/>
  <c r="D1487" i="37" l="1"/>
  <c r="B1488" i="37"/>
  <c r="C1488" i="37" s="1"/>
  <c r="A1487" i="37"/>
  <c r="E1487" i="37" s="1"/>
  <c r="D1488" i="37" l="1"/>
  <c r="B1489" i="37"/>
  <c r="C1489" i="37" s="1"/>
  <c r="A1488" i="37"/>
  <c r="E1488" i="37" s="1"/>
  <c r="D1489" i="37" l="1"/>
  <c r="B1490" i="37"/>
  <c r="C1490" i="37" s="1"/>
  <c r="A1489" i="37"/>
  <c r="E1489" i="37" s="1"/>
  <c r="D1490" i="37" l="1"/>
  <c r="B1491" i="37"/>
  <c r="C1491" i="37" s="1"/>
  <c r="A1490" i="37"/>
  <c r="E1490" i="37" s="1"/>
  <c r="D1491" i="37" l="1"/>
  <c r="B1492" i="37"/>
  <c r="C1492" i="37" s="1"/>
  <c r="A1491" i="37"/>
  <c r="E1491" i="37" s="1"/>
  <c r="D1492" i="37" l="1"/>
  <c r="B1493" i="37"/>
  <c r="C1493" i="37" s="1"/>
  <c r="A1492" i="37"/>
  <c r="E1492" i="37" s="1"/>
  <c r="D1493" i="37" l="1"/>
  <c r="B1494" i="37"/>
  <c r="C1494" i="37" s="1"/>
  <c r="A1493" i="37"/>
  <c r="E1493" i="37" s="1"/>
  <c r="D1494" i="37" l="1"/>
  <c r="B1495" i="37"/>
  <c r="C1495" i="37" s="1"/>
  <c r="A1494" i="37"/>
  <c r="E1494" i="37" s="1"/>
  <c r="D1495" i="37" l="1"/>
  <c r="B1496" i="37"/>
  <c r="C1496" i="37" s="1"/>
  <c r="A1495" i="37"/>
  <c r="E1495" i="37" s="1"/>
  <c r="D1496" i="37" l="1"/>
  <c r="B1497" i="37"/>
  <c r="C1497" i="37" s="1"/>
  <c r="A1496" i="37"/>
  <c r="E1496" i="37" s="1"/>
  <c r="D1497" i="37" l="1"/>
  <c r="B1498" i="37"/>
  <c r="C1498" i="37" s="1"/>
  <c r="A1497" i="37"/>
  <c r="E1497" i="37" s="1"/>
  <c r="D1498" i="37" l="1"/>
  <c r="B1499" i="37"/>
  <c r="C1499" i="37" s="1"/>
  <c r="A1498" i="37"/>
  <c r="E1498" i="37" s="1"/>
  <c r="D1499" i="37" l="1"/>
  <c r="B1500" i="37"/>
  <c r="C1500" i="37" s="1"/>
  <c r="A1499" i="37"/>
  <c r="E1499" i="37" s="1"/>
  <c r="D1500" i="37" l="1"/>
  <c r="B1501" i="37"/>
  <c r="C1501" i="37" s="1"/>
  <c r="A1500" i="37"/>
  <c r="E1500" i="37" s="1"/>
  <c r="D1501" i="37" l="1"/>
  <c r="B1502" i="37"/>
  <c r="C1502" i="37" s="1"/>
  <c r="A1501" i="37"/>
  <c r="E1501" i="37" s="1"/>
  <c r="D1502" i="37" l="1"/>
  <c r="B1503" i="37"/>
  <c r="C1503" i="37" s="1"/>
  <c r="A1502" i="37"/>
  <c r="E1502" i="37" s="1"/>
  <c r="D1503" i="37" l="1"/>
  <c r="B1504" i="37"/>
  <c r="C1504" i="37" s="1"/>
  <c r="A1503" i="37"/>
  <c r="E1503" i="37" s="1"/>
  <c r="B1505" i="37" l="1"/>
  <c r="C1505" i="37" s="1"/>
  <c r="D1504" i="37"/>
  <c r="A1504" i="37"/>
  <c r="F1504" i="37" l="1"/>
  <c r="E1504" i="37"/>
  <c r="D1505" i="37"/>
  <c r="B1506" i="37"/>
  <c r="C1506" i="37" s="1"/>
  <c r="A1505" i="37"/>
  <c r="E1505" i="37" l="1"/>
  <c r="E1506" i="37"/>
  <c r="D1506" i="37"/>
  <c r="B1507" i="37"/>
  <c r="C1507" i="37" s="1"/>
  <c r="A1506" i="37"/>
  <c r="E1507" i="37" l="1"/>
  <c r="D1507" i="37"/>
  <c r="B1508" i="37"/>
  <c r="A1507" i="37"/>
  <c r="C1508" i="37" l="1"/>
  <c r="E1508" i="37"/>
  <c r="D1508" i="37"/>
  <c r="B1509" i="37"/>
  <c r="A1508" i="37"/>
  <c r="C1509" i="37" l="1"/>
  <c r="E1509" i="37"/>
  <c r="D1509" i="37"/>
  <c r="B1510" i="37"/>
  <c r="A1509" i="37"/>
  <c r="C1510" i="37" l="1"/>
  <c r="E1510" i="37"/>
  <c r="D1510" i="37"/>
  <c r="B1511" i="37"/>
  <c r="A1510" i="37"/>
  <c r="C1511" i="37" l="1"/>
  <c r="E1511" i="37"/>
  <c r="D1511" i="37"/>
  <c r="B1512" i="37"/>
  <c r="A1511" i="37"/>
  <c r="C1512" i="37" l="1"/>
  <c r="E1512" i="37"/>
  <c r="D1512" i="37"/>
  <c r="B1513" i="37"/>
  <c r="A1512" i="37"/>
  <c r="C1513" i="37" l="1"/>
  <c r="E1513" i="37"/>
  <c r="D1513" i="37"/>
  <c r="B1514" i="37"/>
  <c r="A1513" i="37"/>
  <c r="C1514" i="37" l="1"/>
  <c r="E1514" i="37"/>
  <c r="D1514" i="37"/>
  <c r="B1515" i="37"/>
  <c r="A1514" i="37"/>
  <c r="C1515" i="37" l="1"/>
  <c r="E1515" i="37"/>
  <c r="D1515" i="37"/>
  <c r="B1516" i="37"/>
  <c r="A1515" i="37"/>
  <c r="C1516" i="37" l="1"/>
  <c r="E1516" i="37"/>
  <c r="D1516" i="37"/>
  <c r="B1517" i="37"/>
  <c r="A1516" i="37"/>
  <c r="C1517" i="37" l="1"/>
  <c r="E1517" i="37"/>
  <c r="D1517" i="37"/>
  <c r="B1518" i="37"/>
  <c r="A1517" i="37"/>
  <c r="C1518" i="37" l="1"/>
  <c r="E1518" i="37"/>
  <c r="D1518" i="37"/>
  <c r="B1519" i="37"/>
  <c r="A1518" i="37"/>
  <c r="C1519" i="37" l="1"/>
  <c r="E1519" i="37"/>
  <c r="D1519" i="37"/>
  <c r="B1520" i="37"/>
  <c r="A1519" i="37"/>
  <c r="C1520" i="37" l="1"/>
  <c r="E1520" i="37"/>
  <c r="D1520" i="37"/>
  <c r="B1521" i="37"/>
  <c r="A1520" i="37"/>
  <c r="C1521" i="37" l="1"/>
  <c r="E1521" i="37"/>
  <c r="D1521" i="37"/>
  <c r="B1522" i="37"/>
  <c r="A1521" i="37"/>
  <c r="C1522" i="37" l="1"/>
  <c r="E1522" i="37"/>
  <c r="D1522" i="37"/>
  <c r="B1523" i="37"/>
  <c r="A1522" i="37"/>
  <c r="C1523" i="37" l="1"/>
  <c r="E1523" i="37"/>
  <c r="D1523" i="37"/>
  <c r="B1524" i="37"/>
  <c r="A1523" i="37"/>
  <c r="C1524" i="37" l="1"/>
  <c r="E1524" i="37"/>
  <c r="D1524" i="37"/>
  <c r="B1525" i="37"/>
  <c r="A1524" i="37"/>
  <c r="C1525" i="37" l="1"/>
  <c r="E1525" i="37"/>
  <c r="D1525" i="37"/>
  <c r="B1526" i="37"/>
  <c r="A1525" i="37"/>
  <c r="C1526" i="37" l="1"/>
  <c r="E1526" i="37"/>
  <c r="D1526" i="37"/>
  <c r="B1527" i="37"/>
  <c r="A1526" i="37"/>
  <c r="C1527" i="37" l="1"/>
  <c r="E1527" i="37"/>
  <c r="D1527" i="37"/>
  <c r="B1528" i="37"/>
  <c r="A1527" i="37"/>
  <c r="C1528" i="37" l="1"/>
  <c r="E1528" i="37"/>
  <c r="D1528" i="37"/>
  <c r="B1529" i="37"/>
  <c r="A1528" i="37"/>
  <c r="C1529" i="37" l="1"/>
  <c r="E1529" i="37"/>
  <c r="D1529" i="37"/>
  <c r="B1530" i="37"/>
  <c r="A1529" i="37"/>
  <c r="C1530" i="37" l="1"/>
  <c r="E1530" i="37"/>
  <c r="D1530" i="37"/>
  <c r="B1531" i="37"/>
  <c r="A1530" i="37"/>
  <c r="C1531" i="37" l="1"/>
  <c r="E1531" i="37"/>
  <c r="D1531" i="37"/>
  <c r="B1532" i="37"/>
  <c r="A1531" i="37"/>
  <c r="C1532" i="37" l="1"/>
  <c r="E1532" i="37"/>
  <c r="D1532" i="37"/>
  <c r="B1533" i="37"/>
  <c r="A1532" i="37"/>
  <c r="C1533" i="37" l="1"/>
  <c r="E1533" i="37"/>
  <c r="D1533" i="37"/>
  <c r="B1534" i="37"/>
  <c r="A1533" i="37"/>
  <c r="C1534" i="37" l="1"/>
  <c r="E1534" i="37"/>
  <c r="D1534" i="37"/>
  <c r="B1535" i="37"/>
  <c r="A1534" i="37"/>
  <c r="C1535" i="37" l="1"/>
  <c r="E1535" i="37"/>
  <c r="D1535" i="37"/>
  <c r="B1536" i="37"/>
  <c r="A1535" i="37"/>
  <c r="C1536" i="37" l="1"/>
  <c r="E1536" i="37"/>
  <c r="D1536" i="37"/>
  <c r="B1537" i="37"/>
  <c r="A1536" i="37"/>
  <c r="C1537" i="37" l="1"/>
  <c r="E1537" i="37"/>
  <c r="D1537" i="37"/>
  <c r="B1538" i="37"/>
  <c r="A1537" i="37"/>
  <c r="C1538" i="37" l="1"/>
  <c r="E1538" i="37"/>
  <c r="D1538" i="37"/>
  <c r="B1539" i="37"/>
  <c r="A1538" i="37"/>
  <c r="C1539" i="37" l="1"/>
  <c r="E1539" i="37"/>
  <c r="D1539" i="37"/>
  <c r="B1540" i="37"/>
  <c r="A1539" i="37"/>
  <c r="C1540" i="37" l="1"/>
  <c r="E1540" i="37"/>
  <c r="D1540" i="37"/>
  <c r="B1541" i="37"/>
  <c r="A1540" i="37"/>
  <c r="C1541" i="37" l="1"/>
  <c r="E1541" i="37"/>
  <c r="D1541" i="37"/>
  <c r="B1542" i="37"/>
  <c r="A1541" i="37"/>
  <c r="C1542" i="37" l="1"/>
  <c r="E1542" i="37"/>
  <c r="D1542" i="37"/>
  <c r="B1543" i="37"/>
  <c r="A1542" i="37"/>
  <c r="C1543" i="37" l="1"/>
  <c r="E1543" i="37"/>
  <c r="D1543" i="37"/>
  <c r="B1544" i="37"/>
  <c r="A1543" i="37"/>
  <c r="C1544" i="37" l="1"/>
  <c r="E1544" i="37"/>
  <c r="D1544" i="37"/>
  <c r="B1545" i="37"/>
  <c r="A1544" i="37"/>
  <c r="C1545" i="37" l="1"/>
  <c r="E1545" i="37"/>
  <c r="D1545" i="37"/>
  <c r="B1546" i="37"/>
  <c r="A1545" i="37"/>
  <c r="C1546" i="37" l="1"/>
  <c r="E1546" i="37"/>
  <c r="D1546" i="37"/>
  <c r="B1547" i="37"/>
  <c r="A1546" i="37"/>
  <c r="C1547" i="37" l="1"/>
  <c r="E1547" i="37"/>
  <c r="D1547" i="37"/>
  <c r="B1548" i="37"/>
  <c r="A1547" i="37"/>
  <c r="C1548" i="37" l="1"/>
  <c r="E1548" i="37"/>
  <c r="D1548" i="37"/>
  <c r="B1549" i="37"/>
  <c r="A1548" i="37"/>
  <c r="C1549" i="37" l="1"/>
  <c r="E1549" i="37"/>
  <c r="D1549" i="37"/>
  <c r="A1549" i="37"/>
  <c r="B1550" i="37"/>
  <c r="C1550" i="37" s="1"/>
  <c r="A1550" i="37" l="1"/>
  <c r="E1550" i="37" s="1"/>
  <c r="B1551" i="37"/>
  <c r="C1551" i="37" s="1"/>
  <c r="D1550" i="37"/>
  <c r="D1551" i="37" l="1"/>
  <c r="B1552" i="37"/>
  <c r="C1552" i="37" s="1"/>
  <c r="A1551" i="37"/>
  <c r="E1551" i="37" s="1"/>
  <c r="B1553" i="37" l="1"/>
  <c r="C1553" i="37" s="1"/>
  <c r="D1552" i="37"/>
  <c r="A1552" i="37"/>
  <c r="E1552" i="37" s="1"/>
  <c r="B1554" i="37" l="1"/>
  <c r="C1554" i="37" s="1"/>
  <c r="A1553" i="37"/>
  <c r="E1553" i="37" s="1"/>
  <c r="D1553" i="37"/>
  <c r="B1555" i="37" l="1"/>
  <c r="C1555" i="37" s="1"/>
  <c r="A1554" i="37"/>
  <c r="E1554" i="37" s="1"/>
  <c r="D1554" i="37"/>
  <c r="B1556" i="37" l="1"/>
  <c r="C1556" i="37" s="1"/>
  <c r="A1555" i="37"/>
  <c r="E1555" i="37" s="1"/>
  <c r="D1555" i="37"/>
  <c r="B1557" i="37" l="1"/>
  <c r="C1557" i="37" s="1"/>
  <c r="A1556" i="37"/>
  <c r="E1556" i="37" s="1"/>
  <c r="D1556" i="37"/>
  <c r="B1558" i="37" l="1"/>
  <c r="C1558" i="37" s="1"/>
  <c r="A1557" i="37"/>
  <c r="E1557" i="37" s="1"/>
  <c r="D1557" i="37"/>
  <c r="B1559" i="37" l="1"/>
  <c r="C1559" i="37" s="1"/>
  <c r="A1558" i="37"/>
  <c r="E1558" i="37" s="1"/>
  <c r="D1558" i="37"/>
  <c r="B1560" i="37" l="1"/>
  <c r="C1560" i="37" s="1"/>
  <c r="A1559" i="37"/>
  <c r="E1559" i="37" s="1"/>
  <c r="D1559" i="37"/>
  <c r="B1561" i="37" l="1"/>
  <c r="C1561" i="37" s="1"/>
  <c r="A1560" i="37"/>
  <c r="E1560" i="37" s="1"/>
  <c r="D1560" i="37"/>
  <c r="B1562" i="37" l="1"/>
  <c r="C1562" i="37" s="1"/>
  <c r="A1561" i="37"/>
  <c r="E1561" i="37" s="1"/>
  <c r="D1561" i="37"/>
  <c r="B1563" i="37" l="1"/>
  <c r="C1563" i="37" s="1"/>
  <c r="A1562" i="37"/>
  <c r="E1562" i="37" s="1"/>
  <c r="D1562" i="37"/>
  <c r="B1564" i="37" l="1"/>
  <c r="C1564" i="37" s="1"/>
  <c r="A1563" i="37"/>
  <c r="E1563" i="37" s="1"/>
  <c r="D1563" i="37"/>
  <c r="B1565" i="37" l="1"/>
  <c r="C1565" i="37" s="1"/>
  <c r="A1564" i="37"/>
  <c r="E1564" i="37" s="1"/>
  <c r="D1564" i="37"/>
  <c r="B1566" i="37" l="1"/>
  <c r="C1566" i="37" s="1"/>
  <c r="A1565" i="37"/>
  <c r="E1565" i="37" s="1"/>
  <c r="D1565" i="37"/>
  <c r="B1567" i="37" l="1"/>
  <c r="C1567" i="37" s="1"/>
  <c r="A1566" i="37"/>
  <c r="E1566" i="37" s="1"/>
  <c r="D1566" i="37"/>
  <c r="B1568" i="37" l="1"/>
  <c r="C1568" i="37" s="1"/>
  <c r="A1567" i="37"/>
  <c r="E1567" i="37" s="1"/>
  <c r="D1567" i="37"/>
  <c r="B1569" i="37" l="1"/>
  <c r="C1569" i="37" s="1"/>
  <c r="A1568" i="37"/>
  <c r="E1568" i="37" s="1"/>
  <c r="D1568" i="37"/>
  <c r="B1570" i="37" l="1"/>
  <c r="C1570" i="37" s="1"/>
  <c r="A1569" i="37"/>
  <c r="E1569" i="37" s="1"/>
  <c r="D1569" i="37"/>
  <c r="B1571" i="37" l="1"/>
  <c r="C1571" i="37" s="1"/>
  <c r="A1570" i="37"/>
  <c r="E1570" i="37" s="1"/>
  <c r="D1570" i="37"/>
  <c r="B1572" i="37" l="1"/>
  <c r="C1572" i="37" s="1"/>
  <c r="A1571" i="37"/>
  <c r="E1571" i="37" s="1"/>
  <c r="D1571" i="37"/>
  <c r="B1573" i="37" l="1"/>
  <c r="C1573" i="37" s="1"/>
  <c r="A1572" i="37"/>
  <c r="E1572" i="37" s="1"/>
  <c r="D1572" i="37"/>
  <c r="B1574" i="37" l="1"/>
  <c r="C1574" i="37" s="1"/>
  <c r="A1573" i="37"/>
  <c r="E1573" i="37" s="1"/>
  <c r="D1573" i="37"/>
  <c r="B1575" i="37" l="1"/>
  <c r="C1575" i="37" s="1"/>
  <c r="A1574" i="37"/>
  <c r="E1574" i="37" s="1"/>
  <c r="D1574" i="37"/>
  <c r="B1576" i="37" l="1"/>
  <c r="C1576" i="37" s="1"/>
  <c r="A1575" i="37"/>
  <c r="E1575" i="37" s="1"/>
  <c r="D1575" i="37"/>
  <c r="B1577" i="37" l="1"/>
  <c r="C1577" i="37" s="1"/>
  <c r="A1576" i="37"/>
  <c r="E1576" i="37" s="1"/>
  <c r="D1576" i="37"/>
  <c r="B1578" i="37" l="1"/>
  <c r="C1578" i="37" s="1"/>
  <c r="A1577" i="37"/>
  <c r="E1577" i="37" s="1"/>
  <c r="D1577" i="37"/>
  <c r="B1579" i="37" l="1"/>
  <c r="C1579" i="37" s="1"/>
  <c r="A1578" i="37"/>
  <c r="E1578" i="37" s="1"/>
  <c r="D1578" i="37"/>
  <c r="B1580" i="37" l="1"/>
  <c r="C1580" i="37" s="1"/>
  <c r="A1579" i="37"/>
  <c r="E1579" i="37" s="1"/>
  <c r="D1579" i="37"/>
  <c r="B1581" i="37" l="1"/>
  <c r="C1581" i="37" s="1"/>
  <c r="A1580" i="37"/>
  <c r="E1580" i="37" s="1"/>
  <c r="D1580" i="37"/>
  <c r="B1582" i="37" l="1"/>
  <c r="C1582" i="37" s="1"/>
  <c r="A1581" i="37"/>
  <c r="E1581" i="37" s="1"/>
  <c r="D1581" i="37"/>
  <c r="B1583" i="37" l="1"/>
  <c r="C1583" i="37" s="1"/>
  <c r="A1582" i="37"/>
  <c r="E1582" i="37" s="1"/>
  <c r="D1582" i="37"/>
  <c r="B1584" i="37" l="1"/>
  <c r="C1584" i="37" s="1"/>
  <c r="A1583" i="37"/>
  <c r="E1583" i="37" s="1"/>
  <c r="D1583" i="37"/>
  <c r="B1585" i="37" l="1"/>
  <c r="C1585" i="37" s="1"/>
  <c r="A1584" i="37"/>
  <c r="E1584" i="37" s="1"/>
  <c r="D1584" i="37"/>
  <c r="B1586" i="37" l="1"/>
  <c r="C1586" i="37" s="1"/>
  <c r="A1585" i="37"/>
  <c r="E1585" i="37" s="1"/>
  <c r="D1585" i="37"/>
  <c r="B1587" i="37" l="1"/>
  <c r="C1587" i="37" s="1"/>
  <c r="A1586" i="37"/>
  <c r="E1586" i="37" s="1"/>
  <c r="D1586" i="37"/>
  <c r="B1588" i="37" l="1"/>
  <c r="C1588" i="37" s="1"/>
  <c r="A1587" i="37"/>
  <c r="E1587" i="37" s="1"/>
  <c r="D1587" i="37"/>
  <c r="B1589" i="37" l="1"/>
  <c r="C1589" i="37" s="1"/>
  <c r="A1588" i="37"/>
  <c r="E1588" i="37" s="1"/>
  <c r="D1588" i="37"/>
  <c r="B1590" i="37" l="1"/>
  <c r="C1590" i="37" s="1"/>
  <c r="A1589" i="37"/>
  <c r="E1589" i="37" s="1"/>
  <c r="D1589" i="37"/>
  <c r="B1591" i="37" l="1"/>
  <c r="C1591" i="37" s="1"/>
  <c r="A1590" i="37"/>
  <c r="E1590" i="37" s="1"/>
  <c r="D1590" i="37"/>
  <c r="B1592" i="37" l="1"/>
  <c r="C1592" i="37" s="1"/>
  <c r="A1591" i="37"/>
  <c r="E1591" i="37" s="1"/>
  <c r="D1591" i="37"/>
  <c r="B1593" i="37" l="1"/>
  <c r="C1593" i="37" s="1"/>
  <c r="A1592" i="37"/>
  <c r="E1592" i="37" s="1"/>
  <c r="D1592" i="37"/>
  <c r="B1594" i="37" l="1"/>
  <c r="C1594" i="37" s="1"/>
  <c r="A1593" i="37"/>
  <c r="E1593" i="37" s="1"/>
  <c r="D1593" i="37"/>
  <c r="B1595" i="37" l="1"/>
  <c r="C1595" i="37" s="1"/>
  <c r="A1594" i="37"/>
  <c r="E1594" i="37" s="1"/>
  <c r="D1594" i="37"/>
  <c r="B1596" i="37" l="1"/>
  <c r="C1596" i="37" s="1"/>
  <c r="A1595" i="37"/>
  <c r="E1595" i="37" s="1"/>
  <c r="D1595" i="37"/>
  <c r="B1597" i="37" l="1"/>
  <c r="C1597" i="37" s="1"/>
  <c r="A1596" i="37"/>
  <c r="E1596" i="37" s="1"/>
  <c r="D1596" i="37"/>
  <c r="B1598" i="37" l="1"/>
  <c r="C1598" i="37" s="1"/>
  <c r="A1597" i="37"/>
  <c r="E1597" i="37" s="1"/>
  <c r="D1597" i="37"/>
  <c r="B1599" i="37" l="1"/>
  <c r="C1599" i="37" s="1"/>
  <c r="A1598" i="37"/>
  <c r="E1598" i="37" s="1"/>
  <c r="D1598" i="37"/>
  <c r="B1600" i="37" l="1"/>
  <c r="C1600" i="37" s="1"/>
  <c r="A1599" i="37"/>
  <c r="E1599" i="37" s="1"/>
  <c r="D1599" i="37"/>
  <c r="B1601" i="37" l="1"/>
  <c r="C1601" i="37" s="1"/>
  <c r="A1600" i="37"/>
  <c r="E1600" i="37" s="1"/>
  <c r="D1600" i="37"/>
  <c r="B1602" i="37" l="1"/>
  <c r="C1602" i="37" s="1"/>
  <c r="A1601" i="37"/>
  <c r="E1601" i="37" s="1"/>
  <c r="D1601" i="37"/>
  <c r="B1603" i="37" l="1"/>
  <c r="C1603" i="37" s="1"/>
  <c r="A1602" i="37"/>
  <c r="E1602" i="37" s="1"/>
  <c r="D1602" i="37"/>
  <c r="B1604" i="37" l="1"/>
  <c r="C1604" i="37" s="1"/>
  <c r="A1603" i="37"/>
  <c r="E1603" i="37" s="1"/>
  <c r="D1603" i="37"/>
  <c r="B1605" i="37" l="1"/>
  <c r="C1605" i="37" s="1"/>
  <c r="A1604" i="37"/>
  <c r="E1604" i="37" s="1"/>
  <c r="D1604" i="37"/>
  <c r="B1606" i="37" l="1"/>
  <c r="C1606" i="37" s="1"/>
  <c r="A1605" i="37"/>
  <c r="E1605" i="37" s="1"/>
  <c r="D1605" i="37"/>
  <c r="B1607" i="37" l="1"/>
  <c r="C1607" i="37" s="1"/>
  <c r="A1606" i="37"/>
  <c r="E1606" i="37" s="1"/>
  <c r="D1606" i="37"/>
  <c r="B1608" i="37" l="1"/>
  <c r="C1608" i="37" s="1"/>
  <c r="A1607" i="37"/>
  <c r="E1607" i="37" s="1"/>
  <c r="D1607" i="37"/>
  <c r="B1609" i="37" l="1"/>
  <c r="C1609" i="37" s="1"/>
  <c r="A1608" i="37"/>
  <c r="E1608" i="37" s="1"/>
  <c r="D1608" i="37"/>
  <c r="B1610" i="37" l="1"/>
  <c r="C1610" i="37" s="1"/>
  <c r="A1609" i="37"/>
  <c r="E1609" i="37" s="1"/>
  <c r="D1609" i="37"/>
  <c r="B1611" i="37" l="1"/>
  <c r="C1611" i="37" s="1"/>
  <c r="A1610" i="37"/>
  <c r="E1610" i="37" s="1"/>
  <c r="D1610" i="37"/>
  <c r="B1612" i="37" l="1"/>
  <c r="C1612" i="37" s="1"/>
  <c r="A1611" i="37"/>
  <c r="E1611" i="37" s="1"/>
  <c r="D1611" i="37"/>
  <c r="B1613" i="37" l="1"/>
  <c r="C1613" i="37" s="1"/>
  <c r="A1612" i="37"/>
  <c r="E1612" i="37" s="1"/>
  <c r="D1612" i="37"/>
  <c r="B1614" i="37" l="1"/>
  <c r="C1614" i="37" s="1"/>
  <c r="A1613" i="37"/>
  <c r="E1613" i="37" s="1"/>
  <c r="D1613" i="37"/>
  <c r="B1615" i="37" l="1"/>
  <c r="C1615" i="37" s="1"/>
  <c r="A1614" i="37"/>
  <c r="E1614" i="37" s="1"/>
  <c r="D1614" i="37"/>
  <c r="B1616" i="37" l="1"/>
  <c r="C1616" i="37" s="1"/>
  <c r="A1615" i="37"/>
  <c r="E1615" i="37" s="1"/>
  <c r="D1615" i="37"/>
  <c r="B1617" i="37" l="1"/>
  <c r="C1617" i="37" s="1"/>
  <c r="A1616" i="37"/>
  <c r="E1616" i="37" s="1"/>
  <c r="D1616" i="37"/>
  <c r="B1618" i="37" l="1"/>
  <c r="C1618" i="37" s="1"/>
  <c r="A1617" i="37"/>
  <c r="E1617" i="37" s="1"/>
  <c r="D1617" i="37"/>
  <c r="B1619" i="37" l="1"/>
  <c r="C1619" i="37" s="1"/>
  <c r="A1618" i="37"/>
  <c r="E1618" i="37" s="1"/>
  <c r="D1618" i="37"/>
  <c r="B1620" i="37" l="1"/>
  <c r="C1620" i="37" s="1"/>
  <c r="A1619" i="37"/>
  <c r="E1619" i="37" s="1"/>
  <c r="D1619" i="37"/>
  <c r="B1621" i="37" l="1"/>
  <c r="C1621" i="37" s="1"/>
  <c r="A1620" i="37"/>
  <c r="E1620" i="37" s="1"/>
  <c r="D1620" i="37"/>
  <c r="B1622" i="37" l="1"/>
  <c r="C1622" i="37" s="1"/>
  <c r="A1621" i="37"/>
  <c r="E1621" i="37" s="1"/>
  <c r="D1621" i="37"/>
  <c r="B1623" i="37" l="1"/>
  <c r="C1623" i="37" s="1"/>
  <c r="A1622" i="37"/>
  <c r="E1622" i="37" s="1"/>
  <c r="D1622" i="37"/>
  <c r="B1624" i="37" l="1"/>
  <c r="C1624" i="37" s="1"/>
  <c r="A1623" i="37"/>
  <c r="E1623" i="37" s="1"/>
  <c r="D1623" i="37"/>
  <c r="B1625" i="37" l="1"/>
  <c r="C1625" i="37" s="1"/>
  <c r="A1624" i="37"/>
  <c r="E1624" i="37" s="1"/>
  <c r="D1624" i="37"/>
  <c r="B1626" i="37" l="1"/>
  <c r="C1626" i="37" s="1"/>
  <c r="A1625" i="37"/>
  <c r="E1625" i="37" s="1"/>
  <c r="D1625" i="37"/>
  <c r="B1627" i="37" l="1"/>
  <c r="C1627" i="37" s="1"/>
  <c r="A1626" i="37"/>
  <c r="E1626" i="37" s="1"/>
  <c r="D1626" i="37"/>
  <c r="B1628" i="37" l="1"/>
  <c r="C1628" i="37" s="1"/>
  <c r="A1627" i="37"/>
  <c r="E1627" i="37" s="1"/>
  <c r="D1627" i="37"/>
  <c r="B1629" i="37" l="1"/>
  <c r="C1629" i="37" s="1"/>
  <c r="A1628" i="37"/>
  <c r="E1628" i="37" s="1"/>
  <c r="D1628" i="37"/>
  <c r="B1630" i="37" l="1"/>
  <c r="C1630" i="37" s="1"/>
  <c r="A1629" i="37"/>
  <c r="E1629" i="37" s="1"/>
  <c r="D1629" i="37"/>
  <c r="B1631" i="37" l="1"/>
  <c r="C1631" i="37" s="1"/>
  <c r="A1630" i="37"/>
  <c r="E1630" i="37" s="1"/>
  <c r="D1630" i="37"/>
  <c r="B1632" i="37" l="1"/>
  <c r="C1632" i="37" s="1"/>
  <c r="A1631" i="37"/>
  <c r="E1631" i="37" s="1"/>
  <c r="D1631" i="37"/>
  <c r="B1633" i="37" l="1"/>
  <c r="C1633" i="37" s="1"/>
  <c r="A1632" i="37"/>
  <c r="E1632" i="37" s="1"/>
  <c r="D1632" i="37"/>
  <c r="B1634" i="37" l="1"/>
  <c r="C1634" i="37" s="1"/>
  <c r="A1633" i="37"/>
  <c r="E1633" i="37" s="1"/>
  <c r="D1633" i="37"/>
  <c r="B1635" i="37" l="1"/>
  <c r="C1635" i="37" s="1"/>
  <c r="A1634" i="37"/>
  <c r="E1634" i="37" s="1"/>
  <c r="D1634" i="37"/>
  <c r="B1636" i="37" l="1"/>
  <c r="C1636" i="37" s="1"/>
  <c r="A1635" i="37"/>
  <c r="E1635" i="37" s="1"/>
  <c r="D1635" i="37"/>
  <c r="B1637" i="37" l="1"/>
  <c r="C1637" i="37" s="1"/>
  <c r="A1636" i="37"/>
  <c r="E1636" i="37" s="1"/>
  <c r="D1636" i="37"/>
  <c r="B1638" i="37" l="1"/>
  <c r="C1638" i="37" s="1"/>
  <c r="A1637" i="37"/>
  <c r="E1637" i="37" s="1"/>
  <c r="D1637" i="37"/>
  <c r="B1639" i="37" l="1"/>
  <c r="C1639" i="37" s="1"/>
  <c r="A1638" i="37"/>
  <c r="E1638" i="37" s="1"/>
  <c r="D1638" i="37"/>
  <c r="B1640" i="37" l="1"/>
  <c r="C1640" i="37" s="1"/>
  <c r="A1639" i="37"/>
  <c r="E1639" i="37" s="1"/>
  <c r="D1639" i="37"/>
  <c r="B1641" i="37" l="1"/>
  <c r="C1641" i="37" s="1"/>
  <c r="A1640" i="37"/>
  <c r="E1640" i="37" s="1"/>
  <c r="D1640" i="37"/>
  <c r="B1642" i="37" l="1"/>
  <c r="C1642" i="37" s="1"/>
  <c r="A1641" i="37"/>
  <c r="E1641" i="37" s="1"/>
  <c r="D1641" i="37"/>
  <c r="B1643" i="37" l="1"/>
  <c r="C1643" i="37" s="1"/>
  <c r="A1642" i="37"/>
  <c r="E1642" i="37" s="1"/>
  <c r="D1642" i="37"/>
  <c r="B1644" i="37" l="1"/>
  <c r="C1644" i="37" s="1"/>
  <c r="A1643" i="37"/>
  <c r="E1643" i="37" s="1"/>
  <c r="D1643" i="37"/>
  <c r="B1645" i="37" l="1"/>
  <c r="C1645" i="37" s="1"/>
  <c r="A1644" i="37"/>
  <c r="E1644" i="37" s="1"/>
  <c r="D1644" i="37"/>
  <c r="B1646" i="37" l="1"/>
  <c r="C1646" i="37" s="1"/>
  <c r="A1645" i="37"/>
  <c r="E1645" i="37" s="1"/>
  <c r="D1645" i="37"/>
  <c r="B1647" i="37" l="1"/>
  <c r="C1647" i="37" s="1"/>
  <c r="A1646" i="37"/>
  <c r="E1646" i="37" s="1"/>
  <c r="D1646" i="37"/>
  <c r="B1648" i="37" l="1"/>
  <c r="C1648" i="37" s="1"/>
  <c r="A1647" i="37"/>
  <c r="E1647" i="37" s="1"/>
  <c r="D1647" i="37"/>
  <c r="B1649" i="37" l="1"/>
  <c r="C1649" i="37" s="1"/>
  <c r="A1648" i="37"/>
  <c r="E1648" i="37" s="1"/>
  <c r="D1648" i="37"/>
  <c r="B1650" i="37" l="1"/>
  <c r="C1650" i="37" s="1"/>
  <c r="A1649" i="37"/>
  <c r="E1649" i="37" s="1"/>
  <c r="D1649" i="37"/>
  <c r="B1651" i="37" l="1"/>
  <c r="C1651" i="37" s="1"/>
  <c r="A1650" i="37"/>
  <c r="E1650" i="37" s="1"/>
  <c r="D1650" i="37"/>
  <c r="B1652" i="37" l="1"/>
  <c r="C1652" i="37" s="1"/>
  <c r="A1651" i="37"/>
  <c r="E1651" i="37" s="1"/>
  <c r="D1651" i="37"/>
  <c r="B1653" i="37" l="1"/>
  <c r="C1653" i="37" s="1"/>
  <c r="A1652" i="37"/>
  <c r="E1652" i="37" s="1"/>
  <c r="D1652" i="37"/>
  <c r="B1654" i="37" l="1"/>
  <c r="C1654" i="37" s="1"/>
  <c r="A1653" i="37"/>
  <c r="E1653" i="37" s="1"/>
  <c r="D1653" i="37"/>
  <c r="B1655" i="37" l="1"/>
  <c r="C1655" i="37" s="1"/>
  <c r="A1654" i="37"/>
  <c r="E1654" i="37" s="1"/>
  <c r="D1654" i="37"/>
  <c r="B1656" i="37" l="1"/>
  <c r="C1656" i="37" s="1"/>
  <c r="A1655" i="37"/>
  <c r="E1655" i="37" s="1"/>
  <c r="D1655" i="37"/>
  <c r="B1657" i="37" l="1"/>
  <c r="C1657" i="37" s="1"/>
  <c r="A1656" i="37"/>
  <c r="E1656" i="37" s="1"/>
  <c r="D1656" i="37"/>
  <c r="B1658" i="37" l="1"/>
  <c r="C1658" i="37" s="1"/>
  <c r="A1657" i="37"/>
  <c r="E1657" i="37" s="1"/>
  <c r="D1657" i="37"/>
  <c r="B1659" i="37" l="1"/>
  <c r="C1659" i="37" s="1"/>
  <c r="A1658" i="37"/>
  <c r="E1658" i="37" s="1"/>
  <c r="D1658" i="37"/>
  <c r="B1660" i="37" l="1"/>
  <c r="C1660" i="37" s="1"/>
  <c r="A1659" i="37"/>
  <c r="E1659" i="37" s="1"/>
  <c r="D1659" i="37"/>
  <c r="B1661" i="37" l="1"/>
  <c r="C1661" i="37" s="1"/>
  <c r="A1660" i="37"/>
  <c r="E1660" i="37" s="1"/>
  <c r="D1660" i="37"/>
  <c r="B1662" i="37" l="1"/>
  <c r="C1662" i="37" s="1"/>
  <c r="A1661" i="37"/>
  <c r="E1661" i="37" s="1"/>
  <c r="D1661" i="37"/>
  <c r="B1663" i="37" l="1"/>
  <c r="C1663" i="37" s="1"/>
  <c r="A1662" i="37"/>
  <c r="E1662" i="37" s="1"/>
  <c r="D1662" i="37"/>
  <c r="B1664" i="37" l="1"/>
  <c r="C1664" i="37" s="1"/>
  <c r="A1663" i="37"/>
  <c r="E1663" i="37" s="1"/>
  <c r="D1663" i="37"/>
  <c r="B1665" i="37" l="1"/>
  <c r="C1665" i="37" s="1"/>
  <c r="A1664" i="37"/>
  <c r="E1664" i="37" s="1"/>
  <c r="D1664" i="37"/>
  <c r="B1666" i="37" l="1"/>
  <c r="C1666" i="37" s="1"/>
  <c r="A1665" i="37"/>
  <c r="E1665" i="37" s="1"/>
  <c r="D1665" i="37"/>
  <c r="B1667" i="37" l="1"/>
  <c r="C1667" i="37" s="1"/>
  <c r="A1666" i="37"/>
  <c r="E1666" i="37" s="1"/>
  <c r="D1666" i="37"/>
  <c r="B1668" i="37" l="1"/>
  <c r="C1668" i="37" s="1"/>
  <c r="A1667" i="37"/>
  <c r="E1667" i="37" s="1"/>
  <c r="D1667" i="37"/>
  <c r="B1669" i="37" l="1"/>
  <c r="C1669" i="37" s="1"/>
  <c r="A1668" i="37"/>
  <c r="E1668" i="37" s="1"/>
  <c r="D1668" i="37"/>
  <c r="B1670" i="37" l="1"/>
  <c r="C1670" i="37" s="1"/>
  <c r="A1669" i="37"/>
  <c r="E1669" i="37" s="1"/>
  <c r="D1669" i="37"/>
  <c r="B1671" i="37" l="1"/>
  <c r="C1671" i="37" s="1"/>
  <c r="A1670" i="37"/>
  <c r="E1670" i="37" s="1"/>
  <c r="D1670" i="37"/>
  <c r="B1672" i="37" l="1"/>
  <c r="C1672" i="37" s="1"/>
  <c r="A1671" i="37"/>
  <c r="E1671" i="37" s="1"/>
  <c r="D1671" i="37"/>
  <c r="B1673" i="37" l="1"/>
  <c r="C1673" i="37" s="1"/>
  <c r="A1672" i="37"/>
  <c r="E1672" i="37" s="1"/>
  <c r="D1672" i="37"/>
  <c r="B1674" i="37" l="1"/>
  <c r="C1674" i="37" s="1"/>
  <c r="A1673" i="37"/>
  <c r="E1673" i="37" s="1"/>
  <c r="D1673" i="37"/>
  <c r="B1675" i="37" l="1"/>
  <c r="C1675" i="37" s="1"/>
  <c r="A1674" i="37"/>
  <c r="E1674" i="37" s="1"/>
  <c r="D1674" i="37"/>
  <c r="B1676" i="37" l="1"/>
  <c r="C1676" i="37" s="1"/>
  <c r="A1675" i="37"/>
  <c r="E1675" i="37" s="1"/>
  <c r="D1675" i="37"/>
  <c r="B1677" i="37" l="1"/>
  <c r="C1677" i="37" s="1"/>
  <c r="A1676" i="37"/>
  <c r="E1676" i="37" s="1"/>
  <c r="D1676" i="37"/>
  <c r="B1678" i="37" l="1"/>
  <c r="C1678" i="37" s="1"/>
  <c r="A1677" i="37"/>
  <c r="E1677" i="37" s="1"/>
  <c r="D1677" i="37"/>
  <c r="B1679" i="37" l="1"/>
  <c r="C1679" i="37" s="1"/>
  <c r="A1678" i="37"/>
  <c r="E1678" i="37" s="1"/>
  <c r="D1678" i="37"/>
  <c r="B1680" i="37" l="1"/>
  <c r="C1680" i="37" s="1"/>
  <c r="A1679" i="37"/>
  <c r="E1679" i="37" s="1"/>
  <c r="D1679" i="37"/>
  <c r="B1681" i="37" l="1"/>
  <c r="C1681" i="37" s="1"/>
  <c r="A1680" i="37"/>
  <c r="E1680" i="37" s="1"/>
  <c r="D1680" i="37"/>
  <c r="B1682" i="37" l="1"/>
  <c r="C1682" i="37" s="1"/>
  <c r="A1681" i="37"/>
  <c r="E1681" i="37" s="1"/>
  <c r="D1681" i="37"/>
  <c r="B1683" i="37" l="1"/>
  <c r="C1683" i="37" s="1"/>
  <c r="A1682" i="37"/>
  <c r="E1682" i="37" s="1"/>
  <c r="D1682" i="37"/>
  <c r="B1684" i="37" l="1"/>
  <c r="C1684" i="37" s="1"/>
  <c r="A1683" i="37"/>
  <c r="E1683" i="37" s="1"/>
  <c r="D1683" i="37"/>
  <c r="B1685" i="37" l="1"/>
  <c r="C1685" i="37" s="1"/>
  <c r="A1684" i="37"/>
  <c r="E1684" i="37" s="1"/>
  <c r="D1684" i="37"/>
  <c r="B1686" i="37" l="1"/>
  <c r="C1686" i="37" s="1"/>
  <c r="A1685" i="37"/>
  <c r="E1685" i="37" s="1"/>
  <c r="D1685" i="37"/>
  <c r="B1687" i="37" l="1"/>
  <c r="C1687" i="37" s="1"/>
  <c r="A1686" i="37"/>
  <c r="E1686" i="37" s="1"/>
  <c r="D1686" i="37"/>
  <c r="B1688" i="37" l="1"/>
  <c r="C1688" i="37" s="1"/>
  <c r="A1687" i="37"/>
  <c r="E1687" i="37" s="1"/>
  <c r="D1687" i="37"/>
  <c r="B1689" i="37" l="1"/>
  <c r="C1689" i="37" s="1"/>
  <c r="A1688" i="37"/>
  <c r="E1688" i="37" s="1"/>
  <c r="D1688" i="37"/>
  <c r="B1690" i="37" l="1"/>
  <c r="C1690" i="37" s="1"/>
  <c r="A1689" i="37"/>
  <c r="E1689" i="37" s="1"/>
  <c r="D1689" i="37"/>
  <c r="B1691" i="37" l="1"/>
  <c r="C1691" i="37" s="1"/>
  <c r="A1690" i="37"/>
  <c r="E1690" i="37" s="1"/>
  <c r="D1690" i="37"/>
  <c r="B1692" i="37" l="1"/>
  <c r="C1692" i="37" s="1"/>
  <c r="A1691" i="37"/>
  <c r="E1691" i="37" s="1"/>
  <c r="D1691" i="37"/>
  <c r="B1693" i="37" l="1"/>
  <c r="C1693" i="37" s="1"/>
  <c r="A1692" i="37"/>
  <c r="E1692" i="37" s="1"/>
  <c r="D1692" i="37"/>
  <c r="B1694" i="37" l="1"/>
  <c r="C1694" i="37" s="1"/>
  <c r="A1693" i="37"/>
  <c r="E1693" i="37" s="1"/>
  <c r="D1693" i="37"/>
  <c r="B1695" i="37" l="1"/>
  <c r="C1695" i="37" s="1"/>
  <c r="A1694" i="37"/>
  <c r="E1694" i="37" s="1"/>
  <c r="D1694" i="37"/>
  <c r="B1696" i="37" l="1"/>
  <c r="C1696" i="37" s="1"/>
  <c r="A1695" i="37"/>
  <c r="E1695" i="37" s="1"/>
  <c r="D1695" i="37"/>
  <c r="B1697" i="37" l="1"/>
  <c r="C1697" i="37" s="1"/>
  <c r="A1696" i="37"/>
  <c r="E1696" i="37" s="1"/>
  <c r="D1696" i="37"/>
  <c r="B1698" i="37" l="1"/>
  <c r="C1698" i="37" s="1"/>
  <c r="A1697" i="37"/>
  <c r="E1697" i="37" s="1"/>
  <c r="D1697" i="37"/>
  <c r="B1699" i="37" l="1"/>
  <c r="C1699" i="37" s="1"/>
  <c r="A1698" i="37"/>
  <c r="E1698" i="37" s="1"/>
  <c r="D1698" i="37"/>
  <c r="B1700" i="37" l="1"/>
  <c r="C1700" i="37" s="1"/>
  <c r="A1699" i="37"/>
  <c r="E1699" i="37" s="1"/>
  <c r="D1699" i="37"/>
  <c r="B1701" i="37" l="1"/>
  <c r="C1701" i="37" s="1"/>
  <c r="A1700" i="37"/>
  <c r="E1700" i="37" s="1"/>
  <c r="D1700" i="37"/>
  <c r="B1702" i="37" l="1"/>
  <c r="C1702" i="37" s="1"/>
  <c r="A1701" i="37"/>
  <c r="E1701" i="37" s="1"/>
  <c r="D1701" i="37"/>
  <c r="B1703" i="37" l="1"/>
  <c r="C1703" i="37" s="1"/>
  <c r="A1702" i="37"/>
  <c r="E1702" i="37" s="1"/>
  <c r="D1702" i="37"/>
  <c r="B1704" i="37" l="1"/>
  <c r="C1704" i="37" s="1"/>
  <c r="A1703" i="37"/>
  <c r="E1703" i="37" s="1"/>
  <c r="D1703" i="37"/>
  <c r="B1705" i="37" l="1"/>
  <c r="C1705" i="37" s="1"/>
  <c r="A1704" i="37"/>
  <c r="E1704" i="37" s="1"/>
  <c r="D1704" i="37"/>
  <c r="B1706" i="37" l="1"/>
  <c r="C1706" i="37" s="1"/>
  <c r="A1705" i="37"/>
  <c r="E1705" i="37" s="1"/>
  <c r="D1705" i="37"/>
  <c r="B1707" i="37" l="1"/>
  <c r="C1707" i="37" s="1"/>
  <c r="A1706" i="37"/>
  <c r="E1706" i="37" s="1"/>
  <c r="D1706" i="37"/>
  <c r="B1708" i="37" l="1"/>
  <c r="C1708" i="37" s="1"/>
  <c r="A1707" i="37"/>
  <c r="E1707" i="37" s="1"/>
  <c r="D1707" i="37"/>
  <c r="B1709" i="37" l="1"/>
  <c r="C1709" i="37" s="1"/>
  <c r="A1708" i="37"/>
  <c r="E1708" i="37" s="1"/>
  <c r="D1708" i="37"/>
  <c r="B1710" i="37" l="1"/>
  <c r="C1710" i="37" s="1"/>
  <c r="A1709" i="37"/>
  <c r="E1709" i="37" s="1"/>
  <c r="D1709" i="37"/>
  <c r="B1711" i="37" l="1"/>
  <c r="C1711" i="37" s="1"/>
  <c r="A1710" i="37"/>
  <c r="E1710" i="37" s="1"/>
  <c r="D1710" i="37"/>
  <c r="B1712" i="37" l="1"/>
  <c r="C1712" i="37" s="1"/>
  <c r="A1711" i="37"/>
  <c r="E1711" i="37" s="1"/>
  <c r="D1711" i="37"/>
  <c r="B1713" i="37" l="1"/>
  <c r="C1713" i="37" s="1"/>
  <c r="A1712" i="37"/>
  <c r="E1712" i="37" s="1"/>
  <c r="D1712" i="37"/>
  <c r="B1714" i="37" l="1"/>
  <c r="C1714" i="37" s="1"/>
  <c r="A1713" i="37"/>
  <c r="E1713" i="37" s="1"/>
  <c r="D1713" i="37"/>
  <c r="B1715" i="37" l="1"/>
  <c r="C1715" i="37" s="1"/>
  <c r="A1714" i="37"/>
  <c r="E1714" i="37" s="1"/>
  <c r="D1714" i="37"/>
  <c r="B1716" i="37" l="1"/>
  <c r="C1716" i="37" s="1"/>
  <c r="A1715" i="37"/>
  <c r="E1715" i="37" s="1"/>
  <c r="D1715" i="37"/>
  <c r="B1717" i="37" l="1"/>
  <c r="C1717" i="37" s="1"/>
  <c r="A1716" i="37"/>
  <c r="E1716" i="37" s="1"/>
  <c r="D1716" i="37"/>
  <c r="B1718" i="37" l="1"/>
  <c r="C1718" i="37" s="1"/>
  <c r="A1717" i="37"/>
  <c r="E1717" i="37" s="1"/>
  <c r="D1717" i="37"/>
  <c r="B1719" i="37" l="1"/>
  <c r="C1719" i="37" s="1"/>
  <c r="A1718" i="37"/>
  <c r="E1718" i="37" s="1"/>
  <c r="D1718" i="37"/>
  <c r="B1720" i="37" l="1"/>
  <c r="C1720" i="37" s="1"/>
  <c r="A1719" i="37"/>
  <c r="E1719" i="37" s="1"/>
  <c r="D1719" i="37"/>
  <c r="B1721" i="37" l="1"/>
  <c r="C1721" i="37" s="1"/>
  <c r="A1720" i="37"/>
  <c r="E1720" i="37" s="1"/>
  <c r="D1720" i="37"/>
  <c r="B1722" i="37" l="1"/>
  <c r="C1722" i="37" s="1"/>
  <c r="A1721" i="37"/>
  <c r="E1721" i="37" s="1"/>
  <c r="D1721" i="37"/>
  <c r="B1723" i="37" l="1"/>
  <c r="C1723" i="37" s="1"/>
  <c r="A1722" i="37"/>
  <c r="E1722" i="37" s="1"/>
  <c r="D1722" i="37"/>
  <c r="B1724" i="37" l="1"/>
  <c r="C1724" i="37" s="1"/>
  <c r="A1723" i="37"/>
  <c r="E1723" i="37" s="1"/>
  <c r="D1723" i="37"/>
  <c r="B1725" i="37" l="1"/>
  <c r="C1725" i="37" s="1"/>
  <c r="A1724" i="37"/>
  <c r="E1724" i="37" s="1"/>
  <c r="D1724" i="37"/>
  <c r="A1725" i="37" l="1"/>
  <c r="E1725" i="37" s="1"/>
  <c r="D1725" i="37"/>
  <c r="B1726" i="37"/>
  <c r="C1726" i="37" s="1"/>
  <c r="B1727" i="37" l="1"/>
  <c r="C1727" i="37" s="1"/>
  <c r="D1726" i="37"/>
  <c r="A1726" i="37"/>
  <c r="E1726" i="37" s="1"/>
  <c r="A1727" i="37" l="1"/>
  <c r="E1727" i="37" s="1"/>
  <c r="D1727" i="37"/>
  <c r="B1728" i="37"/>
  <c r="C1728" i="37" s="1"/>
  <c r="B1729" i="37" l="1"/>
  <c r="C1729" i="37" s="1"/>
  <c r="A1728" i="37"/>
  <c r="E1728" i="37" s="1"/>
  <c r="D1728" i="37"/>
  <c r="A1729" i="37" l="1"/>
  <c r="E1729" i="37" s="1"/>
  <c r="D1729" i="37"/>
  <c r="B1730" i="37"/>
  <c r="C1730" i="37" s="1"/>
  <c r="A1730" i="37" l="1"/>
  <c r="E1730" i="37" s="1"/>
  <c r="B1731" i="37"/>
  <c r="C1731" i="37" s="1"/>
  <c r="D1730" i="37"/>
  <c r="B1732" i="37" l="1"/>
  <c r="C1732" i="37" s="1"/>
  <c r="A1731" i="37"/>
  <c r="E1731" i="37" s="1"/>
  <c r="D1731" i="37"/>
  <c r="A1732" i="37" l="1"/>
  <c r="E1732" i="37" s="1"/>
  <c r="B1733" i="37"/>
  <c r="C1733" i="37" s="1"/>
  <c r="D1732" i="37"/>
  <c r="D1733" i="37" l="1"/>
  <c r="B1734" i="37"/>
  <c r="C1734" i="37" s="1"/>
  <c r="A1733" i="37"/>
  <c r="E1733" i="37" s="1"/>
  <c r="A1734" i="37" l="1"/>
  <c r="E1734" i="37" s="1"/>
  <c r="D1734" i="37"/>
  <c r="B1735" i="37"/>
  <c r="C1735" i="37" s="1"/>
  <c r="A1735" i="37" l="1"/>
  <c r="E1735" i="37" s="1"/>
  <c r="B1736" i="37"/>
  <c r="C1736" i="37" s="1"/>
  <c r="D1735" i="37"/>
  <c r="A1736" i="37" l="1"/>
  <c r="E1736" i="37" s="1"/>
  <c r="B1737" i="37"/>
  <c r="C1737" i="37" s="1"/>
  <c r="D1736" i="37"/>
  <c r="B1738" i="37" l="1"/>
  <c r="C1738" i="37" s="1"/>
  <c r="D1737" i="37"/>
  <c r="A1737" i="37"/>
  <c r="E1737" i="37" s="1"/>
  <c r="A1738" i="37" l="1"/>
  <c r="E1738" i="37" s="1"/>
  <c r="B1739" i="37"/>
  <c r="C1739" i="37" s="1"/>
  <c r="D1738" i="37"/>
  <c r="B1740" i="37" l="1"/>
  <c r="C1740" i="37" s="1"/>
  <c r="D1739" i="37"/>
  <c r="A1739" i="37"/>
  <c r="E1739" i="37" s="1"/>
  <c r="A1740" i="37" l="1"/>
  <c r="E1740" i="37" s="1"/>
  <c r="D1740" i="37"/>
  <c r="B1741" i="37"/>
  <c r="C1741" i="37" s="1"/>
  <c r="D1741" i="37" l="1"/>
  <c r="A1741" i="37"/>
  <c r="E1741" i="37" s="1"/>
  <c r="B1742" i="37"/>
  <c r="C1742" i="37" s="1"/>
  <c r="A1742" i="37" l="1"/>
  <c r="E1742" i="37" s="1"/>
  <c r="D1742" i="37"/>
  <c r="B1743" i="37"/>
  <c r="C1743" i="37" s="1"/>
  <c r="A1743" i="37" l="1"/>
  <c r="E1743" i="37" s="1"/>
  <c r="B1744" i="37"/>
  <c r="C1744" i="37" s="1"/>
  <c r="D1743" i="37"/>
  <c r="A1744" i="37" l="1"/>
  <c r="E1744" i="37" s="1"/>
  <c r="B1745" i="37"/>
  <c r="C1745" i="37" s="1"/>
  <c r="D1744" i="37"/>
  <c r="A1745" i="37" l="1"/>
  <c r="E1745" i="37" s="1"/>
  <c r="D1745" i="37"/>
  <c r="B1746" i="37"/>
  <c r="C1746" i="37" s="1"/>
  <c r="A1746" i="37" l="1"/>
  <c r="E1746" i="37" s="1"/>
  <c r="B1747" i="37"/>
  <c r="C1747" i="37" s="1"/>
  <c r="D1746" i="37"/>
  <c r="A1747" i="37" l="1"/>
  <c r="E1747" i="37" s="1"/>
  <c r="B1748" i="37"/>
  <c r="C1748" i="37" s="1"/>
  <c r="D1747" i="37"/>
  <c r="A1748" i="37" l="1"/>
  <c r="E1748" i="37" s="1"/>
  <c r="B1749" i="37"/>
  <c r="C1749" i="37" s="1"/>
  <c r="D1748" i="37"/>
  <c r="A1749" i="37" l="1"/>
  <c r="E1749" i="37" s="1"/>
  <c r="D1749" i="37"/>
  <c r="B1750" i="37"/>
  <c r="C1750" i="37" s="1"/>
  <c r="A1750" i="37" l="1"/>
  <c r="E1750" i="37" s="1"/>
  <c r="B1751" i="37"/>
  <c r="C1751" i="37" s="1"/>
  <c r="D1750" i="37"/>
  <c r="A1751" i="37" l="1"/>
  <c r="E1751" i="37" s="1"/>
  <c r="B1752" i="37"/>
  <c r="C1752" i="37" s="1"/>
  <c r="D1751" i="37"/>
  <c r="A1752" i="37" l="1"/>
  <c r="E1752" i="37" s="1"/>
  <c r="B1753" i="37"/>
  <c r="C1753" i="37" s="1"/>
  <c r="D1752" i="37"/>
  <c r="A1753" i="37" l="1"/>
  <c r="E1753" i="37" s="1"/>
  <c r="D1753" i="37"/>
  <c r="B1754" i="37"/>
  <c r="C1754" i="37" s="1"/>
  <c r="A1754" i="37" l="1"/>
  <c r="E1754" i="37" s="1"/>
  <c r="B1755" i="37"/>
  <c r="C1755" i="37" s="1"/>
  <c r="D1754" i="37"/>
  <c r="A1755" i="37" l="1"/>
  <c r="E1755" i="37" s="1"/>
  <c r="B1756" i="37"/>
  <c r="C1756" i="37" s="1"/>
  <c r="D1755" i="37"/>
  <c r="A1756" i="37" l="1"/>
  <c r="E1756" i="37" s="1"/>
  <c r="B1757" i="37"/>
  <c r="C1757" i="37" s="1"/>
  <c r="D1756" i="37"/>
  <c r="A1757" i="37" l="1"/>
  <c r="E1757" i="37" s="1"/>
  <c r="D1757" i="37"/>
  <c r="B1758" i="37"/>
  <c r="C1758" i="37" s="1"/>
  <c r="A1758" i="37" l="1"/>
  <c r="E1758" i="37" s="1"/>
  <c r="B1759" i="37"/>
  <c r="C1759" i="37" s="1"/>
  <c r="D1758" i="37"/>
  <c r="A1759" i="37" l="1"/>
  <c r="E1759" i="37" s="1"/>
  <c r="B1760" i="37"/>
  <c r="C1760" i="37" s="1"/>
  <c r="D1759" i="37"/>
  <c r="A1760" i="37" l="1"/>
  <c r="E1760" i="37" s="1"/>
  <c r="B1761" i="37"/>
  <c r="C1761" i="37" s="1"/>
  <c r="D1760" i="37"/>
  <c r="A1761" i="37" l="1"/>
  <c r="E1761" i="37" s="1"/>
  <c r="D1761" i="37"/>
  <c r="B1762" i="37"/>
  <c r="C1762" i="37" s="1"/>
  <c r="A1762" i="37" l="1"/>
  <c r="E1762" i="37" s="1"/>
  <c r="B1763" i="37"/>
  <c r="C1763" i="37" s="1"/>
  <c r="D1762" i="37"/>
  <c r="A1763" i="37" l="1"/>
  <c r="E1763" i="37" s="1"/>
  <c r="B1764" i="37"/>
  <c r="C1764" i="37" s="1"/>
  <c r="D1763" i="37"/>
  <c r="A1764" i="37" l="1"/>
  <c r="E1764" i="37" s="1"/>
  <c r="B1765" i="37"/>
  <c r="C1765" i="37" s="1"/>
  <c r="D1764" i="37"/>
  <c r="A1765" i="37" l="1"/>
  <c r="E1765" i="37" s="1"/>
  <c r="D1765" i="37"/>
  <c r="B1766" i="37"/>
  <c r="C1766" i="37" s="1"/>
  <c r="B1767" i="37" l="1"/>
  <c r="C1767" i="37" s="1"/>
  <c r="A1766" i="37"/>
  <c r="E1766" i="37" s="1"/>
  <c r="D1766" i="37"/>
  <c r="D1767" i="37" l="1"/>
  <c r="A1767" i="37"/>
  <c r="E1767" i="37" s="1"/>
  <c r="B1768" i="37"/>
  <c r="C1768" i="37" s="1"/>
  <c r="B1769" i="37" l="1"/>
  <c r="C1769" i="37" s="1"/>
  <c r="A1768" i="37"/>
  <c r="E1768" i="37" s="1"/>
  <c r="D1768" i="37"/>
  <c r="D1769" i="37" l="1"/>
  <c r="A1769" i="37"/>
  <c r="E1769" i="37" s="1"/>
  <c r="B1770" i="37"/>
  <c r="C1770" i="37" s="1"/>
  <c r="D1770" i="37" l="1"/>
  <c r="A1770" i="37"/>
  <c r="E1770" i="37" s="1"/>
  <c r="B1771" i="37"/>
  <c r="C1771" i="37" s="1"/>
  <c r="D1771" i="37" l="1"/>
  <c r="A1771" i="37"/>
  <c r="E1771" i="37" s="1"/>
  <c r="B1772" i="37"/>
  <c r="C1772" i="37" s="1"/>
  <c r="D1772" i="37" l="1"/>
  <c r="A1772" i="37"/>
  <c r="E1772" i="37" s="1"/>
  <c r="B1773" i="37"/>
  <c r="C1773" i="37" s="1"/>
  <c r="D1773" i="37" l="1"/>
  <c r="A1773" i="37"/>
  <c r="E1773" i="37" s="1"/>
  <c r="B1774" i="37"/>
  <c r="C1774" i="37" s="1"/>
  <c r="D1774" i="37" l="1"/>
  <c r="A1774" i="37"/>
  <c r="E1774" i="37" s="1"/>
  <c r="B1775" i="37"/>
  <c r="C1775" i="37" s="1"/>
  <c r="D1775" i="37" l="1"/>
  <c r="A1775" i="37"/>
  <c r="E1775" i="37" s="1"/>
  <c r="B1776" i="37"/>
  <c r="C1776" i="37" s="1"/>
  <c r="D1776" i="37" l="1"/>
  <c r="A1776" i="37"/>
  <c r="E1776" i="37" s="1"/>
  <c r="B1777" i="37"/>
  <c r="C1777" i="37" s="1"/>
  <c r="D1777" i="37" l="1"/>
  <c r="A1777" i="37"/>
  <c r="E1777" i="37" s="1"/>
  <c r="B1778" i="37"/>
  <c r="C1778" i="37" s="1"/>
  <c r="D1778" i="37" l="1"/>
  <c r="A1778" i="37"/>
  <c r="E1778" i="37" s="1"/>
  <c r="B1779" i="37"/>
  <c r="C1779" i="37" s="1"/>
  <c r="D1779" i="37" l="1"/>
  <c r="A1779" i="37"/>
  <c r="E1779" i="37" s="1"/>
  <c r="B1780" i="37"/>
  <c r="C1780" i="37" s="1"/>
  <c r="D1780" i="37" l="1"/>
  <c r="A1780" i="37"/>
  <c r="E1780" i="37" s="1"/>
  <c r="B1781" i="37"/>
  <c r="C1781" i="37" s="1"/>
  <c r="D1781" i="37" l="1"/>
  <c r="A1781" i="37"/>
  <c r="E1781" i="37" s="1"/>
  <c r="B1782" i="37"/>
  <c r="C1782" i="37" s="1"/>
  <c r="D1782" i="37" l="1"/>
  <c r="A1782" i="37"/>
  <c r="E1782" i="37" s="1"/>
  <c r="B1783" i="37"/>
  <c r="C1783" i="37" s="1"/>
  <c r="D1783" i="37" l="1"/>
  <c r="A1783" i="37"/>
  <c r="E1783" i="37" s="1"/>
  <c r="B1784" i="37"/>
  <c r="C1784" i="37" s="1"/>
  <c r="D1784" i="37" l="1"/>
  <c r="A1784" i="37"/>
  <c r="E1784" i="37" s="1"/>
  <c r="B1785" i="37"/>
  <c r="C1785" i="37" s="1"/>
  <c r="D1785" i="37" l="1"/>
  <c r="B1786" i="37"/>
  <c r="C1786" i="37" s="1"/>
  <c r="A1785" i="37"/>
  <c r="E1785" i="37" s="1"/>
  <c r="D1786" i="37" l="1"/>
  <c r="A1786" i="37"/>
  <c r="E1786" i="37" s="1"/>
  <c r="B1787" i="37"/>
  <c r="C1787" i="37" s="1"/>
  <c r="B1788" i="37" l="1"/>
  <c r="C1788" i="37" s="1"/>
  <c r="A1787" i="37"/>
  <c r="E1787" i="37" s="1"/>
  <c r="D1787" i="37"/>
  <c r="B1789" i="37" l="1"/>
  <c r="C1789" i="37" s="1"/>
  <c r="A1788" i="37"/>
  <c r="E1788" i="37" s="1"/>
  <c r="D1788" i="37"/>
  <c r="B1790" i="37" l="1"/>
  <c r="C1790" i="37" s="1"/>
  <c r="A1789" i="37"/>
  <c r="E1789" i="37" s="1"/>
  <c r="D1789" i="37"/>
  <c r="B1791" i="37" l="1"/>
  <c r="C1791" i="37" s="1"/>
  <c r="A1790" i="37"/>
  <c r="E1790" i="37" s="1"/>
  <c r="D1790" i="37"/>
  <c r="B1792" i="37" l="1"/>
  <c r="C1792" i="37" s="1"/>
  <c r="A1791" i="37"/>
  <c r="E1791" i="37" s="1"/>
  <c r="D1791" i="37"/>
  <c r="B1793" i="37" l="1"/>
  <c r="C1793" i="37" s="1"/>
  <c r="A1792" i="37"/>
  <c r="E1792" i="37" s="1"/>
  <c r="D1792" i="37"/>
  <c r="B1794" i="37" l="1"/>
  <c r="C1794" i="37" s="1"/>
  <c r="A1793" i="37"/>
  <c r="E1793" i="37" s="1"/>
  <c r="D1793" i="37"/>
  <c r="B1795" i="37" l="1"/>
  <c r="C1795" i="37" s="1"/>
  <c r="A1794" i="37"/>
  <c r="E1794" i="37" s="1"/>
  <c r="D1794" i="37"/>
  <c r="B1796" i="37" l="1"/>
  <c r="C1796" i="37" s="1"/>
  <c r="A1795" i="37"/>
  <c r="E1795" i="37" s="1"/>
  <c r="D1795" i="37"/>
  <c r="D1796" i="37" l="1"/>
  <c r="B1797" i="37"/>
  <c r="C1797" i="37" s="1"/>
  <c r="A1796" i="37"/>
  <c r="E1796" i="37" s="1"/>
  <c r="D1797" i="37" l="1"/>
  <c r="B1798" i="37"/>
  <c r="C1798" i="37" s="1"/>
  <c r="A1797" i="37"/>
  <c r="E1797" i="37" s="1"/>
  <c r="D1798" i="37" l="1"/>
  <c r="B1799" i="37"/>
  <c r="C1799" i="37" s="1"/>
  <c r="A1798" i="37"/>
  <c r="E1798" i="37" s="1"/>
  <c r="D1799" i="37" l="1"/>
  <c r="B1800" i="37"/>
  <c r="C1800" i="37" s="1"/>
  <c r="A1799" i="37"/>
  <c r="E1799" i="37" s="1"/>
  <c r="D1800" i="37" l="1"/>
  <c r="B1801" i="37"/>
  <c r="C1801" i="37" s="1"/>
  <c r="A1800" i="37"/>
  <c r="E1800" i="37" s="1"/>
  <c r="D1801" i="37" l="1"/>
  <c r="B1802" i="37"/>
  <c r="C1802" i="37" s="1"/>
  <c r="A1801" i="37"/>
  <c r="E1801" i="37" s="1"/>
  <c r="D1802" i="37" l="1"/>
  <c r="B1803" i="37"/>
  <c r="C1803" i="37" s="1"/>
  <c r="A1802" i="37"/>
  <c r="E1802" i="37" s="1"/>
  <c r="D1803" i="37" l="1"/>
  <c r="B1804" i="37"/>
  <c r="C1804" i="37" s="1"/>
  <c r="A1803" i="37"/>
  <c r="E1803" i="37" s="1"/>
  <c r="D1804" i="37" l="1"/>
  <c r="B1805" i="37"/>
  <c r="C1805" i="37" s="1"/>
  <c r="A1804" i="37"/>
  <c r="E1804" i="37" s="1"/>
  <c r="D1805" i="37" l="1"/>
  <c r="B1806" i="37"/>
  <c r="C1806" i="37" s="1"/>
  <c r="A1805" i="37"/>
  <c r="E1805" i="37" s="1"/>
  <c r="D1806" i="37" l="1"/>
  <c r="B1807" i="37"/>
  <c r="C1807" i="37" s="1"/>
  <c r="A1806" i="37"/>
  <c r="E1806" i="37" s="1"/>
  <c r="D1807" i="37" l="1"/>
  <c r="B1808" i="37"/>
  <c r="C1808" i="37" s="1"/>
  <c r="A1807" i="37"/>
  <c r="E1807" i="37" s="1"/>
  <c r="D1808" i="37" l="1"/>
  <c r="B1809" i="37"/>
  <c r="C1809" i="37" s="1"/>
  <c r="A1808" i="37"/>
  <c r="E1808" i="37" s="1"/>
  <c r="D1809" i="37" l="1"/>
  <c r="B1810" i="37"/>
  <c r="C1810" i="37" s="1"/>
  <c r="A1809" i="37"/>
  <c r="E1809" i="37" s="1"/>
  <c r="D1810" i="37" l="1"/>
  <c r="B1811" i="37"/>
  <c r="C1811" i="37" s="1"/>
  <c r="A1810" i="37"/>
  <c r="E1810" i="37" s="1"/>
  <c r="D1811" i="37" l="1"/>
  <c r="B1812" i="37"/>
  <c r="C1812" i="37" s="1"/>
  <c r="A1811" i="37"/>
  <c r="E1811" i="37" s="1"/>
  <c r="D1812" i="37" l="1"/>
  <c r="B1813" i="37"/>
  <c r="C1813" i="37" s="1"/>
  <c r="A1812" i="37"/>
  <c r="E1812" i="37" s="1"/>
  <c r="D1813" i="37" l="1"/>
  <c r="B1814" i="37"/>
  <c r="C1814" i="37" s="1"/>
  <c r="A1813" i="37"/>
  <c r="E1813" i="37" s="1"/>
  <c r="D1814" i="37" l="1"/>
  <c r="B1815" i="37"/>
  <c r="C1815" i="37" s="1"/>
  <c r="A1814" i="37"/>
  <c r="E1814" i="37" s="1"/>
  <c r="D1815" i="37" l="1"/>
  <c r="B1816" i="37"/>
  <c r="C1816" i="37" s="1"/>
  <c r="A1815" i="37"/>
  <c r="E1815" i="37" s="1"/>
  <c r="D1816" i="37" l="1"/>
  <c r="B1817" i="37"/>
  <c r="C1817" i="37" s="1"/>
  <c r="A1816" i="37"/>
  <c r="E1816" i="37" s="1"/>
  <c r="D1817" i="37" l="1"/>
  <c r="B1818" i="37"/>
  <c r="C1818" i="37" s="1"/>
  <c r="A1817" i="37"/>
  <c r="E1817" i="37" s="1"/>
  <c r="D1818" i="37" l="1"/>
  <c r="B1819" i="37"/>
  <c r="C1819" i="37" s="1"/>
  <c r="A1818" i="37"/>
  <c r="E1818" i="37" s="1"/>
  <c r="D1819" i="37" l="1"/>
  <c r="B1820" i="37"/>
  <c r="C1820" i="37" s="1"/>
  <c r="A1819" i="37"/>
  <c r="E1819" i="37" s="1"/>
  <c r="D1820" i="37" l="1"/>
  <c r="B1821" i="37"/>
  <c r="C1821" i="37" s="1"/>
  <c r="A1820" i="37"/>
  <c r="E1820" i="37" s="1"/>
  <c r="D1821" i="37" l="1"/>
  <c r="B1822" i="37"/>
  <c r="C1822" i="37" s="1"/>
  <c r="A1821" i="37"/>
  <c r="E1821" i="37" s="1"/>
  <c r="D1822" i="37" l="1"/>
  <c r="B1823" i="37"/>
  <c r="C1823" i="37" s="1"/>
  <c r="A1822" i="37"/>
  <c r="E1822" i="37" s="1"/>
  <c r="D1823" i="37" l="1"/>
  <c r="B1824" i="37"/>
  <c r="C1824" i="37" s="1"/>
  <c r="A1823" i="37"/>
  <c r="E1823" i="37" s="1"/>
  <c r="D1824" i="37" l="1"/>
  <c r="B1825" i="37"/>
  <c r="C1825" i="37" s="1"/>
  <c r="A1824" i="37"/>
  <c r="E1824" i="37" s="1"/>
  <c r="D1825" i="37" l="1"/>
  <c r="B1826" i="37"/>
  <c r="C1826" i="37" s="1"/>
  <c r="A1825" i="37"/>
  <c r="E1825" i="37" s="1"/>
  <c r="D1826" i="37" l="1"/>
  <c r="B1827" i="37"/>
  <c r="C1827" i="37" s="1"/>
  <c r="A1826" i="37"/>
  <c r="E1826" i="37" s="1"/>
  <c r="D1827" i="37" l="1"/>
  <c r="B1828" i="37"/>
  <c r="C1828" i="37" s="1"/>
  <c r="A1827" i="37"/>
  <c r="E1827" i="37" s="1"/>
  <c r="D1828" i="37" l="1"/>
  <c r="B1829" i="37"/>
  <c r="C1829" i="37" s="1"/>
  <c r="A1828" i="37"/>
  <c r="E1828" i="37" s="1"/>
  <c r="D1829" i="37" l="1"/>
  <c r="H1827" i="37" s="1"/>
  <c r="A1829" i="37"/>
  <c r="E1829" i="37" s="1"/>
  <c r="G1827" i="37"/>
  <c r="H1824" i="37"/>
  <c r="H1823" i="37"/>
  <c r="H1825" i="37"/>
  <c r="H1819" i="37"/>
  <c r="H1821" i="37"/>
  <c r="G1821" i="37"/>
  <c r="G1825" i="37"/>
  <c r="G1819" i="37"/>
  <c r="G1823" i="37"/>
  <c r="H1828" i="37" l="1"/>
  <c r="G1828" i="37"/>
  <c r="H2" i="37"/>
  <c r="G2" i="37"/>
  <c r="G3" i="37"/>
  <c r="G5" i="37"/>
  <c r="H3" i="37"/>
  <c r="G4" i="37"/>
  <c r="H4" i="37"/>
  <c r="H5" i="37"/>
  <c r="G6" i="37"/>
  <c r="H7" i="37"/>
  <c r="H6" i="37"/>
  <c r="G8" i="37"/>
  <c r="G10" i="37"/>
  <c r="H9" i="37"/>
  <c r="G7" i="37"/>
  <c r="H8" i="37"/>
  <c r="H10" i="37"/>
  <c r="G9" i="37"/>
  <c r="H11" i="37"/>
  <c r="G11" i="37"/>
  <c r="G12" i="37"/>
  <c r="H12" i="37"/>
  <c r="G13" i="37"/>
  <c r="H15" i="37"/>
  <c r="H13" i="37"/>
  <c r="G15" i="37"/>
  <c r="H14" i="37"/>
  <c r="G14" i="37"/>
  <c r="G18" i="37"/>
  <c r="G16" i="37"/>
  <c r="H17" i="37"/>
  <c r="H16" i="37"/>
  <c r="H18" i="37"/>
  <c r="G17" i="37"/>
  <c r="H20" i="37"/>
  <c r="G19" i="37"/>
  <c r="H19" i="37"/>
  <c r="G20" i="37"/>
  <c r="G23" i="37"/>
  <c r="G21" i="37"/>
  <c r="G22" i="37"/>
  <c r="H21" i="37"/>
  <c r="H23" i="37"/>
  <c r="H22" i="37"/>
  <c r="G26" i="37"/>
  <c r="H24" i="37"/>
  <c r="G25" i="37"/>
  <c r="G24" i="37"/>
  <c r="H25" i="37"/>
  <c r="H26" i="37"/>
  <c r="H28" i="37"/>
  <c r="G29" i="37"/>
  <c r="G28" i="37"/>
  <c r="H27" i="37"/>
  <c r="H29" i="37"/>
  <c r="G27" i="37"/>
  <c r="G30" i="37"/>
  <c r="H30" i="37"/>
  <c r="G31" i="37"/>
  <c r="H32" i="37"/>
  <c r="G33" i="37"/>
  <c r="H31" i="37"/>
  <c r="H33" i="37"/>
  <c r="G32" i="37"/>
  <c r="G34" i="37"/>
  <c r="H34" i="37"/>
  <c r="G36" i="37"/>
  <c r="H35" i="37"/>
  <c r="G35" i="37"/>
  <c r="H36" i="37"/>
  <c r="H39" i="37"/>
  <c r="H37" i="37"/>
  <c r="G37" i="37"/>
  <c r="G38" i="37"/>
  <c r="G39" i="37"/>
  <c r="H38" i="37"/>
  <c r="H40" i="37"/>
  <c r="G40" i="37"/>
  <c r="G41" i="37"/>
  <c r="H41" i="37"/>
  <c r="H42" i="37"/>
  <c r="G42" i="37"/>
  <c r="H43" i="37"/>
  <c r="G43" i="37"/>
  <c r="H44" i="37"/>
  <c r="G44" i="37"/>
  <c r="H45" i="37"/>
  <c r="G45" i="37"/>
  <c r="G46" i="37"/>
  <c r="H46" i="37"/>
  <c r="G47" i="37"/>
  <c r="H47" i="37"/>
  <c r="G48" i="37"/>
  <c r="H48" i="37"/>
  <c r="H49" i="37"/>
  <c r="G49" i="37"/>
  <c r="H50" i="37"/>
  <c r="G50" i="37"/>
  <c r="H51" i="37"/>
  <c r="G51" i="37"/>
  <c r="G52" i="37"/>
  <c r="H52" i="37"/>
  <c r="H53" i="37"/>
  <c r="G53" i="37"/>
  <c r="H54" i="37"/>
  <c r="G54" i="37"/>
  <c r="G55" i="37"/>
  <c r="H55" i="37"/>
  <c r="H56" i="37"/>
  <c r="G56" i="37"/>
  <c r="H57" i="37"/>
  <c r="G57" i="37"/>
  <c r="H58" i="37"/>
  <c r="G58" i="37"/>
  <c r="G59" i="37"/>
  <c r="H59" i="37"/>
  <c r="G60" i="37"/>
  <c r="H60" i="37"/>
  <c r="G61" i="37"/>
  <c r="H61" i="37"/>
  <c r="H62" i="37"/>
  <c r="G62" i="37"/>
  <c r="H63" i="37"/>
  <c r="G63" i="37"/>
  <c r="G64" i="37"/>
  <c r="H64" i="37"/>
  <c r="G65" i="37"/>
  <c r="H65" i="37"/>
  <c r="H66" i="37"/>
  <c r="G66" i="37"/>
  <c r="H67" i="37"/>
  <c r="G67" i="37"/>
  <c r="H68" i="37"/>
  <c r="G68" i="37"/>
  <c r="G69" i="37"/>
  <c r="H69" i="37"/>
  <c r="G70" i="37"/>
  <c r="H70" i="37"/>
  <c r="G71" i="37"/>
  <c r="H71" i="37"/>
  <c r="G72" i="37"/>
  <c r="H72" i="37"/>
  <c r="H73" i="37"/>
  <c r="G73" i="37"/>
  <c r="H74" i="37"/>
  <c r="G74" i="37"/>
  <c r="G75" i="37"/>
  <c r="H75" i="37"/>
  <c r="G76" i="37"/>
  <c r="H76" i="37"/>
  <c r="H77" i="37"/>
  <c r="G77" i="37"/>
  <c r="G78" i="37"/>
  <c r="H78" i="37"/>
  <c r="H79" i="37"/>
  <c r="G79" i="37"/>
  <c r="G80" i="37"/>
  <c r="H80" i="37"/>
  <c r="G81" i="37"/>
  <c r="H81" i="37"/>
  <c r="H82" i="37"/>
  <c r="G82" i="37"/>
  <c r="H83" i="37"/>
  <c r="G83" i="37"/>
  <c r="H84" i="37"/>
  <c r="G84" i="37"/>
  <c r="G85" i="37"/>
  <c r="H85" i="37"/>
  <c r="G86" i="37"/>
  <c r="H86" i="37"/>
  <c r="G87" i="37"/>
  <c r="H87" i="37"/>
  <c r="H88" i="37"/>
  <c r="G88" i="37"/>
  <c r="G89" i="37"/>
  <c r="H89" i="37"/>
  <c r="H90" i="37"/>
  <c r="G90" i="37"/>
  <c r="G91" i="37"/>
  <c r="H91" i="37"/>
  <c r="G92" i="37"/>
  <c r="H92" i="37"/>
  <c r="G93" i="37"/>
  <c r="H93" i="37"/>
  <c r="H94" i="37"/>
  <c r="G94" i="37"/>
  <c r="H95" i="37"/>
  <c r="G95" i="37"/>
  <c r="G96" i="37"/>
  <c r="H96" i="37"/>
  <c r="G97" i="37"/>
  <c r="H97" i="37"/>
  <c r="H98" i="37"/>
  <c r="G98" i="37"/>
  <c r="H99" i="37"/>
  <c r="G99" i="37"/>
  <c r="G100" i="37"/>
  <c r="H100" i="37"/>
  <c r="G101" i="37"/>
  <c r="H101" i="37"/>
  <c r="H102" i="37"/>
  <c r="G102" i="37"/>
  <c r="H103" i="37"/>
  <c r="G103" i="37"/>
  <c r="G104" i="37"/>
  <c r="H104" i="37"/>
  <c r="G108" i="37"/>
  <c r="G106" i="37"/>
  <c r="H106" i="37"/>
  <c r="G105" i="37"/>
  <c r="H105" i="37"/>
  <c r="H108" i="37"/>
  <c r="G107" i="37"/>
  <c r="H107" i="37"/>
  <c r="H109" i="37"/>
  <c r="G109" i="37"/>
  <c r="G110" i="37"/>
  <c r="H110" i="37"/>
  <c r="G111" i="37"/>
  <c r="H111" i="37"/>
  <c r="G112" i="37"/>
  <c r="H112" i="37"/>
  <c r="G113" i="37"/>
  <c r="H113" i="37"/>
  <c r="G114" i="37"/>
  <c r="H114" i="37"/>
  <c r="H115" i="37"/>
  <c r="G115" i="37"/>
  <c r="G116" i="37"/>
  <c r="H116" i="37"/>
  <c r="H117" i="37"/>
  <c r="G117" i="37"/>
  <c r="H118" i="37"/>
  <c r="G118" i="37"/>
  <c r="H119" i="37"/>
  <c r="G119" i="37"/>
  <c r="H120" i="37"/>
  <c r="G120" i="37"/>
  <c r="H121" i="37"/>
  <c r="G121" i="37"/>
  <c r="H122" i="37"/>
  <c r="G122" i="37"/>
  <c r="G123" i="37"/>
  <c r="H123" i="37"/>
  <c r="G124" i="37"/>
  <c r="H124" i="37"/>
  <c r="G125" i="37"/>
  <c r="H125" i="37"/>
  <c r="H126" i="37"/>
  <c r="G126" i="37"/>
  <c r="H127" i="37"/>
  <c r="G127" i="37"/>
  <c r="H128" i="37"/>
  <c r="G128" i="37"/>
  <c r="G129" i="37"/>
  <c r="H129" i="37"/>
  <c r="G130" i="37"/>
  <c r="H130" i="37"/>
  <c r="G131" i="37"/>
  <c r="H131" i="37"/>
  <c r="H132" i="37"/>
  <c r="G132" i="37"/>
  <c r="H133" i="37"/>
  <c r="G133" i="37"/>
  <c r="G134" i="37"/>
  <c r="H134" i="37"/>
  <c r="G135" i="37"/>
  <c r="H135" i="37"/>
  <c r="H136" i="37"/>
  <c r="G136" i="37"/>
  <c r="G137" i="37"/>
  <c r="H137" i="37"/>
  <c r="H138" i="37"/>
  <c r="G138" i="37"/>
  <c r="G139" i="37"/>
  <c r="H139" i="37"/>
  <c r="G140" i="37"/>
  <c r="H140" i="37"/>
  <c r="H141" i="37"/>
  <c r="G141" i="37"/>
  <c r="G142" i="37"/>
  <c r="H142" i="37"/>
  <c r="G143" i="37"/>
  <c r="H143" i="37"/>
  <c r="H144" i="37"/>
  <c r="G144" i="37"/>
  <c r="G145" i="37"/>
  <c r="H145" i="37"/>
  <c r="G146" i="37"/>
  <c r="H146" i="37"/>
  <c r="G147" i="37"/>
  <c r="H147" i="37"/>
  <c r="G148" i="37"/>
  <c r="H148" i="37"/>
  <c r="G149" i="37"/>
  <c r="H149" i="37"/>
  <c r="H150" i="37"/>
  <c r="G150" i="37"/>
  <c r="G151" i="37"/>
  <c r="H151" i="37"/>
  <c r="H152" i="37"/>
  <c r="G152" i="37"/>
  <c r="H154" i="37"/>
  <c r="G153" i="37"/>
  <c r="H153" i="37"/>
  <c r="G154" i="37"/>
  <c r="H157" i="37"/>
  <c r="H155" i="37"/>
  <c r="H156" i="37"/>
  <c r="G155" i="37"/>
  <c r="H158" i="37"/>
  <c r="G156" i="37"/>
  <c r="G160" i="37"/>
  <c r="G157" i="37"/>
  <c r="G158" i="37"/>
  <c r="G159" i="37"/>
  <c r="H159" i="37"/>
  <c r="H161" i="37"/>
  <c r="H160" i="37"/>
  <c r="H162" i="37"/>
  <c r="G161" i="37"/>
  <c r="G162" i="37"/>
  <c r="H163" i="37"/>
  <c r="G164" i="37"/>
  <c r="G163" i="37"/>
  <c r="G165" i="37"/>
  <c r="H165" i="37"/>
  <c r="G167" i="37"/>
  <c r="H164" i="37"/>
  <c r="H166" i="37"/>
  <c r="G166" i="37"/>
  <c r="H167" i="37"/>
  <c r="H168" i="37"/>
  <c r="G168" i="37"/>
  <c r="H169" i="37"/>
  <c r="G169" i="37"/>
  <c r="G170" i="37"/>
  <c r="H170" i="37"/>
  <c r="H171" i="37"/>
  <c r="G171" i="37"/>
  <c r="G172" i="37"/>
  <c r="H172" i="37"/>
  <c r="H173" i="37"/>
  <c r="G173" i="37"/>
  <c r="H174" i="37"/>
  <c r="G174" i="37"/>
  <c r="H175" i="37"/>
  <c r="G175" i="37"/>
  <c r="H176" i="37"/>
  <c r="G176" i="37"/>
  <c r="G177" i="37"/>
  <c r="H177" i="37"/>
  <c r="H178" i="37"/>
  <c r="G178" i="37"/>
  <c r="G179" i="37"/>
  <c r="H179" i="37"/>
  <c r="H180" i="37"/>
  <c r="G180" i="37"/>
  <c r="H181" i="37"/>
  <c r="G181" i="37"/>
  <c r="G182" i="37"/>
  <c r="H182" i="37"/>
  <c r="H183" i="37"/>
  <c r="G183" i="37"/>
  <c r="H184" i="37"/>
  <c r="G184" i="37"/>
  <c r="G185" i="37"/>
  <c r="H185" i="37"/>
  <c r="G186" i="37"/>
  <c r="H186" i="37"/>
  <c r="H187" i="37"/>
  <c r="G187" i="37"/>
  <c r="G188" i="37"/>
  <c r="H188" i="37"/>
  <c r="G189" i="37"/>
  <c r="H189" i="37"/>
  <c r="G190" i="37"/>
  <c r="H190" i="37"/>
  <c r="H191" i="37"/>
  <c r="G191" i="37"/>
  <c r="G192" i="37"/>
  <c r="H192" i="37"/>
  <c r="G193" i="37"/>
  <c r="H193" i="37"/>
  <c r="H194" i="37"/>
  <c r="G194" i="37"/>
  <c r="G195" i="37"/>
  <c r="H195" i="37"/>
  <c r="H196" i="37"/>
  <c r="G196" i="37"/>
  <c r="H197" i="37"/>
  <c r="G197" i="37"/>
  <c r="H198" i="37"/>
  <c r="G198" i="37"/>
  <c r="H199" i="37"/>
  <c r="G199" i="37"/>
  <c r="H200" i="37"/>
  <c r="G200" i="37"/>
  <c r="H201" i="37"/>
  <c r="G201" i="37"/>
  <c r="G202" i="37"/>
  <c r="H202" i="37"/>
  <c r="G203" i="37"/>
  <c r="H203" i="37"/>
  <c r="G204" i="37"/>
  <c r="H204" i="37"/>
  <c r="G205" i="37"/>
  <c r="H205" i="37"/>
  <c r="H206" i="37"/>
  <c r="G206" i="37"/>
  <c r="G207" i="37"/>
  <c r="H207" i="37"/>
  <c r="G208" i="37"/>
  <c r="H208" i="37"/>
  <c r="H209" i="37"/>
  <c r="G209" i="37"/>
  <c r="G210" i="37"/>
  <c r="H210" i="37"/>
  <c r="G211" i="37"/>
  <c r="H211" i="37"/>
  <c r="G212" i="37"/>
  <c r="H212" i="37"/>
  <c r="G213" i="37"/>
  <c r="H213" i="37"/>
  <c r="G214" i="37"/>
  <c r="H214" i="37"/>
  <c r="G215" i="37"/>
  <c r="H215" i="37"/>
  <c r="H216" i="37"/>
  <c r="G216" i="37"/>
  <c r="H217" i="37"/>
  <c r="G217" i="37"/>
  <c r="G218" i="37"/>
  <c r="H218" i="37"/>
  <c r="G219" i="37"/>
  <c r="H219" i="37"/>
  <c r="H220" i="37"/>
  <c r="G220" i="37"/>
  <c r="G221" i="37"/>
  <c r="H221" i="37"/>
  <c r="G222" i="37"/>
  <c r="H222" i="37"/>
  <c r="G223" i="37"/>
  <c r="H223" i="37"/>
  <c r="G224" i="37"/>
  <c r="H224" i="37"/>
  <c r="G225" i="37"/>
  <c r="H225" i="37"/>
  <c r="G226" i="37"/>
  <c r="H226" i="37"/>
  <c r="G227" i="37"/>
  <c r="H227" i="37"/>
  <c r="H228" i="37"/>
  <c r="G228" i="37"/>
  <c r="G229" i="37"/>
  <c r="H229" i="37"/>
  <c r="G230" i="37"/>
  <c r="H230" i="37"/>
  <c r="G231" i="37"/>
  <c r="H231" i="37"/>
  <c r="G232" i="37"/>
  <c r="G233" i="37"/>
  <c r="H232" i="37"/>
  <c r="H235" i="37"/>
  <c r="G234" i="37"/>
  <c r="H234" i="37"/>
  <c r="H233" i="37"/>
  <c r="G236" i="37"/>
  <c r="H237" i="37"/>
  <c r="G235" i="37"/>
  <c r="G239" i="37"/>
  <c r="G237" i="37"/>
  <c r="H236" i="37"/>
  <c r="G238" i="37"/>
  <c r="H240" i="37"/>
  <c r="G240" i="37"/>
  <c r="H239" i="37"/>
  <c r="G241" i="37"/>
  <c r="H238" i="37"/>
  <c r="H241" i="37"/>
  <c r="G243" i="37"/>
  <c r="G242" i="37"/>
  <c r="H242" i="37"/>
  <c r="H243" i="37"/>
  <c r="H244" i="37"/>
  <c r="G244" i="37"/>
  <c r="H245" i="37"/>
  <c r="G245" i="37"/>
  <c r="G246" i="37"/>
  <c r="H246" i="37"/>
  <c r="H247" i="37"/>
  <c r="G247" i="37"/>
  <c r="G248" i="37"/>
  <c r="H248" i="37"/>
  <c r="G249" i="37"/>
  <c r="H249" i="37"/>
  <c r="G250" i="37"/>
  <c r="H250" i="37"/>
  <c r="G251" i="37"/>
  <c r="H251" i="37"/>
  <c r="H252" i="37"/>
  <c r="G252" i="37"/>
  <c r="G253" i="37"/>
  <c r="H253" i="37"/>
  <c r="G254" i="37"/>
  <c r="H254" i="37"/>
  <c r="G255" i="37"/>
  <c r="H255" i="37"/>
  <c r="H256" i="37"/>
  <c r="G256" i="37"/>
  <c r="H257" i="37"/>
  <c r="G257" i="37"/>
  <c r="G258" i="37"/>
  <c r="H258" i="37"/>
  <c r="G259" i="37"/>
  <c r="H259" i="37"/>
  <c r="H260" i="37"/>
  <c r="G260" i="37"/>
  <c r="H261" i="37"/>
  <c r="G261" i="37"/>
  <c r="H262" i="37"/>
  <c r="G262" i="37"/>
  <c r="H263" i="37"/>
  <c r="G263" i="37"/>
  <c r="H264" i="37"/>
  <c r="G264" i="37"/>
  <c r="H265" i="37"/>
  <c r="G265" i="37"/>
  <c r="G266" i="37"/>
  <c r="H266" i="37"/>
  <c r="H267" i="37"/>
  <c r="G267" i="37"/>
  <c r="G268" i="37"/>
  <c r="H268" i="37"/>
  <c r="H269" i="37"/>
  <c r="G269" i="37"/>
  <c r="H270" i="37"/>
  <c r="G270" i="37"/>
  <c r="H271" i="37"/>
  <c r="G271" i="37"/>
  <c r="H273" i="37"/>
  <c r="G272" i="37"/>
  <c r="H272" i="37"/>
  <c r="G273" i="37"/>
  <c r="G274" i="37"/>
  <c r="H274" i="37"/>
  <c r="G275" i="37"/>
  <c r="H275" i="37"/>
  <c r="H276" i="37"/>
  <c r="G276" i="37"/>
  <c r="G277" i="37"/>
  <c r="H279" i="37"/>
  <c r="H277" i="37"/>
  <c r="H278" i="37"/>
  <c r="G278" i="37"/>
  <c r="G279" i="37"/>
  <c r="G280" i="37"/>
  <c r="H280" i="37"/>
  <c r="G283" i="37"/>
  <c r="H282" i="37"/>
  <c r="G281" i="37"/>
  <c r="H281" i="37"/>
  <c r="G282" i="37"/>
  <c r="H283" i="37"/>
  <c r="G285" i="37"/>
  <c r="G284" i="37"/>
  <c r="H284" i="37"/>
  <c r="H285" i="37"/>
  <c r="G286" i="37"/>
  <c r="H286" i="37"/>
  <c r="H289" i="37"/>
  <c r="H288" i="37"/>
  <c r="H287" i="37"/>
  <c r="G287" i="37"/>
  <c r="G288" i="37"/>
  <c r="H290" i="37"/>
  <c r="H291" i="37"/>
  <c r="G289" i="37"/>
  <c r="G291" i="37"/>
  <c r="H292" i="37"/>
  <c r="H293" i="37"/>
  <c r="G290" i="37"/>
  <c r="G292" i="37"/>
  <c r="H294" i="37"/>
  <c r="G293" i="37"/>
  <c r="G294" i="37"/>
  <c r="H295" i="37"/>
  <c r="G295" i="37"/>
  <c r="H296" i="37"/>
  <c r="H297" i="37"/>
  <c r="G296" i="37"/>
  <c r="G298" i="37"/>
  <c r="G297" i="37"/>
  <c r="H299" i="37"/>
  <c r="H298" i="37"/>
  <c r="G299" i="37"/>
  <c r="G302" i="37"/>
  <c r="G301" i="37"/>
  <c r="H300" i="37"/>
  <c r="G300" i="37"/>
  <c r="H301" i="37"/>
  <c r="H304" i="37"/>
  <c r="G305" i="37"/>
  <c r="H302" i="37"/>
  <c r="G303" i="37"/>
  <c r="H303" i="37"/>
  <c r="G304" i="37"/>
  <c r="H309" i="37"/>
  <c r="H305" i="37"/>
  <c r="G307" i="37"/>
  <c r="H306" i="37"/>
  <c r="H307" i="37"/>
  <c r="G309" i="37"/>
  <c r="G308" i="37"/>
  <c r="G306" i="37"/>
  <c r="H308" i="37"/>
  <c r="H312" i="37"/>
  <c r="G310" i="37"/>
  <c r="H310" i="37"/>
  <c r="G311" i="37"/>
  <c r="H311" i="37"/>
  <c r="G312" i="37"/>
  <c r="H314" i="37"/>
  <c r="G314" i="37"/>
  <c r="G313" i="37"/>
  <c r="H313" i="37"/>
  <c r="G315" i="37"/>
  <c r="H315" i="37"/>
  <c r="H317" i="37"/>
  <c r="H316" i="37"/>
  <c r="G316" i="37"/>
  <c r="G317" i="37"/>
  <c r="H318" i="37"/>
  <c r="G318" i="37"/>
  <c r="G320" i="37"/>
  <c r="H321" i="37"/>
  <c r="G319" i="37"/>
  <c r="H319" i="37"/>
  <c r="H320" i="37"/>
  <c r="H322" i="37"/>
  <c r="H323" i="37"/>
  <c r="G321" i="37"/>
  <c r="G322" i="37"/>
  <c r="G323" i="37"/>
  <c r="G324" i="37"/>
  <c r="G325" i="37"/>
  <c r="H325" i="37"/>
  <c r="H324" i="37"/>
  <c r="H326" i="37"/>
  <c r="H327" i="37"/>
  <c r="H329" i="37"/>
  <c r="G327" i="37"/>
  <c r="G326" i="37"/>
  <c r="G328" i="37"/>
  <c r="H328" i="37"/>
  <c r="G330" i="37"/>
  <c r="G329" i="37"/>
  <c r="H333" i="37"/>
  <c r="H330" i="37"/>
  <c r="G331" i="37"/>
  <c r="G332" i="37"/>
  <c r="H332" i="37"/>
  <c r="H331" i="37"/>
  <c r="G334" i="37"/>
  <c r="G335" i="37"/>
  <c r="G333" i="37"/>
  <c r="H334" i="37"/>
  <c r="H335" i="37"/>
  <c r="H338" i="37"/>
  <c r="H337" i="37"/>
  <c r="H336" i="37"/>
  <c r="G337" i="37"/>
  <c r="G336" i="37"/>
  <c r="H340" i="37"/>
  <c r="G338" i="37"/>
  <c r="G341" i="37"/>
  <c r="G339" i="37"/>
  <c r="H341" i="37"/>
  <c r="G340" i="37"/>
  <c r="H339" i="37"/>
  <c r="H342" i="37"/>
  <c r="H343" i="37"/>
  <c r="G343" i="37"/>
  <c r="G344" i="37"/>
  <c r="G342" i="37"/>
  <c r="H345" i="37"/>
  <c r="H344" i="37"/>
  <c r="G345" i="37"/>
  <c r="G346" i="37"/>
  <c r="H347" i="37"/>
  <c r="H346" i="37"/>
  <c r="G347" i="37"/>
  <c r="H348" i="37"/>
  <c r="H350" i="37"/>
  <c r="G348" i="37"/>
  <c r="G349" i="37"/>
  <c r="G350" i="37"/>
  <c r="H349" i="37"/>
  <c r="H352" i="37"/>
  <c r="G351" i="37"/>
  <c r="G353" i="37"/>
  <c r="H353" i="37"/>
  <c r="H351" i="37"/>
  <c r="G352" i="37"/>
  <c r="H355" i="37"/>
  <c r="G355" i="37"/>
  <c r="H357" i="37"/>
  <c r="G354" i="37"/>
  <c r="H356" i="37"/>
  <c r="H354" i="37"/>
  <c r="G356" i="37"/>
  <c r="H360" i="37"/>
  <c r="G357" i="37"/>
  <c r="H359" i="37"/>
  <c r="G358" i="37"/>
  <c r="G359" i="37"/>
  <c r="H358" i="37"/>
  <c r="H364" i="37"/>
  <c r="G360" i="37"/>
  <c r="H361" i="37"/>
  <c r="G361" i="37"/>
  <c r="H362" i="37"/>
  <c r="H363" i="37"/>
  <c r="G362" i="37"/>
  <c r="G363" i="37"/>
  <c r="H366" i="37"/>
  <c r="G364" i="37"/>
  <c r="H365" i="37"/>
  <c r="G366" i="37"/>
  <c r="G365" i="37"/>
  <c r="G367" i="37"/>
  <c r="H367" i="37"/>
  <c r="H368" i="37"/>
  <c r="H372" i="37"/>
  <c r="G369" i="37"/>
  <c r="G372" i="37"/>
  <c r="G368" i="37"/>
  <c r="H369" i="37"/>
  <c r="G373" i="37"/>
  <c r="H371" i="37"/>
  <c r="H370" i="37"/>
  <c r="G371" i="37"/>
  <c r="G370" i="37"/>
  <c r="H373" i="37"/>
  <c r="H375" i="37"/>
  <c r="G375" i="37"/>
  <c r="G374" i="37"/>
  <c r="G378" i="37"/>
  <c r="H374" i="37"/>
  <c r="G377" i="37"/>
  <c r="H376" i="37"/>
  <c r="G376" i="37"/>
  <c r="H377" i="37"/>
  <c r="H380" i="37"/>
  <c r="H378" i="37"/>
  <c r="G379" i="37"/>
  <c r="H379" i="37"/>
  <c r="G380" i="37"/>
  <c r="H381" i="37"/>
  <c r="G382" i="37"/>
  <c r="G381" i="37"/>
  <c r="H382" i="37"/>
  <c r="G383" i="37"/>
  <c r="H383" i="37"/>
  <c r="H387" i="37"/>
  <c r="G385" i="37"/>
  <c r="H385" i="37"/>
  <c r="G384" i="37"/>
  <c r="H384" i="37"/>
  <c r="H388" i="37"/>
  <c r="H386" i="37"/>
  <c r="G387" i="37"/>
  <c r="G386" i="37"/>
  <c r="G388" i="37"/>
  <c r="H390" i="37"/>
  <c r="G390" i="37"/>
  <c r="G389" i="37"/>
  <c r="H389" i="37"/>
  <c r="G393" i="37"/>
  <c r="H391" i="37"/>
  <c r="H393" i="37"/>
  <c r="H392" i="37"/>
  <c r="G391" i="37"/>
  <c r="G392" i="37"/>
  <c r="G394" i="37"/>
  <c r="G397" i="37"/>
  <c r="H394" i="37"/>
  <c r="G396" i="37"/>
  <c r="G395" i="37"/>
  <c r="H395" i="37"/>
  <c r="H396" i="37"/>
  <c r="G399" i="37"/>
  <c r="H397" i="37"/>
  <c r="H401" i="37"/>
  <c r="H398" i="37"/>
  <c r="G398" i="37"/>
  <c r="H399" i="37"/>
  <c r="G403" i="37"/>
  <c r="H400" i="37"/>
  <c r="G400" i="37"/>
  <c r="H402" i="37"/>
  <c r="H403" i="37"/>
  <c r="G401" i="37"/>
  <c r="G402" i="37"/>
  <c r="H404" i="37"/>
  <c r="G404" i="37"/>
  <c r="H405" i="37"/>
  <c r="H406" i="37"/>
  <c r="G405" i="37"/>
  <c r="H408" i="37"/>
  <c r="H407" i="37"/>
  <c r="G406" i="37"/>
  <c r="G407" i="37"/>
  <c r="G408" i="37"/>
  <c r="G411" i="37"/>
  <c r="H409" i="37"/>
  <c r="G409" i="37"/>
  <c r="H410" i="37"/>
  <c r="G410" i="37"/>
  <c r="H411" i="37"/>
  <c r="G412" i="37"/>
  <c r="H412" i="37"/>
  <c r="G416" i="37"/>
  <c r="H413" i="37"/>
  <c r="G413" i="37"/>
  <c r="H414" i="37"/>
  <c r="G414" i="37"/>
  <c r="H415" i="37"/>
  <c r="G415" i="37"/>
  <c r="H416" i="37"/>
  <c r="H417" i="37"/>
  <c r="G417" i="37"/>
  <c r="G418" i="37"/>
  <c r="H418" i="37"/>
  <c r="H419" i="37"/>
  <c r="G419" i="37"/>
  <c r="G420" i="37"/>
  <c r="H420" i="37"/>
  <c r="H421" i="37"/>
  <c r="G421" i="37"/>
  <c r="G422" i="37"/>
  <c r="H422" i="37"/>
  <c r="H423" i="37"/>
  <c r="G423" i="37"/>
  <c r="G424" i="37"/>
  <c r="H424" i="37"/>
  <c r="G425" i="37"/>
  <c r="H425" i="37"/>
  <c r="H426" i="37"/>
  <c r="G426" i="37"/>
  <c r="H427" i="37"/>
  <c r="G427" i="37"/>
  <c r="G428" i="37"/>
  <c r="H428" i="37"/>
  <c r="H429" i="37"/>
  <c r="G429" i="37"/>
  <c r="G430" i="37"/>
  <c r="H430" i="37"/>
  <c r="G431" i="37"/>
  <c r="H431" i="37"/>
  <c r="H432" i="37"/>
  <c r="G432" i="37"/>
  <c r="H433" i="37"/>
  <c r="G433" i="37"/>
  <c r="G434" i="37"/>
  <c r="H434" i="37"/>
  <c r="H435" i="37"/>
  <c r="G435" i="37"/>
  <c r="H436" i="37"/>
  <c r="G436" i="37"/>
  <c r="G437" i="37"/>
  <c r="H437" i="37"/>
  <c r="H438" i="37"/>
  <c r="G438" i="37"/>
  <c r="H439" i="37"/>
  <c r="G439" i="37"/>
  <c r="G440" i="37"/>
  <c r="H440" i="37"/>
  <c r="H441" i="37"/>
  <c r="G441" i="37"/>
  <c r="G442" i="37"/>
  <c r="H442" i="37"/>
  <c r="H443" i="37"/>
  <c r="G443" i="37"/>
  <c r="G444" i="37"/>
  <c r="H444" i="37"/>
  <c r="H445" i="37"/>
  <c r="G445" i="37"/>
  <c r="G446" i="37"/>
  <c r="H446" i="37"/>
  <c r="H447" i="37"/>
  <c r="G447" i="37"/>
  <c r="G448" i="37"/>
  <c r="H448" i="37"/>
  <c r="H449" i="37"/>
  <c r="G449" i="37"/>
  <c r="G450" i="37"/>
  <c r="H450" i="37"/>
  <c r="G451" i="37"/>
  <c r="H451" i="37"/>
  <c r="H452" i="37"/>
  <c r="G452" i="37"/>
  <c r="G453" i="37"/>
  <c r="H453" i="37"/>
  <c r="G454" i="37"/>
  <c r="H454" i="37"/>
  <c r="H455" i="37"/>
  <c r="G455" i="37"/>
  <c r="G456" i="37"/>
  <c r="H456" i="37"/>
  <c r="G457" i="37"/>
  <c r="H457" i="37"/>
  <c r="H458" i="37"/>
  <c r="G458" i="37"/>
  <c r="H459" i="37"/>
  <c r="G459" i="37"/>
  <c r="G460" i="37"/>
  <c r="H460" i="37"/>
  <c r="G461" i="37"/>
  <c r="H461" i="37"/>
  <c r="G462" i="37"/>
  <c r="H462" i="37"/>
  <c r="H463" i="37"/>
  <c r="G463" i="37"/>
  <c r="G464" i="37"/>
  <c r="H464" i="37"/>
  <c r="H465" i="37"/>
  <c r="G465" i="37"/>
  <c r="H466" i="37"/>
  <c r="G466" i="37"/>
  <c r="G467" i="37"/>
  <c r="H467" i="37"/>
  <c r="H468" i="37"/>
  <c r="G468" i="37"/>
  <c r="H469" i="37"/>
  <c r="G469" i="37"/>
  <c r="G470" i="37"/>
  <c r="H470" i="37"/>
  <c r="H471" i="37"/>
  <c r="G471" i="37"/>
  <c r="H472" i="37"/>
  <c r="G472" i="37"/>
  <c r="G473" i="37"/>
  <c r="H473" i="37"/>
  <c r="G474" i="37"/>
  <c r="H474" i="37"/>
  <c r="G475" i="37"/>
  <c r="H475" i="37"/>
  <c r="H476" i="37"/>
  <c r="G476" i="37"/>
  <c r="H477" i="37"/>
  <c r="G477" i="37"/>
  <c r="G478" i="37"/>
  <c r="H478" i="37"/>
  <c r="H479" i="37"/>
  <c r="G479" i="37"/>
  <c r="G480" i="37"/>
  <c r="H480" i="37"/>
  <c r="H481" i="37"/>
  <c r="G481" i="37"/>
  <c r="H482" i="37"/>
  <c r="G482" i="37"/>
  <c r="G483" i="37"/>
  <c r="H483" i="37"/>
  <c r="G484" i="37"/>
  <c r="H484" i="37"/>
  <c r="G485" i="37"/>
  <c r="H485" i="37"/>
  <c r="H486" i="37"/>
  <c r="G486" i="37"/>
  <c r="H487" i="37"/>
  <c r="G487" i="37"/>
  <c r="H488" i="37"/>
  <c r="G488" i="37"/>
  <c r="G489" i="37"/>
  <c r="H489" i="37"/>
  <c r="G490" i="37"/>
  <c r="H490" i="37"/>
  <c r="G491" i="37"/>
  <c r="H491" i="37"/>
  <c r="G492" i="37"/>
  <c r="H492" i="37"/>
  <c r="G493" i="37"/>
  <c r="H493" i="37"/>
  <c r="H494" i="37"/>
  <c r="G494" i="37"/>
  <c r="G495" i="37"/>
  <c r="H495" i="37"/>
  <c r="G496" i="37"/>
  <c r="H496" i="37"/>
  <c r="H497" i="37"/>
  <c r="G497" i="37"/>
  <c r="G498" i="37"/>
  <c r="H498" i="37"/>
  <c r="G499" i="37"/>
  <c r="H499" i="37"/>
  <c r="H500" i="37"/>
  <c r="G500" i="37"/>
  <c r="G501" i="37"/>
  <c r="H501" i="37"/>
  <c r="H502" i="37"/>
  <c r="G502" i="37"/>
  <c r="H503" i="37"/>
  <c r="G503" i="37"/>
  <c r="G504" i="37"/>
  <c r="H504" i="37"/>
  <c r="G505" i="37"/>
  <c r="H505" i="37"/>
  <c r="G506" i="37"/>
  <c r="H506" i="37"/>
  <c r="H507" i="37"/>
  <c r="G507" i="37"/>
  <c r="G508" i="37"/>
  <c r="H508" i="37"/>
  <c r="G509" i="37"/>
  <c r="H509" i="37"/>
  <c r="G510" i="37"/>
  <c r="H510" i="37"/>
  <c r="G511" i="37"/>
  <c r="H511" i="37"/>
  <c r="H512" i="37"/>
  <c r="G512" i="37"/>
  <c r="H513" i="37"/>
  <c r="G513" i="37"/>
  <c r="H514" i="37"/>
  <c r="G514" i="37"/>
  <c r="G515" i="37"/>
  <c r="H515" i="37"/>
  <c r="G516" i="37"/>
  <c r="H516" i="37"/>
  <c r="H517" i="37"/>
  <c r="G517" i="37"/>
  <c r="H518" i="37"/>
  <c r="G518" i="37"/>
  <c r="G519" i="37"/>
  <c r="H519" i="37"/>
  <c r="G520" i="37"/>
  <c r="H520" i="37"/>
  <c r="G521" i="37"/>
  <c r="H521" i="37"/>
  <c r="H524" i="37"/>
  <c r="H522" i="37"/>
  <c r="G522" i="37"/>
  <c r="G523" i="37"/>
  <c r="H523" i="37"/>
  <c r="G524" i="37"/>
  <c r="H525" i="37"/>
  <c r="G525" i="37"/>
  <c r="H526" i="37"/>
  <c r="G526" i="37"/>
  <c r="G527" i="37"/>
  <c r="H527" i="37"/>
  <c r="G528" i="37"/>
  <c r="H528" i="37"/>
  <c r="G529" i="37"/>
  <c r="H529" i="37"/>
  <c r="G530" i="37"/>
  <c r="H530" i="37"/>
  <c r="G531" i="37"/>
  <c r="H531" i="37"/>
  <c r="H532" i="37"/>
  <c r="G532" i="37"/>
  <c r="H533" i="37"/>
  <c r="G533" i="37"/>
  <c r="G534" i="37"/>
  <c r="H534" i="37"/>
  <c r="H535" i="37"/>
  <c r="G535" i="37"/>
  <c r="H536" i="37"/>
  <c r="G536" i="37"/>
  <c r="G537" i="37"/>
  <c r="H537" i="37"/>
  <c r="G538" i="37"/>
  <c r="H538" i="37"/>
  <c r="H539" i="37"/>
  <c r="G539" i="37"/>
  <c r="G540" i="37"/>
  <c r="H540" i="37"/>
  <c r="G541" i="37"/>
  <c r="H541" i="37"/>
  <c r="H542" i="37"/>
  <c r="G542" i="37"/>
  <c r="G543" i="37"/>
  <c r="H543" i="37"/>
  <c r="G544" i="37"/>
  <c r="H544" i="37"/>
  <c r="G545" i="37"/>
  <c r="H545" i="37"/>
  <c r="G546" i="37"/>
  <c r="H546" i="37"/>
  <c r="H547" i="37"/>
  <c r="G547" i="37"/>
  <c r="H548" i="37"/>
  <c r="G548" i="37"/>
  <c r="H549" i="37"/>
  <c r="G549" i="37"/>
  <c r="H550" i="37"/>
  <c r="G550" i="37"/>
  <c r="G551" i="37"/>
  <c r="H551" i="37"/>
  <c r="H552" i="37"/>
  <c r="G552" i="37"/>
  <c r="G553" i="37"/>
  <c r="H553" i="37"/>
  <c r="H554" i="37"/>
  <c r="G554" i="37"/>
  <c r="G555" i="37"/>
  <c r="H555" i="37"/>
  <c r="H556" i="37"/>
  <c r="G556" i="37"/>
  <c r="H557" i="37"/>
  <c r="G557" i="37"/>
  <c r="G558" i="37"/>
  <c r="H558" i="37"/>
  <c r="G559" i="37"/>
  <c r="H559" i="37"/>
  <c r="H560" i="37"/>
  <c r="G560" i="37"/>
  <c r="G561" i="37"/>
  <c r="H561" i="37"/>
  <c r="G562" i="37"/>
  <c r="H562" i="37"/>
  <c r="G563" i="37"/>
  <c r="H563" i="37"/>
  <c r="G564" i="37"/>
  <c r="H564" i="37"/>
  <c r="G565" i="37"/>
  <c r="H565" i="37"/>
  <c r="H566" i="37"/>
  <c r="G566" i="37"/>
  <c r="H567" i="37"/>
  <c r="G567" i="37"/>
  <c r="H568" i="37"/>
  <c r="G568" i="37"/>
  <c r="H569" i="37"/>
  <c r="G569" i="37"/>
  <c r="H570" i="37"/>
  <c r="G570" i="37"/>
  <c r="G571" i="37"/>
  <c r="H571" i="37"/>
  <c r="G572" i="37"/>
  <c r="H572" i="37"/>
  <c r="G573" i="37"/>
  <c r="H573" i="37"/>
  <c r="G574" i="37"/>
  <c r="H574" i="37"/>
  <c r="H575" i="37"/>
  <c r="G575" i="37"/>
  <c r="H576" i="37"/>
  <c r="G576" i="37"/>
  <c r="G577" i="37"/>
  <c r="H577" i="37"/>
  <c r="H578" i="37"/>
  <c r="G578" i="37"/>
  <c r="H579" i="37"/>
  <c r="G579" i="37"/>
  <c r="H580" i="37"/>
  <c r="G580" i="37"/>
  <c r="H581" i="37"/>
  <c r="G581" i="37"/>
  <c r="H582" i="37"/>
  <c r="G582" i="37"/>
  <c r="G583" i="37"/>
  <c r="H583" i="37"/>
  <c r="H584" i="37"/>
  <c r="G584" i="37"/>
  <c r="H585" i="37"/>
  <c r="G585" i="37"/>
  <c r="H586" i="37"/>
  <c r="G586" i="37"/>
  <c r="H587" i="37"/>
  <c r="G587" i="37"/>
  <c r="G588" i="37"/>
  <c r="H588" i="37"/>
  <c r="H589" i="37"/>
  <c r="G589" i="37"/>
  <c r="G590" i="37"/>
  <c r="H590" i="37"/>
  <c r="G591" i="37"/>
  <c r="H591" i="37"/>
  <c r="G592" i="37"/>
  <c r="H592" i="37"/>
  <c r="H593" i="37"/>
  <c r="G593" i="37"/>
  <c r="G594" i="37"/>
  <c r="H594" i="37"/>
  <c r="H595" i="37"/>
  <c r="G595" i="37"/>
  <c r="G596" i="37"/>
  <c r="H596" i="37"/>
  <c r="H597" i="37"/>
  <c r="G597" i="37"/>
  <c r="G598" i="37"/>
  <c r="H598" i="37"/>
  <c r="H599" i="37"/>
  <c r="G599" i="37"/>
  <c r="G600" i="37"/>
  <c r="H600" i="37"/>
  <c r="G601" i="37"/>
  <c r="H601" i="37"/>
  <c r="H602" i="37"/>
  <c r="G602" i="37"/>
  <c r="H603" i="37"/>
  <c r="G603" i="37"/>
  <c r="G604" i="37"/>
  <c r="H604" i="37"/>
  <c r="G605" i="37"/>
  <c r="H605" i="37"/>
  <c r="H606" i="37"/>
  <c r="G606" i="37"/>
  <c r="H607" i="37"/>
  <c r="G607" i="37"/>
  <c r="G608" i="37"/>
  <c r="H608" i="37"/>
  <c r="G609" i="37"/>
  <c r="H609" i="37"/>
  <c r="H610" i="37"/>
  <c r="G610" i="37"/>
  <c r="G611" i="37"/>
  <c r="H611" i="37"/>
  <c r="H612" i="37"/>
  <c r="G612" i="37"/>
  <c r="H613" i="37"/>
  <c r="G613" i="37"/>
  <c r="G614" i="37"/>
  <c r="H614" i="37"/>
  <c r="G615" i="37"/>
  <c r="H615" i="37"/>
  <c r="H616" i="37"/>
  <c r="G616" i="37"/>
  <c r="G617" i="37"/>
  <c r="H617" i="37"/>
  <c r="H618" i="37"/>
  <c r="G618" i="37"/>
  <c r="H619" i="37"/>
  <c r="G619" i="37"/>
  <c r="H620" i="37"/>
  <c r="G620" i="37"/>
  <c r="G621" i="37"/>
  <c r="H621" i="37"/>
  <c r="H622" i="37"/>
  <c r="G622" i="37"/>
  <c r="G623" i="37"/>
  <c r="H623" i="37"/>
  <c r="H624" i="37"/>
  <c r="G624" i="37"/>
  <c r="G625" i="37"/>
  <c r="H625" i="37"/>
  <c r="G626" i="37"/>
  <c r="H626" i="37"/>
  <c r="H627" i="37"/>
  <c r="G627" i="37"/>
  <c r="H628" i="37"/>
  <c r="G628" i="37"/>
  <c r="G629" i="37"/>
  <c r="H629" i="37"/>
  <c r="G630" i="37"/>
  <c r="H630" i="37"/>
  <c r="G631" i="37"/>
  <c r="H631" i="37"/>
  <c r="H632" i="37"/>
  <c r="G632" i="37"/>
  <c r="G634" i="37"/>
  <c r="H634" i="37"/>
  <c r="H633" i="37"/>
  <c r="G633" i="37"/>
  <c r="G635" i="37"/>
  <c r="H636" i="37"/>
  <c r="H635" i="37"/>
  <c r="G636" i="37"/>
  <c r="H638" i="37"/>
  <c r="G638" i="37"/>
  <c r="G637" i="37"/>
  <c r="H637" i="37"/>
  <c r="H640" i="37"/>
  <c r="H639" i="37"/>
  <c r="G639" i="37"/>
  <c r="G640" i="37"/>
  <c r="G642" i="37"/>
  <c r="H642" i="37"/>
  <c r="H641" i="37"/>
  <c r="G641" i="37"/>
  <c r="G644" i="37"/>
  <c r="H644" i="37"/>
  <c r="H643" i="37"/>
  <c r="G643" i="37"/>
  <c r="G646" i="37"/>
  <c r="H649" i="37"/>
  <c r="H648" i="37"/>
  <c r="G645" i="37"/>
  <c r="H646" i="37"/>
  <c r="H645" i="37"/>
  <c r="G647" i="37"/>
  <c r="G648" i="37"/>
  <c r="H647" i="37"/>
  <c r="G649" i="37"/>
  <c r="H650" i="37"/>
  <c r="H651" i="37"/>
  <c r="G650" i="37"/>
  <c r="G651" i="37"/>
  <c r="G652" i="37"/>
  <c r="G654" i="37"/>
  <c r="H652" i="37"/>
  <c r="H653" i="37"/>
  <c r="G653" i="37"/>
  <c r="H654" i="37"/>
  <c r="G657" i="37"/>
  <c r="H655" i="37"/>
  <c r="G656" i="37"/>
  <c r="G655" i="37"/>
  <c r="H657" i="37"/>
  <c r="H656" i="37"/>
  <c r="H658" i="37"/>
  <c r="G658" i="37"/>
  <c r="G659" i="37"/>
  <c r="G660" i="37"/>
  <c r="H659" i="37"/>
  <c r="H661" i="37"/>
  <c r="H660" i="37"/>
  <c r="G661" i="37"/>
  <c r="G663" i="37"/>
  <c r="G662" i="37"/>
  <c r="H662" i="37"/>
  <c r="G664" i="37"/>
  <c r="H664" i="37"/>
  <c r="G665" i="37"/>
  <c r="H665" i="37"/>
  <c r="H663" i="37"/>
  <c r="G667" i="37"/>
  <c r="G666" i="37"/>
  <c r="H667" i="37"/>
  <c r="H666" i="37"/>
  <c r="G668" i="37"/>
  <c r="H668" i="37"/>
  <c r="H671" i="37"/>
  <c r="G669" i="37"/>
  <c r="H670" i="37"/>
  <c r="G670" i="37"/>
  <c r="H669" i="37"/>
  <c r="G671" i="37"/>
  <c r="H673" i="37"/>
  <c r="H672" i="37"/>
  <c r="G672" i="37"/>
  <c r="G673" i="37"/>
  <c r="H674" i="37"/>
  <c r="G675" i="37"/>
  <c r="G674" i="37"/>
  <c r="H675" i="37"/>
  <c r="G678" i="37"/>
  <c r="G676" i="37"/>
  <c r="H676" i="37"/>
  <c r="H677" i="37"/>
  <c r="G677" i="37"/>
  <c r="H678" i="37"/>
  <c r="H680" i="37"/>
  <c r="G680" i="37"/>
  <c r="G679" i="37"/>
  <c r="H682" i="37"/>
  <c r="G682" i="37"/>
  <c r="G681" i="37"/>
  <c r="H679" i="37"/>
  <c r="H681" i="37"/>
  <c r="G683" i="37"/>
  <c r="G684" i="37"/>
  <c r="H683" i="37"/>
  <c r="H684" i="37"/>
  <c r="H686" i="37"/>
  <c r="H685" i="37"/>
  <c r="H687" i="37"/>
  <c r="G685" i="37"/>
  <c r="G686" i="37"/>
  <c r="G687" i="37"/>
  <c r="H688" i="37"/>
  <c r="G688" i="37"/>
  <c r="G689" i="37"/>
  <c r="H689" i="37"/>
  <c r="G690" i="37"/>
  <c r="G691" i="37"/>
  <c r="H690" i="37"/>
  <c r="G692" i="37"/>
  <c r="H692" i="37"/>
  <c r="H691" i="37"/>
  <c r="H693" i="37"/>
  <c r="G693" i="37"/>
  <c r="G694" i="37"/>
  <c r="H695" i="37"/>
  <c r="H694" i="37"/>
  <c r="G695" i="37"/>
  <c r="G698" i="37"/>
  <c r="G696" i="37"/>
  <c r="H697" i="37"/>
  <c r="H696" i="37"/>
  <c r="G697" i="37"/>
  <c r="H698" i="37"/>
  <c r="G699" i="37"/>
  <c r="G702" i="37"/>
  <c r="G700" i="37"/>
  <c r="H699" i="37"/>
  <c r="H700" i="37"/>
  <c r="H702" i="37"/>
  <c r="H701" i="37"/>
  <c r="G701" i="37"/>
  <c r="G703" i="37"/>
  <c r="H703" i="37"/>
  <c r="G705" i="37"/>
  <c r="G704" i="37"/>
  <c r="H704" i="37"/>
  <c r="H705" i="37"/>
  <c r="H707" i="37"/>
  <c r="G706" i="37"/>
  <c r="H706" i="37"/>
  <c r="H710" i="37"/>
  <c r="H709" i="37"/>
  <c r="H708" i="37"/>
  <c r="G708" i="37"/>
  <c r="G707" i="37"/>
  <c r="G709" i="37"/>
  <c r="G712" i="37"/>
  <c r="H711" i="37"/>
  <c r="G710" i="37"/>
  <c r="G711" i="37"/>
  <c r="H713" i="37"/>
  <c r="H712" i="37"/>
  <c r="G714" i="37"/>
  <c r="G713" i="37"/>
  <c r="H715" i="37"/>
  <c r="G715" i="37"/>
  <c r="H714" i="37"/>
  <c r="H717" i="37"/>
  <c r="G716" i="37"/>
  <c r="H718" i="37"/>
  <c r="H716" i="37"/>
  <c r="G719" i="37"/>
  <c r="G718" i="37"/>
  <c r="G717" i="37"/>
  <c r="H719" i="37"/>
  <c r="H721" i="37"/>
  <c r="G721" i="37"/>
  <c r="H720" i="37"/>
  <c r="G720" i="37"/>
  <c r="H722" i="37"/>
  <c r="G722" i="37"/>
  <c r="H723" i="37"/>
  <c r="H724" i="37"/>
  <c r="G726" i="37"/>
  <c r="H727" i="37"/>
  <c r="G724" i="37"/>
  <c r="G723" i="37"/>
  <c r="G725" i="37"/>
  <c r="H726" i="37"/>
  <c r="H725" i="37"/>
  <c r="H728" i="37"/>
  <c r="G727" i="37"/>
  <c r="G729" i="37"/>
  <c r="H729" i="37"/>
  <c r="H731" i="37"/>
  <c r="G728" i="37"/>
  <c r="G730" i="37"/>
  <c r="G731" i="37"/>
  <c r="H730" i="37"/>
  <c r="H732" i="37"/>
  <c r="G732" i="37"/>
  <c r="H735" i="37"/>
  <c r="G733" i="37"/>
  <c r="H734" i="37"/>
  <c r="H733" i="37"/>
  <c r="H736" i="37"/>
  <c r="G734" i="37"/>
  <c r="H737" i="37"/>
  <c r="G736" i="37"/>
  <c r="G735" i="37"/>
  <c r="H740" i="37"/>
  <c r="G737" i="37"/>
  <c r="H738" i="37"/>
  <c r="G738" i="37"/>
  <c r="G741" i="37"/>
  <c r="G740" i="37"/>
  <c r="H739" i="37"/>
  <c r="G739" i="37"/>
  <c r="H741" i="37"/>
  <c r="G743" i="37"/>
  <c r="H742" i="37"/>
  <c r="H744" i="37"/>
  <c r="H743" i="37"/>
  <c r="G742" i="37"/>
  <c r="G744" i="37"/>
  <c r="G746" i="37"/>
  <c r="G745" i="37"/>
  <c r="G748" i="37"/>
  <c r="H746" i="37"/>
  <c r="G747" i="37"/>
  <c r="G749" i="37"/>
  <c r="H745" i="37"/>
  <c r="H748" i="37"/>
  <c r="H749" i="37"/>
  <c r="H747" i="37"/>
  <c r="G750" i="37"/>
  <c r="H750" i="37"/>
  <c r="H751" i="37"/>
  <c r="G752" i="37"/>
  <c r="H752" i="37"/>
  <c r="G751" i="37"/>
  <c r="G754" i="37"/>
  <c r="G753" i="37"/>
  <c r="G755" i="37"/>
  <c r="H753" i="37"/>
  <c r="H755" i="37"/>
  <c r="H756" i="37"/>
  <c r="H754" i="37"/>
  <c r="G756" i="37"/>
  <c r="H759" i="37"/>
  <c r="H758" i="37"/>
  <c r="H760" i="37"/>
  <c r="H757" i="37"/>
  <c r="G758" i="37"/>
  <c r="G757" i="37"/>
  <c r="G760" i="37"/>
  <c r="G759" i="37"/>
  <c r="H761" i="37"/>
  <c r="H764" i="37"/>
  <c r="G762" i="37"/>
  <c r="G761" i="37"/>
  <c r="H762" i="37"/>
  <c r="H763" i="37"/>
  <c r="G765" i="37"/>
  <c r="G763" i="37"/>
  <c r="G764" i="37"/>
  <c r="H765" i="37"/>
  <c r="H768" i="37"/>
  <c r="G766" i="37"/>
  <c r="H766" i="37"/>
  <c r="H769" i="37"/>
  <c r="G767" i="37"/>
  <c r="G768" i="37"/>
  <c r="H767" i="37"/>
  <c r="H770" i="37"/>
  <c r="G771" i="37"/>
  <c r="G770" i="37"/>
  <c r="G769" i="37"/>
  <c r="H773" i="37"/>
  <c r="G772" i="37"/>
  <c r="H771" i="37"/>
  <c r="H772" i="37"/>
  <c r="H774" i="37"/>
  <c r="G773" i="37"/>
  <c r="G775" i="37"/>
  <c r="G774" i="37"/>
  <c r="H775" i="37"/>
  <c r="G778" i="37"/>
  <c r="H776" i="37"/>
  <c r="G776" i="37"/>
  <c r="H780" i="37"/>
  <c r="G777" i="37"/>
  <c r="H777" i="37"/>
  <c r="H778" i="37"/>
  <c r="G782" i="37"/>
  <c r="H779" i="37"/>
  <c r="G780" i="37"/>
  <c r="G779" i="37"/>
  <c r="G781" i="37"/>
  <c r="H781" i="37"/>
  <c r="H782" i="37"/>
  <c r="H784" i="37"/>
  <c r="H783" i="37"/>
  <c r="G783" i="37"/>
  <c r="G784" i="37"/>
  <c r="H786" i="37"/>
  <c r="G788" i="37"/>
  <c r="H785" i="37"/>
  <c r="G787" i="37"/>
  <c r="G785" i="37"/>
  <c r="G786" i="37"/>
  <c r="H787" i="37"/>
  <c r="H789" i="37"/>
  <c r="G789" i="37"/>
  <c r="H790" i="37"/>
  <c r="H788" i="37"/>
  <c r="H791" i="37"/>
  <c r="G791" i="37"/>
  <c r="G790" i="37"/>
  <c r="G792" i="37"/>
  <c r="H793" i="37"/>
  <c r="H795" i="37"/>
  <c r="H792" i="37"/>
  <c r="G793" i="37"/>
  <c r="G796" i="37"/>
  <c r="H796" i="37"/>
  <c r="G794" i="37"/>
  <c r="H794" i="37"/>
  <c r="G798" i="37"/>
  <c r="G797" i="37"/>
  <c r="G795" i="37"/>
  <c r="H798" i="37"/>
  <c r="H799" i="37"/>
  <c r="H800" i="37"/>
  <c r="H797" i="37"/>
  <c r="G800" i="37"/>
  <c r="G799" i="37"/>
  <c r="H801" i="37"/>
  <c r="G801" i="37"/>
  <c r="G803" i="37"/>
  <c r="H802" i="37"/>
  <c r="G802" i="37"/>
  <c r="H804" i="37"/>
  <c r="G804" i="37"/>
  <c r="H803" i="37"/>
  <c r="H805" i="37"/>
  <c r="G806" i="37"/>
  <c r="H806" i="37"/>
  <c r="G805" i="37"/>
  <c r="H808" i="37"/>
  <c r="H807" i="37"/>
  <c r="G807" i="37"/>
  <c r="G809" i="37"/>
  <c r="H809" i="37"/>
  <c r="G808" i="37"/>
  <c r="H810" i="37"/>
  <c r="G812" i="37"/>
  <c r="H813" i="37"/>
  <c r="G810" i="37"/>
  <c r="G811" i="37"/>
  <c r="H814" i="37"/>
  <c r="H811" i="37"/>
  <c r="G816" i="37"/>
  <c r="H812" i="37"/>
  <c r="G813" i="37"/>
  <c r="G814" i="37"/>
  <c r="H815" i="37"/>
  <c r="G815" i="37"/>
  <c r="H816" i="37"/>
  <c r="G817" i="37"/>
  <c r="G818" i="37"/>
  <c r="H819" i="37"/>
  <c r="H817" i="37"/>
  <c r="H818" i="37"/>
  <c r="G819" i="37"/>
  <c r="H823" i="37"/>
  <c r="G821" i="37"/>
  <c r="G823" i="37"/>
  <c r="G820" i="37"/>
  <c r="H821" i="37"/>
  <c r="H820" i="37"/>
  <c r="H822" i="37"/>
  <c r="G822" i="37"/>
  <c r="H826" i="37"/>
  <c r="H824" i="37"/>
  <c r="G826" i="37"/>
  <c r="G825" i="37"/>
  <c r="G824" i="37"/>
  <c r="H825" i="37"/>
  <c r="H828" i="37"/>
  <c r="G827" i="37"/>
  <c r="G830" i="37"/>
  <c r="H827" i="37"/>
  <c r="G828" i="37"/>
  <c r="H830" i="37"/>
  <c r="G829" i="37"/>
  <c r="H829" i="37"/>
  <c r="G832" i="37"/>
  <c r="H832" i="37"/>
  <c r="G831" i="37"/>
  <c r="G834" i="37"/>
  <c r="H831" i="37"/>
  <c r="G835" i="37"/>
  <c r="H834" i="37"/>
  <c r="G833" i="37"/>
  <c r="H833" i="37"/>
  <c r="G837" i="37"/>
  <c r="H835" i="37"/>
  <c r="H836" i="37"/>
  <c r="G836" i="37"/>
  <c r="H837" i="37"/>
  <c r="G838" i="37"/>
  <c r="H838" i="37"/>
  <c r="G840" i="37"/>
  <c r="G839" i="37"/>
  <c r="H839" i="37"/>
  <c r="H840" i="37"/>
  <c r="H841" i="37"/>
  <c r="G841" i="37"/>
  <c r="G843" i="37"/>
  <c r="H844" i="37"/>
  <c r="H842" i="37"/>
  <c r="G842" i="37"/>
  <c r="H843" i="37"/>
  <c r="G844" i="37"/>
  <c r="G846" i="37"/>
  <c r="H845" i="37"/>
  <c r="G847" i="37"/>
  <c r="G845" i="37"/>
  <c r="H848" i="37"/>
  <c r="G848" i="37"/>
  <c r="H847" i="37"/>
  <c r="H846" i="37"/>
  <c r="G850" i="37"/>
  <c r="G849" i="37"/>
  <c r="H849" i="37"/>
  <c r="G852" i="37"/>
  <c r="H850" i="37"/>
  <c r="H851" i="37"/>
  <c r="H852" i="37"/>
  <c r="G851" i="37"/>
  <c r="G854" i="37"/>
  <c r="G853" i="37"/>
  <c r="H853" i="37"/>
  <c r="H854" i="37"/>
  <c r="G858" i="37"/>
  <c r="H855" i="37"/>
  <c r="G856" i="37"/>
  <c r="G855" i="37"/>
  <c r="H856" i="37"/>
  <c r="G857" i="37"/>
  <c r="H857" i="37"/>
  <c r="H858" i="37"/>
  <c r="G859" i="37"/>
  <c r="H859" i="37"/>
  <c r="G860" i="37"/>
  <c r="H861" i="37"/>
  <c r="G861" i="37"/>
  <c r="G863" i="37"/>
  <c r="G862" i="37"/>
  <c r="H860" i="37"/>
  <c r="G864" i="37"/>
  <c r="H862" i="37"/>
  <c r="H863" i="37"/>
  <c r="H865" i="37"/>
  <c r="H864" i="37"/>
  <c r="H867" i="37"/>
  <c r="G866" i="37"/>
  <c r="G867" i="37"/>
  <c r="H866" i="37"/>
  <c r="G865" i="37"/>
  <c r="G868" i="37"/>
  <c r="H868" i="37"/>
  <c r="H869" i="37"/>
  <c r="G869" i="37"/>
  <c r="G870" i="37"/>
  <c r="G871" i="37"/>
  <c r="H870" i="37"/>
  <c r="G872" i="37"/>
  <c r="H871" i="37"/>
  <c r="H872" i="37"/>
  <c r="G874" i="37"/>
  <c r="H874" i="37"/>
  <c r="H873" i="37"/>
  <c r="H876" i="37"/>
  <c r="G873" i="37"/>
  <c r="H877" i="37"/>
  <c r="G875" i="37"/>
  <c r="G876" i="37"/>
  <c r="H875" i="37"/>
  <c r="H878" i="37"/>
  <c r="G877" i="37"/>
  <c r="G879" i="37"/>
  <c r="H879" i="37"/>
  <c r="G880" i="37"/>
  <c r="G878" i="37"/>
  <c r="H880" i="37"/>
  <c r="H883" i="37"/>
  <c r="H881" i="37"/>
  <c r="G882" i="37"/>
  <c r="G881" i="37"/>
  <c r="G884" i="37"/>
  <c r="H882" i="37"/>
  <c r="G885" i="37"/>
  <c r="G886" i="37"/>
  <c r="G883" i="37"/>
  <c r="G887" i="37"/>
  <c r="G888" i="37"/>
  <c r="H886" i="37"/>
  <c r="H884" i="37"/>
  <c r="H885" i="37"/>
  <c r="H890" i="37"/>
  <c r="H888" i="37"/>
  <c r="H887" i="37"/>
  <c r="G889" i="37"/>
  <c r="G893" i="37"/>
  <c r="H889" i="37"/>
  <c r="G890" i="37"/>
  <c r="G891" i="37"/>
  <c r="G892" i="37"/>
  <c r="H891" i="37"/>
  <c r="H892" i="37"/>
  <c r="H894" i="37"/>
  <c r="G895" i="37"/>
  <c r="H893" i="37"/>
  <c r="G894" i="37"/>
  <c r="H897" i="37"/>
  <c r="G896" i="37"/>
  <c r="H898" i="37"/>
  <c r="H895" i="37"/>
  <c r="H896" i="37"/>
  <c r="G897" i="37"/>
  <c r="H899" i="37"/>
  <c r="G898" i="37"/>
  <c r="G902" i="37"/>
  <c r="G899" i="37"/>
  <c r="G900" i="37"/>
  <c r="H900" i="37"/>
  <c r="G901" i="37"/>
  <c r="H901" i="37"/>
  <c r="H902" i="37"/>
  <c r="G903" i="37"/>
  <c r="H903" i="37"/>
  <c r="G904" i="37"/>
  <c r="H904" i="37"/>
  <c r="G905" i="37"/>
  <c r="H905" i="37"/>
  <c r="G906" i="37"/>
  <c r="H906" i="37"/>
  <c r="G907" i="37"/>
  <c r="H907" i="37"/>
  <c r="G908" i="37"/>
  <c r="H908" i="37"/>
  <c r="G909" i="37"/>
  <c r="H909" i="37"/>
  <c r="H913" i="37"/>
  <c r="G911" i="37"/>
  <c r="H911" i="37"/>
  <c r="G910" i="37"/>
  <c r="H910" i="37"/>
  <c r="H912" i="37"/>
  <c r="G912" i="37"/>
  <c r="G917" i="37"/>
  <c r="G913" i="37"/>
  <c r="G914" i="37"/>
  <c r="H916" i="37"/>
  <c r="H914" i="37"/>
  <c r="H915" i="37"/>
  <c r="H918" i="37"/>
  <c r="G916" i="37"/>
  <c r="G915" i="37"/>
  <c r="H917" i="37"/>
  <c r="G918" i="37"/>
  <c r="G919" i="37"/>
  <c r="H919" i="37"/>
  <c r="H920" i="37"/>
  <c r="G920" i="37"/>
  <c r="H921" i="37"/>
  <c r="G923" i="37"/>
  <c r="G921" i="37"/>
  <c r="H922" i="37"/>
  <c r="H923" i="37"/>
  <c r="G924" i="37"/>
  <c r="G922" i="37"/>
  <c r="G926" i="37"/>
  <c r="G925" i="37"/>
  <c r="H927" i="37"/>
  <c r="H924" i="37"/>
  <c r="H926" i="37"/>
  <c r="H925" i="37"/>
  <c r="G927" i="37"/>
  <c r="G929" i="37"/>
  <c r="H928" i="37"/>
  <c r="G928" i="37"/>
  <c r="H931" i="37"/>
  <c r="H929" i="37"/>
  <c r="G933" i="37"/>
  <c r="H930" i="37"/>
  <c r="G930" i="37"/>
  <c r="G931" i="37"/>
  <c r="H935" i="37"/>
  <c r="G932" i="37"/>
  <c r="H933" i="37"/>
  <c r="H932" i="37"/>
  <c r="H937" i="37"/>
  <c r="G935" i="37"/>
  <c r="H934" i="37"/>
  <c r="G934" i="37"/>
  <c r="G939" i="37"/>
  <c r="G936" i="37"/>
  <c r="H936" i="37"/>
  <c r="G941" i="37"/>
  <c r="G937" i="37"/>
  <c r="H938" i="37"/>
  <c r="G938" i="37"/>
  <c r="H939" i="37"/>
  <c r="G943" i="37"/>
  <c r="G940" i="37"/>
  <c r="H940" i="37"/>
  <c r="H941" i="37"/>
  <c r="G945" i="37"/>
  <c r="G942" i="37"/>
  <c r="H943" i="37"/>
  <c r="H942" i="37"/>
  <c r="H947" i="37"/>
  <c r="G944" i="37"/>
  <c r="H945" i="37"/>
  <c r="H944" i="37"/>
  <c r="G946" i="37"/>
  <c r="H946" i="37"/>
  <c r="G950" i="37"/>
  <c r="G949" i="37"/>
  <c r="G948" i="37"/>
  <c r="H948" i="37"/>
  <c r="G947" i="37"/>
  <c r="H950" i="37"/>
  <c r="H952" i="37"/>
  <c r="H949" i="37"/>
  <c r="G952" i="37"/>
  <c r="H951" i="37"/>
  <c r="G951" i="37"/>
  <c r="H953" i="37"/>
  <c r="G953" i="37"/>
  <c r="G954" i="37"/>
  <c r="H954" i="37"/>
  <c r="G955" i="37"/>
  <c r="G956" i="37"/>
  <c r="H956" i="37"/>
  <c r="H955" i="37"/>
  <c r="G957" i="37"/>
  <c r="G958" i="37"/>
  <c r="H958" i="37"/>
  <c r="H957" i="37"/>
  <c r="H959" i="37"/>
  <c r="H962" i="37"/>
  <c r="G959" i="37"/>
  <c r="G960" i="37"/>
  <c r="H961" i="37"/>
  <c r="H960" i="37"/>
  <c r="G961" i="37"/>
  <c r="G965" i="37"/>
  <c r="G962" i="37"/>
  <c r="G963" i="37"/>
  <c r="H963" i="37"/>
  <c r="H964" i="37"/>
  <c r="G966" i="37"/>
  <c r="G964" i="37"/>
  <c r="H965" i="37"/>
  <c r="H969" i="37"/>
  <c r="H966" i="37"/>
  <c r="G967" i="37"/>
  <c r="H967" i="37"/>
  <c r="G968" i="37"/>
  <c r="H968" i="37"/>
  <c r="G969" i="37"/>
  <c r="G970" i="37"/>
  <c r="H970" i="37"/>
  <c r="H971" i="37"/>
  <c r="G971" i="37"/>
  <c r="G972" i="37"/>
  <c r="H972" i="37"/>
  <c r="G973" i="37"/>
  <c r="H973" i="37"/>
  <c r="G974" i="37"/>
  <c r="H974" i="37"/>
  <c r="G975" i="37"/>
  <c r="H975" i="37"/>
  <c r="G976" i="37"/>
  <c r="H976" i="37"/>
  <c r="H977" i="37"/>
  <c r="G977" i="37"/>
  <c r="G978" i="37"/>
  <c r="H978" i="37"/>
  <c r="H979" i="37"/>
  <c r="G979" i="37"/>
  <c r="H980" i="37"/>
  <c r="G980" i="37"/>
  <c r="H981" i="37"/>
  <c r="G981" i="37"/>
  <c r="H982" i="37"/>
  <c r="G982" i="37"/>
  <c r="G983" i="37"/>
  <c r="H983" i="37"/>
  <c r="H984" i="37"/>
  <c r="G984" i="37"/>
  <c r="H985" i="37"/>
  <c r="G985" i="37"/>
  <c r="H986" i="37"/>
  <c r="G986" i="37"/>
  <c r="H987" i="37"/>
  <c r="G987" i="37"/>
  <c r="G988" i="37"/>
  <c r="H988" i="37"/>
  <c r="H989" i="37"/>
  <c r="G989" i="37"/>
  <c r="G990" i="37"/>
  <c r="H990" i="37"/>
  <c r="H991" i="37"/>
  <c r="G991" i="37"/>
  <c r="H992" i="37"/>
  <c r="G992" i="37"/>
  <c r="H993" i="37"/>
  <c r="G993" i="37"/>
  <c r="H994" i="37"/>
  <c r="G994" i="37"/>
  <c r="G995" i="37"/>
  <c r="H995" i="37"/>
  <c r="H996" i="37"/>
  <c r="G996" i="37"/>
  <c r="G997" i="37"/>
  <c r="H997" i="37"/>
  <c r="G998" i="37"/>
  <c r="H998" i="37"/>
  <c r="H999" i="37"/>
  <c r="G999" i="37"/>
  <c r="H1000" i="37"/>
  <c r="G1000" i="37"/>
  <c r="G1001" i="37"/>
  <c r="H1001" i="37"/>
  <c r="H1002" i="37"/>
  <c r="G1002" i="37"/>
  <c r="H1003" i="37"/>
  <c r="G1003" i="37"/>
  <c r="H1004" i="37"/>
  <c r="G1004" i="37"/>
  <c r="H1005" i="37"/>
  <c r="G1005" i="37"/>
  <c r="G1006" i="37"/>
  <c r="H1006" i="37"/>
  <c r="H1007" i="37"/>
  <c r="G1007" i="37"/>
  <c r="G1008" i="37"/>
  <c r="H1008" i="37"/>
  <c r="H1009" i="37"/>
  <c r="G1009" i="37"/>
  <c r="H1010" i="37"/>
  <c r="G1010" i="37"/>
  <c r="H1011" i="37"/>
  <c r="G1011" i="37"/>
  <c r="G1012" i="37"/>
  <c r="H1012" i="37"/>
  <c r="H1013" i="37"/>
  <c r="G1013" i="37"/>
  <c r="G1014" i="37"/>
  <c r="H1014" i="37"/>
  <c r="G1015" i="37"/>
  <c r="H1015" i="37"/>
  <c r="H1016" i="37"/>
  <c r="G1016" i="37"/>
  <c r="H1017" i="37"/>
  <c r="G1017" i="37"/>
  <c r="G1018" i="37"/>
  <c r="H1018" i="37"/>
  <c r="G1019" i="37"/>
  <c r="H1019" i="37"/>
  <c r="H1020" i="37"/>
  <c r="G1020" i="37"/>
  <c r="G1021" i="37"/>
  <c r="H1021" i="37"/>
  <c r="G1022" i="37"/>
  <c r="H1022" i="37"/>
  <c r="G1023" i="37"/>
  <c r="H1023" i="37"/>
  <c r="H1024" i="37"/>
  <c r="G1024" i="37"/>
  <c r="G1025" i="37"/>
  <c r="H1025" i="37"/>
  <c r="G1026" i="37"/>
  <c r="H1026" i="37"/>
  <c r="G1027" i="37"/>
  <c r="H1027" i="37"/>
  <c r="H1028" i="37"/>
  <c r="G1028" i="37"/>
  <c r="H1029" i="37"/>
  <c r="G1029" i="37"/>
  <c r="H1030" i="37"/>
  <c r="G1030" i="37"/>
  <c r="G1031" i="37"/>
  <c r="H1031" i="37"/>
  <c r="H1032" i="37"/>
  <c r="G1032" i="37"/>
  <c r="G1033" i="37"/>
  <c r="H1033" i="37"/>
  <c r="G1034" i="37"/>
  <c r="H1034" i="37"/>
  <c r="H1035" i="37"/>
  <c r="G1035" i="37"/>
  <c r="G1036" i="37"/>
  <c r="H1036" i="37"/>
  <c r="G1037" i="37"/>
  <c r="H1037" i="37"/>
  <c r="G1038" i="37"/>
  <c r="H1038" i="37"/>
  <c r="G1039" i="37"/>
  <c r="H1039" i="37"/>
  <c r="H1040" i="37"/>
  <c r="G1040" i="37"/>
  <c r="G1041" i="37"/>
  <c r="H1041" i="37"/>
  <c r="G1042" i="37"/>
  <c r="H1042" i="37"/>
  <c r="H1043" i="37"/>
  <c r="G1043" i="37"/>
  <c r="H1044" i="37"/>
  <c r="G1044" i="37"/>
  <c r="H1045" i="37"/>
  <c r="G1045" i="37"/>
  <c r="H1046" i="37"/>
  <c r="G1049" i="37"/>
  <c r="G1046" i="37"/>
  <c r="G1047" i="37"/>
  <c r="H1048" i="37"/>
  <c r="G1048" i="37"/>
  <c r="H1047" i="37"/>
  <c r="H1049" i="37"/>
  <c r="H1050" i="37"/>
  <c r="G1050" i="37"/>
  <c r="G1051" i="37"/>
  <c r="H1051" i="37"/>
  <c r="G1052" i="37"/>
  <c r="H1052" i="37"/>
  <c r="H1053" i="37"/>
  <c r="G1053" i="37"/>
  <c r="G1054" i="37"/>
  <c r="H1054" i="37"/>
  <c r="G1055" i="37"/>
  <c r="H1055" i="37"/>
  <c r="H1056" i="37"/>
  <c r="G1056" i="37"/>
  <c r="G1057" i="37"/>
  <c r="H1057" i="37"/>
  <c r="G1059" i="37"/>
  <c r="H1058" i="37"/>
  <c r="H1059" i="37"/>
  <c r="G1058" i="37"/>
  <c r="G1060" i="37"/>
  <c r="G1061" i="37"/>
  <c r="G1062" i="37"/>
  <c r="H1061" i="37"/>
  <c r="H1062" i="37"/>
  <c r="H1060" i="37"/>
  <c r="G1065" i="37"/>
  <c r="G1063" i="37"/>
  <c r="H1063" i="37"/>
  <c r="H1064" i="37"/>
  <c r="H1067" i="37"/>
  <c r="G1064" i="37"/>
  <c r="H1065" i="37"/>
  <c r="H1066" i="37"/>
  <c r="G1067" i="37"/>
  <c r="G1066" i="37"/>
  <c r="G1068" i="37"/>
  <c r="H1068" i="37"/>
  <c r="H1069" i="37"/>
  <c r="G1069" i="37"/>
  <c r="H1070" i="37"/>
  <c r="G1070" i="37"/>
  <c r="H1071" i="37"/>
  <c r="G1071" i="37"/>
  <c r="G1072" i="37"/>
  <c r="H1072" i="37"/>
  <c r="G1073" i="37"/>
  <c r="H1073" i="37"/>
  <c r="H1074" i="37"/>
  <c r="G1074" i="37"/>
  <c r="G1075" i="37"/>
  <c r="H1075" i="37"/>
  <c r="G1076" i="37"/>
  <c r="H1076" i="37"/>
  <c r="G1077" i="37"/>
  <c r="H1077" i="37"/>
  <c r="G1078" i="37"/>
  <c r="H1078" i="37"/>
  <c r="G1079" i="37"/>
  <c r="H1079" i="37"/>
  <c r="H1080" i="37"/>
  <c r="G1080" i="37"/>
  <c r="H1081" i="37"/>
  <c r="G1081" i="37"/>
  <c r="G1082" i="37"/>
  <c r="H1082" i="37"/>
  <c r="G1083" i="37"/>
  <c r="H1083" i="37"/>
  <c r="H1084" i="37"/>
  <c r="G1084" i="37"/>
  <c r="G1085" i="37"/>
  <c r="H1085" i="37"/>
  <c r="H1086" i="37"/>
  <c r="G1086" i="37"/>
  <c r="H1087" i="37"/>
  <c r="G1087" i="37"/>
  <c r="G1088" i="37"/>
  <c r="H1088" i="37"/>
  <c r="G1089" i="37"/>
  <c r="H1089" i="37"/>
  <c r="H1090" i="37"/>
  <c r="G1090" i="37"/>
  <c r="G1091" i="37"/>
  <c r="H1091" i="37"/>
  <c r="H1092" i="37"/>
  <c r="G1092" i="37"/>
  <c r="G1093" i="37"/>
  <c r="H1093" i="37"/>
  <c r="G1094" i="37"/>
  <c r="H1094" i="37"/>
  <c r="H1095" i="37"/>
  <c r="G1095" i="37"/>
  <c r="G1096" i="37"/>
  <c r="H1096" i="37"/>
  <c r="H1097" i="37"/>
  <c r="G1097" i="37"/>
  <c r="G1098" i="37"/>
  <c r="H1098" i="37"/>
  <c r="G1099" i="37"/>
  <c r="H1099" i="37"/>
  <c r="G1100" i="37"/>
  <c r="H1100" i="37"/>
  <c r="G1101" i="37"/>
  <c r="H1101" i="37"/>
  <c r="H1102" i="37"/>
  <c r="G1102" i="37"/>
  <c r="G1103" i="37"/>
  <c r="H1103" i="37"/>
  <c r="G1104" i="37"/>
  <c r="H1104" i="37"/>
  <c r="G1105" i="37"/>
  <c r="H1105" i="37"/>
  <c r="G1106" i="37"/>
  <c r="H1106" i="37"/>
  <c r="G1107" i="37"/>
  <c r="H1107" i="37"/>
  <c r="H1108" i="37"/>
  <c r="G1108" i="37"/>
  <c r="H1109" i="37"/>
  <c r="G1109" i="37"/>
  <c r="G1110" i="37"/>
  <c r="H1110" i="37"/>
  <c r="H1111" i="37"/>
  <c r="G1111" i="37"/>
  <c r="H1112" i="37"/>
  <c r="G1112" i="37"/>
  <c r="G1113" i="37"/>
  <c r="H1113" i="37"/>
  <c r="G1114" i="37"/>
  <c r="H1114" i="37"/>
  <c r="G1115" i="37"/>
  <c r="H1115" i="37"/>
  <c r="H1116" i="37"/>
  <c r="G1116" i="37"/>
  <c r="H1117" i="37"/>
  <c r="G1117" i="37"/>
  <c r="G1118" i="37"/>
  <c r="H1118" i="37"/>
  <c r="G1119" i="37"/>
  <c r="H1119" i="37"/>
  <c r="G1120" i="37"/>
  <c r="H1120" i="37"/>
  <c r="G1121" i="37"/>
  <c r="H1121" i="37"/>
  <c r="H1122" i="37"/>
  <c r="G1122" i="37"/>
  <c r="H1123" i="37"/>
  <c r="G1123" i="37"/>
  <c r="G1124" i="37"/>
  <c r="H1124" i="37"/>
  <c r="H1125" i="37"/>
  <c r="G1125" i="37"/>
  <c r="G1126" i="37"/>
  <c r="H1126" i="37"/>
  <c r="H1127" i="37"/>
  <c r="G1127" i="37"/>
  <c r="G1128" i="37"/>
  <c r="H1128" i="37"/>
  <c r="G1129" i="37"/>
  <c r="H1129" i="37"/>
  <c r="H1130" i="37"/>
  <c r="G1130" i="37"/>
  <c r="H1131" i="37"/>
  <c r="G1131" i="37"/>
  <c r="H1132" i="37"/>
  <c r="G1132" i="37"/>
  <c r="G1133" i="37"/>
  <c r="H1133" i="37"/>
  <c r="G1134" i="37"/>
  <c r="H1134" i="37"/>
  <c r="H1135" i="37"/>
  <c r="G1135" i="37"/>
  <c r="G1136" i="37"/>
  <c r="H1136" i="37"/>
  <c r="H1137" i="37"/>
  <c r="G1137" i="37"/>
  <c r="G1138" i="37"/>
  <c r="H1138" i="37"/>
  <c r="H1139" i="37"/>
  <c r="G1139" i="37"/>
  <c r="G1140" i="37"/>
  <c r="H1140" i="37"/>
  <c r="G1141" i="37"/>
  <c r="H1141" i="37"/>
  <c r="H1142" i="37"/>
  <c r="G1142" i="37"/>
  <c r="H1143" i="37"/>
  <c r="G1143" i="37"/>
  <c r="H1144" i="37"/>
  <c r="G1144" i="37"/>
  <c r="G1145" i="37"/>
  <c r="H1145" i="37"/>
  <c r="G1146" i="37"/>
  <c r="H1146" i="37"/>
  <c r="G1147" i="37"/>
  <c r="H1147" i="37"/>
  <c r="G1148" i="37"/>
  <c r="H1148" i="37"/>
  <c r="G1149" i="37"/>
  <c r="H1149" i="37"/>
  <c r="G1150" i="37"/>
  <c r="H1150" i="37"/>
  <c r="H1151" i="37"/>
  <c r="G1151" i="37"/>
  <c r="H1152" i="37"/>
  <c r="G1152" i="37"/>
  <c r="G1153" i="37"/>
  <c r="H1153" i="37"/>
  <c r="G1154" i="37"/>
  <c r="H1154" i="37"/>
  <c r="G1155" i="37"/>
  <c r="H1155" i="37"/>
  <c r="G1156" i="37"/>
  <c r="H1156" i="37"/>
  <c r="H1157" i="37"/>
  <c r="G1157" i="37"/>
  <c r="G1158" i="37"/>
  <c r="H1158" i="37"/>
  <c r="H1159" i="37"/>
  <c r="G1159" i="37"/>
  <c r="H1160" i="37"/>
  <c r="G1160" i="37"/>
  <c r="H1162" i="37"/>
  <c r="G1161" i="37"/>
  <c r="H1161" i="37"/>
  <c r="H1163" i="37"/>
  <c r="G1162" i="37"/>
  <c r="H1166" i="37"/>
  <c r="G1164" i="37"/>
  <c r="G1163" i="37"/>
  <c r="H1165" i="37"/>
  <c r="H1164" i="37"/>
  <c r="G1165" i="37"/>
  <c r="G1166" i="37"/>
  <c r="G1167" i="37"/>
  <c r="H1168" i="37"/>
  <c r="G1168" i="37"/>
  <c r="H1171" i="37"/>
  <c r="H1167" i="37"/>
  <c r="G1169" i="37"/>
  <c r="H1169" i="37"/>
  <c r="H1170" i="37"/>
  <c r="G1170" i="37"/>
  <c r="G1171" i="37"/>
  <c r="H1172" i="37"/>
  <c r="G1172" i="37"/>
  <c r="G1173" i="37"/>
  <c r="H1173" i="37"/>
  <c r="G1174" i="37"/>
  <c r="H1174" i="37"/>
  <c r="H1175" i="37"/>
  <c r="G1175" i="37"/>
  <c r="H1176" i="37"/>
  <c r="G1176" i="37"/>
  <c r="H1177" i="37"/>
  <c r="G1177" i="37"/>
  <c r="G1178" i="37"/>
  <c r="H1178" i="37"/>
  <c r="H1179" i="37"/>
  <c r="G1179" i="37"/>
  <c r="G1180" i="37"/>
  <c r="H1180" i="37"/>
  <c r="G1181" i="37"/>
  <c r="H1181" i="37"/>
  <c r="H1182" i="37"/>
  <c r="G1182" i="37"/>
  <c r="G1183" i="37"/>
  <c r="H1183" i="37"/>
  <c r="G1184" i="37"/>
  <c r="H1184" i="37"/>
  <c r="H1185" i="37"/>
  <c r="G1185" i="37"/>
  <c r="H1186" i="37"/>
  <c r="G1186" i="37"/>
  <c r="G1187" i="37"/>
  <c r="H1187" i="37"/>
  <c r="H1188" i="37"/>
  <c r="G1188" i="37"/>
  <c r="G1189" i="37"/>
  <c r="H1189" i="37"/>
  <c r="G1190" i="37"/>
  <c r="H1190" i="37"/>
  <c r="G1191" i="37"/>
  <c r="H1191" i="37"/>
  <c r="G1192" i="37"/>
  <c r="H1192" i="37"/>
  <c r="H1193" i="37"/>
  <c r="G1193" i="37"/>
  <c r="H1194" i="37"/>
  <c r="G1194" i="37"/>
  <c r="G1196" i="37"/>
  <c r="H1195" i="37"/>
  <c r="G1195" i="37"/>
  <c r="H1196" i="37"/>
  <c r="H1197" i="37"/>
  <c r="G1197" i="37"/>
  <c r="H1199" i="37"/>
  <c r="H1198" i="37"/>
  <c r="G1198" i="37"/>
  <c r="G1199" i="37"/>
  <c r="H1200" i="37"/>
  <c r="G1200" i="37"/>
  <c r="H1201" i="37"/>
  <c r="G1201" i="37"/>
  <c r="G1204" i="37"/>
  <c r="G1202" i="37"/>
  <c r="H1202" i="37"/>
  <c r="G1203" i="37"/>
  <c r="H1205" i="37"/>
  <c r="H1203" i="37"/>
  <c r="H1204" i="37"/>
  <c r="H1207" i="37"/>
  <c r="G1206" i="37"/>
  <c r="G1205" i="37"/>
  <c r="H1208" i="37"/>
  <c r="H1206" i="37"/>
  <c r="G1207" i="37"/>
  <c r="H1211" i="37"/>
  <c r="G1208" i="37"/>
  <c r="G1210" i="37"/>
  <c r="H1209" i="37"/>
  <c r="G1209" i="37"/>
  <c r="H1210" i="37"/>
  <c r="H1213" i="37"/>
  <c r="G1211" i="37"/>
  <c r="G1213" i="37"/>
  <c r="G1215" i="37"/>
  <c r="G1212" i="37"/>
  <c r="H1212" i="37"/>
  <c r="H1214" i="37"/>
  <c r="G1214" i="37"/>
  <c r="H1215" i="37"/>
  <c r="H1217" i="37"/>
  <c r="G1216" i="37"/>
  <c r="H1216" i="37"/>
  <c r="G1217" i="37"/>
  <c r="G1218" i="37"/>
  <c r="G1221" i="37"/>
  <c r="G1219" i="37"/>
  <c r="H1219" i="37"/>
  <c r="H1218" i="37"/>
  <c r="H1221" i="37"/>
  <c r="H1220" i="37"/>
  <c r="G1220" i="37"/>
  <c r="G1222" i="37"/>
  <c r="H1222" i="37"/>
  <c r="H1223" i="37"/>
  <c r="G1223" i="37"/>
  <c r="H1224" i="37"/>
  <c r="G1224" i="37"/>
  <c r="H1225" i="37"/>
  <c r="G1225" i="37"/>
  <c r="G1226" i="37"/>
  <c r="H1226" i="37"/>
  <c r="H1227" i="37"/>
  <c r="G1227" i="37"/>
  <c r="G1228" i="37"/>
  <c r="H1228" i="37"/>
  <c r="H1229" i="37"/>
  <c r="G1229" i="37"/>
  <c r="G1230" i="37"/>
  <c r="H1230" i="37"/>
  <c r="H1231" i="37"/>
  <c r="G1231" i="37"/>
  <c r="H1232" i="37"/>
  <c r="G1232" i="37"/>
  <c r="H1233" i="37"/>
  <c r="G1233" i="37"/>
  <c r="G1234" i="37"/>
  <c r="G1235" i="37"/>
  <c r="H1235" i="37"/>
  <c r="H1234" i="37"/>
  <c r="G1236" i="37"/>
  <c r="G1237" i="37"/>
  <c r="H1236" i="37"/>
  <c r="H1237" i="37"/>
  <c r="H1238" i="37"/>
  <c r="G1238" i="37"/>
  <c r="H1239" i="37"/>
  <c r="H1240" i="37"/>
  <c r="G1242" i="37"/>
  <c r="G1239" i="37"/>
  <c r="G1240" i="37"/>
  <c r="H1241" i="37"/>
  <c r="G1241" i="37"/>
  <c r="H1242" i="37"/>
  <c r="H1243" i="37"/>
  <c r="G1243" i="37"/>
  <c r="G1244" i="37"/>
  <c r="G1245" i="37"/>
  <c r="H1245" i="37"/>
  <c r="H1244" i="37"/>
  <c r="H1246" i="37"/>
  <c r="G1246" i="37"/>
  <c r="H1247" i="37"/>
  <c r="G1247" i="37"/>
  <c r="G1248" i="37"/>
  <c r="H1248" i="37"/>
  <c r="G1249" i="37"/>
  <c r="H1249" i="37"/>
  <c r="G1250" i="37"/>
  <c r="H1250" i="37"/>
  <c r="G1251" i="37"/>
  <c r="H1251" i="37"/>
  <c r="H1252" i="37"/>
  <c r="G1252" i="37"/>
  <c r="G1253" i="37"/>
  <c r="H1253" i="37"/>
  <c r="G1254" i="37"/>
  <c r="H1254" i="37"/>
  <c r="H1256" i="37"/>
  <c r="G1255" i="37"/>
  <c r="G1256" i="37"/>
  <c r="H1255" i="37"/>
  <c r="H1260" i="37"/>
  <c r="G1258" i="37"/>
  <c r="G1257" i="37"/>
  <c r="H1257" i="37"/>
  <c r="H1258" i="37"/>
  <c r="H1262" i="37"/>
  <c r="G1259" i="37"/>
  <c r="G1260" i="37"/>
  <c r="G1261" i="37"/>
  <c r="H1259" i="37"/>
  <c r="G1262" i="37"/>
  <c r="G1264" i="37"/>
  <c r="H1261" i="37"/>
  <c r="H1263" i="37"/>
  <c r="G1263" i="37"/>
  <c r="H1264" i="37"/>
  <c r="G1265" i="37"/>
  <c r="G1266" i="37"/>
  <c r="H1265" i="37"/>
  <c r="H1266" i="37"/>
  <c r="H1268" i="37"/>
  <c r="G1267" i="37"/>
  <c r="H1267" i="37"/>
  <c r="G1269" i="37"/>
  <c r="G1268" i="37"/>
  <c r="H1269" i="37"/>
  <c r="G1270" i="37"/>
  <c r="H1270" i="37"/>
  <c r="G1272" i="37"/>
  <c r="G1271" i="37"/>
  <c r="G1274" i="37"/>
  <c r="H1271" i="37"/>
  <c r="H1274" i="37"/>
  <c r="H1273" i="37"/>
  <c r="H1272" i="37"/>
  <c r="G1277" i="37"/>
  <c r="G1273" i="37"/>
  <c r="H1276" i="37"/>
  <c r="G1275" i="37"/>
  <c r="H1277" i="37"/>
  <c r="H1275" i="37"/>
  <c r="G1276" i="37"/>
  <c r="H1278" i="37"/>
  <c r="G1278" i="37"/>
  <c r="H1279" i="37"/>
  <c r="G1282" i="37"/>
  <c r="G1280" i="37"/>
  <c r="G1279" i="37"/>
  <c r="H1280" i="37"/>
  <c r="G1283" i="37"/>
  <c r="G1281" i="37"/>
  <c r="H1282" i="37"/>
  <c r="H1281" i="37"/>
  <c r="H1283" i="37"/>
  <c r="G1284" i="37"/>
  <c r="H1285" i="37"/>
  <c r="G1285" i="37"/>
  <c r="H1284" i="37"/>
  <c r="G1286" i="37"/>
  <c r="G1288" i="37"/>
  <c r="H1286" i="37"/>
  <c r="G1287" i="37"/>
  <c r="G1290" i="37"/>
  <c r="H1287" i="37"/>
  <c r="H1288" i="37"/>
  <c r="G1292" i="37"/>
  <c r="H1290" i="37"/>
  <c r="G1291" i="37"/>
  <c r="G1293" i="37"/>
  <c r="H1292" i="37"/>
  <c r="H1289" i="37"/>
  <c r="H1291" i="37"/>
  <c r="G1289" i="37"/>
  <c r="H1295" i="37"/>
  <c r="H1293" i="37"/>
  <c r="H1294" i="37"/>
  <c r="G1294" i="37"/>
  <c r="H1296" i="37"/>
  <c r="G1295" i="37"/>
  <c r="G1296" i="37"/>
  <c r="G1298" i="37"/>
  <c r="H1297" i="37"/>
  <c r="H1298" i="37"/>
  <c r="H1299" i="37"/>
  <c r="G1299" i="37"/>
  <c r="G1297" i="37"/>
  <c r="H1300" i="37"/>
  <c r="H1302" i="37"/>
  <c r="G1300" i="37"/>
  <c r="G1302" i="37"/>
  <c r="H1301" i="37"/>
  <c r="G1301" i="37"/>
  <c r="G1303" i="37"/>
  <c r="H1303" i="37"/>
  <c r="G1305" i="37"/>
  <c r="H1304" i="37"/>
  <c r="H1306" i="37"/>
  <c r="H1305" i="37"/>
  <c r="G1304" i="37"/>
  <c r="G1308" i="37"/>
  <c r="G1306" i="37"/>
  <c r="H1308" i="37"/>
  <c r="G1307" i="37"/>
  <c r="H1307" i="37"/>
  <c r="G1309" i="37"/>
  <c r="H1309" i="37"/>
  <c r="G1311" i="37"/>
  <c r="G1312" i="37"/>
  <c r="H1310" i="37"/>
  <c r="G1310" i="37"/>
  <c r="H1311" i="37"/>
  <c r="H1313" i="37"/>
  <c r="H1312" i="37"/>
  <c r="G1315" i="37"/>
  <c r="H1314" i="37"/>
  <c r="G1313" i="37"/>
  <c r="H1315" i="37"/>
  <c r="G1314" i="37"/>
  <c r="H1319" i="37"/>
  <c r="G1318" i="37"/>
  <c r="H1316" i="37"/>
  <c r="G1316" i="37"/>
  <c r="G1320" i="37"/>
  <c r="H1318" i="37"/>
  <c r="G1317" i="37"/>
  <c r="H1317" i="37"/>
  <c r="G1319" i="37"/>
  <c r="H1320" i="37"/>
  <c r="G1321" i="37"/>
  <c r="G1322" i="37"/>
  <c r="H1323" i="37"/>
  <c r="H1321" i="37"/>
  <c r="G1326" i="37"/>
  <c r="H1322" i="37"/>
  <c r="G1323" i="37"/>
  <c r="G1324" i="37"/>
  <c r="H1324" i="37"/>
  <c r="G1325" i="37"/>
  <c r="H1325" i="37"/>
  <c r="H1326" i="37"/>
  <c r="G1329" i="37"/>
  <c r="G1327" i="37"/>
  <c r="H1327" i="37"/>
  <c r="G1328" i="37"/>
  <c r="H1328" i="37"/>
  <c r="H1329" i="37"/>
  <c r="H1330" i="37"/>
  <c r="G1331" i="37"/>
  <c r="H1331" i="37"/>
  <c r="G1332" i="37"/>
  <c r="G1330" i="37"/>
  <c r="H1332" i="37"/>
  <c r="H1333" i="37"/>
  <c r="G1334" i="37"/>
  <c r="G1333" i="37"/>
  <c r="H1334" i="37"/>
  <c r="G1337" i="37"/>
  <c r="G1335" i="37"/>
  <c r="H1335" i="37"/>
  <c r="H1339" i="37"/>
  <c r="G1336" i="37"/>
  <c r="H1336" i="37"/>
  <c r="H1337" i="37"/>
  <c r="G1338" i="37"/>
  <c r="H1338" i="37"/>
  <c r="H1340" i="37"/>
  <c r="G1340" i="37"/>
  <c r="G1342" i="37"/>
  <c r="G1339" i="37"/>
  <c r="G1341" i="37"/>
  <c r="H1341" i="37"/>
  <c r="H1342" i="37"/>
  <c r="G1343" i="37"/>
  <c r="H1343" i="37"/>
  <c r="H1345" i="37"/>
  <c r="G1344" i="37"/>
  <c r="H1344" i="37"/>
  <c r="H1347" i="37"/>
  <c r="G1345" i="37"/>
  <c r="G1346" i="37"/>
  <c r="H1346" i="37"/>
  <c r="G1347" i="37"/>
  <c r="G1349" i="37"/>
  <c r="H1349" i="37"/>
  <c r="H1348" i="37"/>
  <c r="G1348" i="37"/>
  <c r="G1352" i="37"/>
  <c r="H1350" i="37"/>
  <c r="H1351" i="37"/>
  <c r="G1350" i="37"/>
  <c r="H1352" i="37"/>
  <c r="G1355" i="37"/>
  <c r="H1353" i="37"/>
  <c r="G1351" i="37"/>
  <c r="G1354" i="37"/>
  <c r="H1354" i="37"/>
  <c r="G1353" i="37"/>
  <c r="G1356" i="37"/>
  <c r="H1356" i="37"/>
  <c r="H1355" i="37"/>
  <c r="G1357" i="37"/>
  <c r="G1358" i="37"/>
  <c r="H1357" i="37"/>
  <c r="H1359" i="37"/>
  <c r="H1358" i="37"/>
  <c r="H1361" i="37"/>
  <c r="G1359" i="37"/>
  <c r="G1360" i="37"/>
  <c r="H1360" i="37"/>
  <c r="G1361" i="37"/>
  <c r="G1363" i="37"/>
  <c r="G1364" i="37"/>
  <c r="H1364" i="37"/>
  <c r="H1362" i="37"/>
  <c r="G1362" i="37"/>
  <c r="H1363" i="37"/>
  <c r="H1367" i="37"/>
  <c r="G1367" i="37"/>
  <c r="G1366" i="37"/>
  <c r="G1365" i="37"/>
  <c r="H1365" i="37"/>
  <c r="H1366" i="37"/>
  <c r="G1371" i="37"/>
  <c r="G1370" i="37"/>
  <c r="H1368" i="37"/>
  <c r="H1370" i="37"/>
  <c r="G1369" i="37"/>
  <c r="G1368" i="37"/>
  <c r="H1369" i="37"/>
  <c r="G1372" i="37"/>
  <c r="H1371" i="37"/>
  <c r="H1372" i="37"/>
  <c r="G1374" i="37"/>
  <c r="G1373" i="37"/>
  <c r="G1375" i="37"/>
  <c r="H1373" i="37"/>
  <c r="H1374" i="37"/>
  <c r="H1375" i="37"/>
  <c r="H1376" i="37"/>
  <c r="G1377" i="37"/>
  <c r="G1376" i="37"/>
  <c r="H1377" i="37"/>
  <c r="G1378" i="37"/>
  <c r="H1378" i="37"/>
  <c r="G1379" i="37"/>
  <c r="H1379" i="37"/>
  <c r="H1380" i="37"/>
  <c r="G1381" i="37"/>
  <c r="H1381" i="37"/>
  <c r="G1382" i="37"/>
  <c r="G1380" i="37"/>
  <c r="H1382" i="37"/>
  <c r="G1383" i="37"/>
  <c r="G1384" i="37"/>
  <c r="H1383" i="37"/>
  <c r="G1385" i="37"/>
  <c r="H1384" i="37"/>
  <c r="H1385" i="37"/>
  <c r="H1387" i="37"/>
  <c r="G1388" i="37"/>
  <c r="H1386" i="37"/>
  <c r="G1386" i="37"/>
  <c r="G1389" i="37"/>
  <c r="G1387" i="37"/>
  <c r="H1388" i="37"/>
  <c r="H1391" i="37"/>
  <c r="H1389" i="37"/>
  <c r="G1390" i="37"/>
  <c r="H1390" i="37"/>
  <c r="G1391" i="37"/>
  <c r="H1394" i="37"/>
  <c r="G1392" i="37"/>
  <c r="H1392" i="37"/>
  <c r="H1393" i="37"/>
  <c r="G1394" i="37"/>
  <c r="G1393" i="37"/>
  <c r="H1395" i="37"/>
  <c r="G1395" i="37"/>
  <c r="H1397" i="37"/>
  <c r="G1396" i="37"/>
  <c r="H1396" i="37"/>
  <c r="G1397" i="37"/>
  <c r="G1398" i="37"/>
  <c r="H1398" i="37"/>
  <c r="G1399" i="37"/>
  <c r="H1399" i="37"/>
  <c r="H1400" i="37"/>
  <c r="H1402" i="37"/>
  <c r="G1400" i="37"/>
  <c r="H1401" i="37"/>
  <c r="G1401" i="37"/>
  <c r="G1402" i="37"/>
  <c r="G1405" i="37"/>
  <c r="H1403" i="37"/>
  <c r="G1406" i="37"/>
  <c r="H1404" i="37"/>
  <c r="G1403" i="37"/>
  <c r="G1404" i="37"/>
  <c r="H1406" i="37"/>
  <c r="H1405" i="37"/>
  <c r="G1407" i="37"/>
  <c r="H1407" i="37"/>
  <c r="G1408" i="37"/>
  <c r="H1408" i="37"/>
  <c r="G1412" i="37"/>
  <c r="G1410" i="37"/>
  <c r="G1409" i="37"/>
  <c r="H1410" i="37"/>
  <c r="H1409" i="37"/>
  <c r="G1411" i="37"/>
  <c r="H1412" i="37"/>
  <c r="H1411" i="37"/>
  <c r="G1413" i="37"/>
  <c r="H1414" i="37"/>
  <c r="G1414" i="37"/>
  <c r="H1413" i="37"/>
  <c r="G1415" i="37"/>
  <c r="H1415" i="37"/>
  <c r="G1416" i="37"/>
  <c r="G1417" i="37"/>
  <c r="H1416" i="37"/>
  <c r="H1417" i="37"/>
  <c r="H1419" i="37"/>
  <c r="G1419" i="37"/>
  <c r="G1418" i="37"/>
  <c r="H1418" i="37"/>
  <c r="G1420" i="37"/>
  <c r="H1421" i="37"/>
  <c r="G1421" i="37"/>
  <c r="H1420" i="37"/>
  <c r="G1424" i="37"/>
  <c r="H1423" i="37"/>
  <c r="H1422" i="37"/>
  <c r="H1424" i="37"/>
  <c r="G1425" i="37"/>
  <c r="G1426" i="37"/>
  <c r="G1423" i="37"/>
  <c r="G1422" i="37"/>
  <c r="H1425" i="37"/>
  <c r="H1429" i="37"/>
  <c r="G1427" i="37"/>
  <c r="H1426" i="37"/>
  <c r="H1427" i="37"/>
  <c r="G1430" i="37"/>
  <c r="G1429" i="37"/>
  <c r="H1428" i="37"/>
  <c r="G1428" i="37"/>
  <c r="H1430" i="37"/>
  <c r="H1433" i="37"/>
  <c r="H1431" i="37"/>
  <c r="G1432" i="37"/>
  <c r="H1432" i="37"/>
  <c r="G1431" i="37"/>
  <c r="G1433" i="37"/>
  <c r="H1434" i="37"/>
  <c r="G1434" i="37"/>
  <c r="G1436" i="37"/>
  <c r="G1435" i="37"/>
  <c r="G1437" i="37"/>
  <c r="H1435" i="37"/>
  <c r="H1436" i="37"/>
  <c r="H1438" i="37"/>
  <c r="H1437" i="37"/>
  <c r="G1438" i="37"/>
  <c r="G1439" i="37"/>
  <c r="H1439" i="37"/>
  <c r="G1440" i="37"/>
  <c r="H1440" i="37"/>
  <c r="G1441" i="37"/>
  <c r="H1441" i="37"/>
  <c r="G1443" i="37"/>
  <c r="G1444" i="37"/>
  <c r="H1442" i="37"/>
  <c r="G1442" i="37"/>
  <c r="G1445" i="37"/>
  <c r="H1446" i="37"/>
  <c r="H1445" i="37"/>
  <c r="H1444" i="37"/>
  <c r="H1443" i="37"/>
  <c r="H1448" i="37"/>
  <c r="G1447" i="37"/>
  <c r="G1449" i="37"/>
  <c r="G1450" i="37"/>
  <c r="G1446" i="37"/>
  <c r="G1448" i="37"/>
  <c r="H1447" i="37"/>
  <c r="H1449" i="37"/>
  <c r="G1451" i="37"/>
  <c r="G1452" i="37"/>
  <c r="G1454" i="37"/>
  <c r="H1452" i="37"/>
  <c r="G1453" i="37"/>
  <c r="H1451" i="37"/>
  <c r="H1450" i="37"/>
  <c r="H1453" i="37"/>
  <c r="H1454" i="37"/>
  <c r="G1457" i="37"/>
  <c r="G1455" i="37"/>
  <c r="H1456" i="37"/>
  <c r="H1457" i="37"/>
  <c r="H1455" i="37"/>
  <c r="G1456" i="37"/>
  <c r="H1458" i="37"/>
  <c r="G1458" i="37"/>
  <c r="G1461" i="37"/>
  <c r="G1460" i="37"/>
  <c r="H1460" i="37"/>
  <c r="G1459" i="37"/>
  <c r="H1461" i="37"/>
  <c r="H1459" i="37"/>
  <c r="G1463" i="37"/>
  <c r="H1462" i="37"/>
  <c r="G1462" i="37"/>
  <c r="H1463" i="37"/>
  <c r="H1464" i="37"/>
  <c r="G1464" i="37"/>
  <c r="H1466" i="37"/>
  <c r="H1465" i="37"/>
  <c r="G1465" i="37"/>
  <c r="H1467" i="37"/>
  <c r="H1468" i="37"/>
  <c r="G1466" i="37"/>
  <c r="G1468" i="37"/>
  <c r="G1467" i="37"/>
  <c r="G1469" i="37"/>
  <c r="H1469" i="37"/>
  <c r="G1470" i="37"/>
  <c r="H1470" i="37"/>
  <c r="G1474" i="37"/>
  <c r="H1472" i="37"/>
  <c r="G1471" i="37"/>
  <c r="G1472" i="37"/>
  <c r="H1471" i="37"/>
  <c r="G1476" i="37"/>
  <c r="G1473" i="37"/>
  <c r="H1474" i="37"/>
  <c r="H1473" i="37"/>
  <c r="H1475" i="37"/>
  <c r="G1475" i="37"/>
  <c r="H1476" i="37"/>
  <c r="H1479" i="37"/>
  <c r="G1477" i="37"/>
  <c r="H1477" i="37"/>
  <c r="G1481" i="37"/>
  <c r="G1478" i="37"/>
  <c r="H1482" i="37"/>
  <c r="H1478" i="37"/>
  <c r="G1479" i="37"/>
  <c r="H1480" i="37"/>
  <c r="G1484" i="37"/>
  <c r="G1480" i="37"/>
  <c r="H1481" i="37"/>
  <c r="G1486" i="37"/>
  <c r="G1482" i="37"/>
  <c r="H1483" i="37"/>
  <c r="G1483" i="37"/>
  <c r="H1484" i="37"/>
  <c r="G1485" i="37"/>
  <c r="H1485" i="37"/>
  <c r="H1486" i="37"/>
  <c r="H1487" i="37"/>
  <c r="G1491" i="37"/>
  <c r="G1487" i="37"/>
  <c r="G1488" i="37"/>
  <c r="G1492" i="37"/>
  <c r="H1488" i="37"/>
  <c r="G1489" i="37"/>
  <c r="H1489" i="37"/>
  <c r="H1490" i="37"/>
  <c r="G1490" i="37"/>
  <c r="G1495" i="37"/>
  <c r="H1491" i="37"/>
  <c r="H1492" i="37"/>
  <c r="G1493" i="37"/>
  <c r="H1493" i="37"/>
  <c r="G1494" i="37"/>
  <c r="H1494" i="37"/>
  <c r="H1495" i="37"/>
  <c r="G1499" i="37"/>
  <c r="H1496" i="37"/>
  <c r="G1496" i="37"/>
  <c r="G1497" i="37"/>
  <c r="H1497" i="37"/>
  <c r="H1498" i="37"/>
  <c r="G1498" i="37"/>
  <c r="H1499" i="37"/>
  <c r="H1501" i="37"/>
  <c r="G1501" i="37"/>
  <c r="G1500" i="37"/>
  <c r="H1500" i="37"/>
  <c r="G1503" i="37"/>
  <c r="H1502" i="37"/>
  <c r="H1503" i="37"/>
  <c r="G1502" i="37"/>
  <c r="H1504" i="37"/>
  <c r="G1504" i="37"/>
  <c r="H1505" i="37"/>
  <c r="G1505" i="37"/>
  <c r="G1506" i="37"/>
  <c r="H1506" i="37"/>
  <c r="G1507" i="37"/>
  <c r="H1507" i="37"/>
  <c r="G1508" i="37"/>
  <c r="H1508" i="37"/>
  <c r="G1509" i="37"/>
  <c r="H1509" i="37"/>
  <c r="G1510" i="37"/>
  <c r="H1510" i="37"/>
  <c r="H1511" i="37"/>
  <c r="G1511" i="37"/>
  <c r="H1512" i="37"/>
  <c r="G1512" i="37"/>
  <c r="H1513" i="37"/>
  <c r="G1513" i="37"/>
  <c r="G1514" i="37"/>
  <c r="H1514" i="37"/>
  <c r="H1515" i="37"/>
  <c r="G1515" i="37"/>
  <c r="G1516" i="37"/>
  <c r="H1516" i="37"/>
  <c r="H1517" i="37"/>
  <c r="G1517" i="37"/>
  <c r="G1518" i="37"/>
  <c r="H1518" i="37"/>
  <c r="G1519" i="37"/>
  <c r="H1519" i="37"/>
  <c r="H1520" i="37"/>
  <c r="G1520" i="37"/>
  <c r="G1521" i="37"/>
  <c r="H1525" i="37"/>
  <c r="H1521" i="37"/>
  <c r="H1522" i="37"/>
  <c r="G1522" i="37"/>
  <c r="G1523" i="37"/>
  <c r="H1523" i="37"/>
  <c r="G1524" i="37"/>
  <c r="H1524" i="37"/>
  <c r="G1525" i="37"/>
  <c r="H1526" i="37"/>
  <c r="G1526" i="37"/>
  <c r="H1527" i="37"/>
  <c r="G1527" i="37"/>
  <c r="G1528" i="37"/>
  <c r="G1532" i="37"/>
  <c r="H1528" i="37"/>
  <c r="H1529" i="37"/>
  <c r="H1533" i="37"/>
  <c r="G1529" i="37"/>
  <c r="H1530" i="37"/>
  <c r="G1530" i="37"/>
  <c r="H1531" i="37"/>
  <c r="G1531" i="37"/>
  <c r="H1532" i="37"/>
  <c r="G1533" i="37"/>
  <c r="H1534" i="37"/>
  <c r="G1534" i="37"/>
  <c r="H1535" i="37"/>
  <c r="G1535" i="37"/>
  <c r="H1536" i="37"/>
  <c r="G1536" i="37"/>
  <c r="H1537" i="37"/>
  <c r="G1537" i="37"/>
  <c r="G1538" i="37"/>
  <c r="H1538" i="37"/>
  <c r="H1539" i="37"/>
  <c r="G1539" i="37"/>
  <c r="H1540" i="37"/>
  <c r="G1540" i="37"/>
  <c r="H1541" i="37"/>
  <c r="G1541" i="37"/>
  <c r="H1542" i="37"/>
  <c r="G1543" i="37"/>
  <c r="H1543" i="37"/>
  <c r="G1542" i="37"/>
  <c r="G1547" i="37"/>
  <c r="G1545" i="37"/>
  <c r="G1544" i="37"/>
  <c r="H1544" i="37"/>
  <c r="H1545" i="37"/>
  <c r="G1546" i="37"/>
  <c r="H1549" i="37"/>
  <c r="H1547" i="37"/>
  <c r="H1546" i="37"/>
  <c r="G1548" i="37"/>
  <c r="G1550" i="37"/>
  <c r="H1548" i="37"/>
  <c r="G1551" i="37"/>
  <c r="G1549" i="37"/>
  <c r="H1551" i="37"/>
  <c r="H1550" i="37"/>
  <c r="G1552" i="37"/>
  <c r="H1552" i="37"/>
  <c r="G1555" i="37"/>
  <c r="H1554" i="37"/>
  <c r="G1553" i="37"/>
  <c r="H1553" i="37"/>
  <c r="G1556" i="37"/>
  <c r="H1555" i="37"/>
  <c r="G1554" i="37"/>
  <c r="G1557" i="37"/>
  <c r="H1558" i="37"/>
  <c r="G1558" i="37"/>
  <c r="G1559" i="37"/>
  <c r="H1556" i="37"/>
  <c r="H1557" i="37"/>
  <c r="H1559" i="37"/>
  <c r="G1560" i="37"/>
  <c r="H1561" i="37"/>
  <c r="H1560" i="37"/>
  <c r="G1563" i="37"/>
  <c r="H1562" i="37"/>
  <c r="G1561" i="37"/>
  <c r="H1564" i="37"/>
  <c r="G1565" i="37"/>
  <c r="H1563" i="37"/>
  <c r="G1562" i="37"/>
  <c r="H1566" i="37"/>
  <c r="H1565" i="37"/>
  <c r="G1564" i="37"/>
  <c r="G1567" i="37"/>
  <c r="H1567" i="37"/>
  <c r="H1568" i="37"/>
  <c r="G1566" i="37"/>
  <c r="H1570" i="37"/>
  <c r="G1568" i="37"/>
  <c r="G1571" i="37"/>
  <c r="G1569" i="37"/>
  <c r="H1569" i="37"/>
  <c r="G1570" i="37"/>
  <c r="H1571" i="37"/>
  <c r="H1572" i="37"/>
  <c r="H1574" i="37"/>
  <c r="H1573" i="37"/>
  <c r="G1573" i="37"/>
  <c r="G1572" i="37"/>
  <c r="G1576" i="37"/>
  <c r="H1576" i="37"/>
  <c r="G1574" i="37"/>
  <c r="G1575" i="37"/>
  <c r="H1578" i="37"/>
  <c r="H1579" i="37"/>
  <c r="H1575" i="37"/>
  <c r="G1578" i="37"/>
  <c r="H1577" i="37"/>
  <c r="G1577" i="37"/>
  <c r="G1580" i="37"/>
  <c r="H1580" i="37"/>
  <c r="G1579" i="37"/>
  <c r="H1583" i="37"/>
  <c r="H1582" i="37"/>
  <c r="G1582" i="37"/>
  <c r="G1581" i="37"/>
  <c r="H1581" i="37"/>
  <c r="G1584" i="37"/>
  <c r="H1584" i="37"/>
  <c r="G1586" i="37"/>
  <c r="G1583" i="37"/>
  <c r="H1585" i="37"/>
  <c r="G1585" i="37"/>
  <c r="H1586" i="37"/>
  <c r="G1587" i="37"/>
  <c r="H1587" i="37"/>
  <c r="G1588" i="37"/>
  <c r="H1588" i="37"/>
  <c r="H1589" i="37"/>
  <c r="G1589" i="37"/>
  <c r="G1590" i="37"/>
  <c r="G1591" i="37"/>
  <c r="H1591" i="37"/>
  <c r="G1594" i="37"/>
  <c r="H1590" i="37"/>
  <c r="H1592" i="37"/>
  <c r="H1593" i="37"/>
  <c r="G1593" i="37"/>
  <c r="G1592" i="37"/>
  <c r="H1594" i="37"/>
  <c r="H1596" i="37"/>
  <c r="H1595" i="37"/>
  <c r="G1596" i="37"/>
  <c r="G1597" i="37"/>
  <c r="G1595" i="37"/>
  <c r="H1597" i="37"/>
  <c r="G1598" i="37"/>
  <c r="H1598" i="37"/>
  <c r="G1600" i="37"/>
  <c r="H1600" i="37"/>
  <c r="H1601" i="37"/>
  <c r="H1599" i="37"/>
  <c r="G1599" i="37"/>
  <c r="G1601" i="37"/>
  <c r="G1602" i="37"/>
  <c r="H1602" i="37"/>
  <c r="G1603" i="37"/>
  <c r="H1604" i="37"/>
  <c r="G1604" i="37"/>
  <c r="H1603" i="37"/>
  <c r="H1605" i="37"/>
  <c r="G1605" i="37"/>
  <c r="H1608" i="37"/>
  <c r="H1606" i="37"/>
  <c r="G1606" i="37"/>
  <c r="G1607" i="37"/>
  <c r="H1607" i="37"/>
  <c r="G1608" i="37"/>
  <c r="G1611" i="37"/>
  <c r="G1610" i="37"/>
  <c r="H1612" i="37"/>
  <c r="H1610" i="37"/>
  <c r="H1609" i="37"/>
  <c r="G1609" i="37"/>
  <c r="H1611" i="37"/>
  <c r="G1614" i="37"/>
  <c r="G1612" i="37"/>
  <c r="G1613" i="37"/>
  <c r="H1613" i="37"/>
  <c r="G1616" i="37"/>
  <c r="H1614" i="37"/>
  <c r="H1615" i="37"/>
  <c r="G1615" i="37"/>
  <c r="G1617" i="37"/>
  <c r="H1616" i="37"/>
  <c r="H1620" i="37"/>
  <c r="G1618" i="37"/>
  <c r="H1618" i="37"/>
  <c r="H1617" i="37"/>
  <c r="G1620" i="37"/>
  <c r="H1619" i="37"/>
  <c r="G1619" i="37"/>
  <c r="G1623" i="37"/>
  <c r="G1622" i="37"/>
  <c r="G1621" i="37"/>
  <c r="H1621" i="37"/>
  <c r="H1622" i="37"/>
  <c r="H1624" i="37"/>
  <c r="G1624" i="37"/>
  <c r="H1623" i="37"/>
  <c r="H1625" i="37"/>
  <c r="G1625" i="37"/>
  <c r="G1626" i="37"/>
  <c r="G1627" i="37"/>
  <c r="H1627" i="37"/>
  <c r="G1629" i="37"/>
  <c r="H1626" i="37"/>
  <c r="H1628" i="37"/>
  <c r="G1630" i="37"/>
  <c r="G1628" i="37"/>
  <c r="H1629" i="37"/>
  <c r="H1630" i="37"/>
  <c r="G1631" i="37"/>
  <c r="H1631" i="37"/>
  <c r="G1633" i="37"/>
  <c r="H1632" i="37"/>
  <c r="G1632" i="37"/>
  <c r="H1633" i="37"/>
  <c r="G1634" i="37"/>
  <c r="H1634" i="37"/>
  <c r="G1635" i="37"/>
  <c r="H1635" i="37"/>
  <c r="G1636" i="37"/>
  <c r="H1636" i="37"/>
  <c r="H1638" i="37"/>
  <c r="G1638" i="37"/>
  <c r="G1637" i="37"/>
  <c r="H1637" i="37"/>
  <c r="G1639" i="37"/>
  <c r="H1639" i="37"/>
  <c r="H1640" i="37"/>
  <c r="G1642" i="37"/>
  <c r="G1640" i="37"/>
  <c r="G1641" i="37"/>
  <c r="H1642" i="37"/>
  <c r="H1641" i="37"/>
  <c r="G1643" i="37"/>
  <c r="H1646" i="37"/>
  <c r="G1646" i="37"/>
  <c r="H1643" i="37"/>
  <c r="G1645" i="37"/>
  <c r="H1644" i="37"/>
  <c r="G1644" i="37"/>
  <c r="G1647" i="37"/>
  <c r="H1647" i="37"/>
  <c r="H1645" i="37"/>
  <c r="G1649" i="37"/>
  <c r="H1649" i="37"/>
  <c r="G1648" i="37"/>
  <c r="H1650" i="37"/>
  <c r="H1648" i="37"/>
  <c r="G1650" i="37"/>
  <c r="G1652" i="37"/>
  <c r="H1652" i="37"/>
  <c r="G1653" i="37"/>
  <c r="H1651" i="37"/>
  <c r="G1656" i="37"/>
  <c r="H1655" i="37"/>
  <c r="G1651" i="37"/>
  <c r="H1657" i="37"/>
  <c r="H1653" i="37"/>
  <c r="H1658" i="37"/>
  <c r="H1659" i="37"/>
  <c r="G1654" i="37"/>
  <c r="H1654" i="37"/>
  <c r="G1655" i="37"/>
  <c r="G1657" i="37"/>
  <c r="H1656" i="37"/>
  <c r="G1661" i="37"/>
  <c r="G1658" i="37"/>
  <c r="G1659" i="37"/>
  <c r="G1660" i="37"/>
  <c r="G1662" i="37"/>
  <c r="H1661" i="37"/>
  <c r="H1660" i="37"/>
  <c r="G1664" i="37"/>
  <c r="H1662" i="37"/>
  <c r="H1663" i="37"/>
  <c r="H1664" i="37"/>
  <c r="H1665" i="37"/>
  <c r="G1663" i="37"/>
  <c r="G1665" i="37"/>
  <c r="G1666" i="37"/>
  <c r="H1666" i="37"/>
  <c r="H1667" i="37"/>
  <c r="G1668" i="37"/>
  <c r="G1667" i="37"/>
  <c r="H1668" i="37"/>
  <c r="G1671" i="37"/>
  <c r="G1669" i="37"/>
  <c r="H1670" i="37"/>
  <c r="H1669" i="37"/>
  <c r="G1670" i="37"/>
  <c r="G1672" i="37"/>
  <c r="H1671" i="37"/>
  <c r="G1673" i="37"/>
  <c r="H1672" i="37"/>
  <c r="G1675" i="37"/>
  <c r="G1674" i="37"/>
  <c r="H1673" i="37"/>
  <c r="H1674" i="37"/>
  <c r="H1675" i="37"/>
  <c r="H1676" i="37"/>
  <c r="G1676" i="37"/>
  <c r="H1677" i="37"/>
  <c r="H1678" i="37"/>
  <c r="G1679" i="37"/>
  <c r="G1678" i="37"/>
  <c r="H1680" i="37"/>
  <c r="G1677" i="37"/>
  <c r="G1680" i="37"/>
  <c r="G1683" i="37"/>
  <c r="H1679" i="37"/>
  <c r="H1681" i="37"/>
  <c r="G1685" i="37"/>
  <c r="G1681" i="37"/>
  <c r="H1682" i="37"/>
  <c r="G1684" i="37"/>
  <c r="H1684" i="37"/>
  <c r="H1683" i="37"/>
  <c r="G1682" i="37"/>
  <c r="H1686" i="37"/>
  <c r="H1685" i="37"/>
  <c r="G1688" i="37"/>
  <c r="H1687" i="37"/>
  <c r="G1686" i="37"/>
  <c r="H1688" i="37"/>
  <c r="G1687" i="37"/>
  <c r="H1691" i="37"/>
  <c r="G1689" i="37"/>
  <c r="H1689" i="37"/>
  <c r="G1691" i="37"/>
  <c r="H1690" i="37"/>
  <c r="H1692" i="37"/>
  <c r="G1690" i="37"/>
  <c r="G1694" i="37"/>
  <c r="G1692" i="37"/>
  <c r="G1693" i="37"/>
  <c r="H1693" i="37"/>
  <c r="H1694" i="37"/>
  <c r="H1695" i="37"/>
  <c r="G1697" i="37"/>
  <c r="G1696" i="37"/>
  <c r="G1695" i="37"/>
  <c r="H1696" i="37"/>
  <c r="H1697" i="37"/>
  <c r="H1698" i="37"/>
  <c r="H1699" i="37"/>
  <c r="G1699" i="37"/>
  <c r="G1698" i="37"/>
  <c r="G1700" i="37"/>
  <c r="H1701" i="37"/>
  <c r="H1702" i="37"/>
  <c r="H1700" i="37"/>
  <c r="G1701" i="37"/>
  <c r="H1704" i="37"/>
  <c r="G1702" i="37"/>
  <c r="G1705" i="37"/>
  <c r="G1703" i="37"/>
  <c r="G1704" i="37"/>
  <c r="H1703" i="37"/>
  <c r="G1706" i="37"/>
  <c r="H1705" i="37"/>
  <c r="H1707" i="37"/>
  <c r="H1706" i="37"/>
  <c r="G1708" i="37"/>
  <c r="G1707" i="37"/>
  <c r="H1709" i="37"/>
  <c r="G1710" i="37"/>
  <c r="H1708" i="37"/>
  <c r="H1710" i="37"/>
  <c r="G1709" i="37"/>
  <c r="H1711" i="37"/>
  <c r="H1714" i="37"/>
  <c r="G1711" i="37"/>
  <c r="H1712" i="37"/>
  <c r="G1712" i="37"/>
  <c r="H1713" i="37"/>
  <c r="G1714" i="37"/>
  <c r="G1713" i="37"/>
  <c r="H1715" i="37"/>
  <c r="G1716" i="37"/>
  <c r="H1716" i="37"/>
  <c r="G1715" i="37"/>
  <c r="G1717" i="37"/>
  <c r="H1717" i="37"/>
  <c r="G1721" i="37"/>
  <c r="H1718" i="37"/>
  <c r="G1718" i="37"/>
  <c r="G1722" i="37"/>
  <c r="G1719" i="37"/>
  <c r="H1719" i="37"/>
  <c r="H1722" i="37"/>
  <c r="H1720" i="37"/>
  <c r="G1720" i="37"/>
  <c r="G1724" i="37"/>
  <c r="H1723" i="37"/>
  <c r="H1721" i="37"/>
  <c r="G1725" i="37"/>
  <c r="G1723" i="37"/>
  <c r="H1724" i="37"/>
  <c r="H1725" i="37"/>
  <c r="G1726" i="37"/>
  <c r="H1727" i="37"/>
  <c r="H1726" i="37"/>
  <c r="G1727" i="37"/>
  <c r="G1728" i="37"/>
  <c r="H1729" i="37"/>
  <c r="H1728" i="37"/>
  <c r="G1729" i="37"/>
  <c r="G1730" i="37"/>
  <c r="H1731" i="37"/>
  <c r="H1730" i="37"/>
  <c r="H1732" i="37"/>
  <c r="G1731" i="37"/>
  <c r="G1732" i="37"/>
  <c r="H1734" i="37"/>
  <c r="G1735" i="37"/>
  <c r="G1734" i="37"/>
  <c r="H1733" i="37"/>
  <c r="G1733" i="37"/>
  <c r="H1735" i="37"/>
  <c r="H1737" i="37"/>
  <c r="G1736" i="37"/>
  <c r="G1738" i="37"/>
  <c r="H1736" i="37"/>
  <c r="G1737" i="37"/>
  <c r="H1740" i="37"/>
  <c r="G1739" i="37"/>
  <c r="H1738" i="37"/>
  <c r="G1740" i="37"/>
  <c r="H1739" i="37"/>
  <c r="G1741" i="37"/>
  <c r="H1742" i="37"/>
  <c r="H1741" i="37"/>
  <c r="G1743" i="37"/>
  <c r="G1742" i="37"/>
  <c r="H1745" i="37"/>
  <c r="H1743" i="37"/>
  <c r="H1744" i="37"/>
  <c r="G1744" i="37"/>
  <c r="G1745" i="37"/>
  <c r="G1746" i="37"/>
  <c r="H1748" i="37"/>
  <c r="H1746" i="37"/>
  <c r="H1747" i="37"/>
  <c r="G1748" i="37"/>
  <c r="G1747" i="37"/>
  <c r="G1749" i="37"/>
  <c r="H1750" i="37"/>
  <c r="H1749" i="37"/>
  <c r="G1750" i="37"/>
  <c r="H1751" i="37"/>
  <c r="G1751" i="37"/>
  <c r="G1752" i="37"/>
  <c r="G1753" i="37"/>
  <c r="H1754" i="37"/>
  <c r="H1753" i="37"/>
  <c r="H1752" i="37"/>
  <c r="G1755" i="37"/>
  <c r="H1757" i="37"/>
  <c r="H1755" i="37"/>
  <c r="G1754" i="37"/>
  <c r="H1756" i="37"/>
  <c r="G1756" i="37"/>
  <c r="G1758" i="37"/>
  <c r="H1759" i="37"/>
  <c r="G1757" i="37"/>
  <c r="G1759" i="37"/>
  <c r="H1758" i="37"/>
  <c r="H1760" i="37"/>
  <c r="G1761" i="37"/>
  <c r="G1760" i="37"/>
  <c r="H1762" i="37"/>
  <c r="G1762" i="37"/>
  <c r="H1761" i="37"/>
  <c r="G1763" i="37"/>
  <c r="H1763" i="37"/>
  <c r="G1764" i="37"/>
  <c r="H1766" i="37"/>
  <c r="H1765" i="37"/>
  <c r="G1766" i="37"/>
  <c r="H1764" i="37"/>
  <c r="G1765" i="37"/>
  <c r="H1768" i="37"/>
  <c r="H1767" i="37"/>
  <c r="G1768" i="37"/>
  <c r="G1767" i="37"/>
  <c r="H1770" i="37"/>
  <c r="H1771" i="37"/>
  <c r="G1770" i="37"/>
  <c r="H1769" i="37"/>
  <c r="G1769" i="37"/>
  <c r="G1771" i="37"/>
  <c r="H1773" i="37"/>
  <c r="H1772" i="37"/>
  <c r="G1773" i="37"/>
  <c r="G1772" i="37"/>
  <c r="G1774" i="37"/>
  <c r="G1775" i="37"/>
  <c r="H1774" i="37"/>
  <c r="H1777" i="37"/>
  <c r="H1775" i="37"/>
  <c r="H1778" i="37"/>
  <c r="H1776" i="37"/>
  <c r="G1777" i="37"/>
  <c r="G1776" i="37"/>
  <c r="G1778" i="37"/>
  <c r="H1779" i="37"/>
  <c r="H1780" i="37"/>
  <c r="H1782" i="37"/>
  <c r="G1780" i="37"/>
  <c r="G1779" i="37"/>
  <c r="G1783" i="37"/>
  <c r="G1781" i="37"/>
  <c r="H1781" i="37"/>
  <c r="G1785" i="37"/>
  <c r="G1782" i="37"/>
  <c r="H1783" i="37"/>
  <c r="H1784" i="37"/>
  <c r="H1785" i="37"/>
  <c r="H1786" i="37"/>
  <c r="G1786" i="37"/>
  <c r="G1784" i="37"/>
  <c r="H1790" i="37"/>
  <c r="H1789" i="37"/>
  <c r="H1787" i="37"/>
  <c r="G1788" i="37"/>
  <c r="G1787" i="37"/>
  <c r="H1788" i="37"/>
  <c r="G1789" i="37"/>
  <c r="G1790" i="37"/>
  <c r="H1793" i="37"/>
  <c r="H1791" i="37"/>
  <c r="G1791" i="37"/>
  <c r="G1793" i="37"/>
  <c r="H1792" i="37"/>
  <c r="G1792" i="37"/>
  <c r="H1794" i="37"/>
  <c r="G1794" i="37"/>
  <c r="G1795" i="37"/>
  <c r="G1796" i="37"/>
  <c r="H1795" i="37"/>
  <c r="H1796" i="37"/>
  <c r="H1800" i="37"/>
  <c r="G1797" i="37"/>
  <c r="H1797" i="37"/>
  <c r="H1798" i="37"/>
  <c r="G1798" i="37"/>
  <c r="H1802" i="37"/>
  <c r="H1799" i="37"/>
  <c r="G1799" i="37"/>
  <c r="H1804" i="37"/>
  <c r="G1800" i="37"/>
  <c r="H1801" i="37"/>
  <c r="G1801" i="37"/>
  <c r="G1802" i="37"/>
  <c r="H1803" i="37"/>
  <c r="H1806" i="37"/>
  <c r="G1803" i="37"/>
  <c r="G1804" i="37"/>
  <c r="H1809" i="37"/>
  <c r="G1805" i="37"/>
  <c r="H1805" i="37"/>
  <c r="H1807" i="37"/>
  <c r="G1807" i="37"/>
  <c r="G1806" i="37"/>
  <c r="G1809" i="37"/>
  <c r="H1811" i="37"/>
  <c r="G1808" i="37"/>
  <c r="H1808" i="37"/>
  <c r="H1810" i="37"/>
  <c r="G1810" i="37"/>
  <c r="G1811" i="37"/>
  <c r="H1815" i="37"/>
  <c r="H1812" i="37"/>
  <c r="G1813" i="37"/>
  <c r="G1812" i="37"/>
  <c r="H1813" i="37"/>
  <c r="H1814" i="37"/>
  <c r="G1814" i="37"/>
  <c r="G1815" i="37"/>
  <c r="G1816" i="37"/>
  <c r="H1816" i="37"/>
  <c r="G1817" i="37"/>
  <c r="H1817" i="37"/>
  <c r="G1822" i="37"/>
  <c r="G1824" i="37"/>
  <c r="H1822" i="37"/>
  <c r="H1820" i="37"/>
  <c r="G1820" i="37"/>
  <c r="G1826" i="37"/>
  <c r="G1818" i="37"/>
  <c r="H1818" i="37"/>
  <c r="H1826" i="37"/>
  <c r="H9" i="26" l="1"/>
  <c r="K9" i="26" s="1"/>
  <c r="H8" i="26"/>
  <c r="K8" i="26" s="1"/>
  <c r="H7" i="26"/>
  <c r="K7" i="26" s="1"/>
  <c r="H6" i="26"/>
  <c r="K6" i="26" s="1"/>
  <c r="H5" i="26"/>
  <c r="K5" i="26" s="1"/>
  <c r="H4" i="26"/>
  <c r="K4" i="26" s="1"/>
  <c r="E4" i="35"/>
  <c r="E3" i="35"/>
  <c r="B3" i="36"/>
  <c r="D2" i="36"/>
  <c r="C4" i="35"/>
  <c r="D4" i="35" s="1"/>
  <c r="B4" i="35"/>
  <c r="D3" i="35"/>
  <c r="B3" i="35"/>
  <c r="A3" i="35"/>
  <c r="A4" i="35" s="1"/>
  <c r="A5" i="35" s="1"/>
  <c r="A6" i="35" s="1"/>
  <c r="A7" i="35" s="1"/>
  <c r="A8" i="35" s="1"/>
  <c r="D2" i="34"/>
  <c r="C2" i="34"/>
  <c r="E8" i="33"/>
  <c r="E9" i="33"/>
  <c r="E7" i="33"/>
  <c r="E6" i="33"/>
  <c r="E5" i="33"/>
  <c r="E4" i="33"/>
  <c r="E3" i="33"/>
  <c r="C4" i="33"/>
  <c r="B3" i="34"/>
  <c r="B4" i="34" s="1"/>
  <c r="B4" i="33"/>
  <c r="D3" i="33"/>
  <c r="D10" i="33" s="1"/>
  <c r="B3" i="33"/>
  <c r="A3" i="33"/>
  <c r="A4" i="33" s="1"/>
  <c r="A5" i="33" s="1"/>
  <c r="A6" i="33" s="1"/>
  <c r="A7" i="33" s="1"/>
  <c r="A8" i="33" s="1"/>
  <c r="A9" i="33" s="1"/>
  <c r="E5" i="30"/>
  <c r="C2" i="29"/>
  <c r="A2" i="29" s="1"/>
  <c r="E12" i="30"/>
  <c r="E11" i="30"/>
  <c r="E10" i="30"/>
  <c r="E9" i="30"/>
  <c r="E8" i="30"/>
  <c r="E7" i="30"/>
  <c r="E6" i="30"/>
  <c r="E4" i="30"/>
  <c r="E3" i="30"/>
  <c r="D13" i="30"/>
  <c r="B4" i="30"/>
  <c r="C2" i="28"/>
  <c r="E23" i="27"/>
  <c r="E22" i="27"/>
  <c r="E21" i="27"/>
  <c r="E20" i="27"/>
  <c r="E19" i="27"/>
  <c r="E18" i="27"/>
  <c r="E17" i="27"/>
  <c r="E16" i="27"/>
  <c r="E15" i="27"/>
  <c r="E14" i="27"/>
  <c r="E13" i="27"/>
  <c r="E12" i="27"/>
  <c r="E11" i="27"/>
  <c r="E10" i="27"/>
  <c r="E9" i="27"/>
  <c r="E8" i="27"/>
  <c r="E7" i="27"/>
  <c r="E6" i="27"/>
  <c r="E5" i="27"/>
  <c r="E4" i="27"/>
  <c r="D24" i="27"/>
  <c r="E3" i="27"/>
  <c r="C4" i="27"/>
  <c r="B5" i="27" s="1"/>
  <c r="C4" i="30"/>
  <c r="B5" i="30" s="1"/>
  <c r="D3" i="30"/>
  <c r="B3" i="30"/>
  <c r="A3" i="30"/>
  <c r="A4" i="30" s="1"/>
  <c r="A5" i="30" s="1"/>
  <c r="A6" i="30" s="1"/>
  <c r="A7" i="30" s="1"/>
  <c r="A8" i="30" s="1"/>
  <c r="A9" i="30" s="1"/>
  <c r="A10" i="30" s="1"/>
  <c r="A11" i="30" s="1"/>
  <c r="A12" i="30" s="1"/>
  <c r="B3" i="29"/>
  <c r="D2" i="29"/>
  <c r="C2" i="25"/>
  <c r="B3" i="28"/>
  <c r="D2" i="28"/>
  <c r="A2" i="28"/>
  <c r="B4" i="27"/>
  <c r="D3" i="27"/>
  <c r="B3" i="27"/>
  <c r="A3" i="27"/>
  <c r="A4" i="27" s="1"/>
  <c r="A5" i="27" s="1"/>
  <c r="A6" i="27" s="1"/>
  <c r="A7" i="27" s="1"/>
  <c r="A8" i="27" s="1"/>
  <c r="A9" i="27" s="1"/>
  <c r="A10" i="27" s="1"/>
  <c r="A11" i="27" s="1"/>
  <c r="A12" i="27" s="1"/>
  <c r="A13" i="27" s="1"/>
  <c r="A14" i="27" s="1"/>
  <c r="A15" i="27" s="1"/>
  <c r="A16" i="27" s="1"/>
  <c r="A17" i="27" s="1"/>
  <c r="A18" i="27" s="1"/>
  <c r="A19" i="27" s="1"/>
  <c r="A20" i="27" s="1"/>
  <c r="A21" i="27" s="1"/>
  <c r="A22" i="27" s="1"/>
  <c r="A23" i="27" s="1"/>
  <c r="E30" i="23"/>
  <c r="E29" i="23"/>
  <c r="E28" i="23"/>
  <c r="E27" i="23"/>
  <c r="E26" i="23"/>
  <c r="E25" i="23"/>
  <c r="E24" i="23"/>
  <c r="E23" i="23"/>
  <c r="E22" i="23"/>
  <c r="E6" i="23"/>
  <c r="E21" i="23"/>
  <c r="E20" i="23"/>
  <c r="E19" i="23"/>
  <c r="E18" i="23"/>
  <c r="E17" i="23"/>
  <c r="E16" i="23"/>
  <c r="E15" i="23"/>
  <c r="E14" i="23"/>
  <c r="E13" i="23"/>
  <c r="E12" i="23"/>
  <c r="E11" i="23"/>
  <c r="E10" i="23"/>
  <c r="E4" i="23"/>
  <c r="E9" i="23"/>
  <c r="E8" i="23"/>
  <c r="E7" i="23"/>
  <c r="E5" i="23"/>
  <c r="E3" i="23"/>
  <c r="D8" i="23"/>
  <c r="D9" i="23"/>
  <c r="D10" i="23"/>
  <c r="D11" i="23"/>
  <c r="D12" i="23"/>
  <c r="D13" i="23"/>
  <c r="D14" i="23"/>
  <c r="D15" i="23"/>
  <c r="D16" i="23"/>
  <c r="D17" i="23"/>
  <c r="D18" i="23"/>
  <c r="D19" i="23"/>
  <c r="D20" i="23"/>
  <c r="D21" i="23"/>
  <c r="D22" i="23"/>
  <c r="D23" i="23"/>
  <c r="D24" i="23"/>
  <c r="D25" i="23"/>
  <c r="D26" i="23"/>
  <c r="D27" i="23"/>
  <c r="D28" i="23"/>
  <c r="D29" i="23"/>
  <c r="D30" i="23"/>
  <c r="C5" i="23"/>
  <c r="C6" i="23" s="1"/>
  <c r="C7" i="23" s="1"/>
  <c r="C8" i="23" s="1"/>
  <c r="C9" i="23" s="1"/>
  <c r="C10" i="23" s="1"/>
  <c r="C11" i="23" s="1"/>
  <c r="C12" i="23" s="1"/>
  <c r="C13" i="23" s="1"/>
  <c r="C14" i="23" s="1"/>
  <c r="C15" i="23" s="1"/>
  <c r="C16" i="23" s="1"/>
  <c r="C17" i="23" s="1"/>
  <c r="C18" i="23" s="1"/>
  <c r="C19" i="23" s="1"/>
  <c r="C20" i="23" s="1"/>
  <c r="C4" i="23"/>
  <c r="B5" i="23" s="1"/>
  <c r="B3" i="25"/>
  <c r="D2" i="25"/>
  <c r="E10" i="21"/>
  <c r="E6" i="21"/>
  <c r="E9" i="21"/>
  <c r="E8" i="21"/>
  <c r="E7" i="21"/>
  <c r="D2" i="24"/>
  <c r="C2" i="24"/>
  <c r="A2" i="24" s="1"/>
  <c r="B3" i="24"/>
  <c r="E20" i="21"/>
  <c r="E11" i="21"/>
  <c r="E12" i="21"/>
  <c r="E13" i="21"/>
  <c r="E14" i="21"/>
  <c r="E15" i="21"/>
  <c r="E16" i="21"/>
  <c r="E17" i="21"/>
  <c r="E18" i="21"/>
  <c r="E19" i="21"/>
  <c r="E5" i="21"/>
  <c r="E4" i="21"/>
  <c r="E3" i="21"/>
  <c r="D4" i="23"/>
  <c r="B4" i="23"/>
  <c r="D3" i="23"/>
  <c r="D31" i="23" s="1"/>
  <c r="B3" i="23"/>
  <c r="A3" i="23"/>
  <c r="A4" i="23" s="1"/>
  <c r="A5" i="23" s="1"/>
  <c r="A6" i="23" s="1"/>
  <c r="A7" i="23" s="1"/>
  <c r="A8" i="23" s="1"/>
  <c r="A9" i="23" s="1"/>
  <c r="A10" i="23" s="1"/>
  <c r="A11" i="23" s="1"/>
  <c r="A12" i="23" s="1"/>
  <c r="A13" i="23" s="1"/>
  <c r="A14" i="23" s="1"/>
  <c r="A15" i="23" s="1"/>
  <c r="A16" i="23" s="1"/>
  <c r="A17" i="23" s="1"/>
  <c r="A18" i="23" s="1"/>
  <c r="A19" i="23" s="1"/>
  <c r="A20" i="23" s="1"/>
  <c r="A21" i="23" s="1"/>
  <c r="A22" i="23" s="1"/>
  <c r="A23" i="23" s="1"/>
  <c r="A24" i="23" s="1"/>
  <c r="A25" i="23" s="1"/>
  <c r="A26" i="23" s="1"/>
  <c r="A27" i="23" s="1"/>
  <c r="A28" i="23" s="1"/>
  <c r="B11" i="21"/>
  <c r="C11" i="21"/>
  <c r="C10" i="21"/>
  <c r="C9" i="21"/>
  <c r="C8" i="21"/>
  <c r="C7" i="21"/>
  <c r="C6" i="21"/>
  <c r="C5" i="21"/>
  <c r="C4" i="21"/>
  <c r="B4" i="21"/>
  <c r="E16" i="2"/>
  <c r="E15" i="2"/>
  <c r="E14" i="2"/>
  <c r="E13" i="2"/>
  <c r="E12" i="2"/>
  <c r="E11" i="2"/>
  <c r="E10" i="2"/>
  <c r="E9" i="2"/>
  <c r="E3" i="2"/>
  <c r="B3" i="2"/>
  <c r="E7" i="19"/>
  <c r="E6" i="19"/>
  <c r="E5" i="19"/>
  <c r="E4" i="19"/>
  <c r="E9" i="19"/>
  <c r="E8" i="19"/>
  <c r="E3" i="19"/>
  <c r="B3" i="19"/>
  <c r="B3" i="21"/>
  <c r="D3" i="21"/>
  <c r="A3" i="21"/>
  <c r="A4" i="21" s="1"/>
  <c r="A5" i="21" s="1"/>
  <c r="A6" i="21" s="1"/>
  <c r="A7" i="21" s="1"/>
  <c r="R9" i="20"/>
  <c r="P9" i="20"/>
  <c r="N9" i="20"/>
  <c r="L9" i="20"/>
  <c r="J9" i="20"/>
  <c r="H9" i="20"/>
  <c r="F9" i="20"/>
  <c r="D9" i="20"/>
  <c r="R5" i="20"/>
  <c r="P5" i="20"/>
  <c r="N5" i="20"/>
  <c r="L5" i="20"/>
  <c r="J5" i="20"/>
  <c r="H5" i="20"/>
  <c r="F5" i="20"/>
  <c r="D5" i="20"/>
  <c r="B23" i="43" l="1"/>
  <c r="D3" i="36"/>
  <c r="B4" i="36"/>
  <c r="C5" i="35"/>
  <c r="B5" i="35"/>
  <c r="B5" i="34"/>
  <c r="D4" i="34"/>
  <c r="C4" i="34"/>
  <c r="D3" i="34"/>
  <c r="C3" i="34"/>
  <c r="B6" i="34"/>
  <c r="A2" i="34"/>
  <c r="D4" i="33"/>
  <c r="C5" i="33"/>
  <c r="B5" i="33"/>
  <c r="D3" i="29"/>
  <c r="C3" i="29"/>
  <c r="A3" i="29" s="1"/>
  <c r="B4" i="29"/>
  <c r="D4" i="30"/>
  <c r="C5" i="30"/>
  <c r="B6" i="30" s="1"/>
  <c r="B4" i="28"/>
  <c r="D3" i="28"/>
  <c r="C3" i="28"/>
  <c r="C5" i="27"/>
  <c r="C6" i="27" s="1"/>
  <c r="C7" i="27" s="1"/>
  <c r="C8" i="27" s="1"/>
  <c r="C9" i="27" s="1"/>
  <c r="C10" i="27" s="1"/>
  <c r="C11" i="27" s="1"/>
  <c r="C12" i="27" s="1"/>
  <c r="C13" i="27" s="1"/>
  <c r="C14" i="27" s="1"/>
  <c r="C15" i="27" s="1"/>
  <c r="C16" i="27" s="1"/>
  <c r="C17" i="27" s="1"/>
  <c r="C18" i="27" s="1"/>
  <c r="C19" i="27" s="1"/>
  <c r="C20" i="27" s="1"/>
  <c r="C21" i="27" s="1"/>
  <c r="C22" i="27" s="1"/>
  <c r="D4" i="27"/>
  <c r="B6" i="27"/>
  <c r="B4" i="25"/>
  <c r="D3" i="25"/>
  <c r="C3" i="25"/>
  <c r="B5" i="28"/>
  <c r="A3" i="28"/>
  <c r="C21" i="23"/>
  <c r="B21" i="23"/>
  <c r="A29" i="23"/>
  <c r="A30" i="23" s="1"/>
  <c r="B5" i="25"/>
  <c r="A2" i="25"/>
  <c r="D3" i="24"/>
  <c r="C3" i="24"/>
  <c r="A3" i="24" s="1"/>
  <c r="B4" i="24"/>
  <c r="B6" i="23"/>
  <c r="B12" i="21"/>
  <c r="C12" i="21"/>
  <c r="D11" i="21"/>
  <c r="D5" i="21"/>
  <c r="D4" i="21"/>
  <c r="B5" i="21"/>
  <c r="B6" i="21"/>
  <c r="A8" i="21"/>
  <c r="A9" i="21" s="1"/>
  <c r="A10" i="21" s="1"/>
  <c r="A11" i="21" s="1"/>
  <c r="A12" i="21" s="1"/>
  <c r="A13" i="21" s="1"/>
  <c r="A14" i="21" s="1"/>
  <c r="A15" i="21" s="1"/>
  <c r="A16" i="21" s="1"/>
  <c r="A17" i="21" s="1"/>
  <c r="A18" i="21" s="1"/>
  <c r="A19" i="21" s="1"/>
  <c r="A20" i="21" s="1"/>
  <c r="C2" i="18"/>
  <c r="B40" i="1" l="1"/>
  <c r="E5" i="35"/>
  <c r="D4" i="36"/>
  <c r="B5" i="36"/>
  <c r="D5" i="36" s="1"/>
  <c r="B6" i="35"/>
  <c r="C6" i="35"/>
  <c r="E6" i="35" s="1"/>
  <c r="D5" i="35"/>
  <c r="A4" i="34"/>
  <c r="E4" i="34" s="1"/>
  <c r="D6" i="34"/>
  <c r="C6" i="34"/>
  <c r="A3" i="34"/>
  <c r="E3" i="34" s="1"/>
  <c r="D5" i="34"/>
  <c r="C5" i="34"/>
  <c r="A5" i="34" s="1"/>
  <c r="B7" i="34"/>
  <c r="C6" i="33"/>
  <c r="C7" i="33" s="1"/>
  <c r="D5" i="33"/>
  <c r="B6" i="33"/>
  <c r="E3" i="29"/>
  <c r="C4" i="29"/>
  <c r="B5" i="29"/>
  <c r="D4" i="29"/>
  <c r="D5" i="30"/>
  <c r="C6" i="30"/>
  <c r="B7" i="30" s="1"/>
  <c r="E3" i="28"/>
  <c r="D5" i="28"/>
  <c r="C5" i="28"/>
  <c r="D4" i="28"/>
  <c r="C4" i="28"/>
  <c r="D6" i="27"/>
  <c r="D5" i="27"/>
  <c r="A3" i="25"/>
  <c r="E3" i="25" s="1"/>
  <c r="D5" i="25"/>
  <c r="C5" i="25"/>
  <c r="E4" i="25"/>
  <c r="D4" i="25"/>
  <c r="C4" i="25"/>
  <c r="A4" i="25" s="1"/>
  <c r="B6" i="28"/>
  <c r="C22" i="23"/>
  <c r="B22" i="23"/>
  <c r="B6" i="25"/>
  <c r="E3" i="24"/>
  <c r="D4" i="24"/>
  <c r="C4" i="24"/>
  <c r="B5" i="24"/>
  <c r="B7" i="23"/>
  <c r="D5" i="23"/>
  <c r="D12" i="21"/>
  <c r="C13" i="21"/>
  <c r="B13" i="21"/>
  <c r="D6" i="21"/>
  <c r="B7" i="21"/>
  <c r="D9" i="19"/>
  <c r="B9" i="19"/>
  <c r="D8" i="19"/>
  <c r="B8" i="19"/>
  <c r="D7" i="19"/>
  <c r="B7" i="19"/>
  <c r="D6" i="19"/>
  <c r="B6" i="19"/>
  <c r="D5" i="19"/>
  <c r="B5" i="19"/>
  <c r="D4" i="19"/>
  <c r="B4" i="19"/>
  <c r="D3" i="19"/>
  <c r="D10" i="19" s="1"/>
  <c r="A3" i="19"/>
  <c r="A4" i="19" s="1"/>
  <c r="A5" i="19" s="1"/>
  <c r="A6" i="19" s="1"/>
  <c r="A7" i="19" s="1"/>
  <c r="A8" i="19" s="1"/>
  <c r="A9" i="19" s="1"/>
  <c r="B3" i="18"/>
  <c r="D2" i="18"/>
  <c r="C23" i="1" l="1"/>
  <c r="C22" i="1"/>
  <c r="B6" i="36"/>
  <c r="C5" i="36"/>
  <c r="E5" i="34"/>
  <c r="B7" i="36"/>
  <c r="D6" i="36"/>
  <c r="C7" i="35"/>
  <c r="C2" i="36" s="1"/>
  <c r="D6" i="35"/>
  <c r="B7" i="35"/>
  <c r="D7" i="34"/>
  <c r="C7" i="34"/>
  <c r="C8" i="33"/>
  <c r="A6" i="34"/>
  <c r="E6" i="34" s="1"/>
  <c r="B8" i="34"/>
  <c r="B7" i="33"/>
  <c r="D6" i="33"/>
  <c r="C5" i="29"/>
  <c r="D5" i="29"/>
  <c r="B6" i="29"/>
  <c r="A5" i="29"/>
  <c r="A4" i="29"/>
  <c r="E4" i="29" s="1"/>
  <c r="D6" i="30"/>
  <c r="C7" i="30"/>
  <c r="B8" i="30" s="1"/>
  <c r="A4" i="28"/>
  <c r="D6" i="28"/>
  <c r="C6" i="28"/>
  <c r="E4" i="28"/>
  <c r="B8" i="27"/>
  <c r="B7" i="27"/>
  <c r="C8" i="30"/>
  <c r="C9" i="30" s="1"/>
  <c r="C10" i="30" s="1"/>
  <c r="D7" i="30"/>
  <c r="C6" i="25"/>
  <c r="D6" i="25"/>
  <c r="A5" i="28"/>
  <c r="E5" i="28" s="1"/>
  <c r="B7" i="28"/>
  <c r="B23" i="23"/>
  <c r="C23" i="23"/>
  <c r="A5" i="25"/>
  <c r="E5" i="25" s="1"/>
  <c r="B7" i="25"/>
  <c r="A4" i="24"/>
  <c r="E4" i="24" s="1"/>
  <c r="D5" i="24"/>
  <c r="C5" i="24"/>
  <c r="A5" i="24" s="1"/>
  <c r="B6" i="24"/>
  <c r="B8" i="23"/>
  <c r="D6" i="23"/>
  <c r="B14" i="21"/>
  <c r="D13" i="21"/>
  <c r="C14" i="21"/>
  <c r="D7" i="21"/>
  <c r="B8" i="21"/>
  <c r="B4" i="18"/>
  <c r="C3" i="18"/>
  <c r="A3" i="18" s="1"/>
  <c r="D4" i="18"/>
  <c r="A2" i="18"/>
  <c r="D3" i="18"/>
  <c r="C21" i="1" l="1"/>
  <c r="C20" i="1" s="1"/>
  <c r="A2" i="36"/>
  <c r="C6" i="36"/>
  <c r="E7" i="35"/>
  <c r="E8" i="35"/>
  <c r="C4" i="36"/>
  <c r="C3" i="36"/>
  <c r="A3" i="36" s="1"/>
  <c r="E3" i="36" s="1"/>
  <c r="C7" i="36"/>
  <c r="D7" i="36"/>
  <c r="B8" i="36"/>
  <c r="A7" i="36"/>
  <c r="B8" i="35"/>
  <c r="D7" i="35"/>
  <c r="D8" i="34"/>
  <c r="C8" i="34"/>
  <c r="E8" i="34" s="1"/>
  <c r="A7" i="34"/>
  <c r="E7" i="34" s="1"/>
  <c r="B9" i="34"/>
  <c r="A8" i="34"/>
  <c r="D7" i="33"/>
  <c r="B8" i="33"/>
  <c r="E5" i="29"/>
  <c r="C6" i="29"/>
  <c r="B7" i="29"/>
  <c r="D6" i="29"/>
  <c r="A6" i="29"/>
  <c r="D7" i="28"/>
  <c r="C7" i="28"/>
  <c r="D7" i="27"/>
  <c r="B9" i="30"/>
  <c r="D8" i="30"/>
  <c r="D7" i="25"/>
  <c r="C7" i="25"/>
  <c r="E7" i="25" s="1"/>
  <c r="A6" i="25"/>
  <c r="E6" i="25" s="1"/>
  <c r="A6" i="28"/>
  <c r="E6" i="28" s="1"/>
  <c r="B8" i="28"/>
  <c r="B9" i="27"/>
  <c r="D8" i="27"/>
  <c r="B24" i="23"/>
  <c r="C24" i="23"/>
  <c r="B8" i="25"/>
  <c r="A7" i="25"/>
  <c r="E5" i="24"/>
  <c r="C6" i="24"/>
  <c r="D6" i="24"/>
  <c r="A6" i="24"/>
  <c r="B7" i="24"/>
  <c r="E3" i="18"/>
  <c r="B9" i="23"/>
  <c r="D7" i="23"/>
  <c r="B15" i="21"/>
  <c r="D14" i="21"/>
  <c r="C15" i="21"/>
  <c r="D8" i="21"/>
  <c r="B9" i="21"/>
  <c r="C4" i="18"/>
  <c r="B5" i="18"/>
  <c r="A4" i="36" l="1"/>
  <c r="E4" i="36"/>
  <c r="A5" i="36"/>
  <c r="E5" i="36" s="1"/>
  <c r="A6" i="36"/>
  <c r="E6" i="36" s="1"/>
  <c r="E7" i="36"/>
  <c r="C8" i="36"/>
  <c r="B9" i="36"/>
  <c r="D8" i="36"/>
  <c r="D8" i="35"/>
  <c r="D9" i="35" s="1"/>
  <c r="C9" i="34"/>
  <c r="D9" i="34"/>
  <c r="B10" i="34"/>
  <c r="B9" i="33"/>
  <c r="D8" i="33"/>
  <c r="E6" i="29"/>
  <c r="C7" i="29"/>
  <c r="A7" i="29" s="1"/>
  <c r="B8" i="29"/>
  <c r="D7" i="29"/>
  <c r="D8" i="28"/>
  <c r="C8" i="28"/>
  <c r="D9" i="30"/>
  <c r="B10" i="30"/>
  <c r="D8" i="25"/>
  <c r="C8" i="25"/>
  <c r="B9" i="28"/>
  <c r="A7" i="28"/>
  <c r="E7" i="28" s="1"/>
  <c r="B10" i="27"/>
  <c r="D9" i="27"/>
  <c r="C25" i="23"/>
  <c r="B25" i="23"/>
  <c r="B9" i="25"/>
  <c r="E6" i="24"/>
  <c r="D7" i="24"/>
  <c r="C7" i="24"/>
  <c r="B8" i="24"/>
  <c r="D5" i="18"/>
  <c r="B6" i="18"/>
  <c r="B10" i="23"/>
  <c r="D15" i="21"/>
  <c r="C16" i="21"/>
  <c r="B16" i="21"/>
  <c r="D9" i="21"/>
  <c r="B10" i="21"/>
  <c r="A4" i="18"/>
  <c r="E4" i="18" s="1"/>
  <c r="C5" i="18"/>
  <c r="A5" i="18" s="1"/>
  <c r="C9" i="36" l="1"/>
  <c r="A8" i="36"/>
  <c r="E8" i="36" s="1"/>
  <c r="B10" i="36"/>
  <c r="D9" i="36"/>
  <c r="D10" i="34"/>
  <c r="C10" i="34"/>
  <c r="B11" i="34"/>
  <c r="A9" i="34"/>
  <c r="E9" i="34" s="1"/>
  <c r="D9" i="33"/>
  <c r="E7" i="29"/>
  <c r="C8" i="29"/>
  <c r="B9" i="29"/>
  <c r="A8" i="29"/>
  <c r="D8" i="29"/>
  <c r="D9" i="28"/>
  <c r="C9" i="28"/>
  <c r="C11" i="30"/>
  <c r="D10" i="30"/>
  <c r="B11" i="30"/>
  <c r="D9" i="25"/>
  <c r="C9" i="25"/>
  <c r="A8" i="28"/>
  <c r="E8" i="28" s="1"/>
  <c r="B10" i="28"/>
  <c r="D10" i="27"/>
  <c r="B11" i="27"/>
  <c r="C26" i="23"/>
  <c r="B26" i="23"/>
  <c r="B10" i="25"/>
  <c r="A8" i="25"/>
  <c r="E8" i="25" s="1"/>
  <c r="D8" i="24"/>
  <c r="C8" i="24"/>
  <c r="B9" i="24"/>
  <c r="A7" i="24"/>
  <c r="E7" i="24" s="1"/>
  <c r="C6" i="18"/>
  <c r="E5" i="18"/>
  <c r="B7" i="18"/>
  <c r="D7" i="18" s="1"/>
  <c r="D6" i="18"/>
  <c r="B11" i="23"/>
  <c r="D16" i="21"/>
  <c r="C17" i="21"/>
  <c r="B17" i="21"/>
  <c r="D10" i="21"/>
  <c r="A6" i="18"/>
  <c r="C10" i="36" l="1"/>
  <c r="A9" i="36"/>
  <c r="E9" i="36" s="1"/>
  <c r="B11" i="36"/>
  <c r="D10" i="36"/>
  <c r="D11" i="34"/>
  <c r="C11" i="34"/>
  <c r="B12" i="34"/>
  <c r="A10" i="34"/>
  <c r="E10" i="34" s="1"/>
  <c r="E8" i="29"/>
  <c r="C9" i="29"/>
  <c r="D9" i="29"/>
  <c r="B10" i="29"/>
  <c r="D10" i="28"/>
  <c r="C10" i="28"/>
  <c r="E10" i="28" s="1"/>
  <c r="D11" i="30"/>
  <c r="B12" i="30"/>
  <c r="C10" i="25"/>
  <c r="D10" i="25"/>
  <c r="A9" i="28"/>
  <c r="E9" i="28" s="1"/>
  <c r="B11" i="28"/>
  <c r="A10" i="28"/>
  <c r="D11" i="27"/>
  <c r="B12" i="27"/>
  <c r="B27" i="23"/>
  <c r="C27" i="23"/>
  <c r="B11" i="25"/>
  <c r="A9" i="25"/>
  <c r="E9" i="25" s="1"/>
  <c r="A10" i="25"/>
  <c r="E10" i="25" s="1"/>
  <c r="D9" i="24"/>
  <c r="C9" i="24"/>
  <c r="A8" i="24"/>
  <c r="E8" i="24" s="1"/>
  <c r="A9" i="24"/>
  <c r="B10" i="24"/>
  <c r="E6" i="18"/>
  <c r="B8" i="18"/>
  <c r="C7" i="18"/>
  <c r="E7" i="18" s="1"/>
  <c r="B12" i="23"/>
  <c r="B18" i="21"/>
  <c r="D17" i="21"/>
  <c r="C18" i="21"/>
  <c r="C8" i="18"/>
  <c r="B9" i="18"/>
  <c r="A7" i="18"/>
  <c r="C11" i="36" l="1"/>
  <c r="D11" i="36"/>
  <c r="B12" i="36"/>
  <c r="A10" i="36"/>
  <c r="E10" i="36" s="1"/>
  <c r="A11" i="34"/>
  <c r="E11" i="34" s="1"/>
  <c r="D12" i="34"/>
  <c r="C12" i="34"/>
  <c r="B13" i="34"/>
  <c r="A12" i="34"/>
  <c r="E12" i="34" s="1"/>
  <c r="C10" i="29"/>
  <c r="D10" i="29"/>
  <c r="B11" i="29"/>
  <c r="A9" i="29"/>
  <c r="E9" i="29" s="1"/>
  <c r="D11" i="28"/>
  <c r="C11" i="28"/>
  <c r="D12" i="30"/>
  <c r="D11" i="25"/>
  <c r="C11" i="25"/>
  <c r="B12" i="28"/>
  <c r="B13" i="27"/>
  <c r="D12" i="27"/>
  <c r="B28" i="23"/>
  <c r="C28" i="23"/>
  <c r="B12" i="25"/>
  <c r="A11" i="25"/>
  <c r="E9" i="24"/>
  <c r="D10" i="24"/>
  <c r="C10" i="24"/>
  <c r="B11" i="24"/>
  <c r="D8" i="18"/>
  <c r="B13" i="23"/>
  <c r="B19" i="21"/>
  <c r="D18" i="21"/>
  <c r="C19" i="21"/>
  <c r="C9" i="18"/>
  <c r="A9" i="18" s="1"/>
  <c r="D9" i="18"/>
  <c r="B10" i="18"/>
  <c r="A8" i="18"/>
  <c r="E8" i="18" s="1"/>
  <c r="A11" i="36" l="1"/>
  <c r="E11" i="36"/>
  <c r="C12" i="36"/>
  <c r="B13" i="36"/>
  <c r="D12" i="36"/>
  <c r="C13" i="34"/>
  <c r="D13" i="34"/>
  <c r="A13" i="34"/>
  <c r="B14" i="34"/>
  <c r="C11" i="29"/>
  <c r="A11" i="29"/>
  <c r="D11" i="29"/>
  <c r="B12" i="29"/>
  <c r="A10" i="29"/>
  <c r="E10" i="29" s="1"/>
  <c r="D12" i="28"/>
  <c r="C12" i="28"/>
  <c r="E11" i="25"/>
  <c r="D12" i="25"/>
  <c r="C12" i="25"/>
  <c r="A12" i="28"/>
  <c r="B13" i="28"/>
  <c r="A11" i="28"/>
  <c r="E11" i="28" s="1"/>
  <c r="D13" i="27"/>
  <c r="B14" i="27"/>
  <c r="C29" i="23"/>
  <c r="B30" i="23" s="1"/>
  <c r="B29" i="23"/>
  <c r="A12" i="25"/>
  <c r="B13" i="25"/>
  <c r="D11" i="24"/>
  <c r="C11" i="24"/>
  <c r="A10" i="24"/>
  <c r="E10" i="24" s="1"/>
  <c r="A11" i="24"/>
  <c r="B12" i="24"/>
  <c r="E9" i="18"/>
  <c r="B14" i="23"/>
  <c r="D19" i="21"/>
  <c r="B20" i="21"/>
  <c r="C10" i="18"/>
  <c r="D10" i="18"/>
  <c r="B11" i="18"/>
  <c r="A12" i="36" l="1"/>
  <c r="E12" i="36" s="1"/>
  <c r="C13" i="36"/>
  <c r="E13" i="34"/>
  <c r="D13" i="36"/>
  <c r="B14" i="36"/>
  <c r="A13" i="36"/>
  <c r="D14" i="34"/>
  <c r="C14" i="34"/>
  <c r="E14" i="34" s="1"/>
  <c r="A14" i="34"/>
  <c r="B15" i="34"/>
  <c r="E11" i="29"/>
  <c r="C12" i="29"/>
  <c r="D12" i="29"/>
  <c r="B13" i="29"/>
  <c r="E12" i="28"/>
  <c r="D13" i="28"/>
  <c r="C13" i="28"/>
  <c r="E12" i="25"/>
  <c r="D13" i="25"/>
  <c r="C13" i="25"/>
  <c r="B14" i="28"/>
  <c r="A13" i="28"/>
  <c r="D14" i="27"/>
  <c r="B15" i="27"/>
  <c r="A13" i="25"/>
  <c r="B14" i="25"/>
  <c r="E11" i="24"/>
  <c r="D12" i="24"/>
  <c r="C12" i="24"/>
  <c r="A12" i="24" s="1"/>
  <c r="B13" i="24"/>
  <c r="B15" i="23"/>
  <c r="D20" i="21"/>
  <c r="D21" i="21" s="1"/>
  <c r="C11" i="18"/>
  <c r="B12" i="18"/>
  <c r="D11" i="18"/>
  <c r="A10" i="18"/>
  <c r="E10" i="18" s="1"/>
  <c r="E13" i="36" l="1"/>
  <c r="C14" i="36"/>
  <c r="A14" i="36"/>
  <c r="B15" i="36"/>
  <c r="D14" i="36"/>
  <c r="D15" i="34"/>
  <c r="C15" i="34"/>
  <c r="B16" i="34"/>
  <c r="C13" i="29"/>
  <c r="A12" i="29"/>
  <c r="E12" i="29" s="1"/>
  <c r="D13" i="29"/>
  <c r="A13" i="29"/>
  <c r="B14" i="29"/>
  <c r="E13" i="28"/>
  <c r="D14" i="28"/>
  <c r="C14" i="28"/>
  <c r="E13" i="25"/>
  <c r="C14" i="25"/>
  <c r="D14" i="25"/>
  <c r="A14" i="28"/>
  <c r="B15" i="28"/>
  <c r="D15" i="27"/>
  <c r="B16" i="27"/>
  <c r="B15" i="25"/>
  <c r="A14" i="25"/>
  <c r="E12" i="24"/>
  <c r="D13" i="24"/>
  <c r="C13" i="24"/>
  <c r="A13" i="24" s="1"/>
  <c r="B14" i="24"/>
  <c r="B16" i="23"/>
  <c r="C12" i="18"/>
  <c r="B13" i="18"/>
  <c r="D12" i="18"/>
  <c r="A11" i="18"/>
  <c r="E11" i="18" s="1"/>
  <c r="E14" i="36" l="1"/>
  <c r="C15" i="36"/>
  <c r="D15" i="36"/>
  <c r="A15" i="36"/>
  <c r="B16" i="36"/>
  <c r="D16" i="34"/>
  <c r="C16" i="34"/>
  <c r="A15" i="34"/>
  <c r="E15" i="34" s="1"/>
  <c r="B17" i="34"/>
  <c r="E13" i="29"/>
  <c r="C14" i="29"/>
  <c r="D14" i="29"/>
  <c r="B15" i="29"/>
  <c r="A14" i="29"/>
  <c r="E14" i="29" s="1"/>
  <c r="E14" i="28"/>
  <c r="D15" i="28"/>
  <c r="C15" i="28"/>
  <c r="E14" i="25"/>
  <c r="D15" i="25"/>
  <c r="C15" i="25"/>
  <c r="A15" i="28"/>
  <c r="B16" i="28"/>
  <c r="B17" i="27"/>
  <c r="D16" i="27"/>
  <c r="B16" i="25"/>
  <c r="E13" i="24"/>
  <c r="D14" i="24"/>
  <c r="C14" i="24"/>
  <c r="B15" i="24"/>
  <c r="B17" i="23"/>
  <c r="C13" i="18"/>
  <c r="A12" i="18"/>
  <c r="E12" i="18" s="1"/>
  <c r="A13" i="18"/>
  <c r="B14" i="18"/>
  <c r="D13" i="18"/>
  <c r="E15" i="36" l="1"/>
  <c r="C16" i="36"/>
  <c r="A16" i="34"/>
  <c r="E16" i="34" s="1"/>
  <c r="B17" i="36"/>
  <c r="A16" i="36"/>
  <c r="D16" i="36"/>
  <c r="D17" i="34"/>
  <c r="C17" i="34"/>
  <c r="A17" i="34" s="1"/>
  <c r="E17" i="34" s="1"/>
  <c r="B18" i="34"/>
  <c r="C15" i="29"/>
  <c r="B16" i="29"/>
  <c r="A15" i="29"/>
  <c r="D15" i="29"/>
  <c r="E15" i="28"/>
  <c r="D16" i="28"/>
  <c r="C16" i="28"/>
  <c r="A15" i="25"/>
  <c r="E15" i="25" s="1"/>
  <c r="D16" i="25"/>
  <c r="C16" i="25"/>
  <c r="A16" i="25" s="1"/>
  <c r="A16" i="28"/>
  <c r="B17" i="28"/>
  <c r="B18" i="27"/>
  <c r="D17" i="27"/>
  <c r="B17" i="25"/>
  <c r="A14" i="24"/>
  <c r="E14" i="24" s="1"/>
  <c r="D15" i="24"/>
  <c r="C15" i="24"/>
  <c r="B16" i="24"/>
  <c r="E13" i="18"/>
  <c r="B18" i="23"/>
  <c r="C14" i="18"/>
  <c r="D14" i="18"/>
  <c r="A14" i="18"/>
  <c r="B15" i="18"/>
  <c r="E16" i="36" l="1"/>
  <c r="C17" i="36"/>
  <c r="B18" i="36"/>
  <c r="D17" i="36"/>
  <c r="D18" i="34"/>
  <c r="C18" i="34"/>
  <c r="A18" i="34"/>
  <c r="B19" i="34"/>
  <c r="E15" i="29"/>
  <c r="C16" i="29"/>
  <c r="D16" i="29"/>
  <c r="B17" i="29"/>
  <c r="E16" i="28"/>
  <c r="D17" i="28"/>
  <c r="C17" i="28"/>
  <c r="D17" i="25"/>
  <c r="C17" i="25"/>
  <c r="E16" i="25"/>
  <c r="B18" i="28"/>
  <c r="D18" i="27"/>
  <c r="B19" i="27"/>
  <c r="A17" i="25"/>
  <c r="B18" i="25"/>
  <c r="A15" i="24"/>
  <c r="E15" i="24" s="1"/>
  <c r="D16" i="24"/>
  <c r="C16" i="24"/>
  <c r="B17" i="24"/>
  <c r="E14" i="18"/>
  <c r="B19" i="23"/>
  <c r="C15" i="18"/>
  <c r="A15" i="18" s="1"/>
  <c r="B16" i="18"/>
  <c r="D15" i="18"/>
  <c r="C18" i="36" l="1"/>
  <c r="A17" i="36"/>
  <c r="E17" i="36" s="1"/>
  <c r="E18" i="34"/>
  <c r="A18" i="36"/>
  <c r="E18" i="36" s="1"/>
  <c r="B19" i="36"/>
  <c r="D18" i="36"/>
  <c r="D19" i="34"/>
  <c r="C19" i="34"/>
  <c r="B20" i="34"/>
  <c r="A19" i="34"/>
  <c r="C17" i="29"/>
  <c r="A16" i="29"/>
  <c r="E16" i="29" s="1"/>
  <c r="A17" i="29"/>
  <c r="E17" i="29" s="1"/>
  <c r="B18" i="29"/>
  <c r="D17" i="29"/>
  <c r="A17" i="28"/>
  <c r="E17" i="28" s="1"/>
  <c r="D18" i="28"/>
  <c r="C18" i="28"/>
  <c r="E17" i="25"/>
  <c r="C18" i="25"/>
  <c r="D18" i="25"/>
  <c r="B19" i="28"/>
  <c r="A18" i="28"/>
  <c r="D19" i="27"/>
  <c r="B20" i="27"/>
  <c r="B19" i="25"/>
  <c r="A18" i="25"/>
  <c r="D17" i="24"/>
  <c r="C17" i="24"/>
  <c r="A16" i="24"/>
  <c r="E16" i="24" s="1"/>
  <c r="B18" i="24"/>
  <c r="E15" i="18"/>
  <c r="B20" i="23"/>
  <c r="C16" i="18"/>
  <c r="A16" i="18" s="1"/>
  <c r="B17" i="18"/>
  <c r="D16" i="18"/>
  <c r="C19" i="36" l="1"/>
  <c r="E19" i="34"/>
  <c r="D19" i="36"/>
  <c r="A19" i="36"/>
  <c r="B20" i="36"/>
  <c r="D20" i="34"/>
  <c r="C20" i="34"/>
  <c r="E20" i="34" s="1"/>
  <c r="B21" i="34"/>
  <c r="A20" i="34"/>
  <c r="C18" i="29"/>
  <c r="B19" i="29"/>
  <c r="D18" i="29"/>
  <c r="A18" i="29"/>
  <c r="E18" i="28"/>
  <c r="D19" i="28"/>
  <c r="C19" i="28"/>
  <c r="E18" i="25"/>
  <c r="D19" i="25"/>
  <c r="C19" i="25"/>
  <c r="A19" i="28"/>
  <c r="B20" i="28"/>
  <c r="B21" i="27"/>
  <c r="D20" i="27"/>
  <c r="B20" i="25"/>
  <c r="A19" i="25"/>
  <c r="D18" i="24"/>
  <c r="C18" i="24"/>
  <c r="A18" i="24" s="1"/>
  <c r="A17" i="24"/>
  <c r="E17" i="24" s="1"/>
  <c r="B19" i="24"/>
  <c r="E16" i="18"/>
  <c r="C17" i="18"/>
  <c r="A17" i="18" s="1"/>
  <c r="D17" i="18"/>
  <c r="B18" i="18"/>
  <c r="E19" i="36" l="1"/>
  <c r="C20" i="36"/>
  <c r="B21" i="36"/>
  <c r="D20" i="36"/>
  <c r="A20" i="36"/>
  <c r="D21" i="34"/>
  <c r="C21" i="34"/>
  <c r="A21" i="34"/>
  <c r="E21" i="34" s="1"/>
  <c r="B22" i="34"/>
  <c r="E18" i="29"/>
  <c r="C19" i="29"/>
  <c r="A19" i="29"/>
  <c r="D19" i="29"/>
  <c r="B20" i="29"/>
  <c r="E19" i="28"/>
  <c r="D20" i="28"/>
  <c r="C20" i="28"/>
  <c r="E19" i="25"/>
  <c r="D20" i="25"/>
  <c r="C20" i="25"/>
  <c r="A20" i="28"/>
  <c r="B21" i="28"/>
  <c r="B22" i="27"/>
  <c r="D21" i="27"/>
  <c r="A20" i="25"/>
  <c r="E20" i="25" s="1"/>
  <c r="B21" i="25"/>
  <c r="E18" i="24"/>
  <c r="D19" i="24"/>
  <c r="C19" i="24"/>
  <c r="B20" i="24"/>
  <c r="E17" i="18"/>
  <c r="C18" i="18"/>
  <c r="D18" i="18"/>
  <c r="B19" i="18"/>
  <c r="E20" i="36" l="1"/>
  <c r="C21" i="36"/>
  <c r="D21" i="36"/>
  <c r="B22" i="36"/>
  <c r="A21" i="36"/>
  <c r="D22" i="34"/>
  <c r="C22" i="34"/>
  <c r="A22" i="34"/>
  <c r="B23" i="34"/>
  <c r="E19" i="29"/>
  <c r="C20" i="29"/>
  <c r="A20" i="29"/>
  <c r="E20" i="29" s="1"/>
  <c r="D20" i="29"/>
  <c r="B21" i="29"/>
  <c r="E20" i="28"/>
  <c r="D21" i="28"/>
  <c r="C21" i="28"/>
  <c r="A21" i="28" s="1"/>
  <c r="D21" i="25"/>
  <c r="C21" i="25"/>
  <c r="B22" i="28"/>
  <c r="D22" i="27"/>
  <c r="B23" i="27"/>
  <c r="A21" i="25"/>
  <c r="B22" i="25"/>
  <c r="D20" i="24"/>
  <c r="C20" i="24"/>
  <c r="A19" i="24"/>
  <c r="E19" i="24" s="1"/>
  <c r="B21" i="24"/>
  <c r="A18" i="18"/>
  <c r="E18" i="18" s="1"/>
  <c r="C19" i="18"/>
  <c r="A19" i="18" s="1"/>
  <c r="B20" i="18"/>
  <c r="D19" i="18"/>
  <c r="E21" i="36" l="1"/>
  <c r="C22" i="36"/>
  <c r="E22" i="34"/>
  <c r="A22" i="36"/>
  <c r="E22" i="36" s="1"/>
  <c r="B23" i="36"/>
  <c r="D22" i="36"/>
  <c r="D23" i="34"/>
  <c r="C23" i="34"/>
  <c r="B24" i="34"/>
  <c r="A23" i="34"/>
  <c r="C21" i="29"/>
  <c r="B22" i="29"/>
  <c r="D21" i="29"/>
  <c r="A21" i="29"/>
  <c r="E21" i="28"/>
  <c r="D22" i="28"/>
  <c r="C22" i="28"/>
  <c r="E21" i="25"/>
  <c r="C22" i="25"/>
  <c r="D22" i="25"/>
  <c r="B23" i="28"/>
  <c r="A22" i="28"/>
  <c r="D23" i="27"/>
  <c r="B23" i="25"/>
  <c r="A22" i="25"/>
  <c r="D21" i="24"/>
  <c r="C21" i="24"/>
  <c r="B22" i="24"/>
  <c r="A20" i="24"/>
  <c r="E20" i="24" s="1"/>
  <c r="E19" i="18"/>
  <c r="C20" i="18"/>
  <c r="A20" i="18"/>
  <c r="B21" i="18"/>
  <c r="D20" i="18"/>
  <c r="C23" i="36" l="1"/>
  <c r="E23" i="34"/>
  <c r="D23" i="36"/>
  <c r="B24" i="36"/>
  <c r="D24" i="34"/>
  <c r="C24" i="34"/>
  <c r="B25" i="34"/>
  <c r="A24" i="34"/>
  <c r="E21" i="29"/>
  <c r="C22" i="29"/>
  <c r="B23" i="29"/>
  <c r="D22" i="29"/>
  <c r="A22" i="29"/>
  <c r="E22" i="28"/>
  <c r="D23" i="28"/>
  <c r="C23" i="28"/>
  <c r="E22" i="25"/>
  <c r="D23" i="25"/>
  <c r="C23" i="25"/>
  <c r="B24" i="28"/>
  <c r="B24" i="25"/>
  <c r="A23" i="25"/>
  <c r="D22" i="24"/>
  <c r="C22" i="24"/>
  <c r="A21" i="24"/>
  <c r="E21" i="24" s="1"/>
  <c r="A22" i="24"/>
  <c r="B23" i="24"/>
  <c r="E20" i="18"/>
  <c r="C21" i="18"/>
  <c r="A21" i="18" s="1"/>
  <c r="B22" i="18"/>
  <c r="D21" i="18"/>
  <c r="C24" i="36" l="1"/>
  <c r="A23" i="36"/>
  <c r="E23" i="36" s="1"/>
  <c r="E24" i="34"/>
  <c r="B25" i="36"/>
  <c r="A24" i="36"/>
  <c r="D24" i="36"/>
  <c r="C25" i="34"/>
  <c r="D25" i="34"/>
  <c r="A25" i="34"/>
  <c r="B26" i="34"/>
  <c r="E22" i="29"/>
  <c r="C23" i="29"/>
  <c r="B24" i="29"/>
  <c r="D23" i="29"/>
  <c r="A23" i="29"/>
  <c r="D24" i="28"/>
  <c r="C24" i="28"/>
  <c r="A23" i="28"/>
  <c r="E23" i="28" s="1"/>
  <c r="E23" i="25"/>
  <c r="D24" i="25"/>
  <c r="C24" i="25"/>
  <c r="A24" i="28"/>
  <c r="B25" i="28"/>
  <c r="A24" i="25"/>
  <c r="B25" i="25"/>
  <c r="E22" i="24"/>
  <c r="D23" i="24"/>
  <c r="C23" i="24"/>
  <c r="B24" i="24"/>
  <c r="E21" i="18"/>
  <c r="C22" i="18"/>
  <c r="A22" i="18" s="1"/>
  <c r="B23" i="18"/>
  <c r="D22" i="18"/>
  <c r="E24" i="36" l="1"/>
  <c r="C25" i="36"/>
  <c r="E25" i="34"/>
  <c r="B26" i="36"/>
  <c r="D25" i="36"/>
  <c r="A25" i="36"/>
  <c r="D26" i="34"/>
  <c r="C26" i="34"/>
  <c r="A26" i="34"/>
  <c r="B27" i="34"/>
  <c r="E23" i="29"/>
  <c r="C24" i="29"/>
  <c r="B25" i="29"/>
  <c r="A24" i="29"/>
  <c r="D24" i="29"/>
  <c r="E24" i="28"/>
  <c r="D25" i="28"/>
  <c r="C25" i="28"/>
  <c r="E24" i="25"/>
  <c r="D25" i="25"/>
  <c r="C25" i="25"/>
  <c r="B26" i="28"/>
  <c r="A25" i="28"/>
  <c r="A25" i="25"/>
  <c r="B26" i="25"/>
  <c r="A23" i="24"/>
  <c r="E23" i="24" s="1"/>
  <c r="D24" i="24"/>
  <c r="C24" i="24"/>
  <c r="B25" i="24"/>
  <c r="E22" i="18"/>
  <c r="C23" i="18"/>
  <c r="E23" i="18" s="1"/>
  <c r="B24" i="18"/>
  <c r="D23" i="18"/>
  <c r="A23" i="18"/>
  <c r="E25" i="36" l="1"/>
  <c r="C26" i="36"/>
  <c r="E26" i="34"/>
  <c r="A26" i="36"/>
  <c r="B27" i="36"/>
  <c r="D26" i="36"/>
  <c r="D27" i="34"/>
  <c r="C27" i="34"/>
  <c r="B28" i="34"/>
  <c r="E24" i="29"/>
  <c r="C25" i="29"/>
  <c r="B26" i="29"/>
  <c r="D25" i="29"/>
  <c r="A25" i="29"/>
  <c r="E25" i="29" s="1"/>
  <c r="E25" i="28"/>
  <c r="D26" i="28"/>
  <c r="C26" i="28"/>
  <c r="E25" i="25"/>
  <c r="C26" i="25"/>
  <c r="D26" i="25"/>
  <c r="B27" i="28"/>
  <c r="A26" i="28"/>
  <c r="B27" i="25"/>
  <c r="C25" i="24"/>
  <c r="D25" i="24"/>
  <c r="B26" i="24"/>
  <c r="A24" i="24"/>
  <c r="E24" i="24" s="1"/>
  <c r="C24" i="18"/>
  <c r="A24" i="18" s="1"/>
  <c r="B25" i="18"/>
  <c r="D24" i="18"/>
  <c r="E26" i="36" l="1"/>
  <c r="C27" i="36"/>
  <c r="D27" i="36"/>
  <c r="A27" i="36"/>
  <c r="B28" i="36"/>
  <c r="D28" i="34"/>
  <c r="C28" i="34"/>
  <c r="A27" i="34"/>
  <c r="E27" i="34" s="1"/>
  <c r="B29" i="34"/>
  <c r="A28" i="34"/>
  <c r="C26" i="29"/>
  <c r="A26" i="29"/>
  <c r="D26" i="29"/>
  <c r="B27" i="29"/>
  <c r="E26" i="28"/>
  <c r="D27" i="28"/>
  <c r="C27" i="28"/>
  <c r="A26" i="25"/>
  <c r="E26" i="25" s="1"/>
  <c r="D27" i="25"/>
  <c r="C27" i="25"/>
  <c r="A27" i="28"/>
  <c r="B28" i="28"/>
  <c r="B28" i="25"/>
  <c r="C26" i="24"/>
  <c r="D26" i="24"/>
  <c r="A25" i="24"/>
  <c r="E25" i="24" s="1"/>
  <c r="B27" i="24"/>
  <c r="A26" i="24"/>
  <c r="E24" i="18"/>
  <c r="C25" i="18"/>
  <c r="A25" i="18"/>
  <c r="D25" i="18"/>
  <c r="B26" i="18"/>
  <c r="E27" i="36" l="1"/>
  <c r="C28" i="36"/>
  <c r="E28" i="34"/>
  <c r="B29" i="36"/>
  <c r="D28" i="36"/>
  <c r="A28" i="36"/>
  <c r="D29" i="34"/>
  <c r="C29" i="34"/>
  <c r="A29" i="34"/>
  <c r="B30" i="34"/>
  <c r="E26" i="29"/>
  <c r="C27" i="29"/>
  <c r="B28" i="29"/>
  <c r="A27" i="29"/>
  <c r="D27" i="29"/>
  <c r="E27" i="28"/>
  <c r="D28" i="28"/>
  <c r="C28" i="28"/>
  <c r="A27" i="25"/>
  <c r="E27" i="25" s="1"/>
  <c r="D28" i="25"/>
  <c r="C28" i="25"/>
  <c r="A28" i="28"/>
  <c r="B29" i="28"/>
  <c r="B29" i="25"/>
  <c r="E26" i="24"/>
  <c r="D27" i="24"/>
  <c r="C27" i="24"/>
  <c r="A27" i="24"/>
  <c r="B28" i="24"/>
  <c r="E25" i="18"/>
  <c r="C26" i="18"/>
  <c r="D26" i="18"/>
  <c r="A26" i="18"/>
  <c r="B27" i="18"/>
  <c r="E28" i="36" l="1"/>
  <c r="C29" i="36"/>
  <c r="E29" i="34"/>
  <c r="D29" i="36"/>
  <c r="B30" i="36"/>
  <c r="A29" i="36"/>
  <c r="E29" i="36" s="1"/>
  <c r="D30" i="34"/>
  <c r="C30" i="34"/>
  <c r="A30" i="34"/>
  <c r="B31" i="34"/>
  <c r="E27" i="29"/>
  <c r="C28" i="29"/>
  <c r="A28" i="29"/>
  <c r="B29" i="29"/>
  <c r="D28" i="29"/>
  <c r="E28" i="28"/>
  <c r="D29" i="28"/>
  <c r="C29" i="28"/>
  <c r="E29" i="28" s="1"/>
  <c r="A28" i="25"/>
  <c r="E28" i="25" s="1"/>
  <c r="D29" i="25"/>
  <c r="C29" i="25"/>
  <c r="B30" i="28"/>
  <c r="A29" i="28"/>
  <c r="B30" i="25"/>
  <c r="E27" i="24"/>
  <c r="D28" i="24"/>
  <c r="C28" i="24"/>
  <c r="B29" i="24"/>
  <c r="E26" i="18"/>
  <c r="C27" i="18"/>
  <c r="B28" i="18"/>
  <c r="D27" i="18"/>
  <c r="A27" i="18"/>
  <c r="C30" i="36" l="1"/>
  <c r="E30" i="34"/>
  <c r="A30" i="36"/>
  <c r="B31" i="36"/>
  <c r="D30" i="36"/>
  <c r="D31" i="34"/>
  <c r="C31" i="34"/>
  <c r="B32" i="34"/>
  <c r="A31" i="34"/>
  <c r="E28" i="29"/>
  <c r="C29" i="29"/>
  <c r="A29" i="29"/>
  <c r="B30" i="29"/>
  <c r="D29" i="29"/>
  <c r="D30" i="28"/>
  <c r="C30" i="28"/>
  <c r="A29" i="25"/>
  <c r="E29" i="25" s="1"/>
  <c r="C30" i="25"/>
  <c r="D30" i="25"/>
  <c r="B31" i="28"/>
  <c r="A30" i="28"/>
  <c r="B31" i="25"/>
  <c r="A30" i="25"/>
  <c r="A28" i="24"/>
  <c r="E28" i="24" s="1"/>
  <c r="D29" i="24"/>
  <c r="C29" i="24"/>
  <c r="A29" i="24" s="1"/>
  <c r="B30" i="24"/>
  <c r="E27" i="18"/>
  <c r="C28" i="18"/>
  <c r="B29" i="18"/>
  <c r="A28" i="18"/>
  <c r="D28" i="18"/>
  <c r="E30" i="36" l="1"/>
  <c r="C31" i="36"/>
  <c r="E31" i="34"/>
  <c r="D31" i="36"/>
  <c r="A31" i="36"/>
  <c r="B32" i="36"/>
  <c r="D32" i="34"/>
  <c r="C32" i="34"/>
  <c r="B33" i="34"/>
  <c r="A32" i="34"/>
  <c r="E29" i="29"/>
  <c r="C30" i="29"/>
  <c r="B31" i="29"/>
  <c r="D30" i="29"/>
  <c r="A30" i="29"/>
  <c r="E30" i="29" s="1"/>
  <c r="E30" i="28"/>
  <c r="D31" i="28"/>
  <c r="C31" i="28"/>
  <c r="E31" i="28" s="1"/>
  <c r="E30" i="25"/>
  <c r="D31" i="25"/>
  <c r="C31" i="25"/>
  <c r="A31" i="28"/>
  <c r="B32" i="28"/>
  <c r="B32" i="25"/>
  <c r="A31" i="25"/>
  <c r="E29" i="24"/>
  <c r="D30" i="24"/>
  <c r="C30" i="24"/>
  <c r="B31" i="24"/>
  <c r="E28" i="18"/>
  <c r="C29" i="18"/>
  <c r="A29" i="18"/>
  <c r="D29" i="18"/>
  <c r="B30" i="18"/>
  <c r="E31" i="36" l="1"/>
  <c r="C32" i="36"/>
  <c r="E32" i="34"/>
  <c r="B33" i="36"/>
  <c r="A32" i="36"/>
  <c r="D32" i="36"/>
  <c r="D33" i="34"/>
  <c r="C33" i="34"/>
  <c r="A33" i="34"/>
  <c r="E33" i="34" s="1"/>
  <c r="B34" i="34"/>
  <c r="C31" i="29"/>
  <c r="B32" i="29"/>
  <c r="D31" i="29"/>
  <c r="D32" i="28"/>
  <c r="C32" i="28"/>
  <c r="E31" i="25"/>
  <c r="D32" i="25"/>
  <c r="C32" i="25"/>
  <c r="E32" i="25" s="1"/>
  <c r="A32" i="28"/>
  <c r="B33" i="28"/>
  <c r="A32" i="25"/>
  <c r="B33" i="25"/>
  <c r="A30" i="24"/>
  <c r="E30" i="24" s="1"/>
  <c r="D31" i="24"/>
  <c r="C31" i="24"/>
  <c r="B32" i="24"/>
  <c r="A31" i="24"/>
  <c r="E29" i="18"/>
  <c r="C30" i="18"/>
  <c r="D30" i="18"/>
  <c r="A30" i="18"/>
  <c r="B31" i="18"/>
  <c r="E32" i="36" l="1"/>
  <c r="C33" i="36"/>
  <c r="B34" i="36"/>
  <c r="D33" i="36"/>
  <c r="A33" i="36"/>
  <c r="E33" i="36" s="1"/>
  <c r="D34" i="34"/>
  <c r="C34" i="34"/>
  <c r="A34" i="34"/>
  <c r="B35" i="34"/>
  <c r="C32" i="29"/>
  <c r="A31" i="29"/>
  <c r="E31" i="29" s="1"/>
  <c r="B33" i="29"/>
  <c r="D32" i="29"/>
  <c r="E32" i="28"/>
  <c r="D33" i="28"/>
  <c r="C33" i="28"/>
  <c r="D33" i="25"/>
  <c r="C33" i="25"/>
  <c r="B34" i="28"/>
  <c r="A33" i="28"/>
  <c r="A33" i="25"/>
  <c r="E33" i="25" s="1"/>
  <c r="B34" i="25"/>
  <c r="E31" i="24"/>
  <c r="D32" i="24"/>
  <c r="C32" i="24"/>
  <c r="A32" i="24" s="1"/>
  <c r="B33" i="24"/>
  <c r="E30" i="18"/>
  <c r="C31" i="18"/>
  <c r="A31" i="18" s="1"/>
  <c r="B32" i="18"/>
  <c r="D31" i="18"/>
  <c r="C34" i="36" l="1"/>
  <c r="E34" i="34"/>
  <c r="A34" i="36"/>
  <c r="E34" i="36" s="1"/>
  <c r="B35" i="36"/>
  <c r="D34" i="36"/>
  <c r="D35" i="34"/>
  <c r="C35" i="34"/>
  <c r="B36" i="34"/>
  <c r="A32" i="29"/>
  <c r="E32" i="29" s="1"/>
  <c r="C33" i="29"/>
  <c r="A33" i="29" s="1"/>
  <c r="D33" i="29"/>
  <c r="B34" i="29"/>
  <c r="E33" i="28"/>
  <c r="D34" i="28"/>
  <c r="C34" i="28"/>
  <c r="C34" i="25"/>
  <c r="D34" i="25"/>
  <c r="B35" i="28"/>
  <c r="A34" i="28"/>
  <c r="B35" i="25"/>
  <c r="A34" i="25"/>
  <c r="E32" i="24"/>
  <c r="D33" i="24"/>
  <c r="C33" i="24"/>
  <c r="B34" i="24"/>
  <c r="E31" i="18"/>
  <c r="C32" i="18"/>
  <c r="A32" i="18"/>
  <c r="B33" i="18"/>
  <c r="D32" i="18"/>
  <c r="C35" i="36" l="1"/>
  <c r="D35" i="36"/>
  <c r="A35" i="36"/>
  <c r="B36" i="36"/>
  <c r="D36" i="34"/>
  <c r="C36" i="34"/>
  <c r="A35" i="34"/>
  <c r="E35" i="34" s="1"/>
  <c r="B37" i="34"/>
  <c r="A36" i="34"/>
  <c r="E33" i="29"/>
  <c r="C34" i="29"/>
  <c r="D34" i="29"/>
  <c r="B35" i="29"/>
  <c r="A34" i="29"/>
  <c r="E34" i="28"/>
  <c r="D35" i="28"/>
  <c r="C35" i="28"/>
  <c r="E34" i="25"/>
  <c r="D35" i="25"/>
  <c r="C35" i="25"/>
  <c r="A35" i="28"/>
  <c r="B36" i="28"/>
  <c r="B36" i="25"/>
  <c r="A35" i="25"/>
  <c r="D34" i="24"/>
  <c r="C34" i="24"/>
  <c r="A33" i="24"/>
  <c r="E33" i="24" s="1"/>
  <c r="B35" i="24"/>
  <c r="E32" i="18"/>
  <c r="C33" i="18"/>
  <c r="D33" i="18"/>
  <c r="A33" i="18"/>
  <c r="B34" i="18"/>
  <c r="E35" i="36" l="1"/>
  <c r="C36" i="36"/>
  <c r="E36" i="34"/>
  <c r="B37" i="36"/>
  <c r="D36" i="36"/>
  <c r="D37" i="34"/>
  <c r="C37" i="34"/>
  <c r="A37" i="34"/>
  <c r="B38" i="34"/>
  <c r="E34" i="29"/>
  <c r="C35" i="29"/>
  <c r="B36" i="29"/>
  <c r="A35" i="29"/>
  <c r="D35" i="29"/>
  <c r="E35" i="28"/>
  <c r="D36" i="28"/>
  <c r="C36" i="28"/>
  <c r="E35" i="25"/>
  <c r="D36" i="25"/>
  <c r="C36" i="25"/>
  <c r="A36" i="28"/>
  <c r="B37" i="28"/>
  <c r="A36" i="25"/>
  <c r="B37" i="25"/>
  <c r="D35" i="24"/>
  <c r="C35" i="24"/>
  <c r="A34" i="24"/>
  <c r="E34" i="24" s="1"/>
  <c r="B36" i="24"/>
  <c r="E33" i="18"/>
  <c r="C34" i="18"/>
  <c r="B35" i="18"/>
  <c r="D34" i="18"/>
  <c r="A34" i="18"/>
  <c r="A36" i="36" l="1"/>
  <c r="E36" i="36" s="1"/>
  <c r="C37" i="36"/>
  <c r="E37" i="34"/>
  <c r="D37" i="36"/>
  <c r="B38" i="36"/>
  <c r="A37" i="36"/>
  <c r="D38" i="34"/>
  <c r="C38" i="34"/>
  <c r="A38" i="34"/>
  <c r="B39" i="34"/>
  <c r="E35" i="29"/>
  <c r="C36" i="29"/>
  <c r="B37" i="29"/>
  <c r="D36" i="29"/>
  <c r="A36" i="29"/>
  <c r="E36" i="29" s="1"/>
  <c r="E36" i="28"/>
  <c r="D37" i="28"/>
  <c r="C37" i="28"/>
  <c r="E36" i="25"/>
  <c r="D37" i="25"/>
  <c r="C37" i="25"/>
  <c r="B38" i="28"/>
  <c r="A37" i="28"/>
  <c r="A37" i="25"/>
  <c r="B38" i="25"/>
  <c r="D36" i="24"/>
  <c r="C36" i="24"/>
  <c r="A35" i="24"/>
  <c r="E35" i="24" s="1"/>
  <c r="A36" i="24"/>
  <c r="B37" i="24"/>
  <c r="E34" i="18"/>
  <c r="C35" i="18"/>
  <c r="B36" i="18"/>
  <c r="D35" i="18"/>
  <c r="A35" i="18"/>
  <c r="E37" i="36" l="1"/>
  <c r="C38" i="36"/>
  <c r="E38" i="34"/>
  <c r="A38" i="36"/>
  <c r="B39" i="36"/>
  <c r="D38" i="36"/>
  <c r="D39" i="34"/>
  <c r="C39" i="34"/>
  <c r="B40" i="34"/>
  <c r="A39" i="34"/>
  <c r="C37" i="29"/>
  <c r="A37" i="29"/>
  <c r="B38" i="29"/>
  <c r="D37" i="29"/>
  <c r="E37" i="28"/>
  <c r="D38" i="28"/>
  <c r="C38" i="28"/>
  <c r="E37" i="25"/>
  <c r="C38" i="25"/>
  <c r="D38" i="25"/>
  <c r="B39" i="28"/>
  <c r="A38" i="28"/>
  <c r="B39" i="25"/>
  <c r="A38" i="25"/>
  <c r="E36" i="24"/>
  <c r="D37" i="24"/>
  <c r="C37" i="24"/>
  <c r="A37" i="24"/>
  <c r="B38" i="24"/>
  <c r="E35" i="18"/>
  <c r="C36" i="18"/>
  <c r="A36" i="18"/>
  <c r="B37" i="18"/>
  <c r="D36" i="18"/>
  <c r="E38" i="36" l="1"/>
  <c r="C39" i="36"/>
  <c r="E39" i="34"/>
  <c r="D39" i="36"/>
  <c r="A39" i="36"/>
  <c r="B40" i="36"/>
  <c r="D40" i="34"/>
  <c r="C40" i="34"/>
  <c r="B41" i="34"/>
  <c r="A40" i="34"/>
  <c r="E37" i="29"/>
  <c r="C38" i="29"/>
  <c r="D38" i="29"/>
  <c r="A38" i="29"/>
  <c r="E38" i="29" s="1"/>
  <c r="B39" i="29"/>
  <c r="E38" i="28"/>
  <c r="D39" i="28"/>
  <c r="C39" i="28"/>
  <c r="E38" i="25"/>
  <c r="D39" i="25"/>
  <c r="C39" i="25"/>
  <c r="A39" i="28"/>
  <c r="B40" i="28"/>
  <c r="B40" i="25"/>
  <c r="A39" i="25"/>
  <c r="E37" i="24"/>
  <c r="D38" i="24"/>
  <c r="C38" i="24"/>
  <c r="B39" i="24"/>
  <c r="A38" i="24"/>
  <c r="E36" i="18"/>
  <c r="C37" i="18"/>
  <c r="A37" i="18"/>
  <c r="D37" i="18"/>
  <c r="B38" i="18"/>
  <c r="E39" i="36" l="1"/>
  <c r="C40" i="36"/>
  <c r="E40" i="34"/>
  <c r="B41" i="36"/>
  <c r="A40" i="36"/>
  <c r="D40" i="36"/>
  <c r="C41" i="34"/>
  <c r="D41" i="34"/>
  <c r="A41" i="34"/>
  <c r="B42" i="34"/>
  <c r="C39" i="29"/>
  <c r="A39" i="29"/>
  <c r="B40" i="29"/>
  <c r="D39" i="29"/>
  <c r="E39" i="28"/>
  <c r="D40" i="28"/>
  <c r="C40" i="28"/>
  <c r="E39" i="25"/>
  <c r="D40" i="25"/>
  <c r="C40" i="25"/>
  <c r="A40" i="28"/>
  <c r="B41" i="28"/>
  <c r="A40" i="25"/>
  <c r="B41" i="25"/>
  <c r="E38" i="24"/>
  <c r="D39" i="24"/>
  <c r="C39" i="24"/>
  <c r="B40" i="24"/>
  <c r="E37" i="18"/>
  <c r="C38" i="18"/>
  <c r="B39" i="18"/>
  <c r="D38" i="18"/>
  <c r="E40" i="36" l="1"/>
  <c r="C41" i="36"/>
  <c r="E41" i="34"/>
  <c r="B42" i="36"/>
  <c r="D41" i="36"/>
  <c r="A41" i="36"/>
  <c r="D42" i="34"/>
  <c r="C42" i="34"/>
  <c r="A42" i="34"/>
  <c r="E42" i="34" s="1"/>
  <c r="B43" i="34"/>
  <c r="E39" i="29"/>
  <c r="C40" i="29"/>
  <c r="D40" i="29"/>
  <c r="A40" i="29"/>
  <c r="B41" i="29"/>
  <c r="E40" i="28"/>
  <c r="D41" i="28"/>
  <c r="C41" i="28"/>
  <c r="E40" i="25"/>
  <c r="D41" i="25"/>
  <c r="C41" i="25"/>
  <c r="B42" i="28"/>
  <c r="A41" i="28"/>
  <c r="A41" i="25"/>
  <c r="B42" i="25"/>
  <c r="D40" i="24"/>
  <c r="C40" i="24"/>
  <c r="B41" i="24"/>
  <c r="A39" i="24"/>
  <c r="E39" i="24" s="1"/>
  <c r="A38" i="18"/>
  <c r="E38" i="18" s="1"/>
  <c r="C39" i="18"/>
  <c r="B40" i="18"/>
  <c r="D39" i="18"/>
  <c r="E41" i="36" l="1"/>
  <c r="C42" i="36"/>
  <c r="A42" i="36"/>
  <c r="B43" i="36"/>
  <c r="D42" i="36"/>
  <c r="D43" i="34"/>
  <c r="C43" i="34"/>
  <c r="B44" i="34"/>
  <c r="E40" i="29"/>
  <c r="C41" i="29"/>
  <c r="D41" i="29"/>
  <c r="B42" i="29"/>
  <c r="A41" i="29"/>
  <c r="E41" i="29" s="1"/>
  <c r="E41" i="28"/>
  <c r="D42" i="28"/>
  <c r="C42" i="28"/>
  <c r="E41" i="25"/>
  <c r="C42" i="25"/>
  <c r="D42" i="25"/>
  <c r="B43" i="28"/>
  <c r="A42" i="28"/>
  <c r="B43" i="25"/>
  <c r="A42" i="25"/>
  <c r="D41" i="24"/>
  <c r="C41" i="24"/>
  <c r="B42" i="24"/>
  <c r="A41" i="24"/>
  <c r="A40" i="24"/>
  <c r="E40" i="24" s="1"/>
  <c r="A39" i="18"/>
  <c r="E39" i="18" s="1"/>
  <c r="C40" i="18"/>
  <c r="A40" i="18" s="1"/>
  <c r="B41" i="18"/>
  <c r="D40" i="18"/>
  <c r="E42" i="36" l="1"/>
  <c r="C43" i="36"/>
  <c r="D43" i="36"/>
  <c r="A43" i="36"/>
  <c r="B44" i="36"/>
  <c r="D44" i="34"/>
  <c r="C44" i="34"/>
  <c r="A43" i="34"/>
  <c r="E43" i="34" s="1"/>
  <c r="B45" i="34"/>
  <c r="A44" i="34"/>
  <c r="C42" i="29"/>
  <c r="B43" i="29"/>
  <c r="D42" i="29"/>
  <c r="A42" i="29"/>
  <c r="E42" i="28"/>
  <c r="D43" i="28"/>
  <c r="C43" i="28"/>
  <c r="E42" i="25"/>
  <c r="D43" i="25"/>
  <c r="C43" i="25"/>
  <c r="A43" i="28"/>
  <c r="B44" i="28"/>
  <c r="B44" i="25"/>
  <c r="A43" i="25"/>
  <c r="E41" i="24"/>
  <c r="D42" i="24"/>
  <c r="C42" i="24"/>
  <c r="B43" i="24"/>
  <c r="E40" i="18"/>
  <c r="C41" i="18"/>
  <c r="D41" i="18"/>
  <c r="B42" i="18"/>
  <c r="E43" i="36" l="1"/>
  <c r="C44" i="36"/>
  <c r="E44" i="34"/>
  <c r="B45" i="36"/>
  <c r="D44" i="36"/>
  <c r="A44" i="36"/>
  <c r="C45" i="34"/>
  <c r="D45" i="34"/>
  <c r="A45" i="34"/>
  <c r="B46" i="34"/>
  <c r="E42" i="29"/>
  <c r="C43" i="29"/>
  <c r="B44" i="29"/>
  <c r="A43" i="29"/>
  <c r="D43" i="29"/>
  <c r="E43" i="28"/>
  <c r="D44" i="28"/>
  <c r="C44" i="28"/>
  <c r="E43" i="25"/>
  <c r="D44" i="25"/>
  <c r="C44" i="25"/>
  <c r="A44" i="28"/>
  <c r="B45" i="28"/>
  <c r="A44" i="25"/>
  <c r="E44" i="25" s="1"/>
  <c r="B45" i="25"/>
  <c r="D43" i="24"/>
  <c r="C43" i="24"/>
  <c r="A42" i="24"/>
  <c r="E42" i="24" s="1"/>
  <c r="B44" i="24"/>
  <c r="A41" i="18"/>
  <c r="E41" i="18" s="1"/>
  <c r="C42" i="18"/>
  <c r="B43" i="18"/>
  <c r="D42" i="18"/>
  <c r="E44" i="36" l="1"/>
  <c r="C45" i="36"/>
  <c r="E45" i="34"/>
  <c r="D45" i="36"/>
  <c r="B46" i="36"/>
  <c r="A45" i="36"/>
  <c r="D46" i="34"/>
  <c r="C46" i="34"/>
  <c r="A46" i="34"/>
  <c r="B47" i="34"/>
  <c r="E43" i="29"/>
  <c r="C44" i="29"/>
  <c r="B45" i="29"/>
  <c r="A44" i="29"/>
  <c r="D44" i="29"/>
  <c r="E44" i="28"/>
  <c r="D45" i="28"/>
  <c r="C45" i="28"/>
  <c r="D45" i="25"/>
  <c r="C45" i="25"/>
  <c r="B46" i="28"/>
  <c r="A45" i="28"/>
  <c r="A45" i="25"/>
  <c r="B46" i="25"/>
  <c r="D44" i="24"/>
  <c r="C44" i="24"/>
  <c r="A43" i="24"/>
  <c r="E43" i="24" s="1"/>
  <c r="B45" i="24"/>
  <c r="A42" i="18"/>
  <c r="E42" i="18" s="1"/>
  <c r="C43" i="18"/>
  <c r="A43" i="18" s="1"/>
  <c r="B44" i="18"/>
  <c r="D43" i="18"/>
  <c r="E45" i="36" l="1"/>
  <c r="C46" i="36"/>
  <c r="E46" i="34"/>
  <c r="A46" i="36"/>
  <c r="B47" i="36"/>
  <c r="D46" i="36"/>
  <c r="D47" i="34"/>
  <c r="C47" i="34"/>
  <c r="B48" i="34"/>
  <c r="A47" i="34"/>
  <c r="E44" i="29"/>
  <c r="C45" i="29"/>
  <c r="A45" i="29"/>
  <c r="D45" i="29"/>
  <c r="B46" i="29"/>
  <c r="E45" i="28"/>
  <c r="D46" i="28"/>
  <c r="C46" i="28"/>
  <c r="E45" i="25"/>
  <c r="C46" i="25"/>
  <c r="D46" i="25"/>
  <c r="B47" i="28"/>
  <c r="A46" i="28"/>
  <c r="B47" i="25"/>
  <c r="A46" i="25"/>
  <c r="E46" i="25" s="1"/>
  <c r="D45" i="24"/>
  <c r="C45" i="24"/>
  <c r="A45" i="24"/>
  <c r="B46" i="24"/>
  <c r="A44" i="24"/>
  <c r="E44" i="24" s="1"/>
  <c r="E43" i="18"/>
  <c r="C44" i="18"/>
  <c r="A44" i="18"/>
  <c r="B45" i="18"/>
  <c r="D44" i="18"/>
  <c r="E46" i="36" l="1"/>
  <c r="C47" i="36"/>
  <c r="E47" i="34"/>
  <c r="D47" i="36"/>
  <c r="A47" i="36"/>
  <c r="B48" i="36"/>
  <c r="D48" i="34"/>
  <c r="C48" i="34"/>
  <c r="B49" i="34"/>
  <c r="A48" i="34"/>
  <c r="E45" i="29"/>
  <c r="C46" i="29"/>
  <c r="B47" i="29"/>
  <c r="D46" i="29"/>
  <c r="A46" i="29"/>
  <c r="E46" i="29" s="1"/>
  <c r="E46" i="28"/>
  <c r="D47" i="28"/>
  <c r="C47" i="28"/>
  <c r="D47" i="25"/>
  <c r="C47" i="25"/>
  <c r="A47" i="28"/>
  <c r="B48" i="28"/>
  <c r="B48" i="25"/>
  <c r="A47" i="25"/>
  <c r="E45" i="24"/>
  <c r="D46" i="24"/>
  <c r="C46" i="24"/>
  <c r="B47" i="24"/>
  <c r="E44" i="18"/>
  <c r="C45" i="18"/>
  <c r="D45" i="18"/>
  <c r="A45" i="18"/>
  <c r="B46" i="18"/>
  <c r="E47" i="36" l="1"/>
  <c r="C48" i="36"/>
  <c r="E48" i="34"/>
  <c r="B49" i="36"/>
  <c r="A48" i="36"/>
  <c r="D48" i="36"/>
  <c r="D49" i="34"/>
  <c r="C49" i="34"/>
  <c r="A49" i="34"/>
  <c r="E49" i="34" s="1"/>
  <c r="B50" i="34"/>
  <c r="C47" i="29"/>
  <c r="D47" i="29"/>
  <c r="A47" i="29"/>
  <c r="B48" i="29"/>
  <c r="E47" i="28"/>
  <c r="D48" i="28"/>
  <c r="C48" i="28"/>
  <c r="E47" i="25"/>
  <c r="D48" i="25"/>
  <c r="C48" i="25"/>
  <c r="A48" i="28"/>
  <c r="B49" i="28"/>
  <c r="A48" i="25"/>
  <c r="E48" i="25" s="1"/>
  <c r="B49" i="25"/>
  <c r="D47" i="24"/>
  <c r="C47" i="24"/>
  <c r="A46" i="24"/>
  <c r="E46" i="24" s="1"/>
  <c r="A47" i="24"/>
  <c r="B48" i="24"/>
  <c r="E45" i="18"/>
  <c r="C46" i="18"/>
  <c r="B47" i="18"/>
  <c r="D46" i="18"/>
  <c r="E48" i="36" l="1"/>
  <c r="C49" i="36"/>
  <c r="B50" i="36"/>
  <c r="D49" i="36"/>
  <c r="A49" i="36"/>
  <c r="D50" i="34"/>
  <c r="C50" i="34"/>
  <c r="E50" i="34" s="1"/>
  <c r="A50" i="34"/>
  <c r="B51" i="34"/>
  <c r="E47" i="29"/>
  <c r="C48" i="29"/>
  <c r="D48" i="29"/>
  <c r="A48" i="29"/>
  <c r="B49" i="29"/>
  <c r="E48" i="28"/>
  <c r="D49" i="28"/>
  <c r="C49" i="28"/>
  <c r="D49" i="25"/>
  <c r="C49" i="25"/>
  <c r="B50" i="28"/>
  <c r="A49" i="28"/>
  <c r="A49" i="25"/>
  <c r="B50" i="25"/>
  <c r="E47" i="24"/>
  <c r="D48" i="24"/>
  <c r="C48" i="24"/>
  <c r="B49" i="24"/>
  <c r="A46" i="18"/>
  <c r="E46" i="18" s="1"/>
  <c r="C47" i="18"/>
  <c r="A47" i="18" s="1"/>
  <c r="B48" i="18"/>
  <c r="D47" i="18"/>
  <c r="E49" i="36" l="1"/>
  <c r="C50" i="36"/>
  <c r="A50" i="36"/>
  <c r="B51" i="36"/>
  <c r="D50" i="36"/>
  <c r="D51" i="34"/>
  <c r="C51" i="34"/>
  <c r="B52" i="34"/>
  <c r="A51" i="34"/>
  <c r="E48" i="29"/>
  <c r="C49" i="29"/>
  <c r="A49" i="29"/>
  <c r="D49" i="29"/>
  <c r="B50" i="29"/>
  <c r="E49" i="28"/>
  <c r="D50" i="28"/>
  <c r="C50" i="28"/>
  <c r="E49" i="25"/>
  <c r="C50" i="25"/>
  <c r="D50" i="25"/>
  <c r="B51" i="28"/>
  <c r="A50" i="28"/>
  <c r="B51" i="25"/>
  <c r="A50" i="25"/>
  <c r="A48" i="24"/>
  <c r="E48" i="24" s="1"/>
  <c r="C49" i="24"/>
  <c r="D49" i="24"/>
  <c r="B50" i="24"/>
  <c r="E47" i="18"/>
  <c r="C48" i="18"/>
  <c r="A48" i="18"/>
  <c r="B49" i="18"/>
  <c r="D48" i="18"/>
  <c r="E50" i="36" l="1"/>
  <c r="C51" i="36"/>
  <c r="E51" i="34"/>
  <c r="D51" i="36"/>
  <c r="A51" i="36"/>
  <c r="B52" i="36"/>
  <c r="D52" i="34"/>
  <c r="C52" i="34"/>
  <c r="B53" i="34"/>
  <c r="A52" i="34"/>
  <c r="E49" i="29"/>
  <c r="C50" i="29"/>
  <c r="B51" i="29"/>
  <c r="D50" i="29"/>
  <c r="E50" i="28"/>
  <c r="D51" i="28"/>
  <c r="C51" i="28"/>
  <c r="E50" i="25"/>
  <c r="D51" i="25"/>
  <c r="C51" i="25"/>
  <c r="A51" i="28"/>
  <c r="B52" i="28"/>
  <c r="B52" i="25"/>
  <c r="A51" i="25"/>
  <c r="D50" i="24"/>
  <c r="C50" i="24"/>
  <c r="A49" i="24"/>
  <c r="E49" i="24" s="1"/>
  <c r="B51" i="24"/>
  <c r="E48" i="18"/>
  <c r="C49" i="18"/>
  <c r="D49" i="18"/>
  <c r="A49" i="18"/>
  <c r="B50" i="18"/>
  <c r="E51" i="36" l="1"/>
  <c r="C52" i="36"/>
  <c r="E52" i="34"/>
  <c r="B53" i="36"/>
  <c r="D52" i="36"/>
  <c r="A52" i="36"/>
  <c r="D53" i="34"/>
  <c r="C53" i="34"/>
  <c r="A53" i="34"/>
  <c r="E53" i="34" s="1"/>
  <c r="B54" i="34"/>
  <c r="C51" i="29"/>
  <c r="A50" i="29"/>
  <c r="E50" i="29" s="1"/>
  <c r="A51" i="29"/>
  <c r="B52" i="29"/>
  <c r="D51" i="29"/>
  <c r="E51" i="28"/>
  <c r="D52" i="28"/>
  <c r="C52" i="28"/>
  <c r="E51" i="25"/>
  <c r="D52" i="25"/>
  <c r="C52" i="25"/>
  <c r="A52" i="28"/>
  <c r="E52" i="28" s="1"/>
  <c r="B53" i="28"/>
  <c r="A52" i="25"/>
  <c r="B53" i="25"/>
  <c r="D51" i="24"/>
  <c r="C51" i="24"/>
  <c r="A51" i="24" s="1"/>
  <c r="A50" i="24"/>
  <c r="E50" i="24" s="1"/>
  <c r="B52" i="24"/>
  <c r="E49" i="18"/>
  <c r="C50" i="18"/>
  <c r="A50" i="18" s="1"/>
  <c r="B51" i="18"/>
  <c r="D50" i="18"/>
  <c r="E52" i="36" l="1"/>
  <c r="C53" i="36"/>
  <c r="D53" i="36"/>
  <c r="B54" i="36"/>
  <c r="A53" i="36"/>
  <c r="D54" i="34"/>
  <c r="C54" i="34"/>
  <c r="A54" i="34"/>
  <c r="E54" i="34" s="1"/>
  <c r="B55" i="34"/>
  <c r="E51" i="29"/>
  <c r="C52" i="29"/>
  <c r="A52" i="29" s="1"/>
  <c r="E52" i="29" s="1"/>
  <c r="B53" i="29"/>
  <c r="D52" i="29"/>
  <c r="D53" i="28"/>
  <c r="C53" i="28"/>
  <c r="E52" i="25"/>
  <c r="D53" i="25"/>
  <c r="C53" i="25"/>
  <c r="B54" i="28"/>
  <c r="A53" i="28"/>
  <c r="B54" i="25"/>
  <c r="A53" i="25"/>
  <c r="E51" i="24"/>
  <c r="D52" i="24"/>
  <c r="C52" i="24"/>
  <c r="B53" i="24"/>
  <c r="E50" i="18"/>
  <c r="C51" i="18"/>
  <c r="A51" i="18" s="1"/>
  <c r="B52" i="18"/>
  <c r="D51" i="18"/>
  <c r="E53" i="36" l="1"/>
  <c r="C54" i="36"/>
  <c r="A54" i="36"/>
  <c r="B55" i="36"/>
  <c r="D54" i="36"/>
  <c r="D55" i="34"/>
  <c r="C55" i="34"/>
  <c r="B56" i="34"/>
  <c r="A55" i="34"/>
  <c r="C53" i="29"/>
  <c r="A53" i="29"/>
  <c r="B54" i="29"/>
  <c r="D53" i="29"/>
  <c r="E53" i="28"/>
  <c r="D54" i="28"/>
  <c r="C54" i="28"/>
  <c r="E53" i="25"/>
  <c r="C54" i="25"/>
  <c r="D54" i="25"/>
  <c r="B55" i="28"/>
  <c r="A54" i="28"/>
  <c r="B55" i="25"/>
  <c r="A54" i="25"/>
  <c r="D53" i="24"/>
  <c r="C53" i="24"/>
  <c r="A52" i="24"/>
  <c r="E52" i="24" s="1"/>
  <c r="B54" i="24"/>
  <c r="E51" i="18"/>
  <c r="C52" i="18"/>
  <c r="A52" i="18"/>
  <c r="B53" i="18"/>
  <c r="D52" i="18"/>
  <c r="E54" i="36" l="1"/>
  <c r="C55" i="36"/>
  <c r="E55" i="34"/>
  <c r="D55" i="36"/>
  <c r="A55" i="36"/>
  <c r="B56" i="36"/>
  <c r="D56" i="34"/>
  <c r="C56" i="34"/>
  <c r="B57" i="34"/>
  <c r="A56" i="34"/>
  <c r="E53" i="29"/>
  <c r="C54" i="29"/>
  <c r="A54" i="29"/>
  <c r="B55" i="29"/>
  <c r="D54" i="29"/>
  <c r="E54" i="28"/>
  <c r="D55" i="28"/>
  <c r="C55" i="28"/>
  <c r="E54" i="25"/>
  <c r="D55" i="25"/>
  <c r="C55" i="25"/>
  <c r="A55" i="28"/>
  <c r="B56" i="28"/>
  <c r="B56" i="25"/>
  <c r="A55" i="25"/>
  <c r="D54" i="24"/>
  <c r="C54" i="24"/>
  <c r="B55" i="24"/>
  <c r="A53" i="24"/>
  <c r="E53" i="24" s="1"/>
  <c r="E52" i="18"/>
  <c r="C53" i="18"/>
  <c r="D53" i="18"/>
  <c r="A53" i="18"/>
  <c r="B54" i="18"/>
  <c r="E55" i="36" l="1"/>
  <c r="C56" i="36"/>
  <c r="E56" i="34"/>
  <c r="B57" i="36"/>
  <c r="A56" i="36"/>
  <c r="D56" i="36"/>
  <c r="C57" i="34"/>
  <c r="D57" i="34"/>
  <c r="A57" i="34"/>
  <c r="E57" i="34" s="1"/>
  <c r="B58" i="34"/>
  <c r="E54" i="29"/>
  <c r="C55" i="29"/>
  <c r="A55" i="29"/>
  <c r="E55" i="29" s="1"/>
  <c r="B56" i="29"/>
  <c r="D55" i="29"/>
  <c r="E55" i="28"/>
  <c r="D56" i="28"/>
  <c r="C56" i="28"/>
  <c r="E55" i="25"/>
  <c r="D56" i="25"/>
  <c r="C56" i="25"/>
  <c r="A56" i="28"/>
  <c r="B57" i="28"/>
  <c r="A56" i="25"/>
  <c r="B57" i="25"/>
  <c r="D55" i="24"/>
  <c r="C55" i="24"/>
  <c r="B56" i="24"/>
  <c r="A55" i="24"/>
  <c r="A54" i="24"/>
  <c r="E54" i="24" s="1"/>
  <c r="E53" i="18"/>
  <c r="C54" i="18"/>
  <c r="A54" i="18" s="1"/>
  <c r="B55" i="18"/>
  <c r="D54" i="18"/>
  <c r="E56" i="36" l="1"/>
  <c r="C57" i="36"/>
  <c r="B58" i="36"/>
  <c r="D57" i="36"/>
  <c r="A57" i="36"/>
  <c r="D58" i="34"/>
  <c r="C58" i="34"/>
  <c r="A58" i="34"/>
  <c r="B59" i="34"/>
  <c r="C56" i="29"/>
  <c r="B57" i="29"/>
  <c r="A56" i="29"/>
  <c r="E56" i="29" s="1"/>
  <c r="D56" i="29"/>
  <c r="E56" i="28"/>
  <c r="D57" i="28"/>
  <c r="C57" i="28"/>
  <c r="E56" i="25"/>
  <c r="D57" i="25"/>
  <c r="C57" i="25"/>
  <c r="B58" i="28"/>
  <c r="A57" i="28"/>
  <c r="A57" i="25"/>
  <c r="B58" i="25"/>
  <c r="E55" i="24"/>
  <c r="D56" i="24"/>
  <c r="C56" i="24"/>
  <c r="B57" i="24"/>
  <c r="E54" i="18"/>
  <c r="C55" i="18"/>
  <c r="B56" i="18"/>
  <c r="D55" i="18"/>
  <c r="A55" i="18"/>
  <c r="E57" i="36" l="1"/>
  <c r="C58" i="36"/>
  <c r="E58" i="34"/>
  <c r="A58" i="36"/>
  <c r="B59" i="36"/>
  <c r="D58" i="36"/>
  <c r="D59" i="34"/>
  <c r="C59" i="34"/>
  <c r="B60" i="34"/>
  <c r="C57" i="29"/>
  <c r="D57" i="29"/>
  <c r="A57" i="29"/>
  <c r="E57" i="29" s="1"/>
  <c r="B58" i="29"/>
  <c r="E57" i="28"/>
  <c r="D58" i="28"/>
  <c r="C58" i="28"/>
  <c r="E57" i="25"/>
  <c r="C58" i="25"/>
  <c r="D58" i="25"/>
  <c r="B59" i="28"/>
  <c r="A58" i="28"/>
  <c r="B59" i="25"/>
  <c r="A58" i="25"/>
  <c r="D57" i="24"/>
  <c r="C57" i="24"/>
  <c r="A56" i="24"/>
  <c r="E56" i="24" s="1"/>
  <c r="A57" i="24"/>
  <c r="B58" i="24"/>
  <c r="E55" i="18"/>
  <c r="C56" i="18"/>
  <c r="A56" i="18"/>
  <c r="B57" i="18"/>
  <c r="D56" i="18"/>
  <c r="E58" i="36" l="1"/>
  <c r="C59" i="36"/>
  <c r="D59" i="36"/>
  <c r="A59" i="36"/>
  <c r="B60" i="36"/>
  <c r="D60" i="34"/>
  <c r="C60" i="34"/>
  <c r="A59" i="34"/>
  <c r="E59" i="34" s="1"/>
  <c r="B61" i="34"/>
  <c r="C58" i="29"/>
  <c r="B59" i="29"/>
  <c r="D58" i="29"/>
  <c r="A58" i="29"/>
  <c r="E58" i="28"/>
  <c r="D59" i="28"/>
  <c r="C59" i="28"/>
  <c r="E59" i="28" s="1"/>
  <c r="E58" i="25"/>
  <c r="D59" i="25"/>
  <c r="C59" i="25"/>
  <c r="A59" i="28"/>
  <c r="B60" i="28"/>
  <c r="B60" i="25"/>
  <c r="A59" i="25"/>
  <c r="E57" i="24"/>
  <c r="C58" i="24"/>
  <c r="D58" i="24"/>
  <c r="B59" i="24"/>
  <c r="A58" i="24"/>
  <c r="E56" i="18"/>
  <c r="C57" i="18"/>
  <c r="D57" i="18"/>
  <c r="A57" i="18"/>
  <c r="B58" i="18"/>
  <c r="E59" i="36" l="1"/>
  <c r="C60" i="36"/>
  <c r="A60" i="36" s="1"/>
  <c r="B61" i="36"/>
  <c r="D60" i="36"/>
  <c r="A60" i="34"/>
  <c r="E60" i="34" s="1"/>
  <c r="D61" i="34"/>
  <c r="C61" i="34"/>
  <c r="E61" i="34" s="1"/>
  <c r="A61" i="34"/>
  <c r="B62" i="34"/>
  <c r="E58" i="29"/>
  <c r="C59" i="29"/>
  <c r="A59" i="29"/>
  <c r="D59" i="29"/>
  <c r="B60" i="29"/>
  <c r="D60" i="28"/>
  <c r="C60" i="28"/>
  <c r="E59" i="25"/>
  <c r="D60" i="25"/>
  <c r="C60" i="25"/>
  <c r="A60" i="28"/>
  <c r="B61" i="28"/>
  <c r="A60" i="25"/>
  <c r="B61" i="25"/>
  <c r="E58" i="24"/>
  <c r="D59" i="24"/>
  <c r="C59" i="24"/>
  <c r="B60" i="24"/>
  <c r="E57" i="18"/>
  <c r="C58" i="18"/>
  <c r="B59" i="18"/>
  <c r="D58" i="18"/>
  <c r="A58" i="18"/>
  <c r="E60" i="36" l="1"/>
  <c r="C61" i="36"/>
  <c r="D61" i="36"/>
  <c r="A61" i="36"/>
  <c r="E61" i="36" s="1"/>
  <c r="B62" i="36"/>
  <c r="D62" i="34"/>
  <c r="C62" i="34"/>
  <c r="A62" i="34"/>
  <c r="B63" i="34"/>
  <c r="E59" i="29"/>
  <c r="C60" i="29"/>
  <c r="B61" i="29"/>
  <c r="D60" i="29"/>
  <c r="A60" i="29"/>
  <c r="E60" i="29" s="1"/>
  <c r="E60" i="28"/>
  <c r="D61" i="28"/>
  <c r="C61" i="28"/>
  <c r="E60" i="25"/>
  <c r="D61" i="25"/>
  <c r="C61" i="25"/>
  <c r="B62" i="28"/>
  <c r="A61" i="28"/>
  <c r="B62" i="25"/>
  <c r="A61" i="25"/>
  <c r="D60" i="24"/>
  <c r="C60" i="24"/>
  <c r="A59" i="24"/>
  <c r="E59" i="24" s="1"/>
  <c r="B61" i="24"/>
  <c r="E58" i="18"/>
  <c r="C59" i="18"/>
  <c r="A59" i="18" s="1"/>
  <c r="B60" i="18"/>
  <c r="D59" i="18"/>
  <c r="C62" i="36" l="1"/>
  <c r="E62" i="34"/>
  <c r="A62" i="36"/>
  <c r="B63" i="36"/>
  <c r="D62" i="36"/>
  <c r="D63" i="34"/>
  <c r="C63" i="34"/>
  <c r="B64" i="34"/>
  <c r="A63" i="34"/>
  <c r="C61" i="29"/>
  <c r="D61" i="29"/>
  <c r="A61" i="29"/>
  <c r="B62" i="29"/>
  <c r="E61" i="28"/>
  <c r="D62" i="28"/>
  <c r="C62" i="28"/>
  <c r="E61" i="25"/>
  <c r="C62" i="25"/>
  <c r="D62" i="25"/>
  <c r="B63" i="28"/>
  <c r="A62" i="28"/>
  <c r="B63" i="25"/>
  <c r="A62" i="25"/>
  <c r="D61" i="24"/>
  <c r="C61" i="24"/>
  <c r="A60" i="24"/>
  <c r="E60" i="24" s="1"/>
  <c r="A61" i="24"/>
  <c r="B62" i="24"/>
  <c r="E59" i="18"/>
  <c r="C60" i="18"/>
  <c r="A60" i="18"/>
  <c r="B61" i="18"/>
  <c r="D60" i="18"/>
  <c r="E62" i="36" l="1"/>
  <c r="C63" i="36"/>
  <c r="E63" i="34"/>
  <c r="D63" i="36"/>
  <c r="B64" i="36"/>
  <c r="A63" i="36"/>
  <c r="D64" i="34"/>
  <c r="C64" i="34"/>
  <c r="B65" i="34"/>
  <c r="A64" i="34"/>
  <c r="E61" i="29"/>
  <c r="C62" i="29"/>
  <c r="D62" i="29"/>
  <c r="A62" i="29"/>
  <c r="E62" i="29" s="1"/>
  <c r="B63" i="29"/>
  <c r="E62" i="28"/>
  <c r="D63" i="28"/>
  <c r="C63" i="28"/>
  <c r="E62" i="25"/>
  <c r="D63" i="25"/>
  <c r="C63" i="25"/>
  <c r="A63" i="28"/>
  <c r="B64" i="28"/>
  <c r="B64" i="25"/>
  <c r="A63" i="25"/>
  <c r="E61" i="24"/>
  <c r="D62" i="24"/>
  <c r="C62" i="24"/>
  <c r="A62" i="24"/>
  <c r="B63" i="24"/>
  <c r="E60" i="18"/>
  <c r="C61" i="18"/>
  <c r="D61" i="18"/>
  <c r="A61" i="18"/>
  <c r="B62" i="18"/>
  <c r="E63" i="36" l="1"/>
  <c r="C64" i="36"/>
  <c r="E64" i="34"/>
  <c r="B65" i="36"/>
  <c r="A64" i="36"/>
  <c r="D64" i="36"/>
  <c r="D65" i="34"/>
  <c r="C65" i="34"/>
  <c r="A65" i="34"/>
  <c r="E65" i="34" s="1"/>
  <c r="B66" i="34"/>
  <c r="C63" i="29"/>
  <c r="B64" i="29"/>
  <c r="A63" i="29"/>
  <c r="D63" i="29"/>
  <c r="E63" i="28"/>
  <c r="D64" i="28"/>
  <c r="C64" i="28"/>
  <c r="E63" i="25"/>
  <c r="D64" i="25"/>
  <c r="C64" i="25"/>
  <c r="B65" i="28"/>
  <c r="A64" i="25"/>
  <c r="B65" i="25"/>
  <c r="E62" i="24"/>
  <c r="D63" i="24"/>
  <c r="C63" i="24"/>
  <c r="B64" i="24"/>
  <c r="E61" i="18"/>
  <c r="C62" i="18"/>
  <c r="B63" i="18"/>
  <c r="D62" i="18"/>
  <c r="E64" i="36" l="1"/>
  <c r="C65" i="36"/>
  <c r="B66" i="36"/>
  <c r="D65" i="36"/>
  <c r="A65" i="36"/>
  <c r="D66" i="34"/>
  <c r="C66" i="34"/>
  <c r="A66" i="34"/>
  <c r="B67" i="34"/>
  <c r="E63" i="29"/>
  <c r="C64" i="29"/>
  <c r="A64" i="29"/>
  <c r="E64" i="29" s="1"/>
  <c r="D64" i="29"/>
  <c r="B65" i="29"/>
  <c r="D65" i="28"/>
  <c r="C65" i="28"/>
  <c r="A64" i="28"/>
  <c r="E64" i="28" s="1"/>
  <c r="E64" i="25"/>
  <c r="D65" i="25"/>
  <c r="C65" i="25"/>
  <c r="B66" i="28"/>
  <c r="A65" i="28"/>
  <c r="B66" i="25"/>
  <c r="A65" i="25"/>
  <c r="A63" i="24"/>
  <c r="E63" i="24" s="1"/>
  <c r="D64" i="24"/>
  <c r="C64" i="24"/>
  <c r="B65" i="24"/>
  <c r="A62" i="18"/>
  <c r="E62" i="18" s="1"/>
  <c r="C63" i="18"/>
  <c r="A63" i="18" s="1"/>
  <c r="B64" i="18"/>
  <c r="D63" i="18"/>
  <c r="E65" i="36" l="1"/>
  <c r="C66" i="36"/>
  <c r="E66" i="34"/>
  <c r="A66" i="36"/>
  <c r="E66" i="36" s="1"/>
  <c r="B67" i="36"/>
  <c r="D66" i="36"/>
  <c r="D67" i="34"/>
  <c r="C67" i="34"/>
  <c r="B68" i="34"/>
  <c r="A67" i="34"/>
  <c r="C65" i="29"/>
  <c r="D65" i="29"/>
  <c r="A65" i="29"/>
  <c r="E65" i="29" s="1"/>
  <c r="B66" i="29"/>
  <c r="E65" i="28"/>
  <c r="D66" i="28"/>
  <c r="C66" i="28"/>
  <c r="E65" i="25"/>
  <c r="C66" i="25"/>
  <c r="D66" i="25"/>
  <c r="B67" i="28"/>
  <c r="A66" i="28"/>
  <c r="B67" i="25"/>
  <c r="A66" i="25"/>
  <c r="C65" i="24"/>
  <c r="D65" i="24"/>
  <c r="A64" i="24"/>
  <c r="E64" i="24" s="1"/>
  <c r="B66" i="24"/>
  <c r="E63" i="18"/>
  <c r="C64" i="18"/>
  <c r="A64" i="18" s="1"/>
  <c r="B65" i="18"/>
  <c r="D64" i="18"/>
  <c r="C67" i="36" l="1"/>
  <c r="E67" i="34"/>
  <c r="D67" i="36"/>
  <c r="A67" i="36"/>
  <c r="B68" i="36"/>
  <c r="D68" i="34"/>
  <c r="C68" i="34"/>
  <c r="B69" i="34"/>
  <c r="A68" i="34"/>
  <c r="C66" i="29"/>
  <c r="D66" i="29"/>
  <c r="A66" i="29"/>
  <c r="E66" i="29" s="1"/>
  <c r="B67" i="29"/>
  <c r="E66" i="28"/>
  <c r="D67" i="28"/>
  <c r="C67" i="28"/>
  <c r="E66" i="25"/>
  <c r="D67" i="25"/>
  <c r="C67" i="25"/>
  <c r="A67" i="28"/>
  <c r="B68" i="28"/>
  <c r="B68" i="25"/>
  <c r="A67" i="25"/>
  <c r="D66" i="24"/>
  <c r="C66" i="24"/>
  <c r="B67" i="24"/>
  <c r="A65" i="24"/>
  <c r="E65" i="24" s="1"/>
  <c r="E64" i="18"/>
  <c r="C65" i="18"/>
  <c r="D65" i="18"/>
  <c r="A65" i="18"/>
  <c r="B66" i="18"/>
  <c r="E67" i="36" l="1"/>
  <c r="C68" i="36"/>
  <c r="E68" i="34"/>
  <c r="B69" i="36"/>
  <c r="D68" i="36"/>
  <c r="A68" i="36"/>
  <c r="D69" i="34"/>
  <c r="C69" i="34"/>
  <c r="A69" i="34"/>
  <c r="B70" i="34"/>
  <c r="C67" i="29"/>
  <c r="B68" i="29"/>
  <c r="D67" i="29"/>
  <c r="A67" i="29"/>
  <c r="E67" i="28"/>
  <c r="D68" i="28"/>
  <c r="C68" i="28"/>
  <c r="E67" i="25"/>
  <c r="D68" i="25"/>
  <c r="C68" i="25"/>
  <c r="A68" i="28"/>
  <c r="B69" i="28"/>
  <c r="A68" i="25"/>
  <c r="B69" i="25"/>
  <c r="D67" i="24"/>
  <c r="C67" i="24"/>
  <c r="A67" i="24" s="1"/>
  <c r="E67" i="24" s="1"/>
  <c r="A66" i="24"/>
  <c r="E66" i="24" s="1"/>
  <c r="B68" i="24"/>
  <c r="E65" i="18"/>
  <c r="C66" i="18"/>
  <c r="B67" i="18"/>
  <c r="D66" i="18"/>
  <c r="A66" i="18"/>
  <c r="E68" i="36" l="1"/>
  <c r="C69" i="36"/>
  <c r="E69" i="34"/>
  <c r="D69" i="36"/>
  <c r="B70" i="36"/>
  <c r="A69" i="36"/>
  <c r="D70" i="34"/>
  <c r="C70" i="34"/>
  <c r="A70" i="34"/>
  <c r="B71" i="34"/>
  <c r="E67" i="29"/>
  <c r="C68" i="29"/>
  <c r="B69" i="29"/>
  <c r="A68" i="29"/>
  <c r="D68" i="29"/>
  <c r="E68" i="28"/>
  <c r="D69" i="28"/>
  <c r="C69" i="28"/>
  <c r="E68" i="25"/>
  <c r="D69" i="25"/>
  <c r="C69" i="25"/>
  <c r="B70" i="28"/>
  <c r="A69" i="28"/>
  <c r="A69" i="25"/>
  <c r="B70" i="25"/>
  <c r="D68" i="24"/>
  <c r="C68" i="24"/>
  <c r="B69" i="24"/>
  <c r="E66" i="18"/>
  <c r="C67" i="18"/>
  <c r="B68" i="18"/>
  <c r="D67" i="18"/>
  <c r="A67" i="18"/>
  <c r="E69" i="36" l="1"/>
  <c r="C70" i="36"/>
  <c r="E70" i="34"/>
  <c r="A70" i="36"/>
  <c r="E70" i="36" s="1"/>
  <c r="B71" i="36"/>
  <c r="D70" i="36"/>
  <c r="D71" i="34"/>
  <c r="C71" i="34"/>
  <c r="B72" i="34"/>
  <c r="A71" i="34"/>
  <c r="E68" i="29"/>
  <c r="C69" i="29"/>
  <c r="D69" i="29"/>
  <c r="A69" i="29"/>
  <c r="E69" i="29" s="1"/>
  <c r="B70" i="29"/>
  <c r="E69" i="28"/>
  <c r="D70" i="28"/>
  <c r="C70" i="28"/>
  <c r="E69" i="25"/>
  <c r="C70" i="25"/>
  <c r="E70" i="25" s="1"/>
  <c r="D70" i="25"/>
  <c r="B71" i="28"/>
  <c r="A70" i="28"/>
  <c r="B71" i="25"/>
  <c r="A70" i="25"/>
  <c r="D69" i="24"/>
  <c r="C69" i="24"/>
  <c r="A69" i="24"/>
  <c r="B70" i="24"/>
  <c r="A68" i="24"/>
  <c r="E68" i="24" s="1"/>
  <c r="E67" i="18"/>
  <c r="C68" i="18"/>
  <c r="A68" i="18"/>
  <c r="B69" i="18"/>
  <c r="D68" i="18"/>
  <c r="C71" i="36" l="1"/>
  <c r="E71" i="34"/>
  <c r="D71" i="36"/>
  <c r="A71" i="36"/>
  <c r="B72" i="36"/>
  <c r="D72" i="34"/>
  <c r="C72" i="34"/>
  <c r="B73" i="34"/>
  <c r="A72" i="34"/>
  <c r="C70" i="29"/>
  <c r="A70" i="29"/>
  <c r="B71" i="29"/>
  <c r="D70" i="29"/>
  <c r="E70" i="28"/>
  <c r="D71" i="28"/>
  <c r="C71" i="28"/>
  <c r="D71" i="25"/>
  <c r="C71" i="25"/>
  <c r="A71" i="28"/>
  <c r="B72" i="28"/>
  <c r="B72" i="25"/>
  <c r="A71" i="25"/>
  <c r="E69" i="24"/>
  <c r="D70" i="24"/>
  <c r="C70" i="24"/>
  <c r="B71" i="24"/>
  <c r="A70" i="24"/>
  <c r="E68" i="18"/>
  <c r="C69" i="18"/>
  <c r="D69" i="18"/>
  <c r="A69" i="18"/>
  <c r="B70" i="18"/>
  <c r="E71" i="36" l="1"/>
  <c r="C72" i="36"/>
  <c r="E72" i="34"/>
  <c r="B73" i="36"/>
  <c r="A72" i="36"/>
  <c r="D72" i="36"/>
  <c r="C73" i="34"/>
  <c r="D73" i="34"/>
  <c r="A73" i="34"/>
  <c r="B74" i="34"/>
  <c r="E70" i="29"/>
  <c r="C71" i="29"/>
  <c r="B72" i="29"/>
  <c r="D71" i="29"/>
  <c r="A71" i="29"/>
  <c r="E71" i="28"/>
  <c r="D72" i="28"/>
  <c r="C72" i="28"/>
  <c r="E71" i="25"/>
  <c r="D72" i="25"/>
  <c r="C72" i="25"/>
  <c r="A72" i="28"/>
  <c r="B73" i="28"/>
  <c r="A72" i="25"/>
  <c r="B73" i="25"/>
  <c r="E70" i="24"/>
  <c r="D71" i="24"/>
  <c r="C71" i="24"/>
  <c r="B72" i="24"/>
  <c r="E69" i="18"/>
  <c r="C70" i="18"/>
  <c r="B71" i="18"/>
  <c r="D70" i="18"/>
  <c r="A70" i="18"/>
  <c r="E72" i="36" l="1"/>
  <c r="C73" i="36"/>
  <c r="E73" i="34"/>
  <c r="A73" i="36"/>
  <c r="B74" i="36"/>
  <c r="D73" i="36"/>
  <c r="D74" i="34"/>
  <c r="C74" i="34"/>
  <c r="A74" i="34"/>
  <c r="B75" i="34"/>
  <c r="E71" i="29"/>
  <c r="C72" i="29"/>
  <c r="B73" i="29"/>
  <c r="D72" i="29"/>
  <c r="A72" i="29"/>
  <c r="E72" i="28"/>
  <c r="D73" i="28"/>
  <c r="C73" i="28"/>
  <c r="E72" i="25"/>
  <c r="D73" i="25"/>
  <c r="C73" i="25"/>
  <c r="B74" i="28"/>
  <c r="A73" i="28"/>
  <c r="B74" i="25"/>
  <c r="A73" i="25"/>
  <c r="D72" i="24"/>
  <c r="C72" i="24"/>
  <c r="A71" i="24"/>
  <c r="E71" i="24" s="1"/>
  <c r="B73" i="24"/>
  <c r="E70" i="18"/>
  <c r="C71" i="18"/>
  <c r="B72" i="18"/>
  <c r="D71" i="18"/>
  <c r="A71" i="18"/>
  <c r="E73" i="36" l="1"/>
  <c r="C74" i="36"/>
  <c r="E74" i="34"/>
  <c r="A74" i="36"/>
  <c r="B75" i="36"/>
  <c r="D74" i="36"/>
  <c r="D75" i="34"/>
  <c r="C75" i="34"/>
  <c r="B76" i="34"/>
  <c r="A75" i="34"/>
  <c r="E72" i="29"/>
  <c r="C73" i="29"/>
  <c r="A73" i="29"/>
  <c r="E73" i="29" s="1"/>
  <c r="D73" i="29"/>
  <c r="B74" i="29"/>
  <c r="E73" i="28"/>
  <c r="D74" i="28"/>
  <c r="C74" i="28"/>
  <c r="E73" i="25"/>
  <c r="C74" i="25"/>
  <c r="D74" i="25"/>
  <c r="B75" i="28"/>
  <c r="A74" i="28"/>
  <c r="B75" i="25"/>
  <c r="A74" i="25"/>
  <c r="D73" i="24"/>
  <c r="C73" i="24"/>
  <c r="A72" i="24"/>
  <c r="E72" i="24" s="1"/>
  <c r="A73" i="24"/>
  <c r="B74" i="24"/>
  <c r="E71" i="18"/>
  <c r="C72" i="18"/>
  <c r="A72" i="18"/>
  <c r="B73" i="18"/>
  <c r="D72" i="18"/>
  <c r="E74" i="36" l="1"/>
  <c r="C75" i="36"/>
  <c r="E75" i="34"/>
  <c r="D75" i="36"/>
  <c r="A75" i="36"/>
  <c r="B76" i="36"/>
  <c r="D76" i="34"/>
  <c r="C76" i="34"/>
  <c r="B77" i="34"/>
  <c r="A76" i="34"/>
  <c r="C74" i="29"/>
  <c r="A74" i="29"/>
  <c r="B75" i="29"/>
  <c r="D74" i="29"/>
  <c r="E74" i="28"/>
  <c r="D75" i="28"/>
  <c r="C75" i="28"/>
  <c r="E74" i="25"/>
  <c r="D75" i="25"/>
  <c r="C75" i="25"/>
  <c r="A75" i="28"/>
  <c r="B76" i="28"/>
  <c r="B76" i="25"/>
  <c r="A75" i="25"/>
  <c r="E73" i="24"/>
  <c r="D74" i="24"/>
  <c r="C74" i="24"/>
  <c r="A74" i="24" s="1"/>
  <c r="B75" i="24"/>
  <c r="E72" i="18"/>
  <c r="C73" i="18"/>
  <c r="D73" i="18"/>
  <c r="A73" i="18"/>
  <c r="B74" i="18"/>
  <c r="E75" i="36" l="1"/>
  <c r="C76" i="36"/>
  <c r="E76" i="34"/>
  <c r="B77" i="36"/>
  <c r="D76" i="36"/>
  <c r="A76" i="36"/>
  <c r="C77" i="34"/>
  <c r="D77" i="34"/>
  <c r="A77" i="34"/>
  <c r="B78" i="34"/>
  <c r="E74" i="29"/>
  <c r="C75" i="29"/>
  <c r="A75" i="29"/>
  <c r="D75" i="29"/>
  <c r="B76" i="29"/>
  <c r="E75" i="28"/>
  <c r="D76" i="28"/>
  <c r="C76" i="28"/>
  <c r="E75" i="25"/>
  <c r="D76" i="25"/>
  <c r="C76" i="25"/>
  <c r="A76" i="28"/>
  <c r="B77" i="28"/>
  <c r="A76" i="25"/>
  <c r="B77" i="25"/>
  <c r="E74" i="24"/>
  <c r="D75" i="24"/>
  <c r="C75" i="24"/>
  <c r="A75" i="24" s="1"/>
  <c r="B76" i="24"/>
  <c r="E73" i="18"/>
  <c r="C74" i="18"/>
  <c r="A74" i="18" s="1"/>
  <c r="B75" i="18"/>
  <c r="D74" i="18"/>
  <c r="E76" i="36" l="1"/>
  <c r="C77" i="36"/>
  <c r="E77" i="34"/>
  <c r="D77" i="36"/>
  <c r="B78" i="36"/>
  <c r="A77" i="36"/>
  <c r="D78" i="34"/>
  <c r="C78" i="34"/>
  <c r="A78" i="34"/>
  <c r="B79" i="34"/>
  <c r="E75" i="29"/>
  <c r="C76" i="29"/>
  <c r="A76" i="29"/>
  <c r="B77" i="29"/>
  <c r="D76" i="29"/>
  <c r="E76" i="28"/>
  <c r="D77" i="28"/>
  <c r="C77" i="28"/>
  <c r="E76" i="25"/>
  <c r="D77" i="25"/>
  <c r="C77" i="25"/>
  <c r="B78" i="28"/>
  <c r="A77" i="28"/>
  <c r="B78" i="25"/>
  <c r="A77" i="25"/>
  <c r="E75" i="24"/>
  <c r="D76" i="24"/>
  <c r="C76" i="24"/>
  <c r="B77" i="24"/>
  <c r="E74" i="18"/>
  <c r="C75" i="18"/>
  <c r="A75" i="18" s="1"/>
  <c r="B76" i="18"/>
  <c r="D75" i="18"/>
  <c r="E77" i="36" l="1"/>
  <c r="C78" i="36"/>
  <c r="E78" i="34"/>
  <c r="A78" i="36"/>
  <c r="B79" i="36"/>
  <c r="D78" i="36"/>
  <c r="D79" i="34"/>
  <c r="C79" i="34"/>
  <c r="B80" i="34"/>
  <c r="A79" i="34"/>
  <c r="E76" i="29"/>
  <c r="C77" i="29"/>
  <c r="D77" i="29"/>
  <c r="B78" i="29"/>
  <c r="A77" i="29"/>
  <c r="E77" i="28"/>
  <c r="D78" i="28"/>
  <c r="C78" i="28"/>
  <c r="E77" i="25"/>
  <c r="C78" i="25"/>
  <c r="D78" i="25"/>
  <c r="B79" i="28"/>
  <c r="A78" i="28"/>
  <c r="B79" i="25"/>
  <c r="A78" i="25"/>
  <c r="E78" i="25" s="1"/>
  <c r="D77" i="24"/>
  <c r="C77" i="24"/>
  <c r="A76" i="24"/>
  <c r="E76" i="24" s="1"/>
  <c r="A77" i="24"/>
  <c r="E77" i="24" s="1"/>
  <c r="B78" i="24"/>
  <c r="E75" i="18"/>
  <c r="C76" i="18"/>
  <c r="A76" i="18"/>
  <c r="B77" i="18"/>
  <c r="D76" i="18"/>
  <c r="E78" i="36" l="1"/>
  <c r="C79" i="36"/>
  <c r="E79" i="34"/>
  <c r="D79" i="36"/>
  <c r="B80" i="36"/>
  <c r="A79" i="36"/>
  <c r="D80" i="34"/>
  <c r="C80" i="34"/>
  <c r="B81" i="34"/>
  <c r="A80" i="34"/>
  <c r="E77" i="29"/>
  <c r="C78" i="29"/>
  <c r="A78" i="29"/>
  <c r="B79" i="29"/>
  <c r="D78" i="29"/>
  <c r="E78" i="28"/>
  <c r="D79" i="28"/>
  <c r="C79" i="28"/>
  <c r="D79" i="25"/>
  <c r="C79" i="25"/>
  <c r="A79" i="28"/>
  <c r="B80" i="28"/>
  <c r="B80" i="25"/>
  <c r="A79" i="25"/>
  <c r="C78" i="24"/>
  <c r="D78" i="24"/>
  <c r="B79" i="24"/>
  <c r="A78" i="24"/>
  <c r="E76" i="18"/>
  <c r="C77" i="18"/>
  <c r="D77" i="18"/>
  <c r="A77" i="18"/>
  <c r="B78" i="18"/>
  <c r="E79" i="36" l="1"/>
  <c r="C80" i="36"/>
  <c r="E80" i="34"/>
  <c r="B81" i="36"/>
  <c r="A80" i="36"/>
  <c r="D80" i="36"/>
  <c r="D81" i="34"/>
  <c r="C81" i="34"/>
  <c r="A81" i="34"/>
  <c r="B82" i="34"/>
  <c r="E78" i="29"/>
  <c r="C79" i="29"/>
  <c r="B80" i="29"/>
  <c r="D79" i="29"/>
  <c r="A79" i="29"/>
  <c r="E79" i="28"/>
  <c r="D80" i="28"/>
  <c r="C80" i="28"/>
  <c r="E79" i="25"/>
  <c r="D80" i="25"/>
  <c r="C80" i="25"/>
  <c r="A80" i="28"/>
  <c r="B81" i="28"/>
  <c r="A80" i="25"/>
  <c r="B81" i="25"/>
  <c r="E78" i="24"/>
  <c r="D79" i="24"/>
  <c r="C79" i="24"/>
  <c r="B80" i="24"/>
  <c r="E77" i="18"/>
  <c r="C78" i="18"/>
  <c r="A78" i="18" s="1"/>
  <c r="B79" i="18"/>
  <c r="D78" i="18"/>
  <c r="E80" i="36" l="1"/>
  <c r="C81" i="36"/>
  <c r="E81" i="34"/>
  <c r="B82" i="36"/>
  <c r="D81" i="36"/>
  <c r="A81" i="36"/>
  <c r="D82" i="34"/>
  <c r="C82" i="34"/>
  <c r="A82" i="34"/>
  <c r="B83" i="34"/>
  <c r="E79" i="29"/>
  <c r="C80" i="29"/>
  <c r="B81" i="29"/>
  <c r="D80" i="29"/>
  <c r="A80" i="29"/>
  <c r="E80" i="28"/>
  <c r="D81" i="28"/>
  <c r="C81" i="28"/>
  <c r="E80" i="25"/>
  <c r="D81" i="25"/>
  <c r="C81" i="25"/>
  <c r="B82" i="28"/>
  <c r="A81" i="28"/>
  <c r="B82" i="25"/>
  <c r="A81" i="25"/>
  <c r="D80" i="24"/>
  <c r="C80" i="24"/>
  <c r="B81" i="24"/>
  <c r="A79" i="24"/>
  <c r="E79" i="24" s="1"/>
  <c r="E78" i="18"/>
  <c r="C79" i="18"/>
  <c r="A79" i="18" s="1"/>
  <c r="B80" i="18"/>
  <c r="D79" i="18"/>
  <c r="E81" i="36" l="1"/>
  <c r="C82" i="36"/>
  <c r="E82" i="34"/>
  <c r="A82" i="36"/>
  <c r="B83" i="36"/>
  <c r="D82" i="36"/>
  <c r="D83" i="34"/>
  <c r="C83" i="34"/>
  <c r="B84" i="34"/>
  <c r="A83" i="34"/>
  <c r="E80" i="29"/>
  <c r="C81" i="29"/>
  <c r="B82" i="29"/>
  <c r="D81" i="29"/>
  <c r="A81" i="29"/>
  <c r="E81" i="28"/>
  <c r="D82" i="28"/>
  <c r="C82" i="28"/>
  <c r="E81" i="25"/>
  <c r="C82" i="25"/>
  <c r="D82" i="25"/>
  <c r="B83" i="28"/>
  <c r="A82" i="28"/>
  <c r="B83" i="25"/>
  <c r="A82" i="25"/>
  <c r="D81" i="24"/>
  <c r="C81" i="24"/>
  <c r="B82" i="24"/>
  <c r="A80" i="24"/>
  <c r="E80" i="24" s="1"/>
  <c r="E79" i="18"/>
  <c r="C80" i="18"/>
  <c r="A80" i="18"/>
  <c r="B81" i="18"/>
  <c r="D80" i="18"/>
  <c r="E82" i="36" l="1"/>
  <c r="C83" i="36"/>
  <c r="E83" i="34"/>
  <c r="D83" i="36"/>
  <c r="A83" i="36"/>
  <c r="B84" i="36"/>
  <c r="D84" i="34"/>
  <c r="C84" i="34"/>
  <c r="B85" i="34"/>
  <c r="A84" i="34"/>
  <c r="E81" i="29"/>
  <c r="C82" i="29"/>
  <c r="D82" i="29"/>
  <c r="B83" i="29"/>
  <c r="A82" i="29"/>
  <c r="E82" i="28"/>
  <c r="D83" i="28"/>
  <c r="C83" i="28"/>
  <c r="E82" i="25"/>
  <c r="D83" i="25"/>
  <c r="C83" i="25"/>
  <c r="A83" i="28"/>
  <c r="B84" i="28"/>
  <c r="B84" i="25"/>
  <c r="A83" i="25"/>
  <c r="D82" i="24"/>
  <c r="C82" i="24"/>
  <c r="B83" i="24"/>
  <c r="A82" i="24"/>
  <c r="A81" i="24"/>
  <c r="E81" i="24" s="1"/>
  <c r="E80" i="18"/>
  <c r="C81" i="18"/>
  <c r="D81" i="18"/>
  <c r="A81" i="18"/>
  <c r="B82" i="18"/>
  <c r="E83" i="36" l="1"/>
  <c r="C84" i="36"/>
  <c r="E84" i="34"/>
  <c r="B85" i="36"/>
  <c r="D84" i="36"/>
  <c r="A84" i="36"/>
  <c r="D85" i="34"/>
  <c r="C85" i="34"/>
  <c r="A85" i="34"/>
  <c r="B86" i="34"/>
  <c r="E82" i="29"/>
  <c r="C83" i="29"/>
  <c r="A83" i="29"/>
  <c r="B84" i="29"/>
  <c r="D83" i="29"/>
  <c r="E83" i="28"/>
  <c r="D84" i="28"/>
  <c r="C84" i="28"/>
  <c r="E83" i="25"/>
  <c r="D84" i="25"/>
  <c r="C84" i="25"/>
  <c r="A84" i="28"/>
  <c r="B85" i="28"/>
  <c r="A84" i="25"/>
  <c r="B85" i="25"/>
  <c r="E82" i="24"/>
  <c r="D83" i="24"/>
  <c r="C83" i="24"/>
  <c r="B84" i="24"/>
  <c r="E81" i="18"/>
  <c r="C82" i="18"/>
  <c r="A82" i="18" s="1"/>
  <c r="B83" i="18"/>
  <c r="D82" i="18"/>
  <c r="E84" i="36" l="1"/>
  <c r="C85" i="36"/>
  <c r="E85" i="34"/>
  <c r="D85" i="36"/>
  <c r="A85" i="36"/>
  <c r="B86" i="36"/>
  <c r="D86" i="34"/>
  <c r="C86" i="34"/>
  <c r="A86" i="34"/>
  <c r="B87" i="34"/>
  <c r="E83" i="29"/>
  <c r="C84" i="29"/>
  <c r="A84" i="29"/>
  <c r="E84" i="29" s="1"/>
  <c r="B85" i="29"/>
  <c r="D84" i="29"/>
  <c r="E84" i="28"/>
  <c r="D85" i="28"/>
  <c r="C85" i="28"/>
  <c r="E84" i="25"/>
  <c r="D85" i="25"/>
  <c r="C85" i="25"/>
  <c r="B86" i="28"/>
  <c r="A85" i="28"/>
  <c r="B86" i="25"/>
  <c r="A85" i="25"/>
  <c r="D84" i="24"/>
  <c r="C84" i="24"/>
  <c r="A83" i="24"/>
  <c r="E83" i="24" s="1"/>
  <c r="B85" i="24"/>
  <c r="E82" i="18"/>
  <c r="C83" i="18"/>
  <c r="A83" i="18" s="1"/>
  <c r="B84" i="18"/>
  <c r="D83" i="18"/>
  <c r="E85" i="36" l="1"/>
  <c r="C86" i="36"/>
  <c r="E86" i="34"/>
  <c r="A86" i="36"/>
  <c r="B87" i="36"/>
  <c r="D86" i="36"/>
  <c r="D87" i="34"/>
  <c r="C87" i="34"/>
  <c r="B88" i="34"/>
  <c r="A87" i="34"/>
  <c r="C85" i="29"/>
  <c r="D85" i="29"/>
  <c r="B86" i="29"/>
  <c r="A85" i="29"/>
  <c r="E85" i="28"/>
  <c r="D86" i="28"/>
  <c r="C86" i="28"/>
  <c r="E85" i="25"/>
  <c r="C86" i="25"/>
  <c r="D86" i="25"/>
  <c r="B87" i="28"/>
  <c r="B87" i="25"/>
  <c r="A86" i="25"/>
  <c r="D85" i="24"/>
  <c r="C85" i="24"/>
  <c r="A84" i="24"/>
  <c r="E84" i="24" s="1"/>
  <c r="A85" i="24"/>
  <c r="B86" i="24"/>
  <c r="E83" i="18"/>
  <c r="C84" i="18"/>
  <c r="A84" i="18"/>
  <c r="B85" i="18"/>
  <c r="D84" i="18"/>
  <c r="E86" i="36" l="1"/>
  <c r="C87" i="36"/>
  <c r="E87" i="34"/>
  <c r="D87" i="36"/>
  <c r="B88" i="36"/>
  <c r="A87" i="36"/>
  <c r="D88" i="34"/>
  <c r="C88" i="34"/>
  <c r="B89" i="34"/>
  <c r="A88" i="34"/>
  <c r="E85" i="29"/>
  <c r="C86" i="29"/>
  <c r="B87" i="29"/>
  <c r="D86" i="29"/>
  <c r="A86" i="29"/>
  <c r="A86" i="28"/>
  <c r="E86" i="28" s="1"/>
  <c r="D87" i="28"/>
  <c r="C87" i="28"/>
  <c r="E86" i="25"/>
  <c r="D87" i="25"/>
  <c r="C87" i="25"/>
  <c r="A87" i="28"/>
  <c r="B88" i="28"/>
  <c r="A87" i="25"/>
  <c r="B88" i="25"/>
  <c r="E85" i="24"/>
  <c r="D86" i="24"/>
  <c r="C86" i="24"/>
  <c r="B87" i="24"/>
  <c r="A86" i="24"/>
  <c r="E84" i="18"/>
  <c r="C85" i="18"/>
  <c r="D85" i="18"/>
  <c r="A85" i="18"/>
  <c r="B86" i="18"/>
  <c r="E87" i="36" l="1"/>
  <c r="C88" i="36"/>
  <c r="E88" i="34"/>
  <c r="B89" i="36"/>
  <c r="A88" i="36"/>
  <c r="D88" i="36"/>
  <c r="C89" i="34"/>
  <c r="D89" i="34"/>
  <c r="A89" i="34"/>
  <c r="B90" i="34"/>
  <c r="E86" i="29"/>
  <c r="C87" i="29"/>
  <c r="B88" i="29"/>
  <c r="A87" i="29"/>
  <c r="D87" i="29"/>
  <c r="E87" i="28"/>
  <c r="D88" i="28"/>
  <c r="C88" i="28"/>
  <c r="E87" i="25"/>
  <c r="D88" i="25"/>
  <c r="C88" i="25"/>
  <c r="E88" i="25" s="1"/>
  <c r="A88" i="28"/>
  <c r="E88" i="28" s="1"/>
  <c r="B89" i="28"/>
  <c r="A88" i="25"/>
  <c r="B89" i="25"/>
  <c r="E86" i="24"/>
  <c r="D87" i="24"/>
  <c r="C87" i="24"/>
  <c r="B88" i="24"/>
  <c r="E85" i="18"/>
  <c r="C86" i="18"/>
  <c r="B87" i="18"/>
  <c r="D86" i="18"/>
  <c r="A86" i="18"/>
  <c r="E88" i="36" l="1"/>
  <c r="C89" i="36"/>
  <c r="E89" i="34"/>
  <c r="B90" i="36"/>
  <c r="D89" i="36"/>
  <c r="A89" i="36"/>
  <c r="E89" i="36" s="1"/>
  <c r="D90" i="34"/>
  <c r="C90" i="34"/>
  <c r="A90" i="34"/>
  <c r="B91" i="34"/>
  <c r="E87" i="29"/>
  <c r="C88" i="29"/>
  <c r="D88" i="29"/>
  <c r="A88" i="29"/>
  <c r="B89" i="29"/>
  <c r="D89" i="28"/>
  <c r="C89" i="28"/>
  <c r="D89" i="25"/>
  <c r="C89" i="25"/>
  <c r="B90" i="28"/>
  <c r="A89" i="28"/>
  <c r="A89" i="25"/>
  <c r="B90" i="25"/>
  <c r="D88" i="24"/>
  <c r="C88" i="24"/>
  <c r="A87" i="24"/>
  <c r="E87" i="24" s="1"/>
  <c r="B89" i="24"/>
  <c r="A88" i="24"/>
  <c r="E88" i="24" s="1"/>
  <c r="E86" i="18"/>
  <c r="C87" i="18"/>
  <c r="A87" i="18" s="1"/>
  <c r="B88" i="18"/>
  <c r="D87" i="18"/>
  <c r="C90" i="36" l="1"/>
  <c r="E90" i="34"/>
  <c r="A90" i="36"/>
  <c r="B91" i="36"/>
  <c r="D90" i="36"/>
  <c r="D91" i="34"/>
  <c r="C91" i="34"/>
  <c r="B92" i="34"/>
  <c r="A91" i="34"/>
  <c r="E88" i="29"/>
  <c r="C89" i="29"/>
  <c r="D89" i="29"/>
  <c r="B90" i="29"/>
  <c r="A89" i="29"/>
  <c r="E89" i="28"/>
  <c r="D90" i="28"/>
  <c r="C90" i="28"/>
  <c r="E89" i="25"/>
  <c r="C90" i="25"/>
  <c r="D90" i="25"/>
  <c r="B91" i="28"/>
  <c r="A90" i="28"/>
  <c r="B91" i="25"/>
  <c r="A90" i="25"/>
  <c r="D89" i="24"/>
  <c r="C89" i="24"/>
  <c r="A89" i="24" s="1"/>
  <c r="B90" i="24"/>
  <c r="E87" i="18"/>
  <c r="C88" i="18"/>
  <c r="A88" i="18"/>
  <c r="B89" i="18"/>
  <c r="D88" i="18"/>
  <c r="E90" i="36" l="1"/>
  <c r="C91" i="36"/>
  <c r="E91" i="34"/>
  <c r="D91" i="36"/>
  <c r="A91" i="36"/>
  <c r="B92" i="36"/>
  <c r="D92" i="34"/>
  <c r="C92" i="34"/>
  <c r="B93" i="34"/>
  <c r="A92" i="34"/>
  <c r="E89" i="29"/>
  <c r="C90" i="29"/>
  <c r="B91" i="29"/>
  <c r="D90" i="29"/>
  <c r="A90" i="29"/>
  <c r="E90" i="28"/>
  <c r="D91" i="28"/>
  <c r="C91" i="28"/>
  <c r="E90" i="25"/>
  <c r="D91" i="25"/>
  <c r="C91" i="25"/>
  <c r="A91" i="28"/>
  <c r="B92" i="28"/>
  <c r="B92" i="25"/>
  <c r="A91" i="25"/>
  <c r="E89" i="24"/>
  <c r="C90" i="24"/>
  <c r="D90" i="24"/>
  <c r="A90" i="24"/>
  <c r="B91" i="24"/>
  <c r="E88" i="18"/>
  <c r="C89" i="18"/>
  <c r="D89" i="18"/>
  <c r="A89" i="18"/>
  <c r="B90" i="18"/>
  <c r="E91" i="36" l="1"/>
  <c r="C92" i="36"/>
  <c r="E92" i="34"/>
  <c r="B93" i="36"/>
  <c r="D92" i="36"/>
  <c r="A92" i="36"/>
  <c r="D93" i="34"/>
  <c r="C93" i="34"/>
  <c r="B94" i="34"/>
  <c r="A93" i="34"/>
  <c r="E90" i="29"/>
  <c r="C91" i="29"/>
  <c r="A91" i="29"/>
  <c r="B92" i="29"/>
  <c r="D91" i="29"/>
  <c r="E91" i="28"/>
  <c r="D92" i="28"/>
  <c r="C92" i="28"/>
  <c r="E91" i="25"/>
  <c r="D92" i="25"/>
  <c r="C92" i="25"/>
  <c r="A92" i="28"/>
  <c r="B93" i="28"/>
  <c r="A92" i="25"/>
  <c r="B93" i="25"/>
  <c r="E90" i="24"/>
  <c r="D91" i="24"/>
  <c r="C91" i="24"/>
  <c r="B92" i="24"/>
  <c r="E89" i="18"/>
  <c r="C90" i="18"/>
  <c r="A90" i="18" s="1"/>
  <c r="B91" i="18"/>
  <c r="D90" i="18"/>
  <c r="E92" i="36" l="1"/>
  <c r="C93" i="36"/>
  <c r="E93" i="34"/>
  <c r="D93" i="36"/>
  <c r="B94" i="36"/>
  <c r="A93" i="36"/>
  <c r="D94" i="34"/>
  <c r="C94" i="34"/>
  <c r="A94" i="34"/>
  <c r="B95" i="34"/>
  <c r="E91" i="29"/>
  <c r="C92" i="29"/>
  <c r="D92" i="29"/>
  <c r="B93" i="29"/>
  <c r="A92" i="29"/>
  <c r="E92" i="28"/>
  <c r="D93" i="28"/>
  <c r="C93" i="28"/>
  <c r="E92" i="25"/>
  <c r="D93" i="25"/>
  <c r="C93" i="25"/>
  <c r="B94" i="28"/>
  <c r="A93" i="28"/>
  <c r="B94" i="25"/>
  <c r="A93" i="25"/>
  <c r="D92" i="24"/>
  <c r="C92" i="24"/>
  <c r="B93" i="24"/>
  <c r="A92" i="24"/>
  <c r="A91" i="24"/>
  <c r="E91" i="24" s="1"/>
  <c r="E90" i="18"/>
  <c r="C91" i="18"/>
  <c r="A91" i="18" s="1"/>
  <c r="B92" i="18"/>
  <c r="D91" i="18"/>
  <c r="E93" i="36" l="1"/>
  <c r="C94" i="36"/>
  <c r="E94" i="34"/>
  <c r="A94" i="36"/>
  <c r="D94" i="36"/>
  <c r="B95" i="36"/>
  <c r="D95" i="34"/>
  <c r="C95" i="34"/>
  <c r="A95" i="34"/>
  <c r="B96" i="34"/>
  <c r="E92" i="29"/>
  <c r="C93" i="29"/>
  <c r="A93" i="29"/>
  <c r="B94" i="29"/>
  <c r="D93" i="29"/>
  <c r="E93" i="28"/>
  <c r="D94" i="28"/>
  <c r="C94" i="28"/>
  <c r="E93" i="25"/>
  <c r="C94" i="25"/>
  <c r="D94" i="25"/>
  <c r="B95" i="28"/>
  <c r="A94" i="28"/>
  <c r="B95" i="25"/>
  <c r="A94" i="25"/>
  <c r="E92" i="24"/>
  <c r="D93" i="24"/>
  <c r="C93" i="24"/>
  <c r="B94" i="24"/>
  <c r="A93" i="24"/>
  <c r="E91" i="18"/>
  <c r="C92" i="18"/>
  <c r="A92" i="18"/>
  <c r="B93" i="18"/>
  <c r="D92" i="18"/>
  <c r="E94" i="36" l="1"/>
  <c r="C95" i="36"/>
  <c r="E95" i="34"/>
  <c r="D95" i="36"/>
  <c r="A95" i="36"/>
  <c r="B96" i="36"/>
  <c r="D96" i="34"/>
  <c r="C96" i="34"/>
  <c r="B97" i="34"/>
  <c r="A96" i="34"/>
  <c r="E93" i="29"/>
  <c r="C94" i="29"/>
  <c r="B95" i="29"/>
  <c r="D94" i="29"/>
  <c r="A94" i="29"/>
  <c r="E94" i="28"/>
  <c r="D95" i="28"/>
  <c r="C95" i="28"/>
  <c r="E94" i="25"/>
  <c r="D95" i="25"/>
  <c r="C95" i="25"/>
  <c r="A95" i="28"/>
  <c r="B96" i="28"/>
  <c r="B96" i="25"/>
  <c r="A95" i="25"/>
  <c r="E93" i="24"/>
  <c r="D94" i="24"/>
  <c r="C94" i="24"/>
  <c r="A94" i="24"/>
  <c r="B95" i="24"/>
  <c r="E92" i="18"/>
  <c r="C93" i="18"/>
  <c r="D93" i="18"/>
  <c r="A93" i="18"/>
  <c r="B94" i="18"/>
  <c r="E95" i="36" l="1"/>
  <c r="C96" i="36"/>
  <c r="E96" i="34"/>
  <c r="B97" i="36"/>
  <c r="A96" i="36"/>
  <c r="D96" i="36"/>
  <c r="D97" i="34"/>
  <c r="C97" i="34"/>
  <c r="B98" i="34"/>
  <c r="A97" i="34"/>
  <c r="E97" i="34" s="1"/>
  <c r="E94" i="29"/>
  <c r="C95" i="29"/>
  <c r="D95" i="29"/>
  <c r="A95" i="29"/>
  <c r="B96" i="29"/>
  <c r="E95" i="28"/>
  <c r="D96" i="28"/>
  <c r="C96" i="28"/>
  <c r="E95" i="25"/>
  <c r="D96" i="25"/>
  <c r="C96" i="25"/>
  <c r="A96" i="28"/>
  <c r="B97" i="28"/>
  <c r="A96" i="25"/>
  <c r="B97" i="25"/>
  <c r="E94" i="24"/>
  <c r="D95" i="24"/>
  <c r="C95" i="24"/>
  <c r="B96" i="24"/>
  <c r="E93" i="18"/>
  <c r="C94" i="18"/>
  <c r="B95" i="18"/>
  <c r="D94" i="18"/>
  <c r="A94" i="18"/>
  <c r="E96" i="36" l="1"/>
  <c r="C97" i="36"/>
  <c r="A97" i="36"/>
  <c r="B98" i="36"/>
  <c r="D97" i="36"/>
  <c r="D98" i="34"/>
  <c r="C98" i="34"/>
  <c r="A98" i="34"/>
  <c r="B99" i="34"/>
  <c r="E95" i="29"/>
  <c r="C96" i="29"/>
  <c r="A96" i="29"/>
  <c r="B97" i="29"/>
  <c r="D96" i="29"/>
  <c r="E96" i="28"/>
  <c r="D97" i="28"/>
  <c r="C97" i="28"/>
  <c r="E96" i="25"/>
  <c r="D97" i="25"/>
  <c r="C97" i="25"/>
  <c r="B98" i="28"/>
  <c r="A97" i="28"/>
  <c r="E97" i="28" s="1"/>
  <c r="B98" i="25"/>
  <c r="D96" i="24"/>
  <c r="C96" i="24"/>
  <c r="A95" i="24"/>
  <c r="E95" i="24" s="1"/>
  <c r="B97" i="24"/>
  <c r="E94" i="18"/>
  <c r="C95" i="18"/>
  <c r="B96" i="18"/>
  <c r="D95" i="18"/>
  <c r="A95" i="18"/>
  <c r="E97" i="36" l="1"/>
  <c r="C98" i="36"/>
  <c r="E98" i="34"/>
  <c r="A98" i="36"/>
  <c r="B99" i="36"/>
  <c r="D98" i="36"/>
  <c r="D99" i="34"/>
  <c r="C99" i="34"/>
  <c r="A99" i="34"/>
  <c r="B100" i="34"/>
  <c r="E96" i="29"/>
  <c r="C97" i="29"/>
  <c r="D97" i="29"/>
  <c r="A97" i="29"/>
  <c r="B98" i="29"/>
  <c r="D98" i="28"/>
  <c r="C98" i="28"/>
  <c r="A97" i="25"/>
  <c r="E97" i="25" s="1"/>
  <c r="C98" i="25"/>
  <c r="A98" i="25" s="1"/>
  <c r="D98" i="25"/>
  <c r="B99" i="28"/>
  <c r="A98" i="28"/>
  <c r="B99" i="25"/>
  <c r="D97" i="24"/>
  <c r="C97" i="24"/>
  <c r="A96" i="24"/>
  <c r="E96" i="24" s="1"/>
  <c r="B98" i="24"/>
  <c r="E95" i="18"/>
  <c r="C96" i="18"/>
  <c r="A96" i="18"/>
  <c r="B97" i="18"/>
  <c r="D96" i="18"/>
  <c r="E98" i="36" l="1"/>
  <c r="C99" i="36"/>
  <c r="E99" i="34"/>
  <c r="D99" i="36"/>
  <c r="B100" i="36"/>
  <c r="A99" i="36"/>
  <c r="D100" i="34"/>
  <c r="C100" i="34"/>
  <c r="B101" i="34"/>
  <c r="A100" i="34"/>
  <c r="E97" i="29"/>
  <c r="C98" i="29"/>
  <c r="D98" i="29"/>
  <c r="A98" i="29"/>
  <c r="B99" i="29"/>
  <c r="E98" i="28"/>
  <c r="D99" i="28"/>
  <c r="C99" i="28"/>
  <c r="E98" i="25"/>
  <c r="D99" i="25"/>
  <c r="C99" i="25"/>
  <c r="A99" i="28"/>
  <c r="B100" i="28"/>
  <c r="A99" i="25"/>
  <c r="B100" i="25"/>
  <c r="C98" i="24"/>
  <c r="D98" i="24"/>
  <c r="A97" i="24"/>
  <c r="E97" i="24" s="1"/>
  <c r="B99" i="24"/>
  <c r="A98" i="24"/>
  <c r="E96" i="18"/>
  <c r="C97" i="18"/>
  <c r="D97" i="18"/>
  <c r="A97" i="18"/>
  <c r="B98" i="18"/>
  <c r="E99" i="36" l="1"/>
  <c r="C100" i="36"/>
  <c r="E100" i="34"/>
  <c r="B101" i="36"/>
  <c r="D100" i="36"/>
  <c r="A100" i="36"/>
  <c r="D101" i="34"/>
  <c r="C101" i="34"/>
  <c r="B102" i="34"/>
  <c r="A101" i="34"/>
  <c r="E98" i="29"/>
  <c r="C99" i="29"/>
  <c r="D99" i="29"/>
  <c r="A99" i="29"/>
  <c r="B100" i="29"/>
  <c r="E99" i="28"/>
  <c r="D100" i="28"/>
  <c r="C100" i="28"/>
  <c r="E99" i="25"/>
  <c r="D100" i="25"/>
  <c r="C100" i="25"/>
  <c r="A100" i="28"/>
  <c r="B101" i="28"/>
  <c r="A100" i="25"/>
  <c r="B101" i="25"/>
  <c r="E98" i="24"/>
  <c r="D99" i="24"/>
  <c r="C99" i="24"/>
  <c r="B100" i="24"/>
  <c r="A99" i="24"/>
  <c r="E97" i="18"/>
  <c r="C98" i="18"/>
  <c r="A98" i="18" s="1"/>
  <c r="B99" i="18"/>
  <c r="D98" i="18"/>
  <c r="E100" i="36" l="1"/>
  <c r="C101" i="36"/>
  <c r="E101" i="34"/>
  <c r="D101" i="36"/>
  <c r="B102" i="36"/>
  <c r="A101" i="36"/>
  <c r="D102" i="34"/>
  <c r="C102" i="34"/>
  <c r="A102" i="34"/>
  <c r="B103" i="34"/>
  <c r="E99" i="29"/>
  <c r="C100" i="29"/>
  <c r="B101" i="29"/>
  <c r="D100" i="29"/>
  <c r="A100" i="29"/>
  <c r="E100" i="29" s="1"/>
  <c r="E100" i="28"/>
  <c r="D101" i="28"/>
  <c r="C101" i="28"/>
  <c r="E100" i="25"/>
  <c r="D101" i="25"/>
  <c r="C101" i="25"/>
  <c r="B102" i="28"/>
  <c r="A101" i="28"/>
  <c r="A101" i="25"/>
  <c r="B102" i="25"/>
  <c r="E99" i="24"/>
  <c r="D100" i="24"/>
  <c r="C100" i="24"/>
  <c r="B101" i="24"/>
  <c r="E98" i="18"/>
  <c r="C99" i="18"/>
  <c r="A99" i="18" s="1"/>
  <c r="B100" i="18"/>
  <c r="D99" i="18"/>
  <c r="E101" i="36" l="1"/>
  <c r="C102" i="36"/>
  <c r="E102" i="34"/>
  <c r="A102" i="36"/>
  <c r="E102" i="36" s="1"/>
  <c r="D102" i="36"/>
  <c r="B103" i="36"/>
  <c r="D103" i="34"/>
  <c r="C103" i="34"/>
  <c r="A103" i="34"/>
  <c r="B104" i="34"/>
  <c r="C101" i="29"/>
  <c r="A101" i="29"/>
  <c r="B102" i="29"/>
  <c r="D101" i="29"/>
  <c r="E101" i="28"/>
  <c r="D102" i="28"/>
  <c r="C102" i="28"/>
  <c r="E101" i="25"/>
  <c r="C102" i="25"/>
  <c r="D102" i="25"/>
  <c r="B103" i="28"/>
  <c r="A102" i="28"/>
  <c r="E102" i="28" s="1"/>
  <c r="B103" i="25"/>
  <c r="A102" i="25"/>
  <c r="E102" i="25" s="1"/>
  <c r="D101" i="24"/>
  <c r="C101" i="24"/>
  <c r="A101" i="24" s="1"/>
  <c r="B102" i="24"/>
  <c r="A100" i="24"/>
  <c r="E100" i="24" s="1"/>
  <c r="E99" i="18"/>
  <c r="C100" i="18"/>
  <c r="A100" i="18"/>
  <c r="B101" i="18"/>
  <c r="D100" i="18"/>
  <c r="C103" i="36" l="1"/>
  <c r="E103" i="34"/>
  <c r="D103" i="36"/>
  <c r="A103" i="36"/>
  <c r="B104" i="36"/>
  <c r="D104" i="34"/>
  <c r="C104" i="34"/>
  <c r="B105" i="34"/>
  <c r="A104" i="34"/>
  <c r="E101" i="29"/>
  <c r="C102" i="29"/>
  <c r="B103" i="29"/>
  <c r="D102" i="29"/>
  <c r="A102" i="29"/>
  <c r="D103" i="28"/>
  <c r="C103" i="28"/>
  <c r="D103" i="25"/>
  <c r="C103" i="25"/>
  <c r="A103" i="28"/>
  <c r="B104" i="28"/>
  <c r="B104" i="25"/>
  <c r="A103" i="25"/>
  <c r="E101" i="24"/>
  <c r="D102" i="24"/>
  <c r="C102" i="24"/>
  <c r="B103" i="24"/>
  <c r="E100" i="18"/>
  <c r="C101" i="18"/>
  <c r="D101" i="18"/>
  <c r="A101" i="18"/>
  <c r="B102" i="18"/>
  <c r="E103" i="36" l="1"/>
  <c r="C104" i="36"/>
  <c r="E104" i="34"/>
  <c r="B105" i="36"/>
  <c r="A104" i="36"/>
  <c r="D104" i="36"/>
  <c r="C105" i="34"/>
  <c r="D105" i="34"/>
  <c r="B106" i="34"/>
  <c r="A105" i="34"/>
  <c r="E102" i="29"/>
  <c r="C103" i="29"/>
  <c r="D103" i="29"/>
  <c r="A103" i="29"/>
  <c r="B104" i="29"/>
  <c r="E103" i="28"/>
  <c r="D104" i="28"/>
  <c r="C104" i="28"/>
  <c r="E103" i="25"/>
  <c r="D104" i="25"/>
  <c r="C104" i="25"/>
  <c r="A104" i="28"/>
  <c r="B105" i="28"/>
  <c r="A104" i="25"/>
  <c r="B105" i="25"/>
  <c r="D103" i="24"/>
  <c r="C103" i="24"/>
  <c r="B104" i="24"/>
  <c r="A102" i="24"/>
  <c r="E102" i="24" s="1"/>
  <c r="E101" i="18"/>
  <c r="C102" i="18"/>
  <c r="A102" i="18" s="1"/>
  <c r="B103" i="18"/>
  <c r="D102" i="18"/>
  <c r="E104" i="36" l="1"/>
  <c r="C105" i="36"/>
  <c r="E105" i="34"/>
  <c r="A105" i="36"/>
  <c r="B106" i="36"/>
  <c r="D105" i="36"/>
  <c r="D106" i="34"/>
  <c r="C106" i="34"/>
  <c r="A106" i="34"/>
  <c r="B107" i="34"/>
  <c r="E103" i="29"/>
  <c r="C104" i="29"/>
  <c r="A104" i="29"/>
  <c r="D104" i="29"/>
  <c r="B105" i="29"/>
  <c r="E104" i="28"/>
  <c r="D105" i="28"/>
  <c r="C105" i="28"/>
  <c r="E104" i="25"/>
  <c r="D105" i="25"/>
  <c r="C105" i="25"/>
  <c r="B106" i="28"/>
  <c r="A105" i="28"/>
  <c r="A105" i="25"/>
  <c r="B106" i="25"/>
  <c r="D104" i="24"/>
  <c r="C104" i="24"/>
  <c r="A103" i="24"/>
  <c r="E103" i="24" s="1"/>
  <c r="B105" i="24"/>
  <c r="E102" i="18"/>
  <c r="C103" i="18"/>
  <c r="B104" i="18"/>
  <c r="D103" i="18"/>
  <c r="E105" i="36" l="1"/>
  <c r="C106" i="36"/>
  <c r="E106" i="34"/>
  <c r="A106" i="36"/>
  <c r="B107" i="36"/>
  <c r="D106" i="36"/>
  <c r="D107" i="34"/>
  <c r="C107" i="34"/>
  <c r="A107" i="34"/>
  <c r="B108" i="34"/>
  <c r="E104" i="29"/>
  <c r="C105" i="29"/>
  <c r="D105" i="29"/>
  <c r="A105" i="29"/>
  <c r="B106" i="29"/>
  <c r="E105" i="28"/>
  <c r="D106" i="28"/>
  <c r="C106" i="28"/>
  <c r="E105" i="25"/>
  <c r="C106" i="25"/>
  <c r="D106" i="25"/>
  <c r="B107" i="28"/>
  <c r="A106" i="28"/>
  <c r="B107" i="25"/>
  <c r="A106" i="25"/>
  <c r="D105" i="24"/>
  <c r="C105" i="24"/>
  <c r="A104" i="24"/>
  <c r="E104" i="24" s="1"/>
  <c r="B106" i="24"/>
  <c r="A103" i="18"/>
  <c r="E103" i="18" s="1"/>
  <c r="C104" i="18"/>
  <c r="A104" i="18" s="1"/>
  <c r="B105" i="18"/>
  <c r="D104" i="18"/>
  <c r="E106" i="36" l="1"/>
  <c r="C107" i="36"/>
  <c r="E107" i="34"/>
  <c r="D107" i="36"/>
  <c r="B108" i="36"/>
  <c r="A107" i="36"/>
  <c r="D108" i="34"/>
  <c r="C108" i="34"/>
  <c r="B109" i="34"/>
  <c r="A108" i="34"/>
  <c r="E105" i="29"/>
  <c r="C106" i="29"/>
  <c r="A106" i="29"/>
  <c r="B107" i="29"/>
  <c r="D106" i="29"/>
  <c r="E106" i="28"/>
  <c r="D107" i="28"/>
  <c r="C107" i="28"/>
  <c r="E106" i="25"/>
  <c r="D107" i="25"/>
  <c r="C107" i="25"/>
  <c r="A107" i="28"/>
  <c r="B108" i="28"/>
  <c r="B108" i="25"/>
  <c r="A107" i="25"/>
  <c r="A105" i="24"/>
  <c r="E105" i="24" s="1"/>
  <c r="D106" i="24"/>
  <c r="C106" i="24"/>
  <c r="A106" i="24"/>
  <c r="B107" i="24"/>
  <c r="E104" i="18"/>
  <c r="C105" i="18"/>
  <c r="D105" i="18"/>
  <c r="A105" i="18"/>
  <c r="B106" i="18"/>
  <c r="E107" i="36" l="1"/>
  <c r="C108" i="36"/>
  <c r="E108" i="34"/>
  <c r="B109" i="36"/>
  <c r="D108" i="36"/>
  <c r="A108" i="36"/>
  <c r="C109" i="34"/>
  <c r="D109" i="34"/>
  <c r="B110" i="34"/>
  <c r="A109" i="34"/>
  <c r="E106" i="29"/>
  <c r="C107" i="29"/>
  <c r="B108" i="29"/>
  <c r="A107" i="29"/>
  <c r="D107" i="29"/>
  <c r="E107" i="28"/>
  <c r="D108" i="28"/>
  <c r="C108" i="28"/>
  <c r="E107" i="25"/>
  <c r="D108" i="25"/>
  <c r="C108" i="25"/>
  <c r="A108" i="28"/>
  <c r="B109" i="28"/>
  <c r="A108" i="25"/>
  <c r="B109" i="25"/>
  <c r="E106" i="24"/>
  <c r="D107" i="24"/>
  <c r="C107" i="24"/>
  <c r="B108" i="24"/>
  <c r="E105" i="18"/>
  <c r="C106" i="18"/>
  <c r="B107" i="18"/>
  <c r="D106" i="18"/>
  <c r="A106" i="18"/>
  <c r="E108" i="36" l="1"/>
  <c r="C109" i="36"/>
  <c r="E109" i="34"/>
  <c r="D109" i="36"/>
  <c r="B110" i="36"/>
  <c r="A109" i="36"/>
  <c r="D110" i="34"/>
  <c r="C110" i="34"/>
  <c r="A110" i="34"/>
  <c r="B111" i="34"/>
  <c r="E107" i="29"/>
  <c r="C108" i="29"/>
  <c r="B109" i="29"/>
  <c r="D108" i="29"/>
  <c r="A108" i="29"/>
  <c r="E108" i="28"/>
  <c r="D109" i="28"/>
  <c r="C109" i="28"/>
  <c r="E108" i="25"/>
  <c r="D109" i="25"/>
  <c r="C109" i="25"/>
  <c r="B110" i="28"/>
  <c r="A109" i="28"/>
  <c r="A109" i="25"/>
  <c r="B110" i="25"/>
  <c r="D108" i="24"/>
  <c r="C108" i="24"/>
  <c r="A107" i="24"/>
  <c r="E107" i="24" s="1"/>
  <c r="B109" i="24"/>
  <c r="E106" i="18"/>
  <c r="C107" i="18"/>
  <c r="B108" i="18"/>
  <c r="D107" i="18"/>
  <c r="E109" i="36" l="1"/>
  <c r="C110" i="36"/>
  <c r="E110" i="34"/>
  <c r="A110" i="36"/>
  <c r="D110" i="36"/>
  <c r="B111" i="36"/>
  <c r="D111" i="34"/>
  <c r="C111" i="34"/>
  <c r="A111" i="34"/>
  <c r="B112" i="34"/>
  <c r="E108" i="29"/>
  <c r="C109" i="29"/>
  <c r="D109" i="29"/>
  <c r="B110" i="29"/>
  <c r="A109" i="29"/>
  <c r="E109" i="28"/>
  <c r="D110" i="28"/>
  <c r="C110" i="28"/>
  <c r="E109" i="25"/>
  <c r="C110" i="25"/>
  <c r="D110" i="25"/>
  <c r="B111" i="28"/>
  <c r="A110" i="28"/>
  <c r="B111" i="25"/>
  <c r="A110" i="25"/>
  <c r="C109" i="24"/>
  <c r="D109" i="24"/>
  <c r="A108" i="24"/>
  <c r="E108" i="24" s="1"/>
  <c r="B110" i="24"/>
  <c r="A109" i="24"/>
  <c r="A107" i="18"/>
  <c r="E107" i="18" s="1"/>
  <c r="C108" i="18"/>
  <c r="A108" i="18" s="1"/>
  <c r="B109" i="18"/>
  <c r="D108" i="18"/>
  <c r="E110" i="36" l="1"/>
  <c r="C111" i="36"/>
  <c r="E111" i="34"/>
  <c r="D111" i="36"/>
  <c r="A111" i="36"/>
  <c r="B112" i="36"/>
  <c r="D112" i="34"/>
  <c r="C112" i="34"/>
  <c r="B113" i="34"/>
  <c r="A112" i="34"/>
  <c r="E109" i="29"/>
  <c r="C110" i="29"/>
  <c r="D110" i="29"/>
  <c r="B111" i="29"/>
  <c r="A110" i="29"/>
  <c r="E110" i="28"/>
  <c r="D111" i="28"/>
  <c r="C111" i="28"/>
  <c r="E110" i="25"/>
  <c r="D111" i="25"/>
  <c r="C111" i="25"/>
  <c r="A111" i="28"/>
  <c r="B112" i="28"/>
  <c r="B112" i="25"/>
  <c r="A111" i="25"/>
  <c r="E109" i="24"/>
  <c r="D110" i="24"/>
  <c r="C110" i="24"/>
  <c r="B111" i="24"/>
  <c r="E108" i="18"/>
  <c r="C109" i="18"/>
  <c r="D109" i="18"/>
  <c r="A109" i="18"/>
  <c r="B110" i="18"/>
  <c r="E111" i="36" l="1"/>
  <c r="C112" i="36"/>
  <c r="E112" i="34"/>
  <c r="B113" i="36"/>
  <c r="A112" i="36"/>
  <c r="D112" i="36"/>
  <c r="D113" i="34"/>
  <c r="C113" i="34"/>
  <c r="B114" i="34"/>
  <c r="A113" i="34"/>
  <c r="E113" i="34" s="1"/>
  <c r="E110" i="29"/>
  <c r="C111" i="29"/>
  <c r="A111" i="29"/>
  <c r="D111" i="29"/>
  <c r="B112" i="29"/>
  <c r="E111" i="28"/>
  <c r="D112" i="28"/>
  <c r="C112" i="28"/>
  <c r="E111" i="25"/>
  <c r="D112" i="25"/>
  <c r="C112" i="25"/>
  <c r="B113" i="28"/>
  <c r="A112" i="25"/>
  <c r="B113" i="25"/>
  <c r="D111" i="24"/>
  <c r="C111" i="24"/>
  <c r="A110" i="24"/>
  <c r="E110" i="24" s="1"/>
  <c r="B112" i="24"/>
  <c r="E109" i="18"/>
  <c r="C110" i="18"/>
  <c r="A110" i="18" s="1"/>
  <c r="B111" i="18"/>
  <c r="D110" i="18"/>
  <c r="E112" i="36" l="1"/>
  <c r="C113" i="36"/>
  <c r="A113" i="36"/>
  <c r="B114" i="36"/>
  <c r="D113" i="36"/>
  <c r="D114" i="34"/>
  <c r="C114" i="34"/>
  <c r="A114" i="34"/>
  <c r="B115" i="34"/>
  <c r="E111" i="29"/>
  <c r="C112" i="29"/>
  <c r="A112" i="29"/>
  <c r="D112" i="29"/>
  <c r="B113" i="29"/>
  <c r="A112" i="28"/>
  <c r="E112" i="28" s="1"/>
  <c r="D113" i="28"/>
  <c r="C113" i="28"/>
  <c r="E112" i="25"/>
  <c r="D113" i="25"/>
  <c r="C113" i="25"/>
  <c r="B114" i="28"/>
  <c r="A113" i="28"/>
  <c r="A113" i="25"/>
  <c r="B114" i="25"/>
  <c r="D112" i="24"/>
  <c r="C112" i="24"/>
  <c r="B113" i="24"/>
  <c r="A112" i="24"/>
  <c r="A111" i="24"/>
  <c r="E111" i="24" s="1"/>
  <c r="E110" i="18"/>
  <c r="C111" i="18"/>
  <c r="B112" i="18"/>
  <c r="D111" i="18"/>
  <c r="E113" i="36" l="1"/>
  <c r="C114" i="36"/>
  <c r="E114" i="34"/>
  <c r="A114" i="36"/>
  <c r="B115" i="36"/>
  <c r="D114" i="36"/>
  <c r="D115" i="34"/>
  <c r="C115" i="34"/>
  <c r="A115" i="34"/>
  <c r="B116" i="34"/>
  <c r="E112" i="29"/>
  <c r="C113" i="29"/>
  <c r="D113" i="29"/>
  <c r="A113" i="29"/>
  <c r="B114" i="29"/>
  <c r="E113" i="28"/>
  <c r="D114" i="28"/>
  <c r="C114" i="28"/>
  <c r="E113" i="25"/>
  <c r="C114" i="25"/>
  <c r="D114" i="25"/>
  <c r="B115" i="28"/>
  <c r="A114" i="28"/>
  <c r="B115" i="25"/>
  <c r="A114" i="25"/>
  <c r="E112" i="24"/>
  <c r="C113" i="24"/>
  <c r="D113" i="24"/>
  <c r="B114" i="24"/>
  <c r="A111" i="18"/>
  <c r="E111" i="18" s="1"/>
  <c r="C112" i="18"/>
  <c r="A112" i="18"/>
  <c r="B113" i="18"/>
  <c r="D112" i="18"/>
  <c r="E114" i="36" l="1"/>
  <c r="C115" i="36"/>
  <c r="E115" i="34"/>
  <c r="A115" i="36"/>
  <c r="D115" i="36"/>
  <c r="B116" i="36"/>
  <c r="D116" i="34"/>
  <c r="C116" i="34"/>
  <c r="B117" i="34"/>
  <c r="A116" i="34"/>
  <c r="E113" i="29"/>
  <c r="C114" i="29"/>
  <c r="B115" i="29"/>
  <c r="D114" i="29"/>
  <c r="A114" i="29"/>
  <c r="E114" i="28"/>
  <c r="D115" i="28"/>
  <c r="C115" i="28"/>
  <c r="E114" i="25"/>
  <c r="D115" i="25"/>
  <c r="C115" i="25"/>
  <c r="A115" i="28"/>
  <c r="B116" i="28"/>
  <c r="B116" i="25"/>
  <c r="A115" i="25"/>
  <c r="C114" i="24"/>
  <c r="D114" i="24"/>
  <c r="A114" i="24"/>
  <c r="E114" i="24" s="1"/>
  <c r="B115" i="24"/>
  <c r="A113" i="24"/>
  <c r="E113" i="24" s="1"/>
  <c r="E112" i="18"/>
  <c r="C113" i="18"/>
  <c r="D113" i="18"/>
  <c r="A113" i="18"/>
  <c r="B114" i="18"/>
  <c r="E115" i="36" l="1"/>
  <c r="C116" i="36"/>
  <c r="E116" i="34"/>
  <c r="B117" i="36"/>
  <c r="D116" i="36"/>
  <c r="A116" i="36"/>
  <c r="D117" i="34"/>
  <c r="C117" i="34"/>
  <c r="B118" i="34"/>
  <c r="A117" i="34"/>
  <c r="E114" i="29"/>
  <c r="C115" i="29"/>
  <c r="D115" i="29"/>
  <c r="A115" i="29"/>
  <c r="B116" i="29"/>
  <c r="E115" i="28"/>
  <c r="D116" i="28"/>
  <c r="C116" i="28"/>
  <c r="E115" i="25"/>
  <c r="D116" i="25"/>
  <c r="C116" i="25"/>
  <c r="A116" i="28"/>
  <c r="B117" i="28"/>
  <c r="A116" i="25"/>
  <c r="B117" i="25"/>
  <c r="D115" i="24"/>
  <c r="C115" i="24"/>
  <c r="B116" i="24"/>
  <c r="E113" i="18"/>
  <c r="C114" i="18"/>
  <c r="B115" i="18"/>
  <c r="D114" i="18"/>
  <c r="E116" i="36" l="1"/>
  <c r="C117" i="36"/>
  <c r="E117" i="34"/>
  <c r="B118" i="36"/>
  <c r="D117" i="36"/>
  <c r="A117" i="36"/>
  <c r="D118" i="34"/>
  <c r="C118" i="34"/>
  <c r="A118" i="34"/>
  <c r="B119" i="34"/>
  <c r="E115" i="29"/>
  <c r="C116" i="29"/>
  <c r="B117" i="29"/>
  <c r="D116" i="29"/>
  <c r="A116" i="29"/>
  <c r="E116" i="28"/>
  <c r="D117" i="28"/>
  <c r="C117" i="28"/>
  <c r="E116" i="25"/>
  <c r="D117" i="25"/>
  <c r="C117" i="25"/>
  <c r="B118" i="28"/>
  <c r="A117" i="28"/>
  <c r="A117" i="25"/>
  <c r="E117" i="25" s="1"/>
  <c r="B118" i="25"/>
  <c r="D116" i="24"/>
  <c r="C116" i="24"/>
  <c r="A115" i="24"/>
  <c r="E115" i="24" s="1"/>
  <c r="B117" i="24"/>
  <c r="A114" i="18"/>
  <c r="E114" i="18" s="1"/>
  <c r="C115" i="18"/>
  <c r="A115" i="18" s="1"/>
  <c r="B116" i="18"/>
  <c r="D115" i="18"/>
  <c r="E117" i="36" l="1"/>
  <c r="C118" i="36"/>
  <c r="E118" i="34"/>
  <c r="A118" i="36"/>
  <c r="B119" i="36"/>
  <c r="D118" i="36"/>
  <c r="D119" i="34"/>
  <c r="C119" i="34"/>
  <c r="B120" i="34"/>
  <c r="A119" i="34"/>
  <c r="E116" i="29"/>
  <c r="C117" i="29"/>
  <c r="A117" i="29"/>
  <c r="B118" i="29"/>
  <c r="D117" i="29"/>
  <c r="E117" i="28"/>
  <c r="D118" i="28"/>
  <c r="C118" i="28"/>
  <c r="C118" i="25"/>
  <c r="D118" i="25"/>
  <c r="B119" i="28"/>
  <c r="A118" i="28"/>
  <c r="B119" i="25"/>
  <c r="A118" i="25"/>
  <c r="D117" i="24"/>
  <c r="C117" i="24"/>
  <c r="A116" i="24"/>
  <c r="E116" i="24" s="1"/>
  <c r="B118" i="24"/>
  <c r="E115" i="18"/>
  <c r="C116" i="18"/>
  <c r="A116" i="18"/>
  <c r="B117" i="18"/>
  <c r="D116" i="18"/>
  <c r="E118" i="36" l="1"/>
  <c r="C119" i="36"/>
  <c r="E119" i="34"/>
  <c r="D119" i="36"/>
  <c r="A119" i="36"/>
  <c r="B120" i="36"/>
  <c r="D120" i="34"/>
  <c r="C120" i="34"/>
  <c r="A120" i="34"/>
  <c r="B121" i="34"/>
  <c r="E117" i="29"/>
  <c r="C118" i="29"/>
  <c r="B119" i="29"/>
  <c r="D118" i="29"/>
  <c r="A118" i="29"/>
  <c r="E118" i="28"/>
  <c r="D119" i="28"/>
  <c r="C119" i="28"/>
  <c r="E118" i="25"/>
  <c r="D119" i="25"/>
  <c r="C119" i="25"/>
  <c r="A119" i="28"/>
  <c r="B120" i="28"/>
  <c r="B120" i="25"/>
  <c r="A119" i="25"/>
  <c r="D118" i="24"/>
  <c r="C118" i="24"/>
  <c r="A118" i="24" s="1"/>
  <c r="A117" i="24"/>
  <c r="E117" i="24" s="1"/>
  <c r="B119" i="24"/>
  <c r="E116" i="18"/>
  <c r="C117" i="18"/>
  <c r="D117" i="18"/>
  <c r="A117" i="18"/>
  <c r="B118" i="18"/>
  <c r="E119" i="36" l="1"/>
  <c r="C120" i="36"/>
  <c r="E120" i="34"/>
  <c r="B121" i="36"/>
  <c r="D120" i="36"/>
  <c r="A120" i="36"/>
  <c r="E120" i="36" s="1"/>
  <c r="C121" i="34"/>
  <c r="D121" i="34"/>
  <c r="B122" i="34"/>
  <c r="A121" i="34"/>
  <c r="E118" i="29"/>
  <c r="C119" i="29"/>
  <c r="A119" i="29"/>
  <c r="E119" i="29" s="1"/>
  <c r="B120" i="29"/>
  <c r="D119" i="29"/>
  <c r="E119" i="28"/>
  <c r="D120" i="28"/>
  <c r="C120" i="28"/>
  <c r="E119" i="25"/>
  <c r="D120" i="25"/>
  <c r="C120" i="25"/>
  <c r="A120" i="28"/>
  <c r="E120" i="28" s="1"/>
  <c r="B121" i="28"/>
  <c r="A120" i="25"/>
  <c r="B121" i="25"/>
  <c r="E118" i="24"/>
  <c r="D119" i="24"/>
  <c r="C119" i="24"/>
  <c r="B120" i="24"/>
  <c r="E117" i="18"/>
  <c r="C118" i="18"/>
  <c r="A118" i="18" s="1"/>
  <c r="B119" i="18"/>
  <c r="D118" i="18"/>
  <c r="C121" i="36" l="1"/>
  <c r="E121" i="34"/>
  <c r="B122" i="36"/>
  <c r="D121" i="36"/>
  <c r="A121" i="36"/>
  <c r="D122" i="34"/>
  <c r="C122" i="34"/>
  <c r="B123" i="34"/>
  <c r="A122" i="34"/>
  <c r="C120" i="29"/>
  <c r="B121" i="29"/>
  <c r="D120" i="29"/>
  <c r="A120" i="29"/>
  <c r="D121" i="28"/>
  <c r="C121" i="28"/>
  <c r="E120" i="25"/>
  <c r="D121" i="25"/>
  <c r="C121" i="25"/>
  <c r="B122" i="28"/>
  <c r="A121" i="28"/>
  <c r="A121" i="25"/>
  <c r="B122" i="25"/>
  <c r="C120" i="24"/>
  <c r="D120" i="24"/>
  <c r="A119" i="24"/>
  <c r="E119" i="24" s="1"/>
  <c r="B121" i="24"/>
  <c r="E118" i="18"/>
  <c r="C119" i="18"/>
  <c r="B120" i="18"/>
  <c r="D119" i="18"/>
  <c r="A119" i="18"/>
  <c r="E121" i="36" l="1"/>
  <c r="C122" i="36"/>
  <c r="E122" i="34"/>
  <c r="A122" i="36"/>
  <c r="B123" i="36"/>
  <c r="D122" i="36"/>
  <c r="D123" i="34"/>
  <c r="C123" i="34"/>
  <c r="A123" i="34"/>
  <c r="B124" i="34"/>
  <c r="E120" i="29"/>
  <c r="C121" i="29"/>
  <c r="B122" i="29"/>
  <c r="D121" i="29"/>
  <c r="A121" i="29"/>
  <c r="E121" i="29" s="1"/>
  <c r="E121" i="28"/>
  <c r="D122" i="28"/>
  <c r="C122" i="28"/>
  <c r="E121" i="25"/>
  <c r="C122" i="25"/>
  <c r="D122" i="25"/>
  <c r="B123" i="28"/>
  <c r="A122" i="28"/>
  <c r="B123" i="25"/>
  <c r="A122" i="25"/>
  <c r="D121" i="24"/>
  <c r="C121" i="24"/>
  <c r="B122" i="24"/>
  <c r="A120" i="24"/>
  <c r="E120" i="24" s="1"/>
  <c r="E119" i="18"/>
  <c r="C120" i="18"/>
  <c r="A120" i="18"/>
  <c r="B121" i="18"/>
  <c r="D120" i="18"/>
  <c r="E122" i="36" l="1"/>
  <c r="C123" i="36"/>
  <c r="E123" i="34"/>
  <c r="D123" i="36"/>
  <c r="A123" i="36"/>
  <c r="B124" i="36"/>
  <c r="D124" i="34"/>
  <c r="C124" i="34"/>
  <c r="A124" i="34"/>
  <c r="B125" i="34"/>
  <c r="C122" i="29"/>
  <c r="B123" i="29"/>
  <c r="D122" i="29"/>
  <c r="A122" i="29"/>
  <c r="E122" i="28"/>
  <c r="D123" i="28"/>
  <c r="C123" i="28"/>
  <c r="E122" i="25"/>
  <c r="D123" i="25"/>
  <c r="C123" i="25"/>
  <c r="A123" i="28"/>
  <c r="B124" i="28"/>
  <c r="B124" i="25"/>
  <c r="A123" i="25"/>
  <c r="D122" i="24"/>
  <c r="C122" i="24"/>
  <c r="A122" i="24" s="1"/>
  <c r="B123" i="24"/>
  <c r="A121" i="24"/>
  <c r="E121" i="24" s="1"/>
  <c r="E120" i="18"/>
  <c r="C121" i="18"/>
  <c r="D121" i="18"/>
  <c r="A121" i="18"/>
  <c r="B122" i="18"/>
  <c r="E123" i="36" l="1"/>
  <c r="C124" i="36"/>
  <c r="E124" i="34"/>
  <c r="B125" i="36"/>
  <c r="D124" i="36"/>
  <c r="A124" i="36"/>
  <c r="D125" i="34"/>
  <c r="C125" i="34"/>
  <c r="B126" i="34"/>
  <c r="A125" i="34"/>
  <c r="E122" i="29"/>
  <c r="C123" i="29"/>
  <c r="B124" i="29"/>
  <c r="D123" i="29"/>
  <c r="A123" i="29"/>
  <c r="E123" i="28"/>
  <c r="D124" i="28"/>
  <c r="C124" i="28"/>
  <c r="E123" i="25"/>
  <c r="D124" i="25"/>
  <c r="C124" i="25"/>
  <c r="A124" i="28"/>
  <c r="B125" i="28"/>
  <c r="A124" i="25"/>
  <c r="B125" i="25"/>
  <c r="E122" i="24"/>
  <c r="D123" i="24"/>
  <c r="C123" i="24"/>
  <c r="B124" i="24"/>
  <c r="A123" i="24"/>
  <c r="E121" i="18"/>
  <c r="C122" i="18"/>
  <c r="B123" i="18"/>
  <c r="D122" i="18"/>
  <c r="E124" i="36" l="1"/>
  <c r="C125" i="36"/>
  <c r="A125" i="36" s="1"/>
  <c r="E125" i="34"/>
  <c r="B126" i="36"/>
  <c r="D125" i="36"/>
  <c r="D126" i="34"/>
  <c r="C126" i="34"/>
  <c r="B127" i="34"/>
  <c r="A126" i="34"/>
  <c r="E123" i="29"/>
  <c r="C124" i="29"/>
  <c r="B125" i="29"/>
  <c r="A124" i="29"/>
  <c r="E124" i="29" s="1"/>
  <c r="D124" i="29"/>
  <c r="E124" i="28"/>
  <c r="D125" i="28"/>
  <c r="C125" i="28"/>
  <c r="E124" i="25"/>
  <c r="D125" i="25"/>
  <c r="C125" i="25"/>
  <c r="B126" i="28"/>
  <c r="A125" i="28"/>
  <c r="B126" i="25"/>
  <c r="A125" i="25"/>
  <c r="E125" i="25" s="1"/>
  <c r="E123" i="24"/>
  <c r="D124" i="24"/>
  <c r="C124" i="24"/>
  <c r="B125" i="24"/>
  <c r="A122" i="18"/>
  <c r="E122" i="18" s="1"/>
  <c r="C123" i="18"/>
  <c r="A123" i="18" s="1"/>
  <c r="B124" i="18"/>
  <c r="D123" i="18"/>
  <c r="E125" i="36" l="1"/>
  <c r="C126" i="36"/>
  <c r="E126" i="34"/>
  <c r="A126" i="36"/>
  <c r="B127" i="36"/>
  <c r="D126" i="36"/>
  <c r="D127" i="34"/>
  <c r="C127" i="34"/>
  <c r="A127" i="34"/>
  <c r="B128" i="34"/>
  <c r="C125" i="29"/>
  <c r="D125" i="29"/>
  <c r="B126" i="29"/>
  <c r="A125" i="29"/>
  <c r="E125" i="28"/>
  <c r="D126" i="28"/>
  <c r="C126" i="28"/>
  <c r="C126" i="25"/>
  <c r="D126" i="25"/>
  <c r="B127" i="28"/>
  <c r="A126" i="28"/>
  <c r="B127" i="25"/>
  <c r="A126" i="25"/>
  <c r="D125" i="24"/>
  <c r="C125" i="24"/>
  <c r="A124" i="24"/>
  <c r="E124" i="24" s="1"/>
  <c r="B126" i="24"/>
  <c r="E123" i="18"/>
  <c r="C124" i="18"/>
  <c r="A124" i="18"/>
  <c r="B125" i="18"/>
  <c r="D124" i="18"/>
  <c r="E126" i="36" l="1"/>
  <c r="C127" i="36"/>
  <c r="E127" i="34"/>
  <c r="D127" i="36"/>
  <c r="A127" i="36"/>
  <c r="B128" i="36"/>
  <c r="D128" i="34"/>
  <c r="C128" i="34"/>
  <c r="A128" i="34"/>
  <c r="B129" i="34"/>
  <c r="E125" i="29"/>
  <c r="C126" i="29"/>
  <c r="D126" i="29"/>
  <c r="A126" i="29"/>
  <c r="B127" i="29"/>
  <c r="E126" i="28"/>
  <c r="D127" i="28"/>
  <c r="C127" i="28"/>
  <c r="E126" i="25"/>
  <c r="D127" i="25"/>
  <c r="C127" i="25"/>
  <c r="A127" i="28"/>
  <c r="B128" i="28"/>
  <c r="B128" i="25"/>
  <c r="A127" i="25"/>
  <c r="D126" i="24"/>
  <c r="C126" i="24"/>
  <c r="A125" i="24"/>
  <c r="E125" i="24" s="1"/>
  <c r="A126" i="24"/>
  <c r="B127" i="24"/>
  <c r="E124" i="18"/>
  <c r="C125" i="18"/>
  <c r="A125" i="18" s="1"/>
  <c r="D125" i="18"/>
  <c r="B126" i="18"/>
  <c r="E127" i="36" l="1"/>
  <c r="C128" i="36"/>
  <c r="E128" i="34"/>
  <c r="B129" i="36"/>
  <c r="D128" i="36"/>
  <c r="A128" i="36"/>
  <c r="D129" i="34"/>
  <c r="C129" i="34"/>
  <c r="B130" i="34"/>
  <c r="A129" i="34"/>
  <c r="E129" i="34" s="1"/>
  <c r="E126" i="29"/>
  <c r="C127" i="29"/>
  <c r="B128" i="29"/>
  <c r="A127" i="29"/>
  <c r="E127" i="29" s="1"/>
  <c r="D127" i="29"/>
  <c r="E127" i="28"/>
  <c r="D128" i="28"/>
  <c r="C128" i="28"/>
  <c r="E127" i="25"/>
  <c r="D128" i="25"/>
  <c r="C128" i="25"/>
  <c r="A128" i="28"/>
  <c r="B129" i="28"/>
  <c r="A128" i="25"/>
  <c r="B129" i="25"/>
  <c r="E126" i="24"/>
  <c r="D127" i="24"/>
  <c r="C127" i="24"/>
  <c r="B128" i="24"/>
  <c r="A127" i="24"/>
  <c r="E125" i="18"/>
  <c r="C126" i="18"/>
  <c r="B127" i="18"/>
  <c r="D126" i="18"/>
  <c r="A126" i="18"/>
  <c r="E128" i="36" l="1"/>
  <c r="C129" i="36"/>
  <c r="B130" i="36"/>
  <c r="D129" i="36"/>
  <c r="A129" i="36"/>
  <c r="D130" i="34"/>
  <c r="C130" i="34"/>
  <c r="B131" i="34"/>
  <c r="A130" i="34"/>
  <c r="C128" i="29"/>
  <c r="B129" i="29"/>
  <c r="D128" i="29"/>
  <c r="A128" i="29"/>
  <c r="E128" i="28"/>
  <c r="D129" i="28"/>
  <c r="C129" i="28"/>
  <c r="E128" i="25"/>
  <c r="D129" i="25"/>
  <c r="C129" i="25"/>
  <c r="B130" i="28"/>
  <c r="A129" i="28"/>
  <c r="A129" i="25"/>
  <c r="B130" i="25"/>
  <c r="E127" i="24"/>
  <c r="D128" i="24"/>
  <c r="C128" i="24"/>
  <c r="B129" i="24"/>
  <c r="E126" i="18"/>
  <c r="C127" i="18"/>
  <c r="B128" i="18"/>
  <c r="D127" i="18"/>
  <c r="A127" i="18"/>
  <c r="E129" i="36" l="1"/>
  <c r="C130" i="36"/>
  <c r="E130" i="34"/>
  <c r="A130" i="36"/>
  <c r="D130" i="36"/>
  <c r="B131" i="36"/>
  <c r="D131" i="34"/>
  <c r="C131" i="34"/>
  <c r="A131" i="34"/>
  <c r="B132" i="34"/>
  <c r="E128" i="29"/>
  <c r="C129" i="29"/>
  <c r="A129" i="29"/>
  <c r="D129" i="29"/>
  <c r="B130" i="29"/>
  <c r="E129" i="28"/>
  <c r="D130" i="28"/>
  <c r="C130" i="28"/>
  <c r="E129" i="25"/>
  <c r="C130" i="25"/>
  <c r="D130" i="25"/>
  <c r="B131" i="28"/>
  <c r="A130" i="28"/>
  <c r="B131" i="25"/>
  <c r="A130" i="25"/>
  <c r="D129" i="24"/>
  <c r="C129" i="24"/>
  <c r="A128" i="24"/>
  <c r="E128" i="24" s="1"/>
  <c r="B130" i="24"/>
  <c r="E127" i="18"/>
  <c r="C128" i="18"/>
  <c r="A128" i="18"/>
  <c r="B129" i="18"/>
  <c r="D128" i="18"/>
  <c r="E130" i="36" l="1"/>
  <c r="C131" i="36"/>
  <c r="E131" i="34"/>
  <c r="D131" i="36"/>
  <c r="A131" i="36"/>
  <c r="B132" i="36"/>
  <c r="D132" i="34"/>
  <c r="C132" i="34"/>
  <c r="A132" i="34"/>
  <c r="B133" i="34"/>
  <c r="E129" i="29"/>
  <c r="C130" i="29"/>
  <c r="B131" i="29"/>
  <c r="D130" i="29"/>
  <c r="A130" i="29"/>
  <c r="E130" i="28"/>
  <c r="D131" i="28"/>
  <c r="C131" i="28"/>
  <c r="E130" i="25"/>
  <c r="D131" i="25"/>
  <c r="C131" i="25"/>
  <c r="A131" i="28"/>
  <c r="B132" i="28"/>
  <c r="B132" i="25"/>
  <c r="A131" i="25"/>
  <c r="C130" i="24"/>
  <c r="D130" i="24"/>
  <c r="A129" i="24"/>
  <c r="E129" i="24" s="1"/>
  <c r="B131" i="24"/>
  <c r="E128" i="18"/>
  <c r="C129" i="18"/>
  <c r="D129" i="18"/>
  <c r="A129" i="18"/>
  <c r="B130" i="18"/>
  <c r="E131" i="36" l="1"/>
  <c r="C132" i="36"/>
  <c r="E132" i="34"/>
  <c r="B133" i="36"/>
  <c r="D132" i="36"/>
  <c r="A132" i="36"/>
  <c r="E132" i="36" s="1"/>
  <c r="D133" i="34"/>
  <c r="C133" i="34"/>
  <c r="B134" i="34"/>
  <c r="A133" i="34"/>
  <c r="E130" i="29"/>
  <c r="C131" i="29"/>
  <c r="A131" i="29"/>
  <c r="E131" i="29" s="1"/>
  <c r="B132" i="29"/>
  <c r="D131" i="29"/>
  <c r="E131" i="28"/>
  <c r="D132" i="28"/>
  <c r="C132" i="28"/>
  <c r="E131" i="25"/>
  <c r="D132" i="25"/>
  <c r="C132" i="25"/>
  <c r="A132" i="28"/>
  <c r="B133" i="28"/>
  <c r="A132" i="25"/>
  <c r="B133" i="25"/>
  <c r="D131" i="24"/>
  <c r="C131" i="24"/>
  <c r="A131" i="24" s="1"/>
  <c r="B132" i="24"/>
  <c r="A130" i="24"/>
  <c r="E130" i="24" s="1"/>
  <c r="E129" i="18"/>
  <c r="C130" i="18"/>
  <c r="B131" i="18"/>
  <c r="D130" i="18"/>
  <c r="A130" i="18"/>
  <c r="C133" i="36" l="1"/>
  <c r="E133" i="34"/>
  <c r="B134" i="36"/>
  <c r="D133" i="36"/>
  <c r="A133" i="36"/>
  <c r="D134" i="34"/>
  <c r="C134" i="34"/>
  <c r="B135" i="34"/>
  <c r="A134" i="34"/>
  <c r="C132" i="29"/>
  <c r="D132" i="29"/>
  <c r="B133" i="29"/>
  <c r="A132" i="29"/>
  <c r="E132" i="28"/>
  <c r="D133" i="28"/>
  <c r="C133" i="28"/>
  <c r="E132" i="25"/>
  <c r="D133" i="25"/>
  <c r="C133" i="25"/>
  <c r="B134" i="28"/>
  <c r="A133" i="28"/>
  <c r="B134" i="25"/>
  <c r="A133" i="25"/>
  <c r="E131" i="24"/>
  <c r="D132" i="24"/>
  <c r="C132" i="24"/>
  <c r="B133" i="24"/>
  <c r="E130" i="18"/>
  <c r="C131" i="18"/>
  <c r="B132" i="18"/>
  <c r="D131" i="18"/>
  <c r="A131" i="18"/>
  <c r="E133" i="36" l="1"/>
  <c r="C134" i="36"/>
  <c r="E134" i="34"/>
  <c r="A134" i="36"/>
  <c r="B135" i="36"/>
  <c r="D134" i="36"/>
  <c r="D135" i="34"/>
  <c r="C135" i="34"/>
  <c r="A135" i="34"/>
  <c r="B136" i="34"/>
  <c r="E132" i="29"/>
  <c r="C133" i="29"/>
  <c r="B134" i="29"/>
  <c r="D133" i="29"/>
  <c r="A133" i="29"/>
  <c r="E133" i="28"/>
  <c r="D134" i="28"/>
  <c r="C134" i="28"/>
  <c r="E133" i="25"/>
  <c r="C134" i="25"/>
  <c r="D134" i="25"/>
  <c r="B135" i="28"/>
  <c r="A134" i="28"/>
  <c r="B135" i="25"/>
  <c r="A134" i="25"/>
  <c r="D133" i="24"/>
  <c r="C133" i="24"/>
  <c r="A132" i="24"/>
  <c r="E132" i="24" s="1"/>
  <c r="B134" i="24"/>
  <c r="E131" i="18"/>
  <c r="C132" i="18"/>
  <c r="A132" i="18"/>
  <c r="B133" i="18"/>
  <c r="D132" i="18"/>
  <c r="E134" i="36" l="1"/>
  <c r="C135" i="36"/>
  <c r="E135" i="34"/>
  <c r="D135" i="36"/>
  <c r="A135" i="36"/>
  <c r="B136" i="36"/>
  <c r="D136" i="34"/>
  <c r="C136" i="34"/>
  <c r="A136" i="34"/>
  <c r="B137" i="34"/>
  <c r="E133" i="29"/>
  <c r="C134" i="29"/>
  <c r="D134" i="29"/>
  <c r="B135" i="29"/>
  <c r="A134" i="29"/>
  <c r="E134" i="28"/>
  <c r="D135" i="28"/>
  <c r="C135" i="28"/>
  <c r="E134" i="25"/>
  <c r="D135" i="25"/>
  <c r="C135" i="25"/>
  <c r="A135" i="28"/>
  <c r="B136" i="28"/>
  <c r="B136" i="25"/>
  <c r="A135" i="25"/>
  <c r="C134" i="24"/>
  <c r="D134" i="24"/>
  <c r="A133" i="24"/>
  <c r="E133" i="24" s="1"/>
  <c r="B135" i="24"/>
  <c r="E132" i="18"/>
  <c r="C133" i="18"/>
  <c r="D133" i="18"/>
  <c r="A133" i="18"/>
  <c r="B134" i="18"/>
  <c r="E135" i="36" l="1"/>
  <c r="C136" i="36"/>
  <c r="E136" i="34"/>
  <c r="B137" i="36"/>
  <c r="D136" i="36"/>
  <c r="A136" i="36"/>
  <c r="C137" i="34"/>
  <c r="D137" i="34"/>
  <c r="B138" i="34"/>
  <c r="A137" i="34"/>
  <c r="E134" i="29"/>
  <c r="C135" i="29"/>
  <c r="B136" i="29"/>
  <c r="D135" i="29"/>
  <c r="A135" i="29"/>
  <c r="E135" i="28"/>
  <c r="D136" i="28"/>
  <c r="C136" i="28"/>
  <c r="E135" i="25"/>
  <c r="D136" i="25"/>
  <c r="C136" i="25"/>
  <c r="A136" i="28"/>
  <c r="B137" i="28"/>
  <c r="A136" i="25"/>
  <c r="B137" i="25"/>
  <c r="D135" i="24"/>
  <c r="C135" i="24"/>
  <c r="B136" i="24"/>
  <c r="A135" i="24"/>
  <c r="A134" i="24"/>
  <c r="E134" i="24" s="1"/>
  <c r="E133" i="18"/>
  <c r="C134" i="18"/>
  <c r="B135" i="18"/>
  <c r="D134" i="18"/>
  <c r="A134" i="18"/>
  <c r="E136" i="36" l="1"/>
  <c r="C137" i="36"/>
  <c r="E137" i="34"/>
  <c r="B138" i="36"/>
  <c r="D137" i="36"/>
  <c r="A137" i="36"/>
  <c r="D138" i="34"/>
  <c r="C138" i="34"/>
  <c r="B139" i="34"/>
  <c r="A138" i="34"/>
  <c r="E135" i="29"/>
  <c r="C136" i="29"/>
  <c r="D136" i="29"/>
  <c r="A136" i="29"/>
  <c r="B137" i="29"/>
  <c r="E136" i="28"/>
  <c r="C137" i="28"/>
  <c r="A137" i="28" s="1"/>
  <c r="D137" i="28"/>
  <c r="E136" i="25"/>
  <c r="D137" i="25"/>
  <c r="C137" i="25"/>
  <c r="B138" i="28"/>
  <c r="B138" i="25"/>
  <c r="A137" i="25"/>
  <c r="E135" i="24"/>
  <c r="D136" i="24"/>
  <c r="C136" i="24"/>
  <c r="A136" i="24" s="1"/>
  <c r="B137" i="24"/>
  <c r="E134" i="18"/>
  <c r="C135" i="18"/>
  <c r="B136" i="18"/>
  <c r="D135" i="18"/>
  <c r="E137" i="36" l="1"/>
  <c r="C138" i="36"/>
  <c r="E138" i="34"/>
  <c r="A138" i="36"/>
  <c r="B139" i="36"/>
  <c r="D138" i="36"/>
  <c r="D139" i="34"/>
  <c r="C139" i="34"/>
  <c r="A139" i="34"/>
  <c r="B140" i="34"/>
  <c r="E136" i="29"/>
  <c r="C137" i="29"/>
  <c r="D137" i="29"/>
  <c r="A137" i="29"/>
  <c r="B138" i="29"/>
  <c r="E137" i="28"/>
  <c r="D138" i="28"/>
  <c r="C138" i="28"/>
  <c r="E137" i="25"/>
  <c r="D138" i="25"/>
  <c r="C138" i="25"/>
  <c r="B139" i="28"/>
  <c r="A138" i="28"/>
  <c r="B139" i="25"/>
  <c r="A138" i="25"/>
  <c r="E136" i="24"/>
  <c r="D137" i="24"/>
  <c r="C137" i="24"/>
  <c r="A137" i="24"/>
  <c r="B138" i="24"/>
  <c r="A135" i="18"/>
  <c r="E135" i="18" s="1"/>
  <c r="C136" i="18"/>
  <c r="A136" i="18" s="1"/>
  <c r="B137" i="18"/>
  <c r="D136" i="18"/>
  <c r="E138" i="36" l="1"/>
  <c r="C139" i="36"/>
  <c r="E139" i="34"/>
  <c r="D139" i="36"/>
  <c r="A139" i="36"/>
  <c r="B140" i="36"/>
  <c r="D140" i="34"/>
  <c r="C140" i="34"/>
  <c r="A140" i="34"/>
  <c r="B141" i="34"/>
  <c r="E137" i="29"/>
  <c r="C138" i="29"/>
  <c r="B139" i="29"/>
  <c r="D138" i="29"/>
  <c r="A138" i="29"/>
  <c r="E138" i="28"/>
  <c r="D139" i="28"/>
  <c r="C139" i="28"/>
  <c r="E138" i="25"/>
  <c r="D139" i="25"/>
  <c r="C139" i="25"/>
  <c r="A139" i="28"/>
  <c r="B140" i="28"/>
  <c r="B140" i="25"/>
  <c r="A139" i="25"/>
  <c r="E137" i="24"/>
  <c r="D138" i="24"/>
  <c r="C138" i="24"/>
  <c r="B139" i="24"/>
  <c r="E136" i="18"/>
  <c r="C137" i="18"/>
  <c r="D137" i="18"/>
  <c r="A137" i="18"/>
  <c r="B138" i="18"/>
  <c r="E139" i="36" l="1"/>
  <c r="C140" i="36"/>
  <c r="E140" i="34"/>
  <c r="B141" i="36"/>
  <c r="D140" i="36"/>
  <c r="A140" i="36"/>
  <c r="C141" i="34"/>
  <c r="D141" i="34"/>
  <c r="B142" i="34"/>
  <c r="A141" i="34"/>
  <c r="E138" i="29"/>
  <c r="C139" i="29"/>
  <c r="B140" i="29"/>
  <c r="D139" i="29"/>
  <c r="A139" i="29"/>
  <c r="E139" i="29" s="1"/>
  <c r="E139" i="28"/>
  <c r="D140" i="28"/>
  <c r="C140" i="28"/>
  <c r="E139" i="25"/>
  <c r="D140" i="25"/>
  <c r="C140" i="25"/>
  <c r="A140" i="28"/>
  <c r="B141" i="28"/>
  <c r="A140" i="25"/>
  <c r="B141" i="25"/>
  <c r="D139" i="24"/>
  <c r="C139" i="24"/>
  <c r="A138" i="24"/>
  <c r="E138" i="24" s="1"/>
  <c r="B140" i="24"/>
  <c r="E137" i="18"/>
  <c r="C138" i="18"/>
  <c r="B139" i="18"/>
  <c r="D138" i="18"/>
  <c r="A138" i="18"/>
  <c r="E140" i="36" l="1"/>
  <c r="C141" i="36"/>
  <c r="E141" i="34"/>
  <c r="B142" i="36"/>
  <c r="D141" i="36"/>
  <c r="A141" i="36"/>
  <c r="D142" i="34"/>
  <c r="C142" i="34"/>
  <c r="B143" i="34"/>
  <c r="A142" i="34"/>
  <c r="C140" i="29"/>
  <c r="A140" i="29"/>
  <c r="B141" i="29"/>
  <c r="D140" i="29"/>
  <c r="E140" i="28"/>
  <c r="D141" i="28"/>
  <c r="C141" i="28"/>
  <c r="E140" i="25"/>
  <c r="D141" i="25"/>
  <c r="C141" i="25"/>
  <c r="B142" i="28"/>
  <c r="A141" i="28"/>
  <c r="B142" i="25"/>
  <c r="A141" i="25"/>
  <c r="D140" i="24"/>
  <c r="C140" i="24"/>
  <c r="B141" i="24"/>
  <c r="A139" i="24"/>
  <c r="E139" i="24" s="1"/>
  <c r="E138" i="18"/>
  <c r="C139" i="18"/>
  <c r="B140" i="18"/>
  <c r="D139" i="18"/>
  <c r="A139" i="18"/>
  <c r="E141" i="36" l="1"/>
  <c r="C142" i="36"/>
  <c r="E142" i="34"/>
  <c r="A142" i="36"/>
  <c r="B143" i="36"/>
  <c r="D142" i="36"/>
  <c r="D143" i="34"/>
  <c r="C143" i="34"/>
  <c r="B144" i="34"/>
  <c r="E140" i="29"/>
  <c r="C141" i="29"/>
  <c r="D141" i="29"/>
  <c r="A141" i="29"/>
  <c r="B142" i="29"/>
  <c r="E141" i="28"/>
  <c r="D142" i="28"/>
  <c r="C142" i="28"/>
  <c r="E141" i="25"/>
  <c r="D142" i="25"/>
  <c r="C142" i="25"/>
  <c r="B143" i="28"/>
  <c r="A142" i="28"/>
  <c r="B143" i="25"/>
  <c r="A142" i="25"/>
  <c r="C141" i="24"/>
  <c r="D141" i="24"/>
  <c r="A140" i="24"/>
  <c r="E140" i="24" s="1"/>
  <c r="B142" i="24"/>
  <c r="E139" i="18"/>
  <c r="C140" i="18"/>
  <c r="A140" i="18"/>
  <c r="B141" i="18"/>
  <c r="D140" i="18"/>
  <c r="E142" i="36" l="1"/>
  <c r="C143" i="36"/>
  <c r="D143" i="36"/>
  <c r="A143" i="36"/>
  <c r="B144" i="36"/>
  <c r="A143" i="34"/>
  <c r="E143" i="34" s="1"/>
  <c r="D144" i="34"/>
  <c r="C144" i="34"/>
  <c r="A144" i="34"/>
  <c r="E144" i="34" s="1"/>
  <c r="B145" i="34"/>
  <c r="E141" i="29"/>
  <c r="C142" i="29"/>
  <c r="D142" i="29"/>
  <c r="A142" i="29"/>
  <c r="B143" i="29"/>
  <c r="E142" i="28"/>
  <c r="D143" i="28"/>
  <c r="C143" i="28"/>
  <c r="E142" i="25"/>
  <c r="D143" i="25"/>
  <c r="C143" i="25"/>
  <c r="A143" i="28"/>
  <c r="B144" i="28"/>
  <c r="B144" i="25"/>
  <c r="A143" i="25"/>
  <c r="D142" i="24"/>
  <c r="C142" i="24"/>
  <c r="B143" i="24"/>
  <c r="A141" i="24"/>
  <c r="E141" i="24" s="1"/>
  <c r="E140" i="18"/>
  <c r="C141" i="18"/>
  <c r="D141" i="18"/>
  <c r="A141" i="18"/>
  <c r="B142" i="18"/>
  <c r="E143" i="36" l="1"/>
  <c r="C144" i="36"/>
  <c r="B145" i="36"/>
  <c r="D144" i="36"/>
  <c r="A144" i="36"/>
  <c r="D145" i="34"/>
  <c r="C145" i="34"/>
  <c r="B146" i="34"/>
  <c r="A145" i="34"/>
  <c r="E145" i="34" s="1"/>
  <c r="E142" i="29"/>
  <c r="C143" i="29"/>
  <c r="B144" i="29"/>
  <c r="D143" i="29"/>
  <c r="A143" i="29"/>
  <c r="E143" i="28"/>
  <c r="D144" i="28"/>
  <c r="C144" i="28"/>
  <c r="E143" i="25"/>
  <c r="D144" i="25"/>
  <c r="C144" i="25"/>
  <c r="A144" i="28"/>
  <c r="B145" i="28"/>
  <c r="A144" i="25"/>
  <c r="B145" i="25"/>
  <c r="D143" i="24"/>
  <c r="C143" i="24"/>
  <c r="A142" i="24"/>
  <c r="E142" i="24" s="1"/>
  <c r="B144" i="24"/>
  <c r="E141" i="18"/>
  <c r="C142" i="18"/>
  <c r="B143" i="18"/>
  <c r="D142" i="18"/>
  <c r="E144" i="36" l="1"/>
  <c r="C145" i="36"/>
  <c r="B146" i="36"/>
  <c r="D145" i="36"/>
  <c r="A145" i="36"/>
  <c r="D146" i="34"/>
  <c r="C146" i="34"/>
  <c r="B147" i="34"/>
  <c r="A146" i="34"/>
  <c r="E143" i="29"/>
  <c r="C144" i="29"/>
  <c r="A144" i="29"/>
  <c r="B145" i="29"/>
  <c r="D144" i="29"/>
  <c r="E144" i="28"/>
  <c r="D145" i="28"/>
  <c r="C145" i="28"/>
  <c r="E144" i="25"/>
  <c r="D145" i="25"/>
  <c r="C145" i="25"/>
  <c r="B146" i="28"/>
  <c r="A145" i="28"/>
  <c r="B146" i="25"/>
  <c r="A145" i="25"/>
  <c r="D144" i="24"/>
  <c r="C144" i="24"/>
  <c r="A143" i="24"/>
  <c r="E143" i="24" s="1"/>
  <c r="B145" i="24"/>
  <c r="A142" i="18"/>
  <c r="E142" i="18" s="1"/>
  <c r="C143" i="18"/>
  <c r="B144" i="18"/>
  <c r="D143" i="18"/>
  <c r="E145" i="36" l="1"/>
  <c r="C146" i="36"/>
  <c r="E146" i="34"/>
  <c r="A146" i="36"/>
  <c r="B147" i="36"/>
  <c r="D146" i="36"/>
  <c r="D147" i="34"/>
  <c r="C147" i="34"/>
  <c r="A147" i="34"/>
  <c r="B148" i="34"/>
  <c r="E144" i="29"/>
  <c r="C145" i="29"/>
  <c r="D145" i="29"/>
  <c r="B146" i="29"/>
  <c r="A145" i="29"/>
  <c r="E145" i="28"/>
  <c r="D146" i="28"/>
  <c r="C146" i="28"/>
  <c r="E145" i="25"/>
  <c r="D146" i="25"/>
  <c r="C146" i="25"/>
  <c r="B147" i="28"/>
  <c r="A146" i="28"/>
  <c r="B147" i="25"/>
  <c r="A146" i="25"/>
  <c r="D145" i="24"/>
  <c r="C145" i="24"/>
  <c r="B146" i="24"/>
  <c r="A145" i="24"/>
  <c r="A144" i="24"/>
  <c r="E144" i="24" s="1"/>
  <c r="A143" i="18"/>
  <c r="E143" i="18" s="1"/>
  <c r="C144" i="18"/>
  <c r="A144" i="18"/>
  <c r="B145" i="18"/>
  <c r="D144" i="18"/>
  <c r="E146" i="36" l="1"/>
  <c r="C147" i="36"/>
  <c r="E147" i="34"/>
  <c r="D147" i="36"/>
  <c r="A147" i="36"/>
  <c r="B148" i="36"/>
  <c r="D148" i="34"/>
  <c r="C148" i="34"/>
  <c r="A148" i="34"/>
  <c r="B149" i="34"/>
  <c r="E145" i="29"/>
  <c r="C146" i="29"/>
  <c r="D146" i="29"/>
  <c r="A146" i="29"/>
  <c r="E146" i="29" s="1"/>
  <c r="B147" i="29"/>
  <c r="E146" i="28"/>
  <c r="D147" i="28"/>
  <c r="C147" i="28"/>
  <c r="E146" i="25"/>
  <c r="D147" i="25"/>
  <c r="C147" i="25"/>
  <c r="A147" i="28"/>
  <c r="B148" i="28"/>
  <c r="B148" i="25"/>
  <c r="A147" i="25"/>
  <c r="E145" i="24"/>
  <c r="D146" i="24"/>
  <c r="C146" i="24"/>
  <c r="A146" i="24"/>
  <c r="B147" i="24"/>
  <c r="E144" i="18"/>
  <c r="C145" i="18"/>
  <c r="D145" i="18"/>
  <c r="A145" i="18"/>
  <c r="B146" i="18"/>
  <c r="E147" i="36" l="1"/>
  <c r="C148" i="36"/>
  <c r="E148" i="34"/>
  <c r="B149" i="36"/>
  <c r="D148" i="36"/>
  <c r="A148" i="36"/>
  <c r="C149" i="34"/>
  <c r="D149" i="34"/>
  <c r="B150" i="34"/>
  <c r="A149" i="34"/>
  <c r="C147" i="29"/>
  <c r="D147" i="29"/>
  <c r="B148" i="29"/>
  <c r="A147" i="29"/>
  <c r="E147" i="28"/>
  <c r="D148" i="28"/>
  <c r="C148" i="28"/>
  <c r="E147" i="25"/>
  <c r="D148" i="25"/>
  <c r="C148" i="25"/>
  <c r="A148" i="28"/>
  <c r="B149" i="28"/>
  <c r="A148" i="25"/>
  <c r="B149" i="25"/>
  <c r="E146" i="24"/>
  <c r="D147" i="24"/>
  <c r="C147" i="24"/>
  <c r="B148" i="24"/>
  <c r="E145" i="18"/>
  <c r="C146" i="18"/>
  <c r="B147" i="18"/>
  <c r="D146" i="18"/>
  <c r="A146" i="18"/>
  <c r="E148" i="36" l="1"/>
  <c r="C149" i="36"/>
  <c r="E149" i="34"/>
  <c r="B150" i="36"/>
  <c r="D149" i="36"/>
  <c r="A149" i="36"/>
  <c r="D150" i="34"/>
  <c r="C150" i="34"/>
  <c r="B151" i="34"/>
  <c r="A150" i="34"/>
  <c r="E147" i="29"/>
  <c r="C148" i="29"/>
  <c r="B149" i="29"/>
  <c r="A148" i="29"/>
  <c r="D148" i="29"/>
  <c r="E148" i="28"/>
  <c r="D149" i="28"/>
  <c r="C149" i="28"/>
  <c r="E148" i="25"/>
  <c r="D149" i="25"/>
  <c r="C149" i="25"/>
  <c r="B150" i="28"/>
  <c r="A149" i="28"/>
  <c r="B150" i="25"/>
  <c r="A149" i="25"/>
  <c r="D148" i="24"/>
  <c r="C148" i="24"/>
  <c r="B149" i="24"/>
  <c r="A147" i="24"/>
  <c r="E147" i="24" s="1"/>
  <c r="E146" i="18"/>
  <c r="C147" i="18"/>
  <c r="B148" i="18"/>
  <c r="D147" i="18"/>
  <c r="A147" i="18"/>
  <c r="E149" i="36" l="1"/>
  <c r="C150" i="36"/>
  <c r="E150" i="34"/>
  <c r="A150" i="36"/>
  <c r="B151" i="36"/>
  <c r="D150" i="36"/>
  <c r="D151" i="34"/>
  <c r="C151" i="34"/>
  <c r="A151" i="34"/>
  <c r="B152" i="34"/>
  <c r="E148" i="29"/>
  <c r="C149" i="29"/>
  <c r="B150" i="29"/>
  <c r="D149" i="29"/>
  <c r="A149" i="29"/>
  <c r="E149" i="28"/>
  <c r="D150" i="28"/>
  <c r="C150" i="28"/>
  <c r="E149" i="25"/>
  <c r="D150" i="25"/>
  <c r="C150" i="25"/>
  <c r="B151" i="28"/>
  <c r="A150" i="28"/>
  <c r="B151" i="25"/>
  <c r="A150" i="25"/>
  <c r="D149" i="24"/>
  <c r="C149" i="24"/>
  <c r="A148" i="24"/>
  <c r="E148" i="24" s="1"/>
  <c r="A149" i="24"/>
  <c r="B150" i="24"/>
  <c r="E147" i="18"/>
  <c r="C148" i="18"/>
  <c r="A148" i="18"/>
  <c r="B149" i="18"/>
  <c r="D148" i="18"/>
  <c r="E150" i="36" l="1"/>
  <c r="C151" i="36"/>
  <c r="E151" i="34"/>
  <c r="D151" i="36"/>
  <c r="A151" i="36"/>
  <c r="B152" i="36"/>
  <c r="D152" i="34"/>
  <c r="C152" i="34"/>
  <c r="A152" i="34"/>
  <c r="B153" i="34"/>
  <c r="E149" i="29"/>
  <c r="C150" i="29"/>
  <c r="D150" i="29"/>
  <c r="A150" i="29"/>
  <c r="B151" i="29"/>
  <c r="E150" i="28"/>
  <c r="D151" i="28"/>
  <c r="C151" i="28"/>
  <c r="E150" i="25"/>
  <c r="D151" i="25"/>
  <c r="C151" i="25"/>
  <c r="A151" i="28"/>
  <c r="B152" i="28"/>
  <c r="B152" i="25"/>
  <c r="A151" i="25"/>
  <c r="E149" i="24"/>
  <c r="C150" i="24"/>
  <c r="D150" i="24"/>
  <c r="B151" i="24"/>
  <c r="E148" i="18"/>
  <c r="C149" i="18"/>
  <c r="D149" i="18"/>
  <c r="A149" i="18"/>
  <c r="B150" i="18"/>
  <c r="E151" i="36" l="1"/>
  <c r="C152" i="36"/>
  <c r="E152" i="34"/>
  <c r="B153" i="36"/>
  <c r="D152" i="36"/>
  <c r="A152" i="36"/>
  <c r="E152" i="36" s="1"/>
  <c r="D153" i="34"/>
  <c r="C153" i="34"/>
  <c r="B154" i="34"/>
  <c r="A153" i="34"/>
  <c r="E150" i="29"/>
  <c r="C151" i="29"/>
  <c r="A151" i="29"/>
  <c r="B152" i="29"/>
  <c r="D151" i="29"/>
  <c r="E151" i="28"/>
  <c r="D152" i="28"/>
  <c r="C152" i="28"/>
  <c r="E151" i="25"/>
  <c r="D152" i="25"/>
  <c r="C152" i="25"/>
  <c r="A152" i="28"/>
  <c r="B153" i="28"/>
  <c r="A152" i="25"/>
  <c r="B153" i="25"/>
  <c r="D151" i="24"/>
  <c r="C151" i="24"/>
  <c r="A150" i="24"/>
  <c r="E150" i="24" s="1"/>
  <c r="B152" i="24"/>
  <c r="E149" i="18"/>
  <c r="C150" i="18"/>
  <c r="B151" i="18"/>
  <c r="D150" i="18"/>
  <c r="A150" i="18"/>
  <c r="C153" i="36" l="1"/>
  <c r="E153" i="34"/>
  <c r="B154" i="36"/>
  <c r="D153" i="36"/>
  <c r="A153" i="36"/>
  <c r="D154" i="34"/>
  <c r="C154" i="34"/>
  <c r="B155" i="34"/>
  <c r="A154" i="34"/>
  <c r="E151" i="29"/>
  <c r="C152" i="29"/>
  <c r="B153" i="29"/>
  <c r="D152" i="29"/>
  <c r="A152" i="29"/>
  <c r="E152" i="28"/>
  <c r="D153" i="28"/>
  <c r="C153" i="28"/>
  <c r="E152" i="25"/>
  <c r="D153" i="25"/>
  <c r="C153" i="25"/>
  <c r="B154" i="28"/>
  <c r="A153" i="28"/>
  <c r="B154" i="25"/>
  <c r="A153" i="25"/>
  <c r="C152" i="24"/>
  <c r="D152" i="24"/>
  <c r="A151" i="24"/>
  <c r="E151" i="24" s="1"/>
  <c r="B153" i="24"/>
  <c r="E150" i="18"/>
  <c r="C151" i="18"/>
  <c r="B152" i="18"/>
  <c r="D151" i="18"/>
  <c r="A151" i="18"/>
  <c r="E153" i="36" l="1"/>
  <c r="C154" i="36"/>
  <c r="E154" i="34"/>
  <c r="A154" i="36"/>
  <c r="D154" i="36"/>
  <c r="B155" i="36"/>
  <c r="D155" i="34"/>
  <c r="C155" i="34"/>
  <c r="A155" i="34"/>
  <c r="B156" i="34"/>
  <c r="E152" i="29"/>
  <c r="C153" i="29"/>
  <c r="B154" i="29"/>
  <c r="A153" i="29"/>
  <c r="D153" i="29"/>
  <c r="E153" i="28"/>
  <c r="D154" i="28"/>
  <c r="C154" i="28"/>
  <c r="E153" i="25"/>
  <c r="D154" i="25"/>
  <c r="C154" i="25"/>
  <c r="B155" i="28"/>
  <c r="A154" i="28"/>
  <c r="B155" i="25"/>
  <c r="A154" i="25"/>
  <c r="D153" i="24"/>
  <c r="C153" i="24"/>
  <c r="B154" i="24"/>
  <c r="A152" i="24"/>
  <c r="E152" i="24" s="1"/>
  <c r="E151" i="18"/>
  <c r="C152" i="18"/>
  <c r="A152" i="18"/>
  <c r="B153" i="18"/>
  <c r="D152" i="18"/>
  <c r="E154" i="36" l="1"/>
  <c r="C155" i="36"/>
  <c r="E155" i="34"/>
  <c r="D155" i="36"/>
  <c r="A155" i="36"/>
  <c r="B156" i="36"/>
  <c r="D156" i="34"/>
  <c r="C156" i="34"/>
  <c r="A156" i="34"/>
  <c r="B157" i="34"/>
  <c r="E153" i="29"/>
  <c r="C154" i="29"/>
  <c r="D154" i="29"/>
  <c r="A154" i="29"/>
  <c r="B155" i="29"/>
  <c r="E154" i="28"/>
  <c r="D155" i="28"/>
  <c r="C155" i="28"/>
  <c r="E154" i="25"/>
  <c r="D155" i="25"/>
  <c r="C155" i="25"/>
  <c r="A155" i="28"/>
  <c r="B156" i="28"/>
  <c r="A155" i="25"/>
  <c r="B156" i="25"/>
  <c r="D154" i="24"/>
  <c r="C154" i="24"/>
  <c r="B155" i="24"/>
  <c r="A154" i="24"/>
  <c r="A153" i="24"/>
  <c r="E153" i="24" s="1"/>
  <c r="E152" i="18"/>
  <c r="C153" i="18"/>
  <c r="D153" i="18"/>
  <c r="A153" i="18"/>
  <c r="B154" i="18"/>
  <c r="E155" i="36" l="1"/>
  <c r="C156" i="36"/>
  <c r="E156" i="34"/>
  <c r="B157" i="36"/>
  <c r="D156" i="36"/>
  <c r="A156" i="36"/>
  <c r="C157" i="34"/>
  <c r="D157" i="34"/>
  <c r="B158" i="34"/>
  <c r="A157" i="34"/>
  <c r="E154" i="29"/>
  <c r="C155" i="29"/>
  <c r="A155" i="29"/>
  <c r="B156" i="29"/>
  <c r="D155" i="29"/>
  <c r="E155" i="28"/>
  <c r="D156" i="28"/>
  <c r="C156" i="28"/>
  <c r="E155" i="25"/>
  <c r="D156" i="25"/>
  <c r="C156" i="25"/>
  <c r="A156" i="28"/>
  <c r="B157" i="28"/>
  <c r="A156" i="25"/>
  <c r="B157" i="25"/>
  <c r="E154" i="24"/>
  <c r="D155" i="24"/>
  <c r="C155" i="24"/>
  <c r="A155" i="24" s="1"/>
  <c r="B156" i="24"/>
  <c r="E153" i="18"/>
  <c r="C154" i="18"/>
  <c r="B155" i="18"/>
  <c r="D154" i="18"/>
  <c r="E156" i="36" l="1"/>
  <c r="C157" i="36"/>
  <c r="E157" i="34"/>
  <c r="B158" i="36"/>
  <c r="A157" i="36"/>
  <c r="D157" i="36"/>
  <c r="D158" i="34"/>
  <c r="C158" i="34"/>
  <c r="B159" i="34"/>
  <c r="A158" i="34"/>
  <c r="E155" i="29"/>
  <c r="C156" i="29"/>
  <c r="A156" i="29"/>
  <c r="D156" i="29"/>
  <c r="B157" i="29"/>
  <c r="E156" i="28"/>
  <c r="D157" i="28"/>
  <c r="C157" i="28"/>
  <c r="E156" i="25"/>
  <c r="D157" i="25"/>
  <c r="C157" i="25"/>
  <c r="B158" i="28"/>
  <c r="A157" i="28"/>
  <c r="A157" i="25"/>
  <c r="B158" i="25"/>
  <c r="E155" i="24"/>
  <c r="D156" i="24"/>
  <c r="C156" i="24"/>
  <c r="B157" i="24"/>
  <c r="A154" i="18"/>
  <c r="E154" i="18" s="1"/>
  <c r="C155" i="18"/>
  <c r="B156" i="18"/>
  <c r="D155" i="18"/>
  <c r="A155" i="18"/>
  <c r="E157" i="36" l="1"/>
  <c r="C158" i="36"/>
  <c r="E158" i="34"/>
  <c r="A158" i="36"/>
  <c r="B159" i="36"/>
  <c r="D158" i="36"/>
  <c r="D159" i="34"/>
  <c r="C159" i="34"/>
  <c r="A159" i="34"/>
  <c r="B160" i="34"/>
  <c r="E156" i="29"/>
  <c r="C157" i="29"/>
  <c r="B158" i="29"/>
  <c r="A157" i="29"/>
  <c r="D157" i="29"/>
  <c r="E157" i="28"/>
  <c r="D158" i="28"/>
  <c r="C158" i="28"/>
  <c r="E157" i="25"/>
  <c r="D158" i="25"/>
  <c r="C158" i="25"/>
  <c r="B159" i="28"/>
  <c r="A158" i="28"/>
  <c r="B159" i="25"/>
  <c r="A158" i="25"/>
  <c r="C157" i="24"/>
  <c r="D157" i="24"/>
  <c r="B158" i="24"/>
  <c r="A156" i="24"/>
  <c r="E156" i="24" s="1"/>
  <c r="E155" i="18"/>
  <c r="C156" i="18"/>
  <c r="A156" i="18"/>
  <c r="B157" i="18"/>
  <c r="D156" i="18"/>
  <c r="E158" i="36" l="1"/>
  <c r="C159" i="36"/>
  <c r="E159" i="34"/>
  <c r="D159" i="36"/>
  <c r="A159" i="36"/>
  <c r="B160" i="36"/>
  <c r="D160" i="34"/>
  <c r="C160" i="34"/>
  <c r="B161" i="34"/>
  <c r="A160" i="34"/>
  <c r="E157" i="29"/>
  <c r="C158" i="29"/>
  <c r="B159" i="29"/>
  <c r="A158" i="29"/>
  <c r="D158" i="29"/>
  <c r="E158" i="28"/>
  <c r="D159" i="28"/>
  <c r="C159" i="28"/>
  <c r="E158" i="25"/>
  <c r="D159" i="25"/>
  <c r="C159" i="25"/>
  <c r="A159" i="28"/>
  <c r="B160" i="28"/>
  <c r="A159" i="25"/>
  <c r="B160" i="25"/>
  <c r="D158" i="24"/>
  <c r="C158" i="24"/>
  <c r="B159" i="24"/>
  <c r="A157" i="24"/>
  <c r="E157" i="24" s="1"/>
  <c r="E156" i="18"/>
  <c r="C157" i="18"/>
  <c r="D157" i="18"/>
  <c r="A157" i="18"/>
  <c r="B158" i="18"/>
  <c r="E159" i="36" l="1"/>
  <c r="C160" i="36"/>
  <c r="E160" i="34"/>
  <c r="B161" i="36"/>
  <c r="D160" i="36"/>
  <c r="A160" i="36"/>
  <c r="D161" i="34"/>
  <c r="C161" i="34"/>
  <c r="B162" i="34"/>
  <c r="A161" i="34"/>
  <c r="E161" i="34" s="1"/>
  <c r="E158" i="29"/>
  <c r="C159" i="29"/>
  <c r="A159" i="29"/>
  <c r="D159" i="29"/>
  <c r="B160" i="29"/>
  <c r="E159" i="28"/>
  <c r="D160" i="28"/>
  <c r="C160" i="28"/>
  <c r="E159" i="25"/>
  <c r="D160" i="25"/>
  <c r="C160" i="25"/>
  <c r="A160" i="28"/>
  <c r="B161" i="28"/>
  <c r="A160" i="25"/>
  <c r="E160" i="25" s="1"/>
  <c r="B161" i="25"/>
  <c r="A158" i="24"/>
  <c r="E158" i="24" s="1"/>
  <c r="D159" i="24"/>
  <c r="C159" i="24"/>
  <c r="B160" i="24"/>
  <c r="E157" i="18"/>
  <c r="C158" i="18"/>
  <c r="B159" i="18"/>
  <c r="D158" i="18"/>
  <c r="A158" i="18"/>
  <c r="E160" i="36" l="1"/>
  <c r="C161" i="36"/>
  <c r="B162" i="36"/>
  <c r="D161" i="36"/>
  <c r="A161" i="36"/>
  <c r="D162" i="34"/>
  <c r="C162" i="34"/>
  <c r="A162" i="34"/>
  <c r="B163" i="34"/>
  <c r="E159" i="29"/>
  <c r="C160" i="29"/>
  <c r="A160" i="29"/>
  <c r="D160" i="29"/>
  <c r="B161" i="29"/>
  <c r="E160" i="28"/>
  <c r="D161" i="28"/>
  <c r="C161" i="28"/>
  <c r="D161" i="25"/>
  <c r="C161" i="25"/>
  <c r="B162" i="28"/>
  <c r="A161" i="28"/>
  <c r="A161" i="25"/>
  <c r="E161" i="25" s="1"/>
  <c r="B162" i="25"/>
  <c r="D160" i="24"/>
  <c r="C160" i="24"/>
  <c r="A159" i="24"/>
  <c r="E159" i="24" s="1"/>
  <c r="B161" i="24"/>
  <c r="E158" i="18"/>
  <c r="C159" i="18"/>
  <c r="B160" i="18"/>
  <c r="D159" i="18"/>
  <c r="A159" i="18"/>
  <c r="E161" i="36" l="1"/>
  <c r="C162" i="36"/>
  <c r="E162" i="34"/>
  <c r="A162" i="36"/>
  <c r="B163" i="36"/>
  <c r="D162" i="36"/>
  <c r="D163" i="34"/>
  <c r="C163" i="34"/>
  <c r="A163" i="34"/>
  <c r="B164" i="34"/>
  <c r="E160" i="29"/>
  <c r="C161" i="29"/>
  <c r="D161" i="29"/>
  <c r="A161" i="29"/>
  <c r="B162" i="29"/>
  <c r="E161" i="28"/>
  <c r="D162" i="28"/>
  <c r="C162" i="28"/>
  <c r="D162" i="25"/>
  <c r="C162" i="25"/>
  <c r="B163" i="28"/>
  <c r="A162" i="28"/>
  <c r="B163" i="25"/>
  <c r="A162" i="25"/>
  <c r="D161" i="24"/>
  <c r="C161" i="24"/>
  <c r="A161" i="24"/>
  <c r="B162" i="24"/>
  <c r="A160" i="24"/>
  <c r="E160" i="24" s="1"/>
  <c r="E159" i="18"/>
  <c r="C160" i="18"/>
  <c r="A160" i="18"/>
  <c r="B161" i="18"/>
  <c r="D160" i="18"/>
  <c r="E162" i="36" l="1"/>
  <c r="C163" i="36"/>
  <c r="E163" i="34"/>
  <c r="D163" i="36"/>
  <c r="A163" i="36"/>
  <c r="B164" i="36"/>
  <c r="D164" i="34"/>
  <c r="C164" i="34"/>
  <c r="B165" i="34"/>
  <c r="A164" i="34"/>
  <c r="E161" i="29"/>
  <c r="C162" i="29"/>
  <c r="B163" i="29"/>
  <c r="D162" i="29"/>
  <c r="A162" i="29"/>
  <c r="E162" i="28"/>
  <c r="D163" i="28"/>
  <c r="C163" i="28"/>
  <c r="E162" i="25"/>
  <c r="D163" i="25"/>
  <c r="C163" i="25"/>
  <c r="A163" i="28"/>
  <c r="B164" i="28"/>
  <c r="A163" i="25"/>
  <c r="E163" i="25" s="1"/>
  <c r="B164" i="25"/>
  <c r="E161" i="24"/>
  <c r="C162" i="24"/>
  <c r="D162" i="24"/>
  <c r="B163" i="24"/>
  <c r="E160" i="18"/>
  <c r="C161" i="18"/>
  <c r="D161" i="18"/>
  <c r="A161" i="18"/>
  <c r="B162" i="18"/>
  <c r="E163" i="36" l="1"/>
  <c r="C164" i="36"/>
  <c r="E164" i="34"/>
  <c r="B165" i="36"/>
  <c r="D164" i="36"/>
  <c r="A164" i="36"/>
  <c r="C165" i="34"/>
  <c r="D165" i="34"/>
  <c r="B166" i="34"/>
  <c r="A165" i="34"/>
  <c r="E162" i="29"/>
  <c r="C163" i="29"/>
  <c r="B164" i="29"/>
  <c r="A163" i="29"/>
  <c r="D163" i="29"/>
  <c r="E163" i="28"/>
  <c r="D164" i="28"/>
  <c r="C164" i="28"/>
  <c r="D164" i="25"/>
  <c r="C164" i="25"/>
  <c r="A164" i="28"/>
  <c r="B165" i="28"/>
  <c r="A164" i="25"/>
  <c r="B165" i="25"/>
  <c r="D163" i="24"/>
  <c r="C163" i="24"/>
  <c r="B164" i="24"/>
  <c r="A162" i="24"/>
  <c r="E162" i="24" s="1"/>
  <c r="E161" i="18"/>
  <c r="C162" i="18"/>
  <c r="A162" i="18" s="1"/>
  <c r="B163" i="18"/>
  <c r="D162" i="18"/>
  <c r="E164" i="36" l="1"/>
  <c r="C165" i="36"/>
  <c r="E165" i="34"/>
  <c r="B166" i="36"/>
  <c r="D165" i="36"/>
  <c r="A165" i="36"/>
  <c r="D166" i="34"/>
  <c r="C166" i="34"/>
  <c r="A166" i="34"/>
  <c r="B167" i="34"/>
  <c r="E163" i="29"/>
  <c r="C164" i="29"/>
  <c r="A164" i="29"/>
  <c r="E164" i="29" s="1"/>
  <c r="B165" i="29"/>
  <c r="D164" i="29"/>
  <c r="E164" i="28"/>
  <c r="D165" i="28"/>
  <c r="C165" i="28"/>
  <c r="E164" i="25"/>
  <c r="D165" i="25"/>
  <c r="C165" i="25"/>
  <c r="B166" i="28"/>
  <c r="A165" i="28"/>
  <c r="E165" i="28" s="1"/>
  <c r="A165" i="25"/>
  <c r="B166" i="25"/>
  <c r="D164" i="24"/>
  <c r="C164" i="24"/>
  <c r="A164" i="24" s="1"/>
  <c r="A163" i="24"/>
  <c r="E163" i="24" s="1"/>
  <c r="B165" i="24"/>
  <c r="E162" i="18"/>
  <c r="C163" i="18"/>
  <c r="A163" i="18" s="1"/>
  <c r="B164" i="18"/>
  <c r="D163" i="18"/>
  <c r="E165" i="36" l="1"/>
  <c r="C166" i="36"/>
  <c r="E166" i="34"/>
  <c r="A166" i="36"/>
  <c r="B167" i="36"/>
  <c r="D166" i="36"/>
  <c r="D167" i="34"/>
  <c r="C167" i="34"/>
  <c r="A167" i="34"/>
  <c r="B168" i="34"/>
  <c r="C165" i="29"/>
  <c r="D165" i="29"/>
  <c r="A165" i="29"/>
  <c r="B166" i="29"/>
  <c r="D166" i="28"/>
  <c r="C166" i="28"/>
  <c r="E165" i="25"/>
  <c r="D166" i="25"/>
  <c r="C166" i="25"/>
  <c r="B167" i="28"/>
  <c r="A166" i="28"/>
  <c r="B167" i="25"/>
  <c r="A166" i="25"/>
  <c r="E164" i="24"/>
  <c r="D165" i="24"/>
  <c r="C165" i="24"/>
  <c r="A165" i="24"/>
  <c r="B166" i="24"/>
  <c r="E163" i="18"/>
  <c r="C164" i="18"/>
  <c r="A164" i="18"/>
  <c r="B165" i="18"/>
  <c r="D164" i="18"/>
  <c r="E166" i="36" l="1"/>
  <c r="C167" i="36"/>
  <c r="E167" i="34"/>
  <c r="D167" i="36"/>
  <c r="A167" i="36"/>
  <c r="B168" i="36"/>
  <c r="D168" i="34"/>
  <c r="C168" i="34"/>
  <c r="B169" i="34"/>
  <c r="A168" i="34"/>
  <c r="E165" i="29"/>
  <c r="C166" i="29"/>
  <c r="D166" i="29"/>
  <c r="A166" i="29"/>
  <c r="B167" i="29"/>
  <c r="E166" i="28"/>
  <c r="D167" i="28"/>
  <c r="C167" i="28"/>
  <c r="E166" i="25"/>
  <c r="D167" i="25"/>
  <c r="C167" i="25"/>
  <c r="A167" i="28"/>
  <c r="B168" i="28"/>
  <c r="A167" i="25"/>
  <c r="B168" i="25"/>
  <c r="E165" i="24"/>
  <c r="D166" i="24"/>
  <c r="C166" i="24"/>
  <c r="B167" i="24"/>
  <c r="E164" i="18"/>
  <c r="C165" i="18"/>
  <c r="D165" i="18"/>
  <c r="A165" i="18"/>
  <c r="B166" i="18"/>
  <c r="E167" i="36" l="1"/>
  <c r="C168" i="36"/>
  <c r="E168" i="34"/>
  <c r="B169" i="36"/>
  <c r="D168" i="36"/>
  <c r="A168" i="36"/>
  <c r="E168" i="36" s="1"/>
  <c r="D169" i="34"/>
  <c r="C169" i="34"/>
  <c r="B170" i="34"/>
  <c r="A169" i="34"/>
  <c r="E166" i="29"/>
  <c r="C167" i="29"/>
  <c r="A167" i="29"/>
  <c r="E167" i="29" s="1"/>
  <c r="B168" i="29"/>
  <c r="D167" i="29"/>
  <c r="E167" i="28"/>
  <c r="D168" i="28"/>
  <c r="C168" i="28"/>
  <c r="E167" i="25"/>
  <c r="D168" i="25"/>
  <c r="C168" i="25"/>
  <c r="A168" i="28"/>
  <c r="B169" i="28"/>
  <c r="A168" i="25"/>
  <c r="B169" i="25"/>
  <c r="D167" i="24"/>
  <c r="C167" i="24"/>
  <c r="B168" i="24"/>
  <c r="A166" i="24"/>
  <c r="E166" i="24" s="1"/>
  <c r="E165" i="18"/>
  <c r="C166" i="18"/>
  <c r="B167" i="18"/>
  <c r="D166" i="18"/>
  <c r="A166" i="18"/>
  <c r="C169" i="36" l="1"/>
  <c r="E169" i="34"/>
  <c r="B170" i="36"/>
  <c r="D169" i="36"/>
  <c r="A169" i="36"/>
  <c r="D170" i="34"/>
  <c r="C170" i="34"/>
  <c r="A170" i="34"/>
  <c r="B171" i="34"/>
  <c r="C168" i="29"/>
  <c r="D168" i="29"/>
  <c r="A168" i="29"/>
  <c r="B169" i="29"/>
  <c r="E168" i="28"/>
  <c r="D169" i="28"/>
  <c r="C169" i="28"/>
  <c r="E168" i="25"/>
  <c r="D169" i="25"/>
  <c r="C169" i="25"/>
  <c r="B170" i="28"/>
  <c r="A169" i="28"/>
  <c r="A169" i="25"/>
  <c r="B170" i="25"/>
  <c r="D168" i="24"/>
  <c r="C168" i="24"/>
  <c r="B169" i="24"/>
  <c r="A167" i="24"/>
  <c r="E167" i="24" s="1"/>
  <c r="E166" i="18"/>
  <c r="C167" i="18"/>
  <c r="B168" i="18"/>
  <c r="D167" i="18"/>
  <c r="A167" i="18"/>
  <c r="E169" i="36" l="1"/>
  <c r="C170" i="36"/>
  <c r="E170" i="34"/>
  <c r="A170" i="36"/>
  <c r="B171" i="36"/>
  <c r="D170" i="36"/>
  <c r="D171" i="34"/>
  <c r="C171" i="34"/>
  <c r="A171" i="34"/>
  <c r="B172" i="34"/>
  <c r="E168" i="29"/>
  <c r="C169" i="29"/>
  <c r="A169" i="29"/>
  <c r="D169" i="29"/>
  <c r="B170" i="29"/>
  <c r="E169" i="28"/>
  <c r="D170" i="28"/>
  <c r="C170" i="28"/>
  <c r="E169" i="25"/>
  <c r="D170" i="25"/>
  <c r="C170" i="25"/>
  <c r="B171" i="28"/>
  <c r="A170" i="28"/>
  <c r="B171" i="25"/>
  <c r="A170" i="25"/>
  <c r="C169" i="24"/>
  <c r="D169" i="24"/>
  <c r="A168" i="24"/>
  <c r="E168" i="24" s="1"/>
  <c r="B170" i="24"/>
  <c r="E167" i="18"/>
  <c r="C168" i="18"/>
  <c r="A168" i="18"/>
  <c r="B169" i="18"/>
  <c r="D168" i="18"/>
  <c r="E170" i="36" l="1"/>
  <c r="C171" i="36"/>
  <c r="E171" i="34"/>
  <c r="D171" i="36"/>
  <c r="A171" i="36"/>
  <c r="B172" i="36"/>
  <c r="D172" i="34"/>
  <c r="C172" i="34"/>
  <c r="B173" i="34"/>
  <c r="A172" i="34"/>
  <c r="E169" i="29"/>
  <c r="C170" i="29"/>
  <c r="A170" i="29"/>
  <c r="B171" i="29"/>
  <c r="D170" i="29"/>
  <c r="E170" i="28"/>
  <c r="D171" i="28"/>
  <c r="C171" i="28"/>
  <c r="E170" i="25"/>
  <c r="D171" i="25"/>
  <c r="C171" i="25"/>
  <c r="A171" i="28"/>
  <c r="B172" i="28"/>
  <c r="B172" i="25"/>
  <c r="A171" i="25"/>
  <c r="D170" i="24"/>
  <c r="C170" i="24"/>
  <c r="A169" i="24"/>
  <c r="E169" i="24" s="1"/>
  <c r="B171" i="24"/>
  <c r="E168" i="18"/>
  <c r="C169" i="18"/>
  <c r="D169" i="18"/>
  <c r="A169" i="18"/>
  <c r="B170" i="18"/>
  <c r="E171" i="36" l="1"/>
  <c r="C172" i="36"/>
  <c r="E172" i="34"/>
  <c r="B173" i="36"/>
  <c r="D172" i="36"/>
  <c r="A172" i="36"/>
  <c r="E172" i="36" s="1"/>
  <c r="C173" i="34"/>
  <c r="D173" i="34"/>
  <c r="B174" i="34"/>
  <c r="A173" i="34"/>
  <c r="E170" i="29"/>
  <c r="C171" i="29"/>
  <c r="B172" i="29"/>
  <c r="D171" i="29"/>
  <c r="A171" i="29"/>
  <c r="E171" i="28"/>
  <c r="D172" i="28"/>
  <c r="C172" i="28"/>
  <c r="E171" i="25"/>
  <c r="D172" i="25"/>
  <c r="C172" i="25"/>
  <c r="A172" i="28"/>
  <c r="B173" i="28"/>
  <c r="A172" i="25"/>
  <c r="B173" i="25"/>
  <c r="D171" i="24"/>
  <c r="C171" i="24"/>
  <c r="A170" i="24"/>
  <c r="E170" i="24" s="1"/>
  <c r="B172" i="24"/>
  <c r="A171" i="24"/>
  <c r="E169" i="18"/>
  <c r="C170" i="18"/>
  <c r="B171" i="18"/>
  <c r="D170" i="18"/>
  <c r="A170" i="18"/>
  <c r="C173" i="36" l="1"/>
  <c r="E173" i="34"/>
  <c r="B174" i="36"/>
  <c r="A173" i="36"/>
  <c r="D173" i="36"/>
  <c r="C174" i="34"/>
  <c r="D174" i="34"/>
  <c r="A174" i="34"/>
  <c r="B175" i="34"/>
  <c r="E171" i="29"/>
  <c r="C172" i="29"/>
  <c r="A172" i="29"/>
  <c r="B173" i="29"/>
  <c r="D172" i="29"/>
  <c r="E172" i="28"/>
  <c r="D173" i="28"/>
  <c r="C173" i="28"/>
  <c r="E172" i="25"/>
  <c r="D173" i="25"/>
  <c r="C173" i="25"/>
  <c r="B174" i="28"/>
  <c r="A173" i="28"/>
  <c r="B174" i="25"/>
  <c r="A173" i="25"/>
  <c r="E171" i="24"/>
  <c r="C172" i="24"/>
  <c r="D172" i="24"/>
  <c r="B173" i="24"/>
  <c r="E170" i="18"/>
  <c r="C171" i="18"/>
  <c r="B172" i="18"/>
  <c r="D171" i="18"/>
  <c r="A171" i="18"/>
  <c r="E173" i="36" l="1"/>
  <c r="C174" i="36"/>
  <c r="E174" i="34"/>
  <c r="A174" i="36"/>
  <c r="B175" i="36"/>
  <c r="D174" i="36"/>
  <c r="D175" i="34"/>
  <c r="C175" i="34"/>
  <c r="A175" i="34"/>
  <c r="B176" i="34"/>
  <c r="E172" i="29"/>
  <c r="C173" i="29"/>
  <c r="A173" i="29"/>
  <c r="B174" i="29"/>
  <c r="D173" i="29"/>
  <c r="E173" i="28"/>
  <c r="D174" i="28"/>
  <c r="C174" i="28"/>
  <c r="E173" i="25"/>
  <c r="D174" i="25"/>
  <c r="C174" i="25"/>
  <c r="B175" i="28"/>
  <c r="A174" i="28"/>
  <c r="B175" i="25"/>
  <c r="A174" i="25"/>
  <c r="D173" i="24"/>
  <c r="C173" i="24"/>
  <c r="A172" i="24"/>
  <c r="E172" i="24" s="1"/>
  <c r="A173" i="24"/>
  <c r="B174" i="24"/>
  <c r="E171" i="18"/>
  <c r="C172" i="18"/>
  <c r="A172" i="18"/>
  <c r="B173" i="18"/>
  <c r="D172" i="18"/>
  <c r="E174" i="36" l="1"/>
  <c r="C175" i="36"/>
  <c r="E175" i="34"/>
  <c r="D175" i="36"/>
  <c r="A175" i="36"/>
  <c r="B176" i="36"/>
  <c r="D176" i="34"/>
  <c r="C176" i="34"/>
  <c r="B177" i="34"/>
  <c r="A176" i="34"/>
  <c r="E173" i="29"/>
  <c r="C174" i="29"/>
  <c r="D174" i="29"/>
  <c r="A174" i="29"/>
  <c r="B175" i="29"/>
  <c r="E174" i="28"/>
  <c r="D175" i="28"/>
  <c r="C175" i="28"/>
  <c r="E174" i="25"/>
  <c r="D175" i="25"/>
  <c r="C175" i="25"/>
  <c r="A175" i="28"/>
  <c r="B176" i="28"/>
  <c r="B176" i="25"/>
  <c r="A175" i="25"/>
  <c r="E173" i="24"/>
  <c r="D174" i="24"/>
  <c r="C174" i="24"/>
  <c r="A174" i="24"/>
  <c r="B175" i="24"/>
  <c r="E172" i="18"/>
  <c r="C173" i="18"/>
  <c r="D173" i="18"/>
  <c r="A173" i="18"/>
  <c r="B174" i="18"/>
  <c r="E175" i="36" l="1"/>
  <c r="C176" i="36"/>
  <c r="E176" i="34"/>
  <c r="B177" i="36"/>
  <c r="D176" i="36"/>
  <c r="A176" i="36"/>
  <c r="D177" i="34"/>
  <c r="C177" i="34"/>
  <c r="B178" i="34"/>
  <c r="A177" i="34"/>
  <c r="E174" i="29"/>
  <c r="C175" i="29"/>
  <c r="B176" i="29"/>
  <c r="D175" i="29"/>
  <c r="A175" i="29"/>
  <c r="E175" i="28"/>
  <c r="D176" i="28"/>
  <c r="C176" i="28"/>
  <c r="E175" i="25"/>
  <c r="D176" i="25"/>
  <c r="C176" i="25"/>
  <c r="A176" i="28"/>
  <c r="B177" i="28"/>
  <c r="A176" i="25"/>
  <c r="B177" i="25"/>
  <c r="E174" i="24"/>
  <c r="D175" i="24"/>
  <c r="C175" i="24"/>
  <c r="B176" i="24"/>
  <c r="E173" i="18"/>
  <c r="C174" i="18"/>
  <c r="B175" i="18"/>
  <c r="D174" i="18"/>
  <c r="A174" i="18"/>
  <c r="E176" i="36" l="1"/>
  <c r="C177" i="36"/>
  <c r="E177" i="34"/>
  <c r="B178" i="36"/>
  <c r="D177" i="36"/>
  <c r="A177" i="36"/>
  <c r="D178" i="34"/>
  <c r="C178" i="34"/>
  <c r="A178" i="34"/>
  <c r="B179" i="34"/>
  <c r="E175" i="29"/>
  <c r="C176" i="29"/>
  <c r="A176" i="29"/>
  <c r="B177" i="29"/>
  <c r="D176" i="29"/>
  <c r="E176" i="28"/>
  <c r="D177" i="28"/>
  <c r="C177" i="28"/>
  <c r="E176" i="25"/>
  <c r="D177" i="25"/>
  <c r="C177" i="25"/>
  <c r="B178" i="28"/>
  <c r="A177" i="28"/>
  <c r="B178" i="25"/>
  <c r="A177" i="25"/>
  <c r="E177" i="25" s="1"/>
  <c r="D176" i="24"/>
  <c r="C176" i="24"/>
  <c r="A175" i="24"/>
  <c r="E175" i="24" s="1"/>
  <c r="B177" i="24"/>
  <c r="E174" i="18"/>
  <c r="C175" i="18"/>
  <c r="B176" i="18"/>
  <c r="D175" i="18"/>
  <c r="A175" i="18"/>
  <c r="E177" i="36" l="1"/>
  <c r="C178" i="36"/>
  <c r="E178" i="34"/>
  <c r="A178" i="36"/>
  <c r="D178" i="36"/>
  <c r="B179" i="36"/>
  <c r="D179" i="34"/>
  <c r="C179" i="34"/>
  <c r="A179" i="34"/>
  <c r="B180" i="34"/>
  <c r="E176" i="29"/>
  <c r="C177" i="29"/>
  <c r="B178" i="29"/>
  <c r="D177" i="29"/>
  <c r="A177" i="29"/>
  <c r="E177" i="28"/>
  <c r="D178" i="28"/>
  <c r="C178" i="28"/>
  <c r="D178" i="25"/>
  <c r="C178" i="25"/>
  <c r="B179" i="28"/>
  <c r="A178" i="28"/>
  <c r="B179" i="25"/>
  <c r="A178" i="25"/>
  <c r="D177" i="24"/>
  <c r="C177" i="24"/>
  <c r="A176" i="24"/>
  <c r="E176" i="24" s="1"/>
  <c r="B178" i="24"/>
  <c r="E175" i="18"/>
  <c r="C176" i="18"/>
  <c r="A176" i="18"/>
  <c r="B177" i="18"/>
  <c r="D176" i="18"/>
  <c r="E178" i="36" l="1"/>
  <c r="C179" i="36"/>
  <c r="E179" i="34"/>
  <c r="D179" i="36"/>
  <c r="A179" i="36"/>
  <c r="B180" i="36"/>
  <c r="D180" i="34"/>
  <c r="C180" i="34"/>
  <c r="B181" i="34"/>
  <c r="A180" i="34"/>
  <c r="E177" i="29"/>
  <c r="C178" i="29"/>
  <c r="D178" i="29"/>
  <c r="A178" i="29"/>
  <c r="B179" i="29"/>
  <c r="E178" i="28"/>
  <c r="D179" i="28"/>
  <c r="C179" i="28"/>
  <c r="E178" i="25"/>
  <c r="D179" i="25"/>
  <c r="C179" i="25"/>
  <c r="A179" i="28"/>
  <c r="B180" i="28"/>
  <c r="B180" i="25"/>
  <c r="A179" i="25"/>
  <c r="C178" i="24"/>
  <c r="D178" i="24"/>
  <c r="B179" i="24"/>
  <c r="A178" i="24"/>
  <c r="A177" i="24"/>
  <c r="E177" i="24" s="1"/>
  <c r="E176" i="18"/>
  <c r="C177" i="18"/>
  <c r="D177" i="18"/>
  <c r="A177" i="18"/>
  <c r="B178" i="18"/>
  <c r="E179" i="36" l="1"/>
  <c r="C180" i="36"/>
  <c r="E180" i="34"/>
  <c r="B181" i="36"/>
  <c r="D180" i="36"/>
  <c r="A180" i="36"/>
  <c r="C181" i="34"/>
  <c r="D181" i="34"/>
  <c r="B182" i="34"/>
  <c r="A181" i="34"/>
  <c r="E181" i="34" s="1"/>
  <c r="E178" i="29"/>
  <c r="C179" i="29"/>
  <c r="B180" i="29"/>
  <c r="D179" i="29"/>
  <c r="A179" i="29"/>
  <c r="E179" i="28"/>
  <c r="D180" i="28"/>
  <c r="C180" i="28"/>
  <c r="E179" i="25"/>
  <c r="D180" i="25"/>
  <c r="C180" i="25"/>
  <c r="A180" i="28"/>
  <c r="B181" i="28"/>
  <c r="A180" i="25"/>
  <c r="B181" i="25"/>
  <c r="E178" i="24"/>
  <c r="D179" i="24"/>
  <c r="C179" i="24"/>
  <c r="B180" i="24"/>
  <c r="E177" i="18"/>
  <c r="C178" i="18"/>
  <c r="B179" i="18"/>
  <c r="D178" i="18"/>
  <c r="A178" i="18"/>
  <c r="E180" i="36" l="1"/>
  <c r="C181" i="36"/>
  <c r="B182" i="36"/>
  <c r="D181" i="36"/>
  <c r="A181" i="36"/>
  <c r="D182" i="34"/>
  <c r="C182" i="34"/>
  <c r="A182" i="34"/>
  <c r="B183" i="34"/>
  <c r="E179" i="29"/>
  <c r="C180" i="29"/>
  <c r="A180" i="29"/>
  <c r="E180" i="29" s="1"/>
  <c r="B181" i="29"/>
  <c r="D180" i="29"/>
  <c r="E180" i="28"/>
  <c r="D181" i="28"/>
  <c r="C181" i="28"/>
  <c r="E180" i="25"/>
  <c r="D181" i="25"/>
  <c r="C181" i="25"/>
  <c r="B182" i="28"/>
  <c r="A181" i="28"/>
  <c r="B182" i="25"/>
  <c r="A181" i="25"/>
  <c r="D180" i="24"/>
  <c r="C180" i="24"/>
  <c r="A179" i="24"/>
  <c r="E179" i="24" s="1"/>
  <c r="B181" i="24"/>
  <c r="E178" i="18"/>
  <c r="C179" i="18"/>
  <c r="B180" i="18"/>
  <c r="D179" i="18"/>
  <c r="A179" i="18"/>
  <c r="E181" i="36" l="1"/>
  <c r="C182" i="36"/>
  <c r="E182" i="34"/>
  <c r="A182" i="36"/>
  <c r="E182" i="36" s="1"/>
  <c r="B183" i="36"/>
  <c r="D182" i="36"/>
  <c r="D183" i="34"/>
  <c r="C183" i="34"/>
  <c r="A183" i="34"/>
  <c r="B184" i="34"/>
  <c r="C181" i="29"/>
  <c r="B182" i="29"/>
  <c r="D181" i="29"/>
  <c r="A181" i="29"/>
  <c r="E181" i="28"/>
  <c r="D182" i="28"/>
  <c r="C182" i="28"/>
  <c r="E181" i="25"/>
  <c r="D182" i="25"/>
  <c r="C182" i="25"/>
  <c r="B183" i="28"/>
  <c r="A182" i="28"/>
  <c r="B183" i="25"/>
  <c r="A182" i="25"/>
  <c r="D181" i="24"/>
  <c r="C181" i="24"/>
  <c r="A181" i="24"/>
  <c r="B182" i="24"/>
  <c r="A180" i="24"/>
  <c r="E180" i="24" s="1"/>
  <c r="E179" i="18"/>
  <c r="C180" i="18"/>
  <c r="A180" i="18"/>
  <c r="B181" i="18"/>
  <c r="D180" i="18"/>
  <c r="C183" i="36" l="1"/>
  <c r="E183" i="34"/>
  <c r="D183" i="36"/>
  <c r="A183" i="36"/>
  <c r="B184" i="36"/>
  <c r="D184" i="34"/>
  <c r="C184" i="34"/>
  <c r="B185" i="34"/>
  <c r="A184" i="34"/>
  <c r="E181" i="29"/>
  <c r="C182" i="29"/>
  <c r="B183" i="29"/>
  <c r="D182" i="29"/>
  <c r="A182" i="29"/>
  <c r="E182" i="28"/>
  <c r="D183" i="28"/>
  <c r="C183" i="28"/>
  <c r="E182" i="25"/>
  <c r="D183" i="25"/>
  <c r="C183" i="25"/>
  <c r="A183" i="28"/>
  <c r="B184" i="28"/>
  <c r="B184" i="25"/>
  <c r="A183" i="25"/>
  <c r="E181" i="24"/>
  <c r="D182" i="24"/>
  <c r="C182" i="24"/>
  <c r="A182" i="24"/>
  <c r="B183" i="24"/>
  <c r="E180" i="18"/>
  <c r="C181" i="18"/>
  <c r="D181" i="18"/>
  <c r="A181" i="18"/>
  <c r="B182" i="18"/>
  <c r="E183" i="36" l="1"/>
  <c r="C184" i="36"/>
  <c r="E184" i="34"/>
  <c r="B185" i="36"/>
  <c r="D184" i="36"/>
  <c r="A184" i="36"/>
  <c r="D185" i="34"/>
  <c r="C185" i="34"/>
  <c r="B186" i="34"/>
  <c r="A185" i="34"/>
  <c r="E182" i="29"/>
  <c r="C183" i="29"/>
  <c r="D183" i="29"/>
  <c r="A183" i="29"/>
  <c r="B184" i="29"/>
  <c r="E183" i="28"/>
  <c r="D184" i="28"/>
  <c r="C184" i="28"/>
  <c r="E183" i="25"/>
  <c r="D184" i="25"/>
  <c r="C184" i="25"/>
  <c r="A184" i="28"/>
  <c r="B185" i="28"/>
  <c r="A184" i="25"/>
  <c r="E184" i="25" s="1"/>
  <c r="B185" i="25"/>
  <c r="E182" i="24"/>
  <c r="D183" i="24"/>
  <c r="C183" i="24"/>
  <c r="B184" i="24"/>
  <c r="E181" i="18"/>
  <c r="C182" i="18"/>
  <c r="B183" i="18"/>
  <c r="D182" i="18"/>
  <c r="A182" i="18"/>
  <c r="E184" i="36" l="1"/>
  <c r="C185" i="36"/>
  <c r="E185" i="34"/>
  <c r="B186" i="36"/>
  <c r="D185" i="36"/>
  <c r="A185" i="36"/>
  <c r="D186" i="34"/>
  <c r="C186" i="34"/>
  <c r="A186" i="34"/>
  <c r="B187" i="34"/>
  <c r="E183" i="29"/>
  <c r="C184" i="29"/>
  <c r="A184" i="29"/>
  <c r="D184" i="29"/>
  <c r="B185" i="29"/>
  <c r="E184" i="28"/>
  <c r="D185" i="28"/>
  <c r="C185" i="28"/>
  <c r="D185" i="25"/>
  <c r="C185" i="25"/>
  <c r="B186" i="28"/>
  <c r="A185" i="28"/>
  <c r="A185" i="25"/>
  <c r="B186" i="25"/>
  <c r="D184" i="24"/>
  <c r="C184" i="24"/>
  <c r="A183" i="24"/>
  <c r="E183" i="24" s="1"/>
  <c r="B185" i="24"/>
  <c r="E182" i="18"/>
  <c r="C183" i="18"/>
  <c r="B184" i="18"/>
  <c r="D183" i="18"/>
  <c r="E185" i="36" l="1"/>
  <c r="C186" i="36"/>
  <c r="E186" i="34"/>
  <c r="A186" i="36"/>
  <c r="D186" i="36"/>
  <c r="B187" i="36"/>
  <c r="D187" i="34"/>
  <c r="C187" i="34"/>
  <c r="A187" i="34"/>
  <c r="B188" i="34"/>
  <c r="E184" i="29"/>
  <c r="C185" i="29"/>
  <c r="B186" i="29"/>
  <c r="D185" i="29"/>
  <c r="A185" i="29"/>
  <c r="E185" i="28"/>
  <c r="D186" i="28"/>
  <c r="C186" i="28"/>
  <c r="E185" i="25"/>
  <c r="D186" i="25"/>
  <c r="C186" i="25"/>
  <c r="B187" i="28"/>
  <c r="A186" i="28"/>
  <c r="B187" i="25"/>
  <c r="A186" i="25"/>
  <c r="D185" i="24"/>
  <c r="C185" i="24"/>
  <c r="A184" i="24"/>
  <c r="E184" i="24" s="1"/>
  <c r="B186" i="24"/>
  <c r="A183" i="18"/>
  <c r="E183" i="18" s="1"/>
  <c r="C184" i="18"/>
  <c r="A184" i="18" s="1"/>
  <c r="B185" i="18"/>
  <c r="D184" i="18"/>
  <c r="E186" i="36" l="1"/>
  <c r="C187" i="36"/>
  <c r="E187" i="34"/>
  <c r="D187" i="36"/>
  <c r="A187" i="36"/>
  <c r="B188" i="36"/>
  <c r="D188" i="34"/>
  <c r="C188" i="34"/>
  <c r="B189" i="34"/>
  <c r="A188" i="34"/>
  <c r="E185" i="29"/>
  <c r="C186" i="29"/>
  <c r="D186" i="29"/>
  <c r="B187" i="29"/>
  <c r="A186" i="29"/>
  <c r="E186" i="28"/>
  <c r="D187" i="28"/>
  <c r="C187" i="28"/>
  <c r="E186" i="25"/>
  <c r="D187" i="25"/>
  <c r="C187" i="25"/>
  <c r="A187" i="28"/>
  <c r="E187" i="28" s="1"/>
  <c r="B188" i="28"/>
  <c r="B188" i="25"/>
  <c r="A187" i="25"/>
  <c r="D186" i="24"/>
  <c r="C186" i="24"/>
  <c r="A186" i="24"/>
  <c r="B187" i="24"/>
  <c r="A185" i="24"/>
  <c r="E185" i="24" s="1"/>
  <c r="E184" i="18"/>
  <c r="C185" i="18"/>
  <c r="D185" i="18"/>
  <c r="A185" i="18"/>
  <c r="B186" i="18"/>
  <c r="E187" i="36" l="1"/>
  <c r="C188" i="36"/>
  <c r="E188" i="34"/>
  <c r="B189" i="36"/>
  <c r="D188" i="36"/>
  <c r="A188" i="36"/>
  <c r="C189" i="34"/>
  <c r="D189" i="34"/>
  <c r="B190" i="34"/>
  <c r="A189" i="34"/>
  <c r="E186" i="29"/>
  <c r="C187" i="29"/>
  <c r="A187" i="29"/>
  <c r="D187" i="29"/>
  <c r="B188" i="29"/>
  <c r="D188" i="28"/>
  <c r="C188" i="28"/>
  <c r="E187" i="25"/>
  <c r="D188" i="25"/>
  <c r="C188" i="25"/>
  <c r="A188" i="28"/>
  <c r="B189" i="28"/>
  <c r="A188" i="25"/>
  <c r="B189" i="25"/>
  <c r="E186" i="24"/>
  <c r="D187" i="24"/>
  <c r="C187" i="24"/>
  <c r="B188" i="24"/>
  <c r="E185" i="18"/>
  <c r="C186" i="18"/>
  <c r="B187" i="18"/>
  <c r="D186" i="18"/>
  <c r="A186" i="18"/>
  <c r="E188" i="36" l="1"/>
  <c r="C189" i="36"/>
  <c r="E189" i="34"/>
  <c r="B190" i="36"/>
  <c r="A189" i="36"/>
  <c r="D189" i="36"/>
  <c r="C190" i="34"/>
  <c r="D190" i="34"/>
  <c r="A190" i="34"/>
  <c r="B191" i="34"/>
  <c r="E187" i="29"/>
  <c r="C188" i="29"/>
  <c r="B189" i="29"/>
  <c r="A188" i="29"/>
  <c r="D188" i="29"/>
  <c r="E188" i="28"/>
  <c r="D189" i="28"/>
  <c r="C189" i="28"/>
  <c r="E188" i="25"/>
  <c r="D189" i="25"/>
  <c r="C189" i="25"/>
  <c r="B190" i="28"/>
  <c r="A189" i="28"/>
  <c r="B190" i="25"/>
  <c r="A189" i="25"/>
  <c r="D188" i="24"/>
  <c r="C188" i="24"/>
  <c r="A187" i="24"/>
  <c r="E187" i="24" s="1"/>
  <c r="A188" i="24"/>
  <c r="B189" i="24"/>
  <c r="E186" i="18"/>
  <c r="C187" i="18"/>
  <c r="D187" i="18"/>
  <c r="A187" i="18"/>
  <c r="B188" i="18"/>
  <c r="E189" i="36" l="1"/>
  <c r="C190" i="36"/>
  <c r="F190" i="34"/>
  <c r="E191" i="34" s="1"/>
  <c r="A190" i="36"/>
  <c r="B191" i="36"/>
  <c r="D190" i="36"/>
  <c r="D191" i="34"/>
  <c r="C191" i="34"/>
  <c r="E190" i="34"/>
  <c r="A191" i="34"/>
  <c r="B192" i="34"/>
  <c r="E188" i="29"/>
  <c r="C189" i="29"/>
  <c r="D189" i="29"/>
  <c r="A189" i="29"/>
  <c r="B190" i="29"/>
  <c r="E189" i="28"/>
  <c r="D190" i="28"/>
  <c r="C190" i="28"/>
  <c r="E189" i="25"/>
  <c r="D190" i="25"/>
  <c r="C190" i="25"/>
  <c r="B191" i="28"/>
  <c r="A190" i="28"/>
  <c r="B191" i="25"/>
  <c r="A190" i="25"/>
  <c r="E188" i="24"/>
  <c r="D189" i="24"/>
  <c r="C189" i="24"/>
  <c r="A189" i="24"/>
  <c r="B190" i="24"/>
  <c r="E187" i="18"/>
  <c r="C188" i="18"/>
  <c r="A188" i="18"/>
  <c r="B189" i="18"/>
  <c r="D188" i="18"/>
  <c r="F190" i="36" l="1"/>
  <c r="E190" i="36"/>
  <c r="E191" i="36"/>
  <c r="C191" i="36"/>
  <c r="A191" i="36"/>
  <c r="B192" i="36"/>
  <c r="D191" i="36"/>
  <c r="E192" i="34"/>
  <c r="D192" i="34"/>
  <c r="C192" i="34"/>
  <c r="A192" i="34"/>
  <c r="B193" i="34"/>
  <c r="E189" i="29"/>
  <c r="C190" i="29"/>
  <c r="A190" i="29" s="1"/>
  <c r="B191" i="29"/>
  <c r="D190" i="29"/>
  <c r="E190" i="28"/>
  <c r="F190" i="28"/>
  <c r="E191" i="28" s="1"/>
  <c r="D191" i="28"/>
  <c r="C191" i="28"/>
  <c r="E190" i="25"/>
  <c r="D191" i="25"/>
  <c r="C191" i="25"/>
  <c r="A191" i="28"/>
  <c r="B192" i="28"/>
  <c r="B192" i="25"/>
  <c r="A191" i="25"/>
  <c r="E189" i="24"/>
  <c r="C190" i="24"/>
  <c r="D190" i="24"/>
  <c r="B191" i="24"/>
  <c r="E188" i="18"/>
  <c r="C189" i="18"/>
  <c r="D189" i="18"/>
  <c r="B190" i="18"/>
  <c r="A189" i="18"/>
  <c r="E192" i="36" l="1"/>
  <c r="C192" i="36"/>
  <c r="D192" i="36"/>
  <c r="A192" i="36"/>
  <c r="B193" i="36"/>
  <c r="D193" i="34"/>
  <c r="C193" i="34"/>
  <c r="E193" i="34"/>
  <c r="B194" i="34"/>
  <c r="A193" i="34"/>
  <c r="E190" i="29"/>
  <c r="F190" i="29"/>
  <c r="E191" i="29" s="1"/>
  <c r="C191" i="29"/>
  <c r="B192" i="29"/>
  <c r="A191" i="29"/>
  <c r="D191" i="29"/>
  <c r="E192" i="28"/>
  <c r="D192" i="28"/>
  <c r="C192" i="28"/>
  <c r="E191" i="25"/>
  <c r="D192" i="25"/>
  <c r="C192" i="25"/>
  <c r="A192" i="28"/>
  <c r="B193" i="28"/>
  <c r="A192" i="25"/>
  <c r="B193" i="25"/>
  <c r="D191" i="24"/>
  <c r="C191" i="24"/>
  <c r="B192" i="24"/>
  <c r="A190" i="24"/>
  <c r="E190" i="24" s="1"/>
  <c r="E189" i="18"/>
  <c r="C190" i="18"/>
  <c r="B191" i="18"/>
  <c r="D190" i="18"/>
  <c r="A190" i="18"/>
  <c r="E193" i="36" l="1"/>
  <c r="C193" i="36"/>
  <c r="B194" i="36"/>
  <c r="D193" i="36"/>
  <c r="A193" i="36"/>
  <c r="D194" i="34"/>
  <c r="E194" i="34"/>
  <c r="C194" i="34"/>
  <c r="B195" i="34"/>
  <c r="A194" i="34"/>
  <c r="E192" i="29"/>
  <c r="C192" i="29"/>
  <c r="A192" i="29"/>
  <c r="B193" i="29"/>
  <c r="E193" i="29" s="1"/>
  <c r="D192" i="29"/>
  <c r="E193" i="28"/>
  <c r="D193" i="28"/>
  <c r="C193" i="28"/>
  <c r="E192" i="25"/>
  <c r="D193" i="25"/>
  <c r="C193" i="25"/>
  <c r="B194" i="28"/>
  <c r="A193" i="28"/>
  <c r="A193" i="25"/>
  <c r="B194" i="25"/>
  <c r="D192" i="24"/>
  <c r="C192" i="24"/>
  <c r="B193" i="24"/>
  <c r="A191" i="24"/>
  <c r="E191" i="24" s="1"/>
  <c r="E190" i="18"/>
  <c r="C191" i="18"/>
  <c r="B192" i="18"/>
  <c r="D191" i="18"/>
  <c r="A191" i="18"/>
  <c r="E194" i="36" l="1"/>
  <c r="C194" i="36"/>
  <c r="B195" i="36"/>
  <c r="D194" i="36"/>
  <c r="A194" i="36"/>
  <c r="E195" i="34"/>
  <c r="D195" i="34"/>
  <c r="C195" i="34"/>
  <c r="A195" i="34"/>
  <c r="B196" i="34"/>
  <c r="C193" i="29"/>
  <c r="D193" i="29"/>
  <c r="B194" i="29"/>
  <c r="E194" i="29" s="1"/>
  <c r="A193" i="29"/>
  <c r="E194" i="28"/>
  <c r="D194" i="28"/>
  <c r="C194" i="28"/>
  <c r="E193" i="25"/>
  <c r="D194" i="25"/>
  <c r="C194" i="25"/>
  <c r="B195" i="28"/>
  <c r="A194" i="28"/>
  <c r="B195" i="25"/>
  <c r="A194" i="25"/>
  <c r="D193" i="24"/>
  <c r="C193" i="24"/>
  <c r="A192" i="24"/>
  <c r="E192" i="24" s="1"/>
  <c r="B194" i="24"/>
  <c r="E191" i="18"/>
  <c r="C192" i="18"/>
  <c r="A192" i="18"/>
  <c r="B193" i="18"/>
  <c r="D192" i="18"/>
  <c r="E195" i="36" l="1"/>
  <c r="C195" i="36"/>
  <c r="A195" i="36"/>
  <c r="D195" i="36"/>
  <c r="B196" i="36"/>
  <c r="E196" i="34"/>
  <c r="D196" i="34"/>
  <c r="C196" i="34"/>
  <c r="A196" i="34"/>
  <c r="B197" i="34"/>
  <c r="C194" i="29"/>
  <c r="B195" i="29"/>
  <c r="E195" i="29" s="1"/>
  <c r="A194" i="29"/>
  <c r="D194" i="29"/>
  <c r="E195" i="28"/>
  <c r="D195" i="28"/>
  <c r="C195" i="28"/>
  <c r="E194" i="25"/>
  <c r="D195" i="25"/>
  <c r="C195" i="25"/>
  <c r="A195" i="28"/>
  <c r="B196" i="28"/>
  <c r="B196" i="25"/>
  <c r="A195" i="25"/>
  <c r="C194" i="24"/>
  <c r="D194" i="24"/>
  <c r="A193" i="24"/>
  <c r="E193" i="24" s="1"/>
  <c r="A194" i="24"/>
  <c r="E194" i="24" s="1"/>
  <c r="B195" i="24"/>
  <c r="E192" i="18"/>
  <c r="C193" i="18"/>
  <c r="D193" i="18"/>
  <c r="A193" i="18"/>
  <c r="B194" i="18"/>
  <c r="E196" i="36" l="1"/>
  <c r="C196" i="36"/>
  <c r="D196" i="36"/>
  <c r="A196" i="36"/>
  <c r="B197" i="36"/>
  <c r="E197" i="34"/>
  <c r="C197" i="34"/>
  <c r="D197" i="34"/>
  <c r="B198" i="34"/>
  <c r="A197" i="34"/>
  <c r="C195" i="29"/>
  <c r="B196" i="29"/>
  <c r="E196" i="29" s="1"/>
  <c r="D195" i="29"/>
  <c r="A195" i="29"/>
  <c r="E196" i="28"/>
  <c r="D196" i="28"/>
  <c r="C196" i="28"/>
  <c r="E195" i="25"/>
  <c r="D196" i="25"/>
  <c r="C196" i="25"/>
  <c r="A196" i="28"/>
  <c r="B197" i="28"/>
  <c r="A196" i="25"/>
  <c r="B197" i="25"/>
  <c r="D195" i="24"/>
  <c r="C195" i="24"/>
  <c r="B196" i="24"/>
  <c r="A195" i="24"/>
  <c r="E193" i="18"/>
  <c r="C194" i="18"/>
  <c r="B195" i="18"/>
  <c r="D194" i="18"/>
  <c r="A194" i="18"/>
  <c r="E197" i="36" l="1"/>
  <c r="C197" i="36"/>
  <c r="B198" i="36"/>
  <c r="D197" i="36"/>
  <c r="A197" i="36"/>
  <c r="E198" i="34"/>
  <c r="D198" i="34"/>
  <c r="C198" i="34"/>
  <c r="B199" i="34"/>
  <c r="A198" i="34"/>
  <c r="C196" i="29"/>
  <c r="A196" i="29"/>
  <c r="B197" i="29"/>
  <c r="E197" i="29" s="1"/>
  <c r="D196" i="29"/>
  <c r="E197" i="28"/>
  <c r="D197" i="28"/>
  <c r="C197" i="28"/>
  <c r="E196" i="25"/>
  <c r="D197" i="25"/>
  <c r="C197" i="25"/>
  <c r="B198" i="28"/>
  <c r="A197" i="28"/>
  <c r="A197" i="25"/>
  <c r="B198" i="25"/>
  <c r="E195" i="24"/>
  <c r="D196" i="24"/>
  <c r="C196" i="24"/>
  <c r="B197" i="24"/>
  <c r="E194" i="18"/>
  <c r="C195" i="18"/>
  <c r="B196" i="18"/>
  <c r="D195" i="18"/>
  <c r="A195" i="18"/>
  <c r="E198" i="36" l="1"/>
  <c r="C198" i="36"/>
  <c r="B199" i="36"/>
  <c r="D198" i="36"/>
  <c r="A198" i="36"/>
  <c r="E199" i="34"/>
  <c r="D199" i="34"/>
  <c r="C199" i="34"/>
  <c r="A199" i="34"/>
  <c r="B200" i="34"/>
  <c r="C197" i="29"/>
  <c r="B198" i="29"/>
  <c r="E198" i="29" s="1"/>
  <c r="D197" i="29"/>
  <c r="A197" i="29"/>
  <c r="E198" i="28"/>
  <c r="D198" i="28"/>
  <c r="C198" i="28"/>
  <c r="E197" i="25"/>
  <c r="D198" i="25"/>
  <c r="C198" i="25"/>
  <c r="B199" i="28"/>
  <c r="A198" i="28"/>
  <c r="B199" i="25"/>
  <c r="A198" i="25"/>
  <c r="D197" i="24"/>
  <c r="C197" i="24"/>
  <c r="A196" i="24"/>
  <c r="E196" i="24" s="1"/>
  <c r="B198" i="24"/>
  <c r="E195" i="18"/>
  <c r="C196" i="18"/>
  <c r="A196" i="18"/>
  <c r="B197" i="18"/>
  <c r="D196" i="18"/>
  <c r="E199" i="36" l="1"/>
  <c r="C199" i="36"/>
  <c r="A199" i="36"/>
  <c r="B200" i="36"/>
  <c r="D199" i="36"/>
  <c r="E200" i="34"/>
  <c r="D200" i="34"/>
  <c r="C200" i="34"/>
  <c r="A200" i="34"/>
  <c r="B201" i="34"/>
  <c r="C198" i="29"/>
  <c r="B199" i="29"/>
  <c r="E199" i="29" s="1"/>
  <c r="D198" i="29"/>
  <c r="A198" i="29"/>
  <c r="E199" i="28"/>
  <c r="D199" i="28"/>
  <c r="C199" i="28"/>
  <c r="E198" i="25"/>
  <c r="D199" i="25"/>
  <c r="C199" i="25"/>
  <c r="A199" i="28"/>
  <c r="B200" i="28"/>
  <c r="B200" i="25"/>
  <c r="A199" i="25"/>
  <c r="D198" i="24"/>
  <c r="C198" i="24"/>
  <c r="A198" i="24" s="1"/>
  <c r="B199" i="24"/>
  <c r="A197" i="24"/>
  <c r="E197" i="24" s="1"/>
  <c r="E196" i="18"/>
  <c r="C197" i="18"/>
  <c r="D197" i="18"/>
  <c r="A197" i="18"/>
  <c r="B198" i="18"/>
  <c r="C200" i="36" l="1"/>
  <c r="E200" i="36"/>
  <c r="D200" i="36"/>
  <c r="A200" i="36"/>
  <c r="B201" i="36"/>
  <c r="E201" i="34"/>
  <c r="D201" i="34"/>
  <c r="C201" i="34"/>
  <c r="B202" i="34"/>
  <c r="A201" i="34"/>
  <c r="C199" i="29"/>
  <c r="D199" i="29"/>
  <c r="A199" i="29"/>
  <c r="B200" i="29"/>
  <c r="E200" i="29" s="1"/>
  <c r="E200" i="28"/>
  <c r="D200" i="28"/>
  <c r="C200" i="28"/>
  <c r="E199" i="25"/>
  <c r="D200" i="25"/>
  <c r="C200" i="25"/>
  <c r="A200" i="28"/>
  <c r="B201" i="28"/>
  <c r="A200" i="25"/>
  <c r="B201" i="25"/>
  <c r="E198" i="24"/>
  <c r="D199" i="24"/>
  <c r="C199" i="24"/>
  <c r="B200" i="24"/>
  <c r="A199" i="24"/>
  <c r="E197" i="18"/>
  <c r="C198" i="18"/>
  <c r="B199" i="18"/>
  <c r="D198" i="18"/>
  <c r="A198" i="18"/>
  <c r="E201" i="36" l="1"/>
  <c r="C201" i="36"/>
  <c r="B202" i="36"/>
  <c r="D201" i="36"/>
  <c r="A201" i="36"/>
  <c r="D202" i="34"/>
  <c r="C202" i="34"/>
  <c r="B203" i="34"/>
  <c r="A202" i="34"/>
  <c r="C200" i="29"/>
  <c r="B201" i="29"/>
  <c r="E201" i="29" s="1"/>
  <c r="A200" i="29"/>
  <c r="D200" i="29"/>
  <c r="E201" i="28"/>
  <c r="C201" i="28"/>
  <c r="D201" i="28"/>
  <c r="E200" i="25"/>
  <c r="D201" i="25"/>
  <c r="C201" i="25"/>
  <c r="B202" i="28"/>
  <c r="A201" i="28"/>
  <c r="A201" i="25"/>
  <c r="B202" i="25"/>
  <c r="E199" i="24"/>
  <c r="C200" i="24"/>
  <c r="D200" i="24"/>
  <c r="B201" i="24"/>
  <c r="E198" i="18"/>
  <c r="C199" i="18"/>
  <c r="B200" i="18"/>
  <c r="D199" i="18"/>
  <c r="E202" i="36" l="1"/>
  <c r="C202" i="36"/>
  <c r="E202" i="34"/>
  <c r="B203" i="36"/>
  <c r="D202" i="36"/>
  <c r="A202" i="36"/>
  <c r="D203" i="34"/>
  <c r="C203" i="34"/>
  <c r="A203" i="34"/>
  <c r="B204" i="34"/>
  <c r="C201" i="29"/>
  <c r="B202" i="29"/>
  <c r="E202" i="29" s="1"/>
  <c r="A201" i="29"/>
  <c r="D201" i="29"/>
  <c r="E202" i="28"/>
  <c r="D202" i="28"/>
  <c r="C202" i="28"/>
  <c r="E201" i="25"/>
  <c r="D202" i="25"/>
  <c r="C202" i="25"/>
  <c r="B203" i="28"/>
  <c r="A202" i="28"/>
  <c r="B203" i="25"/>
  <c r="A202" i="25"/>
  <c r="D201" i="24"/>
  <c r="C201" i="24"/>
  <c r="B202" i="24"/>
  <c r="A200" i="24"/>
  <c r="E200" i="24" s="1"/>
  <c r="C200" i="18"/>
  <c r="A199" i="18"/>
  <c r="E199" i="18" s="1"/>
  <c r="A200" i="18"/>
  <c r="B201" i="18"/>
  <c r="D200" i="18"/>
  <c r="E203" i="36" l="1"/>
  <c r="C203" i="36"/>
  <c r="E203" i="34"/>
  <c r="A203" i="36"/>
  <c r="D203" i="36"/>
  <c r="B204" i="36"/>
  <c r="D204" i="34"/>
  <c r="C204" i="34"/>
  <c r="A204" i="34"/>
  <c r="B205" i="34"/>
  <c r="C202" i="29"/>
  <c r="A202" i="29"/>
  <c r="B203" i="29"/>
  <c r="E203" i="29" s="1"/>
  <c r="D202" i="29"/>
  <c r="E203" i="28"/>
  <c r="D203" i="28"/>
  <c r="C203" i="28"/>
  <c r="E202" i="25"/>
  <c r="D203" i="25"/>
  <c r="C203" i="25"/>
  <c r="A203" i="28"/>
  <c r="B204" i="28"/>
  <c r="B204" i="25"/>
  <c r="A203" i="25"/>
  <c r="D202" i="24"/>
  <c r="C202" i="24"/>
  <c r="A201" i="24"/>
  <c r="E201" i="24" s="1"/>
  <c r="B203" i="24"/>
  <c r="E200" i="18"/>
  <c r="C201" i="18"/>
  <c r="D201" i="18"/>
  <c r="B202" i="18"/>
  <c r="E204" i="36" l="1"/>
  <c r="C204" i="36"/>
  <c r="E204" i="34"/>
  <c r="D204" i="36"/>
  <c r="A204" i="36"/>
  <c r="B205" i="36"/>
  <c r="C205" i="34"/>
  <c r="D205" i="34"/>
  <c r="B206" i="34"/>
  <c r="A205" i="34"/>
  <c r="C203" i="29"/>
  <c r="D203" i="29"/>
  <c r="B204" i="29"/>
  <c r="E204" i="29" s="1"/>
  <c r="A203" i="29"/>
  <c r="E204" i="28"/>
  <c r="D204" i="28"/>
  <c r="C204" i="28"/>
  <c r="E203" i="25"/>
  <c r="D204" i="25"/>
  <c r="C204" i="25"/>
  <c r="A204" i="28"/>
  <c r="B205" i="28"/>
  <c r="A204" i="25"/>
  <c r="B205" i="25"/>
  <c r="D203" i="24"/>
  <c r="C203" i="24"/>
  <c r="A203" i="24"/>
  <c r="B204" i="24"/>
  <c r="A202" i="24"/>
  <c r="E202" i="24" s="1"/>
  <c r="C202" i="18"/>
  <c r="A201" i="18"/>
  <c r="E201" i="18" s="1"/>
  <c r="B203" i="18"/>
  <c r="D202" i="18"/>
  <c r="E205" i="36" l="1"/>
  <c r="C205" i="36"/>
  <c r="E205" i="34"/>
  <c r="B206" i="36"/>
  <c r="D205" i="36"/>
  <c r="A205" i="36"/>
  <c r="D206" i="34"/>
  <c r="C206" i="34"/>
  <c r="B207" i="34"/>
  <c r="A206" i="34"/>
  <c r="C204" i="29"/>
  <c r="D204" i="29"/>
  <c r="A204" i="29"/>
  <c r="B205" i="29"/>
  <c r="E205" i="29" s="1"/>
  <c r="E205" i="28"/>
  <c r="D205" i="28"/>
  <c r="C205" i="28"/>
  <c r="E204" i="25"/>
  <c r="D205" i="25"/>
  <c r="C205" i="25"/>
  <c r="B206" i="28"/>
  <c r="A205" i="28"/>
  <c r="B206" i="25"/>
  <c r="A205" i="25"/>
  <c r="E203" i="24"/>
  <c r="D204" i="24"/>
  <c r="C204" i="24"/>
  <c r="B205" i="24"/>
  <c r="C203" i="18"/>
  <c r="A202" i="18"/>
  <c r="E202" i="18" s="1"/>
  <c r="B204" i="18"/>
  <c r="D203" i="18"/>
  <c r="E206" i="36" l="1"/>
  <c r="C206" i="36"/>
  <c r="E206" i="34"/>
  <c r="B207" i="36"/>
  <c r="D206" i="36"/>
  <c r="A206" i="36"/>
  <c r="D207" i="34"/>
  <c r="C207" i="34"/>
  <c r="A207" i="34"/>
  <c r="B208" i="34"/>
  <c r="C205" i="29"/>
  <c r="B206" i="29"/>
  <c r="E206" i="29" s="1"/>
  <c r="D205" i="29"/>
  <c r="A205" i="29"/>
  <c r="E206" i="28"/>
  <c r="D206" i="28"/>
  <c r="C206" i="28"/>
  <c r="E205" i="25"/>
  <c r="D206" i="25"/>
  <c r="C206" i="25"/>
  <c r="B207" i="28"/>
  <c r="A206" i="28"/>
  <c r="B207" i="25"/>
  <c r="A206" i="25"/>
  <c r="C205" i="24"/>
  <c r="D205" i="24"/>
  <c r="A204" i="24"/>
  <c r="E204" i="24" s="1"/>
  <c r="B206" i="24"/>
  <c r="C204" i="18"/>
  <c r="A203" i="18"/>
  <c r="E203" i="18" s="1"/>
  <c r="A204" i="18"/>
  <c r="B205" i="18"/>
  <c r="D204" i="18"/>
  <c r="E207" i="36" l="1"/>
  <c r="C207" i="36"/>
  <c r="E207" i="34"/>
  <c r="A207" i="36"/>
  <c r="B208" i="36"/>
  <c r="D207" i="36"/>
  <c r="D208" i="34"/>
  <c r="C208" i="34"/>
  <c r="A208" i="34"/>
  <c r="B209" i="34"/>
  <c r="C206" i="29"/>
  <c r="A206" i="29"/>
  <c r="B207" i="29"/>
  <c r="E207" i="29" s="1"/>
  <c r="D206" i="29"/>
  <c r="E207" i="28"/>
  <c r="D207" i="28"/>
  <c r="C207" i="28"/>
  <c r="E206" i="25"/>
  <c r="D207" i="25"/>
  <c r="C207" i="25"/>
  <c r="A207" i="28"/>
  <c r="B208" i="28"/>
  <c r="A207" i="25"/>
  <c r="B208" i="25"/>
  <c r="C206" i="24"/>
  <c r="D206" i="24"/>
  <c r="A205" i="24"/>
  <c r="E205" i="24" s="1"/>
  <c r="A206" i="24"/>
  <c r="B207" i="24"/>
  <c r="E204" i="18"/>
  <c r="C205" i="18"/>
  <c r="D205" i="18"/>
  <c r="A205" i="18"/>
  <c r="B206" i="18"/>
  <c r="E208" i="36" l="1"/>
  <c r="C208" i="36"/>
  <c r="E208" i="34"/>
  <c r="D208" i="36"/>
  <c r="A208" i="36"/>
  <c r="B209" i="36"/>
  <c r="D209" i="34"/>
  <c r="C209" i="34"/>
  <c r="B210" i="34"/>
  <c r="A209" i="34"/>
  <c r="C207" i="29"/>
  <c r="A207" i="29"/>
  <c r="B208" i="29"/>
  <c r="E208" i="29" s="1"/>
  <c r="D207" i="29"/>
  <c r="E208" i="28"/>
  <c r="D208" i="28"/>
  <c r="C208" i="28"/>
  <c r="E207" i="25"/>
  <c r="D208" i="25"/>
  <c r="C208" i="25"/>
  <c r="A208" i="28"/>
  <c r="B209" i="28"/>
  <c r="A208" i="25"/>
  <c r="B209" i="25"/>
  <c r="E206" i="24"/>
  <c r="D207" i="24"/>
  <c r="C207" i="24"/>
  <c r="B208" i="24"/>
  <c r="A207" i="24"/>
  <c r="E205" i="18"/>
  <c r="C206" i="18"/>
  <c r="B207" i="18"/>
  <c r="D206" i="18"/>
  <c r="A206" i="18"/>
  <c r="E209" i="36" l="1"/>
  <c r="C209" i="36"/>
  <c r="E209" i="34"/>
  <c r="B210" i="36"/>
  <c r="D209" i="36"/>
  <c r="A209" i="36"/>
  <c r="D210" i="34"/>
  <c r="C210" i="34"/>
  <c r="B211" i="34"/>
  <c r="A210" i="34"/>
  <c r="C208" i="29"/>
  <c r="B209" i="29"/>
  <c r="E209" i="29" s="1"/>
  <c r="D208" i="29"/>
  <c r="A208" i="29"/>
  <c r="E209" i="28"/>
  <c r="D209" i="28"/>
  <c r="C209" i="28"/>
  <c r="E208" i="25"/>
  <c r="D209" i="25"/>
  <c r="C209" i="25"/>
  <c r="B210" i="28"/>
  <c r="A209" i="28"/>
  <c r="A209" i="25"/>
  <c r="B210" i="25"/>
  <c r="E207" i="24"/>
  <c r="D208" i="24"/>
  <c r="C208" i="24"/>
  <c r="B209" i="24"/>
  <c r="E206" i="18"/>
  <c r="C207" i="18"/>
  <c r="B208" i="18"/>
  <c r="D207" i="18"/>
  <c r="A207" i="18"/>
  <c r="E210" i="36" l="1"/>
  <c r="C210" i="36"/>
  <c r="E210" i="34"/>
  <c r="B211" i="36"/>
  <c r="D210" i="36"/>
  <c r="A210" i="36"/>
  <c r="D211" i="34"/>
  <c r="C211" i="34"/>
  <c r="A211" i="34"/>
  <c r="B212" i="34"/>
  <c r="C209" i="29"/>
  <c r="B210" i="29"/>
  <c r="E210" i="29" s="1"/>
  <c r="D209" i="29"/>
  <c r="A209" i="29"/>
  <c r="E210" i="28"/>
  <c r="D210" i="28"/>
  <c r="C210" i="28"/>
  <c r="E209" i="25"/>
  <c r="D210" i="25"/>
  <c r="C210" i="25"/>
  <c r="B211" i="28"/>
  <c r="A210" i="28"/>
  <c r="B211" i="25"/>
  <c r="A210" i="25"/>
  <c r="D209" i="24"/>
  <c r="C209" i="24"/>
  <c r="B210" i="24"/>
  <c r="A208" i="24"/>
  <c r="E208" i="24" s="1"/>
  <c r="E207" i="18"/>
  <c r="C208" i="18"/>
  <c r="A208" i="18"/>
  <c r="B209" i="18"/>
  <c r="D208" i="18"/>
  <c r="C211" i="36" l="1"/>
  <c r="E211" i="36"/>
  <c r="E211" i="34"/>
  <c r="A211" i="36"/>
  <c r="B212" i="36"/>
  <c r="D211" i="36"/>
  <c r="D212" i="34"/>
  <c r="C212" i="34"/>
  <c r="A212" i="34"/>
  <c r="B213" i="34"/>
  <c r="C210" i="29"/>
  <c r="A210" i="29"/>
  <c r="D210" i="29"/>
  <c r="B211" i="29"/>
  <c r="E211" i="29" s="1"/>
  <c r="E211" i="28"/>
  <c r="D211" i="28"/>
  <c r="C211" i="28"/>
  <c r="E210" i="25"/>
  <c r="D211" i="25"/>
  <c r="C211" i="25"/>
  <c r="A211" i="28"/>
  <c r="B212" i="28"/>
  <c r="A211" i="25"/>
  <c r="B212" i="25"/>
  <c r="D210" i="24"/>
  <c r="C210" i="24"/>
  <c r="B211" i="24"/>
  <c r="A209" i="24"/>
  <c r="E209" i="24" s="1"/>
  <c r="E208" i="18"/>
  <c r="C209" i="18"/>
  <c r="D209" i="18"/>
  <c r="B210" i="18"/>
  <c r="E212" i="36" l="1"/>
  <c r="C212" i="36"/>
  <c r="E212" i="34"/>
  <c r="D212" i="36"/>
  <c r="A212" i="36"/>
  <c r="B213" i="36"/>
  <c r="C213" i="34"/>
  <c r="D213" i="34"/>
  <c r="B214" i="34"/>
  <c r="A213" i="34"/>
  <c r="C211" i="29"/>
  <c r="B212" i="29"/>
  <c r="E212" i="29" s="1"/>
  <c r="D211" i="29"/>
  <c r="A211" i="29"/>
  <c r="E212" i="28"/>
  <c r="D212" i="28"/>
  <c r="C212" i="28"/>
  <c r="E211" i="25"/>
  <c r="D212" i="25"/>
  <c r="C212" i="25"/>
  <c r="A212" i="28"/>
  <c r="B213" i="28"/>
  <c r="A212" i="25"/>
  <c r="B213" i="25"/>
  <c r="D211" i="24"/>
  <c r="C211" i="24"/>
  <c r="A211" i="24"/>
  <c r="B212" i="24"/>
  <c r="A210" i="24"/>
  <c r="E210" i="24" s="1"/>
  <c r="A209" i="18"/>
  <c r="E209" i="18" s="1"/>
  <c r="C210" i="18"/>
  <c r="B211" i="18"/>
  <c r="D210" i="18"/>
  <c r="A210" i="18"/>
  <c r="E213" i="36" l="1"/>
  <c r="C213" i="36"/>
  <c r="E213" i="34"/>
  <c r="B214" i="36"/>
  <c r="D213" i="36"/>
  <c r="A213" i="36"/>
  <c r="D214" i="34"/>
  <c r="C214" i="34"/>
  <c r="B215" i="34"/>
  <c r="A214" i="34"/>
  <c r="C212" i="29"/>
  <c r="D212" i="29"/>
  <c r="A212" i="29"/>
  <c r="B213" i="29"/>
  <c r="E213" i="29" s="1"/>
  <c r="E213" i="28"/>
  <c r="D213" i="28"/>
  <c r="C213" i="28"/>
  <c r="E212" i="25"/>
  <c r="D213" i="25"/>
  <c r="C213" i="25"/>
  <c r="B214" i="28"/>
  <c r="A213" i="28"/>
  <c r="A213" i="25"/>
  <c r="B214" i="25"/>
  <c r="E211" i="24"/>
  <c r="D212" i="24"/>
  <c r="C212" i="24"/>
  <c r="B213" i="24"/>
  <c r="E210" i="18"/>
  <c r="C211" i="18"/>
  <c r="B212" i="18"/>
  <c r="D211" i="18"/>
  <c r="A211" i="18"/>
  <c r="E214" i="36" l="1"/>
  <c r="C214" i="36"/>
  <c r="E214" i="34"/>
  <c r="B215" i="36"/>
  <c r="D214" i="36"/>
  <c r="A214" i="36"/>
  <c r="D215" i="34"/>
  <c r="C215" i="34"/>
  <c r="A215" i="34"/>
  <c r="B216" i="34"/>
  <c r="C213" i="29"/>
  <c r="B214" i="29"/>
  <c r="E214" i="29" s="1"/>
  <c r="D213" i="29"/>
  <c r="A213" i="29"/>
  <c r="E214" i="28"/>
  <c r="D214" i="28"/>
  <c r="C214" i="28"/>
  <c r="E213" i="25"/>
  <c r="D214" i="25"/>
  <c r="C214" i="25"/>
  <c r="B215" i="28"/>
  <c r="A214" i="28"/>
  <c r="B215" i="25"/>
  <c r="A214" i="25"/>
  <c r="D213" i="24"/>
  <c r="C213" i="24"/>
  <c r="B214" i="24"/>
  <c r="A212" i="24"/>
  <c r="E212" i="24" s="1"/>
  <c r="E211" i="18"/>
  <c r="C212" i="18"/>
  <c r="A212" i="18"/>
  <c r="B213" i="18"/>
  <c r="D212" i="18"/>
  <c r="C215" i="36" l="1"/>
  <c r="E215" i="36"/>
  <c r="E215" i="34"/>
  <c r="A215" i="36"/>
  <c r="B216" i="36"/>
  <c r="D215" i="36"/>
  <c r="D216" i="34"/>
  <c r="C216" i="34"/>
  <c r="A216" i="34"/>
  <c r="B217" i="34"/>
  <c r="C214" i="29"/>
  <c r="A214" i="29"/>
  <c r="B215" i="29"/>
  <c r="E215" i="29" s="1"/>
  <c r="D214" i="29"/>
  <c r="E215" i="28"/>
  <c r="D215" i="28"/>
  <c r="C215" i="28"/>
  <c r="E214" i="25"/>
  <c r="D215" i="25"/>
  <c r="C215" i="25"/>
  <c r="A215" i="28"/>
  <c r="B216" i="28"/>
  <c r="A215" i="25"/>
  <c r="B216" i="25"/>
  <c r="D214" i="24"/>
  <c r="C214" i="24"/>
  <c r="A213" i="24"/>
  <c r="E213" i="24" s="1"/>
  <c r="B215" i="24"/>
  <c r="E212" i="18"/>
  <c r="C213" i="18"/>
  <c r="D213" i="18"/>
  <c r="A213" i="18"/>
  <c r="B214" i="18"/>
  <c r="C216" i="36" l="1"/>
  <c r="E216" i="34"/>
  <c r="D216" i="36"/>
  <c r="A216" i="36"/>
  <c r="B217" i="36"/>
  <c r="D217" i="34"/>
  <c r="C217" i="34"/>
  <c r="B218" i="34"/>
  <c r="A217" i="34"/>
  <c r="E217" i="34" s="1"/>
  <c r="C215" i="29"/>
  <c r="B216" i="29"/>
  <c r="E216" i="29" s="1"/>
  <c r="D215" i="29"/>
  <c r="A215" i="29"/>
  <c r="E216" i="28"/>
  <c r="D216" i="28"/>
  <c r="C216" i="28"/>
  <c r="E215" i="25"/>
  <c r="D216" i="25"/>
  <c r="C216" i="25"/>
  <c r="A216" i="28"/>
  <c r="B217" i="28"/>
  <c r="A216" i="25"/>
  <c r="E216" i="25" s="1"/>
  <c r="B217" i="25"/>
  <c r="D215" i="24"/>
  <c r="C215" i="24"/>
  <c r="A214" i="24"/>
  <c r="E214" i="24" s="1"/>
  <c r="B216" i="24"/>
  <c r="E213" i="18"/>
  <c r="C214" i="18"/>
  <c r="B215" i="18"/>
  <c r="D214" i="18"/>
  <c r="A214" i="18"/>
  <c r="E216" i="36" l="1"/>
  <c r="C217" i="36"/>
  <c r="B218" i="36"/>
  <c r="D217" i="36"/>
  <c r="A217" i="36"/>
  <c r="D218" i="34"/>
  <c r="C218" i="34"/>
  <c r="B219" i="34"/>
  <c r="A218" i="34"/>
  <c r="C216" i="29"/>
  <c r="B217" i="29"/>
  <c r="E217" i="29" s="1"/>
  <c r="D216" i="29"/>
  <c r="A216" i="29"/>
  <c r="E217" i="28"/>
  <c r="D217" i="28"/>
  <c r="C217" i="28"/>
  <c r="D217" i="25"/>
  <c r="C217" i="25"/>
  <c r="B218" i="28"/>
  <c r="A217" i="28"/>
  <c r="A217" i="25"/>
  <c r="B218" i="25"/>
  <c r="C216" i="24"/>
  <c r="D216" i="24"/>
  <c r="A215" i="24"/>
  <c r="E215" i="24" s="1"/>
  <c r="A216" i="24"/>
  <c r="E216" i="24" s="1"/>
  <c r="B217" i="24"/>
  <c r="E214" i="18"/>
  <c r="C215" i="18"/>
  <c r="B216" i="18"/>
  <c r="D215" i="18"/>
  <c r="A215" i="18"/>
  <c r="E217" i="36" l="1"/>
  <c r="C218" i="36"/>
  <c r="E218" i="34"/>
  <c r="B219" i="36"/>
  <c r="D218" i="36"/>
  <c r="A218" i="36"/>
  <c r="D219" i="34"/>
  <c r="C219" i="34"/>
  <c r="A219" i="34"/>
  <c r="B220" i="34"/>
  <c r="C217" i="29"/>
  <c r="B218" i="29"/>
  <c r="E218" i="29" s="1"/>
  <c r="D217" i="29"/>
  <c r="A217" i="29"/>
  <c r="E218" i="28"/>
  <c r="D218" i="28"/>
  <c r="C218" i="28"/>
  <c r="E217" i="25"/>
  <c r="D218" i="25"/>
  <c r="C218" i="25"/>
  <c r="B219" i="28"/>
  <c r="A218" i="28"/>
  <c r="B219" i="25"/>
  <c r="A218" i="25"/>
  <c r="D217" i="24"/>
  <c r="C217" i="24"/>
  <c r="A217" i="24"/>
  <c r="B218" i="24"/>
  <c r="E215" i="18"/>
  <c r="C216" i="18"/>
  <c r="A216" i="18"/>
  <c r="E216" i="18" s="1"/>
  <c r="B217" i="18"/>
  <c r="D216" i="18"/>
  <c r="E218" i="36" l="1"/>
  <c r="C219" i="36"/>
  <c r="E219" i="34"/>
  <c r="A219" i="36"/>
  <c r="B220" i="36"/>
  <c r="D219" i="36"/>
  <c r="D220" i="34"/>
  <c r="C220" i="34"/>
  <c r="A220" i="34"/>
  <c r="B221" i="34"/>
  <c r="C218" i="29"/>
  <c r="A218" i="29"/>
  <c r="B219" i="29"/>
  <c r="E219" i="29" s="1"/>
  <c r="D218" i="29"/>
  <c r="E219" i="28"/>
  <c r="D219" i="28"/>
  <c r="C219" i="28"/>
  <c r="E218" i="25"/>
  <c r="D219" i="25"/>
  <c r="C219" i="25"/>
  <c r="A219" i="28"/>
  <c r="B220" i="28"/>
  <c r="A219" i="25"/>
  <c r="B220" i="25"/>
  <c r="E217" i="24"/>
  <c r="D218" i="24"/>
  <c r="C218" i="24"/>
  <c r="B219" i="24"/>
  <c r="C217" i="18"/>
  <c r="D217" i="18"/>
  <c r="A217" i="18"/>
  <c r="E217" i="18" s="1"/>
  <c r="B218" i="18"/>
  <c r="E219" i="36" l="1"/>
  <c r="C220" i="36"/>
  <c r="E220" i="34"/>
  <c r="D220" i="36"/>
  <c r="A220" i="36"/>
  <c r="B221" i="36"/>
  <c r="C221" i="34"/>
  <c r="D221" i="34"/>
  <c r="B222" i="34"/>
  <c r="A221" i="34"/>
  <c r="C219" i="29"/>
  <c r="D219" i="29"/>
  <c r="A219" i="29"/>
  <c r="B220" i="29"/>
  <c r="E220" i="29" s="1"/>
  <c r="E220" i="28"/>
  <c r="D220" i="28"/>
  <c r="C220" i="28"/>
  <c r="E219" i="25"/>
  <c r="D220" i="25"/>
  <c r="C220" i="25"/>
  <c r="A220" i="28"/>
  <c r="B221" i="28"/>
  <c r="A220" i="25"/>
  <c r="B221" i="25"/>
  <c r="D219" i="24"/>
  <c r="C219" i="24"/>
  <c r="A218" i="24"/>
  <c r="E218" i="24" s="1"/>
  <c r="B220" i="24"/>
  <c r="C218" i="18"/>
  <c r="B219" i="18"/>
  <c r="D218" i="18"/>
  <c r="A218" i="18"/>
  <c r="E220" i="36" l="1"/>
  <c r="C221" i="36"/>
  <c r="E221" i="34"/>
  <c r="B222" i="36"/>
  <c r="D221" i="36"/>
  <c r="A221" i="36"/>
  <c r="D222" i="34"/>
  <c r="C222" i="34"/>
  <c r="B223" i="34"/>
  <c r="A222" i="34"/>
  <c r="C220" i="29"/>
  <c r="B221" i="29"/>
  <c r="E221" i="29" s="1"/>
  <c r="D220" i="29"/>
  <c r="A220" i="29"/>
  <c r="E221" i="28"/>
  <c r="D221" i="28"/>
  <c r="C221" i="28"/>
  <c r="E220" i="25"/>
  <c r="D221" i="25"/>
  <c r="C221" i="25"/>
  <c r="B222" i="28"/>
  <c r="A221" i="28"/>
  <c r="A221" i="25"/>
  <c r="B222" i="25"/>
  <c r="D220" i="24"/>
  <c r="C220" i="24"/>
  <c r="B221" i="24"/>
  <c r="A219" i="24"/>
  <c r="E219" i="24" s="1"/>
  <c r="E218" i="18"/>
  <c r="C219" i="18"/>
  <c r="B220" i="18"/>
  <c r="D219" i="18"/>
  <c r="A219" i="18"/>
  <c r="E221" i="36" l="1"/>
  <c r="C222" i="36"/>
  <c r="E222" i="34"/>
  <c r="B223" i="36"/>
  <c r="D222" i="36"/>
  <c r="A222" i="36"/>
  <c r="D223" i="34"/>
  <c r="C223" i="34"/>
  <c r="A223" i="34"/>
  <c r="B224" i="34"/>
  <c r="C221" i="29"/>
  <c r="B222" i="29"/>
  <c r="E222" i="29" s="1"/>
  <c r="D221" i="29"/>
  <c r="A221" i="29"/>
  <c r="E222" i="28"/>
  <c r="D222" i="28"/>
  <c r="C222" i="28"/>
  <c r="E221" i="25"/>
  <c r="D222" i="25"/>
  <c r="C222" i="25"/>
  <c r="B223" i="28"/>
  <c r="A222" i="28"/>
  <c r="B223" i="25"/>
  <c r="A222" i="25"/>
  <c r="D221" i="24"/>
  <c r="C221" i="24"/>
  <c r="A220" i="24"/>
  <c r="E220" i="24" s="1"/>
  <c r="A221" i="24"/>
  <c r="E221" i="24" s="1"/>
  <c r="B222" i="24"/>
  <c r="E219" i="18"/>
  <c r="C220" i="18"/>
  <c r="A220" i="18"/>
  <c r="B221" i="18"/>
  <c r="D220" i="18"/>
  <c r="E222" i="36" l="1"/>
  <c r="C223" i="36"/>
  <c r="E223" i="34"/>
  <c r="A223" i="36"/>
  <c r="B224" i="36"/>
  <c r="D223" i="36"/>
  <c r="D224" i="34"/>
  <c r="C224" i="34"/>
  <c r="A224" i="34"/>
  <c r="B225" i="34"/>
  <c r="C222" i="29"/>
  <c r="B223" i="29"/>
  <c r="E223" i="29" s="1"/>
  <c r="D222" i="29"/>
  <c r="A222" i="29"/>
  <c r="E223" i="28"/>
  <c r="D223" i="28"/>
  <c r="C223" i="28"/>
  <c r="E222" i="25"/>
  <c r="D223" i="25"/>
  <c r="C223" i="25"/>
  <c r="A223" i="28"/>
  <c r="B224" i="28"/>
  <c r="A223" i="25"/>
  <c r="B224" i="25"/>
  <c r="D222" i="24"/>
  <c r="C222" i="24"/>
  <c r="A222" i="24"/>
  <c r="B223" i="24"/>
  <c r="E220" i="18"/>
  <c r="C221" i="18"/>
  <c r="D221" i="18"/>
  <c r="A221" i="18"/>
  <c r="B222" i="18"/>
  <c r="E223" i="36" l="1"/>
  <c r="C224" i="36"/>
  <c r="E224" i="34"/>
  <c r="D224" i="36"/>
  <c r="A224" i="36"/>
  <c r="E224" i="36" s="1"/>
  <c r="B225" i="36"/>
  <c r="D225" i="34"/>
  <c r="C225" i="34"/>
  <c r="B226" i="34"/>
  <c r="A225" i="34"/>
  <c r="C223" i="29"/>
  <c r="A223" i="29"/>
  <c r="B224" i="29"/>
  <c r="E224" i="29" s="1"/>
  <c r="D223" i="29"/>
  <c r="E224" i="28"/>
  <c r="D224" i="28"/>
  <c r="C224" i="28"/>
  <c r="E223" i="25"/>
  <c r="D224" i="25"/>
  <c r="C224" i="25"/>
  <c r="A224" i="28"/>
  <c r="B225" i="28"/>
  <c r="A224" i="25"/>
  <c r="B225" i="25"/>
  <c r="E222" i="24"/>
  <c r="D223" i="24"/>
  <c r="C223" i="24"/>
  <c r="B224" i="24"/>
  <c r="A223" i="24"/>
  <c r="E221" i="18"/>
  <c r="C222" i="18"/>
  <c r="B223" i="18"/>
  <c r="D222" i="18"/>
  <c r="A222" i="18"/>
  <c r="C225" i="36" l="1"/>
  <c r="E225" i="34"/>
  <c r="B226" i="36"/>
  <c r="D225" i="36"/>
  <c r="A225" i="36"/>
  <c r="D226" i="34"/>
  <c r="C226" i="34"/>
  <c r="B227" i="34"/>
  <c r="A226" i="34"/>
  <c r="C224" i="29"/>
  <c r="B225" i="29"/>
  <c r="E225" i="29" s="1"/>
  <c r="D224" i="29"/>
  <c r="A224" i="29"/>
  <c r="E225" i="28"/>
  <c r="D225" i="28"/>
  <c r="C225" i="28"/>
  <c r="E224" i="25"/>
  <c r="D225" i="25"/>
  <c r="C225" i="25"/>
  <c r="B226" i="28"/>
  <c r="A225" i="28"/>
  <c r="A225" i="25"/>
  <c r="B226" i="25"/>
  <c r="E223" i="24"/>
  <c r="D224" i="24"/>
  <c r="C224" i="24"/>
  <c r="A224" i="24"/>
  <c r="B225" i="24"/>
  <c r="E222" i="18"/>
  <c r="C223" i="18"/>
  <c r="B224" i="18"/>
  <c r="D223" i="18"/>
  <c r="A223" i="18"/>
  <c r="E225" i="36" l="1"/>
  <c r="C226" i="36"/>
  <c r="E226" i="34"/>
  <c r="B227" i="36"/>
  <c r="D226" i="36"/>
  <c r="A226" i="36"/>
  <c r="D227" i="34"/>
  <c r="C227" i="34"/>
  <c r="A227" i="34"/>
  <c r="B228" i="34"/>
  <c r="C225" i="29"/>
  <c r="B226" i="29"/>
  <c r="E226" i="29" s="1"/>
  <c r="D225" i="29"/>
  <c r="A225" i="29"/>
  <c r="E226" i="28"/>
  <c r="D226" i="28"/>
  <c r="C226" i="28"/>
  <c r="E225" i="25"/>
  <c r="D226" i="25"/>
  <c r="C226" i="25"/>
  <c r="B227" i="28"/>
  <c r="A226" i="28"/>
  <c r="B227" i="25"/>
  <c r="A226" i="25"/>
  <c r="E224" i="24"/>
  <c r="D225" i="24"/>
  <c r="C225" i="24"/>
  <c r="A225" i="24"/>
  <c r="B226" i="24"/>
  <c r="E223" i="18"/>
  <c r="C224" i="18"/>
  <c r="A224" i="18"/>
  <c r="B225" i="18"/>
  <c r="D224" i="18"/>
  <c r="E226" i="36" l="1"/>
  <c r="C227" i="36"/>
  <c r="E227" i="34"/>
  <c r="A227" i="36"/>
  <c r="B228" i="36"/>
  <c r="D227" i="36"/>
  <c r="D228" i="34"/>
  <c r="C228" i="34"/>
  <c r="A228" i="34"/>
  <c r="B229" i="34"/>
  <c r="C226" i="29"/>
  <c r="A226" i="29"/>
  <c r="B227" i="29"/>
  <c r="E227" i="29" s="1"/>
  <c r="D226" i="29"/>
  <c r="E227" i="28"/>
  <c r="D227" i="28"/>
  <c r="C227" i="28"/>
  <c r="E226" i="25"/>
  <c r="D227" i="25"/>
  <c r="C227" i="25"/>
  <c r="A227" i="28"/>
  <c r="B228" i="28"/>
  <c r="A227" i="25"/>
  <c r="E227" i="25" s="1"/>
  <c r="B228" i="25"/>
  <c r="E225" i="24"/>
  <c r="C226" i="24"/>
  <c r="D226" i="24"/>
  <c r="B227" i="24"/>
  <c r="E224" i="18"/>
  <c r="C225" i="18"/>
  <c r="D225" i="18"/>
  <c r="A225" i="18"/>
  <c r="B226" i="18"/>
  <c r="E227" i="36" l="1"/>
  <c r="C228" i="36"/>
  <c r="E228" i="34"/>
  <c r="D228" i="36"/>
  <c r="A228" i="36"/>
  <c r="B229" i="36"/>
  <c r="C229" i="34"/>
  <c r="D229" i="34"/>
  <c r="B230" i="34"/>
  <c r="A229" i="34"/>
  <c r="E229" i="34" s="1"/>
  <c r="C227" i="29"/>
  <c r="A227" i="29"/>
  <c r="D227" i="29"/>
  <c r="B228" i="29"/>
  <c r="E228" i="29" s="1"/>
  <c r="E228" i="28"/>
  <c r="D228" i="28"/>
  <c r="C228" i="28"/>
  <c r="D228" i="25"/>
  <c r="C228" i="25"/>
  <c r="A228" i="28"/>
  <c r="B229" i="28"/>
  <c r="A228" i="25"/>
  <c r="B229" i="25"/>
  <c r="D227" i="24"/>
  <c r="C227" i="24"/>
  <c r="A226" i="24"/>
  <c r="E226" i="24" s="1"/>
  <c r="B228" i="24"/>
  <c r="E225" i="18"/>
  <c r="C226" i="18"/>
  <c r="B227" i="18"/>
  <c r="D226" i="18"/>
  <c r="A226" i="18"/>
  <c r="E228" i="36" l="1"/>
  <c r="C229" i="36"/>
  <c r="B230" i="36"/>
  <c r="D229" i="36"/>
  <c r="A229" i="36"/>
  <c r="D230" i="34"/>
  <c r="C230" i="34"/>
  <c r="B231" i="34"/>
  <c r="A230" i="34"/>
  <c r="C228" i="29"/>
  <c r="D228" i="29"/>
  <c r="A228" i="29"/>
  <c r="B229" i="29"/>
  <c r="E229" i="29" s="1"/>
  <c r="E229" i="28"/>
  <c r="D229" i="28"/>
  <c r="C229" i="28"/>
  <c r="E228" i="25"/>
  <c r="D229" i="25"/>
  <c r="C229" i="25"/>
  <c r="B230" i="28"/>
  <c r="A229" i="28"/>
  <c r="B230" i="25"/>
  <c r="A229" i="25"/>
  <c r="E229" i="25" s="1"/>
  <c r="D228" i="24"/>
  <c r="C228" i="24"/>
  <c r="A227" i="24"/>
  <c r="E227" i="24" s="1"/>
  <c r="B229" i="24"/>
  <c r="A228" i="24"/>
  <c r="E226" i="18"/>
  <c r="C227" i="18"/>
  <c r="B228" i="18"/>
  <c r="D227" i="18"/>
  <c r="A227" i="18"/>
  <c r="E229" i="36" l="1"/>
  <c r="C230" i="36"/>
  <c r="E230" i="34"/>
  <c r="B231" i="36"/>
  <c r="D230" i="36"/>
  <c r="A230" i="36"/>
  <c r="D231" i="34"/>
  <c r="C231" i="34"/>
  <c r="A231" i="34"/>
  <c r="B232" i="34"/>
  <c r="C229" i="29"/>
  <c r="B230" i="29"/>
  <c r="E230" i="29" s="1"/>
  <c r="D229" i="29"/>
  <c r="A229" i="29"/>
  <c r="E230" i="28"/>
  <c r="D230" i="28"/>
  <c r="C230" i="28"/>
  <c r="D230" i="25"/>
  <c r="C230" i="25"/>
  <c r="B231" i="28"/>
  <c r="A230" i="28"/>
  <c r="B231" i="25"/>
  <c r="A230" i="25"/>
  <c r="E228" i="24"/>
  <c r="D229" i="24"/>
  <c r="C229" i="24"/>
  <c r="A229" i="24"/>
  <c r="B230" i="24"/>
  <c r="E227" i="18"/>
  <c r="C228" i="18"/>
  <c r="A228" i="18"/>
  <c r="B229" i="18"/>
  <c r="D228" i="18"/>
  <c r="E230" i="36" l="1"/>
  <c r="C231" i="36"/>
  <c r="E231" i="34"/>
  <c r="A231" i="36"/>
  <c r="B232" i="36"/>
  <c r="D231" i="36"/>
  <c r="D232" i="34"/>
  <c r="C232" i="34"/>
  <c r="A232" i="34"/>
  <c r="B233" i="34"/>
  <c r="C230" i="29"/>
  <c r="A230" i="29"/>
  <c r="B231" i="29"/>
  <c r="E231" i="29" s="1"/>
  <c r="D230" i="29"/>
  <c r="E231" i="28"/>
  <c r="D231" i="28"/>
  <c r="C231" i="28"/>
  <c r="D231" i="25"/>
  <c r="C231" i="25"/>
  <c r="E230" i="25"/>
  <c r="A231" i="28"/>
  <c r="B232" i="28"/>
  <c r="B232" i="25"/>
  <c r="A231" i="25"/>
  <c r="E231" i="25" s="1"/>
  <c r="E229" i="24"/>
  <c r="D230" i="24"/>
  <c r="C230" i="24"/>
  <c r="B231" i="24"/>
  <c r="E228" i="18"/>
  <c r="C229" i="18"/>
  <c r="D229" i="18"/>
  <c r="A229" i="18"/>
  <c r="B230" i="18"/>
  <c r="E231" i="36" l="1"/>
  <c r="C232" i="36"/>
  <c r="E232" i="34"/>
  <c r="D232" i="36"/>
  <c r="A232" i="36"/>
  <c r="B233" i="36"/>
  <c r="D233" i="34"/>
  <c r="C233" i="34"/>
  <c r="B234" i="34"/>
  <c r="A233" i="34"/>
  <c r="C231" i="29"/>
  <c r="A231" i="29"/>
  <c r="B232" i="29"/>
  <c r="E232" i="29" s="1"/>
  <c r="D231" i="29"/>
  <c r="E232" i="28"/>
  <c r="D232" i="28"/>
  <c r="C232" i="28"/>
  <c r="D232" i="25"/>
  <c r="C232" i="25"/>
  <c r="A232" i="28"/>
  <c r="B233" i="28"/>
  <c r="A232" i="25"/>
  <c r="B233" i="25"/>
  <c r="D231" i="24"/>
  <c r="C231" i="24"/>
  <c r="A230" i="24"/>
  <c r="E230" i="24" s="1"/>
  <c r="B232" i="24"/>
  <c r="E229" i="18"/>
  <c r="C230" i="18"/>
  <c r="B231" i="18"/>
  <c r="D230" i="18"/>
  <c r="A230" i="18"/>
  <c r="E232" i="36" l="1"/>
  <c r="C233" i="36"/>
  <c r="E233" i="34"/>
  <c r="B234" i="36"/>
  <c r="D233" i="36"/>
  <c r="A233" i="36"/>
  <c r="D234" i="34"/>
  <c r="C234" i="34"/>
  <c r="B235" i="34"/>
  <c r="A234" i="34"/>
  <c r="C232" i="29"/>
  <c r="D232" i="29"/>
  <c r="A232" i="29"/>
  <c r="B233" i="29"/>
  <c r="E233" i="29" s="1"/>
  <c r="E233" i="28"/>
  <c r="D233" i="28"/>
  <c r="C233" i="28"/>
  <c r="D233" i="25"/>
  <c r="C233" i="25"/>
  <c r="E232" i="25"/>
  <c r="B234" i="28"/>
  <c r="A233" i="28"/>
  <c r="B234" i="25"/>
  <c r="A233" i="25"/>
  <c r="D232" i="24"/>
  <c r="C232" i="24"/>
  <c r="A231" i="24"/>
  <c r="E231" i="24" s="1"/>
  <c r="B233" i="24"/>
  <c r="A232" i="24"/>
  <c r="E230" i="18"/>
  <c r="C231" i="18"/>
  <c r="B232" i="18"/>
  <c r="D231" i="18"/>
  <c r="A231" i="18"/>
  <c r="E233" i="36" l="1"/>
  <c r="C234" i="36"/>
  <c r="E234" i="34"/>
  <c r="A234" i="36"/>
  <c r="D234" i="36"/>
  <c r="B235" i="36"/>
  <c r="D235" i="34"/>
  <c r="C235" i="34"/>
  <c r="A235" i="34"/>
  <c r="B236" i="34"/>
  <c r="C233" i="29"/>
  <c r="B234" i="29"/>
  <c r="E234" i="29" s="1"/>
  <c r="D233" i="29"/>
  <c r="A233" i="29"/>
  <c r="E234" i="28"/>
  <c r="D234" i="28"/>
  <c r="C234" i="28"/>
  <c r="E233" i="25"/>
  <c r="D234" i="25"/>
  <c r="C234" i="25"/>
  <c r="B235" i="28"/>
  <c r="A234" i="28"/>
  <c r="B235" i="25"/>
  <c r="A234" i="25"/>
  <c r="E232" i="24"/>
  <c r="D233" i="24"/>
  <c r="C233" i="24"/>
  <c r="B234" i="24"/>
  <c r="E231" i="18"/>
  <c r="C232" i="18"/>
  <c r="A232" i="18" s="1"/>
  <c r="B233" i="18"/>
  <c r="D232" i="18"/>
  <c r="E234" i="36" l="1"/>
  <c r="C235" i="36"/>
  <c r="E235" i="34"/>
  <c r="A235" i="36"/>
  <c r="D235" i="36"/>
  <c r="B236" i="36"/>
  <c r="D236" i="34"/>
  <c r="C236" i="34"/>
  <c r="A236" i="34"/>
  <c r="B237" i="34"/>
  <c r="C234" i="29"/>
  <c r="A234" i="29"/>
  <c r="B235" i="29"/>
  <c r="E235" i="29" s="1"/>
  <c r="D234" i="29"/>
  <c r="E235" i="28"/>
  <c r="D235" i="28"/>
  <c r="C235" i="28"/>
  <c r="E234" i="25"/>
  <c r="D235" i="25"/>
  <c r="C235" i="25"/>
  <c r="A235" i="28"/>
  <c r="B236" i="28"/>
  <c r="A235" i="25"/>
  <c r="B236" i="25"/>
  <c r="D234" i="24"/>
  <c r="C234" i="24"/>
  <c r="B235" i="24"/>
  <c r="A233" i="24"/>
  <c r="E233" i="24" s="1"/>
  <c r="E232" i="18"/>
  <c r="C233" i="18"/>
  <c r="D233" i="18"/>
  <c r="A233" i="18"/>
  <c r="B234" i="18"/>
  <c r="E235" i="36" l="1"/>
  <c r="C236" i="36"/>
  <c r="E236" i="34"/>
  <c r="B237" i="36"/>
  <c r="D236" i="36"/>
  <c r="A236" i="36"/>
  <c r="C237" i="34"/>
  <c r="D237" i="34"/>
  <c r="B238" i="34"/>
  <c r="A237" i="34"/>
  <c r="C235" i="29"/>
  <c r="B236" i="29"/>
  <c r="A235" i="29"/>
  <c r="D235" i="29"/>
  <c r="E236" i="28"/>
  <c r="D236" i="28"/>
  <c r="C236" i="28"/>
  <c r="E235" i="25"/>
  <c r="D236" i="25"/>
  <c r="C236" i="25"/>
  <c r="A236" i="28"/>
  <c r="B237" i="28"/>
  <c r="A236" i="25"/>
  <c r="B237" i="25"/>
  <c r="D235" i="24"/>
  <c r="C235" i="24"/>
  <c r="A234" i="24"/>
  <c r="E234" i="24" s="1"/>
  <c r="B236" i="24"/>
  <c r="E233" i="18"/>
  <c r="C234" i="18"/>
  <c r="B235" i="18"/>
  <c r="D234" i="18"/>
  <c r="A234" i="18"/>
  <c r="E236" i="36" l="1"/>
  <c r="C237" i="36"/>
  <c r="E237" i="34"/>
  <c r="B238" i="36"/>
  <c r="D237" i="36"/>
  <c r="A237" i="36"/>
  <c r="C238" i="34"/>
  <c r="D238" i="34"/>
  <c r="B239" i="34"/>
  <c r="A238" i="34"/>
  <c r="C236" i="29"/>
  <c r="D236" i="29"/>
  <c r="A236" i="29"/>
  <c r="B237" i="29"/>
  <c r="E237" i="28"/>
  <c r="D237" i="28"/>
  <c r="C237" i="28"/>
  <c r="E236" i="25"/>
  <c r="D237" i="25"/>
  <c r="C237" i="25"/>
  <c r="B238" i="28"/>
  <c r="A237" i="28"/>
  <c r="B238" i="25"/>
  <c r="A237" i="25"/>
  <c r="D236" i="24"/>
  <c r="C236" i="24"/>
  <c r="A235" i="24"/>
  <c r="E235" i="24" s="1"/>
  <c r="B237" i="24"/>
  <c r="E234" i="18"/>
  <c r="C235" i="18"/>
  <c r="B236" i="18"/>
  <c r="D235" i="18"/>
  <c r="A235" i="18"/>
  <c r="E237" i="36" l="1"/>
  <c r="C238" i="36"/>
  <c r="E238" i="34"/>
  <c r="A238" i="36"/>
  <c r="B239" i="36"/>
  <c r="D238" i="36"/>
  <c r="D239" i="34"/>
  <c r="C239" i="34"/>
  <c r="A239" i="34"/>
  <c r="B240" i="34"/>
  <c r="E236" i="29"/>
  <c r="C237" i="29"/>
  <c r="B238" i="29"/>
  <c r="D237" i="29"/>
  <c r="A237" i="29"/>
  <c r="E238" i="28"/>
  <c r="D238" i="28"/>
  <c r="C238" i="28"/>
  <c r="E237" i="25"/>
  <c r="D238" i="25"/>
  <c r="C238" i="25"/>
  <c r="B239" i="28"/>
  <c r="A238" i="28"/>
  <c r="B239" i="25"/>
  <c r="A238" i="25"/>
  <c r="C237" i="24"/>
  <c r="D237" i="24"/>
  <c r="B238" i="24"/>
  <c r="A236" i="24"/>
  <c r="E236" i="24" s="1"/>
  <c r="E235" i="18"/>
  <c r="C236" i="18"/>
  <c r="A236" i="18"/>
  <c r="B237" i="18"/>
  <c r="D236" i="18"/>
  <c r="E238" i="36" l="1"/>
  <c r="C239" i="36"/>
  <c r="E239" i="34"/>
  <c r="D239" i="36"/>
  <c r="A239" i="36"/>
  <c r="B240" i="36"/>
  <c r="D240" i="34"/>
  <c r="C240" i="34"/>
  <c r="A240" i="34"/>
  <c r="B241" i="34"/>
  <c r="E237" i="29"/>
  <c r="C238" i="29"/>
  <c r="A238" i="29"/>
  <c r="B239" i="29"/>
  <c r="D238" i="29"/>
  <c r="E239" i="28"/>
  <c r="D239" i="28"/>
  <c r="C239" i="28"/>
  <c r="E238" i="25"/>
  <c r="D239" i="25"/>
  <c r="C239" i="25"/>
  <c r="A239" i="28"/>
  <c r="B240" i="28"/>
  <c r="A239" i="25"/>
  <c r="B240" i="25"/>
  <c r="D238" i="24"/>
  <c r="C238" i="24"/>
  <c r="A238" i="24"/>
  <c r="B239" i="24"/>
  <c r="A237" i="24"/>
  <c r="E237" i="24" s="1"/>
  <c r="E236" i="18"/>
  <c r="C237" i="18"/>
  <c r="D237" i="18"/>
  <c r="A237" i="18"/>
  <c r="B238" i="18"/>
  <c r="E239" i="36" l="1"/>
  <c r="C240" i="36"/>
  <c r="E240" i="34"/>
  <c r="B241" i="36"/>
  <c r="D240" i="36"/>
  <c r="A240" i="36"/>
  <c r="D241" i="34"/>
  <c r="C241" i="34"/>
  <c r="B242" i="34"/>
  <c r="A241" i="34"/>
  <c r="E238" i="29"/>
  <c r="C239" i="29"/>
  <c r="B240" i="29"/>
  <c r="D239" i="29"/>
  <c r="A239" i="29"/>
  <c r="E240" i="28"/>
  <c r="D240" i="28"/>
  <c r="C240" i="28"/>
  <c r="E239" i="25"/>
  <c r="D240" i="25"/>
  <c r="C240" i="25"/>
  <c r="A240" i="28"/>
  <c r="B241" i="28"/>
  <c r="A240" i="25"/>
  <c r="B241" i="25"/>
  <c r="E238" i="24"/>
  <c r="D239" i="24"/>
  <c r="C239" i="24"/>
  <c r="B240" i="24"/>
  <c r="A239" i="24"/>
  <c r="E237" i="18"/>
  <c r="C238" i="18"/>
  <c r="A238" i="18" s="1"/>
  <c r="B239" i="18"/>
  <c r="D238" i="18"/>
  <c r="E240" i="36" l="1"/>
  <c r="C241" i="36"/>
  <c r="E241" i="34"/>
  <c r="B242" i="36"/>
  <c r="D241" i="36"/>
  <c r="A241" i="36"/>
  <c r="D242" i="34"/>
  <c r="C242" i="34"/>
  <c r="B243" i="34"/>
  <c r="A242" i="34"/>
  <c r="E239" i="29"/>
  <c r="C240" i="29"/>
  <c r="D240" i="29"/>
  <c r="A240" i="29"/>
  <c r="B241" i="29"/>
  <c r="E241" i="28"/>
  <c r="D241" i="28"/>
  <c r="C241" i="28"/>
  <c r="E240" i="25"/>
  <c r="D241" i="25"/>
  <c r="C241" i="25"/>
  <c r="B242" i="28"/>
  <c r="A241" i="28"/>
  <c r="B242" i="25"/>
  <c r="A241" i="25"/>
  <c r="E239" i="24"/>
  <c r="D240" i="24"/>
  <c r="C240" i="24"/>
  <c r="B241" i="24"/>
  <c r="E238" i="18"/>
  <c r="C239" i="18"/>
  <c r="A239" i="18" s="1"/>
  <c r="B240" i="18"/>
  <c r="D239" i="18"/>
  <c r="E241" i="36" l="1"/>
  <c r="C242" i="36"/>
  <c r="E242" i="34"/>
  <c r="A242" i="36"/>
  <c r="D242" i="36"/>
  <c r="B243" i="36"/>
  <c r="D243" i="34"/>
  <c r="C243" i="34"/>
  <c r="A243" i="34"/>
  <c r="B244" i="34"/>
  <c r="E240" i="29"/>
  <c r="C241" i="29"/>
  <c r="B242" i="29"/>
  <c r="D241" i="29"/>
  <c r="A241" i="29"/>
  <c r="E242" i="28"/>
  <c r="D242" i="28"/>
  <c r="C242" i="28"/>
  <c r="E241" i="25"/>
  <c r="D242" i="25"/>
  <c r="C242" i="25"/>
  <c r="B243" i="28"/>
  <c r="A242" i="28"/>
  <c r="B243" i="25"/>
  <c r="A242" i="25"/>
  <c r="D241" i="24"/>
  <c r="C241" i="24"/>
  <c r="A241" i="24"/>
  <c r="B242" i="24"/>
  <c r="A240" i="24"/>
  <c r="E240" i="24" s="1"/>
  <c r="E239" i="18"/>
  <c r="C240" i="18"/>
  <c r="A240" i="18"/>
  <c r="B241" i="18"/>
  <c r="D240" i="18"/>
  <c r="E242" i="36" l="1"/>
  <c r="C243" i="36"/>
  <c r="E243" i="34"/>
  <c r="D243" i="36"/>
  <c r="A243" i="36"/>
  <c r="B244" i="36"/>
  <c r="D244" i="34"/>
  <c r="C244" i="34"/>
  <c r="A244" i="34"/>
  <c r="B245" i="34"/>
  <c r="E241" i="29"/>
  <c r="C242" i="29"/>
  <c r="B243" i="29"/>
  <c r="D242" i="29"/>
  <c r="A242" i="29"/>
  <c r="E243" i="28"/>
  <c r="D243" i="28"/>
  <c r="C243" i="28"/>
  <c r="E242" i="25"/>
  <c r="D243" i="25"/>
  <c r="C243" i="25"/>
  <c r="B244" i="28"/>
  <c r="A243" i="28"/>
  <c r="B244" i="25"/>
  <c r="A243" i="25"/>
  <c r="E241" i="24"/>
  <c r="C242" i="24"/>
  <c r="D242" i="24"/>
  <c r="B243" i="24"/>
  <c r="E240" i="18"/>
  <c r="C241" i="18"/>
  <c r="D241" i="18"/>
  <c r="A241" i="18"/>
  <c r="B242" i="18"/>
  <c r="E243" i="36" l="1"/>
  <c r="C244" i="36"/>
  <c r="E244" i="34"/>
  <c r="B245" i="36"/>
  <c r="D244" i="36"/>
  <c r="A244" i="36"/>
  <c r="C245" i="34"/>
  <c r="D245" i="34"/>
  <c r="B246" i="34"/>
  <c r="A245" i="34"/>
  <c r="E242" i="29"/>
  <c r="C243" i="29"/>
  <c r="A243" i="29"/>
  <c r="B244" i="29"/>
  <c r="D243" i="29"/>
  <c r="D244" i="28"/>
  <c r="C244" i="28"/>
  <c r="E243" i="25"/>
  <c r="D244" i="25"/>
  <c r="C244" i="25"/>
  <c r="A244" i="28"/>
  <c r="B245" i="28"/>
  <c r="A244" i="25"/>
  <c r="B245" i="25"/>
  <c r="D243" i="24"/>
  <c r="C243" i="24"/>
  <c r="A242" i="24"/>
  <c r="E242" i="24" s="1"/>
  <c r="B244" i="24"/>
  <c r="E241" i="18"/>
  <c r="C242" i="18"/>
  <c r="B243" i="18"/>
  <c r="D242" i="18"/>
  <c r="A242" i="18"/>
  <c r="E244" i="36" l="1"/>
  <c r="C245" i="36"/>
  <c r="E245" i="34"/>
  <c r="B246" i="36"/>
  <c r="D245" i="36"/>
  <c r="A245" i="36"/>
  <c r="D246" i="34"/>
  <c r="C246" i="34"/>
  <c r="B247" i="34"/>
  <c r="A246" i="34"/>
  <c r="E243" i="29"/>
  <c r="C244" i="29"/>
  <c r="D244" i="29"/>
  <c r="A244" i="29"/>
  <c r="B245" i="29"/>
  <c r="E244" i="28"/>
  <c r="D245" i="28"/>
  <c r="C245" i="28"/>
  <c r="E244" i="25"/>
  <c r="D245" i="25"/>
  <c r="C245" i="25"/>
  <c r="B246" i="28"/>
  <c r="A245" i="28"/>
  <c r="B246" i="25"/>
  <c r="A245" i="25"/>
  <c r="D244" i="24"/>
  <c r="C244" i="24"/>
  <c r="B245" i="24"/>
  <c r="A243" i="24"/>
  <c r="E243" i="24" s="1"/>
  <c r="E242" i="18"/>
  <c r="C243" i="18"/>
  <c r="A243" i="18" s="1"/>
  <c r="B244" i="18"/>
  <c r="D243" i="18"/>
  <c r="E245" i="36" l="1"/>
  <c r="C246" i="36"/>
  <c r="E246" i="34"/>
  <c r="A246" i="36"/>
  <c r="B247" i="36"/>
  <c r="D246" i="36"/>
  <c r="D247" i="34"/>
  <c r="C247" i="34"/>
  <c r="A247" i="34"/>
  <c r="B248" i="34"/>
  <c r="E244" i="29"/>
  <c r="C245" i="29"/>
  <c r="B246" i="29"/>
  <c r="D245" i="29"/>
  <c r="A245" i="29"/>
  <c r="E245" i="28"/>
  <c r="D246" i="28"/>
  <c r="C246" i="28"/>
  <c r="E245" i="25"/>
  <c r="D246" i="25"/>
  <c r="C246" i="25"/>
  <c r="B247" i="28"/>
  <c r="A246" i="28"/>
  <c r="B247" i="25"/>
  <c r="A246" i="25"/>
  <c r="D245" i="24"/>
  <c r="C245" i="24"/>
  <c r="A244" i="24"/>
  <c r="E244" i="24" s="1"/>
  <c r="B246" i="24"/>
  <c r="E243" i="18"/>
  <c r="C244" i="18"/>
  <c r="A244" i="18"/>
  <c r="B245" i="18"/>
  <c r="D244" i="18"/>
  <c r="E246" i="36" l="1"/>
  <c r="C247" i="36"/>
  <c r="E247" i="34"/>
  <c r="D247" i="36"/>
  <c r="A247" i="36"/>
  <c r="B248" i="36"/>
  <c r="D248" i="34"/>
  <c r="C248" i="34"/>
  <c r="A248" i="34"/>
  <c r="B249" i="34"/>
  <c r="E245" i="29"/>
  <c r="C246" i="29"/>
  <c r="A246" i="29"/>
  <c r="B247" i="29"/>
  <c r="D246" i="29"/>
  <c r="E246" i="28"/>
  <c r="D247" i="28"/>
  <c r="C247" i="28"/>
  <c r="E246" i="25"/>
  <c r="D247" i="25"/>
  <c r="C247" i="25"/>
  <c r="A247" i="28"/>
  <c r="B248" i="28"/>
  <c r="B248" i="25"/>
  <c r="A247" i="25"/>
  <c r="D246" i="24"/>
  <c r="C246" i="24"/>
  <c r="B247" i="24"/>
  <c r="A245" i="24"/>
  <c r="E245" i="24" s="1"/>
  <c r="E244" i="18"/>
  <c r="C245" i="18"/>
  <c r="D245" i="18"/>
  <c r="A245" i="18"/>
  <c r="B246" i="18"/>
  <c r="E247" i="36" l="1"/>
  <c r="C248" i="36"/>
  <c r="E248" i="34"/>
  <c r="B249" i="36"/>
  <c r="D248" i="36"/>
  <c r="A248" i="36"/>
  <c r="D249" i="34"/>
  <c r="C249" i="34"/>
  <c r="B250" i="34"/>
  <c r="A249" i="34"/>
  <c r="E249" i="34" s="1"/>
  <c r="E246" i="29"/>
  <c r="C247" i="29"/>
  <c r="B248" i="29"/>
  <c r="A247" i="29"/>
  <c r="D247" i="29"/>
  <c r="E247" i="28"/>
  <c r="D248" i="28"/>
  <c r="C248" i="28"/>
  <c r="E247" i="25"/>
  <c r="D248" i="25"/>
  <c r="C248" i="25"/>
  <c r="A248" i="28"/>
  <c r="B249" i="28"/>
  <c r="A248" i="25"/>
  <c r="B249" i="25"/>
  <c r="D247" i="24"/>
  <c r="C247" i="24"/>
  <c r="B248" i="24"/>
  <c r="A247" i="24"/>
  <c r="A246" i="24"/>
  <c r="E246" i="24" s="1"/>
  <c r="E245" i="18"/>
  <c r="C246" i="18"/>
  <c r="A246" i="18" s="1"/>
  <c r="B247" i="18"/>
  <c r="D246" i="18"/>
  <c r="E248" i="36" l="1"/>
  <c r="C249" i="36"/>
  <c r="B250" i="36"/>
  <c r="D249" i="36"/>
  <c r="A249" i="36"/>
  <c r="D250" i="34"/>
  <c r="C250" i="34"/>
  <c r="B251" i="34"/>
  <c r="A250" i="34"/>
  <c r="E247" i="29"/>
  <c r="C248" i="29"/>
  <c r="D248" i="29"/>
  <c r="A248" i="29"/>
  <c r="B249" i="29"/>
  <c r="E248" i="28"/>
  <c r="D249" i="28"/>
  <c r="C249" i="28"/>
  <c r="E248" i="25"/>
  <c r="D249" i="25"/>
  <c r="C249" i="25"/>
  <c r="B250" i="28"/>
  <c r="A249" i="28"/>
  <c r="B250" i="25"/>
  <c r="A249" i="25"/>
  <c r="E247" i="24"/>
  <c r="C248" i="24"/>
  <c r="D248" i="24"/>
  <c r="B249" i="24"/>
  <c r="E246" i="18"/>
  <c r="C247" i="18"/>
  <c r="B248" i="18"/>
  <c r="D247" i="18"/>
  <c r="A247" i="18"/>
  <c r="E249" i="36" l="1"/>
  <c r="C250" i="36"/>
  <c r="E250" i="34"/>
  <c r="A250" i="36"/>
  <c r="D250" i="36"/>
  <c r="B251" i="36"/>
  <c r="D251" i="34"/>
  <c r="C251" i="34"/>
  <c r="A251" i="34"/>
  <c r="B252" i="34"/>
  <c r="E248" i="29"/>
  <c r="C249" i="29"/>
  <c r="B250" i="29"/>
  <c r="D249" i="29"/>
  <c r="A249" i="29"/>
  <c r="E249" i="28"/>
  <c r="D250" i="28"/>
  <c r="C250" i="28"/>
  <c r="E249" i="25"/>
  <c r="D250" i="25"/>
  <c r="C250" i="25"/>
  <c r="B251" i="28"/>
  <c r="A250" i="28"/>
  <c r="B251" i="25"/>
  <c r="A250" i="25"/>
  <c r="D249" i="24"/>
  <c r="C249" i="24"/>
  <c r="B250" i="24"/>
  <c r="A249" i="24"/>
  <c r="A248" i="24"/>
  <c r="E248" i="24" s="1"/>
  <c r="E247" i="18"/>
  <c r="C248" i="18"/>
  <c r="A248" i="18"/>
  <c r="B249" i="18"/>
  <c r="D248" i="18"/>
  <c r="E250" i="36" l="1"/>
  <c r="C251" i="36"/>
  <c r="E251" i="34"/>
  <c r="D251" i="36"/>
  <c r="A251" i="36"/>
  <c r="B252" i="36"/>
  <c r="D252" i="34"/>
  <c r="C252" i="34"/>
  <c r="A252" i="34"/>
  <c r="B253" i="34"/>
  <c r="E249" i="29"/>
  <c r="C250" i="29"/>
  <c r="B251" i="29"/>
  <c r="D250" i="29"/>
  <c r="A250" i="29"/>
  <c r="E250" i="28"/>
  <c r="D251" i="28"/>
  <c r="C251" i="28"/>
  <c r="E250" i="25"/>
  <c r="D251" i="25"/>
  <c r="C251" i="25"/>
  <c r="A251" i="28"/>
  <c r="E251" i="28" s="1"/>
  <c r="B252" i="28"/>
  <c r="B252" i="25"/>
  <c r="A251" i="25"/>
  <c r="E249" i="24"/>
  <c r="D250" i="24"/>
  <c r="C250" i="24"/>
  <c r="A250" i="24"/>
  <c r="E250" i="24" s="1"/>
  <c r="B251" i="24"/>
  <c r="E248" i="18"/>
  <c r="C249" i="18"/>
  <c r="D249" i="18"/>
  <c r="A249" i="18"/>
  <c r="B250" i="18"/>
  <c r="E251" i="36" l="1"/>
  <c r="C252" i="36"/>
  <c r="E252" i="34"/>
  <c r="B253" i="36"/>
  <c r="D252" i="36"/>
  <c r="A252" i="36"/>
  <c r="C253" i="34"/>
  <c r="D253" i="34"/>
  <c r="B254" i="34"/>
  <c r="A253" i="34"/>
  <c r="E250" i="29"/>
  <c r="C251" i="29"/>
  <c r="D251" i="29"/>
  <c r="A251" i="29"/>
  <c r="B252" i="29"/>
  <c r="D252" i="28"/>
  <c r="C252" i="28"/>
  <c r="E251" i="25"/>
  <c r="D252" i="25"/>
  <c r="C252" i="25"/>
  <c r="A252" i="28"/>
  <c r="B253" i="28"/>
  <c r="A252" i="25"/>
  <c r="B253" i="25"/>
  <c r="D251" i="24"/>
  <c r="C251" i="24"/>
  <c r="B252" i="24"/>
  <c r="E249" i="18"/>
  <c r="C250" i="18"/>
  <c r="B251" i="18"/>
  <c r="D250" i="18"/>
  <c r="A250" i="18"/>
  <c r="E252" i="36" l="1"/>
  <c r="C253" i="36"/>
  <c r="E253" i="34"/>
  <c r="B254" i="36"/>
  <c r="D253" i="36"/>
  <c r="A253" i="36"/>
  <c r="C254" i="34"/>
  <c r="D254" i="34"/>
  <c r="B255" i="34"/>
  <c r="A254" i="34"/>
  <c r="E251" i="29"/>
  <c r="C252" i="29"/>
  <c r="D252" i="29"/>
  <c r="A252" i="29"/>
  <c r="B253" i="29"/>
  <c r="E252" i="28"/>
  <c r="D253" i="28"/>
  <c r="C253" i="28"/>
  <c r="E252" i="25"/>
  <c r="D253" i="25"/>
  <c r="C253" i="25"/>
  <c r="B254" i="28"/>
  <c r="A253" i="28"/>
  <c r="A253" i="25"/>
  <c r="B254" i="25"/>
  <c r="D252" i="24"/>
  <c r="C252" i="24"/>
  <c r="A251" i="24"/>
  <c r="E251" i="24" s="1"/>
  <c r="B253" i="24"/>
  <c r="E250" i="18"/>
  <c r="C251" i="18"/>
  <c r="B252" i="18"/>
  <c r="D251" i="18"/>
  <c r="A251" i="18"/>
  <c r="E253" i="36" l="1"/>
  <c r="C254" i="36"/>
  <c r="E254" i="34"/>
  <c r="A254" i="36"/>
  <c r="B255" i="36"/>
  <c r="D254" i="36"/>
  <c r="D255" i="34"/>
  <c r="C255" i="34"/>
  <c r="A255" i="34"/>
  <c r="B256" i="34"/>
  <c r="E252" i="29"/>
  <c r="C253" i="29"/>
  <c r="B254" i="29"/>
  <c r="D253" i="29"/>
  <c r="A253" i="29"/>
  <c r="E253" i="28"/>
  <c r="D254" i="28"/>
  <c r="C254" i="28"/>
  <c r="E253" i="25"/>
  <c r="D254" i="25"/>
  <c r="C254" i="25"/>
  <c r="B255" i="28"/>
  <c r="A254" i="28"/>
  <c r="B255" i="25"/>
  <c r="A254" i="25"/>
  <c r="D253" i="24"/>
  <c r="C253" i="24"/>
  <c r="A252" i="24"/>
  <c r="E252" i="24" s="1"/>
  <c r="A253" i="24"/>
  <c r="E253" i="24" s="1"/>
  <c r="B254" i="24"/>
  <c r="E251" i="18"/>
  <c r="C252" i="18"/>
  <c r="A252" i="18"/>
  <c r="B253" i="18"/>
  <c r="D252" i="18"/>
  <c r="E254" i="36" l="1"/>
  <c r="C255" i="36"/>
  <c r="E255" i="34"/>
  <c r="D255" i="36"/>
  <c r="A255" i="36"/>
  <c r="B256" i="36"/>
  <c r="D256" i="34"/>
  <c r="C256" i="34"/>
  <c r="A256" i="34"/>
  <c r="B257" i="34"/>
  <c r="E253" i="29"/>
  <c r="C254" i="29"/>
  <c r="B255" i="29"/>
  <c r="D254" i="29"/>
  <c r="A254" i="29"/>
  <c r="E254" i="28"/>
  <c r="D255" i="28"/>
  <c r="C255" i="28"/>
  <c r="E254" i="25"/>
  <c r="D255" i="25"/>
  <c r="C255" i="25"/>
  <c r="A255" i="28"/>
  <c r="B256" i="28"/>
  <c r="B256" i="25"/>
  <c r="A255" i="25"/>
  <c r="D254" i="24"/>
  <c r="C254" i="24"/>
  <c r="B255" i="24"/>
  <c r="E252" i="18"/>
  <c r="C253" i="18"/>
  <c r="D253" i="18"/>
  <c r="A253" i="18"/>
  <c r="B254" i="18"/>
  <c r="E255" i="36" l="1"/>
  <c r="C256" i="36"/>
  <c r="E256" i="34"/>
  <c r="B257" i="36"/>
  <c r="D256" i="36"/>
  <c r="A256" i="36"/>
  <c r="D257" i="34"/>
  <c r="C257" i="34"/>
  <c r="B258" i="34"/>
  <c r="A257" i="34"/>
  <c r="E254" i="29"/>
  <c r="C255" i="29"/>
  <c r="A255" i="29"/>
  <c r="B256" i="29"/>
  <c r="D255" i="29"/>
  <c r="E255" i="28"/>
  <c r="D256" i="28"/>
  <c r="C256" i="28"/>
  <c r="E255" i="25"/>
  <c r="D256" i="25"/>
  <c r="C256" i="25"/>
  <c r="A256" i="28"/>
  <c r="B257" i="28"/>
  <c r="A256" i="25"/>
  <c r="B257" i="25"/>
  <c r="D255" i="24"/>
  <c r="C255" i="24"/>
  <c r="B256" i="24"/>
  <c r="A254" i="24"/>
  <c r="E254" i="24" s="1"/>
  <c r="E253" i="18"/>
  <c r="C254" i="18"/>
  <c r="B255" i="18"/>
  <c r="D254" i="18"/>
  <c r="A254" i="18"/>
  <c r="E256" i="36" l="1"/>
  <c r="C257" i="36"/>
  <c r="E257" i="34"/>
  <c r="B258" i="36"/>
  <c r="D257" i="36"/>
  <c r="A257" i="36"/>
  <c r="D258" i="34"/>
  <c r="C258" i="34"/>
  <c r="B259" i="34"/>
  <c r="A258" i="34"/>
  <c r="E255" i="29"/>
  <c r="C256" i="29"/>
  <c r="A256" i="29"/>
  <c r="B257" i="29"/>
  <c r="D256" i="29"/>
  <c r="E256" i="28"/>
  <c r="D257" i="28"/>
  <c r="C257" i="28"/>
  <c r="E256" i="25"/>
  <c r="D257" i="25"/>
  <c r="C257" i="25"/>
  <c r="B258" i="28"/>
  <c r="A257" i="28"/>
  <c r="A257" i="25"/>
  <c r="B258" i="25"/>
  <c r="D256" i="24"/>
  <c r="C256" i="24"/>
  <c r="A255" i="24"/>
  <c r="E255" i="24" s="1"/>
  <c r="B257" i="24"/>
  <c r="E254" i="18"/>
  <c r="C255" i="18"/>
  <c r="B256" i="18"/>
  <c r="D255" i="18"/>
  <c r="A255" i="18"/>
  <c r="E257" i="36" l="1"/>
  <c r="C258" i="36"/>
  <c r="E258" i="34"/>
  <c r="A258" i="36"/>
  <c r="D258" i="36"/>
  <c r="B259" i="36"/>
  <c r="D259" i="34"/>
  <c r="C259" i="34"/>
  <c r="A259" i="34"/>
  <c r="B260" i="34"/>
  <c r="E256" i="29"/>
  <c r="C257" i="29"/>
  <c r="B258" i="29"/>
  <c r="D257" i="29"/>
  <c r="A257" i="29"/>
  <c r="E257" i="28"/>
  <c r="D258" i="28"/>
  <c r="C258" i="28"/>
  <c r="E257" i="25"/>
  <c r="D258" i="25"/>
  <c r="C258" i="25"/>
  <c r="B259" i="28"/>
  <c r="A258" i="28"/>
  <c r="B259" i="25"/>
  <c r="A258" i="25"/>
  <c r="D257" i="24"/>
  <c r="C257" i="24"/>
  <c r="B258" i="24"/>
  <c r="A256" i="24"/>
  <c r="E256" i="24" s="1"/>
  <c r="E255" i="18"/>
  <c r="C256" i="18"/>
  <c r="A256" i="18"/>
  <c r="B257" i="18"/>
  <c r="D256" i="18"/>
  <c r="E258" i="36" l="1"/>
  <c r="C259" i="36"/>
  <c r="E259" i="34"/>
  <c r="D259" i="36"/>
  <c r="A259" i="36"/>
  <c r="B260" i="36"/>
  <c r="D260" i="34"/>
  <c r="C260" i="34"/>
  <c r="A260" i="34"/>
  <c r="B261" i="34"/>
  <c r="E257" i="29"/>
  <c r="C258" i="29"/>
  <c r="A258" i="29"/>
  <c r="B259" i="29"/>
  <c r="D258" i="29"/>
  <c r="E258" i="28"/>
  <c r="D259" i="28"/>
  <c r="C259" i="28"/>
  <c r="E258" i="25"/>
  <c r="D259" i="25"/>
  <c r="C259" i="25"/>
  <c r="A259" i="28"/>
  <c r="B260" i="28"/>
  <c r="B260" i="25"/>
  <c r="A259" i="25"/>
  <c r="D258" i="24"/>
  <c r="C258" i="24"/>
  <c r="B259" i="24"/>
  <c r="A257" i="24"/>
  <c r="E257" i="24" s="1"/>
  <c r="E256" i="18"/>
  <c r="C257" i="18"/>
  <c r="D257" i="18"/>
  <c r="A257" i="18"/>
  <c r="B258" i="18"/>
  <c r="E259" i="36" l="1"/>
  <c r="C260" i="36"/>
  <c r="E260" i="34"/>
  <c r="B261" i="36"/>
  <c r="D260" i="36"/>
  <c r="A260" i="36"/>
  <c r="C261" i="34"/>
  <c r="D261" i="34"/>
  <c r="B262" i="34"/>
  <c r="A261" i="34"/>
  <c r="E258" i="29"/>
  <c r="C259" i="29"/>
  <c r="D259" i="29"/>
  <c r="A259" i="29"/>
  <c r="B260" i="29"/>
  <c r="E259" i="28"/>
  <c r="D260" i="28"/>
  <c r="C260" i="28"/>
  <c r="E259" i="25"/>
  <c r="D260" i="25"/>
  <c r="C260" i="25"/>
  <c r="A260" i="28"/>
  <c r="B261" i="28"/>
  <c r="A260" i="25"/>
  <c r="B261" i="25"/>
  <c r="D259" i="24"/>
  <c r="C259" i="24"/>
  <c r="B260" i="24"/>
  <c r="A259" i="24"/>
  <c r="A258" i="24"/>
  <c r="E258" i="24" s="1"/>
  <c r="E257" i="18"/>
  <c r="C258" i="18"/>
  <c r="B259" i="18"/>
  <c r="D258" i="18"/>
  <c r="A258" i="18"/>
  <c r="E260" i="36" l="1"/>
  <c r="C261" i="36"/>
  <c r="E261" i="34"/>
  <c r="B262" i="36"/>
  <c r="D261" i="36"/>
  <c r="A261" i="36"/>
  <c r="D262" i="34"/>
  <c r="C262" i="34"/>
  <c r="B263" i="34"/>
  <c r="A262" i="34"/>
  <c r="E259" i="29"/>
  <c r="C260" i="29"/>
  <c r="D260" i="29"/>
  <c r="A260" i="29"/>
  <c r="B261" i="29"/>
  <c r="E260" i="28"/>
  <c r="D261" i="28"/>
  <c r="C261" i="28"/>
  <c r="E260" i="25"/>
  <c r="D261" i="25"/>
  <c r="C261" i="25"/>
  <c r="B262" i="28"/>
  <c r="A261" i="28"/>
  <c r="A261" i="25"/>
  <c r="B262" i="25"/>
  <c r="E259" i="24"/>
  <c r="D260" i="24"/>
  <c r="C260" i="24"/>
  <c r="A260" i="24"/>
  <c r="B261" i="24"/>
  <c r="E258" i="18"/>
  <c r="C259" i="18"/>
  <c r="B260" i="18"/>
  <c r="D259" i="18"/>
  <c r="A259" i="18"/>
  <c r="E261" i="36" l="1"/>
  <c r="C262" i="36"/>
  <c r="E262" i="34"/>
  <c r="A262" i="36"/>
  <c r="B263" i="36"/>
  <c r="D262" i="36"/>
  <c r="D263" i="34"/>
  <c r="C263" i="34"/>
  <c r="A263" i="34"/>
  <c r="B264" i="34"/>
  <c r="E260" i="29"/>
  <c r="C261" i="29"/>
  <c r="D261" i="29"/>
  <c r="A261" i="29"/>
  <c r="B262" i="29"/>
  <c r="E261" i="28"/>
  <c r="D262" i="28"/>
  <c r="C262" i="28"/>
  <c r="E261" i="25"/>
  <c r="D262" i="25"/>
  <c r="C262" i="25"/>
  <c r="B263" i="28"/>
  <c r="A262" i="28"/>
  <c r="B263" i="25"/>
  <c r="A262" i="25"/>
  <c r="E260" i="24"/>
  <c r="D261" i="24"/>
  <c r="C261" i="24"/>
  <c r="B262" i="24"/>
  <c r="E259" i="18"/>
  <c r="C260" i="18"/>
  <c r="A260" i="18"/>
  <c r="B261" i="18"/>
  <c r="D260" i="18"/>
  <c r="E262" i="36" l="1"/>
  <c r="C263" i="36"/>
  <c r="E263" i="34"/>
  <c r="D263" i="36"/>
  <c r="A263" i="36"/>
  <c r="B264" i="36"/>
  <c r="D264" i="34"/>
  <c r="C264" i="34"/>
  <c r="A264" i="34"/>
  <c r="B265" i="34"/>
  <c r="E261" i="29"/>
  <c r="C262" i="29"/>
  <c r="A262" i="29"/>
  <c r="B263" i="29"/>
  <c r="D262" i="29"/>
  <c r="E262" i="28"/>
  <c r="D263" i="28"/>
  <c r="C263" i="28"/>
  <c r="E262" i="25"/>
  <c r="D263" i="25"/>
  <c r="C263" i="25"/>
  <c r="A263" i="28"/>
  <c r="E263" i="28" s="1"/>
  <c r="B264" i="28"/>
  <c r="B264" i="25"/>
  <c r="A263" i="25"/>
  <c r="D262" i="24"/>
  <c r="C262" i="24"/>
  <c r="A262" i="24"/>
  <c r="B263" i="24"/>
  <c r="A261" i="24"/>
  <c r="E261" i="24" s="1"/>
  <c r="E260" i="18"/>
  <c r="C261" i="18"/>
  <c r="D261" i="18"/>
  <c r="A261" i="18"/>
  <c r="B262" i="18"/>
  <c r="E263" i="36" l="1"/>
  <c r="C264" i="36"/>
  <c r="E264" i="34"/>
  <c r="B265" i="36"/>
  <c r="D264" i="36"/>
  <c r="A264" i="36"/>
  <c r="D265" i="34"/>
  <c r="C265" i="34"/>
  <c r="B266" i="34"/>
  <c r="A265" i="34"/>
  <c r="E262" i="29"/>
  <c r="C263" i="29"/>
  <c r="A263" i="29"/>
  <c r="B264" i="29"/>
  <c r="D263" i="29"/>
  <c r="D264" i="28"/>
  <c r="C264" i="28"/>
  <c r="E263" i="25"/>
  <c r="D264" i="25"/>
  <c r="C264" i="25"/>
  <c r="A264" i="28"/>
  <c r="B265" i="28"/>
  <c r="A264" i="25"/>
  <c r="B265" i="25"/>
  <c r="E262" i="24"/>
  <c r="D263" i="24"/>
  <c r="C263" i="24"/>
  <c r="B264" i="24"/>
  <c r="E261" i="18"/>
  <c r="C262" i="18"/>
  <c r="B263" i="18"/>
  <c r="D262" i="18"/>
  <c r="A262" i="18"/>
  <c r="E264" i="36" l="1"/>
  <c r="C265" i="36"/>
  <c r="E265" i="34"/>
  <c r="B266" i="36"/>
  <c r="D265" i="36"/>
  <c r="A265" i="36"/>
  <c r="D266" i="34"/>
  <c r="C266" i="34"/>
  <c r="B267" i="34"/>
  <c r="A266" i="34"/>
  <c r="E263" i="29"/>
  <c r="C264" i="29"/>
  <c r="D264" i="29"/>
  <c r="A264" i="29"/>
  <c r="B265" i="29"/>
  <c r="E264" i="28"/>
  <c r="C265" i="28"/>
  <c r="D265" i="28"/>
  <c r="E264" i="25"/>
  <c r="D265" i="25"/>
  <c r="C265" i="25"/>
  <c r="B266" i="28"/>
  <c r="A265" i="28"/>
  <c r="A265" i="25"/>
  <c r="B266" i="25"/>
  <c r="C264" i="24"/>
  <c r="D264" i="24"/>
  <c r="B265" i="24"/>
  <c r="A263" i="24"/>
  <c r="E263" i="24" s="1"/>
  <c r="E262" i="18"/>
  <c r="C263" i="18"/>
  <c r="B264" i="18"/>
  <c r="D263" i="18"/>
  <c r="A263" i="18"/>
  <c r="E265" i="36" l="1"/>
  <c r="C266" i="36"/>
  <c r="E266" i="34"/>
  <c r="A266" i="36"/>
  <c r="D266" i="36"/>
  <c r="B267" i="36"/>
  <c r="D267" i="34"/>
  <c r="C267" i="34"/>
  <c r="A267" i="34"/>
  <c r="B268" i="34"/>
  <c r="E264" i="29"/>
  <c r="C265" i="29"/>
  <c r="B266" i="29"/>
  <c r="D265" i="29"/>
  <c r="A265" i="29"/>
  <c r="E265" i="28"/>
  <c r="D266" i="28"/>
  <c r="C266" i="28"/>
  <c r="E265" i="25"/>
  <c r="D266" i="25"/>
  <c r="C266" i="25"/>
  <c r="B267" i="28"/>
  <c r="A266" i="28"/>
  <c r="B267" i="25"/>
  <c r="A266" i="25"/>
  <c r="D265" i="24"/>
  <c r="C265" i="24"/>
  <c r="B266" i="24"/>
  <c r="A264" i="24"/>
  <c r="E264" i="24" s="1"/>
  <c r="E263" i="18"/>
  <c r="C264" i="18"/>
  <c r="A264" i="18"/>
  <c r="B265" i="18"/>
  <c r="D264" i="18"/>
  <c r="E266" i="36" l="1"/>
  <c r="C267" i="36"/>
  <c r="E267" i="34"/>
  <c r="D267" i="36"/>
  <c r="A267" i="36"/>
  <c r="B268" i="36"/>
  <c r="D268" i="34"/>
  <c r="C268" i="34"/>
  <c r="A268" i="34"/>
  <c r="B269" i="34"/>
  <c r="E265" i="29"/>
  <c r="C266" i="29"/>
  <c r="B267" i="29"/>
  <c r="D266" i="29"/>
  <c r="A266" i="29"/>
  <c r="E266" i="28"/>
  <c r="D267" i="28"/>
  <c r="C267" i="28"/>
  <c r="E266" i="25"/>
  <c r="D267" i="25"/>
  <c r="C267" i="25"/>
  <c r="A267" i="28"/>
  <c r="B268" i="28"/>
  <c r="B268" i="25"/>
  <c r="A267" i="25"/>
  <c r="D266" i="24"/>
  <c r="C266" i="24"/>
  <c r="B267" i="24"/>
  <c r="A265" i="24"/>
  <c r="E265" i="24" s="1"/>
  <c r="E264" i="18"/>
  <c r="C265" i="18"/>
  <c r="D265" i="18"/>
  <c r="A265" i="18"/>
  <c r="B266" i="18"/>
  <c r="E267" i="36" l="1"/>
  <c r="C268" i="36"/>
  <c r="E268" i="34"/>
  <c r="B269" i="36"/>
  <c r="D268" i="36"/>
  <c r="A268" i="36"/>
  <c r="C269" i="34"/>
  <c r="D269" i="34"/>
  <c r="B270" i="34"/>
  <c r="A269" i="34"/>
  <c r="E266" i="29"/>
  <c r="C267" i="29"/>
  <c r="D267" i="29"/>
  <c r="A267" i="29"/>
  <c r="B268" i="29"/>
  <c r="E267" i="28"/>
  <c r="D268" i="28"/>
  <c r="C268" i="28"/>
  <c r="E267" i="25"/>
  <c r="D268" i="25"/>
  <c r="C268" i="25"/>
  <c r="A268" i="28"/>
  <c r="B269" i="28"/>
  <c r="A268" i="25"/>
  <c r="B269" i="25"/>
  <c r="D267" i="24"/>
  <c r="C267" i="24"/>
  <c r="A267" i="24"/>
  <c r="B268" i="24"/>
  <c r="A266" i="24"/>
  <c r="E266" i="24" s="1"/>
  <c r="E265" i="18"/>
  <c r="C266" i="18"/>
  <c r="B267" i="18"/>
  <c r="D266" i="18"/>
  <c r="A266" i="18"/>
  <c r="E268" i="36" l="1"/>
  <c r="C269" i="36"/>
  <c r="E269" i="34"/>
  <c r="B270" i="36"/>
  <c r="D269" i="36"/>
  <c r="A269" i="36"/>
  <c r="D270" i="34"/>
  <c r="C270" i="34"/>
  <c r="B271" i="34"/>
  <c r="A270" i="34"/>
  <c r="E267" i="29"/>
  <c r="C268" i="29"/>
  <c r="D268" i="29"/>
  <c r="A268" i="29"/>
  <c r="B269" i="29"/>
  <c r="E268" i="28"/>
  <c r="D269" i="28"/>
  <c r="C269" i="28"/>
  <c r="E268" i="25"/>
  <c r="D269" i="25"/>
  <c r="C269" i="25"/>
  <c r="B270" i="28"/>
  <c r="A269" i="28"/>
  <c r="B270" i="25"/>
  <c r="A269" i="25"/>
  <c r="E267" i="24"/>
  <c r="D268" i="24"/>
  <c r="C268" i="24"/>
  <c r="B269" i="24"/>
  <c r="A268" i="24"/>
  <c r="E266" i="18"/>
  <c r="C267" i="18"/>
  <c r="B268" i="18"/>
  <c r="D267" i="18"/>
  <c r="A267" i="18"/>
  <c r="E269" i="36" l="1"/>
  <c r="C270" i="36"/>
  <c r="E270" i="34"/>
  <c r="A270" i="36"/>
  <c r="B271" i="36"/>
  <c r="D270" i="36"/>
  <c r="D271" i="34"/>
  <c r="C271" i="34"/>
  <c r="A271" i="34"/>
  <c r="B272" i="34"/>
  <c r="E268" i="29"/>
  <c r="C269" i="29"/>
  <c r="D269" i="29"/>
  <c r="A269" i="29"/>
  <c r="B270" i="29"/>
  <c r="E269" i="28"/>
  <c r="D270" i="28"/>
  <c r="C270" i="28"/>
  <c r="E269" i="25"/>
  <c r="D270" i="25"/>
  <c r="C270" i="25"/>
  <c r="B271" i="28"/>
  <c r="A270" i="28"/>
  <c r="B271" i="25"/>
  <c r="A270" i="25"/>
  <c r="E268" i="24"/>
  <c r="D269" i="24"/>
  <c r="C269" i="24"/>
  <c r="B270" i="24"/>
  <c r="E267" i="18"/>
  <c r="C268" i="18"/>
  <c r="A268" i="18"/>
  <c r="B269" i="18"/>
  <c r="D268" i="18"/>
  <c r="E270" i="36" l="1"/>
  <c r="C271" i="36"/>
  <c r="E271" i="34"/>
  <c r="D271" i="36"/>
  <c r="A271" i="36"/>
  <c r="B272" i="36"/>
  <c r="D272" i="34"/>
  <c r="C272" i="34"/>
  <c r="A272" i="34"/>
  <c r="B273" i="34"/>
  <c r="E269" i="29"/>
  <c r="C270" i="29"/>
  <c r="B271" i="29"/>
  <c r="D270" i="29"/>
  <c r="A270" i="29"/>
  <c r="E270" i="28"/>
  <c r="D271" i="28"/>
  <c r="C271" i="28"/>
  <c r="E270" i="25"/>
  <c r="D271" i="25"/>
  <c r="C271" i="25"/>
  <c r="A271" i="28"/>
  <c r="B272" i="28"/>
  <c r="A271" i="25"/>
  <c r="B272" i="25"/>
  <c r="D270" i="24"/>
  <c r="C270" i="24"/>
  <c r="A269" i="24"/>
  <c r="E269" i="24" s="1"/>
  <c r="B271" i="24"/>
  <c r="E268" i="18"/>
  <c r="C269" i="18"/>
  <c r="D269" i="18"/>
  <c r="A269" i="18"/>
  <c r="B270" i="18"/>
  <c r="E271" i="36" l="1"/>
  <c r="C272" i="36"/>
  <c r="E272" i="34"/>
  <c r="B273" i="36"/>
  <c r="D272" i="36"/>
  <c r="A272" i="36"/>
  <c r="D273" i="34"/>
  <c r="C273" i="34"/>
  <c r="B274" i="34"/>
  <c r="A273" i="34"/>
  <c r="E270" i="29"/>
  <c r="C271" i="29"/>
  <c r="A271" i="29"/>
  <c r="B272" i="29"/>
  <c r="D271" i="29"/>
  <c r="E271" i="28"/>
  <c r="D272" i="28"/>
  <c r="C272" i="28"/>
  <c r="E271" i="25"/>
  <c r="D272" i="25"/>
  <c r="C272" i="25"/>
  <c r="A272" i="28"/>
  <c r="B273" i="28"/>
  <c r="A272" i="25"/>
  <c r="B273" i="25"/>
  <c r="D271" i="24"/>
  <c r="C271" i="24"/>
  <c r="A270" i="24"/>
  <c r="E270" i="24" s="1"/>
  <c r="B272" i="24"/>
  <c r="A271" i="24"/>
  <c r="E269" i="18"/>
  <c r="C270" i="18"/>
  <c r="B271" i="18"/>
  <c r="D270" i="18"/>
  <c r="A270" i="18"/>
  <c r="E272" i="36" l="1"/>
  <c r="C273" i="36"/>
  <c r="E273" i="34"/>
  <c r="B274" i="36"/>
  <c r="D273" i="36"/>
  <c r="A273" i="36"/>
  <c r="D274" i="34"/>
  <c r="C274" i="34"/>
  <c r="B275" i="34"/>
  <c r="A274" i="34"/>
  <c r="E271" i="29"/>
  <c r="C272" i="29"/>
  <c r="B273" i="29"/>
  <c r="D272" i="29"/>
  <c r="A272" i="29"/>
  <c r="E272" i="28"/>
  <c r="D273" i="28"/>
  <c r="C273" i="28"/>
  <c r="E272" i="25"/>
  <c r="D273" i="25"/>
  <c r="C273" i="25"/>
  <c r="B274" i="28"/>
  <c r="A273" i="28"/>
  <c r="B274" i="25"/>
  <c r="A273" i="25"/>
  <c r="E271" i="24"/>
  <c r="D272" i="24"/>
  <c r="C272" i="24"/>
  <c r="B273" i="24"/>
  <c r="E270" i="18"/>
  <c r="C271" i="18"/>
  <c r="B272" i="18"/>
  <c r="D271" i="18"/>
  <c r="A271" i="18"/>
  <c r="E273" i="36" l="1"/>
  <c r="C274" i="36"/>
  <c r="E274" i="34"/>
  <c r="A274" i="36"/>
  <c r="D274" i="36"/>
  <c r="B275" i="36"/>
  <c r="D275" i="34"/>
  <c r="C275" i="34"/>
  <c r="A275" i="34"/>
  <c r="B276" i="34"/>
  <c r="E272" i="29"/>
  <c r="C273" i="29"/>
  <c r="D273" i="29"/>
  <c r="A273" i="29"/>
  <c r="B274" i="29"/>
  <c r="E273" i="28"/>
  <c r="D274" i="28"/>
  <c r="C274" i="28"/>
  <c r="E273" i="25"/>
  <c r="D274" i="25"/>
  <c r="C274" i="25"/>
  <c r="B275" i="28"/>
  <c r="A274" i="28"/>
  <c r="E274" i="28" s="1"/>
  <c r="B275" i="25"/>
  <c r="A274" i="25"/>
  <c r="D273" i="24"/>
  <c r="C273" i="24"/>
  <c r="B274" i="24"/>
  <c r="A273" i="24"/>
  <c r="A272" i="24"/>
  <c r="E272" i="24" s="1"/>
  <c r="E271" i="18"/>
  <c r="C272" i="18"/>
  <c r="A272" i="18"/>
  <c r="B273" i="18"/>
  <c r="D272" i="18"/>
  <c r="E274" i="36" l="1"/>
  <c r="C275" i="36"/>
  <c r="E275" i="34"/>
  <c r="D275" i="36"/>
  <c r="A275" i="36"/>
  <c r="B276" i="36"/>
  <c r="D276" i="34"/>
  <c r="C276" i="34"/>
  <c r="A276" i="34"/>
  <c r="B277" i="34"/>
  <c r="E273" i="29"/>
  <c r="C274" i="29"/>
  <c r="A274" i="29"/>
  <c r="B275" i="29"/>
  <c r="D274" i="29"/>
  <c r="D275" i="28"/>
  <c r="C275" i="28"/>
  <c r="E274" i="25"/>
  <c r="D275" i="25"/>
  <c r="C275" i="25"/>
  <c r="A275" i="28"/>
  <c r="B276" i="28"/>
  <c r="A275" i="25"/>
  <c r="B276" i="25"/>
  <c r="E273" i="24"/>
  <c r="D274" i="24"/>
  <c r="C274" i="24"/>
  <c r="B275" i="24"/>
  <c r="E272" i="18"/>
  <c r="C273" i="18"/>
  <c r="D273" i="18"/>
  <c r="A273" i="18"/>
  <c r="B274" i="18"/>
  <c r="E275" i="36" l="1"/>
  <c r="C276" i="36"/>
  <c r="E276" i="34"/>
  <c r="B277" i="36"/>
  <c r="D276" i="36"/>
  <c r="A276" i="36"/>
  <c r="D277" i="34"/>
  <c r="C277" i="34"/>
  <c r="B278" i="34"/>
  <c r="A277" i="34"/>
  <c r="E274" i="29"/>
  <c r="C275" i="29"/>
  <c r="B276" i="29"/>
  <c r="A275" i="29"/>
  <c r="D275" i="29"/>
  <c r="E275" i="28"/>
  <c r="D276" i="28"/>
  <c r="C276" i="28"/>
  <c r="E275" i="25"/>
  <c r="D276" i="25"/>
  <c r="C276" i="25"/>
  <c r="A276" i="28"/>
  <c r="B277" i="28"/>
  <c r="A276" i="25"/>
  <c r="B277" i="25"/>
  <c r="D275" i="24"/>
  <c r="C275" i="24"/>
  <c r="A274" i="24"/>
  <c r="E274" i="24" s="1"/>
  <c r="B276" i="24"/>
  <c r="E273" i="18"/>
  <c r="C274" i="18"/>
  <c r="B275" i="18"/>
  <c r="D274" i="18"/>
  <c r="A274" i="18"/>
  <c r="E276" i="36" l="1"/>
  <c r="C277" i="36"/>
  <c r="E277" i="34"/>
  <c r="B278" i="36"/>
  <c r="D277" i="36"/>
  <c r="A277" i="36"/>
  <c r="D278" i="34"/>
  <c r="C278" i="34"/>
  <c r="B279" i="34"/>
  <c r="A278" i="34"/>
  <c r="E275" i="29"/>
  <c r="C276" i="29"/>
  <c r="A276" i="29"/>
  <c r="D276" i="29"/>
  <c r="B277" i="29"/>
  <c r="E276" i="28"/>
  <c r="D277" i="28"/>
  <c r="C277" i="28"/>
  <c r="E276" i="25"/>
  <c r="D277" i="25"/>
  <c r="C277" i="25"/>
  <c r="B278" i="28"/>
  <c r="A277" i="28"/>
  <c r="B278" i="25"/>
  <c r="A277" i="25"/>
  <c r="D276" i="24"/>
  <c r="C276" i="24"/>
  <c r="A275" i="24"/>
  <c r="E275" i="24" s="1"/>
  <c r="B277" i="24"/>
  <c r="E274" i="18"/>
  <c r="C275" i="18"/>
  <c r="B276" i="18"/>
  <c r="D275" i="18"/>
  <c r="A275" i="18"/>
  <c r="E277" i="36" l="1"/>
  <c r="C278" i="36"/>
  <c r="E278" i="34"/>
  <c r="A278" i="36"/>
  <c r="B279" i="36"/>
  <c r="D278" i="36"/>
  <c r="D279" i="34"/>
  <c r="C279" i="34"/>
  <c r="A279" i="34"/>
  <c r="B280" i="34"/>
  <c r="E276" i="29"/>
  <c r="C277" i="29"/>
  <c r="B278" i="29"/>
  <c r="D277" i="29"/>
  <c r="A277" i="29"/>
  <c r="E277" i="28"/>
  <c r="D278" i="28"/>
  <c r="C278" i="28"/>
  <c r="E277" i="25"/>
  <c r="D278" i="25"/>
  <c r="C278" i="25"/>
  <c r="B279" i="28"/>
  <c r="A278" i="28"/>
  <c r="B279" i="25"/>
  <c r="A278" i="25"/>
  <c r="E278" i="25" s="1"/>
  <c r="D277" i="24"/>
  <c r="C277" i="24"/>
  <c r="A276" i="24"/>
  <c r="E276" i="24" s="1"/>
  <c r="B278" i="24"/>
  <c r="A277" i="24"/>
  <c r="E275" i="18"/>
  <c r="C276" i="18"/>
  <c r="A276" i="18"/>
  <c r="B277" i="18"/>
  <c r="D276" i="18"/>
  <c r="E278" i="36" l="1"/>
  <c r="C279" i="36"/>
  <c r="E279" i="34"/>
  <c r="D279" i="36"/>
  <c r="A279" i="36"/>
  <c r="B280" i="36"/>
  <c r="D280" i="34"/>
  <c r="C280" i="34"/>
  <c r="A280" i="34"/>
  <c r="B281" i="34"/>
  <c r="E277" i="29"/>
  <c r="C278" i="29"/>
  <c r="D278" i="29"/>
  <c r="A278" i="29"/>
  <c r="B279" i="29"/>
  <c r="E278" i="28"/>
  <c r="D279" i="28"/>
  <c r="C279" i="28"/>
  <c r="D279" i="25"/>
  <c r="C279" i="25"/>
  <c r="A279" i="28"/>
  <c r="B280" i="28"/>
  <c r="A279" i="25"/>
  <c r="B280" i="25"/>
  <c r="E277" i="24"/>
  <c r="D278" i="24"/>
  <c r="C278" i="24"/>
  <c r="B279" i="24"/>
  <c r="E276" i="18"/>
  <c r="C277" i="18"/>
  <c r="D277" i="18"/>
  <c r="A277" i="18"/>
  <c r="B278" i="18"/>
  <c r="E279" i="36" l="1"/>
  <c r="C280" i="36"/>
  <c r="E280" i="34"/>
  <c r="B281" i="36"/>
  <c r="D280" i="36"/>
  <c r="A280" i="36"/>
  <c r="D281" i="34"/>
  <c r="C281" i="34"/>
  <c r="B282" i="34"/>
  <c r="A281" i="34"/>
  <c r="E278" i="29"/>
  <c r="C279" i="29"/>
  <c r="A279" i="29"/>
  <c r="B280" i="29"/>
  <c r="D279" i="29"/>
  <c r="E279" i="28"/>
  <c r="D280" i="28"/>
  <c r="C280" i="28"/>
  <c r="E279" i="25"/>
  <c r="D280" i="25"/>
  <c r="C280" i="25"/>
  <c r="A280" i="28"/>
  <c r="B281" i="28"/>
  <c r="A280" i="25"/>
  <c r="B281" i="25"/>
  <c r="D279" i="24"/>
  <c r="C279" i="24"/>
  <c r="B280" i="24"/>
  <c r="A278" i="24"/>
  <c r="E278" i="24" s="1"/>
  <c r="E277" i="18"/>
  <c r="C278" i="18"/>
  <c r="B279" i="18"/>
  <c r="D278" i="18"/>
  <c r="A278" i="18"/>
  <c r="E280" i="36" l="1"/>
  <c r="C281" i="36"/>
  <c r="E281" i="34"/>
  <c r="B282" i="36"/>
  <c r="D281" i="36"/>
  <c r="A281" i="36"/>
  <c r="D282" i="34"/>
  <c r="C282" i="34"/>
  <c r="B283" i="34"/>
  <c r="A282" i="34"/>
  <c r="E279" i="29"/>
  <c r="C280" i="29"/>
  <c r="B281" i="29"/>
  <c r="D280" i="29"/>
  <c r="A280" i="29"/>
  <c r="E280" i="28"/>
  <c r="D281" i="28"/>
  <c r="C281" i="28"/>
  <c r="E280" i="25"/>
  <c r="D281" i="25"/>
  <c r="C281" i="25"/>
  <c r="B282" i="28"/>
  <c r="A281" i="28"/>
  <c r="B282" i="25"/>
  <c r="A281" i="25"/>
  <c r="C280" i="24"/>
  <c r="D280" i="24"/>
  <c r="A280" i="24"/>
  <c r="B281" i="24"/>
  <c r="A279" i="24"/>
  <c r="E279" i="24" s="1"/>
  <c r="E278" i="18"/>
  <c r="C279" i="18"/>
  <c r="B280" i="18"/>
  <c r="D279" i="18"/>
  <c r="A279" i="18"/>
  <c r="E281" i="36" l="1"/>
  <c r="C282" i="36"/>
  <c r="E282" i="34"/>
  <c r="A282" i="36"/>
  <c r="D282" i="36"/>
  <c r="B283" i="36"/>
  <c r="D283" i="34"/>
  <c r="C283" i="34"/>
  <c r="A283" i="34"/>
  <c r="B284" i="34"/>
  <c r="E280" i="29"/>
  <c r="C281" i="29"/>
  <c r="D281" i="29"/>
  <c r="A281" i="29"/>
  <c r="B282" i="29"/>
  <c r="E281" i="28"/>
  <c r="D282" i="28"/>
  <c r="C282" i="28"/>
  <c r="E281" i="25"/>
  <c r="D282" i="25"/>
  <c r="C282" i="25"/>
  <c r="B283" i="28"/>
  <c r="A282" i="28"/>
  <c r="B283" i="25"/>
  <c r="A282" i="25"/>
  <c r="E280" i="24"/>
  <c r="D281" i="24"/>
  <c r="C281" i="24"/>
  <c r="B282" i="24"/>
  <c r="E279" i="18"/>
  <c r="C280" i="18"/>
  <c r="A280" i="18"/>
  <c r="B281" i="18"/>
  <c r="D280" i="18"/>
  <c r="E282" i="36" l="1"/>
  <c r="C283" i="36"/>
  <c r="E283" i="34"/>
  <c r="D283" i="36"/>
  <c r="A283" i="36"/>
  <c r="B284" i="36"/>
  <c r="D284" i="34"/>
  <c r="C284" i="34"/>
  <c r="A284" i="34"/>
  <c r="B285" i="34"/>
  <c r="E281" i="29"/>
  <c r="C282" i="29"/>
  <c r="B283" i="29"/>
  <c r="D282" i="29"/>
  <c r="A282" i="29"/>
  <c r="E282" i="28"/>
  <c r="D283" i="28"/>
  <c r="C283" i="28"/>
  <c r="E282" i="25"/>
  <c r="D283" i="25"/>
  <c r="C283" i="25"/>
  <c r="A283" i="28"/>
  <c r="B284" i="28"/>
  <c r="A283" i="25"/>
  <c r="B284" i="25"/>
  <c r="D282" i="24"/>
  <c r="C282" i="24"/>
  <c r="A281" i="24"/>
  <c r="E281" i="24" s="1"/>
  <c r="B283" i="24"/>
  <c r="E280" i="18"/>
  <c r="C281" i="18"/>
  <c r="D281" i="18"/>
  <c r="A281" i="18"/>
  <c r="B282" i="18"/>
  <c r="E283" i="36" l="1"/>
  <c r="C284" i="36"/>
  <c r="E284" i="34"/>
  <c r="B285" i="36"/>
  <c r="D284" i="36"/>
  <c r="A284" i="36"/>
  <c r="D285" i="34"/>
  <c r="C285" i="34"/>
  <c r="B286" i="34"/>
  <c r="A285" i="34"/>
  <c r="E282" i="29"/>
  <c r="C283" i="29"/>
  <c r="A283" i="29"/>
  <c r="B284" i="29"/>
  <c r="D283" i="29"/>
  <c r="E283" i="28"/>
  <c r="D284" i="28"/>
  <c r="C284" i="28"/>
  <c r="E283" i="25"/>
  <c r="D284" i="25"/>
  <c r="C284" i="25"/>
  <c r="A284" i="28"/>
  <c r="E284" i="28" s="1"/>
  <c r="B285" i="28"/>
  <c r="A284" i="25"/>
  <c r="B285" i="25"/>
  <c r="D283" i="24"/>
  <c r="C283" i="24"/>
  <c r="B284" i="24"/>
  <c r="A282" i="24"/>
  <c r="E282" i="24" s="1"/>
  <c r="E281" i="18"/>
  <c r="C282" i="18"/>
  <c r="B283" i="18"/>
  <c r="D282" i="18"/>
  <c r="A282" i="18"/>
  <c r="E284" i="36" l="1"/>
  <c r="C285" i="36"/>
  <c r="E285" i="34"/>
  <c r="B286" i="36"/>
  <c r="D285" i="36"/>
  <c r="A285" i="36"/>
  <c r="C286" i="34"/>
  <c r="D286" i="34"/>
  <c r="B287" i="34"/>
  <c r="A286" i="34"/>
  <c r="E283" i="29"/>
  <c r="C284" i="29"/>
  <c r="D284" i="29"/>
  <c r="A284" i="29"/>
  <c r="B285" i="29"/>
  <c r="D285" i="28"/>
  <c r="C285" i="28"/>
  <c r="E284" i="25"/>
  <c r="D285" i="25"/>
  <c r="C285" i="25"/>
  <c r="B286" i="28"/>
  <c r="A285" i="28"/>
  <c r="B286" i="25"/>
  <c r="A285" i="25"/>
  <c r="C284" i="24"/>
  <c r="D284" i="24"/>
  <c r="B285" i="24"/>
  <c r="A284" i="24"/>
  <c r="A283" i="24"/>
  <c r="E283" i="24" s="1"/>
  <c r="E282" i="18"/>
  <c r="C283" i="18"/>
  <c r="B284" i="18"/>
  <c r="D283" i="18"/>
  <c r="E285" i="36" l="1"/>
  <c r="C286" i="36"/>
  <c r="E286" i="34"/>
  <c r="A286" i="36"/>
  <c r="B287" i="36"/>
  <c r="D286" i="36"/>
  <c r="D287" i="34"/>
  <c r="C287" i="34"/>
  <c r="A287" i="34"/>
  <c r="B288" i="34"/>
  <c r="E284" i="29"/>
  <c r="C285" i="29"/>
  <c r="B286" i="29"/>
  <c r="D285" i="29"/>
  <c r="A285" i="29"/>
  <c r="E285" i="28"/>
  <c r="D286" i="28"/>
  <c r="C286" i="28"/>
  <c r="E285" i="25"/>
  <c r="D286" i="25"/>
  <c r="C286" i="25"/>
  <c r="B287" i="28"/>
  <c r="A286" i="28"/>
  <c r="B287" i="25"/>
  <c r="A286" i="25"/>
  <c r="E284" i="24"/>
  <c r="C285" i="24"/>
  <c r="D285" i="24"/>
  <c r="B286" i="24"/>
  <c r="A283" i="18"/>
  <c r="E283" i="18" s="1"/>
  <c r="C284" i="18"/>
  <c r="A284" i="18" s="1"/>
  <c r="B285" i="18"/>
  <c r="D284" i="18"/>
  <c r="E286" i="36" l="1"/>
  <c r="C287" i="36"/>
  <c r="E287" i="34"/>
  <c r="D287" i="36"/>
  <c r="A287" i="36"/>
  <c r="B288" i="36"/>
  <c r="D288" i="34"/>
  <c r="C288" i="34"/>
  <c r="A288" i="34"/>
  <c r="B289" i="34"/>
  <c r="E285" i="29"/>
  <c r="C286" i="29"/>
  <c r="A286" i="29"/>
  <c r="B287" i="29"/>
  <c r="D286" i="29"/>
  <c r="E286" i="28"/>
  <c r="D287" i="28"/>
  <c r="C287" i="28"/>
  <c r="E286" i="25"/>
  <c r="D287" i="25"/>
  <c r="C287" i="25"/>
  <c r="A287" i="28"/>
  <c r="E287" i="28" s="1"/>
  <c r="B288" i="28"/>
  <c r="A287" i="25"/>
  <c r="B288" i="25"/>
  <c r="D286" i="24"/>
  <c r="C286" i="24"/>
  <c r="B287" i="24"/>
  <c r="A285" i="24"/>
  <c r="E285" i="24" s="1"/>
  <c r="E284" i="18"/>
  <c r="C285" i="18"/>
  <c r="D285" i="18"/>
  <c r="A285" i="18"/>
  <c r="B286" i="18"/>
  <c r="E287" i="36" l="1"/>
  <c r="C288" i="36"/>
  <c r="E288" i="34"/>
  <c r="B289" i="36"/>
  <c r="D288" i="36"/>
  <c r="A288" i="36"/>
  <c r="D289" i="34"/>
  <c r="C289" i="34"/>
  <c r="B290" i="34"/>
  <c r="A289" i="34"/>
  <c r="E286" i="29"/>
  <c r="C287" i="29"/>
  <c r="D287" i="29"/>
  <c r="B288" i="29"/>
  <c r="A287" i="29"/>
  <c r="D288" i="28"/>
  <c r="C288" i="28"/>
  <c r="E287" i="25"/>
  <c r="D288" i="25"/>
  <c r="C288" i="25"/>
  <c r="B289" i="28"/>
  <c r="A288" i="25"/>
  <c r="E288" i="25" s="1"/>
  <c r="B289" i="25"/>
  <c r="D287" i="24"/>
  <c r="C287" i="24"/>
  <c r="A287" i="24"/>
  <c r="B288" i="24"/>
  <c r="A286" i="24"/>
  <c r="E286" i="24" s="1"/>
  <c r="E285" i="18"/>
  <c r="C286" i="18"/>
  <c r="B287" i="18"/>
  <c r="D286" i="18"/>
  <c r="A286" i="18"/>
  <c r="E288" i="36" l="1"/>
  <c r="C289" i="36"/>
  <c r="E289" i="34"/>
  <c r="B290" i="36"/>
  <c r="D289" i="36"/>
  <c r="A289" i="36"/>
  <c r="D290" i="34"/>
  <c r="C290" i="34"/>
  <c r="B291" i="34"/>
  <c r="A290" i="34"/>
  <c r="E287" i="29"/>
  <c r="C288" i="29"/>
  <c r="A288" i="29"/>
  <c r="B289" i="29"/>
  <c r="D288" i="29"/>
  <c r="A288" i="28"/>
  <c r="E288" i="28" s="1"/>
  <c r="D289" i="28"/>
  <c r="C289" i="28"/>
  <c r="D289" i="25"/>
  <c r="C289" i="25"/>
  <c r="B290" i="28"/>
  <c r="A289" i="28"/>
  <c r="B290" i="25"/>
  <c r="A289" i="25"/>
  <c r="E287" i="24"/>
  <c r="D288" i="24"/>
  <c r="C288" i="24"/>
  <c r="B289" i="24"/>
  <c r="E286" i="18"/>
  <c r="C287" i="18"/>
  <c r="B288" i="18"/>
  <c r="D287" i="18"/>
  <c r="A287" i="18"/>
  <c r="E289" i="36" l="1"/>
  <c r="C290" i="36"/>
  <c r="E290" i="34"/>
  <c r="A290" i="36"/>
  <c r="D290" i="36"/>
  <c r="B291" i="36"/>
  <c r="D291" i="34"/>
  <c r="C291" i="34"/>
  <c r="A291" i="34"/>
  <c r="B292" i="34"/>
  <c r="E288" i="29"/>
  <c r="C289" i="29"/>
  <c r="B290" i="29"/>
  <c r="D289" i="29"/>
  <c r="A289" i="29"/>
  <c r="E289" i="28"/>
  <c r="D290" i="28"/>
  <c r="C290" i="28"/>
  <c r="E289" i="25"/>
  <c r="D290" i="25"/>
  <c r="C290" i="25"/>
  <c r="B291" i="28"/>
  <c r="A290" i="28"/>
  <c r="B291" i="25"/>
  <c r="A290" i="25"/>
  <c r="D289" i="24"/>
  <c r="C289" i="24"/>
  <c r="A288" i="24"/>
  <c r="E288" i="24" s="1"/>
  <c r="B290" i="24"/>
  <c r="E287" i="18"/>
  <c r="C288" i="18"/>
  <c r="A288" i="18"/>
  <c r="B289" i="18"/>
  <c r="D288" i="18"/>
  <c r="E290" i="36" l="1"/>
  <c r="C291" i="36"/>
  <c r="E291" i="34"/>
  <c r="D291" i="36"/>
  <c r="A291" i="36"/>
  <c r="B292" i="36"/>
  <c r="D292" i="34"/>
  <c r="C292" i="34"/>
  <c r="A292" i="34"/>
  <c r="B293" i="34"/>
  <c r="E289" i="29"/>
  <c r="C290" i="29"/>
  <c r="A290" i="29"/>
  <c r="B291" i="29"/>
  <c r="D290" i="29"/>
  <c r="E290" i="28"/>
  <c r="D291" i="28"/>
  <c r="C291" i="28"/>
  <c r="E290" i="25"/>
  <c r="D291" i="25"/>
  <c r="C291" i="25"/>
  <c r="A291" i="28"/>
  <c r="B292" i="28"/>
  <c r="A291" i="25"/>
  <c r="B292" i="25"/>
  <c r="C290" i="24"/>
  <c r="D290" i="24"/>
  <c r="B291" i="24"/>
  <c r="A289" i="24"/>
  <c r="E289" i="24" s="1"/>
  <c r="E288" i="18"/>
  <c r="C289" i="18"/>
  <c r="D289" i="18"/>
  <c r="A289" i="18"/>
  <c r="B290" i="18"/>
  <c r="E291" i="36" l="1"/>
  <c r="C292" i="36"/>
  <c r="E292" i="34"/>
  <c r="B293" i="36"/>
  <c r="D292" i="36"/>
  <c r="A292" i="36"/>
  <c r="D293" i="34"/>
  <c r="C293" i="34"/>
  <c r="B294" i="34"/>
  <c r="A293" i="34"/>
  <c r="E290" i="29"/>
  <c r="C291" i="29"/>
  <c r="A291" i="29"/>
  <c r="B292" i="29"/>
  <c r="D291" i="29"/>
  <c r="E291" i="28"/>
  <c r="D292" i="28"/>
  <c r="C292" i="28"/>
  <c r="E291" i="25"/>
  <c r="D292" i="25"/>
  <c r="C292" i="25"/>
  <c r="A292" i="28"/>
  <c r="E292" i="28" s="1"/>
  <c r="B293" i="28"/>
  <c r="A292" i="25"/>
  <c r="B293" i="25"/>
  <c r="D291" i="24"/>
  <c r="C291" i="24"/>
  <c r="A290" i="24"/>
  <c r="E290" i="24" s="1"/>
  <c r="B292" i="24"/>
  <c r="E289" i="18"/>
  <c r="C290" i="18"/>
  <c r="B291" i="18"/>
  <c r="D290" i="18"/>
  <c r="A290" i="18"/>
  <c r="E292" i="36" l="1"/>
  <c r="C293" i="36"/>
  <c r="E293" i="34"/>
  <c r="B294" i="36"/>
  <c r="D293" i="36"/>
  <c r="A293" i="36"/>
  <c r="D294" i="34"/>
  <c r="C294" i="34"/>
  <c r="B295" i="34"/>
  <c r="A294" i="34"/>
  <c r="E291" i="29"/>
  <c r="C292" i="29"/>
  <c r="D292" i="29"/>
  <c r="A292" i="29"/>
  <c r="B293" i="29"/>
  <c r="D293" i="28"/>
  <c r="C293" i="28"/>
  <c r="E292" i="25"/>
  <c r="F292" i="25"/>
  <c r="E293" i="25" s="1"/>
  <c r="D293" i="25"/>
  <c r="C293" i="25"/>
  <c r="A293" i="28"/>
  <c r="B294" i="28"/>
  <c r="A293" i="25"/>
  <c r="B294" i="25"/>
  <c r="D292" i="24"/>
  <c r="C292" i="24"/>
  <c r="A292" i="24"/>
  <c r="B293" i="24"/>
  <c r="A291" i="24"/>
  <c r="E291" i="24" s="1"/>
  <c r="E290" i="18"/>
  <c r="C291" i="18"/>
  <c r="B292" i="18"/>
  <c r="D291" i="18"/>
  <c r="A291" i="18"/>
  <c r="E293" i="36" l="1"/>
  <c r="C294" i="36"/>
  <c r="E294" i="34"/>
  <c r="A294" i="36"/>
  <c r="B295" i="36"/>
  <c r="D294" i="36"/>
  <c r="D295" i="34"/>
  <c r="C295" i="34"/>
  <c r="A295" i="34"/>
  <c r="B296" i="34"/>
  <c r="E292" i="29"/>
  <c r="C293" i="29"/>
  <c r="D293" i="29"/>
  <c r="B294" i="29"/>
  <c r="A293" i="29"/>
  <c r="E293" i="28"/>
  <c r="D294" i="28"/>
  <c r="C294" i="28"/>
  <c r="E294" i="25"/>
  <c r="D294" i="25"/>
  <c r="C294" i="25"/>
  <c r="B295" i="28"/>
  <c r="A294" i="28"/>
  <c r="B295" i="25"/>
  <c r="A294" i="25"/>
  <c r="E292" i="24"/>
  <c r="F292" i="24"/>
  <c r="E293" i="24" s="1"/>
  <c r="D293" i="24"/>
  <c r="C293" i="24"/>
  <c r="B294" i="24"/>
  <c r="E291" i="18"/>
  <c r="C292" i="18"/>
  <c r="A292" i="18"/>
  <c r="B293" i="18"/>
  <c r="D292" i="18"/>
  <c r="E294" i="36" l="1"/>
  <c r="C295" i="36"/>
  <c r="E295" i="34"/>
  <c r="D295" i="36"/>
  <c r="A295" i="36"/>
  <c r="B296" i="36"/>
  <c r="D296" i="34"/>
  <c r="C296" i="34"/>
  <c r="A296" i="34"/>
  <c r="B297" i="34"/>
  <c r="E293" i="29"/>
  <c r="C294" i="29"/>
  <c r="D294" i="29"/>
  <c r="A294" i="29"/>
  <c r="B295" i="29"/>
  <c r="E294" i="28"/>
  <c r="D295" i="28"/>
  <c r="C295" i="28"/>
  <c r="D295" i="25"/>
  <c r="C295" i="25"/>
  <c r="B296" i="28"/>
  <c r="A295" i="28"/>
  <c r="B296" i="25"/>
  <c r="A295" i="25"/>
  <c r="E295" i="25" s="1"/>
  <c r="E294" i="24"/>
  <c r="D294" i="24"/>
  <c r="C294" i="24"/>
  <c r="A293" i="24"/>
  <c r="A294" i="24"/>
  <c r="B295" i="24"/>
  <c r="E295" i="24" s="1"/>
  <c r="E292" i="18"/>
  <c r="C293" i="18"/>
  <c r="D293" i="18"/>
  <c r="A293" i="18"/>
  <c r="B294" i="18"/>
  <c r="E295" i="36" l="1"/>
  <c r="C296" i="36"/>
  <c r="E296" i="34"/>
  <c r="B297" i="36"/>
  <c r="D296" i="36"/>
  <c r="A296" i="36"/>
  <c r="D297" i="34"/>
  <c r="C297" i="34"/>
  <c r="B298" i="34"/>
  <c r="A297" i="34"/>
  <c r="E294" i="29"/>
  <c r="C295" i="29"/>
  <c r="D295" i="29"/>
  <c r="A295" i="29"/>
  <c r="E295" i="29" s="1"/>
  <c r="B296" i="29"/>
  <c r="E295" i="28"/>
  <c r="D296" i="28"/>
  <c r="C296" i="28"/>
  <c r="D296" i="25"/>
  <c r="C296" i="25"/>
  <c r="A296" i="28"/>
  <c r="B297" i="28"/>
  <c r="A296" i="25"/>
  <c r="B297" i="25"/>
  <c r="D295" i="24"/>
  <c r="C295" i="24"/>
  <c r="A295" i="24"/>
  <c r="B296" i="24"/>
  <c r="E296" i="24" s="1"/>
  <c r="E293" i="18"/>
  <c r="C294" i="18"/>
  <c r="B295" i="18"/>
  <c r="D294" i="18"/>
  <c r="A294" i="18"/>
  <c r="E296" i="36" l="1"/>
  <c r="C297" i="36"/>
  <c r="E297" i="34"/>
  <c r="B298" i="36"/>
  <c r="D297" i="36"/>
  <c r="A297" i="36"/>
  <c r="D298" i="34"/>
  <c r="C298" i="34"/>
  <c r="B299" i="34"/>
  <c r="A298" i="34"/>
  <c r="C296" i="29"/>
  <c r="A296" i="29"/>
  <c r="B297" i="29"/>
  <c r="D296" i="29"/>
  <c r="E296" i="28"/>
  <c r="D297" i="28"/>
  <c r="C297" i="28"/>
  <c r="E296" i="25"/>
  <c r="D297" i="25"/>
  <c r="C297" i="25"/>
  <c r="A297" i="28"/>
  <c r="B298" i="28"/>
  <c r="A297" i="25"/>
  <c r="B298" i="25"/>
  <c r="D296" i="24"/>
  <c r="C296" i="24"/>
  <c r="B297" i="24"/>
  <c r="E297" i="24" s="1"/>
  <c r="E294" i="18"/>
  <c r="C295" i="18"/>
  <c r="B296" i="18"/>
  <c r="D295" i="18"/>
  <c r="A295" i="18"/>
  <c r="E297" i="36" l="1"/>
  <c r="C298" i="36"/>
  <c r="E298" i="34"/>
  <c r="A298" i="36"/>
  <c r="D298" i="36"/>
  <c r="B299" i="36"/>
  <c r="D299" i="34"/>
  <c r="C299" i="34"/>
  <c r="A299" i="34"/>
  <c r="B300" i="34"/>
  <c r="E296" i="29"/>
  <c r="C297" i="29"/>
  <c r="A297" i="29"/>
  <c r="B298" i="29"/>
  <c r="D297" i="29"/>
  <c r="E297" i="28"/>
  <c r="D298" i="28"/>
  <c r="C298" i="28"/>
  <c r="E297" i="25"/>
  <c r="D298" i="25"/>
  <c r="C298" i="25"/>
  <c r="B299" i="28"/>
  <c r="A298" i="28"/>
  <c r="B299" i="25"/>
  <c r="A298" i="25"/>
  <c r="D297" i="24"/>
  <c r="C297" i="24"/>
  <c r="A296" i="24"/>
  <c r="B298" i="24"/>
  <c r="E298" i="24" s="1"/>
  <c r="E295" i="18"/>
  <c r="C296" i="18"/>
  <c r="A296" i="18"/>
  <c r="B297" i="18"/>
  <c r="D296" i="18"/>
  <c r="E298" i="36" l="1"/>
  <c r="C299" i="36"/>
  <c r="E299" i="34"/>
  <c r="D299" i="36"/>
  <c r="A299" i="36"/>
  <c r="B300" i="36"/>
  <c r="D300" i="34"/>
  <c r="C300" i="34"/>
  <c r="A300" i="34"/>
  <c r="B301" i="34"/>
  <c r="E297" i="29"/>
  <c r="C298" i="29"/>
  <c r="D298" i="29"/>
  <c r="A298" i="29"/>
  <c r="B299" i="29"/>
  <c r="E298" i="28"/>
  <c r="D299" i="28"/>
  <c r="C299" i="28"/>
  <c r="E298" i="25"/>
  <c r="D299" i="25"/>
  <c r="C299" i="25"/>
  <c r="B300" i="28"/>
  <c r="A299" i="28"/>
  <c r="B300" i="25"/>
  <c r="A299" i="25"/>
  <c r="D298" i="24"/>
  <c r="C298" i="24"/>
  <c r="A297" i="24"/>
  <c r="B299" i="24"/>
  <c r="E299" i="24" s="1"/>
  <c r="E296" i="18"/>
  <c r="C297" i="18"/>
  <c r="D297" i="18"/>
  <c r="A297" i="18"/>
  <c r="B298" i="18"/>
  <c r="E299" i="36" l="1"/>
  <c r="C300" i="36"/>
  <c r="E300" i="34"/>
  <c r="B301" i="36"/>
  <c r="D300" i="36"/>
  <c r="A300" i="36"/>
  <c r="D301" i="34"/>
  <c r="C301" i="34"/>
  <c r="B302" i="34"/>
  <c r="A301" i="34"/>
  <c r="E298" i="29"/>
  <c r="C299" i="29"/>
  <c r="B300" i="29"/>
  <c r="D299" i="29"/>
  <c r="A299" i="29"/>
  <c r="E299" i="28"/>
  <c r="D300" i="28"/>
  <c r="C300" i="28"/>
  <c r="E299" i="25"/>
  <c r="D300" i="25"/>
  <c r="C300" i="25"/>
  <c r="A300" i="28"/>
  <c r="B301" i="28"/>
  <c r="A300" i="25"/>
  <c r="B301" i="25"/>
  <c r="D299" i="24"/>
  <c r="C299" i="24"/>
  <c r="A298" i="24"/>
  <c r="B300" i="24"/>
  <c r="E300" i="24" s="1"/>
  <c r="A299" i="24"/>
  <c r="E297" i="18"/>
  <c r="C298" i="18"/>
  <c r="B299" i="18"/>
  <c r="D298" i="18"/>
  <c r="A298" i="18"/>
  <c r="E300" i="36" l="1"/>
  <c r="C301" i="36"/>
  <c r="E301" i="34"/>
  <c r="B302" i="36"/>
  <c r="D301" i="36"/>
  <c r="A301" i="36"/>
  <c r="C302" i="34"/>
  <c r="D302" i="34"/>
  <c r="B303" i="34"/>
  <c r="A302" i="34"/>
  <c r="E299" i="29"/>
  <c r="C300" i="29"/>
  <c r="D300" i="29"/>
  <c r="A300" i="29"/>
  <c r="B301" i="29"/>
  <c r="E300" i="28"/>
  <c r="D301" i="28"/>
  <c r="C301" i="28"/>
  <c r="E300" i="25"/>
  <c r="D301" i="25"/>
  <c r="C301" i="25"/>
  <c r="A301" i="28"/>
  <c r="B302" i="28"/>
  <c r="A301" i="25"/>
  <c r="B302" i="25"/>
  <c r="D300" i="24"/>
  <c r="C300" i="24"/>
  <c r="B301" i="24"/>
  <c r="E301" i="24" s="1"/>
  <c r="E298" i="18"/>
  <c r="C299" i="18"/>
  <c r="B300" i="18"/>
  <c r="D299" i="18"/>
  <c r="A299" i="18"/>
  <c r="E301" i="36" l="1"/>
  <c r="C302" i="36"/>
  <c r="E302" i="34"/>
  <c r="A302" i="36"/>
  <c r="B303" i="36"/>
  <c r="D302" i="36"/>
  <c r="D303" i="34"/>
  <c r="C303" i="34"/>
  <c r="A303" i="34"/>
  <c r="B304" i="34"/>
  <c r="E300" i="29"/>
  <c r="C301" i="29"/>
  <c r="D301" i="29"/>
  <c r="A301" i="29"/>
  <c r="B302" i="29"/>
  <c r="E301" i="28"/>
  <c r="D302" i="28"/>
  <c r="C302" i="28"/>
  <c r="E301" i="25"/>
  <c r="D302" i="25"/>
  <c r="C302" i="25"/>
  <c r="B303" i="28"/>
  <c r="A302" i="28"/>
  <c r="B303" i="25"/>
  <c r="A302" i="25"/>
  <c r="C301" i="24"/>
  <c r="D301" i="24"/>
  <c r="B302" i="24"/>
  <c r="E302" i="24" s="1"/>
  <c r="A300" i="24"/>
  <c r="E299" i="18"/>
  <c r="C300" i="18"/>
  <c r="A300" i="18"/>
  <c r="B301" i="18"/>
  <c r="D300" i="18"/>
  <c r="E302" i="36" l="1"/>
  <c r="C303" i="36"/>
  <c r="E303" i="34"/>
  <c r="D303" i="36"/>
  <c r="A303" i="36"/>
  <c r="B304" i="36"/>
  <c r="D304" i="34"/>
  <c r="C304" i="34"/>
  <c r="A304" i="34"/>
  <c r="B305" i="34"/>
  <c r="E301" i="29"/>
  <c r="C302" i="29"/>
  <c r="D302" i="29"/>
  <c r="A302" i="29"/>
  <c r="B303" i="29"/>
  <c r="E302" i="28"/>
  <c r="D303" i="28"/>
  <c r="C303" i="28"/>
  <c r="E302" i="25"/>
  <c r="D303" i="25"/>
  <c r="C303" i="25"/>
  <c r="B304" i="28"/>
  <c r="A303" i="28"/>
  <c r="B304" i="25"/>
  <c r="A303" i="25"/>
  <c r="D302" i="24"/>
  <c r="C302" i="24"/>
  <c r="B303" i="24"/>
  <c r="E303" i="24" s="1"/>
  <c r="A301" i="24"/>
  <c r="E300" i="18"/>
  <c r="C301" i="18"/>
  <c r="D301" i="18"/>
  <c r="A301" i="18"/>
  <c r="B302" i="18"/>
  <c r="E303" i="36" l="1"/>
  <c r="C304" i="36"/>
  <c r="E304" i="34"/>
  <c r="B305" i="36"/>
  <c r="D304" i="36"/>
  <c r="A304" i="36"/>
  <c r="D305" i="34"/>
  <c r="C305" i="34"/>
  <c r="B306" i="34"/>
  <c r="A305" i="34"/>
  <c r="E302" i="29"/>
  <c r="C303" i="29"/>
  <c r="B304" i="29"/>
  <c r="A303" i="29"/>
  <c r="D303" i="29"/>
  <c r="E303" i="28"/>
  <c r="D304" i="28"/>
  <c r="C304" i="28"/>
  <c r="E303" i="25"/>
  <c r="D304" i="25"/>
  <c r="C304" i="25"/>
  <c r="A304" i="28"/>
  <c r="B305" i="28"/>
  <c r="A304" i="25"/>
  <c r="B305" i="25"/>
  <c r="D303" i="24"/>
  <c r="C303" i="24"/>
  <c r="A302" i="24"/>
  <c r="B304" i="24"/>
  <c r="E304" i="24" s="1"/>
  <c r="E301" i="18"/>
  <c r="C302" i="18"/>
  <c r="B303" i="18"/>
  <c r="D302" i="18"/>
  <c r="A302" i="18"/>
  <c r="E304" i="36" l="1"/>
  <c r="C305" i="36"/>
  <c r="E305" i="34"/>
  <c r="B306" i="36"/>
  <c r="D305" i="36"/>
  <c r="A305" i="36"/>
  <c r="D306" i="34"/>
  <c r="C306" i="34"/>
  <c r="B307" i="34"/>
  <c r="A306" i="34"/>
  <c r="E303" i="29"/>
  <c r="C304" i="29"/>
  <c r="A304" i="29"/>
  <c r="B305" i="29"/>
  <c r="D304" i="29"/>
  <c r="E304" i="28"/>
  <c r="D305" i="28"/>
  <c r="C305" i="28"/>
  <c r="E304" i="25"/>
  <c r="D305" i="25"/>
  <c r="C305" i="25"/>
  <c r="A305" i="28"/>
  <c r="B306" i="28"/>
  <c r="A305" i="25"/>
  <c r="B306" i="25"/>
  <c r="D304" i="24"/>
  <c r="C304" i="24"/>
  <c r="A303" i="24"/>
  <c r="A304" i="24"/>
  <c r="B305" i="24"/>
  <c r="E305" i="24" s="1"/>
  <c r="E302" i="18"/>
  <c r="C303" i="18"/>
  <c r="B304" i="18"/>
  <c r="D303" i="18"/>
  <c r="A303" i="18"/>
  <c r="E305" i="36" l="1"/>
  <c r="C306" i="36"/>
  <c r="E306" i="34"/>
  <c r="A306" i="36"/>
  <c r="D306" i="36"/>
  <c r="B307" i="36"/>
  <c r="D307" i="34"/>
  <c r="C307" i="34"/>
  <c r="A307" i="34"/>
  <c r="B308" i="34"/>
  <c r="E304" i="29"/>
  <c r="C305" i="29"/>
  <c r="D305" i="29"/>
  <c r="A305" i="29"/>
  <c r="B306" i="29"/>
  <c r="E305" i="28"/>
  <c r="D306" i="28"/>
  <c r="C306" i="28"/>
  <c r="E305" i="25"/>
  <c r="D306" i="25"/>
  <c r="C306" i="25"/>
  <c r="B307" i="28"/>
  <c r="A306" i="28"/>
  <c r="B307" i="25"/>
  <c r="A306" i="25"/>
  <c r="D305" i="24"/>
  <c r="C305" i="24"/>
  <c r="B306" i="24"/>
  <c r="E306" i="24" s="1"/>
  <c r="A305" i="24"/>
  <c r="E303" i="18"/>
  <c r="C304" i="18"/>
  <c r="A304" i="18"/>
  <c r="B305" i="18"/>
  <c r="D304" i="18"/>
  <c r="E306" i="36" l="1"/>
  <c r="C307" i="36"/>
  <c r="E307" i="34"/>
  <c r="D307" i="36"/>
  <c r="A307" i="36"/>
  <c r="B308" i="36"/>
  <c r="D308" i="34"/>
  <c r="C308" i="34"/>
  <c r="A308" i="34"/>
  <c r="B309" i="34"/>
  <c r="E305" i="29"/>
  <c r="C306" i="29"/>
  <c r="A306" i="29"/>
  <c r="D306" i="29"/>
  <c r="B307" i="29"/>
  <c r="E306" i="28"/>
  <c r="D307" i="28"/>
  <c r="C307" i="28"/>
  <c r="E306" i="25"/>
  <c r="D307" i="25"/>
  <c r="C307" i="25"/>
  <c r="B308" i="28"/>
  <c r="A307" i="28"/>
  <c r="B308" i="25"/>
  <c r="A307" i="25"/>
  <c r="D306" i="24"/>
  <c r="C306" i="24"/>
  <c r="B307" i="24"/>
  <c r="E307" i="24" s="1"/>
  <c r="E304" i="18"/>
  <c r="C305" i="18"/>
  <c r="D305" i="18"/>
  <c r="A305" i="18"/>
  <c r="B306" i="18"/>
  <c r="E307" i="36" l="1"/>
  <c r="C308" i="36"/>
  <c r="E308" i="34"/>
  <c r="B309" i="36"/>
  <c r="D308" i="36"/>
  <c r="A308" i="36"/>
  <c r="D309" i="34"/>
  <c r="C309" i="34"/>
  <c r="B310" i="34"/>
  <c r="A309" i="34"/>
  <c r="E306" i="29"/>
  <c r="C307" i="29"/>
  <c r="B308" i="29"/>
  <c r="D307" i="29"/>
  <c r="A307" i="29"/>
  <c r="E307" i="28"/>
  <c r="D308" i="28"/>
  <c r="C308" i="28"/>
  <c r="E307" i="25"/>
  <c r="D308" i="25"/>
  <c r="C308" i="25"/>
  <c r="A308" i="28"/>
  <c r="B309" i="28"/>
  <c r="A308" i="25"/>
  <c r="B309" i="25"/>
  <c r="D307" i="24"/>
  <c r="C307" i="24"/>
  <c r="A306" i="24"/>
  <c r="B308" i="24"/>
  <c r="E308" i="24" s="1"/>
  <c r="E305" i="18"/>
  <c r="C306" i="18"/>
  <c r="B307" i="18"/>
  <c r="D306" i="18"/>
  <c r="A306" i="18"/>
  <c r="E308" i="36" l="1"/>
  <c r="C309" i="36"/>
  <c r="E309" i="34"/>
  <c r="B310" i="36"/>
  <c r="D309" i="36"/>
  <c r="A309" i="36"/>
  <c r="D310" i="34"/>
  <c r="C310" i="34"/>
  <c r="B311" i="34"/>
  <c r="A310" i="34"/>
  <c r="E307" i="29"/>
  <c r="C308" i="29"/>
  <c r="B309" i="29"/>
  <c r="D308" i="29"/>
  <c r="A308" i="29"/>
  <c r="E308" i="28"/>
  <c r="D309" i="28"/>
  <c r="C309" i="28"/>
  <c r="E308" i="25"/>
  <c r="D309" i="25"/>
  <c r="C309" i="25"/>
  <c r="A309" i="28"/>
  <c r="B310" i="28"/>
  <c r="A309" i="25"/>
  <c r="B310" i="25"/>
  <c r="D308" i="24"/>
  <c r="C308" i="24"/>
  <c r="A307" i="24"/>
  <c r="A308" i="24"/>
  <c r="B309" i="24"/>
  <c r="E309" i="24" s="1"/>
  <c r="E306" i="18"/>
  <c r="C307" i="18"/>
  <c r="B308" i="18"/>
  <c r="D307" i="18"/>
  <c r="A307" i="18"/>
  <c r="E309" i="36" l="1"/>
  <c r="C310" i="36"/>
  <c r="E310" i="34"/>
  <c r="A310" i="36"/>
  <c r="B311" i="36"/>
  <c r="D310" i="36"/>
  <c r="D311" i="34"/>
  <c r="C311" i="34"/>
  <c r="A311" i="34"/>
  <c r="B312" i="34"/>
  <c r="E308" i="29"/>
  <c r="C309" i="29"/>
  <c r="A309" i="29"/>
  <c r="D309" i="29"/>
  <c r="B310" i="29"/>
  <c r="E309" i="28"/>
  <c r="D310" i="28"/>
  <c r="C310" i="28"/>
  <c r="E309" i="25"/>
  <c r="D310" i="25"/>
  <c r="C310" i="25"/>
  <c r="B311" i="28"/>
  <c r="A310" i="28"/>
  <c r="B311" i="25"/>
  <c r="A310" i="25"/>
  <c r="D309" i="24"/>
  <c r="C309" i="24"/>
  <c r="B310" i="24"/>
  <c r="E310" i="24" s="1"/>
  <c r="A309" i="24"/>
  <c r="E307" i="18"/>
  <c r="C308" i="18"/>
  <c r="A308" i="18"/>
  <c r="B309" i="18"/>
  <c r="D308" i="18"/>
  <c r="E310" i="36" l="1"/>
  <c r="C311" i="36"/>
  <c r="E311" i="34"/>
  <c r="D311" i="36"/>
  <c r="A311" i="36"/>
  <c r="B312" i="36"/>
  <c r="D312" i="34"/>
  <c r="C312" i="34"/>
  <c r="A312" i="34"/>
  <c r="B313" i="34"/>
  <c r="E309" i="29"/>
  <c r="C310" i="29"/>
  <c r="A310" i="29"/>
  <c r="B311" i="29"/>
  <c r="D310" i="29"/>
  <c r="E310" i="28"/>
  <c r="D311" i="28"/>
  <c r="C311" i="28"/>
  <c r="E310" i="25"/>
  <c r="D311" i="25"/>
  <c r="C311" i="25"/>
  <c r="B312" i="28"/>
  <c r="A311" i="28"/>
  <c r="B312" i="25"/>
  <c r="A311" i="25"/>
  <c r="D310" i="24"/>
  <c r="C310" i="24"/>
  <c r="B311" i="24"/>
  <c r="E311" i="24" s="1"/>
  <c r="E308" i="18"/>
  <c r="C309" i="18"/>
  <c r="D309" i="18"/>
  <c r="A309" i="18"/>
  <c r="B310" i="18"/>
  <c r="E311" i="36" l="1"/>
  <c r="C312" i="36"/>
  <c r="E312" i="34"/>
  <c r="B313" i="36"/>
  <c r="D312" i="36"/>
  <c r="A312" i="36"/>
  <c r="D313" i="34"/>
  <c r="C313" i="34"/>
  <c r="B314" i="34"/>
  <c r="A313" i="34"/>
  <c r="E310" i="29"/>
  <c r="C311" i="29"/>
  <c r="B312" i="29"/>
  <c r="D311" i="29"/>
  <c r="A311" i="29"/>
  <c r="E311" i="28"/>
  <c r="D312" i="28"/>
  <c r="C312" i="28"/>
  <c r="E311" i="25"/>
  <c r="D312" i="25"/>
  <c r="C312" i="25"/>
  <c r="A312" i="28"/>
  <c r="B313" i="28"/>
  <c r="A312" i="25"/>
  <c r="B313" i="25"/>
  <c r="D311" i="24"/>
  <c r="C311" i="24"/>
  <c r="B312" i="24"/>
  <c r="E312" i="24" s="1"/>
  <c r="A310" i="24"/>
  <c r="E309" i="18"/>
  <c r="C310" i="18"/>
  <c r="B311" i="18"/>
  <c r="D310" i="18"/>
  <c r="A310" i="18"/>
  <c r="E312" i="36" l="1"/>
  <c r="C313" i="36"/>
  <c r="E313" i="34"/>
  <c r="B314" i="36"/>
  <c r="D313" i="36"/>
  <c r="A313" i="36"/>
  <c r="D314" i="34"/>
  <c r="C314" i="34"/>
  <c r="B315" i="34"/>
  <c r="A314" i="34"/>
  <c r="E311" i="29"/>
  <c r="C312" i="29"/>
  <c r="A312" i="29"/>
  <c r="B313" i="29"/>
  <c r="D312" i="29"/>
  <c r="E312" i="28"/>
  <c r="D313" i="28"/>
  <c r="C313" i="28"/>
  <c r="E312" i="25"/>
  <c r="D313" i="25"/>
  <c r="C313" i="25"/>
  <c r="A313" i="28"/>
  <c r="B314" i="28"/>
  <c r="A313" i="25"/>
  <c r="B314" i="25"/>
  <c r="C312" i="24"/>
  <c r="D312" i="24"/>
  <c r="A311" i="24"/>
  <c r="B313" i="24"/>
  <c r="E313" i="24" s="1"/>
  <c r="E310" i="18"/>
  <c r="C311" i="18"/>
  <c r="B312" i="18"/>
  <c r="D311" i="18"/>
  <c r="A311" i="18"/>
  <c r="E313" i="36" l="1"/>
  <c r="C314" i="36"/>
  <c r="E314" i="34"/>
  <c r="A314" i="36"/>
  <c r="D314" i="36"/>
  <c r="B315" i="36"/>
  <c r="D315" i="34"/>
  <c r="C315" i="34"/>
  <c r="A315" i="34"/>
  <c r="B316" i="34"/>
  <c r="E312" i="29"/>
  <c r="C313" i="29"/>
  <c r="D313" i="29"/>
  <c r="A313" i="29"/>
  <c r="B314" i="29"/>
  <c r="E313" i="28"/>
  <c r="D314" i="28"/>
  <c r="C314" i="28"/>
  <c r="E313" i="25"/>
  <c r="D314" i="25"/>
  <c r="C314" i="25"/>
  <c r="B315" i="28"/>
  <c r="A314" i="28"/>
  <c r="B315" i="25"/>
  <c r="A314" i="25"/>
  <c r="D313" i="24"/>
  <c r="C313" i="24"/>
  <c r="A312" i="24"/>
  <c r="A313" i="24"/>
  <c r="B314" i="24"/>
  <c r="E314" i="24" s="1"/>
  <c r="E311" i="18"/>
  <c r="C312" i="18"/>
  <c r="A312" i="18"/>
  <c r="B313" i="18"/>
  <c r="D312" i="18"/>
  <c r="E314" i="36" l="1"/>
  <c r="C315" i="36"/>
  <c r="E315" i="34"/>
  <c r="D315" i="36"/>
  <c r="A315" i="36"/>
  <c r="B316" i="36"/>
  <c r="D316" i="34"/>
  <c r="C316" i="34"/>
  <c r="A316" i="34"/>
  <c r="B317" i="34"/>
  <c r="E313" i="29"/>
  <c r="C314" i="29"/>
  <c r="D314" i="29"/>
  <c r="A314" i="29"/>
  <c r="B315" i="29"/>
  <c r="E314" i="28"/>
  <c r="D315" i="28"/>
  <c r="C315" i="28"/>
  <c r="E314" i="25"/>
  <c r="D315" i="25"/>
  <c r="C315" i="25"/>
  <c r="B316" i="28"/>
  <c r="A315" i="28"/>
  <c r="B316" i="25"/>
  <c r="A315" i="25"/>
  <c r="D314" i="24"/>
  <c r="C314" i="24"/>
  <c r="B315" i="24"/>
  <c r="E315" i="24" s="1"/>
  <c r="E312" i="18"/>
  <c r="C313" i="18"/>
  <c r="D313" i="18"/>
  <c r="A313" i="18"/>
  <c r="B314" i="18"/>
  <c r="E315" i="36" l="1"/>
  <c r="C316" i="36"/>
  <c r="E316" i="34"/>
  <c r="B317" i="36"/>
  <c r="D316" i="36"/>
  <c r="A316" i="36"/>
  <c r="D317" i="34"/>
  <c r="C317" i="34"/>
  <c r="B318" i="34"/>
  <c r="A317" i="34"/>
  <c r="E314" i="29"/>
  <c r="C315" i="29"/>
  <c r="B316" i="29"/>
  <c r="D315" i="29"/>
  <c r="A315" i="29"/>
  <c r="E315" i="28"/>
  <c r="D316" i="28"/>
  <c r="C316" i="28"/>
  <c r="E315" i="25"/>
  <c r="D316" i="25"/>
  <c r="C316" i="25"/>
  <c r="A316" i="28"/>
  <c r="B317" i="28"/>
  <c r="A316" i="25"/>
  <c r="B317" i="25"/>
  <c r="D315" i="24"/>
  <c r="C315" i="24"/>
  <c r="A314" i="24"/>
  <c r="B316" i="24"/>
  <c r="E316" i="24" s="1"/>
  <c r="E313" i="18"/>
  <c r="C314" i="18"/>
  <c r="B315" i="18"/>
  <c r="D314" i="18"/>
  <c r="A314" i="18"/>
  <c r="E316" i="36" l="1"/>
  <c r="C317" i="36"/>
  <c r="E317" i="34"/>
  <c r="B318" i="36"/>
  <c r="A317" i="36"/>
  <c r="D317" i="36"/>
  <c r="C318" i="34"/>
  <c r="D318" i="34"/>
  <c r="B319" i="34"/>
  <c r="A318" i="34"/>
  <c r="E315" i="29"/>
  <c r="C316" i="29"/>
  <c r="D316" i="29"/>
  <c r="B317" i="29"/>
  <c r="A316" i="29"/>
  <c r="E316" i="28"/>
  <c r="D317" i="28"/>
  <c r="C317" i="28"/>
  <c r="E316" i="25"/>
  <c r="D317" i="25"/>
  <c r="C317" i="25"/>
  <c r="A317" i="28"/>
  <c r="B318" i="28"/>
  <c r="A317" i="25"/>
  <c r="B318" i="25"/>
  <c r="D316" i="24"/>
  <c r="C316" i="24"/>
  <c r="B317" i="24"/>
  <c r="E317" i="24" s="1"/>
  <c r="A315" i="24"/>
  <c r="E314" i="18"/>
  <c r="C315" i="18"/>
  <c r="B316" i="18"/>
  <c r="D315" i="18"/>
  <c r="A315" i="18"/>
  <c r="E317" i="36" l="1"/>
  <c r="C318" i="36"/>
  <c r="E318" i="34"/>
  <c r="A318" i="36"/>
  <c r="B319" i="36"/>
  <c r="D318" i="36"/>
  <c r="D319" i="34"/>
  <c r="C319" i="34"/>
  <c r="A319" i="34"/>
  <c r="B320" i="34"/>
  <c r="E316" i="29"/>
  <c r="C317" i="29"/>
  <c r="A317" i="29"/>
  <c r="D317" i="29"/>
  <c r="B318" i="29"/>
  <c r="E317" i="28"/>
  <c r="D318" i="28"/>
  <c r="C318" i="28"/>
  <c r="E317" i="25"/>
  <c r="D318" i="25"/>
  <c r="C318" i="25"/>
  <c r="B319" i="28"/>
  <c r="A318" i="28"/>
  <c r="B319" i="25"/>
  <c r="A318" i="25"/>
  <c r="D317" i="24"/>
  <c r="C317" i="24"/>
  <c r="B318" i="24"/>
  <c r="E318" i="24" s="1"/>
  <c r="A316" i="24"/>
  <c r="E315" i="18"/>
  <c r="C316" i="18"/>
  <c r="A316" i="18"/>
  <c r="B317" i="18"/>
  <c r="D316" i="18"/>
  <c r="E318" i="36" l="1"/>
  <c r="C319" i="36"/>
  <c r="E319" i="34"/>
  <c r="D319" i="36"/>
  <c r="A319" i="36"/>
  <c r="B320" i="36"/>
  <c r="D320" i="34"/>
  <c r="C320" i="34"/>
  <c r="A320" i="34"/>
  <c r="B321" i="34"/>
  <c r="E317" i="29"/>
  <c r="C318" i="29"/>
  <c r="D318" i="29"/>
  <c r="A318" i="29"/>
  <c r="B319" i="29"/>
  <c r="E318" i="28"/>
  <c r="D319" i="28"/>
  <c r="C319" i="28"/>
  <c r="E318" i="25"/>
  <c r="D319" i="25"/>
  <c r="C319" i="25"/>
  <c r="B320" i="28"/>
  <c r="A319" i="28"/>
  <c r="B320" i="25"/>
  <c r="A319" i="25"/>
  <c r="D318" i="24"/>
  <c r="C318" i="24"/>
  <c r="A317" i="24"/>
  <c r="B319" i="24"/>
  <c r="E319" i="24" s="1"/>
  <c r="E316" i="18"/>
  <c r="C317" i="18"/>
  <c r="D317" i="18"/>
  <c r="A317" i="18"/>
  <c r="B318" i="18"/>
  <c r="E319" i="36" l="1"/>
  <c r="C320" i="36"/>
  <c r="E320" i="34"/>
  <c r="B321" i="36"/>
  <c r="D320" i="36"/>
  <c r="A320" i="36"/>
  <c r="D321" i="34"/>
  <c r="C321" i="34"/>
  <c r="B322" i="34"/>
  <c r="A321" i="34"/>
  <c r="E318" i="29"/>
  <c r="C319" i="29"/>
  <c r="B320" i="29"/>
  <c r="D319" i="29"/>
  <c r="A319" i="29"/>
  <c r="E319" i="28"/>
  <c r="D320" i="28"/>
  <c r="C320" i="28"/>
  <c r="E319" i="25"/>
  <c r="D320" i="25"/>
  <c r="C320" i="25"/>
  <c r="A320" i="28"/>
  <c r="B321" i="28"/>
  <c r="A320" i="25"/>
  <c r="B321" i="25"/>
  <c r="D319" i="24"/>
  <c r="C319" i="24"/>
  <c r="B320" i="24"/>
  <c r="E320" i="24" s="1"/>
  <c r="A318" i="24"/>
  <c r="E317" i="18"/>
  <c r="C318" i="18"/>
  <c r="B319" i="18"/>
  <c r="D318" i="18"/>
  <c r="A318" i="18"/>
  <c r="E320" i="36" l="1"/>
  <c r="C321" i="36"/>
  <c r="E321" i="34"/>
  <c r="B322" i="36"/>
  <c r="D321" i="36"/>
  <c r="A321" i="36"/>
  <c r="D322" i="34"/>
  <c r="C322" i="34"/>
  <c r="B323" i="34"/>
  <c r="A322" i="34"/>
  <c r="E319" i="29"/>
  <c r="C320" i="29"/>
  <c r="A320" i="29"/>
  <c r="B321" i="29"/>
  <c r="D320" i="29"/>
  <c r="E320" i="28"/>
  <c r="D321" i="28"/>
  <c r="C321" i="28"/>
  <c r="E320" i="25"/>
  <c r="D321" i="25"/>
  <c r="C321" i="25"/>
  <c r="A321" i="28"/>
  <c r="B322" i="28"/>
  <c r="A321" i="25"/>
  <c r="E321" i="25" s="1"/>
  <c r="B322" i="25"/>
  <c r="D320" i="24"/>
  <c r="C320" i="24"/>
  <c r="A319" i="24"/>
  <c r="B321" i="24"/>
  <c r="E321" i="24" s="1"/>
  <c r="E318" i="18"/>
  <c r="C319" i="18"/>
  <c r="B320" i="18"/>
  <c r="D319" i="18"/>
  <c r="A319" i="18"/>
  <c r="E321" i="36" l="1"/>
  <c r="C322" i="36"/>
  <c r="E322" i="34"/>
  <c r="A322" i="36"/>
  <c r="D322" i="36"/>
  <c r="B323" i="36"/>
  <c r="D323" i="34"/>
  <c r="C323" i="34"/>
  <c r="A323" i="34"/>
  <c r="B324" i="34"/>
  <c r="E320" i="29"/>
  <c r="C321" i="29"/>
  <c r="D321" i="29"/>
  <c r="A321" i="29"/>
  <c r="B322" i="29"/>
  <c r="E321" i="28"/>
  <c r="D322" i="28"/>
  <c r="C322" i="28"/>
  <c r="D322" i="25"/>
  <c r="C322" i="25"/>
  <c r="B323" i="28"/>
  <c r="A322" i="28"/>
  <c r="B323" i="25"/>
  <c r="A322" i="25"/>
  <c r="E322" i="25" s="1"/>
  <c r="D321" i="24"/>
  <c r="C321" i="24"/>
  <c r="A320" i="24"/>
  <c r="B322" i="24"/>
  <c r="E322" i="24" s="1"/>
  <c r="A321" i="24"/>
  <c r="E319" i="18"/>
  <c r="C320" i="18"/>
  <c r="A320" i="18"/>
  <c r="B321" i="18"/>
  <c r="D320" i="18"/>
  <c r="E322" i="36" l="1"/>
  <c r="C323" i="36"/>
  <c r="E323" i="34"/>
  <c r="D323" i="36"/>
  <c r="A323" i="36"/>
  <c r="B324" i="36"/>
  <c r="D324" i="34"/>
  <c r="C324" i="34"/>
  <c r="A324" i="34"/>
  <c r="B325" i="34"/>
  <c r="E321" i="29"/>
  <c r="C322" i="29"/>
  <c r="A322" i="29"/>
  <c r="D322" i="29"/>
  <c r="B323" i="29"/>
  <c r="E322" i="28"/>
  <c r="D323" i="28"/>
  <c r="C323" i="28"/>
  <c r="D323" i="25"/>
  <c r="C323" i="25"/>
  <c r="B324" i="28"/>
  <c r="A323" i="28"/>
  <c r="B324" i="25"/>
  <c r="A323" i="25"/>
  <c r="C322" i="24"/>
  <c r="D322" i="24"/>
  <c r="B323" i="24"/>
  <c r="E323" i="24" s="1"/>
  <c r="E320" i="18"/>
  <c r="C321" i="18"/>
  <c r="D321" i="18"/>
  <c r="A321" i="18"/>
  <c r="B322" i="18"/>
  <c r="E323" i="36" l="1"/>
  <c r="C324" i="36"/>
  <c r="E324" i="34"/>
  <c r="B325" i="36"/>
  <c r="D324" i="36"/>
  <c r="A324" i="36"/>
  <c r="D325" i="34"/>
  <c r="C325" i="34"/>
  <c r="B326" i="34"/>
  <c r="A325" i="34"/>
  <c r="E322" i="29"/>
  <c r="C323" i="29"/>
  <c r="B324" i="29"/>
  <c r="D323" i="29"/>
  <c r="A323" i="29"/>
  <c r="E323" i="28"/>
  <c r="D324" i="28"/>
  <c r="C324" i="28"/>
  <c r="E323" i="25"/>
  <c r="D324" i="25"/>
  <c r="C324" i="25"/>
  <c r="A324" i="28"/>
  <c r="B325" i="28"/>
  <c r="A324" i="25"/>
  <c r="B325" i="25"/>
  <c r="D323" i="24"/>
  <c r="C323" i="24"/>
  <c r="A322" i="24"/>
  <c r="B324" i="24"/>
  <c r="E324" i="24" s="1"/>
  <c r="E321" i="18"/>
  <c r="C322" i="18"/>
  <c r="B323" i="18"/>
  <c r="D322" i="18"/>
  <c r="A322" i="18"/>
  <c r="E324" i="36" l="1"/>
  <c r="C325" i="36"/>
  <c r="E325" i="34"/>
  <c r="B326" i="36"/>
  <c r="D325" i="36"/>
  <c r="A325" i="36"/>
  <c r="D326" i="34"/>
  <c r="C326" i="34"/>
  <c r="B327" i="34"/>
  <c r="A326" i="34"/>
  <c r="E323" i="29"/>
  <c r="C324" i="29"/>
  <c r="B325" i="29"/>
  <c r="D324" i="29"/>
  <c r="A324" i="29"/>
  <c r="E324" i="28"/>
  <c r="D325" i="28"/>
  <c r="C325" i="28"/>
  <c r="E324" i="25"/>
  <c r="D325" i="25"/>
  <c r="C325" i="25"/>
  <c r="A325" i="28"/>
  <c r="E325" i="28" s="1"/>
  <c r="B326" i="28"/>
  <c r="A325" i="25"/>
  <c r="B326" i="25"/>
  <c r="D324" i="24"/>
  <c r="C324" i="24"/>
  <c r="A323" i="24"/>
  <c r="B325" i="24"/>
  <c r="E325" i="24" s="1"/>
  <c r="E322" i="18"/>
  <c r="C323" i="18"/>
  <c r="B324" i="18"/>
  <c r="D323" i="18"/>
  <c r="A323" i="18"/>
  <c r="E325" i="36" l="1"/>
  <c r="C326" i="36"/>
  <c r="E326" i="34"/>
  <c r="A326" i="36"/>
  <c r="B327" i="36"/>
  <c r="D326" i="36"/>
  <c r="D327" i="34"/>
  <c r="C327" i="34"/>
  <c r="A327" i="34"/>
  <c r="B328" i="34"/>
  <c r="E324" i="29"/>
  <c r="C325" i="29"/>
  <c r="D325" i="29"/>
  <c r="A325" i="29"/>
  <c r="B326" i="29"/>
  <c r="D326" i="28"/>
  <c r="C326" i="28"/>
  <c r="E325" i="25"/>
  <c r="D326" i="25"/>
  <c r="C326" i="25"/>
  <c r="B327" i="28"/>
  <c r="A326" i="28"/>
  <c r="E326" i="28" s="1"/>
  <c r="B327" i="25"/>
  <c r="A326" i="25"/>
  <c r="D325" i="24"/>
  <c r="C325" i="24"/>
  <c r="B326" i="24"/>
  <c r="E326" i="24" s="1"/>
  <c r="A325" i="24"/>
  <c r="A324" i="24"/>
  <c r="E323" i="18"/>
  <c r="C324" i="18"/>
  <c r="A324" i="18"/>
  <c r="B325" i="18"/>
  <c r="D324" i="18"/>
  <c r="E326" i="36" l="1"/>
  <c r="C327" i="36"/>
  <c r="E327" i="34"/>
  <c r="D327" i="36"/>
  <c r="A327" i="36"/>
  <c r="B328" i="36"/>
  <c r="D328" i="34"/>
  <c r="C328" i="34"/>
  <c r="A328" i="34"/>
  <c r="B329" i="34"/>
  <c r="E325" i="29"/>
  <c r="C326" i="29"/>
  <c r="D326" i="29"/>
  <c r="A326" i="29"/>
  <c r="B327" i="29"/>
  <c r="D327" i="28"/>
  <c r="C327" i="28"/>
  <c r="E326" i="25"/>
  <c r="D327" i="25"/>
  <c r="C327" i="25"/>
  <c r="B328" i="28"/>
  <c r="A327" i="28"/>
  <c r="B328" i="25"/>
  <c r="A327" i="25"/>
  <c r="D326" i="24"/>
  <c r="C326" i="24"/>
  <c r="B327" i="24"/>
  <c r="E327" i="24" s="1"/>
  <c r="E324" i="18"/>
  <c r="C325" i="18"/>
  <c r="D325" i="18"/>
  <c r="A325" i="18"/>
  <c r="B326" i="18"/>
  <c r="E327" i="36" l="1"/>
  <c r="C328" i="36"/>
  <c r="E328" i="34"/>
  <c r="B329" i="36"/>
  <c r="D328" i="36"/>
  <c r="A328" i="36"/>
  <c r="D329" i="34"/>
  <c r="C329" i="34"/>
  <c r="B330" i="34"/>
  <c r="A329" i="34"/>
  <c r="E326" i="29"/>
  <c r="C327" i="29"/>
  <c r="B328" i="29"/>
  <c r="A327" i="29"/>
  <c r="D327" i="29"/>
  <c r="E327" i="28"/>
  <c r="D328" i="28"/>
  <c r="C328" i="28"/>
  <c r="E327" i="25"/>
  <c r="D328" i="25"/>
  <c r="C328" i="25"/>
  <c r="A328" i="28"/>
  <c r="B329" i="28"/>
  <c r="A328" i="25"/>
  <c r="B329" i="25"/>
  <c r="D327" i="24"/>
  <c r="C327" i="24"/>
  <c r="A326" i="24"/>
  <c r="B328" i="24"/>
  <c r="E328" i="24" s="1"/>
  <c r="E325" i="18"/>
  <c r="C326" i="18"/>
  <c r="B327" i="18"/>
  <c r="D326" i="18"/>
  <c r="A326" i="18"/>
  <c r="E328" i="36" l="1"/>
  <c r="C329" i="36"/>
  <c r="E329" i="34"/>
  <c r="B330" i="36"/>
  <c r="D329" i="36"/>
  <c r="A329" i="36"/>
  <c r="D330" i="34"/>
  <c r="C330" i="34"/>
  <c r="B331" i="34"/>
  <c r="A330" i="34"/>
  <c r="E327" i="29"/>
  <c r="C328" i="29"/>
  <c r="A328" i="29"/>
  <c r="D328" i="29"/>
  <c r="B329" i="29"/>
  <c r="E328" i="28"/>
  <c r="C329" i="28"/>
  <c r="D329" i="28"/>
  <c r="E328" i="25"/>
  <c r="D329" i="25"/>
  <c r="C329" i="25"/>
  <c r="A329" i="28"/>
  <c r="B330" i="28"/>
  <c r="A329" i="25"/>
  <c r="B330" i="25"/>
  <c r="C328" i="24"/>
  <c r="D328" i="24"/>
  <c r="A327" i="24"/>
  <c r="B329" i="24"/>
  <c r="E329" i="24" s="1"/>
  <c r="E326" i="18"/>
  <c r="C327" i="18"/>
  <c r="B328" i="18"/>
  <c r="D327" i="18"/>
  <c r="A327" i="18"/>
  <c r="E329" i="36" l="1"/>
  <c r="C330" i="36"/>
  <c r="E330" i="34"/>
  <c r="A330" i="36"/>
  <c r="D330" i="36"/>
  <c r="B331" i="36"/>
  <c r="D331" i="34"/>
  <c r="C331" i="34"/>
  <c r="A331" i="34"/>
  <c r="B332" i="34"/>
  <c r="E328" i="29"/>
  <c r="C329" i="29"/>
  <c r="D329" i="29"/>
  <c r="A329" i="29"/>
  <c r="B330" i="29"/>
  <c r="E329" i="28"/>
  <c r="D330" i="28"/>
  <c r="C330" i="28"/>
  <c r="E329" i="25"/>
  <c r="D330" i="25"/>
  <c r="C330" i="25"/>
  <c r="B331" i="28"/>
  <c r="A330" i="28"/>
  <c r="B331" i="25"/>
  <c r="A330" i="25"/>
  <c r="D329" i="24"/>
  <c r="C329" i="24"/>
  <c r="A328" i="24"/>
  <c r="B330" i="24"/>
  <c r="E330" i="24" s="1"/>
  <c r="E327" i="18"/>
  <c r="C328" i="18"/>
  <c r="A328" i="18"/>
  <c r="B329" i="18"/>
  <c r="D328" i="18"/>
  <c r="E330" i="36" l="1"/>
  <c r="C331" i="36"/>
  <c r="E331" i="34"/>
  <c r="D331" i="36"/>
  <c r="A331" i="36"/>
  <c r="B332" i="36"/>
  <c r="D332" i="34"/>
  <c r="C332" i="34"/>
  <c r="A332" i="34"/>
  <c r="B333" i="34"/>
  <c r="E329" i="29"/>
  <c r="C330" i="29"/>
  <c r="D330" i="29"/>
  <c r="A330" i="29"/>
  <c r="B331" i="29"/>
  <c r="E330" i="28"/>
  <c r="D331" i="28"/>
  <c r="C331" i="28"/>
  <c r="E330" i="25"/>
  <c r="D331" i="25"/>
  <c r="C331" i="25"/>
  <c r="B332" i="28"/>
  <c r="A331" i="28"/>
  <c r="B332" i="25"/>
  <c r="A331" i="25"/>
  <c r="D330" i="24"/>
  <c r="C330" i="24"/>
  <c r="A329" i="24"/>
  <c r="B331" i="24"/>
  <c r="E331" i="24" s="1"/>
  <c r="E328" i="18"/>
  <c r="C329" i="18"/>
  <c r="D329" i="18"/>
  <c r="A329" i="18"/>
  <c r="B330" i="18"/>
  <c r="E331" i="36" l="1"/>
  <c r="C332" i="36"/>
  <c r="E332" i="34"/>
  <c r="B333" i="36"/>
  <c r="D332" i="36"/>
  <c r="A332" i="36"/>
  <c r="D333" i="34"/>
  <c r="C333" i="34"/>
  <c r="B334" i="34"/>
  <c r="A333" i="34"/>
  <c r="E330" i="29"/>
  <c r="C331" i="29"/>
  <c r="B332" i="29"/>
  <c r="D331" i="29"/>
  <c r="A331" i="29"/>
  <c r="E331" i="28"/>
  <c r="D332" i="28"/>
  <c r="C332" i="28"/>
  <c r="E331" i="25"/>
  <c r="D332" i="25"/>
  <c r="C332" i="25"/>
  <c r="A332" i="28"/>
  <c r="B333" i="28"/>
  <c r="A332" i="25"/>
  <c r="B333" i="25"/>
  <c r="D331" i="24"/>
  <c r="C331" i="24"/>
  <c r="B332" i="24"/>
  <c r="E332" i="24" s="1"/>
  <c r="A330" i="24"/>
  <c r="E329" i="18"/>
  <c r="C330" i="18"/>
  <c r="B331" i="18"/>
  <c r="D330" i="18"/>
  <c r="A330" i="18"/>
  <c r="E332" i="36" l="1"/>
  <c r="C333" i="36"/>
  <c r="E333" i="34"/>
  <c r="B334" i="36"/>
  <c r="D333" i="36"/>
  <c r="A333" i="36"/>
  <c r="D334" i="34"/>
  <c r="C334" i="34"/>
  <c r="B335" i="34"/>
  <c r="A334" i="34"/>
  <c r="E331" i="29"/>
  <c r="C332" i="29"/>
  <c r="A332" i="29"/>
  <c r="B333" i="29"/>
  <c r="D332" i="29"/>
  <c r="E332" i="28"/>
  <c r="D333" i="28"/>
  <c r="C333" i="28"/>
  <c r="E332" i="25"/>
  <c r="D333" i="25"/>
  <c r="C333" i="25"/>
  <c r="A333" i="28"/>
  <c r="B334" i="28"/>
  <c r="A333" i="25"/>
  <c r="B334" i="25"/>
  <c r="D332" i="24"/>
  <c r="C332" i="24"/>
  <c r="A331" i="24"/>
  <c r="B333" i="24"/>
  <c r="E333" i="24" s="1"/>
  <c r="E330" i="18"/>
  <c r="C331" i="18"/>
  <c r="A331" i="18" s="1"/>
  <c r="B332" i="18"/>
  <c r="D331" i="18"/>
  <c r="E333" i="36" l="1"/>
  <c r="C334" i="36"/>
  <c r="E334" i="34"/>
  <c r="A334" i="36"/>
  <c r="B335" i="36"/>
  <c r="D334" i="36"/>
  <c r="D335" i="34"/>
  <c r="C335" i="34"/>
  <c r="A335" i="34"/>
  <c r="B336" i="34"/>
  <c r="E332" i="29"/>
  <c r="C333" i="29"/>
  <c r="D333" i="29"/>
  <c r="A333" i="29"/>
  <c r="B334" i="29"/>
  <c r="E333" i="28"/>
  <c r="D334" i="28"/>
  <c r="C334" i="28"/>
  <c r="E333" i="25"/>
  <c r="D334" i="25"/>
  <c r="C334" i="25"/>
  <c r="B335" i="28"/>
  <c r="A334" i="28"/>
  <c r="E334" i="28" s="1"/>
  <c r="B335" i="25"/>
  <c r="A334" i="25"/>
  <c r="C333" i="24"/>
  <c r="D333" i="24"/>
  <c r="A332" i="24"/>
  <c r="A333" i="24"/>
  <c r="B334" i="24"/>
  <c r="E334" i="24" s="1"/>
  <c r="E331" i="18"/>
  <c r="C332" i="18"/>
  <c r="A332" i="18"/>
  <c r="B333" i="18"/>
  <c r="D332" i="18"/>
  <c r="E334" i="36" l="1"/>
  <c r="C335" i="36"/>
  <c r="E335" i="34"/>
  <c r="D335" i="36"/>
  <c r="A335" i="36"/>
  <c r="B336" i="36"/>
  <c r="D336" i="34"/>
  <c r="C336" i="34"/>
  <c r="A336" i="34"/>
  <c r="B337" i="34"/>
  <c r="E333" i="29"/>
  <c r="C334" i="29"/>
  <c r="D334" i="29"/>
  <c r="A334" i="29"/>
  <c r="B335" i="29"/>
  <c r="D335" i="28"/>
  <c r="C335" i="28"/>
  <c r="E334" i="25"/>
  <c r="D335" i="25"/>
  <c r="C335" i="25"/>
  <c r="B336" i="28"/>
  <c r="A335" i="28"/>
  <c r="B336" i="25"/>
  <c r="A335" i="25"/>
  <c r="D334" i="24"/>
  <c r="C334" i="24"/>
  <c r="B335" i="24"/>
  <c r="E335" i="24" s="1"/>
  <c r="A334" i="24"/>
  <c r="E332" i="18"/>
  <c r="C333" i="18"/>
  <c r="D333" i="18"/>
  <c r="A333" i="18"/>
  <c r="B334" i="18"/>
  <c r="E335" i="36" l="1"/>
  <c r="C336" i="36"/>
  <c r="E336" i="34"/>
  <c r="B337" i="36"/>
  <c r="D336" i="36"/>
  <c r="A336" i="36"/>
  <c r="D337" i="34"/>
  <c r="C337" i="34"/>
  <c r="B338" i="34"/>
  <c r="A337" i="34"/>
  <c r="E334" i="29"/>
  <c r="C335" i="29"/>
  <c r="B336" i="29"/>
  <c r="D335" i="29"/>
  <c r="A335" i="29"/>
  <c r="E335" i="28"/>
  <c r="D336" i="28"/>
  <c r="C336" i="28"/>
  <c r="E335" i="25"/>
  <c r="D336" i="25"/>
  <c r="C336" i="25"/>
  <c r="A336" i="28"/>
  <c r="B337" i="28"/>
  <c r="A336" i="25"/>
  <c r="B337" i="25"/>
  <c r="D335" i="24"/>
  <c r="C335" i="24"/>
  <c r="B336" i="24"/>
  <c r="E336" i="24" s="1"/>
  <c r="E333" i="18"/>
  <c r="C334" i="18"/>
  <c r="B335" i="18"/>
  <c r="D334" i="18"/>
  <c r="A334" i="18"/>
  <c r="E334" i="18" s="1"/>
  <c r="E336" i="36" l="1"/>
  <c r="C337" i="36"/>
  <c r="E337" i="34"/>
  <c r="B338" i="36"/>
  <c r="D337" i="36"/>
  <c r="A337" i="36"/>
  <c r="D338" i="34"/>
  <c r="C338" i="34"/>
  <c r="B339" i="34"/>
  <c r="A338" i="34"/>
  <c r="E335" i="29"/>
  <c r="C336" i="29"/>
  <c r="A336" i="29"/>
  <c r="B337" i="29"/>
  <c r="D336" i="29"/>
  <c r="E336" i="28"/>
  <c r="D337" i="28"/>
  <c r="C337" i="28"/>
  <c r="E336" i="25"/>
  <c r="D337" i="25"/>
  <c r="C337" i="25"/>
  <c r="A337" i="28"/>
  <c r="B338" i="28"/>
  <c r="A337" i="25"/>
  <c r="B338" i="25"/>
  <c r="D336" i="24"/>
  <c r="C336" i="24"/>
  <c r="A336" i="24"/>
  <c r="B337" i="24"/>
  <c r="E337" i="24" s="1"/>
  <c r="A335" i="24"/>
  <c r="C335" i="18"/>
  <c r="B336" i="18"/>
  <c r="D335" i="18"/>
  <c r="A335" i="18"/>
  <c r="E337" i="36" l="1"/>
  <c r="C338" i="36"/>
  <c r="E338" i="34"/>
  <c r="A338" i="36"/>
  <c r="D338" i="36"/>
  <c r="B339" i="36"/>
  <c r="D339" i="34"/>
  <c r="C339" i="34"/>
  <c r="A339" i="34"/>
  <c r="B340" i="34"/>
  <c r="E336" i="29"/>
  <c r="C337" i="29"/>
  <c r="D337" i="29"/>
  <c r="A337" i="29"/>
  <c r="B338" i="29"/>
  <c r="E337" i="28"/>
  <c r="D338" i="28"/>
  <c r="C338" i="28"/>
  <c r="E337" i="25"/>
  <c r="D338" i="25"/>
  <c r="C338" i="25"/>
  <c r="B339" i="28"/>
  <c r="A338" i="28"/>
  <c r="B339" i="25"/>
  <c r="A338" i="25"/>
  <c r="D337" i="24"/>
  <c r="C337" i="24"/>
  <c r="B338" i="24"/>
  <c r="E338" i="24" s="1"/>
  <c r="E335" i="18"/>
  <c r="C336" i="18"/>
  <c r="A336" i="18"/>
  <c r="B337" i="18"/>
  <c r="D336" i="18"/>
  <c r="E338" i="36" l="1"/>
  <c r="C339" i="36"/>
  <c r="E339" i="34"/>
  <c r="D339" i="36"/>
  <c r="A339" i="36"/>
  <c r="B340" i="36"/>
  <c r="D340" i="34"/>
  <c r="C340" i="34"/>
  <c r="A340" i="34"/>
  <c r="B341" i="34"/>
  <c r="E337" i="29"/>
  <c r="C338" i="29"/>
  <c r="D338" i="29"/>
  <c r="A338" i="29"/>
  <c r="B339" i="29"/>
  <c r="E338" i="28"/>
  <c r="D339" i="28"/>
  <c r="C339" i="28"/>
  <c r="E338" i="25"/>
  <c r="D339" i="25"/>
  <c r="C339" i="25"/>
  <c r="B340" i="28"/>
  <c r="A339" i="28"/>
  <c r="B340" i="25"/>
  <c r="A339" i="25"/>
  <c r="D338" i="24"/>
  <c r="C338" i="24"/>
  <c r="A337" i="24"/>
  <c r="A338" i="24"/>
  <c r="B339" i="24"/>
  <c r="E339" i="24" s="1"/>
  <c r="E336" i="18"/>
  <c r="C337" i="18"/>
  <c r="D337" i="18"/>
  <c r="A337" i="18"/>
  <c r="B338" i="18"/>
  <c r="E339" i="36" l="1"/>
  <c r="C340" i="36"/>
  <c r="E340" i="34"/>
  <c r="B341" i="36"/>
  <c r="D340" i="36"/>
  <c r="A340" i="36"/>
  <c r="D341" i="34"/>
  <c r="C341" i="34"/>
  <c r="B342" i="34"/>
  <c r="A341" i="34"/>
  <c r="E338" i="29"/>
  <c r="C339" i="29"/>
  <c r="B340" i="29"/>
  <c r="A339" i="29"/>
  <c r="D339" i="29"/>
  <c r="E339" i="28"/>
  <c r="D340" i="28"/>
  <c r="C340" i="28"/>
  <c r="E339" i="25"/>
  <c r="D340" i="25"/>
  <c r="C340" i="25"/>
  <c r="A340" i="28"/>
  <c r="B341" i="28"/>
  <c r="A340" i="25"/>
  <c r="B341" i="25"/>
  <c r="D339" i="24"/>
  <c r="C339" i="24"/>
  <c r="B340" i="24"/>
  <c r="E340" i="24" s="1"/>
  <c r="A339" i="24"/>
  <c r="E337" i="18"/>
  <c r="C338" i="18"/>
  <c r="B339" i="18"/>
  <c r="D338" i="18"/>
  <c r="A338" i="18"/>
  <c r="E340" i="36" l="1"/>
  <c r="C341" i="36"/>
  <c r="E341" i="34"/>
  <c r="B342" i="36"/>
  <c r="A341" i="36"/>
  <c r="D341" i="36"/>
  <c r="D342" i="34"/>
  <c r="C342" i="34"/>
  <c r="B343" i="34"/>
  <c r="A342" i="34"/>
  <c r="E339" i="29"/>
  <c r="C340" i="29"/>
  <c r="B341" i="29"/>
  <c r="D340" i="29"/>
  <c r="A340" i="29"/>
  <c r="E340" i="28"/>
  <c r="D341" i="28"/>
  <c r="C341" i="28"/>
  <c r="E340" i="25"/>
  <c r="D341" i="25"/>
  <c r="C341" i="25"/>
  <c r="A341" i="28"/>
  <c r="B342" i="28"/>
  <c r="A341" i="25"/>
  <c r="B342" i="25"/>
  <c r="D340" i="24"/>
  <c r="C340" i="24"/>
  <c r="B341" i="24"/>
  <c r="E341" i="24" s="1"/>
  <c r="E338" i="18"/>
  <c r="C339" i="18"/>
  <c r="B340" i="18"/>
  <c r="D339" i="18"/>
  <c r="A339" i="18"/>
  <c r="E341" i="36" l="1"/>
  <c r="C342" i="36"/>
  <c r="E342" i="34"/>
  <c r="D342" i="36"/>
  <c r="A342" i="36"/>
  <c r="B343" i="36"/>
  <c r="D343" i="34"/>
  <c r="C343" i="34"/>
  <c r="A343" i="34"/>
  <c r="B344" i="34"/>
  <c r="E340" i="29"/>
  <c r="C341" i="29"/>
  <c r="D341" i="29"/>
  <c r="B342" i="29"/>
  <c r="A341" i="29"/>
  <c r="E341" i="28"/>
  <c r="D342" i="28"/>
  <c r="C342" i="28"/>
  <c r="E341" i="25"/>
  <c r="D342" i="25"/>
  <c r="C342" i="25"/>
  <c r="B343" i="28"/>
  <c r="A342" i="28"/>
  <c r="B343" i="25"/>
  <c r="A342" i="25"/>
  <c r="E342" i="25" s="1"/>
  <c r="D341" i="24"/>
  <c r="C341" i="24"/>
  <c r="A340" i="24"/>
  <c r="B342" i="24"/>
  <c r="E342" i="24" s="1"/>
  <c r="A341" i="24"/>
  <c r="E339" i="18"/>
  <c r="C340" i="18"/>
  <c r="A340" i="18"/>
  <c r="B341" i="18"/>
  <c r="D340" i="18"/>
  <c r="E342" i="36" l="1"/>
  <c r="C343" i="36"/>
  <c r="E343" i="34"/>
  <c r="A343" i="36"/>
  <c r="B344" i="36"/>
  <c r="D343" i="36"/>
  <c r="D344" i="34"/>
  <c r="C344" i="34"/>
  <c r="B345" i="34"/>
  <c r="A344" i="34"/>
  <c r="E341" i="29"/>
  <c r="C342" i="29"/>
  <c r="D342" i="29"/>
  <c r="A342" i="29"/>
  <c r="B343" i="29"/>
  <c r="E342" i="28"/>
  <c r="D343" i="28"/>
  <c r="C343" i="28"/>
  <c r="D343" i="25"/>
  <c r="C343" i="25"/>
  <c r="B344" i="28"/>
  <c r="A343" i="28"/>
  <c r="B344" i="25"/>
  <c r="A343" i="25"/>
  <c r="D342" i="24"/>
  <c r="C342" i="24"/>
  <c r="B343" i="24"/>
  <c r="E343" i="24" s="1"/>
  <c r="E340" i="18"/>
  <c r="C341" i="18"/>
  <c r="D341" i="18"/>
  <c r="A341" i="18"/>
  <c r="B342" i="18"/>
  <c r="E343" i="36" l="1"/>
  <c r="C344" i="36"/>
  <c r="E344" i="34"/>
  <c r="D344" i="36"/>
  <c r="B345" i="36"/>
  <c r="A344" i="36"/>
  <c r="D345" i="34"/>
  <c r="C345" i="34"/>
  <c r="A345" i="34"/>
  <c r="B346" i="34"/>
  <c r="E342" i="29"/>
  <c r="C343" i="29"/>
  <c r="B344" i="29"/>
  <c r="D343" i="29"/>
  <c r="A343" i="29"/>
  <c r="E343" i="28"/>
  <c r="D344" i="28"/>
  <c r="C344" i="28"/>
  <c r="E343" i="25"/>
  <c r="D344" i="25"/>
  <c r="C344" i="25"/>
  <c r="A344" i="28"/>
  <c r="B345" i="28"/>
  <c r="A344" i="25"/>
  <c r="B345" i="25"/>
  <c r="D343" i="24"/>
  <c r="C343" i="24"/>
  <c r="A342" i="24"/>
  <c r="B344" i="24"/>
  <c r="E344" i="24" s="1"/>
  <c r="E341" i="18"/>
  <c r="C342" i="18"/>
  <c r="B343" i="18"/>
  <c r="D342" i="18"/>
  <c r="A342" i="18"/>
  <c r="E344" i="36" l="1"/>
  <c r="C345" i="36"/>
  <c r="E345" i="34"/>
  <c r="B346" i="36"/>
  <c r="D345" i="36"/>
  <c r="A345" i="36"/>
  <c r="D346" i="34"/>
  <c r="C346" i="34"/>
  <c r="A346" i="34"/>
  <c r="B347" i="34"/>
  <c r="E343" i="29"/>
  <c r="C344" i="29"/>
  <c r="A344" i="29"/>
  <c r="B345" i="29"/>
  <c r="D344" i="29"/>
  <c r="E344" i="28"/>
  <c r="D345" i="28"/>
  <c r="C345" i="28"/>
  <c r="E344" i="25"/>
  <c r="D345" i="25"/>
  <c r="C345" i="25"/>
  <c r="A345" i="28"/>
  <c r="B346" i="28"/>
  <c r="A345" i="25"/>
  <c r="B346" i="25"/>
  <c r="D344" i="24"/>
  <c r="C344" i="24"/>
  <c r="B345" i="24"/>
  <c r="E345" i="24" s="1"/>
  <c r="A343" i="24"/>
  <c r="E342" i="18"/>
  <c r="C343" i="18"/>
  <c r="B344" i="18"/>
  <c r="D343" i="18"/>
  <c r="A343" i="18"/>
  <c r="E345" i="36" l="1"/>
  <c r="C346" i="36"/>
  <c r="E346" i="34"/>
  <c r="B347" i="36"/>
  <c r="D346" i="36"/>
  <c r="A346" i="36"/>
  <c r="D347" i="34"/>
  <c r="C347" i="34"/>
  <c r="B348" i="34"/>
  <c r="A347" i="34"/>
  <c r="E344" i="29"/>
  <c r="C345" i="29"/>
  <c r="D345" i="29"/>
  <c r="A345" i="29"/>
  <c r="B346" i="29"/>
  <c r="E345" i="28"/>
  <c r="D346" i="28"/>
  <c r="C346" i="28"/>
  <c r="E345" i="25"/>
  <c r="D346" i="25"/>
  <c r="C346" i="25"/>
  <c r="B347" i="28"/>
  <c r="A346" i="28"/>
  <c r="B347" i="25"/>
  <c r="A346" i="25"/>
  <c r="D345" i="24"/>
  <c r="C345" i="24"/>
  <c r="B346" i="24"/>
  <c r="E346" i="24" s="1"/>
  <c r="A345" i="24"/>
  <c r="A344" i="24"/>
  <c r="E343" i="18"/>
  <c r="C344" i="18"/>
  <c r="A344" i="18"/>
  <c r="B345" i="18"/>
  <c r="D344" i="18"/>
  <c r="E346" i="36" l="1"/>
  <c r="C347" i="36"/>
  <c r="E347" i="34"/>
  <c r="A347" i="36"/>
  <c r="B348" i="36"/>
  <c r="D347" i="36"/>
  <c r="D348" i="34"/>
  <c r="C348" i="34"/>
  <c r="B349" i="34"/>
  <c r="A348" i="34"/>
  <c r="E345" i="29"/>
  <c r="C346" i="29"/>
  <c r="D346" i="29"/>
  <c r="A346" i="29"/>
  <c r="B347" i="29"/>
  <c r="E346" i="28"/>
  <c r="D347" i="28"/>
  <c r="C347" i="28"/>
  <c r="E346" i="25"/>
  <c r="D347" i="25"/>
  <c r="C347" i="25"/>
  <c r="B348" i="28"/>
  <c r="A347" i="28"/>
  <c r="B348" i="25"/>
  <c r="A347" i="25"/>
  <c r="D346" i="24"/>
  <c r="C346" i="24"/>
  <c r="B347" i="24"/>
  <c r="E347" i="24" s="1"/>
  <c r="E344" i="18"/>
  <c r="C345" i="18"/>
  <c r="D345" i="18"/>
  <c r="A345" i="18"/>
  <c r="B346" i="18"/>
  <c r="E347" i="36" l="1"/>
  <c r="C348" i="36"/>
  <c r="E348" i="34"/>
  <c r="D348" i="36"/>
  <c r="B349" i="36"/>
  <c r="A348" i="36"/>
  <c r="D349" i="34"/>
  <c r="C349" i="34"/>
  <c r="B350" i="34"/>
  <c r="A349" i="34"/>
  <c r="E346" i="29"/>
  <c r="C347" i="29"/>
  <c r="B348" i="29"/>
  <c r="A347" i="29"/>
  <c r="D347" i="29"/>
  <c r="E347" i="28"/>
  <c r="D348" i="28"/>
  <c r="C348" i="28"/>
  <c r="E347" i="25"/>
  <c r="D348" i="25"/>
  <c r="C348" i="25"/>
  <c r="A348" i="28"/>
  <c r="B349" i="28"/>
  <c r="A348" i="25"/>
  <c r="B349" i="25"/>
  <c r="D347" i="24"/>
  <c r="C347" i="24"/>
  <c r="A346" i="24"/>
  <c r="B348" i="24"/>
  <c r="E348" i="24" s="1"/>
  <c r="E345" i="18"/>
  <c r="C346" i="18"/>
  <c r="B347" i="18"/>
  <c r="D346" i="18"/>
  <c r="A346" i="18"/>
  <c r="E348" i="36" l="1"/>
  <c r="C349" i="36"/>
  <c r="E349" i="34"/>
  <c r="B350" i="36"/>
  <c r="D349" i="36"/>
  <c r="A349" i="36"/>
  <c r="C350" i="34"/>
  <c r="D350" i="34"/>
  <c r="A350" i="34"/>
  <c r="B351" i="34"/>
  <c r="E347" i="29"/>
  <c r="C348" i="29"/>
  <c r="B349" i="29"/>
  <c r="D348" i="29"/>
  <c r="A348" i="29"/>
  <c r="E348" i="28"/>
  <c r="D349" i="28"/>
  <c r="C349" i="28"/>
  <c r="E348" i="25"/>
  <c r="D349" i="25"/>
  <c r="C349" i="25"/>
  <c r="A349" i="28"/>
  <c r="B350" i="28"/>
  <c r="A349" i="25"/>
  <c r="B350" i="25"/>
  <c r="D348" i="24"/>
  <c r="C348" i="24"/>
  <c r="B349" i="24"/>
  <c r="E349" i="24" s="1"/>
  <c r="A347" i="24"/>
  <c r="E346" i="18"/>
  <c r="C347" i="18"/>
  <c r="B348" i="18"/>
  <c r="D347" i="18"/>
  <c r="A347" i="18"/>
  <c r="E349" i="36" l="1"/>
  <c r="C350" i="36"/>
  <c r="E350" i="34"/>
  <c r="B351" i="36"/>
  <c r="D350" i="36"/>
  <c r="A350" i="36"/>
  <c r="D351" i="34"/>
  <c r="C351" i="34"/>
  <c r="B352" i="34"/>
  <c r="A351" i="34"/>
  <c r="E348" i="29"/>
  <c r="C349" i="29"/>
  <c r="D349" i="29"/>
  <c r="A349" i="29"/>
  <c r="B350" i="29"/>
  <c r="E349" i="28"/>
  <c r="D350" i="28"/>
  <c r="C350" i="28"/>
  <c r="E349" i="25"/>
  <c r="D350" i="25"/>
  <c r="C350" i="25"/>
  <c r="B351" i="28"/>
  <c r="A350" i="28"/>
  <c r="B351" i="25"/>
  <c r="A350" i="25"/>
  <c r="C349" i="24"/>
  <c r="D349" i="24"/>
  <c r="A348" i="24"/>
  <c r="B350" i="24"/>
  <c r="E350" i="24" s="1"/>
  <c r="A349" i="24"/>
  <c r="E347" i="18"/>
  <c r="C348" i="18"/>
  <c r="A348" i="18"/>
  <c r="B349" i="18"/>
  <c r="D348" i="18"/>
  <c r="E350" i="36" l="1"/>
  <c r="C351" i="36"/>
  <c r="E351" i="34"/>
  <c r="A351" i="36"/>
  <c r="B352" i="36"/>
  <c r="D351" i="36"/>
  <c r="D352" i="34"/>
  <c r="C352" i="34"/>
  <c r="B353" i="34"/>
  <c r="A352" i="34"/>
  <c r="E349" i="29"/>
  <c r="C350" i="29"/>
  <c r="D350" i="29"/>
  <c r="A350" i="29"/>
  <c r="B351" i="29"/>
  <c r="E350" i="28"/>
  <c r="D351" i="28"/>
  <c r="C351" i="28"/>
  <c r="E350" i="25"/>
  <c r="D351" i="25"/>
  <c r="C351" i="25"/>
  <c r="B352" i="28"/>
  <c r="A351" i="28"/>
  <c r="B352" i="25"/>
  <c r="A351" i="25"/>
  <c r="D350" i="24"/>
  <c r="C350" i="24"/>
  <c r="B351" i="24"/>
  <c r="E351" i="24" s="1"/>
  <c r="E348" i="18"/>
  <c r="C349" i="18"/>
  <c r="D349" i="18"/>
  <c r="A349" i="18"/>
  <c r="B350" i="18"/>
  <c r="E351" i="36" l="1"/>
  <c r="C352" i="36"/>
  <c r="E352" i="34"/>
  <c r="D352" i="36"/>
  <c r="B353" i="36"/>
  <c r="A352" i="36"/>
  <c r="D353" i="34"/>
  <c r="C353" i="34"/>
  <c r="B354" i="34"/>
  <c r="A353" i="34"/>
  <c r="E350" i="29"/>
  <c r="C351" i="29"/>
  <c r="B352" i="29"/>
  <c r="D351" i="29"/>
  <c r="A351" i="29"/>
  <c r="E351" i="28"/>
  <c r="D352" i="28"/>
  <c r="C352" i="28"/>
  <c r="E351" i="25"/>
  <c r="D352" i="25"/>
  <c r="C352" i="25"/>
  <c r="A352" i="28"/>
  <c r="B353" i="28"/>
  <c r="A352" i="25"/>
  <c r="B353" i="25"/>
  <c r="D351" i="24"/>
  <c r="C351" i="24"/>
  <c r="A351" i="24"/>
  <c r="B352" i="24"/>
  <c r="E352" i="24" s="1"/>
  <c r="A350" i="24"/>
  <c r="E349" i="18"/>
  <c r="C350" i="18"/>
  <c r="B351" i="18"/>
  <c r="D350" i="18"/>
  <c r="A350" i="18"/>
  <c r="E352" i="36" l="1"/>
  <c r="C353" i="36"/>
  <c r="E353" i="34"/>
  <c r="B354" i="36"/>
  <c r="D353" i="36"/>
  <c r="A353" i="36"/>
  <c r="D354" i="34"/>
  <c r="C354" i="34"/>
  <c r="A354" i="34"/>
  <c r="B355" i="34"/>
  <c r="E351" i="29"/>
  <c r="C352" i="29"/>
  <c r="A352" i="29"/>
  <c r="B353" i="29"/>
  <c r="D352" i="29"/>
  <c r="E352" i="28"/>
  <c r="D353" i="28"/>
  <c r="C353" i="28"/>
  <c r="E352" i="25"/>
  <c r="D353" i="25"/>
  <c r="C353" i="25"/>
  <c r="A353" i="28"/>
  <c r="B354" i="28"/>
  <c r="A353" i="25"/>
  <c r="B354" i="25"/>
  <c r="D352" i="24"/>
  <c r="C352" i="24"/>
  <c r="B353" i="24"/>
  <c r="E353" i="24" s="1"/>
  <c r="E350" i="18"/>
  <c r="C351" i="18"/>
  <c r="B352" i="18"/>
  <c r="D351" i="18"/>
  <c r="A351" i="18"/>
  <c r="E353" i="36" l="1"/>
  <c r="C354" i="36"/>
  <c r="E354" i="34"/>
  <c r="A354" i="36"/>
  <c r="B355" i="36"/>
  <c r="D354" i="36"/>
  <c r="D355" i="34"/>
  <c r="C355" i="34"/>
  <c r="B356" i="34"/>
  <c r="A355" i="34"/>
  <c r="E352" i="29"/>
  <c r="C353" i="29"/>
  <c r="D353" i="29"/>
  <c r="A353" i="29"/>
  <c r="B354" i="29"/>
  <c r="E353" i="28"/>
  <c r="D354" i="28"/>
  <c r="C354" i="28"/>
  <c r="E353" i="25"/>
  <c r="D354" i="25"/>
  <c r="C354" i="25"/>
  <c r="B355" i="28"/>
  <c r="A354" i="28"/>
  <c r="B355" i="25"/>
  <c r="A354" i="25"/>
  <c r="D353" i="24"/>
  <c r="C353" i="24"/>
  <c r="B354" i="24"/>
  <c r="E354" i="24" s="1"/>
  <c r="A352" i="24"/>
  <c r="E351" i="18"/>
  <c r="C352" i="18"/>
  <c r="A352" i="18"/>
  <c r="B353" i="18"/>
  <c r="D352" i="18"/>
  <c r="E354" i="36" l="1"/>
  <c r="C355" i="36"/>
  <c r="E355" i="34"/>
  <c r="A355" i="36"/>
  <c r="B356" i="36"/>
  <c r="D355" i="36"/>
  <c r="D356" i="34"/>
  <c r="C356" i="34"/>
  <c r="B357" i="34"/>
  <c r="A356" i="34"/>
  <c r="E353" i="29"/>
  <c r="C354" i="29"/>
  <c r="D354" i="29"/>
  <c r="A354" i="29"/>
  <c r="B355" i="29"/>
  <c r="E354" i="28"/>
  <c r="D355" i="28"/>
  <c r="C355" i="28"/>
  <c r="E354" i="25"/>
  <c r="D355" i="25"/>
  <c r="C355" i="25"/>
  <c r="B356" i="28"/>
  <c r="A355" i="28"/>
  <c r="B356" i="25"/>
  <c r="A355" i="25"/>
  <c r="D354" i="24"/>
  <c r="C354" i="24"/>
  <c r="B355" i="24"/>
  <c r="E355" i="24" s="1"/>
  <c r="A353" i="24"/>
  <c r="E352" i="18"/>
  <c r="C353" i="18"/>
  <c r="D353" i="18"/>
  <c r="A353" i="18"/>
  <c r="B354" i="18"/>
  <c r="E355" i="36" l="1"/>
  <c r="C356" i="36"/>
  <c r="E356" i="34"/>
  <c r="D356" i="36"/>
  <c r="B357" i="36"/>
  <c r="A356" i="36"/>
  <c r="D357" i="34"/>
  <c r="C357" i="34"/>
  <c r="B358" i="34"/>
  <c r="A357" i="34"/>
  <c r="E354" i="29"/>
  <c r="C355" i="29"/>
  <c r="B356" i="29"/>
  <c r="D355" i="29"/>
  <c r="A355" i="29"/>
  <c r="E355" i="28"/>
  <c r="D356" i="28"/>
  <c r="C356" i="28"/>
  <c r="E355" i="25"/>
  <c r="D356" i="25"/>
  <c r="C356" i="25"/>
  <c r="A356" i="28"/>
  <c r="B357" i="28"/>
  <c r="A356" i="25"/>
  <c r="B357" i="25"/>
  <c r="D355" i="24"/>
  <c r="C355" i="24"/>
  <c r="A355" i="24"/>
  <c r="B356" i="24"/>
  <c r="E356" i="24" s="1"/>
  <c r="A354" i="24"/>
  <c r="E353" i="18"/>
  <c r="C354" i="18"/>
  <c r="B355" i="18"/>
  <c r="D354" i="18"/>
  <c r="A354" i="18"/>
  <c r="E356" i="36" l="1"/>
  <c r="C357" i="36"/>
  <c r="E357" i="34"/>
  <c r="B358" i="36"/>
  <c r="A357" i="36"/>
  <c r="D357" i="36"/>
  <c r="D358" i="34"/>
  <c r="C358" i="34"/>
  <c r="A358" i="34"/>
  <c r="B359" i="34"/>
  <c r="E355" i="29"/>
  <c r="C356" i="29"/>
  <c r="B357" i="29"/>
  <c r="A356" i="29"/>
  <c r="D356" i="29"/>
  <c r="E356" i="28"/>
  <c r="D357" i="28"/>
  <c r="C357" i="28"/>
  <c r="E356" i="25"/>
  <c r="D357" i="25"/>
  <c r="C357" i="25"/>
  <c r="A357" i="28"/>
  <c r="B358" i="28"/>
  <c r="A357" i="25"/>
  <c r="B358" i="25"/>
  <c r="D356" i="24"/>
  <c r="C356" i="24"/>
  <c r="A356" i="24"/>
  <c r="B357" i="24"/>
  <c r="E357" i="24" s="1"/>
  <c r="E354" i="18"/>
  <c r="C355" i="18"/>
  <c r="B356" i="18"/>
  <c r="D355" i="18"/>
  <c r="A355" i="18"/>
  <c r="E357" i="36" l="1"/>
  <c r="C358" i="36"/>
  <c r="E358" i="34"/>
  <c r="B359" i="36"/>
  <c r="D358" i="36"/>
  <c r="A358" i="36"/>
  <c r="D359" i="34"/>
  <c r="C359" i="34"/>
  <c r="A359" i="34"/>
  <c r="B360" i="34"/>
  <c r="E356" i="29"/>
  <c r="C357" i="29"/>
  <c r="D357" i="29"/>
  <c r="B358" i="29"/>
  <c r="A357" i="29"/>
  <c r="E357" i="28"/>
  <c r="D358" i="28"/>
  <c r="C358" i="28"/>
  <c r="E357" i="25"/>
  <c r="D358" i="25"/>
  <c r="C358" i="25"/>
  <c r="B359" i="28"/>
  <c r="A358" i="28"/>
  <c r="B359" i="25"/>
  <c r="A358" i="25"/>
  <c r="D357" i="24"/>
  <c r="C357" i="24"/>
  <c r="B358" i="24"/>
  <c r="E358" i="24" s="1"/>
  <c r="E355" i="18"/>
  <c r="C356" i="18"/>
  <c r="A356" i="18"/>
  <c r="B357" i="18"/>
  <c r="D356" i="18"/>
  <c r="E358" i="36" l="1"/>
  <c r="C359" i="36"/>
  <c r="E359" i="34"/>
  <c r="A359" i="36"/>
  <c r="B360" i="36"/>
  <c r="D359" i="36"/>
  <c r="D360" i="34"/>
  <c r="C360" i="34"/>
  <c r="B361" i="34"/>
  <c r="A360" i="34"/>
  <c r="E357" i="29"/>
  <c r="C358" i="29"/>
  <c r="B359" i="29"/>
  <c r="D358" i="29"/>
  <c r="A358" i="29"/>
  <c r="E358" i="28"/>
  <c r="D359" i="28"/>
  <c r="C359" i="28"/>
  <c r="E358" i="25"/>
  <c r="D359" i="25"/>
  <c r="C359" i="25"/>
  <c r="B360" i="28"/>
  <c r="A359" i="28"/>
  <c r="B360" i="25"/>
  <c r="A359" i="25"/>
  <c r="D358" i="24"/>
  <c r="C358" i="24"/>
  <c r="A357" i="24"/>
  <c r="B359" i="24"/>
  <c r="E359" i="24" s="1"/>
  <c r="E356" i="18"/>
  <c r="C357" i="18"/>
  <c r="D357" i="18"/>
  <c r="A357" i="18"/>
  <c r="B358" i="18"/>
  <c r="E359" i="36" l="1"/>
  <c r="C360" i="36"/>
  <c r="E360" i="34"/>
  <c r="D360" i="36"/>
  <c r="B361" i="36"/>
  <c r="A360" i="36"/>
  <c r="D361" i="34"/>
  <c r="C361" i="34"/>
  <c r="B362" i="34"/>
  <c r="A361" i="34"/>
  <c r="E358" i="29"/>
  <c r="C359" i="29"/>
  <c r="A359" i="29"/>
  <c r="B360" i="29"/>
  <c r="D359" i="29"/>
  <c r="E359" i="28"/>
  <c r="D360" i="28"/>
  <c r="C360" i="28"/>
  <c r="E359" i="25"/>
  <c r="D360" i="25"/>
  <c r="C360" i="25"/>
  <c r="A360" i="28"/>
  <c r="B361" i="28"/>
  <c r="A360" i="25"/>
  <c r="B361" i="25"/>
  <c r="D359" i="24"/>
  <c r="C359" i="24"/>
  <c r="B360" i="24"/>
  <c r="E360" i="24" s="1"/>
  <c r="A359" i="24"/>
  <c r="A358" i="24"/>
  <c r="E357" i="18"/>
  <c r="C358" i="18"/>
  <c r="B359" i="18"/>
  <c r="D358" i="18"/>
  <c r="A358" i="18"/>
  <c r="E360" i="36" l="1"/>
  <c r="C361" i="36"/>
  <c r="E361" i="34"/>
  <c r="B362" i="36"/>
  <c r="D361" i="36"/>
  <c r="A361" i="36"/>
  <c r="D362" i="34"/>
  <c r="C362" i="34"/>
  <c r="A362" i="34"/>
  <c r="B363" i="34"/>
  <c r="E359" i="29"/>
  <c r="C360" i="29"/>
  <c r="D360" i="29"/>
  <c r="B361" i="29"/>
  <c r="A360" i="29"/>
  <c r="E360" i="28"/>
  <c r="D361" i="28"/>
  <c r="C361" i="28"/>
  <c r="E360" i="25"/>
  <c r="D361" i="25"/>
  <c r="C361" i="25"/>
  <c r="A361" i="28"/>
  <c r="B362" i="28"/>
  <c r="A361" i="25"/>
  <c r="B362" i="25"/>
  <c r="D360" i="24"/>
  <c r="C360" i="24"/>
  <c r="A360" i="24"/>
  <c r="B361" i="24"/>
  <c r="E361" i="24" s="1"/>
  <c r="E358" i="18"/>
  <c r="C359" i="18"/>
  <c r="B360" i="18"/>
  <c r="D359" i="18"/>
  <c r="A359" i="18"/>
  <c r="E361" i="36" l="1"/>
  <c r="C362" i="36"/>
  <c r="E362" i="34"/>
  <c r="B363" i="36"/>
  <c r="D362" i="36"/>
  <c r="A362" i="36"/>
  <c r="D363" i="34"/>
  <c r="C363" i="34"/>
  <c r="A363" i="34"/>
  <c r="B364" i="34"/>
  <c r="E360" i="29"/>
  <c r="C361" i="29"/>
  <c r="D361" i="29"/>
  <c r="A361" i="29"/>
  <c r="B362" i="29"/>
  <c r="E361" i="28"/>
  <c r="D362" i="28"/>
  <c r="C362" i="28"/>
  <c r="E361" i="25"/>
  <c r="D362" i="25"/>
  <c r="C362" i="25"/>
  <c r="B363" i="28"/>
  <c r="A362" i="28"/>
  <c r="B363" i="25"/>
  <c r="A362" i="25"/>
  <c r="C361" i="24"/>
  <c r="D361" i="24"/>
  <c r="B362" i="24"/>
  <c r="E362" i="24" s="1"/>
  <c r="E359" i="18"/>
  <c r="C360" i="18"/>
  <c r="A360" i="18"/>
  <c r="B361" i="18"/>
  <c r="D360" i="18"/>
  <c r="E362" i="36" l="1"/>
  <c r="C363" i="36"/>
  <c r="E363" i="34"/>
  <c r="A363" i="36"/>
  <c r="B364" i="36"/>
  <c r="D363" i="36"/>
  <c r="D364" i="34"/>
  <c r="C364" i="34"/>
  <c r="B365" i="34"/>
  <c r="A364" i="34"/>
  <c r="E361" i="29"/>
  <c r="C362" i="29"/>
  <c r="D362" i="29"/>
  <c r="A362" i="29"/>
  <c r="B363" i="29"/>
  <c r="E362" i="28"/>
  <c r="D363" i="28"/>
  <c r="C363" i="28"/>
  <c r="E362" i="25"/>
  <c r="D363" i="25"/>
  <c r="C363" i="25"/>
  <c r="B364" i="28"/>
  <c r="A363" i="28"/>
  <c r="B364" i="25"/>
  <c r="A363" i="25"/>
  <c r="D362" i="24"/>
  <c r="C362" i="24"/>
  <c r="A361" i="24"/>
  <c r="B363" i="24"/>
  <c r="E363" i="24" s="1"/>
  <c r="E360" i="18"/>
  <c r="C361" i="18"/>
  <c r="D361" i="18"/>
  <c r="A361" i="18"/>
  <c r="B362" i="18"/>
  <c r="E363" i="36" l="1"/>
  <c r="C364" i="36"/>
  <c r="E364" i="34"/>
  <c r="D364" i="36"/>
  <c r="B365" i="36"/>
  <c r="A364" i="36"/>
  <c r="D365" i="34"/>
  <c r="C365" i="34"/>
  <c r="B366" i="34"/>
  <c r="A365" i="34"/>
  <c r="E362" i="29"/>
  <c r="C363" i="29"/>
  <c r="B364" i="29"/>
  <c r="D363" i="29"/>
  <c r="A363" i="29"/>
  <c r="E363" i="28"/>
  <c r="D364" i="28"/>
  <c r="C364" i="28"/>
  <c r="E363" i="25"/>
  <c r="D364" i="25"/>
  <c r="C364" i="25"/>
  <c r="A364" i="28"/>
  <c r="B365" i="28"/>
  <c r="A364" i="25"/>
  <c r="B365" i="25"/>
  <c r="D363" i="24"/>
  <c r="C363" i="24"/>
  <c r="B364" i="24"/>
  <c r="E364" i="24" s="1"/>
  <c r="A362" i="24"/>
  <c r="E361" i="18"/>
  <c r="C362" i="18"/>
  <c r="B363" i="18"/>
  <c r="D362" i="18"/>
  <c r="A362" i="18"/>
  <c r="E364" i="36" l="1"/>
  <c r="C365" i="36"/>
  <c r="E365" i="34"/>
  <c r="B366" i="36"/>
  <c r="D365" i="36"/>
  <c r="A365" i="36"/>
  <c r="D366" i="34"/>
  <c r="C366" i="34"/>
  <c r="A366" i="34"/>
  <c r="B367" i="34"/>
  <c r="E363" i="29"/>
  <c r="C364" i="29"/>
  <c r="D364" i="29"/>
  <c r="A364" i="29"/>
  <c r="B365" i="29"/>
  <c r="E364" i="28"/>
  <c r="D365" i="28"/>
  <c r="C365" i="28"/>
  <c r="E364" i="25"/>
  <c r="D365" i="25"/>
  <c r="C365" i="25"/>
  <c r="A365" i="28"/>
  <c r="B366" i="28"/>
  <c r="A365" i="25"/>
  <c r="B366" i="25"/>
  <c r="D364" i="24"/>
  <c r="C364" i="24"/>
  <c r="B365" i="24"/>
  <c r="E365" i="24" s="1"/>
  <c r="A363" i="24"/>
  <c r="E362" i="18"/>
  <c r="C363" i="18"/>
  <c r="B364" i="18"/>
  <c r="D363" i="18"/>
  <c r="A363" i="18"/>
  <c r="E365" i="36" l="1"/>
  <c r="C366" i="36"/>
  <c r="E366" i="34"/>
  <c r="B367" i="36"/>
  <c r="D366" i="36"/>
  <c r="A366" i="36"/>
  <c r="D367" i="34"/>
  <c r="C367" i="34"/>
  <c r="A367" i="34"/>
  <c r="B368" i="34"/>
  <c r="E364" i="29"/>
  <c r="C365" i="29"/>
  <c r="D365" i="29"/>
  <c r="A365" i="29"/>
  <c r="B366" i="29"/>
  <c r="E365" i="28"/>
  <c r="D366" i="28"/>
  <c r="C366" i="28"/>
  <c r="E365" i="25"/>
  <c r="D366" i="25"/>
  <c r="C366" i="25"/>
  <c r="B367" i="28"/>
  <c r="A366" i="28"/>
  <c r="B367" i="25"/>
  <c r="A366" i="25"/>
  <c r="C365" i="24"/>
  <c r="D365" i="24"/>
  <c r="A365" i="24"/>
  <c r="B366" i="24"/>
  <c r="E366" i="24" s="1"/>
  <c r="A364" i="24"/>
  <c r="E363" i="18"/>
  <c r="C364" i="18"/>
  <c r="A364" i="18"/>
  <c r="B365" i="18"/>
  <c r="D364" i="18"/>
  <c r="E366" i="36" l="1"/>
  <c r="C367" i="36"/>
  <c r="E367" i="34"/>
  <c r="A367" i="36"/>
  <c r="B368" i="36"/>
  <c r="D367" i="36"/>
  <c r="D368" i="34"/>
  <c r="C368" i="34"/>
  <c r="B369" i="34"/>
  <c r="A368" i="34"/>
  <c r="E365" i="29"/>
  <c r="C366" i="29"/>
  <c r="B367" i="29"/>
  <c r="D366" i="29"/>
  <c r="A366" i="29"/>
  <c r="E366" i="28"/>
  <c r="D367" i="28"/>
  <c r="C367" i="28"/>
  <c r="E366" i="25"/>
  <c r="D367" i="25"/>
  <c r="C367" i="25"/>
  <c r="B368" i="28"/>
  <c r="A367" i="28"/>
  <c r="B368" i="25"/>
  <c r="A367" i="25"/>
  <c r="E367" i="25" s="1"/>
  <c r="D366" i="24"/>
  <c r="C366" i="24"/>
  <c r="B367" i="24"/>
  <c r="E367" i="24" s="1"/>
  <c r="E364" i="18"/>
  <c r="C365" i="18"/>
  <c r="D365" i="18"/>
  <c r="A365" i="18"/>
  <c r="B366" i="18"/>
  <c r="E367" i="36" l="1"/>
  <c r="C368" i="36"/>
  <c r="E368" i="34"/>
  <c r="D368" i="36"/>
  <c r="B369" i="36"/>
  <c r="A368" i="36"/>
  <c r="D369" i="34"/>
  <c r="C369" i="34"/>
  <c r="B370" i="34"/>
  <c r="A369" i="34"/>
  <c r="E366" i="29"/>
  <c r="C367" i="29"/>
  <c r="A367" i="29"/>
  <c r="B368" i="29"/>
  <c r="D367" i="29"/>
  <c r="E367" i="28"/>
  <c r="D368" i="28"/>
  <c r="C368" i="28"/>
  <c r="D368" i="25"/>
  <c r="C368" i="25"/>
  <c r="A368" i="28"/>
  <c r="B369" i="28"/>
  <c r="A368" i="25"/>
  <c r="B369" i="25"/>
  <c r="D367" i="24"/>
  <c r="C367" i="24"/>
  <c r="A366" i="24"/>
  <c r="B368" i="24"/>
  <c r="E368" i="24" s="1"/>
  <c r="E365" i="18"/>
  <c r="C366" i="18"/>
  <c r="B367" i="18"/>
  <c r="D366" i="18"/>
  <c r="A366" i="18"/>
  <c r="E368" i="36" l="1"/>
  <c r="C369" i="36"/>
  <c r="E369" i="34"/>
  <c r="B370" i="36"/>
  <c r="D369" i="36"/>
  <c r="A369" i="36"/>
  <c r="D370" i="34"/>
  <c r="C370" i="34"/>
  <c r="A370" i="34"/>
  <c r="B371" i="34"/>
  <c r="E367" i="29"/>
  <c r="C368" i="29"/>
  <c r="A368" i="29"/>
  <c r="D368" i="29"/>
  <c r="B369" i="29"/>
  <c r="E368" i="28"/>
  <c r="D369" i="28"/>
  <c r="C369" i="28"/>
  <c r="E368" i="25"/>
  <c r="D369" i="25"/>
  <c r="C369" i="25"/>
  <c r="A369" i="28"/>
  <c r="B370" i="28"/>
  <c r="A369" i="25"/>
  <c r="B370" i="25"/>
  <c r="D368" i="24"/>
  <c r="C368" i="24"/>
  <c r="A368" i="24"/>
  <c r="B369" i="24"/>
  <c r="E369" i="24" s="1"/>
  <c r="A367" i="24"/>
  <c r="E366" i="18"/>
  <c r="C367" i="18"/>
  <c r="B368" i="18"/>
  <c r="D367" i="18"/>
  <c r="A367" i="18"/>
  <c r="E369" i="36" l="1"/>
  <c r="C370" i="36"/>
  <c r="E370" i="34"/>
  <c r="A370" i="36"/>
  <c r="B371" i="36"/>
  <c r="D370" i="36"/>
  <c r="D371" i="34"/>
  <c r="C371" i="34"/>
  <c r="A371" i="34"/>
  <c r="B372" i="34"/>
  <c r="E368" i="29"/>
  <c r="C369" i="29"/>
  <c r="A369" i="29"/>
  <c r="B370" i="29"/>
  <c r="D369" i="29"/>
  <c r="E369" i="28"/>
  <c r="D370" i="28"/>
  <c r="C370" i="28"/>
  <c r="E369" i="25"/>
  <c r="D370" i="25"/>
  <c r="C370" i="25"/>
  <c r="B371" i="28"/>
  <c r="A370" i="28"/>
  <c r="B371" i="25"/>
  <c r="A370" i="25"/>
  <c r="D369" i="24"/>
  <c r="C369" i="24"/>
  <c r="B370" i="24"/>
  <c r="E370" i="24" s="1"/>
  <c r="A369" i="24"/>
  <c r="E367" i="18"/>
  <c r="C368" i="18"/>
  <c r="A368" i="18"/>
  <c r="B369" i="18"/>
  <c r="D368" i="18"/>
  <c r="E370" i="36" l="1"/>
  <c r="C371" i="36"/>
  <c r="E371" i="34"/>
  <c r="A371" i="36"/>
  <c r="B372" i="36"/>
  <c r="D371" i="36"/>
  <c r="D372" i="34"/>
  <c r="C372" i="34"/>
  <c r="B373" i="34"/>
  <c r="A372" i="34"/>
  <c r="E369" i="29"/>
  <c r="C370" i="29"/>
  <c r="B371" i="29"/>
  <c r="D370" i="29"/>
  <c r="A370" i="29"/>
  <c r="E370" i="28"/>
  <c r="D371" i="28"/>
  <c r="C371" i="28"/>
  <c r="E370" i="25"/>
  <c r="D371" i="25"/>
  <c r="C371" i="25"/>
  <c r="B372" i="28"/>
  <c r="A371" i="28"/>
  <c r="B372" i="25"/>
  <c r="A371" i="25"/>
  <c r="C370" i="24"/>
  <c r="D370" i="24"/>
  <c r="B371" i="24"/>
  <c r="E371" i="24" s="1"/>
  <c r="E368" i="18"/>
  <c r="C369" i="18"/>
  <c r="D369" i="18"/>
  <c r="A369" i="18"/>
  <c r="B370" i="18"/>
  <c r="E371" i="36" l="1"/>
  <c r="C372" i="36"/>
  <c r="E372" i="34"/>
  <c r="D372" i="36"/>
  <c r="B373" i="36"/>
  <c r="A372" i="36"/>
  <c r="D373" i="34"/>
  <c r="C373" i="34"/>
  <c r="B374" i="34"/>
  <c r="A373" i="34"/>
  <c r="E370" i="29"/>
  <c r="C371" i="29"/>
  <c r="B372" i="29"/>
  <c r="D371" i="29"/>
  <c r="A371" i="29"/>
  <c r="E371" i="28"/>
  <c r="D372" i="28"/>
  <c r="C372" i="28"/>
  <c r="E371" i="25"/>
  <c r="D372" i="25"/>
  <c r="C372" i="25"/>
  <c r="A372" i="28"/>
  <c r="B373" i="28"/>
  <c r="A372" i="25"/>
  <c r="B373" i="25"/>
  <c r="D371" i="24"/>
  <c r="C371" i="24"/>
  <c r="A370" i="24"/>
  <c r="A371" i="24"/>
  <c r="B372" i="24"/>
  <c r="E372" i="24" s="1"/>
  <c r="E369" i="18"/>
  <c r="C370" i="18"/>
  <c r="B371" i="18"/>
  <c r="D370" i="18"/>
  <c r="A370" i="18"/>
  <c r="E372" i="36" l="1"/>
  <c r="C373" i="36"/>
  <c r="E373" i="34"/>
  <c r="B374" i="36"/>
  <c r="A373" i="36"/>
  <c r="D373" i="36"/>
  <c r="D374" i="34"/>
  <c r="C374" i="34"/>
  <c r="A374" i="34"/>
  <c r="B375" i="34"/>
  <c r="E371" i="29"/>
  <c r="C372" i="29"/>
  <c r="D372" i="29"/>
  <c r="A372" i="29"/>
  <c r="B373" i="29"/>
  <c r="E372" i="28"/>
  <c r="D373" i="28"/>
  <c r="C373" i="28"/>
  <c r="E372" i="25"/>
  <c r="D373" i="25"/>
  <c r="C373" i="25"/>
  <c r="A373" i="28"/>
  <c r="B374" i="28"/>
  <c r="A373" i="25"/>
  <c r="B374" i="25"/>
  <c r="D372" i="24"/>
  <c r="C372" i="24"/>
  <c r="A372" i="24"/>
  <c r="B373" i="24"/>
  <c r="E370" i="18"/>
  <c r="C371" i="18"/>
  <c r="B372" i="18"/>
  <c r="D371" i="18"/>
  <c r="A371" i="18"/>
  <c r="E373" i="36" l="1"/>
  <c r="C374" i="36"/>
  <c r="E374" i="34"/>
  <c r="B375" i="36"/>
  <c r="D374" i="36"/>
  <c r="A374" i="36"/>
  <c r="D375" i="34"/>
  <c r="C375" i="34"/>
  <c r="A375" i="34"/>
  <c r="B376" i="34"/>
  <c r="E372" i="29"/>
  <c r="C373" i="29"/>
  <c r="D373" i="29"/>
  <c r="A373" i="29"/>
  <c r="B374" i="29"/>
  <c r="E373" i="28"/>
  <c r="D374" i="28"/>
  <c r="C374" i="28"/>
  <c r="E373" i="25"/>
  <c r="D374" i="25"/>
  <c r="C374" i="25"/>
  <c r="B375" i="28"/>
  <c r="A374" i="28"/>
  <c r="B375" i="25"/>
  <c r="A374" i="25"/>
  <c r="D373" i="24"/>
  <c r="C373" i="24"/>
  <c r="B374" i="24"/>
  <c r="E371" i="18"/>
  <c r="C372" i="18"/>
  <c r="A372" i="18"/>
  <c r="B373" i="18"/>
  <c r="D372" i="18"/>
  <c r="E374" i="36" l="1"/>
  <c r="C375" i="36"/>
  <c r="E375" i="34"/>
  <c r="A375" i="36"/>
  <c r="B376" i="36"/>
  <c r="D375" i="36"/>
  <c r="D376" i="34"/>
  <c r="C376" i="34"/>
  <c r="B377" i="34"/>
  <c r="A376" i="34"/>
  <c r="E373" i="29"/>
  <c r="C374" i="29"/>
  <c r="A374" i="29"/>
  <c r="B375" i="29"/>
  <c r="D374" i="29"/>
  <c r="E374" i="28"/>
  <c r="D375" i="28"/>
  <c r="C375" i="28"/>
  <c r="E374" i="25"/>
  <c r="D375" i="25"/>
  <c r="C375" i="25"/>
  <c r="B376" i="28"/>
  <c r="A375" i="28"/>
  <c r="B376" i="25"/>
  <c r="A375" i="25"/>
  <c r="D374" i="24"/>
  <c r="C374" i="24"/>
  <c r="A373" i="24"/>
  <c r="E373" i="24" s="1"/>
  <c r="B375" i="24"/>
  <c r="E372" i="18"/>
  <c r="C373" i="18"/>
  <c r="D373" i="18"/>
  <c r="A373" i="18"/>
  <c r="B374" i="18"/>
  <c r="E375" i="36" l="1"/>
  <c r="C376" i="36"/>
  <c r="E376" i="34"/>
  <c r="D376" i="36"/>
  <c r="B377" i="36"/>
  <c r="A376" i="36"/>
  <c r="D377" i="34"/>
  <c r="C377" i="34"/>
  <c r="B378" i="34"/>
  <c r="A377" i="34"/>
  <c r="E374" i="29"/>
  <c r="C375" i="29"/>
  <c r="A375" i="29"/>
  <c r="B376" i="29"/>
  <c r="D375" i="29"/>
  <c r="E375" i="28"/>
  <c r="D376" i="28"/>
  <c r="C376" i="28"/>
  <c r="E375" i="25"/>
  <c r="D376" i="25"/>
  <c r="C376" i="25"/>
  <c r="A376" i="28"/>
  <c r="B377" i="28"/>
  <c r="A376" i="25"/>
  <c r="B377" i="25"/>
  <c r="D375" i="24"/>
  <c r="C375" i="24"/>
  <c r="B376" i="24"/>
  <c r="A374" i="24"/>
  <c r="E374" i="24" s="1"/>
  <c r="E373" i="18"/>
  <c r="C374" i="18"/>
  <c r="B375" i="18"/>
  <c r="D374" i="18"/>
  <c r="A374" i="18"/>
  <c r="E376" i="36" l="1"/>
  <c r="C377" i="36"/>
  <c r="E377" i="34"/>
  <c r="B378" i="36"/>
  <c r="D377" i="36"/>
  <c r="A377" i="36"/>
  <c r="D378" i="34"/>
  <c r="C378" i="34"/>
  <c r="A378" i="34"/>
  <c r="B379" i="34"/>
  <c r="E375" i="29"/>
  <c r="C376" i="29"/>
  <c r="D376" i="29"/>
  <c r="A376" i="29"/>
  <c r="B377" i="29"/>
  <c r="E376" i="28"/>
  <c r="D377" i="28"/>
  <c r="C377" i="28"/>
  <c r="E376" i="25"/>
  <c r="D377" i="25"/>
  <c r="C377" i="25"/>
  <c r="A377" i="28"/>
  <c r="B378" i="28"/>
  <c r="A377" i="25"/>
  <c r="B378" i="25"/>
  <c r="C376" i="24"/>
  <c r="D376" i="24"/>
  <c r="B377" i="24"/>
  <c r="A375" i="24"/>
  <c r="E375" i="24" s="1"/>
  <c r="E374" i="18"/>
  <c r="C375" i="18"/>
  <c r="B376" i="18"/>
  <c r="D375" i="18"/>
  <c r="A375" i="18"/>
  <c r="E377" i="36" l="1"/>
  <c r="C378" i="36"/>
  <c r="E378" i="34"/>
  <c r="B379" i="36"/>
  <c r="D378" i="36"/>
  <c r="A378" i="36"/>
  <c r="D379" i="34"/>
  <c r="C379" i="34"/>
  <c r="A379" i="34"/>
  <c r="B380" i="34"/>
  <c r="E376" i="29"/>
  <c r="C377" i="29"/>
  <c r="B378" i="29"/>
  <c r="D377" i="29"/>
  <c r="A377" i="29"/>
  <c r="E377" i="28"/>
  <c r="D378" i="28"/>
  <c r="C378" i="28"/>
  <c r="E377" i="25"/>
  <c r="D378" i="25"/>
  <c r="C378" i="25"/>
  <c r="B379" i="28"/>
  <c r="A378" i="28"/>
  <c r="B379" i="25"/>
  <c r="A378" i="25"/>
  <c r="D377" i="24"/>
  <c r="C377" i="24"/>
  <c r="B378" i="24"/>
  <c r="A377" i="24"/>
  <c r="A376" i="24"/>
  <c r="E376" i="24" s="1"/>
  <c r="E375" i="18"/>
  <c r="C376" i="18"/>
  <c r="A376" i="18"/>
  <c r="B377" i="18"/>
  <c r="D376" i="18"/>
  <c r="E378" i="36" l="1"/>
  <c r="C379" i="36"/>
  <c r="E379" i="34"/>
  <c r="A379" i="36"/>
  <c r="E379" i="36" s="1"/>
  <c r="B380" i="36"/>
  <c r="D379" i="36"/>
  <c r="D380" i="34"/>
  <c r="C380" i="34"/>
  <c r="B381" i="34"/>
  <c r="A380" i="34"/>
  <c r="E377" i="29"/>
  <c r="C378" i="29"/>
  <c r="A378" i="29"/>
  <c r="D378" i="29"/>
  <c r="B379" i="29"/>
  <c r="E378" i="28"/>
  <c r="D379" i="28"/>
  <c r="C379" i="28"/>
  <c r="E378" i="25"/>
  <c r="D379" i="25"/>
  <c r="C379" i="25"/>
  <c r="B380" i="28"/>
  <c r="A379" i="28"/>
  <c r="B380" i="25"/>
  <c r="A379" i="25"/>
  <c r="E377" i="24"/>
  <c r="D378" i="24"/>
  <c r="C378" i="24"/>
  <c r="B379" i="24"/>
  <c r="E376" i="18"/>
  <c r="C377" i="18"/>
  <c r="D377" i="18"/>
  <c r="A377" i="18"/>
  <c r="B378" i="18"/>
  <c r="C380" i="36" l="1"/>
  <c r="E380" i="34"/>
  <c r="D380" i="36"/>
  <c r="B381" i="36"/>
  <c r="A380" i="36"/>
  <c r="D381" i="34"/>
  <c r="C381" i="34"/>
  <c r="B382" i="34"/>
  <c r="A381" i="34"/>
  <c r="E378" i="29"/>
  <c r="C379" i="29"/>
  <c r="B380" i="29"/>
  <c r="A379" i="29"/>
  <c r="D379" i="29"/>
  <c r="E379" i="28"/>
  <c r="D380" i="28"/>
  <c r="C380" i="28"/>
  <c r="E379" i="25"/>
  <c r="D380" i="25"/>
  <c r="C380" i="25"/>
  <c r="A380" i="28"/>
  <c r="B381" i="28"/>
  <c r="A380" i="25"/>
  <c r="B381" i="25"/>
  <c r="D379" i="24"/>
  <c r="C379" i="24"/>
  <c r="A378" i="24"/>
  <c r="E378" i="24" s="1"/>
  <c r="B380" i="24"/>
  <c r="E377" i="18"/>
  <c r="C378" i="18"/>
  <c r="B379" i="18"/>
  <c r="D378" i="18"/>
  <c r="A378" i="18"/>
  <c r="E380" i="36" l="1"/>
  <c r="C381" i="36"/>
  <c r="E381" i="34"/>
  <c r="B382" i="36"/>
  <c r="D381" i="36"/>
  <c r="A381" i="36"/>
  <c r="C382" i="34"/>
  <c r="D382" i="34"/>
  <c r="A382" i="34"/>
  <c r="B383" i="34"/>
  <c r="E379" i="29"/>
  <c r="C380" i="29"/>
  <c r="D380" i="29"/>
  <c r="A380" i="29"/>
  <c r="B381" i="29"/>
  <c r="E380" i="28"/>
  <c r="D381" i="28"/>
  <c r="C381" i="28"/>
  <c r="E380" i="25"/>
  <c r="D381" i="25"/>
  <c r="C381" i="25"/>
  <c r="A381" i="28"/>
  <c r="B382" i="28"/>
  <c r="A381" i="25"/>
  <c r="B382" i="25"/>
  <c r="D380" i="24"/>
  <c r="C380" i="24"/>
  <c r="B381" i="24"/>
  <c r="A379" i="24"/>
  <c r="E379" i="24" s="1"/>
  <c r="E378" i="18"/>
  <c r="C379" i="18"/>
  <c r="B380" i="18"/>
  <c r="D379" i="18"/>
  <c r="A379" i="18"/>
  <c r="E381" i="36" l="1"/>
  <c r="C382" i="36"/>
  <c r="E382" i="34"/>
  <c r="D382" i="36"/>
  <c r="B383" i="36"/>
  <c r="A382" i="36"/>
  <c r="D383" i="34"/>
  <c r="C383" i="34"/>
  <c r="A383" i="34"/>
  <c r="B384" i="34"/>
  <c r="E380" i="29"/>
  <c r="C381" i="29"/>
  <c r="B382" i="29"/>
  <c r="D381" i="29"/>
  <c r="A381" i="29"/>
  <c r="E381" i="28"/>
  <c r="D382" i="28"/>
  <c r="C382" i="28"/>
  <c r="E381" i="25"/>
  <c r="D382" i="25"/>
  <c r="C382" i="25"/>
  <c r="B383" i="28"/>
  <c r="A382" i="28"/>
  <c r="B383" i="25"/>
  <c r="A382" i="25"/>
  <c r="D381" i="24"/>
  <c r="C381" i="24"/>
  <c r="B382" i="24"/>
  <c r="A380" i="24"/>
  <c r="E380" i="24" s="1"/>
  <c r="E379" i="18"/>
  <c r="C380" i="18"/>
  <c r="A380" i="18"/>
  <c r="B381" i="18"/>
  <c r="D380" i="18"/>
  <c r="E382" i="36" l="1"/>
  <c r="C383" i="36"/>
  <c r="E383" i="34"/>
  <c r="D383" i="36"/>
  <c r="A383" i="36"/>
  <c r="B384" i="36"/>
  <c r="D384" i="34"/>
  <c r="C384" i="34"/>
  <c r="B385" i="34"/>
  <c r="A384" i="34"/>
  <c r="E381" i="29"/>
  <c r="C382" i="29"/>
  <c r="B383" i="29"/>
  <c r="A382" i="29"/>
  <c r="D382" i="29"/>
  <c r="E382" i="28"/>
  <c r="D383" i="28"/>
  <c r="C383" i="28"/>
  <c r="E382" i="25"/>
  <c r="D383" i="25"/>
  <c r="C383" i="25"/>
  <c r="B384" i="28"/>
  <c r="A383" i="28"/>
  <c r="B384" i="25"/>
  <c r="A383" i="25"/>
  <c r="D382" i="24"/>
  <c r="C382" i="24"/>
  <c r="A381" i="24"/>
  <c r="E381" i="24" s="1"/>
  <c r="B383" i="24"/>
  <c r="E380" i="18"/>
  <c r="C381" i="18"/>
  <c r="B382" i="18"/>
  <c r="D381" i="18"/>
  <c r="A381" i="18"/>
  <c r="E383" i="36" l="1"/>
  <c r="C384" i="36"/>
  <c r="E384" i="34"/>
  <c r="B385" i="36"/>
  <c r="D384" i="36"/>
  <c r="A384" i="36"/>
  <c r="D385" i="34"/>
  <c r="C385" i="34"/>
  <c r="B386" i="34"/>
  <c r="A385" i="34"/>
  <c r="E382" i="29"/>
  <c r="C383" i="29"/>
  <c r="B384" i="29"/>
  <c r="D383" i="29"/>
  <c r="A383" i="29"/>
  <c r="E383" i="28"/>
  <c r="D384" i="28"/>
  <c r="C384" i="28"/>
  <c r="E383" i="25"/>
  <c r="D384" i="25"/>
  <c r="C384" i="25"/>
  <c r="A384" i="28"/>
  <c r="B385" i="28"/>
  <c r="A384" i="25"/>
  <c r="B385" i="25"/>
  <c r="D383" i="24"/>
  <c r="C383" i="24"/>
  <c r="A382" i="24"/>
  <c r="E382" i="24" s="1"/>
  <c r="B384" i="24"/>
  <c r="E381" i="18"/>
  <c r="C382" i="18"/>
  <c r="A382" i="18"/>
  <c r="D382" i="18"/>
  <c r="B383" i="18"/>
  <c r="E384" i="36" l="1"/>
  <c r="C385" i="36"/>
  <c r="E385" i="34"/>
  <c r="B386" i="36"/>
  <c r="D385" i="36"/>
  <c r="A385" i="36"/>
  <c r="C386" i="34"/>
  <c r="D386" i="34"/>
  <c r="A386" i="34"/>
  <c r="B387" i="34"/>
  <c r="E383" i="29"/>
  <c r="C384" i="29"/>
  <c r="D384" i="29"/>
  <c r="A384" i="29"/>
  <c r="B385" i="29"/>
  <c r="E384" i="28"/>
  <c r="D385" i="28"/>
  <c r="C385" i="28"/>
  <c r="E384" i="25"/>
  <c r="D385" i="25"/>
  <c r="C385" i="25"/>
  <c r="A385" i="28"/>
  <c r="B386" i="28"/>
  <c r="A385" i="25"/>
  <c r="B386" i="25"/>
  <c r="D384" i="24"/>
  <c r="C384" i="24"/>
  <c r="A384" i="24"/>
  <c r="B385" i="24"/>
  <c r="A383" i="24"/>
  <c r="E383" i="24" s="1"/>
  <c r="E382" i="18"/>
  <c r="C383" i="18"/>
  <c r="D383" i="18"/>
  <c r="A383" i="18"/>
  <c r="B384" i="18"/>
  <c r="E385" i="36" l="1"/>
  <c r="C386" i="36"/>
  <c r="E386" i="34"/>
  <c r="A386" i="36"/>
  <c r="D386" i="36"/>
  <c r="B387" i="36"/>
  <c r="D387" i="34"/>
  <c r="C387" i="34"/>
  <c r="A387" i="34"/>
  <c r="B388" i="34"/>
  <c r="E384" i="29"/>
  <c r="C385" i="29"/>
  <c r="B386" i="29"/>
  <c r="D385" i="29"/>
  <c r="A385" i="29"/>
  <c r="E385" i="28"/>
  <c r="D386" i="28"/>
  <c r="C386" i="28"/>
  <c r="E385" i="25"/>
  <c r="D386" i="25"/>
  <c r="C386" i="25"/>
  <c r="B387" i="28"/>
  <c r="A386" i="28"/>
  <c r="B387" i="25"/>
  <c r="A386" i="25"/>
  <c r="E384" i="24"/>
  <c r="D385" i="24"/>
  <c r="C385" i="24"/>
  <c r="B386" i="24"/>
  <c r="A385" i="24"/>
  <c r="E383" i="18"/>
  <c r="C384" i="18"/>
  <c r="A384" i="18"/>
  <c r="B385" i="18"/>
  <c r="D384" i="18"/>
  <c r="E386" i="36" l="1"/>
  <c r="C387" i="36"/>
  <c r="E387" i="34"/>
  <c r="D387" i="36"/>
  <c r="A387" i="36"/>
  <c r="B388" i="36"/>
  <c r="D388" i="34"/>
  <c r="C388" i="34"/>
  <c r="B389" i="34"/>
  <c r="A388" i="34"/>
  <c r="E385" i="29"/>
  <c r="C386" i="29"/>
  <c r="B387" i="29"/>
  <c r="D386" i="29"/>
  <c r="A386" i="29"/>
  <c r="E386" i="28"/>
  <c r="D387" i="28"/>
  <c r="C387" i="28"/>
  <c r="E386" i="25"/>
  <c r="D387" i="25"/>
  <c r="C387" i="25"/>
  <c r="B388" i="28"/>
  <c r="A387" i="28"/>
  <c r="B388" i="25"/>
  <c r="A387" i="25"/>
  <c r="E385" i="24"/>
  <c r="C386" i="24"/>
  <c r="D386" i="24"/>
  <c r="B387" i="24"/>
  <c r="E384" i="18"/>
  <c r="C385" i="18"/>
  <c r="D385" i="18"/>
  <c r="A385" i="18"/>
  <c r="B386" i="18"/>
  <c r="E387" i="36" l="1"/>
  <c r="C388" i="36"/>
  <c r="E388" i="34"/>
  <c r="B389" i="36"/>
  <c r="D388" i="36"/>
  <c r="A388" i="36"/>
  <c r="D389" i="34"/>
  <c r="C389" i="34"/>
  <c r="B390" i="34"/>
  <c r="A389" i="34"/>
  <c r="E386" i="29"/>
  <c r="C387" i="29"/>
  <c r="A387" i="29"/>
  <c r="B388" i="29"/>
  <c r="D387" i="29"/>
  <c r="E387" i="28"/>
  <c r="D388" i="28"/>
  <c r="C388" i="28"/>
  <c r="E387" i="25"/>
  <c r="D388" i="25"/>
  <c r="C388" i="25"/>
  <c r="A388" i="28"/>
  <c r="B389" i="28"/>
  <c r="A388" i="25"/>
  <c r="B389" i="25"/>
  <c r="D387" i="24"/>
  <c r="C387" i="24"/>
  <c r="A386" i="24"/>
  <c r="E386" i="24" s="1"/>
  <c r="B388" i="24"/>
  <c r="E385" i="18"/>
  <c r="C386" i="18"/>
  <c r="B387" i="18"/>
  <c r="D386" i="18"/>
  <c r="A386" i="18"/>
  <c r="E388" i="36" l="1"/>
  <c r="C389" i="36"/>
  <c r="E389" i="34"/>
  <c r="B390" i="36"/>
  <c r="A389" i="36"/>
  <c r="D389" i="36"/>
  <c r="D390" i="34"/>
  <c r="C390" i="34"/>
  <c r="A390" i="34"/>
  <c r="B391" i="34"/>
  <c r="E387" i="29"/>
  <c r="C388" i="29"/>
  <c r="D388" i="29"/>
  <c r="A388" i="29"/>
  <c r="B389" i="29"/>
  <c r="E388" i="28"/>
  <c r="D389" i="28"/>
  <c r="C389" i="28"/>
  <c r="E388" i="25"/>
  <c r="D389" i="25"/>
  <c r="C389" i="25"/>
  <c r="A389" i="28"/>
  <c r="B390" i="28"/>
  <c r="A389" i="25"/>
  <c r="B390" i="25"/>
  <c r="D388" i="24"/>
  <c r="C388" i="24"/>
  <c r="A387" i="24"/>
  <c r="E387" i="24" s="1"/>
  <c r="B389" i="24"/>
  <c r="E386" i="18"/>
  <c r="C387" i="18"/>
  <c r="B388" i="18"/>
  <c r="D387" i="18"/>
  <c r="A387" i="18"/>
  <c r="E389" i="36" l="1"/>
  <c r="C390" i="36"/>
  <c r="E390" i="34"/>
  <c r="A390" i="36"/>
  <c r="D390" i="36"/>
  <c r="B391" i="36"/>
  <c r="D391" i="34"/>
  <c r="C391" i="34"/>
  <c r="A391" i="34"/>
  <c r="B392" i="34"/>
  <c r="E388" i="29"/>
  <c r="C389" i="29"/>
  <c r="B390" i="29"/>
  <c r="D389" i="29"/>
  <c r="A389" i="29"/>
  <c r="E389" i="28"/>
  <c r="D390" i="28"/>
  <c r="C390" i="28"/>
  <c r="E389" i="25"/>
  <c r="D390" i="25"/>
  <c r="C390" i="25"/>
  <c r="B391" i="28"/>
  <c r="A390" i="28"/>
  <c r="B391" i="25"/>
  <c r="A390" i="25"/>
  <c r="D389" i="24"/>
  <c r="C389" i="24"/>
  <c r="A388" i="24"/>
  <c r="E388" i="24" s="1"/>
  <c r="B390" i="24"/>
  <c r="E387" i="18"/>
  <c r="C388" i="18"/>
  <c r="A388" i="18"/>
  <c r="B389" i="18"/>
  <c r="D388" i="18"/>
  <c r="E390" i="36" l="1"/>
  <c r="C391" i="36"/>
  <c r="E391" i="34"/>
  <c r="D391" i="36"/>
  <c r="A391" i="36"/>
  <c r="B392" i="36"/>
  <c r="D392" i="34"/>
  <c r="C392" i="34"/>
  <c r="B393" i="34"/>
  <c r="A392" i="34"/>
  <c r="E389" i="29"/>
  <c r="C390" i="29"/>
  <c r="B391" i="29"/>
  <c r="A390" i="29"/>
  <c r="D390" i="29"/>
  <c r="E390" i="28"/>
  <c r="D391" i="28"/>
  <c r="C391" i="28"/>
  <c r="E390" i="25"/>
  <c r="D391" i="25"/>
  <c r="C391" i="25"/>
  <c r="B392" i="28"/>
  <c r="A391" i="28"/>
  <c r="B392" i="25"/>
  <c r="A391" i="25"/>
  <c r="D390" i="24"/>
  <c r="C390" i="24"/>
  <c r="A389" i="24"/>
  <c r="E389" i="24" s="1"/>
  <c r="B391" i="24"/>
  <c r="A390" i="24"/>
  <c r="E388" i="18"/>
  <c r="C389" i="18"/>
  <c r="D389" i="18"/>
  <c r="A389" i="18"/>
  <c r="B390" i="18"/>
  <c r="E391" i="36" l="1"/>
  <c r="C392" i="36"/>
  <c r="E392" i="34"/>
  <c r="B393" i="36"/>
  <c r="D392" i="36"/>
  <c r="A392" i="36"/>
  <c r="D393" i="34"/>
  <c r="C393" i="34"/>
  <c r="B394" i="34"/>
  <c r="A393" i="34"/>
  <c r="E390" i="29"/>
  <c r="C391" i="29"/>
  <c r="B392" i="29"/>
  <c r="A391" i="29"/>
  <c r="D391" i="29"/>
  <c r="E391" i="28"/>
  <c r="D392" i="28"/>
  <c r="C392" i="28"/>
  <c r="E391" i="25"/>
  <c r="D392" i="25"/>
  <c r="C392" i="25"/>
  <c r="A392" i="28"/>
  <c r="B393" i="28"/>
  <c r="A392" i="25"/>
  <c r="B393" i="25"/>
  <c r="E390" i="24"/>
  <c r="D391" i="24"/>
  <c r="C391" i="24"/>
  <c r="B392" i="24"/>
  <c r="E389" i="18"/>
  <c r="C390" i="18"/>
  <c r="B391" i="18"/>
  <c r="D390" i="18"/>
  <c r="A390" i="18"/>
  <c r="E392" i="36" l="1"/>
  <c r="C393" i="36"/>
  <c r="E393" i="34"/>
  <c r="B394" i="36"/>
  <c r="D393" i="36"/>
  <c r="A393" i="36"/>
  <c r="D394" i="34"/>
  <c r="C394" i="34"/>
  <c r="A394" i="34"/>
  <c r="B395" i="34"/>
  <c r="E391" i="29"/>
  <c r="C392" i="29"/>
  <c r="D392" i="29"/>
  <c r="A392" i="29"/>
  <c r="B393" i="29"/>
  <c r="E392" i="28"/>
  <c r="C393" i="28"/>
  <c r="D393" i="28"/>
  <c r="E392" i="25"/>
  <c r="D393" i="25"/>
  <c r="C393" i="25"/>
  <c r="A393" i="28"/>
  <c r="B394" i="28"/>
  <c r="A393" i="25"/>
  <c r="B394" i="25"/>
  <c r="D392" i="24"/>
  <c r="C392" i="24"/>
  <c r="B393" i="24"/>
  <c r="A391" i="24"/>
  <c r="E391" i="24" s="1"/>
  <c r="E390" i="18"/>
  <c r="C391" i="18"/>
  <c r="B392" i="18"/>
  <c r="D391" i="18"/>
  <c r="A391" i="18"/>
  <c r="E393" i="36" l="1"/>
  <c r="C394" i="36"/>
  <c r="E394" i="34"/>
  <c r="A394" i="36"/>
  <c r="D394" i="36"/>
  <c r="B395" i="36"/>
  <c r="D395" i="34"/>
  <c r="C395" i="34"/>
  <c r="A395" i="34"/>
  <c r="B396" i="34"/>
  <c r="E392" i="29"/>
  <c r="C393" i="29"/>
  <c r="D393" i="29"/>
  <c r="B394" i="29"/>
  <c r="A393" i="29"/>
  <c r="E393" i="28"/>
  <c r="D394" i="28"/>
  <c r="C394" i="28"/>
  <c r="E393" i="25"/>
  <c r="D394" i="25"/>
  <c r="C394" i="25"/>
  <c r="B395" i="28"/>
  <c r="A394" i="28"/>
  <c r="B395" i="25"/>
  <c r="A394" i="25"/>
  <c r="D393" i="24"/>
  <c r="C393" i="24"/>
  <c r="A392" i="24"/>
  <c r="E392" i="24" s="1"/>
  <c r="B394" i="24"/>
  <c r="E391" i="18"/>
  <c r="C392" i="18"/>
  <c r="A392" i="18"/>
  <c r="B393" i="18"/>
  <c r="D392" i="18"/>
  <c r="E394" i="36" l="1"/>
  <c r="C395" i="36"/>
  <c r="E395" i="34"/>
  <c r="D395" i="36"/>
  <c r="A395" i="36"/>
  <c r="B396" i="36"/>
  <c r="D396" i="34"/>
  <c r="C396" i="34"/>
  <c r="B397" i="34"/>
  <c r="A396" i="34"/>
  <c r="E393" i="29"/>
  <c r="C394" i="29"/>
  <c r="A394" i="29"/>
  <c r="B395" i="29"/>
  <c r="D394" i="29"/>
  <c r="E394" i="28"/>
  <c r="D395" i="28"/>
  <c r="C395" i="28"/>
  <c r="E394" i="25"/>
  <c r="D395" i="25"/>
  <c r="C395" i="25"/>
  <c r="B396" i="28"/>
  <c r="A395" i="28"/>
  <c r="B396" i="25"/>
  <c r="A395" i="25"/>
  <c r="D394" i="24"/>
  <c r="C394" i="24"/>
  <c r="A393" i="24"/>
  <c r="E393" i="24" s="1"/>
  <c r="B395" i="24"/>
  <c r="E392" i="18"/>
  <c r="C393" i="18"/>
  <c r="D393" i="18"/>
  <c r="A393" i="18"/>
  <c r="B394" i="18"/>
  <c r="E395" i="36" l="1"/>
  <c r="C396" i="36"/>
  <c r="E396" i="34"/>
  <c r="B397" i="36"/>
  <c r="D396" i="36"/>
  <c r="A396" i="36"/>
  <c r="D397" i="34"/>
  <c r="C397" i="34"/>
  <c r="B398" i="34"/>
  <c r="A397" i="34"/>
  <c r="E394" i="29"/>
  <c r="C395" i="29"/>
  <c r="A395" i="29"/>
  <c r="D395" i="29"/>
  <c r="B396" i="29"/>
  <c r="E395" i="28"/>
  <c r="D396" i="28"/>
  <c r="C396" i="28"/>
  <c r="E395" i="25"/>
  <c r="D396" i="25"/>
  <c r="C396" i="25"/>
  <c r="A396" i="28"/>
  <c r="E396" i="28" s="1"/>
  <c r="B397" i="28"/>
  <c r="A396" i="25"/>
  <c r="B397" i="25"/>
  <c r="D395" i="24"/>
  <c r="C395" i="24"/>
  <c r="A394" i="24"/>
  <c r="E394" i="24" s="1"/>
  <c r="B396" i="24"/>
  <c r="A395" i="24"/>
  <c r="E393" i="18"/>
  <c r="C394" i="18"/>
  <c r="B395" i="18"/>
  <c r="D394" i="18"/>
  <c r="A394" i="18"/>
  <c r="E396" i="36" l="1"/>
  <c r="C397" i="36"/>
  <c r="E397" i="34"/>
  <c r="B398" i="36"/>
  <c r="A397" i="36"/>
  <c r="D397" i="36"/>
  <c r="D398" i="34"/>
  <c r="C398" i="34"/>
  <c r="A398" i="34"/>
  <c r="B399" i="34"/>
  <c r="E395" i="29"/>
  <c r="C396" i="29"/>
  <c r="D396" i="29"/>
  <c r="A396" i="29"/>
  <c r="B397" i="29"/>
  <c r="D397" i="28"/>
  <c r="C397" i="28"/>
  <c r="E396" i="25"/>
  <c r="D397" i="25"/>
  <c r="C397" i="25"/>
  <c r="A397" i="28"/>
  <c r="B398" i="28"/>
  <c r="A397" i="25"/>
  <c r="B398" i="25"/>
  <c r="E395" i="24"/>
  <c r="D396" i="24"/>
  <c r="C396" i="24"/>
  <c r="A396" i="24"/>
  <c r="B397" i="24"/>
  <c r="E394" i="18"/>
  <c r="C395" i="18"/>
  <c r="B396" i="18"/>
  <c r="D395" i="18"/>
  <c r="A395" i="18"/>
  <c r="E397" i="36" l="1"/>
  <c r="C398" i="36"/>
  <c r="E398" i="34"/>
  <c r="A398" i="36"/>
  <c r="D398" i="36"/>
  <c r="B399" i="36"/>
  <c r="D399" i="34"/>
  <c r="C399" i="34"/>
  <c r="A399" i="34"/>
  <c r="B400" i="34"/>
  <c r="E396" i="29"/>
  <c r="C397" i="29"/>
  <c r="B398" i="29"/>
  <c r="D397" i="29"/>
  <c r="A397" i="29"/>
  <c r="E397" i="28"/>
  <c r="D398" i="28"/>
  <c r="C398" i="28"/>
  <c r="E397" i="25"/>
  <c r="D398" i="25"/>
  <c r="C398" i="25"/>
  <c r="B399" i="28"/>
  <c r="A398" i="28"/>
  <c r="B399" i="25"/>
  <c r="A398" i="25"/>
  <c r="E396" i="24"/>
  <c r="C397" i="24"/>
  <c r="D397" i="24"/>
  <c r="B398" i="24"/>
  <c r="E395" i="18"/>
  <c r="C396" i="18"/>
  <c r="A396" i="18"/>
  <c r="B397" i="18"/>
  <c r="D396" i="18"/>
  <c r="E398" i="36" l="1"/>
  <c r="C399" i="36"/>
  <c r="E399" i="34"/>
  <c r="D399" i="36"/>
  <c r="A399" i="36"/>
  <c r="B400" i="36"/>
  <c r="D400" i="34"/>
  <c r="C400" i="34"/>
  <c r="B401" i="34"/>
  <c r="A400" i="34"/>
  <c r="E397" i="29"/>
  <c r="C398" i="29"/>
  <c r="B399" i="29"/>
  <c r="D398" i="29"/>
  <c r="A398" i="29"/>
  <c r="E398" i="28"/>
  <c r="D399" i="28"/>
  <c r="C399" i="28"/>
  <c r="E398" i="25"/>
  <c r="D399" i="25"/>
  <c r="C399" i="25"/>
  <c r="B400" i="28"/>
  <c r="A399" i="28"/>
  <c r="B400" i="25"/>
  <c r="A399" i="25"/>
  <c r="C398" i="24"/>
  <c r="D398" i="24"/>
  <c r="A397" i="24"/>
  <c r="E397" i="24" s="1"/>
  <c r="A398" i="24"/>
  <c r="B399" i="24"/>
  <c r="E396" i="18"/>
  <c r="C397" i="18"/>
  <c r="D397" i="18"/>
  <c r="A397" i="18"/>
  <c r="B398" i="18"/>
  <c r="E399" i="36" l="1"/>
  <c r="C400" i="36"/>
  <c r="E400" i="34"/>
  <c r="B401" i="36"/>
  <c r="D400" i="36"/>
  <c r="A400" i="36"/>
  <c r="D401" i="34"/>
  <c r="C401" i="34"/>
  <c r="B402" i="34"/>
  <c r="A401" i="34"/>
  <c r="E398" i="29"/>
  <c r="C399" i="29"/>
  <c r="D399" i="29"/>
  <c r="B400" i="29"/>
  <c r="A399" i="29"/>
  <c r="E399" i="28"/>
  <c r="D400" i="28"/>
  <c r="C400" i="28"/>
  <c r="E399" i="25"/>
  <c r="D400" i="25"/>
  <c r="C400" i="25"/>
  <c r="A400" i="28"/>
  <c r="B401" i="28"/>
  <c r="A400" i="25"/>
  <c r="B401" i="25"/>
  <c r="E398" i="24"/>
  <c r="D399" i="24"/>
  <c r="C399" i="24"/>
  <c r="A399" i="24"/>
  <c r="B400" i="24"/>
  <c r="E397" i="18"/>
  <c r="C398" i="18"/>
  <c r="B399" i="18"/>
  <c r="D398" i="18"/>
  <c r="A398" i="18"/>
  <c r="E400" i="36" l="1"/>
  <c r="C401" i="36"/>
  <c r="E401" i="34"/>
  <c r="B402" i="36"/>
  <c r="D401" i="36"/>
  <c r="A401" i="36"/>
  <c r="D402" i="34"/>
  <c r="C402" i="34"/>
  <c r="A402" i="34"/>
  <c r="B403" i="34"/>
  <c r="E399" i="29"/>
  <c r="C400" i="29"/>
  <c r="D400" i="29"/>
  <c r="A400" i="29"/>
  <c r="B401" i="29"/>
  <c r="E400" i="28"/>
  <c r="D401" i="28"/>
  <c r="C401" i="28"/>
  <c r="E400" i="25"/>
  <c r="D401" i="25"/>
  <c r="C401" i="25"/>
  <c r="A401" i="28"/>
  <c r="B402" i="28"/>
  <c r="A401" i="25"/>
  <c r="B402" i="25"/>
  <c r="E399" i="24"/>
  <c r="D400" i="24"/>
  <c r="C400" i="24"/>
  <c r="B401" i="24"/>
  <c r="E398" i="18"/>
  <c r="C399" i="18"/>
  <c r="B400" i="18"/>
  <c r="D399" i="18"/>
  <c r="A399" i="18"/>
  <c r="E401" i="36" l="1"/>
  <c r="C402" i="36"/>
  <c r="E402" i="34"/>
  <c r="A402" i="36"/>
  <c r="D402" i="36"/>
  <c r="B403" i="36"/>
  <c r="D403" i="34"/>
  <c r="C403" i="34"/>
  <c r="A403" i="34"/>
  <c r="B404" i="34"/>
  <c r="E400" i="29"/>
  <c r="C401" i="29"/>
  <c r="D401" i="29"/>
  <c r="A401" i="29"/>
  <c r="B402" i="29"/>
  <c r="E401" i="28"/>
  <c r="D402" i="28"/>
  <c r="C402" i="28"/>
  <c r="E401" i="25"/>
  <c r="D402" i="25"/>
  <c r="C402" i="25"/>
  <c r="B403" i="28"/>
  <c r="A402" i="28"/>
  <c r="B403" i="25"/>
  <c r="A402" i="25"/>
  <c r="D401" i="24"/>
  <c r="C401" i="24"/>
  <c r="A400" i="24"/>
  <c r="E400" i="24" s="1"/>
  <c r="B402" i="24"/>
  <c r="E399" i="18"/>
  <c r="C400" i="18"/>
  <c r="A400" i="18"/>
  <c r="B401" i="18"/>
  <c r="D400" i="18"/>
  <c r="E402" i="36" l="1"/>
  <c r="C403" i="36"/>
  <c r="E403" i="34"/>
  <c r="D403" i="36"/>
  <c r="A403" i="36"/>
  <c r="B404" i="36"/>
  <c r="D404" i="34"/>
  <c r="C404" i="34"/>
  <c r="B405" i="34"/>
  <c r="A404" i="34"/>
  <c r="E401" i="29"/>
  <c r="C402" i="29"/>
  <c r="A402" i="29"/>
  <c r="B403" i="29"/>
  <c r="D402" i="29"/>
  <c r="E402" i="28"/>
  <c r="D403" i="28"/>
  <c r="C403" i="28"/>
  <c r="E402" i="25"/>
  <c r="D403" i="25"/>
  <c r="C403" i="25"/>
  <c r="B404" i="28"/>
  <c r="A403" i="28"/>
  <c r="E403" i="28" s="1"/>
  <c r="B404" i="25"/>
  <c r="A403" i="25"/>
  <c r="D402" i="24"/>
  <c r="C402" i="24"/>
  <c r="A401" i="24"/>
  <c r="E401" i="24" s="1"/>
  <c r="A402" i="24"/>
  <c r="B403" i="24"/>
  <c r="E400" i="18"/>
  <c r="C401" i="18"/>
  <c r="D401" i="18"/>
  <c r="A401" i="18"/>
  <c r="B402" i="18"/>
  <c r="E403" i="36" l="1"/>
  <c r="C404" i="36"/>
  <c r="E404" i="34"/>
  <c r="B405" i="36"/>
  <c r="D404" i="36"/>
  <c r="A404" i="36"/>
  <c r="D405" i="34"/>
  <c r="C405" i="34"/>
  <c r="B406" i="34"/>
  <c r="A405" i="34"/>
  <c r="E402" i="29"/>
  <c r="C403" i="29"/>
  <c r="A403" i="29"/>
  <c r="D403" i="29"/>
  <c r="B404" i="29"/>
  <c r="D404" i="28"/>
  <c r="C404" i="28"/>
  <c r="E403" i="25"/>
  <c r="D404" i="25"/>
  <c r="C404" i="25"/>
  <c r="A404" i="28"/>
  <c r="B405" i="28"/>
  <c r="A404" i="25"/>
  <c r="B405" i="25"/>
  <c r="E402" i="24"/>
  <c r="D403" i="24"/>
  <c r="C403" i="24"/>
  <c r="B404" i="24"/>
  <c r="A403" i="24"/>
  <c r="E401" i="18"/>
  <c r="C402" i="18"/>
  <c r="B403" i="18"/>
  <c r="D402" i="18"/>
  <c r="A402" i="18"/>
  <c r="E404" i="36" l="1"/>
  <c r="C405" i="36"/>
  <c r="E405" i="34"/>
  <c r="B406" i="36"/>
  <c r="A405" i="36"/>
  <c r="D405" i="36"/>
  <c r="D406" i="34"/>
  <c r="C406" i="34"/>
  <c r="A406" i="34"/>
  <c r="B407" i="34"/>
  <c r="E403" i="29"/>
  <c r="C404" i="29"/>
  <c r="D404" i="29"/>
  <c r="A404" i="29"/>
  <c r="B405" i="29"/>
  <c r="E404" i="28"/>
  <c r="D405" i="28"/>
  <c r="C405" i="28"/>
  <c r="E404" i="25"/>
  <c r="D405" i="25"/>
  <c r="C405" i="25"/>
  <c r="A405" i="28"/>
  <c r="B406" i="28"/>
  <c r="A405" i="25"/>
  <c r="B406" i="25"/>
  <c r="E403" i="24"/>
  <c r="D404" i="24"/>
  <c r="C404" i="24"/>
  <c r="B405" i="24"/>
  <c r="E402" i="18"/>
  <c r="C403" i="18"/>
  <c r="B404" i="18"/>
  <c r="D403" i="18"/>
  <c r="A403" i="18"/>
  <c r="E405" i="36" l="1"/>
  <c r="C406" i="36"/>
  <c r="E406" i="34"/>
  <c r="A406" i="36"/>
  <c r="D406" i="36"/>
  <c r="B407" i="36"/>
  <c r="D407" i="34"/>
  <c r="C407" i="34"/>
  <c r="A407" i="34"/>
  <c r="B408" i="34"/>
  <c r="E404" i="29"/>
  <c r="C405" i="29"/>
  <c r="B406" i="29"/>
  <c r="D405" i="29"/>
  <c r="A405" i="29"/>
  <c r="E405" i="28"/>
  <c r="D406" i="28"/>
  <c r="C406" i="28"/>
  <c r="E405" i="25"/>
  <c r="D406" i="25"/>
  <c r="C406" i="25"/>
  <c r="B407" i="28"/>
  <c r="A406" i="28"/>
  <c r="B407" i="25"/>
  <c r="A406" i="25"/>
  <c r="D405" i="24"/>
  <c r="C405" i="24"/>
  <c r="A404" i="24"/>
  <c r="E404" i="24" s="1"/>
  <c r="B406" i="24"/>
  <c r="E403" i="18"/>
  <c r="C404" i="18"/>
  <c r="A404" i="18"/>
  <c r="B405" i="18"/>
  <c r="D404" i="18"/>
  <c r="E406" i="36" l="1"/>
  <c r="C407" i="36"/>
  <c r="E407" i="34"/>
  <c r="D407" i="36"/>
  <c r="A407" i="36"/>
  <c r="B408" i="36"/>
  <c r="C408" i="34"/>
  <c r="D408" i="34"/>
  <c r="B409" i="34"/>
  <c r="A408" i="34"/>
  <c r="E405" i="29"/>
  <c r="C406" i="29"/>
  <c r="B407" i="29"/>
  <c r="D406" i="29"/>
  <c r="A406" i="29"/>
  <c r="E406" i="28"/>
  <c r="D407" i="28"/>
  <c r="C407" i="28"/>
  <c r="E406" i="25"/>
  <c r="D407" i="25"/>
  <c r="C407" i="25"/>
  <c r="B408" i="28"/>
  <c r="A407" i="28"/>
  <c r="B408" i="25"/>
  <c r="A407" i="25"/>
  <c r="D406" i="24"/>
  <c r="C406" i="24"/>
  <c r="A405" i="24"/>
  <c r="E405" i="24" s="1"/>
  <c r="A406" i="24"/>
  <c r="B407" i="24"/>
  <c r="E404" i="18"/>
  <c r="C405" i="18"/>
  <c r="D405" i="18"/>
  <c r="A405" i="18"/>
  <c r="B406" i="18"/>
  <c r="E407" i="36" l="1"/>
  <c r="C408" i="36"/>
  <c r="E408" i="34"/>
  <c r="B409" i="36"/>
  <c r="D408" i="36"/>
  <c r="A408" i="36"/>
  <c r="D409" i="34"/>
  <c r="C409" i="34"/>
  <c r="B410" i="34"/>
  <c r="A409" i="34"/>
  <c r="E406" i="29"/>
  <c r="C407" i="29"/>
  <c r="D407" i="29"/>
  <c r="B408" i="29"/>
  <c r="A407" i="29"/>
  <c r="E407" i="28"/>
  <c r="D408" i="28"/>
  <c r="C408" i="28"/>
  <c r="E407" i="25"/>
  <c r="D408" i="25"/>
  <c r="C408" i="25"/>
  <c r="A408" i="28"/>
  <c r="B409" i="28"/>
  <c r="A408" i="25"/>
  <c r="E408" i="25" s="1"/>
  <c r="B409" i="25"/>
  <c r="E406" i="24"/>
  <c r="D407" i="24"/>
  <c r="C407" i="24"/>
  <c r="A407" i="24"/>
  <c r="B408" i="24"/>
  <c r="E405" i="18"/>
  <c r="C406" i="18"/>
  <c r="B407" i="18"/>
  <c r="D406" i="18"/>
  <c r="A406" i="18"/>
  <c r="E408" i="36" l="1"/>
  <c r="C409" i="36"/>
  <c r="E409" i="34"/>
  <c r="B410" i="36"/>
  <c r="D409" i="36"/>
  <c r="A409" i="36"/>
  <c r="D410" i="34"/>
  <c r="C410" i="34"/>
  <c r="A410" i="34"/>
  <c r="B411" i="34"/>
  <c r="E407" i="29"/>
  <c r="C408" i="29"/>
  <c r="D408" i="29"/>
  <c r="A408" i="29"/>
  <c r="B409" i="29"/>
  <c r="E408" i="28"/>
  <c r="D409" i="28"/>
  <c r="C409" i="28"/>
  <c r="D409" i="25"/>
  <c r="C409" i="25"/>
  <c r="A409" i="28"/>
  <c r="B410" i="28"/>
  <c r="A409" i="25"/>
  <c r="B410" i="25"/>
  <c r="E407" i="24"/>
  <c r="C408" i="24"/>
  <c r="D408" i="24"/>
  <c r="B409" i="24"/>
  <c r="A408" i="24"/>
  <c r="E406" i="18"/>
  <c r="C407" i="18"/>
  <c r="B408" i="18"/>
  <c r="D407" i="18"/>
  <c r="A407" i="18"/>
  <c r="E409" i="36" l="1"/>
  <c r="C410" i="36"/>
  <c r="E410" i="34"/>
  <c r="A410" i="36"/>
  <c r="D410" i="36"/>
  <c r="B411" i="36"/>
  <c r="D411" i="34"/>
  <c r="C411" i="34"/>
  <c r="A411" i="34"/>
  <c r="B412" i="34"/>
  <c r="E408" i="29"/>
  <c r="C409" i="29"/>
  <c r="B410" i="29"/>
  <c r="D409" i="29"/>
  <c r="A409" i="29"/>
  <c r="E409" i="28"/>
  <c r="D410" i="28"/>
  <c r="C410" i="28"/>
  <c r="E409" i="25"/>
  <c r="D410" i="25"/>
  <c r="C410" i="25"/>
  <c r="B411" i="28"/>
  <c r="A410" i="28"/>
  <c r="B411" i="25"/>
  <c r="A410" i="25"/>
  <c r="E410" i="25" s="1"/>
  <c r="E408" i="24"/>
  <c r="D409" i="24"/>
  <c r="C409" i="24"/>
  <c r="B410" i="24"/>
  <c r="E407" i="18"/>
  <c r="C408" i="18"/>
  <c r="A408" i="18"/>
  <c r="B409" i="18"/>
  <c r="D408" i="18"/>
  <c r="E410" i="36" l="1"/>
  <c r="C411" i="36"/>
  <c r="E411" i="34"/>
  <c r="D411" i="36"/>
  <c r="A411" i="36"/>
  <c r="B412" i="36"/>
  <c r="D412" i="34"/>
  <c r="C412" i="34"/>
  <c r="B413" i="34"/>
  <c r="A412" i="34"/>
  <c r="E409" i="29"/>
  <c r="C410" i="29"/>
  <c r="B411" i="29"/>
  <c r="D410" i="29"/>
  <c r="A410" i="29"/>
  <c r="E410" i="28"/>
  <c r="D411" i="28"/>
  <c r="C411" i="28"/>
  <c r="D411" i="25"/>
  <c r="C411" i="25"/>
  <c r="B412" i="28"/>
  <c r="A411" i="28"/>
  <c r="E411" i="28" s="1"/>
  <c r="B412" i="25"/>
  <c r="A411" i="25"/>
  <c r="D410" i="24"/>
  <c r="C410" i="24"/>
  <c r="B411" i="24"/>
  <c r="A409" i="24"/>
  <c r="E409" i="24" s="1"/>
  <c r="E408" i="18"/>
  <c r="C409" i="18"/>
  <c r="D409" i="18"/>
  <c r="A409" i="18"/>
  <c r="B410" i="18"/>
  <c r="E411" i="36" l="1"/>
  <c r="C412" i="36"/>
  <c r="E412" i="34"/>
  <c r="B413" i="36"/>
  <c r="D412" i="36"/>
  <c r="A412" i="36"/>
  <c r="D413" i="34"/>
  <c r="C413" i="34"/>
  <c r="B414" i="34"/>
  <c r="A413" i="34"/>
  <c r="E410" i="29"/>
  <c r="C411" i="29"/>
  <c r="B412" i="29"/>
  <c r="D411" i="29"/>
  <c r="A411" i="29"/>
  <c r="D412" i="28"/>
  <c r="C412" i="28"/>
  <c r="E411" i="25"/>
  <c r="D412" i="25"/>
  <c r="C412" i="25"/>
  <c r="A412" i="28"/>
  <c r="B413" i="28"/>
  <c r="A412" i="25"/>
  <c r="B413" i="25"/>
  <c r="D411" i="24"/>
  <c r="C411" i="24"/>
  <c r="B412" i="24"/>
  <c r="A410" i="24"/>
  <c r="E410" i="24" s="1"/>
  <c r="E409" i="18"/>
  <c r="C410" i="18"/>
  <c r="B411" i="18"/>
  <c r="D410" i="18"/>
  <c r="A410" i="18"/>
  <c r="E412" i="36" l="1"/>
  <c r="C413" i="36"/>
  <c r="E413" i="34"/>
  <c r="B414" i="36"/>
  <c r="A413" i="36"/>
  <c r="D413" i="36"/>
  <c r="D414" i="34"/>
  <c r="C414" i="34"/>
  <c r="A414" i="34"/>
  <c r="B415" i="34"/>
  <c r="E411" i="29"/>
  <c r="C412" i="29"/>
  <c r="D412" i="29"/>
  <c r="A412" i="29"/>
  <c r="B413" i="29"/>
  <c r="E412" i="28"/>
  <c r="D413" i="28"/>
  <c r="C413" i="28"/>
  <c r="E412" i="25"/>
  <c r="D413" i="25"/>
  <c r="C413" i="25"/>
  <c r="A413" i="28"/>
  <c r="B414" i="28"/>
  <c r="A413" i="25"/>
  <c r="B414" i="25"/>
  <c r="D412" i="24"/>
  <c r="C412" i="24"/>
  <c r="B413" i="24"/>
  <c r="A411" i="24"/>
  <c r="E411" i="24" s="1"/>
  <c r="E410" i="18"/>
  <c r="C411" i="18"/>
  <c r="B412" i="18"/>
  <c r="D411" i="18"/>
  <c r="A411" i="18"/>
  <c r="E413" i="36" l="1"/>
  <c r="C414" i="36"/>
  <c r="E414" i="34"/>
  <c r="A414" i="36"/>
  <c r="D414" i="36"/>
  <c r="B415" i="36"/>
  <c r="D415" i="34"/>
  <c r="C415" i="34"/>
  <c r="A415" i="34"/>
  <c r="B416" i="34"/>
  <c r="E412" i="29"/>
  <c r="C413" i="29"/>
  <c r="B414" i="29"/>
  <c r="D413" i="29"/>
  <c r="A413" i="29"/>
  <c r="E413" i="28"/>
  <c r="D414" i="28"/>
  <c r="C414" i="28"/>
  <c r="E413" i="25"/>
  <c r="D414" i="25"/>
  <c r="C414" i="25"/>
  <c r="B415" i="28"/>
  <c r="A414" i="28"/>
  <c r="B415" i="25"/>
  <c r="A414" i="25"/>
  <c r="C413" i="24"/>
  <c r="D413" i="24"/>
  <c r="A412" i="24"/>
  <c r="E412" i="24" s="1"/>
  <c r="B414" i="24"/>
  <c r="E411" i="18"/>
  <c r="C412" i="18"/>
  <c r="A412" i="18"/>
  <c r="B413" i="18"/>
  <c r="D412" i="18"/>
  <c r="E414" i="36" l="1"/>
  <c r="C415" i="36"/>
  <c r="E415" i="34"/>
  <c r="D415" i="36"/>
  <c r="A415" i="36"/>
  <c r="B416" i="36"/>
  <c r="D416" i="34"/>
  <c r="C416" i="34"/>
  <c r="B417" i="34"/>
  <c r="A416" i="34"/>
  <c r="E413" i="29"/>
  <c r="C414" i="29"/>
  <c r="B415" i="29"/>
  <c r="D414" i="29"/>
  <c r="A414" i="29"/>
  <c r="E414" i="28"/>
  <c r="D415" i="28"/>
  <c r="C415" i="28"/>
  <c r="E414" i="25"/>
  <c r="D415" i="25"/>
  <c r="C415" i="25"/>
  <c r="B416" i="28"/>
  <c r="A415" i="28"/>
  <c r="B416" i="25"/>
  <c r="A415" i="25"/>
  <c r="D414" i="24"/>
  <c r="C414" i="24"/>
  <c r="A413" i="24"/>
  <c r="E413" i="24" s="1"/>
  <c r="A414" i="24"/>
  <c r="B415" i="24"/>
  <c r="E412" i="18"/>
  <c r="C413" i="18"/>
  <c r="D413" i="18"/>
  <c r="A413" i="18"/>
  <c r="B414" i="18"/>
  <c r="E415" i="36" l="1"/>
  <c r="C416" i="36"/>
  <c r="E416" i="34"/>
  <c r="B417" i="36"/>
  <c r="D416" i="36"/>
  <c r="A416" i="36"/>
  <c r="D417" i="34"/>
  <c r="C417" i="34"/>
  <c r="B418" i="34"/>
  <c r="A417" i="34"/>
  <c r="E414" i="29"/>
  <c r="C415" i="29"/>
  <c r="A415" i="29"/>
  <c r="B416" i="29"/>
  <c r="D415" i="29"/>
  <c r="E415" i="28"/>
  <c r="D416" i="28"/>
  <c r="C416" i="28"/>
  <c r="E415" i="25"/>
  <c r="D416" i="25"/>
  <c r="C416" i="25"/>
  <c r="A416" i="28"/>
  <c r="B417" i="28"/>
  <c r="A416" i="25"/>
  <c r="B417" i="25"/>
  <c r="E414" i="24"/>
  <c r="D415" i="24"/>
  <c r="C415" i="24"/>
  <c r="A415" i="24"/>
  <c r="B416" i="24"/>
  <c r="E413" i="18"/>
  <c r="C414" i="18"/>
  <c r="B415" i="18"/>
  <c r="D414" i="18"/>
  <c r="A414" i="18"/>
  <c r="E416" i="36" l="1"/>
  <c r="C417" i="36"/>
  <c r="E417" i="34"/>
  <c r="B418" i="36"/>
  <c r="D417" i="36"/>
  <c r="A417" i="36"/>
  <c r="D418" i="34"/>
  <c r="C418" i="34"/>
  <c r="A418" i="34"/>
  <c r="B419" i="34"/>
  <c r="E415" i="29"/>
  <c r="C416" i="29"/>
  <c r="B417" i="29"/>
  <c r="D416" i="29"/>
  <c r="A416" i="29"/>
  <c r="E416" i="28"/>
  <c r="D417" i="28"/>
  <c r="C417" i="28"/>
  <c r="E416" i="25"/>
  <c r="D417" i="25"/>
  <c r="C417" i="25"/>
  <c r="A417" i="28"/>
  <c r="B418" i="28"/>
  <c r="A417" i="25"/>
  <c r="B418" i="25"/>
  <c r="E415" i="24"/>
  <c r="D416" i="24"/>
  <c r="C416" i="24"/>
  <c r="B417" i="24"/>
  <c r="E414" i="18"/>
  <c r="C415" i="18"/>
  <c r="B416" i="18"/>
  <c r="D415" i="18"/>
  <c r="A415" i="18"/>
  <c r="E417" i="36" l="1"/>
  <c r="C418" i="36"/>
  <c r="E418" i="34"/>
  <c r="A418" i="36"/>
  <c r="D418" i="36"/>
  <c r="B419" i="36"/>
  <c r="D419" i="34"/>
  <c r="C419" i="34"/>
  <c r="A419" i="34"/>
  <c r="B420" i="34"/>
  <c r="E416" i="29"/>
  <c r="C417" i="29"/>
  <c r="D417" i="29"/>
  <c r="B418" i="29"/>
  <c r="A417" i="29"/>
  <c r="E417" i="28"/>
  <c r="D418" i="28"/>
  <c r="C418" i="28"/>
  <c r="E417" i="25"/>
  <c r="D418" i="25"/>
  <c r="C418" i="25"/>
  <c r="B419" i="28"/>
  <c r="A418" i="28"/>
  <c r="B419" i="25"/>
  <c r="A418" i="25"/>
  <c r="D417" i="24"/>
  <c r="C417" i="24"/>
  <c r="A416" i="24"/>
  <c r="E416" i="24" s="1"/>
  <c r="B418" i="24"/>
  <c r="E415" i="18"/>
  <c r="C416" i="18"/>
  <c r="A416" i="18"/>
  <c r="B417" i="18"/>
  <c r="D416" i="18"/>
  <c r="E418" i="36" l="1"/>
  <c r="C419" i="36"/>
  <c r="E419" i="34"/>
  <c r="D419" i="36"/>
  <c r="A419" i="36"/>
  <c r="B420" i="36"/>
  <c r="D420" i="34"/>
  <c r="C420" i="34"/>
  <c r="B421" i="34"/>
  <c r="A420" i="34"/>
  <c r="E417" i="29"/>
  <c r="C418" i="29"/>
  <c r="A418" i="29"/>
  <c r="B419" i="29"/>
  <c r="D418" i="29"/>
  <c r="E418" i="28"/>
  <c r="D419" i="28"/>
  <c r="C419" i="28"/>
  <c r="E418" i="25"/>
  <c r="D419" i="25"/>
  <c r="C419" i="25"/>
  <c r="B420" i="28"/>
  <c r="A419" i="28"/>
  <c r="B420" i="25"/>
  <c r="A419" i="25"/>
  <c r="E419" i="25" s="1"/>
  <c r="C418" i="24"/>
  <c r="D418" i="24"/>
  <c r="A417" i="24"/>
  <c r="E417" i="24" s="1"/>
  <c r="A418" i="24"/>
  <c r="E418" i="24" s="1"/>
  <c r="B419" i="24"/>
  <c r="E416" i="18"/>
  <c r="C417" i="18"/>
  <c r="D417" i="18"/>
  <c r="A417" i="18"/>
  <c r="B418" i="18"/>
  <c r="E419" i="36" l="1"/>
  <c r="C420" i="36"/>
  <c r="E420" i="34"/>
  <c r="B421" i="36"/>
  <c r="D420" i="36"/>
  <c r="A420" i="36"/>
  <c r="D421" i="34"/>
  <c r="C421" i="34"/>
  <c r="B422" i="34"/>
  <c r="A421" i="34"/>
  <c r="E418" i="29"/>
  <c r="C419" i="29"/>
  <c r="B420" i="29"/>
  <c r="D419" i="29"/>
  <c r="A419" i="29"/>
  <c r="E419" i="28"/>
  <c r="D420" i="28"/>
  <c r="C420" i="28"/>
  <c r="D420" i="25"/>
  <c r="C420" i="25"/>
  <c r="A420" i="28"/>
  <c r="B421" i="28"/>
  <c r="A420" i="25"/>
  <c r="B421" i="25"/>
  <c r="D419" i="24"/>
  <c r="C419" i="24"/>
  <c r="B420" i="24"/>
  <c r="E417" i="18"/>
  <c r="C418" i="18"/>
  <c r="B419" i="18"/>
  <c r="D418" i="18"/>
  <c r="A418" i="18"/>
  <c r="E420" i="36" l="1"/>
  <c r="C421" i="36"/>
  <c r="E421" i="34"/>
  <c r="B422" i="36"/>
  <c r="A421" i="36"/>
  <c r="D421" i="36"/>
  <c r="C422" i="34"/>
  <c r="D422" i="34"/>
  <c r="A422" i="34"/>
  <c r="B423" i="34"/>
  <c r="E419" i="29"/>
  <c r="C420" i="29"/>
  <c r="D420" i="29"/>
  <c r="A420" i="29"/>
  <c r="B421" i="29"/>
  <c r="E420" i="28"/>
  <c r="D421" i="28"/>
  <c r="C421" i="28"/>
  <c r="E420" i="25"/>
  <c r="D421" i="25"/>
  <c r="C421" i="25"/>
  <c r="A421" i="28"/>
  <c r="B422" i="28"/>
  <c r="A421" i="25"/>
  <c r="B422" i="25"/>
  <c r="D420" i="24"/>
  <c r="C420" i="24"/>
  <c r="A419" i="24"/>
  <c r="E419" i="24" s="1"/>
  <c r="B421" i="24"/>
  <c r="E418" i="18"/>
  <c r="C419" i="18"/>
  <c r="B420" i="18"/>
  <c r="D419" i="18"/>
  <c r="A419" i="18"/>
  <c r="E421" i="36" l="1"/>
  <c r="C422" i="36"/>
  <c r="E422" i="34"/>
  <c r="A422" i="36"/>
  <c r="D422" i="36"/>
  <c r="B423" i="36"/>
  <c r="D423" i="34"/>
  <c r="C423" i="34"/>
  <c r="A423" i="34"/>
  <c r="B424" i="34"/>
  <c r="E420" i="29"/>
  <c r="C421" i="29"/>
  <c r="B422" i="29"/>
  <c r="D421" i="29"/>
  <c r="A421" i="29"/>
  <c r="E421" i="28"/>
  <c r="D422" i="28"/>
  <c r="C422" i="28"/>
  <c r="E421" i="25"/>
  <c r="D422" i="25"/>
  <c r="C422" i="25"/>
  <c r="B423" i="28"/>
  <c r="A422" i="28"/>
  <c r="B423" i="25"/>
  <c r="A422" i="25"/>
  <c r="D421" i="24"/>
  <c r="C421" i="24"/>
  <c r="B422" i="24"/>
  <c r="A420" i="24"/>
  <c r="E420" i="24" s="1"/>
  <c r="E419" i="18"/>
  <c r="C420" i="18"/>
  <c r="A420" i="18"/>
  <c r="B421" i="18"/>
  <c r="D420" i="18"/>
  <c r="E422" i="36" l="1"/>
  <c r="C423" i="36"/>
  <c r="E423" i="34"/>
  <c r="D423" i="36"/>
  <c r="A423" i="36"/>
  <c r="B424" i="36"/>
  <c r="D424" i="34"/>
  <c r="C424" i="34"/>
  <c r="B425" i="34"/>
  <c r="A424" i="34"/>
  <c r="E421" i="29"/>
  <c r="C422" i="29"/>
  <c r="A422" i="29"/>
  <c r="B423" i="29"/>
  <c r="D422" i="29"/>
  <c r="E422" i="28"/>
  <c r="D423" i="28"/>
  <c r="C423" i="28"/>
  <c r="E422" i="25"/>
  <c r="D423" i="25"/>
  <c r="C423" i="25"/>
  <c r="B424" i="28"/>
  <c r="A423" i="28"/>
  <c r="B424" i="25"/>
  <c r="A423" i="25"/>
  <c r="E423" i="25" s="1"/>
  <c r="D422" i="24"/>
  <c r="C422" i="24"/>
  <c r="A421" i="24"/>
  <c r="E421" i="24" s="1"/>
  <c r="B423" i="24"/>
  <c r="E420" i="18"/>
  <c r="C421" i="18"/>
  <c r="D421" i="18"/>
  <c r="A421" i="18"/>
  <c r="B422" i="18"/>
  <c r="E423" i="36" l="1"/>
  <c r="C424" i="36"/>
  <c r="E424" i="34"/>
  <c r="B425" i="36"/>
  <c r="D424" i="36"/>
  <c r="A424" i="36"/>
  <c r="D425" i="34"/>
  <c r="C425" i="34"/>
  <c r="B426" i="34"/>
  <c r="A425" i="34"/>
  <c r="E422" i="29"/>
  <c r="C423" i="29"/>
  <c r="B424" i="29"/>
  <c r="A423" i="29"/>
  <c r="D423" i="29"/>
  <c r="E423" i="28"/>
  <c r="D424" i="28"/>
  <c r="C424" i="28"/>
  <c r="D424" i="25"/>
  <c r="C424" i="25"/>
  <c r="A424" i="28"/>
  <c r="B425" i="28"/>
  <c r="A424" i="25"/>
  <c r="E424" i="25" s="1"/>
  <c r="B425" i="25"/>
  <c r="D423" i="24"/>
  <c r="C423" i="24"/>
  <c r="B424" i="24"/>
  <c r="A422" i="24"/>
  <c r="E422" i="24" s="1"/>
  <c r="E421" i="18"/>
  <c r="C422" i="18"/>
  <c r="B423" i="18"/>
  <c r="D422" i="18"/>
  <c r="A422" i="18"/>
  <c r="E424" i="36" l="1"/>
  <c r="C425" i="36"/>
  <c r="E425" i="34"/>
  <c r="B426" i="36"/>
  <c r="D425" i="36"/>
  <c r="A425" i="36"/>
  <c r="D426" i="34"/>
  <c r="C426" i="34"/>
  <c r="A426" i="34"/>
  <c r="B427" i="34"/>
  <c r="E423" i="29"/>
  <c r="C424" i="29"/>
  <c r="D424" i="29"/>
  <c r="A424" i="29"/>
  <c r="B425" i="29"/>
  <c r="E424" i="28"/>
  <c r="D425" i="28"/>
  <c r="C425" i="28"/>
  <c r="D425" i="25"/>
  <c r="C425" i="25"/>
  <c r="A425" i="28"/>
  <c r="B426" i="28"/>
  <c r="A425" i="25"/>
  <c r="B426" i="25"/>
  <c r="D424" i="24"/>
  <c r="C424" i="24"/>
  <c r="A423" i="24"/>
  <c r="E423" i="24" s="1"/>
  <c r="B425" i="24"/>
  <c r="E422" i="18"/>
  <c r="C423" i="18"/>
  <c r="B424" i="18"/>
  <c r="D423" i="18"/>
  <c r="A423" i="18"/>
  <c r="E425" i="36" l="1"/>
  <c r="C426" i="36"/>
  <c r="E426" i="34"/>
  <c r="A426" i="36"/>
  <c r="D426" i="36"/>
  <c r="B427" i="36"/>
  <c r="D427" i="34"/>
  <c r="C427" i="34"/>
  <c r="A427" i="34"/>
  <c r="B428" i="34"/>
  <c r="E424" i="29"/>
  <c r="C425" i="29"/>
  <c r="D425" i="29"/>
  <c r="A425" i="29"/>
  <c r="B426" i="29"/>
  <c r="E425" i="28"/>
  <c r="D426" i="28"/>
  <c r="C426" i="28"/>
  <c r="E425" i="25"/>
  <c r="D426" i="25"/>
  <c r="C426" i="25"/>
  <c r="B427" i="28"/>
  <c r="A426" i="28"/>
  <c r="B427" i="25"/>
  <c r="A426" i="25"/>
  <c r="D425" i="24"/>
  <c r="C425" i="24"/>
  <c r="A424" i="24"/>
  <c r="E424" i="24" s="1"/>
  <c r="A425" i="24"/>
  <c r="B426" i="24"/>
  <c r="E423" i="18"/>
  <c r="C424" i="18"/>
  <c r="A424" i="18"/>
  <c r="B425" i="18"/>
  <c r="D424" i="18"/>
  <c r="E426" i="36" l="1"/>
  <c r="C427" i="36"/>
  <c r="E427" i="34"/>
  <c r="D427" i="36"/>
  <c r="A427" i="36"/>
  <c r="B428" i="36"/>
  <c r="D428" i="34"/>
  <c r="C428" i="34"/>
  <c r="B429" i="34"/>
  <c r="A428" i="34"/>
  <c r="E425" i="29"/>
  <c r="C426" i="29"/>
  <c r="A426" i="29"/>
  <c r="B427" i="29"/>
  <c r="D426" i="29"/>
  <c r="E426" i="28"/>
  <c r="D427" i="28"/>
  <c r="C427" i="28"/>
  <c r="E426" i="25"/>
  <c r="D427" i="25"/>
  <c r="C427" i="25"/>
  <c r="B428" i="28"/>
  <c r="A427" i="28"/>
  <c r="B428" i="25"/>
  <c r="A427" i="25"/>
  <c r="E427" i="25" s="1"/>
  <c r="E425" i="24"/>
  <c r="D426" i="24"/>
  <c r="C426" i="24"/>
  <c r="A426" i="24"/>
  <c r="B427" i="24"/>
  <c r="E424" i="18"/>
  <c r="C425" i="18"/>
  <c r="D425" i="18"/>
  <c r="A425" i="18"/>
  <c r="B426" i="18"/>
  <c r="E427" i="36" l="1"/>
  <c r="C428" i="36"/>
  <c r="E428" i="34"/>
  <c r="B429" i="36"/>
  <c r="D428" i="36"/>
  <c r="A428" i="36"/>
  <c r="D429" i="34"/>
  <c r="C429" i="34"/>
  <c r="B430" i="34"/>
  <c r="A429" i="34"/>
  <c r="E426" i="29"/>
  <c r="C427" i="29"/>
  <c r="A427" i="29"/>
  <c r="B428" i="29"/>
  <c r="D427" i="29"/>
  <c r="E427" i="28"/>
  <c r="D428" i="28"/>
  <c r="C428" i="28"/>
  <c r="D428" i="25"/>
  <c r="C428" i="25"/>
  <c r="A428" i="28"/>
  <c r="B429" i="28"/>
  <c r="A428" i="25"/>
  <c r="B429" i="25"/>
  <c r="E426" i="24"/>
  <c r="D427" i="24"/>
  <c r="C427" i="24"/>
  <c r="A427" i="24"/>
  <c r="B428" i="24"/>
  <c r="E425" i="18"/>
  <c r="C426" i="18"/>
  <c r="B427" i="18"/>
  <c r="D426" i="18"/>
  <c r="A426" i="18"/>
  <c r="E428" i="36" l="1"/>
  <c r="C429" i="36"/>
  <c r="E429" i="34"/>
  <c r="B430" i="36"/>
  <c r="A429" i="36"/>
  <c r="D429" i="36"/>
  <c r="D430" i="34"/>
  <c r="C430" i="34"/>
  <c r="A430" i="34"/>
  <c r="B431" i="34"/>
  <c r="E427" i="29"/>
  <c r="C428" i="29"/>
  <c r="D428" i="29"/>
  <c r="A428" i="29"/>
  <c r="B429" i="29"/>
  <c r="E428" i="28"/>
  <c r="D429" i="28"/>
  <c r="C429" i="28"/>
  <c r="E428" i="25"/>
  <c r="D429" i="25"/>
  <c r="C429" i="25"/>
  <c r="A429" i="28"/>
  <c r="B430" i="28"/>
  <c r="A429" i="25"/>
  <c r="B430" i="25"/>
  <c r="E427" i="24"/>
  <c r="D428" i="24"/>
  <c r="C428" i="24"/>
  <c r="B429" i="24"/>
  <c r="E426" i="18"/>
  <c r="C427" i="18"/>
  <c r="B428" i="18"/>
  <c r="D427" i="18"/>
  <c r="A427" i="18"/>
  <c r="E429" i="36" l="1"/>
  <c r="C430" i="36"/>
  <c r="E430" i="34"/>
  <c r="A430" i="36"/>
  <c r="D430" i="36"/>
  <c r="B431" i="36"/>
  <c r="D431" i="34"/>
  <c r="C431" i="34"/>
  <c r="A431" i="34"/>
  <c r="B432" i="34"/>
  <c r="E428" i="29"/>
  <c r="C429" i="29"/>
  <c r="B430" i="29"/>
  <c r="D429" i="29"/>
  <c r="A429" i="29"/>
  <c r="E429" i="28"/>
  <c r="D430" i="28"/>
  <c r="C430" i="28"/>
  <c r="E429" i="25"/>
  <c r="D430" i="25"/>
  <c r="C430" i="25"/>
  <c r="B431" i="28"/>
  <c r="A430" i="28"/>
  <c r="B431" i="25"/>
  <c r="A430" i="25"/>
  <c r="D429" i="24"/>
  <c r="C429" i="24"/>
  <c r="A428" i="24"/>
  <c r="E428" i="24" s="1"/>
  <c r="B430" i="24"/>
  <c r="A429" i="24"/>
  <c r="E427" i="18"/>
  <c r="C428" i="18"/>
  <c r="A428" i="18"/>
  <c r="B429" i="18"/>
  <c r="D428" i="18"/>
  <c r="E430" i="36" l="1"/>
  <c r="C431" i="36"/>
  <c r="E431" i="34"/>
  <c r="D431" i="36"/>
  <c r="A431" i="36"/>
  <c r="B432" i="36"/>
  <c r="D432" i="34"/>
  <c r="C432" i="34"/>
  <c r="B433" i="34"/>
  <c r="A432" i="34"/>
  <c r="E429" i="29"/>
  <c r="C430" i="29"/>
  <c r="B431" i="29"/>
  <c r="D430" i="29"/>
  <c r="A430" i="29"/>
  <c r="E430" i="28"/>
  <c r="D431" i="28"/>
  <c r="C431" i="28"/>
  <c r="E430" i="25"/>
  <c r="D431" i="25"/>
  <c r="C431" i="25"/>
  <c r="B432" i="28"/>
  <c r="A431" i="28"/>
  <c r="E431" i="28" s="1"/>
  <c r="B432" i="25"/>
  <c r="A431" i="25"/>
  <c r="E429" i="24"/>
  <c r="D430" i="24"/>
  <c r="C430" i="24"/>
  <c r="B431" i="24"/>
  <c r="A430" i="24"/>
  <c r="E428" i="18"/>
  <c r="C429" i="18"/>
  <c r="D429" i="18"/>
  <c r="A429" i="18"/>
  <c r="B430" i="18"/>
  <c r="E431" i="36" l="1"/>
  <c r="C432" i="36"/>
  <c r="E432" i="34"/>
  <c r="B433" i="36"/>
  <c r="D432" i="36"/>
  <c r="A432" i="36"/>
  <c r="D433" i="34"/>
  <c r="C433" i="34"/>
  <c r="B434" i="34"/>
  <c r="A433" i="34"/>
  <c r="E430" i="29"/>
  <c r="C431" i="29"/>
  <c r="B432" i="29"/>
  <c r="A431" i="29"/>
  <c r="D431" i="29"/>
  <c r="D432" i="28"/>
  <c r="C432" i="28"/>
  <c r="E431" i="25"/>
  <c r="D432" i="25"/>
  <c r="C432" i="25"/>
  <c r="A432" i="28"/>
  <c r="B433" i="28"/>
  <c r="A432" i="25"/>
  <c r="B433" i="25"/>
  <c r="E430" i="24"/>
  <c r="D431" i="24"/>
  <c r="C431" i="24"/>
  <c r="B432" i="24"/>
  <c r="E429" i="18"/>
  <c r="C430" i="18"/>
  <c r="B431" i="18"/>
  <c r="D430" i="18"/>
  <c r="A430" i="18"/>
  <c r="E432" i="36" l="1"/>
  <c r="C433" i="36"/>
  <c r="E433" i="34"/>
  <c r="B434" i="36"/>
  <c r="D433" i="36"/>
  <c r="A433" i="36"/>
  <c r="D434" i="34"/>
  <c r="C434" i="34"/>
  <c r="A434" i="34"/>
  <c r="B435" i="34"/>
  <c r="E431" i="29"/>
  <c r="C432" i="29"/>
  <c r="D432" i="29"/>
  <c r="A432" i="29"/>
  <c r="B433" i="29"/>
  <c r="E432" i="28"/>
  <c r="D433" i="28"/>
  <c r="C433" i="28"/>
  <c r="E432" i="25"/>
  <c r="D433" i="25"/>
  <c r="C433" i="25"/>
  <c r="A433" i="28"/>
  <c r="B434" i="28"/>
  <c r="A433" i="25"/>
  <c r="B434" i="25"/>
  <c r="D432" i="24"/>
  <c r="C432" i="24"/>
  <c r="A431" i="24"/>
  <c r="E431" i="24" s="1"/>
  <c r="B433" i="24"/>
  <c r="E430" i="18"/>
  <c r="C431" i="18"/>
  <c r="B432" i="18"/>
  <c r="D431" i="18"/>
  <c r="A431" i="18"/>
  <c r="E433" i="36" l="1"/>
  <c r="C434" i="36"/>
  <c r="E434" i="34"/>
  <c r="A434" i="36"/>
  <c r="D434" i="36"/>
  <c r="B435" i="36"/>
  <c r="D435" i="34"/>
  <c r="C435" i="34"/>
  <c r="A435" i="34"/>
  <c r="B436" i="34"/>
  <c r="E432" i="29"/>
  <c r="C433" i="29"/>
  <c r="B434" i="29"/>
  <c r="D433" i="29"/>
  <c r="A433" i="29"/>
  <c r="E433" i="28"/>
  <c r="D434" i="28"/>
  <c r="C434" i="28"/>
  <c r="E433" i="25"/>
  <c r="D434" i="25"/>
  <c r="C434" i="25"/>
  <c r="B435" i="28"/>
  <c r="A434" i="28"/>
  <c r="E434" i="28" s="1"/>
  <c r="B435" i="25"/>
  <c r="A434" i="25"/>
  <c r="D433" i="24"/>
  <c r="C433" i="24"/>
  <c r="A432" i="24"/>
  <c r="E432" i="24" s="1"/>
  <c r="B434" i="24"/>
  <c r="A433" i="24"/>
  <c r="E431" i="18"/>
  <c r="C432" i="18"/>
  <c r="A432" i="18"/>
  <c r="B433" i="18"/>
  <c r="D432" i="18"/>
  <c r="E434" i="36" l="1"/>
  <c r="C435" i="36"/>
  <c r="E435" i="34"/>
  <c r="D435" i="36"/>
  <c r="A435" i="36"/>
  <c r="B436" i="36"/>
  <c r="D436" i="34"/>
  <c r="C436" i="34"/>
  <c r="B437" i="34"/>
  <c r="A436" i="34"/>
  <c r="E433" i="29"/>
  <c r="C434" i="29"/>
  <c r="A434" i="29"/>
  <c r="B435" i="29"/>
  <c r="D434" i="29"/>
  <c r="D435" i="28"/>
  <c r="C435" i="28"/>
  <c r="E434" i="25"/>
  <c r="D435" i="25"/>
  <c r="C435" i="25"/>
  <c r="B436" i="28"/>
  <c r="A435" i="28"/>
  <c r="B436" i="25"/>
  <c r="A435" i="25"/>
  <c r="E433" i="24"/>
  <c r="C434" i="24"/>
  <c r="D434" i="24"/>
  <c r="B435" i="24"/>
  <c r="E432" i="18"/>
  <c r="C433" i="18"/>
  <c r="D433" i="18"/>
  <c r="A433" i="18"/>
  <c r="B434" i="18"/>
  <c r="E435" i="36" l="1"/>
  <c r="C436" i="36"/>
  <c r="E436" i="34"/>
  <c r="B437" i="36"/>
  <c r="D436" i="36"/>
  <c r="A436" i="36"/>
  <c r="D437" i="34"/>
  <c r="C437" i="34"/>
  <c r="B438" i="34"/>
  <c r="A437" i="34"/>
  <c r="E434" i="29"/>
  <c r="C435" i="29"/>
  <c r="D435" i="29"/>
  <c r="A435" i="29"/>
  <c r="B436" i="29"/>
  <c r="E435" i="28"/>
  <c r="D436" i="28"/>
  <c r="C436" i="28"/>
  <c r="E435" i="25"/>
  <c r="D436" i="25"/>
  <c r="C436" i="25"/>
  <c r="A436" i="28"/>
  <c r="B437" i="28"/>
  <c r="A436" i="25"/>
  <c r="B437" i="25"/>
  <c r="D435" i="24"/>
  <c r="C435" i="24"/>
  <c r="A435" i="24"/>
  <c r="B436" i="24"/>
  <c r="A434" i="24"/>
  <c r="E434" i="24" s="1"/>
  <c r="E433" i="18"/>
  <c r="C434" i="18"/>
  <c r="B435" i="18"/>
  <c r="D434" i="18"/>
  <c r="A434" i="18"/>
  <c r="E436" i="36" l="1"/>
  <c r="C437" i="36"/>
  <c r="E437" i="34"/>
  <c r="B438" i="36"/>
  <c r="A437" i="36"/>
  <c r="D437" i="36"/>
  <c r="D438" i="34"/>
  <c r="C438" i="34"/>
  <c r="B439" i="34"/>
  <c r="A438" i="34"/>
  <c r="E435" i="29"/>
  <c r="C436" i="29"/>
  <c r="D436" i="29"/>
  <c r="A436" i="29"/>
  <c r="B437" i="29"/>
  <c r="E436" i="28"/>
  <c r="D437" i="28"/>
  <c r="C437" i="28"/>
  <c r="E436" i="25"/>
  <c r="D437" i="25"/>
  <c r="C437" i="25"/>
  <c r="A437" i="28"/>
  <c r="B438" i="28"/>
  <c r="A437" i="25"/>
  <c r="B438" i="25"/>
  <c r="E435" i="24"/>
  <c r="D436" i="24"/>
  <c r="C436" i="24"/>
  <c r="A436" i="24"/>
  <c r="B437" i="24"/>
  <c r="E434" i="18"/>
  <c r="C435" i="18"/>
  <c r="B436" i="18"/>
  <c r="D435" i="18"/>
  <c r="A435" i="18"/>
  <c r="E437" i="36" l="1"/>
  <c r="C438" i="36"/>
  <c r="E438" i="34"/>
  <c r="A438" i="36"/>
  <c r="D438" i="36"/>
  <c r="B439" i="36"/>
  <c r="D439" i="34"/>
  <c r="C439" i="34"/>
  <c r="A439" i="34"/>
  <c r="B440" i="34"/>
  <c r="E436" i="29"/>
  <c r="C437" i="29"/>
  <c r="B438" i="29"/>
  <c r="D437" i="29"/>
  <c r="A437" i="29"/>
  <c r="E437" i="28"/>
  <c r="D438" i="28"/>
  <c r="C438" i="28"/>
  <c r="E437" i="25"/>
  <c r="D438" i="25"/>
  <c r="C438" i="25"/>
  <c r="B439" i="28"/>
  <c r="A438" i="28"/>
  <c r="B439" i="25"/>
  <c r="A438" i="25"/>
  <c r="E436" i="24"/>
  <c r="D437" i="24"/>
  <c r="C437" i="24"/>
  <c r="A437" i="24"/>
  <c r="B438" i="24"/>
  <c r="E435" i="18"/>
  <c r="C436" i="18"/>
  <c r="A436" i="18"/>
  <c r="B437" i="18"/>
  <c r="D436" i="18"/>
  <c r="E438" i="36" l="1"/>
  <c r="C439" i="36"/>
  <c r="E439" i="34"/>
  <c r="D439" i="36"/>
  <c r="A439" i="36"/>
  <c r="B440" i="36"/>
  <c r="D440" i="34"/>
  <c r="C440" i="34"/>
  <c r="B441" i="34"/>
  <c r="A440" i="34"/>
  <c r="E437" i="29"/>
  <c r="C438" i="29"/>
  <c r="B439" i="29"/>
  <c r="D438" i="29"/>
  <c r="A438" i="29"/>
  <c r="E438" i="28"/>
  <c r="D439" i="28"/>
  <c r="C439" i="28"/>
  <c r="E438" i="25"/>
  <c r="D439" i="25"/>
  <c r="C439" i="25"/>
  <c r="B440" i="28"/>
  <c r="A439" i="28"/>
  <c r="B440" i="25"/>
  <c r="A439" i="25"/>
  <c r="E437" i="24"/>
  <c r="D438" i="24"/>
  <c r="C438" i="24"/>
  <c r="A438" i="24"/>
  <c r="B439" i="24"/>
  <c r="E436" i="18"/>
  <c r="C437" i="18"/>
  <c r="D437" i="18"/>
  <c r="A437" i="18"/>
  <c r="B438" i="18"/>
  <c r="E439" i="36" l="1"/>
  <c r="C440" i="36"/>
  <c r="E440" i="34"/>
  <c r="B441" i="36"/>
  <c r="D440" i="36"/>
  <c r="A440" i="36"/>
  <c r="C441" i="34"/>
  <c r="D441" i="34"/>
  <c r="B442" i="34"/>
  <c r="A441" i="34"/>
  <c r="E438" i="29"/>
  <c r="C439" i="29"/>
  <c r="A439" i="29"/>
  <c r="B440" i="29"/>
  <c r="D439" i="29"/>
  <c r="E439" i="28"/>
  <c r="D440" i="28"/>
  <c r="C440" i="28"/>
  <c r="E439" i="25"/>
  <c r="D440" i="25"/>
  <c r="C440" i="25"/>
  <c r="A440" i="28"/>
  <c r="B441" i="28"/>
  <c r="A440" i="25"/>
  <c r="B441" i="25"/>
  <c r="E438" i="24"/>
  <c r="D439" i="24"/>
  <c r="C439" i="24"/>
  <c r="B440" i="24"/>
  <c r="A439" i="24"/>
  <c r="E437" i="18"/>
  <c r="C438" i="18"/>
  <c r="B439" i="18"/>
  <c r="D438" i="18"/>
  <c r="A438" i="18"/>
  <c r="E440" i="36" l="1"/>
  <c r="C441" i="36"/>
  <c r="E441" i="34"/>
  <c r="B442" i="36"/>
  <c r="D441" i="36"/>
  <c r="A441" i="36"/>
  <c r="D442" i="34"/>
  <c r="C442" i="34"/>
  <c r="B443" i="34"/>
  <c r="A442" i="34"/>
  <c r="E439" i="29"/>
  <c r="C440" i="29"/>
  <c r="D440" i="29"/>
  <c r="B441" i="29"/>
  <c r="A440" i="29"/>
  <c r="E440" i="28"/>
  <c r="D441" i="28"/>
  <c r="C441" i="28"/>
  <c r="E440" i="25"/>
  <c r="D441" i="25"/>
  <c r="C441" i="25"/>
  <c r="A441" i="28"/>
  <c r="B442" i="28"/>
  <c r="A441" i="25"/>
  <c r="B442" i="25"/>
  <c r="E439" i="24"/>
  <c r="D440" i="24"/>
  <c r="C440" i="24"/>
  <c r="A440" i="24"/>
  <c r="B441" i="24"/>
  <c r="E438" i="18"/>
  <c r="C439" i="18"/>
  <c r="B440" i="18"/>
  <c r="D439" i="18"/>
  <c r="A439" i="18"/>
  <c r="E441" i="36" l="1"/>
  <c r="C442" i="36"/>
  <c r="E442" i="34"/>
  <c r="A442" i="36"/>
  <c r="D442" i="36"/>
  <c r="B443" i="36"/>
  <c r="D443" i="34"/>
  <c r="C443" i="34"/>
  <c r="A443" i="34"/>
  <c r="B444" i="34"/>
  <c r="E440" i="29"/>
  <c r="C441" i="29"/>
  <c r="B442" i="29"/>
  <c r="D441" i="29"/>
  <c r="A441" i="29"/>
  <c r="E441" i="28"/>
  <c r="D442" i="28"/>
  <c r="C442" i="28"/>
  <c r="E441" i="25"/>
  <c r="D442" i="25"/>
  <c r="C442" i="25"/>
  <c r="B443" i="28"/>
  <c r="A442" i="28"/>
  <c r="E442" i="28" s="1"/>
  <c r="B443" i="25"/>
  <c r="A442" i="25"/>
  <c r="E442" i="25" s="1"/>
  <c r="E440" i="24"/>
  <c r="D441" i="24"/>
  <c r="C441" i="24"/>
  <c r="B442" i="24"/>
  <c r="A441" i="24"/>
  <c r="E439" i="18"/>
  <c r="C440" i="18"/>
  <c r="A440" i="18"/>
  <c r="B441" i="18"/>
  <c r="D440" i="18"/>
  <c r="E442" i="36" l="1"/>
  <c r="C443" i="36"/>
  <c r="E443" i="34"/>
  <c r="D443" i="36"/>
  <c r="A443" i="36"/>
  <c r="B444" i="36"/>
  <c r="D444" i="34"/>
  <c r="C444" i="34"/>
  <c r="A444" i="34"/>
  <c r="B445" i="34"/>
  <c r="E441" i="29"/>
  <c r="C442" i="29"/>
  <c r="B443" i="29"/>
  <c r="D442" i="29"/>
  <c r="A442" i="29"/>
  <c r="D443" i="28"/>
  <c r="C443" i="28"/>
  <c r="D443" i="25"/>
  <c r="C443" i="25"/>
  <c r="B444" i="28"/>
  <c r="A443" i="28"/>
  <c r="E443" i="28" s="1"/>
  <c r="B444" i="25"/>
  <c r="A443" i="25"/>
  <c r="E441" i="24"/>
  <c r="D442" i="24"/>
  <c r="C442" i="24"/>
  <c r="B443" i="24"/>
  <c r="A442" i="24"/>
  <c r="E440" i="18"/>
  <c r="C441" i="18"/>
  <c r="D441" i="18"/>
  <c r="A441" i="18"/>
  <c r="B442" i="18"/>
  <c r="E443" i="36" l="1"/>
  <c r="C444" i="36"/>
  <c r="E444" i="34"/>
  <c r="B445" i="36"/>
  <c r="D444" i="36"/>
  <c r="A444" i="36"/>
  <c r="D445" i="34"/>
  <c r="C445" i="34"/>
  <c r="B446" i="34"/>
  <c r="A445" i="34"/>
  <c r="E442" i="29"/>
  <c r="C443" i="29"/>
  <c r="A443" i="29"/>
  <c r="D443" i="29"/>
  <c r="B444" i="29"/>
  <c r="D444" i="28"/>
  <c r="C444" i="28"/>
  <c r="E443" i="25"/>
  <c r="D444" i="25"/>
  <c r="C444" i="25"/>
  <c r="A444" i="28"/>
  <c r="B445" i="28"/>
  <c r="A444" i="25"/>
  <c r="B445" i="25"/>
  <c r="E442" i="24"/>
  <c r="D443" i="24"/>
  <c r="C443" i="24"/>
  <c r="A443" i="24"/>
  <c r="B444" i="24"/>
  <c r="E441" i="18"/>
  <c r="C442" i="18"/>
  <c r="B443" i="18"/>
  <c r="D442" i="18"/>
  <c r="A442" i="18"/>
  <c r="E444" i="36" l="1"/>
  <c r="C445" i="36"/>
  <c r="E445" i="34"/>
  <c r="B446" i="36"/>
  <c r="A445" i="36"/>
  <c r="D445" i="36"/>
  <c r="D446" i="34"/>
  <c r="C446" i="34"/>
  <c r="A446" i="34"/>
  <c r="B447" i="34"/>
  <c r="E443" i="29"/>
  <c r="C444" i="29"/>
  <c r="D444" i="29"/>
  <c r="B445" i="29"/>
  <c r="A444" i="29"/>
  <c r="E444" i="28"/>
  <c r="D445" i="28"/>
  <c r="C445" i="28"/>
  <c r="E444" i="25"/>
  <c r="D445" i="25"/>
  <c r="C445" i="25"/>
  <c r="A445" i="28"/>
  <c r="B446" i="28"/>
  <c r="A445" i="25"/>
  <c r="B446" i="25"/>
  <c r="E443" i="24"/>
  <c r="D444" i="24"/>
  <c r="C444" i="24"/>
  <c r="A444" i="24"/>
  <c r="B445" i="24"/>
  <c r="E442" i="18"/>
  <c r="C443" i="18"/>
  <c r="B444" i="18"/>
  <c r="D443" i="18"/>
  <c r="A443" i="18"/>
  <c r="E445" i="36" l="1"/>
  <c r="C446" i="36"/>
  <c r="E446" i="34"/>
  <c r="A446" i="36"/>
  <c r="D446" i="36"/>
  <c r="B447" i="36"/>
  <c r="D447" i="34"/>
  <c r="C447" i="34"/>
  <c r="A447" i="34"/>
  <c r="B448" i="34"/>
  <c r="E444" i="29"/>
  <c r="C445" i="29"/>
  <c r="B446" i="29"/>
  <c r="D445" i="29"/>
  <c r="A445" i="29"/>
  <c r="E445" i="28"/>
  <c r="D446" i="28"/>
  <c r="C446" i="28"/>
  <c r="E445" i="25"/>
  <c r="D446" i="25"/>
  <c r="C446" i="25"/>
  <c r="B447" i="28"/>
  <c r="A446" i="28"/>
  <c r="B447" i="25"/>
  <c r="A446" i="25"/>
  <c r="E444" i="24"/>
  <c r="D445" i="24"/>
  <c r="C445" i="24"/>
  <c r="B446" i="24"/>
  <c r="A445" i="24"/>
  <c r="E443" i="18"/>
  <c r="C444" i="18"/>
  <c r="A444" i="18"/>
  <c r="B445" i="18"/>
  <c r="D444" i="18"/>
  <c r="E446" i="36" l="1"/>
  <c r="C447" i="36"/>
  <c r="E447" i="34"/>
  <c r="D447" i="36"/>
  <c r="A447" i="36"/>
  <c r="B448" i="36"/>
  <c r="D448" i="34"/>
  <c r="C448" i="34"/>
  <c r="B449" i="34"/>
  <c r="A448" i="34"/>
  <c r="E445" i="29"/>
  <c r="C446" i="29"/>
  <c r="B447" i="29"/>
  <c r="D446" i="29"/>
  <c r="A446" i="29"/>
  <c r="E446" i="28"/>
  <c r="D447" i="28"/>
  <c r="C447" i="28"/>
  <c r="E446" i="25"/>
  <c r="D447" i="25"/>
  <c r="C447" i="25"/>
  <c r="B448" i="28"/>
  <c r="A447" i="28"/>
  <c r="B448" i="25"/>
  <c r="A447" i="25"/>
  <c r="E445" i="24"/>
  <c r="D446" i="24"/>
  <c r="C446" i="24"/>
  <c r="B447" i="24"/>
  <c r="A446" i="24"/>
  <c r="E444" i="18"/>
  <c r="C445" i="18"/>
  <c r="D445" i="18"/>
  <c r="A445" i="18"/>
  <c r="B446" i="18"/>
  <c r="E447" i="36" l="1"/>
  <c r="C448" i="36"/>
  <c r="E448" i="34"/>
  <c r="B449" i="36"/>
  <c r="D448" i="36"/>
  <c r="A448" i="36"/>
  <c r="D449" i="34"/>
  <c r="C449" i="34"/>
  <c r="B450" i="34"/>
  <c r="A449" i="34"/>
  <c r="E446" i="29"/>
  <c r="C447" i="29"/>
  <c r="D447" i="29"/>
  <c r="B448" i="29"/>
  <c r="A447" i="29"/>
  <c r="E447" i="28"/>
  <c r="D448" i="28"/>
  <c r="C448" i="28"/>
  <c r="E447" i="25"/>
  <c r="D448" i="25"/>
  <c r="C448" i="25"/>
  <c r="A448" i="28"/>
  <c r="B449" i="28"/>
  <c r="A448" i="25"/>
  <c r="B449" i="25"/>
  <c r="E446" i="24"/>
  <c r="D447" i="24"/>
  <c r="C447" i="24"/>
  <c r="A447" i="24"/>
  <c r="B448" i="24"/>
  <c r="E445" i="18"/>
  <c r="C446" i="18"/>
  <c r="B447" i="18"/>
  <c r="D446" i="18"/>
  <c r="A446" i="18"/>
  <c r="E448" i="36" l="1"/>
  <c r="C449" i="36"/>
  <c r="E449" i="34"/>
  <c r="B450" i="36"/>
  <c r="D449" i="36"/>
  <c r="A449" i="36"/>
  <c r="D450" i="34"/>
  <c r="C450" i="34"/>
  <c r="A450" i="34"/>
  <c r="B451" i="34"/>
  <c r="E447" i="29"/>
  <c r="C448" i="29"/>
  <c r="B449" i="29"/>
  <c r="D448" i="29"/>
  <c r="A448" i="29"/>
  <c r="E448" i="28"/>
  <c r="D449" i="28"/>
  <c r="C449" i="28"/>
  <c r="E448" i="25"/>
  <c r="D449" i="25"/>
  <c r="C449" i="25"/>
  <c r="A449" i="28"/>
  <c r="B450" i="28"/>
  <c r="A449" i="25"/>
  <c r="B450" i="25"/>
  <c r="E447" i="24"/>
  <c r="D448" i="24"/>
  <c r="C448" i="24"/>
  <c r="A448" i="24"/>
  <c r="B449" i="24"/>
  <c r="E446" i="18"/>
  <c r="C447" i="18"/>
  <c r="B448" i="18"/>
  <c r="D447" i="18"/>
  <c r="A447" i="18"/>
  <c r="E449" i="36" l="1"/>
  <c r="C450" i="36"/>
  <c r="E450" i="34"/>
  <c r="A450" i="36"/>
  <c r="D450" i="36"/>
  <c r="B451" i="36"/>
  <c r="D451" i="34"/>
  <c r="C451" i="34"/>
  <c r="A451" i="34"/>
  <c r="B452" i="34"/>
  <c r="E448" i="29"/>
  <c r="C449" i="29"/>
  <c r="B450" i="29"/>
  <c r="D449" i="29"/>
  <c r="A449" i="29"/>
  <c r="E449" i="28"/>
  <c r="D450" i="28"/>
  <c r="C450" i="28"/>
  <c r="E449" i="25"/>
  <c r="D450" i="25"/>
  <c r="C450" i="25"/>
  <c r="B451" i="28"/>
  <c r="A450" i="28"/>
  <c r="E450" i="28" s="1"/>
  <c r="B451" i="25"/>
  <c r="A450" i="25"/>
  <c r="E448" i="24"/>
  <c r="D449" i="24"/>
  <c r="C449" i="24"/>
  <c r="B450" i="24"/>
  <c r="A449" i="24"/>
  <c r="E447" i="18"/>
  <c r="C448" i="18"/>
  <c r="A448" i="18"/>
  <c r="B449" i="18"/>
  <c r="D448" i="18"/>
  <c r="E450" i="36" l="1"/>
  <c r="C451" i="36"/>
  <c r="E451" i="34"/>
  <c r="D451" i="36"/>
  <c r="A451" i="36"/>
  <c r="B452" i="36"/>
  <c r="D452" i="34"/>
  <c r="C452" i="34"/>
  <c r="B453" i="34"/>
  <c r="A452" i="34"/>
  <c r="E449" i="29"/>
  <c r="C450" i="29"/>
  <c r="A450" i="29"/>
  <c r="B451" i="29"/>
  <c r="D450" i="29"/>
  <c r="D451" i="28"/>
  <c r="C451" i="28"/>
  <c r="E450" i="25"/>
  <c r="D451" i="25"/>
  <c r="C451" i="25"/>
  <c r="B452" i="28"/>
  <c r="A451" i="28"/>
  <c r="B452" i="25"/>
  <c r="A451" i="25"/>
  <c r="E449" i="24"/>
  <c r="C450" i="24"/>
  <c r="D450" i="24"/>
  <c r="B451" i="24"/>
  <c r="A450" i="24"/>
  <c r="E448" i="18"/>
  <c r="C449" i="18"/>
  <c r="D449" i="18"/>
  <c r="A449" i="18"/>
  <c r="B450" i="18"/>
  <c r="E451" i="36" l="1"/>
  <c r="C452" i="36"/>
  <c r="E452" i="34"/>
  <c r="B453" i="36"/>
  <c r="D452" i="36"/>
  <c r="A452" i="36"/>
  <c r="D453" i="34"/>
  <c r="C453" i="34"/>
  <c r="B454" i="34"/>
  <c r="A453" i="34"/>
  <c r="E450" i="29"/>
  <c r="C451" i="29"/>
  <c r="A451" i="29"/>
  <c r="B452" i="29"/>
  <c r="D451" i="29"/>
  <c r="E451" i="28"/>
  <c r="D452" i="28"/>
  <c r="C452" i="28"/>
  <c r="E451" i="25"/>
  <c r="D452" i="25"/>
  <c r="C452" i="25"/>
  <c r="A452" i="28"/>
  <c r="E452" i="28" s="1"/>
  <c r="B453" i="28"/>
  <c r="A452" i="25"/>
  <c r="B453" i="25"/>
  <c r="E450" i="24"/>
  <c r="D451" i="24"/>
  <c r="C451" i="24"/>
  <c r="A451" i="24"/>
  <c r="B452" i="24"/>
  <c r="F449" i="18"/>
  <c r="E450" i="18" s="1"/>
  <c r="E449" i="18"/>
  <c r="C450" i="18"/>
  <c r="D450" i="18"/>
  <c r="A450" i="18"/>
  <c r="B451" i="18"/>
  <c r="E451" i="18" s="1"/>
  <c r="E452" i="36" l="1"/>
  <c r="C453" i="36"/>
  <c r="E453" i="34"/>
  <c r="B454" i="36"/>
  <c r="A453" i="36"/>
  <c r="D453" i="36"/>
  <c r="D454" i="34"/>
  <c r="C454" i="34"/>
  <c r="B455" i="34"/>
  <c r="A454" i="34"/>
  <c r="E451" i="29"/>
  <c r="C452" i="29"/>
  <c r="B453" i="29"/>
  <c r="D452" i="29"/>
  <c r="A452" i="29"/>
  <c r="D453" i="28"/>
  <c r="C453" i="28"/>
  <c r="E452" i="25"/>
  <c r="D453" i="25"/>
  <c r="C453" i="25"/>
  <c r="A453" i="28"/>
  <c r="B454" i="28"/>
  <c r="A453" i="25"/>
  <c r="B454" i="25"/>
  <c r="E451" i="24"/>
  <c r="D452" i="24"/>
  <c r="C452" i="24"/>
  <c r="A452" i="24"/>
  <c r="B453" i="24"/>
  <c r="C451" i="18"/>
  <c r="B452" i="18"/>
  <c r="E452" i="18" s="1"/>
  <c r="D451" i="18"/>
  <c r="A451" i="18"/>
  <c r="E453" i="36" l="1"/>
  <c r="C454" i="36"/>
  <c r="E454" i="34"/>
  <c r="A454" i="36"/>
  <c r="D454" i="36"/>
  <c r="B455" i="36"/>
  <c r="D455" i="34"/>
  <c r="C455" i="34"/>
  <c r="A455" i="34"/>
  <c r="B456" i="34"/>
  <c r="E452" i="29"/>
  <c r="C453" i="29"/>
  <c r="B454" i="29"/>
  <c r="D453" i="29"/>
  <c r="A453" i="29"/>
  <c r="E453" i="28"/>
  <c r="D454" i="28"/>
  <c r="C454" i="28"/>
  <c r="E453" i="25"/>
  <c r="D454" i="25"/>
  <c r="C454" i="25"/>
  <c r="B455" i="28"/>
  <c r="A454" i="28"/>
  <c r="B455" i="25"/>
  <c r="A454" i="25"/>
  <c r="E454" i="25" s="1"/>
  <c r="E452" i="24"/>
  <c r="D453" i="24"/>
  <c r="C453" i="24"/>
  <c r="A453" i="24"/>
  <c r="B454" i="24"/>
  <c r="C452" i="18"/>
  <c r="B453" i="18"/>
  <c r="E453" i="18" s="1"/>
  <c r="D452" i="18"/>
  <c r="A452" i="18"/>
  <c r="E454" i="36" l="1"/>
  <c r="C455" i="36"/>
  <c r="E455" i="34"/>
  <c r="D455" i="36"/>
  <c r="A455" i="36"/>
  <c r="B456" i="36"/>
  <c r="D456" i="34"/>
  <c r="C456" i="34"/>
  <c r="B457" i="34"/>
  <c r="A456" i="34"/>
  <c r="E453" i="29"/>
  <c r="C454" i="29"/>
  <c r="B455" i="29"/>
  <c r="D454" i="29"/>
  <c r="A454" i="29"/>
  <c r="E454" i="28"/>
  <c r="D455" i="28"/>
  <c r="C455" i="28"/>
  <c r="D455" i="25"/>
  <c r="C455" i="25"/>
  <c r="B456" i="28"/>
  <c r="A455" i="28"/>
  <c r="B456" i="25"/>
  <c r="A455" i="25"/>
  <c r="E453" i="24"/>
  <c r="D454" i="24"/>
  <c r="C454" i="24"/>
  <c r="B455" i="24"/>
  <c r="A454" i="24"/>
  <c r="C453" i="18"/>
  <c r="A453" i="18"/>
  <c r="B454" i="18"/>
  <c r="E454" i="18" s="1"/>
  <c r="D453" i="18"/>
  <c r="E455" i="36" l="1"/>
  <c r="C456" i="36"/>
  <c r="E456" i="34"/>
  <c r="B457" i="36"/>
  <c r="D456" i="36"/>
  <c r="A456" i="36"/>
  <c r="E456" i="36" s="1"/>
  <c r="C457" i="34"/>
  <c r="D457" i="34"/>
  <c r="B458" i="34"/>
  <c r="A457" i="34"/>
  <c r="E454" i="29"/>
  <c r="C455" i="29"/>
  <c r="B456" i="29"/>
  <c r="A455" i="29"/>
  <c r="D455" i="29"/>
  <c r="E455" i="28"/>
  <c r="D456" i="28"/>
  <c r="C456" i="28"/>
  <c r="E455" i="25"/>
  <c r="D456" i="25"/>
  <c r="C456" i="25"/>
  <c r="A456" i="28"/>
  <c r="B457" i="28"/>
  <c r="A456" i="25"/>
  <c r="B457" i="25"/>
  <c r="E454" i="24"/>
  <c r="C455" i="24"/>
  <c r="D455" i="24"/>
  <c r="A455" i="24"/>
  <c r="B456" i="24"/>
  <c r="C454" i="18"/>
  <c r="D454" i="18"/>
  <c r="A454" i="18"/>
  <c r="B455" i="18"/>
  <c r="E455" i="18" s="1"/>
  <c r="C457" i="36" l="1"/>
  <c r="E457" i="34"/>
  <c r="B458" i="36"/>
  <c r="D457" i="36"/>
  <c r="A457" i="36"/>
  <c r="D458" i="34"/>
  <c r="C458" i="34"/>
  <c r="B459" i="34"/>
  <c r="A458" i="34"/>
  <c r="E455" i="29"/>
  <c r="C456" i="29"/>
  <c r="D456" i="29"/>
  <c r="A456" i="29"/>
  <c r="B457" i="29"/>
  <c r="E456" i="28"/>
  <c r="C457" i="28"/>
  <c r="D457" i="28"/>
  <c r="E456" i="25"/>
  <c r="D457" i="25"/>
  <c r="C457" i="25"/>
  <c r="A457" i="28"/>
  <c r="B458" i="28"/>
  <c r="A457" i="25"/>
  <c r="B458" i="25"/>
  <c r="E455" i="24"/>
  <c r="D456" i="24"/>
  <c r="C456" i="24"/>
  <c r="A456" i="24"/>
  <c r="B457" i="24"/>
  <c r="C455" i="18"/>
  <c r="B456" i="18"/>
  <c r="E456" i="18" s="1"/>
  <c r="D455" i="18"/>
  <c r="A455" i="18"/>
  <c r="E457" i="36" l="1"/>
  <c r="C458" i="36"/>
  <c r="E458" i="34"/>
  <c r="A458" i="36"/>
  <c r="D458" i="36"/>
  <c r="B459" i="36"/>
  <c r="D459" i="34"/>
  <c r="C459" i="34"/>
  <c r="A459" i="34"/>
  <c r="B460" i="34"/>
  <c r="E456" i="29"/>
  <c r="C457" i="29"/>
  <c r="B458" i="29"/>
  <c r="D457" i="29"/>
  <c r="A457" i="29"/>
  <c r="E457" i="28"/>
  <c r="D458" i="28"/>
  <c r="C458" i="28"/>
  <c r="E457" i="25"/>
  <c r="D458" i="25"/>
  <c r="C458" i="25"/>
  <c r="B459" i="28"/>
  <c r="A458" i="28"/>
  <c r="B459" i="25"/>
  <c r="A458" i="25"/>
  <c r="E456" i="24"/>
  <c r="D457" i="24"/>
  <c r="C457" i="24"/>
  <c r="A457" i="24"/>
  <c r="B458" i="24"/>
  <c r="C456" i="18"/>
  <c r="B457" i="18"/>
  <c r="E457" i="18" s="1"/>
  <c r="D456" i="18"/>
  <c r="A456" i="18"/>
  <c r="E458" i="36" l="1"/>
  <c r="C459" i="36"/>
  <c r="E459" i="34"/>
  <c r="D459" i="36"/>
  <c r="A459" i="36"/>
  <c r="B460" i="36"/>
  <c r="D460" i="34"/>
  <c r="C460" i="34"/>
  <c r="B461" i="34"/>
  <c r="A460" i="34"/>
  <c r="E457" i="29"/>
  <c r="C458" i="29"/>
  <c r="A458" i="29"/>
  <c r="B459" i="29"/>
  <c r="D458" i="29"/>
  <c r="E458" i="28"/>
  <c r="D459" i="28"/>
  <c r="C459" i="28"/>
  <c r="E458" i="25"/>
  <c r="D459" i="25"/>
  <c r="C459" i="25"/>
  <c r="B460" i="28"/>
  <c r="A459" i="28"/>
  <c r="B460" i="25"/>
  <c r="A459" i="25"/>
  <c r="E457" i="24"/>
  <c r="D458" i="24"/>
  <c r="C458" i="24"/>
  <c r="B459" i="24"/>
  <c r="A458" i="24"/>
  <c r="C457" i="18"/>
  <c r="A457" i="18"/>
  <c r="B458" i="18"/>
  <c r="E458" i="18" s="1"/>
  <c r="D457" i="18"/>
  <c r="E459" i="36" l="1"/>
  <c r="C460" i="36"/>
  <c r="E460" i="34"/>
  <c r="B461" i="36"/>
  <c r="D460" i="36"/>
  <c r="A460" i="36"/>
  <c r="D461" i="34"/>
  <c r="C461" i="34"/>
  <c r="B462" i="34"/>
  <c r="A461" i="34"/>
  <c r="E458" i="29"/>
  <c r="C459" i="29"/>
  <c r="A459" i="29"/>
  <c r="B460" i="29"/>
  <c r="D459" i="29"/>
  <c r="E459" i="28"/>
  <c r="D460" i="28"/>
  <c r="C460" i="28"/>
  <c r="E459" i="25"/>
  <c r="D460" i="25"/>
  <c r="C460" i="25"/>
  <c r="A460" i="28"/>
  <c r="B461" i="28"/>
  <c r="A460" i="25"/>
  <c r="B461" i="25"/>
  <c r="E458" i="24"/>
  <c r="C459" i="24"/>
  <c r="D459" i="24"/>
  <c r="A459" i="24"/>
  <c r="B460" i="24"/>
  <c r="C458" i="18"/>
  <c r="D458" i="18"/>
  <c r="A458" i="18"/>
  <c r="B459" i="18"/>
  <c r="E459" i="18" s="1"/>
  <c r="E460" i="36" l="1"/>
  <c r="C461" i="36"/>
  <c r="E461" i="34"/>
  <c r="B462" i="36"/>
  <c r="A461" i="36"/>
  <c r="D461" i="36"/>
  <c r="D462" i="34"/>
  <c r="C462" i="34"/>
  <c r="A462" i="34"/>
  <c r="B463" i="34"/>
  <c r="E459" i="29"/>
  <c r="C460" i="29"/>
  <c r="B461" i="29"/>
  <c r="D460" i="29"/>
  <c r="A460" i="29"/>
  <c r="E460" i="28"/>
  <c r="D461" i="28"/>
  <c r="C461" i="28"/>
  <c r="E460" i="25"/>
  <c r="D461" i="25"/>
  <c r="C461" i="25"/>
  <c r="A461" i="28"/>
  <c r="B462" i="28"/>
  <c r="A461" i="25"/>
  <c r="B462" i="25"/>
  <c r="E459" i="24"/>
  <c r="D460" i="24"/>
  <c r="C460" i="24"/>
  <c r="A460" i="24"/>
  <c r="B461" i="24"/>
  <c r="C459" i="18"/>
  <c r="B460" i="18"/>
  <c r="E460" i="18" s="1"/>
  <c r="D459" i="18"/>
  <c r="A459" i="18"/>
  <c r="E461" i="36" l="1"/>
  <c r="C462" i="36"/>
  <c r="E462" i="34"/>
  <c r="A462" i="36"/>
  <c r="D462" i="36"/>
  <c r="B463" i="36"/>
  <c r="D463" i="34"/>
  <c r="C463" i="34"/>
  <c r="A463" i="34"/>
  <c r="B464" i="34"/>
  <c r="E460" i="29"/>
  <c r="C461" i="29"/>
  <c r="A461" i="29"/>
  <c r="B462" i="29"/>
  <c r="D461" i="29"/>
  <c r="E461" i="28"/>
  <c r="D462" i="28"/>
  <c r="C462" i="28"/>
  <c r="E461" i="25"/>
  <c r="D462" i="25"/>
  <c r="C462" i="25"/>
  <c r="B463" i="28"/>
  <c r="A462" i="28"/>
  <c r="B463" i="25"/>
  <c r="A462" i="25"/>
  <c r="E460" i="24"/>
  <c r="C461" i="24"/>
  <c r="D461" i="24"/>
  <c r="A461" i="24"/>
  <c r="B462" i="24"/>
  <c r="C460" i="18"/>
  <c r="B461" i="18"/>
  <c r="E461" i="18" s="1"/>
  <c r="D460" i="18"/>
  <c r="A460" i="18"/>
  <c r="E462" i="36" l="1"/>
  <c r="C463" i="36"/>
  <c r="E463" i="34"/>
  <c r="D463" i="36"/>
  <c r="A463" i="36"/>
  <c r="B464" i="36"/>
  <c r="D464" i="34"/>
  <c r="C464" i="34"/>
  <c r="B465" i="34"/>
  <c r="A464" i="34"/>
  <c r="E461" i="29"/>
  <c r="C462" i="29"/>
  <c r="A462" i="29"/>
  <c r="B463" i="29"/>
  <c r="D462" i="29"/>
  <c r="E462" i="28"/>
  <c r="D463" i="28"/>
  <c r="C463" i="28"/>
  <c r="E462" i="25"/>
  <c r="D463" i="25"/>
  <c r="C463" i="25"/>
  <c r="B464" i="28"/>
  <c r="A463" i="28"/>
  <c r="B464" i="25"/>
  <c r="A463" i="25"/>
  <c r="E461" i="24"/>
  <c r="D462" i="24"/>
  <c r="C462" i="24"/>
  <c r="B463" i="24"/>
  <c r="A462" i="24"/>
  <c r="C461" i="18"/>
  <c r="A461" i="18"/>
  <c r="B462" i="18"/>
  <c r="E462" i="18" s="1"/>
  <c r="D461" i="18"/>
  <c r="E463" i="36" l="1"/>
  <c r="C464" i="36"/>
  <c r="E464" i="34"/>
  <c r="A464" i="36"/>
  <c r="D464" i="36"/>
  <c r="B465" i="36"/>
  <c r="D465" i="34"/>
  <c r="C465" i="34"/>
  <c r="B466" i="34"/>
  <c r="A465" i="34"/>
  <c r="E462" i="29"/>
  <c r="C463" i="29"/>
  <c r="D463" i="29"/>
  <c r="A463" i="29"/>
  <c r="B464" i="29"/>
  <c r="E463" i="28"/>
  <c r="D464" i="28"/>
  <c r="C464" i="28"/>
  <c r="E463" i="25"/>
  <c r="D464" i="25"/>
  <c r="C464" i="25"/>
  <c r="A464" i="28"/>
  <c r="B465" i="28"/>
  <c r="A464" i="25"/>
  <c r="B465" i="25"/>
  <c r="E462" i="24"/>
  <c r="C463" i="24"/>
  <c r="D463" i="24"/>
  <c r="A463" i="24"/>
  <c r="B464" i="24"/>
  <c r="C462" i="18"/>
  <c r="D462" i="18"/>
  <c r="A462" i="18"/>
  <c r="B463" i="18"/>
  <c r="E463" i="18" s="1"/>
  <c r="E464" i="36" l="1"/>
  <c r="C465" i="36"/>
  <c r="E465" i="34"/>
  <c r="D465" i="36"/>
  <c r="B466" i="36"/>
  <c r="A465" i="36"/>
  <c r="D466" i="34"/>
  <c r="C466" i="34"/>
  <c r="B467" i="34"/>
  <c r="A466" i="34"/>
  <c r="E463" i="29"/>
  <c r="C464" i="29"/>
  <c r="D464" i="29"/>
  <c r="A464" i="29"/>
  <c r="B465" i="29"/>
  <c r="E464" i="28"/>
  <c r="D465" i="28"/>
  <c r="C465" i="28"/>
  <c r="E464" i="25"/>
  <c r="D465" i="25"/>
  <c r="C465" i="25"/>
  <c r="A465" i="28"/>
  <c r="B466" i="28"/>
  <c r="A465" i="25"/>
  <c r="B466" i="25"/>
  <c r="E463" i="24"/>
  <c r="D464" i="24"/>
  <c r="C464" i="24"/>
  <c r="A464" i="24"/>
  <c r="B465" i="24"/>
  <c r="C463" i="18"/>
  <c r="B464" i="18"/>
  <c r="E464" i="18" s="1"/>
  <c r="D463" i="18"/>
  <c r="A463" i="18"/>
  <c r="E465" i="36" l="1"/>
  <c r="C466" i="36"/>
  <c r="E466" i="34"/>
  <c r="B467" i="36"/>
  <c r="A466" i="36"/>
  <c r="D466" i="36"/>
  <c r="D467" i="34"/>
  <c r="C467" i="34"/>
  <c r="A467" i="34"/>
  <c r="B468" i="34"/>
  <c r="E464" i="29"/>
  <c r="C465" i="29"/>
  <c r="B466" i="29"/>
  <c r="D465" i="29"/>
  <c r="A465" i="29"/>
  <c r="E465" i="28"/>
  <c r="D466" i="28"/>
  <c r="C466" i="28"/>
  <c r="E465" i="25"/>
  <c r="D466" i="25"/>
  <c r="C466" i="25"/>
  <c r="B467" i="28"/>
  <c r="A466" i="28"/>
  <c r="B467" i="25"/>
  <c r="A466" i="25"/>
  <c r="E464" i="24"/>
  <c r="D465" i="24"/>
  <c r="C465" i="24"/>
  <c r="A465" i="24"/>
  <c r="B466" i="24"/>
  <c r="C464" i="18"/>
  <c r="B465" i="18"/>
  <c r="E465" i="18" s="1"/>
  <c r="D464" i="18"/>
  <c r="A464" i="18"/>
  <c r="E466" i="36" l="1"/>
  <c r="C467" i="36"/>
  <c r="E467" i="34"/>
  <c r="D467" i="36"/>
  <c r="A467" i="36"/>
  <c r="B468" i="36"/>
  <c r="D468" i="34"/>
  <c r="C468" i="34"/>
  <c r="B469" i="34"/>
  <c r="A468" i="34"/>
  <c r="E465" i="29"/>
  <c r="C466" i="29"/>
  <c r="A466" i="29"/>
  <c r="B467" i="29"/>
  <c r="D466" i="29"/>
  <c r="E466" i="28"/>
  <c r="D467" i="28"/>
  <c r="C467" i="28"/>
  <c r="E466" i="25"/>
  <c r="D467" i="25"/>
  <c r="C467" i="25"/>
  <c r="B468" i="28"/>
  <c r="A467" i="28"/>
  <c r="B468" i="25"/>
  <c r="A467" i="25"/>
  <c r="E465" i="24"/>
  <c r="C466" i="24"/>
  <c r="D466" i="24"/>
  <c r="B467" i="24"/>
  <c r="A466" i="24"/>
  <c r="E466" i="24" s="1"/>
  <c r="C465" i="18"/>
  <c r="A465" i="18"/>
  <c r="B466" i="18"/>
  <c r="E466" i="18" s="1"/>
  <c r="D465" i="18"/>
  <c r="E467" i="36" l="1"/>
  <c r="C468" i="36"/>
  <c r="E468" i="34"/>
  <c r="A468" i="36"/>
  <c r="B469" i="36"/>
  <c r="D468" i="36"/>
  <c r="D469" i="34"/>
  <c r="C469" i="34"/>
  <c r="B470" i="34"/>
  <c r="A469" i="34"/>
  <c r="E466" i="29"/>
  <c r="C467" i="29"/>
  <c r="D467" i="29"/>
  <c r="A467" i="29"/>
  <c r="B468" i="29"/>
  <c r="E467" i="28"/>
  <c r="D468" i="28"/>
  <c r="C468" i="28"/>
  <c r="E467" i="25"/>
  <c r="D468" i="25"/>
  <c r="C468" i="25"/>
  <c r="A468" i="28"/>
  <c r="B469" i="28"/>
  <c r="A468" i="25"/>
  <c r="B469" i="25"/>
  <c r="D467" i="24"/>
  <c r="C467" i="24"/>
  <c r="A467" i="24"/>
  <c r="B468" i="24"/>
  <c r="C466" i="18"/>
  <c r="D466" i="18"/>
  <c r="A466" i="18"/>
  <c r="B467" i="18"/>
  <c r="E467" i="18" s="1"/>
  <c r="E468" i="36" l="1"/>
  <c r="C469" i="36"/>
  <c r="E469" i="34"/>
  <c r="D469" i="36"/>
  <c r="B470" i="36"/>
  <c r="A469" i="36"/>
  <c r="D470" i="34"/>
  <c r="C470" i="34"/>
  <c r="B471" i="34"/>
  <c r="A470" i="34"/>
  <c r="E467" i="29"/>
  <c r="C468" i="29"/>
  <c r="B469" i="29"/>
  <c r="A468" i="29"/>
  <c r="D468" i="29"/>
  <c r="E468" i="28"/>
  <c r="D469" i="28"/>
  <c r="C469" i="28"/>
  <c r="E468" i="25"/>
  <c r="D469" i="25"/>
  <c r="C469" i="25"/>
  <c r="A469" i="28"/>
  <c r="E469" i="28" s="1"/>
  <c r="B470" i="28"/>
  <c r="A469" i="25"/>
  <c r="B470" i="25"/>
  <c r="E467" i="24"/>
  <c r="D468" i="24"/>
  <c r="C468" i="24"/>
  <c r="A468" i="24"/>
  <c r="B469" i="24"/>
  <c r="C467" i="18"/>
  <c r="B468" i="18"/>
  <c r="E468" i="18" s="1"/>
  <c r="D467" i="18"/>
  <c r="A467" i="18"/>
  <c r="E469" i="36" l="1"/>
  <c r="C470" i="36"/>
  <c r="E470" i="34"/>
  <c r="B471" i="36"/>
  <c r="D470" i="36"/>
  <c r="A470" i="36"/>
  <c r="D471" i="34"/>
  <c r="C471" i="34"/>
  <c r="A471" i="34"/>
  <c r="B472" i="34"/>
  <c r="E468" i="29"/>
  <c r="C469" i="29"/>
  <c r="D469" i="29"/>
  <c r="A469" i="29"/>
  <c r="B470" i="29"/>
  <c r="D470" i="28"/>
  <c r="C470" i="28"/>
  <c r="E469" i="25"/>
  <c r="D470" i="25"/>
  <c r="C470" i="25"/>
  <c r="B471" i="28"/>
  <c r="A470" i="28"/>
  <c r="B471" i="25"/>
  <c r="A470" i="25"/>
  <c r="E468" i="24"/>
  <c r="C469" i="24"/>
  <c r="D469" i="24"/>
  <c r="B470" i="24"/>
  <c r="A469" i="24"/>
  <c r="C468" i="18"/>
  <c r="B469" i="18"/>
  <c r="E469" i="18" s="1"/>
  <c r="D468" i="18"/>
  <c r="A468" i="18"/>
  <c r="E470" i="36" l="1"/>
  <c r="C471" i="36"/>
  <c r="E471" i="34"/>
  <c r="B472" i="36"/>
  <c r="D471" i="36"/>
  <c r="A471" i="36"/>
  <c r="D472" i="34"/>
  <c r="C472" i="34"/>
  <c r="B473" i="34"/>
  <c r="A472" i="34"/>
  <c r="E469" i="29"/>
  <c r="C470" i="29"/>
  <c r="A470" i="29"/>
  <c r="B471" i="29"/>
  <c r="D470" i="29"/>
  <c r="E470" i="28"/>
  <c r="D471" i="28"/>
  <c r="C471" i="28"/>
  <c r="E470" i="25"/>
  <c r="D471" i="25"/>
  <c r="C471" i="25"/>
  <c r="B472" i="28"/>
  <c r="A471" i="28"/>
  <c r="E471" i="28" s="1"/>
  <c r="B472" i="25"/>
  <c r="A471" i="25"/>
  <c r="E469" i="24"/>
  <c r="D470" i="24"/>
  <c r="C470" i="24"/>
  <c r="B471" i="24"/>
  <c r="A470" i="24"/>
  <c r="C469" i="18"/>
  <c r="A469" i="18"/>
  <c r="B470" i="18"/>
  <c r="E470" i="18" s="1"/>
  <c r="D469" i="18"/>
  <c r="E471" i="36" l="1"/>
  <c r="C472" i="36"/>
  <c r="E472" i="34"/>
  <c r="A472" i="36"/>
  <c r="B473" i="36"/>
  <c r="D472" i="36"/>
  <c r="D473" i="34"/>
  <c r="C473" i="34"/>
  <c r="B474" i="34"/>
  <c r="A473" i="34"/>
  <c r="E470" i="29"/>
  <c r="C471" i="29"/>
  <c r="D471" i="29"/>
  <c r="A471" i="29"/>
  <c r="B472" i="29"/>
  <c r="D472" i="28"/>
  <c r="C472" i="28"/>
  <c r="E471" i="25"/>
  <c r="D472" i="25"/>
  <c r="C472" i="25"/>
  <c r="A472" i="28"/>
  <c r="B473" i="28"/>
  <c r="A472" i="25"/>
  <c r="B473" i="25"/>
  <c r="E470" i="24"/>
  <c r="C471" i="24"/>
  <c r="D471" i="24"/>
  <c r="A471" i="24"/>
  <c r="B472" i="24"/>
  <c r="C470" i="18"/>
  <c r="D470" i="18"/>
  <c r="A470" i="18"/>
  <c r="B471" i="18"/>
  <c r="E471" i="18" s="1"/>
  <c r="E472" i="36" l="1"/>
  <c r="C473" i="36"/>
  <c r="E473" i="34"/>
  <c r="D473" i="36"/>
  <c r="B474" i="36"/>
  <c r="A473" i="36"/>
  <c r="D474" i="34"/>
  <c r="C474" i="34"/>
  <c r="B475" i="34"/>
  <c r="A474" i="34"/>
  <c r="E471" i="29"/>
  <c r="C472" i="29"/>
  <c r="B473" i="29"/>
  <c r="D472" i="29"/>
  <c r="A472" i="29"/>
  <c r="E472" i="28"/>
  <c r="D473" i="28"/>
  <c r="C473" i="28"/>
  <c r="E472" i="25"/>
  <c r="D473" i="25"/>
  <c r="C473" i="25"/>
  <c r="A473" i="28"/>
  <c r="B474" i="28"/>
  <c r="A473" i="25"/>
  <c r="B474" i="25"/>
  <c r="E471" i="24"/>
  <c r="D472" i="24"/>
  <c r="C472" i="24"/>
  <c r="A472" i="24"/>
  <c r="B473" i="24"/>
  <c r="C471" i="18"/>
  <c r="A471" i="18"/>
  <c r="B472" i="18"/>
  <c r="E472" i="18" s="1"/>
  <c r="D471" i="18"/>
  <c r="E473" i="36" l="1"/>
  <c r="C474" i="36"/>
  <c r="E474" i="34"/>
  <c r="B475" i="36"/>
  <c r="D474" i="36"/>
  <c r="A474" i="36"/>
  <c r="D475" i="34"/>
  <c r="C475" i="34"/>
  <c r="A475" i="34"/>
  <c r="B476" i="34"/>
  <c r="E472" i="29"/>
  <c r="C473" i="29"/>
  <c r="D473" i="29"/>
  <c r="A473" i="29"/>
  <c r="B474" i="29"/>
  <c r="E473" i="28"/>
  <c r="D474" i="28"/>
  <c r="C474" i="28"/>
  <c r="E473" i="25"/>
  <c r="D474" i="25"/>
  <c r="C474" i="25"/>
  <c r="B475" i="28"/>
  <c r="A474" i="28"/>
  <c r="B475" i="25"/>
  <c r="A474" i="25"/>
  <c r="E472" i="24"/>
  <c r="D473" i="24"/>
  <c r="C473" i="24"/>
  <c r="B474" i="24"/>
  <c r="A473" i="24"/>
  <c r="C472" i="18"/>
  <c r="D472" i="18"/>
  <c r="A472" i="18"/>
  <c r="B473" i="18"/>
  <c r="E473" i="18" s="1"/>
  <c r="E474" i="36" l="1"/>
  <c r="C475" i="36"/>
  <c r="E475" i="34"/>
  <c r="B476" i="36"/>
  <c r="D475" i="36"/>
  <c r="A475" i="36"/>
  <c r="D476" i="34"/>
  <c r="C476" i="34"/>
  <c r="B477" i="34"/>
  <c r="A476" i="34"/>
  <c r="E473" i="29"/>
  <c r="C474" i="29"/>
  <c r="D474" i="29"/>
  <c r="B475" i="29"/>
  <c r="A474" i="29"/>
  <c r="E474" i="28"/>
  <c r="D475" i="28"/>
  <c r="C475" i="28"/>
  <c r="E474" i="25"/>
  <c r="D475" i="25"/>
  <c r="C475" i="25"/>
  <c r="B476" i="28"/>
  <c r="A475" i="28"/>
  <c r="B476" i="25"/>
  <c r="A475" i="25"/>
  <c r="E473" i="24"/>
  <c r="D474" i="24"/>
  <c r="C474" i="24"/>
  <c r="B475" i="24"/>
  <c r="A474" i="24"/>
  <c r="C473" i="18"/>
  <c r="B474" i="18"/>
  <c r="E474" i="18" s="1"/>
  <c r="D473" i="18"/>
  <c r="A473" i="18"/>
  <c r="E475" i="36" l="1"/>
  <c r="C476" i="36"/>
  <c r="E476" i="34"/>
  <c r="A476" i="36"/>
  <c r="B477" i="36"/>
  <c r="D476" i="36"/>
  <c r="D477" i="34"/>
  <c r="C477" i="34"/>
  <c r="B478" i="34"/>
  <c r="A477" i="34"/>
  <c r="E474" i="29"/>
  <c r="C475" i="29"/>
  <c r="D475" i="29"/>
  <c r="A475" i="29"/>
  <c r="B476" i="29"/>
  <c r="E475" i="28"/>
  <c r="D476" i="28"/>
  <c r="C476" i="28"/>
  <c r="E475" i="25"/>
  <c r="D476" i="25"/>
  <c r="C476" i="25"/>
  <c r="A476" i="28"/>
  <c r="B477" i="28"/>
  <c r="A476" i="25"/>
  <c r="B477" i="25"/>
  <c r="E474" i="24"/>
  <c r="C475" i="24"/>
  <c r="D475" i="24"/>
  <c r="A475" i="24"/>
  <c r="E475" i="24" s="1"/>
  <c r="B476" i="24"/>
  <c r="C474" i="18"/>
  <c r="B475" i="18"/>
  <c r="E475" i="18" s="1"/>
  <c r="D474" i="18"/>
  <c r="A474" i="18"/>
  <c r="E476" i="36" l="1"/>
  <c r="C477" i="36"/>
  <c r="E477" i="34"/>
  <c r="D477" i="36"/>
  <c r="B478" i="36"/>
  <c r="A477" i="36"/>
  <c r="D478" i="34"/>
  <c r="C478" i="34"/>
  <c r="A478" i="34"/>
  <c r="B479" i="34"/>
  <c r="E475" i="29"/>
  <c r="C476" i="29"/>
  <c r="B477" i="29"/>
  <c r="A476" i="29"/>
  <c r="D476" i="29"/>
  <c r="E476" i="28"/>
  <c r="D477" i="28"/>
  <c r="C477" i="28"/>
  <c r="E476" i="25"/>
  <c r="D477" i="25"/>
  <c r="C477" i="25"/>
  <c r="A477" i="28"/>
  <c r="B478" i="28"/>
  <c r="A477" i="25"/>
  <c r="B478" i="25"/>
  <c r="D476" i="24"/>
  <c r="C476" i="24"/>
  <c r="A476" i="24"/>
  <c r="B477" i="24"/>
  <c r="C475" i="18"/>
  <c r="D475" i="18"/>
  <c r="A475" i="18"/>
  <c r="B476" i="18"/>
  <c r="E476" i="18" s="1"/>
  <c r="E477" i="36" l="1"/>
  <c r="C478" i="36"/>
  <c r="E478" i="34"/>
  <c r="B479" i="36"/>
  <c r="D478" i="36"/>
  <c r="A478" i="36"/>
  <c r="D479" i="34"/>
  <c r="C479" i="34"/>
  <c r="A479" i="34"/>
  <c r="B480" i="34"/>
  <c r="E476" i="29"/>
  <c r="C477" i="29"/>
  <c r="B478" i="29"/>
  <c r="D477" i="29"/>
  <c r="A477" i="29"/>
  <c r="E477" i="28"/>
  <c r="D478" i="28"/>
  <c r="C478" i="28"/>
  <c r="E477" i="25"/>
  <c r="D478" i="25"/>
  <c r="C478" i="25"/>
  <c r="B479" i="28"/>
  <c r="A478" i="28"/>
  <c r="B479" i="25"/>
  <c r="A478" i="25"/>
  <c r="E476" i="24"/>
  <c r="D477" i="24"/>
  <c r="C477" i="24"/>
  <c r="B478" i="24"/>
  <c r="A477" i="24"/>
  <c r="C476" i="18"/>
  <c r="B477" i="18"/>
  <c r="E477" i="18" s="1"/>
  <c r="D476" i="18"/>
  <c r="A476" i="18"/>
  <c r="E478" i="36" l="1"/>
  <c r="C479" i="36"/>
  <c r="E479" i="34"/>
  <c r="A479" i="36"/>
  <c r="B480" i="36"/>
  <c r="D479" i="36"/>
  <c r="D480" i="34"/>
  <c r="C480" i="34"/>
  <c r="B481" i="34"/>
  <c r="A480" i="34"/>
  <c r="E477" i="29"/>
  <c r="C478" i="29"/>
  <c r="B479" i="29"/>
  <c r="D478" i="29"/>
  <c r="A478" i="29"/>
  <c r="E478" i="28"/>
  <c r="D479" i="28"/>
  <c r="C479" i="28"/>
  <c r="E478" i="25"/>
  <c r="D479" i="25"/>
  <c r="C479" i="25"/>
  <c r="B480" i="28"/>
  <c r="A479" i="28"/>
  <c r="B480" i="25"/>
  <c r="A479" i="25"/>
  <c r="E477" i="24"/>
  <c r="D478" i="24"/>
  <c r="C478" i="24"/>
  <c r="B479" i="24"/>
  <c r="A478" i="24"/>
  <c r="C477" i="18"/>
  <c r="B478" i="18"/>
  <c r="E478" i="18" s="1"/>
  <c r="D477" i="18"/>
  <c r="A477" i="18"/>
  <c r="E479" i="36" l="1"/>
  <c r="C480" i="36"/>
  <c r="E480" i="34"/>
  <c r="A480" i="36"/>
  <c r="B481" i="36"/>
  <c r="D480" i="36"/>
  <c r="D481" i="34"/>
  <c r="C481" i="34"/>
  <c r="B482" i="34"/>
  <c r="A481" i="34"/>
  <c r="E478" i="29"/>
  <c r="C479" i="29"/>
  <c r="D479" i="29"/>
  <c r="B480" i="29"/>
  <c r="A479" i="29"/>
  <c r="E479" i="28"/>
  <c r="D480" i="28"/>
  <c r="C480" i="28"/>
  <c r="E479" i="25"/>
  <c r="D480" i="25"/>
  <c r="C480" i="25"/>
  <c r="A480" i="28"/>
  <c r="B481" i="28"/>
  <c r="A480" i="25"/>
  <c r="B481" i="25"/>
  <c r="E478" i="24"/>
  <c r="C479" i="24"/>
  <c r="D479" i="24"/>
  <c r="A479" i="24"/>
  <c r="B480" i="24"/>
  <c r="C478" i="18"/>
  <c r="B479" i="18"/>
  <c r="E479" i="18" s="1"/>
  <c r="A478" i="18"/>
  <c r="D478" i="18"/>
  <c r="E480" i="36" l="1"/>
  <c r="C481" i="36"/>
  <c r="E481" i="34"/>
  <c r="D481" i="36"/>
  <c r="B482" i="36"/>
  <c r="A481" i="36"/>
  <c r="D482" i="34"/>
  <c r="C482" i="34"/>
  <c r="B483" i="34"/>
  <c r="A482" i="34"/>
  <c r="E479" i="29"/>
  <c r="C480" i="29"/>
  <c r="B481" i="29"/>
  <c r="D480" i="29"/>
  <c r="A480" i="29"/>
  <c r="E480" i="28"/>
  <c r="D481" i="28"/>
  <c r="C481" i="28"/>
  <c r="E480" i="25"/>
  <c r="D481" i="25"/>
  <c r="C481" i="25"/>
  <c r="A481" i="28"/>
  <c r="E481" i="28" s="1"/>
  <c r="B482" i="28"/>
  <c r="A481" i="25"/>
  <c r="B482" i="25"/>
  <c r="E479" i="24"/>
  <c r="D480" i="24"/>
  <c r="C480" i="24"/>
  <c r="A480" i="24"/>
  <c r="B481" i="24"/>
  <c r="C479" i="18"/>
  <c r="B480" i="18"/>
  <c r="E480" i="18" s="1"/>
  <c r="D479" i="18"/>
  <c r="A479" i="18"/>
  <c r="E481" i="36" l="1"/>
  <c r="C482" i="36"/>
  <c r="E482" i="34"/>
  <c r="B483" i="36"/>
  <c r="A482" i="36"/>
  <c r="D482" i="36"/>
  <c r="D483" i="34"/>
  <c r="C483" i="34"/>
  <c r="A483" i="34"/>
  <c r="B484" i="34"/>
  <c r="E480" i="29"/>
  <c r="C481" i="29"/>
  <c r="B482" i="29"/>
  <c r="D481" i="29"/>
  <c r="A481" i="29"/>
  <c r="D482" i="28"/>
  <c r="C482" i="28"/>
  <c r="E481" i="25"/>
  <c r="D482" i="25"/>
  <c r="C482" i="25"/>
  <c r="B483" i="28"/>
  <c r="A482" i="28"/>
  <c r="B483" i="25"/>
  <c r="A482" i="25"/>
  <c r="E480" i="24"/>
  <c r="D481" i="24"/>
  <c r="C481" i="24"/>
  <c r="A481" i="24"/>
  <c r="B482" i="24"/>
  <c r="C480" i="18"/>
  <c r="A480" i="18"/>
  <c r="B481" i="18"/>
  <c r="E481" i="18" s="1"/>
  <c r="D480" i="18"/>
  <c r="E482" i="36" l="1"/>
  <c r="C483" i="36"/>
  <c r="E483" i="34"/>
  <c r="B484" i="36"/>
  <c r="D483" i="36"/>
  <c r="A483" i="36"/>
  <c r="D484" i="34"/>
  <c r="C484" i="34"/>
  <c r="B485" i="34"/>
  <c r="A484" i="34"/>
  <c r="E481" i="29"/>
  <c r="C482" i="29"/>
  <c r="D482" i="29"/>
  <c r="A482" i="29"/>
  <c r="B483" i="29"/>
  <c r="E482" i="28"/>
  <c r="D483" i="28"/>
  <c r="C483" i="28"/>
  <c r="E482" i="25"/>
  <c r="D483" i="25"/>
  <c r="C483" i="25"/>
  <c r="B484" i="28"/>
  <c r="A483" i="28"/>
  <c r="B484" i="25"/>
  <c r="A483" i="25"/>
  <c r="E481" i="24"/>
  <c r="C482" i="24"/>
  <c r="D482" i="24"/>
  <c r="B483" i="24"/>
  <c r="A482" i="24"/>
  <c r="C481" i="18"/>
  <c r="D481" i="18"/>
  <c r="B482" i="18"/>
  <c r="E482" i="18" s="1"/>
  <c r="A481" i="18"/>
  <c r="E483" i="36" l="1"/>
  <c r="C484" i="36"/>
  <c r="E484" i="34"/>
  <c r="A484" i="36"/>
  <c r="B485" i="36"/>
  <c r="D484" i="36"/>
  <c r="D485" i="34"/>
  <c r="C485" i="34"/>
  <c r="B486" i="34"/>
  <c r="A485" i="34"/>
  <c r="E482" i="29"/>
  <c r="C483" i="29"/>
  <c r="A483" i="29"/>
  <c r="B484" i="29"/>
  <c r="D483" i="29"/>
  <c r="E483" i="28"/>
  <c r="D484" i="28"/>
  <c r="C484" i="28"/>
  <c r="E483" i="25"/>
  <c r="D484" i="25"/>
  <c r="C484" i="25"/>
  <c r="A484" i="28"/>
  <c r="B485" i="28"/>
  <c r="A484" i="25"/>
  <c r="B485" i="25"/>
  <c r="E482" i="24"/>
  <c r="D483" i="24"/>
  <c r="C483" i="24"/>
  <c r="A483" i="24"/>
  <c r="B484" i="24"/>
  <c r="C482" i="18"/>
  <c r="B483" i="18"/>
  <c r="E483" i="18" s="1"/>
  <c r="D482" i="18"/>
  <c r="A482" i="18"/>
  <c r="E484" i="36" l="1"/>
  <c r="C485" i="36"/>
  <c r="E485" i="34"/>
  <c r="D485" i="36"/>
  <c r="B486" i="36"/>
  <c r="A485" i="36"/>
  <c r="D486" i="34"/>
  <c r="C486" i="34"/>
  <c r="B487" i="34"/>
  <c r="A486" i="34"/>
  <c r="E483" i="29"/>
  <c r="C484" i="29"/>
  <c r="D484" i="29"/>
  <c r="A484" i="29"/>
  <c r="B485" i="29"/>
  <c r="E484" i="28"/>
  <c r="D485" i="28"/>
  <c r="C485" i="28"/>
  <c r="E484" i="25"/>
  <c r="D485" i="25"/>
  <c r="C485" i="25"/>
  <c r="A485" i="28"/>
  <c r="B486" i="28"/>
  <c r="A485" i="25"/>
  <c r="B486" i="25"/>
  <c r="E483" i="24"/>
  <c r="D484" i="24"/>
  <c r="C484" i="24"/>
  <c r="B485" i="24"/>
  <c r="A484" i="24"/>
  <c r="C483" i="18"/>
  <c r="B484" i="18"/>
  <c r="E484" i="18" s="1"/>
  <c r="D483" i="18"/>
  <c r="A483" i="18"/>
  <c r="E485" i="36" l="1"/>
  <c r="C486" i="36"/>
  <c r="E486" i="34"/>
  <c r="B487" i="36"/>
  <c r="D486" i="36"/>
  <c r="A486" i="36"/>
  <c r="D487" i="34"/>
  <c r="C487" i="34"/>
  <c r="A487" i="34"/>
  <c r="B488" i="34"/>
  <c r="E484" i="29"/>
  <c r="C485" i="29"/>
  <c r="D485" i="29"/>
  <c r="A485" i="29"/>
  <c r="B486" i="29"/>
  <c r="E485" i="28"/>
  <c r="D486" i="28"/>
  <c r="C486" i="28"/>
  <c r="E485" i="25"/>
  <c r="D486" i="25"/>
  <c r="C486" i="25"/>
  <c r="B487" i="28"/>
  <c r="A486" i="28"/>
  <c r="B487" i="25"/>
  <c r="A486" i="25"/>
  <c r="E484" i="24"/>
  <c r="D485" i="24"/>
  <c r="C485" i="24"/>
  <c r="B486" i="24"/>
  <c r="A485" i="24"/>
  <c r="C484" i="18"/>
  <c r="A484" i="18"/>
  <c r="D484" i="18"/>
  <c r="B485" i="18"/>
  <c r="E485" i="18" s="1"/>
  <c r="E486" i="36" l="1"/>
  <c r="C487" i="36"/>
  <c r="E487" i="34"/>
  <c r="B488" i="36"/>
  <c r="D487" i="36"/>
  <c r="A487" i="36"/>
  <c r="D488" i="34"/>
  <c r="C488" i="34"/>
  <c r="B489" i="34"/>
  <c r="A488" i="34"/>
  <c r="E485" i="29"/>
  <c r="C486" i="29"/>
  <c r="A486" i="29"/>
  <c r="B487" i="29"/>
  <c r="D486" i="29"/>
  <c r="E486" i="28"/>
  <c r="D487" i="28"/>
  <c r="C487" i="28"/>
  <c r="E486" i="25"/>
  <c r="D487" i="25"/>
  <c r="C487" i="25"/>
  <c r="B488" i="28"/>
  <c r="A487" i="28"/>
  <c r="B488" i="25"/>
  <c r="A487" i="25"/>
  <c r="E485" i="24"/>
  <c r="D486" i="24"/>
  <c r="C486" i="24"/>
  <c r="B487" i="24"/>
  <c r="A486" i="24"/>
  <c r="C485" i="18"/>
  <c r="D485" i="18"/>
  <c r="A485" i="18"/>
  <c r="B486" i="18"/>
  <c r="E486" i="18" s="1"/>
  <c r="E487" i="36" l="1"/>
  <c r="C488" i="36"/>
  <c r="E488" i="34"/>
  <c r="A488" i="36"/>
  <c r="B489" i="36"/>
  <c r="D488" i="36"/>
  <c r="D489" i="34"/>
  <c r="C489" i="34"/>
  <c r="B490" i="34"/>
  <c r="A489" i="34"/>
  <c r="E486" i="29"/>
  <c r="C487" i="29"/>
  <c r="B488" i="29"/>
  <c r="D487" i="29"/>
  <c r="A487" i="29"/>
  <c r="E487" i="28"/>
  <c r="D488" i="28"/>
  <c r="C488" i="28"/>
  <c r="E487" i="25"/>
  <c r="D488" i="25"/>
  <c r="C488" i="25"/>
  <c r="A488" i="28"/>
  <c r="B489" i="28"/>
  <c r="A488" i="25"/>
  <c r="B489" i="25"/>
  <c r="E486" i="24"/>
  <c r="C487" i="24"/>
  <c r="D487" i="24"/>
  <c r="A487" i="24"/>
  <c r="B488" i="24"/>
  <c r="C486" i="18"/>
  <c r="B487" i="18"/>
  <c r="E487" i="18" s="1"/>
  <c r="D486" i="18"/>
  <c r="A486" i="18"/>
  <c r="E488" i="36" l="1"/>
  <c r="C489" i="36"/>
  <c r="E489" i="34"/>
  <c r="D489" i="36"/>
  <c r="A489" i="36"/>
  <c r="B490" i="36"/>
  <c r="D490" i="34"/>
  <c r="C490" i="34"/>
  <c r="B491" i="34"/>
  <c r="A490" i="34"/>
  <c r="E487" i="29"/>
  <c r="C488" i="29"/>
  <c r="D488" i="29"/>
  <c r="A488" i="29"/>
  <c r="B489" i="29"/>
  <c r="E488" i="28"/>
  <c r="D489" i="28"/>
  <c r="C489" i="28"/>
  <c r="E488" i="25"/>
  <c r="D489" i="25"/>
  <c r="C489" i="25"/>
  <c r="A489" i="28"/>
  <c r="B490" i="28"/>
  <c r="A489" i="25"/>
  <c r="B490" i="25"/>
  <c r="E487" i="24"/>
  <c r="D488" i="24"/>
  <c r="C488" i="24"/>
  <c r="A488" i="24"/>
  <c r="B489" i="24"/>
  <c r="C487" i="18"/>
  <c r="B488" i="18"/>
  <c r="E488" i="18" s="1"/>
  <c r="D487" i="18"/>
  <c r="A487" i="18"/>
  <c r="E489" i="36" l="1"/>
  <c r="C490" i="36"/>
  <c r="E490" i="34"/>
  <c r="B491" i="36"/>
  <c r="D490" i="36"/>
  <c r="A490" i="36"/>
  <c r="D491" i="34"/>
  <c r="C491" i="34"/>
  <c r="A491" i="34"/>
  <c r="B492" i="34"/>
  <c r="E488" i="29"/>
  <c r="C489" i="29"/>
  <c r="B490" i="29"/>
  <c r="D489" i="29"/>
  <c r="A489" i="29"/>
  <c r="E489" i="28"/>
  <c r="D490" i="28"/>
  <c r="C490" i="28"/>
  <c r="E489" i="25"/>
  <c r="D490" i="25"/>
  <c r="C490" i="25"/>
  <c r="B491" i="28"/>
  <c r="A490" i="28"/>
  <c r="B491" i="25"/>
  <c r="A490" i="25"/>
  <c r="E488" i="24"/>
  <c r="D489" i="24"/>
  <c r="C489" i="24"/>
  <c r="A489" i="24"/>
  <c r="B490" i="24"/>
  <c r="C488" i="18"/>
  <c r="A488" i="18"/>
  <c r="D488" i="18"/>
  <c r="B489" i="18"/>
  <c r="E489" i="18" s="1"/>
  <c r="E490" i="36" l="1"/>
  <c r="C491" i="36"/>
  <c r="E491" i="34"/>
  <c r="B492" i="36"/>
  <c r="D491" i="36"/>
  <c r="A491" i="36"/>
  <c r="D492" i="34"/>
  <c r="C492" i="34"/>
  <c r="B493" i="34"/>
  <c r="A492" i="34"/>
  <c r="E489" i="29"/>
  <c r="C490" i="29"/>
  <c r="A490" i="29"/>
  <c r="B491" i="29"/>
  <c r="D490" i="29"/>
  <c r="E490" i="28"/>
  <c r="D491" i="28"/>
  <c r="C491" i="28"/>
  <c r="E490" i="25"/>
  <c r="D491" i="25"/>
  <c r="C491" i="25"/>
  <c r="B492" i="28"/>
  <c r="A491" i="28"/>
  <c r="B492" i="25"/>
  <c r="A491" i="25"/>
  <c r="E489" i="24"/>
  <c r="D490" i="24"/>
  <c r="C490" i="24"/>
  <c r="B491" i="24"/>
  <c r="A490" i="24"/>
  <c r="C489" i="18"/>
  <c r="D489" i="18"/>
  <c r="A489" i="18"/>
  <c r="B490" i="18"/>
  <c r="E490" i="18" s="1"/>
  <c r="E491" i="36" l="1"/>
  <c r="C492" i="36"/>
  <c r="E492" i="34"/>
  <c r="A492" i="36"/>
  <c r="D492" i="36"/>
  <c r="B493" i="36"/>
  <c r="D493" i="34"/>
  <c r="C493" i="34"/>
  <c r="B494" i="34"/>
  <c r="A493" i="34"/>
  <c r="E490" i="29"/>
  <c r="C491" i="29"/>
  <c r="A491" i="29"/>
  <c r="B492" i="29"/>
  <c r="D491" i="29"/>
  <c r="E491" i="28"/>
  <c r="D492" i="28"/>
  <c r="C492" i="28"/>
  <c r="E491" i="25"/>
  <c r="D492" i="25"/>
  <c r="C492" i="25"/>
  <c r="A492" i="28"/>
  <c r="B493" i="28"/>
  <c r="A492" i="25"/>
  <c r="B493" i="25"/>
  <c r="E490" i="24"/>
  <c r="C491" i="24"/>
  <c r="D491" i="24"/>
  <c r="A491" i="24"/>
  <c r="B492" i="24"/>
  <c r="C490" i="18"/>
  <c r="B491" i="18"/>
  <c r="E491" i="18" s="1"/>
  <c r="D490" i="18"/>
  <c r="A490" i="18"/>
  <c r="E492" i="36" l="1"/>
  <c r="C493" i="36"/>
  <c r="E493" i="34"/>
  <c r="D493" i="36"/>
  <c r="B494" i="36"/>
  <c r="A493" i="36"/>
  <c r="D494" i="34"/>
  <c r="C494" i="34"/>
  <c r="A494" i="34"/>
  <c r="B495" i="34"/>
  <c r="E491" i="29"/>
  <c r="C492" i="29"/>
  <c r="B493" i="29"/>
  <c r="A492" i="29"/>
  <c r="D492" i="29"/>
  <c r="E492" i="28"/>
  <c r="D493" i="28"/>
  <c r="C493" i="28"/>
  <c r="E492" i="25"/>
  <c r="D493" i="25"/>
  <c r="C493" i="25"/>
  <c r="A493" i="28"/>
  <c r="B494" i="28"/>
  <c r="A493" i="25"/>
  <c r="B494" i="25"/>
  <c r="E491" i="24"/>
  <c r="D492" i="24"/>
  <c r="C492" i="24"/>
  <c r="A492" i="24"/>
  <c r="B493" i="24"/>
  <c r="C491" i="18"/>
  <c r="B492" i="18"/>
  <c r="E492" i="18" s="1"/>
  <c r="A491" i="18"/>
  <c r="D491" i="18"/>
  <c r="E493" i="36" l="1"/>
  <c r="C494" i="36"/>
  <c r="E494" i="34"/>
  <c r="B495" i="36"/>
  <c r="D494" i="36"/>
  <c r="A494" i="36"/>
  <c r="D495" i="34"/>
  <c r="C495" i="34"/>
  <c r="A495" i="34"/>
  <c r="B496" i="34"/>
  <c r="E492" i="29"/>
  <c r="C493" i="29"/>
  <c r="B494" i="29"/>
  <c r="D493" i="29"/>
  <c r="A493" i="29"/>
  <c r="E493" i="28"/>
  <c r="D494" i="28"/>
  <c r="C494" i="28"/>
  <c r="E493" i="25"/>
  <c r="D494" i="25"/>
  <c r="C494" i="25"/>
  <c r="B495" i="28"/>
  <c r="A494" i="28"/>
  <c r="E494" i="28" s="1"/>
  <c r="B495" i="25"/>
  <c r="A494" i="25"/>
  <c r="E492" i="24"/>
  <c r="C493" i="24"/>
  <c r="D493" i="24"/>
  <c r="A493" i="24"/>
  <c r="B494" i="24"/>
  <c r="C492" i="18"/>
  <c r="A492" i="18"/>
  <c r="D492" i="18"/>
  <c r="B493" i="18"/>
  <c r="E493" i="18" s="1"/>
  <c r="E494" i="36" l="1"/>
  <c r="C495" i="36"/>
  <c r="E495" i="34"/>
  <c r="B496" i="36"/>
  <c r="D495" i="36"/>
  <c r="A495" i="36"/>
  <c r="D496" i="34"/>
  <c r="C496" i="34"/>
  <c r="B497" i="34"/>
  <c r="A496" i="34"/>
  <c r="E493" i="29"/>
  <c r="C494" i="29"/>
  <c r="B495" i="29"/>
  <c r="D494" i="29"/>
  <c r="A494" i="29"/>
  <c r="D495" i="28"/>
  <c r="C495" i="28"/>
  <c r="E494" i="25"/>
  <c r="D495" i="25"/>
  <c r="C495" i="25"/>
  <c r="B496" i="28"/>
  <c r="A495" i="28"/>
  <c r="E495" i="28" s="1"/>
  <c r="B496" i="25"/>
  <c r="A495" i="25"/>
  <c r="E493" i="24"/>
  <c r="D494" i="24"/>
  <c r="C494" i="24"/>
  <c r="B495" i="24"/>
  <c r="A494" i="24"/>
  <c r="C493" i="18"/>
  <c r="D493" i="18"/>
  <c r="A493" i="18"/>
  <c r="B494" i="18"/>
  <c r="E494" i="18" s="1"/>
  <c r="E495" i="36" l="1"/>
  <c r="C496" i="36"/>
  <c r="E496" i="34"/>
  <c r="A496" i="36"/>
  <c r="D496" i="36"/>
  <c r="B497" i="36"/>
  <c r="D497" i="34"/>
  <c r="C497" i="34"/>
  <c r="B498" i="34"/>
  <c r="A497" i="34"/>
  <c r="E494" i="29"/>
  <c r="C495" i="29"/>
  <c r="A495" i="29"/>
  <c r="B496" i="29"/>
  <c r="D495" i="29"/>
  <c r="D496" i="28"/>
  <c r="C496" i="28"/>
  <c r="E495" i="25"/>
  <c r="D496" i="25"/>
  <c r="C496" i="25"/>
  <c r="A496" i="28"/>
  <c r="B497" i="28"/>
  <c r="A496" i="25"/>
  <c r="B497" i="25"/>
  <c r="E494" i="24"/>
  <c r="C495" i="24"/>
  <c r="D495" i="24"/>
  <c r="A495" i="24"/>
  <c r="B496" i="24"/>
  <c r="C494" i="18"/>
  <c r="B495" i="18"/>
  <c r="E495" i="18" s="1"/>
  <c r="D494" i="18"/>
  <c r="A494" i="18"/>
  <c r="E496" i="36" l="1"/>
  <c r="C497" i="36"/>
  <c r="E497" i="34"/>
  <c r="D497" i="36"/>
  <c r="A497" i="36"/>
  <c r="B498" i="36"/>
  <c r="D498" i="34"/>
  <c r="C498" i="34"/>
  <c r="B499" i="34"/>
  <c r="A498" i="34"/>
  <c r="E495" i="29"/>
  <c r="C496" i="29"/>
  <c r="D496" i="29"/>
  <c r="A496" i="29"/>
  <c r="B497" i="29"/>
  <c r="E496" i="28"/>
  <c r="D497" i="28"/>
  <c r="C497" i="28"/>
  <c r="E496" i="25"/>
  <c r="D497" i="25"/>
  <c r="C497" i="25"/>
  <c r="A497" i="28"/>
  <c r="B498" i="28"/>
  <c r="A497" i="25"/>
  <c r="B498" i="25"/>
  <c r="E495" i="24"/>
  <c r="D496" i="24"/>
  <c r="C496" i="24"/>
  <c r="A496" i="24"/>
  <c r="B497" i="24"/>
  <c r="C495" i="18"/>
  <c r="B496" i="18"/>
  <c r="E496" i="18" s="1"/>
  <c r="D495" i="18"/>
  <c r="A495" i="18"/>
  <c r="E497" i="36" l="1"/>
  <c r="C498" i="36"/>
  <c r="E498" i="34"/>
  <c r="B499" i="36"/>
  <c r="D498" i="36"/>
  <c r="A498" i="36"/>
  <c r="D499" i="34"/>
  <c r="C499" i="34"/>
  <c r="A499" i="34"/>
  <c r="B500" i="34"/>
  <c r="E496" i="29"/>
  <c r="C497" i="29"/>
  <c r="B498" i="29"/>
  <c r="D497" i="29"/>
  <c r="A497" i="29"/>
  <c r="E497" i="28"/>
  <c r="D498" i="28"/>
  <c r="C498" i="28"/>
  <c r="E497" i="25"/>
  <c r="D498" i="25"/>
  <c r="C498" i="25"/>
  <c r="B499" i="28"/>
  <c r="A498" i="28"/>
  <c r="B499" i="25"/>
  <c r="A498" i="25"/>
  <c r="E496" i="24"/>
  <c r="C497" i="24"/>
  <c r="D497" i="24"/>
  <c r="A497" i="24"/>
  <c r="B498" i="24"/>
  <c r="C496" i="18"/>
  <c r="A496" i="18"/>
  <c r="D496" i="18"/>
  <c r="B497" i="18"/>
  <c r="E497" i="18" s="1"/>
  <c r="E498" i="36" l="1"/>
  <c r="C499" i="36"/>
  <c r="E499" i="34"/>
  <c r="B500" i="36"/>
  <c r="D499" i="36"/>
  <c r="A499" i="36"/>
  <c r="D500" i="34"/>
  <c r="C500" i="34"/>
  <c r="B501" i="34"/>
  <c r="A500" i="34"/>
  <c r="E497" i="29"/>
  <c r="C498" i="29"/>
  <c r="B499" i="29"/>
  <c r="D498" i="29"/>
  <c r="A498" i="29"/>
  <c r="E498" i="28"/>
  <c r="D499" i="28"/>
  <c r="C499" i="28"/>
  <c r="E498" i="25"/>
  <c r="D499" i="25"/>
  <c r="C499" i="25"/>
  <c r="B500" i="28"/>
  <c r="A499" i="28"/>
  <c r="B500" i="25"/>
  <c r="A499" i="25"/>
  <c r="E497" i="24"/>
  <c r="D498" i="24"/>
  <c r="C498" i="24"/>
  <c r="B499" i="24"/>
  <c r="A498" i="24"/>
  <c r="C497" i="18"/>
  <c r="D497" i="18"/>
  <c r="A497" i="18"/>
  <c r="B498" i="18"/>
  <c r="E498" i="18" s="1"/>
  <c r="E499" i="36" l="1"/>
  <c r="C500" i="36"/>
  <c r="E500" i="34"/>
  <c r="A500" i="36"/>
  <c r="B501" i="36"/>
  <c r="D500" i="36"/>
  <c r="D501" i="34"/>
  <c r="C501" i="34"/>
  <c r="B502" i="34"/>
  <c r="A501" i="34"/>
  <c r="E498" i="29"/>
  <c r="C499" i="29"/>
  <c r="B500" i="29"/>
  <c r="A499" i="29"/>
  <c r="D499" i="29"/>
  <c r="E499" i="28"/>
  <c r="D500" i="28"/>
  <c r="C500" i="28"/>
  <c r="E499" i="25"/>
  <c r="D500" i="25"/>
  <c r="C500" i="25"/>
  <c r="A500" i="28"/>
  <c r="B501" i="28"/>
  <c r="A500" i="25"/>
  <c r="B501" i="25"/>
  <c r="E498" i="24"/>
  <c r="D499" i="24"/>
  <c r="C499" i="24"/>
  <c r="B500" i="24"/>
  <c r="C498" i="18"/>
  <c r="B499" i="18"/>
  <c r="E499" i="18" s="1"/>
  <c r="D498" i="18"/>
  <c r="A498" i="18"/>
  <c r="E500" i="36" l="1"/>
  <c r="C501" i="36"/>
  <c r="E501" i="34"/>
  <c r="D501" i="36"/>
  <c r="A501" i="36"/>
  <c r="B502" i="36"/>
  <c r="D502" i="34"/>
  <c r="C502" i="34"/>
  <c r="B503" i="34"/>
  <c r="A502" i="34"/>
  <c r="E499" i="29"/>
  <c r="C500" i="29"/>
  <c r="D500" i="29"/>
  <c r="A500" i="29"/>
  <c r="B501" i="29"/>
  <c r="E500" i="28"/>
  <c r="D501" i="28"/>
  <c r="C501" i="28"/>
  <c r="E500" i="25"/>
  <c r="D501" i="25"/>
  <c r="C501" i="25"/>
  <c r="A501" i="28"/>
  <c r="B502" i="28"/>
  <c r="A501" i="25"/>
  <c r="B502" i="25"/>
  <c r="D500" i="24"/>
  <c r="C500" i="24"/>
  <c r="B501" i="24"/>
  <c r="A499" i="24"/>
  <c r="E499" i="24" s="1"/>
  <c r="C499" i="18"/>
  <c r="B500" i="18"/>
  <c r="E500" i="18" s="1"/>
  <c r="A499" i="18"/>
  <c r="D499" i="18"/>
  <c r="E501" i="36" l="1"/>
  <c r="C502" i="36"/>
  <c r="E502" i="34"/>
  <c r="B503" i="36"/>
  <c r="D502" i="36"/>
  <c r="A502" i="36"/>
  <c r="D503" i="34"/>
  <c r="C503" i="34"/>
  <c r="A503" i="34"/>
  <c r="B504" i="34"/>
  <c r="E500" i="29"/>
  <c r="C501" i="29"/>
  <c r="B502" i="29"/>
  <c r="D501" i="29"/>
  <c r="A501" i="29"/>
  <c r="E501" i="28"/>
  <c r="D502" i="28"/>
  <c r="C502" i="28"/>
  <c r="E501" i="25"/>
  <c r="D502" i="25"/>
  <c r="C502" i="25"/>
  <c r="B503" i="28"/>
  <c r="A502" i="28"/>
  <c r="B503" i="25"/>
  <c r="A502" i="25"/>
  <c r="D501" i="24"/>
  <c r="C501" i="24"/>
  <c r="B502" i="24"/>
  <c r="A500" i="24"/>
  <c r="E500" i="24" s="1"/>
  <c r="C500" i="18"/>
  <c r="A500" i="18"/>
  <c r="D500" i="18"/>
  <c r="B501" i="18"/>
  <c r="E501" i="18" s="1"/>
  <c r="E502" i="36" l="1"/>
  <c r="C503" i="36"/>
  <c r="E503" i="34"/>
  <c r="B504" i="36"/>
  <c r="D503" i="36"/>
  <c r="A503" i="36"/>
  <c r="D504" i="34"/>
  <c r="C504" i="34"/>
  <c r="A504" i="34"/>
  <c r="B505" i="34"/>
  <c r="E501" i="29"/>
  <c r="C502" i="29"/>
  <c r="A502" i="29"/>
  <c r="B503" i="29"/>
  <c r="D502" i="29"/>
  <c r="E502" i="28"/>
  <c r="D503" i="28"/>
  <c r="C503" i="28"/>
  <c r="E502" i="25"/>
  <c r="D503" i="25"/>
  <c r="C503" i="25"/>
  <c r="B504" i="28"/>
  <c r="A503" i="28"/>
  <c r="B504" i="25"/>
  <c r="A503" i="25"/>
  <c r="D502" i="24"/>
  <c r="C502" i="24"/>
  <c r="B503" i="24"/>
  <c r="A502" i="24"/>
  <c r="A501" i="24"/>
  <c r="E501" i="24" s="1"/>
  <c r="C501" i="18"/>
  <c r="D501" i="18"/>
  <c r="A501" i="18"/>
  <c r="B502" i="18"/>
  <c r="E502" i="18" s="1"/>
  <c r="E503" i="36" l="1"/>
  <c r="C504" i="36"/>
  <c r="E504" i="34"/>
  <c r="A504" i="36"/>
  <c r="D504" i="36"/>
  <c r="B505" i="36"/>
  <c r="D505" i="34"/>
  <c r="C505" i="34"/>
  <c r="B506" i="34"/>
  <c r="A505" i="34"/>
  <c r="E502" i="29"/>
  <c r="C503" i="29"/>
  <c r="D503" i="29"/>
  <c r="A503" i="29"/>
  <c r="B504" i="29"/>
  <c r="E503" i="28"/>
  <c r="D504" i="28"/>
  <c r="C504" i="28"/>
  <c r="E503" i="25"/>
  <c r="D504" i="25"/>
  <c r="C504" i="25"/>
  <c r="A504" i="28"/>
  <c r="B505" i="28"/>
  <c r="A504" i="25"/>
  <c r="B505" i="25"/>
  <c r="E502" i="24"/>
  <c r="C503" i="24"/>
  <c r="D503" i="24"/>
  <c r="B504" i="24"/>
  <c r="C502" i="18"/>
  <c r="B503" i="18"/>
  <c r="E503" i="18" s="1"/>
  <c r="D502" i="18"/>
  <c r="A502" i="18"/>
  <c r="E504" i="36" l="1"/>
  <c r="C505" i="36"/>
  <c r="E505" i="34"/>
  <c r="D505" i="36"/>
  <c r="A505" i="36"/>
  <c r="B506" i="36"/>
  <c r="D506" i="34"/>
  <c r="C506" i="34"/>
  <c r="B507" i="34"/>
  <c r="A506" i="34"/>
  <c r="E503" i="29"/>
  <c r="C504" i="29"/>
  <c r="B505" i="29"/>
  <c r="A504" i="29"/>
  <c r="D504" i="29"/>
  <c r="E504" i="28"/>
  <c r="D505" i="28"/>
  <c r="C505" i="28"/>
  <c r="E504" i="25"/>
  <c r="D505" i="25"/>
  <c r="C505" i="25"/>
  <c r="A505" i="28"/>
  <c r="B506" i="28"/>
  <c r="A505" i="25"/>
  <c r="B506" i="25"/>
  <c r="D504" i="24"/>
  <c r="C504" i="24"/>
  <c r="B505" i="24"/>
  <c r="A504" i="24"/>
  <c r="A503" i="24"/>
  <c r="E503" i="24" s="1"/>
  <c r="C503" i="18"/>
  <c r="B504" i="18"/>
  <c r="E504" i="18" s="1"/>
  <c r="D503" i="18"/>
  <c r="A503" i="18"/>
  <c r="E505" i="36" l="1"/>
  <c r="C506" i="36"/>
  <c r="E506" i="34"/>
  <c r="B507" i="36"/>
  <c r="D506" i="36"/>
  <c r="A506" i="36"/>
  <c r="D507" i="34"/>
  <c r="C507" i="34"/>
  <c r="A507" i="34"/>
  <c r="B508" i="34"/>
  <c r="E504" i="29"/>
  <c r="C505" i="29"/>
  <c r="B506" i="29"/>
  <c r="D505" i="29"/>
  <c r="A505" i="29"/>
  <c r="E505" i="28"/>
  <c r="D506" i="28"/>
  <c r="C506" i="28"/>
  <c r="E505" i="25"/>
  <c r="D506" i="25"/>
  <c r="C506" i="25"/>
  <c r="B507" i="28"/>
  <c r="A506" i="28"/>
  <c r="B507" i="25"/>
  <c r="A506" i="25"/>
  <c r="E504" i="24"/>
  <c r="D505" i="24"/>
  <c r="C505" i="24"/>
  <c r="B506" i="24"/>
  <c r="C504" i="18"/>
  <c r="A504" i="18"/>
  <c r="D504" i="18"/>
  <c r="B505" i="18"/>
  <c r="E505" i="18" s="1"/>
  <c r="E506" i="36" l="1"/>
  <c r="C507" i="36"/>
  <c r="E507" i="34"/>
  <c r="B508" i="36"/>
  <c r="D507" i="36"/>
  <c r="A507" i="36"/>
  <c r="D508" i="34"/>
  <c r="C508" i="34"/>
  <c r="B509" i="34"/>
  <c r="A508" i="34"/>
  <c r="E505" i="29"/>
  <c r="C506" i="29"/>
  <c r="B507" i="29"/>
  <c r="D506" i="29"/>
  <c r="A506" i="29"/>
  <c r="E506" i="28"/>
  <c r="D507" i="28"/>
  <c r="C507" i="28"/>
  <c r="E506" i="25"/>
  <c r="D507" i="25"/>
  <c r="C507" i="25"/>
  <c r="B508" i="28"/>
  <c r="A507" i="28"/>
  <c r="B508" i="25"/>
  <c r="A507" i="25"/>
  <c r="D506" i="24"/>
  <c r="C506" i="24"/>
  <c r="A505" i="24"/>
  <c r="E505" i="24" s="1"/>
  <c r="A506" i="24"/>
  <c r="B507" i="24"/>
  <c r="C505" i="18"/>
  <c r="D505" i="18"/>
  <c r="A505" i="18"/>
  <c r="B506" i="18"/>
  <c r="E506" i="18" s="1"/>
  <c r="E507" i="36" l="1"/>
  <c r="C508" i="36"/>
  <c r="E508" i="34"/>
  <c r="A508" i="36"/>
  <c r="B509" i="36"/>
  <c r="D508" i="36"/>
  <c r="D509" i="34"/>
  <c r="C509" i="34"/>
  <c r="B510" i="34"/>
  <c r="A509" i="34"/>
  <c r="E506" i="29"/>
  <c r="C507" i="29"/>
  <c r="A507" i="29"/>
  <c r="B508" i="29"/>
  <c r="D507" i="29"/>
  <c r="E507" i="28"/>
  <c r="D508" i="28"/>
  <c r="C508" i="28"/>
  <c r="E507" i="25"/>
  <c r="D508" i="25"/>
  <c r="C508" i="25"/>
  <c r="A508" i="28"/>
  <c r="B509" i="28"/>
  <c r="A508" i="25"/>
  <c r="B509" i="25"/>
  <c r="E506" i="24"/>
  <c r="C507" i="24"/>
  <c r="D507" i="24"/>
  <c r="A507" i="24"/>
  <c r="B508" i="24"/>
  <c r="C506" i="18"/>
  <c r="B507" i="18"/>
  <c r="E507" i="18" s="1"/>
  <c r="D506" i="18"/>
  <c r="A506" i="18"/>
  <c r="E508" i="36" l="1"/>
  <c r="C509" i="36"/>
  <c r="E509" i="34"/>
  <c r="D509" i="36"/>
  <c r="A509" i="36"/>
  <c r="B510" i="36"/>
  <c r="D510" i="34"/>
  <c r="C510" i="34"/>
  <c r="A510" i="34"/>
  <c r="B511" i="34"/>
  <c r="E507" i="29"/>
  <c r="C508" i="29"/>
  <c r="B509" i="29"/>
  <c r="D508" i="29"/>
  <c r="A508" i="29"/>
  <c r="E508" i="28"/>
  <c r="D509" i="28"/>
  <c r="C509" i="28"/>
  <c r="E508" i="25"/>
  <c r="D509" i="25"/>
  <c r="C509" i="25"/>
  <c r="A509" i="28"/>
  <c r="B510" i="28"/>
  <c r="A509" i="25"/>
  <c r="B510" i="25"/>
  <c r="E507" i="24"/>
  <c r="D508" i="24"/>
  <c r="C508" i="24"/>
  <c r="B509" i="24"/>
  <c r="C507" i="18"/>
  <c r="B508" i="18"/>
  <c r="E508" i="18" s="1"/>
  <c r="A507" i="18"/>
  <c r="D507" i="18"/>
  <c r="E509" i="36" l="1"/>
  <c r="C510" i="36"/>
  <c r="E510" i="34"/>
  <c r="A510" i="36"/>
  <c r="D510" i="36"/>
  <c r="B511" i="36"/>
  <c r="D511" i="34"/>
  <c r="C511" i="34"/>
  <c r="A511" i="34"/>
  <c r="B512" i="34"/>
  <c r="E508" i="29"/>
  <c r="C509" i="29"/>
  <c r="B510" i="29"/>
  <c r="D509" i="29"/>
  <c r="A509" i="29"/>
  <c r="E509" i="28"/>
  <c r="D510" i="28"/>
  <c r="C510" i="28"/>
  <c r="E509" i="25"/>
  <c r="D510" i="25"/>
  <c r="C510" i="25"/>
  <c r="B511" i="28"/>
  <c r="A510" i="28"/>
  <c r="B511" i="25"/>
  <c r="A510" i="25"/>
  <c r="C509" i="24"/>
  <c r="D509" i="24"/>
  <c r="B510" i="24"/>
  <c r="A508" i="24"/>
  <c r="E508" i="24" s="1"/>
  <c r="C508" i="18"/>
  <c r="A508" i="18"/>
  <c r="D508" i="18"/>
  <c r="B509" i="18"/>
  <c r="E509" i="18" s="1"/>
  <c r="E510" i="36" l="1"/>
  <c r="C511" i="36"/>
  <c r="E511" i="34"/>
  <c r="D511" i="36"/>
  <c r="B512" i="36"/>
  <c r="A511" i="36"/>
  <c r="D512" i="34"/>
  <c r="C512" i="34"/>
  <c r="B513" i="34"/>
  <c r="A512" i="34"/>
  <c r="E509" i="29"/>
  <c r="C510" i="29"/>
  <c r="B511" i="29"/>
  <c r="D510" i="29"/>
  <c r="A510" i="29"/>
  <c r="E510" i="28"/>
  <c r="D511" i="28"/>
  <c r="C511" i="28"/>
  <c r="E510" i="25"/>
  <c r="D511" i="25"/>
  <c r="C511" i="25"/>
  <c r="B512" i="28"/>
  <c r="A511" i="28"/>
  <c r="B512" i="25"/>
  <c r="A511" i="25"/>
  <c r="D510" i="24"/>
  <c r="C510" i="24"/>
  <c r="B511" i="24"/>
  <c r="A510" i="24"/>
  <c r="A509" i="24"/>
  <c r="E509" i="24" s="1"/>
  <c r="C509" i="18"/>
  <c r="D509" i="18"/>
  <c r="A509" i="18"/>
  <c r="B510" i="18"/>
  <c r="E510" i="18" s="1"/>
  <c r="E511" i="36" l="1"/>
  <c r="C512" i="36"/>
  <c r="E512" i="34"/>
  <c r="B513" i="36"/>
  <c r="A512" i="36"/>
  <c r="D512" i="36"/>
  <c r="D513" i="34"/>
  <c r="C513" i="34"/>
  <c r="B514" i="34"/>
  <c r="A513" i="34"/>
  <c r="E510" i="29"/>
  <c r="C511" i="29"/>
  <c r="D511" i="29"/>
  <c r="A511" i="29"/>
  <c r="B512" i="29"/>
  <c r="E511" i="28"/>
  <c r="D512" i="28"/>
  <c r="C512" i="28"/>
  <c r="E511" i="25"/>
  <c r="D512" i="25"/>
  <c r="C512" i="25"/>
  <c r="A512" i="28"/>
  <c r="B513" i="28"/>
  <c r="A512" i="25"/>
  <c r="B513" i="25"/>
  <c r="E510" i="24"/>
  <c r="C511" i="24"/>
  <c r="D511" i="24"/>
  <c r="A511" i="24"/>
  <c r="B512" i="24"/>
  <c r="C510" i="18"/>
  <c r="B511" i="18"/>
  <c r="E511" i="18" s="1"/>
  <c r="D510" i="18"/>
  <c r="A510" i="18"/>
  <c r="E512" i="36" l="1"/>
  <c r="C513" i="36"/>
  <c r="E513" i="34"/>
  <c r="D513" i="36"/>
  <c r="A513" i="36"/>
  <c r="B514" i="36"/>
  <c r="D514" i="34"/>
  <c r="C514" i="34"/>
  <c r="B515" i="34"/>
  <c r="A514" i="34"/>
  <c r="E511" i="29"/>
  <c r="C512" i="29"/>
  <c r="D512" i="29"/>
  <c r="A512" i="29"/>
  <c r="B513" i="29"/>
  <c r="E512" i="28"/>
  <c r="D513" i="28"/>
  <c r="C513" i="28"/>
  <c r="E512" i="25"/>
  <c r="D513" i="25"/>
  <c r="C513" i="25"/>
  <c r="A513" i="28"/>
  <c r="B514" i="28"/>
  <c r="A513" i="25"/>
  <c r="E513" i="25" s="1"/>
  <c r="B514" i="25"/>
  <c r="E511" i="24"/>
  <c r="D512" i="24"/>
  <c r="C512" i="24"/>
  <c r="B513" i="24"/>
  <c r="C511" i="18"/>
  <c r="B512" i="18"/>
  <c r="E512" i="18" s="1"/>
  <c r="D511" i="18"/>
  <c r="A511" i="18"/>
  <c r="E513" i="36" l="1"/>
  <c r="C514" i="36"/>
  <c r="E514" i="34"/>
  <c r="A514" i="36"/>
  <c r="B515" i="36"/>
  <c r="D514" i="36"/>
  <c r="D515" i="34"/>
  <c r="C515" i="34"/>
  <c r="A515" i="34"/>
  <c r="B516" i="34"/>
  <c r="E512" i="29"/>
  <c r="C513" i="29"/>
  <c r="B514" i="29"/>
  <c r="D513" i="29"/>
  <c r="A513" i="29"/>
  <c r="E513" i="28"/>
  <c r="D514" i="28"/>
  <c r="C514" i="28"/>
  <c r="D514" i="25"/>
  <c r="C514" i="25"/>
  <c r="B515" i="28"/>
  <c r="A514" i="28"/>
  <c r="B515" i="25"/>
  <c r="A514" i="25"/>
  <c r="D513" i="24"/>
  <c r="C513" i="24"/>
  <c r="A512" i="24"/>
  <c r="E512" i="24" s="1"/>
  <c r="B514" i="24"/>
  <c r="C512" i="18"/>
  <c r="A512" i="18"/>
  <c r="B513" i="18"/>
  <c r="E513" i="18" s="1"/>
  <c r="D512" i="18"/>
  <c r="E514" i="36" l="1"/>
  <c r="C515" i="36"/>
  <c r="E515" i="34"/>
  <c r="D515" i="36"/>
  <c r="B516" i="36"/>
  <c r="A515" i="36"/>
  <c r="D516" i="34"/>
  <c r="C516" i="34"/>
  <c r="B517" i="34"/>
  <c r="A516" i="34"/>
  <c r="E513" i="29"/>
  <c r="C514" i="29"/>
  <c r="A514" i="29"/>
  <c r="B515" i="29"/>
  <c r="D514" i="29"/>
  <c r="E514" i="28"/>
  <c r="D515" i="28"/>
  <c r="C515" i="28"/>
  <c r="E514" i="25"/>
  <c r="D515" i="25"/>
  <c r="C515" i="25"/>
  <c r="B516" i="28"/>
  <c r="A515" i="28"/>
  <c r="B516" i="25"/>
  <c r="A515" i="25"/>
  <c r="C514" i="24"/>
  <c r="D514" i="24"/>
  <c r="A513" i="24"/>
  <c r="E513" i="24" s="1"/>
  <c r="A514" i="24"/>
  <c r="E514" i="24" s="1"/>
  <c r="B515" i="24"/>
  <c r="C513" i="18"/>
  <c r="D513" i="18"/>
  <c r="A513" i="18"/>
  <c r="B514" i="18"/>
  <c r="E515" i="36" l="1"/>
  <c r="C516" i="36"/>
  <c r="E516" i="34"/>
  <c r="B517" i="36"/>
  <c r="D516" i="36"/>
  <c r="A516" i="36"/>
  <c r="D517" i="34"/>
  <c r="C517" i="34"/>
  <c r="B518" i="34"/>
  <c r="A517" i="34"/>
  <c r="E514" i="29"/>
  <c r="C515" i="29"/>
  <c r="A515" i="29"/>
  <c r="B516" i="29"/>
  <c r="D515" i="29"/>
  <c r="E515" i="28"/>
  <c r="D516" i="28"/>
  <c r="C516" i="28"/>
  <c r="E515" i="25"/>
  <c r="D516" i="25"/>
  <c r="C516" i="25"/>
  <c r="A516" i="28"/>
  <c r="B517" i="28"/>
  <c r="A516" i="25"/>
  <c r="B517" i="25"/>
  <c r="D515" i="24"/>
  <c r="C515" i="24"/>
  <c r="A515" i="24"/>
  <c r="B516" i="24"/>
  <c r="C514" i="18"/>
  <c r="B515" i="18"/>
  <c r="D514" i="18"/>
  <c r="A514" i="18"/>
  <c r="E516" i="36" l="1"/>
  <c r="C517" i="36"/>
  <c r="E517" i="34"/>
  <c r="B518" i="36"/>
  <c r="D517" i="36"/>
  <c r="A517" i="36"/>
  <c r="D518" i="34"/>
  <c r="C518" i="34"/>
  <c r="B519" i="34"/>
  <c r="A518" i="34"/>
  <c r="E515" i="29"/>
  <c r="C516" i="29"/>
  <c r="B517" i="29"/>
  <c r="D516" i="29"/>
  <c r="A516" i="29"/>
  <c r="E516" i="28"/>
  <c r="D517" i="28"/>
  <c r="C517" i="28"/>
  <c r="E516" i="25"/>
  <c r="D517" i="25"/>
  <c r="C517" i="25"/>
  <c r="A517" i="28"/>
  <c r="E517" i="28" s="1"/>
  <c r="B518" i="28"/>
  <c r="A517" i="25"/>
  <c r="B518" i="25"/>
  <c r="E515" i="24"/>
  <c r="D516" i="24"/>
  <c r="C516" i="24"/>
  <c r="B517" i="24"/>
  <c r="E514" i="18"/>
  <c r="C515" i="18"/>
  <c r="B516" i="18"/>
  <c r="D515" i="18"/>
  <c r="A515" i="18"/>
  <c r="E517" i="36" l="1"/>
  <c r="C518" i="36"/>
  <c r="E518" i="34"/>
  <c r="A518" i="36"/>
  <c r="B519" i="36"/>
  <c r="D518" i="36"/>
  <c r="D519" i="34"/>
  <c r="C519" i="34"/>
  <c r="A519" i="34"/>
  <c r="B520" i="34"/>
  <c r="E516" i="29"/>
  <c r="C517" i="29"/>
  <c r="B518" i="29"/>
  <c r="D517" i="29"/>
  <c r="A517" i="29"/>
  <c r="D518" i="28"/>
  <c r="C518" i="28"/>
  <c r="E517" i="25"/>
  <c r="D518" i="25"/>
  <c r="C518" i="25"/>
  <c r="B519" i="28"/>
  <c r="A518" i="28"/>
  <c r="B519" i="25"/>
  <c r="A518" i="25"/>
  <c r="D517" i="24"/>
  <c r="C517" i="24"/>
  <c r="B518" i="24"/>
  <c r="A516" i="24"/>
  <c r="E516" i="24" s="1"/>
  <c r="E515" i="18"/>
  <c r="C516" i="18"/>
  <c r="A516" i="18"/>
  <c r="B517" i="18"/>
  <c r="D516" i="18"/>
  <c r="E518" i="36" l="1"/>
  <c r="C519" i="36"/>
  <c r="E519" i="34"/>
  <c r="B520" i="36"/>
  <c r="D519" i="36"/>
  <c r="A519" i="36"/>
  <c r="D520" i="34"/>
  <c r="C520" i="34"/>
  <c r="A520" i="34"/>
  <c r="B521" i="34"/>
  <c r="E517" i="29"/>
  <c r="C518" i="29"/>
  <c r="D518" i="29"/>
  <c r="A518" i="29"/>
  <c r="B519" i="29"/>
  <c r="E518" i="28"/>
  <c r="D519" i="28"/>
  <c r="C519" i="28"/>
  <c r="E518" i="25"/>
  <c r="D519" i="25"/>
  <c r="C519" i="25"/>
  <c r="B520" i="28"/>
  <c r="A519" i="28"/>
  <c r="B520" i="25"/>
  <c r="A519" i="25"/>
  <c r="D518" i="24"/>
  <c r="C518" i="24"/>
  <c r="A517" i="24"/>
  <c r="E517" i="24" s="1"/>
  <c r="B519" i="24"/>
  <c r="E516" i="18"/>
  <c r="C517" i="18"/>
  <c r="D517" i="18"/>
  <c r="A517" i="18"/>
  <c r="B518" i="18"/>
  <c r="E519" i="36" l="1"/>
  <c r="C520" i="36"/>
  <c r="E520" i="34"/>
  <c r="B521" i="36"/>
  <c r="D520" i="36"/>
  <c r="A520" i="36"/>
  <c r="C521" i="34"/>
  <c r="D521" i="34"/>
  <c r="B522" i="34"/>
  <c r="A521" i="34"/>
  <c r="E518" i="29"/>
  <c r="C519" i="29"/>
  <c r="B520" i="29"/>
  <c r="A519" i="29"/>
  <c r="D519" i="29"/>
  <c r="E519" i="28"/>
  <c r="D520" i="28"/>
  <c r="C520" i="28"/>
  <c r="E519" i="25"/>
  <c r="D520" i="25"/>
  <c r="C520" i="25"/>
  <c r="A520" i="28"/>
  <c r="B521" i="28"/>
  <c r="A520" i="25"/>
  <c r="B521" i="25"/>
  <c r="C519" i="24"/>
  <c r="D519" i="24"/>
  <c r="A518" i="24"/>
  <c r="E518" i="24" s="1"/>
  <c r="B520" i="24"/>
  <c r="E517" i="18"/>
  <c r="C518" i="18"/>
  <c r="B519" i="18"/>
  <c r="D518" i="18"/>
  <c r="A518" i="18"/>
  <c r="E520" i="36" l="1"/>
  <c r="C521" i="36"/>
  <c r="E521" i="34"/>
  <c r="A521" i="36"/>
  <c r="B522" i="36"/>
  <c r="D521" i="36"/>
  <c r="D522" i="34"/>
  <c r="C522" i="34"/>
  <c r="B523" i="34"/>
  <c r="A522" i="34"/>
  <c r="E519" i="29"/>
  <c r="C520" i="29"/>
  <c r="B521" i="29"/>
  <c r="D520" i="29"/>
  <c r="A520" i="29"/>
  <c r="E520" i="28"/>
  <c r="C521" i="28"/>
  <c r="D521" i="28"/>
  <c r="E520" i="25"/>
  <c r="D521" i="25"/>
  <c r="C521" i="25"/>
  <c r="A521" i="28"/>
  <c r="B522" i="28"/>
  <c r="A521" i="25"/>
  <c r="B522" i="25"/>
  <c r="D520" i="24"/>
  <c r="C520" i="24"/>
  <c r="A519" i="24"/>
  <c r="E519" i="24" s="1"/>
  <c r="B521" i="24"/>
  <c r="A520" i="24"/>
  <c r="E518" i="18"/>
  <c r="C519" i="18"/>
  <c r="B520" i="18"/>
  <c r="D519" i="18"/>
  <c r="A519" i="18"/>
  <c r="E521" i="36" l="1"/>
  <c r="C522" i="36"/>
  <c r="E522" i="34"/>
  <c r="D522" i="36"/>
  <c r="A522" i="36"/>
  <c r="B523" i="36"/>
  <c r="D523" i="34"/>
  <c r="C523" i="34"/>
  <c r="A523" i="34"/>
  <c r="B524" i="34"/>
  <c r="E520" i="29"/>
  <c r="C521" i="29"/>
  <c r="B522" i="29"/>
  <c r="A521" i="29"/>
  <c r="D521" i="29"/>
  <c r="E521" i="28"/>
  <c r="D522" i="28"/>
  <c r="C522" i="28"/>
  <c r="E521" i="25"/>
  <c r="D522" i="25"/>
  <c r="C522" i="25"/>
  <c r="B523" i="28"/>
  <c r="A522" i="28"/>
  <c r="B523" i="25"/>
  <c r="A522" i="25"/>
  <c r="E520" i="24"/>
  <c r="D521" i="24"/>
  <c r="C521" i="24"/>
  <c r="B522" i="24"/>
  <c r="A521" i="24"/>
  <c r="E519" i="18"/>
  <c r="C520" i="18"/>
  <c r="A520" i="18"/>
  <c r="B521" i="18"/>
  <c r="D520" i="18"/>
  <c r="E522" i="36" l="1"/>
  <c r="C523" i="36"/>
  <c r="E523" i="34"/>
  <c r="B524" i="36"/>
  <c r="D523" i="36"/>
  <c r="A523" i="36"/>
  <c r="D524" i="34"/>
  <c r="C524" i="34"/>
  <c r="A524" i="34"/>
  <c r="B525" i="34"/>
  <c r="E521" i="29"/>
  <c r="C522" i="29"/>
  <c r="A522" i="29"/>
  <c r="B523" i="29"/>
  <c r="D522" i="29"/>
  <c r="E522" i="28"/>
  <c r="D523" i="28"/>
  <c r="C523" i="28"/>
  <c r="E522" i="25"/>
  <c r="D523" i="25"/>
  <c r="C523" i="25"/>
  <c r="B524" i="28"/>
  <c r="A523" i="28"/>
  <c r="B524" i="25"/>
  <c r="A523" i="25"/>
  <c r="E521" i="24"/>
  <c r="D522" i="24"/>
  <c r="C522" i="24"/>
  <c r="B523" i="24"/>
  <c r="E520" i="18"/>
  <c r="C521" i="18"/>
  <c r="D521" i="18"/>
  <c r="A521" i="18"/>
  <c r="B522" i="18"/>
  <c r="E523" i="36" l="1"/>
  <c r="C524" i="36"/>
  <c r="E524" i="34"/>
  <c r="B525" i="36"/>
  <c r="D524" i="36"/>
  <c r="A524" i="36"/>
  <c r="D525" i="34"/>
  <c r="C525" i="34"/>
  <c r="B526" i="34"/>
  <c r="A525" i="34"/>
  <c r="E522" i="29"/>
  <c r="C523" i="29"/>
  <c r="A523" i="29"/>
  <c r="B524" i="29"/>
  <c r="D523" i="29"/>
  <c r="E523" i="28"/>
  <c r="D524" i="28"/>
  <c r="C524" i="28"/>
  <c r="E523" i="25"/>
  <c r="D524" i="25"/>
  <c r="C524" i="25"/>
  <c r="A524" i="28"/>
  <c r="B525" i="28"/>
  <c r="A524" i="25"/>
  <c r="B525" i="25"/>
  <c r="C523" i="24"/>
  <c r="D523" i="24"/>
  <c r="A522" i="24"/>
  <c r="E522" i="24" s="1"/>
  <c r="B524" i="24"/>
  <c r="E521" i="18"/>
  <c r="C522" i="18"/>
  <c r="B523" i="18"/>
  <c r="D522" i="18"/>
  <c r="A522" i="18"/>
  <c r="E524" i="36" l="1"/>
  <c r="C525" i="36"/>
  <c r="E525" i="34"/>
  <c r="A525" i="36"/>
  <c r="D525" i="36"/>
  <c r="B526" i="36"/>
  <c r="D526" i="34"/>
  <c r="C526" i="34"/>
  <c r="B527" i="34"/>
  <c r="A526" i="34"/>
  <c r="E523" i="29"/>
  <c r="C524" i="29"/>
  <c r="D524" i="29"/>
  <c r="A524" i="29"/>
  <c r="B525" i="29"/>
  <c r="E524" i="28"/>
  <c r="D525" i="28"/>
  <c r="C525" i="28"/>
  <c r="E524" i="25"/>
  <c r="D525" i="25"/>
  <c r="C525" i="25"/>
  <c r="A525" i="28"/>
  <c r="B526" i="28"/>
  <c r="A525" i="25"/>
  <c r="B526" i="25"/>
  <c r="D524" i="24"/>
  <c r="C524" i="24"/>
  <c r="A523" i="24"/>
  <c r="E523" i="24" s="1"/>
  <c r="A524" i="24"/>
  <c r="B525" i="24"/>
  <c r="E522" i="18"/>
  <c r="C523" i="18"/>
  <c r="B524" i="18"/>
  <c r="D523" i="18"/>
  <c r="A523" i="18"/>
  <c r="E525" i="36" l="1"/>
  <c r="C526" i="36"/>
  <c r="E526" i="34"/>
  <c r="D526" i="36"/>
  <c r="A526" i="36"/>
  <c r="B527" i="36"/>
  <c r="D527" i="34"/>
  <c r="C527" i="34"/>
  <c r="B528" i="34"/>
  <c r="A527" i="34"/>
  <c r="E524" i="29"/>
  <c r="C525" i="29"/>
  <c r="B526" i="29"/>
  <c r="D525" i="29"/>
  <c r="A525" i="29"/>
  <c r="E525" i="28"/>
  <c r="D526" i="28"/>
  <c r="C526" i="28"/>
  <c r="E525" i="25"/>
  <c r="D526" i="25"/>
  <c r="C526" i="25"/>
  <c r="B527" i="28"/>
  <c r="A526" i="28"/>
  <c r="B527" i="25"/>
  <c r="A526" i="25"/>
  <c r="E524" i="24"/>
  <c r="C525" i="24"/>
  <c r="D525" i="24"/>
  <c r="B526" i="24"/>
  <c r="E523" i="18"/>
  <c r="C524" i="18"/>
  <c r="A524" i="18"/>
  <c r="B525" i="18"/>
  <c r="D524" i="18"/>
  <c r="E526" i="36" l="1"/>
  <c r="C527" i="36"/>
  <c r="E527" i="34"/>
  <c r="B528" i="36"/>
  <c r="D527" i="36"/>
  <c r="A527" i="36"/>
  <c r="D528" i="34"/>
  <c r="C528" i="34"/>
  <c r="B529" i="34"/>
  <c r="A528" i="34"/>
  <c r="E525" i="29"/>
  <c r="C526" i="29"/>
  <c r="B527" i="29"/>
  <c r="A526" i="29"/>
  <c r="D526" i="29"/>
  <c r="E526" i="28"/>
  <c r="D527" i="28"/>
  <c r="C527" i="28"/>
  <c r="E526" i="25"/>
  <c r="D527" i="25"/>
  <c r="C527" i="25"/>
  <c r="B528" i="28"/>
  <c r="A527" i="28"/>
  <c r="B528" i="25"/>
  <c r="A527" i="25"/>
  <c r="D526" i="24"/>
  <c r="C526" i="24"/>
  <c r="A525" i="24"/>
  <c r="E525" i="24" s="1"/>
  <c r="B527" i="24"/>
  <c r="E524" i="18"/>
  <c r="C525" i="18"/>
  <c r="D525" i="18"/>
  <c r="A525" i="18"/>
  <c r="B526" i="18"/>
  <c r="E527" i="36" l="1"/>
  <c r="C528" i="36"/>
  <c r="E528" i="34"/>
  <c r="B529" i="36"/>
  <c r="D528" i="36"/>
  <c r="A528" i="36"/>
  <c r="D529" i="34"/>
  <c r="C529" i="34"/>
  <c r="A529" i="34"/>
  <c r="B530" i="34"/>
  <c r="E526" i="29"/>
  <c r="C527" i="29"/>
  <c r="A527" i="29"/>
  <c r="B528" i="29"/>
  <c r="D527" i="29"/>
  <c r="E527" i="28"/>
  <c r="D528" i="28"/>
  <c r="C528" i="28"/>
  <c r="E527" i="25"/>
  <c r="D528" i="25"/>
  <c r="C528" i="25"/>
  <c r="A528" i="28"/>
  <c r="B529" i="28"/>
  <c r="A528" i="25"/>
  <c r="B529" i="25"/>
  <c r="C527" i="24"/>
  <c r="D527" i="24"/>
  <c r="B528" i="24"/>
  <c r="A526" i="24"/>
  <c r="E526" i="24" s="1"/>
  <c r="E525" i="18"/>
  <c r="C526" i="18"/>
  <c r="B527" i="18"/>
  <c r="D526" i="18"/>
  <c r="A526" i="18"/>
  <c r="E528" i="36" l="1"/>
  <c r="C529" i="36"/>
  <c r="E529" i="34"/>
  <c r="A529" i="36"/>
  <c r="B530" i="36"/>
  <c r="D529" i="36"/>
  <c r="D530" i="34"/>
  <c r="C530" i="34"/>
  <c r="B531" i="34"/>
  <c r="A530" i="34"/>
  <c r="E527" i="29"/>
  <c r="C528" i="29"/>
  <c r="D528" i="29"/>
  <c r="A528" i="29"/>
  <c r="B529" i="29"/>
  <c r="E528" i="28"/>
  <c r="D529" i="28"/>
  <c r="C529" i="28"/>
  <c r="E528" i="25"/>
  <c r="D529" i="25"/>
  <c r="C529" i="25"/>
  <c r="A529" i="28"/>
  <c r="B530" i="28"/>
  <c r="A529" i="25"/>
  <c r="B530" i="25"/>
  <c r="D528" i="24"/>
  <c r="C528" i="24"/>
  <c r="A527" i="24"/>
  <c r="E527" i="24" s="1"/>
  <c r="B529" i="24"/>
  <c r="E526" i="18"/>
  <c r="C527" i="18"/>
  <c r="B528" i="18"/>
  <c r="D527" i="18"/>
  <c r="A527" i="18"/>
  <c r="E529" i="36" l="1"/>
  <c r="C530" i="36"/>
  <c r="E530" i="34"/>
  <c r="D530" i="36"/>
  <c r="A530" i="36"/>
  <c r="B531" i="36"/>
  <c r="D531" i="34"/>
  <c r="C531" i="34"/>
  <c r="B532" i="34"/>
  <c r="A531" i="34"/>
  <c r="E528" i="29"/>
  <c r="C529" i="29"/>
  <c r="B530" i="29"/>
  <c r="D529" i="29"/>
  <c r="A529" i="29"/>
  <c r="E529" i="28"/>
  <c r="D530" i="28"/>
  <c r="C530" i="28"/>
  <c r="E529" i="25"/>
  <c r="D530" i="25"/>
  <c r="C530" i="25"/>
  <c r="B531" i="28"/>
  <c r="A530" i="28"/>
  <c r="B531" i="25"/>
  <c r="A530" i="25"/>
  <c r="D529" i="24"/>
  <c r="C529" i="24"/>
  <c r="A528" i="24"/>
  <c r="E528" i="24" s="1"/>
  <c r="A529" i="24"/>
  <c r="B530" i="24"/>
  <c r="E527" i="18"/>
  <c r="C528" i="18"/>
  <c r="A528" i="18"/>
  <c r="B529" i="18"/>
  <c r="D528" i="18"/>
  <c r="E530" i="36" l="1"/>
  <c r="C531" i="36"/>
  <c r="E531" i="34"/>
  <c r="B532" i="36"/>
  <c r="D531" i="36"/>
  <c r="A531" i="36"/>
  <c r="D532" i="34"/>
  <c r="C532" i="34"/>
  <c r="B533" i="34"/>
  <c r="A532" i="34"/>
  <c r="E529" i="29"/>
  <c r="C530" i="29"/>
  <c r="A530" i="29"/>
  <c r="B531" i="29"/>
  <c r="D530" i="29"/>
  <c r="E530" i="28"/>
  <c r="D531" i="28"/>
  <c r="C531" i="28"/>
  <c r="E530" i="25"/>
  <c r="D531" i="25"/>
  <c r="C531" i="25"/>
  <c r="B532" i="28"/>
  <c r="A531" i="28"/>
  <c r="B532" i="25"/>
  <c r="A531" i="25"/>
  <c r="E529" i="24"/>
  <c r="C530" i="24"/>
  <c r="D530" i="24"/>
  <c r="B531" i="24"/>
  <c r="E528" i="18"/>
  <c r="C529" i="18"/>
  <c r="D529" i="18"/>
  <c r="A529" i="18"/>
  <c r="B530" i="18"/>
  <c r="E531" i="36" l="1"/>
  <c r="C532" i="36"/>
  <c r="E532" i="34"/>
  <c r="B533" i="36"/>
  <c r="D532" i="36"/>
  <c r="A532" i="36"/>
  <c r="D533" i="34"/>
  <c r="C533" i="34"/>
  <c r="A533" i="34"/>
  <c r="B534" i="34"/>
  <c r="E530" i="29"/>
  <c r="C531" i="29"/>
  <c r="A531" i="29"/>
  <c r="B532" i="29"/>
  <c r="D531" i="29"/>
  <c r="E531" i="28"/>
  <c r="D532" i="28"/>
  <c r="C532" i="28"/>
  <c r="E531" i="25"/>
  <c r="D532" i="25"/>
  <c r="C532" i="25"/>
  <c r="A532" i="28"/>
  <c r="B533" i="28"/>
  <c r="A532" i="25"/>
  <c r="E532" i="25" s="1"/>
  <c r="B533" i="25"/>
  <c r="D531" i="24"/>
  <c r="C531" i="24"/>
  <c r="A530" i="24"/>
  <c r="E530" i="24" s="1"/>
  <c r="B532" i="24"/>
  <c r="E529" i="18"/>
  <c r="C530" i="18"/>
  <c r="B531" i="18"/>
  <c r="D530" i="18"/>
  <c r="A530" i="18"/>
  <c r="E532" i="36" l="1"/>
  <c r="C533" i="36"/>
  <c r="E533" i="34"/>
  <c r="A533" i="36"/>
  <c r="D533" i="36"/>
  <c r="B534" i="36"/>
  <c r="D534" i="34"/>
  <c r="C534" i="34"/>
  <c r="B535" i="34"/>
  <c r="A534" i="34"/>
  <c r="E531" i="29"/>
  <c r="C532" i="29"/>
  <c r="B533" i="29"/>
  <c r="D532" i="29"/>
  <c r="A532" i="29"/>
  <c r="E532" i="28"/>
  <c r="D533" i="28"/>
  <c r="C533" i="28"/>
  <c r="D533" i="25"/>
  <c r="C533" i="25"/>
  <c r="A533" i="28"/>
  <c r="B534" i="28"/>
  <c r="A533" i="25"/>
  <c r="B534" i="25"/>
  <c r="D532" i="24"/>
  <c r="C532" i="24"/>
  <c r="A531" i="24"/>
  <c r="E531" i="24" s="1"/>
  <c r="A532" i="24"/>
  <c r="B533" i="24"/>
  <c r="E530" i="18"/>
  <c r="C531" i="18"/>
  <c r="B532" i="18"/>
  <c r="D531" i="18"/>
  <c r="A531" i="18"/>
  <c r="E533" i="36" l="1"/>
  <c r="C534" i="36"/>
  <c r="E534" i="34"/>
  <c r="D534" i="36"/>
  <c r="A534" i="36"/>
  <c r="B535" i="36"/>
  <c r="D535" i="34"/>
  <c r="C535" i="34"/>
  <c r="B536" i="34"/>
  <c r="A535" i="34"/>
  <c r="E532" i="29"/>
  <c r="C533" i="29"/>
  <c r="B534" i="29"/>
  <c r="D533" i="29"/>
  <c r="A533" i="29"/>
  <c r="E533" i="28"/>
  <c r="D534" i="28"/>
  <c r="C534" i="28"/>
  <c r="E533" i="25"/>
  <c r="D534" i="25"/>
  <c r="C534" i="25"/>
  <c r="B535" i="28"/>
  <c r="A534" i="28"/>
  <c r="B535" i="25"/>
  <c r="A534" i="25"/>
  <c r="E532" i="24"/>
  <c r="D533" i="24"/>
  <c r="C533" i="24"/>
  <c r="B534" i="24"/>
  <c r="A533" i="24"/>
  <c r="E531" i="18"/>
  <c r="C532" i="18"/>
  <c r="A532" i="18"/>
  <c r="B533" i="18"/>
  <c r="D532" i="18"/>
  <c r="E534" i="36" l="1"/>
  <c r="C535" i="36"/>
  <c r="E535" i="34"/>
  <c r="B536" i="36"/>
  <c r="D535" i="36"/>
  <c r="A535" i="36"/>
  <c r="D536" i="34"/>
  <c r="C536" i="34"/>
  <c r="A536" i="34"/>
  <c r="B537" i="34"/>
  <c r="E533" i="29"/>
  <c r="C534" i="29"/>
  <c r="B535" i="29"/>
  <c r="D534" i="29"/>
  <c r="A534" i="29"/>
  <c r="E534" i="28"/>
  <c r="D535" i="28"/>
  <c r="C535" i="28"/>
  <c r="E534" i="25"/>
  <c r="D535" i="25"/>
  <c r="C535" i="25"/>
  <c r="B536" i="28"/>
  <c r="A535" i="28"/>
  <c r="B536" i="25"/>
  <c r="A535" i="25"/>
  <c r="E533" i="24"/>
  <c r="D534" i="24"/>
  <c r="C534" i="24"/>
  <c r="B535" i="24"/>
  <c r="E532" i="18"/>
  <c r="C533" i="18"/>
  <c r="D533" i="18"/>
  <c r="A533" i="18"/>
  <c r="B534" i="18"/>
  <c r="E535" i="36" l="1"/>
  <c r="C536" i="36"/>
  <c r="E536" i="34"/>
  <c r="B537" i="36"/>
  <c r="D536" i="36"/>
  <c r="A536" i="36"/>
  <c r="D537" i="34"/>
  <c r="C537" i="34"/>
  <c r="A537" i="34"/>
  <c r="B538" i="34"/>
  <c r="E534" i="29"/>
  <c r="C535" i="29"/>
  <c r="B536" i="29"/>
  <c r="A535" i="29"/>
  <c r="D535" i="29"/>
  <c r="E535" i="28"/>
  <c r="D536" i="28"/>
  <c r="C536" i="28"/>
  <c r="E535" i="25"/>
  <c r="D536" i="25"/>
  <c r="C536" i="25"/>
  <c r="A536" i="28"/>
  <c r="B537" i="28"/>
  <c r="A536" i="25"/>
  <c r="B537" i="25"/>
  <c r="C535" i="24"/>
  <c r="D535" i="24"/>
  <c r="B536" i="24"/>
  <c r="A534" i="24"/>
  <c r="E534" i="24" s="1"/>
  <c r="E533" i="18"/>
  <c r="C534" i="18"/>
  <c r="B535" i="18"/>
  <c r="D534" i="18"/>
  <c r="A534" i="18"/>
  <c r="E536" i="36" l="1"/>
  <c r="C537" i="36"/>
  <c r="E537" i="34"/>
  <c r="A537" i="36"/>
  <c r="B538" i="36"/>
  <c r="D537" i="36"/>
  <c r="D538" i="34"/>
  <c r="C538" i="34"/>
  <c r="B539" i="34"/>
  <c r="A538" i="34"/>
  <c r="E535" i="29"/>
  <c r="C536" i="29"/>
  <c r="B537" i="29"/>
  <c r="D536" i="29"/>
  <c r="A536" i="29"/>
  <c r="E536" i="28"/>
  <c r="D537" i="28"/>
  <c r="C537" i="28"/>
  <c r="E536" i="25"/>
  <c r="D537" i="25"/>
  <c r="C537" i="25"/>
  <c r="A537" i="28"/>
  <c r="B538" i="28"/>
  <c r="A537" i="25"/>
  <c r="E537" i="25" s="1"/>
  <c r="B538" i="25"/>
  <c r="D536" i="24"/>
  <c r="C536" i="24"/>
  <c r="B537" i="24"/>
  <c r="A536" i="24"/>
  <c r="A535" i="24"/>
  <c r="E535" i="24" s="1"/>
  <c r="E534" i="18"/>
  <c r="C535" i="18"/>
  <c r="B536" i="18"/>
  <c r="D535" i="18"/>
  <c r="A535" i="18"/>
  <c r="E537" i="36" l="1"/>
  <c r="C538" i="36"/>
  <c r="E538" i="34"/>
  <c r="D538" i="36"/>
  <c r="A538" i="36"/>
  <c r="B539" i="36"/>
  <c r="D539" i="34"/>
  <c r="C539" i="34"/>
  <c r="B540" i="34"/>
  <c r="A539" i="34"/>
  <c r="E536" i="29"/>
  <c r="C537" i="29"/>
  <c r="B538" i="29"/>
  <c r="D537" i="29"/>
  <c r="A537" i="29"/>
  <c r="E537" i="28"/>
  <c r="D538" i="28"/>
  <c r="C538" i="28"/>
  <c r="D538" i="25"/>
  <c r="C538" i="25"/>
  <c r="B539" i="28"/>
  <c r="A538" i="28"/>
  <c r="B539" i="25"/>
  <c r="A538" i="25"/>
  <c r="E536" i="24"/>
  <c r="D537" i="24"/>
  <c r="C537" i="24"/>
  <c r="B538" i="24"/>
  <c r="E535" i="18"/>
  <c r="C536" i="18"/>
  <c r="A536" i="18"/>
  <c r="B537" i="18"/>
  <c r="D536" i="18"/>
  <c r="E538" i="36" l="1"/>
  <c r="C539" i="36"/>
  <c r="E539" i="34"/>
  <c r="B540" i="36"/>
  <c r="D539" i="36"/>
  <c r="A539" i="36"/>
  <c r="D540" i="34"/>
  <c r="C540" i="34"/>
  <c r="A540" i="34"/>
  <c r="B541" i="34"/>
  <c r="E537" i="29"/>
  <c r="C538" i="29"/>
  <c r="A538" i="29"/>
  <c r="B539" i="29"/>
  <c r="D538" i="29"/>
  <c r="E538" i="28"/>
  <c r="D539" i="28"/>
  <c r="C539" i="28"/>
  <c r="E538" i="25"/>
  <c r="D539" i="25"/>
  <c r="C539" i="25"/>
  <c r="B540" i="28"/>
  <c r="A539" i="28"/>
  <c r="B540" i="25"/>
  <c r="A539" i="25"/>
  <c r="D538" i="24"/>
  <c r="C538" i="24"/>
  <c r="B539" i="24"/>
  <c r="A537" i="24"/>
  <c r="E537" i="24" s="1"/>
  <c r="E536" i="18"/>
  <c r="C537" i="18"/>
  <c r="D537" i="18"/>
  <c r="A537" i="18"/>
  <c r="B538" i="18"/>
  <c r="E539" i="36" l="1"/>
  <c r="C540" i="36"/>
  <c r="E540" i="34"/>
  <c r="B541" i="36"/>
  <c r="D540" i="36"/>
  <c r="A540" i="36"/>
  <c r="D541" i="34"/>
  <c r="C541" i="34"/>
  <c r="A541" i="34"/>
  <c r="B542" i="34"/>
  <c r="E538" i="29"/>
  <c r="C539" i="29"/>
  <c r="A539" i="29"/>
  <c r="B540" i="29"/>
  <c r="D539" i="29"/>
  <c r="E539" i="28"/>
  <c r="D540" i="28"/>
  <c r="C540" i="28"/>
  <c r="E539" i="25"/>
  <c r="D540" i="25"/>
  <c r="C540" i="25"/>
  <c r="A540" i="28"/>
  <c r="B541" i="28"/>
  <c r="A540" i="25"/>
  <c r="B541" i="25"/>
  <c r="C539" i="24"/>
  <c r="D539" i="24"/>
  <c r="B540" i="24"/>
  <c r="A538" i="24"/>
  <c r="E538" i="24" s="1"/>
  <c r="E537" i="18"/>
  <c r="C538" i="18"/>
  <c r="B539" i="18"/>
  <c r="D538" i="18"/>
  <c r="A538" i="18"/>
  <c r="E540" i="36" l="1"/>
  <c r="C541" i="36"/>
  <c r="E541" i="34"/>
  <c r="A541" i="36"/>
  <c r="D541" i="36"/>
  <c r="B542" i="36"/>
  <c r="D542" i="34"/>
  <c r="C542" i="34"/>
  <c r="B543" i="34"/>
  <c r="A542" i="34"/>
  <c r="E539" i="29"/>
  <c r="C540" i="29"/>
  <c r="B541" i="29"/>
  <c r="D540" i="29"/>
  <c r="A540" i="29"/>
  <c r="E540" i="28"/>
  <c r="D541" i="28"/>
  <c r="C541" i="28"/>
  <c r="E540" i="25"/>
  <c r="D541" i="25"/>
  <c r="C541" i="25"/>
  <c r="A541" i="28"/>
  <c r="B542" i="28"/>
  <c r="A541" i="25"/>
  <c r="B542" i="25"/>
  <c r="D540" i="24"/>
  <c r="C540" i="24"/>
  <c r="A539" i="24"/>
  <c r="E539" i="24" s="1"/>
  <c r="B541" i="24"/>
  <c r="E538" i="18"/>
  <c r="C539" i="18"/>
  <c r="B540" i="18"/>
  <c r="D539" i="18"/>
  <c r="A539" i="18"/>
  <c r="E541" i="36" l="1"/>
  <c r="C542" i="36"/>
  <c r="E542" i="34"/>
  <c r="D542" i="36"/>
  <c r="A542" i="36"/>
  <c r="B543" i="36"/>
  <c r="D543" i="34"/>
  <c r="C543" i="34"/>
  <c r="B544" i="34"/>
  <c r="A543" i="34"/>
  <c r="E540" i="29"/>
  <c r="C541" i="29"/>
  <c r="D541" i="29"/>
  <c r="B542" i="29"/>
  <c r="A541" i="29"/>
  <c r="E541" i="28"/>
  <c r="D542" i="28"/>
  <c r="C542" i="28"/>
  <c r="E541" i="25"/>
  <c r="D542" i="25"/>
  <c r="C542" i="25"/>
  <c r="B543" i="28"/>
  <c r="A542" i="28"/>
  <c r="B543" i="25"/>
  <c r="A542" i="25"/>
  <c r="D541" i="24"/>
  <c r="C541" i="24"/>
  <c r="B542" i="24"/>
  <c r="A540" i="24"/>
  <c r="E540" i="24" s="1"/>
  <c r="E539" i="18"/>
  <c r="C540" i="18"/>
  <c r="A540" i="18"/>
  <c r="B541" i="18"/>
  <c r="D540" i="18"/>
  <c r="E542" i="36" l="1"/>
  <c r="C543" i="36"/>
  <c r="E543" i="34"/>
  <c r="B544" i="36"/>
  <c r="D543" i="36"/>
  <c r="A543" i="36"/>
  <c r="D544" i="34"/>
  <c r="C544" i="34"/>
  <c r="B545" i="34"/>
  <c r="A544" i="34"/>
  <c r="E541" i="29"/>
  <c r="C542" i="29"/>
  <c r="B543" i="29"/>
  <c r="D542" i="29"/>
  <c r="A542" i="29"/>
  <c r="E542" i="28"/>
  <c r="D543" i="28"/>
  <c r="C543" i="28"/>
  <c r="E542" i="25"/>
  <c r="D543" i="25"/>
  <c r="C543" i="25"/>
  <c r="B544" i="28"/>
  <c r="A543" i="28"/>
  <c r="B544" i="25"/>
  <c r="A543" i="25"/>
  <c r="D542" i="24"/>
  <c r="C542" i="24"/>
  <c r="B543" i="24"/>
  <c r="A541" i="24"/>
  <c r="E541" i="24" s="1"/>
  <c r="E540" i="18"/>
  <c r="C541" i="18"/>
  <c r="D541" i="18"/>
  <c r="A541" i="18"/>
  <c r="B542" i="18"/>
  <c r="E543" i="36" l="1"/>
  <c r="C544" i="36"/>
  <c r="E544" i="34"/>
  <c r="B545" i="36"/>
  <c r="D544" i="36"/>
  <c r="A544" i="36"/>
  <c r="D545" i="34"/>
  <c r="C545" i="34"/>
  <c r="A545" i="34"/>
  <c r="B546" i="34"/>
  <c r="E542" i="29"/>
  <c r="C543" i="29"/>
  <c r="A543" i="29"/>
  <c r="B544" i="29"/>
  <c r="D543" i="29"/>
  <c r="E543" i="28"/>
  <c r="D544" i="28"/>
  <c r="C544" i="28"/>
  <c r="E543" i="25"/>
  <c r="D544" i="25"/>
  <c r="C544" i="25"/>
  <c r="A544" i="28"/>
  <c r="B545" i="28"/>
  <c r="A544" i="25"/>
  <c r="B545" i="25"/>
  <c r="C543" i="24"/>
  <c r="D543" i="24"/>
  <c r="A542" i="24"/>
  <c r="E542" i="24" s="1"/>
  <c r="B544" i="24"/>
  <c r="E541" i="18"/>
  <c r="C542" i="18"/>
  <c r="B543" i="18"/>
  <c r="D542" i="18"/>
  <c r="A542" i="18"/>
  <c r="E544" i="36" l="1"/>
  <c r="C545" i="36"/>
  <c r="E545" i="34"/>
  <c r="A545" i="36"/>
  <c r="B546" i="36"/>
  <c r="D545" i="36"/>
  <c r="D546" i="34"/>
  <c r="C546" i="34"/>
  <c r="B547" i="34"/>
  <c r="A546" i="34"/>
  <c r="E543" i="29"/>
  <c r="C544" i="29"/>
  <c r="D544" i="29"/>
  <c r="A544" i="29"/>
  <c r="B545" i="29"/>
  <c r="E544" i="28"/>
  <c r="D545" i="28"/>
  <c r="C545" i="28"/>
  <c r="E544" i="25"/>
  <c r="D545" i="25"/>
  <c r="C545" i="25"/>
  <c r="A545" i="28"/>
  <c r="B546" i="28"/>
  <c r="A545" i="25"/>
  <c r="E545" i="25" s="1"/>
  <c r="B546" i="25"/>
  <c r="D544" i="24"/>
  <c r="C544" i="24"/>
  <c r="A543" i="24"/>
  <c r="E543" i="24" s="1"/>
  <c r="B545" i="24"/>
  <c r="E542" i="18"/>
  <c r="C543" i="18"/>
  <c r="B544" i="18"/>
  <c r="D543" i="18"/>
  <c r="A543" i="18"/>
  <c r="E545" i="36" l="1"/>
  <c r="C546" i="36"/>
  <c r="E546" i="34"/>
  <c r="D546" i="36"/>
  <c r="A546" i="36"/>
  <c r="B547" i="36"/>
  <c r="D547" i="34"/>
  <c r="C547" i="34"/>
  <c r="B548" i="34"/>
  <c r="A547" i="34"/>
  <c r="E544" i="29"/>
  <c r="C545" i="29"/>
  <c r="B546" i="29"/>
  <c r="D545" i="29"/>
  <c r="A545" i="29"/>
  <c r="E545" i="28"/>
  <c r="D546" i="28"/>
  <c r="C546" i="28"/>
  <c r="D546" i="25"/>
  <c r="C546" i="25"/>
  <c r="B547" i="28"/>
  <c r="A546" i="28"/>
  <c r="B547" i="25"/>
  <c r="A546" i="25"/>
  <c r="D545" i="24"/>
  <c r="C545" i="24"/>
  <c r="A544" i="24"/>
  <c r="E544" i="24" s="1"/>
  <c r="B546" i="24"/>
  <c r="E543" i="18"/>
  <c r="C544" i="18"/>
  <c r="A544" i="18"/>
  <c r="B545" i="18"/>
  <c r="D544" i="18"/>
  <c r="E546" i="36" l="1"/>
  <c r="C547" i="36"/>
  <c r="E547" i="34"/>
  <c r="B548" i="36"/>
  <c r="D547" i="36"/>
  <c r="A547" i="36"/>
  <c r="D548" i="34"/>
  <c r="C548" i="34"/>
  <c r="A548" i="34"/>
  <c r="B549" i="34"/>
  <c r="E545" i="29"/>
  <c r="C546" i="29"/>
  <c r="A546" i="29"/>
  <c r="B547" i="29"/>
  <c r="D546" i="29"/>
  <c r="E546" i="28"/>
  <c r="D547" i="28"/>
  <c r="C547" i="28"/>
  <c r="E546" i="25"/>
  <c r="D547" i="25"/>
  <c r="C547" i="25"/>
  <c r="B548" i="28"/>
  <c r="A547" i="28"/>
  <c r="E547" i="28" s="1"/>
  <c r="B548" i="25"/>
  <c r="A547" i="25"/>
  <c r="C546" i="24"/>
  <c r="D546" i="24"/>
  <c r="A545" i="24"/>
  <c r="E545" i="24" s="1"/>
  <c r="B547" i="24"/>
  <c r="E544" i="18"/>
  <c r="C545" i="18"/>
  <c r="D545" i="18"/>
  <c r="A545" i="18"/>
  <c r="B546" i="18"/>
  <c r="E547" i="36" l="1"/>
  <c r="C548" i="36"/>
  <c r="E548" i="34"/>
  <c r="B549" i="36"/>
  <c r="D548" i="36"/>
  <c r="A548" i="36"/>
  <c r="D549" i="34"/>
  <c r="C549" i="34"/>
  <c r="A549" i="34"/>
  <c r="B550" i="34"/>
  <c r="E546" i="29"/>
  <c r="C547" i="29"/>
  <c r="D547" i="29"/>
  <c r="A547" i="29"/>
  <c r="B548" i="29"/>
  <c r="D548" i="28"/>
  <c r="C548" i="28"/>
  <c r="E547" i="25"/>
  <c r="D548" i="25"/>
  <c r="C548" i="25"/>
  <c r="A548" i="28"/>
  <c r="B549" i="28"/>
  <c r="A548" i="25"/>
  <c r="B549" i="25"/>
  <c r="D547" i="24"/>
  <c r="C547" i="24"/>
  <c r="B548" i="24"/>
  <c r="A547" i="24"/>
  <c r="A546" i="24"/>
  <c r="E546" i="24" s="1"/>
  <c r="E545" i="18"/>
  <c r="C546" i="18"/>
  <c r="B547" i="18"/>
  <c r="D546" i="18"/>
  <c r="A546" i="18"/>
  <c r="E548" i="36" l="1"/>
  <c r="C549" i="36"/>
  <c r="E549" i="34"/>
  <c r="A549" i="36"/>
  <c r="D549" i="36"/>
  <c r="B550" i="36"/>
  <c r="D550" i="34"/>
  <c r="C550" i="34"/>
  <c r="B551" i="34"/>
  <c r="A550" i="34"/>
  <c r="E547" i="29"/>
  <c r="C548" i="29"/>
  <c r="B549" i="29"/>
  <c r="D548" i="29"/>
  <c r="A548" i="29"/>
  <c r="E548" i="28"/>
  <c r="D549" i="28"/>
  <c r="C549" i="28"/>
  <c r="E548" i="25"/>
  <c r="D549" i="25"/>
  <c r="C549" i="25"/>
  <c r="A549" i="28"/>
  <c r="B550" i="28"/>
  <c r="A549" i="25"/>
  <c r="B550" i="25"/>
  <c r="E547" i="24"/>
  <c r="D548" i="24"/>
  <c r="C548" i="24"/>
  <c r="B549" i="24"/>
  <c r="E546" i="18"/>
  <c r="C547" i="18"/>
  <c r="B548" i="18"/>
  <c r="D547" i="18"/>
  <c r="A547" i="18"/>
  <c r="E549" i="36" l="1"/>
  <c r="C550" i="36"/>
  <c r="E550" i="34"/>
  <c r="D550" i="36"/>
  <c r="A550" i="36"/>
  <c r="B551" i="36"/>
  <c r="D551" i="34"/>
  <c r="C551" i="34"/>
  <c r="B552" i="34"/>
  <c r="A551" i="34"/>
  <c r="E548" i="29"/>
  <c r="C549" i="29"/>
  <c r="D549" i="29"/>
  <c r="A549" i="29"/>
  <c r="B550" i="29"/>
  <c r="E549" i="28"/>
  <c r="D550" i="28"/>
  <c r="C550" i="28"/>
  <c r="E549" i="25"/>
  <c r="D550" i="25"/>
  <c r="C550" i="25"/>
  <c r="B551" i="28"/>
  <c r="A550" i="28"/>
  <c r="B551" i="25"/>
  <c r="A550" i="25"/>
  <c r="D549" i="24"/>
  <c r="C549" i="24"/>
  <c r="B550" i="24"/>
  <c r="A548" i="24"/>
  <c r="E548" i="24" s="1"/>
  <c r="E547" i="18"/>
  <c r="C548" i="18"/>
  <c r="A548" i="18"/>
  <c r="B549" i="18"/>
  <c r="D548" i="18"/>
  <c r="E550" i="36" l="1"/>
  <c r="C551" i="36"/>
  <c r="E551" i="34"/>
  <c r="B552" i="36"/>
  <c r="D551" i="36"/>
  <c r="A551" i="36"/>
  <c r="D552" i="34"/>
  <c r="C552" i="34"/>
  <c r="A552" i="34"/>
  <c r="B553" i="34"/>
  <c r="E549" i="29"/>
  <c r="C550" i="29"/>
  <c r="A550" i="29"/>
  <c r="D550" i="29"/>
  <c r="B551" i="29"/>
  <c r="E550" i="28"/>
  <c r="D551" i="28"/>
  <c r="C551" i="28"/>
  <c r="E550" i="25"/>
  <c r="D551" i="25"/>
  <c r="C551" i="25"/>
  <c r="B552" i="28"/>
  <c r="A551" i="28"/>
  <c r="B552" i="25"/>
  <c r="A551" i="25"/>
  <c r="D550" i="24"/>
  <c r="C550" i="24"/>
  <c r="B551" i="24"/>
  <c r="A549" i="24"/>
  <c r="E549" i="24" s="1"/>
  <c r="E548" i="18"/>
  <c r="C549" i="18"/>
  <c r="D549" i="18"/>
  <c r="A549" i="18"/>
  <c r="B550" i="18"/>
  <c r="E551" i="36" l="1"/>
  <c r="C552" i="36"/>
  <c r="E552" i="34"/>
  <c r="B553" i="36"/>
  <c r="D552" i="36"/>
  <c r="A552" i="36"/>
  <c r="D553" i="34"/>
  <c r="C553" i="34"/>
  <c r="A553" i="34"/>
  <c r="B554" i="34"/>
  <c r="E550" i="29"/>
  <c r="C551" i="29"/>
  <c r="B552" i="29"/>
  <c r="A551" i="29"/>
  <c r="D551" i="29"/>
  <c r="E551" i="28"/>
  <c r="D552" i="28"/>
  <c r="C552" i="28"/>
  <c r="E551" i="25"/>
  <c r="D552" i="25"/>
  <c r="C552" i="25"/>
  <c r="A552" i="28"/>
  <c r="B553" i="28"/>
  <c r="A552" i="25"/>
  <c r="B553" i="25"/>
  <c r="C551" i="24"/>
  <c r="D551" i="24"/>
  <c r="A550" i="24"/>
  <c r="E550" i="24" s="1"/>
  <c r="B552" i="24"/>
  <c r="E549" i="18"/>
  <c r="C550" i="18"/>
  <c r="B551" i="18"/>
  <c r="D550" i="18"/>
  <c r="A550" i="18"/>
  <c r="E552" i="36" l="1"/>
  <c r="C553" i="36"/>
  <c r="E553" i="34"/>
  <c r="A553" i="36"/>
  <c r="B554" i="36"/>
  <c r="D553" i="36"/>
  <c r="D554" i="34"/>
  <c r="C554" i="34"/>
  <c r="B555" i="34"/>
  <c r="A554" i="34"/>
  <c r="E551" i="29"/>
  <c r="C552" i="29"/>
  <c r="A552" i="29"/>
  <c r="B553" i="29"/>
  <c r="D552" i="29"/>
  <c r="E552" i="28"/>
  <c r="D553" i="28"/>
  <c r="C553" i="28"/>
  <c r="E552" i="25"/>
  <c r="D553" i="25"/>
  <c r="C553" i="25"/>
  <c r="A553" i="28"/>
  <c r="B554" i="28"/>
  <c r="A553" i="25"/>
  <c r="B554" i="25"/>
  <c r="D552" i="24"/>
  <c r="C552" i="24"/>
  <c r="A552" i="24"/>
  <c r="B553" i="24"/>
  <c r="A551" i="24"/>
  <c r="E551" i="24" s="1"/>
  <c r="E550" i="18"/>
  <c r="C551" i="18"/>
  <c r="B552" i="18"/>
  <c r="D551" i="18"/>
  <c r="A551" i="18"/>
  <c r="E553" i="36" l="1"/>
  <c r="C554" i="36"/>
  <c r="E554" i="34"/>
  <c r="D554" i="36"/>
  <c r="A554" i="36"/>
  <c r="B555" i="36"/>
  <c r="D555" i="34"/>
  <c r="C555" i="34"/>
  <c r="B556" i="34"/>
  <c r="A555" i="34"/>
  <c r="E552" i="29"/>
  <c r="C553" i="29"/>
  <c r="B554" i="29"/>
  <c r="D553" i="29"/>
  <c r="A553" i="29"/>
  <c r="E553" i="28"/>
  <c r="D554" i="28"/>
  <c r="C554" i="28"/>
  <c r="E553" i="25"/>
  <c r="D554" i="25"/>
  <c r="C554" i="25"/>
  <c r="B555" i="28"/>
  <c r="A554" i="28"/>
  <c r="B555" i="25"/>
  <c r="A554" i="25"/>
  <c r="E552" i="24"/>
  <c r="D553" i="24"/>
  <c r="C553" i="24"/>
  <c r="B554" i="24"/>
  <c r="A553" i="24"/>
  <c r="E551" i="18"/>
  <c r="C552" i="18"/>
  <c r="A552" i="18"/>
  <c r="B553" i="18"/>
  <c r="D552" i="18"/>
  <c r="E554" i="36" l="1"/>
  <c r="C555" i="36"/>
  <c r="E555" i="34"/>
  <c r="B556" i="36"/>
  <c r="D555" i="36"/>
  <c r="A555" i="36"/>
  <c r="D556" i="34"/>
  <c r="C556" i="34"/>
  <c r="A556" i="34"/>
  <c r="B557" i="34"/>
  <c r="E553" i="29"/>
  <c r="C554" i="29"/>
  <c r="B555" i="29"/>
  <c r="D554" i="29"/>
  <c r="A554" i="29"/>
  <c r="E554" i="28"/>
  <c r="D555" i="28"/>
  <c r="C555" i="28"/>
  <c r="E554" i="25"/>
  <c r="D555" i="25"/>
  <c r="C555" i="25"/>
  <c r="B556" i="28"/>
  <c r="A555" i="28"/>
  <c r="B556" i="25"/>
  <c r="A555" i="25"/>
  <c r="E553" i="24"/>
  <c r="C554" i="24"/>
  <c r="D554" i="24"/>
  <c r="B555" i="24"/>
  <c r="E552" i="18"/>
  <c r="C553" i="18"/>
  <c r="D553" i="18"/>
  <c r="A553" i="18"/>
  <c r="B554" i="18"/>
  <c r="E555" i="36" l="1"/>
  <c r="C556" i="36"/>
  <c r="E556" i="34"/>
  <c r="B557" i="36"/>
  <c r="D556" i="36"/>
  <c r="A556" i="36"/>
  <c r="D557" i="34"/>
  <c r="C557" i="34"/>
  <c r="F556" i="34"/>
  <c r="E557" i="34" s="1"/>
  <c r="A557" i="34"/>
  <c r="B558" i="34"/>
  <c r="E554" i="29"/>
  <c r="C555" i="29"/>
  <c r="D555" i="29"/>
  <c r="A555" i="29"/>
  <c r="E555" i="29" s="1"/>
  <c r="B556" i="29"/>
  <c r="E555" i="28"/>
  <c r="D556" i="28"/>
  <c r="C556" i="28"/>
  <c r="E555" i="25"/>
  <c r="D556" i="25"/>
  <c r="C556" i="25"/>
  <c r="A556" i="28"/>
  <c r="E556" i="28" s="1"/>
  <c r="B557" i="28"/>
  <c r="A556" i="25"/>
  <c r="B557" i="25"/>
  <c r="C555" i="24"/>
  <c r="D555" i="24"/>
  <c r="A554" i="24"/>
  <c r="E554" i="24" s="1"/>
  <c r="A555" i="24"/>
  <c r="B556" i="24"/>
  <c r="E553" i="18"/>
  <c r="C554" i="18"/>
  <c r="B555" i="18"/>
  <c r="D554" i="18"/>
  <c r="A554" i="18"/>
  <c r="E556" i="36" l="1"/>
  <c r="F556" i="36"/>
  <c r="E557" i="36" s="1"/>
  <c r="C557" i="36"/>
  <c r="B558" i="36"/>
  <c r="D557" i="36"/>
  <c r="A557" i="36"/>
  <c r="E558" i="34"/>
  <c r="D558" i="34"/>
  <c r="C558" i="34"/>
  <c r="A558" i="34"/>
  <c r="B559" i="34"/>
  <c r="C556" i="29"/>
  <c r="A556" i="29"/>
  <c r="B557" i="29"/>
  <c r="D556" i="29"/>
  <c r="D557" i="28"/>
  <c r="C557" i="28"/>
  <c r="F556" i="28"/>
  <c r="E557" i="28" s="1"/>
  <c r="E556" i="25"/>
  <c r="D557" i="25"/>
  <c r="C557" i="25"/>
  <c r="A557" i="28"/>
  <c r="B558" i="28"/>
  <c r="A557" i="25"/>
  <c r="B558" i="25"/>
  <c r="E555" i="24"/>
  <c r="D556" i="24"/>
  <c r="C556" i="24"/>
  <c r="B557" i="24"/>
  <c r="E554" i="18"/>
  <c r="C555" i="18"/>
  <c r="B556" i="18"/>
  <c r="D555" i="18"/>
  <c r="A555" i="18"/>
  <c r="E558" i="36" l="1"/>
  <c r="C558" i="36"/>
  <c r="A558" i="36"/>
  <c r="D558" i="36"/>
  <c r="B559" i="36"/>
  <c r="E559" i="34"/>
  <c r="D559" i="34"/>
  <c r="C559" i="34"/>
  <c r="B560" i="34"/>
  <c r="A559" i="34"/>
  <c r="F556" i="29"/>
  <c r="E557" i="29" s="1"/>
  <c r="E556" i="29"/>
  <c r="C557" i="29"/>
  <c r="B558" i="29"/>
  <c r="D557" i="29"/>
  <c r="A557" i="29"/>
  <c r="E558" i="28"/>
  <c r="D558" i="28"/>
  <c r="C558" i="28"/>
  <c r="E557" i="25"/>
  <c r="D558" i="25"/>
  <c r="C558" i="25"/>
  <c r="B559" i="28"/>
  <c r="A558" i="28"/>
  <c r="B559" i="25"/>
  <c r="A558" i="25"/>
  <c r="C557" i="24"/>
  <c r="D557" i="24"/>
  <c r="B558" i="24"/>
  <c r="A556" i="24"/>
  <c r="E556" i="24" s="1"/>
  <c r="E555" i="18"/>
  <c r="C556" i="18"/>
  <c r="A556" i="18"/>
  <c r="B557" i="18"/>
  <c r="D556" i="18"/>
  <c r="E559" i="36" l="1"/>
  <c r="C559" i="36"/>
  <c r="D559" i="36"/>
  <c r="A559" i="36"/>
  <c r="B560" i="36"/>
  <c r="E560" i="34"/>
  <c r="D560" i="34"/>
  <c r="C560" i="34"/>
  <c r="B561" i="34"/>
  <c r="A560" i="34"/>
  <c r="E558" i="29"/>
  <c r="C558" i="29"/>
  <c r="A558" i="29"/>
  <c r="B559" i="29"/>
  <c r="E559" i="29" s="1"/>
  <c r="D558" i="29"/>
  <c r="E559" i="28"/>
  <c r="D559" i="28"/>
  <c r="C559" i="28"/>
  <c r="E558" i="25"/>
  <c r="D559" i="25"/>
  <c r="C559" i="25"/>
  <c r="B560" i="28"/>
  <c r="A559" i="28"/>
  <c r="B560" i="25"/>
  <c r="A559" i="25"/>
  <c r="D558" i="24"/>
  <c r="C558" i="24"/>
  <c r="A557" i="24"/>
  <c r="E557" i="24" s="1"/>
  <c r="B559" i="24"/>
  <c r="E556" i="18"/>
  <c r="C557" i="18"/>
  <c r="D557" i="18"/>
  <c r="A557" i="18"/>
  <c r="B558" i="18"/>
  <c r="E560" i="36" l="1"/>
  <c r="C560" i="36"/>
  <c r="B561" i="36"/>
  <c r="D560" i="36"/>
  <c r="A560" i="36"/>
  <c r="E561" i="34"/>
  <c r="D561" i="34"/>
  <c r="C561" i="34"/>
  <c r="A561" i="34"/>
  <c r="B562" i="34"/>
  <c r="C559" i="29"/>
  <c r="A559" i="29"/>
  <c r="B560" i="29"/>
  <c r="E560" i="29" s="1"/>
  <c r="D559" i="29"/>
  <c r="E560" i="28"/>
  <c r="D560" i="28"/>
  <c r="C560" i="28"/>
  <c r="E559" i="25"/>
  <c r="D560" i="25"/>
  <c r="C560" i="25"/>
  <c r="A560" i="28"/>
  <c r="B561" i="28"/>
  <c r="A560" i="25"/>
  <c r="B561" i="25"/>
  <c r="C559" i="24"/>
  <c r="D559" i="24"/>
  <c r="B560" i="24"/>
  <c r="A558" i="24"/>
  <c r="E558" i="24" s="1"/>
  <c r="E557" i="18"/>
  <c r="C558" i="18"/>
  <c r="B559" i="18"/>
  <c r="D558" i="18"/>
  <c r="A558" i="18"/>
  <c r="E561" i="36" l="1"/>
  <c r="C561" i="36"/>
  <c r="B562" i="36"/>
  <c r="D561" i="36"/>
  <c r="A561" i="36"/>
  <c r="E562" i="34"/>
  <c r="D562" i="34"/>
  <c r="C562" i="34"/>
  <c r="A562" i="34"/>
  <c r="B563" i="34"/>
  <c r="C560" i="29"/>
  <c r="A560" i="29"/>
  <c r="B561" i="29"/>
  <c r="E561" i="29" s="1"/>
  <c r="D560" i="29"/>
  <c r="E561" i="28"/>
  <c r="D561" i="28"/>
  <c r="C561" i="28"/>
  <c r="E560" i="25"/>
  <c r="D561" i="25"/>
  <c r="C561" i="25"/>
  <c r="A561" i="28"/>
  <c r="B562" i="28"/>
  <c r="A561" i="25"/>
  <c r="B562" i="25"/>
  <c r="D560" i="24"/>
  <c r="C560" i="24"/>
  <c r="B561" i="24"/>
  <c r="A559" i="24"/>
  <c r="E559" i="24" s="1"/>
  <c r="E558" i="18"/>
  <c r="C559" i="18"/>
  <c r="B560" i="18"/>
  <c r="D559" i="18"/>
  <c r="A559" i="18"/>
  <c r="E562" i="36" l="1"/>
  <c r="C562" i="36"/>
  <c r="A562" i="36"/>
  <c r="B563" i="36"/>
  <c r="D562" i="36"/>
  <c r="E563" i="34"/>
  <c r="D563" i="34"/>
  <c r="C563" i="34"/>
  <c r="B564" i="34"/>
  <c r="A563" i="34"/>
  <c r="C561" i="29"/>
  <c r="B562" i="29"/>
  <c r="E562" i="29" s="1"/>
  <c r="D561" i="29"/>
  <c r="A561" i="29"/>
  <c r="E562" i="28"/>
  <c r="D562" i="28"/>
  <c r="C562" i="28"/>
  <c r="E561" i="25"/>
  <c r="D562" i="25"/>
  <c r="C562" i="25"/>
  <c r="B563" i="28"/>
  <c r="A562" i="28"/>
  <c r="B563" i="25"/>
  <c r="A562" i="25"/>
  <c r="D561" i="24"/>
  <c r="C561" i="24"/>
  <c r="A560" i="24"/>
  <c r="E560" i="24" s="1"/>
  <c r="B562" i="24"/>
  <c r="E559" i="18"/>
  <c r="C560" i="18"/>
  <c r="A560" i="18"/>
  <c r="B561" i="18"/>
  <c r="D560" i="18"/>
  <c r="E563" i="36" l="1"/>
  <c r="C563" i="36"/>
  <c r="D563" i="36"/>
  <c r="A563" i="36"/>
  <c r="B564" i="36"/>
  <c r="E564" i="34"/>
  <c r="D564" i="34"/>
  <c r="C564" i="34"/>
  <c r="B565" i="34"/>
  <c r="A564" i="34"/>
  <c r="C562" i="29"/>
  <c r="D562" i="29"/>
  <c r="A562" i="29"/>
  <c r="B563" i="29"/>
  <c r="E563" i="29" s="1"/>
  <c r="E563" i="28"/>
  <c r="D563" i="28"/>
  <c r="C563" i="28"/>
  <c r="E562" i="25"/>
  <c r="D563" i="25"/>
  <c r="C563" i="25"/>
  <c r="B564" i="28"/>
  <c r="A563" i="28"/>
  <c r="B564" i="25"/>
  <c r="A563" i="25"/>
  <c r="D562" i="24"/>
  <c r="C562" i="24"/>
  <c r="B563" i="24"/>
  <c r="A561" i="24"/>
  <c r="E561" i="24" s="1"/>
  <c r="E560" i="18"/>
  <c r="C561" i="18"/>
  <c r="D561" i="18"/>
  <c r="A561" i="18"/>
  <c r="B562" i="18"/>
  <c r="E564" i="36" l="1"/>
  <c r="C564" i="36"/>
  <c r="B565" i="36"/>
  <c r="D564" i="36"/>
  <c r="A564" i="36"/>
  <c r="E565" i="34"/>
  <c r="D565" i="34"/>
  <c r="C565" i="34"/>
  <c r="A565" i="34"/>
  <c r="B566" i="34"/>
  <c r="C563" i="29"/>
  <c r="B564" i="29"/>
  <c r="E564" i="29" s="1"/>
  <c r="D563" i="29"/>
  <c r="A563" i="29"/>
  <c r="E564" i="28"/>
  <c r="D564" i="28"/>
  <c r="C564" i="28"/>
  <c r="E563" i="25"/>
  <c r="D564" i="25"/>
  <c r="C564" i="25"/>
  <c r="A564" i="28"/>
  <c r="B565" i="28"/>
  <c r="A564" i="25"/>
  <c r="B565" i="25"/>
  <c r="D563" i="24"/>
  <c r="C563" i="24"/>
  <c r="A562" i="24"/>
  <c r="E562" i="24" s="1"/>
  <c r="B564" i="24"/>
  <c r="E561" i="18"/>
  <c r="C562" i="18"/>
  <c r="B563" i="18"/>
  <c r="D562" i="18"/>
  <c r="A562" i="18"/>
  <c r="E565" i="36" l="1"/>
  <c r="C565" i="36"/>
  <c r="B566" i="36"/>
  <c r="D565" i="36"/>
  <c r="A565" i="36"/>
  <c r="E566" i="34"/>
  <c r="D566" i="34"/>
  <c r="C566" i="34"/>
  <c r="A566" i="34"/>
  <c r="B567" i="34"/>
  <c r="C564" i="29"/>
  <c r="A564" i="29"/>
  <c r="B565" i="29"/>
  <c r="E565" i="29" s="1"/>
  <c r="D564" i="29"/>
  <c r="E565" i="28"/>
  <c r="D565" i="28"/>
  <c r="C565" i="28"/>
  <c r="E564" i="25"/>
  <c r="D565" i="25"/>
  <c r="C565" i="25"/>
  <c r="A565" i="28"/>
  <c r="B566" i="28"/>
  <c r="A565" i="25"/>
  <c r="B566" i="25"/>
  <c r="D564" i="24"/>
  <c r="C564" i="24"/>
  <c r="B565" i="24"/>
  <c r="A564" i="24"/>
  <c r="A563" i="24"/>
  <c r="E563" i="24" s="1"/>
  <c r="E562" i="18"/>
  <c r="C563" i="18"/>
  <c r="B564" i="18"/>
  <c r="D563" i="18"/>
  <c r="A563" i="18"/>
  <c r="E566" i="36" l="1"/>
  <c r="C566" i="36"/>
  <c r="A566" i="36"/>
  <c r="D566" i="36"/>
  <c r="B567" i="36"/>
  <c r="E567" i="34"/>
  <c r="D567" i="34"/>
  <c r="C567" i="34"/>
  <c r="B568" i="34"/>
  <c r="A567" i="34"/>
  <c r="C565" i="29"/>
  <c r="B566" i="29"/>
  <c r="E566" i="29" s="1"/>
  <c r="D565" i="29"/>
  <c r="A565" i="29"/>
  <c r="E566" i="28"/>
  <c r="D566" i="28"/>
  <c r="C566" i="28"/>
  <c r="E565" i="25"/>
  <c r="D566" i="25"/>
  <c r="C566" i="25"/>
  <c r="B567" i="28"/>
  <c r="A566" i="28"/>
  <c r="B567" i="25"/>
  <c r="A566" i="25"/>
  <c r="E564" i="24"/>
  <c r="D565" i="24"/>
  <c r="C565" i="24"/>
  <c r="B566" i="24"/>
  <c r="E563" i="18"/>
  <c r="C564" i="18"/>
  <c r="A564" i="18"/>
  <c r="B565" i="18"/>
  <c r="D564" i="18"/>
  <c r="E567" i="36" l="1"/>
  <c r="C567" i="36"/>
  <c r="D567" i="36"/>
  <c r="A567" i="36"/>
  <c r="B568" i="36"/>
  <c r="E568" i="34"/>
  <c r="D568" i="34"/>
  <c r="C568" i="34"/>
  <c r="B569" i="34"/>
  <c r="A568" i="34"/>
  <c r="C566" i="29"/>
  <c r="A566" i="29"/>
  <c r="B567" i="29"/>
  <c r="E567" i="29" s="1"/>
  <c r="D566" i="29"/>
  <c r="E567" i="28"/>
  <c r="D567" i="28"/>
  <c r="C567" i="28"/>
  <c r="E566" i="25"/>
  <c r="D567" i="25"/>
  <c r="C567" i="25"/>
  <c r="B568" i="28"/>
  <c r="A567" i="28"/>
  <c r="B568" i="25"/>
  <c r="A567" i="25"/>
  <c r="D566" i="24"/>
  <c r="C566" i="24"/>
  <c r="A565" i="24"/>
  <c r="E565" i="24" s="1"/>
  <c r="B567" i="24"/>
  <c r="E564" i="18"/>
  <c r="C565" i="18"/>
  <c r="D565" i="18"/>
  <c r="A565" i="18"/>
  <c r="B566" i="18"/>
  <c r="E568" i="36" l="1"/>
  <c r="C568" i="36"/>
  <c r="B569" i="36"/>
  <c r="D568" i="36"/>
  <c r="A568" i="36"/>
  <c r="E569" i="34"/>
  <c r="D569" i="34"/>
  <c r="C569" i="34"/>
  <c r="A569" i="34"/>
  <c r="B570" i="34"/>
  <c r="C567" i="29"/>
  <c r="B568" i="29"/>
  <c r="E568" i="29" s="1"/>
  <c r="A567" i="29"/>
  <c r="D567" i="29"/>
  <c r="E568" i="28"/>
  <c r="D568" i="28"/>
  <c r="C568" i="28"/>
  <c r="E567" i="25"/>
  <c r="D568" i="25"/>
  <c r="C568" i="25"/>
  <c r="A568" i="28"/>
  <c r="B569" i="28"/>
  <c r="A568" i="25"/>
  <c r="B569" i="25"/>
  <c r="C567" i="24"/>
  <c r="D567" i="24"/>
  <c r="A567" i="24"/>
  <c r="B568" i="24"/>
  <c r="A566" i="24"/>
  <c r="E566" i="24" s="1"/>
  <c r="E565" i="18"/>
  <c r="C566" i="18"/>
  <c r="B567" i="18"/>
  <c r="D566" i="18"/>
  <c r="A566" i="18"/>
  <c r="E569" i="36" l="1"/>
  <c r="C569" i="36"/>
  <c r="B570" i="36"/>
  <c r="D569" i="36"/>
  <c r="A569" i="36"/>
  <c r="D570" i="34"/>
  <c r="C570" i="34"/>
  <c r="A570" i="34"/>
  <c r="B571" i="34"/>
  <c r="C568" i="29"/>
  <c r="A568" i="29"/>
  <c r="D568" i="29"/>
  <c r="B569" i="29"/>
  <c r="E569" i="29" s="1"/>
  <c r="E569" i="28"/>
  <c r="D569" i="28"/>
  <c r="C569" i="28"/>
  <c r="E568" i="25"/>
  <c r="D569" i="25"/>
  <c r="C569" i="25"/>
  <c r="A569" i="28"/>
  <c r="B570" i="28"/>
  <c r="A569" i="25"/>
  <c r="B570" i="25"/>
  <c r="E567" i="24"/>
  <c r="D568" i="24"/>
  <c r="C568" i="24"/>
  <c r="A568" i="24"/>
  <c r="B569" i="24"/>
  <c r="E566" i="18"/>
  <c r="C567" i="18"/>
  <c r="B568" i="18"/>
  <c r="D567" i="18"/>
  <c r="A567" i="18"/>
  <c r="E570" i="36" l="1"/>
  <c r="C570" i="36"/>
  <c r="E570" i="34"/>
  <c r="A570" i="36"/>
  <c r="B571" i="36"/>
  <c r="D570" i="36"/>
  <c r="D571" i="34"/>
  <c r="C571" i="34"/>
  <c r="B572" i="34"/>
  <c r="A571" i="34"/>
  <c r="C569" i="29"/>
  <c r="B570" i="29"/>
  <c r="E570" i="29" s="1"/>
  <c r="A569" i="29"/>
  <c r="D569" i="29"/>
  <c r="E570" i="28"/>
  <c r="D570" i="28"/>
  <c r="C570" i="28"/>
  <c r="E569" i="25"/>
  <c r="D570" i="25"/>
  <c r="C570" i="25"/>
  <c r="B571" i="28"/>
  <c r="A570" i="28"/>
  <c r="B571" i="25"/>
  <c r="A570" i="25"/>
  <c r="E568" i="24"/>
  <c r="D569" i="24"/>
  <c r="C569" i="24"/>
  <c r="B570" i="24"/>
  <c r="E567" i="18"/>
  <c r="C568" i="18"/>
  <c r="A568" i="18"/>
  <c r="B569" i="18"/>
  <c r="D568" i="18"/>
  <c r="E571" i="36" l="1"/>
  <c r="C571" i="36"/>
  <c r="E571" i="34"/>
  <c r="D571" i="36"/>
  <c r="A571" i="36"/>
  <c r="B572" i="36"/>
  <c r="D572" i="34"/>
  <c r="C572" i="34"/>
  <c r="B573" i="34"/>
  <c r="A572" i="34"/>
  <c r="C570" i="29"/>
  <c r="B571" i="29"/>
  <c r="E571" i="29" s="1"/>
  <c r="D570" i="29"/>
  <c r="A570" i="29"/>
  <c r="E571" i="28"/>
  <c r="D571" i="28"/>
  <c r="C571" i="28"/>
  <c r="E570" i="25"/>
  <c r="D571" i="25"/>
  <c r="C571" i="25"/>
  <c r="B572" i="28"/>
  <c r="A571" i="28"/>
  <c r="B572" i="25"/>
  <c r="A571" i="25"/>
  <c r="D570" i="24"/>
  <c r="C570" i="24"/>
  <c r="A569" i="24"/>
  <c r="E569" i="24" s="1"/>
  <c r="B571" i="24"/>
  <c r="E568" i="18"/>
  <c r="C569" i="18"/>
  <c r="D569" i="18"/>
  <c r="A569" i="18"/>
  <c r="B570" i="18"/>
  <c r="E572" i="36" l="1"/>
  <c r="C572" i="36"/>
  <c r="E572" i="34"/>
  <c r="B573" i="36"/>
  <c r="D572" i="36"/>
  <c r="A572" i="36"/>
  <c r="D573" i="34"/>
  <c r="C573" i="34"/>
  <c r="A573" i="34"/>
  <c r="B574" i="34"/>
  <c r="C571" i="29"/>
  <c r="A571" i="29"/>
  <c r="B572" i="29"/>
  <c r="E572" i="29" s="1"/>
  <c r="D571" i="29"/>
  <c r="E572" i="28"/>
  <c r="D572" i="28"/>
  <c r="C572" i="28"/>
  <c r="E571" i="25"/>
  <c r="D572" i="25"/>
  <c r="C572" i="25"/>
  <c r="A572" i="28"/>
  <c r="B573" i="28"/>
  <c r="A572" i="25"/>
  <c r="B573" i="25"/>
  <c r="C571" i="24"/>
  <c r="D571" i="24"/>
  <c r="A570" i="24"/>
  <c r="E570" i="24" s="1"/>
  <c r="A571" i="24"/>
  <c r="E571" i="24" s="1"/>
  <c r="B572" i="24"/>
  <c r="E569" i="18"/>
  <c r="C570" i="18"/>
  <c r="B571" i="18"/>
  <c r="D570" i="18"/>
  <c r="A570" i="18"/>
  <c r="E573" i="36" l="1"/>
  <c r="C573" i="36"/>
  <c r="E573" i="34"/>
  <c r="B574" i="36"/>
  <c r="D573" i="36"/>
  <c r="A573" i="36"/>
  <c r="D574" i="34"/>
  <c r="C574" i="34"/>
  <c r="A574" i="34"/>
  <c r="B575" i="34"/>
  <c r="C572" i="29"/>
  <c r="A572" i="29"/>
  <c r="B573" i="29"/>
  <c r="E573" i="29" s="1"/>
  <c r="D572" i="29"/>
  <c r="E573" i="28"/>
  <c r="D573" i="28"/>
  <c r="C573" i="28"/>
  <c r="E572" i="25"/>
  <c r="D573" i="25"/>
  <c r="C573" i="25"/>
  <c r="A573" i="28"/>
  <c r="B574" i="28"/>
  <c r="A573" i="25"/>
  <c r="B574" i="25"/>
  <c r="D572" i="24"/>
  <c r="C572" i="24"/>
  <c r="A572" i="24"/>
  <c r="B573" i="24"/>
  <c r="E570" i="18"/>
  <c r="C571" i="18"/>
  <c r="B572" i="18"/>
  <c r="D571" i="18"/>
  <c r="A571" i="18"/>
  <c r="E574" i="36" l="1"/>
  <c r="C574" i="36"/>
  <c r="E574" i="34"/>
  <c r="A574" i="36"/>
  <c r="D574" i="36"/>
  <c r="B575" i="36"/>
  <c r="D575" i="34"/>
  <c r="C575" i="34"/>
  <c r="B576" i="34"/>
  <c r="A575" i="34"/>
  <c r="C573" i="29"/>
  <c r="A573" i="29"/>
  <c r="B574" i="29"/>
  <c r="E574" i="29" s="1"/>
  <c r="D573" i="29"/>
  <c r="E574" i="28"/>
  <c r="D574" i="28"/>
  <c r="C574" i="28"/>
  <c r="E573" i="25"/>
  <c r="D574" i="25"/>
  <c r="C574" i="25"/>
  <c r="B575" i="28"/>
  <c r="A574" i="28"/>
  <c r="B575" i="25"/>
  <c r="A574" i="25"/>
  <c r="E572" i="24"/>
  <c r="C573" i="24"/>
  <c r="D573" i="24"/>
  <c r="B574" i="24"/>
  <c r="A573" i="24"/>
  <c r="E571" i="18"/>
  <c r="C572" i="18"/>
  <c r="A572" i="18"/>
  <c r="B573" i="18"/>
  <c r="D572" i="18"/>
  <c r="E575" i="36" l="1"/>
  <c r="C575" i="36"/>
  <c r="E575" i="34"/>
  <c r="D575" i="36"/>
  <c r="A575" i="36"/>
  <c r="B576" i="36"/>
  <c r="D576" i="34"/>
  <c r="C576" i="34"/>
  <c r="B577" i="34"/>
  <c r="A576" i="34"/>
  <c r="C574" i="29"/>
  <c r="D574" i="29"/>
  <c r="A574" i="29"/>
  <c r="B575" i="29"/>
  <c r="E575" i="29" s="1"/>
  <c r="E575" i="28"/>
  <c r="D575" i="28"/>
  <c r="C575" i="28"/>
  <c r="E574" i="25"/>
  <c r="D575" i="25"/>
  <c r="C575" i="25"/>
  <c r="B576" i="28"/>
  <c r="A575" i="28"/>
  <c r="B576" i="25"/>
  <c r="A575" i="25"/>
  <c r="E573" i="24"/>
  <c r="D574" i="24"/>
  <c r="C574" i="24"/>
  <c r="B575" i="24"/>
  <c r="E572" i="18"/>
  <c r="C573" i="18"/>
  <c r="D573" i="18"/>
  <c r="A573" i="18"/>
  <c r="B574" i="18"/>
  <c r="E576" i="36" l="1"/>
  <c r="C576" i="36"/>
  <c r="E576" i="34"/>
  <c r="B577" i="36"/>
  <c r="D576" i="36"/>
  <c r="A576" i="36"/>
  <c r="D577" i="34"/>
  <c r="C577" i="34"/>
  <c r="A577" i="34"/>
  <c r="B578" i="34"/>
  <c r="C575" i="29"/>
  <c r="D575" i="29"/>
  <c r="A575" i="29"/>
  <c r="B576" i="29"/>
  <c r="E576" i="29" s="1"/>
  <c r="E576" i="28"/>
  <c r="D576" i="28"/>
  <c r="C576" i="28"/>
  <c r="E575" i="25"/>
  <c r="D576" i="25"/>
  <c r="C576" i="25"/>
  <c r="A576" i="28"/>
  <c r="B577" i="28"/>
  <c r="A576" i="25"/>
  <c r="B577" i="25"/>
  <c r="C575" i="24"/>
  <c r="D575" i="24"/>
  <c r="A574" i="24"/>
  <c r="E574" i="24" s="1"/>
  <c r="A575" i="24"/>
  <c r="B576" i="24"/>
  <c r="E573" i="18"/>
  <c r="C574" i="18"/>
  <c r="B575" i="18"/>
  <c r="D574" i="18"/>
  <c r="A574" i="18"/>
  <c r="E577" i="36" l="1"/>
  <c r="C577" i="36"/>
  <c r="E577" i="34"/>
  <c r="B578" i="36"/>
  <c r="D577" i="36"/>
  <c r="A577" i="36"/>
  <c r="C578" i="34"/>
  <c r="D578" i="34"/>
  <c r="A578" i="34"/>
  <c r="B579" i="34"/>
  <c r="C576" i="29"/>
  <c r="D576" i="29"/>
  <c r="B577" i="29"/>
  <c r="E577" i="29" s="1"/>
  <c r="A576" i="29"/>
  <c r="E577" i="28"/>
  <c r="D577" i="28"/>
  <c r="C577" i="28"/>
  <c r="E576" i="25"/>
  <c r="D577" i="25"/>
  <c r="C577" i="25"/>
  <c r="A577" i="28"/>
  <c r="B578" i="28"/>
  <c r="A577" i="25"/>
  <c r="B578" i="25"/>
  <c r="E575" i="24"/>
  <c r="D576" i="24"/>
  <c r="C576" i="24"/>
  <c r="B577" i="24"/>
  <c r="A576" i="24"/>
  <c r="E574" i="18"/>
  <c r="C575" i="18"/>
  <c r="B576" i="18"/>
  <c r="D575" i="18"/>
  <c r="A575" i="18"/>
  <c r="E578" i="36" l="1"/>
  <c r="C578" i="36"/>
  <c r="E578" i="34"/>
  <c r="D578" i="36"/>
  <c r="B579" i="36"/>
  <c r="A578" i="36"/>
  <c r="D579" i="34"/>
  <c r="C579" i="34"/>
  <c r="B580" i="34"/>
  <c r="A579" i="34"/>
  <c r="C577" i="29"/>
  <c r="B578" i="29"/>
  <c r="E578" i="29" s="1"/>
  <c r="D577" i="29"/>
  <c r="A577" i="29"/>
  <c r="E578" i="28"/>
  <c r="D578" i="28"/>
  <c r="C578" i="28"/>
  <c r="E577" i="25"/>
  <c r="D578" i="25"/>
  <c r="C578" i="25"/>
  <c r="B579" i="28"/>
  <c r="A578" i="28"/>
  <c r="B579" i="25"/>
  <c r="A578" i="25"/>
  <c r="E576" i="24"/>
  <c r="D577" i="24"/>
  <c r="C577" i="24"/>
  <c r="B578" i="24"/>
  <c r="E575" i="18"/>
  <c r="C576" i="18"/>
  <c r="A576" i="18"/>
  <c r="B577" i="18"/>
  <c r="D576" i="18"/>
  <c r="E579" i="36" l="1"/>
  <c r="C579" i="36"/>
  <c r="E579" i="34"/>
  <c r="B580" i="36"/>
  <c r="A579" i="36"/>
  <c r="D579" i="36"/>
  <c r="D580" i="34"/>
  <c r="C580" i="34"/>
  <c r="B581" i="34"/>
  <c r="A580" i="34"/>
  <c r="C578" i="29"/>
  <c r="A578" i="29"/>
  <c r="B579" i="29"/>
  <c r="E579" i="29" s="1"/>
  <c r="D578" i="29"/>
  <c r="E579" i="28"/>
  <c r="D579" i="28"/>
  <c r="C579" i="28"/>
  <c r="E578" i="25"/>
  <c r="D579" i="25"/>
  <c r="C579" i="25"/>
  <c r="A579" i="28"/>
  <c r="B580" i="28"/>
  <c r="B580" i="25"/>
  <c r="A579" i="25"/>
  <c r="C578" i="24"/>
  <c r="D578" i="24"/>
  <c r="B579" i="24"/>
  <c r="A577" i="24"/>
  <c r="E577" i="24" s="1"/>
  <c r="E576" i="18"/>
  <c r="C577" i="18"/>
  <c r="D577" i="18"/>
  <c r="A577" i="18"/>
  <c r="B578" i="18"/>
  <c r="E580" i="36" l="1"/>
  <c r="C580" i="36"/>
  <c r="E580" i="34"/>
  <c r="B581" i="36"/>
  <c r="D580" i="36"/>
  <c r="A580" i="36"/>
  <c r="D581" i="34"/>
  <c r="C581" i="34"/>
  <c r="A581" i="34"/>
  <c r="B582" i="34"/>
  <c r="C579" i="29"/>
  <c r="B580" i="29"/>
  <c r="E580" i="29" s="1"/>
  <c r="D579" i="29"/>
  <c r="A579" i="29"/>
  <c r="E580" i="28"/>
  <c r="D580" i="28"/>
  <c r="C580" i="28"/>
  <c r="E579" i="25"/>
  <c r="D580" i="25"/>
  <c r="C580" i="25"/>
  <c r="B581" i="28"/>
  <c r="A580" i="28"/>
  <c r="A580" i="25"/>
  <c r="B581" i="25"/>
  <c r="D579" i="24"/>
  <c r="C579" i="24"/>
  <c r="B580" i="24"/>
  <c r="A578" i="24"/>
  <c r="E578" i="24" s="1"/>
  <c r="E577" i="18"/>
  <c r="C578" i="18"/>
  <c r="B579" i="18"/>
  <c r="D578" i="18"/>
  <c r="A578" i="18"/>
  <c r="E581" i="36" l="1"/>
  <c r="C581" i="36"/>
  <c r="E581" i="34"/>
  <c r="A581" i="36"/>
  <c r="B582" i="36"/>
  <c r="D581" i="36"/>
  <c r="D582" i="34"/>
  <c r="C582" i="34"/>
  <c r="A582" i="34"/>
  <c r="B583" i="34"/>
  <c r="C580" i="29"/>
  <c r="B581" i="29"/>
  <c r="E581" i="29" s="1"/>
  <c r="D580" i="29"/>
  <c r="A580" i="29"/>
  <c r="E581" i="28"/>
  <c r="D581" i="28"/>
  <c r="C581" i="28"/>
  <c r="E580" i="25"/>
  <c r="D581" i="25"/>
  <c r="C581" i="25"/>
  <c r="B582" i="28"/>
  <c r="A581" i="28"/>
  <c r="A581" i="25"/>
  <c r="E581" i="25" s="1"/>
  <c r="B582" i="25"/>
  <c r="D580" i="24"/>
  <c r="C580" i="24"/>
  <c r="B581" i="24"/>
  <c r="A580" i="24"/>
  <c r="A579" i="24"/>
  <c r="E579" i="24" s="1"/>
  <c r="E578" i="18"/>
  <c r="C579" i="18"/>
  <c r="B580" i="18"/>
  <c r="D579" i="18"/>
  <c r="A579" i="18"/>
  <c r="E582" i="36" l="1"/>
  <c r="C582" i="36"/>
  <c r="E582" i="34"/>
  <c r="D582" i="36"/>
  <c r="B583" i="36"/>
  <c r="A582" i="36"/>
  <c r="D583" i="34"/>
  <c r="C583" i="34"/>
  <c r="B584" i="34"/>
  <c r="A583" i="34"/>
  <c r="C581" i="29"/>
  <c r="A581" i="29"/>
  <c r="D581" i="29"/>
  <c r="B582" i="29"/>
  <c r="E582" i="29" s="1"/>
  <c r="E582" i="28"/>
  <c r="D582" i="28"/>
  <c r="C582" i="28"/>
  <c r="D582" i="25"/>
  <c r="C582" i="25"/>
  <c r="A582" i="28"/>
  <c r="B583" i="28"/>
  <c r="B583" i="25"/>
  <c r="A582" i="25"/>
  <c r="E580" i="24"/>
  <c r="C581" i="24"/>
  <c r="D581" i="24"/>
  <c r="B582" i="24"/>
  <c r="E579" i="18"/>
  <c r="C580" i="18"/>
  <c r="A580" i="18"/>
  <c r="B581" i="18"/>
  <c r="D580" i="18"/>
  <c r="E583" i="36" l="1"/>
  <c r="C583" i="36"/>
  <c r="E583" i="34"/>
  <c r="B584" i="36"/>
  <c r="D583" i="36"/>
  <c r="A583" i="36"/>
  <c r="D584" i="34"/>
  <c r="C584" i="34"/>
  <c r="B585" i="34"/>
  <c r="A584" i="34"/>
  <c r="C582" i="29"/>
  <c r="B583" i="29"/>
  <c r="E583" i="29" s="1"/>
  <c r="D582" i="29"/>
  <c r="A582" i="29"/>
  <c r="E583" i="28"/>
  <c r="D583" i="28"/>
  <c r="C583" i="28"/>
  <c r="E582" i="25"/>
  <c r="D583" i="25"/>
  <c r="C583" i="25"/>
  <c r="A583" i="28"/>
  <c r="B584" i="28"/>
  <c r="B584" i="25"/>
  <c r="A583" i="25"/>
  <c r="E583" i="25" s="1"/>
  <c r="C582" i="24"/>
  <c r="D582" i="24"/>
  <c r="B583" i="24"/>
  <c r="A581" i="24"/>
  <c r="E581" i="24" s="1"/>
  <c r="E580" i="18"/>
  <c r="C581" i="18"/>
  <c r="D581" i="18"/>
  <c r="A581" i="18"/>
  <c r="B582" i="18"/>
  <c r="E584" i="36" l="1"/>
  <c r="C584" i="36"/>
  <c r="E584" i="34"/>
  <c r="D584" i="36"/>
  <c r="A584" i="36"/>
  <c r="B585" i="36"/>
  <c r="D585" i="34"/>
  <c r="C585" i="34"/>
  <c r="A585" i="34"/>
  <c r="B586" i="34"/>
  <c r="C583" i="29"/>
  <c r="D583" i="29"/>
  <c r="A583" i="29"/>
  <c r="B584" i="29"/>
  <c r="E584" i="29" s="1"/>
  <c r="E584" i="28"/>
  <c r="D584" i="28"/>
  <c r="C584" i="28"/>
  <c r="D584" i="25"/>
  <c r="C584" i="25"/>
  <c r="B585" i="28"/>
  <c r="A584" i="28"/>
  <c r="A584" i="25"/>
  <c r="B585" i="25"/>
  <c r="C583" i="24"/>
  <c r="D583" i="24"/>
  <c r="B584" i="24"/>
  <c r="A583" i="24"/>
  <c r="A582" i="24"/>
  <c r="E582" i="24" s="1"/>
  <c r="E581" i="18"/>
  <c r="C582" i="18"/>
  <c r="B583" i="18"/>
  <c r="D582" i="18"/>
  <c r="A582" i="18"/>
  <c r="E585" i="36" l="1"/>
  <c r="C585" i="36"/>
  <c r="E585" i="34"/>
  <c r="D585" i="36"/>
  <c r="A585" i="36"/>
  <c r="B586" i="36"/>
  <c r="D586" i="34"/>
  <c r="C586" i="34"/>
  <c r="A586" i="34"/>
  <c r="B587" i="34"/>
  <c r="C584" i="29"/>
  <c r="B585" i="29"/>
  <c r="E585" i="29" s="1"/>
  <c r="D584" i="29"/>
  <c r="A584" i="29"/>
  <c r="E585" i="28"/>
  <c r="C585" i="28"/>
  <c r="D585" i="28"/>
  <c r="E584" i="25"/>
  <c r="D585" i="25"/>
  <c r="C585" i="25"/>
  <c r="B586" i="28"/>
  <c r="A585" i="28"/>
  <c r="A585" i="25"/>
  <c r="B586" i="25"/>
  <c r="E583" i="24"/>
  <c r="D584" i="24"/>
  <c r="C584" i="24"/>
  <c r="B585" i="24"/>
  <c r="E582" i="18"/>
  <c r="C583" i="18"/>
  <c r="B584" i="18"/>
  <c r="D583" i="18"/>
  <c r="A583" i="18"/>
  <c r="E586" i="36" l="1"/>
  <c r="C586" i="36"/>
  <c r="E586" i="34"/>
  <c r="B587" i="36"/>
  <c r="D586" i="36"/>
  <c r="A586" i="36"/>
  <c r="D587" i="34"/>
  <c r="C587" i="34"/>
  <c r="B588" i="34"/>
  <c r="A587" i="34"/>
  <c r="C585" i="29"/>
  <c r="D585" i="29"/>
  <c r="A585" i="29"/>
  <c r="B586" i="29"/>
  <c r="E586" i="29" s="1"/>
  <c r="E586" i="28"/>
  <c r="D586" i="28"/>
  <c r="C586" i="28"/>
  <c r="E585" i="25"/>
  <c r="D586" i="25"/>
  <c r="C586" i="25"/>
  <c r="A586" i="28"/>
  <c r="B587" i="28"/>
  <c r="B587" i="25"/>
  <c r="A586" i="25"/>
  <c r="D585" i="24"/>
  <c r="C585" i="24"/>
  <c r="B586" i="24"/>
  <c r="A584" i="24"/>
  <c r="E584" i="24" s="1"/>
  <c r="E583" i="18"/>
  <c r="C584" i="18"/>
  <c r="A584" i="18"/>
  <c r="B585" i="18"/>
  <c r="D584" i="18"/>
  <c r="E587" i="36" l="1"/>
  <c r="C587" i="36"/>
  <c r="E587" i="34"/>
  <c r="B588" i="36"/>
  <c r="D587" i="36"/>
  <c r="A587" i="36"/>
  <c r="D588" i="34"/>
  <c r="C588" i="34"/>
  <c r="B589" i="34"/>
  <c r="A588" i="34"/>
  <c r="C586" i="29"/>
  <c r="D586" i="29"/>
  <c r="A586" i="29"/>
  <c r="B587" i="29"/>
  <c r="E587" i="29" s="1"/>
  <c r="E587" i="28"/>
  <c r="D587" i="28"/>
  <c r="C587" i="28"/>
  <c r="E586" i="25"/>
  <c r="D587" i="25"/>
  <c r="C587" i="25"/>
  <c r="A587" i="28"/>
  <c r="B588" i="28"/>
  <c r="B588" i="25"/>
  <c r="A587" i="25"/>
  <c r="D586" i="24"/>
  <c r="C586" i="24"/>
  <c r="B587" i="24"/>
  <c r="A585" i="24"/>
  <c r="E585" i="24" s="1"/>
  <c r="E584" i="18"/>
  <c r="C585" i="18"/>
  <c r="D585" i="18"/>
  <c r="A585" i="18"/>
  <c r="B586" i="18"/>
  <c r="E588" i="36" l="1"/>
  <c r="C588" i="36"/>
  <c r="E588" i="34"/>
  <c r="A588" i="36"/>
  <c r="B589" i="36"/>
  <c r="D588" i="36"/>
  <c r="D589" i="34"/>
  <c r="C589" i="34"/>
  <c r="A589" i="34"/>
  <c r="B590" i="34"/>
  <c r="C587" i="29"/>
  <c r="B588" i="29"/>
  <c r="E588" i="29" s="1"/>
  <c r="D587" i="29"/>
  <c r="A587" i="29"/>
  <c r="E588" i="28"/>
  <c r="D588" i="28"/>
  <c r="C588" i="28"/>
  <c r="E587" i="25"/>
  <c r="D588" i="25"/>
  <c r="C588" i="25"/>
  <c r="B589" i="28"/>
  <c r="A588" i="28"/>
  <c r="A588" i="25"/>
  <c r="E588" i="25" s="1"/>
  <c r="B589" i="25"/>
  <c r="C587" i="24"/>
  <c r="D587" i="24"/>
  <c r="B588" i="24"/>
  <c r="A586" i="24"/>
  <c r="E586" i="24" s="1"/>
  <c r="E585" i="18"/>
  <c r="C586" i="18"/>
  <c r="B587" i="18"/>
  <c r="D586" i="18"/>
  <c r="A586" i="18"/>
  <c r="E589" i="36" l="1"/>
  <c r="C589" i="36"/>
  <c r="E589" i="34"/>
  <c r="D589" i="36"/>
  <c r="A589" i="36"/>
  <c r="B590" i="36"/>
  <c r="C590" i="34"/>
  <c r="D590" i="34"/>
  <c r="A590" i="34"/>
  <c r="B591" i="34"/>
  <c r="C588" i="29"/>
  <c r="B589" i="29"/>
  <c r="E589" i="29" s="1"/>
  <c r="A588" i="29"/>
  <c r="D588" i="29"/>
  <c r="E589" i="28"/>
  <c r="D589" i="28"/>
  <c r="C589" i="28"/>
  <c r="D589" i="25"/>
  <c r="C589" i="25"/>
  <c r="B590" i="28"/>
  <c r="A589" i="28"/>
  <c r="A589" i="25"/>
  <c r="B590" i="25"/>
  <c r="D588" i="24"/>
  <c r="C588" i="24"/>
  <c r="A587" i="24"/>
  <c r="E587" i="24" s="1"/>
  <c r="B589" i="24"/>
  <c r="E586" i="18"/>
  <c r="C587" i="18"/>
  <c r="B588" i="18"/>
  <c r="D587" i="18"/>
  <c r="A587" i="18"/>
  <c r="E590" i="36" l="1"/>
  <c r="C590" i="36"/>
  <c r="E590" i="34"/>
  <c r="B591" i="36"/>
  <c r="D590" i="36"/>
  <c r="A590" i="36"/>
  <c r="D591" i="34"/>
  <c r="C591" i="34"/>
  <c r="B592" i="34"/>
  <c r="A591" i="34"/>
  <c r="C589" i="29"/>
  <c r="A589" i="29"/>
  <c r="B590" i="29"/>
  <c r="E590" i="29" s="1"/>
  <c r="D589" i="29"/>
  <c r="E590" i="28"/>
  <c r="D590" i="28"/>
  <c r="C590" i="28"/>
  <c r="E589" i="25"/>
  <c r="D590" i="25"/>
  <c r="C590" i="25"/>
  <c r="A590" i="28"/>
  <c r="B591" i="28"/>
  <c r="B591" i="25"/>
  <c r="A590" i="25"/>
  <c r="C589" i="24"/>
  <c r="D589" i="24"/>
  <c r="A588" i="24"/>
  <c r="E588" i="24" s="1"/>
  <c r="B590" i="24"/>
  <c r="E587" i="18"/>
  <c r="C588" i="18"/>
  <c r="A588" i="18"/>
  <c r="B589" i="18"/>
  <c r="D588" i="18"/>
  <c r="E591" i="36" l="1"/>
  <c r="C591" i="36"/>
  <c r="E591" i="34"/>
  <c r="B592" i="36"/>
  <c r="D591" i="36"/>
  <c r="A591" i="36"/>
  <c r="D592" i="34"/>
  <c r="C592" i="34"/>
  <c r="B593" i="34"/>
  <c r="A592" i="34"/>
  <c r="C590" i="29"/>
  <c r="D590" i="29"/>
  <c r="A590" i="29"/>
  <c r="B591" i="29"/>
  <c r="E591" i="29" s="1"/>
  <c r="E591" i="28"/>
  <c r="D591" i="28"/>
  <c r="C591" i="28"/>
  <c r="E590" i="25"/>
  <c r="D591" i="25"/>
  <c r="C591" i="25"/>
  <c r="A591" i="28"/>
  <c r="B592" i="28"/>
  <c r="B592" i="25"/>
  <c r="A591" i="25"/>
  <c r="D590" i="24"/>
  <c r="C590" i="24"/>
  <c r="A589" i="24"/>
  <c r="E589" i="24" s="1"/>
  <c r="B591" i="24"/>
  <c r="A590" i="24"/>
  <c r="E590" i="24" s="1"/>
  <c r="E588" i="18"/>
  <c r="C589" i="18"/>
  <c r="D589" i="18"/>
  <c r="A589" i="18"/>
  <c r="B590" i="18"/>
  <c r="E592" i="36" l="1"/>
  <c r="C592" i="36"/>
  <c r="E592" i="34"/>
  <c r="A592" i="36"/>
  <c r="D592" i="36"/>
  <c r="B593" i="36"/>
  <c r="D593" i="34"/>
  <c r="C593" i="34"/>
  <c r="A593" i="34"/>
  <c r="B594" i="34"/>
  <c r="C591" i="29"/>
  <c r="A591" i="29"/>
  <c r="B592" i="29"/>
  <c r="E592" i="29" s="1"/>
  <c r="D591" i="29"/>
  <c r="E592" i="28"/>
  <c r="D592" i="28"/>
  <c r="C592" i="28"/>
  <c r="E591" i="25"/>
  <c r="D592" i="25"/>
  <c r="C592" i="25"/>
  <c r="B593" i="28"/>
  <c r="A592" i="28"/>
  <c r="A592" i="25"/>
  <c r="B593" i="25"/>
  <c r="C591" i="24"/>
  <c r="D591" i="24"/>
  <c r="B592" i="24"/>
  <c r="E589" i="18"/>
  <c r="C590" i="18"/>
  <c r="B591" i="18"/>
  <c r="D590" i="18"/>
  <c r="A590" i="18"/>
  <c r="E593" i="36" l="1"/>
  <c r="C593" i="36"/>
  <c r="E593" i="34"/>
  <c r="D593" i="36"/>
  <c r="A593" i="36"/>
  <c r="B594" i="36"/>
  <c r="D594" i="34"/>
  <c r="C594" i="34"/>
  <c r="A594" i="34"/>
  <c r="B595" i="34"/>
  <c r="C592" i="29"/>
  <c r="B593" i="29"/>
  <c r="E593" i="29" s="1"/>
  <c r="D592" i="29"/>
  <c r="A592" i="29"/>
  <c r="E593" i="28"/>
  <c r="D593" i="28"/>
  <c r="C593" i="28"/>
  <c r="E592" i="25"/>
  <c r="D593" i="25"/>
  <c r="C593" i="25"/>
  <c r="B594" i="28"/>
  <c r="A593" i="28"/>
  <c r="A593" i="25"/>
  <c r="B594" i="25"/>
  <c r="D592" i="24"/>
  <c r="C592" i="24"/>
  <c r="B593" i="24"/>
  <c r="A591" i="24"/>
  <c r="E591" i="24" s="1"/>
  <c r="E590" i="18"/>
  <c r="C591" i="18"/>
  <c r="B592" i="18"/>
  <c r="D591" i="18"/>
  <c r="A591" i="18"/>
  <c r="E594" i="36" l="1"/>
  <c r="C594" i="36"/>
  <c r="E594" i="34"/>
  <c r="B595" i="36"/>
  <c r="D594" i="36"/>
  <c r="A594" i="36"/>
  <c r="D595" i="34"/>
  <c r="C595" i="34"/>
  <c r="B596" i="34"/>
  <c r="A595" i="34"/>
  <c r="C593" i="29"/>
  <c r="B594" i="29"/>
  <c r="E594" i="29" s="1"/>
  <c r="D593" i="29"/>
  <c r="A593" i="29"/>
  <c r="E594" i="28"/>
  <c r="D594" i="28"/>
  <c r="C594" i="28"/>
  <c r="E593" i="25"/>
  <c r="D594" i="25"/>
  <c r="C594" i="25"/>
  <c r="A594" i="28"/>
  <c r="B595" i="28"/>
  <c r="B595" i="25"/>
  <c r="A594" i="25"/>
  <c r="D593" i="24"/>
  <c r="C593" i="24"/>
  <c r="A592" i="24"/>
  <c r="E592" i="24" s="1"/>
  <c r="B594" i="24"/>
  <c r="E591" i="18"/>
  <c r="C592" i="18"/>
  <c r="A592" i="18"/>
  <c r="B593" i="18"/>
  <c r="D592" i="18"/>
  <c r="E595" i="36" l="1"/>
  <c r="C595" i="36"/>
  <c r="E595" i="34"/>
  <c r="B596" i="36"/>
  <c r="D595" i="36"/>
  <c r="A595" i="36"/>
  <c r="D596" i="34"/>
  <c r="C596" i="34"/>
  <c r="B597" i="34"/>
  <c r="A596" i="34"/>
  <c r="C594" i="29"/>
  <c r="D594" i="29"/>
  <c r="A594" i="29"/>
  <c r="B595" i="29"/>
  <c r="E595" i="29" s="1"/>
  <c r="E595" i="28"/>
  <c r="D595" i="28"/>
  <c r="C595" i="28"/>
  <c r="E594" i="25"/>
  <c r="D595" i="25"/>
  <c r="C595" i="25"/>
  <c r="A595" i="28"/>
  <c r="B596" i="28"/>
  <c r="B596" i="25"/>
  <c r="A595" i="25"/>
  <c r="E595" i="25" s="1"/>
  <c r="C594" i="24"/>
  <c r="D594" i="24"/>
  <c r="A593" i="24"/>
  <c r="E593" i="24" s="1"/>
  <c r="B595" i="24"/>
  <c r="E592" i="18"/>
  <c r="C593" i="18"/>
  <c r="D593" i="18"/>
  <c r="A593" i="18"/>
  <c r="B594" i="18"/>
  <c r="E596" i="36" l="1"/>
  <c r="C596" i="36"/>
  <c r="E596" i="34"/>
  <c r="A596" i="36"/>
  <c r="B597" i="36"/>
  <c r="D596" i="36"/>
  <c r="D597" i="34"/>
  <c r="C597" i="34"/>
  <c r="A597" i="34"/>
  <c r="B598" i="34"/>
  <c r="C595" i="29"/>
  <c r="D595" i="29"/>
  <c r="A595" i="29"/>
  <c r="B596" i="29"/>
  <c r="E596" i="29" s="1"/>
  <c r="E596" i="28"/>
  <c r="D596" i="28"/>
  <c r="C596" i="28"/>
  <c r="D596" i="25"/>
  <c r="C596" i="25"/>
  <c r="B597" i="28"/>
  <c r="A596" i="28"/>
  <c r="A596" i="25"/>
  <c r="B597" i="25"/>
  <c r="D595" i="24"/>
  <c r="C595" i="24"/>
  <c r="B596" i="24"/>
  <c r="A594" i="24"/>
  <c r="E594" i="24" s="1"/>
  <c r="E593" i="18"/>
  <c r="C594" i="18"/>
  <c r="B595" i="18"/>
  <c r="D594" i="18"/>
  <c r="A594" i="18"/>
  <c r="E597" i="36" l="1"/>
  <c r="C597" i="36"/>
  <c r="E597" i="34"/>
  <c r="D597" i="36"/>
  <c r="A597" i="36"/>
  <c r="B598" i="36"/>
  <c r="D598" i="34"/>
  <c r="C598" i="34"/>
  <c r="A598" i="34"/>
  <c r="B599" i="34"/>
  <c r="C596" i="29"/>
  <c r="B597" i="29"/>
  <c r="E597" i="29" s="1"/>
  <c r="D596" i="29"/>
  <c r="A596" i="29"/>
  <c r="E597" i="28"/>
  <c r="D597" i="28"/>
  <c r="C597" i="28"/>
  <c r="E596" i="25"/>
  <c r="D597" i="25"/>
  <c r="C597" i="25"/>
  <c r="B598" i="28"/>
  <c r="A597" i="28"/>
  <c r="A597" i="25"/>
  <c r="B598" i="25"/>
  <c r="D596" i="24"/>
  <c r="C596" i="24"/>
  <c r="B597" i="24"/>
  <c r="A595" i="24"/>
  <c r="E595" i="24" s="1"/>
  <c r="E594" i="18"/>
  <c r="C595" i="18"/>
  <c r="B596" i="18"/>
  <c r="D595" i="18"/>
  <c r="A595" i="18"/>
  <c r="E598" i="36" l="1"/>
  <c r="C598" i="36"/>
  <c r="E598" i="34"/>
  <c r="B599" i="36"/>
  <c r="D598" i="36"/>
  <c r="A598" i="36"/>
  <c r="D599" i="34"/>
  <c r="C599" i="34"/>
  <c r="B600" i="34"/>
  <c r="A599" i="34"/>
  <c r="C597" i="29"/>
  <c r="D597" i="29"/>
  <c r="A597" i="29"/>
  <c r="B598" i="29"/>
  <c r="E598" i="29" s="1"/>
  <c r="E598" i="28"/>
  <c r="D598" i="28"/>
  <c r="C598" i="28"/>
  <c r="E597" i="25"/>
  <c r="D598" i="25"/>
  <c r="C598" i="25"/>
  <c r="A598" i="28"/>
  <c r="B599" i="28"/>
  <c r="B599" i="25"/>
  <c r="A598" i="25"/>
  <c r="D597" i="24"/>
  <c r="C597" i="24"/>
  <c r="B598" i="24"/>
  <c r="A596" i="24"/>
  <c r="E596" i="24" s="1"/>
  <c r="E595" i="18"/>
  <c r="C596" i="18"/>
  <c r="A596" i="18"/>
  <c r="B597" i="18"/>
  <c r="D596" i="18"/>
  <c r="E599" i="36" l="1"/>
  <c r="C599" i="36"/>
  <c r="E599" i="34"/>
  <c r="B600" i="36"/>
  <c r="D599" i="36"/>
  <c r="A599" i="36"/>
  <c r="D600" i="34"/>
  <c r="C600" i="34"/>
  <c r="B601" i="34"/>
  <c r="A600" i="34"/>
  <c r="C598" i="29"/>
  <c r="A598" i="29"/>
  <c r="B599" i="29"/>
  <c r="E599" i="29" s="1"/>
  <c r="D598" i="29"/>
  <c r="E599" i="28"/>
  <c r="D599" i="28"/>
  <c r="C599" i="28"/>
  <c r="E598" i="25"/>
  <c r="D599" i="25"/>
  <c r="C599" i="25"/>
  <c r="A599" i="28"/>
  <c r="B600" i="28"/>
  <c r="B600" i="25"/>
  <c r="A599" i="25"/>
  <c r="E599" i="25" s="1"/>
  <c r="D598" i="24"/>
  <c r="C598" i="24"/>
  <c r="A597" i="24"/>
  <c r="E597" i="24" s="1"/>
  <c r="A598" i="24"/>
  <c r="B599" i="24"/>
  <c r="E596" i="18"/>
  <c r="C597" i="18"/>
  <c r="D597" i="18"/>
  <c r="A597" i="18"/>
  <c r="B598" i="18"/>
  <c r="E600" i="36" l="1"/>
  <c r="C600" i="36"/>
  <c r="E600" i="34"/>
  <c r="A600" i="36"/>
  <c r="D600" i="36"/>
  <c r="B601" i="36"/>
  <c r="D601" i="34"/>
  <c r="C601" i="34"/>
  <c r="A601" i="34"/>
  <c r="B602" i="34"/>
  <c r="C599" i="29"/>
  <c r="B600" i="29"/>
  <c r="E600" i="29" s="1"/>
  <c r="D599" i="29"/>
  <c r="A599" i="29"/>
  <c r="E600" i="28"/>
  <c r="D600" i="28"/>
  <c r="C600" i="28"/>
  <c r="D600" i="25"/>
  <c r="C600" i="25"/>
  <c r="B601" i="28"/>
  <c r="A600" i="28"/>
  <c r="A600" i="25"/>
  <c r="B601" i="25"/>
  <c r="E598" i="24"/>
  <c r="C599" i="24"/>
  <c r="D599" i="24"/>
  <c r="B600" i="24"/>
  <c r="A599" i="24"/>
  <c r="E597" i="18"/>
  <c r="C598" i="18"/>
  <c r="B599" i="18"/>
  <c r="D598" i="18"/>
  <c r="A598" i="18"/>
  <c r="E601" i="36" l="1"/>
  <c r="C601" i="36"/>
  <c r="E601" i="34"/>
  <c r="D601" i="36"/>
  <c r="A601" i="36"/>
  <c r="B602" i="36"/>
  <c r="D602" i="34"/>
  <c r="C602" i="34"/>
  <c r="A602" i="34"/>
  <c r="B603" i="34"/>
  <c r="C600" i="29"/>
  <c r="B601" i="29"/>
  <c r="D600" i="29"/>
  <c r="A600" i="29"/>
  <c r="E601" i="28"/>
  <c r="D601" i="28"/>
  <c r="C601" i="28"/>
  <c r="E600" i="25"/>
  <c r="D601" i="25"/>
  <c r="C601" i="25"/>
  <c r="B602" i="28"/>
  <c r="A601" i="28"/>
  <c r="A601" i="25"/>
  <c r="E601" i="25" s="1"/>
  <c r="B602" i="25"/>
  <c r="E599" i="24"/>
  <c r="D600" i="24"/>
  <c r="C600" i="24"/>
  <c r="B601" i="24"/>
  <c r="E598" i="18"/>
  <c r="C599" i="18"/>
  <c r="B600" i="18"/>
  <c r="D599" i="18"/>
  <c r="A599" i="18"/>
  <c r="E602" i="36" l="1"/>
  <c r="C602" i="36"/>
  <c r="E602" i="34"/>
  <c r="B603" i="36"/>
  <c r="D602" i="36"/>
  <c r="A602" i="36"/>
  <c r="D603" i="34"/>
  <c r="C603" i="34"/>
  <c r="B604" i="34"/>
  <c r="A603" i="34"/>
  <c r="C601" i="29"/>
  <c r="B602" i="29"/>
  <c r="D601" i="29"/>
  <c r="A601" i="29"/>
  <c r="E602" i="28"/>
  <c r="D602" i="28"/>
  <c r="C602" i="28"/>
  <c r="D602" i="25"/>
  <c r="C602" i="25"/>
  <c r="A602" i="28"/>
  <c r="B603" i="28"/>
  <c r="B603" i="25"/>
  <c r="A602" i="25"/>
  <c r="D601" i="24"/>
  <c r="C601" i="24"/>
  <c r="A600" i="24"/>
  <c r="E600" i="24" s="1"/>
  <c r="B602" i="24"/>
  <c r="E599" i="18"/>
  <c r="C600" i="18"/>
  <c r="A600" i="18"/>
  <c r="B601" i="18"/>
  <c r="D600" i="18"/>
  <c r="E603" i="36" l="1"/>
  <c r="C603" i="36"/>
  <c r="E603" i="34"/>
  <c r="B604" i="36"/>
  <c r="D603" i="36"/>
  <c r="A603" i="36"/>
  <c r="D604" i="34"/>
  <c r="C604" i="34"/>
  <c r="B605" i="34"/>
  <c r="A604" i="34"/>
  <c r="E601" i="29"/>
  <c r="C602" i="29"/>
  <c r="A602" i="29"/>
  <c r="B603" i="29"/>
  <c r="D602" i="29"/>
  <c r="E603" i="28"/>
  <c r="D603" i="28"/>
  <c r="C603" i="28"/>
  <c r="E602" i="25"/>
  <c r="D603" i="25"/>
  <c r="C603" i="25"/>
  <c r="A603" i="28"/>
  <c r="B604" i="28"/>
  <c r="B604" i="25"/>
  <c r="A603" i="25"/>
  <c r="D602" i="24"/>
  <c r="C602" i="24"/>
  <c r="A601" i="24"/>
  <c r="E601" i="24" s="1"/>
  <c r="A602" i="24"/>
  <c r="B603" i="24"/>
  <c r="E600" i="18"/>
  <c r="C601" i="18"/>
  <c r="D601" i="18"/>
  <c r="A601" i="18"/>
  <c r="B602" i="18"/>
  <c r="E604" i="36" l="1"/>
  <c r="C604" i="36"/>
  <c r="E604" i="34"/>
  <c r="A604" i="36"/>
  <c r="B605" i="36"/>
  <c r="D604" i="36"/>
  <c r="D605" i="34"/>
  <c r="C605" i="34"/>
  <c r="A605" i="34"/>
  <c r="B606" i="34"/>
  <c r="E602" i="29"/>
  <c r="C603" i="29"/>
  <c r="A603" i="29"/>
  <c r="D603" i="29"/>
  <c r="B604" i="29"/>
  <c r="E604" i="28"/>
  <c r="D604" i="28"/>
  <c r="C604" i="28"/>
  <c r="E603" i="25"/>
  <c r="D604" i="25"/>
  <c r="C604" i="25"/>
  <c r="B605" i="28"/>
  <c r="A604" i="28"/>
  <c r="A604" i="25"/>
  <c r="B605" i="25"/>
  <c r="E602" i="24"/>
  <c r="C603" i="24"/>
  <c r="D603" i="24"/>
  <c r="B604" i="24"/>
  <c r="A603" i="24"/>
  <c r="E601" i="18"/>
  <c r="C602" i="18"/>
  <c r="B603" i="18"/>
  <c r="D602" i="18"/>
  <c r="A602" i="18"/>
  <c r="E605" i="36" l="1"/>
  <c r="C605" i="36"/>
  <c r="E605" i="34"/>
  <c r="D605" i="36"/>
  <c r="A605" i="36"/>
  <c r="B606" i="36"/>
  <c r="D606" i="34"/>
  <c r="C606" i="34"/>
  <c r="A606" i="34"/>
  <c r="B607" i="34"/>
  <c r="E603" i="29"/>
  <c r="C604" i="29"/>
  <c r="D604" i="29"/>
  <c r="A604" i="29"/>
  <c r="B605" i="29"/>
  <c r="E605" i="28"/>
  <c r="D605" i="28"/>
  <c r="C605" i="28"/>
  <c r="E604" i="25"/>
  <c r="D605" i="25"/>
  <c r="C605" i="25"/>
  <c r="B606" i="28"/>
  <c r="A605" i="28"/>
  <c r="A605" i="25"/>
  <c r="E605" i="25" s="1"/>
  <c r="B606" i="25"/>
  <c r="E603" i="24"/>
  <c r="D604" i="24"/>
  <c r="C604" i="24"/>
  <c r="B605" i="24"/>
  <c r="E602" i="18"/>
  <c r="C603" i="18"/>
  <c r="B604" i="18"/>
  <c r="D603" i="18"/>
  <c r="A603" i="18"/>
  <c r="E606" i="36" l="1"/>
  <c r="C606" i="36"/>
  <c r="E606" i="34"/>
  <c r="B607" i="36"/>
  <c r="D606" i="36"/>
  <c r="A606" i="36"/>
  <c r="D607" i="34"/>
  <c r="C607" i="34"/>
  <c r="B608" i="34"/>
  <c r="A607" i="34"/>
  <c r="E604" i="29"/>
  <c r="C605" i="29"/>
  <c r="A605" i="29"/>
  <c r="B606" i="29"/>
  <c r="D605" i="29"/>
  <c r="E606" i="28"/>
  <c r="D606" i="28"/>
  <c r="C606" i="28"/>
  <c r="D606" i="25"/>
  <c r="C606" i="25"/>
  <c r="A606" i="28"/>
  <c r="B607" i="28"/>
  <c r="B607" i="25"/>
  <c r="A606" i="25"/>
  <c r="D605" i="24"/>
  <c r="C605" i="24"/>
  <c r="A604" i="24"/>
  <c r="E604" i="24" s="1"/>
  <c r="B606" i="24"/>
  <c r="E603" i="18"/>
  <c r="C604" i="18"/>
  <c r="A604" i="18"/>
  <c r="B605" i="18"/>
  <c r="D604" i="18"/>
  <c r="E607" i="36" l="1"/>
  <c r="C607" i="36"/>
  <c r="E607" i="34"/>
  <c r="B608" i="36"/>
  <c r="D607" i="36"/>
  <c r="A607" i="36"/>
  <c r="D608" i="34"/>
  <c r="C608" i="34"/>
  <c r="B609" i="34"/>
  <c r="A608" i="34"/>
  <c r="E605" i="29"/>
  <c r="C606" i="29"/>
  <c r="B607" i="29"/>
  <c r="A606" i="29"/>
  <c r="D606" i="29"/>
  <c r="E607" i="28"/>
  <c r="D607" i="28"/>
  <c r="C607" i="28"/>
  <c r="E606" i="25"/>
  <c r="D607" i="25"/>
  <c r="C607" i="25"/>
  <c r="A607" i="28"/>
  <c r="B608" i="28"/>
  <c r="B608" i="25"/>
  <c r="A607" i="25"/>
  <c r="D606" i="24"/>
  <c r="C606" i="24"/>
  <c r="A605" i="24"/>
  <c r="E605" i="24" s="1"/>
  <c r="B607" i="24"/>
  <c r="E604" i="18"/>
  <c r="C605" i="18"/>
  <c r="D605" i="18"/>
  <c r="A605" i="18"/>
  <c r="B606" i="18"/>
  <c r="E608" i="36" l="1"/>
  <c r="C608" i="36"/>
  <c r="E608" i="34"/>
  <c r="A608" i="36"/>
  <c r="D608" i="36"/>
  <c r="B609" i="36"/>
  <c r="D609" i="34"/>
  <c r="C609" i="34"/>
  <c r="A609" i="34"/>
  <c r="B610" i="34"/>
  <c r="E606" i="29"/>
  <c r="C607" i="29"/>
  <c r="D607" i="29"/>
  <c r="B608" i="29"/>
  <c r="A607" i="29"/>
  <c r="E608" i="28"/>
  <c r="D608" i="28"/>
  <c r="C608" i="28"/>
  <c r="E607" i="25"/>
  <c r="D608" i="25"/>
  <c r="C608" i="25"/>
  <c r="B609" i="28"/>
  <c r="A608" i="28"/>
  <c r="B609" i="25"/>
  <c r="A608" i="25"/>
  <c r="C607" i="24"/>
  <c r="D607" i="24"/>
  <c r="A607" i="24"/>
  <c r="B608" i="24"/>
  <c r="A606" i="24"/>
  <c r="E606" i="24" s="1"/>
  <c r="E605" i="18"/>
  <c r="C606" i="18"/>
  <c r="B607" i="18"/>
  <c r="D606" i="18"/>
  <c r="A606" i="18"/>
  <c r="E609" i="36" l="1"/>
  <c r="C609" i="36"/>
  <c r="E609" i="34"/>
  <c r="D609" i="36"/>
  <c r="A609" i="36"/>
  <c r="B610" i="36"/>
  <c r="C610" i="34"/>
  <c r="D610" i="34"/>
  <c r="A610" i="34"/>
  <c r="B611" i="34"/>
  <c r="E607" i="29"/>
  <c r="C608" i="29"/>
  <c r="B609" i="29"/>
  <c r="D608" i="29"/>
  <c r="A608" i="29"/>
  <c r="E609" i="28"/>
  <c r="D609" i="28"/>
  <c r="C609" i="28"/>
  <c r="E608" i="25"/>
  <c r="D609" i="25"/>
  <c r="C609" i="25"/>
  <c r="B610" i="28"/>
  <c r="A609" i="28"/>
  <c r="A609" i="25"/>
  <c r="B610" i="25"/>
  <c r="E607" i="24"/>
  <c r="D608" i="24"/>
  <c r="C608" i="24"/>
  <c r="B609" i="24"/>
  <c r="E606" i="18"/>
  <c r="C607" i="18"/>
  <c r="B608" i="18"/>
  <c r="D607" i="18"/>
  <c r="A607" i="18"/>
  <c r="E610" i="36" l="1"/>
  <c r="C610" i="36"/>
  <c r="E610" i="34"/>
  <c r="B611" i="36"/>
  <c r="D610" i="36"/>
  <c r="A610" i="36"/>
  <c r="D611" i="34"/>
  <c r="C611" i="34"/>
  <c r="B612" i="34"/>
  <c r="A611" i="34"/>
  <c r="E608" i="29"/>
  <c r="C609" i="29"/>
  <c r="B610" i="29"/>
  <c r="D609" i="29"/>
  <c r="A609" i="29"/>
  <c r="E610" i="28"/>
  <c r="D610" i="28"/>
  <c r="C610" i="28"/>
  <c r="E609" i="25"/>
  <c r="D610" i="25"/>
  <c r="C610" i="25"/>
  <c r="A610" i="28"/>
  <c r="B611" i="28"/>
  <c r="A610" i="25"/>
  <c r="B611" i="25"/>
  <c r="C609" i="24"/>
  <c r="D609" i="24"/>
  <c r="A608" i="24"/>
  <c r="E608" i="24" s="1"/>
  <c r="B610" i="24"/>
  <c r="E607" i="18"/>
  <c r="C608" i="18"/>
  <c r="A608" i="18"/>
  <c r="B609" i="18"/>
  <c r="D608" i="18"/>
  <c r="E611" i="36" l="1"/>
  <c r="C611" i="36"/>
  <c r="E611" i="34"/>
  <c r="D611" i="36"/>
  <c r="A611" i="36"/>
  <c r="D612" i="34"/>
  <c r="C612" i="34"/>
  <c r="B613" i="34"/>
  <c r="A612" i="34"/>
  <c r="E609" i="29"/>
  <c r="C610" i="29"/>
  <c r="A610" i="29"/>
  <c r="B611" i="29"/>
  <c r="D610" i="29"/>
  <c r="E611" i="28"/>
  <c r="D611" i="28"/>
  <c r="C611" i="28"/>
  <c r="E610" i="25"/>
  <c r="D611" i="25"/>
  <c r="C611" i="25"/>
  <c r="A611" i="28"/>
  <c r="B612" i="28"/>
  <c r="B612" i="25"/>
  <c r="A611" i="25"/>
  <c r="C610" i="24"/>
  <c r="D610" i="24"/>
  <c r="B611" i="24"/>
  <c r="A609" i="24"/>
  <c r="E609" i="24" s="1"/>
  <c r="E608" i="18"/>
  <c r="C609" i="18"/>
  <c r="D609" i="18"/>
  <c r="A609" i="18"/>
  <c r="B610" i="18"/>
  <c r="E612" i="34" l="1"/>
  <c r="D613" i="34"/>
  <c r="C613" i="34"/>
  <c r="A613" i="34"/>
  <c r="B614" i="34"/>
  <c r="E610" i="29"/>
  <c r="C611" i="29"/>
  <c r="B612" i="29"/>
  <c r="D611" i="29"/>
  <c r="A611" i="29"/>
  <c r="D612" i="28"/>
  <c r="C612" i="28"/>
  <c r="E611" i="25"/>
  <c r="D612" i="25"/>
  <c r="C612" i="25"/>
  <c r="B613" i="28"/>
  <c r="A612" i="28"/>
  <c r="B613" i="25"/>
  <c r="A612" i="25"/>
  <c r="D611" i="24"/>
  <c r="C611" i="24"/>
  <c r="A611" i="24"/>
  <c r="B612" i="24"/>
  <c r="A610" i="24"/>
  <c r="E610" i="24" s="1"/>
  <c r="E609" i="18"/>
  <c r="C610" i="18"/>
  <c r="B611" i="18"/>
  <c r="D610" i="18"/>
  <c r="A610" i="18"/>
  <c r="E613" i="34" l="1"/>
  <c r="D614" i="34"/>
  <c r="C614" i="34"/>
  <c r="A614" i="34"/>
  <c r="B615" i="34"/>
  <c r="E611" i="29"/>
  <c r="C612" i="29"/>
  <c r="D612" i="29"/>
  <c r="A612" i="29"/>
  <c r="B613" i="29"/>
  <c r="E612" i="28"/>
  <c r="D613" i="28"/>
  <c r="C613" i="28"/>
  <c r="E612" i="25"/>
  <c r="D613" i="25"/>
  <c r="C613" i="25"/>
  <c r="B614" i="28"/>
  <c r="A613" i="28"/>
  <c r="A613" i="25"/>
  <c r="B614" i="25"/>
  <c r="E611" i="24"/>
  <c r="D612" i="24"/>
  <c r="C612" i="24"/>
  <c r="B613" i="24"/>
  <c r="E610" i="18"/>
  <c r="C611" i="18"/>
  <c r="B612" i="18"/>
  <c r="D611" i="18"/>
  <c r="A611" i="18"/>
  <c r="E614" i="34" l="1"/>
  <c r="D615" i="34"/>
  <c r="C615" i="34"/>
  <c r="B616" i="34"/>
  <c r="A615" i="34"/>
  <c r="E612" i="29"/>
  <c r="C613" i="29"/>
  <c r="D613" i="29"/>
  <c r="A613" i="29"/>
  <c r="B614" i="29"/>
  <c r="E613" i="28"/>
  <c r="D614" i="28"/>
  <c r="C614" i="28"/>
  <c r="E613" i="25"/>
  <c r="D614" i="25"/>
  <c r="C614" i="25"/>
  <c r="A614" i="28"/>
  <c r="B615" i="28"/>
  <c r="A614" i="25"/>
  <c r="B615" i="25"/>
  <c r="D613" i="24"/>
  <c r="C613" i="24"/>
  <c r="A613" i="24" s="1"/>
  <c r="B614" i="24"/>
  <c r="A612" i="24"/>
  <c r="E612" i="24" s="1"/>
  <c r="E611" i="18"/>
  <c r="C612" i="18"/>
  <c r="A612" i="18"/>
  <c r="B613" i="18"/>
  <c r="D612" i="18"/>
  <c r="E615" i="34" l="1"/>
  <c r="D616" i="34"/>
  <c r="C616" i="34"/>
  <c r="B617" i="34"/>
  <c r="A616" i="34"/>
  <c r="E613" i="29"/>
  <c r="C614" i="29"/>
  <c r="B615" i="29"/>
  <c r="D614" i="29"/>
  <c r="A614" i="29"/>
  <c r="E614" i="28"/>
  <c r="D615" i="28"/>
  <c r="C615" i="28"/>
  <c r="E614" i="25"/>
  <c r="D615" i="25"/>
  <c r="C615" i="25"/>
  <c r="A615" i="28"/>
  <c r="B616" i="28"/>
  <c r="B616" i="25"/>
  <c r="A615" i="25"/>
  <c r="E613" i="24"/>
  <c r="D614" i="24"/>
  <c r="C614" i="24"/>
  <c r="B615" i="24"/>
  <c r="A614" i="24"/>
  <c r="E612" i="18"/>
  <c r="C613" i="18"/>
  <c r="D613" i="18"/>
  <c r="A613" i="18"/>
  <c r="B614" i="18"/>
  <c r="E616" i="34" l="1"/>
  <c r="D617" i="34"/>
  <c r="C617" i="34"/>
  <c r="A617" i="34"/>
  <c r="B618" i="34"/>
  <c r="E614" i="29"/>
  <c r="C615" i="29"/>
  <c r="D615" i="29"/>
  <c r="A615" i="29"/>
  <c r="B616" i="29"/>
  <c r="E615" i="28"/>
  <c r="D616" i="28"/>
  <c r="C616" i="28"/>
  <c r="E615" i="25"/>
  <c r="D616" i="25"/>
  <c r="C616" i="25"/>
  <c r="B617" i="28"/>
  <c r="A616" i="28"/>
  <c r="B617" i="25"/>
  <c r="A616" i="25"/>
  <c r="E614" i="24"/>
  <c r="C615" i="24"/>
  <c r="D615" i="24"/>
  <c r="B616" i="24"/>
  <c r="E613" i="18"/>
  <c r="C614" i="18"/>
  <c r="B615" i="18"/>
  <c r="D614" i="18"/>
  <c r="A614" i="18"/>
  <c r="E617" i="34" l="1"/>
  <c r="D618" i="34"/>
  <c r="C618" i="34"/>
  <c r="A618" i="34"/>
  <c r="B619" i="34"/>
  <c r="E615" i="29"/>
  <c r="C616" i="29"/>
  <c r="B617" i="29"/>
  <c r="D616" i="29"/>
  <c r="A616" i="29"/>
  <c r="E616" i="28"/>
  <c r="D617" i="28"/>
  <c r="C617" i="28"/>
  <c r="E616" i="25"/>
  <c r="D617" i="25"/>
  <c r="C617" i="25"/>
  <c r="B618" i="28"/>
  <c r="A617" i="28"/>
  <c r="A617" i="25"/>
  <c r="B618" i="25"/>
  <c r="D616" i="24"/>
  <c r="C616" i="24"/>
  <c r="A615" i="24"/>
  <c r="E615" i="24" s="1"/>
  <c r="B617" i="24"/>
  <c r="E614" i="18"/>
  <c r="C615" i="18"/>
  <c r="B616" i="18"/>
  <c r="D615" i="18"/>
  <c r="A615" i="18"/>
  <c r="E618" i="34" l="1"/>
  <c r="D619" i="34"/>
  <c r="C619" i="34"/>
  <c r="B620" i="34"/>
  <c r="A619" i="34"/>
  <c r="E616" i="29"/>
  <c r="C617" i="29"/>
  <c r="B618" i="29"/>
  <c r="A617" i="29"/>
  <c r="D617" i="29"/>
  <c r="E617" i="28"/>
  <c r="D618" i="28"/>
  <c r="C618" i="28"/>
  <c r="E617" i="25"/>
  <c r="D618" i="25"/>
  <c r="C618" i="25"/>
  <c r="A618" i="28"/>
  <c r="B619" i="28"/>
  <c r="A618" i="25"/>
  <c r="B619" i="25"/>
  <c r="D617" i="24"/>
  <c r="C617" i="24"/>
  <c r="A616" i="24"/>
  <c r="E616" i="24" s="1"/>
  <c r="B618" i="24"/>
  <c r="E615" i="18"/>
  <c r="C616" i="18"/>
  <c r="A616" i="18"/>
  <c r="B617" i="18"/>
  <c r="D616" i="18"/>
  <c r="E619" i="34" l="1"/>
  <c r="D620" i="34"/>
  <c r="C620" i="34"/>
  <c r="B621" i="34"/>
  <c r="A620" i="34"/>
  <c r="E617" i="29"/>
  <c r="C618" i="29"/>
  <c r="A618" i="29"/>
  <c r="B619" i="29"/>
  <c r="D618" i="29"/>
  <c r="E618" i="28"/>
  <c r="D619" i="28"/>
  <c r="C619" i="28"/>
  <c r="E618" i="25"/>
  <c r="D619" i="25"/>
  <c r="C619" i="25"/>
  <c r="A619" i="28"/>
  <c r="B620" i="28"/>
  <c r="B620" i="25"/>
  <c r="A619" i="25"/>
  <c r="D618" i="24"/>
  <c r="C618" i="24"/>
  <c r="A617" i="24"/>
  <c r="E617" i="24" s="1"/>
  <c r="B619" i="24"/>
  <c r="E616" i="18"/>
  <c r="C617" i="18"/>
  <c r="D617" i="18"/>
  <c r="A617" i="18"/>
  <c r="B618" i="18"/>
  <c r="E620" i="34" l="1"/>
  <c r="D621" i="34"/>
  <c r="C621" i="34"/>
  <c r="A621" i="34"/>
  <c r="B622" i="34"/>
  <c r="E618" i="29"/>
  <c r="C619" i="29"/>
  <c r="B620" i="29"/>
  <c r="D619" i="29"/>
  <c r="A619" i="29"/>
  <c r="E619" i="28"/>
  <c r="D620" i="28"/>
  <c r="C620" i="28"/>
  <c r="E619" i="25"/>
  <c r="D620" i="25"/>
  <c r="C620" i="25"/>
  <c r="B621" i="28"/>
  <c r="A620" i="28"/>
  <c r="B621" i="25"/>
  <c r="A620" i="25"/>
  <c r="C619" i="24"/>
  <c r="D619" i="24"/>
  <c r="B620" i="24"/>
  <c r="A618" i="24"/>
  <c r="E618" i="24" s="1"/>
  <c r="E617" i="18"/>
  <c r="C618" i="18"/>
  <c r="B619" i="18"/>
  <c r="D618" i="18"/>
  <c r="A618" i="18"/>
  <c r="E621" i="34" l="1"/>
  <c r="D622" i="34"/>
  <c r="C622" i="34"/>
  <c r="A622" i="34"/>
  <c r="B623" i="34"/>
  <c r="E619" i="29"/>
  <c r="C620" i="29"/>
  <c r="B621" i="29"/>
  <c r="D620" i="29"/>
  <c r="A620" i="29"/>
  <c r="E620" i="28"/>
  <c r="D621" i="28"/>
  <c r="C621" i="28"/>
  <c r="E620" i="25"/>
  <c r="D621" i="25"/>
  <c r="C621" i="25"/>
  <c r="B622" i="28"/>
  <c r="A621" i="28"/>
  <c r="A621" i="25"/>
  <c r="B622" i="25"/>
  <c r="D620" i="24"/>
  <c r="C620" i="24"/>
  <c r="B621" i="24"/>
  <c r="A619" i="24"/>
  <c r="E619" i="24" s="1"/>
  <c r="E618" i="18"/>
  <c r="C619" i="18"/>
  <c r="B620" i="18"/>
  <c r="D619" i="18"/>
  <c r="A619" i="18"/>
  <c r="E622" i="34" l="1"/>
  <c r="D623" i="34"/>
  <c r="C623" i="34"/>
  <c r="B624" i="34"/>
  <c r="A623" i="34"/>
  <c r="E620" i="29"/>
  <c r="C621" i="29"/>
  <c r="D621" i="29"/>
  <c r="A621" i="29"/>
  <c r="B622" i="29"/>
  <c r="E621" i="28"/>
  <c r="D622" i="28"/>
  <c r="C622" i="28"/>
  <c r="E621" i="25"/>
  <c r="D622" i="25"/>
  <c r="C622" i="25"/>
  <c r="A622" i="28"/>
  <c r="B623" i="28"/>
  <c r="A622" i="25"/>
  <c r="B623" i="25"/>
  <c r="C621" i="24"/>
  <c r="D621" i="24"/>
  <c r="A620" i="24"/>
  <c r="E620" i="24" s="1"/>
  <c r="B622" i="24"/>
  <c r="E619" i="18"/>
  <c r="C620" i="18"/>
  <c r="A620" i="18"/>
  <c r="B621" i="18"/>
  <c r="D620" i="18"/>
  <c r="E623" i="34" l="1"/>
  <c r="D624" i="34"/>
  <c r="C624" i="34"/>
  <c r="B625" i="34"/>
  <c r="A624" i="34"/>
  <c r="E621" i="29"/>
  <c r="C622" i="29"/>
  <c r="A622" i="29"/>
  <c r="B623" i="29"/>
  <c r="D622" i="29"/>
  <c r="E622" i="28"/>
  <c r="D623" i="28"/>
  <c r="C623" i="28"/>
  <c r="E622" i="25"/>
  <c r="D623" i="25"/>
  <c r="C623" i="25"/>
  <c r="A623" i="28"/>
  <c r="B624" i="28"/>
  <c r="B624" i="25"/>
  <c r="A623" i="25"/>
  <c r="E623" i="25" s="1"/>
  <c r="D622" i="24"/>
  <c r="C622" i="24"/>
  <c r="B623" i="24"/>
  <c r="A621" i="24"/>
  <c r="E621" i="24" s="1"/>
  <c r="E620" i="18"/>
  <c r="C621" i="18"/>
  <c r="D621" i="18"/>
  <c r="A621" i="18"/>
  <c r="B622" i="18"/>
  <c r="E624" i="34" l="1"/>
  <c r="D625" i="34"/>
  <c r="C625" i="34"/>
  <c r="A625" i="34"/>
  <c r="B626" i="34"/>
  <c r="E622" i="29"/>
  <c r="C623" i="29"/>
  <c r="D623" i="29"/>
  <c r="B624" i="29"/>
  <c r="A623" i="29"/>
  <c r="E623" i="28"/>
  <c r="D624" i="28"/>
  <c r="C624" i="28"/>
  <c r="D624" i="25"/>
  <c r="C624" i="25"/>
  <c r="B625" i="28"/>
  <c r="A624" i="28"/>
  <c r="B625" i="25"/>
  <c r="A624" i="25"/>
  <c r="C623" i="24"/>
  <c r="D623" i="24"/>
  <c r="B624" i="24"/>
  <c r="A622" i="24"/>
  <c r="E622" i="24" s="1"/>
  <c r="E621" i="18"/>
  <c r="C622" i="18"/>
  <c r="B623" i="18"/>
  <c r="D622" i="18"/>
  <c r="A622" i="18"/>
  <c r="E625" i="34" l="1"/>
  <c r="D626" i="34"/>
  <c r="C626" i="34"/>
  <c r="A626" i="34"/>
  <c r="B627" i="34"/>
  <c r="E623" i="29"/>
  <c r="C624" i="29"/>
  <c r="B625" i="29"/>
  <c r="D624" i="29"/>
  <c r="A624" i="29"/>
  <c r="E624" i="28"/>
  <c r="D625" i="28"/>
  <c r="C625" i="28"/>
  <c r="E624" i="25"/>
  <c r="D625" i="25"/>
  <c r="C625" i="25"/>
  <c r="B626" i="28"/>
  <c r="A625" i="28"/>
  <c r="A625" i="25"/>
  <c r="B626" i="25"/>
  <c r="D624" i="24"/>
  <c r="C624" i="24"/>
  <c r="B625" i="24"/>
  <c r="A623" i="24"/>
  <c r="E623" i="24" s="1"/>
  <c r="E622" i="18"/>
  <c r="C623" i="18"/>
  <c r="B624" i="18"/>
  <c r="D623" i="18"/>
  <c r="A623" i="18"/>
  <c r="E626" i="34" l="1"/>
  <c r="D627" i="34"/>
  <c r="C627" i="34"/>
  <c r="B628" i="34"/>
  <c r="A627" i="34"/>
  <c r="E624" i="29"/>
  <c r="C625" i="29"/>
  <c r="A625" i="29"/>
  <c r="D625" i="29"/>
  <c r="B626" i="29"/>
  <c r="E625" i="28"/>
  <c r="D626" i="28"/>
  <c r="C626" i="28"/>
  <c r="E625" i="25"/>
  <c r="D626" i="25"/>
  <c r="C626" i="25"/>
  <c r="A626" i="28"/>
  <c r="B627" i="28"/>
  <c r="A626" i="25"/>
  <c r="B627" i="25"/>
  <c r="D625" i="24"/>
  <c r="C625" i="24"/>
  <c r="B626" i="24"/>
  <c r="A624" i="24"/>
  <c r="E624" i="24" s="1"/>
  <c r="E623" i="18"/>
  <c r="C624" i="18"/>
  <c r="A624" i="18"/>
  <c r="B625" i="18"/>
  <c r="D624" i="18"/>
  <c r="E627" i="34" l="1"/>
  <c r="D628" i="34"/>
  <c r="C628" i="34"/>
  <c r="B629" i="34"/>
  <c r="A628" i="34"/>
  <c r="E625" i="29"/>
  <c r="C626" i="29"/>
  <c r="A626" i="29"/>
  <c r="B627" i="29"/>
  <c r="D626" i="29"/>
  <c r="E626" i="28"/>
  <c r="D627" i="28"/>
  <c r="C627" i="28"/>
  <c r="E626" i="25"/>
  <c r="D627" i="25"/>
  <c r="C627" i="25"/>
  <c r="A627" i="28"/>
  <c r="B628" i="28"/>
  <c r="B628" i="25"/>
  <c r="A627" i="25"/>
  <c r="D626" i="24"/>
  <c r="C626" i="24"/>
  <c r="A625" i="24"/>
  <c r="E625" i="24" s="1"/>
  <c r="A626" i="24"/>
  <c r="B627" i="24"/>
  <c r="E624" i="18"/>
  <c r="C625" i="18"/>
  <c r="D625" i="18"/>
  <c r="A625" i="18"/>
  <c r="B626" i="18"/>
  <c r="E628" i="34" l="1"/>
  <c r="D629" i="34"/>
  <c r="C629" i="34"/>
  <c r="A629" i="34"/>
  <c r="B630" i="34"/>
  <c r="E626" i="29"/>
  <c r="C627" i="29"/>
  <c r="B628" i="29"/>
  <c r="D627" i="29"/>
  <c r="A627" i="29"/>
  <c r="E627" i="28"/>
  <c r="D628" i="28"/>
  <c r="C628" i="28"/>
  <c r="E627" i="25"/>
  <c r="D628" i="25"/>
  <c r="C628" i="25"/>
  <c r="B629" i="28"/>
  <c r="A628" i="28"/>
  <c r="B629" i="25"/>
  <c r="A628" i="25"/>
  <c r="E626" i="24"/>
  <c r="D627" i="24"/>
  <c r="C627" i="24"/>
  <c r="A627" i="24"/>
  <c r="B628" i="24"/>
  <c r="E625" i="18"/>
  <c r="C626" i="18"/>
  <c r="B627" i="18"/>
  <c r="D626" i="18"/>
  <c r="A626" i="18"/>
  <c r="E629" i="34" l="1"/>
  <c r="D630" i="34"/>
  <c r="C630" i="34"/>
  <c r="A630" i="34"/>
  <c r="B631" i="34"/>
  <c r="E627" i="29"/>
  <c r="C628" i="29"/>
  <c r="B629" i="29"/>
  <c r="D628" i="29"/>
  <c r="A628" i="29"/>
  <c r="E628" i="28"/>
  <c r="D629" i="28"/>
  <c r="C629" i="28"/>
  <c r="E628" i="25"/>
  <c r="D629" i="25"/>
  <c r="C629" i="25"/>
  <c r="B630" i="28"/>
  <c r="A629" i="28"/>
  <c r="A629" i="25"/>
  <c r="B630" i="25"/>
  <c r="E627" i="24"/>
  <c r="D628" i="24"/>
  <c r="C628" i="24"/>
  <c r="B629" i="24"/>
  <c r="E626" i="18"/>
  <c r="C627" i="18"/>
  <c r="B628" i="18"/>
  <c r="D627" i="18"/>
  <c r="A627" i="18"/>
  <c r="E630" i="34" l="1"/>
  <c r="D631" i="34"/>
  <c r="C631" i="34"/>
  <c r="B632" i="34"/>
  <c r="A631" i="34"/>
  <c r="E628" i="29"/>
  <c r="C629" i="29"/>
  <c r="A629" i="29"/>
  <c r="D629" i="29"/>
  <c r="B630" i="29"/>
  <c r="E629" i="28"/>
  <c r="D630" i="28"/>
  <c r="C630" i="28"/>
  <c r="E629" i="25"/>
  <c r="D630" i="25"/>
  <c r="C630" i="25"/>
  <c r="A630" i="28"/>
  <c r="B631" i="28"/>
  <c r="A630" i="25"/>
  <c r="B631" i="25"/>
  <c r="D629" i="24"/>
  <c r="C629" i="24"/>
  <c r="A628" i="24"/>
  <c r="E628" i="24" s="1"/>
  <c r="B630" i="24"/>
  <c r="E627" i="18"/>
  <c r="C628" i="18"/>
  <c r="A628" i="18"/>
  <c r="B629" i="18"/>
  <c r="D628" i="18"/>
  <c r="E631" i="34" l="1"/>
  <c r="D632" i="34"/>
  <c r="C632" i="34"/>
  <c r="B633" i="34"/>
  <c r="A632" i="34"/>
  <c r="E629" i="29"/>
  <c r="C630" i="29"/>
  <c r="B631" i="29"/>
  <c r="A630" i="29"/>
  <c r="D630" i="29"/>
  <c r="E630" i="28"/>
  <c r="D631" i="28"/>
  <c r="C631" i="28"/>
  <c r="E630" i="25"/>
  <c r="D631" i="25"/>
  <c r="C631" i="25"/>
  <c r="A631" i="28"/>
  <c r="B632" i="28"/>
  <c r="B632" i="25"/>
  <c r="A631" i="25"/>
  <c r="D630" i="24"/>
  <c r="C630" i="24"/>
  <c r="A629" i="24"/>
  <c r="E629" i="24" s="1"/>
  <c r="B631" i="24"/>
  <c r="A630" i="24"/>
  <c r="E628" i="18"/>
  <c r="C629" i="18"/>
  <c r="D629" i="18"/>
  <c r="A629" i="18"/>
  <c r="B630" i="18"/>
  <c r="E632" i="34" l="1"/>
  <c r="D633" i="34"/>
  <c r="C633" i="34"/>
  <c r="A633" i="34"/>
  <c r="B634" i="34"/>
  <c r="E630" i="29"/>
  <c r="C631" i="29"/>
  <c r="B632" i="29"/>
  <c r="A631" i="29"/>
  <c r="D631" i="29"/>
  <c r="E631" i="28"/>
  <c r="D632" i="28"/>
  <c r="C632" i="28"/>
  <c r="E631" i="25"/>
  <c r="D632" i="25"/>
  <c r="C632" i="25"/>
  <c r="B633" i="28"/>
  <c r="A632" i="28"/>
  <c r="B633" i="25"/>
  <c r="A632" i="25"/>
  <c r="E630" i="24"/>
  <c r="C631" i="24"/>
  <c r="D631" i="24"/>
  <c r="B632" i="24"/>
  <c r="E629" i="18"/>
  <c r="C630" i="18"/>
  <c r="B631" i="18"/>
  <c r="D630" i="18"/>
  <c r="A630" i="18"/>
  <c r="E633" i="34" l="1"/>
  <c r="D634" i="34"/>
  <c r="C634" i="34"/>
  <c r="A634" i="34"/>
  <c r="B635" i="34"/>
  <c r="E631" i="29"/>
  <c r="C632" i="29"/>
  <c r="B633" i="29"/>
  <c r="D632" i="29"/>
  <c r="A632" i="29"/>
  <c r="E632" i="28"/>
  <c r="D633" i="28"/>
  <c r="C633" i="28"/>
  <c r="E632" i="25"/>
  <c r="D633" i="25"/>
  <c r="C633" i="25"/>
  <c r="B634" i="28"/>
  <c r="A633" i="28"/>
  <c r="A633" i="25"/>
  <c r="B634" i="25"/>
  <c r="D632" i="24"/>
  <c r="C632" i="24"/>
  <c r="A631" i="24"/>
  <c r="E631" i="24" s="1"/>
  <c r="B633" i="24"/>
  <c r="E630" i="18"/>
  <c r="C631" i="18"/>
  <c r="B632" i="18"/>
  <c r="D631" i="18"/>
  <c r="A631" i="18"/>
  <c r="E634" i="34" l="1"/>
  <c r="D635" i="34"/>
  <c r="C635" i="34"/>
  <c r="B636" i="34"/>
  <c r="A635" i="34"/>
  <c r="E632" i="29"/>
  <c r="C633" i="29"/>
  <c r="B634" i="29"/>
  <c r="D633" i="29"/>
  <c r="A633" i="29"/>
  <c r="E633" i="28"/>
  <c r="D634" i="28"/>
  <c r="C634" i="28"/>
  <c r="E633" i="25"/>
  <c r="D634" i="25"/>
  <c r="C634" i="25"/>
  <c r="A634" i="28"/>
  <c r="B635" i="28"/>
  <c r="A634" i="25"/>
  <c r="B635" i="25"/>
  <c r="D633" i="24"/>
  <c r="C633" i="24"/>
  <c r="B634" i="24"/>
  <c r="A633" i="24"/>
  <c r="A632" i="24"/>
  <c r="E632" i="24" s="1"/>
  <c r="E631" i="18"/>
  <c r="C632" i="18"/>
  <c r="A632" i="18"/>
  <c r="B633" i="18"/>
  <c r="D632" i="18"/>
  <c r="E635" i="34" l="1"/>
  <c r="D636" i="34"/>
  <c r="C636" i="34"/>
  <c r="B637" i="34"/>
  <c r="A636" i="34"/>
  <c r="E633" i="29"/>
  <c r="C634" i="29"/>
  <c r="D634" i="29"/>
  <c r="A634" i="29"/>
  <c r="B635" i="29"/>
  <c r="E634" i="28"/>
  <c r="D635" i="28"/>
  <c r="C635" i="28"/>
  <c r="E634" i="25"/>
  <c r="D635" i="25"/>
  <c r="C635" i="25"/>
  <c r="A635" i="28"/>
  <c r="B636" i="28"/>
  <c r="A635" i="25"/>
  <c r="B636" i="25"/>
  <c r="E633" i="24"/>
  <c r="D634" i="24"/>
  <c r="C634" i="24"/>
  <c r="A634" i="24"/>
  <c r="B635" i="24"/>
  <c r="E632" i="18"/>
  <c r="C633" i="18"/>
  <c r="D633" i="18"/>
  <c r="A633" i="18"/>
  <c r="B634" i="18"/>
  <c r="E636" i="34" l="1"/>
  <c r="D637" i="34"/>
  <c r="C637" i="34"/>
  <c r="A637" i="34"/>
  <c r="B638" i="34"/>
  <c r="E634" i="29"/>
  <c r="C635" i="29"/>
  <c r="B636" i="29"/>
  <c r="D635" i="29"/>
  <c r="A635" i="29"/>
  <c r="E635" i="28"/>
  <c r="D636" i="28"/>
  <c r="C636" i="28"/>
  <c r="E635" i="25"/>
  <c r="D636" i="25"/>
  <c r="C636" i="25"/>
  <c r="B637" i="28"/>
  <c r="A636" i="28"/>
  <c r="B637" i="25"/>
  <c r="A636" i="25"/>
  <c r="E636" i="25" s="1"/>
  <c r="E634" i="24"/>
  <c r="C635" i="24"/>
  <c r="D635" i="24"/>
  <c r="B636" i="24"/>
  <c r="E633" i="18"/>
  <c r="C634" i="18"/>
  <c r="B635" i="18"/>
  <c r="D634" i="18"/>
  <c r="A634" i="18"/>
  <c r="E637" i="34" l="1"/>
  <c r="D638" i="34"/>
  <c r="C638" i="34"/>
  <c r="A638" i="34"/>
  <c r="B639" i="34"/>
  <c r="E635" i="29"/>
  <c r="C636" i="29"/>
  <c r="D636" i="29"/>
  <c r="A636" i="29"/>
  <c r="B637" i="29"/>
  <c r="E636" i="28"/>
  <c r="D637" i="28"/>
  <c r="C637" i="28"/>
  <c r="D637" i="25"/>
  <c r="C637" i="25"/>
  <c r="B638" i="28"/>
  <c r="A637" i="28"/>
  <c r="B638" i="25"/>
  <c r="A637" i="25"/>
  <c r="D636" i="24"/>
  <c r="C636" i="24"/>
  <c r="A635" i="24"/>
  <c r="E635" i="24" s="1"/>
  <c r="B637" i="24"/>
  <c r="E634" i="18"/>
  <c r="C635" i="18"/>
  <c r="B636" i="18"/>
  <c r="D635" i="18"/>
  <c r="A635" i="18"/>
  <c r="E638" i="34" l="1"/>
  <c r="D639" i="34"/>
  <c r="C639" i="34"/>
  <c r="B640" i="34"/>
  <c r="A639" i="34"/>
  <c r="E636" i="29"/>
  <c r="C637" i="29"/>
  <c r="A637" i="29"/>
  <c r="B638" i="29"/>
  <c r="D637" i="29"/>
  <c r="E637" i="28"/>
  <c r="D638" i="28"/>
  <c r="C638" i="28"/>
  <c r="E637" i="25"/>
  <c r="D638" i="25"/>
  <c r="C638" i="25"/>
  <c r="A638" i="28"/>
  <c r="B639" i="28"/>
  <c r="A638" i="25"/>
  <c r="B639" i="25"/>
  <c r="C637" i="24"/>
  <c r="D637" i="24"/>
  <c r="A636" i="24"/>
  <c r="E636" i="24" s="1"/>
  <c r="B638" i="24"/>
  <c r="E635" i="18"/>
  <c r="C636" i="18"/>
  <c r="A636" i="18"/>
  <c r="B637" i="18"/>
  <c r="D636" i="18"/>
  <c r="E639" i="34" l="1"/>
  <c r="D640" i="34"/>
  <c r="C640" i="34"/>
  <c r="B641" i="34"/>
  <c r="A640" i="34"/>
  <c r="E637" i="29"/>
  <c r="C638" i="29"/>
  <c r="D638" i="29"/>
  <c r="A638" i="29"/>
  <c r="B639" i="29"/>
  <c r="E638" i="28"/>
  <c r="D639" i="28"/>
  <c r="C639" i="28"/>
  <c r="E638" i="25"/>
  <c r="D639" i="25"/>
  <c r="C639" i="25"/>
  <c r="A639" i="28"/>
  <c r="E639" i="28" s="1"/>
  <c r="B640" i="28"/>
  <c r="A639" i="25"/>
  <c r="B640" i="25"/>
  <c r="D638" i="24"/>
  <c r="C638" i="24"/>
  <c r="A637" i="24"/>
  <c r="E637" i="24" s="1"/>
  <c r="B639" i="24"/>
  <c r="E636" i="18"/>
  <c r="C637" i="18"/>
  <c r="D637" i="18"/>
  <c r="A637" i="18"/>
  <c r="B638" i="18"/>
  <c r="E640" i="34" l="1"/>
  <c r="D641" i="34"/>
  <c r="C641" i="34"/>
  <c r="A641" i="34"/>
  <c r="B642" i="34"/>
  <c r="E638" i="29"/>
  <c r="C639" i="29"/>
  <c r="D639" i="29"/>
  <c r="A639" i="29"/>
  <c r="B640" i="29"/>
  <c r="D640" i="28"/>
  <c r="C640" i="28"/>
  <c r="E639" i="25"/>
  <c r="D640" i="25"/>
  <c r="C640" i="25"/>
  <c r="B641" i="28"/>
  <c r="A640" i="28"/>
  <c r="B641" i="25"/>
  <c r="A640" i="25"/>
  <c r="C639" i="24"/>
  <c r="D639" i="24"/>
  <c r="A639" i="24"/>
  <c r="B640" i="24"/>
  <c r="A638" i="24"/>
  <c r="E638" i="24" s="1"/>
  <c r="E637" i="18"/>
  <c r="C638" i="18"/>
  <c r="B639" i="18"/>
  <c r="D638" i="18"/>
  <c r="A638" i="18"/>
  <c r="E641" i="34" l="1"/>
  <c r="D642" i="34"/>
  <c r="C642" i="34"/>
  <c r="A642" i="34"/>
  <c r="B643" i="34"/>
  <c r="E639" i="29"/>
  <c r="C640" i="29"/>
  <c r="B641" i="29"/>
  <c r="D640" i="29"/>
  <c r="A640" i="29"/>
  <c r="E640" i="28"/>
  <c r="D641" i="28"/>
  <c r="C641" i="28"/>
  <c r="E640" i="25"/>
  <c r="D641" i="25"/>
  <c r="C641" i="25"/>
  <c r="B642" i="28"/>
  <c r="A641" i="28"/>
  <c r="B642" i="25"/>
  <c r="A641" i="25"/>
  <c r="E639" i="24"/>
  <c r="D640" i="24"/>
  <c r="C640" i="24"/>
  <c r="B641" i="24"/>
  <c r="E638" i="18"/>
  <c r="C639" i="18"/>
  <c r="B640" i="18"/>
  <c r="D639" i="18"/>
  <c r="A639" i="18"/>
  <c r="E642" i="34" l="1"/>
  <c r="D643" i="34"/>
  <c r="C643" i="34"/>
  <c r="B644" i="34"/>
  <c r="A643" i="34"/>
  <c r="E640" i="29"/>
  <c r="C641" i="29"/>
  <c r="B642" i="29"/>
  <c r="D641" i="29"/>
  <c r="A641" i="29"/>
  <c r="E641" i="28"/>
  <c r="D642" i="28"/>
  <c r="C642" i="28"/>
  <c r="E641" i="25"/>
  <c r="D642" i="25"/>
  <c r="C642" i="25"/>
  <c r="A642" i="28"/>
  <c r="B643" i="28"/>
  <c r="A642" i="25"/>
  <c r="B643" i="25"/>
  <c r="D641" i="24"/>
  <c r="C641" i="24"/>
  <c r="A640" i="24"/>
  <c r="E640" i="24" s="1"/>
  <c r="B642" i="24"/>
  <c r="E639" i="18"/>
  <c r="C640" i="18"/>
  <c r="A640" i="18"/>
  <c r="E640" i="18" s="1"/>
  <c r="B641" i="18"/>
  <c r="D640" i="18"/>
  <c r="E643" i="34" l="1"/>
  <c r="D644" i="34"/>
  <c r="C644" i="34"/>
  <c r="B645" i="34"/>
  <c r="A644" i="34"/>
  <c r="E641" i="29"/>
  <c r="C642" i="29"/>
  <c r="A642" i="29"/>
  <c r="B643" i="29"/>
  <c r="D642" i="29"/>
  <c r="E642" i="28"/>
  <c r="D643" i="28"/>
  <c r="C643" i="28"/>
  <c r="E642" i="25"/>
  <c r="D643" i="25"/>
  <c r="C643" i="25"/>
  <c r="A643" i="28"/>
  <c r="B644" i="28"/>
  <c r="A643" i="25"/>
  <c r="B644" i="25"/>
  <c r="C642" i="24"/>
  <c r="D642" i="24"/>
  <c r="B643" i="24"/>
  <c r="A641" i="24"/>
  <c r="E641" i="24" s="1"/>
  <c r="C641" i="18"/>
  <c r="D641" i="18"/>
  <c r="A641" i="18"/>
  <c r="B642" i="18"/>
  <c r="E644" i="34" l="1"/>
  <c r="D645" i="34"/>
  <c r="C645" i="34"/>
  <c r="A645" i="34"/>
  <c r="B646" i="34"/>
  <c r="E642" i="29"/>
  <c r="C643" i="29"/>
  <c r="D643" i="29"/>
  <c r="A643" i="29"/>
  <c r="B644" i="29"/>
  <c r="E643" i="28"/>
  <c r="D644" i="28"/>
  <c r="C644" i="28"/>
  <c r="E643" i="25"/>
  <c r="D644" i="25"/>
  <c r="C644" i="25"/>
  <c r="B645" i="28"/>
  <c r="A644" i="28"/>
  <c r="B645" i="25"/>
  <c r="A644" i="25"/>
  <c r="E644" i="25" s="1"/>
  <c r="D643" i="24"/>
  <c r="C643" i="24"/>
  <c r="A643" i="24"/>
  <c r="B644" i="24"/>
  <c r="A642" i="24"/>
  <c r="E642" i="24" s="1"/>
  <c r="E641" i="18"/>
  <c r="C642" i="18"/>
  <c r="B643" i="18"/>
  <c r="D642" i="18"/>
  <c r="A642" i="18"/>
  <c r="E645" i="34" l="1"/>
  <c r="D646" i="34"/>
  <c r="C646" i="34"/>
  <c r="A646" i="34"/>
  <c r="B647" i="34"/>
  <c r="E643" i="29"/>
  <c r="C644" i="29"/>
  <c r="D644" i="29"/>
  <c r="A644" i="29"/>
  <c r="B645" i="29"/>
  <c r="E644" i="28"/>
  <c r="D645" i="28"/>
  <c r="C645" i="28"/>
  <c r="D645" i="25"/>
  <c r="C645" i="25"/>
  <c r="B646" i="28"/>
  <c r="A645" i="28"/>
  <c r="B646" i="25"/>
  <c r="A645" i="25"/>
  <c r="E643" i="24"/>
  <c r="D644" i="24"/>
  <c r="C644" i="24"/>
  <c r="B645" i="24"/>
  <c r="E642" i="18"/>
  <c r="C643" i="18"/>
  <c r="D643" i="18"/>
  <c r="B644" i="18"/>
  <c r="A643" i="18"/>
  <c r="E646" i="34" l="1"/>
  <c r="D647" i="34"/>
  <c r="C647" i="34"/>
  <c r="B648" i="34"/>
  <c r="A647" i="34"/>
  <c r="E644" i="29"/>
  <c r="C645" i="29"/>
  <c r="A645" i="29"/>
  <c r="B646" i="29"/>
  <c r="D645" i="29"/>
  <c r="E645" i="28"/>
  <c r="D646" i="28"/>
  <c r="C646" i="28"/>
  <c r="E645" i="25"/>
  <c r="D646" i="25"/>
  <c r="C646" i="25"/>
  <c r="A646" i="28"/>
  <c r="B647" i="28"/>
  <c r="A646" i="25"/>
  <c r="E646" i="25" s="1"/>
  <c r="B647" i="25"/>
  <c r="D645" i="24"/>
  <c r="C645" i="24"/>
  <c r="B646" i="24"/>
  <c r="A644" i="24"/>
  <c r="E644" i="24" s="1"/>
  <c r="E643" i="18"/>
  <c r="C644" i="18"/>
  <c r="B645" i="18"/>
  <c r="D644" i="18"/>
  <c r="A644" i="18"/>
  <c r="E647" i="34" l="1"/>
  <c r="D648" i="34"/>
  <c r="C648" i="34"/>
  <c r="B649" i="34"/>
  <c r="A648" i="34"/>
  <c r="E645" i="29"/>
  <c r="C646" i="29"/>
  <c r="B647" i="29"/>
  <c r="A646" i="29"/>
  <c r="D646" i="29"/>
  <c r="E646" i="28"/>
  <c r="D647" i="28"/>
  <c r="C647" i="28"/>
  <c r="D647" i="25"/>
  <c r="C647" i="25"/>
  <c r="A647" i="28"/>
  <c r="B648" i="28"/>
  <c r="A647" i="25"/>
  <c r="B648" i="25"/>
  <c r="D646" i="24"/>
  <c r="C646" i="24"/>
  <c r="A645" i="24"/>
  <c r="E645" i="24" s="1"/>
  <c r="B647" i="24"/>
  <c r="E644" i="18"/>
  <c r="C645" i="18"/>
  <c r="B646" i="18"/>
  <c r="D645" i="18"/>
  <c r="A645" i="18"/>
  <c r="E648" i="34" l="1"/>
  <c r="D649" i="34"/>
  <c r="C649" i="34"/>
  <c r="A649" i="34"/>
  <c r="B650" i="34"/>
  <c r="E646" i="29"/>
  <c r="C647" i="29"/>
  <c r="D647" i="29"/>
  <c r="B648" i="29"/>
  <c r="A647" i="29"/>
  <c r="E647" i="28"/>
  <c r="D648" i="28"/>
  <c r="C648" i="28"/>
  <c r="E647" i="25"/>
  <c r="D648" i="25"/>
  <c r="C648" i="25"/>
  <c r="B649" i="28"/>
  <c r="A648" i="28"/>
  <c r="E648" i="28" s="1"/>
  <c r="B649" i="25"/>
  <c r="A648" i="25"/>
  <c r="C647" i="24"/>
  <c r="D647" i="24"/>
  <c r="B648" i="24"/>
  <c r="A646" i="24"/>
  <c r="E646" i="24" s="1"/>
  <c r="E645" i="18"/>
  <c r="C646" i="18"/>
  <c r="A646" i="18"/>
  <c r="B647" i="18"/>
  <c r="D646" i="18"/>
  <c r="E649" i="34" l="1"/>
  <c r="D650" i="34"/>
  <c r="C650" i="34"/>
  <c r="B651" i="34"/>
  <c r="A650" i="34"/>
  <c r="E647" i="29"/>
  <c r="C648" i="29"/>
  <c r="B649" i="29"/>
  <c r="A648" i="29"/>
  <c r="D648" i="29"/>
  <c r="C649" i="28"/>
  <c r="D649" i="28"/>
  <c r="E648" i="25"/>
  <c r="D649" i="25"/>
  <c r="C649" i="25"/>
  <c r="B650" i="28"/>
  <c r="A649" i="28"/>
  <c r="B650" i="25"/>
  <c r="A649" i="25"/>
  <c r="D648" i="24"/>
  <c r="C648" i="24"/>
  <c r="A647" i="24"/>
  <c r="E647" i="24" s="1"/>
  <c r="B649" i="24"/>
  <c r="E646" i="18"/>
  <c r="C647" i="18"/>
  <c r="D647" i="18"/>
  <c r="B648" i="18"/>
  <c r="A647" i="18"/>
  <c r="E650" i="34" l="1"/>
  <c r="D651" i="34"/>
  <c r="C651" i="34"/>
  <c r="B652" i="34"/>
  <c r="A651" i="34"/>
  <c r="E648" i="29"/>
  <c r="C649" i="29"/>
  <c r="A649" i="29"/>
  <c r="D649" i="29"/>
  <c r="B650" i="29"/>
  <c r="E649" i="28"/>
  <c r="D650" i="28"/>
  <c r="C650" i="28"/>
  <c r="E649" i="25"/>
  <c r="D650" i="25"/>
  <c r="C650" i="25"/>
  <c r="A650" i="28"/>
  <c r="B651" i="28"/>
  <c r="A650" i="25"/>
  <c r="B651" i="25"/>
  <c r="D649" i="24"/>
  <c r="C649" i="24"/>
  <c r="A648" i="24"/>
  <c r="E648" i="24" s="1"/>
  <c r="A649" i="24"/>
  <c r="B650" i="24"/>
  <c r="E647" i="18"/>
  <c r="C648" i="18"/>
  <c r="B649" i="18"/>
  <c r="D648" i="18"/>
  <c r="A648" i="18"/>
  <c r="E651" i="34" l="1"/>
  <c r="D652" i="34"/>
  <c r="C652" i="34"/>
  <c r="B653" i="34"/>
  <c r="A652" i="34"/>
  <c r="E649" i="29"/>
  <c r="C650" i="29"/>
  <c r="A650" i="29"/>
  <c r="B651" i="29"/>
  <c r="D650" i="29"/>
  <c r="E650" i="28"/>
  <c r="D651" i="28"/>
  <c r="C651" i="28"/>
  <c r="E650" i="25"/>
  <c r="D651" i="25"/>
  <c r="C651" i="25"/>
  <c r="A651" i="28"/>
  <c r="B652" i="28"/>
  <c r="A651" i="25"/>
  <c r="B652" i="25"/>
  <c r="E649" i="24"/>
  <c r="D650" i="24"/>
  <c r="C650" i="24"/>
  <c r="B651" i="24"/>
  <c r="A650" i="24"/>
  <c r="E648" i="18"/>
  <c r="C649" i="18"/>
  <c r="B650" i="18"/>
  <c r="D649" i="18"/>
  <c r="A649" i="18"/>
  <c r="E652" i="34" l="1"/>
  <c r="D653" i="34"/>
  <c r="C653" i="34"/>
  <c r="A653" i="34"/>
  <c r="B654" i="34"/>
  <c r="E650" i="29"/>
  <c r="C651" i="29"/>
  <c r="D651" i="29"/>
  <c r="B652" i="29"/>
  <c r="A651" i="29"/>
  <c r="E651" i="28"/>
  <c r="D652" i="28"/>
  <c r="C652" i="28"/>
  <c r="E651" i="25"/>
  <c r="D652" i="25"/>
  <c r="C652" i="25"/>
  <c r="B653" i="28"/>
  <c r="A652" i="28"/>
  <c r="B653" i="25"/>
  <c r="A652" i="25"/>
  <c r="E650" i="24"/>
  <c r="C651" i="24"/>
  <c r="D651" i="24"/>
  <c r="B652" i="24"/>
  <c r="E649" i="18"/>
  <c r="C650" i="18"/>
  <c r="A650" i="18"/>
  <c r="B651" i="18"/>
  <c r="D650" i="18"/>
  <c r="E653" i="34" l="1"/>
  <c r="D654" i="34"/>
  <c r="C654" i="34"/>
  <c r="A654" i="34"/>
  <c r="B655" i="34"/>
  <c r="E651" i="29"/>
  <c r="C652" i="29"/>
  <c r="D652" i="29"/>
  <c r="A652" i="29"/>
  <c r="B653" i="29"/>
  <c r="E652" i="28"/>
  <c r="D653" i="28"/>
  <c r="C653" i="28"/>
  <c r="E652" i="25"/>
  <c r="D653" i="25"/>
  <c r="C653" i="25"/>
  <c r="B654" i="28"/>
  <c r="A653" i="28"/>
  <c r="B654" i="25"/>
  <c r="A653" i="25"/>
  <c r="D652" i="24"/>
  <c r="C652" i="24"/>
  <c r="B653" i="24"/>
  <c r="A651" i="24"/>
  <c r="E651" i="24" s="1"/>
  <c r="E650" i="18"/>
  <c r="C651" i="18"/>
  <c r="D651" i="18"/>
  <c r="B652" i="18"/>
  <c r="A651" i="18"/>
  <c r="E654" i="34" l="1"/>
  <c r="D655" i="34"/>
  <c r="C655" i="34"/>
  <c r="B656" i="34"/>
  <c r="A655" i="34"/>
  <c r="E652" i="29"/>
  <c r="C653" i="29"/>
  <c r="A653" i="29"/>
  <c r="D653" i="29"/>
  <c r="B654" i="29"/>
  <c r="E653" i="28"/>
  <c r="D654" i="28"/>
  <c r="C654" i="28"/>
  <c r="E653" i="25"/>
  <c r="D654" i="25"/>
  <c r="C654" i="25"/>
  <c r="A654" i="28"/>
  <c r="B655" i="28"/>
  <c r="A654" i="25"/>
  <c r="B655" i="25"/>
  <c r="C653" i="24"/>
  <c r="D653" i="24"/>
  <c r="A652" i="24"/>
  <c r="E652" i="24" s="1"/>
  <c r="B654" i="24"/>
  <c r="A653" i="24"/>
  <c r="E651" i="18"/>
  <c r="C652" i="18"/>
  <c r="B653" i="18"/>
  <c r="D652" i="18"/>
  <c r="A652" i="18"/>
  <c r="E655" i="34" l="1"/>
  <c r="D656" i="34"/>
  <c r="C656" i="34"/>
  <c r="B657" i="34"/>
  <c r="A656" i="34"/>
  <c r="E653" i="29"/>
  <c r="C654" i="29"/>
  <c r="D654" i="29"/>
  <c r="A654" i="29"/>
  <c r="B655" i="29"/>
  <c r="E654" i="28"/>
  <c r="D655" i="28"/>
  <c r="C655" i="28"/>
  <c r="E654" i="25"/>
  <c r="D655" i="25"/>
  <c r="C655" i="25"/>
  <c r="A655" i="28"/>
  <c r="B656" i="28"/>
  <c r="A655" i="25"/>
  <c r="B656" i="25"/>
  <c r="E653" i="24"/>
  <c r="D654" i="24"/>
  <c r="C654" i="24"/>
  <c r="A654" i="24"/>
  <c r="B655" i="24"/>
  <c r="E652" i="18"/>
  <c r="C653" i="18"/>
  <c r="B654" i="18"/>
  <c r="D653" i="18"/>
  <c r="A653" i="18"/>
  <c r="E656" i="34" l="1"/>
  <c r="D657" i="34"/>
  <c r="C657" i="34"/>
  <c r="A657" i="34"/>
  <c r="B658" i="34"/>
  <c r="E654" i="29"/>
  <c r="C655" i="29"/>
  <c r="D655" i="29"/>
  <c r="A655" i="29"/>
  <c r="B656" i="29"/>
  <c r="E655" i="28"/>
  <c r="D656" i="28"/>
  <c r="C656" i="28"/>
  <c r="E655" i="25"/>
  <c r="D656" i="25"/>
  <c r="C656" i="25"/>
  <c r="B657" i="28"/>
  <c r="A656" i="28"/>
  <c r="B657" i="25"/>
  <c r="A656" i="25"/>
  <c r="E656" i="25" s="1"/>
  <c r="E654" i="24"/>
  <c r="C655" i="24"/>
  <c r="D655" i="24"/>
  <c r="A655" i="24"/>
  <c r="B656" i="24"/>
  <c r="E653" i="18"/>
  <c r="C654" i="18"/>
  <c r="A654" i="18"/>
  <c r="D654" i="18"/>
  <c r="B655" i="18"/>
  <c r="E657" i="34" l="1"/>
  <c r="D658" i="34"/>
  <c r="C658" i="34"/>
  <c r="B659" i="34"/>
  <c r="A658" i="34"/>
  <c r="E655" i="29"/>
  <c r="C656" i="29"/>
  <c r="B657" i="29"/>
  <c r="D656" i="29"/>
  <c r="A656" i="29"/>
  <c r="E656" i="28"/>
  <c r="D657" i="28"/>
  <c r="C657" i="28"/>
  <c r="D657" i="25"/>
  <c r="C657" i="25"/>
  <c r="B658" i="28"/>
  <c r="A657" i="28"/>
  <c r="E657" i="28" s="1"/>
  <c r="B658" i="25"/>
  <c r="A657" i="25"/>
  <c r="E655" i="24"/>
  <c r="D656" i="24"/>
  <c r="C656" i="24"/>
  <c r="B657" i="24"/>
  <c r="E654" i="18"/>
  <c r="C655" i="18"/>
  <c r="D655" i="18"/>
  <c r="A655" i="18"/>
  <c r="B656" i="18"/>
  <c r="E658" i="34" l="1"/>
  <c r="D659" i="34"/>
  <c r="C659" i="34"/>
  <c r="B660" i="34"/>
  <c r="A659" i="34"/>
  <c r="E656" i="29"/>
  <c r="C657" i="29"/>
  <c r="B658" i="29"/>
  <c r="A657" i="29"/>
  <c r="D657" i="29"/>
  <c r="D658" i="28"/>
  <c r="C658" i="28"/>
  <c r="E657" i="25"/>
  <c r="D658" i="25"/>
  <c r="C658" i="25"/>
  <c r="A658" i="28"/>
  <c r="B659" i="28"/>
  <c r="A658" i="25"/>
  <c r="B659" i="25"/>
  <c r="D657" i="24"/>
  <c r="C657" i="24"/>
  <c r="A657" i="24"/>
  <c r="B658" i="24"/>
  <c r="A656" i="24"/>
  <c r="E656" i="24" s="1"/>
  <c r="E655" i="18"/>
  <c r="C656" i="18"/>
  <c r="B657" i="18"/>
  <c r="D656" i="18"/>
  <c r="A656" i="18"/>
  <c r="E659" i="34" l="1"/>
  <c r="D660" i="34"/>
  <c r="C660" i="34"/>
  <c r="A660" i="34"/>
  <c r="B661" i="34"/>
  <c r="E657" i="29"/>
  <c r="C658" i="29"/>
  <c r="A658" i="29"/>
  <c r="B659" i="29"/>
  <c r="D658" i="29"/>
  <c r="E658" i="28"/>
  <c r="D659" i="28"/>
  <c r="C659" i="28"/>
  <c r="F658" i="25"/>
  <c r="E659" i="25" s="1"/>
  <c r="E658" i="25"/>
  <c r="D659" i="25"/>
  <c r="C659" i="25"/>
  <c r="A659" i="28"/>
  <c r="B660" i="28"/>
  <c r="A659" i="25"/>
  <c r="B660" i="25"/>
  <c r="E657" i="24"/>
  <c r="C658" i="24"/>
  <c r="D658" i="24"/>
  <c r="B659" i="24"/>
  <c r="A658" i="24"/>
  <c r="E656" i="18"/>
  <c r="C657" i="18"/>
  <c r="B658" i="18"/>
  <c r="D657" i="18"/>
  <c r="A657" i="18"/>
  <c r="E660" i="34" l="1"/>
  <c r="D661" i="34"/>
  <c r="C661" i="34"/>
  <c r="A661" i="34"/>
  <c r="B662" i="34"/>
  <c r="E658" i="29"/>
  <c r="C659" i="29"/>
  <c r="A659" i="29"/>
  <c r="B660" i="29"/>
  <c r="D659" i="29"/>
  <c r="E659" i="28"/>
  <c r="D660" i="28"/>
  <c r="C660" i="28"/>
  <c r="E660" i="25"/>
  <c r="D660" i="25"/>
  <c r="C660" i="25"/>
  <c r="A660" i="28"/>
  <c r="B661" i="28"/>
  <c r="A660" i="25"/>
  <c r="B661" i="25"/>
  <c r="F658" i="24"/>
  <c r="E659" i="24" s="1"/>
  <c r="E658" i="24"/>
  <c r="D659" i="24"/>
  <c r="C659" i="24"/>
  <c r="B660" i="24"/>
  <c r="E657" i="18"/>
  <c r="C658" i="18"/>
  <c r="A658" i="18"/>
  <c r="B659" i="18"/>
  <c r="D658" i="18"/>
  <c r="E661" i="34" l="1"/>
  <c r="D662" i="34"/>
  <c r="C662" i="34"/>
  <c r="B663" i="34"/>
  <c r="A662" i="34"/>
  <c r="E659" i="29"/>
  <c r="C660" i="29"/>
  <c r="D660" i="29"/>
  <c r="A660" i="29"/>
  <c r="B661" i="29"/>
  <c r="E660" i="28"/>
  <c r="D661" i="28"/>
  <c r="C661" i="28"/>
  <c r="D661" i="25"/>
  <c r="C661" i="25"/>
  <c r="B662" i="28"/>
  <c r="A661" i="28"/>
  <c r="B662" i="25"/>
  <c r="A661" i="25"/>
  <c r="E660" i="24"/>
  <c r="D660" i="24"/>
  <c r="C660" i="24"/>
  <c r="A659" i="24"/>
  <c r="B661" i="24"/>
  <c r="E661" i="24" s="1"/>
  <c r="E658" i="18"/>
  <c r="C659" i="18"/>
  <c r="D659" i="18"/>
  <c r="A659" i="18"/>
  <c r="B660" i="18"/>
  <c r="E662" i="34" l="1"/>
  <c r="D663" i="34"/>
  <c r="C663" i="34"/>
  <c r="B664" i="34"/>
  <c r="A663" i="34"/>
  <c r="E660" i="29"/>
  <c r="C661" i="29"/>
  <c r="D661" i="29"/>
  <c r="A661" i="29"/>
  <c r="B662" i="29"/>
  <c r="E661" i="28"/>
  <c r="D662" i="28"/>
  <c r="C662" i="28"/>
  <c r="E661" i="25"/>
  <c r="D662" i="25"/>
  <c r="C662" i="25"/>
  <c r="B663" i="28"/>
  <c r="A662" i="28"/>
  <c r="B663" i="25"/>
  <c r="A662" i="25"/>
  <c r="D661" i="24"/>
  <c r="C661" i="24"/>
  <c r="A660" i="24"/>
  <c r="B662" i="24"/>
  <c r="E662" i="24" s="1"/>
  <c r="E659" i="18"/>
  <c r="C660" i="18"/>
  <c r="B661" i="18"/>
  <c r="D660" i="18"/>
  <c r="A660" i="18"/>
  <c r="E663" i="34" l="1"/>
  <c r="D664" i="34"/>
  <c r="C664" i="34"/>
  <c r="B665" i="34"/>
  <c r="A664" i="34"/>
  <c r="E661" i="29"/>
  <c r="C662" i="29"/>
  <c r="D662" i="29"/>
  <c r="A662" i="29"/>
  <c r="B663" i="29"/>
  <c r="E662" i="28"/>
  <c r="D663" i="28"/>
  <c r="C663" i="28"/>
  <c r="E662" i="25"/>
  <c r="D663" i="25"/>
  <c r="C663" i="25"/>
  <c r="A663" i="28"/>
  <c r="B664" i="28"/>
  <c r="A663" i="25"/>
  <c r="B664" i="25"/>
  <c r="D662" i="24"/>
  <c r="C662" i="24"/>
  <c r="A661" i="24"/>
  <c r="B663" i="24"/>
  <c r="E663" i="24" s="1"/>
  <c r="E660" i="18"/>
  <c r="C661" i="18"/>
  <c r="B662" i="18"/>
  <c r="D661" i="18"/>
  <c r="A661" i="18"/>
  <c r="E664" i="34" l="1"/>
  <c r="D665" i="34"/>
  <c r="C665" i="34"/>
  <c r="A665" i="34"/>
  <c r="B666" i="34"/>
  <c r="E662" i="29"/>
  <c r="C663" i="29"/>
  <c r="D663" i="29"/>
  <c r="A663" i="29"/>
  <c r="B664" i="29"/>
  <c r="E663" i="28"/>
  <c r="D664" i="28"/>
  <c r="C664" i="28"/>
  <c r="E663" i="25"/>
  <c r="D664" i="25"/>
  <c r="C664" i="25"/>
  <c r="A664" i="28"/>
  <c r="B665" i="28"/>
  <c r="A664" i="25"/>
  <c r="B665" i="25"/>
  <c r="C663" i="24"/>
  <c r="D663" i="24"/>
  <c r="B664" i="24"/>
  <c r="E664" i="24" s="1"/>
  <c r="A662" i="24"/>
  <c r="E661" i="18"/>
  <c r="C662" i="18"/>
  <c r="A662" i="18"/>
  <c r="D662" i="18"/>
  <c r="B663" i="18"/>
  <c r="E665" i="34" l="1"/>
  <c r="D666" i="34"/>
  <c r="C666" i="34"/>
  <c r="B667" i="34"/>
  <c r="A666" i="34"/>
  <c r="E663" i="29"/>
  <c r="C664" i="29"/>
  <c r="D664" i="29"/>
  <c r="A664" i="29"/>
  <c r="B665" i="29"/>
  <c r="E664" i="28"/>
  <c r="D665" i="28"/>
  <c r="C665" i="28"/>
  <c r="E664" i="25"/>
  <c r="D665" i="25"/>
  <c r="C665" i="25"/>
  <c r="B666" i="28"/>
  <c r="A665" i="28"/>
  <c r="B666" i="25"/>
  <c r="A665" i="25"/>
  <c r="D664" i="24"/>
  <c r="C664" i="24"/>
  <c r="B665" i="24"/>
  <c r="E665" i="24" s="1"/>
  <c r="A663" i="24"/>
  <c r="E662" i="18"/>
  <c r="C663" i="18"/>
  <c r="D663" i="18"/>
  <c r="A663" i="18"/>
  <c r="B664" i="18"/>
  <c r="E666" i="34" l="1"/>
  <c r="D667" i="34"/>
  <c r="C667" i="34"/>
  <c r="A667" i="34"/>
  <c r="E664" i="29"/>
  <c r="C665" i="29"/>
  <c r="D665" i="29"/>
  <c r="A665" i="29"/>
  <c r="B666" i="29"/>
  <c r="E665" i="28"/>
  <c r="D666" i="28"/>
  <c r="C666" i="28"/>
  <c r="E665" i="25"/>
  <c r="D666" i="25"/>
  <c r="C666" i="25"/>
  <c r="B667" i="28"/>
  <c r="A666" i="28"/>
  <c r="B667" i="25"/>
  <c r="A666" i="25"/>
  <c r="D665" i="24"/>
  <c r="C665" i="24"/>
  <c r="A664" i="24"/>
  <c r="B666" i="24"/>
  <c r="E666" i="24" s="1"/>
  <c r="E663" i="18"/>
  <c r="C664" i="18"/>
  <c r="B665" i="18"/>
  <c r="D664" i="18"/>
  <c r="A664" i="18"/>
  <c r="E667" i="34" l="1"/>
  <c r="E665" i="29"/>
  <c r="C666" i="29"/>
  <c r="B667" i="29"/>
  <c r="D666" i="29"/>
  <c r="A666" i="29"/>
  <c r="E666" i="28"/>
  <c r="D667" i="28"/>
  <c r="C667" i="28"/>
  <c r="E666" i="25"/>
  <c r="D667" i="25"/>
  <c r="C667" i="25"/>
  <c r="A667" i="28"/>
  <c r="B668" i="28"/>
  <c r="A667" i="25"/>
  <c r="B668" i="25"/>
  <c r="C666" i="24"/>
  <c r="D666" i="24"/>
  <c r="A665" i="24"/>
  <c r="A666" i="24"/>
  <c r="B667" i="24"/>
  <c r="E667" i="24" s="1"/>
  <c r="E664" i="18"/>
  <c r="C665" i="18"/>
  <c r="B666" i="18"/>
  <c r="D665" i="18"/>
  <c r="A665" i="18"/>
  <c r="G3" i="36" l="1"/>
  <c r="H2" i="36"/>
  <c r="G2" i="36"/>
  <c r="H4" i="36"/>
  <c r="H3" i="36"/>
  <c r="H6" i="36"/>
  <c r="G4" i="36"/>
  <c r="G7" i="36"/>
  <c r="G6" i="36"/>
  <c r="H5" i="36"/>
  <c r="G5" i="36"/>
  <c r="G8" i="36"/>
  <c r="H8" i="36"/>
  <c r="H7" i="36"/>
  <c r="H9" i="36"/>
  <c r="H11" i="36"/>
  <c r="G11" i="36"/>
  <c r="G9" i="36"/>
  <c r="H12" i="36"/>
  <c r="G14" i="36"/>
  <c r="H10" i="36"/>
  <c r="G12" i="36"/>
  <c r="H14" i="36"/>
  <c r="G10" i="36"/>
  <c r="H13" i="36"/>
  <c r="G13" i="36"/>
  <c r="G18" i="36"/>
  <c r="H15" i="36"/>
  <c r="G15" i="36"/>
  <c r="G16" i="36"/>
  <c r="H17" i="36"/>
  <c r="H16" i="36"/>
  <c r="G20" i="36"/>
  <c r="H18" i="36"/>
  <c r="H19" i="36"/>
  <c r="G17" i="36"/>
  <c r="G22" i="36"/>
  <c r="H21" i="36"/>
  <c r="G19" i="36"/>
  <c r="H20" i="36"/>
  <c r="G21" i="36"/>
  <c r="G23" i="36"/>
  <c r="H22" i="36"/>
  <c r="H23" i="36"/>
  <c r="G26" i="36"/>
  <c r="H24" i="36"/>
  <c r="H25" i="36"/>
  <c r="G24" i="36"/>
  <c r="H26" i="36"/>
  <c r="G25" i="36"/>
  <c r="G28" i="36"/>
  <c r="G27" i="36"/>
  <c r="H27" i="36"/>
  <c r="H28" i="36"/>
  <c r="G29" i="36"/>
  <c r="H29" i="36"/>
  <c r="G30" i="36"/>
  <c r="H31" i="36"/>
  <c r="G32" i="36"/>
  <c r="H33" i="36"/>
  <c r="H30" i="36"/>
  <c r="G31" i="36"/>
  <c r="H34" i="36"/>
  <c r="H32" i="36"/>
  <c r="G33" i="36"/>
  <c r="G34" i="36"/>
  <c r="G35" i="36"/>
  <c r="H38" i="36"/>
  <c r="H35" i="36"/>
  <c r="G37" i="36"/>
  <c r="G36" i="36"/>
  <c r="H36" i="36"/>
  <c r="H37" i="36"/>
  <c r="G39" i="36"/>
  <c r="G38" i="36"/>
  <c r="H39" i="36"/>
  <c r="G40" i="36"/>
  <c r="G41" i="36"/>
  <c r="H40" i="36"/>
  <c r="H41" i="36"/>
  <c r="H42" i="36"/>
  <c r="G42" i="36"/>
  <c r="H44" i="36"/>
  <c r="H45" i="36"/>
  <c r="G43" i="36"/>
  <c r="G44" i="36"/>
  <c r="H46" i="36"/>
  <c r="G47" i="36"/>
  <c r="G46" i="36"/>
  <c r="H43" i="36"/>
  <c r="G45" i="36"/>
  <c r="H50" i="36"/>
  <c r="H49" i="36"/>
  <c r="G49" i="36"/>
  <c r="H47" i="36"/>
  <c r="H48" i="36"/>
  <c r="G48" i="36"/>
  <c r="G50" i="36"/>
  <c r="H51" i="36"/>
  <c r="G51" i="36"/>
  <c r="H53" i="36"/>
  <c r="H52" i="36"/>
  <c r="G52" i="36"/>
  <c r="G54" i="36"/>
  <c r="G55" i="36"/>
  <c r="G53" i="36"/>
  <c r="G57" i="36"/>
  <c r="H54" i="36"/>
  <c r="H55" i="36"/>
  <c r="H56" i="36"/>
  <c r="G56" i="36"/>
  <c r="H57" i="36"/>
  <c r="G58" i="36"/>
  <c r="G59" i="36"/>
  <c r="H58" i="36"/>
  <c r="H59" i="36"/>
  <c r="G62" i="36"/>
  <c r="G61" i="36"/>
  <c r="H61" i="36"/>
  <c r="G60" i="36"/>
  <c r="H60" i="36"/>
  <c r="G63" i="36"/>
  <c r="H62" i="36"/>
  <c r="G64" i="36"/>
  <c r="H64" i="36"/>
  <c r="H63" i="36"/>
  <c r="H65" i="36"/>
  <c r="G65" i="36"/>
  <c r="G67" i="36"/>
  <c r="H66" i="36"/>
  <c r="H70" i="36"/>
  <c r="H67" i="36"/>
  <c r="G68" i="36"/>
  <c r="G66" i="36"/>
  <c r="G70" i="36"/>
  <c r="G71" i="36"/>
  <c r="H68" i="36"/>
  <c r="G69" i="36"/>
  <c r="H71" i="36"/>
  <c r="H69" i="36"/>
  <c r="H72" i="36"/>
  <c r="H73" i="36"/>
  <c r="G74" i="36"/>
  <c r="G72" i="36"/>
  <c r="G73" i="36"/>
  <c r="H74" i="36"/>
  <c r="H75" i="36"/>
  <c r="G75" i="36"/>
  <c r="H77" i="36"/>
  <c r="H78" i="36"/>
  <c r="G76" i="36"/>
  <c r="H76" i="36"/>
  <c r="G77" i="36"/>
  <c r="H81" i="36"/>
  <c r="G79" i="36"/>
  <c r="H80" i="36"/>
  <c r="G80" i="36"/>
  <c r="H79" i="36"/>
  <c r="G78" i="36"/>
  <c r="G81" i="36"/>
  <c r="H84" i="36"/>
  <c r="G82" i="36"/>
  <c r="H82" i="36"/>
  <c r="H83" i="36"/>
  <c r="G83" i="36"/>
  <c r="H86" i="36"/>
  <c r="G85" i="36"/>
  <c r="G84" i="36"/>
  <c r="G86" i="36"/>
  <c r="H85" i="36"/>
  <c r="G87" i="36"/>
  <c r="H87" i="36"/>
  <c r="G91" i="36"/>
  <c r="G88" i="36"/>
  <c r="G89" i="36"/>
  <c r="H89" i="36"/>
  <c r="H88" i="36"/>
  <c r="H91" i="36"/>
  <c r="G90" i="36"/>
  <c r="H90" i="36"/>
  <c r="H92" i="36"/>
  <c r="H95" i="36"/>
  <c r="G92" i="36"/>
  <c r="H93" i="36"/>
  <c r="H94" i="36"/>
  <c r="G94" i="36"/>
  <c r="G93" i="36"/>
  <c r="G97" i="36"/>
  <c r="G95" i="36"/>
  <c r="H96" i="36"/>
  <c r="G96" i="36"/>
  <c r="H97" i="36"/>
  <c r="G99" i="36"/>
  <c r="G98" i="36"/>
  <c r="H98" i="36"/>
  <c r="H102" i="36"/>
  <c r="H99" i="36"/>
  <c r="H101" i="36"/>
  <c r="H100" i="36"/>
  <c r="G100" i="36"/>
  <c r="G101" i="36"/>
  <c r="G102" i="36"/>
  <c r="G104" i="36"/>
  <c r="H103" i="36"/>
  <c r="G103" i="36"/>
  <c r="G105" i="36"/>
  <c r="G106" i="36"/>
  <c r="H105" i="36"/>
  <c r="H104" i="36"/>
  <c r="H106" i="36"/>
  <c r="H107" i="36"/>
  <c r="G108" i="36"/>
  <c r="G107" i="36"/>
  <c r="H108" i="36"/>
  <c r="H109" i="36"/>
  <c r="H110" i="36"/>
  <c r="G110" i="36"/>
  <c r="G109" i="36"/>
  <c r="H113" i="36"/>
  <c r="H111" i="36"/>
  <c r="G111" i="36"/>
  <c r="G112" i="36"/>
  <c r="H112" i="36"/>
  <c r="G115" i="36"/>
  <c r="G114" i="36"/>
  <c r="G113" i="36"/>
  <c r="H114" i="36"/>
  <c r="H115" i="36"/>
  <c r="G118" i="36"/>
  <c r="G116" i="36"/>
  <c r="H118" i="36"/>
  <c r="H116" i="36"/>
  <c r="G117" i="36"/>
  <c r="H117" i="36"/>
  <c r="G119" i="36"/>
  <c r="H119" i="36"/>
  <c r="H121" i="36"/>
  <c r="G121" i="36"/>
  <c r="G120" i="36"/>
  <c r="H120" i="36"/>
  <c r="G123" i="36"/>
  <c r="H122" i="36"/>
  <c r="G122" i="36"/>
  <c r="H123" i="36"/>
  <c r="G124" i="36"/>
  <c r="G125" i="36"/>
  <c r="H124" i="36"/>
  <c r="H125" i="36"/>
  <c r="G126" i="36"/>
  <c r="H127" i="36"/>
  <c r="H126" i="36"/>
  <c r="G128" i="36"/>
  <c r="G127" i="36"/>
  <c r="H128" i="36"/>
  <c r="G130" i="36"/>
  <c r="H129" i="36"/>
  <c r="H130" i="36"/>
  <c r="G129" i="36"/>
  <c r="H131" i="36"/>
  <c r="G131" i="36"/>
  <c r="G132" i="36"/>
  <c r="H134" i="36"/>
  <c r="H133" i="36"/>
  <c r="H132" i="36"/>
  <c r="G133" i="36"/>
  <c r="G134" i="36"/>
  <c r="H135" i="36"/>
  <c r="G139" i="36"/>
  <c r="H136" i="36"/>
  <c r="G136" i="36"/>
  <c r="H137" i="36"/>
  <c r="G135" i="36"/>
  <c r="G137" i="36"/>
  <c r="H138" i="36"/>
  <c r="G138" i="36"/>
  <c r="H139" i="36"/>
  <c r="G140" i="36"/>
  <c r="G142" i="36"/>
  <c r="H140" i="36"/>
  <c r="G141" i="36"/>
  <c r="H141" i="36"/>
  <c r="H142" i="36"/>
  <c r="G143" i="36"/>
  <c r="H144" i="36"/>
  <c r="H143" i="36"/>
  <c r="G146" i="36"/>
  <c r="G145" i="36"/>
  <c r="G144" i="36"/>
  <c r="H146" i="36"/>
  <c r="H145" i="36"/>
  <c r="G148" i="36"/>
  <c r="H148" i="36"/>
  <c r="H147" i="36"/>
  <c r="H149" i="36"/>
  <c r="G147" i="36"/>
  <c r="G149" i="36"/>
  <c r="H150" i="36"/>
  <c r="G150" i="36"/>
  <c r="G151" i="36"/>
  <c r="H151" i="36"/>
  <c r="G152" i="36"/>
  <c r="H152" i="36"/>
  <c r="G154" i="36"/>
  <c r="H153" i="36"/>
  <c r="G153" i="36"/>
  <c r="H154" i="36"/>
  <c r="H157" i="36"/>
  <c r="G155" i="36"/>
  <c r="G156" i="36"/>
  <c r="G159" i="36"/>
  <c r="H155" i="36"/>
  <c r="H156" i="36"/>
  <c r="G157" i="36"/>
  <c r="H158" i="36"/>
  <c r="H161" i="36"/>
  <c r="H159" i="36"/>
  <c r="G158" i="36"/>
  <c r="G162" i="36"/>
  <c r="G160" i="36"/>
  <c r="H160" i="36"/>
  <c r="H162" i="36"/>
  <c r="G163" i="36"/>
  <c r="H163" i="36"/>
  <c r="G161" i="36"/>
  <c r="H164" i="36"/>
  <c r="G165" i="36"/>
  <c r="G166" i="36"/>
  <c r="H165" i="36"/>
  <c r="H166" i="36"/>
  <c r="G164" i="36"/>
  <c r="H167" i="36"/>
  <c r="G167" i="36"/>
  <c r="H169" i="36"/>
  <c r="G168" i="36"/>
  <c r="H170" i="36"/>
  <c r="G171" i="36"/>
  <c r="G169" i="36"/>
  <c r="G170" i="36"/>
  <c r="H168" i="36"/>
  <c r="H171" i="36"/>
  <c r="H173" i="36"/>
  <c r="G174" i="36"/>
  <c r="G172" i="36"/>
  <c r="G173" i="36"/>
  <c r="H172" i="36"/>
  <c r="G177" i="36"/>
  <c r="G175" i="36"/>
  <c r="G178" i="36"/>
  <c r="H175" i="36"/>
  <c r="H174" i="36"/>
  <c r="H176" i="36"/>
  <c r="G176" i="36"/>
  <c r="H177" i="36"/>
  <c r="H178" i="36"/>
  <c r="H179" i="36"/>
  <c r="H180" i="36"/>
  <c r="G179" i="36"/>
  <c r="G181" i="36"/>
  <c r="G180" i="36"/>
  <c r="G183" i="36"/>
  <c r="H181" i="36"/>
  <c r="G182" i="36"/>
  <c r="H184" i="36"/>
  <c r="H182" i="36"/>
  <c r="H186" i="36"/>
  <c r="H183" i="36"/>
  <c r="G184" i="36"/>
  <c r="G185" i="36"/>
  <c r="H185" i="36"/>
  <c r="G186" i="36"/>
  <c r="H189" i="36"/>
  <c r="G188" i="36"/>
  <c r="H187" i="36"/>
  <c r="G187" i="36"/>
  <c r="H190" i="36"/>
  <c r="G191" i="36"/>
  <c r="G189" i="36"/>
  <c r="H188" i="36"/>
  <c r="G190" i="36"/>
  <c r="G192" i="36"/>
  <c r="H194" i="36"/>
  <c r="H192" i="36"/>
  <c r="H191" i="36"/>
  <c r="H193" i="36"/>
  <c r="G194" i="36"/>
  <c r="G196" i="36"/>
  <c r="H196" i="36"/>
  <c r="G193" i="36"/>
  <c r="G195" i="36"/>
  <c r="H195" i="36"/>
  <c r="G197" i="36"/>
  <c r="H197" i="36"/>
  <c r="G201" i="36"/>
  <c r="G198" i="36"/>
  <c r="G200" i="36"/>
  <c r="G199" i="36"/>
  <c r="H198" i="36"/>
  <c r="H199" i="36"/>
  <c r="G202" i="36"/>
  <c r="H200" i="36"/>
  <c r="H201" i="36"/>
  <c r="H204" i="36"/>
  <c r="H203" i="36"/>
  <c r="G203" i="36"/>
  <c r="H202" i="36"/>
  <c r="G205" i="36"/>
  <c r="G204" i="36"/>
  <c r="H205" i="36"/>
  <c r="G206" i="36"/>
  <c r="H206" i="36"/>
  <c r="G207" i="36"/>
  <c r="G208" i="36"/>
  <c r="H208" i="36"/>
  <c r="H207" i="36"/>
  <c r="G210" i="36"/>
  <c r="H209" i="36"/>
  <c r="G209" i="36"/>
  <c r="H210" i="36"/>
  <c r="H211" i="36"/>
  <c r="H212" i="36"/>
  <c r="G212" i="36"/>
  <c r="G211" i="36"/>
  <c r="H213" i="36"/>
  <c r="G213" i="36"/>
  <c r="H214" i="36"/>
  <c r="G215" i="36"/>
  <c r="G214" i="36"/>
  <c r="H215" i="36"/>
  <c r="G218" i="36"/>
  <c r="G216" i="36"/>
  <c r="H216" i="36"/>
  <c r="H219" i="36"/>
  <c r="G220" i="36"/>
  <c r="H218" i="36"/>
  <c r="G217" i="36"/>
  <c r="H217" i="36"/>
  <c r="H220" i="36"/>
  <c r="G219" i="36"/>
  <c r="G224" i="36"/>
  <c r="G222" i="36"/>
  <c r="H222" i="36"/>
  <c r="G221" i="36"/>
  <c r="H221" i="36"/>
  <c r="H223" i="36"/>
  <c r="H226" i="36"/>
  <c r="H224" i="36"/>
  <c r="G223" i="36"/>
  <c r="H225" i="36"/>
  <c r="G226" i="36"/>
  <c r="H227" i="36"/>
  <c r="G225" i="36"/>
  <c r="G227" i="36"/>
  <c r="G228" i="36"/>
  <c r="H231" i="36"/>
  <c r="G229" i="36"/>
  <c r="H228" i="36"/>
  <c r="H230" i="36"/>
  <c r="H229" i="36"/>
  <c r="G231" i="36"/>
  <c r="G230" i="36"/>
  <c r="H233" i="36"/>
  <c r="H232" i="36"/>
  <c r="G234" i="36"/>
  <c r="G233" i="36"/>
  <c r="G232" i="36"/>
  <c r="G236" i="36"/>
  <c r="H235" i="36"/>
  <c r="H234" i="36"/>
  <c r="G235" i="36"/>
  <c r="G237" i="36"/>
  <c r="H237" i="36"/>
  <c r="H236" i="36"/>
  <c r="G238" i="36"/>
  <c r="H238" i="36"/>
  <c r="G242" i="36"/>
  <c r="H241" i="36"/>
  <c r="H240" i="36"/>
  <c r="G239" i="36"/>
  <c r="G240" i="36"/>
  <c r="H239" i="36"/>
  <c r="H242" i="36"/>
  <c r="G241" i="36"/>
  <c r="G244" i="36"/>
  <c r="H244" i="36"/>
  <c r="H243" i="36"/>
  <c r="G243" i="36"/>
  <c r="G247" i="36"/>
  <c r="H245" i="36"/>
  <c r="H246" i="36"/>
  <c r="G246" i="36"/>
  <c r="G245" i="36"/>
  <c r="G248" i="36"/>
  <c r="H247" i="36"/>
  <c r="G250" i="36"/>
  <c r="H249" i="36"/>
  <c r="H248" i="36"/>
  <c r="H250" i="36"/>
  <c r="G249" i="36"/>
  <c r="H251" i="36"/>
  <c r="H252" i="36"/>
  <c r="H253" i="36"/>
  <c r="G251" i="36"/>
  <c r="G252" i="36"/>
  <c r="G253" i="36"/>
  <c r="H257" i="36"/>
  <c r="H254" i="36"/>
  <c r="G254" i="36"/>
  <c r="H255" i="36"/>
  <c r="H258" i="36"/>
  <c r="G256" i="36"/>
  <c r="H256" i="36"/>
  <c r="G255" i="36"/>
  <c r="G258" i="36"/>
  <c r="G257" i="36"/>
  <c r="H259" i="36"/>
  <c r="G259" i="36"/>
  <c r="G261" i="36"/>
  <c r="G262" i="36"/>
  <c r="G260" i="36"/>
  <c r="G264" i="36"/>
  <c r="H261" i="36"/>
  <c r="H260" i="36"/>
  <c r="H262" i="36"/>
  <c r="H264" i="36"/>
  <c r="G263" i="36"/>
  <c r="H263" i="36"/>
  <c r="H265" i="36"/>
  <c r="G265" i="36"/>
  <c r="H266" i="36"/>
  <c r="G267" i="36"/>
  <c r="H269" i="36"/>
  <c r="G266" i="36"/>
  <c r="H268" i="36"/>
  <c r="G268" i="36"/>
  <c r="H267" i="36"/>
  <c r="G270" i="36"/>
  <c r="G271" i="36"/>
  <c r="G269" i="36"/>
  <c r="H271" i="36"/>
  <c r="H270" i="36"/>
  <c r="G272" i="36"/>
  <c r="H274" i="36"/>
  <c r="G274" i="36"/>
  <c r="H273" i="36"/>
  <c r="H272" i="36"/>
  <c r="G273" i="36"/>
  <c r="G276" i="36"/>
  <c r="G275" i="36"/>
  <c r="H275" i="36"/>
  <c r="H276" i="36"/>
  <c r="G279" i="36"/>
  <c r="G277" i="36"/>
  <c r="G278" i="36"/>
  <c r="H278" i="36"/>
  <c r="H277" i="36"/>
  <c r="G281" i="36"/>
  <c r="H279" i="36"/>
  <c r="H280" i="36"/>
  <c r="H284" i="36"/>
  <c r="H282" i="36"/>
  <c r="G284" i="36"/>
  <c r="G283" i="36"/>
  <c r="G282" i="36"/>
  <c r="H281" i="36"/>
  <c r="G280" i="36"/>
  <c r="H286" i="36"/>
  <c r="H283" i="36"/>
  <c r="H288" i="36"/>
  <c r="H285" i="36"/>
  <c r="G286" i="36"/>
  <c r="G285" i="36"/>
  <c r="G288" i="36"/>
  <c r="G287" i="36"/>
  <c r="H287" i="36"/>
  <c r="H289" i="36"/>
  <c r="H291" i="36"/>
  <c r="G289" i="36"/>
  <c r="H290" i="36"/>
  <c r="G291" i="36"/>
  <c r="G290" i="36"/>
  <c r="H292" i="36"/>
  <c r="G293" i="36"/>
  <c r="G294" i="36"/>
  <c r="H293" i="36"/>
  <c r="G292" i="36"/>
  <c r="H294" i="36"/>
  <c r="G296" i="36"/>
  <c r="H295" i="36"/>
  <c r="G295" i="36"/>
  <c r="H296" i="36"/>
  <c r="G298" i="36"/>
  <c r="H299" i="36"/>
  <c r="H298" i="36"/>
  <c r="G300" i="36"/>
  <c r="G297" i="36"/>
  <c r="H297" i="36"/>
  <c r="G299" i="36"/>
  <c r="G302" i="36"/>
  <c r="H300" i="36"/>
  <c r="H302" i="36"/>
  <c r="G301" i="36"/>
  <c r="H301" i="36"/>
  <c r="H304" i="36"/>
  <c r="G303" i="36"/>
  <c r="G305" i="36"/>
  <c r="H303" i="36"/>
  <c r="G304" i="36"/>
  <c r="H305" i="36"/>
  <c r="H306" i="36"/>
  <c r="G307" i="36"/>
  <c r="H308" i="36"/>
  <c r="H309" i="36"/>
  <c r="H307" i="36"/>
  <c r="G309" i="36"/>
  <c r="G308" i="36"/>
  <c r="G311" i="36"/>
  <c r="G306" i="36"/>
  <c r="G313" i="36"/>
  <c r="H310" i="36"/>
  <c r="H311" i="36"/>
  <c r="G310" i="36"/>
  <c r="H312" i="36"/>
  <c r="H313" i="36"/>
  <c r="G312" i="36"/>
  <c r="H314" i="36"/>
  <c r="G315" i="36"/>
  <c r="G316" i="36"/>
  <c r="G314" i="36"/>
  <c r="G317" i="36"/>
  <c r="H315" i="36"/>
  <c r="G318" i="36"/>
  <c r="H317" i="36"/>
  <c r="G319" i="36"/>
  <c r="G320" i="36"/>
  <c r="H319" i="36"/>
  <c r="H318" i="36"/>
  <c r="H316" i="36"/>
  <c r="H320" i="36"/>
  <c r="H322" i="36"/>
  <c r="G322" i="36"/>
  <c r="G321" i="36"/>
  <c r="H321" i="36"/>
  <c r="H323" i="36"/>
  <c r="H325" i="36"/>
  <c r="G323" i="36"/>
  <c r="G324" i="36"/>
  <c r="H324" i="36"/>
  <c r="G325" i="36"/>
  <c r="G326" i="36"/>
  <c r="G329" i="36"/>
  <c r="H326" i="36"/>
  <c r="G327" i="36"/>
  <c r="G328" i="36"/>
  <c r="H327" i="36"/>
  <c r="H328" i="36"/>
  <c r="G331" i="36"/>
  <c r="H330" i="36"/>
  <c r="H329" i="36"/>
  <c r="G334" i="36"/>
  <c r="G330" i="36"/>
  <c r="H331" i="36"/>
  <c r="H332" i="36"/>
  <c r="H334" i="36"/>
  <c r="G332" i="36"/>
  <c r="H333" i="36"/>
  <c r="G335" i="36"/>
  <c r="H335" i="36"/>
  <c r="G333" i="36"/>
  <c r="G336" i="36"/>
  <c r="H336" i="36"/>
  <c r="H338" i="36"/>
  <c r="G338" i="36"/>
  <c r="G337" i="36"/>
  <c r="G339" i="36"/>
  <c r="H337" i="36"/>
  <c r="H339" i="36"/>
  <c r="G341" i="36"/>
  <c r="H341" i="36"/>
  <c r="H340" i="36"/>
  <c r="H342" i="36"/>
  <c r="G340" i="36"/>
  <c r="G342" i="36"/>
  <c r="G343" i="36"/>
  <c r="H343" i="36"/>
  <c r="G345" i="36"/>
  <c r="H345" i="36"/>
  <c r="H346" i="36"/>
  <c r="H344" i="36"/>
  <c r="G344" i="36"/>
  <c r="G346" i="36"/>
  <c r="G348" i="36"/>
  <c r="H350" i="36"/>
  <c r="H347" i="36"/>
  <c r="H348" i="36"/>
  <c r="G347" i="36"/>
  <c r="G349" i="36"/>
  <c r="H349" i="36"/>
  <c r="G350" i="36"/>
  <c r="H351" i="36"/>
  <c r="G352" i="36"/>
  <c r="G351" i="36"/>
  <c r="H352" i="36"/>
  <c r="G355" i="36"/>
  <c r="G354" i="36"/>
  <c r="G353" i="36"/>
  <c r="H354" i="36"/>
  <c r="H353" i="36"/>
  <c r="H355" i="36"/>
  <c r="G356" i="36"/>
  <c r="G358" i="36"/>
  <c r="G357" i="36"/>
  <c r="H356" i="36"/>
  <c r="H357" i="36"/>
  <c r="G359" i="36"/>
  <c r="H358" i="36"/>
  <c r="H359" i="36"/>
  <c r="G361" i="36"/>
  <c r="H361" i="36"/>
  <c r="G362" i="36"/>
  <c r="H360" i="36"/>
  <c r="G360" i="36"/>
  <c r="H362" i="36"/>
  <c r="H364" i="36"/>
  <c r="G363" i="36"/>
  <c r="H363" i="36"/>
  <c r="G365" i="36"/>
  <c r="H366" i="36"/>
  <c r="G366" i="36"/>
  <c r="H365" i="36"/>
  <c r="G364" i="36"/>
  <c r="G367" i="36"/>
  <c r="H367" i="36"/>
  <c r="H369" i="36"/>
  <c r="G369" i="36"/>
  <c r="H368" i="36"/>
  <c r="G368" i="36"/>
  <c r="H371" i="36"/>
  <c r="G370" i="36"/>
  <c r="H370" i="36"/>
  <c r="H372" i="36"/>
  <c r="G371" i="36"/>
  <c r="G372" i="36"/>
  <c r="G373" i="36"/>
  <c r="H373" i="36"/>
  <c r="H374" i="36"/>
  <c r="G374" i="36"/>
  <c r="G375" i="36"/>
  <c r="H375" i="36"/>
  <c r="H376" i="36"/>
  <c r="G377" i="36"/>
  <c r="H377" i="36"/>
  <c r="G376" i="36"/>
  <c r="H378" i="36"/>
  <c r="G378" i="36"/>
  <c r="H379" i="36"/>
  <c r="G379" i="36"/>
  <c r="G380" i="36"/>
  <c r="G381" i="36"/>
  <c r="H382" i="36"/>
  <c r="H380" i="36"/>
  <c r="G384" i="36"/>
  <c r="H383" i="36"/>
  <c r="G382" i="36"/>
  <c r="H381" i="36"/>
  <c r="H384" i="36"/>
  <c r="G383" i="36"/>
  <c r="G386" i="36"/>
  <c r="G387" i="36"/>
  <c r="G385" i="36"/>
  <c r="H385" i="36"/>
  <c r="H386" i="36"/>
  <c r="H387" i="36"/>
  <c r="H389" i="36"/>
  <c r="G388" i="36"/>
  <c r="H388" i="36"/>
  <c r="G391" i="36"/>
  <c r="G389" i="36"/>
  <c r="G390" i="36"/>
  <c r="H390" i="36"/>
  <c r="H391" i="36"/>
  <c r="G394" i="36"/>
  <c r="H392" i="36"/>
  <c r="H396" i="36"/>
  <c r="G395" i="36"/>
  <c r="H393" i="36"/>
  <c r="G392" i="36"/>
  <c r="G393" i="36"/>
  <c r="H395" i="36"/>
  <c r="H394" i="36"/>
  <c r="G396" i="36"/>
  <c r="G397" i="36"/>
  <c r="H398" i="36"/>
  <c r="G400" i="36"/>
  <c r="H397" i="36"/>
  <c r="G398" i="36"/>
  <c r="G399" i="36"/>
  <c r="H400" i="36"/>
  <c r="H399" i="36"/>
  <c r="G402" i="36"/>
  <c r="H401" i="36"/>
  <c r="G401" i="36"/>
  <c r="H402" i="36"/>
  <c r="G403" i="36"/>
  <c r="H403" i="36"/>
  <c r="G404" i="36"/>
  <c r="H404" i="36"/>
  <c r="G405" i="36"/>
  <c r="H405" i="36"/>
  <c r="H406" i="36"/>
  <c r="G406" i="36"/>
  <c r="G407" i="36"/>
  <c r="H407" i="36"/>
  <c r="H408" i="36"/>
  <c r="G408" i="36"/>
  <c r="H409" i="36"/>
  <c r="G409" i="36"/>
  <c r="G410" i="36"/>
  <c r="H413" i="36"/>
  <c r="H410" i="36"/>
  <c r="G413" i="36"/>
  <c r="H411" i="36"/>
  <c r="G411" i="36"/>
  <c r="H414" i="36"/>
  <c r="H415" i="36"/>
  <c r="G412" i="36"/>
  <c r="H412" i="36"/>
  <c r="G418" i="36"/>
  <c r="G414" i="36"/>
  <c r="G415" i="36"/>
  <c r="H417" i="36"/>
  <c r="G417" i="36"/>
  <c r="G416" i="36"/>
  <c r="G419" i="36"/>
  <c r="H418" i="36"/>
  <c r="H416" i="36"/>
  <c r="H419" i="36"/>
  <c r="G420" i="36"/>
  <c r="H420" i="36"/>
  <c r="H422" i="36"/>
  <c r="G421" i="36"/>
  <c r="H423" i="36"/>
  <c r="H421" i="36"/>
  <c r="G423" i="36"/>
  <c r="G422" i="36"/>
  <c r="G425" i="36"/>
  <c r="H424" i="36"/>
  <c r="G424" i="36"/>
  <c r="H425" i="36"/>
  <c r="H428" i="36"/>
  <c r="G427" i="36"/>
  <c r="G426" i="36"/>
  <c r="H426" i="36"/>
  <c r="H427" i="36"/>
  <c r="G428" i="36"/>
  <c r="H429" i="36"/>
  <c r="G429" i="36"/>
  <c r="G430" i="36"/>
  <c r="H430" i="36"/>
  <c r="G431" i="36"/>
  <c r="H431" i="36"/>
  <c r="H433" i="36"/>
  <c r="H434" i="36"/>
  <c r="H432" i="36"/>
  <c r="G432" i="36"/>
  <c r="G433" i="36"/>
  <c r="G434" i="36"/>
  <c r="H435" i="36"/>
  <c r="G435" i="36"/>
  <c r="H436" i="36"/>
  <c r="G438" i="36"/>
  <c r="G436" i="36"/>
  <c r="H438" i="36"/>
  <c r="G437" i="36"/>
  <c r="H437" i="36"/>
  <c r="G441" i="36"/>
  <c r="H440" i="36"/>
  <c r="H439" i="36"/>
  <c r="H442" i="36"/>
  <c r="G440" i="36"/>
  <c r="G439" i="36"/>
  <c r="H441" i="36"/>
  <c r="G442" i="36"/>
  <c r="H443" i="36"/>
  <c r="H446" i="36"/>
  <c r="G444" i="36"/>
  <c r="G447" i="36"/>
  <c r="G443" i="36"/>
  <c r="H445" i="36"/>
  <c r="G445" i="36"/>
  <c r="G446" i="36"/>
  <c r="H444" i="36"/>
  <c r="H448" i="36"/>
  <c r="H447" i="36"/>
  <c r="G448" i="36"/>
  <c r="G451" i="36"/>
  <c r="G449" i="36"/>
  <c r="G450" i="36"/>
  <c r="H450" i="36"/>
  <c r="H451" i="36"/>
  <c r="H449" i="36"/>
  <c r="H453" i="36"/>
  <c r="G452" i="36"/>
  <c r="H452" i="36"/>
  <c r="G455" i="36"/>
  <c r="H457" i="36"/>
  <c r="G453" i="36"/>
  <c r="H458" i="36"/>
  <c r="H454" i="36"/>
  <c r="H455" i="36"/>
  <c r="G454" i="36"/>
  <c r="G458" i="36"/>
  <c r="G459" i="36"/>
  <c r="G457" i="36"/>
  <c r="H456" i="36"/>
  <c r="H460" i="36"/>
  <c r="G456" i="36"/>
  <c r="H459" i="36"/>
  <c r="G460" i="36"/>
  <c r="G461" i="36"/>
  <c r="H461" i="36"/>
  <c r="H463" i="36"/>
  <c r="H462" i="36"/>
  <c r="G462" i="36"/>
  <c r="G463" i="36"/>
  <c r="H464" i="36"/>
  <c r="G464" i="36"/>
  <c r="H465" i="36"/>
  <c r="H467" i="36"/>
  <c r="G467" i="36"/>
  <c r="H466" i="36"/>
  <c r="G466" i="36"/>
  <c r="G465" i="36"/>
  <c r="G468" i="36"/>
  <c r="H468" i="36"/>
  <c r="G472" i="36"/>
  <c r="H469" i="36"/>
  <c r="G469" i="36"/>
  <c r="H470" i="36"/>
  <c r="G470" i="36"/>
  <c r="G471" i="36"/>
  <c r="H471" i="36"/>
  <c r="G474" i="36"/>
  <c r="H472" i="36"/>
  <c r="G473" i="36"/>
  <c r="H473" i="36"/>
  <c r="H475" i="36"/>
  <c r="H474" i="36"/>
  <c r="G476" i="36"/>
  <c r="G478" i="36"/>
  <c r="H477" i="36"/>
  <c r="G475" i="36"/>
  <c r="H476" i="36"/>
  <c r="G480" i="36"/>
  <c r="H478" i="36"/>
  <c r="H480" i="36"/>
  <c r="G479" i="36"/>
  <c r="H482" i="36"/>
  <c r="G477" i="36"/>
  <c r="G481" i="36"/>
  <c r="H479" i="36"/>
  <c r="H481" i="36"/>
  <c r="G483" i="36"/>
  <c r="G482" i="36"/>
  <c r="G484" i="36"/>
  <c r="G486" i="36"/>
  <c r="G487" i="36"/>
  <c r="H483" i="36"/>
  <c r="H485" i="36"/>
  <c r="H484" i="36"/>
  <c r="H486" i="36"/>
  <c r="G485" i="36"/>
  <c r="H490" i="36"/>
  <c r="H489" i="36"/>
  <c r="H487" i="36"/>
  <c r="G488" i="36"/>
  <c r="H488" i="36"/>
  <c r="G492" i="36"/>
  <c r="G489" i="36"/>
  <c r="G490" i="36"/>
  <c r="H491" i="36"/>
  <c r="H492" i="36"/>
  <c r="G491" i="36"/>
  <c r="G494" i="36"/>
  <c r="H493" i="36"/>
  <c r="H494" i="36"/>
  <c r="G493" i="36"/>
  <c r="G496" i="36"/>
  <c r="H496" i="36"/>
  <c r="G497" i="36"/>
  <c r="H495" i="36"/>
  <c r="G498" i="36"/>
  <c r="H497" i="36"/>
  <c r="G495" i="36"/>
  <c r="G499" i="36"/>
  <c r="H498" i="36"/>
  <c r="G500" i="36"/>
  <c r="H500" i="36"/>
  <c r="G501" i="36"/>
  <c r="H499" i="36"/>
  <c r="H501" i="36"/>
  <c r="H503" i="36"/>
  <c r="H504" i="36"/>
  <c r="H502" i="36"/>
  <c r="G502" i="36"/>
  <c r="G506" i="36"/>
  <c r="G504" i="36"/>
  <c r="G503" i="36"/>
  <c r="H505" i="36"/>
  <c r="G505" i="36"/>
  <c r="H506" i="36"/>
  <c r="G508" i="36"/>
  <c r="H507" i="36"/>
  <c r="G511" i="36"/>
  <c r="H509" i="36"/>
  <c r="G507" i="36"/>
  <c r="H510" i="36"/>
  <c r="G509" i="36"/>
  <c r="H508" i="36"/>
  <c r="G510" i="36"/>
  <c r="H511" i="36"/>
  <c r="G512" i="36"/>
  <c r="G513" i="36"/>
  <c r="H514" i="36"/>
  <c r="H513" i="36"/>
  <c r="H512" i="36"/>
  <c r="G515" i="36"/>
  <c r="H515" i="36"/>
  <c r="G514" i="36"/>
  <c r="H517" i="36"/>
  <c r="G518" i="36"/>
  <c r="H516" i="36"/>
  <c r="G517" i="36"/>
  <c r="G516" i="36"/>
  <c r="G520" i="36"/>
  <c r="H520" i="36"/>
  <c r="G519" i="36"/>
  <c r="H518" i="36"/>
  <c r="G521" i="36"/>
  <c r="H519" i="36"/>
  <c r="H521" i="36"/>
  <c r="G522" i="36"/>
  <c r="H522" i="36"/>
  <c r="G524" i="36"/>
  <c r="H524" i="36"/>
  <c r="H523" i="36"/>
  <c r="G523" i="36"/>
  <c r="G525" i="36"/>
  <c r="H526" i="36"/>
  <c r="H525" i="36"/>
  <c r="G526" i="36"/>
  <c r="G527" i="36"/>
  <c r="H527" i="36"/>
  <c r="H529" i="36"/>
  <c r="G528" i="36"/>
  <c r="G529" i="36"/>
  <c r="H528" i="36"/>
  <c r="H530" i="36"/>
  <c r="G530" i="36"/>
  <c r="G531" i="36"/>
  <c r="H532" i="36"/>
  <c r="G532" i="36"/>
  <c r="H531" i="36"/>
  <c r="G533" i="36"/>
  <c r="H533" i="36"/>
  <c r="H536" i="36"/>
  <c r="G534" i="36"/>
  <c r="G536" i="36"/>
  <c r="H534" i="36"/>
  <c r="H535" i="36"/>
  <c r="G535" i="36"/>
  <c r="G538" i="36"/>
  <c r="H540" i="36"/>
  <c r="H538" i="36"/>
  <c r="H537" i="36"/>
  <c r="G539" i="36"/>
  <c r="G537" i="36"/>
  <c r="G542" i="36"/>
  <c r="H539" i="36"/>
  <c r="G540" i="36"/>
  <c r="G541" i="36"/>
  <c r="G543" i="36"/>
  <c r="H541" i="36"/>
  <c r="G544" i="36"/>
  <c r="H542" i="36"/>
  <c r="H543" i="36"/>
  <c r="H544" i="36"/>
  <c r="H545" i="36"/>
  <c r="G546" i="36"/>
  <c r="H546" i="36"/>
  <c r="G545" i="36"/>
  <c r="G547" i="36"/>
  <c r="H547" i="36"/>
  <c r="G548" i="36"/>
  <c r="H549" i="36"/>
  <c r="H548" i="36"/>
  <c r="G549" i="36"/>
  <c r="G551" i="36"/>
  <c r="G550" i="36"/>
  <c r="H551" i="36"/>
  <c r="H550" i="36"/>
  <c r="H552" i="36"/>
  <c r="G552" i="36"/>
  <c r="G553" i="36"/>
  <c r="H553" i="36"/>
  <c r="H554" i="36"/>
  <c r="G554" i="36"/>
  <c r="H556" i="36"/>
  <c r="G556" i="36"/>
  <c r="G557" i="36"/>
  <c r="G555" i="36"/>
  <c r="H557" i="36"/>
  <c r="H555" i="36"/>
  <c r="H558" i="36"/>
  <c r="G558" i="36"/>
  <c r="G559" i="36"/>
  <c r="H559" i="36"/>
  <c r="H560" i="36"/>
  <c r="G561" i="36"/>
  <c r="G560" i="36"/>
  <c r="H561" i="36"/>
  <c r="G562" i="36"/>
  <c r="H562" i="36"/>
  <c r="H563" i="36"/>
  <c r="H564" i="36"/>
  <c r="G564" i="36"/>
  <c r="G563" i="36"/>
  <c r="H566" i="36"/>
  <c r="G565" i="36"/>
  <c r="H565" i="36"/>
  <c r="G566" i="36"/>
  <c r="H567" i="36"/>
  <c r="H568" i="36"/>
  <c r="H569" i="36"/>
  <c r="G567" i="36"/>
  <c r="G568" i="36"/>
  <c r="G570" i="36"/>
  <c r="G571" i="36"/>
  <c r="H570" i="36"/>
  <c r="G569" i="36"/>
  <c r="H572" i="36"/>
  <c r="H571" i="36"/>
  <c r="H575" i="36"/>
  <c r="G573" i="36"/>
  <c r="G575" i="36"/>
  <c r="G572" i="36"/>
  <c r="H574" i="36"/>
  <c r="H573" i="36"/>
  <c r="G574" i="36"/>
  <c r="G576" i="36"/>
  <c r="H577" i="36"/>
  <c r="H576" i="36"/>
  <c r="H578" i="36"/>
  <c r="H579" i="36"/>
  <c r="G577" i="36"/>
  <c r="G580" i="36"/>
  <c r="G579" i="36"/>
  <c r="G578" i="36"/>
  <c r="H580" i="36"/>
  <c r="H581" i="36"/>
  <c r="G582" i="36"/>
  <c r="G584" i="36"/>
  <c r="H582" i="36"/>
  <c r="G581" i="36"/>
  <c r="H584" i="36"/>
  <c r="G583" i="36"/>
  <c r="H585" i="36"/>
  <c r="H583" i="36"/>
  <c r="G587" i="36"/>
  <c r="G585" i="36"/>
  <c r="H586" i="36"/>
  <c r="G586" i="36"/>
  <c r="G588" i="36"/>
  <c r="G589" i="36"/>
  <c r="H591" i="36"/>
  <c r="H588" i="36"/>
  <c r="H589" i="36"/>
  <c r="H587" i="36"/>
  <c r="H590" i="36"/>
  <c r="G591" i="36"/>
  <c r="G590" i="36"/>
  <c r="G592" i="36"/>
  <c r="H593" i="36"/>
  <c r="H592" i="36"/>
  <c r="G594" i="36"/>
  <c r="G593" i="36"/>
  <c r="G595" i="36"/>
  <c r="H595" i="36"/>
  <c r="G596" i="36"/>
  <c r="H594" i="36"/>
  <c r="H596" i="36"/>
  <c r="H598" i="36"/>
  <c r="H597" i="36"/>
  <c r="G597" i="36"/>
  <c r="G599" i="36"/>
  <c r="G598" i="36"/>
  <c r="G600" i="36"/>
  <c r="H600" i="36"/>
  <c r="G601" i="36"/>
  <c r="H599" i="36"/>
  <c r="H601" i="36"/>
  <c r="G602" i="36"/>
  <c r="G604" i="36"/>
  <c r="H602" i="36"/>
  <c r="H604" i="36"/>
  <c r="H603" i="36"/>
  <c r="G603" i="36"/>
  <c r="H606" i="36"/>
  <c r="G605" i="36"/>
  <c r="H607" i="36"/>
  <c r="H605" i="36"/>
  <c r="G606" i="36"/>
  <c r="H608" i="36"/>
  <c r="G608" i="36"/>
  <c r="G607" i="36"/>
  <c r="H609" i="36"/>
  <c r="G609" i="36"/>
  <c r="H610" i="36"/>
  <c r="G610" i="36"/>
  <c r="E666" i="29"/>
  <c r="C667" i="29"/>
  <c r="A667" i="29"/>
  <c r="B668" i="29"/>
  <c r="D667" i="29"/>
  <c r="E667" i="28"/>
  <c r="D668" i="28"/>
  <c r="C668" i="28"/>
  <c r="E667" i="25"/>
  <c r="D668" i="25"/>
  <c r="C668" i="25"/>
  <c r="A668" i="28"/>
  <c r="B669" i="28"/>
  <c r="A668" i="25"/>
  <c r="E668" i="25" s="1"/>
  <c r="B669" i="25"/>
  <c r="C667" i="24"/>
  <c r="D667" i="24"/>
  <c r="A667" i="24"/>
  <c r="B668" i="24"/>
  <c r="E668" i="24" s="1"/>
  <c r="E665" i="18"/>
  <c r="C666" i="18"/>
  <c r="A666" i="18"/>
  <c r="B667" i="18"/>
  <c r="D666" i="18"/>
  <c r="E667" i="29" l="1"/>
  <c r="C668" i="29"/>
  <c r="D668" i="29"/>
  <c r="B669" i="29"/>
  <c r="A668" i="29"/>
  <c r="E668" i="28"/>
  <c r="D669" i="28"/>
  <c r="C669" i="28"/>
  <c r="D669" i="25"/>
  <c r="C669" i="25"/>
  <c r="B670" i="28"/>
  <c r="A669" i="28"/>
  <c r="B670" i="25"/>
  <c r="A669" i="25"/>
  <c r="E669" i="25" s="1"/>
  <c r="D668" i="24"/>
  <c r="C668" i="24"/>
  <c r="B669" i="24"/>
  <c r="E669" i="24" s="1"/>
  <c r="E666" i="18"/>
  <c r="C667" i="18"/>
  <c r="D667" i="18"/>
  <c r="A667" i="18"/>
  <c r="B668" i="18"/>
  <c r="E668" i="29" l="1"/>
  <c r="C669" i="29"/>
  <c r="A669" i="29"/>
  <c r="B670" i="29"/>
  <c r="D669" i="29"/>
  <c r="E669" i="28"/>
  <c r="D670" i="28"/>
  <c r="C670" i="28"/>
  <c r="D670" i="25"/>
  <c r="C670" i="25"/>
  <c r="B671" i="28"/>
  <c r="A670" i="28"/>
  <c r="B671" i="25"/>
  <c r="A670" i="25"/>
  <c r="D669" i="24"/>
  <c r="C669" i="24"/>
  <c r="A668" i="24"/>
  <c r="B670" i="24"/>
  <c r="E670" i="24" s="1"/>
  <c r="A669" i="24"/>
  <c r="E667" i="18"/>
  <c r="C668" i="18"/>
  <c r="B669" i="18"/>
  <c r="D668" i="18"/>
  <c r="A668" i="18"/>
  <c r="E669" i="29" l="1"/>
  <c r="C670" i="29"/>
  <c r="B671" i="29"/>
  <c r="D670" i="29"/>
  <c r="A670" i="29"/>
  <c r="E670" i="28"/>
  <c r="D671" i="28"/>
  <c r="C671" i="28"/>
  <c r="E670" i="25"/>
  <c r="D671" i="25"/>
  <c r="C671" i="25"/>
  <c r="A671" i="28"/>
  <c r="B672" i="28"/>
  <c r="A671" i="25"/>
  <c r="B672" i="25"/>
  <c r="D670" i="24"/>
  <c r="C670" i="24"/>
  <c r="B671" i="24"/>
  <c r="E671" i="24" s="1"/>
  <c r="E668" i="18"/>
  <c r="C669" i="18"/>
  <c r="B670" i="18"/>
  <c r="D669" i="18"/>
  <c r="A669" i="18"/>
  <c r="E670" i="29" l="1"/>
  <c r="C671" i="29"/>
  <c r="B672" i="29"/>
  <c r="D671" i="29"/>
  <c r="A671" i="29"/>
  <c r="E671" i="28"/>
  <c r="D672" i="28"/>
  <c r="C672" i="28"/>
  <c r="E671" i="25"/>
  <c r="D672" i="25"/>
  <c r="C672" i="25"/>
  <c r="A672" i="28"/>
  <c r="B673" i="28"/>
  <c r="A672" i="25"/>
  <c r="B673" i="25"/>
  <c r="C671" i="24"/>
  <c r="D671" i="24"/>
  <c r="B672" i="24"/>
  <c r="E672" i="24" s="1"/>
  <c r="A671" i="24"/>
  <c r="A670" i="24"/>
  <c r="E669" i="18"/>
  <c r="C670" i="18"/>
  <c r="A670" i="18"/>
  <c r="D670" i="18"/>
  <c r="B671" i="18"/>
  <c r="E671" i="29" l="1"/>
  <c r="C672" i="29"/>
  <c r="D672" i="29"/>
  <c r="A672" i="29"/>
  <c r="B673" i="29"/>
  <c r="E672" i="28"/>
  <c r="D673" i="28"/>
  <c r="C673" i="28"/>
  <c r="E672" i="25"/>
  <c r="D673" i="25"/>
  <c r="C673" i="25"/>
  <c r="B674" i="28"/>
  <c r="A673" i="28"/>
  <c r="B674" i="25"/>
  <c r="A673" i="25"/>
  <c r="D672" i="24"/>
  <c r="C672" i="24"/>
  <c r="B673" i="24"/>
  <c r="E673" i="24" s="1"/>
  <c r="A672" i="24"/>
  <c r="E670" i="18"/>
  <c r="C671" i="18"/>
  <c r="D671" i="18"/>
  <c r="A671" i="18"/>
  <c r="B672" i="18"/>
  <c r="E672" i="29" l="1"/>
  <c r="C673" i="29"/>
  <c r="A673" i="29"/>
  <c r="B674" i="29"/>
  <c r="D673" i="29"/>
  <c r="E673" i="28"/>
  <c r="D674" i="28"/>
  <c r="C674" i="28"/>
  <c r="E673" i="25"/>
  <c r="D674" i="25"/>
  <c r="C674" i="25"/>
  <c r="B675" i="28"/>
  <c r="A674" i="28"/>
  <c r="B675" i="25"/>
  <c r="A674" i="25"/>
  <c r="D673" i="24"/>
  <c r="C673" i="24"/>
  <c r="B674" i="24"/>
  <c r="E674" i="24" s="1"/>
  <c r="E671" i="18"/>
  <c r="C672" i="18"/>
  <c r="B673" i="18"/>
  <c r="D672" i="18"/>
  <c r="A672" i="18"/>
  <c r="E673" i="29" l="1"/>
  <c r="C674" i="29"/>
  <c r="B675" i="29"/>
  <c r="D674" i="29"/>
  <c r="A674" i="29"/>
  <c r="E674" i="28"/>
  <c r="D675" i="28"/>
  <c r="C675" i="28"/>
  <c r="E674" i="25"/>
  <c r="D675" i="25"/>
  <c r="C675" i="25"/>
  <c r="A675" i="28"/>
  <c r="B676" i="28"/>
  <c r="A675" i="25"/>
  <c r="B676" i="25"/>
  <c r="C674" i="24"/>
  <c r="D674" i="24"/>
  <c r="B675" i="24"/>
  <c r="E675" i="24" s="1"/>
  <c r="A673" i="24"/>
  <c r="E672" i="18"/>
  <c r="C673" i="18"/>
  <c r="B674" i="18"/>
  <c r="D673" i="18"/>
  <c r="A673" i="18"/>
  <c r="E674" i="29" l="1"/>
  <c r="C675" i="29"/>
  <c r="A675" i="29"/>
  <c r="B676" i="29"/>
  <c r="D675" i="29"/>
  <c r="E675" i="28"/>
  <c r="D676" i="28"/>
  <c r="C676" i="28"/>
  <c r="E675" i="25"/>
  <c r="D676" i="25"/>
  <c r="C676" i="25"/>
  <c r="A676" i="28"/>
  <c r="B677" i="28"/>
  <c r="A676" i="25"/>
  <c r="B677" i="25"/>
  <c r="D675" i="24"/>
  <c r="C675" i="24"/>
  <c r="A674" i="24"/>
  <c r="B676" i="24"/>
  <c r="E676" i="24" s="1"/>
  <c r="E673" i="18"/>
  <c r="C674" i="18"/>
  <c r="A674" i="18"/>
  <c r="B675" i="18"/>
  <c r="D674" i="18"/>
  <c r="E675" i="29" l="1"/>
  <c r="C676" i="29"/>
  <c r="D676" i="29"/>
  <c r="A676" i="29"/>
  <c r="B677" i="29"/>
  <c r="E676" i="28"/>
  <c r="D677" i="28"/>
  <c r="C677" i="28"/>
  <c r="E676" i="25"/>
  <c r="D677" i="25"/>
  <c r="C677" i="25"/>
  <c r="B678" i="28"/>
  <c r="A677" i="28"/>
  <c r="B678" i="25"/>
  <c r="A677" i="25"/>
  <c r="D676" i="24"/>
  <c r="C676" i="24"/>
  <c r="B677" i="24"/>
  <c r="E677" i="24" s="1"/>
  <c r="A675" i="24"/>
  <c r="E674" i="18"/>
  <c r="C675" i="18"/>
  <c r="D675" i="18"/>
  <c r="A675" i="18"/>
  <c r="B676" i="18"/>
  <c r="E676" i="29" l="1"/>
  <c r="C677" i="29"/>
  <c r="D677" i="29"/>
  <c r="A677" i="29"/>
  <c r="B678" i="29"/>
  <c r="E677" i="28"/>
  <c r="D678" i="28"/>
  <c r="C678" i="28"/>
  <c r="E677" i="25"/>
  <c r="D678" i="25"/>
  <c r="C678" i="25"/>
  <c r="B679" i="28"/>
  <c r="A678" i="28"/>
  <c r="B679" i="25"/>
  <c r="A678" i="25"/>
  <c r="D677" i="24"/>
  <c r="C677" i="24"/>
  <c r="B678" i="24"/>
  <c r="E678" i="24" s="1"/>
  <c r="A676" i="24"/>
  <c r="E675" i="18"/>
  <c r="C676" i="18"/>
  <c r="B677" i="18"/>
  <c r="D676" i="18"/>
  <c r="A676" i="18"/>
  <c r="E677" i="29" l="1"/>
  <c r="C678" i="29"/>
  <c r="B679" i="29"/>
  <c r="D678" i="29"/>
  <c r="A678" i="29"/>
  <c r="E678" i="28"/>
  <c r="D679" i="28"/>
  <c r="C679" i="28"/>
  <c r="E678" i="25"/>
  <c r="D679" i="25"/>
  <c r="C679" i="25"/>
  <c r="A679" i="28"/>
  <c r="B680" i="28"/>
  <c r="A679" i="25"/>
  <c r="B680" i="25"/>
  <c r="D678" i="24"/>
  <c r="C678" i="24"/>
  <c r="B679" i="24"/>
  <c r="E679" i="24" s="1"/>
  <c r="A677" i="24"/>
  <c r="E676" i="18"/>
  <c r="C677" i="18"/>
  <c r="B678" i="18"/>
  <c r="D677" i="18"/>
  <c r="A677" i="18"/>
  <c r="E678" i="29" l="1"/>
  <c r="C679" i="29"/>
  <c r="B680" i="29"/>
  <c r="A679" i="29"/>
  <c r="D679" i="29"/>
  <c r="E679" i="28"/>
  <c r="D680" i="28"/>
  <c r="C680" i="28"/>
  <c r="E679" i="25"/>
  <c r="D680" i="25"/>
  <c r="C680" i="25"/>
  <c r="A680" i="28"/>
  <c r="B681" i="28"/>
  <c r="A680" i="25"/>
  <c r="E680" i="25" s="1"/>
  <c r="B681" i="25"/>
  <c r="C679" i="24"/>
  <c r="D679" i="24"/>
  <c r="A678" i="24"/>
  <c r="B680" i="24"/>
  <c r="E680" i="24" s="1"/>
  <c r="E677" i="18"/>
  <c r="C678" i="18"/>
  <c r="A678" i="18"/>
  <c r="D678" i="18"/>
  <c r="B679" i="18"/>
  <c r="E679" i="29" l="1"/>
  <c r="C680" i="29"/>
  <c r="A680" i="29"/>
  <c r="B681" i="29"/>
  <c r="D680" i="29"/>
  <c r="E680" i="28"/>
  <c r="D681" i="28"/>
  <c r="C681" i="28"/>
  <c r="D681" i="25"/>
  <c r="C681" i="25"/>
  <c r="B682" i="28"/>
  <c r="A681" i="28"/>
  <c r="B682" i="25"/>
  <c r="A681" i="25"/>
  <c r="D680" i="24"/>
  <c r="C680" i="24"/>
  <c r="B681" i="24"/>
  <c r="E681" i="24" s="1"/>
  <c r="A679" i="24"/>
  <c r="E678" i="18"/>
  <c r="C679" i="18"/>
  <c r="D679" i="18"/>
  <c r="A679" i="18"/>
  <c r="B680" i="18"/>
  <c r="E680" i="29" l="1"/>
  <c r="C681" i="29"/>
  <c r="D681" i="29"/>
  <c r="A681" i="29"/>
  <c r="B682" i="29"/>
  <c r="E681" i="28"/>
  <c r="D682" i="28"/>
  <c r="C682" i="28"/>
  <c r="E681" i="25"/>
  <c r="D682" i="25"/>
  <c r="C682" i="25"/>
  <c r="B683" i="28"/>
  <c r="A682" i="28"/>
  <c r="B683" i="25"/>
  <c r="A682" i="25"/>
  <c r="D681" i="24"/>
  <c r="C681" i="24"/>
  <c r="B682" i="24"/>
  <c r="E682" i="24" s="1"/>
  <c r="A681" i="24"/>
  <c r="A680" i="24"/>
  <c r="E679" i="18"/>
  <c r="C680" i="18"/>
  <c r="B681" i="18"/>
  <c r="D680" i="18"/>
  <c r="A680" i="18"/>
  <c r="E681" i="29" l="1"/>
  <c r="C682" i="29"/>
  <c r="B683" i="29"/>
  <c r="D682" i="29"/>
  <c r="A682" i="29"/>
  <c r="E682" i="28"/>
  <c r="D683" i="28"/>
  <c r="C683" i="28"/>
  <c r="E682" i="25"/>
  <c r="D683" i="25"/>
  <c r="C683" i="25"/>
  <c r="A683" i="28"/>
  <c r="B684" i="28"/>
  <c r="A683" i="25"/>
  <c r="B684" i="25"/>
  <c r="D682" i="24"/>
  <c r="C682" i="24"/>
  <c r="B683" i="24"/>
  <c r="E683" i="24" s="1"/>
  <c r="E680" i="18"/>
  <c r="C681" i="18"/>
  <c r="B682" i="18"/>
  <c r="D681" i="18"/>
  <c r="A681" i="18"/>
  <c r="E682" i="29" l="1"/>
  <c r="C683" i="29"/>
  <c r="A683" i="29"/>
  <c r="B684" i="29"/>
  <c r="D683" i="29"/>
  <c r="E683" i="28"/>
  <c r="D684" i="28"/>
  <c r="C684" i="28"/>
  <c r="E683" i="25"/>
  <c r="D684" i="25"/>
  <c r="C684" i="25"/>
  <c r="A684" i="28"/>
  <c r="B685" i="28"/>
  <c r="A684" i="25"/>
  <c r="E684" i="25" s="1"/>
  <c r="B685" i="25"/>
  <c r="C683" i="24"/>
  <c r="D683" i="24"/>
  <c r="A682" i="24"/>
  <c r="B684" i="24"/>
  <c r="E684" i="24" s="1"/>
  <c r="E681" i="18"/>
  <c r="C682" i="18"/>
  <c r="A682" i="18"/>
  <c r="B683" i="18"/>
  <c r="D682" i="18"/>
  <c r="E683" i="29" l="1"/>
  <c r="C684" i="29"/>
  <c r="D684" i="29"/>
  <c r="A684" i="29"/>
  <c r="B685" i="29"/>
  <c r="E684" i="28"/>
  <c r="D685" i="28"/>
  <c r="C685" i="28"/>
  <c r="D685" i="25"/>
  <c r="C685" i="25"/>
  <c r="B686" i="28"/>
  <c r="A685" i="28"/>
  <c r="B686" i="25"/>
  <c r="A685" i="25"/>
  <c r="D684" i="24"/>
  <c r="C684" i="24"/>
  <c r="A683" i="24"/>
  <c r="B685" i="24"/>
  <c r="E685" i="24" s="1"/>
  <c r="A684" i="24"/>
  <c r="E682" i="18"/>
  <c r="C683" i="18"/>
  <c r="D683" i="18"/>
  <c r="A683" i="18"/>
  <c r="B684" i="18"/>
  <c r="E684" i="29" l="1"/>
  <c r="C685" i="29"/>
  <c r="D685" i="29"/>
  <c r="A685" i="29"/>
  <c r="B686" i="29"/>
  <c r="E685" i="28"/>
  <c r="D686" i="28"/>
  <c r="C686" i="28"/>
  <c r="E685" i="25"/>
  <c r="D686" i="25"/>
  <c r="C686" i="25"/>
  <c r="B687" i="28"/>
  <c r="A686" i="28"/>
  <c r="B687" i="25"/>
  <c r="A686" i="25"/>
  <c r="C685" i="24"/>
  <c r="D685" i="24"/>
  <c r="B686" i="24"/>
  <c r="E686" i="24" s="1"/>
  <c r="E683" i="18"/>
  <c r="C684" i="18"/>
  <c r="B685" i="18"/>
  <c r="D684" i="18"/>
  <c r="A684" i="18"/>
  <c r="E685" i="29" l="1"/>
  <c r="C686" i="29"/>
  <c r="B687" i="29"/>
  <c r="D686" i="29"/>
  <c r="A686" i="29"/>
  <c r="E686" i="29" s="1"/>
  <c r="E686" i="28"/>
  <c r="D687" i="28"/>
  <c r="C687" i="28"/>
  <c r="E686" i="25"/>
  <c r="D687" i="25"/>
  <c r="C687" i="25"/>
  <c r="A687" i="28"/>
  <c r="B688" i="28"/>
  <c r="A687" i="25"/>
  <c r="B688" i="25"/>
  <c r="D686" i="24"/>
  <c r="C686" i="24"/>
  <c r="A685" i="24"/>
  <c r="B687" i="24"/>
  <c r="E687" i="24" s="1"/>
  <c r="E684" i="18"/>
  <c r="C685" i="18"/>
  <c r="B686" i="18"/>
  <c r="D685" i="18"/>
  <c r="A685" i="18"/>
  <c r="C687" i="29" l="1"/>
  <c r="B688" i="29"/>
  <c r="D687" i="29"/>
  <c r="A687" i="29"/>
  <c r="E687" i="28"/>
  <c r="D688" i="28"/>
  <c r="C688" i="28"/>
  <c r="E687" i="25"/>
  <c r="D688" i="25"/>
  <c r="C688" i="25"/>
  <c r="A688" i="28"/>
  <c r="B689" i="28"/>
  <c r="A688" i="25"/>
  <c r="B689" i="25"/>
  <c r="C687" i="24"/>
  <c r="D687" i="24"/>
  <c r="A686" i="24"/>
  <c r="B688" i="24"/>
  <c r="E688" i="24" s="1"/>
  <c r="E685" i="18"/>
  <c r="C686" i="18"/>
  <c r="A686" i="18"/>
  <c r="B687" i="18"/>
  <c r="D686" i="18"/>
  <c r="E687" i="29" l="1"/>
  <c r="C688" i="29"/>
  <c r="D688" i="29"/>
  <c r="A688" i="29"/>
  <c r="B689" i="29"/>
  <c r="E688" i="28"/>
  <c r="D689" i="28"/>
  <c r="C689" i="28"/>
  <c r="E688" i="25"/>
  <c r="D689" i="25"/>
  <c r="C689" i="25"/>
  <c r="B690" i="28"/>
  <c r="A689" i="28"/>
  <c r="B690" i="25"/>
  <c r="A689" i="25"/>
  <c r="D688" i="24"/>
  <c r="C688" i="24"/>
  <c r="B689" i="24"/>
  <c r="E689" i="24" s="1"/>
  <c r="A687" i="24"/>
  <c r="E686" i="18"/>
  <c r="C687" i="18"/>
  <c r="D687" i="18"/>
  <c r="A687" i="18"/>
  <c r="B688" i="18"/>
  <c r="E688" i="29" l="1"/>
  <c r="C689" i="29"/>
  <c r="D689" i="29"/>
  <c r="B690" i="29"/>
  <c r="A689" i="29"/>
  <c r="E689" i="28"/>
  <c r="D690" i="28"/>
  <c r="C690" i="28"/>
  <c r="E689" i="25"/>
  <c r="D690" i="25"/>
  <c r="C690" i="25"/>
  <c r="B691" i="28"/>
  <c r="A690" i="28"/>
  <c r="B691" i="25"/>
  <c r="A690" i="25"/>
  <c r="C689" i="24"/>
  <c r="D689" i="24"/>
  <c r="B690" i="24"/>
  <c r="E690" i="24" s="1"/>
  <c r="A688" i="24"/>
  <c r="E687" i="18"/>
  <c r="C688" i="18"/>
  <c r="B689" i="18"/>
  <c r="D688" i="18"/>
  <c r="A688" i="18"/>
  <c r="E689" i="29" l="1"/>
  <c r="C690" i="29"/>
  <c r="B691" i="29"/>
  <c r="D690" i="29"/>
  <c r="A690" i="29"/>
  <c r="E690" i="28"/>
  <c r="D691" i="28"/>
  <c r="C691" i="28"/>
  <c r="E690" i="25"/>
  <c r="D691" i="25"/>
  <c r="C691" i="25"/>
  <c r="A691" i="28"/>
  <c r="E691" i="28" s="1"/>
  <c r="B692" i="28"/>
  <c r="A691" i="25"/>
  <c r="B692" i="25"/>
  <c r="D690" i="24"/>
  <c r="C690" i="24"/>
  <c r="A689" i="24"/>
  <c r="B691" i="24"/>
  <c r="E691" i="24" s="1"/>
  <c r="E688" i="18"/>
  <c r="C689" i="18"/>
  <c r="B690" i="18"/>
  <c r="D689" i="18"/>
  <c r="A689" i="18"/>
  <c r="E690" i="29" l="1"/>
  <c r="C691" i="29"/>
  <c r="A691" i="29"/>
  <c r="B692" i="29"/>
  <c r="D691" i="29"/>
  <c r="D692" i="28"/>
  <c r="C692" i="28"/>
  <c r="E691" i="25"/>
  <c r="D692" i="25"/>
  <c r="C692" i="25"/>
  <c r="A692" i="28"/>
  <c r="B693" i="28"/>
  <c r="A692" i="25"/>
  <c r="B693" i="25"/>
  <c r="D691" i="24"/>
  <c r="C691" i="24"/>
  <c r="A690" i="24"/>
  <c r="A691" i="24"/>
  <c r="B692" i="24"/>
  <c r="E692" i="24" s="1"/>
  <c r="E689" i="18"/>
  <c r="C690" i="18"/>
  <c r="A690" i="18"/>
  <c r="B691" i="18"/>
  <c r="D690" i="18"/>
  <c r="E691" i="29" l="1"/>
  <c r="C692" i="29"/>
  <c r="D692" i="29"/>
  <c r="A692" i="29"/>
  <c r="B693" i="29"/>
  <c r="E692" i="28"/>
  <c r="D693" i="28"/>
  <c r="C693" i="28"/>
  <c r="E692" i="25"/>
  <c r="D693" i="25"/>
  <c r="C693" i="25"/>
  <c r="B694" i="28"/>
  <c r="A693" i="28"/>
  <c r="B694" i="25"/>
  <c r="A693" i="25"/>
  <c r="D692" i="24"/>
  <c r="C692" i="24"/>
  <c r="B693" i="24"/>
  <c r="E693" i="24" s="1"/>
  <c r="E690" i="18"/>
  <c r="C691" i="18"/>
  <c r="D691" i="18"/>
  <c r="A691" i="18"/>
  <c r="B692" i="18"/>
  <c r="E692" i="29" l="1"/>
  <c r="C693" i="29"/>
  <c r="D693" i="29"/>
  <c r="A693" i="29"/>
  <c r="B694" i="29"/>
  <c r="E693" i="28"/>
  <c r="D694" i="28"/>
  <c r="C694" i="28"/>
  <c r="E693" i="25"/>
  <c r="D694" i="25"/>
  <c r="C694" i="25"/>
  <c r="B695" i="28"/>
  <c r="A694" i="28"/>
  <c r="B695" i="25"/>
  <c r="A694" i="25"/>
  <c r="D693" i="24"/>
  <c r="C693" i="24"/>
  <c r="B694" i="24"/>
  <c r="E694" i="24" s="1"/>
  <c r="A692" i="24"/>
  <c r="E691" i="18"/>
  <c r="C692" i="18"/>
  <c r="B693" i="18"/>
  <c r="D692" i="18"/>
  <c r="A692" i="18"/>
  <c r="E693" i="29" l="1"/>
  <c r="C694" i="29"/>
  <c r="B695" i="29"/>
  <c r="A694" i="29"/>
  <c r="D694" i="29"/>
  <c r="E694" i="28"/>
  <c r="D695" i="28"/>
  <c r="C695" i="28"/>
  <c r="E694" i="25"/>
  <c r="D695" i="25"/>
  <c r="C695" i="25"/>
  <c r="A695" i="28"/>
  <c r="B696" i="28"/>
  <c r="A695" i="25"/>
  <c r="B696" i="25"/>
  <c r="D694" i="24"/>
  <c r="C694" i="24"/>
  <c r="A693" i="24"/>
  <c r="B695" i="24"/>
  <c r="E695" i="24" s="1"/>
  <c r="E692" i="18"/>
  <c r="C693" i="18"/>
  <c r="B694" i="18"/>
  <c r="D693" i="18"/>
  <c r="A693" i="18"/>
  <c r="E694" i="29" l="1"/>
  <c r="C695" i="29"/>
  <c r="D695" i="29"/>
  <c r="A695" i="29"/>
  <c r="B696" i="29"/>
  <c r="E695" i="28"/>
  <c r="D696" i="28"/>
  <c r="C696" i="28"/>
  <c r="E695" i="25"/>
  <c r="D696" i="25"/>
  <c r="C696" i="25"/>
  <c r="A696" i="28"/>
  <c r="B697" i="28"/>
  <c r="A696" i="25"/>
  <c r="B697" i="25"/>
  <c r="C695" i="24"/>
  <c r="D695" i="24"/>
  <c r="A694" i="24"/>
  <c r="A695" i="24"/>
  <c r="B696" i="24"/>
  <c r="E696" i="24" s="1"/>
  <c r="E693" i="18"/>
  <c r="C694" i="18"/>
  <c r="A694" i="18"/>
  <c r="B695" i="18"/>
  <c r="D694" i="18"/>
  <c r="E695" i="29" l="1"/>
  <c r="C696" i="29"/>
  <c r="D696" i="29"/>
  <c r="A696" i="29"/>
  <c r="B697" i="29"/>
  <c r="E696" i="28"/>
  <c r="D697" i="28"/>
  <c r="C697" i="28"/>
  <c r="E696" i="25"/>
  <c r="D697" i="25"/>
  <c r="C697" i="25"/>
  <c r="B698" i="28"/>
  <c r="A697" i="28"/>
  <c r="B698" i="25"/>
  <c r="A697" i="25"/>
  <c r="D696" i="24"/>
  <c r="C696" i="24"/>
  <c r="A696" i="24"/>
  <c r="B697" i="24"/>
  <c r="E697" i="24" s="1"/>
  <c r="E694" i="18"/>
  <c r="C695" i="18"/>
  <c r="D695" i="18"/>
  <c r="A695" i="18"/>
  <c r="B696" i="18"/>
  <c r="E696" i="29" l="1"/>
  <c r="C697" i="29"/>
  <c r="D697" i="29"/>
  <c r="A697" i="29"/>
  <c r="B698" i="29"/>
  <c r="E697" i="28"/>
  <c r="D698" i="28"/>
  <c r="C698" i="28"/>
  <c r="E697" i="25"/>
  <c r="D698" i="25"/>
  <c r="C698" i="25"/>
  <c r="B699" i="28"/>
  <c r="A698" i="28"/>
  <c r="B699" i="25"/>
  <c r="A698" i="25"/>
  <c r="D697" i="24"/>
  <c r="C697" i="24"/>
  <c r="B698" i="24"/>
  <c r="E698" i="24" s="1"/>
  <c r="E695" i="18"/>
  <c r="C696" i="18"/>
  <c r="B697" i="18"/>
  <c r="D696" i="18"/>
  <c r="A696" i="18"/>
  <c r="E697" i="29" l="1"/>
  <c r="C698" i="29"/>
  <c r="B699" i="29"/>
  <c r="A698" i="29"/>
  <c r="D698" i="29"/>
  <c r="E698" i="28"/>
  <c r="D699" i="28"/>
  <c r="C699" i="28"/>
  <c r="E698" i="25"/>
  <c r="D699" i="25"/>
  <c r="C699" i="25"/>
  <c r="A699" i="28"/>
  <c r="B700" i="28"/>
  <c r="A699" i="25"/>
  <c r="B700" i="25"/>
  <c r="D698" i="24"/>
  <c r="C698" i="24"/>
  <c r="A697" i="24"/>
  <c r="B699" i="24"/>
  <c r="E699" i="24" s="1"/>
  <c r="E696" i="18"/>
  <c r="C697" i="18"/>
  <c r="B698" i="18"/>
  <c r="D697" i="18"/>
  <c r="A697" i="18"/>
  <c r="E698" i="29" l="1"/>
  <c r="C699" i="29"/>
  <c r="A699" i="29"/>
  <c r="B700" i="29"/>
  <c r="D699" i="29"/>
  <c r="E699" i="28"/>
  <c r="D700" i="28"/>
  <c r="C700" i="28"/>
  <c r="E699" i="25"/>
  <c r="D700" i="25"/>
  <c r="C700" i="25"/>
  <c r="A700" i="28"/>
  <c r="B701" i="28"/>
  <c r="A700" i="25"/>
  <c r="B701" i="25"/>
  <c r="C699" i="24"/>
  <c r="D699" i="24"/>
  <c r="A698" i="24"/>
  <c r="B700" i="24"/>
  <c r="E700" i="24" s="1"/>
  <c r="A699" i="24"/>
  <c r="E697" i="18"/>
  <c r="C698" i="18"/>
  <c r="A698" i="18"/>
  <c r="B699" i="18"/>
  <c r="D698" i="18"/>
  <c r="E699" i="29" l="1"/>
  <c r="C700" i="29"/>
  <c r="D700" i="29"/>
  <c r="A700" i="29"/>
  <c r="B701" i="29"/>
  <c r="E700" i="28"/>
  <c r="D701" i="28"/>
  <c r="C701" i="28"/>
  <c r="E700" i="25"/>
  <c r="D701" i="25"/>
  <c r="C701" i="25"/>
  <c r="B702" i="28"/>
  <c r="A701" i="28"/>
  <c r="B702" i="25"/>
  <c r="A701" i="25"/>
  <c r="E701" i="25" s="1"/>
  <c r="D700" i="24"/>
  <c r="C700" i="24"/>
  <c r="B701" i="24"/>
  <c r="E701" i="24" s="1"/>
  <c r="E698" i="18"/>
  <c r="C699" i="18"/>
  <c r="D699" i="18"/>
  <c r="A699" i="18"/>
  <c r="B700" i="18"/>
  <c r="E700" i="29" l="1"/>
  <c r="C701" i="29"/>
  <c r="D701" i="29"/>
  <c r="B702" i="29"/>
  <c r="A701" i="29"/>
  <c r="E701" i="28"/>
  <c r="D702" i="28"/>
  <c r="C702" i="28"/>
  <c r="D702" i="25"/>
  <c r="C702" i="25"/>
  <c r="B703" i="28"/>
  <c r="A702" i="28"/>
  <c r="B703" i="25"/>
  <c r="A702" i="25"/>
  <c r="C701" i="24"/>
  <c r="D701" i="24"/>
  <c r="B702" i="24"/>
  <c r="E702" i="24" s="1"/>
  <c r="A700" i="24"/>
  <c r="E699" i="18"/>
  <c r="C700" i="18"/>
  <c r="B701" i="18"/>
  <c r="D700" i="18"/>
  <c r="A700" i="18"/>
  <c r="E701" i="29" l="1"/>
  <c r="C702" i="29"/>
  <c r="B703" i="29"/>
  <c r="D702" i="29"/>
  <c r="A702" i="29"/>
  <c r="E702" i="28"/>
  <c r="D703" i="28"/>
  <c r="C703" i="28"/>
  <c r="E702" i="25"/>
  <c r="D703" i="25"/>
  <c r="C703" i="25"/>
  <c r="A703" i="28"/>
  <c r="B704" i="28"/>
  <c r="A703" i="25"/>
  <c r="B704" i="25"/>
  <c r="D702" i="24"/>
  <c r="C702" i="24"/>
  <c r="A701" i="24"/>
  <c r="B703" i="24"/>
  <c r="E703" i="24" s="1"/>
  <c r="E700" i="18"/>
  <c r="C701" i="18"/>
  <c r="B702" i="18"/>
  <c r="D701" i="18"/>
  <c r="A701" i="18"/>
  <c r="E702" i="29" l="1"/>
  <c r="C703" i="29"/>
  <c r="B704" i="29"/>
  <c r="D703" i="29"/>
  <c r="A703" i="29"/>
  <c r="E703" i="28"/>
  <c r="D704" i="28"/>
  <c r="C704" i="28"/>
  <c r="E703" i="25"/>
  <c r="D704" i="25"/>
  <c r="C704" i="25"/>
  <c r="A704" i="28"/>
  <c r="B705" i="28"/>
  <c r="A704" i="25"/>
  <c r="B705" i="25"/>
  <c r="C703" i="24"/>
  <c r="D703" i="24"/>
  <c r="B704" i="24"/>
  <c r="E704" i="24" s="1"/>
  <c r="A702" i="24"/>
  <c r="E701" i="18"/>
  <c r="C702" i="18"/>
  <c r="A702" i="18"/>
  <c r="B703" i="18"/>
  <c r="D702" i="18"/>
  <c r="E703" i="29" l="1"/>
  <c r="C704" i="29"/>
  <c r="D704" i="29"/>
  <c r="A704" i="29"/>
  <c r="B705" i="29"/>
  <c r="E704" i="28"/>
  <c r="D705" i="28"/>
  <c r="C705" i="28"/>
  <c r="E704" i="25"/>
  <c r="D705" i="25"/>
  <c r="C705" i="25"/>
  <c r="B706" i="28"/>
  <c r="A705" i="28"/>
  <c r="B706" i="25"/>
  <c r="A705" i="25"/>
  <c r="D704" i="24"/>
  <c r="C704" i="24"/>
  <c r="A704" i="24"/>
  <c r="B705" i="24"/>
  <c r="E705" i="24" s="1"/>
  <c r="A703" i="24"/>
  <c r="E702" i="18"/>
  <c r="C703" i="18"/>
  <c r="D703" i="18"/>
  <c r="A703" i="18"/>
  <c r="B704" i="18"/>
  <c r="E704" i="29" l="1"/>
  <c r="C705" i="29"/>
  <c r="D705" i="29"/>
  <c r="B706" i="29"/>
  <c r="A705" i="29"/>
  <c r="E705" i="28"/>
  <c r="D706" i="28"/>
  <c r="C706" i="28"/>
  <c r="E705" i="25"/>
  <c r="D706" i="25"/>
  <c r="C706" i="25"/>
  <c r="B707" i="28"/>
  <c r="A706" i="28"/>
  <c r="E706" i="28" s="1"/>
  <c r="B707" i="25"/>
  <c r="A706" i="25"/>
  <c r="D705" i="24"/>
  <c r="C705" i="24"/>
  <c r="A705" i="24"/>
  <c r="B706" i="24"/>
  <c r="E706" i="24" s="1"/>
  <c r="E703" i="18"/>
  <c r="C704" i="18"/>
  <c r="B705" i="18"/>
  <c r="D704" i="18"/>
  <c r="A704" i="18"/>
  <c r="E705" i="29" l="1"/>
  <c r="C706" i="29"/>
  <c r="B707" i="29"/>
  <c r="D706" i="29"/>
  <c r="A706" i="29"/>
  <c r="D707" i="28"/>
  <c r="C707" i="28"/>
  <c r="E706" i="25"/>
  <c r="D707" i="25"/>
  <c r="C707" i="25"/>
  <c r="A707" i="28"/>
  <c r="E707" i="28" s="1"/>
  <c r="B708" i="28"/>
  <c r="A707" i="25"/>
  <c r="B708" i="25"/>
  <c r="C706" i="24"/>
  <c r="D706" i="24"/>
  <c r="B707" i="24"/>
  <c r="E707" i="24" s="1"/>
  <c r="E704" i="18"/>
  <c r="C705" i="18"/>
  <c r="B706" i="18"/>
  <c r="D705" i="18"/>
  <c r="A705" i="18"/>
  <c r="E706" i="29" l="1"/>
  <c r="C707" i="29"/>
  <c r="A707" i="29"/>
  <c r="B708" i="29"/>
  <c r="D707" i="29"/>
  <c r="D708" i="28"/>
  <c r="C708" i="28"/>
  <c r="E707" i="25"/>
  <c r="D708" i="25"/>
  <c r="C708" i="25"/>
  <c r="A708" i="28"/>
  <c r="B709" i="28"/>
  <c r="A708" i="25"/>
  <c r="B709" i="25"/>
  <c r="D707" i="24"/>
  <c r="C707" i="24"/>
  <c r="A706" i="24"/>
  <c r="B708" i="24"/>
  <c r="E708" i="24" s="1"/>
  <c r="E705" i="18"/>
  <c r="C706" i="18"/>
  <c r="A706" i="18"/>
  <c r="B707" i="18"/>
  <c r="D706" i="18"/>
  <c r="E707" i="29" l="1"/>
  <c r="C708" i="29"/>
  <c r="A708" i="29"/>
  <c r="D708" i="29"/>
  <c r="B709" i="29"/>
  <c r="E708" i="28"/>
  <c r="D709" i="28"/>
  <c r="C709" i="28"/>
  <c r="E708" i="25"/>
  <c r="D709" i="25"/>
  <c r="C709" i="25"/>
  <c r="B710" i="28"/>
  <c r="A709" i="28"/>
  <c r="B710" i="25"/>
  <c r="A709" i="25"/>
  <c r="E709" i="25" s="1"/>
  <c r="D708" i="24"/>
  <c r="C708" i="24"/>
  <c r="A707" i="24"/>
  <c r="A708" i="24"/>
  <c r="B709" i="24"/>
  <c r="E709" i="24" s="1"/>
  <c r="E706" i="18"/>
  <c r="C707" i="18"/>
  <c r="D707" i="18"/>
  <c r="A707" i="18"/>
  <c r="B708" i="18"/>
  <c r="E708" i="29" l="1"/>
  <c r="C709" i="29"/>
  <c r="D709" i="29"/>
  <c r="A709" i="29"/>
  <c r="B710" i="29"/>
  <c r="E709" i="28"/>
  <c r="D710" i="28"/>
  <c r="C710" i="28"/>
  <c r="D710" i="25"/>
  <c r="C710" i="25"/>
  <c r="B711" i="28"/>
  <c r="A710" i="28"/>
  <c r="B711" i="25"/>
  <c r="A710" i="25"/>
  <c r="C709" i="24"/>
  <c r="D709" i="24"/>
  <c r="B710" i="24"/>
  <c r="E710" i="24" s="1"/>
  <c r="A709" i="24"/>
  <c r="E707" i="18"/>
  <c r="C708" i="18"/>
  <c r="B709" i="18"/>
  <c r="D708" i="18"/>
  <c r="A708" i="18"/>
  <c r="E709" i="29" l="1"/>
  <c r="C710" i="29"/>
  <c r="D710" i="29"/>
  <c r="B711" i="29"/>
  <c r="A710" i="29"/>
  <c r="E710" i="28"/>
  <c r="D711" i="28"/>
  <c r="C711" i="28"/>
  <c r="E710" i="25"/>
  <c r="D711" i="25"/>
  <c r="C711" i="25"/>
  <c r="A711" i="28"/>
  <c r="B712" i="28"/>
  <c r="A711" i="25"/>
  <c r="B712" i="25"/>
  <c r="D710" i="24"/>
  <c r="C710" i="24"/>
  <c r="B711" i="24"/>
  <c r="E711" i="24" s="1"/>
  <c r="E708" i="18"/>
  <c r="C709" i="18"/>
  <c r="B710" i="18"/>
  <c r="D709" i="18"/>
  <c r="A709" i="18"/>
  <c r="E710" i="29" l="1"/>
  <c r="C711" i="29"/>
  <c r="A711" i="29"/>
  <c r="D711" i="29"/>
  <c r="B712" i="29"/>
  <c r="E711" i="28"/>
  <c r="D712" i="28"/>
  <c r="C712" i="28"/>
  <c r="E711" i="25"/>
  <c r="D712" i="25"/>
  <c r="C712" i="25"/>
  <c r="A712" i="28"/>
  <c r="B713" i="28"/>
  <c r="A712" i="25"/>
  <c r="B713" i="25"/>
  <c r="C711" i="24"/>
  <c r="D711" i="24"/>
  <c r="A710" i="24"/>
  <c r="B712" i="24"/>
  <c r="E712" i="24" s="1"/>
  <c r="E709" i="18"/>
  <c r="C710" i="18"/>
  <c r="A710" i="18"/>
  <c r="B711" i="18"/>
  <c r="D710" i="18"/>
  <c r="E711" i="29" l="1"/>
  <c r="C712" i="29"/>
  <c r="D712" i="29"/>
  <c r="A712" i="29"/>
  <c r="B713" i="29"/>
  <c r="E712" i="28"/>
  <c r="C713" i="28"/>
  <c r="D713" i="28"/>
  <c r="E712" i="25"/>
  <c r="D713" i="25"/>
  <c r="C713" i="25"/>
  <c r="B714" i="28"/>
  <c r="A713" i="28"/>
  <c r="B714" i="25"/>
  <c r="A713" i="25"/>
  <c r="D712" i="24"/>
  <c r="C712" i="24"/>
  <c r="A711" i="24"/>
  <c r="B713" i="24"/>
  <c r="E713" i="24" s="1"/>
  <c r="A712" i="24"/>
  <c r="E710" i="18"/>
  <c r="C711" i="18"/>
  <c r="D711" i="18"/>
  <c r="A711" i="18"/>
  <c r="B712" i="18"/>
  <c r="E712" i="29" l="1"/>
  <c r="C713" i="29"/>
  <c r="D713" i="29"/>
  <c r="A713" i="29"/>
  <c r="B714" i="29"/>
  <c r="E713" i="28"/>
  <c r="D714" i="28"/>
  <c r="C714" i="28"/>
  <c r="E713" i="25"/>
  <c r="D714" i="25"/>
  <c r="C714" i="25"/>
  <c r="B715" i="28"/>
  <c r="A714" i="28"/>
  <c r="B715" i="25"/>
  <c r="A714" i="25"/>
  <c r="D713" i="24"/>
  <c r="C713" i="24"/>
  <c r="B714" i="24"/>
  <c r="E714" i="24" s="1"/>
  <c r="A713" i="24"/>
  <c r="E711" i="18"/>
  <c r="C712" i="18"/>
  <c r="B713" i="18"/>
  <c r="D712" i="18"/>
  <c r="A712" i="18"/>
  <c r="E713" i="29" l="1"/>
  <c r="C714" i="29"/>
  <c r="B715" i="29"/>
  <c r="D714" i="29"/>
  <c r="A714" i="29"/>
  <c r="E714" i="28"/>
  <c r="D715" i="28"/>
  <c r="C715" i="28"/>
  <c r="E714" i="25"/>
  <c r="D715" i="25"/>
  <c r="C715" i="25"/>
  <c r="A715" i="28"/>
  <c r="E715" i="28" s="1"/>
  <c r="B716" i="28"/>
  <c r="A715" i="25"/>
  <c r="B716" i="25"/>
  <c r="D714" i="24"/>
  <c r="C714" i="24"/>
  <c r="B715" i="24"/>
  <c r="E715" i="24" s="1"/>
  <c r="E712" i="18"/>
  <c r="C713" i="18"/>
  <c r="B714" i="18"/>
  <c r="D713" i="18"/>
  <c r="A713" i="18"/>
  <c r="E714" i="29" l="1"/>
  <c r="C715" i="29"/>
  <c r="A715" i="29"/>
  <c r="B716" i="29"/>
  <c r="D715" i="29"/>
  <c r="D716" i="28"/>
  <c r="C716" i="28"/>
  <c r="E715" i="25"/>
  <c r="D716" i="25"/>
  <c r="C716" i="25"/>
  <c r="A716" i="28"/>
  <c r="B717" i="28"/>
  <c r="A716" i="25"/>
  <c r="B717" i="25"/>
  <c r="C715" i="24"/>
  <c r="D715" i="24"/>
  <c r="A714" i="24"/>
  <c r="B716" i="24"/>
  <c r="E716" i="24" s="1"/>
  <c r="E713" i="18"/>
  <c r="C714" i="18"/>
  <c r="A714" i="18"/>
  <c r="B715" i="18"/>
  <c r="D714" i="18"/>
  <c r="E715" i="29" l="1"/>
  <c r="C716" i="29"/>
  <c r="D716" i="29"/>
  <c r="A716" i="29"/>
  <c r="B717" i="29"/>
  <c r="E716" i="28"/>
  <c r="D717" i="28"/>
  <c r="C717" i="28"/>
  <c r="E716" i="25"/>
  <c r="D717" i="25"/>
  <c r="C717" i="25"/>
  <c r="B718" i="28"/>
  <c r="A717" i="28"/>
  <c r="B718" i="25"/>
  <c r="A717" i="25"/>
  <c r="D716" i="24"/>
  <c r="C716" i="24"/>
  <c r="A715" i="24"/>
  <c r="B717" i="24"/>
  <c r="E717" i="24" s="1"/>
  <c r="E714" i="18"/>
  <c r="C715" i="18"/>
  <c r="D715" i="18"/>
  <c r="A715" i="18"/>
  <c r="B716" i="18"/>
  <c r="E716" i="29" l="1"/>
  <c r="C717" i="29"/>
  <c r="D717" i="29"/>
  <c r="B718" i="29"/>
  <c r="A717" i="29"/>
  <c r="E717" i="28"/>
  <c r="D718" i="28"/>
  <c r="C718" i="28"/>
  <c r="E717" i="25"/>
  <c r="D718" i="25"/>
  <c r="C718" i="25"/>
  <c r="B719" i="28"/>
  <c r="A718" i="28"/>
  <c r="B719" i="25"/>
  <c r="A718" i="25"/>
  <c r="C717" i="24"/>
  <c r="D717" i="24"/>
  <c r="A716" i="24"/>
  <c r="B718" i="24"/>
  <c r="E718" i="24" s="1"/>
  <c r="E715" i="18"/>
  <c r="C716" i="18"/>
  <c r="B717" i="18"/>
  <c r="D716" i="18"/>
  <c r="A716" i="18"/>
  <c r="E717" i="29" l="1"/>
  <c r="C718" i="29"/>
  <c r="B719" i="29"/>
  <c r="D718" i="29"/>
  <c r="A718" i="29"/>
  <c r="E718" i="28"/>
  <c r="D719" i="28"/>
  <c r="C719" i="28"/>
  <c r="E718" i="25"/>
  <c r="D719" i="25"/>
  <c r="C719" i="25"/>
  <c r="A719" i="28"/>
  <c r="B720" i="28"/>
  <c r="A719" i="25"/>
  <c r="B720" i="25"/>
  <c r="D718" i="24"/>
  <c r="C718" i="24"/>
  <c r="A717" i="24"/>
  <c r="B719" i="24"/>
  <c r="E719" i="24" s="1"/>
  <c r="A718" i="24"/>
  <c r="E716" i="18"/>
  <c r="C717" i="18"/>
  <c r="B718" i="18"/>
  <c r="D717" i="18"/>
  <c r="A717" i="18"/>
  <c r="E718" i="29" l="1"/>
  <c r="C719" i="29"/>
  <c r="D719" i="29"/>
  <c r="B720" i="29"/>
  <c r="A719" i="29"/>
  <c r="E719" i="28"/>
  <c r="D720" i="28"/>
  <c r="C720" i="28"/>
  <c r="E719" i="25"/>
  <c r="D720" i="25"/>
  <c r="C720" i="25"/>
  <c r="A720" i="28"/>
  <c r="B721" i="28"/>
  <c r="A720" i="25"/>
  <c r="B721" i="25"/>
  <c r="C719" i="24"/>
  <c r="D719" i="24"/>
  <c r="B720" i="24"/>
  <c r="E720" i="24" s="1"/>
  <c r="E717" i="18"/>
  <c r="C718" i="18"/>
  <c r="A718" i="18"/>
  <c r="B719" i="18"/>
  <c r="D718" i="18"/>
  <c r="E719" i="29" l="1"/>
  <c r="C720" i="29"/>
  <c r="A720" i="29"/>
  <c r="B721" i="29"/>
  <c r="D720" i="29"/>
  <c r="E720" i="28"/>
  <c r="D721" i="28"/>
  <c r="C721" i="28"/>
  <c r="E720" i="25"/>
  <c r="D721" i="25"/>
  <c r="C721" i="25"/>
  <c r="B722" i="28"/>
  <c r="A721" i="28"/>
  <c r="B722" i="25"/>
  <c r="A721" i="25"/>
  <c r="E721" i="25" s="1"/>
  <c r="D720" i="24"/>
  <c r="C720" i="24"/>
  <c r="A719" i="24"/>
  <c r="B721" i="24"/>
  <c r="E721" i="24" s="1"/>
  <c r="E718" i="18"/>
  <c r="C719" i="18"/>
  <c r="D719" i="18"/>
  <c r="A719" i="18"/>
  <c r="B720" i="18"/>
  <c r="E720" i="29" l="1"/>
  <c r="C721" i="29"/>
  <c r="D721" i="29"/>
  <c r="A721" i="29"/>
  <c r="B722" i="29"/>
  <c r="E721" i="28"/>
  <c r="D722" i="28"/>
  <c r="C722" i="28"/>
  <c r="D722" i="25"/>
  <c r="C722" i="25"/>
  <c r="B723" i="28"/>
  <c r="A722" i="28"/>
  <c r="B723" i="25"/>
  <c r="A722" i="25"/>
  <c r="D721" i="24"/>
  <c r="C721" i="24"/>
  <c r="B722" i="24"/>
  <c r="E722" i="24" s="1"/>
  <c r="A720" i="24"/>
  <c r="E719" i="18"/>
  <c r="C720" i="18"/>
  <c r="B721" i="18"/>
  <c r="D720" i="18"/>
  <c r="A720" i="18"/>
  <c r="E721" i="29" l="1"/>
  <c r="C722" i="29"/>
  <c r="B723" i="29"/>
  <c r="D722" i="29"/>
  <c r="A722" i="29"/>
  <c r="E722" i="28"/>
  <c r="D723" i="28"/>
  <c r="C723" i="28"/>
  <c r="E722" i="25"/>
  <c r="D723" i="25"/>
  <c r="C723" i="25"/>
  <c r="A723" i="28"/>
  <c r="B724" i="28"/>
  <c r="A723" i="25"/>
  <c r="B724" i="25"/>
  <c r="C722" i="24"/>
  <c r="D722" i="24"/>
  <c r="A721" i="24"/>
  <c r="B723" i="24"/>
  <c r="E723" i="24" s="1"/>
  <c r="E720" i="18"/>
  <c r="C721" i="18"/>
  <c r="B722" i="18"/>
  <c r="D721" i="18"/>
  <c r="A721" i="18"/>
  <c r="E722" i="29" l="1"/>
  <c r="C723" i="29"/>
  <c r="A723" i="29"/>
  <c r="B724" i="29"/>
  <c r="D723" i="29"/>
  <c r="E723" i="28"/>
  <c r="D724" i="28"/>
  <c r="C724" i="28"/>
  <c r="E723" i="25"/>
  <c r="D724" i="25"/>
  <c r="C724" i="25"/>
  <c r="A724" i="28"/>
  <c r="E724" i="28" s="1"/>
  <c r="B725" i="28"/>
  <c r="A724" i="25"/>
  <c r="B725" i="25"/>
  <c r="D723" i="24"/>
  <c r="C723" i="24"/>
  <c r="A722" i="24"/>
  <c r="B724" i="24"/>
  <c r="E724" i="24" s="1"/>
  <c r="E721" i="18"/>
  <c r="C722" i="18"/>
  <c r="A722" i="18"/>
  <c r="B723" i="18"/>
  <c r="D722" i="18"/>
  <c r="E723" i="29" l="1"/>
  <c r="C724" i="29"/>
  <c r="D724" i="29"/>
  <c r="A724" i="29"/>
  <c r="B725" i="29"/>
  <c r="D725" i="28"/>
  <c r="C725" i="28"/>
  <c r="E724" i="25"/>
  <c r="D725" i="25"/>
  <c r="C725" i="25"/>
  <c r="B726" i="28"/>
  <c r="A725" i="28"/>
  <c r="B726" i="25"/>
  <c r="A725" i="25"/>
  <c r="D724" i="24"/>
  <c r="C724" i="24"/>
  <c r="B725" i="24"/>
  <c r="E725" i="24" s="1"/>
  <c r="A723" i="24"/>
  <c r="E722" i="18"/>
  <c r="C723" i="18"/>
  <c r="D723" i="18"/>
  <c r="A723" i="18"/>
  <c r="B724" i="18"/>
  <c r="E724" i="29" l="1"/>
  <c r="C725" i="29"/>
  <c r="D725" i="29"/>
  <c r="A725" i="29"/>
  <c r="B726" i="29"/>
  <c r="E725" i="28"/>
  <c r="D726" i="28"/>
  <c r="C726" i="28"/>
  <c r="E725" i="25"/>
  <c r="D726" i="25"/>
  <c r="C726" i="25"/>
  <c r="B727" i="28"/>
  <c r="A726" i="28"/>
  <c r="B727" i="25"/>
  <c r="A726" i="25"/>
  <c r="C725" i="24"/>
  <c r="D725" i="24"/>
  <c r="B726" i="24"/>
  <c r="E726" i="24" s="1"/>
  <c r="A724" i="24"/>
  <c r="E723" i="18"/>
  <c r="C724" i="18"/>
  <c r="B725" i="18"/>
  <c r="D724" i="18"/>
  <c r="A724" i="18"/>
  <c r="E725" i="29" l="1"/>
  <c r="C726" i="29"/>
  <c r="B727" i="29"/>
  <c r="D726" i="29"/>
  <c r="A726" i="29"/>
  <c r="E726" i="28"/>
  <c r="D727" i="28"/>
  <c r="C727" i="28"/>
  <c r="E726" i="25"/>
  <c r="D727" i="25"/>
  <c r="C727" i="25"/>
  <c r="A727" i="28"/>
  <c r="B728" i="28"/>
  <c r="A727" i="25"/>
  <c r="B728" i="25"/>
  <c r="D726" i="24"/>
  <c r="C726" i="24"/>
  <c r="A725" i="24"/>
  <c r="B727" i="24"/>
  <c r="E727" i="24" s="1"/>
  <c r="E724" i="18"/>
  <c r="C725" i="18"/>
  <c r="B726" i="18"/>
  <c r="D725" i="18"/>
  <c r="A725" i="18"/>
  <c r="E726" i="29" l="1"/>
  <c r="C727" i="29"/>
  <c r="B728" i="29"/>
  <c r="A727" i="29"/>
  <c r="D727" i="29"/>
  <c r="E727" i="28"/>
  <c r="D728" i="28"/>
  <c r="C728" i="28"/>
  <c r="E727" i="25"/>
  <c r="D728" i="25"/>
  <c r="C728" i="25"/>
  <c r="A728" i="28"/>
  <c r="E728" i="28" s="1"/>
  <c r="B729" i="28"/>
  <c r="A728" i="25"/>
  <c r="B729" i="25"/>
  <c r="C727" i="24"/>
  <c r="D727" i="24"/>
  <c r="A726" i="24"/>
  <c r="B728" i="24"/>
  <c r="E728" i="24" s="1"/>
  <c r="E725" i="18"/>
  <c r="C726" i="18"/>
  <c r="A726" i="18"/>
  <c r="B727" i="18"/>
  <c r="D726" i="18"/>
  <c r="E727" i="29" l="1"/>
  <c r="C728" i="29"/>
  <c r="D728" i="29"/>
  <c r="A728" i="29"/>
  <c r="B729" i="29"/>
  <c r="D729" i="28"/>
  <c r="C729" i="28"/>
  <c r="E728" i="25"/>
  <c r="D729" i="25"/>
  <c r="C729" i="25"/>
  <c r="B730" i="28"/>
  <c r="A729" i="28"/>
  <c r="B730" i="25"/>
  <c r="A729" i="25"/>
  <c r="D728" i="24"/>
  <c r="C728" i="24"/>
  <c r="A728" i="24"/>
  <c r="B729" i="24"/>
  <c r="E729" i="24" s="1"/>
  <c r="A727" i="24"/>
  <c r="E726" i="18"/>
  <c r="C727" i="18"/>
  <c r="D727" i="18"/>
  <c r="A727" i="18"/>
  <c r="B728" i="18"/>
  <c r="E728" i="29" l="1"/>
  <c r="C729" i="29"/>
  <c r="A729" i="29"/>
  <c r="D729" i="29"/>
  <c r="B730" i="29"/>
  <c r="E729" i="28"/>
  <c r="D730" i="28"/>
  <c r="C730" i="28"/>
  <c r="E729" i="25"/>
  <c r="D730" i="25"/>
  <c r="C730" i="25"/>
  <c r="B731" i="28"/>
  <c r="A730" i="28"/>
  <c r="B731" i="25"/>
  <c r="A730" i="25"/>
  <c r="D729" i="24"/>
  <c r="C729" i="24"/>
  <c r="B730" i="24"/>
  <c r="E730" i="24" s="1"/>
  <c r="E727" i="18"/>
  <c r="C728" i="18"/>
  <c r="B729" i="18"/>
  <c r="D728" i="18"/>
  <c r="A728" i="18"/>
  <c r="E729" i="29" l="1"/>
  <c r="C730" i="29"/>
  <c r="B731" i="29"/>
  <c r="D730" i="29"/>
  <c r="A730" i="29"/>
  <c r="E730" i="28"/>
  <c r="D731" i="28"/>
  <c r="C731" i="28"/>
  <c r="E730" i="25"/>
  <c r="D731" i="25"/>
  <c r="C731" i="25"/>
  <c r="A731" i="28"/>
  <c r="E731" i="28" s="1"/>
  <c r="B732" i="28"/>
  <c r="A731" i="25"/>
  <c r="B732" i="25"/>
  <c r="D730" i="24"/>
  <c r="C730" i="24"/>
  <c r="A729" i="24"/>
  <c r="B731" i="24"/>
  <c r="E731" i="24" s="1"/>
  <c r="E728" i="18"/>
  <c r="C729" i="18"/>
  <c r="B730" i="18"/>
  <c r="D729" i="18"/>
  <c r="A729" i="18"/>
  <c r="E730" i="29" l="1"/>
  <c r="C731" i="29"/>
  <c r="A731" i="29"/>
  <c r="E731" i="29" s="1"/>
  <c r="B732" i="29"/>
  <c r="D731" i="29"/>
  <c r="D732" i="28"/>
  <c r="C732" i="28"/>
  <c r="E731" i="25"/>
  <c r="D732" i="25"/>
  <c r="C732" i="25"/>
  <c r="A732" i="28"/>
  <c r="B733" i="28"/>
  <c r="A732" i="25"/>
  <c r="B733" i="25"/>
  <c r="C731" i="24"/>
  <c r="D731" i="24"/>
  <c r="B732" i="24"/>
  <c r="E732" i="24" s="1"/>
  <c r="A730" i="24"/>
  <c r="E729" i="18"/>
  <c r="C730" i="18"/>
  <c r="A730" i="18"/>
  <c r="B731" i="18"/>
  <c r="D730" i="18"/>
  <c r="C732" i="29" l="1"/>
  <c r="D732" i="29"/>
  <c r="A732" i="29"/>
  <c r="B733" i="29"/>
  <c r="E732" i="28"/>
  <c r="D733" i="28"/>
  <c r="C733" i="28"/>
  <c r="E732" i="25"/>
  <c r="D733" i="25"/>
  <c r="C733" i="25"/>
  <c r="B734" i="28"/>
  <c r="A733" i="28"/>
  <c r="B734" i="25"/>
  <c r="A733" i="25"/>
  <c r="D732" i="24"/>
  <c r="C732" i="24"/>
  <c r="B733" i="24"/>
  <c r="E733" i="24" s="1"/>
  <c r="A731" i="24"/>
  <c r="E730" i="18"/>
  <c r="C731" i="18"/>
  <c r="D731" i="18"/>
  <c r="A731" i="18"/>
  <c r="B732" i="18"/>
  <c r="E732" i="29" l="1"/>
  <c r="C733" i="29"/>
  <c r="D733" i="29"/>
  <c r="A733" i="29"/>
  <c r="B734" i="29"/>
  <c r="E733" i="28"/>
  <c r="D734" i="28"/>
  <c r="C734" i="28"/>
  <c r="E733" i="25"/>
  <c r="D734" i="25"/>
  <c r="C734" i="25"/>
  <c r="B735" i="28"/>
  <c r="A734" i="28"/>
  <c r="B735" i="25"/>
  <c r="A734" i="25"/>
  <c r="D733" i="24"/>
  <c r="C733" i="24"/>
  <c r="B734" i="24"/>
  <c r="E734" i="24" s="1"/>
  <c r="A732" i="24"/>
  <c r="E731" i="18"/>
  <c r="C732" i="18"/>
  <c r="B733" i="18"/>
  <c r="D732" i="18"/>
  <c r="A732" i="18"/>
  <c r="E733" i="29" l="1"/>
  <c r="C734" i="29"/>
  <c r="B735" i="29"/>
  <c r="D734" i="29"/>
  <c r="A734" i="29"/>
  <c r="E734" i="28"/>
  <c r="D735" i="28"/>
  <c r="C735" i="28"/>
  <c r="E734" i="25"/>
  <c r="D735" i="25"/>
  <c r="C735" i="25"/>
  <c r="A735" i="28"/>
  <c r="B736" i="28"/>
  <c r="A735" i="25"/>
  <c r="B736" i="25"/>
  <c r="D734" i="24"/>
  <c r="C734" i="24"/>
  <c r="A733" i="24"/>
  <c r="B735" i="24"/>
  <c r="E735" i="24" s="1"/>
  <c r="E732" i="18"/>
  <c r="C733" i="18"/>
  <c r="B734" i="18"/>
  <c r="D733" i="18"/>
  <c r="A733" i="18"/>
  <c r="E734" i="29" l="1"/>
  <c r="C735" i="29"/>
  <c r="A735" i="29"/>
  <c r="B736" i="29"/>
  <c r="D735" i="29"/>
  <c r="E735" i="28"/>
  <c r="D736" i="28"/>
  <c r="C736" i="28"/>
  <c r="E735" i="25"/>
  <c r="D736" i="25"/>
  <c r="C736" i="25"/>
  <c r="A736" i="28"/>
  <c r="B737" i="28"/>
  <c r="A736" i="25"/>
  <c r="B737" i="25"/>
  <c r="C735" i="24"/>
  <c r="D735" i="24"/>
  <c r="A734" i="24"/>
  <c r="B736" i="24"/>
  <c r="E736" i="24" s="1"/>
  <c r="E733" i="18"/>
  <c r="C734" i="18"/>
  <c r="A734" i="18"/>
  <c r="B735" i="18"/>
  <c r="D734" i="18"/>
  <c r="E735" i="29" l="1"/>
  <c r="C736" i="29"/>
  <c r="D736" i="29"/>
  <c r="B737" i="29"/>
  <c r="A736" i="29"/>
  <c r="E736" i="28"/>
  <c r="D737" i="28"/>
  <c r="C737" i="28"/>
  <c r="E736" i="25"/>
  <c r="D737" i="25"/>
  <c r="C737" i="25"/>
  <c r="B738" i="28"/>
  <c r="A737" i="28"/>
  <c r="B738" i="25"/>
  <c r="A737" i="25"/>
  <c r="D736" i="24"/>
  <c r="C736" i="24"/>
  <c r="A735" i="24"/>
  <c r="B737" i="24"/>
  <c r="E737" i="24" s="1"/>
  <c r="E734" i="18"/>
  <c r="C735" i="18"/>
  <c r="D735" i="18"/>
  <c r="A735" i="18"/>
  <c r="B736" i="18"/>
  <c r="E736" i="29" l="1"/>
  <c r="C737" i="29"/>
  <c r="D737" i="29"/>
  <c r="B738" i="29"/>
  <c r="A737" i="29"/>
  <c r="E737" i="28"/>
  <c r="D738" i="28"/>
  <c r="C738" i="28"/>
  <c r="E737" i="25"/>
  <c r="D738" i="25"/>
  <c r="C738" i="25"/>
  <c r="B739" i="28"/>
  <c r="A738" i="28"/>
  <c r="B739" i="25"/>
  <c r="A738" i="25"/>
  <c r="C737" i="24"/>
  <c r="D737" i="24"/>
  <c r="B738" i="24"/>
  <c r="A736" i="24"/>
  <c r="E735" i="18"/>
  <c r="C736" i="18"/>
  <c r="B737" i="18"/>
  <c r="D736" i="18"/>
  <c r="A736" i="18"/>
  <c r="E737" i="29" l="1"/>
  <c r="C738" i="29"/>
  <c r="B739" i="29"/>
  <c r="D738" i="29"/>
  <c r="A738" i="29"/>
  <c r="E738" i="28"/>
  <c r="D739" i="28"/>
  <c r="C739" i="28"/>
  <c r="E738" i="25"/>
  <c r="D739" i="25"/>
  <c r="C739" i="25"/>
  <c r="A739" i="28"/>
  <c r="E739" i="28" s="1"/>
  <c r="B740" i="28"/>
  <c r="A739" i="25"/>
  <c r="B740" i="25"/>
  <c r="C738" i="24"/>
  <c r="D738" i="24"/>
  <c r="A737" i="24"/>
  <c r="B739" i="24"/>
  <c r="E736" i="18"/>
  <c r="C737" i="18"/>
  <c r="B738" i="18"/>
  <c r="D737" i="18"/>
  <c r="A737" i="18"/>
  <c r="E738" i="29" l="1"/>
  <c r="C739" i="29"/>
  <c r="D739" i="29"/>
  <c r="A739" i="29"/>
  <c r="B740" i="29"/>
  <c r="D740" i="28"/>
  <c r="C740" i="28"/>
  <c r="E739" i="25"/>
  <c r="D740" i="25"/>
  <c r="C740" i="25"/>
  <c r="A740" i="28"/>
  <c r="B741" i="28"/>
  <c r="A740" i="25"/>
  <c r="B741" i="25"/>
  <c r="D739" i="24"/>
  <c r="C739" i="24"/>
  <c r="B740" i="24"/>
  <c r="A738" i="24"/>
  <c r="E738" i="24" s="1"/>
  <c r="E737" i="18"/>
  <c r="C738" i="18"/>
  <c r="A738" i="18"/>
  <c r="B739" i="18"/>
  <c r="D738" i="18"/>
  <c r="E739" i="29" l="1"/>
  <c r="C740" i="29"/>
  <c r="B741" i="29"/>
  <c r="D740" i="29"/>
  <c r="A740" i="29"/>
  <c r="E740" i="28"/>
  <c r="D741" i="28"/>
  <c r="C741" i="28"/>
  <c r="E740" i="25"/>
  <c r="D741" i="25"/>
  <c r="C741" i="25"/>
  <c r="B742" i="28"/>
  <c r="A741" i="28"/>
  <c r="E741" i="28" s="1"/>
  <c r="B742" i="25"/>
  <c r="A741" i="25"/>
  <c r="D740" i="24"/>
  <c r="C740" i="24"/>
  <c r="B741" i="24"/>
  <c r="A739" i="24"/>
  <c r="E739" i="24" s="1"/>
  <c r="E738" i="18"/>
  <c r="C739" i="18"/>
  <c r="D739" i="18"/>
  <c r="A739" i="18"/>
  <c r="B740" i="18"/>
  <c r="E740" i="29" l="1"/>
  <c r="C741" i="29"/>
  <c r="B742" i="29"/>
  <c r="D741" i="29"/>
  <c r="A741" i="29"/>
  <c r="D742" i="28"/>
  <c r="C742" i="28"/>
  <c r="E741" i="25"/>
  <c r="D742" i="25"/>
  <c r="C742" i="25"/>
  <c r="B743" i="28"/>
  <c r="A742" i="28"/>
  <c r="B743" i="25"/>
  <c r="A742" i="25"/>
  <c r="D741" i="24"/>
  <c r="C741" i="24"/>
  <c r="B742" i="24"/>
  <c r="A740" i="24"/>
  <c r="E740" i="24" s="1"/>
  <c r="E739" i="18"/>
  <c r="C740" i="18"/>
  <c r="B741" i="18"/>
  <c r="D740" i="18"/>
  <c r="A740" i="18"/>
  <c r="E741" i="29" l="1"/>
  <c r="C742" i="29"/>
  <c r="A742" i="29"/>
  <c r="B743" i="29"/>
  <c r="D742" i="29"/>
  <c r="E742" i="28"/>
  <c r="D743" i="28"/>
  <c r="C743" i="28"/>
  <c r="E742" i="25"/>
  <c r="D743" i="25"/>
  <c r="C743" i="25"/>
  <c r="B744" i="28"/>
  <c r="A743" i="28"/>
  <c r="E743" i="28" s="1"/>
  <c r="A743" i="25"/>
  <c r="E743" i="25" s="1"/>
  <c r="B744" i="25"/>
  <c r="D742" i="24"/>
  <c r="C742" i="24"/>
  <c r="B743" i="24"/>
  <c r="A741" i="24"/>
  <c r="E741" i="24" s="1"/>
  <c r="E740" i="18"/>
  <c r="C741" i="18"/>
  <c r="B742" i="18"/>
  <c r="D741" i="18"/>
  <c r="A741" i="18"/>
  <c r="E742" i="29" l="1"/>
  <c r="C743" i="29"/>
  <c r="B744" i="29"/>
  <c r="D743" i="29"/>
  <c r="A743" i="29"/>
  <c r="D744" i="28"/>
  <c r="C744" i="28"/>
  <c r="D744" i="25"/>
  <c r="C744" i="25"/>
  <c r="A744" i="28"/>
  <c r="B745" i="28"/>
  <c r="A744" i="25"/>
  <c r="B745" i="25"/>
  <c r="C743" i="24"/>
  <c r="D743" i="24"/>
  <c r="A743" i="24"/>
  <c r="B744" i="24"/>
  <c r="A742" i="24"/>
  <c r="E742" i="24" s="1"/>
  <c r="E741" i="18"/>
  <c r="C742" i="18"/>
  <c r="A742" i="18"/>
  <c r="B743" i="18"/>
  <c r="D742" i="18"/>
  <c r="E743" i="29" l="1"/>
  <c r="C744" i="29"/>
  <c r="B745" i="29"/>
  <c r="D744" i="29"/>
  <c r="A744" i="29"/>
  <c r="E744" i="28"/>
  <c r="D745" i="28"/>
  <c r="C745" i="28"/>
  <c r="E744" i="25"/>
  <c r="D745" i="25"/>
  <c r="C745" i="25"/>
  <c r="A745" i="28"/>
  <c r="B746" i="28"/>
  <c r="B746" i="25"/>
  <c r="A745" i="25"/>
  <c r="E743" i="24"/>
  <c r="D744" i="24"/>
  <c r="C744" i="24"/>
  <c r="B745" i="24"/>
  <c r="E742" i="18"/>
  <c r="C743" i="18"/>
  <c r="D743" i="18"/>
  <c r="B744" i="18"/>
  <c r="A743" i="18"/>
  <c r="E744" i="29" l="1"/>
  <c r="C745" i="29"/>
  <c r="B746" i="29"/>
  <c r="D745" i="29"/>
  <c r="A745" i="29"/>
  <c r="E745" i="28"/>
  <c r="D746" i="28"/>
  <c r="C746" i="28"/>
  <c r="E745" i="25"/>
  <c r="D746" i="25"/>
  <c r="C746" i="25"/>
  <c r="B747" i="28"/>
  <c r="A746" i="28"/>
  <c r="B747" i="25"/>
  <c r="A746" i="25"/>
  <c r="D745" i="24"/>
  <c r="C745" i="24"/>
  <c r="B746" i="24"/>
  <c r="A744" i="24"/>
  <c r="E744" i="24" s="1"/>
  <c r="E743" i="18"/>
  <c r="C744" i="18"/>
  <c r="B745" i="18"/>
  <c r="A744" i="18"/>
  <c r="D744" i="18"/>
  <c r="E745" i="29" l="1"/>
  <c r="C746" i="29"/>
  <c r="B747" i="29"/>
  <c r="D746" i="29"/>
  <c r="A746" i="29"/>
  <c r="E746" i="28"/>
  <c r="D747" i="28"/>
  <c r="C747" i="28"/>
  <c r="E746" i="25"/>
  <c r="D747" i="25"/>
  <c r="C747" i="25"/>
  <c r="B748" i="28"/>
  <c r="A747" i="28"/>
  <c r="A747" i="25"/>
  <c r="B748" i="25"/>
  <c r="C746" i="24"/>
  <c r="D746" i="24"/>
  <c r="B747" i="24"/>
  <c r="A746" i="24"/>
  <c r="E746" i="24" s="1"/>
  <c r="A745" i="24"/>
  <c r="E745" i="24" s="1"/>
  <c r="E744" i="18"/>
  <c r="C745" i="18"/>
  <c r="B746" i="18"/>
  <c r="D745" i="18"/>
  <c r="A745" i="18"/>
  <c r="E746" i="29" l="1"/>
  <c r="C747" i="29"/>
  <c r="B748" i="29"/>
  <c r="D747" i="29"/>
  <c r="A747" i="29"/>
  <c r="E747" i="28"/>
  <c r="D748" i="28"/>
  <c r="C748" i="28"/>
  <c r="E747" i="25"/>
  <c r="D748" i="25"/>
  <c r="C748" i="25"/>
  <c r="A748" i="28"/>
  <c r="E748" i="28" s="1"/>
  <c r="B749" i="28"/>
  <c r="A748" i="25"/>
  <c r="B749" i="25"/>
  <c r="C747" i="24"/>
  <c r="D747" i="24"/>
  <c r="B748" i="24"/>
  <c r="E745" i="18"/>
  <c r="C746" i="18"/>
  <c r="A746" i="18"/>
  <c r="B747" i="18"/>
  <c r="D746" i="18"/>
  <c r="E747" i="29" l="1"/>
  <c r="C748" i="29"/>
  <c r="B749" i="29"/>
  <c r="D748" i="29"/>
  <c r="A748" i="29"/>
  <c r="D749" i="28"/>
  <c r="C749" i="28"/>
  <c r="E748" i="25"/>
  <c r="D749" i="25"/>
  <c r="C749" i="25"/>
  <c r="A749" i="28"/>
  <c r="B750" i="28"/>
  <c r="B750" i="25"/>
  <c r="A749" i="25"/>
  <c r="D748" i="24"/>
  <c r="C748" i="24"/>
  <c r="A747" i="24"/>
  <c r="E747" i="24" s="1"/>
  <c r="B749" i="24"/>
  <c r="E746" i="18"/>
  <c r="C747" i="18"/>
  <c r="D747" i="18"/>
  <c r="B748" i="18"/>
  <c r="A747" i="18"/>
  <c r="E748" i="29" l="1"/>
  <c r="C749" i="29"/>
  <c r="B750" i="29"/>
  <c r="A749" i="29"/>
  <c r="D749" i="29"/>
  <c r="E749" i="28"/>
  <c r="D750" i="28"/>
  <c r="C750" i="28"/>
  <c r="E749" i="25"/>
  <c r="D750" i="25"/>
  <c r="C750" i="25"/>
  <c r="B751" i="28"/>
  <c r="A750" i="28"/>
  <c r="B751" i="25"/>
  <c r="A750" i="25"/>
  <c r="C749" i="24"/>
  <c r="D749" i="24"/>
  <c r="A749" i="24"/>
  <c r="B750" i="24"/>
  <c r="A748" i="24"/>
  <c r="E748" i="24" s="1"/>
  <c r="E747" i="18"/>
  <c r="C748" i="18"/>
  <c r="B749" i="18"/>
  <c r="D748" i="18"/>
  <c r="A748" i="18"/>
  <c r="E749" i="29" l="1"/>
  <c r="C750" i="29"/>
  <c r="B751" i="29"/>
  <c r="D750" i="29"/>
  <c r="A750" i="29"/>
  <c r="E750" i="28"/>
  <c r="D751" i="28"/>
  <c r="C751" i="28"/>
  <c r="E750" i="25"/>
  <c r="D751" i="25"/>
  <c r="C751" i="25"/>
  <c r="B752" i="28"/>
  <c r="A751" i="28"/>
  <c r="A751" i="25"/>
  <c r="B752" i="25"/>
  <c r="E749" i="24"/>
  <c r="D750" i="24"/>
  <c r="C750" i="24"/>
  <c r="B751" i="24"/>
  <c r="E748" i="18"/>
  <c r="C749" i="18"/>
  <c r="B750" i="18"/>
  <c r="D749" i="18"/>
  <c r="A749" i="18"/>
  <c r="E750" i="29" l="1"/>
  <c r="C751" i="29"/>
  <c r="D751" i="29"/>
  <c r="A751" i="29"/>
  <c r="B752" i="29"/>
  <c r="E751" i="28"/>
  <c r="D752" i="28"/>
  <c r="C752" i="28"/>
  <c r="E751" i="25"/>
  <c r="D752" i="25"/>
  <c r="C752" i="25"/>
  <c r="A752" i="28"/>
  <c r="B753" i="28"/>
  <c r="A752" i="25"/>
  <c r="E752" i="25" s="1"/>
  <c r="B753" i="25"/>
  <c r="C751" i="24"/>
  <c r="D751" i="24"/>
  <c r="B752" i="24"/>
  <c r="A750" i="24"/>
  <c r="E750" i="24" s="1"/>
  <c r="E749" i="18"/>
  <c r="C750" i="18"/>
  <c r="A750" i="18"/>
  <c r="B751" i="18"/>
  <c r="D750" i="18"/>
  <c r="E751" i="29" l="1"/>
  <c r="C752" i="29"/>
  <c r="D752" i="29"/>
  <c r="A752" i="29"/>
  <c r="B753" i="29"/>
  <c r="E752" i="28"/>
  <c r="D753" i="28"/>
  <c r="C753" i="28"/>
  <c r="D753" i="25"/>
  <c r="C753" i="25"/>
  <c r="A753" i="28"/>
  <c r="B754" i="28"/>
  <c r="B754" i="25"/>
  <c r="A753" i="25"/>
  <c r="D752" i="24"/>
  <c r="C752" i="24"/>
  <c r="A751" i="24"/>
  <c r="E751" i="24" s="1"/>
  <c r="A752" i="24"/>
  <c r="B753" i="24"/>
  <c r="E750" i="18"/>
  <c r="C751" i="18"/>
  <c r="A751" i="18" s="1"/>
  <c r="D751" i="18"/>
  <c r="B752" i="18"/>
  <c r="E752" i="29" l="1"/>
  <c r="C753" i="29"/>
  <c r="D753" i="29"/>
  <c r="A753" i="29"/>
  <c r="B754" i="29"/>
  <c r="E753" i="28"/>
  <c r="D754" i="28"/>
  <c r="C754" i="28"/>
  <c r="E753" i="25"/>
  <c r="D754" i="25"/>
  <c r="C754" i="25"/>
  <c r="B755" i="28"/>
  <c r="A754" i="28"/>
  <c r="B755" i="25"/>
  <c r="A754" i="25"/>
  <c r="E752" i="24"/>
  <c r="D753" i="24"/>
  <c r="C753" i="24"/>
  <c r="B754" i="24"/>
  <c r="E751" i="18"/>
  <c r="C752" i="18"/>
  <c r="B753" i="18"/>
  <c r="D752" i="18"/>
  <c r="A752" i="18"/>
  <c r="E753" i="29" l="1"/>
  <c r="C754" i="29"/>
  <c r="A754" i="29"/>
  <c r="B755" i="29"/>
  <c r="D754" i="29"/>
  <c r="E754" i="28"/>
  <c r="D755" i="28"/>
  <c r="C755" i="28"/>
  <c r="E754" i="25"/>
  <c r="D755" i="25"/>
  <c r="C755" i="25"/>
  <c r="B756" i="28"/>
  <c r="A755" i="28"/>
  <c r="A755" i="25"/>
  <c r="B756" i="25"/>
  <c r="D754" i="24"/>
  <c r="C754" i="24"/>
  <c r="B755" i="24"/>
  <c r="A753" i="24"/>
  <c r="E753" i="24" s="1"/>
  <c r="E752" i="18"/>
  <c r="C753" i="18"/>
  <c r="B754" i="18"/>
  <c r="D753" i="18"/>
  <c r="A753" i="18"/>
  <c r="E754" i="29" l="1"/>
  <c r="C755" i="29"/>
  <c r="B756" i="29"/>
  <c r="D755" i="29"/>
  <c r="A755" i="29"/>
  <c r="E755" i="28"/>
  <c r="D756" i="28"/>
  <c r="C756" i="28"/>
  <c r="E755" i="25"/>
  <c r="D756" i="25"/>
  <c r="C756" i="25"/>
  <c r="A756" i="28"/>
  <c r="B757" i="28"/>
  <c r="A756" i="25"/>
  <c r="B757" i="25"/>
  <c r="D755" i="24"/>
  <c r="C755" i="24"/>
  <c r="B756" i="24"/>
  <c r="A754" i="24"/>
  <c r="E754" i="24" s="1"/>
  <c r="E753" i="18"/>
  <c r="C754" i="18"/>
  <c r="A754" i="18"/>
  <c r="B755" i="18"/>
  <c r="D754" i="18"/>
  <c r="E755" i="29" l="1"/>
  <c r="C756" i="29"/>
  <c r="D756" i="29"/>
  <c r="A756" i="29"/>
  <c r="B757" i="29"/>
  <c r="E756" i="28"/>
  <c r="C757" i="28"/>
  <c r="D757" i="28"/>
  <c r="E756" i="25"/>
  <c r="D757" i="25"/>
  <c r="C757" i="25"/>
  <c r="A757" i="28"/>
  <c r="B758" i="28"/>
  <c r="B758" i="25"/>
  <c r="A757" i="25"/>
  <c r="D756" i="24"/>
  <c r="C756" i="24"/>
  <c r="A755" i="24"/>
  <c r="E755" i="24" s="1"/>
  <c r="B757" i="24"/>
  <c r="E754" i="18"/>
  <c r="C755" i="18"/>
  <c r="D755" i="18"/>
  <c r="B756" i="18"/>
  <c r="A755" i="18"/>
  <c r="E756" i="29" l="1"/>
  <c r="C757" i="29"/>
  <c r="B758" i="29"/>
  <c r="A757" i="29"/>
  <c r="E757" i="29" s="1"/>
  <c r="D757" i="29"/>
  <c r="E757" i="28"/>
  <c r="D758" i="28"/>
  <c r="C758" i="28"/>
  <c r="E757" i="25"/>
  <c r="D758" i="25"/>
  <c r="C758" i="25"/>
  <c r="B759" i="28"/>
  <c r="A758" i="28"/>
  <c r="B759" i="25"/>
  <c r="A758" i="25"/>
  <c r="D757" i="24"/>
  <c r="C757" i="24"/>
  <c r="A756" i="24"/>
  <c r="E756" i="24" s="1"/>
  <c r="B758" i="24"/>
  <c r="E755" i="18"/>
  <c r="C756" i="18"/>
  <c r="B757" i="18"/>
  <c r="D756" i="18"/>
  <c r="A756" i="18"/>
  <c r="C758" i="29" l="1"/>
  <c r="D758" i="29"/>
  <c r="A758" i="29"/>
  <c r="B759" i="29"/>
  <c r="E758" i="28"/>
  <c r="D759" i="28"/>
  <c r="C759" i="28"/>
  <c r="E758" i="25"/>
  <c r="D759" i="25"/>
  <c r="C759" i="25"/>
  <c r="B760" i="28"/>
  <c r="A759" i="28"/>
  <c r="A759" i="25"/>
  <c r="B760" i="25"/>
  <c r="D758" i="24"/>
  <c r="C758" i="24"/>
  <c r="B759" i="24"/>
  <c r="A757" i="24"/>
  <c r="E757" i="24" s="1"/>
  <c r="E756" i="18"/>
  <c r="C757" i="18"/>
  <c r="A757" i="18"/>
  <c r="B758" i="18"/>
  <c r="D757" i="18"/>
  <c r="E758" i="29" l="1"/>
  <c r="C759" i="29"/>
  <c r="D759" i="29"/>
  <c r="A759" i="29"/>
  <c r="B760" i="29"/>
  <c r="E759" i="28"/>
  <c r="D760" i="28"/>
  <c r="C760" i="28"/>
  <c r="E759" i="25"/>
  <c r="D760" i="25"/>
  <c r="C760" i="25"/>
  <c r="A760" i="28"/>
  <c r="B761" i="28"/>
  <c r="A760" i="25"/>
  <c r="B761" i="25"/>
  <c r="C759" i="24"/>
  <c r="D759" i="24"/>
  <c r="B760" i="24"/>
  <c r="A759" i="24"/>
  <c r="A758" i="24"/>
  <c r="E758" i="24" s="1"/>
  <c r="E757" i="18"/>
  <c r="C758" i="18"/>
  <c r="A758" i="18"/>
  <c r="B759" i="18"/>
  <c r="D758" i="18"/>
  <c r="E759" i="29" l="1"/>
  <c r="C760" i="29"/>
  <c r="D760" i="29"/>
  <c r="A760" i="29"/>
  <c r="E760" i="29" s="1"/>
  <c r="B761" i="29"/>
  <c r="E760" i="28"/>
  <c r="D761" i="28"/>
  <c r="C761" i="28"/>
  <c r="E760" i="25"/>
  <c r="D761" i="25"/>
  <c r="C761" i="25"/>
  <c r="A761" i="28"/>
  <c r="B762" i="28"/>
  <c r="B762" i="25"/>
  <c r="A761" i="25"/>
  <c r="E759" i="24"/>
  <c r="D760" i="24"/>
  <c r="C760" i="24"/>
  <c r="B761" i="24"/>
  <c r="E758" i="18"/>
  <c r="C759" i="18"/>
  <c r="D759" i="18"/>
  <c r="B760" i="18"/>
  <c r="A759" i="18"/>
  <c r="C761" i="29" l="1"/>
  <c r="B762" i="29"/>
  <c r="D761" i="29"/>
  <c r="A761" i="29"/>
  <c r="E761" i="28"/>
  <c r="D762" i="28"/>
  <c r="C762" i="28"/>
  <c r="E761" i="25"/>
  <c r="D762" i="25"/>
  <c r="C762" i="25"/>
  <c r="B763" i="28"/>
  <c r="A762" i="28"/>
  <c r="B763" i="25"/>
  <c r="A762" i="25"/>
  <c r="D761" i="24"/>
  <c r="C761" i="24"/>
  <c r="B762" i="24"/>
  <c r="A760" i="24"/>
  <c r="E760" i="24" s="1"/>
  <c r="E759" i="18"/>
  <c r="C760" i="18"/>
  <c r="B761" i="18"/>
  <c r="A760" i="18"/>
  <c r="D760" i="18"/>
  <c r="E761" i="29" l="1"/>
  <c r="C762" i="29"/>
  <c r="A762" i="29"/>
  <c r="B763" i="29"/>
  <c r="D762" i="29"/>
  <c r="E762" i="28"/>
  <c r="D763" i="28"/>
  <c r="C763" i="28"/>
  <c r="E762" i="25"/>
  <c r="D763" i="25"/>
  <c r="C763" i="25"/>
  <c r="B764" i="28"/>
  <c r="A763" i="28"/>
  <c r="A763" i="25"/>
  <c r="B764" i="25"/>
  <c r="D762" i="24"/>
  <c r="C762" i="24"/>
  <c r="A761" i="24"/>
  <c r="E761" i="24" s="1"/>
  <c r="B763" i="24"/>
  <c r="E760" i="18"/>
  <c r="C761" i="18"/>
  <c r="B762" i="18"/>
  <c r="D761" i="18"/>
  <c r="A761" i="18"/>
  <c r="E762" i="29" l="1"/>
  <c r="C763" i="29"/>
  <c r="A763" i="29"/>
  <c r="B764" i="29"/>
  <c r="D763" i="29"/>
  <c r="E763" i="28"/>
  <c r="D764" i="28"/>
  <c r="C764" i="28"/>
  <c r="E763" i="25"/>
  <c r="D764" i="25"/>
  <c r="C764" i="25"/>
  <c r="A764" i="28"/>
  <c r="B765" i="28"/>
  <c r="A764" i="25"/>
  <c r="B765" i="25"/>
  <c r="C763" i="24"/>
  <c r="D763" i="24"/>
  <c r="A762" i="24"/>
  <c r="E762" i="24" s="1"/>
  <c r="B764" i="24"/>
  <c r="E761" i="18"/>
  <c r="C762" i="18"/>
  <c r="A762" i="18"/>
  <c r="B763" i="18"/>
  <c r="D762" i="18"/>
  <c r="E763" i="29" l="1"/>
  <c r="C764" i="29"/>
  <c r="D764" i="29"/>
  <c r="A764" i="29"/>
  <c r="B765" i="29"/>
  <c r="E764" i="28"/>
  <c r="D765" i="28"/>
  <c r="C765" i="28"/>
  <c r="E764" i="25"/>
  <c r="D765" i="25"/>
  <c r="C765" i="25"/>
  <c r="A765" i="28"/>
  <c r="B766" i="28"/>
  <c r="B766" i="25"/>
  <c r="A765" i="25"/>
  <c r="D764" i="24"/>
  <c r="C764" i="24"/>
  <c r="A763" i="24"/>
  <c r="E763" i="24" s="1"/>
  <c r="B765" i="24"/>
  <c r="E762" i="18"/>
  <c r="C763" i="18"/>
  <c r="D763" i="18"/>
  <c r="B764" i="18"/>
  <c r="A763" i="18"/>
  <c r="E764" i="29" l="1"/>
  <c r="C765" i="29"/>
  <c r="B766" i="29"/>
  <c r="D765" i="29"/>
  <c r="A765" i="29"/>
  <c r="E765" i="28"/>
  <c r="D766" i="28"/>
  <c r="C766" i="28"/>
  <c r="E765" i="25"/>
  <c r="D766" i="25"/>
  <c r="C766" i="25"/>
  <c r="B767" i="28"/>
  <c r="A766" i="28"/>
  <c r="E766" i="28" s="1"/>
  <c r="B767" i="25"/>
  <c r="A766" i="25"/>
  <c r="C765" i="24"/>
  <c r="D765" i="24"/>
  <c r="B766" i="24"/>
  <c r="A764" i="24"/>
  <c r="E764" i="24" s="1"/>
  <c r="E763" i="18"/>
  <c r="C764" i="18"/>
  <c r="B765" i="18"/>
  <c r="D764" i="18"/>
  <c r="A764" i="18"/>
  <c r="E765" i="29" l="1"/>
  <c r="C766" i="29"/>
  <c r="A766" i="29"/>
  <c r="B767" i="29"/>
  <c r="D766" i="29"/>
  <c r="D767" i="28"/>
  <c r="C767" i="28"/>
  <c r="E766" i="25"/>
  <c r="D767" i="25"/>
  <c r="C767" i="25"/>
  <c r="B768" i="28"/>
  <c r="A767" i="28"/>
  <c r="A767" i="25"/>
  <c r="B768" i="25"/>
  <c r="D766" i="24"/>
  <c r="C766" i="24"/>
  <c r="A765" i="24"/>
  <c r="E765" i="24" s="1"/>
  <c r="B767" i="24"/>
  <c r="E764" i="18"/>
  <c r="C765" i="18"/>
  <c r="B766" i="18"/>
  <c r="D765" i="18"/>
  <c r="A765" i="18"/>
  <c r="E766" i="29" l="1"/>
  <c r="C767" i="29"/>
  <c r="A767" i="29"/>
  <c r="D767" i="29"/>
  <c r="B768" i="29"/>
  <c r="E767" i="28"/>
  <c r="D768" i="28"/>
  <c r="C768" i="28"/>
  <c r="E767" i="25"/>
  <c r="D768" i="25"/>
  <c r="C768" i="25"/>
  <c r="A768" i="28"/>
  <c r="B769" i="28"/>
  <c r="B769" i="25"/>
  <c r="A768" i="25"/>
  <c r="C767" i="24"/>
  <c r="D767" i="24"/>
  <c r="B768" i="24"/>
  <c r="A766" i="24"/>
  <c r="E766" i="24" s="1"/>
  <c r="E765" i="18"/>
  <c r="C766" i="18"/>
  <c r="A766" i="18"/>
  <c r="B767" i="18"/>
  <c r="D766" i="18"/>
  <c r="E767" i="29" l="1"/>
  <c r="C768" i="29"/>
  <c r="B769" i="29"/>
  <c r="D768" i="29"/>
  <c r="A768" i="29"/>
  <c r="E768" i="28"/>
  <c r="D769" i="28"/>
  <c r="C769" i="28"/>
  <c r="E768" i="25"/>
  <c r="D769" i="25"/>
  <c r="C769" i="25"/>
  <c r="A769" i="28"/>
  <c r="B770" i="28"/>
  <c r="B770" i="25"/>
  <c r="A769" i="25"/>
  <c r="D768" i="24"/>
  <c r="C768" i="24"/>
  <c r="A768" i="24"/>
  <c r="E768" i="24" s="1"/>
  <c r="B769" i="24"/>
  <c r="A767" i="24"/>
  <c r="E767" i="24" s="1"/>
  <c r="E766" i="18"/>
  <c r="C767" i="18"/>
  <c r="D767" i="18"/>
  <c r="B768" i="18"/>
  <c r="A767" i="18"/>
  <c r="E768" i="29" l="1"/>
  <c r="C769" i="29"/>
  <c r="D769" i="29"/>
  <c r="A769" i="29"/>
  <c r="B770" i="29"/>
  <c r="E769" i="28"/>
  <c r="D770" i="28"/>
  <c r="C770" i="28"/>
  <c r="E769" i="25"/>
  <c r="D770" i="25"/>
  <c r="C770" i="25"/>
  <c r="B771" i="28"/>
  <c r="A770" i="28"/>
  <c r="A770" i="25"/>
  <c r="B771" i="25"/>
  <c r="D769" i="24"/>
  <c r="C769" i="24"/>
  <c r="B770" i="24"/>
  <c r="E767" i="18"/>
  <c r="C768" i="18"/>
  <c r="B769" i="18"/>
  <c r="D768" i="18"/>
  <c r="A768" i="18"/>
  <c r="E769" i="29" l="1"/>
  <c r="C770" i="29"/>
  <c r="B771" i="29"/>
  <c r="A770" i="29"/>
  <c r="D770" i="29"/>
  <c r="E770" i="28"/>
  <c r="D771" i="28"/>
  <c r="C771" i="28"/>
  <c r="E770" i="25"/>
  <c r="D771" i="25"/>
  <c r="C771" i="25"/>
  <c r="B772" i="28"/>
  <c r="A771" i="28"/>
  <c r="A771" i="25"/>
  <c r="B772" i="25"/>
  <c r="C770" i="24"/>
  <c r="D770" i="24"/>
  <c r="B771" i="24"/>
  <c r="A769" i="24"/>
  <c r="E769" i="24" s="1"/>
  <c r="E768" i="18"/>
  <c r="C769" i="18"/>
  <c r="B770" i="18"/>
  <c r="D769" i="18"/>
  <c r="A769" i="18"/>
  <c r="E770" i="29" l="1"/>
  <c r="C771" i="29"/>
  <c r="D771" i="29"/>
  <c r="A771" i="29"/>
  <c r="B772" i="29"/>
  <c r="E771" i="28"/>
  <c r="D772" i="28"/>
  <c r="C772" i="28"/>
  <c r="E771" i="25"/>
  <c r="D772" i="25"/>
  <c r="C772" i="25"/>
  <c r="A772" i="28"/>
  <c r="B773" i="28"/>
  <c r="B773" i="25"/>
  <c r="A772" i="25"/>
  <c r="D771" i="24"/>
  <c r="C771" i="24"/>
  <c r="A770" i="24"/>
  <c r="E770" i="24" s="1"/>
  <c r="B772" i="24"/>
  <c r="E769" i="18"/>
  <c r="C770" i="18"/>
  <c r="A770" i="18"/>
  <c r="B771" i="18"/>
  <c r="D770" i="18"/>
  <c r="E771" i="29" l="1"/>
  <c r="C772" i="29"/>
  <c r="B773" i="29"/>
  <c r="D772" i="29"/>
  <c r="A772" i="29"/>
  <c r="E772" i="28"/>
  <c r="D773" i="28"/>
  <c r="C773" i="28"/>
  <c r="E772" i="25"/>
  <c r="D773" i="25"/>
  <c r="C773" i="25"/>
  <c r="A773" i="28"/>
  <c r="B774" i="28"/>
  <c r="B774" i="25"/>
  <c r="A773" i="25"/>
  <c r="D772" i="24"/>
  <c r="C772" i="24"/>
  <c r="A771" i="24"/>
  <c r="E771" i="24" s="1"/>
  <c r="B773" i="24"/>
  <c r="A772" i="24"/>
  <c r="E770" i="18"/>
  <c r="C771" i="18"/>
  <c r="D771" i="18"/>
  <c r="B772" i="18"/>
  <c r="A771" i="18"/>
  <c r="E772" i="29" l="1"/>
  <c r="C773" i="29"/>
  <c r="A773" i="29"/>
  <c r="B774" i="29"/>
  <c r="D773" i="29"/>
  <c r="E773" i="28"/>
  <c r="D774" i="28"/>
  <c r="C774" i="28"/>
  <c r="E773" i="25"/>
  <c r="D774" i="25"/>
  <c r="C774" i="25"/>
  <c r="B775" i="28"/>
  <c r="A774" i="28"/>
  <c r="A774" i="25"/>
  <c r="B775" i="25"/>
  <c r="E772" i="24"/>
  <c r="D773" i="24"/>
  <c r="C773" i="24"/>
  <c r="B774" i="24"/>
  <c r="E771" i="18"/>
  <c r="C772" i="18"/>
  <c r="B773" i="18"/>
  <c r="D772" i="18"/>
  <c r="A772" i="18"/>
  <c r="E773" i="29" l="1"/>
  <c r="C774" i="29"/>
  <c r="D774" i="29"/>
  <c r="A774" i="29"/>
  <c r="B775" i="29"/>
  <c r="E774" i="28"/>
  <c r="D775" i="28"/>
  <c r="C775" i="28"/>
  <c r="E774" i="25"/>
  <c r="D775" i="25"/>
  <c r="C775" i="25"/>
  <c r="B776" i="28"/>
  <c r="A775" i="28"/>
  <c r="A775" i="25"/>
  <c r="B776" i="25"/>
  <c r="D774" i="24"/>
  <c r="C774" i="24"/>
  <c r="B775" i="24"/>
  <c r="A773" i="24"/>
  <c r="E773" i="24" s="1"/>
  <c r="E772" i="18"/>
  <c r="C773" i="18"/>
  <c r="A773" i="18"/>
  <c r="B774" i="18"/>
  <c r="D773" i="18"/>
  <c r="E774" i="29" l="1"/>
  <c r="C775" i="29"/>
  <c r="B776" i="29"/>
  <c r="D775" i="29"/>
  <c r="A775" i="29"/>
  <c r="E775" i="28"/>
  <c r="D776" i="28"/>
  <c r="C776" i="28"/>
  <c r="E775" i="25"/>
  <c r="D776" i="25"/>
  <c r="C776" i="25"/>
  <c r="A776" i="28"/>
  <c r="B777" i="28"/>
  <c r="B777" i="25"/>
  <c r="A776" i="25"/>
  <c r="C775" i="24"/>
  <c r="D775" i="24"/>
  <c r="B776" i="24"/>
  <c r="A774" i="24"/>
  <c r="E774" i="24" s="1"/>
  <c r="E773" i="18"/>
  <c r="C774" i="18"/>
  <c r="A774" i="18"/>
  <c r="B775" i="18"/>
  <c r="D774" i="18"/>
  <c r="E775" i="29" l="1"/>
  <c r="C776" i="29"/>
  <c r="D776" i="29"/>
  <c r="B777" i="29"/>
  <c r="A776" i="29"/>
  <c r="E776" i="28"/>
  <c r="D777" i="28"/>
  <c r="C777" i="28"/>
  <c r="E776" i="25"/>
  <c r="D777" i="25"/>
  <c r="C777" i="25"/>
  <c r="A777" i="28"/>
  <c r="E777" i="28" s="1"/>
  <c r="B778" i="28"/>
  <c r="B778" i="25"/>
  <c r="A777" i="25"/>
  <c r="D776" i="24"/>
  <c r="C776" i="24"/>
  <c r="A775" i="24"/>
  <c r="E775" i="24" s="1"/>
  <c r="B777" i="24"/>
  <c r="E774" i="18"/>
  <c r="C775" i="18"/>
  <c r="D775" i="18"/>
  <c r="B776" i="18"/>
  <c r="A775" i="18"/>
  <c r="E776" i="29" l="1"/>
  <c r="C777" i="29"/>
  <c r="A777" i="29"/>
  <c r="B778" i="29"/>
  <c r="D777" i="29"/>
  <c r="D778" i="28"/>
  <c r="C778" i="28"/>
  <c r="E777" i="25"/>
  <c r="D778" i="25"/>
  <c r="C778" i="25"/>
  <c r="B779" i="28"/>
  <c r="A778" i="28"/>
  <c r="A778" i="25"/>
  <c r="B779" i="25"/>
  <c r="D777" i="24"/>
  <c r="C777" i="24"/>
  <c r="A776" i="24"/>
  <c r="E776" i="24" s="1"/>
  <c r="B778" i="24"/>
  <c r="E775" i="18"/>
  <c r="C776" i="18"/>
  <c r="B777" i="18"/>
  <c r="A776" i="18"/>
  <c r="D776" i="18"/>
  <c r="E777" i="29" l="1"/>
  <c r="C778" i="29"/>
  <c r="A778" i="29"/>
  <c r="B779" i="29"/>
  <c r="D778" i="29"/>
  <c r="E778" i="28"/>
  <c r="D779" i="28"/>
  <c r="C779" i="28"/>
  <c r="E778" i="25"/>
  <c r="D779" i="25"/>
  <c r="C779" i="25"/>
  <c r="B780" i="28"/>
  <c r="A779" i="28"/>
  <c r="A779" i="25"/>
  <c r="B780" i="25"/>
  <c r="D778" i="24"/>
  <c r="C778" i="24"/>
  <c r="B779" i="24"/>
  <c r="A778" i="24"/>
  <c r="A777" i="24"/>
  <c r="E777" i="24" s="1"/>
  <c r="E776" i="18"/>
  <c r="C777" i="18"/>
  <c r="B778" i="18"/>
  <c r="D777" i="18"/>
  <c r="A777" i="18"/>
  <c r="E778" i="29" l="1"/>
  <c r="C779" i="29"/>
  <c r="B780" i="29"/>
  <c r="D779" i="29"/>
  <c r="A779" i="29"/>
  <c r="E779" i="28"/>
  <c r="D780" i="28"/>
  <c r="C780" i="28"/>
  <c r="E779" i="25"/>
  <c r="D780" i="25"/>
  <c r="C780" i="25"/>
  <c r="A780" i="28"/>
  <c r="E780" i="28" s="1"/>
  <c r="B781" i="28"/>
  <c r="B781" i="25"/>
  <c r="A780" i="25"/>
  <c r="E778" i="24"/>
  <c r="C779" i="24"/>
  <c r="D779" i="24"/>
  <c r="B780" i="24"/>
  <c r="E777" i="18"/>
  <c r="C778" i="18"/>
  <c r="A778" i="18"/>
  <c r="B779" i="18"/>
  <c r="D778" i="18"/>
  <c r="E779" i="29" l="1"/>
  <c r="C780" i="29"/>
  <c r="B781" i="29"/>
  <c r="D780" i="29"/>
  <c r="A780" i="29"/>
  <c r="D781" i="28"/>
  <c r="C781" i="28"/>
  <c r="E780" i="25"/>
  <c r="D781" i="25"/>
  <c r="C781" i="25"/>
  <c r="A781" i="28"/>
  <c r="B782" i="28"/>
  <c r="B782" i="25"/>
  <c r="A781" i="25"/>
  <c r="D780" i="24"/>
  <c r="C780" i="24"/>
  <c r="A779" i="24"/>
  <c r="E779" i="24" s="1"/>
  <c r="B781" i="24"/>
  <c r="E778" i="18"/>
  <c r="C779" i="18"/>
  <c r="D779" i="18"/>
  <c r="B780" i="18"/>
  <c r="A779" i="18"/>
  <c r="E780" i="29" l="1"/>
  <c r="C781" i="29"/>
  <c r="B782" i="29"/>
  <c r="A781" i="29"/>
  <c r="D781" i="29"/>
  <c r="E781" i="28"/>
  <c r="D782" i="28"/>
  <c r="C782" i="28"/>
  <c r="E781" i="25"/>
  <c r="D782" i="25"/>
  <c r="C782" i="25"/>
  <c r="B783" i="28"/>
  <c r="A782" i="28"/>
  <c r="A782" i="25"/>
  <c r="E782" i="25" s="1"/>
  <c r="B783" i="25"/>
  <c r="C781" i="24"/>
  <c r="D781" i="24"/>
  <c r="A780" i="24"/>
  <c r="E780" i="24" s="1"/>
  <c r="A781" i="24"/>
  <c r="B782" i="24"/>
  <c r="E779" i="18"/>
  <c r="C780" i="18"/>
  <c r="B781" i="18"/>
  <c r="D780" i="18"/>
  <c r="A780" i="18"/>
  <c r="E781" i="29" l="1"/>
  <c r="C782" i="29"/>
  <c r="D782" i="29"/>
  <c r="A782" i="29"/>
  <c r="B783" i="29"/>
  <c r="E782" i="28"/>
  <c r="D783" i="28"/>
  <c r="C783" i="28"/>
  <c r="D783" i="25"/>
  <c r="C783" i="25"/>
  <c r="B784" i="28"/>
  <c r="A783" i="28"/>
  <c r="A783" i="25"/>
  <c r="E783" i="25" s="1"/>
  <c r="B784" i="25"/>
  <c r="E781" i="24"/>
  <c r="D782" i="24"/>
  <c r="C782" i="24"/>
  <c r="A782" i="24"/>
  <c r="B783" i="24"/>
  <c r="E780" i="18"/>
  <c r="C781" i="18"/>
  <c r="B782" i="18"/>
  <c r="D781" i="18"/>
  <c r="A781" i="18"/>
  <c r="E782" i="29" l="1"/>
  <c r="C783" i="29"/>
  <c r="B784" i="29"/>
  <c r="D783" i="29"/>
  <c r="A783" i="29"/>
  <c r="E783" i="28"/>
  <c r="D784" i="28"/>
  <c r="C784" i="28"/>
  <c r="D784" i="25"/>
  <c r="C784" i="25"/>
  <c r="A784" i="28"/>
  <c r="E784" i="28" s="1"/>
  <c r="B785" i="28"/>
  <c r="B785" i="25"/>
  <c r="A784" i="25"/>
  <c r="E782" i="24"/>
  <c r="C783" i="24"/>
  <c r="D783" i="24"/>
  <c r="B784" i="24"/>
  <c r="E781" i="18"/>
  <c r="C782" i="18"/>
  <c r="A782" i="18"/>
  <c r="B783" i="18"/>
  <c r="D782" i="18"/>
  <c r="E783" i="29" l="1"/>
  <c r="C784" i="29"/>
  <c r="D784" i="29"/>
  <c r="A784" i="29"/>
  <c r="B785" i="29"/>
  <c r="D785" i="28"/>
  <c r="C785" i="28"/>
  <c r="E784" i="25"/>
  <c r="D785" i="25"/>
  <c r="C785" i="25"/>
  <c r="A785" i="28"/>
  <c r="B786" i="28"/>
  <c r="B786" i="25"/>
  <c r="A785" i="25"/>
  <c r="D784" i="24"/>
  <c r="C784" i="24"/>
  <c r="A783" i="24"/>
  <c r="E783" i="24" s="1"/>
  <c r="B785" i="24"/>
  <c r="E782" i="18"/>
  <c r="C783" i="18"/>
  <c r="D783" i="18"/>
  <c r="B784" i="18"/>
  <c r="A783" i="18"/>
  <c r="E784" i="29" l="1"/>
  <c r="C785" i="29"/>
  <c r="A785" i="29"/>
  <c r="B786" i="29"/>
  <c r="D785" i="29"/>
  <c r="E785" i="28"/>
  <c r="D786" i="28"/>
  <c r="C786" i="28"/>
  <c r="E785" i="25"/>
  <c r="D786" i="25"/>
  <c r="C786" i="25"/>
  <c r="B787" i="28"/>
  <c r="A786" i="28"/>
  <c r="A786" i="25"/>
  <c r="B787" i="25"/>
  <c r="C785" i="24"/>
  <c r="D785" i="24"/>
  <c r="A784" i="24"/>
  <c r="E784" i="24" s="1"/>
  <c r="A785" i="24"/>
  <c r="B786" i="24"/>
  <c r="E783" i="18"/>
  <c r="C784" i="18"/>
  <c r="B785" i="18"/>
  <c r="D784" i="18"/>
  <c r="A784" i="18"/>
  <c r="E785" i="29" l="1"/>
  <c r="C786" i="29"/>
  <c r="D786" i="29"/>
  <c r="A786" i="29"/>
  <c r="B787" i="29"/>
  <c r="E786" i="28"/>
  <c r="D787" i="28"/>
  <c r="C787" i="28"/>
  <c r="E786" i="25"/>
  <c r="D787" i="25"/>
  <c r="C787" i="25"/>
  <c r="B788" i="28"/>
  <c r="A787" i="28"/>
  <c r="A787" i="25"/>
  <c r="B788" i="25"/>
  <c r="E785" i="24"/>
  <c r="C786" i="24"/>
  <c r="D786" i="24"/>
  <c r="A786" i="24"/>
  <c r="B787" i="24"/>
  <c r="E784" i="18"/>
  <c r="C785" i="18"/>
  <c r="B786" i="18"/>
  <c r="D785" i="18"/>
  <c r="A785" i="18"/>
  <c r="E786" i="29" l="1"/>
  <c r="C787" i="29"/>
  <c r="B788" i="29"/>
  <c r="A787" i="29"/>
  <c r="D787" i="29"/>
  <c r="E787" i="28"/>
  <c r="D788" i="28"/>
  <c r="C788" i="28"/>
  <c r="E787" i="25"/>
  <c r="D788" i="25"/>
  <c r="C788" i="25"/>
  <c r="A788" i="28"/>
  <c r="B789" i="28"/>
  <c r="B789" i="25"/>
  <c r="A788" i="25"/>
  <c r="E786" i="24"/>
  <c r="D787" i="24"/>
  <c r="C787" i="24"/>
  <c r="B788" i="24"/>
  <c r="E785" i="18"/>
  <c r="C786" i="18"/>
  <c r="A786" i="18"/>
  <c r="B787" i="18"/>
  <c r="D786" i="18"/>
  <c r="E787" i="29" l="1"/>
  <c r="C788" i="29"/>
  <c r="D788" i="29"/>
  <c r="A788" i="29"/>
  <c r="B789" i="29"/>
  <c r="E788" i="28"/>
  <c r="C789" i="28"/>
  <c r="D789" i="28"/>
  <c r="E788" i="25"/>
  <c r="D789" i="25"/>
  <c r="C789" i="25"/>
  <c r="A789" i="28"/>
  <c r="E789" i="28" s="1"/>
  <c r="B790" i="28"/>
  <c r="B790" i="25"/>
  <c r="A789" i="25"/>
  <c r="D788" i="24"/>
  <c r="C788" i="24"/>
  <c r="A787" i="24"/>
  <c r="E787" i="24" s="1"/>
  <c r="B789" i="24"/>
  <c r="E786" i="18"/>
  <c r="C787" i="18"/>
  <c r="D787" i="18"/>
  <c r="B788" i="18"/>
  <c r="A787" i="18"/>
  <c r="E788" i="29" l="1"/>
  <c r="C789" i="29"/>
  <c r="A789" i="29"/>
  <c r="B790" i="29"/>
  <c r="D789" i="29"/>
  <c r="D790" i="28"/>
  <c r="C790" i="28"/>
  <c r="E789" i="25"/>
  <c r="D790" i="25"/>
  <c r="C790" i="25"/>
  <c r="B791" i="28"/>
  <c r="A790" i="28"/>
  <c r="A790" i="25"/>
  <c r="B791" i="25"/>
  <c r="D789" i="24"/>
  <c r="C789" i="24"/>
  <c r="B790" i="24"/>
  <c r="A788" i="24"/>
  <c r="E788" i="24" s="1"/>
  <c r="E787" i="18"/>
  <c r="C788" i="18"/>
  <c r="B789" i="18"/>
  <c r="D788" i="18"/>
  <c r="A788" i="18"/>
  <c r="E789" i="29" l="1"/>
  <c r="C790" i="29"/>
  <c r="B791" i="29"/>
  <c r="D790" i="29"/>
  <c r="A790" i="29"/>
  <c r="E790" i="28"/>
  <c r="D791" i="28"/>
  <c r="C791" i="28"/>
  <c r="E790" i="25"/>
  <c r="D791" i="25"/>
  <c r="C791" i="25"/>
  <c r="B792" i="28"/>
  <c r="A791" i="28"/>
  <c r="E791" i="28" s="1"/>
  <c r="A791" i="25"/>
  <c r="B792" i="25"/>
  <c r="D790" i="24"/>
  <c r="C790" i="24"/>
  <c r="B791" i="24"/>
  <c r="A789" i="24"/>
  <c r="E789" i="24" s="1"/>
  <c r="E788" i="18"/>
  <c r="C789" i="18"/>
  <c r="A789" i="18"/>
  <c r="B790" i="18"/>
  <c r="D789" i="18"/>
  <c r="E790" i="29" l="1"/>
  <c r="C791" i="29"/>
  <c r="D791" i="29"/>
  <c r="A791" i="29"/>
  <c r="B792" i="29"/>
  <c r="D792" i="28"/>
  <c r="C792" i="28"/>
  <c r="E791" i="25"/>
  <c r="D792" i="25"/>
  <c r="C792" i="25"/>
  <c r="A792" i="28"/>
  <c r="B793" i="28"/>
  <c r="B793" i="25"/>
  <c r="A792" i="25"/>
  <c r="E792" i="25" s="1"/>
  <c r="C791" i="24"/>
  <c r="D791" i="24"/>
  <c r="B792" i="24"/>
  <c r="A790" i="24"/>
  <c r="E790" i="24" s="1"/>
  <c r="E789" i="18"/>
  <c r="C790" i="18"/>
  <c r="A790" i="18"/>
  <c r="B791" i="18"/>
  <c r="D790" i="18"/>
  <c r="E791" i="29" l="1"/>
  <c r="C792" i="29"/>
  <c r="B793" i="29"/>
  <c r="D792" i="29"/>
  <c r="A792" i="29"/>
  <c r="E792" i="28"/>
  <c r="D793" i="28"/>
  <c r="C793" i="28"/>
  <c r="D793" i="25"/>
  <c r="C793" i="25"/>
  <c r="A793" i="28"/>
  <c r="B794" i="28"/>
  <c r="B794" i="25"/>
  <c r="A793" i="25"/>
  <c r="D792" i="24"/>
  <c r="C792" i="24"/>
  <c r="A792" i="24"/>
  <c r="B793" i="24"/>
  <c r="A791" i="24"/>
  <c r="E791" i="24" s="1"/>
  <c r="E790" i="18"/>
  <c r="C791" i="18"/>
  <c r="D791" i="18"/>
  <c r="B792" i="18"/>
  <c r="A791" i="18"/>
  <c r="E792" i="29" l="1"/>
  <c r="C793" i="29"/>
  <c r="B794" i="29"/>
  <c r="D793" i="29"/>
  <c r="A793" i="29"/>
  <c r="E793" i="28"/>
  <c r="D794" i="28"/>
  <c r="C794" i="28"/>
  <c r="E793" i="25"/>
  <c r="D794" i="25"/>
  <c r="C794" i="25"/>
  <c r="B795" i="28"/>
  <c r="A794" i="28"/>
  <c r="A794" i="25"/>
  <c r="B795" i="25"/>
  <c r="E792" i="24"/>
  <c r="D793" i="24"/>
  <c r="C793" i="24"/>
  <c r="B794" i="24"/>
  <c r="E791" i="18"/>
  <c r="C792" i="18"/>
  <c r="B793" i="18"/>
  <c r="A792" i="18"/>
  <c r="D792" i="18"/>
  <c r="E793" i="29" l="1"/>
  <c r="C794" i="29"/>
  <c r="A794" i="29"/>
  <c r="B795" i="29"/>
  <c r="D794" i="29"/>
  <c r="E794" i="28"/>
  <c r="D795" i="28"/>
  <c r="C795" i="28"/>
  <c r="E794" i="25"/>
  <c r="D795" i="25"/>
  <c r="C795" i="25"/>
  <c r="B796" i="28"/>
  <c r="A795" i="28"/>
  <c r="B796" i="25"/>
  <c r="A795" i="25"/>
  <c r="C794" i="24"/>
  <c r="D794" i="24"/>
  <c r="A794" i="24"/>
  <c r="B795" i="24"/>
  <c r="A793" i="24"/>
  <c r="E793" i="24" s="1"/>
  <c r="E792" i="18"/>
  <c r="C793" i="18"/>
  <c r="B794" i="18"/>
  <c r="D793" i="18"/>
  <c r="A793" i="18"/>
  <c r="E794" i="29" l="1"/>
  <c r="C795" i="29"/>
  <c r="B796" i="29"/>
  <c r="D795" i="29"/>
  <c r="A795" i="29"/>
  <c r="E795" i="28"/>
  <c r="D796" i="28"/>
  <c r="C796" i="28"/>
  <c r="E795" i="25"/>
  <c r="D796" i="25"/>
  <c r="C796" i="25"/>
  <c r="A796" i="28"/>
  <c r="B797" i="28"/>
  <c r="B797" i="25"/>
  <c r="A796" i="25"/>
  <c r="E794" i="24"/>
  <c r="C795" i="24"/>
  <c r="D795" i="24"/>
  <c r="B796" i="24"/>
  <c r="E793" i="18"/>
  <c r="C794" i="18"/>
  <c r="A794" i="18"/>
  <c r="B795" i="18"/>
  <c r="D794" i="18"/>
  <c r="E795" i="29" l="1"/>
  <c r="C796" i="29"/>
  <c r="A796" i="29"/>
  <c r="B797" i="29"/>
  <c r="D796" i="29"/>
  <c r="E796" i="28"/>
  <c r="D797" i="28"/>
  <c r="C797" i="28"/>
  <c r="E796" i="25"/>
  <c r="D797" i="25"/>
  <c r="C797" i="25"/>
  <c r="A797" i="28"/>
  <c r="B798" i="28"/>
  <c r="A797" i="25"/>
  <c r="B798" i="25"/>
  <c r="D796" i="24"/>
  <c r="C796" i="24"/>
  <c r="A795" i="24"/>
  <c r="E795" i="24" s="1"/>
  <c r="B797" i="24"/>
  <c r="E794" i="18"/>
  <c r="C795" i="18"/>
  <c r="D795" i="18"/>
  <c r="B796" i="18"/>
  <c r="A795" i="18"/>
  <c r="E796" i="29" l="1"/>
  <c r="C797" i="29"/>
  <c r="A797" i="29"/>
  <c r="B798" i="29"/>
  <c r="D797" i="29"/>
  <c r="E797" i="28"/>
  <c r="D798" i="28"/>
  <c r="C798" i="28"/>
  <c r="E797" i="25"/>
  <c r="D798" i="25"/>
  <c r="C798" i="25"/>
  <c r="B799" i="28"/>
  <c r="A798" i="28"/>
  <c r="A798" i="25"/>
  <c r="E798" i="25" s="1"/>
  <c r="B799" i="25"/>
  <c r="D797" i="24"/>
  <c r="C797" i="24"/>
  <c r="A796" i="24"/>
  <c r="E796" i="24" s="1"/>
  <c r="B798" i="24"/>
  <c r="E795" i="18"/>
  <c r="C796" i="18"/>
  <c r="B797" i="18"/>
  <c r="D796" i="18"/>
  <c r="A796" i="18"/>
  <c r="E797" i="29" l="1"/>
  <c r="C798" i="29"/>
  <c r="A798" i="29"/>
  <c r="B799" i="29"/>
  <c r="D798" i="29"/>
  <c r="E798" i="28"/>
  <c r="D799" i="28"/>
  <c r="C799" i="28"/>
  <c r="D799" i="25"/>
  <c r="C799" i="25"/>
  <c r="B800" i="28"/>
  <c r="A799" i="28"/>
  <c r="B800" i="25"/>
  <c r="A799" i="25"/>
  <c r="D798" i="24"/>
  <c r="C798" i="24"/>
  <c r="A797" i="24"/>
  <c r="E797" i="24" s="1"/>
  <c r="B799" i="24"/>
  <c r="E796" i="18"/>
  <c r="C797" i="18"/>
  <c r="B798" i="18"/>
  <c r="D797" i="18"/>
  <c r="A797" i="18"/>
  <c r="E798" i="29" l="1"/>
  <c r="C799" i="29"/>
  <c r="B800" i="29"/>
  <c r="D799" i="29"/>
  <c r="A799" i="29"/>
  <c r="E799" i="28"/>
  <c r="D800" i="28"/>
  <c r="C800" i="28"/>
  <c r="E799" i="25"/>
  <c r="D800" i="25"/>
  <c r="C800" i="25"/>
  <c r="A800" i="28"/>
  <c r="B801" i="28"/>
  <c r="B801" i="25"/>
  <c r="A800" i="25"/>
  <c r="C799" i="24"/>
  <c r="D799" i="24"/>
  <c r="A798" i="24"/>
  <c r="E798" i="24" s="1"/>
  <c r="B800" i="24"/>
  <c r="A799" i="24"/>
  <c r="E797" i="18"/>
  <c r="C798" i="18"/>
  <c r="A798" i="18"/>
  <c r="B799" i="18"/>
  <c r="D798" i="18"/>
  <c r="E799" i="29" l="1"/>
  <c r="C800" i="29"/>
  <c r="B801" i="29"/>
  <c r="D800" i="29"/>
  <c r="A800" i="29"/>
  <c r="E800" i="28"/>
  <c r="D801" i="28"/>
  <c r="C801" i="28"/>
  <c r="E800" i="25"/>
  <c r="D801" i="25"/>
  <c r="C801" i="25"/>
  <c r="A801" i="28"/>
  <c r="B802" i="28"/>
  <c r="A801" i="25"/>
  <c r="B802" i="25"/>
  <c r="E799" i="24"/>
  <c r="D800" i="24"/>
  <c r="C800" i="24"/>
  <c r="B801" i="24"/>
  <c r="E798" i="18"/>
  <c r="C799" i="18"/>
  <c r="D799" i="18"/>
  <c r="A799" i="18"/>
  <c r="B800" i="18"/>
  <c r="E800" i="29" l="1"/>
  <c r="C801" i="29"/>
  <c r="A801" i="29"/>
  <c r="B802" i="29"/>
  <c r="D801" i="29"/>
  <c r="E801" i="28"/>
  <c r="D802" i="28"/>
  <c r="C802" i="28"/>
  <c r="E801" i="25"/>
  <c r="D802" i="25"/>
  <c r="C802" i="25"/>
  <c r="B803" i="28"/>
  <c r="A802" i="28"/>
  <c r="A802" i="25"/>
  <c r="E802" i="25" s="1"/>
  <c r="B803" i="25"/>
  <c r="C801" i="24"/>
  <c r="D801" i="24"/>
  <c r="A800" i="24"/>
  <c r="E800" i="24" s="1"/>
  <c r="A801" i="24"/>
  <c r="B802" i="24"/>
  <c r="E799" i="18"/>
  <c r="C800" i="18"/>
  <c r="B801" i="18"/>
  <c r="D800" i="18"/>
  <c r="A800" i="18"/>
  <c r="E801" i="29" l="1"/>
  <c r="C802" i="29"/>
  <c r="A802" i="29"/>
  <c r="B803" i="29"/>
  <c r="D802" i="29"/>
  <c r="E802" i="28"/>
  <c r="D803" i="28"/>
  <c r="C803" i="28"/>
  <c r="D803" i="25"/>
  <c r="C803" i="25"/>
  <c r="B804" i="28"/>
  <c r="A803" i="28"/>
  <c r="B804" i="25"/>
  <c r="A803" i="25"/>
  <c r="E801" i="24"/>
  <c r="C802" i="24"/>
  <c r="D802" i="24"/>
  <c r="A802" i="24"/>
  <c r="B803" i="24"/>
  <c r="E800" i="18"/>
  <c r="C801" i="18"/>
  <c r="B802" i="18"/>
  <c r="D801" i="18"/>
  <c r="A801" i="18"/>
  <c r="E802" i="29" l="1"/>
  <c r="C803" i="29"/>
  <c r="B804" i="29"/>
  <c r="D803" i="29"/>
  <c r="A803" i="29"/>
  <c r="E803" i="28"/>
  <c r="D804" i="28"/>
  <c r="C804" i="28"/>
  <c r="E803" i="25"/>
  <c r="D804" i="25"/>
  <c r="C804" i="25"/>
  <c r="A804" i="28"/>
  <c r="B805" i="28"/>
  <c r="B805" i="25"/>
  <c r="A804" i="25"/>
  <c r="E802" i="24"/>
  <c r="D803" i="24"/>
  <c r="C803" i="24"/>
  <c r="B804" i="24"/>
  <c r="A803" i="24"/>
  <c r="E801" i="18"/>
  <c r="C802" i="18"/>
  <c r="A802" i="18"/>
  <c r="D802" i="18"/>
  <c r="B803" i="18"/>
  <c r="E803" i="29" l="1"/>
  <c r="C804" i="29"/>
  <c r="B805" i="29"/>
  <c r="D804" i="29"/>
  <c r="A804" i="29"/>
  <c r="E804" i="28"/>
  <c r="D805" i="28"/>
  <c r="C805" i="28"/>
  <c r="E804" i="25"/>
  <c r="D805" i="25"/>
  <c r="C805" i="25"/>
  <c r="A805" i="28"/>
  <c r="B806" i="28"/>
  <c r="A805" i="25"/>
  <c r="B806" i="25"/>
  <c r="E803" i="24"/>
  <c r="D804" i="24"/>
  <c r="C804" i="24"/>
  <c r="A804" i="24"/>
  <c r="B805" i="24"/>
  <c r="E802" i="18"/>
  <c r="C803" i="18"/>
  <c r="D803" i="18"/>
  <c r="A803" i="18"/>
  <c r="B804" i="18"/>
  <c r="E804" i="29" l="1"/>
  <c r="C805" i="29"/>
  <c r="A805" i="29"/>
  <c r="D805" i="29"/>
  <c r="B806" i="29"/>
  <c r="E805" i="28"/>
  <c r="D806" i="28"/>
  <c r="C806" i="28"/>
  <c r="E805" i="25"/>
  <c r="D806" i="25"/>
  <c r="C806" i="25"/>
  <c r="B807" i="28"/>
  <c r="A806" i="28"/>
  <c r="A806" i="25"/>
  <c r="B807" i="25"/>
  <c r="E804" i="24"/>
  <c r="D805" i="24"/>
  <c r="C805" i="24"/>
  <c r="B806" i="24"/>
  <c r="A805" i="24"/>
  <c r="E803" i="18"/>
  <c r="C804" i="18"/>
  <c r="B805" i="18"/>
  <c r="D804" i="18"/>
  <c r="A804" i="18"/>
  <c r="E805" i="29" l="1"/>
  <c r="C806" i="29"/>
  <c r="D806" i="29"/>
  <c r="A806" i="29"/>
  <c r="B807" i="29"/>
  <c r="E806" i="28"/>
  <c r="D807" i="28"/>
  <c r="C807" i="28"/>
  <c r="E806" i="25"/>
  <c r="D807" i="25"/>
  <c r="C807" i="25"/>
  <c r="B808" i="28"/>
  <c r="A807" i="28"/>
  <c r="B808" i="25"/>
  <c r="A807" i="25"/>
  <c r="E805" i="24"/>
  <c r="D806" i="24"/>
  <c r="C806" i="24"/>
  <c r="B807" i="24"/>
  <c r="A806" i="24"/>
  <c r="E804" i="18"/>
  <c r="C805" i="18"/>
  <c r="B806" i="18"/>
  <c r="A805" i="18"/>
  <c r="D805" i="18"/>
  <c r="E806" i="29" l="1"/>
  <c r="C807" i="29"/>
  <c r="D807" i="29"/>
  <c r="A807" i="29"/>
  <c r="B808" i="29"/>
  <c r="E807" i="28"/>
  <c r="D808" i="28"/>
  <c r="C808" i="28"/>
  <c r="E807" i="25"/>
  <c r="D808" i="25"/>
  <c r="C808" i="25"/>
  <c r="A808" i="28"/>
  <c r="B809" i="28"/>
  <c r="B809" i="25"/>
  <c r="A808" i="25"/>
  <c r="E806" i="24"/>
  <c r="C807" i="24"/>
  <c r="D807" i="24"/>
  <c r="B808" i="24"/>
  <c r="A807" i="24"/>
  <c r="E805" i="18"/>
  <c r="C806" i="18"/>
  <c r="A806" i="18"/>
  <c r="D806" i="18"/>
  <c r="B807" i="18"/>
  <c r="E807" i="29" l="1"/>
  <c r="C808" i="29"/>
  <c r="B809" i="29"/>
  <c r="D808" i="29"/>
  <c r="A808" i="29"/>
  <c r="E808" i="28"/>
  <c r="D809" i="28"/>
  <c r="C809" i="28"/>
  <c r="E808" i="25"/>
  <c r="D809" i="25"/>
  <c r="C809" i="25"/>
  <c r="A809" i="28"/>
  <c r="B810" i="28"/>
  <c r="A809" i="25"/>
  <c r="E809" i="25" s="1"/>
  <c r="B810" i="25"/>
  <c r="E807" i="24"/>
  <c r="D808" i="24"/>
  <c r="C808" i="24"/>
  <c r="B809" i="24"/>
  <c r="A808" i="24"/>
  <c r="E806" i="18"/>
  <c r="C807" i="18"/>
  <c r="D807" i="18"/>
  <c r="A807" i="18"/>
  <c r="B808" i="18"/>
  <c r="E808" i="29" l="1"/>
  <c r="C809" i="29"/>
  <c r="D809" i="29"/>
  <c r="A809" i="29"/>
  <c r="B810" i="29"/>
  <c r="E809" i="28"/>
  <c r="D810" i="28"/>
  <c r="C810" i="28"/>
  <c r="D810" i="25"/>
  <c r="C810" i="25"/>
  <c r="B811" i="28"/>
  <c r="A810" i="28"/>
  <c r="A810" i="25"/>
  <c r="B811" i="25"/>
  <c r="E808" i="24"/>
  <c r="D809" i="24"/>
  <c r="C809" i="24"/>
  <c r="B810" i="24"/>
  <c r="A809" i="24"/>
  <c r="E807" i="18"/>
  <c r="C808" i="18"/>
  <c r="B809" i="18"/>
  <c r="D808" i="18"/>
  <c r="A808" i="18"/>
  <c r="E809" i="29" l="1"/>
  <c r="C810" i="29"/>
  <c r="A810" i="29"/>
  <c r="D810" i="29"/>
  <c r="B811" i="29"/>
  <c r="E810" i="28"/>
  <c r="D811" i="28"/>
  <c r="C811" i="28"/>
  <c r="E810" i="25"/>
  <c r="D811" i="25"/>
  <c r="C811" i="25"/>
  <c r="B812" i="28"/>
  <c r="A811" i="28"/>
  <c r="B812" i="25"/>
  <c r="A811" i="25"/>
  <c r="E809" i="24"/>
  <c r="D810" i="24"/>
  <c r="C810" i="24"/>
  <c r="A810" i="24"/>
  <c r="E810" i="24" s="1"/>
  <c r="B811" i="24"/>
  <c r="E808" i="18"/>
  <c r="C809" i="18"/>
  <c r="B810" i="18"/>
  <c r="D809" i="18"/>
  <c r="A809" i="18"/>
  <c r="E810" i="29" l="1"/>
  <c r="C811" i="29"/>
  <c r="D811" i="29"/>
  <c r="A811" i="29"/>
  <c r="B812" i="29"/>
  <c r="E811" i="28"/>
  <c r="D812" i="28"/>
  <c r="C812" i="28"/>
  <c r="E811" i="25"/>
  <c r="D812" i="25"/>
  <c r="C812" i="25"/>
  <c r="A812" i="28"/>
  <c r="B813" i="28"/>
  <c r="B813" i="25"/>
  <c r="A812" i="25"/>
  <c r="C811" i="24"/>
  <c r="D811" i="24"/>
  <c r="B812" i="24"/>
  <c r="A811" i="24"/>
  <c r="E809" i="18"/>
  <c r="C810" i="18"/>
  <c r="A810" i="18"/>
  <c r="D810" i="18"/>
  <c r="B811" i="18"/>
  <c r="E811" i="29" l="1"/>
  <c r="C812" i="29"/>
  <c r="D812" i="29"/>
  <c r="A812" i="29"/>
  <c r="B813" i="29"/>
  <c r="E812" i="28"/>
  <c r="D813" i="28"/>
  <c r="C813" i="28"/>
  <c r="E812" i="25"/>
  <c r="D813" i="25"/>
  <c r="C813" i="25"/>
  <c r="A813" i="28"/>
  <c r="B814" i="28"/>
  <c r="A813" i="25"/>
  <c r="B814" i="25"/>
  <c r="E811" i="24"/>
  <c r="D812" i="24"/>
  <c r="C812" i="24"/>
  <c r="B813" i="24"/>
  <c r="A812" i="24"/>
  <c r="E810" i="18"/>
  <c r="C811" i="18"/>
  <c r="D811" i="18"/>
  <c r="A811" i="18"/>
  <c r="B812" i="18"/>
  <c r="E812" i="29" l="1"/>
  <c r="C813" i="29"/>
  <c r="A813" i="29"/>
  <c r="B814" i="29"/>
  <c r="D813" i="29"/>
  <c r="E813" i="28"/>
  <c r="D814" i="28"/>
  <c r="C814" i="28"/>
  <c r="E813" i="25"/>
  <c r="D814" i="25"/>
  <c r="C814" i="25"/>
  <c r="B815" i="28"/>
  <c r="A814" i="28"/>
  <c r="A814" i="25"/>
  <c r="B815" i="25"/>
  <c r="E812" i="24"/>
  <c r="C813" i="24"/>
  <c r="D813" i="24"/>
  <c r="A813" i="24"/>
  <c r="B814" i="24"/>
  <c r="E811" i="18"/>
  <c r="C812" i="18"/>
  <c r="B813" i="18"/>
  <c r="D812" i="18"/>
  <c r="A812" i="18"/>
  <c r="E813" i="29" l="1"/>
  <c r="C814" i="29"/>
  <c r="A814" i="29"/>
  <c r="B815" i="29"/>
  <c r="D814" i="29"/>
  <c r="E814" i="28"/>
  <c r="D815" i="28"/>
  <c r="C815" i="28"/>
  <c r="E814" i="25"/>
  <c r="D815" i="25"/>
  <c r="C815" i="25"/>
  <c r="B816" i="28"/>
  <c r="A815" i="28"/>
  <c r="B816" i="25"/>
  <c r="A815" i="25"/>
  <c r="E813" i="24"/>
  <c r="D814" i="24"/>
  <c r="C814" i="24"/>
  <c r="B815" i="24"/>
  <c r="A814" i="24"/>
  <c r="E812" i="18"/>
  <c r="C813" i="18"/>
  <c r="B814" i="18"/>
  <c r="A813" i="18"/>
  <c r="D813" i="18"/>
  <c r="E814" i="29" l="1"/>
  <c r="C815" i="29"/>
  <c r="B816" i="29"/>
  <c r="D815" i="29"/>
  <c r="A815" i="29"/>
  <c r="E815" i="28"/>
  <c r="D816" i="28"/>
  <c r="C816" i="28"/>
  <c r="E815" i="25"/>
  <c r="D816" i="25"/>
  <c r="C816" i="25"/>
  <c r="A816" i="28"/>
  <c r="B817" i="28"/>
  <c r="B817" i="25"/>
  <c r="A816" i="25"/>
  <c r="E814" i="24"/>
  <c r="C815" i="24"/>
  <c r="D815" i="24"/>
  <c r="B816" i="24"/>
  <c r="A815" i="24"/>
  <c r="E813" i="18"/>
  <c r="C814" i="18"/>
  <c r="A814" i="18"/>
  <c r="D814" i="18"/>
  <c r="B815" i="18"/>
  <c r="E815" i="29" l="1"/>
  <c r="C816" i="29"/>
  <c r="D816" i="29"/>
  <c r="B817" i="29"/>
  <c r="A816" i="29"/>
  <c r="E816" i="28"/>
  <c r="D817" i="28"/>
  <c r="C817" i="28"/>
  <c r="E816" i="25"/>
  <c r="D817" i="25"/>
  <c r="C817" i="25"/>
  <c r="A817" i="28"/>
  <c r="B818" i="28"/>
  <c r="A817" i="25"/>
  <c r="B818" i="25"/>
  <c r="E815" i="24"/>
  <c r="D816" i="24"/>
  <c r="C816" i="24"/>
  <c r="B817" i="24"/>
  <c r="A816" i="24"/>
  <c r="E814" i="18"/>
  <c r="C815" i="18"/>
  <c r="D815" i="18"/>
  <c r="A815" i="18"/>
  <c r="B816" i="18"/>
  <c r="E816" i="29" l="1"/>
  <c r="C817" i="29"/>
  <c r="B818" i="29"/>
  <c r="D817" i="29"/>
  <c r="A817" i="29"/>
  <c r="E817" i="28"/>
  <c r="D818" i="28"/>
  <c r="C818" i="28"/>
  <c r="E817" i="25"/>
  <c r="D818" i="25"/>
  <c r="C818" i="25"/>
  <c r="B819" i="28"/>
  <c r="A818" i="28"/>
  <c r="A818" i="25"/>
  <c r="B819" i="25"/>
  <c r="E816" i="24"/>
  <c r="D817" i="24"/>
  <c r="C817" i="24"/>
  <c r="B818" i="24"/>
  <c r="A817" i="24"/>
  <c r="E815" i="18"/>
  <c r="F815" i="18"/>
  <c r="E816" i="18" s="1"/>
  <c r="C816" i="18"/>
  <c r="D816" i="18"/>
  <c r="A816" i="18"/>
  <c r="B817" i="18"/>
  <c r="E817" i="29" l="1"/>
  <c r="C818" i="29"/>
  <c r="A818" i="29"/>
  <c r="B819" i="29"/>
  <c r="D818" i="29"/>
  <c r="E818" i="28"/>
  <c r="D819" i="28"/>
  <c r="C819" i="28"/>
  <c r="E818" i="25"/>
  <c r="D819" i="25"/>
  <c r="C819" i="25"/>
  <c r="B820" i="28"/>
  <c r="A819" i="28"/>
  <c r="B820" i="25"/>
  <c r="A819" i="25"/>
  <c r="E817" i="24"/>
  <c r="D818" i="24"/>
  <c r="C818" i="24"/>
  <c r="A818" i="24"/>
  <c r="B819" i="24"/>
  <c r="E817" i="18"/>
  <c r="C817" i="18"/>
  <c r="B818" i="18"/>
  <c r="E818" i="18" s="1"/>
  <c r="D817" i="18"/>
  <c r="A817" i="18"/>
  <c r="E818" i="29" l="1"/>
  <c r="C819" i="29"/>
  <c r="D819" i="29"/>
  <c r="A819" i="29"/>
  <c r="B820" i="29"/>
  <c r="E819" i="28"/>
  <c r="D820" i="28"/>
  <c r="C820" i="28"/>
  <c r="E819" i="25"/>
  <c r="D820" i="25"/>
  <c r="C820" i="25"/>
  <c r="A820" i="28"/>
  <c r="B821" i="28"/>
  <c r="B821" i="25"/>
  <c r="A820" i="25"/>
  <c r="E818" i="24"/>
  <c r="D819" i="24"/>
  <c r="C819" i="24"/>
  <c r="B820" i="24"/>
  <c r="A819" i="24"/>
  <c r="C818" i="18"/>
  <c r="B819" i="18"/>
  <c r="E819" i="18" s="1"/>
  <c r="D818" i="18"/>
  <c r="A818" i="18"/>
  <c r="E819" i="29" l="1"/>
  <c r="C820" i="29"/>
  <c r="B821" i="29"/>
  <c r="A820" i="29"/>
  <c r="D820" i="29"/>
  <c r="E820" i="28"/>
  <c r="C821" i="28"/>
  <c r="D821" i="28"/>
  <c r="E820" i="25"/>
  <c r="D821" i="25"/>
  <c r="C821" i="25"/>
  <c r="A821" i="28"/>
  <c r="B822" i="28"/>
  <c r="A821" i="25"/>
  <c r="B822" i="25"/>
  <c r="E819" i="24"/>
  <c r="D820" i="24"/>
  <c r="C820" i="24"/>
  <c r="B821" i="24"/>
  <c r="A820" i="24"/>
  <c r="C819" i="18"/>
  <c r="A819" i="18"/>
  <c r="D819" i="18"/>
  <c r="B820" i="18"/>
  <c r="E820" i="18" s="1"/>
  <c r="E820" i="29" l="1"/>
  <c r="C821" i="29"/>
  <c r="A821" i="29"/>
  <c r="B822" i="29"/>
  <c r="D821" i="29"/>
  <c r="E821" i="28"/>
  <c r="D822" i="28"/>
  <c r="C822" i="28"/>
  <c r="E821" i="25"/>
  <c r="D822" i="25"/>
  <c r="C822" i="25"/>
  <c r="B823" i="28"/>
  <c r="A822" i="28"/>
  <c r="A822" i="25"/>
  <c r="B823" i="25"/>
  <c r="E820" i="24"/>
  <c r="D821" i="24"/>
  <c r="C821" i="24"/>
  <c r="B822" i="24"/>
  <c r="A821" i="24"/>
  <c r="C820" i="18"/>
  <c r="D820" i="18"/>
  <c r="A820" i="18"/>
  <c r="B821" i="18"/>
  <c r="E821" i="18" s="1"/>
  <c r="E821" i="29" l="1"/>
  <c r="C822" i="29"/>
  <c r="D822" i="29"/>
  <c r="A822" i="29"/>
  <c r="B823" i="29"/>
  <c r="E822" i="28"/>
  <c r="D823" i="28"/>
  <c r="C823" i="28"/>
  <c r="E822" i="25"/>
  <c r="D823" i="25"/>
  <c r="C823" i="25"/>
  <c r="B824" i="28"/>
  <c r="A823" i="28"/>
  <c r="B824" i="25"/>
  <c r="A823" i="25"/>
  <c r="E821" i="24"/>
  <c r="C822" i="24"/>
  <c r="D822" i="24"/>
  <c r="A822" i="24"/>
  <c r="B823" i="24"/>
  <c r="C821" i="18"/>
  <c r="B822" i="18"/>
  <c r="E822" i="18" s="1"/>
  <c r="D821" i="18"/>
  <c r="A821" i="18"/>
  <c r="E822" i="29" l="1"/>
  <c r="C823" i="29"/>
  <c r="D823" i="29"/>
  <c r="A823" i="29"/>
  <c r="B824" i="29"/>
  <c r="E823" i="28"/>
  <c r="D824" i="28"/>
  <c r="C824" i="28"/>
  <c r="E823" i="25"/>
  <c r="D824" i="25"/>
  <c r="C824" i="25"/>
  <c r="A824" i="28"/>
  <c r="B825" i="28"/>
  <c r="B825" i="25"/>
  <c r="A824" i="25"/>
  <c r="E822" i="24"/>
  <c r="C823" i="24"/>
  <c r="D823" i="24"/>
  <c r="A823" i="24"/>
  <c r="B824" i="24"/>
  <c r="C822" i="18"/>
  <c r="B823" i="18"/>
  <c r="E823" i="18" s="1"/>
  <c r="A822" i="18"/>
  <c r="D822" i="18"/>
  <c r="E823" i="29" l="1"/>
  <c r="C824" i="29"/>
  <c r="B825" i="29"/>
  <c r="A824" i="29"/>
  <c r="D824" i="29"/>
  <c r="E824" i="28"/>
  <c r="D825" i="28"/>
  <c r="C825" i="28"/>
  <c r="E824" i="25"/>
  <c r="D825" i="25"/>
  <c r="C825" i="25"/>
  <c r="A825" i="28"/>
  <c r="B826" i="28"/>
  <c r="A825" i="25"/>
  <c r="B826" i="25"/>
  <c r="E823" i="24"/>
  <c r="D824" i="24"/>
  <c r="C824" i="24"/>
  <c r="A824" i="24"/>
  <c r="B825" i="24"/>
  <c r="C823" i="18"/>
  <c r="A823" i="18"/>
  <c r="D823" i="18"/>
  <c r="B824" i="18"/>
  <c r="E824" i="18" s="1"/>
  <c r="E824" i="29" l="1"/>
  <c r="C825" i="29"/>
  <c r="B826" i="29"/>
  <c r="D825" i="29"/>
  <c r="A825" i="29"/>
  <c r="E825" i="28"/>
  <c r="D826" i="28"/>
  <c r="C826" i="28"/>
  <c r="E825" i="25"/>
  <c r="D826" i="25"/>
  <c r="C826" i="25"/>
  <c r="B827" i="28"/>
  <c r="A826" i="28"/>
  <c r="A826" i="25"/>
  <c r="B827" i="25"/>
  <c r="E824" i="24"/>
  <c r="D825" i="24"/>
  <c r="C825" i="24"/>
  <c r="B826" i="24"/>
  <c r="A825" i="24"/>
  <c r="C824" i="18"/>
  <c r="D824" i="18"/>
  <c r="A824" i="18"/>
  <c r="B825" i="18"/>
  <c r="E825" i="18" s="1"/>
  <c r="E825" i="29" l="1"/>
  <c r="C826" i="29"/>
  <c r="A826" i="29"/>
  <c r="B827" i="29"/>
  <c r="D826" i="29"/>
  <c r="E826" i="28"/>
  <c r="D827" i="28"/>
  <c r="C827" i="28"/>
  <c r="E826" i="25"/>
  <c r="D827" i="25"/>
  <c r="C827" i="25"/>
  <c r="B828" i="28"/>
  <c r="A827" i="28"/>
  <c r="B828" i="25"/>
  <c r="A827" i="25"/>
  <c r="E825" i="24"/>
  <c r="D826" i="24"/>
  <c r="C826" i="24"/>
  <c r="A826" i="24"/>
  <c r="B827" i="24"/>
  <c r="C825" i="18"/>
  <c r="B826" i="18"/>
  <c r="E826" i="18" s="1"/>
  <c r="D825" i="18"/>
  <c r="A825" i="18"/>
  <c r="E826" i="29" l="1"/>
  <c r="C827" i="29"/>
  <c r="B828" i="29"/>
  <c r="D827" i="29"/>
  <c r="A827" i="29"/>
  <c r="E827" i="28"/>
  <c r="D828" i="28"/>
  <c r="C828" i="28"/>
  <c r="E827" i="25"/>
  <c r="D828" i="25"/>
  <c r="C828" i="25"/>
  <c r="A828" i="28"/>
  <c r="B829" i="28"/>
  <c r="B829" i="25"/>
  <c r="A828" i="25"/>
  <c r="E826" i="24"/>
  <c r="C827" i="24"/>
  <c r="D827" i="24"/>
  <c r="A827" i="24"/>
  <c r="B828" i="24"/>
  <c r="C826" i="18"/>
  <c r="B827" i="18"/>
  <c r="E827" i="18" s="1"/>
  <c r="D826" i="18"/>
  <c r="A826" i="18"/>
  <c r="E827" i="29" l="1"/>
  <c r="C828" i="29"/>
  <c r="B829" i="29"/>
  <c r="D828" i="29"/>
  <c r="A828" i="29"/>
  <c r="E828" i="28"/>
  <c r="D829" i="28"/>
  <c r="C829" i="28"/>
  <c r="E828" i="25"/>
  <c r="D829" i="25"/>
  <c r="C829" i="25"/>
  <c r="A829" i="28"/>
  <c r="B830" i="28"/>
  <c r="A829" i="25"/>
  <c r="B830" i="25"/>
  <c r="E827" i="24"/>
  <c r="D828" i="24"/>
  <c r="C828" i="24"/>
  <c r="B829" i="24"/>
  <c r="A828" i="24"/>
  <c r="C827" i="18"/>
  <c r="A827" i="18"/>
  <c r="D827" i="18"/>
  <c r="B828" i="18"/>
  <c r="E828" i="18" s="1"/>
  <c r="E828" i="29" l="1"/>
  <c r="C829" i="29"/>
  <c r="A829" i="29"/>
  <c r="B830" i="29"/>
  <c r="D829" i="29"/>
  <c r="E829" i="28"/>
  <c r="D830" i="28"/>
  <c r="C830" i="28"/>
  <c r="E829" i="25"/>
  <c r="D830" i="25"/>
  <c r="C830" i="25"/>
  <c r="B831" i="28"/>
  <c r="A830" i="28"/>
  <c r="A830" i="25"/>
  <c r="B831" i="25"/>
  <c r="E828" i="24"/>
  <c r="C829" i="24"/>
  <c r="D829" i="24"/>
  <c r="A829" i="24"/>
  <c r="B830" i="24"/>
  <c r="C828" i="18"/>
  <c r="D828" i="18"/>
  <c r="A828" i="18"/>
  <c r="B829" i="18"/>
  <c r="E829" i="18" s="1"/>
  <c r="E829" i="29" l="1"/>
  <c r="C830" i="29"/>
  <c r="A830" i="29"/>
  <c r="B831" i="29"/>
  <c r="D830" i="29"/>
  <c r="E830" i="28"/>
  <c r="D831" i="28"/>
  <c r="C831" i="28"/>
  <c r="E830" i="25"/>
  <c r="D831" i="25"/>
  <c r="C831" i="25"/>
  <c r="B832" i="28"/>
  <c r="A831" i="28"/>
  <c r="B832" i="25"/>
  <c r="A831" i="25"/>
  <c r="E829" i="24"/>
  <c r="D830" i="24"/>
  <c r="C830" i="24"/>
  <c r="A830" i="24"/>
  <c r="B831" i="24"/>
  <c r="C829" i="18"/>
  <c r="B830" i="18"/>
  <c r="E830" i="18" s="1"/>
  <c r="D829" i="18"/>
  <c r="A829" i="18"/>
  <c r="E830" i="29" l="1"/>
  <c r="C831" i="29"/>
  <c r="D831" i="29"/>
  <c r="A831" i="29"/>
  <c r="B832" i="29"/>
  <c r="E831" i="28"/>
  <c r="D832" i="28"/>
  <c r="C832" i="28"/>
  <c r="E831" i="25"/>
  <c r="D832" i="25"/>
  <c r="C832" i="25"/>
  <c r="A832" i="28"/>
  <c r="B833" i="28"/>
  <c r="B833" i="25"/>
  <c r="A832" i="25"/>
  <c r="E830" i="24"/>
  <c r="C831" i="24"/>
  <c r="D831" i="24"/>
  <c r="B832" i="24"/>
  <c r="A831" i="24"/>
  <c r="C830" i="18"/>
  <c r="B831" i="18"/>
  <c r="E831" i="18" s="1"/>
  <c r="A830" i="18"/>
  <c r="D830" i="18"/>
  <c r="E831" i="29" l="1"/>
  <c r="C832" i="29"/>
  <c r="D832" i="29"/>
  <c r="A832" i="29"/>
  <c r="B833" i="29"/>
  <c r="E832" i="28"/>
  <c r="D833" i="28"/>
  <c r="C833" i="28"/>
  <c r="E832" i="25"/>
  <c r="D833" i="25"/>
  <c r="C833" i="25"/>
  <c r="A833" i="28"/>
  <c r="B834" i="28"/>
  <c r="A833" i="25"/>
  <c r="B834" i="25"/>
  <c r="E831" i="24"/>
  <c r="D832" i="24"/>
  <c r="C832" i="24"/>
  <c r="B833" i="24"/>
  <c r="A832" i="24"/>
  <c r="C831" i="18"/>
  <c r="A831" i="18"/>
  <c r="D831" i="18"/>
  <c r="B832" i="18"/>
  <c r="E832" i="18" s="1"/>
  <c r="E832" i="29" l="1"/>
  <c r="C833" i="29"/>
  <c r="B834" i="29"/>
  <c r="D833" i="29"/>
  <c r="A833" i="29"/>
  <c r="E833" i="28"/>
  <c r="D834" i="28"/>
  <c r="C834" i="28"/>
  <c r="E833" i="25"/>
  <c r="D834" i="25"/>
  <c r="C834" i="25"/>
  <c r="B835" i="28"/>
  <c r="A834" i="28"/>
  <c r="A834" i="25"/>
  <c r="B835" i="25"/>
  <c r="E832" i="24"/>
  <c r="D833" i="24"/>
  <c r="C833" i="24"/>
  <c r="B834" i="24"/>
  <c r="A833" i="24"/>
  <c r="C832" i="18"/>
  <c r="D832" i="18"/>
  <c r="A832" i="18"/>
  <c r="B833" i="18"/>
  <c r="E833" i="18" s="1"/>
  <c r="E833" i="29" l="1"/>
  <c r="C834" i="29"/>
  <c r="B835" i="29"/>
  <c r="D834" i="29"/>
  <c r="A834" i="29"/>
  <c r="E834" i="28"/>
  <c r="D835" i="28"/>
  <c r="C835" i="28"/>
  <c r="E834" i="25"/>
  <c r="D835" i="25"/>
  <c r="C835" i="25"/>
  <c r="B836" i="28"/>
  <c r="A835" i="28"/>
  <c r="B836" i="25"/>
  <c r="A835" i="25"/>
  <c r="E833" i="24"/>
  <c r="C834" i="24"/>
  <c r="D834" i="24"/>
  <c r="A834" i="24"/>
  <c r="B835" i="24"/>
  <c r="C833" i="18"/>
  <c r="B834" i="18"/>
  <c r="E834" i="18" s="1"/>
  <c r="D833" i="18"/>
  <c r="A833" i="18"/>
  <c r="E834" i="29" l="1"/>
  <c r="C835" i="29"/>
  <c r="D835" i="29"/>
  <c r="B836" i="29"/>
  <c r="A835" i="29"/>
  <c r="E835" i="28"/>
  <c r="D836" i="28"/>
  <c r="C836" i="28"/>
  <c r="E835" i="25"/>
  <c r="D836" i="25"/>
  <c r="C836" i="25"/>
  <c r="A836" i="28"/>
  <c r="B837" i="28"/>
  <c r="B837" i="25"/>
  <c r="A836" i="25"/>
  <c r="E834" i="24"/>
  <c r="D835" i="24"/>
  <c r="C835" i="24"/>
  <c r="B836" i="24"/>
  <c r="A835" i="24"/>
  <c r="C834" i="18"/>
  <c r="B835" i="18"/>
  <c r="E835" i="18" s="1"/>
  <c r="D834" i="18"/>
  <c r="A834" i="18"/>
  <c r="E835" i="29" l="1"/>
  <c r="C836" i="29"/>
  <c r="D836" i="29"/>
  <c r="A836" i="29"/>
  <c r="B837" i="29"/>
  <c r="E836" i="28"/>
  <c r="D837" i="28"/>
  <c r="C837" i="28"/>
  <c r="E836" i="25"/>
  <c r="D837" i="25"/>
  <c r="C837" i="25"/>
  <c r="A837" i="28"/>
  <c r="B838" i="28"/>
  <c r="A837" i="25"/>
  <c r="B838" i="25"/>
  <c r="E835" i="24"/>
  <c r="D836" i="24"/>
  <c r="C836" i="24"/>
  <c r="A836" i="24"/>
  <c r="B837" i="24"/>
  <c r="C835" i="18"/>
  <c r="A835" i="18"/>
  <c r="D835" i="18"/>
  <c r="B836" i="18"/>
  <c r="E836" i="18" s="1"/>
  <c r="E836" i="29" l="1"/>
  <c r="C837" i="29"/>
  <c r="B838" i="29"/>
  <c r="D837" i="29"/>
  <c r="A837" i="29"/>
  <c r="E837" i="28"/>
  <c r="D838" i="28"/>
  <c r="C838" i="28"/>
  <c r="E837" i="25"/>
  <c r="D838" i="25"/>
  <c r="C838" i="25"/>
  <c r="B839" i="28"/>
  <c r="A838" i="28"/>
  <c r="A838" i="25"/>
  <c r="B839" i="25"/>
  <c r="E836" i="24"/>
  <c r="D837" i="24"/>
  <c r="C837" i="24"/>
  <c r="B838" i="24"/>
  <c r="A837" i="24"/>
  <c r="C836" i="18"/>
  <c r="D836" i="18"/>
  <c r="A836" i="18"/>
  <c r="B837" i="18"/>
  <c r="E837" i="18" s="1"/>
  <c r="E837" i="29" l="1"/>
  <c r="C838" i="29"/>
  <c r="D838" i="29"/>
  <c r="A838" i="29"/>
  <c r="B839" i="29"/>
  <c r="E838" i="28"/>
  <c r="D839" i="28"/>
  <c r="C839" i="28"/>
  <c r="E838" i="25"/>
  <c r="D839" i="25"/>
  <c r="C839" i="25"/>
  <c r="B840" i="28"/>
  <c r="A839" i="28"/>
  <c r="B840" i="25"/>
  <c r="A839" i="25"/>
  <c r="E837" i="24"/>
  <c r="C838" i="24"/>
  <c r="D838" i="24"/>
  <c r="A838" i="24"/>
  <c r="B839" i="24"/>
  <c r="C837" i="18"/>
  <c r="B838" i="18"/>
  <c r="E838" i="18" s="1"/>
  <c r="D837" i="18"/>
  <c r="A837" i="18"/>
  <c r="E838" i="29" l="1"/>
  <c r="C839" i="29"/>
  <c r="B840" i="29"/>
  <c r="D839" i="29"/>
  <c r="A839" i="29"/>
  <c r="E839" i="28"/>
  <c r="D840" i="28"/>
  <c r="C840" i="28"/>
  <c r="E839" i="25"/>
  <c r="D840" i="25"/>
  <c r="C840" i="25"/>
  <c r="A840" i="28"/>
  <c r="B841" i="28"/>
  <c r="B841" i="25"/>
  <c r="A840" i="25"/>
  <c r="E840" i="25" s="1"/>
  <c r="E838" i="24"/>
  <c r="C839" i="24"/>
  <c r="D839" i="24"/>
  <c r="B840" i="24"/>
  <c r="A839" i="24"/>
  <c r="C838" i="18"/>
  <c r="B839" i="18"/>
  <c r="E839" i="18" s="1"/>
  <c r="A838" i="18"/>
  <c r="D838" i="18"/>
  <c r="E839" i="29" l="1"/>
  <c r="C840" i="29"/>
  <c r="B841" i="29"/>
  <c r="D840" i="29"/>
  <c r="A840" i="29"/>
  <c r="E840" i="28"/>
  <c r="D841" i="28"/>
  <c r="C841" i="28"/>
  <c r="D841" i="25"/>
  <c r="C841" i="25"/>
  <c r="A841" i="28"/>
  <c r="B842" i="28"/>
  <c r="A841" i="25"/>
  <c r="B842" i="25"/>
  <c r="E839" i="24"/>
  <c r="D840" i="24"/>
  <c r="C840" i="24"/>
  <c r="A840" i="24"/>
  <c r="B841" i="24"/>
  <c r="C839" i="18"/>
  <c r="A839" i="18"/>
  <c r="D839" i="18"/>
  <c r="B840" i="18"/>
  <c r="E840" i="18" s="1"/>
  <c r="E840" i="29" l="1"/>
  <c r="C841" i="29"/>
  <c r="A841" i="29"/>
  <c r="B842" i="29"/>
  <c r="D841" i="29"/>
  <c r="E841" i="28"/>
  <c r="D842" i="28"/>
  <c r="C842" i="28"/>
  <c r="E841" i="25"/>
  <c r="D842" i="25"/>
  <c r="C842" i="25"/>
  <c r="B843" i="28"/>
  <c r="A842" i="28"/>
  <c r="A842" i="25"/>
  <c r="B843" i="25"/>
  <c r="E840" i="24"/>
  <c r="D841" i="24"/>
  <c r="C841" i="24"/>
  <c r="B842" i="24"/>
  <c r="A841" i="24"/>
  <c r="C840" i="18"/>
  <c r="D840" i="18"/>
  <c r="A840" i="18"/>
  <c r="B841" i="18"/>
  <c r="E841" i="18" s="1"/>
  <c r="E841" i="29" l="1"/>
  <c r="C842" i="29"/>
  <c r="B843" i="29"/>
  <c r="D842" i="29"/>
  <c r="A842" i="29"/>
  <c r="E842" i="28"/>
  <c r="D843" i="28"/>
  <c r="C843" i="28"/>
  <c r="E842" i="25"/>
  <c r="D843" i="25"/>
  <c r="C843" i="25"/>
  <c r="B844" i="28"/>
  <c r="A843" i="28"/>
  <c r="B844" i="25"/>
  <c r="A843" i="25"/>
  <c r="E841" i="24"/>
  <c r="D842" i="24"/>
  <c r="C842" i="24"/>
  <c r="A842" i="24"/>
  <c r="B843" i="24"/>
  <c r="C841" i="18"/>
  <c r="B842" i="18"/>
  <c r="E842" i="18" s="1"/>
  <c r="D841" i="18"/>
  <c r="A841" i="18"/>
  <c r="E842" i="29" l="1"/>
  <c r="C843" i="29"/>
  <c r="D843" i="29"/>
  <c r="B844" i="29"/>
  <c r="A843" i="29"/>
  <c r="E843" i="28"/>
  <c r="D844" i="28"/>
  <c r="C844" i="28"/>
  <c r="E843" i="25"/>
  <c r="D844" i="25"/>
  <c r="C844" i="25"/>
  <c r="A844" i="28"/>
  <c r="B845" i="28"/>
  <c r="B845" i="25"/>
  <c r="A844" i="25"/>
  <c r="E842" i="24"/>
  <c r="C843" i="24"/>
  <c r="D843" i="24"/>
  <c r="A843" i="24"/>
  <c r="E843" i="24" s="1"/>
  <c r="B844" i="24"/>
  <c r="C842" i="18"/>
  <c r="B843" i="18"/>
  <c r="E843" i="18" s="1"/>
  <c r="D842" i="18"/>
  <c r="A842" i="18"/>
  <c r="E843" i="29" l="1"/>
  <c r="C844" i="29"/>
  <c r="B845" i="29"/>
  <c r="D844" i="29"/>
  <c r="A844" i="29"/>
  <c r="E844" i="28"/>
  <c r="D845" i="28"/>
  <c r="C845" i="28"/>
  <c r="E844" i="25"/>
  <c r="D845" i="25"/>
  <c r="C845" i="25"/>
  <c r="A845" i="28"/>
  <c r="B846" i="28"/>
  <c r="A845" i="25"/>
  <c r="B846" i="25"/>
  <c r="D844" i="24"/>
  <c r="C844" i="24"/>
  <c r="B845" i="24"/>
  <c r="A844" i="24"/>
  <c r="C843" i="18"/>
  <c r="A843" i="18"/>
  <c r="D843" i="18"/>
  <c r="B844" i="18"/>
  <c r="E844" i="18" s="1"/>
  <c r="E844" i="29" l="1"/>
  <c r="C845" i="29"/>
  <c r="B846" i="29"/>
  <c r="D845" i="29"/>
  <c r="A845" i="29"/>
  <c r="E845" i="28"/>
  <c r="D846" i="28"/>
  <c r="C846" i="28"/>
  <c r="E845" i="25"/>
  <c r="D846" i="25"/>
  <c r="C846" i="25"/>
  <c r="B847" i="28"/>
  <c r="A846" i="28"/>
  <c r="A846" i="25"/>
  <c r="B847" i="25"/>
  <c r="E844" i="24"/>
  <c r="C845" i="24"/>
  <c r="D845" i="24"/>
  <c r="A845" i="24"/>
  <c r="B846" i="24"/>
  <c r="C844" i="18"/>
  <c r="D844" i="18"/>
  <c r="A844" i="18"/>
  <c r="B845" i="18"/>
  <c r="E845" i="18" s="1"/>
  <c r="E845" i="29" l="1"/>
  <c r="C846" i="29"/>
  <c r="B847" i="29"/>
  <c r="D846" i="29"/>
  <c r="A846" i="29"/>
  <c r="E846" i="28"/>
  <c r="D847" i="28"/>
  <c r="C847" i="28"/>
  <c r="E846" i="25"/>
  <c r="D847" i="25"/>
  <c r="C847" i="25"/>
  <c r="B848" i="28"/>
  <c r="A847" i="28"/>
  <c r="E847" i="28" s="1"/>
  <c r="B848" i="25"/>
  <c r="A847" i="25"/>
  <c r="E845" i="24"/>
  <c r="D846" i="24"/>
  <c r="C846" i="24"/>
  <c r="A846" i="24"/>
  <c r="B847" i="24"/>
  <c r="C845" i="18"/>
  <c r="B846" i="18"/>
  <c r="E846" i="18" s="1"/>
  <c r="D845" i="18"/>
  <c r="A845" i="18"/>
  <c r="E846" i="29" l="1"/>
  <c r="C847" i="29"/>
  <c r="B848" i="29"/>
  <c r="A847" i="29"/>
  <c r="D847" i="29"/>
  <c r="D848" i="28"/>
  <c r="C848" i="28"/>
  <c r="E847" i="25"/>
  <c r="D848" i="25"/>
  <c r="C848" i="25"/>
  <c r="A848" i="28"/>
  <c r="B849" i="28"/>
  <c r="B849" i="25"/>
  <c r="A848" i="25"/>
  <c r="E846" i="24"/>
  <c r="C847" i="24"/>
  <c r="D847" i="24"/>
  <c r="A847" i="24"/>
  <c r="B848" i="24"/>
  <c r="C846" i="18"/>
  <c r="B847" i="18"/>
  <c r="E847" i="18" s="1"/>
  <c r="A846" i="18"/>
  <c r="D846" i="18"/>
  <c r="E847" i="29" l="1"/>
  <c r="C848" i="29"/>
  <c r="B849" i="29"/>
  <c r="D848" i="29"/>
  <c r="A848" i="29"/>
  <c r="E848" i="28"/>
  <c r="D849" i="28"/>
  <c r="C849" i="28"/>
  <c r="E848" i="25"/>
  <c r="D849" i="25"/>
  <c r="C849" i="25"/>
  <c r="A849" i="28"/>
  <c r="B850" i="28"/>
  <c r="A849" i="25"/>
  <c r="B850" i="25"/>
  <c r="E847" i="24"/>
  <c r="D848" i="24"/>
  <c r="C848" i="24"/>
  <c r="A848" i="24"/>
  <c r="B849" i="24"/>
  <c r="C847" i="18"/>
  <c r="A847" i="18"/>
  <c r="D847" i="18"/>
  <c r="B848" i="18"/>
  <c r="E848" i="18" s="1"/>
  <c r="E848" i="29" l="1"/>
  <c r="C849" i="29"/>
  <c r="B850" i="29"/>
  <c r="D849" i="29"/>
  <c r="A849" i="29"/>
  <c r="E849" i="28"/>
  <c r="D850" i="28"/>
  <c r="C850" i="28"/>
  <c r="E849" i="25"/>
  <c r="D850" i="25"/>
  <c r="C850" i="25"/>
  <c r="B851" i="28"/>
  <c r="A850" i="28"/>
  <c r="A850" i="25"/>
  <c r="B851" i="25"/>
  <c r="E848" i="24"/>
  <c r="D849" i="24"/>
  <c r="C849" i="24"/>
  <c r="B850" i="24"/>
  <c r="A849" i="24"/>
  <c r="C848" i="18"/>
  <c r="D848" i="18"/>
  <c r="A848" i="18"/>
  <c r="B849" i="18"/>
  <c r="E849" i="18" s="1"/>
  <c r="E849" i="29" l="1"/>
  <c r="C850" i="29"/>
  <c r="A850" i="29"/>
  <c r="B851" i="29"/>
  <c r="D850" i="29"/>
  <c r="E850" i="28"/>
  <c r="D851" i="28"/>
  <c r="C851" i="28"/>
  <c r="E850" i="25"/>
  <c r="D851" i="25"/>
  <c r="C851" i="25"/>
  <c r="B852" i="28"/>
  <c r="A851" i="28"/>
  <c r="B852" i="25"/>
  <c r="A851" i="25"/>
  <c r="E849" i="24"/>
  <c r="C850" i="24"/>
  <c r="D850" i="24"/>
  <c r="A850" i="24"/>
  <c r="B851" i="24"/>
  <c r="C849" i="18"/>
  <c r="B850" i="18"/>
  <c r="E850" i="18" s="1"/>
  <c r="D849" i="18"/>
  <c r="A849" i="18"/>
  <c r="E850" i="29" l="1"/>
  <c r="C851" i="29"/>
  <c r="D851" i="29"/>
  <c r="B852" i="29"/>
  <c r="A851" i="29"/>
  <c r="E851" i="28"/>
  <c r="D852" i="28"/>
  <c r="C852" i="28"/>
  <c r="E851" i="25"/>
  <c r="D852" i="25"/>
  <c r="C852" i="25"/>
  <c r="A852" i="28"/>
  <c r="B853" i="28"/>
  <c r="B853" i="25"/>
  <c r="A852" i="25"/>
  <c r="E850" i="24"/>
  <c r="D851" i="24"/>
  <c r="C851" i="24"/>
  <c r="B852" i="24"/>
  <c r="A851" i="24"/>
  <c r="C850" i="18"/>
  <c r="B851" i="18"/>
  <c r="E851" i="18" s="1"/>
  <c r="D850" i="18"/>
  <c r="A850" i="18"/>
  <c r="E851" i="29" l="1"/>
  <c r="C852" i="29"/>
  <c r="A852" i="29"/>
  <c r="B853" i="29"/>
  <c r="D852" i="29"/>
  <c r="E852" i="28"/>
  <c r="C853" i="28"/>
  <c r="D853" i="28"/>
  <c r="E852" i="25"/>
  <c r="D853" i="25"/>
  <c r="C853" i="25"/>
  <c r="A853" i="28"/>
  <c r="B854" i="28"/>
  <c r="A853" i="25"/>
  <c r="B854" i="25"/>
  <c r="E851" i="24"/>
  <c r="D852" i="24"/>
  <c r="C852" i="24"/>
  <c r="B853" i="24"/>
  <c r="A852" i="24"/>
  <c r="C851" i="18"/>
  <c r="A851" i="18"/>
  <c r="D851" i="18"/>
  <c r="B852" i="18"/>
  <c r="E852" i="18" s="1"/>
  <c r="E852" i="29" l="1"/>
  <c r="C853" i="29"/>
  <c r="B854" i="29"/>
  <c r="D853" i="29"/>
  <c r="A853" i="29"/>
  <c r="E853" i="28"/>
  <c r="D854" i="28"/>
  <c r="C854" i="28"/>
  <c r="E853" i="25"/>
  <c r="D854" i="25"/>
  <c r="C854" i="25"/>
  <c r="B855" i="28"/>
  <c r="A854" i="28"/>
  <c r="A854" i="25"/>
  <c r="B855" i="25"/>
  <c r="E852" i="24"/>
  <c r="D853" i="24"/>
  <c r="C853" i="24"/>
  <c r="B854" i="24"/>
  <c r="A853" i="24"/>
  <c r="C852" i="18"/>
  <c r="D852" i="18"/>
  <c r="A852" i="18"/>
  <c r="B853" i="18"/>
  <c r="E853" i="18" s="1"/>
  <c r="E853" i="29" l="1"/>
  <c r="C854" i="29"/>
  <c r="A854" i="29"/>
  <c r="B855" i="29"/>
  <c r="D854" i="29"/>
  <c r="E854" i="28"/>
  <c r="D855" i="28"/>
  <c r="C855" i="28"/>
  <c r="E854" i="25"/>
  <c r="D855" i="25"/>
  <c r="C855" i="25"/>
  <c r="B856" i="28"/>
  <c r="A855" i="28"/>
  <c r="B856" i="25"/>
  <c r="A855" i="25"/>
  <c r="E855" i="25" s="1"/>
  <c r="E853" i="24"/>
  <c r="D854" i="24"/>
  <c r="C854" i="24"/>
  <c r="A854" i="24"/>
  <c r="B855" i="24"/>
  <c r="C853" i="18"/>
  <c r="B854" i="18"/>
  <c r="E854" i="18" s="1"/>
  <c r="D853" i="18"/>
  <c r="A853" i="18"/>
  <c r="E854" i="29" l="1"/>
  <c r="C855" i="29"/>
  <c r="D855" i="29"/>
  <c r="B856" i="29"/>
  <c r="A855" i="29"/>
  <c r="E855" i="28"/>
  <c r="D856" i="28"/>
  <c r="C856" i="28"/>
  <c r="D856" i="25"/>
  <c r="C856" i="25"/>
  <c r="A856" i="28"/>
  <c r="B857" i="28"/>
  <c r="B857" i="25"/>
  <c r="A856" i="25"/>
  <c r="E854" i="24"/>
  <c r="C855" i="24"/>
  <c r="D855" i="24"/>
  <c r="A855" i="24"/>
  <c r="B856" i="24"/>
  <c r="C854" i="18"/>
  <c r="B855" i="18"/>
  <c r="E855" i="18" s="1"/>
  <c r="A854" i="18"/>
  <c r="D854" i="18"/>
  <c r="E855" i="29" l="1"/>
  <c r="C856" i="29"/>
  <c r="D856" i="29"/>
  <c r="A856" i="29"/>
  <c r="B857" i="29"/>
  <c r="E856" i="28"/>
  <c r="D857" i="28"/>
  <c r="C857" i="28"/>
  <c r="E856" i="25"/>
  <c r="D857" i="25"/>
  <c r="C857" i="25"/>
  <c r="A857" i="28"/>
  <c r="B858" i="28"/>
  <c r="A857" i="25"/>
  <c r="E857" i="25" s="1"/>
  <c r="B858" i="25"/>
  <c r="E855" i="24"/>
  <c r="D856" i="24"/>
  <c r="C856" i="24"/>
  <c r="B857" i="24"/>
  <c r="A856" i="24"/>
  <c r="C855" i="18"/>
  <c r="A855" i="18"/>
  <c r="D855" i="18"/>
  <c r="B856" i="18"/>
  <c r="E856" i="18" s="1"/>
  <c r="E856" i="29" l="1"/>
  <c r="C857" i="29"/>
  <c r="A857" i="29"/>
  <c r="B858" i="29"/>
  <c r="D857" i="29"/>
  <c r="E857" i="28"/>
  <c r="D858" i="28"/>
  <c r="C858" i="28"/>
  <c r="D858" i="25"/>
  <c r="C858" i="25"/>
  <c r="B859" i="28"/>
  <c r="A858" i="28"/>
  <c r="A858" i="25"/>
  <c r="B859" i="25"/>
  <c r="E856" i="24"/>
  <c r="D857" i="24"/>
  <c r="C857" i="24"/>
  <c r="B858" i="24"/>
  <c r="A857" i="24"/>
  <c r="C856" i="18"/>
  <c r="D856" i="18"/>
  <c r="A856" i="18"/>
  <c r="B857" i="18"/>
  <c r="E857" i="18" s="1"/>
  <c r="E857" i="29" l="1"/>
  <c r="C858" i="29"/>
  <c r="D858" i="29"/>
  <c r="B859" i="29"/>
  <c r="A858" i="29"/>
  <c r="E858" i="28"/>
  <c r="D859" i="28"/>
  <c r="C859" i="28"/>
  <c r="E858" i="25"/>
  <c r="D859" i="25"/>
  <c r="C859" i="25"/>
  <c r="B860" i="28"/>
  <c r="A859" i="28"/>
  <c r="E859" i="28" s="1"/>
  <c r="B860" i="25"/>
  <c r="A859" i="25"/>
  <c r="E857" i="24"/>
  <c r="C858" i="24"/>
  <c r="D858" i="24"/>
  <c r="A858" i="24"/>
  <c r="E858" i="24" s="1"/>
  <c r="B859" i="24"/>
  <c r="C857" i="18"/>
  <c r="B858" i="18"/>
  <c r="E858" i="18" s="1"/>
  <c r="D857" i="18"/>
  <c r="A857" i="18"/>
  <c r="E858" i="29" l="1"/>
  <c r="C859" i="29"/>
  <c r="B860" i="29"/>
  <c r="A859" i="29"/>
  <c r="D859" i="29"/>
  <c r="D860" i="28"/>
  <c r="C860" i="28"/>
  <c r="E859" i="25"/>
  <c r="D860" i="25"/>
  <c r="C860" i="25"/>
  <c r="A860" i="28"/>
  <c r="B861" i="28"/>
  <c r="B861" i="25"/>
  <c r="A860" i="25"/>
  <c r="C859" i="24"/>
  <c r="D859" i="24"/>
  <c r="B860" i="24"/>
  <c r="A859" i="24"/>
  <c r="C858" i="18"/>
  <c r="B859" i="18"/>
  <c r="E859" i="18" s="1"/>
  <c r="D858" i="18"/>
  <c r="A858" i="18"/>
  <c r="E859" i="29" l="1"/>
  <c r="C860" i="29"/>
  <c r="D860" i="29"/>
  <c r="A860" i="29"/>
  <c r="B861" i="29"/>
  <c r="E860" i="28"/>
  <c r="D861" i="28"/>
  <c r="C861" i="28"/>
  <c r="E860" i="25"/>
  <c r="D861" i="25"/>
  <c r="C861" i="25"/>
  <c r="A861" i="28"/>
  <c r="B862" i="28"/>
  <c r="A861" i="25"/>
  <c r="B862" i="25"/>
  <c r="E859" i="24"/>
  <c r="D860" i="24"/>
  <c r="C860" i="24"/>
  <c r="A860" i="24"/>
  <c r="B861" i="24"/>
  <c r="C859" i="18"/>
  <c r="A859" i="18"/>
  <c r="D859" i="18"/>
  <c r="B860" i="18"/>
  <c r="E860" i="18" s="1"/>
  <c r="E860" i="29" l="1"/>
  <c r="C861" i="29"/>
  <c r="A861" i="29"/>
  <c r="B862" i="29"/>
  <c r="D861" i="29"/>
  <c r="E861" i="28"/>
  <c r="D862" i="28"/>
  <c r="C862" i="28"/>
  <c r="E861" i="25"/>
  <c r="D862" i="25"/>
  <c r="C862" i="25"/>
  <c r="B863" i="28"/>
  <c r="A862" i="28"/>
  <c r="A862" i="25"/>
  <c r="E862" i="25" s="1"/>
  <c r="B863" i="25"/>
  <c r="E860" i="24"/>
  <c r="D861" i="24"/>
  <c r="C861" i="24"/>
  <c r="A861" i="24"/>
  <c r="B862" i="24"/>
  <c r="C860" i="18"/>
  <c r="D860" i="18"/>
  <c r="A860" i="18"/>
  <c r="B861" i="18"/>
  <c r="E861" i="18" s="1"/>
  <c r="G4" i="34" l="1"/>
  <c r="H2" i="34"/>
  <c r="H3" i="34"/>
  <c r="G3" i="34"/>
  <c r="G5" i="34"/>
  <c r="G2" i="34"/>
  <c r="H4" i="34"/>
  <c r="G6" i="34"/>
  <c r="H5" i="34"/>
  <c r="H6" i="34"/>
  <c r="H8" i="34"/>
  <c r="H7" i="34"/>
  <c r="G8" i="34"/>
  <c r="G7" i="34"/>
  <c r="G9" i="34"/>
  <c r="H9" i="34"/>
  <c r="G10" i="34"/>
  <c r="G11" i="34"/>
  <c r="H11" i="34"/>
  <c r="H10" i="34"/>
  <c r="G14" i="34"/>
  <c r="G12" i="34"/>
  <c r="G13" i="34"/>
  <c r="H12" i="34"/>
  <c r="G15" i="34"/>
  <c r="H13" i="34"/>
  <c r="H14" i="34"/>
  <c r="H15" i="34"/>
  <c r="H16" i="34"/>
  <c r="H17" i="34"/>
  <c r="G16" i="34"/>
  <c r="G17" i="34"/>
  <c r="H19" i="34"/>
  <c r="H20" i="34"/>
  <c r="G19" i="34"/>
  <c r="H21" i="34"/>
  <c r="H18" i="34"/>
  <c r="H22" i="34"/>
  <c r="G18" i="34"/>
  <c r="G20" i="34"/>
  <c r="G21" i="34"/>
  <c r="G22" i="34"/>
  <c r="G23" i="34"/>
  <c r="H25" i="34"/>
  <c r="H23" i="34"/>
  <c r="G24" i="34"/>
  <c r="H24" i="34"/>
  <c r="G25" i="34"/>
  <c r="G26" i="34"/>
  <c r="H27" i="34"/>
  <c r="H26" i="34"/>
  <c r="G27" i="34"/>
  <c r="G30" i="34"/>
  <c r="G29" i="34"/>
  <c r="G28" i="34"/>
  <c r="H28" i="34"/>
  <c r="H29" i="34"/>
  <c r="H30" i="34"/>
  <c r="G31" i="34"/>
  <c r="H31" i="34"/>
  <c r="H32" i="34"/>
  <c r="G36" i="34"/>
  <c r="G32" i="34"/>
  <c r="G34" i="34"/>
  <c r="H33" i="34"/>
  <c r="H34" i="34"/>
  <c r="G33" i="34"/>
  <c r="H38" i="34"/>
  <c r="G35" i="34"/>
  <c r="H36" i="34"/>
  <c r="G38" i="34"/>
  <c r="G39" i="34"/>
  <c r="H35" i="34"/>
  <c r="G37" i="34"/>
  <c r="H37" i="34"/>
  <c r="G41" i="34"/>
  <c r="H39" i="34"/>
  <c r="G40" i="34"/>
  <c r="H40" i="34"/>
  <c r="H41" i="34"/>
  <c r="G42" i="34"/>
  <c r="G44" i="34"/>
  <c r="G43" i="34"/>
  <c r="H42" i="34"/>
  <c r="H43" i="34"/>
  <c r="H44" i="34"/>
  <c r="H45" i="34"/>
  <c r="H46" i="34"/>
  <c r="G46" i="34"/>
  <c r="G47" i="34"/>
  <c r="H47" i="34"/>
  <c r="G45" i="34"/>
  <c r="H49" i="34"/>
  <c r="G48" i="34"/>
  <c r="H50" i="34"/>
  <c r="H48" i="34"/>
  <c r="G49" i="34"/>
  <c r="G50" i="34"/>
  <c r="G53" i="34"/>
  <c r="H51" i="34"/>
  <c r="G51" i="34"/>
  <c r="H52" i="34"/>
  <c r="G52" i="34"/>
  <c r="H53" i="34"/>
  <c r="G54" i="34"/>
  <c r="G55" i="34"/>
  <c r="H57" i="34"/>
  <c r="H55" i="34"/>
  <c r="G56" i="34"/>
  <c r="H54" i="34"/>
  <c r="H56" i="34"/>
  <c r="H58" i="34"/>
  <c r="G58" i="34"/>
  <c r="G57" i="34"/>
  <c r="H61" i="34"/>
  <c r="H59" i="34"/>
  <c r="G59" i="34"/>
  <c r="G61" i="34"/>
  <c r="G60" i="34"/>
  <c r="H60" i="34"/>
  <c r="G62" i="34"/>
  <c r="G64" i="34"/>
  <c r="H62" i="34"/>
  <c r="H64" i="34"/>
  <c r="H67" i="34"/>
  <c r="H63" i="34"/>
  <c r="H65" i="34"/>
  <c r="G63" i="34"/>
  <c r="H66" i="34"/>
  <c r="G67" i="34"/>
  <c r="G65" i="34"/>
  <c r="G66" i="34"/>
  <c r="G68" i="34"/>
  <c r="H69" i="34"/>
  <c r="H68" i="34"/>
  <c r="G71" i="34"/>
  <c r="G69" i="34"/>
  <c r="G70" i="34"/>
  <c r="H70" i="34"/>
  <c r="G72" i="34"/>
  <c r="H73" i="34"/>
  <c r="G73" i="34"/>
  <c r="G76" i="34"/>
  <c r="H72" i="34"/>
  <c r="H71" i="34"/>
  <c r="G74" i="34"/>
  <c r="H75" i="34"/>
  <c r="H74" i="34"/>
  <c r="G75" i="34"/>
  <c r="H76" i="34"/>
  <c r="G78" i="34"/>
  <c r="G77" i="34"/>
  <c r="H77" i="34"/>
  <c r="H80" i="34"/>
  <c r="G80" i="34"/>
  <c r="H78" i="34"/>
  <c r="G79" i="34"/>
  <c r="H79" i="34"/>
  <c r="H81" i="34"/>
  <c r="G82" i="34"/>
  <c r="H82" i="34"/>
  <c r="G81" i="34"/>
  <c r="G83" i="34"/>
  <c r="H83" i="34"/>
  <c r="H84" i="34"/>
  <c r="G84" i="34"/>
  <c r="G85" i="34"/>
  <c r="H85" i="34"/>
  <c r="H86" i="34"/>
  <c r="G86" i="34"/>
  <c r="H88" i="34"/>
  <c r="H87" i="34"/>
  <c r="G88" i="34"/>
  <c r="G87" i="34"/>
  <c r="G89" i="34"/>
  <c r="G90" i="34"/>
  <c r="H89" i="34"/>
  <c r="G92" i="34"/>
  <c r="H90" i="34"/>
  <c r="H92" i="34"/>
  <c r="H93" i="34"/>
  <c r="H91" i="34"/>
  <c r="G91" i="34"/>
  <c r="G94" i="34"/>
  <c r="G95" i="34"/>
  <c r="G93" i="34"/>
  <c r="H96" i="34"/>
  <c r="H95" i="34"/>
  <c r="H94" i="34"/>
  <c r="H97" i="34"/>
  <c r="G96" i="34"/>
  <c r="G99" i="34"/>
  <c r="G97" i="34"/>
  <c r="H100" i="34"/>
  <c r="H98" i="34"/>
  <c r="G98" i="34"/>
  <c r="G100" i="34"/>
  <c r="H99" i="34"/>
  <c r="H101" i="34"/>
  <c r="H102" i="34"/>
  <c r="G101" i="34"/>
  <c r="G102" i="34"/>
  <c r="G103" i="34"/>
  <c r="H104" i="34"/>
  <c r="G104" i="34"/>
  <c r="H103" i="34"/>
  <c r="G105" i="34"/>
  <c r="H105" i="34"/>
  <c r="G106" i="34"/>
  <c r="G107" i="34"/>
  <c r="H106" i="34"/>
  <c r="G108" i="34"/>
  <c r="G110" i="34"/>
  <c r="H107" i="34"/>
  <c r="H109" i="34"/>
  <c r="H108" i="34"/>
  <c r="G109" i="34"/>
  <c r="G112" i="34"/>
  <c r="H110" i="34"/>
  <c r="G111" i="34"/>
  <c r="H112" i="34"/>
  <c r="H111" i="34"/>
  <c r="G113" i="34"/>
  <c r="G114" i="34"/>
  <c r="H115" i="34"/>
  <c r="H114" i="34"/>
  <c r="H113" i="34"/>
  <c r="G118" i="34"/>
  <c r="H116" i="34"/>
  <c r="G115" i="34"/>
  <c r="G119" i="34"/>
  <c r="G117" i="34"/>
  <c r="H117" i="34"/>
  <c r="G116" i="34"/>
  <c r="H120" i="34"/>
  <c r="H119" i="34"/>
  <c r="H118" i="34"/>
  <c r="G120" i="34"/>
  <c r="H123" i="34"/>
  <c r="G121" i="34"/>
  <c r="H121" i="34"/>
  <c r="H122" i="34"/>
  <c r="G122" i="34"/>
  <c r="G123" i="34"/>
  <c r="G126" i="34"/>
  <c r="G124" i="34"/>
  <c r="G125" i="34"/>
  <c r="H125" i="34"/>
  <c r="H124" i="34"/>
  <c r="H126" i="34"/>
  <c r="G127" i="34"/>
  <c r="H127" i="34"/>
  <c r="G129" i="34"/>
  <c r="H129" i="34"/>
  <c r="H128" i="34"/>
  <c r="G128" i="34"/>
  <c r="H131" i="34"/>
  <c r="G131" i="34"/>
  <c r="H130" i="34"/>
  <c r="G130" i="34"/>
  <c r="G132" i="34"/>
  <c r="H132" i="34"/>
  <c r="G133" i="34"/>
  <c r="H136" i="34"/>
  <c r="G134" i="34"/>
  <c r="G136" i="34"/>
  <c r="H134" i="34"/>
  <c r="H133" i="34"/>
  <c r="H137" i="34"/>
  <c r="G137" i="34"/>
  <c r="G135" i="34"/>
  <c r="H135" i="34"/>
  <c r="G139" i="34"/>
  <c r="H139" i="34"/>
  <c r="H140" i="34"/>
  <c r="H138" i="34"/>
  <c r="G138" i="34"/>
  <c r="H142" i="34"/>
  <c r="G140" i="34"/>
  <c r="G142" i="34"/>
  <c r="H141" i="34"/>
  <c r="G141" i="34"/>
  <c r="H144" i="34"/>
  <c r="G143" i="34"/>
  <c r="H143" i="34"/>
  <c r="H145" i="34"/>
  <c r="G144" i="34"/>
  <c r="G145" i="34"/>
  <c r="H146" i="34"/>
  <c r="H147" i="34"/>
  <c r="H148" i="34"/>
  <c r="G146" i="34"/>
  <c r="G147" i="34"/>
  <c r="H150" i="34"/>
  <c r="G148" i="34"/>
  <c r="G149" i="34"/>
  <c r="G150" i="34"/>
  <c r="H149" i="34"/>
  <c r="H151" i="34"/>
  <c r="G152" i="34"/>
  <c r="G151" i="34"/>
  <c r="H154" i="34"/>
  <c r="H153" i="34"/>
  <c r="H152" i="34"/>
  <c r="G153" i="34"/>
  <c r="G154" i="34"/>
  <c r="G155" i="34"/>
  <c r="H155" i="34"/>
  <c r="G156" i="34"/>
  <c r="H156" i="34"/>
  <c r="H158" i="34"/>
  <c r="H157" i="34"/>
  <c r="G159" i="34"/>
  <c r="G157" i="34"/>
  <c r="G158" i="34"/>
  <c r="H159" i="34"/>
  <c r="G161" i="34"/>
  <c r="H160" i="34"/>
  <c r="G162" i="34"/>
  <c r="G160" i="34"/>
  <c r="H162" i="34"/>
  <c r="H161" i="34"/>
  <c r="H163" i="34"/>
  <c r="G163" i="34"/>
  <c r="H164" i="34"/>
  <c r="G164" i="34"/>
  <c r="H165" i="34"/>
  <c r="G165" i="34"/>
  <c r="G167" i="34"/>
  <c r="G166" i="34"/>
  <c r="H166" i="34"/>
  <c r="H167" i="34"/>
  <c r="H169" i="34"/>
  <c r="H168" i="34"/>
  <c r="G168" i="34"/>
  <c r="G170" i="34"/>
  <c r="G169" i="34"/>
  <c r="H170" i="34"/>
  <c r="H171" i="34"/>
  <c r="G171" i="34"/>
  <c r="G172" i="34"/>
  <c r="H172" i="34"/>
  <c r="G173" i="34"/>
  <c r="H173" i="34"/>
  <c r="H174" i="34"/>
  <c r="H177" i="34"/>
  <c r="G174" i="34"/>
  <c r="H175" i="34"/>
  <c r="G175" i="34"/>
  <c r="H178" i="34"/>
  <c r="H176" i="34"/>
  <c r="G176" i="34"/>
  <c r="G177" i="34"/>
  <c r="G180" i="34"/>
  <c r="G178" i="34"/>
  <c r="H180" i="34"/>
  <c r="G179" i="34"/>
  <c r="G182" i="34"/>
  <c r="H179" i="34"/>
  <c r="G183" i="34"/>
  <c r="H183" i="34"/>
  <c r="H182" i="34"/>
  <c r="H181" i="34"/>
  <c r="G181" i="34"/>
  <c r="H184" i="34"/>
  <c r="G185" i="34"/>
  <c r="G187" i="34"/>
  <c r="H185" i="34"/>
  <c r="G184" i="34"/>
  <c r="H187" i="34"/>
  <c r="G186" i="34"/>
  <c r="H186" i="34"/>
  <c r="G188" i="34"/>
  <c r="H190" i="34"/>
  <c r="H188" i="34"/>
  <c r="H191" i="34"/>
  <c r="G190" i="34"/>
  <c r="H192" i="34"/>
  <c r="G189" i="34"/>
  <c r="H189" i="34"/>
  <c r="G193" i="34"/>
  <c r="G191" i="34"/>
  <c r="H193" i="34"/>
  <c r="G192" i="34"/>
  <c r="H194" i="34"/>
  <c r="H198" i="34"/>
  <c r="G194" i="34"/>
  <c r="G195" i="34"/>
  <c r="H195" i="34"/>
  <c r="G196" i="34"/>
  <c r="H196" i="34"/>
  <c r="H197" i="34"/>
  <c r="G197" i="34"/>
  <c r="G198" i="34"/>
  <c r="G201" i="34"/>
  <c r="G199" i="34"/>
  <c r="H199" i="34"/>
  <c r="G200" i="34"/>
  <c r="H200" i="34"/>
  <c r="H201" i="34"/>
  <c r="G203" i="34"/>
  <c r="G205" i="34"/>
  <c r="G202" i="34"/>
  <c r="H203" i="34"/>
  <c r="H202" i="34"/>
  <c r="G204" i="34"/>
  <c r="H206" i="34"/>
  <c r="H204" i="34"/>
  <c r="H205" i="34"/>
  <c r="H208" i="34"/>
  <c r="G206" i="34"/>
  <c r="G208" i="34"/>
  <c r="G210" i="34"/>
  <c r="G207" i="34"/>
  <c r="H207" i="34"/>
  <c r="G209" i="34"/>
  <c r="H210" i="34"/>
  <c r="G211" i="34"/>
  <c r="G212" i="34"/>
  <c r="H209" i="34"/>
  <c r="H211" i="34"/>
  <c r="H214" i="34"/>
  <c r="G215" i="34"/>
  <c r="H212" i="34"/>
  <c r="H213" i="34"/>
  <c r="G213" i="34"/>
  <c r="H215" i="34"/>
  <c r="G214" i="34"/>
  <c r="G216" i="34"/>
  <c r="H216" i="34"/>
  <c r="G217" i="34"/>
  <c r="H218" i="34"/>
  <c r="G218" i="34"/>
  <c r="H219" i="34"/>
  <c r="H217" i="34"/>
  <c r="G220" i="34"/>
  <c r="G219" i="34"/>
  <c r="G221" i="34"/>
  <c r="H221" i="34"/>
  <c r="H220" i="34"/>
  <c r="G222" i="34"/>
  <c r="H223" i="34"/>
  <c r="H222" i="34"/>
  <c r="G224" i="34"/>
  <c r="G225" i="34"/>
  <c r="H224" i="34"/>
  <c r="G223" i="34"/>
  <c r="H225" i="34"/>
  <c r="H226" i="34"/>
  <c r="G226" i="34"/>
  <c r="G227" i="34"/>
  <c r="G228" i="34"/>
  <c r="H227" i="34"/>
  <c r="H228" i="34"/>
  <c r="H231" i="34"/>
  <c r="H229" i="34"/>
  <c r="G229" i="34"/>
  <c r="G230" i="34"/>
  <c r="H230" i="34"/>
  <c r="G231" i="34"/>
  <c r="G233" i="34"/>
  <c r="H232" i="34"/>
  <c r="G232" i="34"/>
  <c r="H235" i="34"/>
  <c r="H233" i="34"/>
  <c r="G235" i="34"/>
  <c r="G234" i="34"/>
  <c r="H234" i="34"/>
  <c r="G238" i="34"/>
  <c r="H236" i="34"/>
  <c r="G237" i="34"/>
  <c r="G236" i="34"/>
  <c r="H240" i="34"/>
  <c r="H237" i="34"/>
  <c r="H238" i="34"/>
  <c r="G240" i="34"/>
  <c r="H242" i="34"/>
  <c r="G239" i="34"/>
  <c r="H239" i="34"/>
  <c r="H241" i="34"/>
  <c r="G242" i="34"/>
  <c r="G241" i="34"/>
  <c r="H243" i="34"/>
  <c r="G243" i="34"/>
  <c r="G246" i="34"/>
  <c r="G245" i="34"/>
  <c r="H244" i="34"/>
  <c r="H245" i="34"/>
  <c r="G244" i="34"/>
  <c r="H246" i="34"/>
  <c r="H249" i="34"/>
  <c r="G248" i="34"/>
  <c r="H250" i="34"/>
  <c r="G247" i="34"/>
  <c r="G249" i="34"/>
  <c r="H247" i="34"/>
  <c r="H248" i="34"/>
  <c r="H251" i="34"/>
  <c r="G250" i="34"/>
  <c r="G252" i="34"/>
  <c r="H252" i="34"/>
  <c r="G251" i="34"/>
  <c r="G256" i="34"/>
  <c r="H254" i="34"/>
  <c r="H253" i="34"/>
  <c r="G253" i="34"/>
  <c r="G254" i="34"/>
  <c r="G255" i="34"/>
  <c r="G258" i="34"/>
  <c r="H255" i="34"/>
  <c r="H256" i="34"/>
  <c r="H257" i="34"/>
  <c r="G259" i="34"/>
  <c r="H259" i="34"/>
  <c r="H258" i="34"/>
  <c r="G260" i="34"/>
  <c r="G257" i="34"/>
  <c r="H260" i="34"/>
  <c r="H261" i="34"/>
  <c r="H263" i="34"/>
  <c r="G262" i="34"/>
  <c r="G261" i="34"/>
  <c r="H262" i="34"/>
  <c r="G264" i="34"/>
  <c r="H264" i="34"/>
  <c r="H265" i="34"/>
  <c r="G266" i="34"/>
  <c r="G263" i="34"/>
  <c r="G265" i="34"/>
  <c r="G267" i="34"/>
  <c r="G268" i="34"/>
  <c r="H267" i="34"/>
  <c r="H266" i="34"/>
  <c r="H268" i="34"/>
  <c r="H269" i="34"/>
  <c r="H271" i="34"/>
  <c r="H270" i="34"/>
  <c r="G269" i="34"/>
  <c r="G270" i="34"/>
  <c r="G271" i="34"/>
  <c r="G273" i="34"/>
  <c r="H273" i="34"/>
  <c r="G272" i="34"/>
  <c r="H272" i="34"/>
  <c r="G276" i="34"/>
  <c r="H274" i="34"/>
  <c r="H275" i="34"/>
  <c r="G274" i="34"/>
  <c r="H276" i="34"/>
  <c r="G275" i="34"/>
  <c r="G280" i="34"/>
  <c r="G278" i="34"/>
  <c r="G277" i="34"/>
  <c r="H278" i="34"/>
  <c r="H277" i="34"/>
  <c r="H281" i="34"/>
  <c r="H282" i="34"/>
  <c r="H279" i="34"/>
  <c r="H280" i="34"/>
  <c r="G279" i="34"/>
  <c r="G281" i="34"/>
  <c r="G282" i="34"/>
  <c r="G283" i="34"/>
  <c r="G284" i="34"/>
  <c r="H283" i="34"/>
  <c r="G286" i="34"/>
  <c r="G287" i="34"/>
  <c r="G285" i="34"/>
  <c r="H285" i="34"/>
  <c r="H284" i="34"/>
  <c r="H287" i="34"/>
  <c r="H286" i="34"/>
  <c r="G288" i="34"/>
  <c r="H288" i="34"/>
  <c r="G289" i="34"/>
  <c r="G291" i="34"/>
  <c r="H289" i="34"/>
  <c r="H290" i="34"/>
  <c r="G290" i="34"/>
  <c r="H291" i="34"/>
  <c r="H295" i="34"/>
  <c r="H292" i="34"/>
  <c r="G292" i="34"/>
  <c r="G293" i="34"/>
  <c r="H294" i="34"/>
  <c r="G294" i="34"/>
  <c r="H293" i="34"/>
  <c r="G295" i="34"/>
  <c r="H296" i="34"/>
  <c r="G297" i="34"/>
  <c r="G296" i="34"/>
  <c r="G299" i="34"/>
  <c r="H297" i="34"/>
  <c r="H299" i="34"/>
  <c r="H298" i="34"/>
  <c r="G298" i="34"/>
  <c r="H300" i="34"/>
  <c r="H301" i="34"/>
  <c r="G300" i="34"/>
  <c r="G301" i="34"/>
  <c r="H302" i="34"/>
  <c r="G302" i="34"/>
  <c r="G303" i="34"/>
  <c r="H303" i="34"/>
  <c r="H304" i="34"/>
  <c r="G305" i="34"/>
  <c r="G304" i="34"/>
  <c r="H305" i="34"/>
  <c r="H307" i="34"/>
  <c r="H308" i="34"/>
  <c r="H306" i="34"/>
  <c r="G306" i="34"/>
  <c r="G309" i="34"/>
  <c r="G308" i="34"/>
  <c r="G307" i="34"/>
  <c r="H312" i="34"/>
  <c r="G310" i="34"/>
  <c r="H309" i="34"/>
  <c r="H311" i="34"/>
  <c r="G311" i="34"/>
  <c r="H310" i="34"/>
  <c r="G312" i="34"/>
  <c r="H314" i="34"/>
  <c r="G316" i="34"/>
  <c r="H313" i="34"/>
  <c r="G314" i="34"/>
  <c r="G313" i="34"/>
  <c r="G315" i="34"/>
  <c r="H315" i="34"/>
  <c r="H316" i="34"/>
  <c r="H318" i="34"/>
  <c r="G317" i="34"/>
  <c r="H317" i="34"/>
  <c r="G318" i="34"/>
  <c r="H319" i="34"/>
  <c r="G319" i="34"/>
  <c r="G321" i="34"/>
  <c r="H320" i="34"/>
  <c r="H322" i="34"/>
  <c r="G320" i="34"/>
  <c r="H321" i="34"/>
  <c r="G324" i="34"/>
  <c r="G322" i="34"/>
  <c r="G323" i="34"/>
  <c r="H324" i="34"/>
  <c r="H323" i="34"/>
  <c r="H325" i="34"/>
  <c r="G325" i="34"/>
  <c r="H326" i="34"/>
  <c r="H327" i="34"/>
  <c r="G326" i="34"/>
  <c r="H328" i="34"/>
  <c r="G327" i="34"/>
  <c r="G328" i="34"/>
  <c r="G329" i="34"/>
  <c r="G330" i="34"/>
  <c r="G331" i="34"/>
  <c r="H330" i="34"/>
  <c r="H329" i="34"/>
  <c r="H331" i="34"/>
  <c r="G332" i="34"/>
  <c r="H333" i="34"/>
  <c r="G333" i="34"/>
  <c r="H332" i="34"/>
  <c r="G336" i="34"/>
  <c r="G335" i="34"/>
  <c r="G334" i="34"/>
  <c r="H334" i="34"/>
  <c r="H335" i="34"/>
  <c r="H336" i="34"/>
  <c r="H337" i="34"/>
  <c r="G337" i="34"/>
  <c r="H338" i="34"/>
  <c r="G338" i="34"/>
  <c r="G339" i="34"/>
  <c r="G341" i="34"/>
  <c r="G340" i="34"/>
  <c r="H339" i="34"/>
  <c r="H340" i="34"/>
  <c r="H341" i="34"/>
  <c r="G343" i="34"/>
  <c r="H344" i="34"/>
  <c r="G342" i="34"/>
  <c r="H342" i="34"/>
  <c r="G345" i="34"/>
  <c r="H343" i="34"/>
  <c r="G344" i="34"/>
  <c r="H345" i="34"/>
  <c r="H346" i="34"/>
  <c r="G346" i="34"/>
  <c r="G349" i="34"/>
  <c r="G347" i="34"/>
  <c r="H349" i="34"/>
  <c r="H348" i="34"/>
  <c r="H347" i="34"/>
  <c r="G348" i="34"/>
  <c r="G350" i="34"/>
  <c r="H350" i="34"/>
  <c r="H352" i="34"/>
  <c r="G353" i="34"/>
  <c r="G352" i="34"/>
  <c r="H353" i="34"/>
  <c r="G351" i="34"/>
  <c r="H351" i="34"/>
  <c r="H354" i="34"/>
  <c r="H356" i="34"/>
  <c r="G354" i="34"/>
  <c r="G355" i="34"/>
  <c r="H355" i="34"/>
  <c r="H357" i="34"/>
  <c r="G358" i="34"/>
  <c r="G356" i="34"/>
  <c r="H358" i="34"/>
  <c r="H359" i="34"/>
  <c r="G357" i="34"/>
  <c r="G359" i="34"/>
  <c r="H361" i="34"/>
  <c r="G360" i="34"/>
  <c r="G361" i="34"/>
  <c r="H360" i="34"/>
  <c r="G362" i="34"/>
  <c r="H362" i="34"/>
  <c r="G363" i="34"/>
  <c r="H363" i="34"/>
  <c r="H364" i="34"/>
  <c r="H366" i="34"/>
  <c r="G365" i="34"/>
  <c r="G364" i="34"/>
  <c r="H365" i="34"/>
  <c r="H367" i="34"/>
  <c r="G366" i="34"/>
  <c r="H369" i="34"/>
  <c r="G368" i="34"/>
  <c r="G367" i="34"/>
  <c r="H368" i="34"/>
  <c r="G369" i="34"/>
  <c r="H372" i="34"/>
  <c r="H370" i="34"/>
  <c r="H371" i="34"/>
  <c r="G371" i="34"/>
  <c r="G370" i="34"/>
  <c r="G372" i="34"/>
  <c r="H373" i="34"/>
  <c r="G375" i="34"/>
  <c r="H374" i="34"/>
  <c r="G373" i="34"/>
  <c r="G374" i="34"/>
  <c r="H375" i="34"/>
  <c r="H376" i="34"/>
  <c r="G376" i="34"/>
  <c r="H378" i="34"/>
  <c r="H377" i="34"/>
  <c r="G377" i="34"/>
  <c r="G378" i="34"/>
  <c r="G379" i="34"/>
  <c r="H379" i="34"/>
  <c r="G380" i="34"/>
  <c r="G381" i="34"/>
  <c r="H381" i="34"/>
  <c r="H380" i="34"/>
  <c r="H382" i="34"/>
  <c r="G383" i="34"/>
  <c r="H383" i="34"/>
  <c r="G382" i="34"/>
  <c r="H385" i="34"/>
  <c r="H384" i="34"/>
  <c r="H386" i="34"/>
  <c r="G386" i="34"/>
  <c r="G385" i="34"/>
  <c r="G384" i="34"/>
  <c r="H388" i="34"/>
  <c r="G387" i="34"/>
  <c r="H387" i="34"/>
  <c r="H389" i="34"/>
  <c r="G389" i="34"/>
  <c r="G388" i="34"/>
  <c r="G390" i="34"/>
  <c r="H390" i="34"/>
  <c r="H391" i="34"/>
  <c r="H393" i="34"/>
  <c r="G391" i="34"/>
  <c r="G392" i="34"/>
  <c r="H392" i="34"/>
  <c r="G393" i="34"/>
  <c r="H394" i="34"/>
  <c r="G395" i="34"/>
  <c r="G396" i="34"/>
  <c r="H395" i="34"/>
  <c r="G394" i="34"/>
  <c r="G398" i="34"/>
  <c r="G397" i="34"/>
  <c r="H396" i="34"/>
  <c r="H398" i="34"/>
  <c r="H397" i="34"/>
  <c r="H400" i="34"/>
  <c r="H399" i="34"/>
  <c r="G399" i="34"/>
  <c r="G400" i="34"/>
  <c r="H402" i="34"/>
  <c r="H401" i="34"/>
  <c r="H403" i="34"/>
  <c r="G404" i="34"/>
  <c r="G402" i="34"/>
  <c r="G401" i="34"/>
  <c r="G403" i="34"/>
  <c r="G406" i="34"/>
  <c r="H404" i="34"/>
  <c r="G405" i="34"/>
  <c r="H406" i="34"/>
  <c r="G407" i="34"/>
  <c r="H407" i="34"/>
  <c r="H405" i="34"/>
  <c r="H408" i="34"/>
  <c r="G408" i="34"/>
  <c r="G409" i="34"/>
  <c r="H409" i="34"/>
  <c r="G412" i="34"/>
  <c r="H410" i="34"/>
  <c r="G410" i="34"/>
  <c r="H411" i="34"/>
  <c r="H413" i="34"/>
  <c r="G411" i="34"/>
  <c r="G413" i="34"/>
  <c r="H414" i="34"/>
  <c r="H412" i="34"/>
  <c r="G415" i="34"/>
  <c r="H415" i="34"/>
  <c r="G414" i="34"/>
  <c r="H417" i="34"/>
  <c r="G416" i="34"/>
  <c r="H416" i="34"/>
  <c r="H419" i="34"/>
  <c r="G417" i="34"/>
  <c r="G419" i="34"/>
  <c r="H421" i="34"/>
  <c r="G420" i="34"/>
  <c r="H418" i="34"/>
  <c r="G418" i="34"/>
  <c r="H420" i="34"/>
  <c r="H422" i="34"/>
  <c r="G421" i="34"/>
  <c r="G422" i="34"/>
  <c r="H423" i="34"/>
  <c r="G423" i="34"/>
  <c r="G424" i="34"/>
  <c r="H424" i="34"/>
  <c r="G426" i="34"/>
  <c r="H425" i="34"/>
  <c r="G425" i="34"/>
  <c r="H426" i="34"/>
  <c r="H427" i="34"/>
  <c r="G427" i="34"/>
  <c r="G430" i="34"/>
  <c r="H428" i="34"/>
  <c r="G428" i="34"/>
  <c r="G432" i="34"/>
  <c r="G429" i="34"/>
  <c r="H430" i="34"/>
  <c r="G431" i="34"/>
  <c r="H429" i="34"/>
  <c r="H433" i="34"/>
  <c r="G433" i="34"/>
  <c r="H432" i="34"/>
  <c r="H431" i="34"/>
  <c r="H434" i="34"/>
  <c r="G434" i="34"/>
  <c r="H436" i="34"/>
  <c r="H435" i="34"/>
  <c r="G436" i="34"/>
  <c r="G435" i="34"/>
  <c r="H437" i="34"/>
  <c r="H438" i="34"/>
  <c r="G437" i="34"/>
  <c r="G439" i="34"/>
  <c r="G440" i="34"/>
  <c r="G438" i="34"/>
  <c r="H439" i="34"/>
  <c r="H440" i="34"/>
  <c r="G443" i="34"/>
  <c r="H441" i="34"/>
  <c r="G441" i="34"/>
  <c r="H442" i="34"/>
  <c r="H443" i="34"/>
  <c r="G442" i="34"/>
  <c r="G444" i="34"/>
  <c r="H444" i="34"/>
  <c r="G445" i="34"/>
  <c r="H445" i="34"/>
  <c r="H446" i="34"/>
  <c r="G446" i="34"/>
  <c r="G449" i="34"/>
  <c r="G447" i="34"/>
  <c r="H450" i="34"/>
  <c r="H448" i="34"/>
  <c r="H449" i="34"/>
  <c r="H447" i="34"/>
  <c r="G450" i="34"/>
  <c r="H451" i="34"/>
  <c r="G451" i="34"/>
  <c r="G448" i="34"/>
  <c r="G453" i="34"/>
  <c r="H453" i="34"/>
  <c r="G452" i="34"/>
  <c r="H454" i="34"/>
  <c r="H452" i="34"/>
  <c r="G456" i="34"/>
  <c r="G454" i="34"/>
  <c r="G455" i="34"/>
  <c r="H455" i="34"/>
  <c r="H457" i="34"/>
  <c r="H456" i="34"/>
  <c r="G458" i="34"/>
  <c r="G457" i="34"/>
  <c r="H458" i="34"/>
  <c r="G460" i="34"/>
  <c r="H459" i="34"/>
  <c r="H460" i="34"/>
  <c r="G461" i="34"/>
  <c r="G459" i="34"/>
  <c r="H463" i="34"/>
  <c r="H462" i="34"/>
  <c r="H461" i="34"/>
  <c r="G463" i="34"/>
  <c r="G462" i="34"/>
  <c r="H464" i="34"/>
  <c r="H466" i="34"/>
  <c r="G464" i="34"/>
  <c r="G465" i="34"/>
  <c r="H465" i="34"/>
  <c r="G468" i="34"/>
  <c r="G466" i="34"/>
  <c r="G467" i="34"/>
  <c r="H467" i="34"/>
  <c r="H470" i="34"/>
  <c r="H468" i="34"/>
  <c r="G472" i="34"/>
  <c r="G469" i="34"/>
  <c r="H469" i="34"/>
  <c r="G470" i="34"/>
  <c r="G471" i="34"/>
  <c r="G474" i="34"/>
  <c r="H471" i="34"/>
  <c r="H472" i="34"/>
  <c r="H474" i="34"/>
  <c r="G473" i="34"/>
  <c r="H473" i="34"/>
  <c r="H475" i="34"/>
  <c r="G477" i="34"/>
  <c r="G475" i="34"/>
  <c r="H476" i="34"/>
  <c r="G476" i="34"/>
  <c r="H478" i="34"/>
  <c r="G478" i="34"/>
  <c r="H477" i="34"/>
  <c r="G479" i="34"/>
  <c r="H479" i="34"/>
  <c r="G480" i="34"/>
  <c r="G481" i="34"/>
  <c r="H480" i="34"/>
  <c r="H482" i="34"/>
  <c r="H481" i="34"/>
  <c r="G484" i="34"/>
  <c r="H484" i="34"/>
  <c r="H486" i="34"/>
  <c r="H485" i="34"/>
  <c r="G482" i="34"/>
  <c r="H483" i="34"/>
  <c r="G483" i="34"/>
  <c r="G485" i="34"/>
  <c r="G487" i="34"/>
  <c r="G486" i="34"/>
  <c r="H487" i="34"/>
  <c r="H488" i="34"/>
  <c r="G489" i="34"/>
  <c r="G488" i="34"/>
  <c r="G491" i="34"/>
  <c r="H490" i="34"/>
  <c r="H489" i="34"/>
  <c r="H492" i="34"/>
  <c r="G490" i="34"/>
  <c r="H491" i="34"/>
  <c r="G492" i="34"/>
  <c r="H494" i="34"/>
  <c r="H495" i="34"/>
  <c r="H493" i="34"/>
  <c r="G493" i="34"/>
  <c r="G494" i="34"/>
  <c r="G495" i="34"/>
  <c r="G497" i="34"/>
  <c r="H499" i="34"/>
  <c r="H498" i="34"/>
  <c r="H496" i="34"/>
  <c r="G496" i="34"/>
  <c r="G499" i="34"/>
  <c r="G498" i="34"/>
  <c r="H497" i="34"/>
  <c r="G500" i="34"/>
  <c r="H500" i="34"/>
  <c r="G502" i="34"/>
  <c r="G503" i="34"/>
  <c r="H501" i="34"/>
  <c r="G501" i="34"/>
  <c r="H502" i="34"/>
  <c r="H505" i="34"/>
  <c r="H503" i="34"/>
  <c r="H504" i="34"/>
  <c r="G504" i="34"/>
  <c r="G507" i="34"/>
  <c r="H506" i="34"/>
  <c r="G505" i="34"/>
  <c r="G506" i="34"/>
  <c r="G508" i="34"/>
  <c r="H507" i="34"/>
  <c r="H508" i="34"/>
  <c r="H510" i="34"/>
  <c r="H509" i="34"/>
  <c r="G509" i="34"/>
  <c r="H511" i="34"/>
  <c r="G510" i="34"/>
  <c r="G512" i="34"/>
  <c r="G513" i="34"/>
  <c r="H512" i="34"/>
  <c r="G511" i="34"/>
  <c r="H513" i="34"/>
  <c r="G514" i="34"/>
  <c r="H515" i="34"/>
  <c r="H514" i="34"/>
  <c r="G515" i="34"/>
  <c r="H517" i="34"/>
  <c r="H516" i="34"/>
  <c r="H518" i="34"/>
  <c r="G516" i="34"/>
  <c r="G517" i="34"/>
  <c r="G518" i="34"/>
  <c r="G519" i="34"/>
  <c r="G520" i="34"/>
  <c r="H519" i="34"/>
  <c r="G522" i="34"/>
  <c r="H520" i="34"/>
  <c r="G523" i="34"/>
  <c r="G521" i="34"/>
  <c r="H521" i="34"/>
  <c r="H522" i="34"/>
  <c r="H523" i="34"/>
  <c r="G524" i="34"/>
  <c r="H524" i="34"/>
  <c r="H526" i="34"/>
  <c r="G527" i="34"/>
  <c r="G525" i="34"/>
  <c r="H525" i="34"/>
  <c r="H527" i="34"/>
  <c r="G526" i="34"/>
  <c r="H530" i="34"/>
  <c r="G528" i="34"/>
  <c r="G529" i="34"/>
  <c r="H529" i="34"/>
  <c r="H528" i="34"/>
  <c r="H531" i="34"/>
  <c r="G530" i="34"/>
  <c r="G531" i="34"/>
  <c r="H532" i="34"/>
  <c r="H533" i="34"/>
  <c r="G532" i="34"/>
  <c r="G534" i="34"/>
  <c r="G533" i="34"/>
  <c r="H534" i="34"/>
  <c r="H537" i="34"/>
  <c r="H535" i="34"/>
  <c r="G537" i="34"/>
  <c r="G536" i="34"/>
  <c r="H536" i="34"/>
  <c r="G535" i="34"/>
  <c r="H539" i="34"/>
  <c r="H540" i="34"/>
  <c r="G538" i="34"/>
  <c r="H538" i="34"/>
  <c r="G540" i="34"/>
  <c r="G539" i="34"/>
  <c r="H542" i="34"/>
  <c r="G542" i="34"/>
  <c r="H541" i="34"/>
  <c r="G541" i="34"/>
  <c r="G543" i="34"/>
  <c r="G544" i="34"/>
  <c r="H543" i="34"/>
  <c r="H545" i="34"/>
  <c r="H544" i="34"/>
  <c r="H547" i="34"/>
  <c r="G545" i="34"/>
  <c r="G546" i="34"/>
  <c r="H546" i="34"/>
  <c r="H548" i="34"/>
  <c r="G547" i="34"/>
  <c r="G548" i="34"/>
  <c r="G549" i="34"/>
  <c r="H551" i="34"/>
  <c r="H549" i="34"/>
  <c r="H550" i="34"/>
  <c r="G552" i="34"/>
  <c r="G550" i="34"/>
  <c r="H553" i="34"/>
  <c r="G551" i="34"/>
  <c r="H552" i="34"/>
  <c r="H554" i="34"/>
  <c r="H555" i="34"/>
  <c r="G555" i="34"/>
  <c r="G554" i="34"/>
  <c r="G556" i="34"/>
  <c r="G553" i="34"/>
  <c r="H557" i="34"/>
  <c r="G557" i="34"/>
  <c r="H558" i="34"/>
  <c r="H559" i="34"/>
  <c r="H556" i="34"/>
  <c r="G558" i="34"/>
  <c r="H561" i="34"/>
  <c r="G560" i="34"/>
  <c r="G562" i="34"/>
  <c r="G559" i="34"/>
  <c r="G563" i="34"/>
  <c r="G564" i="34"/>
  <c r="H562" i="34"/>
  <c r="G561" i="34"/>
  <c r="H560" i="34"/>
  <c r="G565" i="34"/>
  <c r="H563" i="34"/>
  <c r="H566" i="34"/>
  <c r="H564" i="34"/>
  <c r="H565" i="34"/>
  <c r="G566" i="34"/>
  <c r="G567" i="34"/>
  <c r="H567" i="34"/>
  <c r="G568" i="34"/>
  <c r="G571" i="34"/>
  <c r="G569" i="34"/>
  <c r="H570" i="34"/>
  <c r="H569" i="34"/>
  <c r="H568" i="34"/>
  <c r="H571" i="34"/>
  <c r="H572" i="34"/>
  <c r="G570" i="34"/>
  <c r="G572" i="34"/>
  <c r="G574" i="34"/>
  <c r="H573" i="34"/>
  <c r="H574" i="34"/>
  <c r="G573" i="34"/>
  <c r="H575" i="34"/>
  <c r="G577" i="34"/>
  <c r="H577" i="34"/>
  <c r="G575" i="34"/>
  <c r="H576" i="34"/>
  <c r="H578" i="34"/>
  <c r="G576" i="34"/>
  <c r="G579" i="34"/>
  <c r="G578" i="34"/>
  <c r="G580" i="34"/>
  <c r="G581" i="34"/>
  <c r="H579" i="34"/>
  <c r="H580" i="34"/>
  <c r="G583" i="34"/>
  <c r="H581" i="34"/>
  <c r="H583" i="34"/>
  <c r="H582" i="34"/>
  <c r="G582" i="34"/>
  <c r="H584" i="34"/>
  <c r="G584" i="34"/>
  <c r="H585" i="34"/>
  <c r="G586" i="34"/>
  <c r="G587" i="34"/>
  <c r="H586" i="34"/>
  <c r="G585" i="34"/>
  <c r="H587" i="34"/>
  <c r="H588" i="34"/>
  <c r="G588" i="34"/>
  <c r="G591" i="34"/>
  <c r="H589" i="34"/>
  <c r="G590" i="34"/>
  <c r="G589" i="34"/>
  <c r="H591" i="34"/>
  <c r="H590" i="34"/>
  <c r="H593" i="34"/>
  <c r="G594" i="34"/>
  <c r="H592" i="34"/>
  <c r="G593" i="34"/>
  <c r="G592" i="34"/>
  <c r="H594" i="34"/>
  <c r="G595" i="34"/>
  <c r="H595" i="34"/>
  <c r="H596" i="34"/>
  <c r="G596" i="34"/>
  <c r="G597" i="34"/>
  <c r="H597" i="34"/>
  <c r="H598" i="34"/>
  <c r="H600" i="34"/>
  <c r="G598" i="34"/>
  <c r="H601" i="34"/>
  <c r="G600" i="34"/>
  <c r="G599" i="34"/>
  <c r="H599" i="34"/>
  <c r="H602" i="34"/>
  <c r="H603" i="34"/>
  <c r="G601" i="34"/>
  <c r="G603" i="34"/>
  <c r="G602" i="34"/>
  <c r="G606" i="34"/>
  <c r="H604" i="34"/>
  <c r="G604" i="34"/>
  <c r="H608" i="34"/>
  <c r="H607" i="34"/>
  <c r="H606" i="34"/>
  <c r="H605" i="34"/>
  <c r="G605" i="34"/>
  <c r="H609" i="34"/>
  <c r="G608" i="34"/>
  <c r="G607" i="34"/>
  <c r="G611" i="34"/>
  <c r="H610" i="34"/>
  <c r="G610" i="34"/>
  <c r="G609" i="34"/>
  <c r="G612" i="34"/>
  <c r="H612" i="34"/>
  <c r="H611" i="34"/>
  <c r="H613" i="34"/>
  <c r="G614" i="34"/>
  <c r="G613" i="34"/>
  <c r="H616" i="34"/>
  <c r="H614" i="34"/>
  <c r="G615" i="34"/>
  <c r="G616" i="34"/>
  <c r="H615" i="34"/>
  <c r="G617" i="34"/>
  <c r="H618" i="34"/>
  <c r="H617" i="34"/>
  <c r="G618" i="34"/>
  <c r="G620" i="34"/>
  <c r="G619" i="34"/>
  <c r="G621" i="34"/>
  <c r="G622" i="34"/>
  <c r="H619" i="34"/>
  <c r="H620" i="34"/>
  <c r="H622" i="34"/>
  <c r="H621" i="34"/>
  <c r="G625" i="34"/>
  <c r="H623" i="34"/>
  <c r="G624" i="34"/>
  <c r="G623" i="34"/>
  <c r="H624" i="34"/>
  <c r="H626" i="34"/>
  <c r="H625" i="34"/>
  <c r="G627" i="34"/>
  <c r="G626" i="34"/>
  <c r="H627" i="34"/>
  <c r="G630" i="34"/>
  <c r="G629" i="34"/>
  <c r="H629" i="34"/>
  <c r="G628" i="34"/>
  <c r="H628" i="34"/>
  <c r="H632" i="34"/>
  <c r="H630" i="34"/>
  <c r="H631" i="34"/>
  <c r="H633" i="34"/>
  <c r="H634" i="34"/>
  <c r="G633" i="34"/>
  <c r="G632" i="34"/>
  <c r="G631" i="34"/>
  <c r="G634" i="34"/>
  <c r="G635" i="34"/>
  <c r="G636" i="34"/>
  <c r="H636" i="34"/>
  <c r="H635" i="34"/>
  <c r="G637" i="34"/>
  <c r="H637" i="34"/>
  <c r="G639" i="34"/>
  <c r="H638" i="34"/>
  <c r="H640" i="34"/>
  <c r="H639" i="34"/>
  <c r="G638" i="34"/>
  <c r="G641" i="34"/>
  <c r="G640" i="34"/>
  <c r="G642" i="34"/>
  <c r="H644" i="34"/>
  <c r="G644" i="34"/>
  <c r="H641" i="34"/>
  <c r="H642" i="34"/>
  <c r="H643" i="34"/>
  <c r="G643" i="34"/>
  <c r="G645" i="34"/>
  <c r="H647" i="34"/>
  <c r="G647" i="34"/>
  <c r="H645" i="34"/>
  <c r="G646" i="34"/>
  <c r="H646" i="34"/>
  <c r="G649" i="34"/>
  <c r="G648" i="34"/>
  <c r="H649" i="34"/>
  <c r="G650" i="34"/>
  <c r="H652" i="34"/>
  <c r="H648" i="34"/>
  <c r="H650" i="34"/>
  <c r="G651" i="34"/>
  <c r="H651" i="34"/>
  <c r="G654" i="34"/>
  <c r="G653" i="34"/>
  <c r="G652" i="34"/>
  <c r="H653" i="34"/>
  <c r="H654" i="34"/>
  <c r="H655" i="34"/>
  <c r="H656" i="34"/>
  <c r="G655" i="34"/>
  <c r="G657" i="34"/>
  <c r="G656" i="34"/>
  <c r="H657" i="34"/>
  <c r="H658" i="34"/>
  <c r="G658" i="34"/>
  <c r="G659" i="34"/>
  <c r="G661" i="34"/>
  <c r="H660" i="34"/>
  <c r="H662" i="34"/>
  <c r="G660" i="34"/>
  <c r="H659" i="34"/>
  <c r="G663" i="34"/>
  <c r="H663" i="34"/>
  <c r="G662" i="34"/>
  <c r="H661" i="34"/>
  <c r="H665" i="34"/>
  <c r="G664" i="34"/>
  <c r="H664" i="34"/>
  <c r="G665" i="34"/>
  <c r="H666" i="34"/>
  <c r="G666" i="34"/>
  <c r="E861" i="29"/>
  <c r="C862" i="29"/>
  <c r="B863" i="29"/>
  <c r="D862" i="29"/>
  <c r="A862" i="29"/>
  <c r="E862" i="28"/>
  <c r="D863" i="28"/>
  <c r="C863" i="28"/>
  <c r="D863" i="25"/>
  <c r="C863" i="25"/>
  <c r="B864" i="28"/>
  <c r="A863" i="28"/>
  <c r="B864" i="25"/>
  <c r="A863" i="25"/>
  <c r="E861" i="24"/>
  <c r="D862" i="24"/>
  <c r="C862" i="24"/>
  <c r="A862" i="24"/>
  <c r="B863" i="24"/>
  <c r="C861" i="18"/>
  <c r="B862" i="18"/>
  <c r="E862" i="18" s="1"/>
  <c r="D861" i="18"/>
  <c r="A861" i="18"/>
  <c r="E862" i="29" l="1"/>
  <c r="C863" i="29"/>
  <c r="D863" i="29"/>
  <c r="A863" i="29"/>
  <c r="E863" i="28"/>
  <c r="D864" i="28"/>
  <c r="C864" i="28"/>
  <c r="E863" i="25"/>
  <c r="D864" i="25"/>
  <c r="C864" i="25"/>
  <c r="A864" i="28"/>
  <c r="B865" i="28"/>
  <c r="B865" i="25"/>
  <c r="A864" i="25"/>
  <c r="E862" i="24"/>
  <c r="C863" i="24"/>
  <c r="D863" i="24"/>
  <c r="B864" i="24"/>
  <c r="A863" i="24"/>
  <c r="C862" i="18"/>
  <c r="B863" i="18"/>
  <c r="E863" i="18" s="1"/>
  <c r="A862" i="18"/>
  <c r="D862" i="18"/>
  <c r="E863" i="29" l="1"/>
  <c r="G862" i="29"/>
  <c r="G2" i="29"/>
  <c r="H2" i="29"/>
  <c r="E864" i="28"/>
  <c r="D865" i="28"/>
  <c r="C865" i="28"/>
  <c r="E864" i="25"/>
  <c r="D865" i="25"/>
  <c r="C865" i="25"/>
  <c r="A865" i="28"/>
  <c r="B866" i="28"/>
  <c r="A865" i="25"/>
  <c r="B866" i="25"/>
  <c r="E863" i="24"/>
  <c r="D864" i="24"/>
  <c r="C864" i="24"/>
  <c r="B865" i="24"/>
  <c r="C863" i="18"/>
  <c r="A863" i="18"/>
  <c r="D863" i="18"/>
  <c r="B864" i="18"/>
  <c r="E864" i="18" s="1"/>
  <c r="E865" i="28" l="1"/>
  <c r="D866" i="28"/>
  <c r="C866" i="28"/>
  <c r="E865" i="25"/>
  <c r="D866" i="25"/>
  <c r="C866" i="25"/>
  <c r="B867" i="28"/>
  <c r="A866" i="28"/>
  <c r="A866" i="25"/>
  <c r="B867" i="25"/>
  <c r="D865" i="24"/>
  <c r="C865" i="24"/>
  <c r="B866" i="24"/>
  <c r="A864" i="24"/>
  <c r="E864" i="24" s="1"/>
  <c r="C864" i="18"/>
  <c r="D864" i="18"/>
  <c r="A864" i="18"/>
  <c r="B865" i="18"/>
  <c r="E865" i="18" s="1"/>
  <c r="E866" i="28" l="1"/>
  <c r="D867" i="28"/>
  <c r="C867" i="28"/>
  <c r="E866" i="25"/>
  <c r="D867" i="25"/>
  <c r="C867" i="25"/>
  <c r="B868" i="28"/>
  <c r="A867" i="28"/>
  <c r="B868" i="25"/>
  <c r="A867" i="25"/>
  <c r="C866" i="24"/>
  <c r="D866" i="24"/>
  <c r="B867" i="24"/>
  <c r="A865" i="24"/>
  <c r="E865" i="24" s="1"/>
  <c r="C865" i="18"/>
  <c r="B866" i="18"/>
  <c r="E866" i="18" s="1"/>
  <c r="D865" i="18"/>
  <c r="A865" i="18"/>
  <c r="E867" i="28" l="1"/>
  <c r="D868" i="28"/>
  <c r="C868" i="28"/>
  <c r="E867" i="25"/>
  <c r="D868" i="25"/>
  <c r="C868" i="25"/>
  <c r="A868" i="28"/>
  <c r="B869" i="28"/>
  <c r="B869" i="25"/>
  <c r="A868" i="25"/>
  <c r="D867" i="24"/>
  <c r="C867" i="24"/>
  <c r="A866" i="24"/>
  <c r="E866" i="24" s="1"/>
  <c r="B868" i="24"/>
  <c r="C866" i="18"/>
  <c r="B867" i="18"/>
  <c r="E867" i="18" s="1"/>
  <c r="D866" i="18"/>
  <c r="A866" i="18"/>
  <c r="E868" i="28" l="1"/>
  <c r="D869" i="28"/>
  <c r="C869" i="28"/>
  <c r="E868" i="25"/>
  <c r="D869" i="25"/>
  <c r="C869" i="25"/>
  <c r="A869" i="28"/>
  <c r="B870" i="28"/>
  <c r="A869" i="25"/>
  <c r="B870" i="25"/>
  <c r="D868" i="24"/>
  <c r="C868" i="24"/>
  <c r="A867" i="24"/>
  <c r="E867" i="24" s="1"/>
  <c r="B869" i="24"/>
  <c r="C867" i="18"/>
  <c r="A867" i="18"/>
  <c r="D867" i="18"/>
  <c r="B868" i="18"/>
  <c r="E868" i="18" s="1"/>
  <c r="E869" i="28" l="1"/>
  <c r="D870" i="28"/>
  <c r="C870" i="28"/>
  <c r="E869" i="25"/>
  <c r="D870" i="25"/>
  <c r="C870" i="25"/>
  <c r="B871" i="28"/>
  <c r="A870" i="28"/>
  <c r="A870" i="25"/>
  <c r="B871" i="25"/>
  <c r="D869" i="24"/>
  <c r="C869" i="24"/>
  <c r="B870" i="24"/>
  <c r="A868" i="24"/>
  <c r="E868" i="24" s="1"/>
  <c r="C868" i="18"/>
  <c r="D868" i="18"/>
  <c r="A868" i="18"/>
  <c r="B869" i="18"/>
  <c r="E869" i="18" s="1"/>
  <c r="E870" i="28" l="1"/>
  <c r="D871" i="28"/>
  <c r="C871" i="28"/>
  <c r="E870" i="25"/>
  <c r="D871" i="25"/>
  <c r="C871" i="25"/>
  <c r="B872" i="28"/>
  <c r="A871" i="28"/>
  <c r="B872" i="25"/>
  <c r="A871" i="25"/>
  <c r="D870" i="24"/>
  <c r="C870" i="24"/>
  <c r="B871" i="24"/>
  <c r="A869" i="24"/>
  <c r="E869" i="24" s="1"/>
  <c r="C869" i="18"/>
  <c r="B870" i="18"/>
  <c r="E870" i="18" s="1"/>
  <c r="D869" i="18"/>
  <c r="A869" i="18"/>
  <c r="E871" i="28" l="1"/>
  <c r="D872" i="28"/>
  <c r="C872" i="28"/>
  <c r="E871" i="25"/>
  <c r="D872" i="25"/>
  <c r="C872" i="25"/>
  <c r="A872" i="28"/>
  <c r="B873" i="28"/>
  <c r="B873" i="25"/>
  <c r="A872" i="25"/>
  <c r="C871" i="24"/>
  <c r="D871" i="24"/>
  <c r="A870" i="24"/>
  <c r="E870" i="24" s="1"/>
  <c r="B872" i="24"/>
  <c r="C870" i="18"/>
  <c r="B871" i="18"/>
  <c r="E871" i="18" s="1"/>
  <c r="A870" i="18"/>
  <c r="D870" i="18"/>
  <c r="E872" i="28" l="1"/>
  <c r="D873" i="28"/>
  <c r="C873" i="28"/>
  <c r="E872" i="25"/>
  <c r="D873" i="25"/>
  <c r="C873" i="25"/>
  <c r="A873" i="28"/>
  <c r="B874" i="28"/>
  <c r="A873" i="25"/>
  <c r="B874" i="25"/>
  <c r="D872" i="24"/>
  <c r="C872" i="24"/>
  <c r="A871" i="24"/>
  <c r="E871" i="24" s="1"/>
  <c r="B873" i="24"/>
  <c r="C871" i="18"/>
  <c r="A871" i="18"/>
  <c r="D871" i="18"/>
  <c r="B872" i="18"/>
  <c r="E872" i="18" s="1"/>
  <c r="E873" i="28" l="1"/>
  <c r="D874" i="28"/>
  <c r="C874" i="28"/>
  <c r="E873" i="25"/>
  <c r="D874" i="25"/>
  <c r="C874" i="25"/>
  <c r="B875" i="28"/>
  <c r="A874" i="28"/>
  <c r="A874" i="25"/>
  <c r="B875" i="25"/>
  <c r="D873" i="24"/>
  <c r="C873" i="24"/>
  <c r="A872" i="24"/>
  <c r="E872" i="24" s="1"/>
  <c r="B874" i="24"/>
  <c r="A873" i="24"/>
  <c r="C872" i="18"/>
  <c r="D872" i="18"/>
  <c r="A872" i="18"/>
  <c r="B873" i="18"/>
  <c r="E873" i="18" s="1"/>
  <c r="E874" i="28" l="1"/>
  <c r="D875" i="28"/>
  <c r="C875" i="28"/>
  <c r="E874" i="25"/>
  <c r="D875" i="25"/>
  <c r="C875" i="25"/>
  <c r="B876" i="28"/>
  <c r="A875" i="28"/>
  <c r="B876" i="25"/>
  <c r="A875" i="25"/>
  <c r="E873" i="24"/>
  <c r="D874" i="24"/>
  <c r="C874" i="24"/>
  <c r="B875" i="24"/>
  <c r="C873" i="18"/>
  <c r="B874" i="18"/>
  <c r="E874" i="18" s="1"/>
  <c r="D873" i="18"/>
  <c r="A873" i="18"/>
  <c r="E875" i="28" l="1"/>
  <c r="D876" i="28"/>
  <c r="C876" i="28"/>
  <c r="E875" i="25"/>
  <c r="D876" i="25"/>
  <c r="C876" i="25"/>
  <c r="A876" i="28"/>
  <c r="B877" i="28"/>
  <c r="B877" i="25"/>
  <c r="A876" i="25"/>
  <c r="C875" i="24"/>
  <c r="D875" i="24"/>
  <c r="A874" i="24"/>
  <c r="E874" i="24" s="1"/>
  <c r="A875" i="24"/>
  <c r="B876" i="24"/>
  <c r="C874" i="18"/>
  <c r="B875" i="18"/>
  <c r="E875" i="18" s="1"/>
  <c r="D874" i="18"/>
  <c r="A874" i="18"/>
  <c r="E876" i="28" l="1"/>
  <c r="D877" i="28"/>
  <c r="C877" i="28"/>
  <c r="E876" i="25"/>
  <c r="D877" i="25"/>
  <c r="C877" i="25"/>
  <c r="A877" i="28"/>
  <c r="B878" i="28"/>
  <c r="A877" i="25"/>
  <c r="B878" i="25"/>
  <c r="E875" i="24"/>
  <c r="D876" i="24"/>
  <c r="C876" i="24"/>
  <c r="B877" i="24"/>
  <c r="A876" i="24"/>
  <c r="C875" i="18"/>
  <c r="A875" i="18"/>
  <c r="D875" i="18"/>
  <c r="B876" i="18"/>
  <c r="E876" i="18" s="1"/>
  <c r="E877" i="28" l="1"/>
  <c r="D878" i="28"/>
  <c r="C878" i="28"/>
  <c r="E877" i="25"/>
  <c r="D878" i="25"/>
  <c r="C878" i="25"/>
  <c r="B879" i="28"/>
  <c r="A878" i="28"/>
  <c r="E878" i="28" s="1"/>
  <c r="A878" i="25"/>
  <c r="B879" i="25"/>
  <c r="E876" i="24"/>
  <c r="C877" i="24"/>
  <c r="D877" i="24"/>
  <c r="B878" i="24"/>
  <c r="C876" i="18"/>
  <c r="D876" i="18"/>
  <c r="A876" i="18"/>
  <c r="B877" i="18"/>
  <c r="E877" i="18" s="1"/>
  <c r="D879" i="28" l="1"/>
  <c r="C879" i="28"/>
  <c r="E878" i="25"/>
  <c r="D879" i="25"/>
  <c r="C879" i="25"/>
  <c r="B880" i="28"/>
  <c r="A879" i="28"/>
  <c r="B880" i="25"/>
  <c r="A879" i="25"/>
  <c r="D878" i="24"/>
  <c r="C878" i="24"/>
  <c r="B879" i="24"/>
  <c r="A877" i="24"/>
  <c r="E877" i="24" s="1"/>
  <c r="C877" i="18"/>
  <c r="B878" i="18"/>
  <c r="D877" i="18"/>
  <c r="A877" i="18"/>
  <c r="E879" i="28" l="1"/>
  <c r="D880" i="28"/>
  <c r="C880" i="28"/>
  <c r="E879" i="25"/>
  <c r="D880" i="25"/>
  <c r="C880" i="25"/>
  <c r="A880" i="28"/>
  <c r="B881" i="28"/>
  <c r="B881" i="25"/>
  <c r="A880" i="25"/>
  <c r="C879" i="24"/>
  <c r="D879" i="24"/>
  <c r="B880" i="24"/>
  <c r="A879" i="24"/>
  <c r="A878" i="24"/>
  <c r="E878" i="24" s="1"/>
  <c r="C878" i="18"/>
  <c r="B879" i="18"/>
  <c r="A878" i="18"/>
  <c r="D878" i="18"/>
  <c r="E880" i="28" l="1"/>
  <c r="D881" i="28"/>
  <c r="C881" i="28"/>
  <c r="E880" i="25"/>
  <c r="D881" i="25"/>
  <c r="C881" i="25"/>
  <c r="A881" i="28"/>
  <c r="B882" i="28"/>
  <c r="A881" i="25"/>
  <c r="B882" i="25"/>
  <c r="E879" i="24"/>
  <c r="D880" i="24"/>
  <c r="C880" i="24"/>
  <c r="B881" i="24"/>
  <c r="A880" i="24"/>
  <c r="E878" i="18"/>
  <c r="C879" i="18"/>
  <c r="A879" i="18"/>
  <c r="D879" i="18"/>
  <c r="B880" i="18"/>
  <c r="E881" i="28" l="1"/>
  <c r="D882" i="28"/>
  <c r="C882" i="28"/>
  <c r="E881" i="25"/>
  <c r="D882" i="25"/>
  <c r="C882" i="25"/>
  <c r="B883" i="28"/>
  <c r="A882" i="28"/>
  <c r="A882" i="25"/>
  <c r="B883" i="25"/>
  <c r="E880" i="24"/>
  <c r="D881" i="24"/>
  <c r="C881" i="24"/>
  <c r="A881" i="24"/>
  <c r="B882" i="24"/>
  <c r="E879" i="18"/>
  <c r="C880" i="18"/>
  <c r="D880" i="18"/>
  <c r="A880" i="18"/>
  <c r="B881" i="18"/>
  <c r="E882" i="28" l="1"/>
  <c r="D883" i="28"/>
  <c r="C883" i="28"/>
  <c r="E882" i="25"/>
  <c r="D883" i="25"/>
  <c r="C883" i="25"/>
  <c r="B884" i="28"/>
  <c r="A883" i="28"/>
  <c r="B884" i="25"/>
  <c r="A883" i="25"/>
  <c r="E881" i="24"/>
  <c r="D882" i="24"/>
  <c r="C882" i="24"/>
  <c r="B883" i="24"/>
  <c r="E880" i="18"/>
  <c r="C881" i="18"/>
  <c r="B882" i="18"/>
  <c r="D881" i="18"/>
  <c r="A881" i="18"/>
  <c r="E883" i="28" l="1"/>
  <c r="D884" i="28"/>
  <c r="C884" i="28"/>
  <c r="E883" i="25"/>
  <c r="D884" i="25"/>
  <c r="C884" i="25"/>
  <c r="A884" i="28"/>
  <c r="B885" i="28"/>
  <c r="B885" i="25"/>
  <c r="A884" i="25"/>
  <c r="D883" i="24"/>
  <c r="C883" i="24"/>
  <c r="B884" i="24"/>
  <c r="A882" i="24"/>
  <c r="E882" i="24" s="1"/>
  <c r="E881" i="18"/>
  <c r="C882" i="18"/>
  <c r="B883" i="18"/>
  <c r="D882" i="18"/>
  <c r="A882" i="18"/>
  <c r="E884" i="28" l="1"/>
  <c r="C885" i="28"/>
  <c r="D885" i="28"/>
  <c r="E884" i="25"/>
  <c r="D885" i="25"/>
  <c r="C885" i="25"/>
  <c r="A885" i="28"/>
  <c r="B886" i="28"/>
  <c r="A885" i="25"/>
  <c r="B886" i="25"/>
  <c r="D884" i="24"/>
  <c r="C884" i="24"/>
  <c r="B885" i="24"/>
  <c r="A883" i="24"/>
  <c r="E883" i="24" s="1"/>
  <c r="E882" i="18"/>
  <c r="C883" i="18"/>
  <c r="A883" i="18"/>
  <c r="D883" i="18"/>
  <c r="B884" i="18"/>
  <c r="E885" i="28" l="1"/>
  <c r="D886" i="28"/>
  <c r="C886" i="28"/>
  <c r="E885" i="25"/>
  <c r="D886" i="25"/>
  <c r="C886" i="25"/>
  <c r="B887" i="28"/>
  <c r="A886" i="28"/>
  <c r="A886" i="25"/>
  <c r="B887" i="25"/>
  <c r="D885" i="24"/>
  <c r="C885" i="24"/>
  <c r="A884" i="24"/>
  <c r="E884" i="24" s="1"/>
  <c r="B886" i="24"/>
  <c r="E883" i="18"/>
  <c r="C884" i="18"/>
  <c r="D884" i="18"/>
  <c r="A884" i="18"/>
  <c r="B885" i="18"/>
  <c r="E886" i="28" l="1"/>
  <c r="D887" i="28"/>
  <c r="C887" i="28"/>
  <c r="E886" i="25"/>
  <c r="D887" i="25"/>
  <c r="C887" i="25"/>
  <c r="B888" i="28"/>
  <c r="A887" i="28"/>
  <c r="B888" i="25"/>
  <c r="A887" i="25"/>
  <c r="D886" i="24"/>
  <c r="C886" i="24"/>
  <c r="A885" i="24"/>
  <c r="E885" i="24" s="1"/>
  <c r="B887" i="24"/>
  <c r="A886" i="24"/>
  <c r="E884" i="18"/>
  <c r="C885" i="18"/>
  <c r="B886" i="18"/>
  <c r="D885" i="18"/>
  <c r="A885" i="18"/>
  <c r="E887" i="28" l="1"/>
  <c r="D888" i="28"/>
  <c r="C888" i="28"/>
  <c r="E887" i="25"/>
  <c r="D888" i="25"/>
  <c r="C888" i="25"/>
  <c r="A888" i="28"/>
  <c r="B889" i="28"/>
  <c r="B889" i="25"/>
  <c r="A888" i="25"/>
  <c r="E886" i="24"/>
  <c r="C887" i="24"/>
  <c r="D887" i="24"/>
  <c r="B888" i="24"/>
  <c r="E885" i="18"/>
  <c r="C886" i="18"/>
  <c r="B887" i="18"/>
  <c r="A886" i="18"/>
  <c r="D886" i="18"/>
  <c r="E888" i="28" l="1"/>
  <c r="D889" i="28"/>
  <c r="C889" i="28"/>
  <c r="E888" i="25"/>
  <c r="D889" i="25"/>
  <c r="C889" i="25"/>
  <c r="A889" i="28"/>
  <c r="B890" i="28"/>
  <c r="A889" i="25"/>
  <c r="B890" i="25"/>
  <c r="D888" i="24"/>
  <c r="C888" i="24"/>
  <c r="A887" i="24"/>
  <c r="E887" i="24" s="1"/>
  <c r="B889" i="24"/>
  <c r="E886" i="18"/>
  <c r="C887" i="18"/>
  <c r="A887" i="18"/>
  <c r="D887" i="18"/>
  <c r="B888" i="18"/>
  <c r="E889" i="28" l="1"/>
  <c r="D890" i="28"/>
  <c r="C890" i="28"/>
  <c r="E889" i="25"/>
  <c r="D890" i="25"/>
  <c r="C890" i="25"/>
  <c r="B891" i="28"/>
  <c r="A890" i="28"/>
  <c r="A890" i="25"/>
  <c r="E890" i="25" s="1"/>
  <c r="B891" i="25"/>
  <c r="D889" i="24"/>
  <c r="C889" i="24"/>
  <c r="A888" i="24"/>
  <c r="E888" i="24" s="1"/>
  <c r="A889" i="24"/>
  <c r="B890" i="24"/>
  <c r="E887" i="18"/>
  <c r="C888" i="18"/>
  <c r="D888" i="18"/>
  <c r="A888" i="18"/>
  <c r="B889" i="18"/>
  <c r="E890" i="28" l="1"/>
  <c r="D891" i="28"/>
  <c r="C891" i="28"/>
  <c r="D891" i="25"/>
  <c r="C891" i="25"/>
  <c r="B892" i="28"/>
  <c r="A891" i="28"/>
  <c r="B892" i="25"/>
  <c r="A891" i="25"/>
  <c r="E889" i="24"/>
  <c r="D890" i="24"/>
  <c r="C890" i="24"/>
  <c r="B891" i="24"/>
  <c r="A890" i="24"/>
  <c r="E888" i="18"/>
  <c r="C889" i="18"/>
  <c r="B890" i="18"/>
  <c r="D889" i="18"/>
  <c r="A889" i="18"/>
  <c r="E891" i="28" l="1"/>
  <c r="D892" i="28"/>
  <c r="C892" i="28"/>
  <c r="E891" i="25"/>
  <c r="D892" i="25"/>
  <c r="C892" i="25"/>
  <c r="A892" i="28"/>
  <c r="B893" i="28"/>
  <c r="B893" i="25"/>
  <c r="A892" i="25"/>
  <c r="E890" i="24"/>
  <c r="C891" i="24"/>
  <c r="D891" i="24"/>
  <c r="B892" i="24"/>
  <c r="E889" i="18"/>
  <c r="C890" i="18"/>
  <c r="B891" i="18"/>
  <c r="D890" i="18"/>
  <c r="A890" i="18"/>
  <c r="E892" i="28" l="1"/>
  <c r="D893" i="28"/>
  <c r="C893" i="28"/>
  <c r="E892" i="25"/>
  <c r="D893" i="25"/>
  <c r="C893" i="25"/>
  <c r="A893" i="28"/>
  <c r="B894" i="28"/>
  <c r="A893" i="25"/>
  <c r="B894" i="25"/>
  <c r="D892" i="24"/>
  <c r="C892" i="24"/>
  <c r="A891" i="24"/>
  <c r="E891" i="24" s="1"/>
  <c r="B893" i="24"/>
  <c r="E890" i="18"/>
  <c r="C891" i="18"/>
  <c r="A891" i="18"/>
  <c r="D891" i="18"/>
  <c r="B892" i="18"/>
  <c r="E893" i="28" l="1"/>
  <c r="D894" i="28"/>
  <c r="C894" i="28"/>
  <c r="E893" i="25"/>
  <c r="D894" i="25"/>
  <c r="C894" i="25"/>
  <c r="B895" i="28"/>
  <c r="A894" i="28"/>
  <c r="E894" i="28" s="1"/>
  <c r="A894" i="25"/>
  <c r="B895" i="25"/>
  <c r="C893" i="24"/>
  <c r="D893" i="24"/>
  <c r="B894" i="24"/>
  <c r="A892" i="24"/>
  <c r="E892" i="24" s="1"/>
  <c r="E891" i="18"/>
  <c r="C892" i="18"/>
  <c r="D892" i="18"/>
  <c r="A892" i="18"/>
  <c r="B893" i="18"/>
  <c r="D895" i="28" l="1"/>
  <c r="C895" i="28"/>
  <c r="E894" i="25"/>
  <c r="D895" i="25"/>
  <c r="C895" i="25"/>
  <c r="B896" i="28"/>
  <c r="A895" i="28"/>
  <c r="B896" i="25"/>
  <c r="A895" i="25"/>
  <c r="D894" i="24"/>
  <c r="C894" i="24"/>
  <c r="A893" i="24"/>
  <c r="E893" i="24" s="1"/>
  <c r="B895" i="24"/>
  <c r="E892" i="18"/>
  <c r="C893" i="18"/>
  <c r="B894" i="18"/>
  <c r="D893" i="18"/>
  <c r="A893" i="18"/>
  <c r="E895" i="28" l="1"/>
  <c r="D896" i="28"/>
  <c r="C896" i="28"/>
  <c r="E895" i="25"/>
  <c r="D896" i="25"/>
  <c r="C896" i="25"/>
  <c r="A896" i="28"/>
  <c r="E896" i="28" s="1"/>
  <c r="B897" i="28"/>
  <c r="B897" i="25"/>
  <c r="A896" i="25"/>
  <c r="C895" i="24"/>
  <c r="D895" i="24"/>
  <c r="A894" i="24"/>
  <c r="E894" i="24" s="1"/>
  <c r="A895" i="24"/>
  <c r="B896" i="24"/>
  <c r="E893" i="18"/>
  <c r="C894" i="18"/>
  <c r="B895" i="18"/>
  <c r="A894" i="18"/>
  <c r="D894" i="18"/>
  <c r="D897" i="28" l="1"/>
  <c r="C897" i="28"/>
  <c r="E896" i="25"/>
  <c r="D897" i="25"/>
  <c r="C897" i="25"/>
  <c r="A897" i="28"/>
  <c r="B898" i="28"/>
  <c r="A897" i="25"/>
  <c r="B898" i="25"/>
  <c r="E895" i="24"/>
  <c r="D896" i="24"/>
  <c r="C896" i="24"/>
  <c r="B897" i="24"/>
  <c r="A896" i="24"/>
  <c r="E894" i="18"/>
  <c r="C895" i="18"/>
  <c r="A895" i="18"/>
  <c r="D895" i="18"/>
  <c r="B896" i="18"/>
  <c r="E897" i="28" l="1"/>
  <c r="D898" i="28"/>
  <c r="C898" i="28"/>
  <c r="E897" i="25"/>
  <c r="D898" i="25"/>
  <c r="C898" i="25"/>
  <c r="A898" i="28"/>
  <c r="B899" i="28"/>
  <c r="A898" i="25"/>
  <c r="B899" i="25"/>
  <c r="E896" i="24"/>
  <c r="D897" i="24"/>
  <c r="C897" i="24"/>
  <c r="B898" i="24"/>
  <c r="A897" i="24"/>
  <c r="E895" i="18"/>
  <c r="C896" i="18"/>
  <c r="D896" i="18"/>
  <c r="A896" i="18"/>
  <c r="B897" i="18"/>
  <c r="E898" i="28" l="1"/>
  <c r="D899" i="28"/>
  <c r="C899" i="28"/>
  <c r="E898" i="25"/>
  <c r="D899" i="25"/>
  <c r="C899" i="25"/>
  <c r="A899" i="28"/>
  <c r="E899" i="28" s="1"/>
  <c r="B900" i="28"/>
  <c r="B900" i="25"/>
  <c r="A899" i="25"/>
  <c r="E897" i="24"/>
  <c r="C898" i="24"/>
  <c r="D898" i="24"/>
  <c r="B899" i="24"/>
  <c r="E896" i="18"/>
  <c r="C897" i="18"/>
  <c r="B898" i="18"/>
  <c r="D897" i="18"/>
  <c r="A897" i="18"/>
  <c r="D900" i="28" l="1"/>
  <c r="C900" i="28"/>
  <c r="E899" i="25"/>
  <c r="D900" i="25"/>
  <c r="C900" i="25"/>
  <c r="B901" i="28"/>
  <c r="A900" i="28"/>
  <c r="B901" i="25"/>
  <c r="A900" i="25"/>
  <c r="D899" i="24"/>
  <c r="C899" i="24"/>
  <c r="B900" i="24"/>
  <c r="A898" i="24"/>
  <c r="E898" i="24" s="1"/>
  <c r="E897" i="18"/>
  <c r="C898" i="18"/>
  <c r="B899" i="18"/>
  <c r="D898" i="18"/>
  <c r="A898" i="18"/>
  <c r="E900" i="28" l="1"/>
  <c r="D901" i="28"/>
  <c r="C901" i="28"/>
  <c r="E900" i="25"/>
  <c r="D901" i="25"/>
  <c r="C901" i="25"/>
  <c r="B902" i="28"/>
  <c r="A901" i="28"/>
  <c r="E901" i="28" s="1"/>
  <c r="A901" i="25"/>
  <c r="B902" i="25"/>
  <c r="D900" i="24"/>
  <c r="C900" i="24"/>
  <c r="B901" i="24"/>
  <c r="A899" i="24"/>
  <c r="E899" i="24" s="1"/>
  <c r="E898" i="18"/>
  <c r="C899" i="18"/>
  <c r="A899" i="18"/>
  <c r="D899" i="18"/>
  <c r="B900" i="18"/>
  <c r="D902" i="28" l="1"/>
  <c r="C902" i="28"/>
  <c r="E901" i="25"/>
  <c r="D902" i="25"/>
  <c r="C902" i="25"/>
  <c r="B903" i="28"/>
  <c r="A902" i="28"/>
  <c r="A902" i="25"/>
  <c r="B903" i="25"/>
  <c r="D901" i="24"/>
  <c r="C901" i="24"/>
  <c r="A901" i="24"/>
  <c r="B902" i="24"/>
  <c r="A900" i="24"/>
  <c r="E900" i="24" s="1"/>
  <c r="E899" i="18"/>
  <c r="C900" i="18"/>
  <c r="B901" i="18"/>
  <c r="D900" i="18"/>
  <c r="A900" i="18"/>
  <c r="E902" i="28" l="1"/>
  <c r="D903" i="28"/>
  <c r="C903" i="28"/>
  <c r="E902" i="25"/>
  <c r="D903" i="25"/>
  <c r="C903" i="25"/>
  <c r="A903" i="28"/>
  <c r="B904" i="28"/>
  <c r="B904" i="25"/>
  <c r="A903" i="25"/>
  <c r="E901" i="24"/>
  <c r="D902" i="24"/>
  <c r="C902" i="24"/>
  <c r="B903" i="24"/>
  <c r="E900" i="18"/>
  <c r="C901" i="18"/>
  <c r="B902" i="18"/>
  <c r="A901" i="18"/>
  <c r="D901" i="18"/>
  <c r="E903" i="28" l="1"/>
  <c r="D904" i="28"/>
  <c r="C904" i="28"/>
  <c r="E903" i="25"/>
  <c r="D904" i="25"/>
  <c r="C904" i="25"/>
  <c r="A904" i="28"/>
  <c r="B905" i="28"/>
  <c r="B905" i="25"/>
  <c r="A904" i="25"/>
  <c r="C903" i="24"/>
  <c r="D903" i="24"/>
  <c r="B904" i="24"/>
  <c r="A902" i="24"/>
  <c r="E902" i="24" s="1"/>
  <c r="E901" i="18"/>
  <c r="C902" i="18"/>
  <c r="B903" i="18"/>
  <c r="D902" i="18"/>
  <c r="A902" i="18"/>
  <c r="E904" i="28" l="1"/>
  <c r="D905" i="28"/>
  <c r="C905" i="28"/>
  <c r="E904" i="25"/>
  <c r="D905" i="25"/>
  <c r="C905" i="25"/>
  <c r="B906" i="28"/>
  <c r="A905" i="28"/>
  <c r="A905" i="25"/>
  <c r="B906" i="25"/>
  <c r="D904" i="24"/>
  <c r="C904" i="24"/>
  <c r="A903" i="24"/>
  <c r="E903" i="24" s="1"/>
  <c r="B905" i="24"/>
  <c r="E902" i="18"/>
  <c r="C903" i="18"/>
  <c r="A903" i="18"/>
  <c r="B904" i="18"/>
  <c r="D903" i="18"/>
  <c r="E905" i="28" l="1"/>
  <c r="D906" i="28"/>
  <c r="C906" i="28"/>
  <c r="E905" i="25"/>
  <c r="D906" i="25"/>
  <c r="C906" i="25"/>
  <c r="B907" i="28"/>
  <c r="A906" i="28"/>
  <c r="A906" i="25"/>
  <c r="B907" i="25"/>
  <c r="D905" i="24"/>
  <c r="C905" i="24"/>
  <c r="A904" i="24"/>
  <c r="E904" i="24" s="1"/>
  <c r="B906" i="24"/>
  <c r="E903" i="18"/>
  <c r="C904" i="18"/>
  <c r="D904" i="18"/>
  <c r="A904" i="18"/>
  <c r="B905" i="18"/>
  <c r="E906" i="28" l="1"/>
  <c r="D907" i="28"/>
  <c r="C907" i="28"/>
  <c r="E906" i="25"/>
  <c r="D907" i="25"/>
  <c r="C907" i="25"/>
  <c r="A907" i="28"/>
  <c r="B908" i="28"/>
  <c r="B908" i="25"/>
  <c r="A907" i="25"/>
  <c r="E907" i="25" s="1"/>
  <c r="D906" i="24"/>
  <c r="C906" i="24"/>
  <c r="B907" i="24"/>
  <c r="A905" i="24"/>
  <c r="E905" i="24" s="1"/>
  <c r="E904" i="18"/>
  <c r="C905" i="18"/>
  <c r="B906" i="18"/>
  <c r="D905" i="18"/>
  <c r="A905" i="18"/>
  <c r="E907" i="28" l="1"/>
  <c r="D908" i="28"/>
  <c r="C908" i="28"/>
  <c r="D908" i="25"/>
  <c r="C908" i="25"/>
  <c r="A908" i="28"/>
  <c r="E908" i="28" s="1"/>
  <c r="B909" i="28"/>
  <c r="B909" i="25"/>
  <c r="A908" i="25"/>
  <c r="C907" i="24"/>
  <c r="D907" i="24"/>
  <c r="A906" i="24"/>
  <c r="E906" i="24" s="1"/>
  <c r="B908" i="24"/>
  <c r="E905" i="18"/>
  <c r="C906" i="18"/>
  <c r="B907" i="18"/>
  <c r="D906" i="18"/>
  <c r="A906" i="18"/>
  <c r="D909" i="28" l="1"/>
  <c r="C909" i="28"/>
  <c r="E908" i="25"/>
  <c r="D909" i="25"/>
  <c r="C909" i="25"/>
  <c r="B910" i="28"/>
  <c r="A909" i="28"/>
  <c r="A909" i="25"/>
  <c r="B910" i="25"/>
  <c r="D908" i="24"/>
  <c r="C908" i="24"/>
  <c r="B909" i="24"/>
  <c r="A907" i="24"/>
  <c r="E907" i="24" s="1"/>
  <c r="E906" i="18"/>
  <c r="C907" i="18"/>
  <c r="A907" i="18"/>
  <c r="D907" i="18"/>
  <c r="B908" i="18"/>
  <c r="E909" i="28" l="1"/>
  <c r="D910" i="28"/>
  <c r="C910" i="28"/>
  <c r="E909" i="25"/>
  <c r="D910" i="25"/>
  <c r="C910" i="25"/>
  <c r="B911" i="28"/>
  <c r="A910" i="28"/>
  <c r="A910" i="25"/>
  <c r="B911" i="25"/>
  <c r="C909" i="24"/>
  <c r="D909" i="24"/>
  <c r="B910" i="24"/>
  <c r="A908" i="24"/>
  <c r="E908" i="24" s="1"/>
  <c r="E907" i="18"/>
  <c r="C908" i="18"/>
  <c r="D908" i="18"/>
  <c r="A908" i="18"/>
  <c r="B909" i="18"/>
  <c r="E910" i="28" l="1"/>
  <c r="D911" i="28"/>
  <c r="C911" i="28"/>
  <c r="E910" i="25"/>
  <c r="D911" i="25"/>
  <c r="C911" i="25"/>
  <c r="A911" i="28"/>
  <c r="B912" i="28"/>
  <c r="B912" i="25"/>
  <c r="A911" i="25"/>
  <c r="D910" i="24"/>
  <c r="C910" i="24"/>
  <c r="B911" i="24"/>
  <c r="A909" i="24"/>
  <c r="E909" i="24" s="1"/>
  <c r="E908" i="18"/>
  <c r="C909" i="18"/>
  <c r="B910" i="18"/>
  <c r="D909" i="18"/>
  <c r="A909" i="18"/>
  <c r="E911" i="28" l="1"/>
  <c r="D912" i="28"/>
  <c r="C912" i="28"/>
  <c r="E911" i="25"/>
  <c r="D912" i="25"/>
  <c r="C912" i="25"/>
  <c r="A912" i="28"/>
  <c r="B913" i="28"/>
  <c r="B913" i="25"/>
  <c r="A912" i="25"/>
  <c r="C911" i="24"/>
  <c r="D911" i="24"/>
  <c r="A910" i="24"/>
  <c r="E910" i="24" s="1"/>
  <c r="B912" i="24"/>
  <c r="E909" i="18"/>
  <c r="C910" i="18"/>
  <c r="D910" i="18"/>
  <c r="A910" i="18"/>
  <c r="B911" i="18"/>
  <c r="E912" i="28" l="1"/>
  <c r="D913" i="28"/>
  <c r="C913" i="28"/>
  <c r="E912" i="25"/>
  <c r="D913" i="25"/>
  <c r="C913" i="25"/>
  <c r="B914" i="28"/>
  <c r="A913" i="28"/>
  <c r="A913" i="25"/>
  <c r="B914" i="25"/>
  <c r="D912" i="24"/>
  <c r="C912" i="24"/>
  <c r="A911" i="24"/>
  <c r="E911" i="24" s="1"/>
  <c r="A912" i="24"/>
  <c r="B913" i="24"/>
  <c r="E910" i="18"/>
  <c r="C911" i="18"/>
  <c r="A911" i="18"/>
  <c r="B912" i="18"/>
  <c r="D911" i="18"/>
  <c r="E913" i="28" l="1"/>
  <c r="D914" i="28"/>
  <c r="C914" i="28"/>
  <c r="E913" i="25"/>
  <c r="D914" i="25"/>
  <c r="C914" i="25"/>
  <c r="B915" i="28"/>
  <c r="A914" i="28"/>
  <c r="A914" i="25"/>
  <c r="B915" i="25"/>
  <c r="E912" i="24"/>
  <c r="D913" i="24"/>
  <c r="C913" i="24"/>
  <c r="A913" i="24"/>
  <c r="B914" i="24"/>
  <c r="E911" i="18"/>
  <c r="C912" i="18"/>
  <c r="D912" i="18"/>
  <c r="A912" i="18"/>
  <c r="B913" i="18"/>
  <c r="E914" i="28" l="1"/>
  <c r="D915" i="28"/>
  <c r="C915" i="28"/>
  <c r="E914" i="25"/>
  <c r="D915" i="25"/>
  <c r="C915" i="25"/>
  <c r="A915" i="28"/>
  <c r="B916" i="28"/>
  <c r="B916" i="25"/>
  <c r="A915" i="25"/>
  <c r="E913" i="24"/>
  <c r="C914" i="24"/>
  <c r="D914" i="24"/>
  <c r="B915" i="24"/>
  <c r="E912" i="18"/>
  <c r="C913" i="18"/>
  <c r="B914" i="18"/>
  <c r="A913" i="18"/>
  <c r="D913" i="18"/>
  <c r="E915" i="28" l="1"/>
  <c r="D916" i="28"/>
  <c r="C916" i="28"/>
  <c r="E915" i="25"/>
  <c r="D916" i="25"/>
  <c r="C916" i="25"/>
  <c r="A916" i="28"/>
  <c r="B917" i="28"/>
  <c r="B917" i="25"/>
  <c r="A916" i="25"/>
  <c r="D915" i="24"/>
  <c r="C915" i="24"/>
  <c r="B916" i="24"/>
  <c r="A914" i="24"/>
  <c r="E914" i="24" s="1"/>
  <c r="E913" i="18"/>
  <c r="C914" i="18"/>
  <c r="D914" i="18"/>
  <c r="A914" i="18"/>
  <c r="B915" i="18"/>
  <c r="E916" i="28" l="1"/>
  <c r="C917" i="28"/>
  <c r="D917" i="28"/>
  <c r="E916" i="25"/>
  <c r="D917" i="25"/>
  <c r="C917" i="25"/>
  <c r="B918" i="28"/>
  <c r="A917" i="28"/>
  <c r="A917" i="25"/>
  <c r="B918" i="25"/>
  <c r="D916" i="24"/>
  <c r="C916" i="24"/>
  <c r="B917" i="24"/>
  <c r="A915" i="24"/>
  <c r="E915" i="24" s="1"/>
  <c r="E914" i="18"/>
  <c r="C915" i="18"/>
  <c r="A915" i="18"/>
  <c r="B916" i="18"/>
  <c r="D915" i="18"/>
  <c r="E917" i="28" l="1"/>
  <c r="D918" i="28"/>
  <c r="C918" i="28"/>
  <c r="E917" i="25"/>
  <c r="D918" i="25"/>
  <c r="C918" i="25"/>
  <c r="B919" i="28"/>
  <c r="A918" i="28"/>
  <c r="A918" i="25"/>
  <c r="B919" i="25"/>
  <c r="C917" i="24"/>
  <c r="D917" i="24"/>
  <c r="B918" i="24"/>
  <c r="A916" i="24"/>
  <c r="E916" i="24" s="1"/>
  <c r="E915" i="18"/>
  <c r="C916" i="18"/>
  <c r="D916" i="18"/>
  <c r="B917" i="18"/>
  <c r="A916" i="18"/>
  <c r="E918" i="28" l="1"/>
  <c r="D919" i="28"/>
  <c r="C919" i="28"/>
  <c r="E918" i="25"/>
  <c r="D919" i="25"/>
  <c r="C919" i="25"/>
  <c r="A919" i="28"/>
  <c r="B920" i="28"/>
  <c r="B920" i="25"/>
  <c r="A919" i="25"/>
  <c r="D918" i="24"/>
  <c r="C918" i="24"/>
  <c r="B919" i="24"/>
  <c r="A917" i="24"/>
  <c r="E917" i="24" s="1"/>
  <c r="E916" i="18"/>
  <c r="C917" i="18"/>
  <c r="B918" i="18"/>
  <c r="A917" i="18"/>
  <c r="D917" i="18"/>
  <c r="E919" i="28" l="1"/>
  <c r="D920" i="28"/>
  <c r="C920" i="28"/>
  <c r="E919" i="25"/>
  <c r="D920" i="25"/>
  <c r="C920" i="25"/>
  <c r="A920" i="28"/>
  <c r="B921" i="28"/>
  <c r="B921" i="25"/>
  <c r="A920" i="25"/>
  <c r="C919" i="24"/>
  <c r="D919" i="24"/>
  <c r="A918" i="24"/>
  <c r="E918" i="24" s="1"/>
  <c r="B920" i="24"/>
  <c r="E917" i="18"/>
  <c r="C918" i="18"/>
  <c r="D918" i="18"/>
  <c r="A918" i="18"/>
  <c r="B919" i="18"/>
  <c r="E920" i="28" l="1"/>
  <c r="D921" i="28"/>
  <c r="C921" i="28"/>
  <c r="E920" i="25"/>
  <c r="D921" i="25"/>
  <c r="C921" i="25"/>
  <c r="B922" i="28"/>
  <c r="A921" i="28"/>
  <c r="A921" i="25"/>
  <c r="B922" i="25"/>
  <c r="D920" i="24"/>
  <c r="C920" i="24"/>
  <c r="A919" i="24"/>
  <c r="E919" i="24" s="1"/>
  <c r="B921" i="24"/>
  <c r="E918" i="18"/>
  <c r="C919" i="18"/>
  <c r="A919" i="18"/>
  <c r="B920" i="18"/>
  <c r="D919" i="18"/>
  <c r="E921" i="28" l="1"/>
  <c r="D922" i="28"/>
  <c r="C922" i="28"/>
  <c r="E921" i="25"/>
  <c r="D922" i="25"/>
  <c r="C922" i="25"/>
  <c r="B923" i="28"/>
  <c r="A922" i="28"/>
  <c r="A922" i="25"/>
  <c r="B923" i="25"/>
  <c r="D921" i="24"/>
  <c r="C921" i="24"/>
  <c r="B922" i="24"/>
  <c r="A920" i="24"/>
  <c r="E920" i="24" s="1"/>
  <c r="E919" i="18"/>
  <c r="C920" i="18"/>
  <c r="D920" i="18"/>
  <c r="A920" i="18"/>
  <c r="B921" i="18"/>
  <c r="E922" i="28" l="1"/>
  <c r="D923" i="28"/>
  <c r="C923" i="28"/>
  <c r="E922" i="25"/>
  <c r="D923" i="25"/>
  <c r="C923" i="25"/>
  <c r="A923" i="28"/>
  <c r="B924" i="28"/>
  <c r="B924" i="25"/>
  <c r="A923" i="25"/>
  <c r="D922" i="24"/>
  <c r="C922" i="24"/>
  <c r="B923" i="24"/>
  <c r="A921" i="24"/>
  <c r="E921" i="24" s="1"/>
  <c r="E920" i="18"/>
  <c r="C921" i="18"/>
  <c r="B922" i="18"/>
  <c r="A921" i="18"/>
  <c r="D921" i="18"/>
  <c r="E923" i="28" l="1"/>
  <c r="D924" i="28"/>
  <c r="C924" i="28"/>
  <c r="E923" i="25"/>
  <c r="D924" i="25"/>
  <c r="C924" i="25"/>
  <c r="A924" i="28"/>
  <c r="B925" i="28"/>
  <c r="B925" i="25"/>
  <c r="A924" i="25"/>
  <c r="C923" i="24"/>
  <c r="D923" i="24"/>
  <c r="A922" i="24"/>
  <c r="E922" i="24" s="1"/>
  <c r="B924" i="24"/>
  <c r="E921" i="18"/>
  <c r="C922" i="18"/>
  <c r="D922" i="18"/>
  <c r="A922" i="18"/>
  <c r="B923" i="18"/>
  <c r="E924" i="28" l="1"/>
  <c r="D925" i="28"/>
  <c r="C925" i="28"/>
  <c r="E924" i="25"/>
  <c r="D925" i="25"/>
  <c r="C925" i="25"/>
  <c r="B926" i="28"/>
  <c r="A925" i="28"/>
  <c r="A925" i="25"/>
  <c r="B926" i="25"/>
  <c r="D924" i="24"/>
  <c r="C924" i="24"/>
  <c r="B925" i="24"/>
  <c r="A924" i="24"/>
  <c r="A923" i="24"/>
  <c r="E923" i="24" s="1"/>
  <c r="E922" i="18"/>
  <c r="C923" i="18"/>
  <c r="A923" i="18"/>
  <c r="B924" i="18"/>
  <c r="D923" i="18"/>
  <c r="E925" i="28" l="1"/>
  <c r="D926" i="28"/>
  <c r="C926" i="28"/>
  <c r="E925" i="25"/>
  <c r="D926" i="25"/>
  <c r="C926" i="25"/>
  <c r="B927" i="28"/>
  <c r="A926" i="28"/>
  <c r="A926" i="25"/>
  <c r="B927" i="25"/>
  <c r="E924" i="24"/>
  <c r="D925" i="24"/>
  <c r="C925" i="24"/>
  <c r="B926" i="24"/>
  <c r="E923" i="18"/>
  <c r="C924" i="18"/>
  <c r="D924" i="18"/>
  <c r="B925" i="18"/>
  <c r="A924" i="18"/>
  <c r="E926" i="28" l="1"/>
  <c r="D927" i="28"/>
  <c r="C927" i="28"/>
  <c r="E926" i="25"/>
  <c r="D927" i="25"/>
  <c r="C927" i="25"/>
  <c r="A927" i="28"/>
  <c r="B928" i="28"/>
  <c r="B928" i="25"/>
  <c r="A927" i="25"/>
  <c r="D926" i="24"/>
  <c r="C926" i="24"/>
  <c r="B927" i="24"/>
  <c r="A926" i="24"/>
  <c r="A925" i="24"/>
  <c r="E925" i="24" s="1"/>
  <c r="E924" i="18"/>
  <c r="C925" i="18"/>
  <c r="B926" i="18"/>
  <c r="A925" i="18"/>
  <c r="D925" i="18"/>
  <c r="E927" i="28" l="1"/>
  <c r="D928" i="28"/>
  <c r="C928" i="28"/>
  <c r="E927" i="25"/>
  <c r="D928" i="25"/>
  <c r="C928" i="25"/>
  <c r="A928" i="28"/>
  <c r="B929" i="28"/>
  <c r="B929" i="25"/>
  <c r="A928" i="25"/>
  <c r="E928" i="25" s="1"/>
  <c r="E926" i="24"/>
  <c r="C927" i="24"/>
  <c r="D927" i="24"/>
  <c r="B928" i="24"/>
  <c r="E925" i="18"/>
  <c r="C926" i="18"/>
  <c r="D926" i="18"/>
  <c r="A926" i="18"/>
  <c r="B927" i="18"/>
  <c r="E928" i="28" l="1"/>
  <c r="D929" i="28"/>
  <c r="C929" i="28"/>
  <c r="D929" i="25"/>
  <c r="C929" i="25"/>
  <c r="B930" i="28"/>
  <c r="A929" i="28"/>
  <c r="A929" i="25"/>
  <c r="B930" i="25"/>
  <c r="D928" i="24"/>
  <c r="C928" i="24"/>
  <c r="A927" i="24"/>
  <c r="E927" i="24" s="1"/>
  <c r="B929" i="24"/>
  <c r="E926" i="18"/>
  <c r="C927" i="18"/>
  <c r="A927" i="18"/>
  <c r="B928" i="18"/>
  <c r="D927" i="18"/>
  <c r="E929" i="28" l="1"/>
  <c r="D930" i="28"/>
  <c r="C930" i="28"/>
  <c r="E929" i="25"/>
  <c r="D930" i="25"/>
  <c r="C930" i="25"/>
  <c r="B931" i="28"/>
  <c r="A930" i="28"/>
  <c r="A930" i="25"/>
  <c r="B931" i="25"/>
  <c r="D929" i="24"/>
  <c r="C929" i="24"/>
  <c r="A928" i="24"/>
  <c r="E928" i="24" s="1"/>
  <c r="B930" i="24"/>
  <c r="E927" i="18"/>
  <c r="C928" i="18"/>
  <c r="D928" i="18"/>
  <c r="A928" i="18"/>
  <c r="B929" i="18"/>
  <c r="E930" i="28" l="1"/>
  <c r="D931" i="28"/>
  <c r="C931" i="28"/>
  <c r="E930" i="25"/>
  <c r="D931" i="25"/>
  <c r="C931" i="25"/>
  <c r="A931" i="28"/>
  <c r="B932" i="28"/>
  <c r="B932" i="25"/>
  <c r="A931" i="25"/>
  <c r="C930" i="24"/>
  <c r="D930" i="24"/>
  <c r="B931" i="24"/>
  <c r="A930" i="24"/>
  <c r="A929" i="24"/>
  <c r="E929" i="24" s="1"/>
  <c r="E928" i="18"/>
  <c r="C929" i="18"/>
  <c r="B930" i="18"/>
  <c r="A929" i="18"/>
  <c r="D929" i="18"/>
  <c r="E931" i="28" l="1"/>
  <c r="D932" i="28"/>
  <c r="C932" i="28"/>
  <c r="E931" i="25"/>
  <c r="D932" i="25"/>
  <c r="C932" i="25"/>
  <c r="A932" i="28"/>
  <c r="B933" i="28"/>
  <c r="B933" i="25"/>
  <c r="A932" i="25"/>
  <c r="E930" i="24"/>
  <c r="D931" i="24"/>
  <c r="C931" i="24"/>
  <c r="B932" i="24"/>
  <c r="E929" i="18"/>
  <c r="C930" i="18"/>
  <c r="D930" i="18"/>
  <c r="A930" i="18"/>
  <c r="B931" i="18"/>
  <c r="E932" i="28" l="1"/>
  <c r="D933" i="28"/>
  <c r="C933" i="28"/>
  <c r="E932" i="25"/>
  <c r="D933" i="25"/>
  <c r="C933" i="25"/>
  <c r="B934" i="28"/>
  <c r="A933" i="28"/>
  <c r="A933" i="25"/>
  <c r="B934" i="25"/>
  <c r="D932" i="24"/>
  <c r="C932" i="24"/>
  <c r="A931" i="24"/>
  <c r="E931" i="24" s="1"/>
  <c r="B933" i="24"/>
  <c r="E930" i="18"/>
  <c r="C931" i="18"/>
  <c r="A931" i="18"/>
  <c r="B932" i="18"/>
  <c r="D931" i="18"/>
  <c r="E933" i="28" l="1"/>
  <c r="D934" i="28"/>
  <c r="C934" i="28"/>
  <c r="E933" i="25"/>
  <c r="D934" i="25"/>
  <c r="C934" i="25"/>
  <c r="B935" i="28"/>
  <c r="A934" i="28"/>
  <c r="A934" i="25"/>
  <c r="E934" i="25" s="1"/>
  <c r="B935" i="25"/>
  <c r="D933" i="24"/>
  <c r="C933" i="24"/>
  <c r="A932" i="24"/>
  <c r="E932" i="24" s="1"/>
  <c r="A933" i="24"/>
  <c r="B934" i="24"/>
  <c r="E931" i="18"/>
  <c r="C932" i="18"/>
  <c r="D932" i="18"/>
  <c r="B933" i="18"/>
  <c r="A932" i="18"/>
  <c r="E934" i="28" l="1"/>
  <c r="D935" i="28"/>
  <c r="C935" i="28"/>
  <c r="D935" i="25"/>
  <c r="C935" i="25"/>
  <c r="A935" i="28"/>
  <c r="B936" i="28"/>
  <c r="B936" i="25"/>
  <c r="A935" i="25"/>
  <c r="E933" i="24"/>
  <c r="D934" i="24"/>
  <c r="C934" i="24"/>
  <c r="B935" i="24"/>
  <c r="A934" i="24"/>
  <c r="E932" i="18"/>
  <c r="C933" i="18"/>
  <c r="B934" i="18"/>
  <c r="D933" i="18"/>
  <c r="A933" i="18"/>
  <c r="E935" i="28" l="1"/>
  <c r="D936" i="28"/>
  <c r="C936" i="28"/>
  <c r="E935" i="25"/>
  <c r="D936" i="25"/>
  <c r="C936" i="25"/>
  <c r="A936" i="28"/>
  <c r="B937" i="28"/>
  <c r="B937" i="25"/>
  <c r="A936" i="25"/>
  <c r="E934" i="24"/>
  <c r="C935" i="24"/>
  <c r="D935" i="24"/>
  <c r="B936" i="24"/>
  <c r="E933" i="18"/>
  <c r="C934" i="18"/>
  <c r="B935" i="18"/>
  <c r="D934" i="18"/>
  <c r="A934" i="18"/>
  <c r="E936" i="28" l="1"/>
  <c r="D937" i="28"/>
  <c r="C937" i="28"/>
  <c r="E936" i="25"/>
  <c r="D937" i="25"/>
  <c r="C937" i="25"/>
  <c r="B938" i="28"/>
  <c r="A937" i="28"/>
  <c r="A937" i="25"/>
  <c r="B938" i="25"/>
  <c r="D936" i="24"/>
  <c r="C936" i="24"/>
  <c r="A935" i="24"/>
  <c r="E935" i="24" s="1"/>
  <c r="B937" i="24"/>
  <c r="E934" i="18"/>
  <c r="C935" i="18"/>
  <c r="A935" i="18"/>
  <c r="B936" i="18"/>
  <c r="D935" i="18"/>
  <c r="E937" i="28" l="1"/>
  <c r="D938" i="28"/>
  <c r="C938" i="28"/>
  <c r="E937" i="25"/>
  <c r="D938" i="25"/>
  <c r="C938" i="25"/>
  <c r="B939" i="28"/>
  <c r="A938" i="28"/>
  <c r="A938" i="25"/>
  <c r="B939" i="25"/>
  <c r="D937" i="24"/>
  <c r="C937" i="24"/>
  <c r="A937" i="24"/>
  <c r="B938" i="24"/>
  <c r="A936" i="24"/>
  <c r="E936" i="24" s="1"/>
  <c r="E935" i="18"/>
  <c r="C936" i="18"/>
  <c r="D936" i="18"/>
  <c r="A936" i="18"/>
  <c r="B937" i="18"/>
  <c r="E938" i="28" l="1"/>
  <c r="D939" i="28"/>
  <c r="C939" i="28"/>
  <c r="E938" i="25"/>
  <c r="D939" i="25"/>
  <c r="C939" i="25"/>
  <c r="A939" i="28"/>
  <c r="B940" i="28"/>
  <c r="B940" i="25"/>
  <c r="A939" i="25"/>
  <c r="E937" i="24"/>
  <c r="D938" i="24"/>
  <c r="C938" i="24"/>
  <c r="B939" i="24"/>
  <c r="E936" i="18"/>
  <c r="C937" i="18"/>
  <c r="B938" i="18"/>
  <c r="D937" i="18"/>
  <c r="A937" i="18"/>
  <c r="E939" i="28" l="1"/>
  <c r="D940" i="28"/>
  <c r="C940" i="28"/>
  <c r="E939" i="25"/>
  <c r="D940" i="25"/>
  <c r="C940" i="25"/>
  <c r="A940" i="28"/>
  <c r="B941" i="28"/>
  <c r="B941" i="25"/>
  <c r="A940" i="25"/>
  <c r="C939" i="24"/>
  <c r="D939" i="24"/>
  <c r="B940" i="24"/>
  <c r="A938" i="24"/>
  <c r="E938" i="24" s="1"/>
  <c r="E937" i="18"/>
  <c r="C938" i="18"/>
  <c r="B939" i="18"/>
  <c r="D938" i="18"/>
  <c r="A938" i="18"/>
  <c r="E940" i="28" l="1"/>
  <c r="D941" i="28"/>
  <c r="C941" i="28"/>
  <c r="E940" i="25"/>
  <c r="D941" i="25"/>
  <c r="C941" i="25"/>
  <c r="B942" i="28"/>
  <c r="A941" i="28"/>
  <c r="A941" i="25"/>
  <c r="B942" i="25"/>
  <c r="D940" i="24"/>
  <c r="C940" i="24"/>
  <c r="A939" i="24"/>
  <c r="E939" i="24" s="1"/>
  <c r="B941" i="24"/>
  <c r="E938" i="18"/>
  <c r="C939" i="18"/>
  <c r="A939" i="18"/>
  <c r="B940" i="18"/>
  <c r="D939" i="18"/>
  <c r="E941" i="28" l="1"/>
  <c r="D942" i="28"/>
  <c r="C942" i="28"/>
  <c r="E941" i="25"/>
  <c r="D942" i="25"/>
  <c r="C942" i="25"/>
  <c r="B943" i="28"/>
  <c r="A942" i="28"/>
  <c r="A942" i="25"/>
  <c r="B943" i="25"/>
  <c r="C941" i="24"/>
  <c r="D941" i="24"/>
  <c r="A940" i="24"/>
  <c r="E940" i="24" s="1"/>
  <c r="B942" i="24"/>
  <c r="E939" i="18"/>
  <c r="C940" i="18"/>
  <c r="D940" i="18"/>
  <c r="A940" i="18"/>
  <c r="B941" i="18"/>
  <c r="E942" i="28" l="1"/>
  <c r="D943" i="28"/>
  <c r="C943" i="28"/>
  <c r="E942" i="25"/>
  <c r="D943" i="25"/>
  <c r="C943" i="25"/>
  <c r="A943" i="28"/>
  <c r="B944" i="28"/>
  <c r="B944" i="25"/>
  <c r="A943" i="25"/>
  <c r="D942" i="24"/>
  <c r="C942" i="24"/>
  <c r="B943" i="24"/>
  <c r="A941" i="24"/>
  <c r="E941" i="24" s="1"/>
  <c r="E940" i="18"/>
  <c r="C941" i="18"/>
  <c r="B942" i="18"/>
  <c r="D941" i="18"/>
  <c r="A941" i="18"/>
  <c r="E943" i="28" l="1"/>
  <c r="D944" i="28"/>
  <c r="C944" i="28"/>
  <c r="E943" i="25"/>
  <c r="D944" i="25"/>
  <c r="C944" i="25"/>
  <c r="A944" i="28"/>
  <c r="E944" i="28" s="1"/>
  <c r="B945" i="28"/>
  <c r="B945" i="25"/>
  <c r="A944" i="25"/>
  <c r="C943" i="24"/>
  <c r="D943" i="24"/>
  <c r="A942" i="24"/>
  <c r="E942" i="24" s="1"/>
  <c r="B944" i="24"/>
  <c r="E941" i="18"/>
  <c r="C942" i="18"/>
  <c r="B943" i="18"/>
  <c r="D942" i="18"/>
  <c r="A942" i="18"/>
  <c r="D945" i="28" l="1"/>
  <c r="C945" i="28"/>
  <c r="E944" i="25"/>
  <c r="D945" i="25"/>
  <c r="C945" i="25"/>
  <c r="B946" i="28"/>
  <c r="A945" i="28"/>
  <c r="A945" i="25"/>
  <c r="E945" i="25" s="1"/>
  <c r="B946" i="25"/>
  <c r="D944" i="24"/>
  <c r="C944" i="24"/>
  <c r="A943" i="24"/>
  <c r="E943" i="24" s="1"/>
  <c r="B945" i="24"/>
  <c r="E942" i="18"/>
  <c r="C943" i="18"/>
  <c r="A943" i="18"/>
  <c r="B944" i="18"/>
  <c r="D943" i="18"/>
  <c r="E945" i="28" l="1"/>
  <c r="D946" i="28"/>
  <c r="C946" i="28"/>
  <c r="D946" i="25"/>
  <c r="C946" i="25"/>
  <c r="B947" i="28"/>
  <c r="A946" i="28"/>
  <c r="A946" i="25"/>
  <c r="B947" i="25"/>
  <c r="D945" i="24"/>
  <c r="C945" i="24"/>
  <c r="B946" i="24"/>
  <c r="A944" i="24"/>
  <c r="E944" i="24" s="1"/>
  <c r="E943" i="18"/>
  <c r="C944" i="18"/>
  <c r="D944" i="18"/>
  <c r="A944" i="18"/>
  <c r="B945" i="18"/>
  <c r="E946" i="28" l="1"/>
  <c r="D947" i="28"/>
  <c r="C947" i="28"/>
  <c r="E946" i="25"/>
  <c r="D947" i="25"/>
  <c r="C947" i="25"/>
  <c r="A947" i="28"/>
  <c r="B948" i="28"/>
  <c r="B948" i="25"/>
  <c r="A947" i="25"/>
  <c r="D946" i="24"/>
  <c r="C946" i="24"/>
  <c r="B947" i="24"/>
  <c r="A945" i="24"/>
  <c r="E945" i="24" s="1"/>
  <c r="E944" i="18"/>
  <c r="C945" i="18"/>
  <c r="B946" i="18"/>
  <c r="D945" i="18"/>
  <c r="A945" i="18"/>
  <c r="E947" i="28" l="1"/>
  <c r="D948" i="28"/>
  <c r="C948" i="28"/>
  <c r="E947" i="25"/>
  <c r="D948" i="25"/>
  <c r="C948" i="25"/>
  <c r="A948" i="28"/>
  <c r="B949" i="28"/>
  <c r="B949" i="25"/>
  <c r="A948" i="25"/>
  <c r="E948" i="25" s="1"/>
  <c r="D947" i="24"/>
  <c r="C947" i="24"/>
  <c r="A946" i="24"/>
  <c r="E946" i="24" s="1"/>
  <c r="B948" i="24"/>
  <c r="E945" i="18"/>
  <c r="C946" i="18"/>
  <c r="B947" i="18"/>
  <c r="D946" i="18"/>
  <c r="A946" i="18"/>
  <c r="E948" i="28" l="1"/>
  <c r="D949" i="28"/>
  <c r="C949" i="28"/>
  <c r="D949" i="25"/>
  <c r="C949" i="25"/>
  <c r="B950" i="28"/>
  <c r="A949" i="28"/>
  <c r="B950" i="25"/>
  <c r="A949" i="25"/>
  <c r="D948" i="24"/>
  <c r="C948" i="24"/>
  <c r="A947" i="24"/>
  <c r="E947" i="24" s="1"/>
  <c r="B949" i="24"/>
  <c r="E946" i="18"/>
  <c r="C947" i="18"/>
  <c r="A947" i="18"/>
  <c r="B948" i="18"/>
  <c r="D947" i="18"/>
  <c r="E949" i="28" l="1"/>
  <c r="D950" i="28"/>
  <c r="C950" i="28"/>
  <c r="E949" i="25"/>
  <c r="D950" i="25"/>
  <c r="C950" i="25"/>
  <c r="B951" i="28"/>
  <c r="A950" i="28"/>
  <c r="B951" i="25"/>
  <c r="A950" i="25"/>
  <c r="D949" i="24"/>
  <c r="C949" i="24"/>
  <c r="A948" i="24"/>
  <c r="E948" i="24" s="1"/>
  <c r="B950" i="24"/>
  <c r="E947" i="18"/>
  <c r="C948" i="18"/>
  <c r="D948" i="18"/>
  <c r="A948" i="18"/>
  <c r="B949" i="18"/>
  <c r="E950" i="28" l="1"/>
  <c r="D951" i="28"/>
  <c r="C951" i="28"/>
  <c r="E950" i="25"/>
  <c r="D951" i="25"/>
  <c r="C951" i="25"/>
  <c r="A951" i="28"/>
  <c r="B952" i="28"/>
  <c r="A951" i="25"/>
  <c r="B952" i="25"/>
  <c r="D950" i="24"/>
  <c r="C950" i="24"/>
  <c r="A949" i="24"/>
  <c r="E949" i="24" s="1"/>
  <c r="B951" i="24"/>
  <c r="E948" i="18"/>
  <c r="C949" i="18"/>
  <c r="B950" i="18"/>
  <c r="D949" i="18"/>
  <c r="A949" i="18"/>
  <c r="E951" i="28" l="1"/>
  <c r="D952" i="28"/>
  <c r="C952" i="28"/>
  <c r="E951" i="25"/>
  <c r="D952" i="25"/>
  <c r="C952" i="25"/>
  <c r="A952" i="28"/>
  <c r="B953" i="28"/>
  <c r="B953" i="25"/>
  <c r="A952" i="25"/>
  <c r="C951" i="24"/>
  <c r="D951" i="24"/>
  <c r="B952" i="24"/>
  <c r="A950" i="24"/>
  <c r="E950" i="24" s="1"/>
  <c r="E949" i="18"/>
  <c r="C950" i="18"/>
  <c r="B951" i="18"/>
  <c r="D950" i="18"/>
  <c r="A950" i="18"/>
  <c r="E952" i="28" l="1"/>
  <c r="D953" i="28"/>
  <c r="C953" i="28"/>
  <c r="E952" i="25"/>
  <c r="D953" i="25"/>
  <c r="C953" i="25"/>
  <c r="B954" i="28"/>
  <c r="A953" i="28"/>
  <c r="E953" i="28" s="1"/>
  <c r="B954" i="25"/>
  <c r="A953" i="25"/>
  <c r="D952" i="24"/>
  <c r="C952" i="24"/>
  <c r="A951" i="24"/>
  <c r="E951" i="24" s="1"/>
  <c r="B953" i="24"/>
  <c r="E950" i="18"/>
  <c r="C951" i="18"/>
  <c r="A951" i="18"/>
  <c r="B952" i="18"/>
  <c r="D951" i="18"/>
  <c r="D954" i="28" l="1"/>
  <c r="C954" i="28"/>
  <c r="E953" i="25"/>
  <c r="D954" i="25"/>
  <c r="C954" i="25"/>
  <c r="B955" i="28"/>
  <c r="A954" i="28"/>
  <c r="A954" i="25"/>
  <c r="B955" i="25"/>
  <c r="D953" i="24"/>
  <c r="C953" i="24"/>
  <c r="A952" i="24"/>
  <c r="E952" i="24" s="1"/>
  <c r="B954" i="24"/>
  <c r="E951" i="18"/>
  <c r="C952" i="18"/>
  <c r="D952" i="18"/>
  <c r="A952" i="18"/>
  <c r="B953" i="18"/>
  <c r="E954" i="28" l="1"/>
  <c r="D955" i="28"/>
  <c r="C955" i="28"/>
  <c r="E954" i="25"/>
  <c r="D955" i="25"/>
  <c r="C955" i="25"/>
  <c r="A955" i="28"/>
  <c r="B956" i="28"/>
  <c r="A955" i="25"/>
  <c r="B956" i="25"/>
  <c r="D954" i="24"/>
  <c r="C954" i="24"/>
  <c r="A953" i="24"/>
  <c r="E953" i="24" s="1"/>
  <c r="B955" i="24"/>
  <c r="E952" i="18"/>
  <c r="C953" i="18"/>
  <c r="B954" i="18"/>
  <c r="D953" i="18"/>
  <c r="A953" i="18"/>
  <c r="E955" i="28" l="1"/>
  <c r="D956" i="28"/>
  <c r="C956" i="28"/>
  <c r="E955" i="25"/>
  <c r="D956" i="25"/>
  <c r="C956" i="25"/>
  <c r="A956" i="28"/>
  <c r="B957" i="28"/>
  <c r="B957" i="25"/>
  <c r="A956" i="25"/>
  <c r="C955" i="24"/>
  <c r="D955" i="24"/>
  <c r="B956" i="24"/>
  <c r="A955" i="24"/>
  <c r="A954" i="24"/>
  <c r="E954" i="24" s="1"/>
  <c r="E953" i="18"/>
  <c r="C954" i="18"/>
  <c r="B955" i="18"/>
  <c r="D954" i="18"/>
  <c r="A954" i="18"/>
  <c r="E956" i="28" l="1"/>
  <c r="D957" i="28"/>
  <c r="C957" i="28"/>
  <c r="E956" i="25"/>
  <c r="D957" i="25"/>
  <c r="C957" i="25"/>
  <c r="B958" i="28"/>
  <c r="A957" i="28"/>
  <c r="B958" i="25"/>
  <c r="A957" i="25"/>
  <c r="E955" i="24"/>
  <c r="D956" i="24"/>
  <c r="C956" i="24"/>
  <c r="B957" i="24"/>
  <c r="E954" i="18"/>
  <c r="C955" i="18"/>
  <c r="A955" i="18"/>
  <c r="B956" i="18"/>
  <c r="D955" i="18"/>
  <c r="E957" i="28" l="1"/>
  <c r="D958" i="28"/>
  <c r="C958" i="28"/>
  <c r="E957" i="25"/>
  <c r="D958" i="25"/>
  <c r="C958" i="25"/>
  <c r="B959" i="28"/>
  <c r="A958" i="28"/>
  <c r="A958" i="25"/>
  <c r="B959" i="25"/>
  <c r="C957" i="24"/>
  <c r="D957" i="24"/>
  <c r="B958" i="24"/>
  <c r="A956" i="24"/>
  <c r="E956" i="24" s="1"/>
  <c r="E955" i="18"/>
  <c r="C956" i="18"/>
  <c r="D956" i="18"/>
  <c r="A956" i="18"/>
  <c r="B957" i="18"/>
  <c r="E958" i="28" l="1"/>
  <c r="D959" i="28"/>
  <c r="C959" i="28"/>
  <c r="E958" i="25"/>
  <c r="D959" i="25"/>
  <c r="C959" i="25"/>
  <c r="A959" i="28"/>
  <c r="B960" i="28"/>
  <c r="A959" i="25"/>
  <c r="B960" i="25"/>
  <c r="D958" i="24"/>
  <c r="C958" i="24"/>
  <c r="B959" i="24"/>
  <c r="A958" i="24"/>
  <c r="E958" i="24" s="1"/>
  <c r="A957" i="24"/>
  <c r="E957" i="24" s="1"/>
  <c r="E956" i="18"/>
  <c r="C957" i="18"/>
  <c r="B958" i="18"/>
  <c r="D957" i="18"/>
  <c r="A957" i="18"/>
  <c r="E959" i="28" l="1"/>
  <c r="D960" i="28"/>
  <c r="C960" i="28"/>
  <c r="E959" i="25"/>
  <c r="D960" i="25"/>
  <c r="C960" i="25"/>
  <c r="A960" i="28"/>
  <c r="B961" i="28"/>
  <c r="B961" i="25"/>
  <c r="A960" i="25"/>
  <c r="C959" i="24"/>
  <c r="D959" i="24"/>
  <c r="B960" i="24"/>
  <c r="E957" i="18"/>
  <c r="C958" i="18"/>
  <c r="B959" i="18"/>
  <c r="D958" i="18"/>
  <c r="A958" i="18"/>
  <c r="E960" i="28" l="1"/>
  <c r="D961" i="28"/>
  <c r="C961" i="28"/>
  <c r="E960" i="25"/>
  <c r="D961" i="25"/>
  <c r="C961" i="25"/>
  <c r="B962" i="28"/>
  <c r="A961" i="28"/>
  <c r="B962" i="25"/>
  <c r="A961" i="25"/>
  <c r="E961" i="25" s="1"/>
  <c r="D960" i="24"/>
  <c r="C960" i="24"/>
  <c r="A959" i="24"/>
  <c r="E959" i="24" s="1"/>
  <c r="B961" i="24"/>
  <c r="E958" i="18"/>
  <c r="C959" i="18"/>
  <c r="A959" i="18"/>
  <c r="B960" i="18"/>
  <c r="D959" i="18"/>
  <c r="E961" i="28" l="1"/>
  <c r="D962" i="28"/>
  <c r="C962" i="28"/>
  <c r="D962" i="25"/>
  <c r="C962" i="25"/>
  <c r="B963" i="28"/>
  <c r="A962" i="28"/>
  <c r="A962" i="25"/>
  <c r="B963" i="25"/>
  <c r="D961" i="24"/>
  <c r="C961" i="24"/>
  <c r="A960" i="24"/>
  <c r="E960" i="24" s="1"/>
  <c r="B962" i="24"/>
  <c r="E959" i="18"/>
  <c r="C960" i="18"/>
  <c r="D960" i="18"/>
  <c r="A960" i="18"/>
  <c r="B961" i="18"/>
  <c r="E962" i="28" l="1"/>
  <c r="D963" i="28"/>
  <c r="C963" i="28"/>
  <c r="E962" i="25"/>
  <c r="D963" i="25"/>
  <c r="C963" i="25"/>
  <c r="A963" i="28"/>
  <c r="B964" i="28"/>
  <c r="A963" i="25"/>
  <c r="B964" i="25"/>
  <c r="C962" i="24"/>
  <c r="D962" i="24"/>
  <c r="A961" i="24"/>
  <c r="E961" i="24" s="1"/>
  <c r="B963" i="24"/>
  <c r="E960" i="18"/>
  <c r="C961" i="18"/>
  <c r="B962" i="18"/>
  <c r="D961" i="18"/>
  <c r="A961" i="18"/>
  <c r="E963" i="28" l="1"/>
  <c r="D964" i="28"/>
  <c r="C964" i="28"/>
  <c r="E963" i="25"/>
  <c r="D964" i="25"/>
  <c r="C964" i="25"/>
  <c r="A964" i="28"/>
  <c r="B965" i="28"/>
  <c r="B965" i="25"/>
  <c r="A964" i="25"/>
  <c r="D963" i="24"/>
  <c r="C963" i="24"/>
  <c r="A962" i="24"/>
  <c r="E962" i="24" s="1"/>
  <c r="B964" i="24"/>
  <c r="A963" i="24"/>
  <c r="E961" i="18"/>
  <c r="C962" i="18"/>
  <c r="B963" i="18"/>
  <c r="D962" i="18"/>
  <c r="A962" i="18"/>
  <c r="E964" i="28" l="1"/>
  <c r="D965" i="28"/>
  <c r="C965" i="28"/>
  <c r="E964" i="25"/>
  <c r="D965" i="25"/>
  <c r="C965" i="25"/>
  <c r="B966" i="28"/>
  <c r="A965" i="28"/>
  <c r="B966" i="25"/>
  <c r="A965" i="25"/>
  <c r="E963" i="24"/>
  <c r="D964" i="24"/>
  <c r="C964" i="24"/>
  <c r="B965" i="24"/>
  <c r="E962" i="18"/>
  <c r="C963" i="18"/>
  <c r="A963" i="18"/>
  <c r="B964" i="18"/>
  <c r="D963" i="18"/>
  <c r="E965" i="28" l="1"/>
  <c r="D966" i="28"/>
  <c r="C966" i="28"/>
  <c r="E965" i="25"/>
  <c r="D966" i="25"/>
  <c r="C966" i="25"/>
  <c r="B967" i="28"/>
  <c r="A966" i="28"/>
  <c r="A966" i="25"/>
  <c r="B967" i="25"/>
  <c r="C965" i="24"/>
  <c r="D965" i="24"/>
  <c r="A964" i="24"/>
  <c r="E964" i="24" s="1"/>
  <c r="B966" i="24"/>
  <c r="E963" i="18"/>
  <c r="C964" i="18"/>
  <c r="D964" i="18"/>
  <c r="A964" i="18"/>
  <c r="B965" i="18"/>
  <c r="E966" i="28" l="1"/>
  <c r="D967" i="28"/>
  <c r="C967" i="28"/>
  <c r="E966" i="25"/>
  <c r="D967" i="25"/>
  <c r="C967" i="25"/>
  <c r="A967" i="28"/>
  <c r="B968" i="28"/>
  <c r="A967" i="25"/>
  <c r="B968" i="25"/>
  <c r="D966" i="24"/>
  <c r="C966" i="24"/>
  <c r="A965" i="24"/>
  <c r="E965" i="24" s="1"/>
  <c r="B967" i="24"/>
  <c r="E964" i="18"/>
  <c r="C965" i="18"/>
  <c r="B966" i="18"/>
  <c r="D965" i="18"/>
  <c r="A965" i="18"/>
  <c r="E967" i="28" l="1"/>
  <c r="D968" i="28"/>
  <c r="C968" i="28"/>
  <c r="E967" i="25"/>
  <c r="D968" i="25"/>
  <c r="C968" i="25"/>
  <c r="A968" i="28"/>
  <c r="B969" i="28"/>
  <c r="B969" i="25"/>
  <c r="A968" i="25"/>
  <c r="C967" i="24"/>
  <c r="D967" i="24"/>
  <c r="A966" i="24"/>
  <c r="E966" i="24" s="1"/>
  <c r="B968" i="24"/>
  <c r="A967" i="24"/>
  <c r="E965" i="18"/>
  <c r="C966" i="18"/>
  <c r="B967" i="18"/>
  <c r="D966" i="18"/>
  <c r="A966" i="18"/>
  <c r="E968" i="28" l="1"/>
  <c r="D969" i="28"/>
  <c r="C969" i="28"/>
  <c r="E968" i="25"/>
  <c r="D969" i="25"/>
  <c r="C969" i="25"/>
  <c r="B970" i="28"/>
  <c r="A969" i="28"/>
  <c r="B970" i="25"/>
  <c r="A969" i="25"/>
  <c r="E967" i="24"/>
  <c r="D968" i="24"/>
  <c r="C968" i="24"/>
  <c r="B969" i="24"/>
  <c r="E966" i="18"/>
  <c r="C967" i="18"/>
  <c r="A967" i="18"/>
  <c r="B968" i="18"/>
  <c r="D967" i="18"/>
  <c r="E969" i="28" l="1"/>
  <c r="D970" i="28"/>
  <c r="C970" i="28"/>
  <c r="E969" i="25"/>
  <c r="D970" i="25"/>
  <c r="C970" i="25"/>
  <c r="B971" i="28"/>
  <c r="A970" i="28"/>
  <c r="A970" i="25"/>
  <c r="B971" i="25"/>
  <c r="D969" i="24"/>
  <c r="C969" i="24"/>
  <c r="A968" i="24"/>
  <c r="E968" i="24" s="1"/>
  <c r="A969" i="24"/>
  <c r="B970" i="24"/>
  <c r="E967" i="18"/>
  <c r="C968" i="18"/>
  <c r="D968" i="18"/>
  <c r="A968" i="18"/>
  <c r="B969" i="18"/>
  <c r="E970" i="28" l="1"/>
  <c r="D971" i="28"/>
  <c r="C971" i="28"/>
  <c r="E970" i="25"/>
  <c r="D971" i="25"/>
  <c r="C971" i="25"/>
  <c r="A971" i="28"/>
  <c r="B972" i="28"/>
  <c r="A971" i="25"/>
  <c r="B972" i="25"/>
  <c r="E969" i="24"/>
  <c r="D970" i="24"/>
  <c r="C970" i="24"/>
  <c r="B971" i="24"/>
  <c r="E968" i="18"/>
  <c r="C969" i="18"/>
  <c r="B970" i="18"/>
  <c r="D969" i="18"/>
  <c r="A969" i="18"/>
  <c r="E971" i="28" l="1"/>
  <c r="D972" i="28"/>
  <c r="C972" i="28"/>
  <c r="E971" i="25"/>
  <c r="D972" i="25"/>
  <c r="C972" i="25"/>
  <c r="A972" i="28"/>
  <c r="B973" i="28"/>
  <c r="B973" i="25"/>
  <c r="A972" i="25"/>
  <c r="C971" i="24"/>
  <c r="D971" i="24"/>
  <c r="A970" i="24"/>
  <c r="E970" i="24" s="1"/>
  <c r="B972" i="24"/>
  <c r="E969" i="18"/>
  <c r="C970" i="18"/>
  <c r="B971" i="18"/>
  <c r="D970" i="18"/>
  <c r="A970" i="18"/>
  <c r="E972" i="28" l="1"/>
  <c r="D973" i="28"/>
  <c r="C973" i="28"/>
  <c r="E972" i="25"/>
  <c r="D973" i="25"/>
  <c r="C973" i="25"/>
  <c r="B974" i="28"/>
  <c r="A973" i="28"/>
  <c r="B974" i="25"/>
  <c r="A973" i="25"/>
  <c r="D972" i="24"/>
  <c r="C972" i="24"/>
  <c r="A971" i="24"/>
  <c r="E971" i="24" s="1"/>
  <c r="B973" i="24"/>
  <c r="E970" i="18"/>
  <c r="C971" i="18"/>
  <c r="A971" i="18"/>
  <c r="B972" i="18"/>
  <c r="D971" i="18"/>
  <c r="E973" i="28" l="1"/>
  <c r="D974" i="28"/>
  <c r="C974" i="28"/>
  <c r="E973" i="25"/>
  <c r="D974" i="25"/>
  <c r="C974" i="25"/>
  <c r="B975" i="28"/>
  <c r="A974" i="28"/>
  <c r="A974" i="25"/>
  <c r="B975" i="25"/>
  <c r="C973" i="24"/>
  <c r="D973" i="24"/>
  <c r="B974" i="24"/>
  <c r="A972" i="24"/>
  <c r="E972" i="24" s="1"/>
  <c r="E971" i="18"/>
  <c r="C972" i="18"/>
  <c r="D972" i="18"/>
  <c r="A972" i="18"/>
  <c r="B973" i="18"/>
  <c r="E974" i="28" l="1"/>
  <c r="D975" i="28"/>
  <c r="C975" i="28"/>
  <c r="E974" i="25"/>
  <c r="D975" i="25"/>
  <c r="C975" i="25"/>
  <c r="A975" i="28"/>
  <c r="E975" i="28" s="1"/>
  <c r="B976" i="28"/>
  <c r="A975" i="25"/>
  <c r="B976" i="25"/>
  <c r="D974" i="24"/>
  <c r="C974" i="24"/>
  <c r="B975" i="24"/>
  <c r="A973" i="24"/>
  <c r="E973" i="24" s="1"/>
  <c r="E972" i="18"/>
  <c r="C973" i="18"/>
  <c r="B974" i="18"/>
  <c r="D973" i="18"/>
  <c r="A973" i="18"/>
  <c r="D976" i="28" l="1"/>
  <c r="C976" i="28"/>
  <c r="E975" i="25"/>
  <c r="D976" i="25"/>
  <c r="C976" i="25"/>
  <c r="A976" i="28"/>
  <c r="B977" i="28"/>
  <c r="B977" i="25"/>
  <c r="A976" i="25"/>
  <c r="C975" i="24"/>
  <c r="D975" i="24"/>
  <c r="A974" i="24"/>
  <c r="E974" i="24" s="1"/>
  <c r="B976" i="24"/>
  <c r="E973" i="18"/>
  <c r="C974" i="18"/>
  <c r="A974" i="18"/>
  <c r="B975" i="18"/>
  <c r="D974" i="18"/>
  <c r="E976" i="28" l="1"/>
  <c r="D977" i="28"/>
  <c r="C977" i="28"/>
  <c r="E976" i="25"/>
  <c r="D977" i="25"/>
  <c r="C977" i="25"/>
  <c r="B978" i="28"/>
  <c r="A977" i="28"/>
  <c r="B978" i="25"/>
  <c r="A977" i="25"/>
  <c r="D976" i="24"/>
  <c r="C976" i="24"/>
  <c r="A976" i="24"/>
  <c r="B977" i="24"/>
  <c r="A975" i="24"/>
  <c r="E975" i="24" s="1"/>
  <c r="E974" i="18"/>
  <c r="C975" i="18"/>
  <c r="A975" i="18"/>
  <c r="B976" i="18"/>
  <c r="D975" i="18"/>
  <c r="E977" i="28" l="1"/>
  <c r="D978" i="28"/>
  <c r="C978" i="28"/>
  <c r="E977" i="25"/>
  <c r="D978" i="25"/>
  <c r="C978" i="25"/>
  <c r="B979" i="28"/>
  <c r="A978" i="28"/>
  <c r="A978" i="25"/>
  <c r="B979" i="25"/>
  <c r="E976" i="24"/>
  <c r="D977" i="24"/>
  <c r="C977" i="24"/>
  <c r="B978" i="24"/>
  <c r="E975" i="18"/>
  <c r="C976" i="18"/>
  <c r="D976" i="18"/>
  <c r="B977" i="18"/>
  <c r="A976" i="18"/>
  <c r="E978" i="28" l="1"/>
  <c r="D979" i="28"/>
  <c r="C979" i="28"/>
  <c r="E978" i="25"/>
  <c r="D979" i="25"/>
  <c r="C979" i="25"/>
  <c r="A979" i="28"/>
  <c r="B980" i="28"/>
  <c r="A979" i="25"/>
  <c r="B980" i="25"/>
  <c r="C978" i="24"/>
  <c r="D978" i="24"/>
  <c r="B979" i="24"/>
  <c r="A977" i="24"/>
  <c r="E977" i="24" s="1"/>
  <c r="E976" i="18"/>
  <c r="C977" i="18"/>
  <c r="B978" i="18"/>
  <c r="A977" i="18"/>
  <c r="D977" i="18"/>
  <c r="E979" i="28" l="1"/>
  <c r="D980" i="28"/>
  <c r="C980" i="28"/>
  <c r="E979" i="25"/>
  <c r="D980" i="25"/>
  <c r="C980" i="25"/>
  <c r="A980" i="28"/>
  <c r="B981" i="28"/>
  <c r="B981" i="25"/>
  <c r="A980" i="25"/>
  <c r="D979" i="24"/>
  <c r="C979" i="24"/>
  <c r="A978" i="24"/>
  <c r="E978" i="24" s="1"/>
  <c r="B980" i="24"/>
  <c r="E977" i="18"/>
  <c r="C978" i="18"/>
  <c r="B979" i="18"/>
  <c r="D978" i="18"/>
  <c r="A978" i="18"/>
  <c r="E980" i="28" l="1"/>
  <c r="D981" i="28"/>
  <c r="C981" i="28"/>
  <c r="E980" i="25"/>
  <c r="D981" i="25"/>
  <c r="C981" i="25"/>
  <c r="B982" i="28"/>
  <c r="A981" i="28"/>
  <c r="B982" i="25"/>
  <c r="A981" i="25"/>
  <c r="D980" i="24"/>
  <c r="C980" i="24"/>
  <c r="A980" i="24"/>
  <c r="B981" i="24"/>
  <c r="A979" i="24"/>
  <c r="E979" i="24" s="1"/>
  <c r="E978" i="18"/>
  <c r="C979" i="18"/>
  <c r="A979" i="18"/>
  <c r="B980" i="18"/>
  <c r="D979" i="18"/>
  <c r="E981" i="28" l="1"/>
  <c r="D982" i="28"/>
  <c r="C982" i="28"/>
  <c r="E981" i="25"/>
  <c r="D982" i="25"/>
  <c r="C982" i="25"/>
  <c r="B983" i="28"/>
  <c r="A982" i="28"/>
  <c r="E982" i="28" s="1"/>
  <c r="A982" i="25"/>
  <c r="B983" i="25"/>
  <c r="E980" i="24"/>
  <c r="D981" i="24"/>
  <c r="C981" i="24"/>
  <c r="A981" i="24"/>
  <c r="B982" i="24"/>
  <c r="E979" i="18"/>
  <c r="C980" i="18"/>
  <c r="D980" i="18"/>
  <c r="B981" i="18"/>
  <c r="A980" i="18"/>
  <c r="D983" i="28" l="1"/>
  <c r="C983" i="28"/>
  <c r="E982" i="25"/>
  <c r="D983" i="25"/>
  <c r="C983" i="25"/>
  <c r="A983" i="28"/>
  <c r="B984" i="28"/>
  <c r="A983" i="25"/>
  <c r="B984" i="25"/>
  <c r="E981" i="24"/>
  <c r="D982" i="24"/>
  <c r="C982" i="24"/>
  <c r="B983" i="24"/>
  <c r="E980" i="18"/>
  <c r="C981" i="18"/>
  <c r="B982" i="18"/>
  <c r="D981" i="18"/>
  <c r="A981" i="18"/>
  <c r="E983" i="28" l="1"/>
  <c r="D984" i="28"/>
  <c r="C984" i="28"/>
  <c r="E983" i="25"/>
  <c r="D984" i="25"/>
  <c r="C984" i="25"/>
  <c r="A984" i="28"/>
  <c r="B985" i="28"/>
  <c r="B985" i="25"/>
  <c r="A984" i="25"/>
  <c r="C983" i="24"/>
  <c r="D983" i="24"/>
  <c r="B984" i="24"/>
  <c r="A982" i="24"/>
  <c r="E982" i="24" s="1"/>
  <c r="E981" i="18"/>
  <c r="C982" i="18"/>
  <c r="B983" i="18"/>
  <c r="D982" i="18"/>
  <c r="A982" i="18"/>
  <c r="E984" i="28" l="1"/>
  <c r="D985" i="28"/>
  <c r="C985" i="28"/>
  <c r="E984" i="25"/>
  <c r="D985" i="25"/>
  <c r="C985" i="25"/>
  <c r="B986" i="28"/>
  <c r="A985" i="28"/>
  <c r="B986" i="25"/>
  <c r="A985" i="25"/>
  <c r="D984" i="24"/>
  <c r="C984" i="24"/>
  <c r="B985" i="24"/>
  <c r="A984" i="24"/>
  <c r="A983" i="24"/>
  <c r="E983" i="24" s="1"/>
  <c r="E982" i="18"/>
  <c r="C983" i="18"/>
  <c r="A983" i="18"/>
  <c r="B984" i="18"/>
  <c r="D983" i="18"/>
  <c r="E985" i="28" l="1"/>
  <c r="D986" i="28"/>
  <c r="C986" i="28"/>
  <c r="E985" i="25"/>
  <c r="D986" i="25"/>
  <c r="C986" i="25"/>
  <c r="B987" i="28"/>
  <c r="A986" i="28"/>
  <c r="A986" i="25"/>
  <c r="B987" i="25"/>
  <c r="E984" i="24"/>
  <c r="D985" i="24"/>
  <c r="C985" i="24"/>
  <c r="A985" i="24"/>
  <c r="B986" i="24"/>
  <c r="E983" i="18"/>
  <c r="C984" i="18"/>
  <c r="D984" i="18"/>
  <c r="A984" i="18"/>
  <c r="B985" i="18"/>
  <c r="E986" i="28" l="1"/>
  <c r="D987" i="28"/>
  <c r="C987" i="28"/>
  <c r="E986" i="25"/>
  <c r="D987" i="25"/>
  <c r="C987" i="25"/>
  <c r="A987" i="28"/>
  <c r="B988" i="28"/>
  <c r="A987" i="25"/>
  <c r="B988" i="25"/>
  <c r="E985" i="24"/>
  <c r="D986" i="24"/>
  <c r="C986" i="24"/>
  <c r="A986" i="24"/>
  <c r="E986" i="24" s="1"/>
  <c r="B987" i="24"/>
  <c r="E984" i="18"/>
  <c r="C985" i="18"/>
  <c r="B986" i="18"/>
  <c r="D985" i="18"/>
  <c r="A985" i="18"/>
  <c r="E987" i="28" l="1"/>
  <c r="D988" i="28"/>
  <c r="C988" i="28"/>
  <c r="E987" i="25"/>
  <c r="D988" i="25"/>
  <c r="C988" i="25"/>
  <c r="A988" i="28"/>
  <c r="B989" i="28"/>
  <c r="B989" i="25"/>
  <c r="A988" i="25"/>
  <c r="C987" i="24"/>
  <c r="D987" i="24"/>
  <c r="A987" i="24"/>
  <c r="B988" i="24"/>
  <c r="E985" i="18"/>
  <c r="C986" i="18"/>
  <c r="B987" i="18"/>
  <c r="D986" i="18"/>
  <c r="A986" i="18"/>
  <c r="E988" i="28" l="1"/>
  <c r="D989" i="28"/>
  <c r="C989" i="28"/>
  <c r="E988" i="25"/>
  <c r="D989" i="25"/>
  <c r="C989" i="25"/>
  <c r="B990" i="28"/>
  <c r="A989" i="28"/>
  <c r="E989" i="28" s="1"/>
  <c r="B990" i="25"/>
  <c r="A989" i="25"/>
  <c r="E987" i="24"/>
  <c r="D988" i="24"/>
  <c r="C988" i="24"/>
  <c r="B989" i="24"/>
  <c r="E986" i="18"/>
  <c r="C987" i="18"/>
  <c r="A987" i="18"/>
  <c r="D987" i="18"/>
  <c r="B988" i="18"/>
  <c r="D990" i="28" l="1"/>
  <c r="C990" i="28"/>
  <c r="E989" i="25"/>
  <c r="D990" i="25"/>
  <c r="C990" i="25"/>
  <c r="B991" i="28"/>
  <c r="A990" i="28"/>
  <c r="A990" i="25"/>
  <c r="B991" i="25"/>
  <c r="D989" i="24"/>
  <c r="C989" i="24"/>
  <c r="A988" i="24"/>
  <c r="E988" i="24" s="1"/>
  <c r="B990" i="24"/>
  <c r="E987" i="18"/>
  <c r="C988" i="18"/>
  <c r="D988" i="18"/>
  <c r="B989" i="18"/>
  <c r="A988" i="18"/>
  <c r="E990" i="28" l="1"/>
  <c r="D991" i="28"/>
  <c r="C991" i="28"/>
  <c r="E990" i="25"/>
  <c r="D991" i="25"/>
  <c r="C991" i="25"/>
  <c r="A991" i="28"/>
  <c r="B992" i="28"/>
  <c r="A991" i="25"/>
  <c r="B992" i="25"/>
  <c r="D990" i="24"/>
  <c r="C990" i="24"/>
  <c r="B991" i="24"/>
  <c r="A989" i="24"/>
  <c r="E989" i="24" s="1"/>
  <c r="E988" i="18"/>
  <c r="C989" i="18"/>
  <c r="B990" i="18"/>
  <c r="D989" i="18"/>
  <c r="A989" i="18"/>
  <c r="E991" i="28" l="1"/>
  <c r="D992" i="28"/>
  <c r="C992" i="28"/>
  <c r="E991" i="25"/>
  <c r="D992" i="25"/>
  <c r="C992" i="25"/>
  <c r="A992" i="28"/>
  <c r="B993" i="28"/>
  <c r="B993" i="25"/>
  <c r="A992" i="25"/>
  <c r="C991" i="24"/>
  <c r="D991" i="24"/>
  <c r="B992" i="24"/>
  <c r="A990" i="24"/>
  <c r="E990" i="24" s="1"/>
  <c r="E989" i="18"/>
  <c r="C990" i="18"/>
  <c r="B991" i="18"/>
  <c r="D990" i="18"/>
  <c r="A990" i="18"/>
  <c r="E992" i="28" l="1"/>
  <c r="D993" i="28"/>
  <c r="C993" i="28"/>
  <c r="E992" i="25"/>
  <c r="D993" i="25"/>
  <c r="C993" i="25"/>
  <c r="E993" i="25" s="1"/>
  <c r="B994" i="28"/>
  <c r="A993" i="28"/>
  <c r="B994" i="25"/>
  <c r="A993" i="25"/>
  <c r="D992" i="24"/>
  <c r="C992" i="24"/>
  <c r="A991" i="24"/>
  <c r="E991" i="24" s="1"/>
  <c r="B993" i="24"/>
  <c r="E990" i="18"/>
  <c r="C991" i="18"/>
  <c r="A991" i="18"/>
  <c r="D991" i="18"/>
  <c r="B992" i="18"/>
  <c r="E993" i="28" l="1"/>
  <c r="D994" i="28"/>
  <c r="C994" i="28"/>
  <c r="D994" i="25"/>
  <c r="C994" i="25"/>
  <c r="B995" i="28"/>
  <c r="A994" i="28"/>
  <c r="A994" i="25"/>
  <c r="B995" i="25"/>
  <c r="C993" i="24"/>
  <c r="D993" i="24"/>
  <c r="A992" i="24"/>
  <c r="E992" i="24" s="1"/>
  <c r="B994" i="24"/>
  <c r="E991" i="18"/>
  <c r="C992" i="18"/>
  <c r="D992" i="18"/>
  <c r="A992" i="18"/>
  <c r="B993" i="18"/>
  <c r="E994" i="28" l="1"/>
  <c r="D995" i="28"/>
  <c r="C995" i="28"/>
  <c r="E994" i="25"/>
  <c r="D995" i="25"/>
  <c r="C995" i="25"/>
  <c r="A995" i="28"/>
  <c r="B996" i="28"/>
  <c r="A995" i="25"/>
  <c r="E995" i="25" s="1"/>
  <c r="B996" i="25"/>
  <c r="C994" i="24"/>
  <c r="D994" i="24"/>
  <c r="A993" i="24"/>
  <c r="E993" i="24" s="1"/>
  <c r="B995" i="24"/>
  <c r="A994" i="24"/>
  <c r="E992" i="18"/>
  <c r="C993" i="18"/>
  <c r="B994" i="18"/>
  <c r="D993" i="18"/>
  <c r="A993" i="18"/>
  <c r="E995" i="28" l="1"/>
  <c r="D996" i="28"/>
  <c r="C996" i="28"/>
  <c r="D996" i="25"/>
  <c r="C996" i="25"/>
  <c r="A996" i="28"/>
  <c r="B997" i="28"/>
  <c r="B997" i="25"/>
  <c r="A996" i="25"/>
  <c r="E994" i="24"/>
  <c r="D995" i="24"/>
  <c r="C995" i="24"/>
  <c r="B996" i="24"/>
  <c r="E993" i="18"/>
  <c r="C994" i="18"/>
  <c r="B995" i="18"/>
  <c r="A994" i="18"/>
  <c r="D994" i="18"/>
  <c r="E996" i="28" l="1"/>
  <c r="D997" i="28"/>
  <c r="C997" i="28"/>
  <c r="E996" i="25"/>
  <c r="D997" i="25"/>
  <c r="C997" i="25"/>
  <c r="B998" i="28"/>
  <c r="A997" i="28"/>
  <c r="B998" i="25"/>
  <c r="A997" i="25"/>
  <c r="D996" i="24"/>
  <c r="C996" i="24"/>
  <c r="B997" i="24"/>
  <c r="A995" i="24"/>
  <c r="E995" i="24" s="1"/>
  <c r="E994" i="18"/>
  <c r="C995" i="18"/>
  <c r="A995" i="18"/>
  <c r="D995" i="18"/>
  <c r="B996" i="18"/>
  <c r="E997" i="28" l="1"/>
  <c r="D998" i="28"/>
  <c r="C998" i="28"/>
  <c r="E997" i="25"/>
  <c r="D998" i="25"/>
  <c r="C998" i="25"/>
  <c r="B999" i="28"/>
  <c r="A998" i="28"/>
  <c r="A998" i="25"/>
  <c r="B999" i="25"/>
  <c r="D997" i="24"/>
  <c r="C997" i="24"/>
  <c r="A996" i="24"/>
  <c r="E996" i="24" s="1"/>
  <c r="B998" i="24"/>
  <c r="E995" i="18"/>
  <c r="C996" i="18"/>
  <c r="B997" i="18"/>
  <c r="D996" i="18"/>
  <c r="A996" i="18"/>
  <c r="E998" i="28" l="1"/>
  <c r="D999" i="28"/>
  <c r="C999" i="28"/>
  <c r="E998" i="25"/>
  <c r="D999" i="25"/>
  <c r="C999" i="25"/>
  <c r="A999" i="28"/>
  <c r="B1000" i="28"/>
  <c r="A999" i="25"/>
  <c r="B1000" i="25"/>
  <c r="D998" i="24"/>
  <c r="C998" i="24"/>
  <c r="A997" i="24"/>
  <c r="E997" i="24" s="1"/>
  <c r="B999" i="24"/>
  <c r="E996" i="18"/>
  <c r="C997" i="18"/>
  <c r="B998" i="18"/>
  <c r="D997" i="18"/>
  <c r="A997" i="18"/>
  <c r="E999" i="28" l="1"/>
  <c r="D1000" i="28"/>
  <c r="C1000" i="28"/>
  <c r="E999" i="25"/>
  <c r="D1000" i="25"/>
  <c r="C1000" i="25"/>
  <c r="A1000" i="28"/>
  <c r="E1000" i="28" s="1"/>
  <c r="B1001" i="28"/>
  <c r="B1001" i="25"/>
  <c r="A1000" i="25"/>
  <c r="C999" i="24"/>
  <c r="D999" i="24"/>
  <c r="A998" i="24"/>
  <c r="E998" i="24" s="1"/>
  <c r="B1000" i="24"/>
  <c r="E997" i="18"/>
  <c r="C998" i="18"/>
  <c r="A998" i="18"/>
  <c r="B999" i="18"/>
  <c r="D998" i="18"/>
  <c r="D1001" i="28" l="1"/>
  <c r="C1001" i="28"/>
  <c r="E1000" i="25"/>
  <c r="D1001" i="25"/>
  <c r="C1001" i="25"/>
  <c r="B1002" i="28"/>
  <c r="A1001" i="28"/>
  <c r="B1002" i="25"/>
  <c r="A1001" i="25"/>
  <c r="E1001" i="25" s="1"/>
  <c r="D1000" i="24"/>
  <c r="C1000" i="24"/>
  <c r="B1001" i="24"/>
  <c r="A1000" i="24"/>
  <c r="A999" i="24"/>
  <c r="E999" i="24" s="1"/>
  <c r="E998" i="18"/>
  <c r="C999" i="18"/>
  <c r="D999" i="18"/>
  <c r="A999" i="18"/>
  <c r="B1000" i="18"/>
  <c r="E1001" i="28" l="1"/>
  <c r="D1002" i="28"/>
  <c r="C1002" i="28"/>
  <c r="D1002" i="25"/>
  <c r="C1002" i="25"/>
  <c r="B1003" i="28"/>
  <c r="A1002" i="28"/>
  <c r="A1002" i="25"/>
  <c r="B1003" i="25"/>
  <c r="E1000" i="24"/>
  <c r="D1001" i="24"/>
  <c r="C1001" i="24"/>
  <c r="B1002" i="24"/>
  <c r="E999" i="18"/>
  <c r="C1000" i="18"/>
  <c r="B1001" i="18"/>
  <c r="D1000" i="18"/>
  <c r="A1000" i="18"/>
  <c r="E1002" i="28" l="1"/>
  <c r="D1003" i="28"/>
  <c r="C1003" i="28"/>
  <c r="E1002" i="25"/>
  <c r="D1003" i="25"/>
  <c r="C1003" i="25"/>
  <c r="A1003" i="28"/>
  <c r="B1004" i="28"/>
  <c r="A1003" i="25"/>
  <c r="B1004" i="25"/>
  <c r="D1002" i="24"/>
  <c r="C1002" i="24"/>
  <c r="B1003" i="24"/>
  <c r="A1002" i="24"/>
  <c r="A1001" i="24"/>
  <c r="E1001" i="24" s="1"/>
  <c r="E1000" i="18"/>
  <c r="C1001" i="18"/>
  <c r="B1002" i="18"/>
  <c r="D1001" i="18"/>
  <c r="A1001" i="18"/>
  <c r="E1003" i="28" l="1"/>
  <c r="D1004" i="28"/>
  <c r="C1004" i="28"/>
  <c r="E1003" i="25"/>
  <c r="D1004" i="25"/>
  <c r="C1004" i="25"/>
  <c r="A1004" i="28"/>
  <c r="E1004" i="28" s="1"/>
  <c r="B1005" i="28"/>
  <c r="B1005" i="25"/>
  <c r="A1004" i="25"/>
  <c r="E1002" i="24"/>
  <c r="C1003" i="24"/>
  <c r="D1003" i="24"/>
  <c r="B1004" i="24"/>
  <c r="E1001" i="18"/>
  <c r="C1002" i="18"/>
  <c r="A1002" i="18"/>
  <c r="B1003" i="18"/>
  <c r="D1002" i="18"/>
  <c r="D1005" i="28" l="1"/>
  <c r="C1005" i="28"/>
  <c r="E1004" i="25"/>
  <c r="D1005" i="25"/>
  <c r="C1005" i="25"/>
  <c r="B1006" i="28"/>
  <c r="A1005" i="28"/>
  <c r="B1006" i="25"/>
  <c r="A1005" i="25"/>
  <c r="D1004" i="24"/>
  <c r="C1004" i="24"/>
  <c r="B1005" i="24"/>
  <c r="A1003" i="24"/>
  <c r="E1003" i="24" s="1"/>
  <c r="E1002" i="18"/>
  <c r="C1003" i="18"/>
  <c r="D1003" i="18"/>
  <c r="A1003" i="18"/>
  <c r="B1004" i="18"/>
  <c r="E1005" i="28" l="1"/>
  <c r="D1006" i="28"/>
  <c r="C1006" i="28"/>
  <c r="E1005" i="25"/>
  <c r="D1006" i="25"/>
  <c r="C1006" i="25"/>
  <c r="B1007" i="28"/>
  <c r="A1006" i="28"/>
  <c r="A1006" i="25"/>
  <c r="E1006" i="25" s="1"/>
  <c r="B1007" i="25"/>
  <c r="C1005" i="24"/>
  <c r="D1005" i="24"/>
  <c r="B1006" i="24"/>
  <c r="A1004" i="24"/>
  <c r="E1004" i="24" s="1"/>
  <c r="E1003" i="18"/>
  <c r="C1004" i="18"/>
  <c r="B1005" i="18"/>
  <c r="D1004" i="18"/>
  <c r="A1004" i="18"/>
  <c r="E1006" i="28" l="1"/>
  <c r="D1007" i="28"/>
  <c r="C1007" i="28"/>
  <c r="D1007" i="25"/>
  <c r="C1007" i="25"/>
  <c r="A1007" i="28"/>
  <c r="B1008" i="28"/>
  <c r="A1007" i="25"/>
  <c r="B1008" i="25"/>
  <c r="D1006" i="24"/>
  <c r="C1006" i="24"/>
  <c r="A1005" i="24"/>
  <c r="E1005" i="24" s="1"/>
  <c r="B1007" i="24"/>
  <c r="E1004" i="18"/>
  <c r="C1005" i="18"/>
  <c r="B1006" i="18"/>
  <c r="D1005" i="18"/>
  <c r="A1005" i="18"/>
  <c r="E1007" i="28" l="1"/>
  <c r="D1008" i="28"/>
  <c r="C1008" i="28"/>
  <c r="E1007" i="25"/>
  <c r="D1008" i="25"/>
  <c r="C1008" i="25"/>
  <c r="A1008" i="28"/>
  <c r="B1009" i="28"/>
  <c r="B1009" i="25"/>
  <c r="A1008" i="25"/>
  <c r="C1007" i="24"/>
  <c r="D1007" i="24"/>
  <c r="A1006" i="24"/>
  <c r="E1006" i="24" s="1"/>
  <c r="B1008" i="24"/>
  <c r="E1005" i="18"/>
  <c r="C1006" i="18"/>
  <c r="A1006" i="18"/>
  <c r="B1007" i="18"/>
  <c r="D1006" i="18"/>
  <c r="E1008" i="28" l="1"/>
  <c r="D1009" i="28"/>
  <c r="C1009" i="28"/>
  <c r="E1008" i="25"/>
  <c r="D1009" i="25"/>
  <c r="C1009" i="25"/>
  <c r="B1010" i="28"/>
  <c r="A1009" i="28"/>
  <c r="E1009" i="28" s="1"/>
  <c r="B1010" i="25"/>
  <c r="A1009" i="25"/>
  <c r="D1008" i="24"/>
  <c r="C1008" i="24"/>
  <c r="B1009" i="24"/>
  <c r="A1007" i="24"/>
  <c r="E1007" i="24" s="1"/>
  <c r="E1006" i="18"/>
  <c r="C1007" i="18"/>
  <c r="D1007" i="18"/>
  <c r="A1007" i="18"/>
  <c r="B1008" i="18"/>
  <c r="D1010" i="28" l="1"/>
  <c r="C1010" i="28"/>
  <c r="E1009" i="25"/>
  <c r="D1010" i="25"/>
  <c r="C1010" i="25"/>
  <c r="B1011" i="28"/>
  <c r="A1010" i="28"/>
  <c r="A1010" i="25"/>
  <c r="E1010" i="25" s="1"/>
  <c r="B1011" i="25"/>
  <c r="C1009" i="24"/>
  <c r="D1009" i="24"/>
  <c r="B1010" i="24"/>
  <c r="A1008" i="24"/>
  <c r="E1008" i="24" s="1"/>
  <c r="E1007" i="18"/>
  <c r="C1008" i="18"/>
  <c r="B1009" i="18"/>
  <c r="D1008" i="18"/>
  <c r="A1008" i="18"/>
  <c r="E1010" i="28" l="1"/>
  <c r="D1011" i="28"/>
  <c r="C1011" i="28"/>
  <c r="D1011" i="25"/>
  <c r="C1011" i="25"/>
  <c r="A1011" i="28"/>
  <c r="B1012" i="28"/>
  <c r="A1011" i="25"/>
  <c r="B1012" i="25"/>
  <c r="D1010" i="24"/>
  <c r="C1010" i="24"/>
  <c r="B1011" i="24"/>
  <c r="A1009" i="24"/>
  <c r="E1009" i="24" s="1"/>
  <c r="E1008" i="18"/>
  <c r="C1009" i="18"/>
  <c r="B1010" i="18"/>
  <c r="D1009" i="18"/>
  <c r="A1009" i="18"/>
  <c r="E1011" i="28" l="1"/>
  <c r="D1012" i="28"/>
  <c r="C1012" i="28"/>
  <c r="E1011" i="25"/>
  <c r="D1012" i="25"/>
  <c r="C1012" i="25"/>
  <c r="A1012" i="28"/>
  <c r="B1013" i="28"/>
  <c r="B1013" i="25"/>
  <c r="A1012" i="25"/>
  <c r="E1012" i="25" s="1"/>
  <c r="D1011" i="24"/>
  <c r="C1011" i="24"/>
  <c r="B1012" i="24"/>
  <c r="A1010" i="24"/>
  <c r="E1010" i="24" s="1"/>
  <c r="E1009" i="18"/>
  <c r="C1010" i="18"/>
  <c r="A1010" i="18"/>
  <c r="B1011" i="18"/>
  <c r="D1010" i="18"/>
  <c r="E1012" i="28" l="1"/>
  <c r="D1013" i="28"/>
  <c r="C1013" i="28"/>
  <c r="D1013" i="25"/>
  <c r="C1013" i="25"/>
  <c r="B1014" i="28"/>
  <c r="A1013" i="28"/>
  <c r="B1014" i="25"/>
  <c r="A1013" i="25"/>
  <c r="D1012" i="24"/>
  <c r="C1012" i="24"/>
  <c r="A1011" i="24"/>
  <c r="E1011" i="24" s="1"/>
  <c r="A1012" i="24"/>
  <c r="B1013" i="24"/>
  <c r="E1010" i="18"/>
  <c r="C1011" i="18"/>
  <c r="D1011" i="18"/>
  <c r="A1011" i="18"/>
  <c r="B1012" i="18"/>
  <c r="E1013" i="28" l="1"/>
  <c r="D1014" i="28"/>
  <c r="C1014" i="28"/>
  <c r="E1013" i="25"/>
  <c r="D1014" i="25"/>
  <c r="C1014" i="25"/>
  <c r="B1015" i="28"/>
  <c r="A1014" i="28"/>
  <c r="A1014" i="25"/>
  <c r="B1015" i="25"/>
  <c r="E1012" i="24"/>
  <c r="C1013" i="24"/>
  <c r="D1013" i="24"/>
  <c r="A1013" i="24"/>
  <c r="B1014" i="24"/>
  <c r="E1011" i="18"/>
  <c r="C1012" i="18"/>
  <c r="B1013" i="18"/>
  <c r="D1012" i="18"/>
  <c r="A1012" i="18"/>
  <c r="E1014" i="28" l="1"/>
  <c r="D1015" i="28"/>
  <c r="C1015" i="28"/>
  <c r="E1014" i="25"/>
  <c r="D1015" i="25"/>
  <c r="C1015" i="25"/>
  <c r="A1015" i="28"/>
  <c r="B1016" i="28"/>
  <c r="A1015" i="25"/>
  <c r="B1016" i="25"/>
  <c r="E1013" i="24"/>
  <c r="D1014" i="24"/>
  <c r="C1014" i="24"/>
  <c r="B1015" i="24"/>
  <c r="E1012" i="18"/>
  <c r="C1013" i="18"/>
  <c r="B1014" i="18"/>
  <c r="D1013" i="18"/>
  <c r="A1013" i="18"/>
  <c r="E1015" i="28" l="1"/>
  <c r="D1016" i="28"/>
  <c r="C1016" i="28"/>
  <c r="E1015" i="25"/>
  <c r="D1016" i="25"/>
  <c r="C1016" i="25"/>
  <c r="A1016" i="28"/>
  <c r="B1017" i="28"/>
  <c r="B1017" i="25"/>
  <c r="A1016" i="25"/>
  <c r="E1016" i="25" s="1"/>
  <c r="C1015" i="24"/>
  <c r="D1015" i="24"/>
  <c r="A1014" i="24"/>
  <c r="E1014" i="24" s="1"/>
  <c r="B1016" i="24"/>
  <c r="E1013" i="18"/>
  <c r="C1014" i="18"/>
  <c r="A1014" i="18"/>
  <c r="B1015" i="18"/>
  <c r="D1014" i="18"/>
  <c r="E1016" i="28" l="1"/>
  <c r="D1017" i="28"/>
  <c r="C1017" i="28"/>
  <c r="D1017" i="25"/>
  <c r="C1017" i="25"/>
  <c r="B1018" i="28"/>
  <c r="A1017" i="28"/>
  <c r="E1017" i="28" s="1"/>
  <c r="B1018" i="25"/>
  <c r="A1017" i="25"/>
  <c r="D1016" i="24"/>
  <c r="C1016" i="24"/>
  <c r="A1015" i="24"/>
  <c r="E1015" i="24" s="1"/>
  <c r="B1017" i="24"/>
  <c r="A1016" i="24"/>
  <c r="E1014" i="18"/>
  <c r="C1015" i="18"/>
  <c r="D1015" i="18"/>
  <c r="A1015" i="18"/>
  <c r="B1016" i="18"/>
  <c r="D1018" i="28" l="1"/>
  <c r="C1018" i="28"/>
  <c r="E1017" i="25"/>
  <c r="D1018" i="25"/>
  <c r="C1018" i="25"/>
  <c r="B1019" i="28"/>
  <c r="A1018" i="28"/>
  <c r="A1018" i="25"/>
  <c r="B1019" i="25"/>
  <c r="E1016" i="24"/>
  <c r="D1017" i="24"/>
  <c r="C1017" i="24"/>
  <c r="B1018" i="24"/>
  <c r="E1015" i="18"/>
  <c r="C1016" i="18"/>
  <c r="B1017" i="18"/>
  <c r="D1016" i="18"/>
  <c r="A1016" i="18"/>
  <c r="E1018" i="28" l="1"/>
  <c r="D1019" i="28"/>
  <c r="C1019" i="28"/>
  <c r="E1018" i="25"/>
  <c r="D1019" i="25"/>
  <c r="C1019" i="25"/>
  <c r="A1019" i="28"/>
  <c r="B1020" i="28"/>
  <c r="A1019" i="25"/>
  <c r="B1020" i="25"/>
  <c r="D1018" i="24"/>
  <c r="C1018" i="24"/>
  <c r="B1019" i="24"/>
  <c r="A1017" i="24"/>
  <c r="E1017" i="24" s="1"/>
  <c r="E1016" i="18"/>
  <c r="C1017" i="18"/>
  <c r="B1018" i="18"/>
  <c r="D1017" i="18"/>
  <c r="A1017" i="18"/>
  <c r="E1019" i="28" l="1"/>
  <c r="D1020" i="28"/>
  <c r="C1020" i="28"/>
  <c r="E1019" i="25"/>
  <c r="D1020" i="25"/>
  <c r="C1020" i="25"/>
  <c r="A1020" i="28"/>
  <c r="B1021" i="28"/>
  <c r="B1021" i="25"/>
  <c r="A1020" i="25"/>
  <c r="C1019" i="24"/>
  <c r="D1019" i="24"/>
  <c r="A1018" i="24"/>
  <c r="E1018" i="24" s="1"/>
  <c r="B1020" i="24"/>
  <c r="E1017" i="18"/>
  <c r="C1018" i="18"/>
  <c r="A1018" i="18"/>
  <c r="B1019" i="18"/>
  <c r="D1018" i="18"/>
  <c r="E1020" i="28" l="1"/>
  <c r="D1021" i="28"/>
  <c r="C1021" i="28"/>
  <c r="E1020" i="25"/>
  <c r="D1021" i="25"/>
  <c r="C1021" i="25"/>
  <c r="B1022" i="28"/>
  <c r="A1021" i="28"/>
  <c r="B1022" i="25"/>
  <c r="A1021" i="25"/>
  <c r="D1020" i="24"/>
  <c r="C1020" i="24"/>
  <c r="A1019" i="24"/>
  <c r="E1019" i="24" s="1"/>
  <c r="B1021" i="24"/>
  <c r="E1018" i="18"/>
  <c r="C1019" i="18"/>
  <c r="D1019" i="18"/>
  <c r="A1019" i="18"/>
  <c r="B1020" i="18"/>
  <c r="E1021" i="28" l="1"/>
  <c r="D1022" i="28"/>
  <c r="C1022" i="28"/>
  <c r="E1021" i="25"/>
  <c r="D1022" i="25"/>
  <c r="C1022" i="25"/>
  <c r="B1023" i="28"/>
  <c r="A1022" i="28"/>
  <c r="A1022" i="25"/>
  <c r="B1023" i="25"/>
  <c r="C1021" i="24"/>
  <c r="D1021" i="24"/>
  <c r="A1020" i="24"/>
  <c r="E1020" i="24" s="1"/>
  <c r="B1022" i="24"/>
  <c r="E1019" i="18"/>
  <c r="C1020" i="18"/>
  <c r="B1021" i="18"/>
  <c r="D1020" i="18"/>
  <c r="A1020" i="18"/>
  <c r="E1022" i="28" l="1"/>
  <c r="D1023" i="28"/>
  <c r="C1023" i="28"/>
  <c r="E1022" i="25"/>
  <c r="D1023" i="25"/>
  <c r="C1023" i="25"/>
  <c r="A1023" i="28"/>
  <c r="B1024" i="28"/>
  <c r="A1023" i="25"/>
  <c r="B1024" i="25"/>
  <c r="D1022" i="24"/>
  <c r="C1022" i="24"/>
  <c r="B1023" i="24"/>
  <c r="A1021" i="24"/>
  <c r="E1021" i="24" s="1"/>
  <c r="E1020" i="18"/>
  <c r="C1021" i="18"/>
  <c r="B1022" i="18"/>
  <c r="D1021" i="18"/>
  <c r="A1021" i="18"/>
  <c r="E1023" i="28" l="1"/>
  <c r="D1024" i="28"/>
  <c r="C1024" i="28"/>
  <c r="E1023" i="25"/>
  <c r="D1024" i="25"/>
  <c r="C1024" i="25"/>
  <c r="A1024" i="28"/>
  <c r="B1025" i="28"/>
  <c r="B1025" i="25"/>
  <c r="A1024" i="25"/>
  <c r="C1023" i="24"/>
  <c r="D1023" i="24"/>
  <c r="B1024" i="24"/>
  <c r="A1022" i="24"/>
  <c r="E1022" i="24" s="1"/>
  <c r="E1021" i="18"/>
  <c r="C1022" i="18"/>
  <c r="A1022" i="18"/>
  <c r="B1023" i="18"/>
  <c r="D1022" i="18"/>
  <c r="E1024" i="28" l="1"/>
  <c r="D1025" i="28"/>
  <c r="C1025" i="28"/>
  <c r="E1024" i="25"/>
  <c r="D1025" i="25"/>
  <c r="C1025" i="25"/>
  <c r="B1026" i="28"/>
  <c r="A1025" i="28"/>
  <c r="B1026" i="25"/>
  <c r="A1025" i="25"/>
  <c r="D1024" i="24"/>
  <c r="C1024" i="24"/>
  <c r="A1023" i="24"/>
  <c r="E1023" i="24" s="1"/>
  <c r="B1025" i="24"/>
  <c r="E1022" i="18"/>
  <c r="C1023" i="18"/>
  <c r="D1023" i="18"/>
  <c r="A1023" i="18"/>
  <c r="B1024" i="18"/>
  <c r="E1025" i="28" l="1"/>
  <c r="D1026" i="28"/>
  <c r="C1026" i="28"/>
  <c r="E1025" i="25"/>
  <c r="D1026" i="25"/>
  <c r="C1026" i="25"/>
  <c r="B1027" i="28"/>
  <c r="A1026" i="28"/>
  <c r="A1026" i="25"/>
  <c r="B1027" i="25"/>
  <c r="D1025" i="24"/>
  <c r="C1025" i="24"/>
  <c r="A1024" i="24"/>
  <c r="E1024" i="24" s="1"/>
  <c r="B1026" i="24"/>
  <c r="E1023" i="18"/>
  <c r="C1024" i="18"/>
  <c r="B1025" i="18"/>
  <c r="D1024" i="18"/>
  <c r="A1024" i="18"/>
  <c r="E1026" i="28" l="1"/>
  <c r="D1027" i="28"/>
  <c r="C1027" i="28"/>
  <c r="E1026" i="25"/>
  <c r="D1027" i="25"/>
  <c r="C1027" i="25"/>
  <c r="A1027" i="28"/>
  <c r="B1028" i="28"/>
  <c r="A1027" i="25"/>
  <c r="E1027" i="25" s="1"/>
  <c r="B1028" i="25"/>
  <c r="C1026" i="24"/>
  <c r="D1026" i="24"/>
  <c r="A1025" i="24"/>
  <c r="E1025" i="24" s="1"/>
  <c r="B1027" i="24"/>
  <c r="E1024" i="18"/>
  <c r="C1025" i="18"/>
  <c r="B1026" i="18"/>
  <c r="D1025" i="18"/>
  <c r="A1025" i="18"/>
  <c r="E1027" i="28" l="1"/>
  <c r="D1028" i="28"/>
  <c r="C1028" i="28"/>
  <c r="D1028" i="25"/>
  <c r="C1028" i="25"/>
  <c r="A1028" i="28"/>
  <c r="B1029" i="28"/>
  <c r="B1029" i="25"/>
  <c r="A1028" i="25"/>
  <c r="D1027" i="24"/>
  <c r="C1027" i="24"/>
  <c r="A1026" i="24"/>
  <c r="E1026" i="24" s="1"/>
  <c r="B1028" i="24"/>
  <c r="E1025" i="18"/>
  <c r="C1026" i="18"/>
  <c r="A1026" i="18"/>
  <c r="B1027" i="18"/>
  <c r="D1026" i="18"/>
  <c r="E1028" i="28" l="1"/>
  <c r="D1029" i="28"/>
  <c r="C1029" i="28"/>
  <c r="E1028" i="25"/>
  <c r="D1029" i="25"/>
  <c r="C1029" i="25"/>
  <c r="B1030" i="28"/>
  <c r="A1029" i="28"/>
  <c r="B1030" i="25"/>
  <c r="A1029" i="25"/>
  <c r="D1028" i="24"/>
  <c r="C1028" i="24"/>
  <c r="B1029" i="24"/>
  <c r="A1027" i="24"/>
  <c r="E1027" i="24" s="1"/>
  <c r="E1026" i="18"/>
  <c r="C1027" i="18"/>
  <c r="D1027" i="18"/>
  <c r="A1027" i="18"/>
  <c r="B1028" i="18"/>
  <c r="E1029" i="28" l="1"/>
  <c r="D1030" i="28"/>
  <c r="C1030" i="28"/>
  <c r="E1029" i="25"/>
  <c r="D1030" i="25"/>
  <c r="C1030" i="25"/>
  <c r="B1031" i="28"/>
  <c r="A1030" i="28"/>
  <c r="A1030" i="25"/>
  <c r="B1031" i="25"/>
  <c r="C1029" i="24"/>
  <c r="D1029" i="24"/>
  <c r="A1028" i="24"/>
  <c r="E1028" i="24" s="1"/>
  <c r="B1030" i="24"/>
  <c r="E1027" i="18"/>
  <c r="C1028" i="18"/>
  <c r="B1029" i="18"/>
  <c r="D1028" i="18"/>
  <c r="A1028" i="18"/>
  <c r="E1030" i="28" l="1"/>
  <c r="D1031" i="28"/>
  <c r="C1031" i="28"/>
  <c r="E1030" i="25"/>
  <c r="D1031" i="25"/>
  <c r="C1031" i="25"/>
  <c r="A1031" i="28"/>
  <c r="B1032" i="28"/>
  <c r="A1031" i="25"/>
  <c r="E1031" i="25" s="1"/>
  <c r="B1032" i="25"/>
  <c r="C1030" i="24"/>
  <c r="D1030" i="24"/>
  <c r="A1029" i="24"/>
  <c r="E1029" i="24" s="1"/>
  <c r="B1031" i="24"/>
  <c r="E1028" i="18"/>
  <c r="C1029" i="18"/>
  <c r="B1030" i="18"/>
  <c r="D1029" i="18"/>
  <c r="A1029" i="18"/>
  <c r="E1031" i="28" l="1"/>
  <c r="D1032" i="28"/>
  <c r="C1032" i="28"/>
  <c r="D1032" i="25"/>
  <c r="C1032" i="25"/>
  <c r="A1032" i="28"/>
  <c r="B1033" i="28"/>
  <c r="B1033" i="25"/>
  <c r="A1032" i="25"/>
  <c r="E1032" i="25" s="1"/>
  <c r="C1031" i="24"/>
  <c r="D1031" i="24"/>
  <c r="A1030" i="24"/>
  <c r="E1030" i="24" s="1"/>
  <c r="B1032" i="24"/>
  <c r="E1029" i="18"/>
  <c r="C1030" i="18"/>
  <c r="A1030" i="18"/>
  <c r="B1031" i="18"/>
  <c r="D1030" i="18"/>
  <c r="E1032" i="28" l="1"/>
  <c r="D1033" i="28"/>
  <c r="C1033" i="28"/>
  <c r="D1033" i="25"/>
  <c r="C1033" i="25"/>
  <c r="B1034" i="28"/>
  <c r="A1033" i="28"/>
  <c r="B1034" i="25"/>
  <c r="A1033" i="25"/>
  <c r="D1032" i="24"/>
  <c r="C1032" i="24"/>
  <c r="B1033" i="24"/>
  <c r="A1031" i="24"/>
  <c r="E1031" i="24" s="1"/>
  <c r="E1030" i="18"/>
  <c r="C1031" i="18"/>
  <c r="D1031" i="18"/>
  <c r="A1031" i="18"/>
  <c r="B1032" i="18"/>
  <c r="E1033" i="28" l="1"/>
  <c r="D1034" i="28"/>
  <c r="C1034" i="28"/>
  <c r="E1033" i="25"/>
  <c r="D1034" i="25"/>
  <c r="C1034" i="25"/>
  <c r="B1035" i="28"/>
  <c r="A1034" i="28"/>
  <c r="A1034" i="25"/>
  <c r="B1035" i="25"/>
  <c r="D1033" i="24"/>
  <c r="C1033" i="24"/>
  <c r="B1034" i="24"/>
  <c r="A1032" i="24"/>
  <c r="E1032" i="24" s="1"/>
  <c r="E1031" i="18"/>
  <c r="C1032" i="18"/>
  <c r="B1033" i="18"/>
  <c r="D1032" i="18"/>
  <c r="A1032" i="18"/>
  <c r="E1034" i="28" l="1"/>
  <c r="D1035" i="28"/>
  <c r="C1035" i="28"/>
  <c r="E1034" i="25"/>
  <c r="D1035" i="25"/>
  <c r="C1035" i="25"/>
  <c r="A1035" i="28"/>
  <c r="B1036" i="28"/>
  <c r="A1035" i="25"/>
  <c r="E1035" i="25" s="1"/>
  <c r="B1036" i="25"/>
  <c r="D1034" i="24"/>
  <c r="C1034" i="24"/>
  <c r="B1035" i="24"/>
  <c r="A1033" i="24"/>
  <c r="E1033" i="24" s="1"/>
  <c r="E1032" i="18"/>
  <c r="C1033" i="18"/>
  <c r="B1034" i="18"/>
  <c r="D1033" i="18"/>
  <c r="A1033" i="18"/>
  <c r="E1035" i="28" l="1"/>
  <c r="D1036" i="28"/>
  <c r="C1036" i="28"/>
  <c r="D1036" i="25"/>
  <c r="C1036" i="25"/>
  <c r="A1036" i="28"/>
  <c r="B1037" i="28"/>
  <c r="B1037" i="25"/>
  <c r="A1036" i="25"/>
  <c r="C1035" i="24"/>
  <c r="D1035" i="24"/>
  <c r="A1034" i="24"/>
  <c r="E1034" i="24" s="1"/>
  <c r="B1036" i="24"/>
  <c r="E1033" i="18"/>
  <c r="C1034" i="18"/>
  <c r="A1034" i="18"/>
  <c r="B1035" i="18"/>
  <c r="D1034" i="18"/>
  <c r="E1036" i="28" l="1"/>
  <c r="D1037" i="28"/>
  <c r="C1037" i="28"/>
  <c r="E1036" i="25"/>
  <c r="D1037" i="25"/>
  <c r="C1037" i="25"/>
  <c r="B1038" i="28"/>
  <c r="A1037" i="28"/>
  <c r="B1038" i="25"/>
  <c r="A1037" i="25"/>
  <c r="E1037" i="25" s="1"/>
  <c r="D1036" i="24"/>
  <c r="C1036" i="24"/>
  <c r="A1035" i="24"/>
  <c r="E1035" i="24" s="1"/>
  <c r="B1037" i="24"/>
  <c r="E1034" i="18"/>
  <c r="C1035" i="18"/>
  <c r="D1035" i="18"/>
  <c r="A1035" i="18"/>
  <c r="B1036" i="18"/>
  <c r="E1037" i="28" l="1"/>
  <c r="D1038" i="28"/>
  <c r="C1038" i="28"/>
  <c r="D1038" i="25"/>
  <c r="C1038" i="25"/>
  <c r="B1039" i="28"/>
  <c r="A1038" i="28"/>
  <c r="A1038" i="25"/>
  <c r="B1039" i="25"/>
  <c r="C1037" i="24"/>
  <c r="D1037" i="24"/>
  <c r="A1036" i="24"/>
  <c r="E1036" i="24" s="1"/>
  <c r="A1037" i="24"/>
  <c r="B1038" i="24"/>
  <c r="E1035" i="18"/>
  <c r="C1036" i="18"/>
  <c r="B1037" i="18"/>
  <c r="D1036" i="18"/>
  <c r="A1036" i="18"/>
  <c r="E1038" i="28" l="1"/>
  <c r="D1039" i="28"/>
  <c r="C1039" i="28"/>
  <c r="E1038" i="25"/>
  <c r="D1039" i="25"/>
  <c r="C1039" i="25"/>
  <c r="A1039" i="28"/>
  <c r="B1040" i="28"/>
  <c r="A1039" i="25"/>
  <c r="E1039" i="25" s="1"/>
  <c r="B1040" i="25"/>
  <c r="E1037" i="24"/>
  <c r="D1038" i="24"/>
  <c r="C1038" i="24"/>
  <c r="B1039" i="24"/>
  <c r="A1038" i="24"/>
  <c r="E1036" i="18"/>
  <c r="C1037" i="18"/>
  <c r="B1038" i="18"/>
  <c r="D1037" i="18"/>
  <c r="A1037" i="18"/>
  <c r="E1039" i="28" l="1"/>
  <c r="D1040" i="28"/>
  <c r="C1040" i="28"/>
  <c r="D1040" i="25"/>
  <c r="C1040" i="25"/>
  <c r="A1040" i="28"/>
  <c r="E1040" i="28" s="1"/>
  <c r="B1041" i="28"/>
  <c r="B1041" i="25"/>
  <c r="A1040" i="25"/>
  <c r="E1038" i="24"/>
  <c r="C1039" i="24"/>
  <c r="D1039" i="24"/>
  <c r="B1040" i="24"/>
  <c r="E1037" i="18"/>
  <c r="C1038" i="18"/>
  <c r="A1038" i="18"/>
  <c r="B1039" i="18"/>
  <c r="D1038" i="18"/>
  <c r="D1041" i="28" l="1"/>
  <c r="C1041" i="28"/>
  <c r="E1040" i="25"/>
  <c r="D1041" i="25"/>
  <c r="C1041" i="25"/>
  <c r="B1042" i="28"/>
  <c r="A1041" i="28"/>
  <c r="B1042" i="25"/>
  <c r="A1041" i="25"/>
  <c r="D1040" i="24"/>
  <c r="C1040" i="24"/>
  <c r="A1040" i="24"/>
  <c r="B1041" i="24"/>
  <c r="A1039" i="24"/>
  <c r="E1039" i="24" s="1"/>
  <c r="E1038" i="18"/>
  <c r="C1039" i="18"/>
  <c r="D1039" i="18"/>
  <c r="A1039" i="18"/>
  <c r="B1040" i="18"/>
  <c r="E1041" i="28" l="1"/>
  <c r="D1042" i="28"/>
  <c r="C1042" i="28"/>
  <c r="E1041" i="25"/>
  <c r="D1042" i="25"/>
  <c r="C1042" i="25"/>
  <c r="B1043" i="28"/>
  <c r="A1042" i="28"/>
  <c r="A1042" i="25"/>
  <c r="B1043" i="25"/>
  <c r="E1040" i="24"/>
  <c r="D1041" i="24"/>
  <c r="C1041" i="24"/>
  <c r="B1042" i="24"/>
  <c r="E1039" i="18"/>
  <c r="C1040" i="18"/>
  <c r="B1041" i="18"/>
  <c r="D1040" i="18"/>
  <c r="A1040" i="18"/>
  <c r="E1042" i="28" l="1"/>
  <c r="D1043" i="28"/>
  <c r="C1043" i="28"/>
  <c r="E1042" i="25"/>
  <c r="D1043" i="25"/>
  <c r="C1043" i="25"/>
  <c r="A1043" i="28"/>
  <c r="B1044" i="28"/>
  <c r="A1043" i="25"/>
  <c r="B1044" i="25"/>
  <c r="C1042" i="24"/>
  <c r="D1042" i="24"/>
  <c r="B1043" i="24"/>
  <c r="A1041" i="24"/>
  <c r="E1041" i="24" s="1"/>
  <c r="E1040" i="18"/>
  <c r="C1041" i="18"/>
  <c r="B1042" i="18"/>
  <c r="D1041" i="18"/>
  <c r="A1041" i="18"/>
  <c r="E1043" i="28" l="1"/>
  <c r="D1044" i="28"/>
  <c r="C1044" i="28"/>
  <c r="E1043" i="25"/>
  <c r="D1044" i="25"/>
  <c r="C1044" i="25"/>
  <c r="A1044" i="28"/>
  <c r="B1045" i="28"/>
  <c r="B1045" i="25"/>
  <c r="A1044" i="25"/>
  <c r="D1043" i="24"/>
  <c r="C1043" i="24"/>
  <c r="A1042" i="24"/>
  <c r="E1042" i="24" s="1"/>
  <c r="B1044" i="24"/>
  <c r="E1041" i="18"/>
  <c r="C1042" i="18"/>
  <c r="B1043" i="18"/>
  <c r="D1042" i="18"/>
  <c r="A1042" i="18"/>
  <c r="E1044" i="28" l="1"/>
  <c r="D1045" i="28"/>
  <c r="C1045" i="28"/>
  <c r="E1044" i="25"/>
  <c r="D1045" i="25"/>
  <c r="C1045" i="25"/>
  <c r="B1046" i="28"/>
  <c r="A1045" i="28"/>
  <c r="B1046" i="25"/>
  <c r="A1045" i="25"/>
  <c r="D1044" i="24"/>
  <c r="C1044" i="24"/>
  <c r="B1045" i="24"/>
  <c r="A1043" i="24"/>
  <c r="E1043" i="24" s="1"/>
  <c r="E1042" i="18"/>
  <c r="C1043" i="18"/>
  <c r="A1043" i="18"/>
  <c r="B1044" i="18"/>
  <c r="D1043" i="18"/>
  <c r="E1045" i="28" l="1"/>
  <c r="D1046" i="28"/>
  <c r="C1046" i="28"/>
  <c r="E1045" i="25"/>
  <c r="D1046" i="25"/>
  <c r="C1046" i="25"/>
  <c r="B1047" i="28"/>
  <c r="A1046" i="28"/>
  <c r="A1046" i="25"/>
  <c r="E1046" i="25" s="1"/>
  <c r="B1047" i="25"/>
  <c r="D1045" i="24"/>
  <c r="C1045" i="24"/>
  <c r="B1046" i="24"/>
  <c r="A1044" i="24"/>
  <c r="E1044" i="24" s="1"/>
  <c r="E1043" i="18"/>
  <c r="C1044" i="18"/>
  <c r="D1044" i="18"/>
  <c r="B1045" i="18"/>
  <c r="A1044" i="18"/>
  <c r="E1046" i="28" l="1"/>
  <c r="D1047" i="28"/>
  <c r="C1047" i="28"/>
  <c r="D1047" i="25"/>
  <c r="C1047" i="25"/>
  <c r="A1047" i="28"/>
  <c r="E1047" i="28" s="1"/>
  <c r="B1048" i="28"/>
  <c r="A1047" i="25"/>
  <c r="B1048" i="25"/>
  <c r="D1046" i="24"/>
  <c r="C1046" i="24"/>
  <c r="A1045" i="24"/>
  <c r="E1045" i="24" s="1"/>
  <c r="B1047" i="24"/>
  <c r="A1046" i="24"/>
  <c r="E1044" i="18"/>
  <c r="C1045" i="18"/>
  <c r="B1046" i="18"/>
  <c r="D1045" i="18"/>
  <c r="A1045" i="18"/>
  <c r="D1048" i="28" l="1"/>
  <c r="C1048" i="28"/>
  <c r="E1047" i="25"/>
  <c r="D1048" i="25"/>
  <c r="C1048" i="25"/>
  <c r="A1048" i="28"/>
  <c r="E1048" i="28" s="1"/>
  <c r="B1049" i="28"/>
  <c r="B1049" i="25"/>
  <c r="A1048" i="25"/>
  <c r="E1046" i="24"/>
  <c r="C1047" i="24"/>
  <c r="D1047" i="24"/>
  <c r="B1048" i="24"/>
  <c r="E1045" i="18"/>
  <c r="C1046" i="18"/>
  <c r="D1046" i="18"/>
  <c r="B1047" i="18"/>
  <c r="A1046" i="18"/>
  <c r="D1049" i="28" l="1"/>
  <c r="C1049" i="28"/>
  <c r="E1048" i="25"/>
  <c r="D1049" i="25"/>
  <c r="C1049" i="25"/>
  <c r="B1050" i="28"/>
  <c r="A1049" i="28"/>
  <c r="B1050" i="25"/>
  <c r="A1049" i="25"/>
  <c r="E1049" i="25" s="1"/>
  <c r="D1048" i="24"/>
  <c r="C1048" i="24"/>
  <c r="B1049" i="24"/>
  <c r="A1047" i="24"/>
  <c r="E1047" i="24" s="1"/>
  <c r="E1046" i="18"/>
  <c r="C1047" i="18"/>
  <c r="A1047" i="18"/>
  <c r="B1048" i="18"/>
  <c r="D1047" i="18"/>
  <c r="E1049" i="28" l="1"/>
  <c r="D1050" i="28"/>
  <c r="C1050" i="28"/>
  <c r="D1050" i="25"/>
  <c r="C1050" i="25"/>
  <c r="B1051" i="28"/>
  <c r="A1050" i="28"/>
  <c r="B1051" i="25"/>
  <c r="A1050" i="25"/>
  <c r="D1049" i="24"/>
  <c r="C1049" i="24"/>
  <c r="B1050" i="24"/>
  <c r="A1048" i="24"/>
  <c r="E1048" i="24" s="1"/>
  <c r="E1047" i="18"/>
  <c r="C1048" i="18"/>
  <c r="D1048" i="18"/>
  <c r="A1048" i="18"/>
  <c r="B1049" i="18"/>
  <c r="E1050" i="28" l="1"/>
  <c r="D1051" i="28"/>
  <c r="C1051" i="28"/>
  <c r="E1050" i="25"/>
  <c r="D1051" i="25"/>
  <c r="C1051" i="25"/>
  <c r="A1051" i="28"/>
  <c r="B1052" i="28"/>
  <c r="B1052" i="25"/>
  <c r="A1051" i="25"/>
  <c r="E1051" i="25" s="1"/>
  <c r="C1050" i="24"/>
  <c r="D1050" i="24"/>
  <c r="B1051" i="24"/>
  <c r="A1049" i="24"/>
  <c r="E1049" i="24" s="1"/>
  <c r="E1048" i="18"/>
  <c r="C1049" i="18"/>
  <c r="B1050" i="18"/>
  <c r="A1049" i="18"/>
  <c r="D1049" i="18"/>
  <c r="E1051" i="28" l="1"/>
  <c r="D1052" i="28"/>
  <c r="C1052" i="28"/>
  <c r="D1052" i="25"/>
  <c r="C1052" i="25"/>
  <c r="A1052" i="28"/>
  <c r="B1053" i="28"/>
  <c r="B1053" i="25"/>
  <c r="A1052" i="25"/>
  <c r="C1051" i="24"/>
  <c r="D1051" i="24"/>
  <c r="A1050" i="24"/>
  <c r="E1050" i="24" s="1"/>
  <c r="B1052" i="24"/>
  <c r="E1049" i="18"/>
  <c r="C1050" i="18"/>
  <c r="D1050" i="18"/>
  <c r="A1050" i="18"/>
  <c r="B1051" i="18"/>
  <c r="E1052" i="28" l="1"/>
  <c r="D1053" i="28"/>
  <c r="C1053" i="28"/>
  <c r="E1052" i="25"/>
  <c r="D1053" i="25"/>
  <c r="C1053" i="25"/>
  <c r="B1054" i="28"/>
  <c r="A1053" i="28"/>
  <c r="A1053" i="25"/>
  <c r="B1054" i="25"/>
  <c r="D1052" i="24"/>
  <c r="C1052" i="24"/>
  <c r="A1051" i="24"/>
  <c r="E1051" i="24" s="1"/>
  <c r="A1052" i="24"/>
  <c r="B1053" i="24"/>
  <c r="E1050" i="18"/>
  <c r="C1051" i="18"/>
  <c r="A1051" i="18"/>
  <c r="B1052" i="18"/>
  <c r="D1051" i="18"/>
  <c r="E1053" i="28" l="1"/>
  <c r="D1054" i="28"/>
  <c r="C1054" i="28"/>
  <c r="E1053" i="25"/>
  <c r="D1054" i="25"/>
  <c r="C1054" i="25"/>
  <c r="B1055" i="28"/>
  <c r="A1054" i="28"/>
  <c r="A1054" i="25"/>
  <c r="E1054" i="25" s="1"/>
  <c r="B1055" i="25"/>
  <c r="E1052" i="24"/>
  <c r="D1053" i="24"/>
  <c r="C1053" i="24"/>
  <c r="A1053" i="24"/>
  <c r="B1054" i="24"/>
  <c r="E1051" i="18"/>
  <c r="C1052" i="18"/>
  <c r="D1052" i="18"/>
  <c r="B1053" i="18"/>
  <c r="A1052" i="18"/>
  <c r="E1054" i="28" l="1"/>
  <c r="D1055" i="28"/>
  <c r="C1055" i="28"/>
  <c r="D1055" i="25"/>
  <c r="C1055" i="25"/>
  <c r="A1055" i="28"/>
  <c r="B1056" i="28"/>
  <c r="B1056" i="25"/>
  <c r="A1055" i="25"/>
  <c r="E1053" i="24"/>
  <c r="D1054" i="24"/>
  <c r="C1054" i="24"/>
  <c r="B1055" i="24"/>
  <c r="E1052" i="18"/>
  <c r="C1053" i="18"/>
  <c r="B1054" i="18"/>
  <c r="A1053" i="18"/>
  <c r="D1053" i="18"/>
  <c r="E1055" i="28" l="1"/>
  <c r="D1056" i="28"/>
  <c r="C1056" i="28"/>
  <c r="E1055" i="25"/>
  <c r="D1056" i="25"/>
  <c r="C1056" i="25"/>
  <c r="A1056" i="28"/>
  <c r="B1057" i="28"/>
  <c r="B1057" i="25"/>
  <c r="A1056" i="25"/>
  <c r="C1055" i="24"/>
  <c r="D1055" i="24"/>
  <c r="A1054" i="24"/>
  <c r="E1054" i="24" s="1"/>
  <c r="B1056" i="24"/>
  <c r="E1053" i="18"/>
  <c r="C1054" i="18"/>
  <c r="D1054" i="18"/>
  <c r="A1054" i="18"/>
  <c r="B1055" i="18"/>
  <c r="E1056" i="28" l="1"/>
  <c r="D1057" i="28"/>
  <c r="C1057" i="28"/>
  <c r="E1056" i="25"/>
  <c r="D1057" i="25"/>
  <c r="C1057" i="25"/>
  <c r="B1058" i="28"/>
  <c r="A1057" i="28"/>
  <c r="A1057" i="25"/>
  <c r="B1058" i="25"/>
  <c r="D1056" i="24"/>
  <c r="C1056" i="24"/>
  <c r="A1055" i="24"/>
  <c r="E1055" i="24" s="1"/>
  <c r="A1056" i="24"/>
  <c r="B1057" i="24"/>
  <c r="E1054" i="18"/>
  <c r="C1055" i="18"/>
  <c r="A1055" i="18"/>
  <c r="B1056" i="18"/>
  <c r="D1055" i="18"/>
  <c r="E1057" i="28" l="1"/>
  <c r="D1058" i="28"/>
  <c r="C1058" i="28"/>
  <c r="E1057" i="25"/>
  <c r="D1058" i="25"/>
  <c r="C1058" i="25"/>
  <c r="B1059" i="28"/>
  <c r="A1058" i="28"/>
  <c r="A1058" i="25"/>
  <c r="B1059" i="25"/>
  <c r="E1056" i="24"/>
  <c r="D1057" i="24"/>
  <c r="C1057" i="24"/>
  <c r="A1057" i="24"/>
  <c r="B1058" i="24"/>
  <c r="E1055" i="18"/>
  <c r="C1056" i="18"/>
  <c r="D1056" i="18"/>
  <c r="A1056" i="18"/>
  <c r="B1057" i="18"/>
  <c r="E1058" i="28" l="1"/>
  <c r="D1059" i="28"/>
  <c r="C1059" i="28"/>
  <c r="E1058" i="25"/>
  <c r="D1059" i="25"/>
  <c r="C1059" i="25"/>
  <c r="A1059" i="28"/>
  <c r="B1060" i="28"/>
  <c r="B1060" i="25"/>
  <c r="A1059" i="25"/>
  <c r="E1057" i="24"/>
  <c r="C1058" i="24"/>
  <c r="D1058" i="24"/>
  <c r="B1059" i="24"/>
  <c r="E1056" i="18"/>
  <c r="C1057" i="18"/>
  <c r="B1058" i="18"/>
  <c r="A1057" i="18"/>
  <c r="D1057" i="18"/>
  <c r="E1059" i="28" l="1"/>
  <c r="D1060" i="28"/>
  <c r="C1060" i="28"/>
  <c r="E1059" i="25"/>
  <c r="D1060" i="25"/>
  <c r="C1060" i="25"/>
  <c r="A1060" i="28"/>
  <c r="B1061" i="28"/>
  <c r="A1060" i="25"/>
  <c r="B1061" i="25"/>
  <c r="D1059" i="24"/>
  <c r="C1059" i="24"/>
  <c r="A1058" i="24"/>
  <c r="E1058" i="24" s="1"/>
  <c r="B1060" i="24"/>
  <c r="E1057" i="18"/>
  <c r="C1058" i="18"/>
  <c r="B1059" i="18"/>
  <c r="D1058" i="18"/>
  <c r="A1058" i="18"/>
  <c r="E1060" i="28" l="1"/>
  <c r="D1061" i="28"/>
  <c r="C1061" i="28"/>
  <c r="E1060" i="25"/>
  <c r="D1061" i="25"/>
  <c r="C1061" i="25"/>
  <c r="B1062" i="28"/>
  <c r="A1061" i="28"/>
  <c r="A1061" i="25"/>
  <c r="B1062" i="25"/>
  <c r="D1060" i="24"/>
  <c r="C1060" i="24"/>
  <c r="B1061" i="24"/>
  <c r="A1059" i="24"/>
  <c r="E1059" i="24" s="1"/>
  <c r="E1058" i="18"/>
  <c r="C1059" i="18"/>
  <c r="A1059" i="18"/>
  <c r="B1060" i="18"/>
  <c r="D1059" i="18"/>
  <c r="E1061" i="28" l="1"/>
  <c r="D1062" i="28"/>
  <c r="C1062" i="28"/>
  <c r="E1061" i="25"/>
  <c r="D1062" i="25"/>
  <c r="C1062" i="25"/>
  <c r="B1063" i="28"/>
  <c r="A1062" i="28"/>
  <c r="A1062" i="25"/>
  <c r="B1063" i="25"/>
  <c r="D1061" i="24"/>
  <c r="C1061" i="24"/>
  <c r="B1062" i="24"/>
  <c r="A1060" i="24"/>
  <c r="E1060" i="24" s="1"/>
  <c r="E1059" i="18"/>
  <c r="C1060" i="18"/>
  <c r="D1060" i="18"/>
  <c r="A1060" i="18"/>
  <c r="B1061" i="18"/>
  <c r="E1062" i="28" l="1"/>
  <c r="D1063" i="28"/>
  <c r="C1063" i="28"/>
  <c r="E1062" i="25"/>
  <c r="D1063" i="25"/>
  <c r="C1063" i="25"/>
  <c r="A1063" i="28"/>
  <c r="B1064" i="28"/>
  <c r="B1064" i="25"/>
  <c r="A1063" i="25"/>
  <c r="D1062" i="24"/>
  <c r="C1062" i="24"/>
  <c r="B1063" i="24"/>
  <c r="A1061" i="24"/>
  <c r="E1061" i="24" s="1"/>
  <c r="E1060" i="18"/>
  <c r="C1061" i="18"/>
  <c r="B1062" i="18"/>
  <c r="D1061" i="18"/>
  <c r="A1061" i="18"/>
  <c r="E1063" i="28" l="1"/>
  <c r="D1064" i="28"/>
  <c r="C1064" i="28"/>
  <c r="E1063" i="25"/>
  <c r="D1064" i="25"/>
  <c r="C1064" i="25"/>
  <c r="A1064" i="28"/>
  <c r="B1065" i="28"/>
  <c r="B1065" i="25"/>
  <c r="A1064" i="25"/>
  <c r="C1063" i="24"/>
  <c r="D1063" i="24"/>
  <c r="A1062" i="24"/>
  <c r="E1062" i="24" s="1"/>
  <c r="B1064" i="24"/>
  <c r="E1061" i="18"/>
  <c r="C1062" i="18"/>
  <c r="B1063" i="18"/>
  <c r="D1062" i="18"/>
  <c r="A1062" i="18"/>
  <c r="E1064" i="28" l="1"/>
  <c r="D1065" i="28"/>
  <c r="C1065" i="28"/>
  <c r="E1064" i="25"/>
  <c r="D1065" i="25"/>
  <c r="C1065" i="25"/>
  <c r="B1066" i="28"/>
  <c r="A1065" i="28"/>
  <c r="A1065" i="25"/>
  <c r="B1066" i="25"/>
  <c r="D1064" i="24"/>
  <c r="C1064" i="24"/>
  <c r="B1065" i="24"/>
  <c r="A1064" i="24"/>
  <c r="A1063" i="24"/>
  <c r="E1063" i="24" s="1"/>
  <c r="E1062" i="18"/>
  <c r="C1063" i="18"/>
  <c r="A1063" i="18"/>
  <c r="B1064" i="18"/>
  <c r="D1063" i="18"/>
  <c r="E1065" i="28" l="1"/>
  <c r="D1066" i="28"/>
  <c r="C1066" i="28"/>
  <c r="E1065" i="25"/>
  <c r="D1066" i="25"/>
  <c r="C1066" i="25"/>
  <c r="B1067" i="28"/>
  <c r="A1066" i="28"/>
  <c r="A1066" i="25"/>
  <c r="B1067" i="25"/>
  <c r="E1064" i="24"/>
  <c r="D1065" i="24"/>
  <c r="C1065" i="24"/>
  <c r="B1066" i="24"/>
  <c r="E1063" i="18"/>
  <c r="C1064" i="18"/>
  <c r="D1064" i="18"/>
  <c r="A1064" i="18"/>
  <c r="B1065" i="18"/>
  <c r="E1066" i="28" l="1"/>
  <c r="D1067" i="28"/>
  <c r="C1067" i="28"/>
  <c r="E1066" i="25"/>
  <c r="D1067" i="25"/>
  <c r="C1067" i="25"/>
  <c r="A1067" i="28"/>
  <c r="B1068" i="28"/>
  <c r="B1068" i="25"/>
  <c r="A1067" i="25"/>
  <c r="C1066" i="24"/>
  <c r="D1066" i="24"/>
  <c r="A1065" i="24"/>
  <c r="E1065" i="24" s="1"/>
  <c r="B1067" i="24"/>
  <c r="E1064" i="18"/>
  <c r="C1065" i="18"/>
  <c r="B1066" i="18"/>
  <c r="D1065" i="18"/>
  <c r="A1065" i="18"/>
  <c r="E1067" i="28" l="1"/>
  <c r="D1068" i="28"/>
  <c r="C1068" i="28"/>
  <c r="E1067" i="25"/>
  <c r="D1068" i="25"/>
  <c r="C1068" i="25"/>
  <c r="A1068" i="28"/>
  <c r="B1069" i="28"/>
  <c r="A1068" i="25"/>
  <c r="B1069" i="25"/>
  <c r="C1067" i="24"/>
  <c r="D1067" i="24"/>
  <c r="B1068" i="24"/>
  <c r="A1066" i="24"/>
  <c r="E1066" i="24" s="1"/>
  <c r="E1065" i="18"/>
  <c r="C1066" i="18"/>
  <c r="B1067" i="18"/>
  <c r="D1066" i="18"/>
  <c r="A1066" i="18"/>
  <c r="E1068" i="28" l="1"/>
  <c r="D1069" i="28"/>
  <c r="C1069" i="28"/>
  <c r="E1068" i="25"/>
  <c r="D1069" i="25"/>
  <c r="C1069" i="25"/>
  <c r="B1070" i="28"/>
  <c r="A1069" i="28"/>
  <c r="A1069" i="25"/>
  <c r="E1069" i="25" s="1"/>
  <c r="B1070" i="25"/>
  <c r="D1068" i="24"/>
  <c r="C1068" i="24"/>
  <c r="B1069" i="24"/>
  <c r="A1067" i="24"/>
  <c r="E1067" i="24" s="1"/>
  <c r="E1066" i="18"/>
  <c r="C1067" i="18"/>
  <c r="A1067" i="18"/>
  <c r="B1068" i="18"/>
  <c r="D1067" i="18"/>
  <c r="E1069" i="28" l="1"/>
  <c r="D1070" i="28"/>
  <c r="C1070" i="28"/>
  <c r="D1070" i="25"/>
  <c r="C1070" i="25"/>
  <c r="B1071" i="28"/>
  <c r="A1070" i="28"/>
  <c r="A1070" i="25"/>
  <c r="E1070" i="25" s="1"/>
  <c r="B1071" i="25"/>
  <c r="C1069" i="24"/>
  <c r="D1069" i="24"/>
  <c r="A1068" i="24"/>
  <c r="E1068" i="24" s="1"/>
  <c r="B1070" i="24"/>
  <c r="E1067" i="18"/>
  <c r="C1068" i="18"/>
  <c r="D1068" i="18"/>
  <c r="A1068" i="18"/>
  <c r="B1069" i="18"/>
  <c r="E1070" i="28" l="1"/>
  <c r="D1071" i="28"/>
  <c r="C1071" i="28"/>
  <c r="D1071" i="25"/>
  <c r="C1071" i="25"/>
  <c r="A1071" i="28"/>
  <c r="B1072" i="28"/>
  <c r="B1072" i="25"/>
  <c r="A1071" i="25"/>
  <c r="D1070" i="24"/>
  <c r="C1070" i="24"/>
  <c r="A1069" i="24"/>
  <c r="E1069" i="24" s="1"/>
  <c r="B1071" i="24"/>
  <c r="E1068" i="18"/>
  <c r="C1069" i="18"/>
  <c r="B1070" i="18"/>
  <c r="D1069" i="18"/>
  <c r="A1069" i="18"/>
  <c r="E1071" i="28" l="1"/>
  <c r="D1072" i="28"/>
  <c r="C1072" i="28"/>
  <c r="E1071" i="25"/>
  <c r="D1072" i="25"/>
  <c r="C1072" i="25"/>
  <c r="A1072" i="28"/>
  <c r="B1073" i="28"/>
  <c r="B1073" i="25"/>
  <c r="A1072" i="25"/>
  <c r="C1071" i="24"/>
  <c r="D1071" i="24"/>
  <c r="B1072" i="24"/>
  <c r="A1070" i="24"/>
  <c r="E1070" i="24" s="1"/>
  <c r="E1069" i="18"/>
  <c r="C1070" i="18"/>
  <c r="B1071" i="18"/>
  <c r="D1070" i="18"/>
  <c r="A1070" i="18"/>
  <c r="E1072" i="28" l="1"/>
  <c r="D1073" i="28"/>
  <c r="C1073" i="28"/>
  <c r="E1072" i="25"/>
  <c r="D1073" i="25"/>
  <c r="C1073" i="25"/>
  <c r="B1074" i="28"/>
  <c r="A1073" i="28"/>
  <c r="A1073" i="25"/>
  <c r="E1073" i="25" s="1"/>
  <c r="B1074" i="25"/>
  <c r="D1072" i="24"/>
  <c r="C1072" i="24"/>
  <c r="B1073" i="24"/>
  <c r="A1071" i="24"/>
  <c r="E1071" i="24" s="1"/>
  <c r="E1070" i="18"/>
  <c r="C1071" i="18"/>
  <c r="A1071" i="18"/>
  <c r="B1072" i="18"/>
  <c r="D1071" i="18"/>
  <c r="E1073" i="28" l="1"/>
  <c r="D1074" i="28"/>
  <c r="C1074" i="28"/>
  <c r="D1074" i="25"/>
  <c r="C1074" i="25"/>
  <c r="B1075" i="28"/>
  <c r="A1074" i="28"/>
  <c r="A1074" i="25"/>
  <c r="E1074" i="25" s="1"/>
  <c r="B1075" i="25"/>
  <c r="D1073" i="24"/>
  <c r="C1073" i="24"/>
  <c r="A1072" i="24"/>
  <c r="E1072" i="24" s="1"/>
  <c r="B1074" i="24"/>
  <c r="E1071" i="18"/>
  <c r="C1072" i="18"/>
  <c r="D1072" i="18"/>
  <c r="A1072" i="18"/>
  <c r="B1073" i="18"/>
  <c r="E1074" i="28" l="1"/>
  <c r="D1075" i="28"/>
  <c r="C1075" i="28"/>
  <c r="D1075" i="25"/>
  <c r="C1075" i="25"/>
  <c r="A1075" i="28"/>
  <c r="E1075" i="28" s="1"/>
  <c r="B1076" i="28"/>
  <c r="B1076" i="25"/>
  <c r="A1075" i="25"/>
  <c r="E1075" i="25" s="1"/>
  <c r="D1074" i="24"/>
  <c r="C1074" i="24"/>
  <c r="A1074" i="24"/>
  <c r="B1075" i="24"/>
  <c r="A1073" i="24"/>
  <c r="E1073" i="24" s="1"/>
  <c r="E1072" i="18"/>
  <c r="C1073" i="18"/>
  <c r="B1074" i="18"/>
  <c r="D1073" i="18"/>
  <c r="A1073" i="18"/>
  <c r="D1076" i="28" l="1"/>
  <c r="C1076" i="28"/>
  <c r="D1076" i="25"/>
  <c r="C1076" i="25"/>
  <c r="A1076" i="28"/>
  <c r="B1077" i="28"/>
  <c r="A1076" i="25"/>
  <c r="B1077" i="25"/>
  <c r="E1074" i="24"/>
  <c r="D1075" i="24"/>
  <c r="C1075" i="24"/>
  <c r="B1076" i="24"/>
  <c r="E1073" i="18"/>
  <c r="C1074" i="18"/>
  <c r="B1075" i="18"/>
  <c r="D1074" i="18"/>
  <c r="A1074" i="18"/>
  <c r="E1076" i="28" l="1"/>
  <c r="D1077" i="28"/>
  <c r="C1077" i="28"/>
  <c r="E1076" i="25"/>
  <c r="D1077" i="25"/>
  <c r="C1077" i="25"/>
  <c r="B1078" i="28"/>
  <c r="A1077" i="28"/>
  <c r="A1077" i="25"/>
  <c r="E1077" i="25" s="1"/>
  <c r="B1078" i="25"/>
  <c r="D1076" i="24"/>
  <c r="C1076" i="24"/>
  <c r="A1075" i="24"/>
  <c r="E1075" i="24" s="1"/>
  <c r="B1077" i="24"/>
  <c r="E1074" i="18"/>
  <c r="C1075" i="18"/>
  <c r="A1075" i="18"/>
  <c r="B1076" i="18"/>
  <c r="D1075" i="18"/>
  <c r="E1077" i="28" l="1"/>
  <c r="D1078" i="28"/>
  <c r="C1078" i="28"/>
  <c r="D1078" i="25"/>
  <c r="C1078" i="25"/>
  <c r="B1079" i="28"/>
  <c r="A1078" i="28"/>
  <c r="A1078" i="25"/>
  <c r="B1079" i="25"/>
  <c r="D1077" i="24"/>
  <c r="C1077" i="24"/>
  <c r="A1076" i="24"/>
  <c r="E1076" i="24" s="1"/>
  <c r="B1078" i="24"/>
  <c r="E1075" i="18"/>
  <c r="C1076" i="18"/>
  <c r="D1076" i="18"/>
  <c r="A1076" i="18"/>
  <c r="B1077" i="18"/>
  <c r="E1078" i="28" l="1"/>
  <c r="D1079" i="28"/>
  <c r="C1079" i="28"/>
  <c r="E1078" i="25"/>
  <c r="D1079" i="25"/>
  <c r="C1079" i="25"/>
  <c r="A1079" i="28"/>
  <c r="B1080" i="28"/>
  <c r="B1080" i="25"/>
  <c r="A1079" i="25"/>
  <c r="C1078" i="24"/>
  <c r="D1078" i="24"/>
  <c r="A1077" i="24"/>
  <c r="E1077" i="24" s="1"/>
  <c r="B1079" i="24"/>
  <c r="E1076" i="18"/>
  <c r="C1077" i="18"/>
  <c r="B1078" i="18"/>
  <c r="D1077" i="18"/>
  <c r="A1077" i="18"/>
  <c r="E1079" i="28" l="1"/>
  <c r="D1080" i="28"/>
  <c r="C1080" i="28"/>
  <c r="E1079" i="25"/>
  <c r="D1080" i="25"/>
  <c r="C1080" i="25"/>
  <c r="A1080" i="28"/>
  <c r="B1081" i="28"/>
  <c r="B1081" i="25"/>
  <c r="A1080" i="25"/>
  <c r="C1079" i="24"/>
  <c r="D1079" i="24"/>
  <c r="B1080" i="24"/>
  <c r="A1078" i="24"/>
  <c r="E1078" i="24" s="1"/>
  <c r="E1077" i="18"/>
  <c r="C1078" i="18"/>
  <c r="B1079" i="18"/>
  <c r="D1078" i="18"/>
  <c r="A1078" i="18"/>
  <c r="E1080" i="28" l="1"/>
  <c r="D1081" i="28"/>
  <c r="C1081" i="28"/>
  <c r="E1080" i="25"/>
  <c r="D1081" i="25"/>
  <c r="C1081" i="25"/>
  <c r="B1082" i="28"/>
  <c r="A1081" i="28"/>
  <c r="A1081" i="25"/>
  <c r="B1082" i="25"/>
  <c r="D1080" i="24"/>
  <c r="C1080" i="24"/>
  <c r="A1079" i="24"/>
  <c r="E1079" i="24" s="1"/>
  <c r="B1081" i="24"/>
  <c r="E1078" i="18"/>
  <c r="C1079" i="18"/>
  <c r="A1079" i="18"/>
  <c r="B1080" i="18"/>
  <c r="D1079" i="18"/>
  <c r="E1081" i="28" l="1"/>
  <c r="D1082" i="28"/>
  <c r="C1082" i="28"/>
  <c r="E1081" i="25"/>
  <c r="D1082" i="25"/>
  <c r="C1082" i="25"/>
  <c r="B1083" i="28"/>
  <c r="A1082" i="28"/>
  <c r="A1082" i="25"/>
  <c r="B1083" i="25"/>
  <c r="D1081" i="24"/>
  <c r="C1081" i="24"/>
  <c r="B1082" i="24"/>
  <c r="A1080" i="24"/>
  <c r="E1080" i="24" s="1"/>
  <c r="E1079" i="18"/>
  <c r="C1080" i="18"/>
  <c r="D1080" i="18"/>
  <c r="A1080" i="18"/>
  <c r="B1081" i="18"/>
  <c r="E1082" i="28" l="1"/>
  <c r="D1083" i="28"/>
  <c r="C1083" i="28"/>
  <c r="E1082" i="25"/>
  <c r="D1083" i="25"/>
  <c r="C1083" i="25"/>
  <c r="A1083" i="28"/>
  <c r="B1084" i="28"/>
  <c r="B1084" i="25"/>
  <c r="A1083" i="25"/>
  <c r="D1082" i="24"/>
  <c r="C1082" i="24"/>
  <c r="B1083" i="24"/>
  <c r="A1081" i="24"/>
  <c r="E1081" i="24" s="1"/>
  <c r="E1080" i="18"/>
  <c r="C1081" i="18"/>
  <c r="B1082" i="18"/>
  <c r="D1081" i="18"/>
  <c r="A1081" i="18"/>
  <c r="E1083" i="28" l="1"/>
  <c r="D1084" i="28"/>
  <c r="C1084" i="28"/>
  <c r="E1083" i="25"/>
  <c r="D1084" i="25"/>
  <c r="C1084" i="25"/>
  <c r="A1084" i="28"/>
  <c r="B1085" i="28"/>
  <c r="A1084" i="25"/>
  <c r="B1085" i="25"/>
  <c r="C1083" i="24"/>
  <c r="D1083" i="24"/>
  <c r="B1084" i="24"/>
  <c r="A1082" i="24"/>
  <c r="E1082" i="24" s="1"/>
  <c r="E1081" i="18"/>
  <c r="C1082" i="18"/>
  <c r="B1083" i="18"/>
  <c r="D1082" i="18"/>
  <c r="A1082" i="18"/>
  <c r="E1084" i="28" l="1"/>
  <c r="D1085" i="28"/>
  <c r="C1085" i="28"/>
  <c r="E1084" i="25"/>
  <c r="D1085" i="25"/>
  <c r="C1085" i="25"/>
  <c r="B1086" i="28"/>
  <c r="A1085" i="28"/>
  <c r="A1085" i="25"/>
  <c r="B1086" i="25"/>
  <c r="D1084" i="24"/>
  <c r="C1084" i="24"/>
  <c r="A1083" i="24"/>
  <c r="E1083" i="24" s="1"/>
  <c r="B1085" i="24"/>
  <c r="E1082" i="18"/>
  <c r="C1083" i="18"/>
  <c r="A1083" i="18"/>
  <c r="B1084" i="18"/>
  <c r="D1083" i="18"/>
  <c r="E1085" i="28" l="1"/>
  <c r="D1086" i="28"/>
  <c r="C1086" i="28"/>
  <c r="E1085" i="25"/>
  <c r="D1086" i="25"/>
  <c r="C1086" i="25"/>
  <c r="B1087" i="28"/>
  <c r="A1086" i="28"/>
  <c r="A1086" i="25"/>
  <c r="B1087" i="25"/>
  <c r="C1085" i="24"/>
  <c r="D1085" i="24"/>
  <c r="A1085" i="24"/>
  <c r="B1086" i="24"/>
  <c r="A1084" i="24"/>
  <c r="E1084" i="24" s="1"/>
  <c r="E1083" i="18"/>
  <c r="C1084" i="18"/>
  <c r="D1084" i="18"/>
  <c r="A1084" i="18"/>
  <c r="B1085" i="18"/>
  <c r="E1086" i="28" l="1"/>
  <c r="D1087" i="28"/>
  <c r="C1087" i="28"/>
  <c r="E1086" i="25"/>
  <c r="D1087" i="25"/>
  <c r="C1087" i="25"/>
  <c r="A1087" i="28"/>
  <c r="E1087" i="28" s="1"/>
  <c r="B1088" i="28"/>
  <c r="B1088" i="25"/>
  <c r="A1087" i="25"/>
  <c r="E1085" i="24"/>
  <c r="D1086" i="24"/>
  <c r="C1086" i="24"/>
  <c r="B1087" i="24"/>
  <c r="E1084" i="18"/>
  <c r="C1085" i="18"/>
  <c r="B1086" i="18"/>
  <c r="D1085" i="18"/>
  <c r="A1085" i="18"/>
  <c r="D1088" i="28" l="1"/>
  <c r="C1088" i="28"/>
  <c r="E1087" i="25"/>
  <c r="D1088" i="25"/>
  <c r="C1088" i="25"/>
  <c r="B1089" i="28"/>
  <c r="A1088" i="28"/>
  <c r="B1089" i="25"/>
  <c r="A1088" i="25"/>
  <c r="C1087" i="24"/>
  <c r="D1087" i="24"/>
  <c r="B1088" i="24"/>
  <c r="A1086" i="24"/>
  <c r="E1086" i="24" s="1"/>
  <c r="E1085" i="18"/>
  <c r="C1086" i="18"/>
  <c r="B1087" i="18"/>
  <c r="D1086" i="18"/>
  <c r="A1086" i="18"/>
  <c r="E1088" i="28" l="1"/>
  <c r="D1089" i="28"/>
  <c r="C1089" i="28"/>
  <c r="E1088" i="25"/>
  <c r="D1089" i="25"/>
  <c r="C1089" i="25"/>
  <c r="B1090" i="28"/>
  <c r="A1089" i="28"/>
  <c r="A1089" i="25"/>
  <c r="B1090" i="25"/>
  <c r="D1088" i="24"/>
  <c r="C1088" i="24"/>
  <c r="B1089" i="24"/>
  <c r="A1087" i="24"/>
  <c r="E1087" i="24" s="1"/>
  <c r="E1086" i="18"/>
  <c r="C1087" i="18"/>
  <c r="A1087" i="18"/>
  <c r="B1088" i="18"/>
  <c r="D1087" i="18"/>
  <c r="E1089" i="28" l="1"/>
  <c r="D1090" i="28"/>
  <c r="C1090" i="28"/>
  <c r="E1089" i="25"/>
  <c r="D1090" i="25"/>
  <c r="C1090" i="25"/>
  <c r="B1091" i="28"/>
  <c r="A1090" i="28"/>
  <c r="A1090" i="25"/>
  <c r="B1091" i="25"/>
  <c r="D1089" i="24"/>
  <c r="C1089" i="24"/>
  <c r="B1090" i="24"/>
  <c r="A1088" i="24"/>
  <c r="E1088" i="24" s="1"/>
  <c r="E1087" i="18"/>
  <c r="C1088" i="18"/>
  <c r="D1088" i="18"/>
  <c r="A1088" i="18"/>
  <c r="B1089" i="18"/>
  <c r="E1090" i="28" l="1"/>
  <c r="D1091" i="28"/>
  <c r="C1091" i="28"/>
  <c r="E1090" i="25"/>
  <c r="D1091" i="25"/>
  <c r="C1091" i="25"/>
  <c r="A1091" i="28"/>
  <c r="B1092" i="28"/>
  <c r="B1092" i="25"/>
  <c r="A1091" i="25"/>
  <c r="C1090" i="24"/>
  <c r="D1090" i="24"/>
  <c r="A1089" i="24"/>
  <c r="E1089" i="24" s="1"/>
  <c r="B1091" i="24"/>
  <c r="E1088" i="18"/>
  <c r="C1089" i="18"/>
  <c r="B1090" i="18"/>
  <c r="D1089" i="18"/>
  <c r="A1089" i="18"/>
  <c r="E1091" i="28" l="1"/>
  <c r="D1092" i="28"/>
  <c r="C1092" i="28"/>
  <c r="E1091" i="25"/>
  <c r="D1092" i="25"/>
  <c r="C1092" i="25"/>
  <c r="A1092" i="28"/>
  <c r="B1093" i="28"/>
  <c r="A1092" i="25"/>
  <c r="E1092" i="25" s="1"/>
  <c r="B1093" i="25"/>
  <c r="D1091" i="24"/>
  <c r="C1091" i="24"/>
  <c r="A1090" i="24"/>
  <c r="E1090" i="24" s="1"/>
  <c r="B1092" i="24"/>
  <c r="A1091" i="24"/>
  <c r="E1089" i="18"/>
  <c r="C1090" i="18"/>
  <c r="B1091" i="18"/>
  <c r="D1090" i="18"/>
  <c r="A1090" i="18"/>
  <c r="E1092" i="28" l="1"/>
  <c r="D1093" i="28"/>
  <c r="C1093" i="28"/>
  <c r="D1093" i="25"/>
  <c r="C1093" i="25"/>
  <c r="B1094" i="28"/>
  <c r="A1093" i="28"/>
  <c r="A1093" i="25"/>
  <c r="E1093" i="25" s="1"/>
  <c r="B1094" i="25"/>
  <c r="E1091" i="24"/>
  <c r="D1092" i="24"/>
  <c r="C1092" i="24"/>
  <c r="B1093" i="24"/>
  <c r="E1090" i="18"/>
  <c r="C1091" i="18"/>
  <c r="A1091" i="18"/>
  <c r="B1092" i="18"/>
  <c r="D1091" i="18"/>
  <c r="E1093" i="28" l="1"/>
  <c r="D1094" i="28"/>
  <c r="C1094" i="28"/>
  <c r="D1094" i="25"/>
  <c r="C1094" i="25"/>
  <c r="B1095" i="28"/>
  <c r="A1094" i="28"/>
  <c r="A1094" i="25"/>
  <c r="B1095" i="25"/>
  <c r="D1093" i="24"/>
  <c r="C1093" i="24"/>
  <c r="B1094" i="24"/>
  <c r="A1092" i="24"/>
  <c r="E1092" i="24" s="1"/>
  <c r="E1091" i="18"/>
  <c r="C1092" i="18"/>
  <c r="D1092" i="18"/>
  <c r="A1092" i="18"/>
  <c r="B1093" i="18"/>
  <c r="E1094" i="28" l="1"/>
  <c r="D1095" i="28"/>
  <c r="C1095" i="28"/>
  <c r="E1094" i="25"/>
  <c r="D1095" i="25"/>
  <c r="C1095" i="25"/>
  <c r="A1095" i="28"/>
  <c r="B1096" i="28"/>
  <c r="B1096" i="25"/>
  <c r="A1095" i="25"/>
  <c r="D1094" i="24"/>
  <c r="C1094" i="24"/>
  <c r="A1093" i="24"/>
  <c r="E1093" i="24" s="1"/>
  <c r="B1095" i="24"/>
  <c r="E1092" i="18"/>
  <c r="C1093" i="18"/>
  <c r="B1094" i="18"/>
  <c r="D1093" i="18"/>
  <c r="A1093" i="18"/>
  <c r="E1095" i="28" l="1"/>
  <c r="D1096" i="28"/>
  <c r="C1096" i="28"/>
  <c r="E1095" i="25"/>
  <c r="D1096" i="25"/>
  <c r="C1096" i="25"/>
  <c r="A1096" i="28"/>
  <c r="B1097" i="28"/>
  <c r="B1097" i="25"/>
  <c r="A1096" i="25"/>
  <c r="C1095" i="24"/>
  <c r="D1095" i="24"/>
  <c r="A1094" i="24"/>
  <c r="E1094" i="24" s="1"/>
  <c r="B1096" i="24"/>
  <c r="E1093" i="18"/>
  <c r="C1094" i="18"/>
  <c r="B1095" i="18"/>
  <c r="D1094" i="18"/>
  <c r="A1094" i="18"/>
  <c r="E1096" i="28" l="1"/>
  <c r="D1097" i="28"/>
  <c r="C1097" i="28"/>
  <c r="E1096" i="25"/>
  <c r="D1097" i="25"/>
  <c r="C1097" i="25"/>
  <c r="B1098" i="28"/>
  <c r="A1097" i="28"/>
  <c r="A1097" i="25"/>
  <c r="B1098" i="25"/>
  <c r="D1096" i="24"/>
  <c r="C1096" i="24"/>
  <c r="B1097" i="24"/>
  <c r="A1095" i="24"/>
  <c r="E1095" i="24" s="1"/>
  <c r="E1094" i="18"/>
  <c r="C1095" i="18"/>
  <c r="A1095" i="18"/>
  <c r="B1096" i="18"/>
  <c r="D1095" i="18"/>
  <c r="E1097" i="28" l="1"/>
  <c r="D1098" i="28"/>
  <c r="C1098" i="28"/>
  <c r="E1097" i="25"/>
  <c r="D1098" i="25"/>
  <c r="C1098" i="25"/>
  <c r="B1099" i="28"/>
  <c r="A1098" i="28"/>
  <c r="A1098" i="25"/>
  <c r="E1098" i="25" s="1"/>
  <c r="B1099" i="25"/>
  <c r="D1097" i="24"/>
  <c r="C1097" i="24"/>
  <c r="A1096" i="24"/>
  <c r="E1096" i="24" s="1"/>
  <c r="B1098" i="24"/>
  <c r="E1095" i="18"/>
  <c r="C1096" i="18"/>
  <c r="D1096" i="18"/>
  <c r="A1096" i="18"/>
  <c r="B1097" i="18"/>
  <c r="E1098" i="28" l="1"/>
  <c r="D1099" i="28"/>
  <c r="C1099" i="28"/>
  <c r="D1099" i="25"/>
  <c r="C1099" i="25"/>
  <c r="A1099" i="28"/>
  <c r="B1100" i="28"/>
  <c r="B1100" i="25"/>
  <c r="A1099" i="25"/>
  <c r="E1099" i="25" s="1"/>
  <c r="D1098" i="24"/>
  <c r="C1098" i="24"/>
  <c r="B1099" i="24"/>
  <c r="A1097" i="24"/>
  <c r="E1097" i="24" s="1"/>
  <c r="E1096" i="18"/>
  <c r="C1097" i="18"/>
  <c r="B1098" i="18"/>
  <c r="D1097" i="18"/>
  <c r="A1097" i="18"/>
  <c r="E1099" i="28" l="1"/>
  <c r="D1100" i="28"/>
  <c r="C1100" i="28"/>
  <c r="D1100" i="25"/>
  <c r="C1100" i="25"/>
  <c r="A1100" i="28"/>
  <c r="B1101" i="28"/>
  <c r="A1100" i="25"/>
  <c r="B1101" i="25"/>
  <c r="C1099" i="24"/>
  <c r="D1099" i="24"/>
  <c r="B1100" i="24"/>
  <c r="A1098" i="24"/>
  <c r="E1098" i="24" s="1"/>
  <c r="E1097" i="18"/>
  <c r="C1098" i="18"/>
  <c r="B1099" i="18"/>
  <c r="D1098" i="18"/>
  <c r="A1098" i="18"/>
  <c r="E1100" i="28" l="1"/>
  <c r="D1101" i="28"/>
  <c r="C1101" i="28"/>
  <c r="E1100" i="25"/>
  <c r="D1101" i="25"/>
  <c r="C1101" i="25"/>
  <c r="B1102" i="28"/>
  <c r="A1101" i="28"/>
  <c r="A1101" i="25"/>
  <c r="E1101" i="25" s="1"/>
  <c r="B1102" i="25"/>
  <c r="D1100" i="24"/>
  <c r="C1100" i="24"/>
  <c r="A1099" i="24"/>
  <c r="E1099" i="24" s="1"/>
  <c r="B1101" i="24"/>
  <c r="E1098" i="18"/>
  <c r="C1099" i="18"/>
  <c r="A1099" i="18"/>
  <c r="B1100" i="18"/>
  <c r="D1099" i="18"/>
  <c r="E1101" i="28" l="1"/>
  <c r="D1102" i="28"/>
  <c r="C1102" i="28"/>
  <c r="D1102" i="25"/>
  <c r="C1102" i="25"/>
  <c r="B1103" i="28"/>
  <c r="A1102" i="28"/>
  <c r="A1102" i="25"/>
  <c r="B1103" i="25"/>
  <c r="C1101" i="24"/>
  <c r="D1101" i="24"/>
  <c r="A1100" i="24"/>
  <c r="E1100" i="24" s="1"/>
  <c r="B1102" i="24"/>
  <c r="E1099" i="18"/>
  <c r="C1100" i="18"/>
  <c r="D1100" i="18"/>
  <c r="A1100" i="18"/>
  <c r="B1101" i="18"/>
  <c r="E1102" i="28" l="1"/>
  <c r="D1103" i="28"/>
  <c r="C1103" i="28"/>
  <c r="E1102" i="25"/>
  <c r="D1103" i="25"/>
  <c r="C1103" i="25"/>
  <c r="A1103" i="28"/>
  <c r="B1104" i="28"/>
  <c r="B1104" i="25"/>
  <c r="A1103" i="25"/>
  <c r="E1103" i="25" s="1"/>
  <c r="D1102" i="24"/>
  <c r="C1102" i="24"/>
  <c r="A1101" i="24"/>
  <c r="E1101" i="24" s="1"/>
  <c r="B1103" i="24"/>
  <c r="E1100" i="18"/>
  <c r="C1101" i="18"/>
  <c r="B1102" i="18"/>
  <c r="D1101" i="18"/>
  <c r="A1101" i="18"/>
  <c r="E1103" i="28" l="1"/>
  <c r="D1104" i="28"/>
  <c r="C1104" i="28"/>
  <c r="D1104" i="25"/>
  <c r="C1104" i="25"/>
  <c r="A1104" i="28"/>
  <c r="B1105" i="28"/>
  <c r="B1105" i="25"/>
  <c r="A1104" i="25"/>
  <c r="E1104" i="25" s="1"/>
  <c r="C1103" i="24"/>
  <c r="D1103" i="24"/>
  <c r="B1104" i="24"/>
  <c r="A1103" i="24"/>
  <c r="A1102" i="24"/>
  <c r="E1102" i="24" s="1"/>
  <c r="E1101" i="18"/>
  <c r="C1102" i="18"/>
  <c r="B1103" i="18"/>
  <c r="D1102" i="18"/>
  <c r="A1102" i="18"/>
  <c r="E1104" i="28" l="1"/>
  <c r="D1105" i="28"/>
  <c r="C1105" i="28"/>
  <c r="D1105" i="25"/>
  <c r="C1105" i="25"/>
  <c r="B1106" i="28"/>
  <c r="A1105" i="28"/>
  <c r="A1105" i="25"/>
  <c r="B1106" i="25"/>
  <c r="E1103" i="24"/>
  <c r="D1104" i="24"/>
  <c r="C1104" i="24"/>
  <c r="B1105" i="24"/>
  <c r="E1102" i="18"/>
  <c r="C1103" i="18"/>
  <c r="A1103" i="18"/>
  <c r="B1104" i="18"/>
  <c r="D1103" i="18"/>
  <c r="E1105" i="28" l="1"/>
  <c r="D1106" i="28"/>
  <c r="C1106" i="28"/>
  <c r="E1105" i="25"/>
  <c r="D1106" i="25"/>
  <c r="C1106" i="25"/>
  <c r="B1107" i="28"/>
  <c r="A1106" i="28"/>
  <c r="A1106" i="25"/>
  <c r="B1107" i="25"/>
  <c r="D1105" i="24"/>
  <c r="C1105" i="24"/>
  <c r="A1105" i="24" s="1"/>
  <c r="B1106" i="24"/>
  <c r="A1104" i="24"/>
  <c r="E1104" i="24" s="1"/>
  <c r="E1103" i="18"/>
  <c r="C1104" i="18"/>
  <c r="D1104" i="18"/>
  <c r="A1104" i="18"/>
  <c r="B1105" i="18"/>
  <c r="E1106" i="28" l="1"/>
  <c r="D1107" i="28"/>
  <c r="C1107" i="28"/>
  <c r="E1106" i="25"/>
  <c r="D1107" i="25"/>
  <c r="C1107" i="25"/>
  <c r="A1107" i="28"/>
  <c r="B1108" i="28"/>
  <c r="B1108" i="25"/>
  <c r="A1107" i="25"/>
  <c r="E1105" i="24"/>
  <c r="C1106" i="24"/>
  <c r="D1106" i="24"/>
  <c r="B1107" i="24"/>
  <c r="E1104" i="18"/>
  <c r="C1105" i="18"/>
  <c r="B1106" i="18"/>
  <c r="D1105" i="18"/>
  <c r="A1105" i="18"/>
  <c r="E1107" i="28" l="1"/>
  <c r="D1108" i="28"/>
  <c r="C1108" i="28"/>
  <c r="E1107" i="25"/>
  <c r="D1108" i="25"/>
  <c r="C1108" i="25"/>
  <c r="A1108" i="28"/>
  <c r="E1108" i="28" s="1"/>
  <c r="B1109" i="28"/>
  <c r="B1109" i="25"/>
  <c r="A1108" i="25"/>
  <c r="D1107" i="24"/>
  <c r="C1107" i="24"/>
  <c r="A1107" i="24"/>
  <c r="E1107" i="24" s="1"/>
  <c r="B1108" i="24"/>
  <c r="A1106" i="24"/>
  <c r="E1106" i="24" s="1"/>
  <c r="E1105" i="18"/>
  <c r="C1106" i="18"/>
  <c r="B1107" i="18"/>
  <c r="D1106" i="18"/>
  <c r="A1106" i="18"/>
  <c r="D1109" i="28" l="1"/>
  <c r="C1109" i="28"/>
  <c r="E1108" i="25"/>
  <c r="D1109" i="25"/>
  <c r="C1109" i="25"/>
  <c r="B1110" i="28"/>
  <c r="A1109" i="28"/>
  <c r="E1109" i="28" s="1"/>
  <c r="A1109" i="25"/>
  <c r="B1110" i="25"/>
  <c r="D1108" i="24"/>
  <c r="C1108" i="24"/>
  <c r="B1109" i="24"/>
  <c r="E1106" i="18"/>
  <c r="C1107" i="18"/>
  <c r="A1107" i="18"/>
  <c r="B1108" i="18"/>
  <c r="D1107" i="18"/>
  <c r="D1110" i="28" l="1"/>
  <c r="C1110" i="28"/>
  <c r="E1109" i="25"/>
  <c r="D1110" i="25"/>
  <c r="C1110" i="25"/>
  <c r="B1111" i="28"/>
  <c r="A1110" i="28"/>
  <c r="E1110" i="28" s="1"/>
  <c r="A1110" i="25"/>
  <c r="B1111" i="25"/>
  <c r="D1109" i="24"/>
  <c r="C1109" i="24"/>
  <c r="A1108" i="24"/>
  <c r="E1108" i="24" s="1"/>
  <c r="B1110" i="24"/>
  <c r="A1109" i="24"/>
  <c r="E1107" i="18"/>
  <c r="C1108" i="18"/>
  <c r="D1108" i="18"/>
  <c r="A1108" i="18"/>
  <c r="B1109" i="18"/>
  <c r="D1111" i="28" l="1"/>
  <c r="C1111" i="28"/>
  <c r="E1110" i="25"/>
  <c r="D1111" i="25"/>
  <c r="C1111" i="25"/>
  <c r="A1111" i="28"/>
  <c r="B1112" i="28"/>
  <c r="B1112" i="25"/>
  <c r="A1111" i="25"/>
  <c r="E1111" i="25" s="1"/>
  <c r="E1109" i="24"/>
  <c r="D1110" i="24"/>
  <c r="C1110" i="24"/>
  <c r="B1111" i="24"/>
  <c r="E1108" i="18"/>
  <c r="C1109" i="18"/>
  <c r="B1110" i="18"/>
  <c r="D1109" i="18"/>
  <c r="A1109" i="18"/>
  <c r="E1111" i="28" l="1"/>
  <c r="D1112" i="28"/>
  <c r="C1112" i="28"/>
  <c r="D1112" i="25"/>
  <c r="C1112" i="25"/>
  <c r="A1112" i="28"/>
  <c r="B1113" i="28"/>
  <c r="B1113" i="25"/>
  <c r="A1112" i="25"/>
  <c r="E1112" i="25" s="1"/>
  <c r="C1111" i="24"/>
  <c r="D1111" i="24"/>
  <c r="B1112" i="24"/>
  <c r="A1110" i="24"/>
  <c r="E1110" i="24" s="1"/>
  <c r="E1109" i="18"/>
  <c r="C1110" i="18"/>
  <c r="B1111" i="18"/>
  <c r="D1110" i="18"/>
  <c r="A1110" i="18"/>
  <c r="E1112" i="28" l="1"/>
  <c r="D1113" i="28"/>
  <c r="C1113" i="28"/>
  <c r="D1113" i="25"/>
  <c r="C1113" i="25"/>
  <c r="B1114" i="28"/>
  <c r="A1113" i="28"/>
  <c r="E1113" i="28" s="1"/>
  <c r="A1113" i="25"/>
  <c r="B1114" i="25"/>
  <c r="D1112" i="24"/>
  <c r="C1112" i="24"/>
  <c r="A1111" i="24"/>
  <c r="E1111" i="24" s="1"/>
  <c r="B1113" i="24"/>
  <c r="E1110" i="18"/>
  <c r="C1111" i="18"/>
  <c r="A1111" i="18"/>
  <c r="B1112" i="18"/>
  <c r="D1111" i="18"/>
  <c r="D1114" i="28" l="1"/>
  <c r="C1114" i="28"/>
  <c r="E1113" i="25"/>
  <c r="D1114" i="25"/>
  <c r="C1114" i="25"/>
  <c r="B1115" i="28"/>
  <c r="A1114" i="28"/>
  <c r="A1114" i="25"/>
  <c r="B1115" i="25"/>
  <c r="D1113" i="24"/>
  <c r="C1113" i="24"/>
  <c r="B1114" i="24"/>
  <c r="A1112" i="24"/>
  <c r="E1112" i="24" s="1"/>
  <c r="E1111" i="18"/>
  <c r="C1112" i="18"/>
  <c r="D1112" i="18"/>
  <c r="A1112" i="18"/>
  <c r="B1113" i="18"/>
  <c r="E1114" i="28" l="1"/>
  <c r="D1115" i="28"/>
  <c r="C1115" i="28"/>
  <c r="E1114" i="25"/>
  <c r="D1115" i="25"/>
  <c r="C1115" i="25"/>
  <c r="A1115" i="28"/>
  <c r="B1116" i="28"/>
  <c r="B1116" i="25"/>
  <c r="A1115" i="25"/>
  <c r="D1114" i="24"/>
  <c r="C1114" i="24"/>
  <c r="A1113" i="24"/>
  <c r="E1113" i="24" s="1"/>
  <c r="B1115" i="24"/>
  <c r="E1112" i="18"/>
  <c r="C1113" i="18"/>
  <c r="B1114" i="18"/>
  <c r="D1113" i="18"/>
  <c r="A1113" i="18"/>
  <c r="E1115" i="28" l="1"/>
  <c r="D1116" i="28"/>
  <c r="C1116" i="28"/>
  <c r="E1115" i="25"/>
  <c r="D1116" i="25"/>
  <c r="C1116" i="25"/>
  <c r="A1116" i="28"/>
  <c r="B1117" i="28"/>
  <c r="B1117" i="25"/>
  <c r="A1116" i="25"/>
  <c r="C1115" i="24"/>
  <c r="D1115" i="24"/>
  <c r="A1115" i="24"/>
  <c r="B1116" i="24"/>
  <c r="A1114" i="24"/>
  <c r="E1114" i="24" s="1"/>
  <c r="E1113" i="18"/>
  <c r="C1114" i="18"/>
  <c r="B1115" i="18"/>
  <c r="D1114" i="18"/>
  <c r="A1114" i="18"/>
  <c r="E1116" i="28" l="1"/>
  <c r="D1117" i="28"/>
  <c r="C1117" i="28"/>
  <c r="E1116" i="25"/>
  <c r="D1117" i="25"/>
  <c r="C1117" i="25"/>
  <c r="B1118" i="28"/>
  <c r="A1117" i="28"/>
  <c r="A1117" i="25"/>
  <c r="B1118" i="25"/>
  <c r="E1115" i="24"/>
  <c r="D1116" i="24"/>
  <c r="C1116" i="24"/>
  <c r="B1117" i="24"/>
  <c r="E1114" i="18"/>
  <c r="C1115" i="18"/>
  <c r="A1115" i="18"/>
  <c r="B1116" i="18"/>
  <c r="D1115" i="18"/>
  <c r="E1117" i="28" l="1"/>
  <c r="D1118" i="28"/>
  <c r="C1118" i="28"/>
  <c r="E1117" i="25"/>
  <c r="D1118" i="25"/>
  <c r="C1118" i="25"/>
  <c r="B1119" i="28"/>
  <c r="A1118" i="28"/>
  <c r="A1118" i="25"/>
  <c r="B1119" i="25"/>
  <c r="D1117" i="24"/>
  <c r="C1117" i="24"/>
  <c r="A1116" i="24"/>
  <c r="E1116" i="24" s="1"/>
  <c r="B1118" i="24"/>
  <c r="E1115" i="18"/>
  <c r="C1116" i="18"/>
  <c r="D1116" i="18"/>
  <c r="A1116" i="18"/>
  <c r="B1117" i="18"/>
  <c r="E1118" i="28" l="1"/>
  <c r="D1119" i="28"/>
  <c r="C1119" i="28"/>
  <c r="E1118" i="25"/>
  <c r="D1119" i="25"/>
  <c r="C1119" i="25"/>
  <c r="A1119" i="28"/>
  <c r="B1120" i="28"/>
  <c r="B1120" i="25"/>
  <c r="A1119" i="25"/>
  <c r="D1118" i="24"/>
  <c r="C1118" i="24"/>
  <c r="B1119" i="24"/>
  <c r="A1117" i="24"/>
  <c r="E1117" i="24" s="1"/>
  <c r="E1116" i="18"/>
  <c r="C1117" i="18"/>
  <c r="B1118" i="18"/>
  <c r="D1117" i="18"/>
  <c r="A1117" i="18"/>
  <c r="E1119" i="28" l="1"/>
  <c r="D1120" i="28"/>
  <c r="C1120" i="28"/>
  <c r="E1119" i="25"/>
  <c r="D1120" i="25"/>
  <c r="C1120" i="25"/>
  <c r="A1120" i="28"/>
  <c r="B1121" i="28"/>
  <c r="B1121" i="25"/>
  <c r="A1120" i="25"/>
  <c r="C1119" i="24"/>
  <c r="D1119" i="24"/>
  <c r="B1120" i="24"/>
  <c r="A1118" i="24"/>
  <c r="E1118" i="24" s="1"/>
  <c r="E1117" i="18"/>
  <c r="C1118" i="18"/>
  <c r="B1119" i="18"/>
  <c r="D1118" i="18"/>
  <c r="A1118" i="18"/>
  <c r="E1120" i="28" l="1"/>
  <c r="D1121" i="28"/>
  <c r="C1121" i="28"/>
  <c r="E1120" i="25"/>
  <c r="D1121" i="25"/>
  <c r="C1121" i="25"/>
  <c r="B1122" i="28"/>
  <c r="A1121" i="28"/>
  <c r="A1121" i="25"/>
  <c r="B1122" i="25"/>
  <c r="D1120" i="24"/>
  <c r="C1120" i="24"/>
  <c r="A1119" i="24"/>
  <c r="E1119" i="24" s="1"/>
  <c r="B1121" i="24"/>
  <c r="E1118" i="18"/>
  <c r="C1119" i="18"/>
  <c r="A1119" i="18"/>
  <c r="B1120" i="18"/>
  <c r="D1119" i="18"/>
  <c r="E1121" i="28" l="1"/>
  <c r="D1122" i="28"/>
  <c r="C1122" i="28"/>
  <c r="E1121" i="25"/>
  <c r="D1122" i="25"/>
  <c r="C1122" i="25"/>
  <c r="B1123" i="28"/>
  <c r="A1122" i="28"/>
  <c r="A1122" i="25"/>
  <c r="B1123" i="25"/>
  <c r="D1121" i="24"/>
  <c r="C1121" i="24"/>
  <c r="B1122" i="24"/>
  <c r="A1120" i="24"/>
  <c r="E1120" i="24" s="1"/>
  <c r="E1119" i="18"/>
  <c r="C1120" i="18"/>
  <c r="B1121" i="18"/>
  <c r="D1120" i="18"/>
  <c r="A1120" i="18"/>
  <c r="E1122" i="28" l="1"/>
  <c r="D1123" i="28"/>
  <c r="C1123" i="28"/>
  <c r="E1122" i="25"/>
  <c r="D1123" i="25"/>
  <c r="C1123" i="25"/>
  <c r="A1123" i="28"/>
  <c r="B1124" i="28"/>
  <c r="B1124" i="25"/>
  <c r="A1123" i="25"/>
  <c r="C1122" i="24"/>
  <c r="D1122" i="24"/>
  <c r="A1121" i="24"/>
  <c r="E1121" i="24" s="1"/>
  <c r="B1123" i="24"/>
  <c r="E1120" i="18"/>
  <c r="C1121" i="18"/>
  <c r="B1122" i="18"/>
  <c r="D1121" i="18"/>
  <c r="A1121" i="18"/>
  <c r="E1123" i="28" l="1"/>
  <c r="D1124" i="28"/>
  <c r="C1124" i="28"/>
  <c r="E1123" i="25"/>
  <c r="D1124" i="25"/>
  <c r="C1124" i="25"/>
  <c r="A1124" i="28"/>
  <c r="B1125" i="28"/>
  <c r="B1125" i="25"/>
  <c r="A1124" i="25"/>
  <c r="D1123" i="24"/>
  <c r="C1123" i="24"/>
  <c r="A1123" i="24"/>
  <c r="B1124" i="24"/>
  <c r="A1122" i="24"/>
  <c r="E1122" i="24" s="1"/>
  <c r="E1121" i="18"/>
  <c r="C1122" i="18"/>
  <c r="B1123" i="18"/>
  <c r="D1122" i="18"/>
  <c r="A1122" i="18"/>
  <c r="E1124" i="28" l="1"/>
  <c r="D1125" i="28"/>
  <c r="C1125" i="28"/>
  <c r="E1124" i="25"/>
  <c r="D1125" i="25"/>
  <c r="C1125" i="25"/>
  <c r="B1126" i="28"/>
  <c r="A1125" i="28"/>
  <c r="A1125" i="25"/>
  <c r="B1126" i="25"/>
  <c r="E1123" i="24"/>
  <c r="D1124" i="24"/>
  <c r="C1124" i="24"/>
  <c r="B1125" i="24"/>
  <c r="E1122" i="18"/>
  <c r="C1123" i="18"/>
  <c r="A1123" i="18"/>
  <c r="B1124" i="18"/>
  <c r="D1123" i="18"/>
  <c r="E1125" i="28" l="1"/>
  <c r="D1126" i="28"/>
  <c r="C1126" i="28"/>
  <c r="E1125" i="25"/>
  <c r="D1126" i="25"/>
  <c r="C1126" i="25"/>
  <c r="B1127" i="28"/>
  <c r="A1126" i="28"/>
  <c r="A1126" i="25"/>
  <c r="B1127" i="25"/>
  <c r="D1125" i="24"/>
  <c r="C1125" i="24"/>
  <c r="A1124" i="24"/>
  <c r="E1124" i="24" s="1"/>
  <c r="B1126" i="24"/>
  <c r="E1123" i="18"/>
  <c r="C1124" i="18"/>
  <c r="B1125" i="18"/>
  <c r="D1124" i="18"/>
  <c r="A1124" i="18"/>
  <c r="E1126" i="28" l="1"/>
  <c r="D1127" i="28"/>
  <c r="C1127" i="28"/>
  <c r="E1126" i="25"/>
  <c r="D1127" i="25"/>
  <c r="C1127" i="25"/>
  <c r="A1127" i="28"/>
  <c r="B1128" i="28"/>
  <c r="B1128" i="25"/>
  <c r="A1127" i="25"/>
  <c r="D1126" i="24"/>
  <c r="C1126" i="24"/>
  <c r="A1125" i="24"/>
  <c r="E1125" i="24" s="1"/>
  <c r="A1126" i="24"/>
  <c r="B1127" i="24"/>
  <c r="E1124" i="18"/>
  <c r="C1125" i="18"/>
  <c r="B1126" i="18"/>
  <c r="D1125" i="18"/>
  <c r="A1125" i="18"/>
  <c r="E1127" i="28" l="1"/>
  <c r="D1128" i="28"/>
  <c r="C1128" i="28"/>
  <c r="E1127" i="25"/>
  <c r="D1128" i="25"/>
  <c r="C1128" i="25"/>
  <c r="A1128" i="28"/>
  <c r="B1129" i="28"/>
  <c r="B1129" i="25"/>
  <c r="A1128" i="25"/>
  <c r="E1128" i="25" s="1"/>
  <c r="E1126" i="24"/>
  <c r="C1127" i="24"/>
  <c r="D1127" i="24"/>
  <c r="B1128" i="24"/>
  <c r="A1127" i="24"/>
  <c r="E1125" i="18"/>
  <c r="C1126" i="18"/>
  <c r="A1126" i="18"/>
  <c r="B1127" i="18"/>
  <c r="D1126" i="18"/>
  <c r="E1128" i="28" l="1"/>
  <c r="D1129" i="28"/>
  <c r="C1129" i="28"/>
  <c r="D1129" i="25"/>
  <c r="C1129" i="25"/>
  <c r="B1130" i="28"/>
  <c r="A1129" i="28"/>
  <c r="A1129" i="25"/>
  <c r="E1129" i="25" s="1"/>
  <c r="B1130" i="25"/>
  <c r="E1127" i="24"/>
  <c r="D1128" i="24"/>
  <c r="C1128" i="24"/>
  <c r="B1129" i="24"/>
  <c r="E1126" i="18"/>
  <c r="C1127" i="18"/>
  <c r="D1127" i="18"/>
  <c r="A1127" i="18"/>
  <c r="B1128" i="18"/>
  <c r="E1129" i="28" l="1"/>
  <c r="D1130" i="28"/>
  <c r="C1130" i="28"/>
  <c r="D1130" i="25"/>
  <c r="C1130" i="25"/>
  <c r="B1131" i="28"/>
  <c r="A1130" i="28"/>
  <c r="A1130" i="25"/>
  <c r="E1130" i="25" s="1"/>
  <c r="B1131" i="25"/>
  <c r="D1129" i="24"/>
  <c r="C1129" i="24"/>
  <c r="A1129" i="24"/>
  <c r="B1130" i="24"/>
  <c r="A1128" i="24"/>
  <c r="E1128" i="24" s="1"/>
  <c r="E1127" i="18"/>
  <c r="C1128" i="18"/>
  <c r="B1129" i="18"/>
  <c r="D1128" i="18"/>
  <c r="A1128" i="18"/>
  <c r="E1130" i="28" l="1"/>
  <c r="D1131" i="28"/>
  <c r="C1131" i="28"/>
  <c r="D1131" i="25"/>
  <c r="C1131" i="25"/>
  <c r="A1131" i="28"/>
  <c r="B1132" i="28"/>
  <c r="B1132" i="25"/>
  <c r="A1131" i="25"/>
  <c r="E1129" i="24"/>
  <c r="D1130" i="24"/>
  <c r="C1130" i="24"/>
  <c r="B1131" i="24"/>
  <c r="E1128" i="18"/>
  <c r="C1129" i="18"/>
  <c r="B1130" i="18"/>
  <c r="D1129" i="18"/>
  <c r="A1129" i="18"/>
  <c r="E1131" i="28" l="1"/>
  <c r="D1132" i="28"/>
  <c r="C1132" i="28"/>
  <c r="E1131" i="25"/>
  <c r="D1132" i="25"/>
  <c r="C1132" i="25"/>
  <c r="A1132" i="28"/>
  <c r="B1133" i="28"/>
  <c r="B1133" i="25"/>
  <c r="A1132" i="25"/>
  <c r="C1131" i="24"/>
  <c r="D1131" i="24"/>
  <c r="A1130" i="24"/>
  <c r="E1130" i="24" s="1"/>
  <c r="B1132" i="24"/>
  <c r="E1129" i="18"/>
  <c r="C1130" i="18"/>
  <c r="A1130" i="18"/>
  <c r="D1130" i="18"/>
  <c r="B1131" i="18"/>
  <c r="E1132" i="28" l="1"/>
  <c r="D1133" i="28"/>
  <c r="C1133" i="28"/>
  <c r="E1132" i="25"/>
  <c r="D1133" i="25"/>
  <c r="C1133" i="25"/>
  <c r="B1134" i="28"/>
  <c r="A1133" i="28"/>
  <c r="A1133" i="25"/>
  <c r="E1133" i="25" s="1"/>
  <c r="B1134" i="25"/>
  <c r="D1132" i="24"/>
  <c r="C1132" i="24"/>
  <c r="B1133" i="24"/>
  <c r="A1131" i="24"/>
  <c r="E1131" i="24" s="1"/>
  <c r="E1130" i="18"/>
  <c r="C1131" i="18"/>
  <c r="D1131" i="18"/>
  <c r="A1131" i="18"/>
  <c r="B1132" i="18"/>
  <c r="E1133" i="28" l="1"/>
  <c r="D1134" i="28"/>
  <c r="C1134" i="28"/>
  <c r="D1134" i="25"/>
  <c r="C1134" i="25"/>
  <c r="B1135" i="28"/>
  <c r="A1134" i="28"/>
  <c r="A1134" i="25"/>
  <c r="B1135" i="25"/>
  <c r="C1133" i="24"/>
  <c r="D1133" i="24"/>
  <c r="A1132" i="24"/>
  <c r="E1132" i="24" s="1"/>
  <c r="B1134" i="24"/>
  <c r="E1131" i="18"/>
  <c r="C1132" i="18"/>
  <c r="B1133" i="18"/>
  <c r="D1132" i="18"/>
  <c r="A1132" i="18"/>
  <c r="E1134" i="28" l="1"/>
  <c r="D1135" i="28"/>
  <c r="C1135" i="28"/>
  <c r="E1134" i="25"/>
  <c r="D1135" i="25"/>
  <c r="C1135" i="25"/>
  <c r="A1135" i="28"/>
  <c r="B1136" i="28"/>
  <c r="B1136" i="25"/>
  <c r="A1135" i="25"/>
  <c r="D1134" i="24"/>
  <c r="C1134" i="24"/>
  <c r="A1133" i="24"/>
  <c r="E1133" i="24" s="1"/>
  <c r="B1135" i="24"/>
  <c r="A1134" i="24"/>
  <c r="E1132" i="18"/>
  <c r="C1133" i="18"/>
  <c r="B1134" i="18"/>
  <c r="D1133" i="18"/>
  <c r="A1133" i="18"/>
  <c r="E1135" i="28" l="1"/>
  <c r="D1136" i="28"/>
  <c r="C1136" i="28"/>
  <c r="E1135" i="25"/>
  <c r="D1136" i="25"/>
  <c r="C1136" i="25"/>
  <c r="A1136" i="28"/>
  <c r="B1137" i="28"/>
  <c r="B1137" i="25"/>
  <c r="A1136" i="25"/>
  <c r="E1134" i="24"/>
  <c r="C1135" i="24"/>
  <c r="D1135" i="24"/>
  <c r="B1136" i="24"/>
  <c r="E1133" i="18"/>
  <c r="C1134" i="18"/>
  <c r="D1134" i="18"/>
  <c r="A1134" i="18"/>
  <c r="B1135" i="18"/>
  <c r="E1136" i="28" l="1"/>
  <c r="D1137" i="28"/>
  <c r="C1137" i="28"/>
  <c r="E1136" i="25"/>
  <c r="D1137" i="25"/>
  <c r="C1137" i="25"/>
  <c r="B1138" i="28"/>
  <c r="A1137" i="28"/>
  <c r="A1137" i="25"/>
  <c r="B1138" i="25"/>
  <c r="D1136" i="24"/>
  <c r="C1136" i="24"/>
  <c r="A1135" i="24"/>
  <c r="E1135" i="24" s="1"/>
  <c r="B1137" i="24"/>
  <c r="E1134" i="18"/>
  <c r="C1135" i="18"/>
  <c r="B1136" i="18"/>
  <c r="D1135" i="18"/>
  <c r="A1135" i="18"/>
  <c r="E1137" i="28" l="1"/>
  <c r="D1138" i="28"/>
  <c r="C1138" i="28"/>
  <c r="E1137" i="25"/>
  <c r="D1138" i="25"/>
  <c r="C1138" i="25"/>
  <c r="B1139" i="28"/>
  <c r="A1138" i="28"/>
  <c r="E1138" i="28" s="1"/>
  <c r="A1138" i="25"/>
  <c r="E1138" i="25" s="1"/>
  <c r="B1139" i="25"/>
  <c r="D1137" i="24"/>
  <c r="C1137" i="24"/>
  <c r="B1138" i="24"/>
  <c r="A1136" i="24"/>
  <c r="E1136" i="24" s="1"/>
  <c r="E1135" i="18"/>
  <c r="C1136" i="18"/>
  <c r="B1137" i="18"/>
  <c r="D1136" i="18"/>
  <c r="A1136" i="18"/>
  <c r="D1139" i="28" l="1"/>
  <c r="C1139" i="28"/>
  <c r="D1139" i="25"/>
  <c r="C1139" i="25"/>
  <c r="A1139" i="28"/>
  <c r="E1139" i="28" s="1"/>
  <c r="B1140" i="28"/>
  <c r="B1140" i="25"/>
  <c r="A1139" i="25"/>
  <c r="E1139" i="25" s="1"/>
  <c r="D1138" i="24"/>
  <c r="C1138" i="24"/>
  <c r="B1139" i="24"/>
  <c r="A1137" i="24"/>
  <c r="E1137" i="24" s="1"/>
  <c r="E1136" i="18"/>
  <c r="C1137" i="18"/>
  <c r="A1137" i="18"/>
  <c r="B1138" i="18"/>
  <c r="D1137" i="18"/>
  <c r="D1140" i="28" l="1"/>
  <c r="C1140" i="28"/>
  <c r="D1140" i="25"/>
  <c r="C1140" i="25"/>
  <c r="A1140" i="28"/>
  <c r="E1140" i="28" s="1"/>
  <c r="B1141" i="28"/>
  <c r="B1141" i="25"/>
  <c r="A1140" i="25"/>
  <c r="D1139" i="24"/>
  <c r="C1139" i="24"/>
  <c r="A1138" i="24"/>
  <c r="E1138" i="24" s="1"/>
  <c r="A1139" i="24"/>
  <c r="B1140" i="24"/>
  <c r="E1137" i="18"/>
  <c r="C1138" i="18"/>
  <c r="D1138" i="18"/>
  <c r="A1138" i="18"/>
  <c r="B1139" i="18"/>
  <c r="D1141" i="28" l="1"/>
  <c r="C1141" i="28"/>
  <c r="E1140" i="25"/>
  <c r="D1141" i="25"/>
  <c r="C1141" i="25"/>
  <c r="B1142" i="28"/>
  <c r="A1141" i="28"/>
  <c r="A1141" i="25"/>
  <c r="B1142" i="25"/>
  <c r="E1139" i="24"/>
  <c r="D1140" i="24"/>
  <c r="C1140" i="24"/>
  <c r="B1141" i="24"/>
  <c r="A1140" i="24"/>
  <c r="E1138" i="18"/>
  <c r="C1139" i="18"/>
  <c r="B1140" i="18"/>
  <c r="D1139" i="18"/>
  <c r="A1139" i="18"/>
  <c r="E1141" i="28" l="1"/>
  <c r="D1142" i="28"/>
  <c r="C1142" i="28"/>
  <c r="E1141" i="25"/>
  <c r="D1142" i="25"/>
  <c r="C1142" i="25"/>
  <c r="B1143" i="28"/>
  <c r="A1142" i="28"/>
  <c r="A1142" i="25"/>
  <c r="B1143" i="25"/>
  <c r="E1140" i="24"/>
  <c r="D1141" i="24"/>
  <c r="C1141" i="24"/>
  <c r="B1142" i="24"/>
  <c r="E1139" i="18"/>
  <c r="C1140" i="18"/>
  <c r="B1141" i="18"/>
  <c r="D1140" i="18"/>
  <c r="A1140" i="18"/>
  <c r="E1142" i="28" l="1"/>
  <c r="D1143" i="28"/>
  <c r="C1143" i="28"/>
  <c r="E1142" i="25"/>
  <c r="D1143" i="25"/>
  <c r="C1143" i="25"/>
  <c r="A1143" i="28"/>
  <c r="B1144" i="28"/>
  <c r="B1144" i="25"/>
  <c r="A1143" i="25"/>
  <c r="C1142" i="24"/>
  <c r="D1142" i="24"/>
  <c r="B1143" i="24"/>
  <c r="A1142" i="24"/>
  <c r="A1141" i="24"/>
  <c r="E1141" i="24" s="1"/>
  <c r="E1140" i="18"/>
  <c r="C1141" i="18"/>
  <c r="A1141" i="18"/>
  <c r="B1142" i="18"/>
  <c r="D1141" i="18"/>
  <c r="E1143" i="28" l="1"/>
  <c r="D1144" i="28"/>
  <c r="C1144" i="28"/>
  <c r="E1143" i="25"/>
  <c r="D1144" i="25"/>
  <c r="C1144" i="25"/>
  <c r="A1144" i="28"/>
  <c r="B1145" i="28"/>
  <c r="B1145" i="25"/>
  <c r="A1144" i="25"/>
  <c r="E1142" i="24"/>
  <c r="C1143" i="24"/>
  <c r="D1143" i="24"/>
  <c r="B1144" i="24"/>
  <c r="E1141" i="18"/>
  <c r="C1142" i="18"/>
  <c r="D1142" i="18"/>
  <c r="A1142" i="18"/>
  <c r="B1143" i="18"/>
  <c r="E1144" i="28" l="1"/>
  <c r="D1145" i="28"/>
  <c r="C1145" i="28"/>
  <c r="E1144" i="25"/>
  <c r="D1145" i="25"/>
  <c r="C1145" i="25"/>
  <c r="B1146" i="28"/>
  <c r="A1145" i="28"/>
  <c r="A1145" i="25"/>
  <c r="B1146" i="25"/>
  <c r="D1144" i="24"/>
  <c r="C1144" i="24"/>
  <c r="A1143" i="24"/>
  <c r="E1143" i="24" s="1"/>
  <c r="B1145" i="24"/>
  <c r="E1142" i="18"/>
  <c r="C1143" i="18"/>
  <c r="B1144" i="18"/>
  <c r="D1143" i="18"/>
  <c r="A1143" i="18"/>
  <c r="E1145" i="28" l="1"/>
  <c r="D1146" i="28"/>
  <c r="C1146" i="28"/>
  <c r="E1145" i="25"/>
  <c r="D1146" i="25"/>
  <c r="C1146" i="25"/>
  <c r="B1147" i="28"/>
  <c r="A1146" i="28"/>
  <c r="A1146" i="25"/>
  <c r="B1147" i="25"/>
  <c r="D1145" i="24"/>
  <c r="C1145" i="24"/>
  <c r="A1144" i="24"/>
  <c r="E1144" i="24" s="1"/>
  <c r="B1146" i="24"/>
  <c r="E1143" i="18"/>
  <c r="C1144" i="18"/>
  <c r="B1145" i="18"/>
  <c r="D1144" i="18"/>
  <c r="A1144" i="18"/>
  <c r="E1146" i="28" l="1"/>
  <c r="D1147" i="28"/>
  <c r="C1147" i="28"/>
  <c r="E1146" i="25"/>
  <c r="D1147" i="25"/>
  <c r="C1147" i="25"/>
  <c r="A1147" i="28"/>
  <c r="B1148" i="28"/>
  <c r="B1148" i="25"/>
  <c r="A1147" i="25"/>
  <c r="E1147" i="25" s="1"/>
  <c r="D1146" i="24"/>
  <c r="C1146" i="24"/>
  <c r="A1145" i="24"/>
  <c r="E1145" i="24" s="1"/>
  <c r="B1147" i="24"/>
  <c r="E1144" i="18"/>
  <c r="C1145" i="18"/>
  <c r="A1145" i="18"/>
  <c r="B1146" i="18"/>
  <c r="D1145" i="18"/>
  <c r="E1147" i="28" l="1"/>
  <c r="D1148" i="28"/>
  <c r="C1148" i="28"/>
  <c r="D1148" i="25"/>
  <c r="C1148" i="25"/>
  <c r="A1148" i="28"/>
  <c r="B1149" i="28"/>
  <c r="B1149" i="25"/>
  <c r="A1148" i="25"/>
  <c r="C1147" i="24"/>
  <c r="D1147" i="24"/>
  <c r="B1148" i="24"/>
  <c r="A1146" i="24"/>
  <c r="E1146" i="24" s="1"/>
  <c r="E1145" i="18"/>
  <c r="C1146" i="18"/>
  <c r="D1146" i="18"/>
  <c r="A1146" i="18"/>
  <c r="B1147" i="18"/>
  <c r="E1148" i="28" l="1"/>
  <c r="D1149" i="28"/>
  <c r="C1149" i="28"/>
  <c r="E1148" i="25"/>
  <c r="D1149" i="25"/>
  <c r="C1149" i="25"/>
  <c r="B1150" i="28"/>
  <c r="A1149" i="28"/>
  <c r="A1149" i="25"/>
  <c r="B1150" i="25"/>
  <c r="D1148" i="24"/>
  <c r="C1148" i="24"/>
  <c r="A1147" i="24"/>
  <c r="E1147" i="24" s="1"/>
  <c r="B1149" i="24"/>
  <c r="E1146" i="18"/>
  <c r="C1147" i="18"/>
  <c r="B1148" i="18"/>
  <c r="D1147" i="18"/>
  <c r="A1147" i="18"/>
  <c r="E1149" i="28" l="1"/>
  <c r="D1150" i="28"/>
  <c r="C1150" i="28"/>
  <c r="E1149" i="25"/>
  <c r="D1150" i="25"/>
  <c r="C1150" i="25"/>
  <c r="B1151" i="28"/>
  <c r="A1150" i="28"/>
  <c r="A1150" i="25"/>
  <c r="B1151" i="25"/>
  <c r="C1149" i="24"/>
  <c r="D1149" i="24"/>
  <c r="B1150" i="24"/>
  <c r="A1148" i="24"/>
  <c r="E1148" i="24" s="1"/>
  <c r="E1147" i="18"/>
  <c r="C1148" i="18"/>
  <c r="B1149" i="18"/>
  <c r="D1148" i="18"/>
  <c r="A1148" i="18"/>
  <c r="E1150" i="28" l="1"/>
  <c r="D1151" i="28"/>
  <c r="C1151" i="28"/>
  <c r="E1150" i="25"/>
  <c r="D1151" i="25"/>
  <c r="C1151" i="25"/>
  <c r="A1151" i="28"/>
  <c r="B1152" i="28"/>
  <c r="B1152" i="25"/>
  <c r="A1151" i="25"/>
  <c r="D1150" i="24"/>
  <c r="C1150" i="24"/>
  <c r="B1151" i="24"/>
  <c r="A1149" i="24"/>
  <c r="E1149" i="24" s="1"/>
  <c r="E1148" i="18"/>
  <c r="C1149" i="18"/>
  <c r="A1149" i="18"/>
  <c r="B1150" i="18"/>
  <c r="D1149" i="18"/>
  <c r="E1151" i="28" l="1"/>
  <c r="D1152" i="28"/>
  <c r="C1152" i="28"/>
  <c r="E1151" i="25"/>
  <c r="D1152" i="25"/>
  <c r="C1152" i="25"/>
  <c r="A1152" i="28"/>
  <c r="B1153" i="28"/>
  <c r="B1153" i="25"/>
  <c r="A1152" i="25"/>
  <c r="C1151" i="24"/>
  <c r="D1151" i="24"/>
  <c r="B1152" i="24"/>
  <c r="A1150" i="24"/>
  <c r="E1150" i="24" s="1"/>
  <c r="E1149" i="18"/>
  <c r="C1150" i="18"/>
  <c r="D1150" i="18"/>
  <c r="A1150" i="18"/>
  <c r="B1151" i="18"/>
  <c r="E1152" i="28" l="1"/>
  <c r="D1153" i="28"/>
  <c r="C1153" i="28"/>
  <c r="E1152" i="25"/>
  <c r="D1153" i="25"/>
  <c r="C1153" i="25"/>
  <c r="B1154" i="28"/>
  <c r="A1153" i="28"/>
  <c r="A1153" i="25"/>
  <c r="B1154" i="25"/>
  <c r="D1152" i="24"/>
  <c r="C1152" i="24"/>
  <c r="A1151" i="24"/>
  <c r="E1151" i="24" s="1"/>
  <c r="B1153" i="24"/>
  <c r="E1150" i="18"/>
  <c r="C1151" i="18"/>
  <c r="B1152" i="18"/>
  <c r="D1151" i="18"/>
  <c r="A1151" i="18"/>
  <c r="E1153" i="28" l="1"/>
  <c r="D1154" i="28"/>
  <c r="C1154" i="28"/>
  <c r="E1153" i="25"/>
  <c r="D1154" i="25"/>
  <c r="C1154" i="25"/>
  <c r="B1155" i="28"/>
  <c r="A1154" i="28"/>
  <c r="A1154" i="25"/>
  <c r="B1155" i="25"/>
  <c r="D1153" i="24"/>
  <c r="C1153" i="24"/>
  <c r="B1154" i="24"/>
  <c r="A1152" i="24"/>
  <c r="E1152" i="24" s="1"/>
  <c r="E1151" i="18"/>
  <c r="C1152" i="18"/>
  <c r="B1153" i="18"/>
  <c r="D1152" i="18"/>
  <c r="A1152" i="18"/>
  <c r="E1154" i="28" l="1"/>
  <c r="D1155" i="28"/>
  <c r="C1155" i="28"/>
  <c r="E1154" i="25"/>
  <c r="D1155" i="25"/>
  <c r="C1155" i="25"/>
  <c r="A1155" i="28"/>
  <c r="B1156" i="28"/>
  <c r="B1156" i="25"/>
  <c r="A1155" i="25"/>
  <c r="E1155" i="25" s="1"/>
  <c r="C1154" i="24"/>
  <c r="D1154" i="24"/>
  <c r="A1154" i="24"/>
  <c r="B1155" i="24"/>
  <c r="A1153" i="24"/>
  <c r="E1153" i="24" s="1"/>
  <c r="E1152" i="18"/>
  <c r="C1153" i="18"/>
  <c r="A1153" i="18"/>
  <c r="B1154" i="18"/>
  <c r="D1153" i="18"/>
  <c r="E1155" i="28" l="1"/>
  <c r="D1156" i="28"/>
  <c r="C1156" i="28"/>
  <c r="D1156" i="25"/>
  <c r="C1156" i="25"/>
  <c r="A1156" i="28"/>
  <c r="B1157" i="28"/>
  <c r="B1157" i="25"/>
  <c r="A1156" i="25"/>
  <c r="E1154" i="24"/>
  <c r="D1155" i="24"/>
  <c r="C1155" i="24"/>
  <c r="B1156" i="24"/>
  <c r="E1153" i="18"/>
  <c r="C1154" i="18"/>
  <c r="D1154" i="18"/>
  <c r="A1154" i="18"/>
  <c r="B1155" i="18"/>
  <c r="E1156" i="28" l="1"/>
  <c r="D1157" i="28"/>
  <c r="C1157" i="28"/>
  <c r="E1156" i="25"/>
  <c r="D1157" i="25"/>
  <c r="C1157" i="25"/>
  <c r="B1158" i="28"/>
  <c r="A1157" i="28"/>
  <c r="A1157" i="25"/>
  <c r="E1157" i="25" s="1"/>
  <c r="B1158" i="25"/>
  <c r="D1156" i="24"/>
  <c r="C1156" i="24"/>
  <c r="A1155" i="24"/>
  <c r="E1155" i="24" s="1"/>
  <c r="B1157" i="24"/>
  <c r="A1156" i="24"/>
  <c r="E1154" i="18"/>
  <c r="C1155" i="18"/>
  <c r="B1156" i="18"/>
  <c r="D1155" i="18"/>
  <c r="A1155" i="18"/>
  <c r="E1157" i="28" l="1"/>
  <c r="D1158" i="28"/>
  <c r="C1158" i="28"/>
  <c r="D1158" i="25"/>
  <c r="C1158" i="25"/>
  <c r="B1159" i="28"/>
  <c r="A1158" i="28"/>
  <c r="E1158" i="28" s="1"/>
  <c r="A1158" i="25"/>
  <c r="E1158" i="25" s="1"/>
  <c r="B1159" i="25"/>
  <c r="E1156" i="24"/>
  <c r="D1157" i="24"/>
  <c r="C1157" i="24"/>
  <c r="B1158" i="24"/>
  <c r="E1155" i="18"/>
  <c r="C1156" i="18"/>
  <c r="B1157" i="18"/>
  <c r="D1156" i="18"/>
  <c r="A1156" i="18"/>
  <c r="D1159" i="28" l="1"/>
  <c r="C1159" i="28"/>
  <c r="D1159" i="25"/>
  <c r="C1159" i="25"/>
  <c r="A1159" i="28"/>
  <c r="B1160" i="28"/>
  <c r="B1160" i="25"/>
  <c r="A1159" i="25"/>
  <c r="D1158" i="24"/>
  <c r="C1158" i="24"/>
  <c r="A1157" i="24"/>
  <c r="E1157" i="24" s="1"/>
  <c r="B1159" i="24"/>
  <c r="E1156" i="18"/>
  <c r="C1157" i="18"/>
  <c r="A1157" i="18"/>
  <c r="B1158" i="18"/>
  <c r="D1157" i="18"/>
  <c r="E1159" i="28" l="1"/>
  <c r="D1160" i="28"/>
  <c r="C1160" i="28"/>
  <c r="E1159" i="25"/>
  <c r="D1160" i="25"/>
  <c r="C1160" i="25"/>
  <c r="A1160" i="28"/>
  <c r="E1160" i="28" s="1"/>
  <c r="B1161" i="28"/>
  <c r="B1161" i="25"/>
  <c r="A1160" i="25"/>
  <c r="C1159" i="24"/>
  <c r="D1159" i="24"/>
  <c r="A1158" i="24"/>
  <c r="E1158" i="24" s="1"/>
  <c r="A1159" i="24"/>
  <c r="B1160" i="24"/>
  <c r="E1157" i="18"/>
  <c r="C1158" i="18"/>
  <c r="D1158" i="18"/>
  <c r="A1158" i="18"/>
  <c r="B1159" i="18"/>
  <c r="D1161" i="28" l="1"/>
  <c r="C1161" i="28"/>
  <c r="E1160" i="25"/>
  <c r="D1161" i="25"/>
  <c r="C1161" i="25"/>
  <c r="B1162" i="28"/>
  <c r="A1161" i="28"/>
  <c r="A1161" i="25"/>
  <c r="B1162" i="25"/>
  <c r="E1159" i="24"/>
  <c r="D1160" i="24"/>
  <c r="C1160" i="24"/>
  <c r="B1161" i="24"/>
  <c r="E1158" i="18"/>
  <c r="C1159" i="18"/>
  <c r="D1159" i="18"/>
  <c r="B1160" i="18"/>
  <c r="A1159" i="18"/>
  <c r="E1161" i="28" l="1"/>
  <c r="D1162" i="28"/>
  <c r="C1162" i="28"/>
  <c r="E1161" i="25"/>
  <c r="D1162" i="25"/>
  <c r="C1162" i="25"/>
  <c r="B1163" i="28"/>
  <c r="A1162" i="28"/>
  <c r="E1162" i="28" s="1"/>
  <c r="A1162" i="25"/>
  <c r="B1163" i="25"/>
  <c r="D1161" i="24"/>
  <c r="C1161" i="24"/>
  <c r="B1162" i="24"/>
  <c r="A1161" i="24"/>
  <c r="A1160" i="24"/>
  <c r="E1160" i="24" s="1"/>
  <c r="E1159" i="18"/>
  <c r="C1160" i="18"/>
  <c r="A1160" i="18"/>
  <c r="B1161" i="18"/>
  <c r="D1160" i="18"/>
  <c r="D1163" i="28" l="1"/>
  <c r="C1163" i="28"/>
  <c r="E1162" i="25"/>
  <c r="D1163" i="25"/>
  <c r="C1163" i="25"/>
  <c r="A1163" i="28"/>
  <c r="B1164" i="28"/>
  <c r="B1164" i="25"/>
  <c r="A1163" i="25"/>
  <c r="E1161" i="24"/>
  <c r="D1162" i="24"/>
  <c r="C1162" i="24"/>
  <c r="B1163" i="24"/>
  <c r="E1160" i="18"/>
  <c r="C1161" i="18"/>
  <c r="D1161" i="18"/>
  <c r="A1161" i="18"/>
  <c r="B1162" i="18"/>
  <c r="E1163" i="28" l="1"/>
  <c r="D1164" i="28"/>
  <c r="C1164" i="28"/>
  <c r="E1163" i="25"/>
  <c r="D1164" i="25"/>
  <c r="C1164" i="25"/>
  <c r="A1164" i="28"/>
  <c r="B1165" i="28"/>
  <c r="B1165" i="25"/>
  <c r="A1164" i="25"/>
  <c r="C1163" i="24"/>
  <c r="D1163" i="24"/>
  <c r="A1162" i="24"/>
  <c r="E1162" i="24" s="1"/>
  <c r="B1164" i="24"/>
  <c r="E1161" i="18"/>
  <c r="C1162" i="18"/>
  <c r="B1163" i="18"/>
  <c r="A1162" i="18"/>
  <c r="D1162" i="18"/>
  <c r="E1164" i="28" l="1"/>
  <c r="D1165" i="28"/>
  <c r="C1165" i="28"/>
  <c r="E1164" i="25"/>
  <c r="D1165" i="25"/>
  <c r="C1165" i="25"/>
  <c r="B1166" i="28"/>
  <c r="A1165" i="28"/>
  <c r="A1165" i="25"/>
  <c r="B1166" i="25"/>
  <c r="D1164" i="24"/>
  <c r="C1164" i="24"/>
  <c r="A1163" i="24"/>
  <c r="E1163" i="24" s="1"/>
  <c r="B1165" i="24"/>
  <c r="E1162" i="18"/>
  <c r="C1163" i="18"/>
  <c r="D1163" i="18"/>
  <c r="B1164" i="18"/>
  <c r="A1163" i="18"/>
  <c r="E1165" i="28" l="1"/>
  <c r="D1166" i="28"/>
  <c r="C1166" i="28"/>
  <c r="E1165" i="25"/>
  <c r="D1166" i="25"/>
  <c r="C1166" i="25"/>
  <c r="B1167" i="28"/>
  <c r="A1166" i="28"/>
  <c r="A1166" i="25"/>
  <c r="B1167" i="25"/>
  <c r="C1165" i="24"/>
  <c r="D1165" i="24"/>
  <c r="A1164" i="24"/>
  <c r="E1164" i="24" s="1"/>
  <c r="B1166" i="24"/>
  <c r="E1163" i="18"/>
  <c r="C1164" i="18"/>
  <c r="A1164" i="18"/>
  <c r="B1165" i="18"/>
  <c r="D1164" i="18"/>
  <c r="E1166" i="28" l="1"/>
  <c r="D1167" i="28"/>
  <c r="C1167" i="28"/>
  <c r="E1166" i="25"/>
  <c r="D1167" i="25"/>
  <c r="C1167" i="25"/>
  <c r="A1167" i="28"/>
  <c r="B1168" i="28"/>
  <c r="B1168" i="25"/>
  <c r="A1167" i="25"/>
  <c r="D1166" i="24"/>
  <c r="C1166" i="24"/>
  <c r="B1167" i="24"/>
  <c r="A1165" i="24"/>
  <c r="E1165" i="24" s="1"/>
  <c r="E1164" i="18"/>
  <c r="C1165" i="18"/>
  <c r="D1165" i="18"/>
  <c r="A1165" i="18"/>
  <c r="B1166" i="18"/>
  <c r="E1167" i="28" l="1"/>
  <c r="D1168" i="28"/>
  <c r="C1168" i="28"/>
  <c r="E1167" i="25"/>
  <c r="D1168" i="25"/>
  <c r="C1168" i="25"/>
  <c r="A1168" i="28"/>
  <c r="B1169" i="28"/>
  <c r="B1169" i="25"/>
  <c r="A1168" i="25"/>
  <c r="E1168" i="25" s="1"/>
  <c r="C1167" i="24"/>
  <c r="D1167" i="24"/>
  <c r="B1168" i="24"/>
  <c r="A1166" i="24"/>
  <c r="E1166" i="24" s="1"/>
  <c r="E1165" i="18"/>
  <c r="C1166" i="18"/>
  <c r="B1167" i="18"/>
  <c r="A1166" i="18"/>
  <c r="D1166" i="18"/>
  <c r="E1168" i="28" l="1"/>
  <c r="D1169" i="28"/>
  <c r="C1169" i="28"/>
  <c r="D1169" i="25"/>
  <c r="C1169" i="25"/>
  <c r="B1170" i="28"/>
  <c r="A1169" i="28"/>
  <c r="A1169" i="25"/>
  <c r="B1170" i="25"/>
  <c r="D1168" i="24"/>
  <c r="C1168" i="24"/>
  <c r="A1167" i="24"/>
  <c r="E1167" i="24" s="1"/>
  <c r="B1169" i="24"/>
  <c r="E1166" i="18"/>
  <c r="C1167" i="18"/>
  <c r="B1168" i="18"/>
  <c r="D1167" i="18"/>
  <c r="A1167" i="18"/>
  <c r="E1169" i="28" l="1"/>
  <c r="D1170" i="28"/>
  <c r="C1170" i="28"/>
  <c r="E1169" i="25"/>
  <c r="D1170" i="25"/>
  <c r="C1170" i="25"/>
  <c r="B1171" i="28"/>
  <c r="A1170" i="28"/>
  <c r="A1170" i="25"/>
  <c r="B1171" i="25"/>
  <c r="D1169" i="24"/>
  <c r="C1169" i="24"/>
  <c r="A1168" i="24"/>
  <c r="E1168" i="24" s="1"/>
  <c r="B1170" i="24"/>
  <c r="A1169" i="24"/>
  <c r="E1167" i="18"/>
  <c r="C1168" i="18"/>
  <c r="A1168" i="18"/>
  <c r="B1169" i="18"/>
  <c r="D1168" i="18"/>
  <c r="E1170" i="28" l="1"/>
  <c r="D1171" i="28"/>
  <c r="C1171" i="28"/>
  <c r="E1170" i="25"/>
  <c r="D1171" i="25"/>
  <c r="C1171" i="25"/>
  <c r="A1171" i="28"/>
  <c r="B1172" i="28"/>
  <c r="B1172" i="25"/>
  <c r="A1171" i="25"/>
  <c r="E1169" i="24"/>
  <c r="C1170" i="24"/>
  <c r="D1170" i="24"/>
  <c r="B1171" i="24"/>
  <c r="A1170" i="24"/>
  <c r="E1168" i="18"/>
  <c r="C1169" i="18"/>
  <c r="D1169" i="18"/>
  <c r="A1169" i="18"/>
  <c r="B1170" i="18"/>
  <c r="E1171" i="28" l="1"/>
  <c r="D1172" i="28"/>
  <c r="C1172" i="28"/>
  <c r="E1171" i="25"/>
  <c r="D1172" i="25"/>
  <c r="C1172" i="25"/>
  <c r="A1172" i="28"/>
  <c r="B1173" i="28"/>
  <c r="B1173" i="25"/>
  <c r="A1172" i="25"/>
  <c r="E1170" i="24"/>
  <c r="D1171" i="24"/>
  <c r="C1171" i="24"/>
  <c r="B1172" i="24"/>
  <c r="E1169" i="18"/>
  <c r="C1170" i="18"/>
  <c r="B1171" i="18"/>
  <c r="D1170" i="18"/>
  <c r="A1170" i="18"/>
  <c r="E1172" i="28" l="1"/>
  <c r="D1173" i="28"/>
  <c r="C1173" i="28"/>
  <c r="E1172" i="25"/>
  <c r="D1173" i="25"/>
  <c r="C1173" i="25"/>
  <c r="B1174" i="28"/>
  <c r="A1173" i="28"/>
  <c r="A1173" i="25"/>
  <c r="B1174" i="25"/>
  <c r="D1172" i="24"/>
  <c r="C1172" i="24"/>
  <c r="A1171" i="24"/>
  <c r="E1171" i="24" s="1"/>
  <c r="B1173" i="24"/>
  <c r="A1172" i="24"/>
  <c r="E1170" i="18"/>
  <c r="C1171" i="18"/>
  <c r="B1172" i="18"/>
  <c r="D1171" i="18"/>
  <c r="A1171" i="18"/>
  <c r="E1173" i="28" l="1"/>
  <c r="D1174" i="28"/>
  <c r="C1174" i="28"/>
  <c r="E1173" i="25"/>
  <c r="D1174" i="25"/>
  <c r="C1174" i="25"/>
  <c r="B1175" i="28"/>
  <c r="A1174" i="28"/>
  <c r="A1174" i="25"/>
  <c r="B1175" i="25"/>
  <c r="E1172" i="24"/>
  <c r="D1173" i="24"/>
  <c r="C1173" i="24"/>
  <c r="B1174" i="24"/>
  <c r="E1171" i="18"/>
  <c r="C1172" i="18"/>
  <c r="A1172" i="18"/>
  <c r="B1173" i="18"/>
  <c r="D1172" i="18"/>
  <c r="E1174" i="28" l="1"/>
  <c r="D1175" i="28"/>
  <c r="C1175" i="28"/>
  <c r="E1174" i="25"/>
  <c r="D1175" i="25"/>
  <c r="C1175" i="25"/>
  <c r="A1175" i="28"/>
  <c r="B1176" i="28"/>
  <c r="B1176" i="25"/>
  <c r="A1175" i="25"/>
  <c r="E1175" i="25" s="1"/>
  <c r="D1174" i="24"/>
  <c r="C1174" i="24"/>
  <c r="B1175" i="24"/>
  <c r="A1173" i="24"/>
  <c r="E1173" i="24" s="1"/>
  <c r="E1172" i="18"/>
  <c r="C1173" i="18"/>
  <c r="D1173" i="18"/>
  <c r="A1173" i="18"/>
  <c r="B1174" i="18"/>
  <c r="E1175" i="28" l="1"/>
  <c r="D1176" i="28"/>
  <c r="C1176" i="28"/>
  <c r="D1176" i="25"/>
  <c r="C1176" i="25"/>
  <c r="A1176" i="28"/>
  <c r="B1177" i="28"/>
  <c r="B1177" i="25"/>
  <c r="A1176" i="25"/>
  <c r="C1175" i="24"/>
  <c r="D1175" i="24"/>
  <c r="A1174" i="24"/>
  <c r="E1174" i="24" s="1"/>
  <c r="B1176" i="24"/>
  <c r="E1173" i="18"/>
  <c r="C1174" i="18"/>
  <c r="B1175" i="18"/>
  <c r="D1174" i="18"/>
  <c r="A1174" i="18"/>
  <c r="E1176" i="28" l="1"/>
  <c r="D1177" i="28"/>
  <c r="C1177" i="28"/>
  <c r="E1176" i="25"/>
  <c r="D1177" i="25"/>
  <c r="C1177" i="25"/>
  <c r="B1178" i="28"/>
  <c r="A1177" i="28"/>
  <c r="A1177" i="25"/>
  <c r="B1178" i="25"/>
  <c r="D1176" i="24"/>
  <c r="C1176" i="24"/>
  <c r="A1175" i="24"/>
  <c r="E1175" i="24" s="1"/>
  <c r="B1177" i="24"/>
  <c r="E1174" i="18"/>
  <c r="C1175" i="18"/>
  <c r="B1176" i="18"/>
  <c r="D1175" i="18"/>
  <c r="A1175" i="18"/>
  <c r="E1177" i="28" l="1"/>
  <c r="D1178" i="28"/>
  <c r="C1178" i="28"/>
  <c r="E1177" i="25"/>
  <c r="D1178" i="25"/>
  <c r="C1178" i="25"/>
  <c r="B1179" i="28"/>
  <c r="A1178" i="28"/>
  <c r="A1178" i="25"/>
  <c r="B1179" i="25"/>
  <c r="D1177" i="24"/>
  <c r="C1177" i="24"/>
  <c r="A1176" i="24"/>
  <c r="E1176" i="24" s="1"/>
  <c r="A1177" i="24"/>
  <c r="B1178" i="24"/>
  <c r="E1175" i="18"/>
  <c r="C1176" i="18"/>
  <c r="A1176" i="18"/>
  <c r="B1177" i="18"/>
  <c r="D1176" i="18"/>
  <c r="E1178" i="28" l="1"/>
  <c r="D1179" i="28"/>
  <c r="C1179" i="28"/>
  <c r="E1178" i="25"/>
  <c r="D1179" i="25"/>
  <c r="C1179" i="25"/>
  <c r="A1179" i="28"/>
  <c r="B1180" i="28"/>
  <c r="B1180" i="25"/>
  <c r="A1179" i="25"/>
  <c r="E1177" i="24"/>
  <c r="D1178" i="24"/>
  <c r="C1178" i="24"/>
  <c r="B1179" i="24"/>
  <c r="E1176" i="18"/>
  <c r="C1177" i="18"/>
  <c r="D1177" i="18"/>
  <c r="A1177" i="18"/>
  <c r="B1178" i="18"/>
  <c r="E1179" i="28" l="1"/>
  <c r="D1180" i="28"/>
  <c r="C1180" i="28"/>
  <c r="E1179" i="25"/>
  <c r="D1180" i="25"/>
  <c r="C1180" i="25"/>
  <c r="A1180" i="28"/>
  <c r="B1181" i="28"/>
  <c r="B1181" i="25"/>
  <c r="A1180" i="25"/>
  <c r="E1180" i="25" s="1"/>
  <c r="C1179" i="24"/>
  <c r="D1179" i="24"/>
  <c r="B1180" i="24"/>
  <c r="A1178" i="24"/>
  <c r="E1178" i="24" s="1"/>
  <c r="E1177" i="18"/>
  <c r="C1178" i="18"/>
  <c r="B1179" i="18"/>
  <c r="D1178" i="18"/>
  <c r="A1178" i="18"/>
  <c r="E1180" i="28" l="1"/>
  <c r="D1181" i="28"/>
  <c r="C1181" i="28"/>
  <c r="D1181" i="25"/>
  <c r="C1181" i="25"/>
  <c r="B1182" i="28"/>
  <c r="A1181" i="28"/>
  <c r="A1181" i="25"/>
  <c r="B1182" i="25"/>
  <c r="D1180" i="24"/>
  <c r="C1180" i="24"/>
  <c r="B1181" i="24"/>
  <c r="A1179" i="24"/>
  <c r="E1179" i="24" s="1"/>
  <c r="E1178" i="18"/>
  <c r="C1179" i="18"/>
  <c r="B1180" i="18"/>
  <c r="D1179" i="18"/>
  <c r="A1179" i="18"/>
  <c r="E1181" i="28" l="1"/>
  <c r="D1182" i="28"/>
  <c r="C1182" i="28"/>
  <c r="E1181" i="25"/>
  <c r="D1182" i="25"/>
  <c r="C1182" i="25"/>
  <c r="B1183" i="28"/>
  <c r="A1182" i="28"/>
  <c r="A1182" i="25"/>
  <c r="B1183" i="25"/>
  <c r="D1181" i="24"/>
  <c r="C1181" i="24"/>
  <c r="A1180" i="24"/>
  <c r="E1180" i="24" s="1"/>
  <c r="B1182" i="24"/>
  <c r="E1179" i="18"/>
  <c r="C1180" i="18"/>
  <c r="A1180" i="18"/>
  <c r="B1181" i="18"/>
  <c r="D1180" i="18"/>
  <c r="E1182" i="28" l="1"/>
  <c r="D1183" i="28"/>
  <c r="C1183" i="28"/>
  <c r="E1182" i="25"/>
  <c r="D1183" i="25"/>
  <c r="C1183" i="25"/>
  <c r="B1184" i="28"/>
  <c r="A1183" i="28"/>
  <c r="B1184" i="25"/>
  <c r="A1183" i="25"/>
  <c r="D1182" i="24"/>
  <c r="C1182" i="24"/>
  <c r="B1183" i="24"/>
  <c r="A1181" i="24"/>
  <c r="E1181" i="24" s="1"/>
  <c r="E1180" i="18"/>
  <c r="C1181" i="18"/>
  <c r="D1181" i="18"/>
  <c r="A1181" i="18"/>
  <c r="B1182" i="18"/>
  <c r="E1183" i="28" l="1"/>
  <c r="D1184" i="28"/>
  <c r="C1184" i="28"/>
  <c r="E1183" i="25"/>
  <c r="D1184" i="25"/>
  <c r="C1184" i="25"/>
  <c r="A1184" i="28"/>
  <c r="E1184" i="28" s="1"/>
  <c r="B1185" i="28"/>
  <c r="B1185" i="25"/>
  <c r="A1184" i="25"/>
  <c r="C1183" i="24"/>
  <c r="D1183" i="24"/>
  <c r="A1182" i="24"/>
  <c r="E1182" i="24" s="1"/>
  <c r="B1184" i="24"/>
  <c r="E1181" i="18"/>
  <c r="C1182" i="18"/>
  <c r="B1183" i="18"/>
  <c r="D1182" i="18"/>
  <c r="A1182" i="18"/>
  <c r="D1185" i="28" l="1"/>
  <c r="C1185" i="28"/>
  <c r="E1184" i="25"/>
  <c r="D1185" i="25"/>
  <c r="C1185" i="25"/>
  <c r="B1186" i="28"/>
  <c r="A1185" i="28"/>
  <c r="A1185" i="25"/>
  <c r="B1186" i="25"/>
  <c r="D1184" i="24"/>
  <c r="C1184" i="24"/>
  <c r="B1185" i="24"/>
  <c r="A1183" i="24"/>
  <c r="E1183" i="24" s="1"/>
  <c r="E1182" i="18"/>
  <c r="C1183" i="18"/>
  <c r="B1184" i="18"/>
  <c r="D1183" i="18"/>
  <c r="A1183" i="18"/>
  <c r="E1185" i="28" l="1"/>
  <c r="D1186" i="28"/>
  <c r="C1186" i="28"/>
  <c r="E1185" i="25"/>
  <c r="D1186" i="25"/>
  <c r="C1186" i="25"/>
  <c r="B1187" i="28"/>
  <c r="A1186" i="28"/>
  <c r="A1186" i="25"/>
  <c r="E1186" i="25" s="1"/>
  <c r="B1187" i="25"/>
  <c r="D1185" i="24"/>
  <c r="C1185" i="24"/>
  <c r="B1186" i="24"/>
  <c r="A1184" i="24"/>
  <c r="E1184" i="24" s="1"/>
  <c r="E1183" i="18"/>
  <c r="C1184" i="18"/>
  <c r="A1184" i="18"/>
  <c r="B1185" i="18"/>
  <c r="D1184" i="18"/>
  <c r="E1186" i="28" l="1"/>
  <c r="D1187" i="28"/>
  <c r="C1187" i="28"/>
  <c r="D1187" i="25"/>
  <c r="C1187" i="25"/>
  <c r="B1188" i="28"/>
  <c r="A1187" i="28"/>
  <c r="B1188" i="25"/>
  <c r="A1187" i="25"/>
  <c r="C1186" i="24"/>
  <c r="D1186" i="24"/>
  <c r="A1185" i="24"/>
  <c r="E1185" i="24" s="1"/>
  <c r="B1187" i="24"/>
  <c r="E1184" i="18"/>
  <c r="C1185" i="18"/>
  <c r="D1185" i="18"/>
  <c r="A1185" i="18"/>
  <c r="B1186" i="18"/>
  <c r="E1187" i="28" l="1"/>
  <c r="D1188" i="28"/>
  <c r="C1188" i="28"/>
  <c r="E1187" i="25"/>
  <c r="D1188" i="25"/>
  <c r="C1188" i="25"/>
  <c r="A1188" i="28"/>
  <c r="B1189" i="28"/>
  <c r="B1189" i="25"/>
  <c r="A1188" i="25"/>
  <c r="D1187" i="24"/>
  <c r="C1187" i="24"/>
  <c r="A1186" i="24"/>
  <c r="E1186" i="24" s="1"/>
  <c r="B1188" i="24"/>
  <c r="E1185" i="18"/>
  <c r="C1186" i="18"/>
  <c r="B1187" i="18"/>
  <c r="D1186" i="18"/>
  <c r="A1186" i="18"/>
  <c r="E1188" i="28" l="1"/>
  <c r="D1189" i="28"/>
  <c r="C1189" i="28"/>
  <c r="E1188" i="25"/>
  <c r="D1189" i="25"/>
  <c r="C1189" i="25"/>
  <c r="A1189" i="28"/>
  <c r="E1189" i="28" s="1"/>
  <c r="B1190" i="28"/>
  <c r="A1189" i="25"/>
  <c r="B1190" i="25"/>
  <c r="D1188" i="24"/>
  <c r="C1188" i="24"/>
  <c r="A1187" i="24"/>
  <c r="E1187" i="24" s="1"/>
  <c r="B1189" i="24"/>
  <c r="A1188" i="24"/>
  <c r="E1186" i="18"/>
  <c r="C1187" i="18"/>
  <c r="B1188" i="18"/>
  <c r="D1187" i="18"/>
  <c r="A1187" i="18"/>
  <c r="D1190" i="28" l="1"/>
  <c r="C1190" i="28"/>
  <c r="E1189" i="25"/>
  <c r="D1190" i="25"/>
  <c r="C1190" i="25"/>
  <c r="B1191" i="28"/>
  <c r="A1190" i="28"/>
  <c r="E1190" i="28" s="1"/>
  <c r="A1190" i="25"/>
  <c r="E1190" i="25" s="1"/>
  <c r="B1191" i="25"/>
  <c r="E1188" i="24"/>
  <c r="D1189" i="24"/>
  <c r="C1189" i="24"/>
  <c r="A1189" i="24"/>
  <c r="B1190" i="24"/>
  <c r="E1187" i="18"/>
  <c r="C1188" i="18"/>
  <c r="A1188" i="18"/>
  <c r="B1189" i="18"/>
  <c r="D1188" i="18"/>
  <c r="D1191" i="28" l="1"/>
  <c r="C1191" i="28"/>
  <c r="D1191" i="25"/>
  <c r="C1191" i="25"/>
  <c r="B1192" i="28"/>
  <c r="A1191" i="28"/>
  <c r="B1192" i="25"/>
  <c r="A1191" i="25"/>
  <c r="E1189" i="24"/>
  <c r="D1190" i="24"/>
  <c r="C1190" i="24"/>
  <c r="B1191" i="24"/>
  <c r="E1188" i="18"/>
  <c r="C1189" i="18"/>
  <c r="D1189" i="18"/>
  <c r="A1189" i="18"/>
  <c r="B1190" i="18"/>
  <c r="E1191" i="28" l="1"/>
  <c r="D1192" i="28"/>
  <c r="C1192" i="28"/>
  <c r="E1191" i="25"/>
  <c r="D1192" i="25"/>
  <c r="C1192" i="25"/>
  <c r="A1192" i="28"/>
  <c r="B1193" i="28"/>
  <c r="B1193" i="25"/>
  <c r="A1192" i="25"/>
  <c r="E1192" i="25" s="1"/>
  <c r="C1191" i="24"/>
  <c r="D1191" i="24"/>
  <c r="B1192" i="24"/>
  <c r="A1190" i="24"/>
  <c r="E1190" i="24" s="1"/>
  <c r="E1189" i="18"/>
  <c r="C1190" i="18"/>
  <c r="B1191" i="18"/>
  <c r="D1190" i="18"/>
  <c r="A1190" i="18"/>
  <c r="E1192" i="28" l="1"/>
  <c r="D1193" i="28"/>
  <c r="C1193" i="28"/>
  <c r="D1193" i="25"/>
  <c r="C1193" i="25"/>
  <c r="A1193" i="28"/>
  <c r="B1194" i="28"/>
  <c r="A1193" i="25"/>
  <c r="E1193" i="25" s="1"/>
  <c r="B1194" i="25"/>
  <c r="D1192" i="24"/>
  <c r="C1192" i="24"/>
  <c r="B1193" i="24"/>
  <c r="A1191" i="24"/>
  <c r="E1191" i="24" s="1"/>
  <c r="E1190" i="18"/>
  <c r="C1191" i="18"/>
  <c r="B1192" i="18"/>
  <c r="D1191" i="18"/>
  <c r="A1191" i="18"/>
  <c r="E1193" i="28" l="1"/>
  <c r="D1194" i="28"/>
  <c r="C1194" i="28"/>
  <c r="D1194" i="25"/>
  <c r="C1194" i="25"/>
  <c r="B1195" i="28"/>
  <c r="A1194" i="28"/>
  <c r="A1194" i="25"/>
  <c r="E1194" i="25" s="1"/>
  <c r="B1195" i="25"/>
  <c r="D1193" i="24"/>
  <c r="C1193" i="24"/>
  <c r="A1192" i="24"/>
  <c r="E1192" i="24" s="1"/>
  <c r="B1194" i="24"/>
  <c r="E1191" i="18"/>
  <c r="C1192" i="18"/>
  <c r="A1192" i="18"/>
  <c r="B1193" i="18"/>
  <c r="D1192" i="18"/>
  <c r="E1194" i="28" l="1"/>
  <c r="D1195" i="28"/>
  <c r="C1195" i="28"/>
  <c r="D1195" i="25"/>
  <c r="C1195" i="25"/>
  <c r="B1196" i="28"/>
  <c r="A1195" i="28"/>
  <c r="E1195" i="28" s="1"/>
  <c r="B1196" i="25"/>
  <c r="A1195" i="25"/>
  <c r="E1195" i="25" s="1"/>
  <c r="D1194" i="24"/>
  <c r="C1194" i="24"/>
  <c r="B1195" i="24"/>
  <c r="A1193" i="24"/>
  <c r="E1193" i="24" s="1"/>
  <c r="E1192" i="18"/>
  <c r="C1193" i="18"/>
  <c r="D1193" i="18"/>
  <c r="A1193" i="18"/>
  <c r="B1194" i="18"/>
  <c r="D1196" i="28" l="1"/>
  <c r="C1196" i="28"/>
  <c r="D1196" i="25"/>
  <c r="C1196" i="25"/>
  <c r="B1197" i="28"/>
  <c r="A1196" i="28"/>
  <c r="B1197" i="25"/>
  <c r="A1196" i="25"/>
  <c r="C1195" i="24"/>
  <c r="D1195" i="24"/>
  <c r="A1194" i="24"/>
  <c r="E1194" i="24" s="1"/>
  <c r="B1196" i="24"/>
  <c r="E1193" i="18"/>
  <c r="C1194" i="18"/>
  <c r="A1194" i="18"/>
  <c r="B1195" i="18"/>
  <c r="D1194" i="18"/>
  <c r="E1196" i="28" l="1"/>
  <c r="D1197" i="28"/>
  <c r="C1197" i="28"/>
  <c r="E1196" i="25"/>
  <c r="D1197" i="25"/>
  <c r="C1197" i="25"/>
  <c r="A1197" i="28"/>
  <c r="B1198" i="28"/>
  <c r="A1197" i="25"/>
  <c r="B1198" i="25"/>
  <c r="D1196" i="24"/>
  <c r="C1196" i="24"/>
  <c r="A1195" i="24"/>
  <c r="E1195" i="24" s="1"/>
  <c r="B1197" i="24"/>
  <c r="E1194" i="18"/>
  <c r="C1195" i="18"/>
  <c r="D1195" i="18"/>
  <c r="B1196" i="18"/>
  <c r="A1195" i="18"/>
  <c r="E1197" i="28" l="1"/>
  <c r="D1198" i="28"/>
  <c r="C1198" i="28"/>
  <c r="E1197" i="25"/>
  <c r="D1198" i="25"/>
  <c r="C1198" i="25"/>
  <c r="A1198" i="28"/>
  <c r="B1199" i="28"/>
  <c r="A1198" i="25"/>
  <c r="B1199" i="25"/>
  <c r="C1197" i="24"/>
  <c r="D1197" i="24"/>
  <c r="A1197" i="24"/>
  <c r="B1198" i="24"/>
  <c r="A1196" i="24"/>
  <c r="E1196" i="24" s="1"/>
  <c r="E1195" i="18"/>
  <c r="C1196" i="18"/>
  <c r="A1196" i="18"/>
  <c r="B1197" i="18"/>
  <c r="D1196" i="18"/>
  <c r="E1198" i="28" l="1"/>
  <c r="D1199" i="28"/>
  <c r="C1199" i="28"/>
  <c r="E1198" i="25"/>
  <c r="D1199" i="25"/>
  <c r="C1199" i="25"/>
  <c r="B1200" i="28"/>
  <c r="A1199" i="28"/>
  <c r="B1200" i="25"/>
  <c r="A1199" i="25"/>
  <c r="E1197" i="24"/>
  <c r="D1198" i="24"/>
  <c r="C1198" i="24"/>
  <c r="B1199" i="24"/>
  <c r="E1196" i="18"/>
  <c r="C1197" i="18"/>
  <c r="D1197" i="18"/>
  <c r="A1197" i="18"/>
  <c r="B1198" i="18"/>
  <c r="E1199" i="28" l="1"/>
  <c r="D1200" i="28"/>
  <c r="C1200" i="28"/>
  <c r="E1199" i="25"/>
  <c r="D1200" i="25"/>
  <c r="C1200" i="25"/>
  <c r="B1201" i="28"/>
  <c r="A1200" i="28"/>
  <c r="B1201" i="25"/>
  <c r="A1200" i="25"/>
  <c r="C1199" i="24"/>
  <c r="D1199" i="24"/>
  <c r="A1198" i="24"/>
  <c r="E1198" i="24" s="1"/>
  <c r="B1200" i="24"/>
  <c r="E1197" i="18"/>
  <c r="C1198" i="18"/>
  <c r="B1199" i="18"/>
  <c r="A1198" i="18"/>
  <c r="D1198" i="18"/>
  <c r="E1200" i="28" l="1"/>
  <c r="D1201" i="28"/>
  <c r="C1201" i="28"/>
  <c r="E1200" i="25"/>
  <c r="D1201" i="25"/>
  <c r="C1201" i="25"/>
  <c r="A1201" i="28"/>
  <c r="B1202" i="28"/>
  <c r="A1201" i="25"/>
  <c r="B1202" i="25"/>
  <c r="D1200" i="24"/>
  <c r="C1200" i="24"/>
  <c r="B1201" i="24"/>
  <c r="A1200" i="24"/>
  <c r="A1199" i="24"/>
  <c r="E1199" i="24" s="1"/>
  <c r="E1198" i="18"/>
  <c r="C1199" i="18"/>
  <c r="B1200" i="18"/>
  <c r="D1199" i="18"/>
  <c r="A1199" i="18"/>
  <c r="E1201" i="28" l="1"/>
  <c r="D1202" i="28"/>
  <c r="C1202" i="28"/>
  <c r="E1201" i="25"/>
  <c r="D1202" i="25"/>
  <c r="C1202" i="25"/>
  <c r="A1202" i="28"/>
  <c r="B1203" i="28"/>
  <c r="A1202" i="25"/>
  <c r="B1203" i="25"/>
  <c r="E1200" i="24"/>
  <c r="C1201" i="24"/>
  <c r="D1201" i="24"/>
  <c r="B1202" i="24"/>
  <c r="E1199" i="18"/>
  <c r="C1200" i="18"/>
  <c r="A1200" i="18"/>
  <c r="B1201" i="18"/>
  <c r="D1200" i="18"/>
  <c r="E1202" i="28" l="1"/>
  <c r="D1203" i="28"/>
  <c r="C1203" i="28"/>
  <c r="E1202" i="25"/>
  <c r="D1203" i="25"/>
  <c r="C1203" i="25"/>
  <c r="B1204" i="28"/>
  <c r="A1203" i="28"/>
  <c r="B1204" i="25"/>
  <c r="A1203" i="25"/>
  <c r="D1202" i="24"/>
  <c r="C1202" i="24"/>
  <c r="B1203" i="24"/>
  <c r="A1201" i="24"/>
  <c r="E1201" i="24" s="1"/>
  <c r="E1200" i="18"/>
  <c r="C1201" i="18"/>
  <c r="D1201" i="18"/>
  <c r="A1201" i="18"/>
  <c r="B1202" i="18"/>
  <c r="E1203" i="28" l="1"/>
  <c r="D1204" i="28"/>
  <c r="C1204" i="28"/>
  <c r="E1203" i="25"/>
  <c r="D1204" i="25"/>
  <c r="C1204" i="25"/>
  <c r="B1205" i="28"/>
  <c r="A1204" i="28"/>
  <c r="B1205" i="25"/>
  <c r="A1204" i="25"/>
  <c r="D1203" i="24"/>
  <c r="C1203" i="24"/>
  <c r="B1204" i="24"/>
  <c r="A1202" i="24"/>
  <c r="E1202" i="24" s="1"/>
  <c r="E1201" i="18"/>
  <c r="C1202" i="18"/>
  <c r="B1203" i="18"/>
  <c r="D1202" i="18"/>
  <c r="A1202" i="18"/>
  <c r="E1204" i="28" l="1"/>
  <c r="D1205" i="28"/>
  <c r="C1205" i="28"/>
  <c r="E1204" i="25"/>
  <c r="D1205" i="25"/>
  <c r="C1205" i="25"/>
  <c r="A1205" i="28"/>
  <c r="E1205" i="28" s="1"/>
  <c r="B1206" i="28"/>
  <c r="A1205" i="25"/>
  <c r="B1206" i="25"/>
  <c r="D1204" i="24"/>
  <c r="C1204" i="24"/>
  <c r="A1203" i="24"/>
  <c r="E1203" i="24" s="1"/>
  <c r="B1205" i="24"/>
  <c r="E1202" i="18"/>
  <c r="C1203" i="18"/>
  <c r="B1204" i="18"/>
  <c r="D1203" i="18"/>
  <c r="A1203" i="18"/>
  <c r="D1206" i="28" l="1"/>
  <c r="C1206" i="28"/>
  <c r="E1205" i="25"/>
  <c r="D1206" i="25"/>
  <c r="C1206" i="25"/>
  <c r="A1206" i="28"/>
  <c r="B1207" i="28"/>
  <c r="A1206" i="25"/>
  <c r="B1207" i="25"/>
  <c r="D1205" i="24"/>
  <c r="C1205" i="24"/>
  <c r="B1206" i="24"/>
  <c r="A1204" i="24"/>
  <c r="E1204" i="24" s="1"/>
  <c r="E1203" i="18"/>
  <c r="C1204" i="18"/>
  <c r="A1204" i="18"/>
  <c r="B1205" i="18"/>
  <c r="D1204" i="18"/>
  <c r="E1206" i="28" l="1"/>
  <c r="D1207" i="28"/>
  <c r="C1207" i="28"/>
  <c r="E1206" i="25"/>
  <c r="D1207" i="25"/>
  <c r="C1207" i="25"/>
  <c r="B1208" i="28"/>
  <c r="A1207" i="28"/>
  <c r="B1208" i="25"/>
  <c r="A1207" i="25"/>
  <c r="E1207" i="25" s="1"/>
  <c r="D1206" i="24"/>
  <c r="C1206" i="24"/>
  <c r="B1207" i="24"/>
  <c r="A1205" i="24"/>
  <c r="E1205" i="24" s="1"/>
  <c r="E1204" i="18"/>
  <c r="C1205" i="18"/>
  <c r="D1205" i="18"/>
  <c r="A1205" i="18"/>
  <c r="B1206" i="18"/>
  <c r="E1207" i="28" l="1"/>
  <c r="D1208" i="28"/>
  <c r="C1208" i="28"/>
  <c r="D1208" i="25"/>
  <c r="C1208" i="25"/>
  <c r="B1209" i="28"/>
  <c r="A1208" i="28"/>
  <c r="B1209" i="25"/>
  <c r="A1208" i="25"/>
  <c r="C1207" i="24"/>
  <c r="D1207" i="24"/>
  <c r="A1206" i="24"/>
  <c r="E1206" i="24" s="1"/>
  <c r="B1208" i="24"/>
  <c r="A1207" i="24"/>
  <c r="E1205" i="18"/>
  <c r="C1206" i="18"/>
  <c r="B1207" i="18"/>
  <c r="D1206" i="18"/>
  <c r="A1206" i="18"/>
  <c r="E1208" i="28" l="1"/>
  <c r="D1209" i="28"/>
  <c r="C1209" i="28"/>
  <c r="E1208" i="25"/>
  <c r="D1209" i="25"/>
  <c r="C1209" i="25"/>
  <c r="A1209" i="28"/>
  <c r="B1210" i="28"/>
  <c r="A1209" i="25"/>
  <c r="B1210" i="25"/>
  <c r="E1207" i="24"/>
  <c r="D1208" i="24"/>
  <c r="C1208" i="24"/>
  <c r="B1209" i="24"/>
  <c r="E1206" i="18"/>
  <c r="C1207" i="18"/>
  <c r="B1208" i="18"/>
  <c r="D1207" i="18"/>
  <c r="A1207" i="18"/>
  <c r="E1209" i="28" l="1"/>
  <c r="D1210" i="28"/>
  <c r="C1210" i="28"/>
  <c r="E1209" i="25"/>
  <c r="D1210" i="25"/>
  <c r="C1210" i="25"/>
  <c r="A1210" i="28"/>
  <c r="B1211" i="28"/>
  <c r="A1210" i="25"/>
  <c r="B1211" i="25"/>
  <c r="D1209" i="24"/>
  <c r="C1209" i="24"/>
  <c r="B1210" i="24"/>
  <c r="A1208" i="24"/>
  <c r="E1208" i="24" s="1"/>
  <c r="E1207" i="18"/>
  <c r="C1208" i="18"/>
  <c r="A1208" i="18"/>
  <c r="B1209" i="18"/>
  <c r="D1208" i="18"/>
  <c r="E1210" i="28" l="1"/>
  <c r="D1211" i="28"/>
  <c r="C1211" i="28"/>
  <c r="E1210" i="25"/>
  <c r="D1211" i="25"/>
  <c r="C1211" i="25"/>
  <c r="B1212" i="28"/>
  <c r="A1211" i="28"/>
  <c r="B1212" i="25"/>
  <c r="A1211" i="25"/>
  <c r="D1210" i="24"/>
  <c r="C1210" i="24"/>
  <c r="B1211" i="24"/>
  <c r="A1209" i="24"/>
  <c r="E1209" i="24" s="1"/>
  <c r="E1208" i="18"/>
  <c r="C1209" i="18"/>
  <c r="D1209" i="18"/>
  <c r="A1209" i="18"/>
  <c r="B1210" i="18"/>
  <c r="E1211" i="28" l="1"/>
  <c r="D1212" i="28"/>
  <c r="C1212" i="28"/>
  <c r="E1211" i="25"/>
  <c r="D1212" i="25"/>
  <c r="C1212" i="25"/>
  <c r="B1213" i="28"/>
  <c r="A1212" i="28"/>
  <c r="B1213" i="25"/>
  <c r="A1212" i="25"/>
  <c r="C1211" i="24"/>
  <c r="D1211" i="24"/>
  <c r="B1212" i="24"/>
  <c r="A1210" i="24"/>
  <c r="E1210" i="24" s="1"/>
  <c r="E1209" i="18"/>
  <c r="C1210" i="18"/>
  <c r="B1211" i="18"/>
  <c r="D1210" i="18"/>
  <c r="A1210" i="18"/>
  <c r="E1212" i="28" l="1"/>
  <c r="D1213" i="28"/>
  <c r="C1213" i="28"/>
  <c r="E1212" i="25"/>
  <c r="D1213" i="25"/>
  <c r="C1213" i="25"/>
  <c r="A1213" i="28"/>
  <c r="B1214" i="28"/>
  <c r="A1213" i="25"/>
  <c r="B1214" i="25"/>
  <c r="D1212" i="24"/>
  <c r="C1212" i="24"/>
  <c r="B1213" i="24"/>
  <c r="A1211" i="24"/>
  <c r="E1211" i="24" s="1"/>
  <c r="E1210" i="18"/>
  <c r="C1211" i="18"/>
  <c r="B1212" i="18"/>
  <c r="D1211" i="18"/>
  <c r="A1211" i="18"/>
  <c r="E1213" i="28" l="1"/>
  <c r="D1214" i="28"/>
  <c r="C1214" i="28"/>
  <c r="E1213" i="25"/>
  <c r="D1214" i="25"/>
  <c r="C1214" i="25"/>
  <c r="A1214" i="28"/>
  <c r="B1215" i="28"/>
  <c r="A1214" i="25"/>
  <c r="E1214" i="25" s="1"/>
  <c r="B1215" i="25"/>
  <c r="C1213" i="24"/>
  <c r="D1213" i="24"/>
  <c r="A1212" i="24"/>
  <c r="E1212" i="24" s="1"/>
  <c r="B1214" i="24"/>
  <c r="E1211" i="18"/>
  <c r="C1212" i="18"/>
  <c r="A1212" i="18"/>
  <c r="B1213" i="18"/>
  <c r="D1212" i="18"/>
  <c r="E1214" i="28" l="1"/>
  <c r="D1215" i="28"/>
  <c r="C1215" i="28"/>
  <c r="D1215" i="25"/>
  <c r="C1215" i="25"/>
  <c r="B1216" i="28"/>
  <c r="A1215" i="28"/>
  <c r="B1216" i="25"/>
  <c r="A1215" i="25"/>
  <c r="D1214" i="24"/>
  <c r="C1214" i="24"/>
  <c r="A1213" i="24"/>
  <c r="E1213" i="24" s="1"/>
  <c r="B1215" i="24"/>
  <c r="E1212" i="18"/>
  <c r="C1213" i="18"/>
  <c r="D1213" i="18"/>
  <c r="A1213" i="18"/>
  <c r="B1214" i="18"/>
  <c r="E1215" i="28" l="1"/>
  <c r="D1216" i="28"/>
  <c r="C1216" i="28"/>
  <c r="E1215" i="25"/>
  <c r="D1216" i="25"/>
  <c r="C1216" i="25"/>
  <c r="B1217" i="28"/>
  <c r="A1216" i="28"/>
  <c r="B1217" i="25"/>
  <c r="A1216" i="25"/>
  <c r="C1215" i="24"/>
  <c r="D1215" i="24"/>
  <c r="A1214" i="24"/>
  <c r="E1214" i="24" s="1"/>
  <c r="B1216" i="24"/>
  <c r="A1215" i="24"/>
  <c r="E1213" i="18"/>
  <c r="C1214" i="18"/>
  <c r="B1215" i="18"/>
  <c r="D1214" i="18"/>
  <c r="A1214" i="18"/>
  <c r="E1216" i="28" l="1"/>
  <c r="D1217" i="28"/>
  <c r="C1217" i="28"/>
  <c r="E1216" i="25"/>
  <c r="D1217" i="25"/>
  <c r="C1217" i="25"/>
  <c r="A1217" i="28"/>
  <c r="B1218" i="28"/>
  <c r="A1217" i="25"/>
  <c r="B1218" i="25"/>
  <c r="E1215" i="24"/>
  <c r="D1216" i="24"/>
  <c r="C1216" i="24"/>
  <c r="B1217" i="24"/>
  <c r="E1214" i="18"/>
  <c r="C1215" i="18"/>
  <c r="B1216" i="18"/>
  <c r="D1215" i="18"/>
  <c r="A1215" i="18"/>
  <c r="E1217" i="28" l="1"/>
  <c r="D1218" i="28"/>
  <c r="C1218" i="28"/>
  <c r="E1217" i="25"/>
  <c r="D1218" i="25"/>
  <c r="C1218" i="25"/>
  <c r="A1218" i="28"/>
  <c r="B1219" i="28"/>
  <c r="B1219" i="25"/>
  <c r="A1218" i="25"/>
  <c r="E1218" i="25" s="1"/>
  <c r="D1217" i="24"/>
  <c r="C1217" i="24"/>
  <c r="B1218" i="24"/>
  <c r="A1216" i="24"/>
  <c r="E1216" i="24" s="1"/>
  <c r="E1215" i="18"/>
  <c r="C1216" i="18"/>
  <c r="A1216" i="18"/>
  <c r="B1217" i="18"/>
  <c r="D1216" i="18"/>
  <c r="E1218" i="28" l="1"/>
  <c r="D1219" i="28"/>
  <c r="C1219" i="28"/>
  <c r="D1219" i="25"/>
  <c r="C1219" i="25"/>
  <c r="B1220" i="28"/>
  <c r="A1219" i="28"/>
  <c r="B1220" i="25"/>
  <c r="A1219" i="25"/>
  <c r="C1218" i="24"/>
  <c r="D1218" i="24"/>
  <c r="A1217" i="24"/>
  <c r="E1217" i="24" s="1"/>
  <c r="B1219" i="24"/>
  <c r="E1216" i="18"/>
  <c r="C1217" i="18"/>
  <c r="D1217" i="18"/>
  <c r="A1217" i="18"/>
  <c r="B1218" i="18"/>
  <c r="E1219" i="28" l="1"/>
  <c r="D1220" i="28"/>
  <c r="C1220" i="28"/>
  <c r="E1219" i="25"/>
  <c r="D1220" i="25"/>
  <c r="C1220" i="25"/>
  <c r="B1221" i="28"/>
  <c r="A1220" i="28"/>
  <c r="B1221" i="25"/>
  <c r="A1220" i="25"/>
  <c r="D1219" i="24"/>
  <c r="C1219" i="24"/>
  <c r="A1218" i="24"/>
  <c r="E1218" i="24" s="1"/>
  <c r="B1220" i="24"/>
  <c r="A1219" i="24"/>
  <c r="E1217" i="18"/>
  <c r="C1218" i="18"/>
  <c r="B1219" i="18"/>
  <c r="D1218" i="18"/>
  <c r="A1218" i="18"/>
  <c r="E1220" i="28" l="1"/>
  <c r="D1221" i="28"/>
  <c r="C1221" i="28"/>
  <c r="E1220" i="25"/>
  <c r="D1221" i="25"/>
  <c r="C1221" i="25"/>
  <c r="A1221" i="28"/>
  <c r="E1221" i="28" s="1"/>
  <c r="B1222" i="28"/>
  <c r="A1221" i="25"/>
  <c r="E1221" i="25" s="1"/>
  <c r="B1222" i="25"/>
  <c r="E1219" i="24"/>
  <c r="D1220" i="24"/>
  <c r="C1220" i="24"/>
  <c r="B1221" i="24"/>
  <c r="E1218" i="18"/>
  <c r="C1219" i="18"/>
  <c r="B1220" i="18"/>
  <c r="D1219" i="18"/>
  <c r="A1219" i="18"/>
  <c r="D1222" i="28" l="1"/>
  <c r="C1222" i="28"/>
  <c r="D1222" i="25"/>
  <c r="C1222" i="25"/>
  <c r="A1222" i="28"/>
  <c r="B1223" i="28"/>
  <c r="A1222" i="25"/>
  <c r="B1223" i="25"/>
  <c r="C1221" i="24"/>
  <c r="D1221" i="24"/>
  <c r="A1221" i="24"/>
  <c r="E1221" i="24" s="1"/>
  <c r="B1222" i="24"/>
  <c r="A1220" i="24"/>
  <c r="E1220" i="24" s="1"/>
  <c r="E1219" i="18"/>
  <c r="C1220" i="18"/>
  <c r="A1220" i="18"/>
  <c r="B1221" i="18"/>
  <c r="D1220" i="18"/>
  <c r="E1222" i="28" l="1"/>
  <c r="D1223" i="28"/>
  <c r="C1223" i="28"/>
  <c r="E1222" i="25"/>
  <c r="D1223" i="25"/>
  <c r="C1223" i="25"/>
  <c r="B1224" i="28"/>
  <c r="A1223" i="28"/>
  <c r="B1224" i="25"/>
  <c r="A1223" i="25"/>
  <c r="D1222" i="24"/>
  <c r="C1222" i="24"/>
  <c r="B1223" i="24"/>
  <c r="E1220" i="18"/>
  <c r="C1221" i="18"/>
  <c r="D1221" i="18"/>
  <c r="A1221" i="18"/>
  <c r="B1222" i="18"/>
  <c r="E1223" i="28" l="1"/>
  <c r="D1224" i="28"/>
  <c r="C1224" i="28"/>
  <c r="E1223" i="25"/>
  <c r="D1224" i="25"/>
  <c r="C1224" i="25"/>
  <c r="B1225" i="28"/>
  <c r="A1224" i="28"/>
  <c r="B1225" i="25"/>
  <c r="A1224" i="25"/>
  <c r="C1223" i="24"/>
  <c r="D1223" i="24"/>
  <c r="A1222" i="24"/>
  <c r="E1222" i="24" s="1"/>
  <c r="A1223" i="24"/>
  <c r="B1224" i="24"/>
  <c r="E1221" i="18"/>
  <c r="C1222" i="18"/>
  <c r="B1223" i="18"/>
  <c r="D1222" i="18"/>
  <c r="A1222" i="18"/>
  <c r="E1224" i="28" l="1"/>
  <c r="D1225" i="28"/>
  <c r="C1225" i="28"/>
  <c r="E1224" i="25"/>
  <c r="D1225" i="25"/>
  <c r="C1225" i="25"/>
  <c r="A1225" i="28"/>
  <c r="B1226" i="28"/>
  <c r="A1225" i="25"/>
  <c r="B1226" i="25"/>
  <c r="E1223" i="24"/>
  <c r="D1224" i="24"/>
  <c r="C1224" i="24"/>
  <c r="B1225" i="24"/>
  <c r="A1224" i="24"/>
  <c r="E1222" i="18"/>
  <c r="C1223" i="18"/>
  <c r="B1224" i="18"/>
  <c r="D1223" i="18"/>
  <c r="A1223" i="18"/>
  <c r="E1225" i="28" l="1"/>
  <c r="D1226" i="28"/>
  <c r="C1226" i="28"/>
  <c r="E1225" i="25"/>
  <c r="D1226" i="25"/>
  <c r="C1226" i="25"/>
  <c r="A1226" i="28"/>
  <c r="B1227" i="28"/>
  <c r="A1226" i="25"/>
  <c r="B1227" i="25"/>
  <c r="E1224" i="24"/>
  <c r="D1225" i="24"/>
  <c r="C1225" i="24"/>
  <c r="B1226" i="24"/>
  <c r="E1223" i="18"/>
  <c r="C1224" i="18"/>
  <c r="A1224" i="18"/>
  <c r="B1225" i="18"/>
  <c r="D1224" i="18"/>
  <c r="E1226" i="28" l="1"/>
  <c r="D1227" i="28"/>
  <c r="C1227" i="28"/>
  <c r="E1226" i="25"/>
  <c r="D1227" i="25"/>
  <c r="C1227" i="25"/>
  <c r="B1228" i="28"/>
  <c r="A1227" i="28"/>
  <c r="B1228" i="25"/>
  <c r="A1227" i="25"/>
  <c r="D1226" i="24"/>
  <c r="C1226" i="24"/>
  <c r="B1227" i="24"/>
  <c r="A1225" i="24"/>
  <c r="E1225" i="24" s="1"/>
  <c r="E1224" i="18"/>
  <c r="C1225" i="18"/>
  <c r="D1225" i="18"/>
  <c r="A1225" i="18"/>
  <c r="B1226" i="18"/>
  <c r="E1227" i="28" l="1"/>
  <c r="D1228" i="28"/>
  <c r="C1228" i="28"/>
  <c r="E1227" i="25"/>
  <c r="D1228" i="25"/>
  <c r="C1228" i="25"/>
  <c r="B1229" i="28"/>
  <c r="A1228" i="28"/>
  <c r="B1229" i="25"/>
  <c r="A1228" i="25"/>
  <c r="E1228" i="25" s="1"/>
  <c r="C1227" i="24"/>
  <c r="B1228" i="24"/>
  <c r="D1227" i="24"/>
  <c r="A1226" i="24"/>
  <c r="E1226" i="24" s="1"/>
  <c r="E1225" i="18"/>
  <c r="C1226" i="18"/>
  <c r="B1227" i="18"/>
  <c r="D1226" i="18"/>
  <c r="A1226" i="18"/>
  <c r="E1228" i="28" l="1"/>
  <c r="D1229" i="28"/>
  <c r="C1229" i="28"/>
  <c r="D1229" i="25"/>
  <c r="C1229" i="25"/>
  <c r="A1229" i="28"/>
  <c r="B1230" i="28"/>
  <c r="A1229" i="25"/>
  <c r="B1230" i="25"/>
  <c r="D1228" i="24"/>
  <c r="C1228" i="24"/>
  <c r="A1228" i="24" s="1"/>
  <c r="B1229" i="24"/>
  <c r="A1227" i="24"/>
  <c r="E1227" i="24" s="1"/>
  <c r="E1226" i="18"/>
  <c r="C1227" i="18"/>
  <c r="B1228" i="18"/>
  <c r="D1227" i="18"/>
  <c r="A1227" i="18"/>
  <c r="E1229" i="28" l="1"/>
  <c r="D1230" i="28"/>
  <c r="C1230" i="28"/>
  <c r="E1229" i="25"/>
  <c r="D1230" i="25"/>
  <c r="C1230" i="25"/>
  <c r="A1230" i="28"/>
  <c r="B1231" i="28"/>
  <c r="A1230" i="25"/>
  <c r="E1230" i="25" s="1"/>
  <c r="B1231" i="25"/>
  <c r="E1228" i="24"/>
  <c r="B1230" i="24"/>
  <c r="D1229" i="24"/>
  <c r="C1229" i="24"/>
  <c r="A1229" i="24" s="1"/>
  <c r="E1227" i="18"/>
  <c r="C1228" i="18"/>
  <c r="A1228" i="18"/>
  <c r="B1229" i="18"/>
  <c r="D1228" i="18"/>
  <c r="E1230" i="28" l="1"/>
  <c r="D1231" i="28"/>
  <c r="C1231" i="28"/>
  <c r="D1231" i="25"/>
  <c r="C1231" i="25"/>
  <c r="B1232" i="28"/>
  <c r="A1231" i="28"/>
  <c r="B1232" i="25"/>
  <c r="A1231" i="25"/>
  <c r="E1231" i="25" s="1"/>
  <c r="E1229" i="24"/>
  <c r="B1231" i="24"/>
  <c r="D1230" i="24"/>
  <c r="C1230" i="24"/>
  <c r="A1230" i="24" s="1"/>
  <c r="E1228" i="18"/>
  <c r="C1229" i="18"/>
  <c r="D1229" i="18"/>
  <c r="A1229" i="18"/>
  <c r="B1230" i="18"/>
  <c r="E1231" i="28" l="1"/>
  <c r="D1232" i="28"/>
  <c r="C1232" i="28"/>
  <c r="D1232" i="25"/>
  <c r="C1232" i="25"/>
  <c r="B1233" i="28"/>
  <c r="A1232" i="28"/>
  <c r="B1233" i="25"/>
  <c r="A1232" i="25"/>
  <c r="E1230" i="24"/>
  <c r="B1232" i="24"/>
  <c r="D1231" i="24"/>
  <c r="C1231" i="24"/>
  <c r="A1231" i="24" s="1"/>
  <c r="E1229" i="18"/>
  <c r="C1230" i="18"/>
  <c r="B1231" i="18"/>
  <c r="D1230" i="18"/>
  <c r="A1230" i="18"/>
  <c r="E1232" i="28" l="1"/>
  <c r="D1233" i="28"/>
  <c r="C1233" i="28"/>
  <c r="E1232" i="25"/>
  <c r="D1233" i="25"/>
  <c r="C1233" i="25"/>
  <c r="A1233" i="28"/>
  <c r="B1234" i="28"/>
  <c r="A1233" i="25"/>
  <c r="B1234" i="25"/>
  <c r="E1231" i="24"/>
  <c r="B1233" i="24"/>
  <c r="D1232" i="24"/>
  <c r="C1232" i="24"/>
  <c r="A1232" i="24" s="1"/>
  <c r="E1230" i="18"/>
  <c r="C1231" i="18"/>
  <c r="B1232" i="18"/>
  <c r="D1231" i="18"/>
  <c r="A1231" i="18"/>
  <c r="E1233" i="28" l="1"/>
  <c r="D1234" i="28"/>
  <c r="C1234" i="28"/>
  <c r="E1233" i="25"/>
  <c r="D1234" i="25"/>
  <c r="C1234" i="25"/>
  <c r="A1234" i="28"/>
  <c r="B1235" i="28"/>
  <c r="A1234" i="25"/>
  <c r="B1235" i="25"/>
  <c r="E1232" i="24"/>
  <c r="B1234" i="24"/>
  <c r="D1233" i="24"/>
  <c r="C1233" i="24"/>
  <c r="A1233" i="24" s="1"/>
  <c r="E1231" i="18"/>
  <c r="C1232" i="18"/>
  <c r="A1232" i="18"/>
  <c r="B1233" i="18"/>
  <c r="D1232" i="18"/>
  <c r="E1234" i="28" l="1"/>
  <c r="D1235" i="28"/>
  <c r="C1235" i="28"/>
  <c r="E1234" i="25"/>
  <c r="D1235" i="25"/>
  <c r="C1235" i="25"/>
  <c r="B1236" i="28"/>
  <c r="A1235" i="28"/>
  <c r="B1236" i="25"/>
  <c r="A1235" i="25"/>
  <c r="E1233" i="24"/>
  <c r="B1235" i="24"/>
  <c r="D1234" i="24"/>
  <c r="C1234" i="24"/>
  <c r="A1234" i="24" s="1"/>
  <c r="E1232" i="18"/>
  <c r="C1233" i="18"/>
  <c r="D1233" i="18"/>
  <c r="A1233" i="18"/>
  <c r="B1234" i="18"/>
  <c r="E1235" i="28" l="1"/>
  <c r="D1236" i="28"/>
  <c r="C1236" i="28"/>
  <c r="E1235" i="25"/>
  <c r="D1236" i="25"/>
  <c r="C1236" i="25"/>
  <c r="B1237" i="28"/>
  <c r="A1236" i="28"/>
  <c r="B1237" i="25"/>
  <c r="A1236" i="25"/>
  <c r="E1234" i="24"/>
  <c r="B1236" i="24"/>
  <c r="C1235" i="24"/>
  <c r="A1235" i="24" s="1"/>
  <c r="D1235" i="24"/>
  <c r="E1233" i="18"/>
  <c r="C1234" i="18"/>
  <c r="B1235" i="18"/>
  <c r="D1234" i="18"/>
  <c r="A1234" i="18"/>
  <c r="E1236" i="28" l="1"/>
  <c r="D1237" i="28"/>
  <c r="C1237" i="28"/>
  <c r="E1236" i="25"/>
  <c r="D1237" i="25"/>
  <c r="C1237" i="25"/>
  <c r="A1237" i="28"/>
  <c r="B1238" i="28"/>
  <c r="A1237" i="25"/>
  <c r="B1238" i="25"/>
  <c r="E1235" i="24"/>
  <c r="B1237" i="24"/>
  <c r="D1236" i="24"/>
  <c r="C1236" i="24"/>
  <c r="A1236" i="24" s="1"/>
  <c r="E1234" i="18"/>
  <c r="C1235" i="18"/>
  <c r="B1236" i="18"/>
  <c r="D1235" i="18"/>
  <c r="A1235" i="18"/>
  <c r="E1237" i="28" l="1"/>
  <c r="D1238" i="28"/>
  <c r="C1238" i="28"/>
  <c r="E1237" i="25"/>
  <c r="D1238" i="25"/>
  <c r="C1238" i="25"/>
  <c r="A1238" i="28"/>
  <c r="B1239" i="28"/>
  <c r="A1238" i="25"/>
  <c r="E1238" i="25" s="1"/>
  <c r="B1239" i="25"/>
  <c r="E1236" i="24"/>
  <c r="B1238" i="24"/>
  <c r="D1237" i="24"/>
  <c r="C1237" i="24"/>
  <c r="A1237" i="24" s="1"/>
  <c r="E1235" i="18"/>
  <c r="C1236" i="18"/>
  <c r="A1236" i="18"/>
  <c r="B1237" i="18"/>
  <c r="D1236" i="18"/>
  <c r="E1238" i="28" l="1"/>
  <c r="D1239" i="28"/>
  <c r="C1239" i="28"/>
  <c r="D1239" i="25"/>
  <c r="C1239" i="25"/>
  <c r="B1240" i="28"/>
  <c r="A1239" i="28"/>
  <c r="B1240" i="25"/>
  <c r="A1239" i="25"/>
  <c r="E1237" i="24"/>
  <c r="B1239" i="24"/>
  <c r="D1238" i="24"/>
  <c r="C1238" i="24"/>
  <c r="A1238" i="24" s="1"/>
  <c r="E1236" i="18"/>
  <c r="C1237" i="18"/>
  <c r="D1237" i="18"/>
  <c r="A1237" i="18"/>
  <c r="B1238" i="18"/>
  <c r="E1239" i="28" l="1"/>
  <c r="D1240" i="28"/>
  <c r="C1240" i="28"/>
  <c r="E1239" i="25"/>
  <c r="D1240" i="25"/>
  <c r="C1240" i="25"/>
  <c r="B1241" i="28"/>
  <c r="A1240" i="28"/>
  <c r="B1241" i="25"/>
  <c r="A1240" i="25"/>
  <c r="E1238" i="24"/>
  <c r="B1240" i="24"/>
  <c r="D1239" i="24"/>
  <c r="C1239" i="24"/>
  <c r="A1239" i="24" s="1"/>
  <c r="E1237" i="18"/>
  <c r="C1238" i="18"/>
  <c r="B1239" i="18"/>
  <c r="D1238" i="18"/>
  <c r="A1238" i="18"/>
  <c r="E1240" i="28" l="1"/>
  <c r="D1241" i="28"/>
  <c r="C1241" i="28"/>
  <c r="E1240" i="25"/>
  <c r="D1241" i="25"/>
  <c r="C1241" i="25"/>
  <c r="A1241" i="28"/>
  <c r="B1242" i="28"/>
  <c r="A1241" i="25"/>
  <c r="B1242" i="25"/>
  <c r="E1239" i="24"/>
  <c r="B1241" i="24"/>
  <c r="D1240" i="24"/>
  <c r="C1240" i="24"/>
  <c r="A1240" i="24" s="1"/>
  <c r="E1238" i="18"/>
  <c r="C1239" i="18"/>
  <c r="B1240" i="18"/>
  <c r="D1239" i="18"/>
  <c r="A1239" i="18"/>
  <c r="E1241" i="28" l="1"/>
  <c r="D1242" i="28"/>
  <c r="C1242" i="28"/>
  <c r="E1241" i="25"/>
  <c r="D1242" i="25"/>
  <c r="C1242" i="25"/>
  <c r="A1242" i="28"/>
  <c r="B1243" i="28"/>
  <c r="A1242" i="25"/>
  <c r="B1243" i="25"/>
  <c r="E1240" i="24"/>
  <c r="B1242" i="24"/>
  <c r="D1241" i="24"/>
  <c r="C1241" i="24"/>
  <c r="A1241" i="24" s="1"/>
  <c r="E1239" i="18"/>
  <c r="C1240" i="18"/>
  <c r="A1240" i="18"/>
  <c r="B1241" i="18"/>
  <c r="D1240" i="18"/>
  <c r="E1242" i="28" l="1"/>
  <c r="D1243" i="28"/>
  <c r="C1243" i="28"/>
  <c r="E1242" i="25"/>
  <c r="D1243" i="25"/>
  <c r="C1243" i="25"/>
  <c r="B1244" i="28"/>
  <c r="A1243" i="28"/>
  <c r="B1244" i="25"/>
  <c r="A1243" i="25"/>
  <c r="E1243" i="25" s="1"/>
  <c r="E1241" i="24"/>
  <c r="B1243" i="24"/>
  <c r="D1242" i="24"/>
  <c r="C1242" i="24"/>
  <c r="A1242" i="24" s="1"/>
  <c r="E1240" i="18"/>
  <c r="C1241" i="18"/>
  <c r="D1241" i="18"/>
  <c r="A1241" i="18"/>
  <c r="B1242" i="18"/>
  <c r="E1243" i="28" l="1"/>
  <c r="D1244" i="28"/>
  <c r="C1244" i="28"/>
  <c r="D1244" i="25"/>
  <c r="C1244" i="25"/>
  <c r="B1245" i="28"/>
  <c r="A1244" i="28"/>
  <c r="B1245" i="25"/>
  <c r="A1244" i="25"/>
  <c r="E1242" i="24"/>
  <c r="B1244" i="24"/>
  <c r="C1243" i="24"/>
  <c r="A1243" i="24" s="1"/>
  <c r="D1243" i="24"/>
  <c r="E1241" i="18"/>
  <c r="C1242" i="18"/>
  <c r="D1242" i="18"/>
  <c r="H3" i="18" s="1"/>
  <c r="E1244" i="28" l="1"/>
  <c r="D1245" i="28"/>
  <c r="C1245" i="28"/>
  <c r="E1244" i="25"/>
  <c r="D1245" i="25"/>
  <c r="C1245" i="25"/>
  <c r="A1245" i="28"/>
  <c r="B1246" i="28"/>
  <c r="A1245" i="25"/>
  <c r="B1246" i="25"/>
  <c r="E1243" i="24"/>
  <c r="B1245" i="24"/>
  <c r="D1244" i="24"/>
  <c r="C1244" i="24"/>
  <c r="A1244" i="24" s="1"/>
  <c r="E1244" i="24" s="1"/>
  <c r="A1242" i="18"/>
  <c r="H1241" i="18"/>
  <c r="G1241" i="18"/>
  <c r="H5" i="18"/>
  <c r="G2" i="18"/>
  <c r="H2" i="18"/>
  <c r="G3" i="18"/>
  <c r="G4" i="18"/>
  <c r="H4" i="18"/>
  <c r="G5" i="18"/>
  <c r="G6" i="18"/>
  <c r="G8" i="18"/>
  <c r="G7" i="18"/>
  <c r="H7" i="18"/>
  <c r="H9" i="18"/>
  <c r="H6" i="18"/>
  <c r="G10" i="18"/>
  <c r="H8" i="18"/>
  <c r="G9" i="18"/>
  <c r="H10" i="18"/>
  <c r="H11" i="18"/>
  <c r="H12" i="18"/>
  <c r="G11" i="18"/>
  <c r="G12" i="18"/>
  <c r="H14" i="18"/>
  <c r="G13" i="18"/>
  <c r="G14" i="18"/>
  <c r="H13" i="18"/>
  <c r="G15" i="18"/>
  <c r="H15" i="18"/>
  <c r="H17" i="18"/>
  <c r="G16" i="18"/>
  <c r="H18" i="18"/>
  <c r="G18" i="18"/>
  <c r="G17" i="18"/>
  <c r="H16" i="18"/>
  <c r="H19" i="18"/>
  <c r="G19" i="18"/>
  <c r="G20" i="18"/>
  <c r="H20" i="18"/>
  <c r="G22" i="18"/>
  <c r="H22" i="18"/>
  <c r="G21" i="18"/>
  <c r="G23" i="18"/>
  <c r="H21" i="18"/>
  <c r="H23" i="18"/>
  <c r="H24" i="18"/>
  <c r="G24" i="18"/>
  <c r="G25" i="18"/>
  <c r="G26" i="18"/>
  <c r="H27" i="18"/>
  <c r="H25" i="18"/>
  <c r="H26" i="18"/>
  <c r="G27" i="18"/>
  <c r="H29" i="18"/>
  <c r="H28" i="18"/>
  <c r="G28" i="18"/>
  <c r="H30" i="18"/>
  <c r="G29" i="18"/>
  <c r="G30" i="18"/>
  <c r="G31" i="18"/>
  <c r="H31" i="18"/>
  <c r="G32" i="18"/>
  <c r="H32" i="18"/>
  <c r="G34" i="18"/>
  <c r="H35" i="18"/>
  <c r="G33" i="18"/>
  <c r="H33" i="18"/>
  <c r="H34" i="18"/>
  <c r="G35" i="18"/>
  <c r="G36" i="18"/>
  <c r="H36" i="18"/>
  <c r="G38" i="18"/>
  <c r="G37" i="18"/>
  <c r="H39" i="18"/>
  <c r="H37" i="18"/>
  <c r="H41" i="18"/>
  <c r="H38" i="18"/>
  <c r="H40" i="18"/>
  <c r="G41" i="18"/>
  <c r="G39" i="18"/>
  <c r="G40" i="18"/>
  <c r="H42" i="18"/>
  <c r="H43" i="18"/>
  <c r="G45" i="18"/>
  <c r="G42" i="18"/>
  <c r="H44" i="18"/>
  <c r="G44" i="18"/>
  <c r="G43" i="18"/>
  <c r="H45" i="18"/>
  <c r="G49" i="18"/>
  <c r="H47" i="18"/>
  <c r="H46" i="18"/>
  <c r="H50" i="18"/>
  <c r="G47" i="18"/>
  <c r="G46" i="18"/>
  <c r="G48" i="18"/>
  <c r="H48" i="18"/>
  <c r="H49" i="18"/>
  <c r="H51" i="18"/>
  <c r="H52" i="18"/>
  <c r="G52" i="18"/>
  <c r="G50" i="18"/>
  <c r="H55" i="18"/>
  <c r="G54" i="18"/>
  <c r="G51" i="18"/>
  <c r="G53" i="18"/>
  <c r="H53" i="18"/>
  <c r="H54" i="18"/>
  <c r="H56" i="18"/>
  <c r="G55" i="18"/>
  <c r="G61" i="18"/>
  <c r="G56" i="18"/>
  <c r="G57" i="18"/>
  <c r="H57" i="18"/>
  <c r="G58" i="18"/>
  <c r="H58" i="18"/>
  <c r="G59" i="18"/>
  <c r="H61" i="18"/>
  <c r="H59" i="18"/>
  <c r="H60" i="18"/>
  <c r="G60" i="18"/>
  <c r="H62" i="18"/>
  <c r="G63" i="18"/>
  <c r="G65" i="18"/>
  <c r="G62" i="18"/>
  <c r="H63" i="18"/>
  <c r="H64" i="18"/>
  <c r="G64" i="18"/>
  <c r="H65" i="18"/>
  <c r="H67" i="18"/>
  <c r="G66" i="18"/>
  <c r="H68" i="18"/>
  <c r="H66" i="18"/>
  <c r="G67" i="18"/>
  <c r="G69" i="18"/>
  <c r="G71" i="18"/>
  <c r="G68" i="18"/>
  <c r="H69" i="18"/>
  <c r="G70" i="18"/>
  <c r="H70" i="18"/>
  <c r="G72" i="18"/>
  <c r="H72" i="18"/>
  <c r="H71" i="18"/>
  <c r="H74" i="18"/>
  <c r="H75" i="18"/>
  <c r="H73" i="18"/>
  <c r="G73" i="18"/>
  <c r="G74" i="18"/>
  <c r="H76" i="18"/>
  <c r="G76" i="18"/>
  <c r="G75" i="18"/>
  <c r="G79" i="18"/>
  <c r="H79" i="18"/>
  <c r="G78" i="18"/>
  <c r="H78" i="18"/>
  <c r="G77" i="18"/>
  <c r="H77" i="18"/>
  <c r="G81" i="18"/>
  <c r="H81" i="18"/>
  <c r="H80" i="18"/>
  <c r="G80" i="18"/>
  <c r="G82" i="18"/>
  <c r="H83" i="18"/>
  <c r="G84" i="18"/>
  <c r="H82" i="18"/>
  <c r="G83" i="18"/>
  <c r="H84" i="18"/>
  <c r="G85" i="18"/>
  <c r="H85" i="18"/>
  <c r="H86" i="18"/>
  <c r="G86" i="18"/>
  <c r="H87" i="18"/>
  <c r="G87" i="18"/>
  <c r="H88" i="18"/>
  <c r="G88" i="18"/>
  <c r="H91" i="18"/>
  <c r="G89" i="18"/>
  <c r="H89" i="18"/>
  <c r="H90" i="18"/>
  <c r="G90" i="18"/>
  <c r="G91" i="18"/>
  <c r="H92" i="18"/>
  <c r="H93" i="18"/>
  <c r="H95" i="18"/>
  <c r="G92" i="18"/>
  <c r="G93" i="18"/>
  <c r="H96" i="18"/>
  <c r="H94" i="18"/>
  <c r="G95" i="18"/>
  <c r="G94" i="18"/>
  <c r="G97" i="18"/>
  <c r="H97" i="18"/>
  <c r="G96" i="18"/>
  <c r="G98" i="18"/>
  <c r="G99" i="18"/>
  <c r="H98" i="18"/>
  <c r="H99" i="18"/>
  <c r="G100" i="18"/>
  <c r="G101" i="18"/>
  <c r="H100" i="18"/>
  <c r="H103" i="18"/>
  <c r="H102" i="18"/>
  <c r="G104" i="18"/>
  <c r="H104" i="18"/>
  <c r="G102" i="18"/>
  <c r="G103" i="18"/>
  <c r="H101" i="18"/>
  <c r="G106" i="18"/>
  <c r="G105" i="18"/>
  <c r="H105" i="18"/>
  <c r="H107" i="18"/>
  <c r="G107" i="18"/>
  <c r="H110" i="18"/>
  <c r="H106" i="18"/>
  <c r="H108" i="18"/>
  <c r="G108" i="18"/>
  <c r="G109" i="18"/>
  <c r="G110" i="18"/>
  <c r="H109" i="18"/>
  <c r="H112" i="18"/>
  <c r="G111" i="18"/>
  <c r="G113" i="18"/>
  <c r="H111" i="18"/>
  <c r="G112" i="18"/>
  <c r="H115" i="18"/>
  <c r="H113" i="18"/>
  <c r="H117" i="18"/>
  <c r="G115" i="18"/>
  <c r="H116" i="18"/>
  <c r="H114" i="18"/>
  <c r="G114" i="18"/>
  <c r="G117" i="18"/>
  <c r="G116" i="18"/>
  <c r="H119" i="18"/>
  <c r="H118" i="18"/>
  <c r="G118" i="18"/>
  <c r="G121" i="18"/>
  <c r="H120" i="18"/>
  <c r="G119" i="18"/>
  <c r="G120" i="18"/>
  <c r="G122" i="18"/>
  <c r="H123" i="18"/>
  <c r="G124" i="18"/>
  <c r="G123" i="18"/>
  <c r="H121" i="18"/>
  <c r="H122" i="18"/>
  <c r="H124" i="18"/>
  <c r="G127" i="18"/>
  <c r="H125" i="18"/>
  <c r="G128" i="18"/>
  <c r="H126" i="18"/>
  <c r="G125" i="18"/>
  <c r="G126" i="18"/>
  <c r="H127" i="18"/>
  <c r="G129" i="18"/>
  <c r="G130" i="18"/>
  <c r="H128" i="18"/>
  <c r="H129" i="18"/>
  <c r="H130" i="18"/>
  <c r="G133" i="18"/>
  <c r="H131" i="18"/>
  <c r="G131" i="18"/>
  <c r="H135" i="18"/>
  <c r="H132" i="18"/>
  <c r="G132" i="18"/>
  <c r="H133" i="18"/>
  <c r="H134" i="18"/>
  <c r="G135" i="18"/>
  <c r="G134" i="18"/>
  <c r="H136" i="18"/>
  <c r="G139" i="18"/>
  <c r="G137" i="18"/>
  <c r="G136" i="18"/>
  <c r="H137" i="18"/>
  <c r="H139" i="18"/>
  <c r="G138" i="18"/>
  <c r="G141" i="18"/>
  <c r="H138" i="18"/>
  <c r="G140" i="18"/>
  <c r="H140" i="18"/>
  <c r="H141" i="18"/>
  <c r="H143" i="18"/>
  <c r="G142" i="18"/>
  <c r="G144" i="18"/>
  <c r="H142" i="18"/>
  <c r="H145" i="18"/>
  <c r="G143" i="18"/>
  <c r="H144" i="18"/>
  <c r="G145" i="18"/>
  <c r="H147" i="18"/>
  <c r="H146" i="18"/>
  <c r="H148" i="18"/>
  <c r="G147" i="18"/>
  <c r="G146" i="18"/>
  <c r="G148" i="18"/>
  <c r="G149" i="18"/>
  <c r="H149" i="18"/>
  <c r="G150" i="18"/>
  <c r="H150" i="18"/>
  <c r="H151" i="18"/>
  <c r="G153" i="18"/>
  <c r="H152" i="18"/>
  <c r="G151" i="18"/>
  <c r="G154" i="18"/>
  <c r="G152" i="18"/>
  <c r="H153" i="18"/>
  <c r="H155" i="18"/>
  <c r="G155" i="18"/>
  <c r="H154" i="18"/>
  <c r="H157" i="18"/>
  <c r="G156" i="18"/>
  <c r="G158" i="18"/>
  <c r="G157" i="18"/>
  <c r="G159" i="18"/>
  <c r="H156" i="18"/>
  <c r="H158" i="18"/>
  <c r="G160" i="18"/>
  <c r="H160" i="18"/>
  <c r="H162" i="18"/>
  <c r="G161" i="18"/>
  <c r="H159" i="18"/>
  <c r="H161" i="18"/>
  <c r="H165" i="18"/>
  <c r="G162" i="18"/>
  <c r="H164" i="18"/>
  <c r="H163" i="18"/>
  <c r="G164" i="18"/>
  <c r="G163" i="18"/>
  <c r="G166" i="18"/>
  <c r="G165" i="18"/>
  <c r="H166" i="18"/>
  <c r="H168" i="18"/>
  <c r="H167" i="18"/>
  <c r="G167" i="18"/>
  <c r="H170" i="18"/>
  <c r="G168" i="18"/>
  <c r="G169" i="18"/>
  <c r="G170" i="18"/>
  <c r="H169" i="18"/>
  <c r="H172" i="18"/>
  <c r="G171" i="18"/>
  <c r="H171" i="18"/>
  <c r="H173" i="18"/>
  <c r="G172" i="18"/>
  <c r="G173" i="18"/>
  <c r="H174" i="18"/>
  <c r="G174" i="18"/>
  <c r="H176" i="18"/>
  <c r="G175" i="18"/>
  <c r="H175" i="18"/>
  <c r="G177" i="18"/>
  <c r="G176" i="18"/>
  <c r="H177" i="18"/>
  <c r="H179" i="18"/>
  <c r="G178" i="18"/>
  <c r="H178" i="18"/>
  <c r="H180" i="18"/>
  <c r="G179" i="18"/>
  <c r="G180" i="18"/>
  <c r="H181" i="18"/>
  <c r="G182" i="18"/>
  <c r="G181" i="18"/>
  <c r="H182" i="18"/>
  <c r="H183" i="18"/>
  <c r="G183" i="18"/>
  <c r="H185" i="18"/>
  <c r="H184" i="18"/>
  <c r="G185" i="18"/>
  <c r="G187" i="18"/>
  <c r="G184" i="18"/>
  <c r="G188" i="18"/>
  <c r="H186" i="18"/>
  <c r="G186" i="18"/>
  <c r="H188" i="18"/>
  <c r="G190" i="18"/>
  <c r="G191" i="18"/>
  <c r="H187" i="18"/>
  <c r="H192" i="18"/>
  <c r="H189" i="18"/>
  <c r="G189" i="18"/>
  <c r="G193" i="18"/>
  <c r="H190" i="18"/>
  <c r="H193" i="18"/>
  <c r="H191" i="18"/>
  <c r="G192" i="18"/>
  <c r="G194" i="18"/>
  <c r="H195" i="18"/>
  <c r="H194" i="18"/>
  <c r="H196" i="18"/>
  <c r="G196" i="18"/>
  <c r="G195" i="18"/>
  <c r="G199" i="18"/>
  <c r="G197" i="18"/>
  <c r="G198" i="18"/>
  <c r="H199" i="18"/>
  <c r="H197" i="18"/>
  <c r="H198" i="18"/>
  <c r="H204" i="18"/>
  <c r="G201" i="18"/>
  <c r="G200" i="18"/>
  <c r="H201" i="18"/>
  <c r="H202" i="18"/>
  <c r="H200" i="18"/>
  <c r="G205" i="18"/>
  <c r="G203" i="18"/>
  <c r="G202" i="18"/>
  <c r="G204" i="18"/>
  <c r="H203" i="18"/>
  <c r="G206" i="18"/>
  <c r="G207" i="18"/>
  <c r="H205" i="18"/>
  <c r="H206" i="18"/>
  <c r="G209" i="18"/>
  <c r="H207" i="18"/>
  <c r="H208" i="18"/>
  <c r="H209" i="18"/>
  <c r="H210" i="18"/>
  <c r="G210" i="18"/>
  <c r="G208" i="18"/>
  <c r="G211" i="18"/>
  <c r="H212" i="18"/>
  <c r="H211" i="18"/>
  <c r="G213" i="18"/>
  <c r="G212" i="18"/>
  <c r="H213" i="18"/>
  <c r="H215" i="18"/>
  <c r="H216" i="18"/>
  <c r="G215" i="18"/>
  <c r="H214" i="18"/>
  <c r="G214" i="18"/>
  <c r="G218" i="18"/>
  <c r="G216" i="18"/>
  <c r="H217" i="18"/>
  <c r="G217" i="18"/>
  <c r="G219" i="18"/>
  <c r="H218" i="18"/>
  <c r="H219" i="18"/>
  <c r="H221" i="18"/>
  <c r="G220" i="18"/>
  <c r="H222" i="18"/>
  <c r="G221" i="18"/>
  <c r="H220" i="18"/>
  <c r="G222" i="18"/>
  <c r="H223" i="18"/>
  <c r="G223" i="18"/>
  <c r="G224" i="18"/>
  <c r="H224" i="18"/>
  <c r="H225" i="18"/>
  <c r="G225" i="18"/>
  <c r="G229" i="18"/>
  <c r="H227" i="18"/>
  <c r="G227" i="18"/>
  <c r="G226" i="18"/>
  <c r="H226" i="18"/>
  <c r="H229" i="18"/>
  <c r="H228" i="18"/>
  <c r="G228" i="18"/>
  <c r="G233" i="18"/>
  <c r="H231" i="18"/>
  <c r="H234" i="18"/>
  <c r="H230" i="18"/>
  <c r="G230" i="18"/>
  <c r="G232" i="18"/>
  <c r="G231" i="18"/>
  <c r="H233" i="18"/>
  <c r="H232" i="18"/>
  <c r="H237" i="18"/>
  <c r="H235" i="18"/>
  <c r="G234" i="18"/>
  <c r="G237" i="18"/>
  <c r="G235" i="18"/>
  <c r="H236" i="18"/>
  <c r="G238" i="18"/>
  <c r="G236" i="18"/>
  <c r="H238" i="18"/>
  <c r="H239" i="18"/>
  <c r="H240" i="18"/>
  <c r="G240" i="18"/>
  <c r="G239" i="18"/>
  <c r="G241" i="18"/>
  <c r="H241" i="18"/>
  <c r="G242" i="18"/>
  <c r="H242" i="18"/>
  <c r="H244" i="18"/>
  <c r="G245" i="18"/>
  <c r="G243" i="18"/>
  <c r="H243" i="18"/>
  <c r="G244" i="18"/>
  <c r="H247" i="18"/>
  <c r="H245" i="18"/>
  <c r="G247" i="18"/>
  <c r="H246" i="18"/>
  <c r="G246" i="18"/>
  <c r="H249" i="18"/>
  <c r="H248" i="18"/>
  <c r="G249" i="18"/>
  <c r="G248" i="18"/>
  <c r="G250" i="18"/>
  <c r="H250" i="18"/>
  <c r="G251" i="18"/>
  <c r="G253" i="18"/>
  <c r="H251" i="18"/>
  <c r="H252" i="18"/>
  <c r="G252" i="18"/>
  <c r="H255" i="18"/>
  <c r="H253" i="18"/>
  <c r="G254" i="18"/>
  <c r="H256" i="18"/>
  <c r="H254" i="18"/>
  <c r="G257" i="18"/>
  <c r="G255" i="18"/>
  <c r="G256" i="18"/>
  <c r="H258" i="18"/>
  <c r="H257" i="18"/>
  <c r="H260" i="18"/>
  <c r="G258" i="18"/>
  <c r="H259" i="18"/>
  <c r="G260" i="18"/>
  <c r="G259" i="18"/>
  <c r="G261" i="18"/>
  <c r="H261" i="18"/>
  <c r="H263" i="18"/>
  <c r="G262" i="18"/>
  <c r="G263" i="18"/>
  <c r="H262" i="18"/>
  <c r="G264" i="18"/>
  <c r="G266" i="18"/>
  <c r="H264" i="18"/>
  <c r="H265" i="18"/>
  <c r="G265" i="18"/>
  <c r="H266" i="18"/>
  <c r="H267" i="18"/>
  <c r="G268" i="18"/>
  <c r="H268" i="18"/>
  <c r="G267" i="18"/>
  <c r="H269" i="18"/>
  <c r="G269" i="18"/>
  <c r="G272" i="18"/>
  <c r="H270" i="18"/>
  <c r="G270" i="18"/>
  <c r="G274" i="18"/>
  <c r="G273" i="18"/>
  <c r="G271" i="18"/>
  <c r="H272" i="18"/>
  <c r="H271" i="18"/>
  <c r="H273" i="18"/>
  <c r="H274" i="18"/>
  <c r="H275" i="18"/>
  <c r="G275" i="18"/>
  <c r="H276" i="18"/>
  <c r="H278" i="18"/>
  <c r="G276" i="18"/>
  <c r="H277" i="18"/>
  <c r="G277" i="18"/>
  <c r="G278" i="18"/>
  <c r="G279" i="18"/>
  <c r="H280" i="18"/>
  <c r="H279" i="18"/>
  <c r="G280" i="18"/>
  <c r="H281" i="18"/>
  <c r="H282" i="18"/>
  <c r="G281" i="18"/>
  <c r="G282" i="18"/>
  <c r="G283" i="18"/>
  <c r="H284" i="18"/>
  <c r="H283" i="18"/>
  <c r="H287" i="18"/>
  <c r="G287" i="18"/>
  <c r="H285" i="18"/>
  <c r="G284" i="18"/>
  <c r="G285" i="18"/>
  <c r="G286" i="18"/>
  <c r="H286" i="18"/>
  <c r="H288" i="18"/>
  <c r="G290" i="18"/>
  <c r="G288" i="18"/>
  <c r="G292" i="18"/>
  <c r="H293" i="18"/>
  <c r="G289" i="18"/>
  <c r="H289" i="18"/>
  <c r="H290" i="18"/>
  <c r="H292" i="18"/>
  <c r="H291" i="18"/>
  <c r="G291" i="18"/>
  <c r="G295" i="18"/>
  <c r="G293" i="18"/>
  <c r="G294" i="18"/>
  <c r="H295" i="18"/>
  <c r="G296" i="18"/>
  <c r="H294" i="18"/>
  <c r="H296" i="18"/>
  <c r="H297" i="18"/>
  <c r="G297" i="18"/>
  <c r="H299" i="18"/>
  <c r="G300" i="18"/>
  <c r="H298" i="18"/>
  <c r="G298" i="18"/>
  <c r="H301" i="18"/>
  <c r="H300" i="18"/>
  <c r="G299" i="18"/>
  <c r="G301" i="18"/>
  <c r="G302" i="18"/>
  <c r="H303" i="18"/>
  <c r="H302" i="18"/>
  <c r="G305" i="18"/>
  <c r="G303" i="18"/>
  <c r="G306" i="18"/>
  <c r="H305" i="18"/>
  <c r="H306" i="18"/>
  <c r="H304" i="18"/>
  <c r="G304" i="18"/>
  <c r="G309" i="18"/>
  <c r="H307" i="18"/>
  <c r="G307" i="18"/>
  <c r="H309" i="18"/>
  <c r="G311" i="18"/>
  <c r="G308" i="18"/>
  <c r="H308" i="18"/>
  <c r="H310" i="18"/>
  <c r="G314" i="18"/>
  <c r="H312" i="18"/>
  <c r="G313" i="18"/>
  <c r="G310" i="18"/>
  <c r="H313" i="18"/>
  <c r="G312" i="18"/>
  <c r="H311" i="18"/>
  <c r="H315" i="18"/>
  <c r="H314" i="18"/>
  <c r="H317" i="18"/>
  <c r="G316" i="18"/>
  <c r="G315" i="18"/>
  <c r="H320" i="18"/>
  <c r="H316" i="18"/>
  <c r="G317" i="18"/>
  <c r="G319" i="18"/>
  <c r="H319" i="18"/>
  <c r="G318" i="18"/>
  <c r="G321" i="18"/>
  <c r="G320" i="18"/>
  <c r="H318" i="18"/>
  <c r="H321" i="18"/>
  <c r="G323" i="18"/>
  <c r="G322" i="18"/>
  <c r="H322" i="18"/>
  <c r="H324" i="18"/>
  <c r="G324" i="18"/>
  <c r="H323" i="18"/>
  <c r="H326" i="18"/>
  <c r="G325" i="18"/>
  <c r="H327" i="18"/>
  <c r="G327" i="18"/>
  <c r="H329" i="18"/>
  <c r="G326" i="18"/>
  <c r="H325" i="18"/>
  <c r="H328" i="18"/>
  <c r="G329" i="18"/>
  <c r="G328" i="18"/>
  <c r="G330" i="18"/>
  <c r="G331" i="18"/>
  <c r="H331" i="18"/>
  <c r="H334" i="18"/>
  <c r="H330" i="18"/>
  <c r="G332" i="18"/>
  <c r="H333" i="18"/>
  <c r="H335" i="18"/>
  <c r="H332" i="18"/>
  <c r="G333" i="18"/>
  <c r="G335" i="18"/>
  <c r="G334" i="18"/>
  <c r="H336" i="18"/>
  <c r="G337" i="18"/>
  <c r="G336" i="18"/>
  <c r="H338" i="18"/>
  <c r="H337" i="18"/>
  <c r="H339" i="18"/>
  <c r="G338" i="18"/>
  <c r="G341" i="18"/>
  <c r="G339" i="18"/>
  <c r="H341" i="18"/>
  <c r="G340" i="18"/>
  <c r="H340" i="18"/>
  <c r="H343" i="18"/>
  <c r="G342" i="18"/>
  <c r="H342" i="18"/>
  <c r="G343" i="18"/>
  <c r="G345" i="18"/>
  <c r="G344" i="18"/>
  <c r="G347" i="18"/>
  <c r="H344" i="18"/>
  <c r="H348" i="18"/>
  <c r="G346" i="18"/>
  <c r="H346" i="18"/>
  <c r="H345" i="18"/>
  <c r="G349" i="18"/>
  <c r="H347" i="18"/>
  <c r="H349" i="18"/>
  <c r="H350" i="18"/>
  <c r="G348" i="18"/>
  <c r="G350" i="18"/>
  <c r="H351" i="18"/>
  <c r="G352" i="18"/>
  <c r="G351" i="18"/>
  <c r="G353" i="18"/>
  <c r="H352" i="18"/>
  <c r="H353" i="18"/>
  <c r="H355" i="18"/>
  <c r="H354" i="18"/>
  <c r="G355" i="18"/>
  <c r="G356" i="18"/>
  <c r="G354" i="18"/>
  <c r="G357" i="18"/>
  <c r="H357" i="18"/>
  <c r="G358" i="18"/>
  <c r="H356" i="18"/>
  <c r="H359" i="18"/>
  <c r="G359" i="18"/>
  <c r="H358" i="18"/>
  <c r="G360" i="18"/>
  <c r="H362" i="18"/>
  <c r="H360" i="18"/>
  <c r="G363" i="18"/>
  <c r="G362" i="18"/>
  <c r="H361" i="18"/>
  <c r="H363" i="18"/>
  <c r="G361" i="18"/>
  <c r="H364" i="18"/>
  <c r="G364" i="18"/>
  <c r="G365" i="18"/>
  <c r="H365" i="18"/>
  <c r="H368" i="18"/>
  <c r="H366" i="18"/>
  <c r="G366" i="18"/>
  <c r="H367" i="18"/>
  <c r="G367" i="18"/>
  <c r="G368" i="18"/>
  <c r="H369" i="18"/>
  <c r="G369" i="18"/>
  <c r="G373" i="18"/>
  <c r="H370" i="18"/>
  <c r="H371" i="18"/>
  <c r="G371" i="18"/>
  <c r="G370" i="18"/>
  <c r="H372" i="18"/>
  <c r="G375" i="18"/>
  <c r="H373" i="18"/>
  <c r="G372" i="18"/>
  <c r="G377" i="18"/>
  <c r="H374" i="18"/>
  <c r="H376" i="18"/>
  <c r="H375" i="18"/>
  <c r="G374" i="18"/>
  <c r="G376" i="18"/>
  <c r="H378" i="18"/>
  <c r="H377" i="18"/>
  <c r="H379" i="18"/>
  <c r="H380" i="18"/>
  <c r="G379" i="18"/>
  <c r="G378" i="18"/>
  <c r="G380" i="18"/>
  <c r="G381" i="18"/>
  <c r="G382" i="18"/>
  <c r="H381" i="18"/>
  <c r="H382" i="18"/>
  <c r="H383" i="18"/>
  <c r="G383" i="18"/>
  <c r="G386" i="18"/>
  <c r="G384" i="18"/>
  <c r="H384" i="18"/>
  <c r="H386" i="18"/>
  <c r="G385" i="18"/>
  <c r="H385" i="18"/>
  <c r="H388" i="18"/>
  <c r="G387" i="18"/>
  <c r="H387" i="18"/>
  <c r="H389" i="18"/>
  <c r="H391" i="18"/>
  <c r="G389" i="18"/>
  <c r="G388" i="18"/>
  <c r="G390" i="18"/>
  <c r="H390" i="18"/>
  <c r="G394" i="18"/>
  <c r="G391" i="18"/>
  <c r="H392" i="18"/>
  <c r="G392" i="18"/>
  <c r="G393" i="18"/>
  <c r="H393" i="18"/>
  <c r="H396" i="18"/>
  <c r="H394" i="18"/>
  <c r="H397" i="18"/>
  <c r="H395" i="18"/>
  <c r="G395" i="18"/>
  <c r="G397" i="18"/>
  <c r="H398" i="18"/>
  <c r="G396" i="18"/>
  <c r="G398" i="18"/>
  <c r="G399" i="18"/>
  <c r="G402" i="18"/>
  <c r="G400" i="18"/>
  <c r="G401" i="18"/>
  <c r="H401" i="18"/>
  <c r="H400" i="18"/>
  <c r="H399" i="18"/>
  <c r="H402" i="18"/>
  <c r="G403" i="18"/>
  <c r="H403" i="18"/>
  <c r="G405" i="18"/>
  <c r="G404" i="18"/>
  <c r="H405" i="18"/>
  <c r="H404" i="18"/>
  <c r="H406" i="18"/>
  <c r="G406" i="18"/>
  <c r="G408" i="18"/>
  <c r="G409" i="18"/>
  <c r="H407" i="18"/>
  <c r="H408" i="18"/>
  <c r="G407" i="18"/>
  <c r="H410" i="18"/>
  <c r="H409" i="18"/>
  <c r="G411" i="18"/>
  <c r="G410" i="18"/>
  <c r="H411" i="18"/>
  <c r="H412" i="18"/>
  <c r="G415" i="18"/>
  <c r="G412" i="18"/>
  <c r="H414" i="18"/>
  <c r="G414" i="18"/>
  <c r="H413" i="18"/>
  <c r="G413" i="18"/>
  <c r="H415" i="18"/>
  <c r="H417" i="18"/>
  <c r="H416" i="18"/>
  <c r="G416" i="18"/>
  <c r="H419" i="18"/>
  <c r="G418" i="18"/>
  <c r="G417" i="18"/>
  <c r="H418" i="18"/>
  <c r="H423" i="18"/>
  <c r="H420" i="18"/>
  <c r="G421" i="18"/>
  <c r="H421" i="18"/>
  <c r="G419" i="18"/>
  <c r="G423" i="18"/>
  <c r="G422" i="18"/>
  <c r="G420" i="18"/>
  <c r="G425" i="18"/>
  <c r="H422" i="18"/>
  <c r="H424" i="18"/>
  <c r="H425" i="18"/>
  <c r="H426" i="18"/>
  <c r="G426" i="18"/>
  <c r="G424" i="18"/>
  <c r="G428" i="18"/>
  <c r="H427" i="18"/>
  <c r="G427" i="18"/>
  <c r="H428" i="18"/>
  <c r="H431" i="18"/>
  <c r="G429" i="18"/>
  <c r="H429" i="18"/>
  <c r="G434" i="18"/>
  <c r="H430" i="18"/>
  <c r="H432" i="18"/>
  <c r="G430" i="18"/>
  <c r="G431" i="18"/>
  <c r="G432" i="18"/>
  <c r="H435" i="18"/>
  <c r="H433" i="18"/>
  <c r="G433" i="18"/>
  <c r="H434" i="18"/>
  <c r="H437" i="18"/>
  <c r="G435" i="18"/>
  <c r="G439" i="18"/>
  <c r="G436" i="18"/>
  <c r="H436" i="18"/>
  <c r="G437" i="18"/>
  <c r="H439" i="18"/>
  <c r="H440" i="18"/>
  <c r="H442" i="18"/>
  <c r="G438" i="18"/>
  <c r="H438" i="18"/>
  <c r="G441" i="18"/>
  <c r="G440" i="18"/>
  <c r="H441" i="18"/>
  <c r="G442" i="18"/>
  <c r="G444" i="18"/>
  <c r="G443" i="18"/>
  <c r="H443" i="18"/>
  <c r="H447" i="18"/>
  <c r="H445" i="18"/>
  <c r="H444" i="18"/>
  <c r="G445" i="18"/>
  <c r="G446" i="18"/>
  <c r="H446" i="18"/>
  <c r="G449" i="18"/>
  <c r="G450" i="18"/>
  <c r="G447" i="18"/>
  <c r="H448" i="18"/>
  <c r="G448" i="18"/>
  <c r="G452" i="18"/>
  <c r="H449" i="18"/>
  <c r="H450" i="18"/>
  <c r="G451" i="18"/>
  <c r="H451" i="18"/>
  <c r="H452" i="18"/>
  <c r="G453" i="18"/>
  <c r="H454" i="18"/>
  <c r="H453" i="18"/>
  <c r="G454" i="18"/>
  <c r="G455" i="18"/>
  <c r="G459" i="18"/>
  <c r="G456" i="18"/>
  <c r="G457" i="18"/>
  <c r="H456" i="18"/>
  <c r="H455" i="18"/>
  <c r="H457" i="18"/>
  <c r="G458" i="18"/>
  <c r="H458" i="18"/>
  <c r="H459" i="18"/>
  <c r="G460" i="18"/>
  <c r="H463" i="18"/>
  <c r="H460" i="18"/>
  <c r="G462" i="18"/>
  <c r="H462" i="18"/>
  <c r="G463" i="18"/>
  <c r="G461" i="18"/>
  <c r="H461" i="18"/>
  <c r="G464" i="18"/>
  <c r="H464" i="18"/>
  <c r="H465" i="18"/>
  <c r="G465" i="18"/>
  <c r="H466" i="18"/>
  <c r="G469" i="18"/>
  <c r="G467" i="18"/>
  <c r="G468" i="18"/>
  <c r="G466" i="18"/>
  <c r="H467" i="18"/>
  <c r="H470" i="18"/>
  <c r="H468" i="18"/>
  <c r="G470" i="18"/>
  <c r="H469" i="18"/>
  <c r="H471" i="18"/>
  <c r="G472" i="18"/>
  <c r="G471" i="18"/>
  <c r="H472" i="18"/>
  <c r="G473" i="18"/>
  <c r="H474" i="18"/>
  <c r="H473" i="18"/>
  <c r="H475" i="18"/>
  <c r="G475" i="18"/>
  <c r="G476" i="18"/>
  <c r="G474" i="18"/>
  <c r="H476" i="18"/>
  <c r="G478" i="18"/>
  <c r="G477" i="18"/>
  <c r="H478" i="18"/>
  <c r="H477" i="18"/>
  <c r="G480" i="18"/>
  <c r="H479" i="18"/>
  <c r="G479" i="18"/>
  <c r="H480" i="18"/>
  <c r="G483" i="18"/>
  <c r="G481" i="18"/>
  <c r="H481" i="18"/>
  <c r="G485" i="18"/>
  <c r="H482" i="18"/>
  <c r="H483" i="18"/>
  <c r="G482" i="18"/>
  <c r="H484" i="18"/>
  <c r="G484" i="18"/>
  <c r="H485" i="18"/>
  <c r="H486" i="18"/>
  <c r="G486" i="18"/>
  <c r="H487" i="18"/>
  <c r="G490" i="18"/>
  <c r="H488" i="18"/>
  <c r="G487" i="18"/>
  <c r="H489" i="18"/>
  <c r="G488" i="18"/>
  <c r="G489" i="18"/>
  <c r="G492" i="18"/>
  <c r="G493" i="18"/>
  <c r="H490" i="18"/>
  <c r="H491" i="18"/>
  <c r="G491" i="18"/>
  <c r="H493" i="18"/>
  <c r="H492" i="18"/>
  <c r="H494" i="18"/>
  <c r="H496" i="18"/>
  <c r="G497" i="18"/>
  <c r="H495" i="18"/>
  <c r="G495" i="18"/>
  <c r="G494" i="18"/>
  <c r="G498" i="18"/>
  <c r="G496" i="18"/>
  <c r="H497" i="18"/>
  <c r="H500" i="18"/>
  <c r="H499" i="18"/>
  <c r="H498" i="18"/>
  <c r="G500" i="18"/>
  <c r="G499" i="18"/>
  <c r="H501" i="18"/>
  <c r="G502" i="18"/>
  <c r="G501" i="18"/>
  <c r="H504" i="18"/>
  <c r="H505" i="18"/>
  <c r="H502" i="18"/>
  <c r="H503" i="18"/>
  <c r="G503" i="18"/>
  <c r="G505" i="18"/>
  <c r="G504" i="18"/>
  <c r="G506" i="18"/>
  <c r="H506" i="18"/>
  <c r="G508" i="18"/>
  <c r="H508" i="18"/>
  <c r="G507" i="18"/>
  <c r="G509" i="18"/>
  <c r="H509" i="18"/>
  <c r="H507" i="18"/>
  <c r="H510" i="18"/>
  <c r="G512" i="18"/>
  <c r="H511" i="18"/>
  <c r="G510" i="18"/>
  <c r="H512" i="18"/>
  <c r="H513" i="18"/>
  <c r="H514" i="18"/>
  <c r="G511" i="18"/>
  <c r="G514" i="18"/>
  <c r="G517" i="18"/>
  <c r="H516" i="18"/>
  <c r="G513" i="18"/>
  <c r="G516" i="18"/>
  <c r="H517" i="18"/>
  <c r="H515" i="18"/>
  <c r="G518" i="18"/>
  <c r="G515" i="18"/>
  <c r="H518" i="18"/>
  <c r="G521" i="18"/>
  <c r="G519" i="18"/>
  <c r="H519" i="18"/>
  <c r="H521" i="18"/>
  <c r="H520" i="18"/>
  <c r="G522" i="18"/>
  <c r="G520" i="18"/>
  <c r="G524" i="18"/>
  <c r="H522" i="18"/>
  <c r="G523" i="18"/>
  <c r="H523" i="18"/>
  <c r="H524" i="18"/>
  <c r="G525" i="18"/>
  <c r="G526" i="18"/>
  <c r="H526" i="18"/>
  <c r="H525" i="18"/>
  <c r="H527" i="18"/>
  <c r="G527" i="18"/>
  <c r="G530" i="18"/>
  <c r="G528" i="18"/>
  <c r="H528" i="18"/>
  <c r="G529" i="18"/>
  <c r="H529" i="18"/>
  <c r="H530" i="18"/>
  <c r="G534" i="18"/>
  <c r="G532" i="18"/>
  <c r="H531" i="18"/>
  <c r="G531" i="18"/>
  <c r="G533" i="18"/>
  <c r="H532" i="18"/>
  <c r="H533" i="18"/>
  <c r="G535" i="18"/>
  <c r="H534" i="18"/>
  <c r="G536" i="18"/>
  <c r="H538" i="18"/>
  <c r="H536" i="18"/>
  <c r="H535" i="18"/>
  <c r="G538" i="18"/>
  <c r="H537" i="18"/>
  <c r="G539" i="18"/>
  <c r="G537" i="18"/>
  <c r="H539" i="18"/>
  <c r="G541" i="18"/>
  <c r="G540" i="18"/>
  <c r="H542" i="18"/>
  <c r="H540" i="18"/>
  <c r="H543" i="18"/>
  <c r="G542" i="18"/>
  <c r="H541" i="18"/>
  <c r="G543" i="18"/>
  <c r="G545" i="18"/>
  <c r="H545" i="18"/>
  <c r="G544" i="18"/>
  <c r="H544" i="18"/>
  <c r="H547" i="18"/>
  <c r="H546" i="18"/>
  <c r="G546" i="18"/>
  <c r="G548" i="18"/>
  <c r="G547" i="18"/>
  <c r="G549" i="18"/>
  <c r="H548" i="18"/>
  <c r="H550" i="18"/>
  <c r="G550" i="18"/>
  <c r="H549" i="18"/>
  <c r="G553" i="18"/>
  <c r="G551" i="18"/>
  <c r="H551" i="18"/>
  <c r="G552" i="18"/>
  <c r="H552" i="18"/>
  <c r="H554" i="18"/>
  <c r="H553" i="18"/>
  <c r="G554" i="18"/>
  <c r="H555" i="18"/>
  <c r="H556" i="18"/>
  <c r="H557" i="18"/>
  <c r="G557" i="18"/>
  <c r="G555" i="18"/>
  <c r="G556" i="18"/>
  <c r="H559" i="18"/>
  <c r="G559" i="18"/>
  <c r="G561" i="18"/>
  <c r="H558" i="18"/>
  <c r="G560" i="18"/>
  <c r="H560" i="18"/>
  <c r="G558" i="18"/>
  <c r="H563" i="18"/>
  <c r="H561" i="18"/>
  <c r="H562" i="18"/>
  <c r="G562" i="18"/>
  <c r="G564" i="18"/>
  <c r="G563" i="18"/>
  <c r="H565" i="18"/>
  <c r="G566" i="18"/>
  <c r="H564" i="18"/>
  <c r="H566" i="18"/>
  <c r="H567" i="18"/>
  <c r="G565" i="18"/>
  <c r="G569" i="18"/>
  <c r="G568" i="18"/>
  <c r="G567" i="18"/>
  <c r="H568" i="18"/>
  <c r="H569" i="18"/>
  <c r="H570" i="18"/>
  <c r="H572" i="18"/>
  <c r="G570" i="18"/>
  <c r="G571" i="18"/>
  <c r="H571" i="18"/>
  <c r="G572" i="18"/>
  <c r="G573" i="18"/>
  <c r="G574" i="18"/>
  <c r="H573" i="18"/>
  <c r="H574" i="18"/>
  <c r="G576" i="18"/>
  <c r="H575" i="18"/>
  <c r="G575" i="18"/>
  <c r="H576" i="18"/>
  <c r="G577" i="18"/>
  <c r="H577" i="18"/>
  <c r="H579" i="18"/>
  <c r="H580" i="18"/>
  <c r="G579" i="18"/>
  <c r="G578" i="18"/>
  <c r="H578" i="18"/>
  <c r="G582" i="18"/>
  <c r="G581" i="18"/>
  <c r="G580" i="18"/>
  <c r="H581" i="18"/>
  <c r="H582" i="18"/>
  <c r="H584" i="18"/>
  <c r="G585" i="18"/>
  <c r="H583" i="18"/>
  <c r="G583" i="18"/>
  <c r="H585" i="18"/>
  <c r="G584" i="18"/>
  <c r="G587" i="18"/>
  <c r="G586" i="18"/>
  <c r="H586" i="18"/>
  <c r="H587" i="18"/>
  <c r="G589" i="18"/>
  <c r="H588" i="18"/>
  <c r="G588" i="18"/>
  <c r="H589" i="18"/>
  <c r="H591" i="18"/>
  <c r="G590" i="18"/>
  <c r="H590" i="18"/>
  <c r="G592" i="18"/>
  <c r="H593" i="18"/>
  <c r="G591" i="18"/>
  <c r="H592" i="18"/>
  <c r="G593" i="18"/>
  <c r="G594" i="18"/>
  <c r="H594" i="18"/>
  <c r="G595" i="18"/>
  <c r="G596" i="18"/>
  <c r="H596" i="18"/>
  <c r="H595" i="18"/>
  <c r="H598" i="18"/>
  <c r="H597" i="18"/>
  <c r="G597" i="18"/>
  <c r="H599" i="18"/>
  <c r="G598" i="18"/>
  <c r="G599" i="18"/>
  <c r="G601" i="18"/>
  <c r="H601" i="18"/>
  <c r="H600" i="18"/>
  <c r="H602" i="18"/>
  <c r="G600" i="18"/>
  <c r="G603" i="18"/>
  <c r="G605" i="18"/>
  <c r="G602" i="18"/>
  <c r="G604" i="18"/>
  <c r="H603" i="18"/>
  <c r="H604" i="18"/>
  <c r="H606" i="18"/>
  <c r="H605" i="18"/>
  <c r="H607" i="18"/>
  <c r="G606" i="18"/>
  <c r="G607" i="18"/>
  <c r="G608" i="18"/>
  <c r="G609" i="18"/>
  <c r="H608" i="18"/>
  <c r="H609" i="18"/>
  <c r="G610" i="18"/>
  <c r="H611" i="18"/>
  <c r="G612" i="18"/>
  <c r="H610" i="18"/>
  <c r="G611" i="18"/>
  <c r="G615" i="18"/>
  <c r="H612" i="18"/>
  <c r="G613" i="18"/>
  <c r="H613" i="18"/>
  <c r="H615" i="18"/>
  <c r="H614" i="18"/>
  <c r="G616" i="18"/>
  <c r="H616" i="18"/>
  <c r="G614" i="18"/>
  <c r="G618" i="18"/>
  <c r="H617" i="18"/>
  <c r="H618" i="18"/>
  <c r="H620" i="18"/>
  <c r="G617" i="18"/>
  <c r="G619" i="18"/>
  <c r="G620" i="18"/>
  <c r="H619" i="18"/>
  <c r="G621" i="18"/>
  <c r="H623" i="18"/>
  <c r="H622" i="18"/>
  <c r="H621" i="18"/>
  <c r="G623" i="18"/>
  <c r="G625" i="18"/>
  <c r="G622" i="18"/>
  <c r="G624" i="18"/>
  <c r="H624" i="18"/>
  <c r="H626" i="18"/>
  <c r="G627" i="18"/>
  <c r="H625" i="18"/>
  <c r="G628" i="18"/>
  <c r="G626" i="18"/>
  <c r="H627" i="18"/>
  <c r="H628" i="18"/>
  <c r="H630" i="18"/>
  <c r="G629" i="18"/>
  <c r="H629" i="18"/>
  <c r="H631" i="18"/>
  <c r="G632" i="18"/>
  <c r="G630" i="18"/>
  <c r="G631" i="18"/>
  <c r="H632" i="18"/>
  <c r="H634" i="18"/>
  <c r="H633" i="18"/>
  <c r="G633" i="18"/>
  <c r="G636" i="18"/>
  <c r="G634" i="18"/>
  <c r="G635" i="18"/>
  <c r="H635" i="18"/>
  <c r="G638" i="18"/>
  <c r="H637" i="18"/>
  <c r="G637" i="18"/>
  <c r="H636" i="18"/>
  <c r="H638" i="18"/>
  <c r="H640" i="18"/>
  <c r="H639" i="18"/>
  <c r="G639" i="18"/>
  <c r="H642" i="18"/>
  <c r="G640" i="18"/>
  <c r="H641" i="18"/>
  <c r="G641" i="18"/>
  <c r="G643" i="18"/>
  <c r="G642" i="18"/>
  <c r="H643" i="18"/>
  <c r="H644" i="18"/>
  <c r="G645" i="18"/>
  <c r="G644" i="18"/>
  <c r="H645" i="18"/>
  <c r="G646" i="18"/>
  <c r="H646" i="18"/>
  <c r="G647" i="18"/>
  <c r="H649" i="18"/>
  <c r="H647" i="18"/>
  <c r="H648" i="18"/>
  <c r="G648" i="18"/>
  <c r="G651" i="18"/>
  <c r="G649" i="18"/>
  <c r="G650" i="18"/>
  <c r="H650" i="18"/>
  <c r="G652" i="18"/>
  <c r="H651" i="18"/>
  <c r="H652" i="18"/>
  <c r="G653" i="18"/>
  <c r="H653" i="18"/>
  <c r="G655" i="18"/>
  <c r="G654" i="18"/>
  <c r="H654" i="18"/>
  <c r="H655" i="18"/>
  <c r="H656" i="18"/>
  <c r="G656" i="18"/>
  <c r="G658" i="18"/>
  <c r="G657" i="18"/>
  <c r="H657" i="18"/>
  <c r="H658" i="18"/>
  <c r="H659" i="18"/>
  <c r="G660" i="18"/>
  <c r="G659" i="18"/>
  <c r="G662" i="18"/>
  <c r="H660" i="18"/>
  <c r="H663" i="18"/>
  <c r="H662" i="18"/>
  <c r="G661" i="18"/>
  <c r="H661" i="18"/>
  <c r="G664" i="18"/>
  <c r="H665" i="18"/>
  <c r="G663" i="18"/>
  <c r="H664" i="18"/>
  <c r="H666" i="18"/>
  <c r="G667" i="18"/>
  <c r="G666" i="18"/>
  <c r="H667" i="18"/>
  <c r="G665" i="18"/>
  <c r="H668" i="18"/>
  <c r="G671" i="18"/>
  <c r="G670" i="18"/>
  <c r="G669" i="18"/>
  <c r="H669" i="18"/>
  <c r="H670" i="18"/>
  <c r="G668" i="18"/>
  <c r="H671" i="18"/>
  <c r="G673" i="18"/>
  <c r="H673" i="18"/>
  <c r="H676" i="18"/>
  <c r="H672" i="18"/>
  <c r="G672" i="18"/>
  <c r="H675" i="18"/>
  <c r="G675" i="18"/>
  <c r="G674" i="18"/>
  <c r="H674" i="18"/>
  <c r="G676" i="18"/>
  <c r="H677" i="18"/>
  <c r="H678" i="18"/>
  <c r="H679" i="18"/>
  <c r="G677" i="18"/>
  <c r="G678" i="18"/>
  <c r="H681" i="18"/>
  <c r="G679" i="18"/>
  <c r="G680" i="18"/>
  <c r="H680" i="18"/>
  <c r="H682" i="18"/>
  <c r="G681" i="18"/>
  <c r="G682" i="18"/>
  <c r="G683" i="18"/>
  <c r="G685" i="18"/>
  <c r="H684" i="18"/>
  <c r="G684" i="18"/>
  <c r="H683" i="18"/>
  <c r="H685" i="18"/>
  <c r="H686" i="18"/>
  <c r="G687" i="18"/>
  <c r="H688" i="18"/>
  <c r="H687" i="18"/>
  <c r="G686" i="18"/>
  <c r="H689" i="18"/>
  <c r="G689" i="18"/>
  <c r="G688" i="18"/>
  <c r="G691" i="18"/>
  <c r="H690" i="18"/>
  <c r="H691" i="18"/>
  <c r="G692" i="18"/>
  <c r="G695" i="18"/>
  <c r="G694" i="18"/>
  <c r="G690" i="18"/>
  <c r="G693" i="18"/>
  <c r="H693" i="18"/>
  <c r="H694" i="18"/>
  <c r="H692" i="18"/>
  <c r="H695" i="18"/>
  <c r="H697" i="18"/>
  <c r="G698" i="18"/>
  <c r="G696" i="18"/>
  <c r="G697" i="18"/>
  <c r="H696" i="18"/>
  <c r="H700" i="18"/>
  <c r="H698" i="18"/>
  <c r="H699" i="18"/>
  <c r="G700" i="18"/>
  <c r="G699" i="18"/>
  <c r="H701" i="18"/>
  <c r="G702" i="18"/>
  <c r="G704" i="18"/>
  <c r="G701" i="18"/>
  <c r="H703" i="18"/>
  <c r="H702" i="18"/>
  <c r="G703" i="18"/>
  <c r="H704" i="18"/>
  <c r="G707" i="18"/>
  <c r="H705" i="18"/>
  <c r="H706" i="18"/>
  <c r="H708" i="18"/>
  <c r="G705" i="18"/>
  <c r="H707" i="18"/>
  <c r="G706" i="18"/>
  <c r="G708" i="18"/>
  <c r="H710" i="18"/>
  <c r="G712" i="18"/>
  <c r="H713" i="18"/>
  <c r="H709" i="18"/>
  <c r="G710" i="18"/>
  <c r="G709" i="18"/>
  <c r="H712" i="18"/>
  <c r="H711" i="18"/>
  <c r="G715" i="18"/>
  <c r="H714" i="18"/>
  <c r="H715" i="18"/>
  <c r="G711" i="18"/>
  <c r="G714" i="18"/>
  <c r="G713" i="18"/>
  <c r="G716" i="18"/>
  <c r="H718" i="18"/>
  <c r="G718" i="18"/>
  <c r="H717" i="18"/>
  <c r="G719" i="18"/>
  <c r="G717" i="18"/>
  <c r="H716" i="18"/>
  <c r="H719" i="18"/>
  <c r="G722" i="18"/>
  <c r="H720" i="18"/>
  <c r="G720" i="18"/>
  <c r="G721" i="18"/>
  <c r="G723" i="18"/>
  <c r="H721" i="18"/>
  <c r="H722" i="18"/>
  <c r="H725" i="18"/>
  <c r="G724" i="18"/>
  <c r="H724" i="18"/>
  <c r="H723" i="18"/>
  <c r="G726" i="18"/>
  <c r="H727" i="18"/>
  <c r="H728" i="18"/>
  <c r="G727" i="18"/>
  <c r="H726" i="18"/>
  <c r="G725" i="18"/>
  <c r="G728" i="18"/>
  <c r="H730" i="18"/>
  <c r="G730" i="18"/>
  <c r="H729" i="18"/>
  <c r="G729" i="18"/>
  <c r="H731" i="18"/>
  <c r="G731" i="18"/>
  <c r="G732" i="18"/>
  <c r="H732" i="18"/>
  <c r="H736" i="18"/>
  <c r="G733" i="18"/>
  <c r="G734" i="18"/>
  <c r="H733" i="18"/>
  <c r="H734" i="18"/>
  <c r="G735" i="18"/>
  <c r="G736" i="18"/>
  <c r="H735" i="18"/>
  <c r="G738" i="18"/>
  <c r="H738" i="18"/>
  <c r="H737" i="18"/>
  <c r="G737" i="18"/>
  <c r="G740" i="18"/>
  <c r="G739" i="18"/>
  <c r="H739" i="18"/>
  <c r="G742" i="18"/>
  <c r="H740" i="18"/>
  <c r="G741" i="18"/>
  <c r="H741" i="18"/>
  <c r="H742" i="18"/>
  <c r="H743" i="18"/>
  <c r="G743" i="18"/>
  <c r="H744" i="18"/>
  <c r="H745" i="18"/>
  <c r="G744" i="18"/>
  <c r="G745" i="18"/>
  <c r="G748" i="18"/>
  <c r="H748" i="18"/>
  <c r="G746" i="18"/>
  <c r="H749" i="18"/>
  <c r="G750" i="18"/>
  <c r="H747" i="18"/>
  <c r="H746" i="18"/>
  <c r="H751" i="18"/>
  <c r="H750" i="18"/>
  <c r="G747" i="18"/>
  <c r="G749" i="18"/>
  <c r="G751" i="18"/>
  <c r="H753" i="18"/>
  <c r="H752" i="18"/>
  <c r="G752" i="18"/>
  <c r="G754" i="18"/>
  <c r="G753" i="18"/>
  <c r="H754" i="18"/>
  <c r="H755" i="18"/>
  <c r="G755" i="18"/>
  <c r="G757" i="18"/>
  <c r="H756" i="18"/>
  <c r="G756" i="18"/>
  <c r="H757" i="18"/>
  <c r="H758" i="18"/>
  <c r="H760" i="18"/>
  <c r="G760" i="18"/>
  <c r="H759" i="18"/>
  <c r="G758" i="18"/>
  <c r="H761" i="18"/>
  <c r="G759" i="18"/>
  <c r="G761" i="18"/>
  <c r="H762" i="18"/>
  <c r="G763" i="18"/>
  <c r="G762" i="18"/>
  <c r="H763" i="18"/>
  <c r="H764" i="18"/>
  <c r="G765" i="18"/>
  <c r="G764" i="18"/>
  <c r="H765" i="18"/>
  <c r="G766" i="18"/>
  <c r="H768" i="18"/>
  <c r="H766" i="18"/>
  <c r="H767" i="18"/>
  <c r="G767" i="18"/>
  <c r="G768" i="18"/>
  <c r="H769" i="18"/>
  <c r="H771" i="18"/>
  <c r="G770" i="18"/>
  <c r="H770" i="18"/>
  <c r="G769" i="18"/>
  <c r="G771" i="18"/>
  <c r="G775" i="18"/>
  <c r="H772" i="18"/>
  <c r="G772" i="18"/>
  <c r="H773" i="18"/>
  <c r="H774" i="18"/>
  <c r="G773" i="18"/>
  <c r="G777" i="18"/>
  <c r="H775" i="18"/>
  <c r="G774" i="18"/>
  <c r="H777" i="18"/>
  <c r="H778" i="18"/>
  <c r="G776" i="18"/>
  <c r="G779" i="18"/>
  <c r="H776" i="18"/>
  <c r="H779" i="18"/>
  <c r="G778" i="18"/>
  <c r="H782" i="18"/>
  <c r="H780" i="18"/>
  <c r="G780" i="18"/>
  <c r="G782" i="18"/>
  <c r="G781" i="18"/>
  <c r="G783" i="18"/>
  <c r="H781" i="18"/>
  <c r="G786" i="18"/>
  <c r="H783" i="18"/>
  <c r="H784" i="18"/>
  <c r="G784" i="18"/>
  <c r="H786" i="18"/>
  <c r="H785" i="18"/>
  <c r="H788" i="18"/>
  <c r="G788" i="18"/>
  <c r="H787" i="18"/>
  <c r="G787" i="18"/>
  <c r="G785" i="18"/>
  <c r="G789" i="18"/>
  <c r="G792" i="18"/>
  <c r="H789" i="18"/>
  <c r="H790" i="18"/>
  <c r="H791" i="18"/>
  <c r="G791" i="18"/>
  <c r="G790" i="18"/>
  <c r="H792" i="18"/>
  <c r="G796" i="18"/>
  <c r="H793" i="18"/>
  <c r="H794" i="18"/>
  <c r="G793" i="18"/>
  <c r="G794" i="18"/>
  <c r="G795" i="18"/>
  <c r="H795" i="18"/>
  <c r="H798" i="18"/>
  <c r="G797" i="18"/>
  <c r="H799" i="18"/>
  <c r="G800" i="18"/>
  <c r="G798" i="18"/>
  <c r="H797" i="18"/>
  <c r="H796" i="18"/>
  <c r="G799" i="18"/>
  <c r="H800" i="18"/>
  <c r="G801" i="18"/>
  <c r="H801" i="18"/>
  <c r="H803" i="18"/>
  <c r="G803" i="18"/>
  <c r="G802" i="18"/>
  <c r="H802" i="18"/>
  <c r="H806" i="18"/>
  <c r="H804" i="18"/>
  <c r="G807" i="18"/>
  <c r="G804" i="18"/>
  <c r="G805" i="18"/>
  <c r="G806" i="18"/>
  <c r="H805" i="18"/>
  <c r="G808" i="18"/>
  <c r="H809" i="18"/>
  <c r="H808" i="18"/>
  <c r="H807" i="18"/>
  <c r="G809" i="18"/>
  <c r="H810" i="18"/>
  <c r="G810" i="18"/>
  <c r="G811" i="18"/>
  <c r="H811" i="18"/>
  <c r="H812" i="18"/>
  <c r="G812" i="18"/>
  <c r="G813" i="18"/>
  <c r="H813" i="18"/>
  <c r="G815" i="18"/>
  <c r="G814" i="18"/>
  <c r="H814" i="18"/>
  <c r="H815" i="18"/>
  <c r="H816" i="18"/>
  <c r="G816" i="18"/>
  <c r="G817" i="18"/>
  <c r="G818" i="18"/>
  <c r="H818" i="18"/>
  <c r="H819" i="18"/>
  <c r="H817" i="18"/>
  <c r="G819" i="18"/>
  <c r="H820" i="18"/>
  <c r="G820" i="18"/>
  <c r="H822" i="18"/>
  <c r="G823" i="18"/>
  <c r="H823" i="18"/>
  <c r="G822" i="18"/>
  <c r="G821" i="18"/>
  <c r="H821" i="18"/>
  <c r="G824" i="18"/>
  <c r="H825" i="18"/>
  <c r="H826" i="18"/>
  <c r="H824" i="18"/>
  <c r="G825" i="18"/>
  <c r="G826" i="18"/>
  <c r="G828" i="18"/>
  <c r="H828" i="18"/>
  <c r="H829" i="18"/>
  <c r="H827" i="18"/>
  <c r="G829" i="18"/>
  <c r="G827" i="18"/>
  <c r="G830" i="18"/>
  <c r="G831" i="18"/>
  <c r="H830" i="18"/>
  <c r="G832" i="18"/>
  <c r="H831" i="18"/>
  <c r="G836" i="18"/>
  <c r="H833" i="18"/>
  <c r="H832" i="18"/>
  <c r="G833" i="18"/>
  <c r="H835" i="18"/>
  <c r="H834" i="18"/>
  <c r="G834" i="18"/>
  <c r="H837" i="18"/>
  <c r="G835" i="18"/>
  <c r="H836" i="18"/>
  <c r="G838" i="18"/>
  <c r="H838" i="18"/>
  <c r="G837" i="18"/>
  <c r="H839" i="18"/>
  <c r="G839" i="18"/>
  <c r="H840" i="18"/>
  <c r="H841" i="18"/>
  <c r="G840" i="18"/>
  <c r="H843" i="18"/>
  <c r="H842" i="18"/>
  <c r="G841" i="18"/>
  <c r="G843" i="18"/>
  <c r="G842" i="18"/>
  <c r="H844" i="18"/>
  <c r="H846" i="18"/>
  <c r="G844" i="18"/>
  <c r="H845" i="18"/>
  <c r="G845" i="18"/>
  <c r="G848" i="18"/>
  <c r="G849" i="18"/>
  <c r="H847" i="18"/>
  <c r="G846" i="18"/>
  <c r="G847" i="18"/>
  <c r="H848" i="18"/>
  <c r="H850" i="18"/>
  <c r="G850" i="18"/>
  <c r="H849" i="18"/>
  <c r="H852" i="18"/>
  <c r="G851" i="18"/>
  <c r="H851" i="18"/>
  <c r="H854" i="18"/>
  <c r="G852" i="18"/>
  <c r="G856" i="18"/>
  <c r="G853" i="18"/>
  <c r="H853" i="18"/>
  <c r="G854" i="18"/>
  <c r="H855" i="18"/>
  <c r="G855" i="18"/>
  <c r="H856" i="18"/>
  <c r="G858" i="18"/>
  <c r="H858" i="18"/>
  <c r="H859" i="18"/>
  <c r="H857" i="18"/>
  <c r="G859" i="18"/>
  <c r="G857" i="18"/>
  <c r="G860" i="18"/>
  <c r="H860" i="18"/>
  <c r="H863" i="18"/>
  <c r="H862" i="18"/>
  <c r="H861" i="18"/>
  <c r="G861" i="18"/>
  <c r="G862" i="18"/>
  <c r="G863" i="18"/>
  <c r="G865" i="18"/>
  <c r="H864" i="18"/>
  <c r="H865" i="18"/>
  <c r="G864" i="18"/>
  <c r="H867" i="18"/>
  <c r="G866" i="18"/>
  <c r="H866" i="18"/>
  <c r="G868" i="18"/>
  <c r="H870" i="18"/>
  <c r="G867" i="18"/>
  <c r="G871" i="18"/>
  <c r="H869" i="18"/>
  <c r="H868" i="18"/>
  <c r="G870" i="18"/>
  <c r="H871" i="18"/>
  <c r="G869" i="18"/>
  <c r="H872" i="18"/>
  <c r="G873" i="18"/>
  <c r="G872" i="18"/>
  <c r="H873" i="18"/>
  <c r="G875" i="18"/>
  <c r="H874" i="18"/>
  <c r="H875" i="18"/>
  <c r="H877" i="18"/>
  <c r="G874" i="18"/>
  <c r="G876" i="18"/>
  <c r="G877" i="18"/>
  <c r="G880" i="18"/>
  <c r="H878" i="18"/>
  <c r="G878" i="18"/>
  <c r="G879" i="18"/>
  <c r="H876" i="18"/>
  <c r="H881" i="18"/>
  <c r="H879" i="18"/>
  <c r="H880" i="18"/>
  <c r="G881" i="18"/>
  <c r="H882" i="18"/>
  <c r="G882" i="18"/>
  <c r="H883" i="18"/>
  <c r="G883" i="18"/>
  <c r="G884" i="18"/>
  <c r="H886" i="18"/>
  <c r="H884" i="18"/>
  <c r="G885" i="18"/>
  <c r="H885" i="18"/>
  <c r="H887" i="18"/>
  <c r="G886" i="18"/>
  <c r="G888" i="18"/>
  <c r="G887" i="18"/>
  <c r="H888" i="18"/>
  <c r="H889" i="18"/>
  <c r="G889" i="18"/>
  <c r="G890" i="18"/>
  <c r="H890" i="18"/>
  <c r="H894" i="18"/>
  <c r="H892" i="18"/>
  <c r="G894" i="18"/>
  <c r="G891" i="18"/>
  <c r="H891" i="18"/>
  <c r="G893" i="18"/>
  <c r="G892" i="18"/>
  <c r="H893" i="18"/>
  <c r="H897" i="18"/>
  <c r="G895" i="18"/>
  <c r="H896" i="18"/>
  <c r="H895" i="18"/>
  <c r="G896" i="18"/>
  <c r="G897" i="18"/>
  <c r="H898" i="18"/>
  <c r="G898" i="18"/>
  <c r="G899" i="18"/>
  <c r="G900" i="18"/>
  <c r="H901" i="18"/>
  <c r="H899" i="18"/>
  <c r="H900" i="18"/>
  <c r="G903" i="18"/>
  <c r="G901" i="18"/>
  <c r="H903" i="18"/>
  <c r="G902" i="18"/>
  <c r="H902" i="18"/>
  <c r="G906" i="18"/>
  <c r="G904" i="18"/>
  <c r="G907" i="18"/>
  <c r="G905" i="18"/>
  <c r="H905" i="18"/>
  <c r="H904" i="18"/>
  <c r="H907" i="18"/>
  <c r="H906" i="18"/>
  <c r="G908" i="18"/>
  <c r="G909" i="18"/>
  <c r="H908" i="18"/>
  <c r="G910" i="18"/>
  <c r="H909" i="18"/>
  <c r="H910" i="18"/>
  <c r="G913" i="18"/>
  <c r="G912" i="18"/>
  <c r="H914" i="18"/>
  <c r="H913" i="18"/>
  <c r="H915" i="18"/>
  <c r="H912" i="18"/>
  <c r="G911" i="18"/>
  <c r="H911" i="18"/>
  <c r="G915" i="18"/>
  <c r="G916" i="18"/>
  <c r="G914" i="18"/>
  <c r="G918" i="18"/>
  <c r="H916" i="18"/>
  <c r="G917" i="18"/>
  <c r="H918" i="18"/>
  <c r="H917" i="18"/>
  <c r="G919" i="18"/>
  <c r="H919" i="18"/>
  <c r="G921" i="18"/>
  <c r="G920" i="18"/>
  <c r="H922" i="18"/>
  <c r="H923" i="18"/>
  <c r="G922" i="18"/>
  <c r="H921" i="18"/>
  <c r="H920" i="18"/>
  <c r="G923" i="18"/>
  <c r="G924" i="18"/>
  <c r="H924" i="18"/>
  <c r="H925" i="18"/>
  <c r="G925" i="18"/>
  <c r="H926" i="18"/>
  <c r="G926" i="18"/>
  <c r="G927" i="18"/>
  <c r="H929" i="18"/>
  <c r="H927" i="18"/>
  <c r="G929" i="18"/>
  <c r="H928" i="18"/>
  <c r="G928" i="18"/>
  <c r="G931" i="18"/>
  <c r="H930" i="18"/>
  <c r="G930" i="18"/>
  <c r="H931" i="18"/>
  <c r="G934" i="18"/>
  <c r="H932" i="18"/>
  <c r="G933" i="18"/>
  <c r="G932" i="18"/>
  <c r="H936" i="18"/>
  <c r="H934" i="18"/>
  <c r="H933" i="18"/>
  <c r="H935" i="18"/>
  <c r="G935" i="18"/>
  <c r="G936" i="18"/>
  <c r="G937" i="18"/>
  <c r="G939" i="18"/>
  <c r="H937" i="18"/>
  <c r="H938" i="18"/>
  <c r="G941" i="18"/>
  <c r="H939" i="18"/>
  <c r="G938" i="18"/>
  <c r="G942" i="18"/>
  <c r="G940" i="18"/>
  <c r="H940" i="18"/>
  <c r="H941" i="18"/>
  <c r="H942" i="18"/>
  <c r="G943" i="18"/>
  <c r="H943" i="18"/>
  <c r="H944" i="18"/>
  <c r="G945" i="18"/>
  <c r="G944" i="18"/>
  <c r="G947" i="18"/>
  <c r="H946" i="18"/>
  <c r="G948" i="18"/>
  <c r="G946" i="18"/>
  <c r="H945" i="18"/>
  <c r="H948" i="18"/>
  <c r="H947" i="18"/>
  <c r="H950" i="18"/>
  <c r="H949" i="18"/>
  <c r="G951" i="18"/>
  <c r="G949" i="18"/>
  <c r="G950" i="18"/>
  <c r="G952" i="18"/>
  <c r="G953" i="18"/>
  <c r="H954" i="18"/>
  <c r="H951" i="18"/>
  <c r="H955" i="18"/>
  <c r="H952" i="18"/>
  <c r="H953" i="18"/>
  <c r="G955" i="18"/>
  <c r="G957" i="18"/>
  <c r="G954" i="18"/>
  <c r="G956" i="18"/>
  <c r="H957" i="18"/>
  <c r="H956" i="18"/>
  <c r="G960" i="18"/>
  <c r="H958" i="18"/>
  <c r="G958" i="18"/>
  <c r="H959" i="18"/>
  <c r="G959" i="18"/>
  <c r="H960" i="18"/>
  <c r="G962" i="18"/>
  <c r="G961" i="18"/>
  <c r="H963" i="18"/>
  <c r="G963" i="18"/>
  <c r="G964" i="18"/>
  <c r="H961" i="18"/>
  <c r="G965" i="18"/>
  <c r="H964" i="18"/>
  <c r="H962" i="18"/>
  <c r="G966" i="18"/>
  <c r="H965" i="18"/>
  <c r="H966" i="18"/>
  <c r="G967" i="18"/>
  <c r="H967" i="18"/>
  <c r="H968" i="18"/>
  <c r="G968" i="18"/>
  <c r="G969" i="18"/>
  <c r="H969" i="18"/>
  <c r="H970" i="18"/>
  <c r="H971" i="18"/>
  <c r="G970" i="18"/>
  <c r="G971" i="18"/>
  <c r="G973" i="18"/>
  <c r="H973" i="18"/>
  <c r="G972" i="18"/>
  <c r="H972" i="18"/>
  <c r="G974" i="18"/>
  <c r="H974" i="18"/>
  <c r="H976" i="18"/>
  <c r="H975" i="18"/>
  <c r="H977" i="18"/>
  <c r="G976" i="18"/>
  <c r="G975" i="18"/>
  <c r="G977" i="18"/>
  <c r="G978" i="18"/>
  <c r="H978" i="18"/>
  <c r="G979" i="18"/>
  <c r="H979" i="18"/>
  <c r="G980" i="18"/>
  <c r="G982" i="18"/>
  <c r="H980" i="18"/>
  <c r="H983" i="18"/>
  <c r="H984" i="18"/>
  <c r="H981" i="18"/>
  <c r="H982" i="18"/>
  <c r="G981" i="18"/>
  <c r="G984" i="18"/>
  <c r="G983" i="18"/>
  <c r="G987" i="18"/>
  <c r="G988" i="18"/>
  <c r="H985" i="18"/>
  <c r="H987" i="18"/>
  <c r="H986" i="18"/>
  <c r="G986" i="18"/>
  <c r="G985" i="18"/>
  <c r="H988" i="18"/>
  <c r="H989" i="18"/>
  <c r="H991" i="18"/>
  <c r="G989" i="18"/>
  <c r="H993" i="18"/>
  <c r="G990" i="18"/>
  <c r="G991" i="18"/>
  <c r="H990" i="18"/>
  <c r="H992" i="18"/>
  <c r="G994" i="18"/>
  <c r="G993" i="18"/>
  <c r="H994" i="18"/>
  <c r="G995" i="18"/>
  <c r="G992" i="18"/>
  <c r="G996" i="18"/>
  <c r="H995" i="18"/>
  <c r="H997" i="18"/>
  <c r="H996" i="18"/>
  <c r="H1001" i="18"/>
  <c r="H999" i="18"/>
  <c r="G997" i="18"/>
  <c r="G1000" i="18"/>
  <c r="G1002" i="18"/>
  <c r="G999" i="18"/>
  <c r="H998" i="18"/>
  <c r="G998" i="18"/>
  <c r="H1000" i="18"/>
  <c r="G1001" i="18"/>
  <c r="G1003" i="18"/>
  <c r="H1003" i="18"/>
  <c r="H1002" i="18"/>
  <c r="H1004" i="18"/>
  <c r="H1005" i="18"/>
  <c r="G1005" i="18"/>
  <c r="G1004" i="18"/>
  <c r="H1006" i="18"/>
  <c r="G1007" i="18"/>
  <c r="H1007" i="18"/>
  <c r="G1006" i="18"/>
  <c r="G1009" i="18"/>
  <c r="H1008" i="18"/>
  <c r="G1008" i="18"/>
  <c r="H1009" i="18"/>
  <c r="G1011" i="18"/>
  <c r="G1010" i="18"/>
  <c r="H1010" i="18"/>
  <c r="H1011" i="18"/>
  <c r="G1012" i="18"/>
  <c r="H1012" i="18"/>
  <c r="H1013" i="18"/>
  <c r="H1014" i="18"/>
  <c r="G1013" i="18"/>
  <c r="G1015" i="18"/>
  <c r="G1014" i="18"/>
  <c r="H1015" i="18"/>
  <c r="G1017" i="18"/>
  <c r="G1016" i="18"/>
  <c r="H1018" i="18"/>
  <c r="H1016" i="18"/>
  <c r="G1018" i="18"/>
  <c r="H1017" i="18"/>
  <c r="G1019" i="18"/>
  <c r="H1020" i="18"/>
  <c r="H1019" i="18"/>
  <c r="G1020" i="18"/>
  <c r="H1021" i="18"/>
  <c r="G1021" i="18"/>
  <c r="H1022" i="18"/>
  <c r="H1024" i="18"/>
  <c r="G1024" i="18"/>
  <c r="G1022" i="18"/>
  <c r="H1023" i="18"/>
  <c r="G1023" i="18"/>
  <c r="G1026" i="18"/>
  <c r="H1026" i="18"/>
  <c r="H1025" i="18"/>
  <c r="H1027" i="18"/>
  <c r="G1025" i="18"/>
  <c r="G1027" i="18"/>
  <c r="G1028" i="18"/>
  <c r="G1029" i="18"/>
  <c r="H1028" i="18"/>
  <c r="G1030" i="18"/>
  <c r="H1030" i="18"/>
  <c r="H1031" i="18"/>
  <c r="H1029" i="18"/>
  <c r="G1032" i="18"/>
  <c r="H1032" i="18"/>
  <c r="G1031" i="18"/>
  <c r="H1033" i="18"/>
  <c r="G1033" i="18"/>
  <c r="G1034" i="18"/>
  <c r="H1034" i="18"/>
  <c r="G1036" i="18"/>
  <c r="G1035" i="18"/>
  <c r="H1035" i="18"/>
  <c r="H1036" i="18"/>
  <c r="H1037" i="18"/>
  <c r="G1038" i="18"/>
  <c r="H1038" i="18"/>
  <c r="G1037" i="18"/>
  <c r="G1040" i="18"/>
  <c r="H1039" i="18"/>
  <c r="G1039" i="18"/>
  <c r="H1041" i="18"/>
  <c r="G1041" i="18"/>
  <c r="G1042" i="18"/>
  <c r="H1040" i="18"/>
  <c r="G1044" i="18"/>
  <c r="H1042" i="18"/>
  <c r="G1043" i="18"/>
  <c r="H1043" i="18"/>
  <c r="H1044" i="18"/>
  <c r="H1047" i="18"/>
  <c r="H1045" i="18"/>
  <c r="G1046" i="18"/>
  <c r="G1045" i="18"/>
  <c r="H1048" i="18"/>
  <c r="H1046" i="18"/>
  <c r="G1048" i="18"/>
  <c r="G1047" i="18"/>
  <c r="G1049" i="18"/>
  <c r="G1050" i="18"/>
  <c r="H1050" i="18"/>
  <c r="H1051" i="18"/>
  <c r="G1051" i="18"/>
  <c r="G1052" i="18"/>
  <c r="H1052" i="18"/>
  <c r="H1049" i="18"/>
  <c r="H1053" i="18"/>
  <c r="G1053" i="18"/>
  <c r="G1054" i="18"/>
  <c r="H1056" i="18"/>
  <c r="H1054" i="18"/>
  <c r="G1055" i="18"/>
  <c r="G1056" i="18"/>
  <c r="H1055" i="18"/>
  <c r="H1057" i="18"/>
  <c r="G1057" i="18"/>
  <c r="G1060" i="18"/>
  <c r="G1058" i="18"/>
  <c r="G1059" i="18"/>
  <c r="H1058" i="18"/>
  <c r="H1059" i="18"/>
  <c r="G1062" i="18"/>
  <c r="H1060" i="18"/>
  <c r="H1062" i="18"/>
  <c r="H1064" i="18"/>
  <c r="G1064" i="18"/>
  <c r="G1061" i="18"/>
  <c r="H1061" i="18"/>
  <c r="H1063" i="18"/>
  <c r="G1063" i="18"/>
  <c r="G1066" i="18"/>
  <c r="G1065" i="18"/>
  <c r="H1065" i="18"/>
  <c r="H1067" i="18"/>
  <c r="G1067" i="18"/>
  <c r="H1069" i="18"/>
  <c r="H1066" i="18"/>
  <c r="H1071" i="18"/>
  <c r="G1070" i="18"/>
  <c r="G1069" i="18"/>
  <c r="H1068" i="18"/>
  <c r="G1068" i="18"/>
  <c r="H1070" i="18"/>
  <c r="G1071" i="18"/>
  <c r="G1073" i="18"/>
  <c r="G1072" i="18"/>
  <c r="H1072" i="18"/>
  <c r="H1073" i="18"/>
  <c r="H1074" i="18"/>
  <c r="G1074" i="18"/>
  <c r="H1076" i="18"/>
  <c r="G1075" i="18"/>
  <c r="H1075" i="18"/>
  <c r="G1076" i="18"/>
  <c r="G1077" i="18"/>
  <c r="H1077" i="18"/>
  <c r="H1078" i="18"/>
  <c r="H1080" i="18"/>
  <c r="H1079" i="18"/>
  <c r="H1081" i="18"/>
  <c r="G1078" i="18"/>
  <c r="G1079" i="18"/>
  <c r="G1080" i="18"/>
  <c r="G1081" i="18"/>
  <c r="H1082" i="18"/>
  <c r="H1083" i="18"/>
  <c r="G1082" i="18"/>
  <c r="G1083" i="18"/>
  <c r="G1084" i="18"/>
  <c r="G1085" i="18"/>
  <c r="H1086" i="18"/>
  <c r="G1087" i="18"/>
  <c r="H1084" i="18"/>
  <c r="H1085" i="18"/>
  <c r="H1087" i="18"/>
  <c r="G1086" i="18"/>
  <c r="G1088" i="18"/>
  <c r="H1088" i="18"/>
  <c r="H1089" i="18"/>
  <c r="G1090" i="18"/>
  <c r="G1089" i="18"/>
  <c r="H1090" i="18"/>
  <c r="H1091" i="18"/>
  <c r="G1091" i="18"/>
  <c r="G1092" i="18"/>
  <c r="H1093" i="18"/>
  <c r="G1093" i="18"/>
  <c r="H1092" i="18"/>
  <c r="H1095" i="18"/>
  <c r="G1096" i="18"/>
  <c r="H1094" i="18"/>
  <c r="G1094" i="18"/>
  <c r="G1095" i="18"/>
  <c r="H1096" i="18"/>
  <c r="H1098" i="18"/>
  <c r="G1097" i="18"/>
  <c r="H1099" i="18"/>
  <c r="G1098" i="18"/>
  <c r="H1097" i="18"/>
  <c r="G1099" i="18"/>
  <c r="H1100" i="18"/>
  <c r="G1100" i="18"/>
  <c r="H1102" i="18"/>
  <c r="H1101" i="18"/>
  <c r="G1101" i="18"/>
  <c r="G1102" i="18"/>
  <c r="H1106" i="18"/>
  <c r="H1103" i="18"/>
  <c r="G1103" i="18"/>
  <c r="G1104" i="18"/>
  <c r="G1105" i="18"/>
  <c r="H1104" i="18"/>
  <c r="H1105" i="18"/>
  <c r="H1109" i="18"/>
  <c r="G1106" i="18"/>
  <c r="G1107" i="18"/>
  <c r="G1109" i="18"/>
  <c r="G1110" i="18"/>
  <c r="H1107" i="18"/>
  <c r="H1108" i="18"/>
  <c r="H1111" i="18"/>
  <c r="G1108" i="18"/>
  <c r="H1110" i="18"/>
  <c r="G1112" i="18"/>
  <c r="G1111" i="18"/>
  <c r="H1113" i="18"/>
  <c r="H1112" i="18"/>
  <c r="H1115" i="18"/>
  <c r="G1113" i="18"/>
  <c r="G1116" i="18"/>
  <c r="G1114" i="18"/>
  <c r="H1114" i="18"/>
  <c r="G1117" i="18"/>
  <c r="G1115" i="18"/>
  <c r="H1118" i="18"/>
  <c r="H1116" i="18"/>
  <c r="H1117" i="18"/>
  <c r="G1118" i="18"/>
  <c r="H1119" i="18"/>
  <c r="G1119" i="18"/>
  <c r="G1123" i="18"/>
  <c r="G1120" i="18"/>
  <c r="H1122" i="18"/>
  <c r="G1121" i="18"/>
  <c r="G1124" i="18"/>
  <c r="H1121" i="18"/>
  <c r="G1122" i="18"/>
  <c r="H1120" i="18"/>
  <c r="H1123" i="18"/>
  <c r="H1124" i="18"/>
  <c r="H1125" i="18"/>
  <c r="G1126" i="18"/>
  <c r="G1127" i="18"/>
  <c r="G1128" i="18"/>
  <c r="G1125" i="18"/>
  <c r="H1126" i="18"/>
  <c r="H1127" i="18"/>
  <c r="H1128" i="18"/>
  <c r="H1129" i="18"/>
  <c r="G1129" i="18"/>
  <c r="G1131" i="18"/>
  <c r="G1130" i="18"/>
  <c r="H1130" i="18"/>
  <c r="H1131" i="18"/>
  <c r="G1133" i="18"/>
  <c r="G1132" i="18"/>
  <c r="H1133" i="18"/>
  <c r="H1132" i="18"/>
  <c r="G1134" i="18"/>
  <c r="H1135" i="18"/>
  <c r="H1134" i="18"/>
  <c r="G1135" i="18"/>
  <c r="H1137" i="18"/>
  <c r="G1136" i="18"/>
  <c r="G1137" i="18"/>
  <c r="G1138" i="18"/>
  <c r="H1136" i="18"/>
  <c r="H1138" i="18"/>
  <c r="G1139" i="18"/>
  <c r="H1139" i="18"/>
  <c r="H1140" i="18"/>
  <c r="H1141" i="18"/>
  <c r="G1140" i="18"/>
  <c r="G1141" i="18"/>
  <c r="G1143" i="18"/>
  <c r="H1143" i="18"/>
  <c r="H1142" i="18"/>
  <c r="G1142" i="18"/>
  <c r="G1144" i="18"/>
  <c r="H1144" i="18"/>
  <c r="G1145" i="18"/>
  <c r="G1146" i="18"/>
  <c r="H1145" i="18"/>
  <c r="H1146" i="18"/>
  <c r="G1148" i="18"/>
  <c r="H1147" i="18"/>
  <c r="H1148" i="18"/>
  <c r="H1149" i="18"/>
  <c r="G1150" i="18"/>
  <c r="G1147" i="18"/>
  <c r="G1151" i="18"/>
  <c r="G1149" i="18"/>
  <c r="H1150" i="18"/>
  <c r="H1153" i="18"/>
  <c r="H1151" i="18"/>
  <c r="G1152" i="18"/>
  <c r="H1152" i="18"/>
  <c r="G1154" i="18"/>
  <c r="G1153" i="18"/>
  <c r="G1157" i="18"/>
  <c r="H1155" i="18"/>
  <c r="H1154" i="18"/>
  <c r="G1156" i="18"/>
  <c r="G1155" i="18"/>
  <c r="G1158" i="18"/>
  <c r="H1157" i="18"/>
  <c r="H1156" i="18"/>
  <c r="G1159" i="18"/>
  <c r="H1158" i="18"/>
  <c r="H1159" i="18"/>
  <c r="H1163" i="18"/>
  <c r="G1160" i="18"/>
  <c r="H1161" i="18"/>
  <c r="H1160" i="18"/>
  <c r="G1161" i="18"/>
  <c r="G1162" i="18"/>
  <c r="G1163" i="18"/>
  <c r="G1166" i="18"/>
  <c r="H1162" i="18"/>
  <c r="G1165" i="18"/>
  <c r="H1165" i="18"/>
  <c r="H1166" i="18"/>
  <c r="G1164" i="18"/>
  <c r="H1164" i="18"/>
  <c r="H1167" i="18"/>
  <c r="G1167" i="18"/>
  <c r="H1170" i="18"/>
  <c r="G1169" i="18"/>
  <c r="H1168" i="18"/>
  <c r="G1168" i="18"/>
  <c r="G1170" i="18"/>
  <c r="H1169" i="18"/>
  <c r="G1171" i="18"/>
  <c r="H1171" i="18"/>
  <c r="G1173" i="18"/>
  <c r="H1172" i="18"/>
  <c r="G1172" i="18"/>
  <c r="H1173" i="18"/>
  <c r="G1175" i="18"/>
  <c r="G1174" i="18"/>
  <c r="H1175" i="18"/>
  <c r="H1176" i="18"/>
  <c r="G1176" i="18"/>
  <c r="H1174" i="18"/>
  <c r="G1178" i="18"/>
  <c r="G1177" i="18"/>
  <c r="H1179" i="18"/>
  <c r="G1179" i="18"/>
  <c r="H1177" i="18"/>
  <c r="H1178" i="18"/>
  <c r="H1180" i="18"/>
  <c r="H1182" i="18"/>
  <c r="G1180" i="18"/>
  <c r="H1181" i="18"/>
  <c r="G1181" i="18"/>
  <c r="G1182" i="18"/>
  <c r="G1183" i="18"/>
  <c r="G1184" i="18"/>
  <c r="H1184" i="18"/>
  <c r="H1183" i="18"/>
  <c r="G1185" i="18"/>
  <c r="H1185" i="18"/>
  <c r="H1186" i="18"/>
  <c r="G1186" i="18"/>
  <c r="G1188" i="18"/>
  <c r="G1187" i="18"/>
  <c r="H1188" i="18"/>
  <c r="H1187" i="18"/>
  <c r="G1192" i="18"/>
  <c r="G1189" i="18"/>
  <c r="H1189" i="18"/>
  <c r="H1190" i="18"/>
  <c r="H1191" i="18"/>
  <c r="G1191" i="18"/>
  <c r="G1190" i="18"/>
  <c r="H1192" i="18"/>
  <c r="G1193" i="18"/>
  <c r="H1194" i="18"/>
  <c r="G1194" i="18"/>
  <c r="G1196" i="18"/>
  <c r="H1193" i="18"/>
  <c r="H1196" i="18"/>
  <c r="H1195" i="18"/>
  <c r="G1197" i="18"/>
  <c r="G1195" i="18"/>
  <c r="G1198" i="18"/>
  <c r="H1197" i="18"/>
  <c r="H1200" i="18"/>
  <c r="H1198" i="18"/>
  <c r="H1199" i="18"/>
  <c r="G1199" i="18"/>
  <c r="G1201" i="18"/>
  <c r="G1200" i="18"/>
  <c r="H1204" i="18"/>
  <c r="H1201" i="18"/>
  <c r="G1202" i="18"/>
  <c r="G1203" i="18"/>
  <c r="H1205" i="18"/>
  <c r="G1204" i="18"/>
  <c r="H1202" i="18"/>
  <c r="H1203" i="18"/>
  <c r="G1205" i="18"/>
  <c r="G1206" i="18"/>
  <c r="H1207" i="18"/>
  <c r="G1207" i="18"/>
  <c r="G1210" i="18"/>
  <c r="G1208" i="18"/>
  <c r="H1206" i="18"/>
  <c r="H1209" i="18"/>
  <c r="G1209" i="18"/>
  <c r="H1208" i="18"/>
  <c r="H1211" i="18"/>
  <c r="H1210" i="18"/>
  <c r="G1211" i="18"/>
  <c r="H1212" i="18"/>
  <c r="G1212" i="18"/>
  <c r="H1213" i="18"/>
  <c r="G1213" i="18"/>
  <c r="G1214" i="18"/>
  <c r="G1215" i="18"/>
  <c r="H1215" i="18"/>
  <c r="H1214" i="18"/>
  <c r="H1216" i="18"/>
  <c r="G1216" i="18"/>
  <c r="H1220" i="18"/>
  <c r="H1217" i="18"/>
  <c r="H1219" i="18"/>
  <c r="G1217" i="18"/>
  <c r="G1218" i="18"/>
  <c r="H1218" i="18"/>
  <c r="G1220" i="18"/>
  <c r="G1219" i="18"/>
  <c r="G1223" i="18"/>
  <c r="G1222" i="18"/>
  <c r="H1222" i="18"/>
  <c r="H1221" i="18"/>
  <c r="G1224" i="18"/>
  <c r="G1221" i="18"/>
  <c r="H1223" i="18"/>
  <c r="H1224" i="18"/>
  <c r="H1226" i="18"/>
  <c r="G1226" i="18"/>
  <c r="H1225" i="18"/>
  <c r="G1225" i="18"/>
  <c r="H1227" i="18"/>
  <c r="G1228" i="18"/>
  <c r="H1228" i="18"/>
  <c r="G1229" i="18"/>
  <c r="H1229" i="18"/>
  <c r="G1227" i="18"/>
  <c r="G1230" i="18"/>
  <c r="H1230" i="18"/>
  <c r="G1231" i="18"/>
  <c r="H1231" i="18"/>
  <c r="G1232" i="18"/>
  <c r="H1232" i="18"/>
  <c r="H1234" i="18"/>
  <c r="G1234" i="18"/>
  <c r="H1239" i="18"/>
  <c r="G1239" i="18"/>
  <c r="H1237" i="18"/>
  <c r="G1235" i="18"/>
  <c r="G1233" i="18"/>
  <c r="G1237" i="18"/>
  <c r="H1233" i="18"/>
  <c r="H1235" i="18"/>
  <c r="G1238" i="18"/>
  <c r="H1236" i="18"/>
  <c r="G1236" i="18"/>
  <c r="H1238" i="18"/>
  <c r="G1240" i="18"/>
  <c r="H1240" i="18"/>
  <c r="E1245" i="28" l="1"/>
  <c r="D1246" i="28"/>
  <c r="C1246" i="28"/>
  <c r="E1245" i="25"/>
  <c r="D1246" i="25"/>
  <c r="C1246" i="25"/>
  <c r="A1246" i="28"/>
  <c r="B1247" i="28"/>
  <c r="A1246" i="25"/>
  <c r="B1247" i="25"/>
  <c r="B1246" i="24"/>
  <c r="D1245" i="24"/>
  <c r="C1245" i="24"/>
  <c r="A1245" i="24" s="1"/>
  <c r="E1242" i="18"/>
  <c r="E1246" i="28" l="1"/>
  <c r="D1247" i="28"/>
  <c r="C1247" i="28"/>
  <c r="E1246" i="25"/>
  <c r="D1247" i="25"/>
  <c r="C1247" i="25"/>
  <c r="B1248" i="28"/>
  <c r="A1247" i="28"/>
  <c r="E1247" i="28" s="1"/>
  <c r="B1248" i="25"/>
  <c r="A1247" i="25"/>
  <c r="E1245" i="24"/>
  <c r="B1247" i="24"/>
  <c r="D1246" i="24"/>
  <c r="C1246" i="24"/>
  <c r="A1246" i="24" s="1"/>
  <c r="B3" i="3"/>
  <c r="D16" i="2"/>
  <c r="D14" i="2"/>
  <c r="D15" i="2"/>
  <c r="D13" i="2"/>
  <c r="B14" i="2"/>
  <c r="B15" i="2"/>
  <c r="B16" i="2"/>
  <c r="D10" i="2"/>
  <c r="D11" i="2"/>
  <c r="D12" i="2"/>
  <c r="B10" i="2"/>
  <c r="B11" i="2"/>
  <c r="B12" i="2"/>
  <c r="C4" i="2"/>
  <c r="D1248" i="28" l="1"/>
  <c r="C1248" i="28"/>
  <c r="E1247" i="25"/>
  <c r="D1248" i="25"/>
  <c r="C1248" i="25"/>
  <c r="B1249" i="28"/>
  <c r="A1248" i="28"/>
  <c r="B1249" i="25"/>
  <c r="A1248" i="25"/>
  <c r="E1248" i="25" s="1"/>
  <c r="E1246" i="24"/>
  <c r="B1248" i="24"/>
  <c r="D1247" i="24"/>
  <c r="C1247" i="24"/>
  <c r="A1247" i="24" s="1"/>
  <c r="C5" i="2"/>
  <c r="E4" i="2"/>
  <c r="E1248" i="28" l="1"/>
  <c r="D1249" i="28"/>
  <c r="C1249" i="28"/>
  <c r="D1249" i="25"/>
  <c r="C1249" i="25"/>
  <c r="A1249" i="28"/>
  <c r="B1250" i="28"/>
  <c r="A1249" i="25"/>
  <c r="B1250" i="25"/>
  <c r="E1247" i="24"/>
  <c r="B1249" i="24"/>
  <c r="D1248" i="24"/>
  <c r="C1248" i="24"/>
  <c r="A1248" i="24" s="1"/>
  <c r="C6" i="2"/>
  <c r="D6" i="2" s="1"/>
  <c r="E5" i="2"/>
  <c r="D5" i="2"/>
  <c r="B5" i="2"/>
  <c r="B6" i="2"/>
  <c r="B7" i="2"/>
  <c r="E1249" i="28" l="1"/>
  <c r="D1250" i="28"/>
  <c r="C1250" i="28"/>
  <c r="E1249" i="25"/>
  <c r="D1250" i="25"/>
  <c r="C1250" i="25"/>
  <c r="A1250" i="28"/>
  <c r="E1250" i="28" s="1"/>
  <c r="B1251" i="28"/>
  <c r="A1250" i="25"/>
  <c r="B1251" i="25"/>
  <c r="E1248" i="24"/>
  <c r="B1250" i="24"/>
  <c r="D1249" i="24"/>
  <c r="C1249" i="24"/>
  <c r="A1249" i="24" s="1"/>
  <c r="C7" i="2"/>
  <c r="E6" i="2"/>
  <c r="C2" i="3"/>
  <c r="A2" i="3" s="1"/>
  <c r="D2" i="3"/>
  <c r="D3" i="2"/>
  <c r="D4" i="2"/>
  <c r="D9" i="2"/>
  <c r="A3" i="2"/>
  <c r="D1251" i="28" l="1"/>
  <c r="C1251" i="28"/>
  <c r="E1250" i="25"/>
  <c r="D1251" i="25"/>
  <c r="C1251" i="25"/>
  <c r="B1252" i="28"/>
  <c r="A1251" i="28"/>
  <c r="E1251" i="28" s="1"/>
  <c r="B1252" i="25"/>
  <c r="A1251" i="25"/>
  <c r="E1249" i="24"/>
  <c r="B1251" i="24"/>
  <c r="D1250" i="24"/>
  <c r="C1250" i="24"/>
  <c r="A1250" i="24" s="1"/>
  <c r="E7" i="2"/>
  <c r="E8" i="2"/>
  <c r="D8" i="2"/>
  <c r="B8" i="2"/>
  <c r="D7" i="2"/>
  <c r="D17" i="2"/>
  <c r="D3" i="3"/>
  <c r="B4" i="3"/>
  <c r="C3" i="3"/>
  <c r="D1252" i="28" l="1"/>
  <c r="C1252" i="28"/>
  <c r="E1251" i="25"/>
  <c r="D1252" i="25"/>
  <c r="C1252" i="25"/>
  <c r="B1253" i="28"/>
  <c r="A1252" i="28"/>
  <c r="B1253" i="25"/>
  <c r="A1252" i="25"/>
  <c r="E1252" i="25" s="1"/>
  <c r="E1250" i="24"/>
  <c r="B1252" i="24"/>
  <c r="C1251" i="24"/>
  <c r="A1251" i="24" s="1"/>
  <c r="D1251" i="24"/>
  <c r="A3" i="3"/>
  <c r="E3" i="3" s="1"/>
  <c r="D4" i="3"/>
  <c r="B5" i="3"/>
  <c r="C4" i="3"/>
  <c r="A4" i="3" s="1"/>
  <c r="E1252" i="28" l="1"/>
  <c r="D1253" i="28"/>
  <c r="C1253" i="28"/>
  <c r="D1253" i="25"/>
  <c r="C1253" i="25"/>
  <c r="A1253" i="28"/>
  <c r="B1254" i="28"/>
  <c r="A1253" i="25"/>
  <c r="B1254" i="25"/>
  <c r="E1251" i="24"/>
  <c r="B1253" i="24"/>
  <c r="D1252" i="24"/>
  <c r="C1252" i="24"/>
  <c r="A1252" i="24" s="1"/>
  <c r="E1252" i="24" s="1"/>
  <c r="E4" i="3"/>
  <c r="D5" i="3"/>
  <c r="B6" i="3"/>
  <c r="C5" i="3"/>
  <c r="A5" i="3" s="1"/>
  <c r="E1253" i="28" l="1"/>
  <c r="D1254" i="28"/>
  <c r="C1254" i="28"/>
  <c r="E1253" i="25"/>
  <c r="D1254" i="25"/>
  <c r="C1254" i="25"/>
  <c r="A1254" i="28"/>
  <c r="B1255" i="28"/>
  <c r="A1254" i="25"/>
  <c r="B1255" i="25"/>
  <c r="B1254" i="24"/>
  <c r="D1253" i="24"/>
  <c r="C1253" i="24"/>
  <c r="A1253" i="24" s="1"/>
  <c r="E5" i="3"/>
  <c r="D6" i="3"/>
  <c r="B7" i="3"/>
  <c r="C6" i="3"/>
  <c r="E1254" i="28" l="1"/>
  <c r="D1255" i="28"/>
  <c r="C1255" i="28"/>
  <c r="E1254" i="25"/>
  <c r="D1255" i="25"/>
  <c r="C1255" i="25"/>
  <c r="B1256" i="28"/>
  <c r="A1255" i="28"/>
  <c r="B1256" i="25"/>
  <c r="A1255" i="25"/>
  <c r="E1253" i="24"/>
  <c r="B1255" i="24"/>
  <c r="D1254" i="24"/>
  <c r="C1254" i="24"/>
  <c r="A1254" i="24" s="1"/>
  <c r="A6" i="3"/>
  <c r="E6" i="3" s="1"/>
  <c r="D7" i="3"/>
  <c r="B8" i="3"/>
  <c r="C7" i="3"/>
  <c r="A7" i="3" s="1"/>
  <c r="E1255" i="28" l="1"/>
  <c r="D1256" i="28"/>
  <c r="C1256" i="28"/>
  <c r="E1255" i="25"/>
  <c r="D1256" i="25"/>
  <c r="C1256" i="25"/>
  <c r="A1256" i="25" s="1"/>
  <c r="E1256" i="25" s="1"/>
  <c r="B1257" i="28"/>
  <c r="A1256" i="28"/>
  <c r="B1257" i="25"/>
  <c r="E1254" i="24"/>
  <c r="B1256" i="24"/>
  <c r="D1255" i="24"/>
  <c r="C1255" i="24"/>
  <c r="A1255" i="24" s="1"/>
  <c r="E7" i="3"/>
  <c r="D8" i="3"/>
  <c r="B9" i="3"/>
  <c r="C8" i="3"/>
  <c r="E1256" i="28" l="1"/>
  <c r="D1257" i="28"/>
  <c r="C1257" i="28"/>
  <c r="D1257" i="25"/>
  <c r="C1257" i="25"/>
  <c r="A1257" i="28"/>
  <c r="B1258" i="28"/>
  <c r="A1257" i="25"/>
  <c r="B1258" i="25"/>
  <c r="E1255" i="24"/>
  <c r="B1257" i="24"/>
  <c r="D1256" i="24"/>
  <c r="C1256" i="24"/>
  <c r="A1256" i="24" s="1"/>
  <c r="A8" i="3"/>
  <c r="E8" i="3" s="1"/>
  <c r="D9" i="3"/>
  <c r="B10" i="3"/>
  <c r="C9" i="3"/>
  <c r="A9" i="3" s="1"/>
  <c r="E1257" i="28" l="1"/>
  <c r="D1258" i="28"/>
  <c r="C1258" i="28"/>
  <c r="E1257" i="25"/>
  <c r="D1258" i="25"/>
  <c r="C1258" i="25"/>
  <c r="A1258" i="28"/>
  <c r="B1259" i="28"/>
  <c r="A1258" i="25"/>
  <c r="E1258" i="25" s="1"/>
  <c r="B1259" i="25"/>
  <c r="E1256" i="24"/>
  <c r="B1258" i="24"/>
  <c r="D1257" i="24"/>
  <c r="C1257" i="24"/>
  <c r="A1257" i="24" s="1"/>
  <c r="E9" i="3"/>
  <c r="D10" i="3"/>
  <c r="B11" i="3"/>
  <c r="C10" i="3"/>
  <c r="E1258" i="28" l="1"/>
  <c r="D1259" i="28"/>
  <c r="C1259" i="28"/>
  <c r="D1259" i="25"/>
  <c r="C1259" i="25"/>
  <c r="B1260" i="28"/>
  <c r="A1259" i="28"/>
  <c r="B1260" i="25"/>
  <c r="A1259" i="25"/>
  <c r="E1257" i="24"/>
  <c r="B1259" i="24"/>
  <c r="D1258" i="24"/>
  <c r="C1258" i="24"/>
  <c r="A1258" i="24" s="1"/>
  <c r="A10" i="3"/>
  <c r="E10" i="3" s="1"/>
  <c r="D11" i="3"/>
  <c r="B12" i="3"/>
  <c r="C11" i="3"/>
  <c r="A11" i="3" s="1"/>
  <c r="E1259" i="28" l="1"/>
  <c r="D1260" i="28"/>
  <c r="C1260" i="28"/>
  <c r="E1259" i="25"/>
  <c r="D1260" i="25"/>
  <c r="C1260" i="25"/>
  <c r="B1261" i="28"/>
  <c r="A1260" i="28"/>
  <c r="B1261" i="25"/>
  <c r="A1260" i="25"/>
  <c r="E1258" i="24"/>
  <c r="B1260" i="24"/>
  <c r="C1259" i="24"/>
  <c r="A1259" i="24" s="1"/>
  <c r="D1259" i="24"/>
  <c r="E11" i="3"/>
  <c r="D12" i="3"/>
  <c r="B13" i="3"/>
  <c r="C12" i="3"/>
  <c r="A12" i="3" s="1"/>
  <c r="E1260" i="28" l="1"/>
  <c r="D1261" i="28"/>
  <c r="C1261" i="28"/>
  <c r="E1260" i="25"/>
  <c r="D1261" i="25"/>
  <c r="C1261" i="25"/>
  <c r="A1261" i="28"/>
  <c r="B1262" i="28"/>
  <c r="A1261" i="25"/>
  <c r="B1262" i="25"/>
  <c r="E1259" i="24"/>
  <c r="B1261" i="24"/>
  <c r="D1260" i="24"/>
  <c r="C1260" i="24"/>
  <c r="A1260" i="24" s="1"/>
  <c r="E12" i="3"/>
  <c r="D13" i="3"/>
  <c r="B14" i="3"/>
  <c r="C13" i="3"/>
  <c r="A13" i="3" s="1"/>
  <c r="E1261" i="28" l="1"/>
  <c r="D1262" i="28"/>
  <c r="C1262" i="28"/>
  <c r="E1261" i="25"/>
  <c r="D1262" i="25"/>
  <c r="C1262" i="25"/>
  <c r="A1262" i="28"/>
  <c r="B1263" i="28"/>
  <c r="A1262" i="25"/>
  <c r="B1263" i="25"/>
  <c r="E1260" i="24"/>
  <c r="B1262" i="24"/>
  <c r="D1261" i="24"/>
  <c r="C1261" i="24"/>
  <c r="A1261" i="24" s="1"/>
  <c r="E13" i="3"/>
  <c r="D14" i="3"/>
  <c r="B15" i="3"/>
  <c r="C14" i="3"/>
  <c r="A14" i="3" s="1"/>
  <c r="E1262" i="28" l="1"/>
  <c r="D1263" i="28"/>
  <c r="C1263" i="28"/>
  <c r="E1262" i="25"/>
  <c r="D1263" i="25"/>
  <c r="C1263" i="25"/>
  <c r="B1264" i="28"/>
  <c r="A1263" i="28"/>
  <c r="B1264" i="25"/>
  <c r="A1263" i="25"/>
  <c r="E1263" i="25" s="1"/>
  <c r="E1261" i="24"/>
  <c r="B1263" i="24"/>
  <c r="D1262" i="24"/>
  <c r="C1262" i="24"/>
  <c r="A1262" i="24" s="1"/>
  <c r="E14" i="3"/>
  <c r="D15" i="3"/>
  <c r="B16" i="3"/>
  <c r="C15" i="3"/>
  <c r="A15" i="3" s="1"/>
  <c r="E1263" i="28" l="1"/>
  <c r="D1264" i="28"/>
  <c r="C1264" i="28"/>
  <c r="D1264" i="25"/>
  <c r="C1264" i="25"/>
  <c r="B1265" i="28"/>
  <c r="A1264" i="28"/>
  <c r="B1265" i="25"/>
  <c r="A1264" i="25"/>
  <c r="E1262" i="24"/>
  <c r="B1264" i="24"/>
  <c r="D1263" i="24"/>
  <c r="C1263" i="24"/>
  <c r="A1263" i="24" s="1"/>
  <c r="E15" i="3"/>
  <c r="D16" i="3"/>
  <c r="B17" i="3"/>
  <c r="C16" i="3"/>
  <c r="A16" i="3" s="1"/>
  <c r="E1264" i="28" l="1"/>
  <c r="D1265" i="28"/>
  <c r="C1265" i="28"/>
  <c r="E1264" i="25"/>
  <c r="D1265" i="25"/>
  <c r="C1265" i="25"/>
  <c r="A1265" i="28"/>
  <c r="B1266" i="28"/>
  <c r="A1265" i="25"/>
  <c r="B1266" i="25"/>
  <c r="E1263" i="24"/>
  <c r="B1265" i="24"/>
  <c r="D1264" i="24"/>
  <c r="C1264" i="24"/>
  <c r="A1264" i="24" s="1"/>
  <c r="E16" i="3"/>
  <c r="D17" i="3"/>
  <c r="B18" i="3"/>
  <c r="C17" i="3"/>
  <c r="A17" i="3" s="1"/>
  <c r="E1265" i="28" l="1"/>
  <c r="D1266" i="28"/>
  <c r="C1266" i="28"/>
  <c r="E1265" i="25"/>
  <c r="D1266" i="25"/>
  <c r="C1266" i="25"/>
  <c r="A1266" i="28"/>
  <c r="B1267" i="28"/>
  <c r="A1266" i="25"/>
  <c r="B1267" i="25"/>
  <c r="E1264" i="24"/>
  <c r="B1266" i="24"/>
  <c r="D1265" i="24"/>
  <c r="C1265" i="24"/>
  <c r="A1265" i="24" s="1"/>
  <c r="E17" i="3"/>
  <c r="D18" i="3"/>
  <c r="B19" i="3"/>
  <c r="C18" i="3"/>
  <c r="A18" i="3" s="1"/>
  <c r="E1266" i="28" l="1"/>
  <c r="D1267" i="28"/>
  <c r="C1267" i="28"/>
  <c r="E1266" i="25"/>
  <c r="D1267" i="25"/>
  <c r="C1267" i="25"/>
  <c r="B1268" i="28"/>
  <c r="A1267" i="28"/>
  <c r="B1268" i="25"/>
  <c r="A1267" i="25"/>
  <c r="E1265" i="24"/>
  <c r="B1267" i="24"/>
  <c r="D1266" i="24"/>
  <c r="C1266" i="24"/>
  <c r="A1266" i="24" s="1"/>
  <c r="E18" i="3"/>
  <c r="D19" i="3"/>
  <c r="B20" i="3"/>
  <c r="C19" i="3"/>
  <c r="A19" i="3" s="1"/>
  <c r="E1267" i="28" l="1"/>
  <c r="D1268" i="28"/>
  <c r="C1268" i="28"/>
  <c r="E1267" i="25"/>
  <c r="D1268" i="25"/>
  <c r="C1268" i="25"/>
  <c r="B1269" i="28"/>
  <c r="A1268" i="28"/>
  <c r="B1269" i="25"/>
  <c r="A1268" i="25"/>
  <c r="E1266" i="24"/>
  <c r="B1268" i="24"/>
  <c r="C1267" i="24"/>
  <c r="A1267" i="24" s="1"/>
  <c r="D1267" i="24"/>
  <c r="E19" i="3"/>
  <c r="D20" i="3"/>
  <c r="B21" i="3"/>
  <c r="C20" i="3"/>
  <c r="A20" i="3" s="1"/>
  <c r="E1268" i="28" l="1"/>
  <c r="D1269" i="28"/>
  <c r="C1269" i="28"/>
  <c r="E1268" i="25"/>
  <c r="D1269" i="25"/>
  <c r="C1269" i="25"/>
  <c r="A1269" i="28"/>
  <c r="B1270" i="28"/>
  <c r="A1269" i="25"/>
  <c r="E1269" i="25" s="1"/>
  <c r="B1270" i="25"/>
  <c r="E1267" i="24"/>
  <c r="B1269" i="24"/>
  <c r="D1268" i="24"/>
  <c r="C1268" i="24"/>
  <c r="A1268" i="24" s="1"/>
  <c r="E20" i="3"/>
  <c r="D21" i="3"/>
  <c r="B22" i="3"/>
  <c r="C21" i="3"/>
  <c r="A21" i="3" s="1"/>
  <c r="E1269" i="28" l="1"/>
  <c r="D1270" i="28"/>
  <c r="C1270" i="28"/>
  <c r="D1270" i="25"/>
  <c r="C1270" i="25"/>
  <c r="B1271" i="28"/>
  <c r="A1270" i="28"/>
  <c r="A1270" i="25"/>
  <c r="B1271" i="25"/>
  <c r="E1268" i="24"/>
  <c r="B1270" i="24"/>
  <c r="D1269" i="24"/>
  <c r="C1269" i="24"/>
  <c r="A1269" i="24" s="1"/>
  <c r="E1269" i="24" s="1"/>
  <c r="E21" i="3"/>
  <c r="D22" i="3"/>
  <c r="B23" i="3"/>
  <c r="C22" i="3"/>
  <c r="A22" i="3" s="1"/>
  <c r="E1270" i="28" l="1"/>
  <c r="D1271" i="28"/>
  <c r="C1271" i="28"/>
  <c r="E1270" i="25"/>
  <c r="D1271" i="25"/>
  <c r="C1271" i="25"/>
  <c r="B1272" i="28"/>
  <c r="A1271" i="28"/>
  <c r="B1272" i="25"/>
  <c r="A1271" i="25"/>
  <c r="E1271" i="25" s="1"/>
  <c r="B1271" i="24"/>
  <c r="D1270" i="24"/>
  <c r="C1270" i="24"/>
  <c r="A1270" i="24" s="1"/>
  <c r="E22" i="3"/>
  <c r="D23" i="3"/>
  <c r="B24" i="3"/>
  <c r="C23" i="3"/>
  <c r="A23" i="3" s="1"/>
  <c r="E1271" i="28" l="1"/>
  <c r="D1272" i="28"/>
  <c r="C1272" i="28"/>
  <c r="D1272" i="25"/>
  <c r="C1272" i="25"/>
  <c r="A1272" i="28"/>
  <c r="E1272" i="28" s="1"/>
  <c r="B1273" i="28"/>
  <c r="B1273" i="25"/>
  <c r="A1272" i="25"/>
  <c r="E1270" i="24"/>
  <c r="B1272" i="24"/>
  <c r="D1271" i="24"/>
  <c r="C1271" i="24"/>
  <c r="A1271" i="24" s="1"/>
  <c r="E23" i="3"/>
  <c r="D24" i="3"/>
  <c r="B25" i="3"/>
  <c r="C24" i="3"/>
  <c r="A24" i="3" s="1"/>
  <c r="D1273" i="28" l="1"/>
  <c r="C1273" i="28"/>
  <c r="E1272" i="25"/>
  <c r="D1273" i="25"/>
  <c r="C1273" i="25"/>
  <c r="A1273" i="28"/>
  <c r="B1274" i="28"/>
  <c r="A1273" i="25"/>
  <c r="B1274" i="25"/>
  <c r="E1271" i="24"/>
  <c r="B1273" i="24"/>
  <c r="D1272" i="24"/>
  <c r="C1272" i="24"/>
  <c r="A1272" i="24" s="1"/>
  <c r="E24" i="3"/>
  <c r="D25" i="3"/>
  <c r="B26" i="3"/>
  <c r="C25" i="3"/>
  <c r="A25" i="3" s="1"/>
  <c r="E1273" i="28" l="1"/>
  <c r="D1274" i="28"/>
  <c r="C1274" i="28"/>
  <c r="E1273" i="25"/>
  <c r="D1274" i="25"/>
  <c r="C1274" i="25"/>
  <c r="B1275" i="28"/>
  <c r="A1274" i="28"/>
  <c r="A1274" i="25"/>
  <c r="B1275" i="25"/>
  <c r="E1272" i="24"/>
  <c r="B1274" i="24"/>
  <c r="D1273" i="24"/>
  <c r="C1273" i="24"/>
  <c r="A1273" i="24" s="1"/>
  <c r="E25" i="3"/>
  <c r="D26" i="3"/>
  <c r="B27" i="3"/>
  <c r="C26" i="3"/>
  <c r="A26" i="3" s="1"/>
  <c r="E1274" i="28" l="1"/>
  <c r="D1275" i="28"/>
  <c r="C1275" i="28"/>
  <c r="E1274" i="25"/>
  <c r="D1275" i="25"/>
  <c r="C1275" i="25"/>
  <c r="B1276" i="28"/>
  <c r="A1275" i="28"/>
  <c r="B1276" i="25"/>
  <c r="A1275" i="25"/>
  <c r="E1275" i="25" s="1"/>
  <c r="E1273" i="24"/>
  <c r="B1275" i="24"/>
  <c r="D1274" i="24"/>
  <c r="C1274" i="24"/>
  <c r="A1274" i="24" s="1"/>
  <c r="E26" i="3"/>
  <c r="D27" i="3"/>
  <c r="B28" i="3"/>
  <c r="C27" i="3"/>
  <c r="A27" i="3" s="1"/>
  <c r="E1275" i="28" l="1"/>
  <c r="D1276" i="28"/>
  <c r="C1276" i="28"/>
  <c r="D1276" i="25"/>
  <c r="C1276" i="25"/>
  <c r="A1276" i="28"/>
  <c r="B1277" i="28"/>
  <c r="B1277" i="25"/>
  <c r="A1276" i="25"/>
  <c r="E1274" i="24"/>
  <c r="B1276" i="24"/>
  <c r="C1275" i="24"/>
  <c r="A1275" i="24" s="1"/>
  <c r="D1275" i="24"/>
  <c r="E27" i="3"/>
  <c r="D28" i="3"/>
  <c r="B29" i="3"/>
  <c r="C28" i="3"/>
  <c r="A28" i="3" s="1"/>
  <c r="E1276" i="28" l="1"/>
  <c r="D1277" i="28"/>
  <c r="C1277" i="28"/>
  <c r="E1276" i="25"/>
  <c r="D1277" i="25"/>
  <c r="C1277" i="25"/>
  <c r="A1277" i="28"/>
  <c r="B1278" i="28"/>
  <c r="A1277" i="25"/>
  <c r="B1278" i="25"/>
  <c r="E1275" i="24"/>
  <c r="B1277" i="24"/>
  <c r="D1276" i="24"/>
  <c r="C1276" i="24"/>
  <c r="A1276" i="24" s="1"/>
  <c r="E28" i="3"/>
  <c r="D29" i="3"/>
  <c r="B30" i="3"/>
  <c r="C29" i="3"/>
  <c r="A29" i="3" s="1"/>
  <c r="E1277" i="28" l="1"/>
  <c r="D1278" i="28"/>
  <c r="C1278" i="28"/>
  <c r="E1277" i="25"/>
  <c r="D1278" i="25"/>
  <c r="C1278" i="25"/>
  <c r="B1279" i="28"/>
  <c r="A1278" i="28"/>
  <c r="A1278" i="25"/>
  <c r="B1279" i="25"/>
  <c r="E1276" i="24"/>
  <c r="B1278" i="24"/>
  <c r="D1277" i="24"/>
  <c r="C1277" i="24"/>
  <c r="A1277" i="24" s="1"/>
  <c r="E29" i="3"/>
  <c r="D30" i="3"/>
  <c r="B31" i="3"/>
  <c r="C30" i="3"/>
  <c r="A30" i="3" s="1"/>
  <c r="E1278" i="28" l="1"/>
  <c r="D1279" i="28"/>
  <c r="C1279" i="28"/>
  <c r="E1278" i="25"/>
  <c r="D1279" i="25"/>
  <c r="C1279" i="25"/>
  <c r="B1280" i="28"/>
  <c r="A1279" i="28"/>
  <c r="B1280" i="25"/>
  <c r="A1279" i="25"/>
  <c r="E1279" i="25" s="1"/>
  <c r="E1277" i="24"/>
  <c r="B1279" i="24"/>
  <c r="D1278" i="24"/>
  <c r="C1278" i="24"/>
  <c r="A1278" i="24" s="1"/>
  <c r="E30" i="3"/>
  <c r="D31" i="3"/>
  <c r="B32" i="3"/>
  <c r="C31" i="3"/>
  <c r="A31" i="3" s="1"/>
  <c r="E1279" i="28" l="1"/>
  <c r="D1280" i="28"/>
  <c r="C1280" i="28"/>
  <c r="D1280" i="25"/>
  <c r="C1280" i="25"/>
  <c r="A1280" i="28"/>
  <c r="B1281" i="28"/>
  <c r="B1281" i="25"/>
  <c r="A1280" i="25"/>
  <c r="E1278" i="24"/>
  <c r="B1280" i="24"/>
  <c r="D1279" i="24"/>
  <c r="C1279" i="24"/>
  <c r="A1279" i="24" s="1"/>
  <c r="E31" i="3"/>
  <c r="D32" i="3"/>
  <c r="B33" i="3"/>
  <c r="C32" i="3"/>
  <c r="A32" i="3" s="1"/>
  <c r="E1280" i="28" l="1"/>
  <c r="D1281" i="28"/>
  <c r="C1281" i="28"/>
  <c r="E1280" i="25"/>
  <c r="D1281" i="25"/>
  <c r="C1281" i="25"/>
  <c r="A1281" i="28"/>
  <c r="B1282" i="28"/>
  <c r="A1281" i="25"/>
  <c r="B1282" i="25"/>
  <c r="E1279" i="24"/>
  <c r="B1281" i="24"/>
  <c r="D1280" i="24"/>
  <c r="C1280" i="24"/>
  <c r="A1280" i="24" s="1"/>
  <c r="E32" i="3"/>
  <c r="D33" i="3"/>
  <c r="B34" i="3"/>
  <c r="C33" i="3"/>
  <c r="A33" i="3" s="1"/>
  <c r="E1281" i="28" l="1"/>
  <c r="D1282" i="28"/>
  <c r="C1282" i="28"/>
  <c r="E1281" i="25"/>
  <c r="D1282" i="25"/>
  <c r="C1282" i="25"/>
  <c r="B1283" i="28"/>
  <c r="A1282" i="28"/>
  <c r="A1282" i="25"/>
  <c r="B1283" i="25"/>
  <c r="E1280" i="24"/>
  <c r="B1282" i="24"/>
  <c r="D1281" i="24"/>
  <c r="C1281" i="24"/>
  <c r="A1281" i="24" s="1"/>
  <c r="E33" i="3"/>
  <c r="D34" i="3"/>
  <c r="B35" i="3"/>
  <c r="C34" i="3"/>
  <c r="A34" i="3" s="1"/>
  <c r="E1282" i="28" l="1"/>
  <c r="D1283" i="28"/>
  <c r="C1283" i="28"/>
  <c r="E1282" i="25"/>
  <c r="D1283" i="25"/>
  <c r="C1283" i="25"/>
  <c r="B1284" i="28"/>
  <c r="A1283" i="28"/>
  <c r="B1284" i="25"/>
  <c r="A1283" i="25"/>
  <c r="E1281" i="24"/>
  <c r="B1283" i="24"/>
  <c r="D1282" i="24"/>
  <c r="C1282" i="24"/>
  <c r="A1282" i="24" s="1"/>
  <c r="E34" i="3"/>
  <c r="D35" i="3"/>
  <c r="B36" i="3"/>
  <c r="C35" i="3"/>
  <c r="A35" i="3" s="1"/>
  <c r="E1283" i="28" l="1"/>
  <c r="D1284" i="28"/>
  <c r="C1284" i="28"/>
  <c r="E1283" i="25"/>
  <c r="D1284" i="25"/>
  <c r="C1284" i="25"/>
  <c r="A1284" i="28"/>
  <c r="B1285" i="28"/>
  <c r="B1285" i="25"/>
  <c r="A1284" i="25"/>
  <c r="E1282" i="24"/>
  <c r="B1284" i="24"/>
  <c r="C1283" i="24"/>
  <c r="A1283" i="24" s="1"/>
  <c r="D1283" i="24"/>
  <c r="E35" i="3"/>
  <c r="D36" i="3"/>
  <c r="B37" i="3"/>
  <c r="C36" i="3"/>
  <c r="A36" i="3" s="1"/>
  <c r="E1284" i="28" l="1"/>
  <c r="D1285" i="28"/>
  <c r="C1285" i="28"/>
  <c r="E1284" i="25"/>
  <c r="D1285" i="25"/>
  <c r="C1285" i="25"/>
  <c r="A1285" i="28"/>
  <c r="E1285" i="28" s="1"/>
  <c r="B1286" i="28"/>
  <c r="A1285" i="25"/>
  <c r="B1286" i="25"/>
  <c r="E1283" i="24"/>
  <c r="B1285" i="24"/>
  <c r="D1284" i="24"/>
  <c r="C1284" i="24"/>
  <c r="A1284" i="24" s="1"/>
  <c r="E36" i="3"/>
  <c r="D37" i="3"/>
  <c r="B38" i="3"/>
  <c r="C37" i="3"/>
  <c r="A37" i="3" s="1"/>
  <c r="D1286" i="28" l="1"/>
  <c r="C1286" i="28"/>
  <c r="E1285" i="25"/>
  <c r="D1286" i="25"/>
  <c r="C1286" i="25"/>
  <c r="B1287" i="28"/>
  <c r="A1286" i="28"/>
  <c r="E1286" i="28" s="1"/>
  <c r="A1286" i="25"/>
  <c r="B1287" i="25"/>
  <c r="E1284" i="24"/>
  <c r="B1286" i="24"/>
  <c r="D1285" i="24"/>
  <c r="C1285" i="24"/>
  <c r="A1285" i="24" s="1"/>
  <c r="E37" i="3"/>
  <c r="D38" i="3"/>
  <c r="B39" i="3"/>
  <c r="C38" i="3"/>
  <c r="A38" i="3" s="1"/>
  <c r="D1287" i="28" l="1"/>
  <c r="C1287" i="28"/>
  <c r="E1286" i="25"/>
  <c r="D1287" i="25"/>
  <c r="C1287" i="25"/>
  <c r="B1288" i="28"/>
  <c r="A1287" i="28"/>
  <c r="E1287" i="28" s="1"/>
  <c r="B1288" i="25"/>
  <c r="A1287" i="25"/>
  <c r="E1285" i="24"/>
  <c r="B1287" i="24"/>
  <c r="D1286" i="24"/>
  <c r="C1286" i="24"/>
  <c r="A1286" i="24" s="1"/>
  <c r="E38" i="3"/>
  <c r="D39" i="3"/>
  <c r="B40" i="3"/>
  <c r="C39" i="3"/>
  <c r="A39" i="3" s="1"/>
  <c r="D1288" i="28" l="1"/>
  <c r="C1288" i="28"/>
  <c r="E1287" i="25"/>
  <c r="D1288" i="25"/>
  <c r="C1288" i="25"/>
  <c r="A1288" i="28"/>
  <c r="B1289" i="28"/>
  <c r="B1289" i="25"/>
  <c r="A1288" i="25"/>
  <c r="E1286" i="24"/>
  <c r="B1288" i="24"/>
  <c r="D1287" i="24"/>
  <c r="C1287" i="24"/>
  <c r="A1287" i="24" s="1"/>
  <c r="E39" i="3"/>
  <c r="D40" i="3"/>
  <c r="B41" i="3"/>
  <c r="C40" i="3"/>
  <c r="A40" i="3" s="1"/>
  <c r="E1288" i="28" l="1"/>
  <c r="D1289" i="28"/>
  <c r="C1289" i="28"/>
  <c r="E1288" i="25"/>
  <c r="D1289" i="25"/>
  <c r="C1289" i="25"/>
  <c r="A1289" i="28"/>
  <c r="B1290" i="28"/>
  <c r="A1289" i="25"/>
  <c r="B1290" i="25"/>
  <c r="E1287" i="24"/>
  <c r="B1289" i="24"/>
  <c r="D1288" i="24"/>
  <c r="C1288" i="24"/>
  <c r="A1288" i="24" s="1"/>
  <c r="E40" i="3"/>
  <c r="D41" i="3"/>
  <c r="B42" i="3"/>
  <c r="C41" i="3"/>
  <c r="A41" i="3" s="1"/>
  <c r="E1289" i="28" l="1"/>
  <c r="D1290" i="28"/>
  <c r="C1290" i="28"/>
  <c r="E1289" i="25"/>
  <c r="D1290" i="25"/>
  <c r="C1290" i="25"/>
  <c r="B1291" i="28"/>
  <c r="A1290" i="28"/>
  <c r="A1290" i="25"/>
  <c r="E1290" i="25" s="1"/>
  <c r="B1291" i="25"/>
  <c r="E1288" i="24"/>
  <c r="B1290" i="24"/>
  <c r="D1289" i="24"/>
  <c r="C1289" i="24"/>
  <c r="A1289" i="24" s="1"/>
  <c r="E41" i="3"/>
  <c r="D42" i="3"/>
  <c r="B43" i="3"/>
  <c r="C42" i="3"/>
  <c r="A42" i="3" s="1"/>
  <c r="E1290" i="28" l="1"/>
  <c r="D1291" i="28"/>
  <c r="C1291" i="28"/>
  <c r="D1291" i="25"/>
  <c r="C1291" i="25"/>
  <c r="B1292" i="28"/>
  <c r="A1291" i="28"/>
  <c r="B1292" i="25"/>
  <c r="A1291" i="25"/>
  <c r="E1289" i="24"/>
  <c r="B1291" i="24"/>
  <c r="D1290" i="24"/>
  <c r="C1290" i="24"/>
  <c r="A1290" i="24" s="1"/>
  <c r="E42" i="3"/>
  <c r="D43" i="3"/>
  <c r="B44" i="3"/>
  <c r="C43" i="3"/>
  <c r="A43" i="3" s="1"/>
  <c r="E1291" i="28" l="1"/>
  <c r="D1292" i="28"/>
  <c r="C1292" i="28"/>
  <c r="E1291" i="25"/>
  <c r="D1292" i="25"/>
  <c r="C1292" i="25"/>
  <c r="A1292" i="28"/>
  <c r="B1293" i="28"/>
  <c r="B1293" i="25"/>
  <c r="A1292" i="25"/>
  <c r="E1290" i="24"/>
  <c r="B1292" i="24"/>
  <c r="C1291" i="24"/>
  <c r="A1291" i="24" s="1"/>
  <c r="D1291" i="24"/>
  <c r="E43" i="3"/>
  <c r="D44" i="3"/>
  <c r="B45" i="3"/>
  <c r="C44" i="3"/>
  <c r="A44" i="3" s="1"/>
  <c r="E1292" i="28" l="1"/>
  <c r="D1293" i="28"/>
  <c r="C1293" i="28"/>
  <c r="E1292" i="25"/>
  <c r="D1293" i="25"/>
  <c r="C1293" i="25"/>
  <c r="A1293" i="28"/>
  <c r="B1294" i="28"/>
  <c r="A1293" i="25"/>
  <c r="B1294" i="25"/>
  <c r="E1291" i="24"/>
  <c r="B1293" i="24"/>
  <c r="D1292" i="24"/>
  <c r="C1292" i="24"/>
  <c r="A1292" i="24" s="1"/>
  <c r="E44" i="3"/>
  <c r="D45" i="3"/>
  <c r="B46" i="3"/>
  <c r="C45" i="3"/>
  <c r="A45" i="3" s="1"/>
  <c r="E1293" i="28" l="1"/>
  <c r="D1294" i="28"/>
  <c r="C1294" i="28"/>
  <c r="E1293" i="25"/>
  <c r="D1294" i="25"/>
  <c r="C1294" i="25"/>
  <c r="B1295" i="28"/>
  <c r="A1294" i="28"/>
  <c r="A1294" i="25"/>
  <c r="B1295" i="25"/>
  <c r="E1292" i="24"/>
  <c r="B1294" i="24"/>
  <c r="D1293" i="24"/>
  <c r="C1293" i="24"/>
  <c r="A1293" i="24" s="1"/>
  <c r="E45" i="3"/>
  <c r="D46" i="3"/>
  <c r="B47" i="3"/>
  <c r="C46" i="3"/>
  <c r="A46" i="3" s="1"/>
  <c r="E1294" i="28" l="1"/>
  <c r="D1295" i="28"/>
  <c r="C1295" i="28"/>
  <c r="E1294" i="25"/>
  <c r="D1295" i="25"/>
  <c r="C1295" i="25"/>
  <c r="B1296" i="28"/>
  <c r="A1295" i="28"/>
  <c r="B1296" i="25"/>
  <c r="A1295" i="25"/>
  <c r="E1293" i="24"/>
  <c r="B1295" i="24"/>
  <c r="D1294" i="24"/>
  <c r="C1294" i="24"/>
  <c r="A1294" i="24" s="1"/>
  <c r="E46" i="3"/>
  <c r="D47" i="3"/>
  <c r="B48" i="3"/>
  <c r="C47" i="3"/>
  <c r="A47" i="3" s="1"/>
  <c r="E1295" i="28" l="1"/>
  <c r="D1296" i="28"/>
  <c r="C1296" i="28"/>
  <c r="E1295" i="25"/>
  <c r="D1296" i="25"/>
  <c r="C1296" i="25"/>
  <c r="B1297" i="28"/>
  <c r="A1296" i="28"/>
  <c r="B1297" i="25"/>
  <c r="A1296" i="25"/>
  <c r="E1294" i="24"/>
  <c r="B1296" i="24"/>
  <c r="D1295" i="24"/>
  <c r="C1295" i="24"/>
  <c r="A1295" i="24" s="1"/>
  <c r="E47" i="3"/>
  <c r="D48" i="3"/>
  <c r="B49" i="3"/>
  <c r="C48" i="3"/>
  <c r="A48" i="3" s="1"/>
  <c r="E1296" i="28" l="1"/>
  <c r="D1297" i="28"/>
  <c r="C1297" i="28"/>
  <c r="E1296" i="25"/>
  <c r="D1297" i="25"/>
  <c r="C1297" i="25"/>
  <c r="A1297" i="28"/>
  <c r="B1298" i="28"/>
  <c r="A1297" i="25"/>
  <c r="B1298" i="25"/>
  <c r="E1295" i="24"/>
  <c r="B1297" i="24"/>
  <c r="D1296" i="24"/>
  <c r="C1296" i="24"/>
  <c r="A1296" i="24" s="1"/>
  <c r="E48" i="3"/>
  <c r="D49" i="3"/>
  <c r="B50" i="3"/>
  <c r="C49" i="3"/>
  <c r="A49" i="3" s="1"/>
  <c r="E1297" i="28" l="1"/>
  <c r="D1298" i="28"/>
  <c r="C1298" i="28"/>
  <c r="E1297" i="25"/>
  <c r="D1298" i="25"/>
  <c r="C1298" i="25"/>
  <c r="A1298" i="28"/>
  <c r="B1299" i="28"/>
  <c r="A1298" i="25"/>
  <c r="E1298" i="25" s="1"/>
  <c r="B1299" i="25"/>
  <c r="E1296" i="24"/>
  <c r="B1298" i="24"/>
  <c r="D1297" i="24"/>
  <c r="C1297" i="24"/>
  <c r="A1297" i="24" s="1"/>
  <c r="E1297" i="24" s="1"/>
  <c r="E49" i="3"/>
  <c r="D50" i="3"/>
  <c r="B51" i="3"/>
  <c r="C50" i="3"/>
  <c r="A50" i="3" s="1"/>
  <c r="E1298" i="28" l="1"/>
  <c r="D1299" i="28"/>
  <c r="C1299" i="28"/>
  <c r="D1299" i="25"/>
  <c r="C1299" i="25"/>
  <c r="B1300" i="28"/>
  <c r="A1299" i="28"/>
  <c r="B1300" i="25"/>
  <c r="A1299" i="25"/>
  <c r="B1299" i="24"/>
  <c r="D1298" i="24"/>
  <c r="C1298" i="24"/>
  <c r="A1298" i="24" s="1"/>
  <c r="E50" i="3"/>
  <c r="D51" i="3"/>
  <c r="B52" i="3"/>
  <c r="C51" i="3"/>
  <c r="A51" i="3" s="1"/>
  <c r="E1299" i="28" l="1"/>
  <c r="D1300" i="28"/>
  <c r="C1300" i="28"/>
  <c r="E1299" i="25"/>
  <c r="D1300" i="25"/>
  <c r="C1300" i="25"/>
  <c r="B1301" i="28"/>
  <c r="A1300" i="28"/>
  <c r="B1301" i="25"/>
  <c r="A1300" i="25"/>
  <c r="E1300" i="25" s="1"/>
  <c r="E1298" i="24"/>
  <c r="B1300" i="24"/>
  <c r="C1299" i="24"/>
  <c r="A1299" i="24" s="1"/>
  <c r="D1299" i="24"/>
  <c r="E51" i="3"/>
  <c r="D52" i="3"/>
  <c r="B53" i="3"/>
  <c r="C52" i="3"/>
  <c r="A52" i="3" s="1"/>
  <c r="E1300" i="28" l="1"/>
  <c r="D1301" i="28"/>
  <c r="C1301" i="28"/>
  <c r="D1301" i="25"/>
  <c r="C1301" i="25"/>
  <c r="A1301" i="28"/>
  <c r="B1302" i="28"/>
  <c r="A1301" i="25"/>
  <c r="B1302" i="25"/>
  <c r="E1299" i="24"/>
  <c r="B1301" i="24"/>
  <c r="D1300" i="24"/>
  <c r="C1300" i="24"/>
  <c r="A1300" i="24" s="1"/>
  <c r="E52" i="3"/>
  <c r="D53" i="3"/>
  <c r="B54" i="3"/>
  <c r="C53" i="3"/>
  <c r="A53" i="3" s="1"/>
  <c r="E1301" i="28" l="1"/>
  <c r="D1302" i="28"/>
  <c r="C1302" i="28"/>
  <c r="E1301" i="25"/>
  <c r="D1302" i="25"/>
  <c r="C1302" i="25"/>
  <c r="A1302" i="28"/>
  <c r="B1303" i="28"/>
  <c r="A1302" i="25"/>
  <c r="E1302" i="25" s="1"/>
  <c r="B1303" i="25"/>
  <c r="E1300" i="24"/>
  <c r="B1302" i="24"/>
  <c r="D1301" i="24"/>
  <c r="C1301" i="24"/>
  <c r="A1301" i="24" s="1"/>
  <c r="E53" i="3"/>
  <c r="D54" i="3"/>
  <c r="B55" i="3"/>
  <c r="C54" i="3"/>
  <c r="A54" i="3" s="1"/>
  <c r="E1302" i="28" l="1"/>
  <c r="D1303" i="28"/>
  <c r="C1303" i="28"/>
  <c r="D1303" i="25"/>
  <c r="C1303" i="25"/>
  <c r="B1304" i="28"/>
  <c r="A1303" i="28"/>
  <c r="B1304" i="25"/>
  <c r="A1303" i="25"/>
  <c r="E1303" i="25" s="1"/>
  <c r="E1301" i="24"/>
  <c r="B1303" i="24"/>
  <c r="D1302" i="24"/>
  <c r="C1302" i="24"/>
  <c r="A1302" i="24" s="1"/>
  <c r="E54" i="3"/>
  <c r="D55" i="3"/>
  <c r="B56" i="3"/>
  <c r="C55" i="3"/>
  <c r="A55" i="3" s="1"/>
  <c r="E1303" i="28" l="1"/>
  <c r="D1304" i="28"/>
  <c r="C1304" i="28"/>
  <c r="D1304" i="25"/>
  <c r="C1304" i="25"/>
  <c r="B1305" i="28"/>
  <c r="A1304" i="28"/>
  <c r="B1305" i="25"/>
  <c r="A1304" i="25"/>
  <c r="E1304" i="25" s="1"/>
  <c r="E1302" i="24"/>
  <c r="B1304" i="24"/>
  <c r="D1303" i="24"/>
  <c r="C1303" i="24"/>
  <c r="A1303" i="24" s="1"/>
  <c r="E55" i="3"/>
  <c r="D56" i="3"/>
  <c r="B57" i="3"/>
  <c r="C56" i="3"/>
  <c r="A56" i="3" s="1"/>
  <c r="E1304" i="28" l="1"/>
  <c r="D1305" i="28"/>
  <c r="C1305" i="28"/>
  <c r="D1305" i="25"/>
  <c r="C1305" i="25"/>
  <c r="A1305" i="28"/>
  <c r="B1306" i="28"/>
  <c r="A1305" i="25"/>
  <c r="E1305" i="25" s="1"/>
  <c r="B1306" i="25"/>
  <c r="E1303" i="24"/>
  <c r="B1305" i="24"/>
  <c r="D1304" i="24"/>
  <c r="C1304" i="24"/>
  <c r="A1304" i="24" s="1"/>
  <c r="E56" i="3"/>
  <c r="D57" i="3"/>
  <c r="B58" i="3"/>
  <c r="C57" i="3"/>
  <c r="A57" i="3" s="1"/>
  <c r="E1305" i="28" l="1"/>
  <c r="D1306" i="28"/>
  <c r="C1306" i="28"/>
  <c r="D1306" i="25"/>
  <c r="C1306" i="25"/>
  <c r="A1306" i="28"/>
  <c r="B1307" i="28"/>
  <c r="A1306" i="25"/>
  <c r="B1307" i="25"/>
  <c r="E1304" i="24"/>
  <c r="B1306" i="24"/>
  <c r="D1305" i="24"/>
  <c r="C1305" i="24"/>
  <c r="A1305" i="24" s="1"/>
  <c r="E57" i="3"/>
  <c r="D58" i="3"/>
  <c r="B59" i="3"/>
  <c r="C58" i="3"/>
  <c r="A58" i="3" s="1"/>
  <c r="E1306" i="28" l="1"/>
  <c r="D1307" i="28"/>
  <c r="C1307" i="28"/>
  <c r="E1306" i="25"/>
  <c r="D1307" i="25"/>
  <c r="C1307" i="25"/>
  <c r="B1308" i="28"/>
  <c r="A1307" i="28"/>
  <c r="B1308" i="25"/>
  <c r="A1307" i="25"/>
  <c r="E1305" i="24"/>
  <c r="B1307" i="24"/>
  <c r="D1306" i="24"/>
  <c r="C1306" i="24"/>
  <c r="A1306" i="24" s="1"/>
  <c r="E58" i="3"/>
  <c r="D59" i="3"/>
  <c r="B60" i="3"/>
  <c r="C59" i="3"/>
  <c r="A59" i="3" s="1"/>
  <c r="E1307" i="28" l="1"/>
  <c r="D1308" i="28"/>
  <c r="C1308" i="28"/>
  <c r="E1307" i="25"/>
  <c r="D1308" i="25"/>
  <c r="C1308" i="25"/>
  <c r="B1309" i="28"/>
  <c r="A1308" i="28"/>
  <c r="B1309" i="25"/>
  <c r="A1308" i="25"/>
  <c r="E1306" i="24"/>
  <c r="B1308" i="24"/>
  <c r="C1307" i="24"/>
  <c r="A1307" i="24" s="1"/>
  <c r="E1307" i="24" s="1"/>
  <c r="D1307" i="24"/>
  <c r="E59" i="3"/>
  <c r="D60" i="3"/>
  <c r="B61" i="3"/>
  <c r="C60" i="3"/>
  <c r="A60" i="3" s="1"/>
  <c r="E1308" i="28" l="1"/>
  <c r="D1309" i="28"/>
  <c r="C1309" i="28"/>
  <c r="E1308" i="25"/>
  <c r="D1309" i="25"/>
  <c r="C1309" i="25"/>
  <c r="A1309" i="28"/>
  <c r="B1310" i="28"/>
  <c r="A1309" i="25"/>
  <c r="B1310" i="25"/>
  <c r="B1309" i="24"/>
  <c r="D1308" i="24"/>
  <c r="C1308" i="24"/>
  <c r="A1308" i="24" s="1"/>
  <c r="E60" i="3"/>
  <c r="D61" i="3"/>
  <c r="B62" i="3"/>
  <c r="C61" i="3"/>
  <c r="A61" i="3" s="1"/>
  <c r="E1309" i="28" l="1"/>
  <c r="D1310" i="28"/>
  <c r="C1310" i="28"/>
  <c r="E1309" i="25"/>
  <c r="C1310" i="25"/>
  <c r="D1310" i="25"/>
  <c r="A1310" i="28"/>
  <c r="B1311" i="28"/>
  <c r="A1310" i="25"/>
  <c r="E1310" i="25" s="1"/>
  <c r="B1311" i="25"/>
  <c r="E1308" i="24"/>
  <c r="B1310" i="24"/>
  <c r="D1309" i="24"/>
  <c r="C1309" i="24"/>
  <c r="A1309" i="24" s="1"/>
  <c r="E61" i="3"/>
  <c r="D62" i="3"/>
  <c r="B63" i="3"/>
  <c r="C62" i="3"/>
  <c r="A62" i="3" s="1"/>
  <c r="E1310" i="28" l="1"/>
  <c r="D1311" i="28"/>
  <c r="C1311" i="28"/>
  <c r="D1311" i="25"/>
  <c r="C1311" i="25"/>
  <c r="B1312" i="28"/>
  <c r="A1311" i="28"/>
  <c r="B1312" i="25"/>
  <c r="A1311" i="25"/>
  <c r="E1309" i="24"/>
  <c r="B1311" i="24"/>
  <c r="D1310" i="24"/>
  <c r="C1310" i="24"/>
  <c r="A1310" i="24" s="1"/>
  <c r="E62" i="3"/>
  <c r="D63" i="3"/>
  <c r="B64" i="3"/>
  <c r="C63" i="3"/>
  <c r="A63" i="3" s="1"/>
  <c r="E1311" i="28" l="1"/>
  <c r="D1312" i="28"/>
  <c r="C1312" i="28"/>
  <c r="E1311" i="25"/>
  <c r="D1312" i="25"/>
  <c r="C1312" i="25"/>
  <c r="B1313" i="28"/>
  <c r="A1312" i="28"/>
  <c r="B1313" i="25"/>
  <c r="A1312" i="25"/>
  <c r="E1310" i="24"/>
  <c r="B1312" i="24"/>
  <c r="D1311" i="24"/>
  <c r="C1311" i="24"/>
  <c r="A1311" i="24" s="1"/>
  <c r="E63" i="3"/>
  <c r="D64" i="3"/>
  <c r="B65" i="3"/>
  <c r="C64" i="3"/>
  <c r="A64" i="3" s="1"/>
  <c r="E1312" i="28" l="1"/>
  <c r="D1313" i="28"/>
  <c r="C1313" i="28"/>
  <c r="E1312" i="25"/>
  <c r="D1313" i="25"/>
  <c r="C1313" i="25"/>
  <c r="A1313" i="28"/>
  <c r="B1314" i="28"/>
  <c r="A1313" i="25"/>
  <c r="B1314" i="25"/>
  <c r="E1311" i="24"/>
  <c r="B1313" i="24"/>
  <c r="D1312" i="24"/>
  <c r="C1312" i="24"/>
  <c r="A1312" i="24" s="1"/>
  <c r="E64" i="3"/>
  <c r="D65" i="3"/>
  <c r="B66" i="3"/>
  <c r="C65" i="3"/>
  <c r="A65" i="3" s="1"/>
  <c r="E1313" i="28" l="1"/>
  <c r="D1314" i="28"/>
  <c r="C1314" i="28"/>
  <c r="E1313" i="25"/>
  <c r="C1314" i="25"/>
  <c r="D1314" i="25"/>
  <c r="A1314" i="28"/>
  <c r="B1315" i="28"/>
  <c r="A1314" i="25"/>
  <c r="E1314" i="25" s="1"/>
  <c r="B1315" i="25"/>
  <c r="E1312" i="24"/>
  <c r="B1314" i="24"/>
  <c r="D1313" i="24"/>
  <c r="C1313" i="24"/>
  <c r="A1313" i="24" s="1"/>
  <c r="E65" i="3"/>
  <c r="D66" i="3"/>
  <c r="B67" i="3"/>
  <c r="C66" i="3"/>
  <c r="A66" i="3" s="1"/>
  <c r="E1314" i="28" l="1"/>
  <c r="D1315" i="28"/>
  <c r="C1315" i="28"/>
  <c r="D1315" i="25"/>
  <c r="C1315" i="25"/>
  <c r="B1316" i="28"/>
  <c r="A1315" i="28"/>
  <c r="B1316" i="25"/>
  <c r="A1315" i="25"/>
  <c r="E1313" i="24"/>
  <c r="B1315" i="24"/>
  <c r="D1314" i="24"/>
  <c r="C1314" i="24"/>
  <c r="A1314" i="24" s="1"/>
  <c r="E66" i="3"/>
  <c r="D67" i="3"/>
  <c r="B68" i="3"/>
  <c r="C67" i="3"/>
  <c r="A67" i="3" s="1"/>
  <c r="E1315" i="28" l="1"/>
  <c r="D1316" i="28"/>
  <c r="C1316" i="28"/>
  <c r="E1315" i="25"/>
  <c r="D1316" i="25"/>
  <c r="C1316" i="25"/>
  <c r="B1317" i="28"/>
  <c r="A1316" i="28"/>
  <c r="B1317" i="25"/>
  <c r="A1316" i="25"/>
  <c r="E1316" i="25" s="1"/>
  <c r="E1314" i="24"/>
  <c r="B1316" i="24"/>
  <c r="C1315" i="24"/>
  <c r="A1315" i="24" s="1"/>
  <c r="D1315" i="24"/>
  <c r="E67" i="3"/>
  <c r="D68" i="3"/>
  <c r="B69" i="3"/>
  <c r="C68" i="3"/>
  <c r="A68" i="3" s="1"/>
  <c r="E1316" i="28" l="1"/>
  <c r="D1317" i="28"/>
  <c r="C1317" i="28"/>
  <c r="D1317" i="25"/>
  <c r="C1317" i="25"/>
  <c r="A1317" i="28"/>
  <c r="B1318" i="28"/>
  <c r="A1317" i="25"/>
  <c r="B1318" i="25"/>
  <c r="E1315" i="24"/>
  <c r="B1317" i="24"/>
  <c r="D1316" i="24"/>
  <c r="C1316" i="24"/>
  <c r="A1316" i="24" s="1"/>
  <c r="E68" i="3"/>
  <c r="D69" i="3"/>
  <c r="B70" i="3"/>
  <c r="C69" i="3"/>
  <c r="A69" i="3" s="1"/>
  <c r="E1317" i="28" l="1"/>
  <c r="D1318" i="28"/>
  <c r="C1318" i="28"/>
  <c r="E1317" i="25"/>
  <c r="D1318" i="25"/>
  <c r="C1318" i="25"/>
  <c r="A1318" i="28"/>
  <c r="B1319" i="28"/>
  <c r="A1318" i="25"/>
  <c r="B1319" i="25"/>
  <c r="E1316" i="24"/>
  <c r="B1318" i="24"/>
  <c r="D1317" i="24"/>
  <c r="C1317" i="24"/>
  <c r="A1317" i="24" s="1"/>
  <c r="E69" i="3"/>
  <c r="D70" i="3"/>
  <c r="B71" i="3"/>
  <c r="C70" i="3"/>
  <c r="A70" i="3" s="1"/>
  <c r="E1318" i="28" l="1"/>
  <c r="D1319" i="28"/>
  <c r="C1319" i="28"/>
  <c r="E1318" i="25"/>
  <c r="D1319" i="25"/>
  <c r="C1319" i="25"/>
  <c r="B1320" i="28"/>
  <c r="A1319" i="28"/>
  <c r="B1320" i="25"/>
  <c r="A1319" i="25"/>
  <c r="E1317" i="24"/>
  <c r="B1319" i="24"/>
  <c r="D1318" i="24"/>
  <c r="C1318" i="24"/>
  <c r="A1318" i="24" s="1"/>
  <c r="E70" i="3"/>
  <c r="D71" i="3"/>
  <c r="B72" i="3"/>
  <c r="C71" i="3"/>
  <c r="A71" i="3" s="1"/>
  <c r="E1319" i="28" l="1"/>
  <c r="D1320" i="28"/>
  <c r="C1320" i="28"/>
  <c r="E1319" i="25"/>
  <c r="D1320" i="25"/>
  <c r="C1320" i="25"/>
  <c r="B1321" i="28"/>
  <c r="A1320" i="28"/>
  <c r="B1321" i="25"/>
  <c r="A1320" i="25"/>
  <c r="E1320" i="25" s="1"/>
  <c r="E1318" i="24"/>
  <c r="B1320" i="24"/>
  <c r="D1319" i="24"/>
  <c r="C1319" i="24"/>
  <c r="A1319" i="24" s="1"/>
  <c r="E71" i="3"/>
  <c r="D72" i="3"/>
  <c r="B73" i="3"/>
  <c r="C72" i="3"/>
  <c r="A72" i="3" s="1"/>
  <c r="E1320" i="28" l="1"/>
  <c r="D1321" i="28"/>
  <c r="C1321" i="28"/>
  <c r="D1321" i="25"/>
  <c r="C1321" i="25"/>
  <c r="A1321" i="28"/>
  <c r="B1322" i="28"/>
  <c r="A1321" i="25"/>
  <c r="B1322" i="25"/>
  <c r="E1319" i="24"/>
  <c r="B1321" i="24"/>
  <c r="D1320" i="24"/>
  <c r="C1320" i="24"/>
  <c r="A1320" i="24" s="1"/>
  <c r="E72" i="3"/>
  <c r="D73" i="3"/>
  <c r="B74" i="3"/>
  <c r="C73" i="3"/>
  <c r="A73" i="3" s="1"/>
  <c r="E1321" i="28" l="1"/>
  <c r="D1322" i="28"/>
  <c r="C1322" i="28"/>
  <c r="E1321" i="25"/>
  <c r="D1322" i="25"/>
  <c r="C1322" i="25"/>
  <c r="A1322" i="28"/>
  <c r="B1323" i="28"/>
  <c r="A1322" i="25"/>
  <c r="E1322" i="25" s="1"/>
  <c r="B1323" i="25"/>
  <c r="E1320" i="24"/>
  <c r="B1322" i="24"/>
  <c r="D1321" i="24"/>
  <c r="C1321" i="24"/>
  <c r="A1321" i="24" s="1"/>
  <c r="E73" i="3"/>
  <c r="D74" i="3"/>
  <c r="B75" i="3"/>
  <c r="C74" i="3"/>
  <c r="A74" i="3" s="1"/>
  <c r="E1322" i="28" l="1"/>
  <c r="D1323" i="28"/>
  <c r="C1323" i="28"/>
  <c r="D1323" i="25"/>
  <c r="C1323" i="25"/>
  <c r="B1324" i="28"/>
  <c r="A1323" i="28"/>
  <c r="B1324" i="25"/>
  <c r="A1323" i="25"/>
  <c r="E1321" i="24"/>
  <c r="B1323" i="24"/>
  <c r="D1322" i="24"/>
  <c r="C1322" i="24"/>
  <c r="A1322" i="24" s="1"/>
  <c r="E74" i="3"/>
  <c r="D75" i="3"/>
  <c r="B76" i="3"/>
  <c r="C75" i="3"/>
  <c r="A75" i="3" s="1"/>
  <c r="E1323" i="28" l="1"/>
  <c r="D1324" i="28"/>
  <c r="C1324" i="28"/>
  <c r="E1323" i="25"/>
  <c r="D1324" i="25"/>
  <c r="C1324" i="25"/>
  <c r="B1325" i="28"/>
  <c r="A1324" i="28"/>
  <c r="B1325" i="25"/>
  <c r="A1324" i="25"/>
  <c r="E1322" i="24"/>
  <c r="B1324" i="24"/>
  <c r="C1323" i="24"/>
  <c r="A1323" i="24" s="1"/>
  <c r="D1323" i="24"/>
  <c r="E75" i="3"/>
  <c r="D76" i="3"/>
  <c r="B77" i="3"/>
  <c r="C76" i="3"/>
  <c r="A76" i="3" s="1"/>
  <c r="E1324" i="28" l="1"/>
  <c r="D1325" i="28"/>
  <c r="C1325" i="28"/>
  <c r="E1324" i="25"/>
  <c r="D1325" i="25"/>
  <c r="C1325" i="25"/>
  <c r="A1325" i="28"/>
  <c r="B1326" i="28"/>
  <c r="A1325" i="25"/>
  <c r="B1326" i="25"/>
  <c r="E1323" i="24"/>
  <c r="B1325" i="24"/>
  <c r="D1324" i="24"/>
  <c r="C1324" i="24"/>
  <c r="A1324" i="24" s="1"/>
  <c r="E76" i="3"/>
  <c r="D77" i="3"/>
  <c r="B78" i="3"/>
  <c r="C77" i="3"/>
  <c r="A77" i="3" s="1"/>
  <c r="E1325" i="28" l="1"/>
  <c r="D1326" i="28"/>
  <c r="C1326" i="28"/>
  <c r="E1325" i="25"/>
  <c r="C1326" i="25"/>
  <c r="D1326" i="25"/>
  <c r="A1326" i="28"/>
  <c r="B1327" i="28"/>
  <c r="A1326" i="25"/>
  <c r="E1326" i="25" s="1"/>
  <c r="B1327" i="25"/>
  <c r="E1324" i="24"/>
  <c r="B1326" i="24"/>
  <c r="D1325" i="24"/>
  <c r="C1325" i="24"/>
  <c r="A1325" i="24" s="1"/>
  <c r="E77" i="3"/>
  <c r="D78" i="3"/>
  <c r="B79" i="3"/>
  <c r="C78" i="3"/>
  <c r="A78" i="3" s="1"/>
  <c r="E1326" i="28" l="1"/>
  <c r="D1327" i="28"/>
  <c r="C1327" i="28"/>
  <c r="D1327" i="25"/>
  <c r="C1327" i="25"/>
  <c r="B1328" i="28"/>
  <c r="A1327" i="28"/>
  <c r="B1328" i="25"/>
  <c r="A1327" i="25"/>
  <c r="E1325" i="24"/>
  <c r="B1327" i="24"/>
  <c r="D1326" i="24"/>
  <c r="C1326" i="24"/>
  <c r="A1326" i="24" s="1"/>
  <c r="E78" i="3"/>
  <c r="D79" i="3"/>
  <c r="B80" i="3"/>
  <c r="C79" i="3"/>
  <c r="A79" i="3" s="1"/>
  <c r="E1327" i="28" l="1"/>
  <c r="D1328" i="28"/>
  <c r="C1328" i="28"/>
  <c r="E1327" i="25"/>
  <c r="D1328" i="25"/>
  <c r="C1328" i="25"/>
  <c r="B1329" i="28"/>
  <c r="A1328" i="28"/>
  <c r="B1329" i="25"/>
  <c r="A1328" i="25"/>
  <c r="E1328" i="25" s="1"/>
  <c r="E1326" i="24"/>
  <c r="B1328" i="24"/>
  <c r="D1327" i="24"/>
  <c r="C1327" i="24"/>
  <c r="A1327" i="24" s="1"/>
  <c r="E79" i="3"/>
  <c r="D80" i="3"/>
  <c r="B81" i="3"/>
  <c r="C80" i="3"/>
  <c r="A80" i="3" s="1"/>
  <c r="E1328" i="28" l="1"/>
  <c r="D1329" i="28"/>
  <c r="C1329" i="28"/>
  <c r="D1329" i="25"/>
  <c r="C1329" i="25"/>
  <c r="A1329" i="28"/>
  <c r="B1330" i="28"/>
  <c r="A1329" i="25"/>
  <c r="B1330" i="25"/>
  <c r="E1327" i="24"/>
  <c r="B1329" i="24"/>
  <c r="D1328" i="24"/>
  <c r="C1328" i="24"/>
  <c r="A1328" i="24" s="1"/>
  <c r="E1328" i="24" s="1"/>
  <c r="E80" i="3"/>
  <c r="D81" i="3"/>
  <c r="B82" i="3"/>
  <c r="C81" i="3"/>
  <c r="A81" i="3" s="1"/>
  <c r="E1329" i="28" l="1"/>
  <c r="D1330" i="28"/>
  <c r="C1330" i="28"/>
  <c r="E1329" i="25"/>
  <c r="C1330" i="25"/>
  <c r="D1330" i="25"/>
  <c r="A1330" i="28"/>
  <c r="B1331" i="28"/>
  <c r="A1330" i="25"/>
  <c r="E1330" i="25" s="1"/>
  <c r="B1331" i="25"/>
  <c r="B1330" i="24"/>
  <c r="D1329" i="24"/>
  <c r="C1329" i="24"/>
  <c r="A1329" i="24" s="1"/>
  <c r="E81" i="3"/>
  <c r="D82" i="3"/>
  <c r="B83" i="3"/>
  <c r="C82" i="3"/>
  <c r="A82" i="3" s="1"/>
  <c r="E1330" i="28" l="1"/>
  <c r="D1331" i="28"/>
  <c r="C1331" i="28"/>
  <c r="D1331" i="25"/>
  <c r="C1331" i="25"/>
  <c r="B1332" i="28"/>
  <c r="A1331" i="28"/>
  <c r="B1332" i="25"/>
  <c r="A1331" i="25"/>
  <c r="E1329" i="24"/>
  <c r="B1331" i="24"/>
  <c r="D1330" i="24"/>
  <c r="C1330" i="24"/>
  <c r="A1330" i="24" s="1"/>
  <c r="E82" i="3"/>
  <c r="D83" i="3"/>
  <c r="B84" i="3"/>
  <c r="C83" i="3"/>
  <c r="A83" i="3" s="1"/>
  <c r="E1331" i="28" l="1"/>
  <c r="D1332" i="28"/>
  <c r="C1332" i="28"/>
  <c r="E1331" i="25"/>
  <c r="D1332" i="25"/>
  <c r="C1332" i="25"/>
  <c r="B1333" i="28"/>
  <c r="A1332" i="28"/>
  <c r="B1333" i="25"/>
  <c r="A1332" i="25"/>
  <c r="E1330" i="24"/>
  <c r="B1332" i="24"/>
  <c r="C1331" i="24"/>
  <c r="A1331" i="24" s="1"/>
  <c r="D1331" i="24"/>
  <c r="E83" i="3"/>
  <c r="D84" i="3"/>
  <c r="B85" i="3"/>
  <c r="C84" i="3"/>
  <c r="A84" i="3" s="1"/>
  <c r="E1332" i="28" l="1"/>
  <c r="D1333" i="28"/>
  <c r="C1333" i="28"/>
  <c r="E1332" i="25"/>
  <c r="D1333" i="25"/>
  <c r="C1333" i="25"/>
  <c r="A1333" i="28"/>
  <c r="B1334" i="28"/>
  <c r="A1333" i="25"/>
  <c r="B1334" i="25"/>
  <c r="E1331" i="24"/>
  <c r="B1333" i="24"/>
  <c r="D1332" i="24"/>
  <c r="C1332" i="24"/>
  <c r="A1332" i="24" s="1"/>
  <c r="E84" i="3"/>
  <c r="D85" i="3"/>
  <c r="B86" i="3"/>
  <c r="C85" i="3"/>
  <c r="A85" i="3" s="1"/>
  <c r="E1333" i="28" l="1"/>
  <c r="D1334" i="28"/>
  <c r="C1334" i="28"/>
  <c r="E1333" i="25"/>
  <c r="D1334" i="25"/>
  <c r="C1334" i="25"/>
  <c r="A1334" i="28"/>
  <c r="B1335" i="28"/>
  <c r="A1334" i="25"/>
  <c r="B1335" i="25"/>
  <c r="E1332" i="24"/>
  <c r="B1334" i="24"/>
  <c r="D1333" i="24"/>
  <c r="C1333" i="24"/>
  <c r="A1333" i="24" s="1"/>
  <c r="E85" i="3"/>
  <c r="D86" i="3"/>
  <c r="B87" i="3"/>
  <c r="C86" i="3"/>
  <c r="A86" i="3" s="1"/>
  <c r="E1334" i="28" l="1"/>
  <c r="D1335" i="28"/>
  <c r="C1335" i="28"/>
  <c r="E1334" i="25"/>
  <c r="D1335" i="25"/>
  <c r="C1335" i="25"/>
  <c r="B1336" i="28"/>
  <c r="A1335" i="28"/>
  <c r="B1336" i="25"/>
  <c r="A1335" i="25"/>
  <c r="E1333" i="24"/>
  <c r="B1335" i="24"/>
  <c r="D1334" i="24"/>
  <c r="C1334" i="24"/>
  <c r="A1334" i="24" s="1"/>
  <c r="E86" i="3"/>
  <c r="D87" i="3"/>
  <c r="B88" i="3"/>
  <c r="C87" i="3"/>
  <c r="A87" i="3" s="1"/>
  <c r="E1335" i="28" l="1"/>
  <c r="D1336" i="28"/>
  <c r="C1336" i="28"/>
  <c r="E1335" i="25"/>
  <c r="D1336" i="25"/>
  <c r="C1336" i="25"/>
  <c r="B1337" i="28"/>
  <c r="A1336" i="28"/>
  <c r="B1337" i="25"/>
  <c r="A1336" i="25"/>
  <c r="E1334" i="24"/>
  <c r="B1336" i="24"/>
  <c r="D1335" i="24"/>
  <c r="C1335" i="24"/>
  <c r="A1335" i="24" s="1"/>
  <c r="E87" i="3"/>
  <c r="D88" i="3"/>
  <c r="B89" i="3"/>
  <c r="C88" i="3"/>
  <c r="A88" i="3" s="1"/>
  <c r="E1336" i="28" l="1"/>
  <c r="D1337" i="28"/>
  <c r="C1337" i="28"/>
  <c r="E1336" i="25"/>
  <c r="D1337" i="25"/>
  <c r="C1337" i="25"/>
  <c r="A1337" i="28"/>
  <c r="B1338" i="28"/>
  <c r="A1337" i="25"/>
  <c r="B1338" i="25"/>
  <c r="E1335" i="24"/>
  <c r="B1337" i="24"/>
  <c r="D1336" i="24"/>
  <c r="C1336" i="24"/>
  <c r="A1336" i="24" s="1"/>
  <c r="E88" i="3"/>
  <c r="D89" i="3"/>
  <c r="B90" i="3"/>
  <c r="C89" i="3"/>
  <c r="A89" i="3" s="1"/>
  <c r="E1337" i="28" l="1"/>
  <c r="D1338" i="28"/>
  <c r="C1338" i="28"/>
  <c r="E1337" i="25"/>
  <c r="D1338" i="25"/>
  <c r="C1338" i="25"/>
  <c r="A1338" i="28"/>
  <c r="B1339" i="28"/>
  <c r="A1338" i="25"/>
  <c r="E1338" i="25" s="1"/>
  <c r="B1339" i="25"/>
  <c r="E1336" i="24"/>
  <c r="B1338" i="24"/>
  <c r="D1337" i="24"/>
  <c r="C1337" i="24"/>
  <c r="A1337" i="24" s="1"/>
  <c r="E89" i="3"/>
  <c r="D90" i="3"/>
  <c r="B91" i="3"/>
  <c r="C90" i="3"/>
  <c r="A90" i="3" s="1"/>
  <c r="E1338" i="28" l="1"/>
  <c r="D1339" i="28"/>
  <c r="C1339" i="28"/>
  <c r="D1339" i="25"/>
  <c r="C1339" i="25"/>
  <c r="B1340" i="28"/>
  <c r="A1339" i="28"/>
  <c r="B1340" i="25"/>
  <c r="A1339" i="25"/>
  <c r="E1339" i="25" s="1"/>
  <c r="E1337" i="24"/>
  <c r="B1339" i="24"/>
  <c r="D1338" i="24"/>
  <c r="C1338" i="24"/>
  <c r="A1338" i="24" s="1"/>
  <c r="E90" i="3"/>
  <c r="D91" i="3"/>
  <c r="B92" i="3"/>
  <c r="C91" i="3"/>
  <c r="A91" i="3" s="1"/>
  <c r="E1339" i="28" l="1"/>
  <c r="D1340" i="28"/>
  <c r="C1340" i="28"/>
  <c r="D1340" i="25"/>
  <c r="C1340" i="25"/>
  <c r="B1341" i="28"/>
  <c r="A1340" i="28"/>
  <c r="B1341" i="25"/>
  <c r="A1340" i="25"/>
  <c r="E1338" i="24"/>
  <c r="B1340" i="24"/>
  <c r="C1339" i="24"/>
  <c r="A1339" i="24" s="1"/>
  <c r="D1339" i="24"/>
  <c r="E91" i="3"/>
  <c r="D92" i="3"/>
  <c r="B93" i="3"/>
  <c r="C92" i="3"/>
  <c r="A92" i="3" s="1"/>
  <c r="E1340" i="28" l="1"/>
  <c r="D1341" i="28"/>
  <c r="C1341" i="28"/>
  <c r="E1340" i="25"/>
  <c r="D1341" i="25"/>
  <c r="C1341" i="25"/>
  <c r="A1341" i="28"/>
  <c r="B1342" i="28"/>
  <c r="A1341" i="25"/>
  <c r="B1342" i="25"/>
  <c r="E1339" i="24"/>
  <c r="B1341" i="24"/>
  <c r="D1340" i="24"/>
  <c r="C1340" i="24"/>
  <c r="A1340" i="24" s="1"/>
  <c r="E92" i="3"/>
  <c r="D93" i="3"/>
  <c r="B94" i="3"/>
  <c r="C93" i="3"/>
  <c r="A93" i="3" s="1"/>
  <c r="E1341" i="28" l="1"/>
  <c r="D1342" i="28"/>
  <c r="C1342" i="28"/>
  <c r="E1341" i="25"/>
  <c r="C1342" i="25"/>
  <c r="D1342" i="25"/>
  <c r="A1342" i="28"/>
  <c r="B1343" i="28"/>
  <c r="A1342" i="25"/>
  <c r="B1343" i="25"/>
  <c r="E1340" i="24"/>
  <c r="B1342" i="24"/>
  <c r="D1341" i="24"/>
  <c r="C1341" i="24"/>
  <c r="A1341" i="24" s="1"/>
  <c r="E93" i="3"/>
  <c r="D94" i="3"/>
  <c r="B95" i="3"/>
  <c r="C94" i="3"/>
  <c r="A94" i="3" s="1"/>
  <c r="E1342" i="28" l="1"/>
  <c r="D1343" i="28"/>
  <c r="C1343" i="28"/>
  <c r="E1342" i="25"/>
  <c r="D1343" i="25"/>
  <c r="C1343" i="25"/>
  <c r="B1344" i="28"/>
  <c r="A1343" i="28"/>
  <c r="B1344" i="25"/>
  <c r="A1343" i="25"/>
  <c r="E1341" i="24"/>
  <c r="B1343" i="24"/>
  <c r="D1342" i="24"/>
  <c r="C1342" i="24"/>
  <c r="A1342" i="24" s="1"/>
  <c r="E94" i="3"/>
  <c r="D95" i="3"/>
  <c r="B96" i="3"/>
  <c r="C95" i="3"/>
  <c r="A95" i="3" s="1"/>
  <c r="E1343" i="28" l="1"/>
  <c r="D1344" i="28"/>
  <c r="C1344" i="28"/>
  <c r="E1343" i="25"/>
  <c r="D1344" i="25"/>
  <c r="C1344" i="25"/>
  <c r="B1345" i="28"/>
  <c r="A1344" i="28"/>
  <c r="B1345" i="25"/>
  <c r="A1344" i="25"/>
  <c r="E1342" i="24"/>
  <c r="B1344" i="24"/>
  <c r="D1343" i="24"/>
  <c r="C1343" i="24"/>
  <c r="A1343" i="24" s="1"/>
  <c r="E95" i="3"/>
  <c r="D96" i="3"/>
  <c r="B97" i="3"/>
  <c r="C96" i="3"/>
  <c r="A96" i="3" s="1"/>
  <c r="E1344" i="28" l="1"/>
  <c r="D1345" i="28"/>
  <c r="C1345" i="28"/>
  <c r="E1344" i="25"/>
  <c r="D1345" i="25"/>
  <c r="C1345" i="25"/>
  <c r="A1345" i="28"/>
  <c r="B1346" i="28"/>
  <c r="A1345" i="25"/>
  <c r="E1345" i="25" s="1"/>
  <c r="B1346" i="25"/>
  <c r="E1343" i="24"/>
  <c r="B1345" i="24"/>
  <c r="D1344" i="24"/>
  <c r="C1344" i="24"/>
  <c r="A1344" i="24" s="1"/>
  <c r="E96" i="3"/>
  <c r="D97" i="3"/>
  <c r="B98" i="3"/>
  <c r="C97" i="3"/>
  <c r="A97" i="3" s="1"/>
  <c r="E97" i="3" s="1"/>
  <c r="E1345" i="28" l="1"/>
  <c r="D1346" i="28"/>
  <c r="C1346" i="28"/>
  <c r="C1346" i="25"/>
  <c r="D1346" i="25"/>
  <c r="A1346" i="28"/>
  <c r="B1347" i="28"/>
  <c r="A1346" i="25"/>
  <c r="B1347" i="25"/>
  <c r="E1344" i="24"/>
  <c r="B1346" i="24"/>
  <c r="D1345" i="24"/>
  <c r="C1345" i="24"/>
  <c r="A1345" i="24" s="1"/>
  <c r="D98" i="3"/>
  <c r="B99" i="3"/>
  <c r="C98" i="3"/>
  <c r="A98" i="3" s="1"/>
  <c r="E1346" i="28" l="1"/>
  <c r="D1347" i="28"/>
  <c r="C1347" i="28"/>
  <c r="E1346" i="25"/>
  <c r="D1347" i="25"/>
  <c r="C1347" i="25"/>
  <c r="B1348" i="28"/>
  <c r="A1347" i="28"/>
  <c r="B1348" i="25"/>
  <c r="A1347" i="25"/>
  <c r="E1345" i="24"/>
  <c r="B1347" i="24"/>
  <c r="D1346" i="24"/>
  <c r="C1346" i="24"/>
  <c r="A1346" i="24" s="1"/>
  <c r="E98" i="3"/>
  <c r="D99" i="3"/>
  <c r="B100" i="3"/>
  <c r="C99" i="3"/>
  <c r="A99" i="3" s="1"/>
  <c r="E1347" i="28" l="1"/>
  <c r="D1348" i="28"/>
  <c r="C1348" i="28"/>
  <c r="E1347" i="25"/>
  <c r="D1348" i="25"/>
  <c r="C1348" i="25"/>
  <c r="B1349" i="28"/>
  <c r="A1348" i="28"/>
  <c r="B1349" i="25"/>
  <c r="A1348" i="25"/>
  <c r="E1346" i="24"/>
  <c r="B1348" i="24"/>
  <c r="C1347" i="24"/>
  <c r="A1347" i="24" s="1"/>
  <c r="E1347" i="24" s="1"/>
  <c r="D1347" i="24"/>
  <c r="E99" i="3"/>
  <c r="D100" i="3"/>
  <c r="B101" i="3"/>
  <c r="C100" i="3"/>
  <c r="A100" i="3" s="1"/>
  <c r="E1348" i="28" l="1"/>
  <c r="D1349" i="28"/>
  <c r="C1349" i="28"/>
  <c r="E1348" i="25"/>
  <c r="D1349" i="25"/>
  <c r="C1349" i="25"/>
  <c r="A1349" i="28"/>
  <c r="B1350" i="28"/>
  <c r="A1349" i="25"/>
  <c r="B1350" i="25"/>
  <c r="B1349" i="24"/>
  <c r="D1348" i="24"/>
  <c r="C1348" i="24"/>
  <c r="A1348" i="24" s="1"/>
  <c r="E100" i="3"/>
  <c r="D101" i="3"/>
  <c r="B102" i="3"/>
  <c r="C101" i="3"/>
  <c r="A101" i="3" s="1"/>
  <c r="E1349" i="28" l="1"/>
  <c r="D1350" i="28"/>
  <c r="C1350" i="28"/>
  <c r="E1349" i="25"/>
  <c r="D1350" i="25"/>
  <c r="C1350" i="25"/>
  <c r="A1350" i="28"/>
  <c r="B1351" i="28"/>
  <c r="A1350" i="25"/>
  <c r="E1350" i="25" s="1"/>
  <c r="B1351" i="25"/>
  <c r="E1348" i="24"/>
  <c r="B1350" i="24"/>
  <c r="D1349" i="24"/>
  <c r="C1349" i="24"/>
  <c r="A1349" i="24" s="1"/>
  <c r="E101" i="3"/>
  <c r="D102" i="3"/>
  <c r="B103" i="3"/>
  <c r="C102" i="3"/>
  <c r="A102" i="3" s="1"/>
  <c r="E1350" i="28" l="1"/>
  <c r="D1351" i="28"/>
  <c r="C1351" i="28"/>
  <c r="D1351" i="25"/>
  <c r="C1351" i="25"/>
  <c r="B1352" i="28"/>
  <c r="A1351" i="28"/>
  <c r="B1352" i="25"/>
  <c r="A1351" i="25"/>
  <c r="E1349" i="24"/>
  <c r="B1351" i="24"/>
  <c r="D1350" i="24"/>
  <c r="C1350" i="24"/>
  <c r="A1350" i="24" s="1"/>
  <c r="E102" i="3"/>
  <c r="D103" i="3"/>
  <c r="B104" i="3"/>
  <c r="C103" i="3"/>
  <c r="A103" i="3" s="1"/>
  <c r="E1351" i="28" l="1"/>
  <c r="D1352" i="28"/>
  <c r="C1352" i="28"/>
  <c r="E1351" i="25"/>
  <c r="D1352" i="25"/>
  <c r="C1352" i="25"/>
  <c r="B1353" i="28"/>
  <c r="A1352" i="28"/>
  <c r="B1353" i="25"/>
  <c r="A1352" i="25"/>
  <c r="E1352" i="25" s="1"/>
  <c r="E1350" i="24"/>
  <c r="B1352" i="24"/>
  <c r="D1351" i="24"/>
  <c r="C1351" i="24"/>
  <c r="A1351" i="24" s="1"/>
  <c r="E103" i="3"/>
  <c r="D104" i="3"/>
  <c r="B105" i="3"/>
  <c r="C104" i="3"/>
  <c r="A104" i="3" s="1"/>
  <c r="E1352" i="28" l="1"/>
  <c r="D1353" i="28"/>
  <c r="C1353" i="28"/>
  <c r="D1353" i="25"/>
  <c r="C1353" i="25"/>
  <c r="A1353" i="28"/>
  <c r="B1354" i="28"/>
  <c r="A1353" i="25"/>
  <c r="B1354" i="25"/>
  <c r="E1351" i="24"/>
  <c r="B1353" i="24"/>
  <c r="D1352" i="24"/>
  <c r="C1352" i="24"/>
  <c r="A1352" i="24" s="1"/>
  <c r="E104" i="3"/>
  <c r="D105" i="3"/>
  <c r="B106" i="3"/>
  <c r="C105" i="3"/>
  <c r="A105" i="3" s="1"/>
  <c r="E1353" i="28" l="1"/>
  <c r="D1354" i="28"/>
  <c r="C1354" i="28"/>
  <c r="E1353" i="25"/>
  <c r="D1354" i="25"/>
  <c r="C1354" i="25"/>
  <c r="A1354" i="28"/>
  <c r="B1355" i="28"/>
  <c r="A1354" i="25"/>
  <c r="B1355" i="25"/>
  <c r="E1352" i="24"/>
  <c r="B1354" i="24"/>
  <c r="D1353" i="24"/>
  <c r="C1353" i="24"/>
  <c r="A1353" i="24" s="1"/>
  <c r="E105" i="3"/>
  <c r="D106" i="3"/>
  <c r="B107" i="3"/>
  <c r="C106" i="3"/>
  <c r="A106" i="3" s="1"/>
  <c r="E1354" i="28" l="1"/>
  <c r="D1355" i="28"/>
  <c r="C1355" i="28"/>
  <c r="E1354" i="25"/>
  <c r="D1355" i="25"/>
  <c r="C1355" i="25"/>
  <c r="B1356" i="28"/>
  <c r="A1355" i="28"/>
  <c r="B1356" i="25"/>
  <c r="A1355" i="25"/>
  <c r="E1355" i="25" s="1"/>
  <c r="E1353" i="24"/>
  <c r="B1355" i="24"/>
  <c r="D1354" i="24"/>
  <c r="C1354" i="24"/>
  <c r="A1354" i="24" s="1"/>
  <c r="E106" i="3"/>
  <c r="D107" i="3"/>
  <c r="B108" i="3"/>
  <c r="C107" i="3"/>
  <c r="A107" i="3" s="1"/>
  <c r="E1355" i="28" l="1"/>
  <c r="D1356" i="28"/>
  <c r="C1356" i="28"/>
  <c r="D1356" i="25"/>
  <c r="C1356" i="25"/>
  <c r="B1357" i="28"/>
  <c r="A1356" i="28"/>
  <c r="B1357" i="25"/>
  <c r="A1356" i="25"/>
  <c r="E1354" i="24"/>
  <c r="B1356" i="24"/>
  <c r="C1355" i="24"/>
  <c r="A1355" i="24" s="1"/>
  <c r="D1355" i="24"/>
  <c r="E107" i="3"/>
  <c r="D108" i="3"/>
  <c r="B109" i="3"/>
  <c r="C108" i="3"/>
  <c r="A108" i="3" s="1"/>
  <c r="E1356" i="28" l="1"/>
  <c r="D1357" i="28"/>
  <c r="C1357" i="28"/>
  <c r="E1356" i="25"/>
  <c r="D1357" i="25"/>
  <c r="C1357" i="25"/>
  <c r="A1357" i="28"/>
  <c r="B1358" i="28"/>
  <c r="A1357" i="25"/>
  <c r="B1358" i="25"/>
  <c r="E1355" i="24"/>
  <c r="B1357" i="24"/>
  <c r="D1356" i="24"/>
  <c r="C1356" i="24"/>
  <c r="A1356" i="24" s="1"/>
  <c r="E108" i="3"/>
  <c r="D109" i="3"/>
  <c r="B110" i="3"/>
  <c r="C109" i="3"/>
  <c r="A109" i="3" s="1"/>
  <c r="E1357" i="28" l="1"/>
  <c r="D1358" i="28"/>
  <c r="C1358" i="28"/>
  <c r="E1357" i="25"/>
  <c r="C1358" i="25"/>
  <c r="D1358" i="25"/>
  <c r="A1358" i="28"/>
  <c r="B1359" i="28"/>
  <c r="A1358" i="25"/>
  <c r="B1359" i="25"/>
  <c r="E1356" i="24"/>
  <c r="B1358" i="24"/>
  <c r="D1357" i="24"/>
  <c r="C1357" i="24"/>
  <c r="A1357" i="24" s="1"/>
  <c r="E109" i="3"/>
  <c r="D110" i="3"/>
  <c r="B111" i="3"/>
  <c r="C110" i="3"/>
  <c r="A110" i="3" s="1"/>
  <c r="E1358" i="28" l="1"/>
  <c r="D1359" i="28"/>
  <c r="C1359" i="28"/>
  <c r="E1358" i="25"/>
  <c r="D1359" i="25"/>
  <c r="C1359" i="25"/>
  <c r="B1360" i="28"/>
  <c r="A1359" i="28"/>
  <c r="B1360" i="25"/>
  <c r="A1359" i="25"/>
  <c r="E1357" i="24"/>
  <c r="B1359" i="24"/>
  <c r="D1358" i="24"/>
  <c r="C1358" i="24"/>
  <c r="A1358" i="24" s="1"/>
  <c r="E110" i="3"/>
  <c r="D111" i="3"/>
  <c r="B112" i="3"/>
  <c r="C111" i="3"/>
  <c r="A111" i="3" s="1"/>
  <c r="E1359" i="28" l="1"/>
  <c r="D1360" i="28"/>
  <c r="C1360" i="28"/>
  <c r="E1359" i="25"/>
  <c r="D1360" i="25"/>
  <c r="C1360" i="25"/>
  <c r="B1361" i="28"/>
  <c r="A1360" i="28"/>
  <c r="B1361" i="25"/>
  <c r="A1360" i="25"/>
  <c r="E1358" i="24"/>
  <c r="B1360" i="24"/>
  <c r="D1359" i="24"/>
  <c r="C1359" i="24"/>
  <c r="A1359" i="24" s="1"/>
  <c r="E111" i="3"/>
  <c r="D112" i="3"/>
  <c r="B113" i="3"/>
  <c r="C112" i="3"/>
  <c r="A112" i="3" s="1"/>
  <c r="E1360" i="28" l="1"/>
  <c r="D1361" i="28"/>
  <c r="C1361" i="28"/>
  <c r="E1360" i="25"/>
  <c r="D1361" i="25"/>
  <c r="C1361" i="25"/>
  <c r="A1361" i="28"/>
  <c r="B1362" i="28"/>
  <c r="A1361" i="25"/>
  <c r="B1362" i="25"/>
  <c r="E1359" i="24"/>
  <c r="B1361" i="24"/>
  <c r="D1360" i="24"/>
  <c r="C1360" i="24"/>
  <c r="A1360" i="24" s="1"/>
  <c r="E112" i="3"/>
  <c r="D113" i="3"/>
  <c r="B114" i="3"/>
  <c r="C113" i="3"/>
  <c r="A113" i="3" s="1"/>
  <c r="E1361" i="28" l="1"/>
  <c r="D1362" i="28"/>
  <c r="C1362" i="28"/>
  <c r="E1361" i="25"/>
  <c r="C1362" i="25"/>
  <c r="D1362" i="25"/>
  <c r="A1362" i="28"/>
  <c r="B1363" i="28"/>
  <c r="A1362" i="25"/>
  <c r="B1363" i="25"/>
  <c r="E1360" i="24"/>
  <c r="B1362" i="24"/>
  <c r="D1361" i="24"/>
  <c r="C1361" i="24"/>
  <c r="A1361" i="24" s="1"/>
  <c r="E113" i="3"/>
  <c r="D114" i="3"/>
  <c r="B115" i="3"/>
  <c r="C114" i="3"/>
  <c r="A114" i="3" s="1"/>
  <c r="E1362" i="28" l="1"/>
  <c r="D1363" i="28"/>
  <c r="C1363" i="28"/>
  <c r="E1362" i="25"/>
  <c r="D1363" i="25"/>
  <c r="C1363" i="25"/>
  <c r="B1364" i="28"/>
  <c r="A1363" i="28"/>
  <c r="B1364" i="25"/>
  <c r="A1363" i="25"/>
  <c r="E1361" i="24"/>
  <c r="B1363" i="24"/>
  <c r="D1362" i="24"/>
  <c r="C1362" i="24"/>
  <c r="A1362" i="24" s="1"/>
  <c r="E114" i="3"/>
  <c r="D115" i="3"/>
  <c r="B116" i="3"/>
  <c r="C115" i="3"/>
  <c r="A115" i="3" s="1"/>
  <c r="E1363" i="28" l="1"/>
  <c r="D1364" i="28"/>
  <c r="C1364" i="28"/>
  <c r="E1363" i="25"/>
  <c r="D1364" i="25"/>
  <c r="C1364" i="25"/>
  <c r="B1365" i="28"/>
  <c r="A1364" i="28"/>
  <c r="B1365" i="25"/>
  <c r="A1364" i="25"/>
  <c r="E1362" i="24"/>
  <c r="B1364" i="24"/>
  <c r="C1363" i="24"/>
  <c r="A1363" i="24" s="1"/>
  <c r="D1363" i="24"/>
  <c r="E115" i="3"/>
  <c r="D116" i="3"/>
  <c r="B117" i="3"/>
  <c r="C116" i="3"/>
  <c r="A116" i="3" s="1"/>
  <c r="E1364" i="28" l="1"/>
  <c r="D1365" i="28"/>
  <c r="C1365" i="28"/>
  <c r="E1364" i="25"/>
  <c r="D1365" i="25"/>
  <c r="C1365" i="25"/>
  <c r="B1366" i="28"/>
  <c r="A1365" i="28"/>
  <c r="A1365" i="25"/>
  <c r="B1366" i="25"/>
  <c r="E1363" i="24"/>
  <c r="B1365" i="24"/>
  <c r="D1364" i="24"/>
  <c r="C1364" i="24"/>
  <c r="A1364" i="24" s="1"/>
  <c r="E116" i="3"/>
  <c r="D117" i="3"/>
  <c r="B118" i="3"/>
  <c r="C117" i="3"/>
  <c r="A117" i="3" s="1"/>
  <c r="E1365" i="28" l="1"/>
  <c r="D1366" i="28"/>
  <c r="C1366" i="28"/>
  <c r="E1365" i="25"/>
  <c r="D1366" i="25"/>
  <c r="C1366" i="25"/>
  <c r="A1366" i="28"/>
  <c r="B1367" i="28"/>
  <c r="A1366" i="25"/>
  <c r="E1366" i="25" s="1"/>
  <c r="B1367" i="25"/>
  <c r="E1364" i="24"/>
  <c r="B1366" i="24"/>
  <c r="D1365" i="24"/>
  <c r="C1365" i="24"/>
  <c r="A1365" i="24" s="1"/>
  <c r="E117" i="3"/>
  <c r="D118" i="3"/>
  <c r="B119" i="3"/>
  <c r="C118" i="3"/>
  <c r="A118" i="3" s="1"/>
  <c r="E1366" i="28" l="1"/>
  <c r="D1367" i="28"/>
  <c r="C1367" i="28"/>
  <c r="D1367" i="25"/>
  <c r="C1367" i="25"/>
  <c r="A1367" i="28"/>
  <c r="E1367" i="28" s="1"/>
  <c r="B1368" i="28"/>
  <c r="B1368" i="25"/>
  <c r="A1367" i="25"/>
  <c r="E1367" i="25" s="1"/>
  <c r="E1365" i="24"/>
  <c r="B1367" i="24"/>
  <c r="D1366" i="24"/>
  <c r="C1366" i="24"/>
  <c r="A1366" i="24" s="1"/>
  <c r="E118" i="3"/>
  <c r="D119" i="3"/>
  <c r="B120" i="3"/>
  <c r="C119" i="3"/>
  <c r="A119" i="3" s="1"/>
  <c r="D1368" i="28" l="1"/>
  <c r="C1368" i="28"/>
  <c r="D1368" i="25"/>
  <c r="C1368" i="25"/>
  <c r="B1369" i="28"/>
  <c r="A1368" i="28"/>
  <c r="E1368" i="28" s="1"/>
  <c r="B1369" i="25"/>
  <c r="A1368" i="25"/>
  <c r="E1366" i="24"/>
  <c r="B1368" i="24"/>
  <c r="D1367" i="24"/>
  <c r="C1367" i="24"/>
  <c r="A1367" i="24" s="1"/>
  <c r="E119" i="3"/>
  <c r="D120" i="3"/>
  <c r="B121" i="3"/>
  <c r="C120" i="3"/>
  <c r="A120" i="3" s="1"/>
  <c r="D1369" i="28" l="1"/>
  <c r="C1369" i="28"/>
  <c r="E1368" i="25"/>
  <c r="D1369" i="25"/>
  <c r="C1369" i="25"/>
  <c r="B1370" i="28"/>
  <c r="A1369" i="28"/>
  <c r="B1370" i="25"/>
  <c r="A1369" i="25"/>
  <c r="E1367" i="24"/>
  <c r="B1369" i="24"/>
  <c r="D1368" i="24"/>
  <c r="C1368" i="24"/>
  <c r="A1368" i="24" s="1"/>
  <c r="E120" i="3"/>
  <c r="D121" i="3"/>
  <c r="B122" i="3"/>
  <c r="C121" i="3"/>
  <c r="A121" i="3" s="1"/>
  <c r="E1369" i="28" l="1"/>
  <c r="D1370" i="28"/>
  <c r="C1370" i="28"/>
  <c r="E1369" i="25"/>
  <c r="D1370" i="25"/>
  <c r="C1370" i="25"/>
  <c r="A1370" i="28"/>
  <c r="B1371" i="28"/>
  <c r="A1370" i="25"/>
  <c r="B1371" i="25"/>
  <c r="E1368" i="24"/>
  <c r="B1370" i="24"/>
  <c r="D1369" i="24"/>
  <c r="C1369" i="24"/>
  <c r="A1369" i="24" s="1"/>
  <c r="E121" i="3"/>
  <c r="D122" i="3"/>
  <c r="B123" i="3"/>
  <c r="C122" i="3"/>
  <c r="A122" i="3" s="1"/>
  <c r="E1370" i="28" l="1"/>
  <c r="D1371" i="28"/>
  <c r="C1371" i="28"/>
  <c r="E1370" i="25"/>
  <c r="D1371" i="25"/>
  <c r="C1371" i="25"/>
  <c r="A1371" i="28"/>
  <c r="B1372" i="28"/>
  <c r="B1372" i="25"/>
  <c r="A1371" i="25"/>
  <c r="E1369" i="24"/>
  <c r="B1371" i="24"/>
  <c r="D1370" i="24"/>
  <c r="C1370" i="24"/>
  <c r="A1370" i="24" s="1"/>
  <c r="E122" i="3"/>
  <c r="D123" i="3"/>
  <c r="B124" i="3"/>
  <c r="C123" i="3"/>
  <c r="A123" i="3" s="1"/>
  <c r="E1371" i="28" l="1"/>
  <c r="D1372" i="28"/>
  <c r="C1372" i="28"/>
  <c r="E1371" i="25"/>
  <c r="D1372" i="25"/>
  <c r="C1372" i="25"/>
  <c r="B1373" i="28"/>
  <c r="A1372" i="28"/>
  <c r="B1373" i="25"/>
  <c r="A1372" i="25"/>
  <c r="E1372" i="25" s="1"/>
  <c r="E1370" i="24"/>
  <c r="B1372" i="24"/>
  <c r="C1371" i="24"/>
  <c r="A1371" i="24" s="1"/>
  <c r="D1371" i="24"/>
  <c r="E123" i="3"/>
  <c r="D124" i="3"/>
  <c r="B125" i="3"/>
  <c r="C124" i="3"/>
  <c r="A124" i="3" s="1"/>
  <c r="E1372" i="28" l="1"/>
  <c r="D1373" i="28"/>
  <c r="C1373" i="28"/>
  <c r="D1373" i="25"/>
  <c r="C1373" i="25"/>
  <c r="B1374" i="28"/>
  <c r="A1373" i="28"/>
  <c r="B1374" i="25"/>
  <c r="A1373" i="25"/>
  <c r="E1371" i="24"/>
  <c r="B1373" i="24"/>
  <c r="D1372" i="24"/>
  <c r="C1372" i="24"/>
  <c r="A1372" i="24" s="1"/>
  <c r="E124" i="3"/>
  <c r="D125" i="3"/>
  <c r="B126" i="3"/>
  <c r="C125" i="3"/>
  <c r="A125" i="3" s="1"/>
  <c r="E1373" i="28" l="1"/>
  <c r="D1374" i="28"/>
  <c r="C1374" i="28"/>
  <c r="E1373" i="25"/>
  <c r="C1374" i="25"/>
  <c r="D1374" i="25"/>
  <c r="B1375" i="28"/>
  <c r="A1374" i="28"/>
  <c r="A1374" i="25"/>
  <c r="B1375" i="25"/>
  <c r="E1372" i="24"/>
  <c r="B1374" i="24"/>
  <c r="D1373" i="24"/>
  <c r="C1373" i="24"/>
  <c r="A1373" i="24" s="1"/>
  <c r="E125" i="3"/>
  <c r="D126" i="3"/>
  <c r="B127" i="3"/>
  <c r="C126" i="3"/>
  <c r="A126" i="3" s="1"/>
  <c r="E1374" i="28" l="1"/>
  <c r="D1375" i="28"/>
  <c r="C1375" i="28"/>
  <c r="E1374" i="25"/>
  <c r="D1375" i="25"/>
  <c r="C1375" i="25"/>
  <c r="A1375" i="28"/>
  <c r="E1375" i="28" s="1"/>
  <c r="B1376" i="28"/>
  <c r="A1375" i="25"/>
  <c r="E1375" i="25" s="1"/>
  <c r="B1376" i="25"/>
  <c r="E1373" i="24"/>
  <c r="B1375" i="24"/>
  <c r="D1374" i="24"/>
  <c r="C1374" i="24"/>
  <c r="A1374" i="24" s="1"/>
  <c r="E126" i="3"/>
  <c r="D127" i="3"/>
  <c r="B128" i="3"/>
  <c r="C127" i="3"/>
  <c r="A127" i="3" s="1"/>
  <c r="D1376" i="28" l="1"/>
  <c r="C1376" i="28"/>
  <c r="D1376" i="25"/>
  <c r="C1376" i="25"/>
  <c r="A1376" i="28"/>
  <c r="B1377" i="28"/>
  <c r="B1377" i="25"/>
  <c r="A1376" i="25"/>
  <c r="E1374" i="24"/>
  <c r="B1376" i="24"/>
  <c r="D1375" i="24"/>
  <c r="C1375" i="24"/>
  <c r="A1375" i="24" s="1"/>
  <c r="E127" i="3"/>
  <c r="D128" i="3"/>
  <c r="B129" i="3"/>
  <c r="C128" i="3"/>
  <c r="A128" i="3" s="1"/>
  <c r="E1376" i="28" l="1"/>
  <c r="D1377" i="28"/>
  <c r="C1377" i="28"/>
  <c r="E1376" i="25"/>
  <c r="D1377" i="25"/>
  <c r="C1377" i="25"/>
  <c r="B1378" i="28"/>
  <c r="A1377" i="28"/>
  <c r="B1378" i="25"/>
  <c r="A1377" i="25"/>
  <c r="E1375" i="24"/>
  <c r="B1377" i="24"/>
  <c r="D1376" i="24"/>
  <c r="C1376" i="24"/>
  <c r="A1376" i="24" s="1"/>
  <c r="E1376" i="24" s="1"/>
  <c r="E128" i="3"/>
  <c r="D129" i="3"/>
  <c r="B130" i="3"/>
  <c r="C129" i="3"/>
  <c r="A129" i="3" s="1"/>
  <c r="E1377" i="28" l="1"/>
  <c r="D1378" i="28"/>
  <c r="C1378" i="28"/>
  <c r="E1377" i="25"/>
  <c r="C1378" i="25"/>
  <c r="D1378" i="25"/>
  <c r="B1379" i="28"/>
  <c r="A1378" i="28"/>
  <c r="A1378" i="25"/>
  <c r="B1379" i="25"/>
  <c r="B1378" i="24"/>
  <c r="D1377" i="24"/>
  <c r="C1377" i="24"/>
  <c r="A1377" i="24" s="1"/>
  <c r="E129" i="3"/>
  <c r="D130" i="3"/>
  <c r="B131" i="3"/>
  <c r="C130" i="3"/>
  <c r="A130" i="3" s="1"/>
  <c r="E1378" i="28" l="1"/>
  <c r="D1379" i="28"/>
  <c r="C1379" i="28"/>
  <c r="E1378" i="25"/>
  <c r="D1379" i="25"/>
  <c r="C1379" i="25"/>
  <c r="A1379" i="28"/>
  <c r="B1380" i="28"/>
  <c r="A1379" i="25"/>
  <c r="B1380" i="25"/>
  <c r="E1377" i="24"/>
  <c r="B1379" i="24"/>
  <c r="D1378" i="24"/>
  <c r="C1378" i="24"/>
  <c r="A1378" i="24" s="1"/>
  <c r="E130" i="3"/>
  <c r="D131" i="3"/>
  <c r="B132" i="3"/>
  <c r="C131" i="3"/>
  <c r="A131" i="3" s="1"/>
  <c r="E1379" i="28" l="1"/>
  <c r="D1380" i="28"/>
  <c r="C1380" i="28"/>
  <c r="E1379" i="25"/>
  <c r="D1380" i="25"/>
  <c r="C1380" i="25"/>
  <c r="A1380" i="28"/>
  <c r="B1381" i="28"/>
  <c r="B1381" i="25"/>
  <c r="A1380" i="25"/>
  <c r="E1378" i="24"/>
  <c r="B1380" i="24"/>
  <c r="C1379" i="24"/>
  <c r="A1379" i="24" s="1"/>
  <c r="D1379" i="24"/>
  <c r="E131" i="3"/>
  <c r="D132" i="3"/>
  <c r="B133" i="3"/>
  <c r="C132" i="3"/>
  <c r="A132" i="3" s="1"/>
  <c r="E1380" i="28" l="1"/>
  <c r="D1381" i="28"/>
  <c r="C1381" i="28"/>
  <c r="E1380" i="25"/>
  <c r="D1381" i="25"/>
  <c r="C1381" i="25"/>
  <c r="B1382" i="28"/>
  <c r="A1381" i="28"/>
  <c r="B1382" i="25"/>
  <c r="A1381" i="25"/>
  <c r="E1379" i="24"/>
  <c r="B1381" i="24"/>
  <c r="D1380" i="24"/>
  <c r="C1380" i="24"/>
  <c r="A1380" i="24" s="1"/>
  <c r="E132" i="3"/>
  <c r="D133" i="3"/>
  <c r="B134" i="3"/>
  <c r="C133" i="3"/>
  <c r="A133" i="3" s="1"/>
  <c r="E1381" i="28" l="1"/>
  <c r="D1382" i="28"/>
  <c r="C1382" i="28"/>
  <c r="E1381" i="25"/>
  <c r="D1382" i="25"/>
  <c r="C1382" i="25"/>
  <c r="B1383" i="28"/>
  <c r="A1382" i="28"/>
  <c r="A1382" i="25"/>
  <c r="B1383" i="25"/>
  <c r="E1380" i="24"/>
  <c r="B1382" i="24"/>
  <c r="D1381" i="24"/>
  <c r="C1381" i="24"/>
  <c r="A1381" i="24" s="1"/>
  <c r="E133" i="3"/>
  <c r="D134" i="3"/>
  <c r="B135" i="3"/>
  <c r="C134" i="3"/>
  <c r="A134" i="3" s="1"/>
  <c r="E1382" i="28" l="1"/>
  <c r="D1383" i="28"/>
  <c r="C1383" i="28"/>
  <c r="E1382" i="25"/>
  <c r="D1383" i="25"/>
  <c r="C1383" i="25"/>
  <c r="A1383" i="28"/>
  <c r="B1384" i="28"/>
  <c r="A1383" i="25"/>
  <c r="B1384" i="25"/>
  <c r="E1381" i="24"/>
  <c r="B1383" i="24"/>
  <c r="D1382" i="24"/>
  <c r="C1382" i="24"/>
  <c r="A1382" i="24" s="1"/>
  <c r="E134" i="3"/>
  <c r="D135" i="3"/>
  <c r="B136" i="3"/>
  <c r="C135" i="3"/>
  <c r="A135" i="3" s="1"/>
  <c r="E1383" i="28" l="1"/>
  <c r="D1384" i="28"/>
  <c r="C1384" i="28"/>
  <c r="E1383" i="25"/>
  <c r="D1384" i="25"/>
  <c r="C1384" i="25"/>
  <c r="A1384" i="28"/>
  <c r="B1385" i="28"/>
  <c r="B1385" i="25"/>
  <c r="A1384" i="25"/>
  <c r="E1382" i="24"/>
  <c r="B1384" i="24"/>
  <c r="D1383" i="24"/>
  <c r="C1383" i="24"/>
  <c r="A1383" i="24" s="1"/>
  <c r="E135" i="3"/>
  <c r="D136" i="3"/>
  <c r="B137" i="3"/>
  <c r="C136" i="3"/>
  <c r="A136" i="3" s="1"/>
  <c r="E1384" i="28" l="1"/>
  <c r="D1385" i="28"/>
  <c r="C1385" i="28"/>
  <c r="E1384" i="25"/>
  <c r="D1385" i="25"/>
  <c r="C1385" i="25"/>
  <c r="B1386" i="28"/>
  <c r="A1385" i="28"/>
  <c r="B1386" i="25"/>
  <c r="A1385" i="25"/>
  <c r="E1383" i="24"/>
  <c r="B1385" i="24"/>
  <c r="D1384" i="24"/>
  <c r="C1384" i="24"/>
  <c r="A1384" i="24" s="1"/>
  <c r="E136" i="3"/>
  <c r="D137" i="3"/>
  <c r="B138" i="3"/>
  <c r="C137" i="3"/>
  <c r="A137" i="3" s="1"/>
  <c r="E1385" i="28" l="1"/>
  <c r="D1386" i="28"/>
  <c r="C1386" i="28"/>
  <c r="E1385" i="25"/>
  <c r="D1386" i="25"/>
  <c r="C1386" i="25"/>
  <c r="B1387" i="28"/>
  <c r="A1386" i="28"/>
  <c r="E1386" i="28" s="1"/>
  <c r="A1386" i="25"/>
  <c r="B1387" i="25"/>
  <c r="E1384" i="24"/>
  <c r="B1386" i="24"/>
  <c r="D1385" i="24"/>
  <c r="C1385" i="24"/>
  <c r="A1385" i="24" s="1"/>
  <c r="E137" i="3"/>
  <c r="D138" i="3"/>
  <c r="B139" i="3"/>
  <c r="C138" i="3"/>
  <c r="A138" i="3" s="1"/>
  <c r="D1387" i="28" l="1"/>
  <c r="C1387" i="28"/>
  <c r="E1386" i="25"/>
  <c r="D1387" i="25"/>
  <c r="C1387" i="25"/>
  <c r="A1387" i="28"/>
  <c r="B1388" i="28"/>
  <c r="A1387" i="25"/>
  <c r="B1388" i="25"/>
  <c r="E1385" i="24"/>
  <c r="B1387" i="24"/>
  <c r="D1386" i="24"/>
  <c r="C1386" i="24"/>
  <c r="A1386" i="24" s="1"/>
  <c r="E138" i="3"/>
  <c r="D139" i="3"/>
  <c r="B140" i="3"/>
  <c r="C139" i="3"/>
  <c r="A139" i="3" s="1"/>
  <c r="E1387" i="28" l="1"/>
  <c r="D1388" i="28"/>
  <c r="C1388" i="28"/>
  <c r="E1387" i="25"/>
  <c r="D1388" i="25"/>
  <c r="C1388" i="25"/>
  <c r="A1388" i="28"/>
  <c r="B1389" i="28"/>
  <c r="B1389" i="25"/>
  <c r="A1388" i="25"/>
  <c r="E1386" i="24"/>
  <c r="B1388" i="24"/>
  <c r="C1387" i="24"/>
  <c r="A1387" i="24" s="1"/>
  <c r="D1387" i="24"/>
  <c r="E139" i="3"/>
  <c r="D140" i="3"/>
  <c r="B141" i="3"/>
  <c r="C140" i="3"/>
  <c r="A140" i="3" s="1"/>
  <c r="E1388" i="28" l="1"/>
  <c r="D1389" i="28"/>
  <c r="C1389" i="28"/>
  <c r="E1388" i="25"/>
  <c r="D1389" i="25"/>
  <c r="C1389" i="25"/>
  <c r="B1390" i="28"/>
  <c r="A1389" i="28"/>
  <c r="B1390" i="25"/>
  <c r="A1389" i="25"/>
  <c r="E1387" i="24"/>
  <c r="B1389" i="24"/>
  <c r="D1388" i="24"/>
  <c r="C1388" i="24"/>
  <c r="A1388" i="24" s="1"/>
  <c r="E140" i="3"/>
  <c r="D141" i="3"/>
  <c r="B142" i="3"/>
  <c r="C141" i="3"/>
  <c r="A141" i="3" s="1"/>
  <c r="E1389" i="28" l="1"/>
  <c r="D1390" i="28"/>
  <c r="C1390" i="28"/>
  <c r="E1389" i="25"/>
  <c r="C1390" i="25"/>
  <c r="D1390" i="25"/>
  <c r="B1391" i="28"/>
  <c r="A1390" i="28"/>
  <c r="A1390" i="25"/>
  <c r="B1391" i="25"/>
  <c r="E1388" i="24"/>
  <c r="B1390" i="24"/>
  <c r="D1389" i="24"/>
  <c r="C1389" i="24"/>
  <c r="A1389" i="24" s="1"/>
  <c r="E141" i="3"/>
  <c r="D142" i="3"/>
  <c r="B143" i="3"/>
  <c r="C142" i="3"/>
  <c r="A142" i="3" s="1"/>
  <c r="E1390" i="28" l="1"/>
  <c r="D1391" i="28"/>
  <c r="C1391" i="28"/>
  <c r="E1390" i="25"/>
  <c r="D1391" i="25"/>
  <c r="C1391" i="25"/>
  <c r="A1391" i="28"/>
  <c r="E1391" i="28" s="1"/>
  <c r="B1392" i="28"/>
  <c r="A1391" i="25"/>
  <c r="B1392" i="25"/>
  <c r="E1389" i="24"/>
  <c r="B1391" i="24"/>
  <c r="D1390" i="24"/>
  <c r="C1390" i="24"/>
  <c r="A1390" i="24" s="1"/>
  <c r="E142" i="3"/>
  <c r="D143" i="3"/>
  <c r="B144" i="3"/>
  <c r="C143" i="3"/>
  <c r="D1392" i="28" l="1"/>
  <c r="C1392" i="28"/>
  <c r="E1391" i="25"/>
  <c r="D1392" i="25"/>
  <c r="C1392" i="25"/>
  <c r="A1392" i="28"/>
  <c r="B1393" i="28"/>
  <c r="B1393" i="25"/>
  <c r="A1392" i="25"/>
  <c r="E1390" i="24"/>
  <c r="B1392" i="24"/>
  <c r="D1391" i="24"/>
  <c r="C1391" i="24"/>
  <c r="A1391" i="24" s="1"/>
  <c r="A143" i="3"/>
  <c r="E143" i="3" s="1"/>
  <c r="D144" i="3"/>
  <c r="B145" i="3"/>
  <c r="C144" i="3"/>
  <c r="A144" i="3" s="1"/>
  <c r="E1392" i="28" l="1"/>
  <c r="D1393" i="28"/>
  <c r="C1393" i="28"/>
  <c r="E1392" i="25"/>
  <c r="D1393" i="25"/>
  <c r="C1393" i="25"/>
  <c r="B1394" i="28"/>
  <c r="A1393" i="28"/>
  <c r="B1394" i="25"/>
  <c r="A1393" i="25"/>
  <c r="E1393" i="25" s="1"/>
  <c r="E1391" i="24"/>
  <c r="B1393" i="24"/>
  <c r="D1392" i="24"/>
  <c r="C1392" i="24"/>
  <c r="A1392" i="24" s="1"/>
  <c r="E144" i="3"/>
  <c r="D145" i="3"/>
  <c r="B146" i="3"/>
  <c r="C145" i="3"/>
  <c r="A145" i="3" s="1"/>
  <c r="E1393" i="28" l="1"/>
  <c r="D1394" i="28"/>
  <c r="C1394" i="28"/>
  <c r="C1394" i="25"/>
  <c r="D1394" i="25"/>
  <c r="B1395" i="28"/>
  <c r="A1394" i="28"/>
  <c r="A1394" i="25"/>
  <c r="B1395" i="25"/>
  <c r="E1392" i="24"/>
  <c r="B1394" i="24"/>
  <c r="D1393" i="24"/>
  <c r="C1393" i="24"/>
  <c r="A1393" i="24" s="1"/>
  <c r="E145" i="3"/>
  <c r="D146" i="3"/>
  <c r="B147" i="3"/>
  <c r="C146" i="3"/>
  <c r="A146" i="3" s="1"/>
  <c r="E1394" i="28" l="1"/>
  <c r="D1395" i="28"/>
  <c r="C1395" i="28"/>
  <c r="E1394" i="25"/>
  <c r="D1395" i="25"/>
  <c r="C1395" i="25"/>
  <c r="A1395" i="28"/>
  <c r="B1396" i="28"/>
  <c r="A1395" i="25"/>
  <c r="B1396" i="25"/>
  <c r="E1393" i="24"/>
  <c r="B1395" i="24"/>
  <c r="D1394" i="24"/>
  <c r="C1394" i="24"/>
  <c r="A1394" i="24" s="1"/>
  <c r="E146" i="3"/>
  <c r="D147" i="3"/>
  <c r="B148" i="3"/>
  <c r="C147" i="3"/>
  <c r="A147" i="3" s="1"/>
  <c r="E1395" i="28" l="1"/>
  <c r="D1396" i="28"/>
  <c r="C1396" i="28"/>
  <c r="E1395" i="25"/>
  <c r="D1396" i="25"/>
  <c r="C1396" i="25"/>
  <c r="A1396" i="28"/>
  <c r="B1397" i="28"/>
  <c r="B1397" i="25"/>
  <c r="A1396" i="25"/>
  <c r="E1394" i="24"/>
  <c r="B1396" i="24"/>
  <c r="C1395" i="24"/>
  <c r="A1395" i="24" s="1"/>
  <c r="D1395" i="24"/>
  <c r="E147" i="3"/>
  <c r="D148" i="3"/>
  <c r="B149" i="3"/>
  <c r="C148" i="3"/>
  <c r="A148" i="3" s="1"/>
  <c r="E1396" i="28" l="1"/>
  <c r="D1397" i="28"/>
  <c r="C1397" i="28"/>
  <c r="E1396" i="25"/>
  <c r="D1397" i="25"/>
  <c r="C1397" i="25"/>
  <c r="B1398" i="28"/>
  <c r="A1397" i="28"/>
  <c r="B1398" i="25"/>
  <c r="A1397" i="25"/>
  <c r="E1395" i="24"/>
  <c r="B1397" i="24"/>
  <c r="D1396" i="24"/>
  <c r="C1396" i="24"/>
  <c r="A1396" i="24" s="1"/>
  <c r="E148" i="3"/>
  <c r="D149" i="3"/>
  <c r="B150" i="3"/>
  <c r="C149" i="3"/>
  <c r="A149" i="3" s="1"/>
  <c r="E1397" i="28" l="1"/>
  <c r="D1398" i="28"/>
  <c r="C1398" i="28"/>
  <c r="E1397" i="25"/>
  <c r="D1398" i="25"/>
  <c r="C1398" i="25"/>
  <c r="B1399" i="28"/>
  <c r="A1398" i="28"/>
  <c r="E1398" i="28" s="1"/>
  <c r="A1398" i="25"/>
  <c r="B1399" i="25"/>
  <c r="E1396" i="24"/>
  <c r="B1398" i="24"/>
  <c r="D1397" i="24"/>
  <c r="C1397" i="24"/>
  <c r="A1397" i="24" s="1"/>
  <c r="E149" i="3"/>
  <c r="D150" i="3"/>
  <c r="B151" i="3"/>
  <c r="C150" i="3"/>
  <c r="A150" i="3" s="1"/>
  <c r="D1399" i="28" l="1"/>
  <c r="C1399" i="28"/>
  <c r="E1398" i="25"/>
  <c r="D1399" i="25"/>
  <c r="C1399" i="25"/>
  <c r="A1399" i="28"/>
  <c r="B1400" i="28"/>
  <c r="A1399" i="25"/>
  <c r="B1400" i="25"/>
  <c r="E1397" i="24"/>
  <c r="B1399" i="24"/>
  <c r="D1398" i="24"/>
  <c r="C1398" i="24"/>
  <c r="A1398" i="24" s="1"/>
  <c r="E150" i="3"/>
  <c r="D151" i="3"/>
  <c r="B152" i="3"/>
  <c r="C151" i="3"/>
  <c r="A151" i="3" s="1"/>
  <c r="E1399" i="28" l="1"/>
  <c r="D1400" i="28"/>
  <c r="C1400" i="28"/>
  <c r="E1399" i="25"/>
  <c r="D1400" i="25"/>
  <c r="C1400" i="25"/>
  <c r="A1400" i="28"/>
  <c r="B1401" i="28"/>
  <c r="B1401" i="25"/>
  <c r="A1400" i="25"/>
  <c r="E1398" i="24"/>
  <c r="B1400" i="24"/>
  <c r="D1399" i="24"/>
  <c r="C1399" i="24"/>
  <c r="A1399" i="24" s="1"/>
  <c r="E151" i="3"/>
  <c r="D152" i="3"/>
  <c r="B153" i="3"/>
  <c r="C152" i="3"/>
  <c r="A152" i="3" s="1"/>
  <c r="E1400" i="28" l="1"/>
  <c r="D1401" i="28"/>
  <c r="C1401" i="28"/>
  <c r="E1400" i="25"/>
  <c r="D1401" i="25"/>
  <c r="C1401" i="25"/>
  <c r="B1402" i="28"/>
  <c r="A1401" i="28"/>
  <c r="B1402" i="25"/>
  <c r="A1401" i="25"/>
  <c r="E1399" i="24"/>
  <c r="B1401" i="24"/>
  <c r="D1400" i="24"/>
  <c r="C1400" i="24"/>
  <c r="A1400" i="24" s="1"/>
  <c r="E152" i="3"/>
  <c r="D153" i="3"/>
  <c r="B154" i="3"/>
  <c r="C153" i="3"/>
  <c r="A153" i="3" s="1"/>
  <c r="E1401" i="28" l="1"/>
  <c r="D1402" i="28"/>
  <c r="C1402" i="28"/>
  <c r="E1401" i="25"/>
  <c r="D1402" i="25"/>
  <c r="C1402" i="25"/>
  <c r="B1403" i="28"/>
  <c r="A1402" i="28"/>
  <c r="A1402" i="25"/>
  <c r="B1403" i="25"/>
  <c r="E1400" i="24"/>
  <c r="B1402" i="24"/>
  <c r="D1401" i="24"/>
  <c r="C1401" i="24"/>
  <c r="A1401" i="24" s="1"/>
  <c r="E153" i="3"/>
  <c r="D154" i="3"/>
  <c r="B155" i="3"/>
  <c r="C154" i="3"/>
  <c r="A154" i="3" s="1"/>
  <c r="E1402" i="28" l="1"/>
  <c r="D1403" i="28"/>
  <c r="C1403" i="28"/>
  <c r="E1402" i="25"/>
  <c r="D1403" i="25"/>
  <c r="C1403" i="25"/>
  <c r="A1403" i="28"/>
  <c r="B1404" i="28"/>
  <c r="A1403" i="25"/>
  <c r="B1404" i="25"/>
  <c r="E1401" i="24"/>
  <c r="B1403" i="24"/>
  <c r="C1402" i="24"/>
  <c r="A1402" i="24" s="1"/>
  <c r="D1402" i="24"/>
  <c r="E154" i="3"/>
  <c r="D155" i="3"/>
  <c r="B156" i="3"/>
  <c r="C155" i="3"/>
  <c r="A155" i="3" s="1"/>
  <c r="E1403" i="28" l="1"/>
  <c r="D1404" i="28"/>
  <c r="C1404" i="28"/>
  <c r="E1403" i="25"/>
  <c r="D1404" i="25"/>
  <c r="C1404" i="25"/>
  <c r="A1404" i="28"/>
  <c r="B1405" i="28"/>
  <c r="B1405" i="25"/>
  <c r="A1404" i="25"/>
  <c r="E1402" i="24"/>
  <c r="B1404" i="24"/>
  <c r="D1403" i="24"/>
  <c r="C1403" i="24"/>
  <c r="A1403" i="24" s="1"/>
  <c r="E155" i="3"/>
  <c r="D156" i="3"/>
  <c r="B157" i="3"/>
  <c r="C156" i="3"/>
  <c r="A156" i="3" s="1"/>
  <c r="E1404" i="28" l="1"/>
  <c r="D1405" i="28"/>
  <c r="C1405" i="28"/>
  <c r="E1404" i="25"/>
  <c r="D1405" i="25"/>
  <c r="C1405" i="25"/>
  <c r="B1406" i="28"/>
  <c r="A1405" i="28"/>
  <c r="B1406" i="25"/>
  <c r="A1405" i="25"/>
  <c r="E1403" i="24"/>
  <c r="B1405" i="24"/>
  <c r="D1404" i="24"/>
  <c r="C1404" i="24"/>
  <c r="A1404" i="24" s="1"/>
  <c r="E156" i="3"/>
  <c r="D157" i="3"/>
  <c r="B158" i="3"/>
  <c r="C157" i="3"/>
  <c r="A157" i="3" s="1"/>
  <c r="E1405" i="28" l="1"/>
  <c r="D1406" i="28"/>
  <c r="C1406" i="28"/>
  <c r="E1405" i="25"/>
  <c r="C1406" i="25"/>
  <c r="D1406" i="25"/>
  <c r="B1407" i="28"/>
  <c r="A1406" i="28"/>
  <c r="A1406" i="25"/>
  <c r="B1407" i="25"/>
  <c r="E1404" i="24"/>
  <c r="B1406" i="24"/>
  <c r="D1405" i="24"/>
  <c r="C1405" i="24"/>
  <c r="A1405" i="24" s="1"/>
  <c r="E157" i="3"/>
  <c r="D158" i="3"/>
  <c r="B159" i="3"/>
  <c r="C158" i="3"/>
  <c r="A158" i="3" s="1"/>
  <c r="E1406" i="28" l="1"/>
  <c r="D1407" i="28"/>
  <c r="C1407" i="28"/>
  <c r="E1406" i="25"/>
  <c r="D1407" i="25"/>
  <c r="C1407" i="25"/>
  <c r="A1407" i="28"/>
  <c r="B1408" i="28"/>
  <c r="A1407" i="25"/>
  <c r="B1408" i="25"/>
  <c r="E1405" i="24"/>
  <c r="B1407" i="24"/>
  <c r="D1406" i="24"/>
  <c r="C1406" i="24"/>
  <c r="A1406" i="24" s="1"/>
  <c r="E158" i="3"/>
  <c r="D159" i="3"/>
  <c r="B160" i="3"/>
  <c r="C159" i="3"/>
  <c r="A159" i="3" s="1"/>
  <c r="E1407" i="28" l="1"/>
  <c r="D1408" i="28"/>
  <c r="C1408" i="28"/>
  <c r="E1407" i="25"/>
  <c r="D1408" i="25"/>
  <c r="C1408" i="25"/>
  <c r="A1408" i="28"/>
  <c r="B1409" i="28"/>
  <c r="B1409" i="25"/>
  <c r="A1408" i="25"/>
  <c r="E1406" i="24"/>
  <c r="B1408" i="24"/>
  <c r="D1407" i="24"/>
  <c r="C1407" i="24"/>
  <c r="A1407" i="24" s="1"/>
  <c r="E159" i="3"/>
  <c r="D160" i="3"/>
  <c r="B161" i="3"/>
  <c r="C160" i="3"/>
  <c r="A160" i="3" s="1"/>
  <c r="E1408" i="28" l="1"/>
  <c r="D1409" i="28"/>
  <c r="C1409" i="28"/>
  <c r="E1408" i="25"/>
  <c r="D1409" i="25"/>
  <c r="C1409" i="25"/>
  <c r="B1410" i="28"/>
  <c r="A1409" i="28"/>
  <c r="B1410" i="25"/>
  <c r="A1409" i="25"/>
  <c r="E1409" i="25" s="1"/>
  <c r="E1407" i="24"/>
  <c r="B1409" i="24"/>
  <c r="D1408" i="24"/>
  <c r="C1408" i="24"/>
  <c r="A1408" i="24" s="1"/>
  <c r="E1408" i="24" s="1"/>
  <c r="E160" i="3"/>
  <c r="D161" i="3"/>
  <c r="B162" i="3"/>
  <c r="C161" i="3"/>
  <c r="A161" i="3" s="1"/>
  <c r="E1409" i="28" l="1"/>
  <c r="D1410" i="28"/>
  <c r="C1410" i="28"/>
  <c r="C1410" i="25"/>
  <c r="D1410" i="25"/>
  <c r="B1411" i="28"/>
  <c r="A1410" i="28"/>
  <c r="A1410" i="25"/>
  <c r="B1411" i="25"/>
  <c r="B1410" i="24"/>
  <c r="D1409" i="24"/>
  <c r="C1409" i="24"/>
  <c r="A1409" i="24" s="1"/>
  <c r="E161" i="3"/>
  <c r="D162" i="3"/>
  <c r="B163" i="3"/>
  <c r="C162" i="3"/>
  <c r="A162" i="3" s="1"/>
  <c r="E1410" i="28" l="1"/>
  <c r="D1411" i="28"/>
  <c r="C1411" i="28"/>
  <c r="E1410" i="25"/>
  <c r="D1411" i="25"/>
  <c r="C1411" i="25"/>
  <c r="A1411" i="28"/>
  <c r="B1412" i="28"/>
  <c r="A1411" i="25"/>
  <c r="B1412" i="25"/>
  <c r="E1409" i="24"/>
  <c r="B1411" i="24"/>
  <c r="D1410" i="24"/>
  <c r="C1410" i="24"/>
  <c r="A1410" i="24" s="1"/>
  <c r="E162" i="3"/>
  <c r="D163" i="3"/>
  <c r="B164" i="3"/>
  <c r="C163" i="3"/>
  <c r="A163" i="3" s="1"/>
  <c r="E1411" i="28" l="1"/>
  <c r="D1412" i="28"/>
  <c r="C1412" i="28"/>
  <c r="E1411" i="25"/>
  <c r="D1412" i="25"/>
  <c r="C1412" i="25"/>
  <c r="A1412" i="28"/>
  <c r="B1413" i="28"/>
  <c r="B1413" i="25"/>
  <c r="A1412" i="25"/>
  <c r="E1412" i="25" s="1"/>
  <c r="E1410" i="24"/>
  <c r="B1412" i="24"/>
  <c r="D1411" i="24"/>
  <c r="C1411" i="24"/>
  <c r="A1411" i="24" s="1"/>
  <c r="E163" i="3"/>
  <c r="D164" i="3"/>
  <c r="B165" i="3"/>
  <c r="C164" i="3"/>
  <c r="A164" i="3" s="1"/>
  <c r="E1412" i="28" l="1"/>
  <c r="D1413" i="28"/>
  <c r="C1413" i="28"/>
  <c r="D1413" i="25"/>
  <c r="C1413" i="25"/>
  <c r="B1414" i="28"/>
  <c r="A1413" i="28"/>
  <c r="B1414" i="25"/>
  <c r="A1413" i="25"/>
  <c r="E1411" i="24"/>
  <c r="B1413" i="24"/>
  <c r="D1412" i="24"/>
  <c r="C1412" i="24"/>
  <c r="A1412" i="24" s="1"/>
  <c r="E164" i="3"/>
  <c r="D165" i="3"/>
  <c r="B166" i="3"/>
  <c r="C165" i="3"/>
  <c r="A165" i="3" s="1"/>
  <c r="E1413" i="28" l="1"/>
  <c r="D1414" i="28"/>
  <c r="C1414" i="28"/>
  <c r="E1413" i="25"/>
  <c r="D1414" i="25"/>
  <c r="C1414" i="25"/>
  <c r="B1415" i="28"/>
  <c r="A1414" i="28"/>
  <c r="A1414" i="25"/>
  <c r="B1415" i="25"/>
  <c r="E1412" i="24"/>
  <c r="B1414" i="24"/>
  <c r="D1413" i="24"/>
  <c r="C1413" i="24"/>
  <c r="A1413" i="24" s="1"/>
  <c r="E165" i="3"/>
  <c r="D166" i="3"/>
  <c r="B167" i="3"/>
  <c r="C166" i="3"/>
  <c r="A166" i="3" s="1"/>
  <c r="E1414" i="28" l="1"/>
  <c r="D1415" i="28"/>
  <c r="C1415" i="28"/>
  <c r="E1414" i="25"/>
  <c r="D1415" i="25"/>
  <c r="C1415" i="25"/>
  <c r="A1415" i="28"/>
  <c r="B1416" i="28"/>
  <c r="A1415" i="25"/>
  <c r="E1415" i="25" s="1"/>
  <c r="B1416" i="25"/>
  <c r="E1413" i="24"/>
  <c r="B1415" i="24"/>
  <c r="D1414" i="24"/>
  <c r="C1414" i="24"/>
  <c r="A1414" i="24" s="1"/>
  <c r="E166" i="3"/>
  <c r="D167" i="3"/>
  <c r="B168" i="3"/>
  <c r="C167" i="3"/>
  <c r="A167" i="3" s="1"/>
  <c r="E1415" i="28" l="1"/>
  <c r="D1416" i="28"/>
  <c r="C1416" i="28"/>
  <c r="D1416" i="25"/>
  <c r="C1416" i="25"/>
  <c r="A1416" i="28"/>
  <c r="B1417" i="28"/>
  <c r="B1417" i="25"/>
  <c r="A1416" i="25"/>
  <c r="E1414" i="24"/>
  <c r="B1416" i="24"/>
  <c r="D1415" i="24"/>
  <c r="C1415" i="24"/>
  <c r="A1415" i="24" s="1"/>
  <c r="E167" i="3"/>
  <c r="D168" i="3"/>
  <c r="B169" i="3"/>
  <c r="C168" i="3"/>
  <c r="A168" i="3" s="1"/>
  <c r="E1416" i="28" l="1"/>
  <c r="D1417" i="28"/>
  <c r="C1417" i="28"/>
  <c r="E1416" i="25"/>
  <c r="D1417" i="25"/>
  <c r="C1417" i="25"/>
  <c r="B1418" i="28"/>
  <c r="A1417" i="28"/>
  <c r="B1418" i="25"/>
  <c r="A1417" i="25"/>
  <c r="E1415" i="24"/>
  <c r="B1417" i="24"/>
  <c r="D1416" i="24"/>
  <c r="C1416" i="24"/>
  <c r="A1416" i="24" s="1"/>
  <c r="E168" i="3"/>
  <c r="D169" i="3"/>
  <c r="B170" i="3"/>
  <c r="C169" i="3"/>
  <c r="A169" i="3" s="1"/>
  <c r="E1417" i="28" l="1"/>
  <c r="D1418" i="28"/>
  <c r="C1418" i="28"/>
  <c r="E1417" i="25"/>
  <c r="D1418" i="25"/>
  <c r="C1418" i="25"/>
  <c r="B1419" i="28"/>
  <c r="A1418" i="28"/>
  <c r="B1419" i="25"/>
  <c r="A1418" i="25"/>
  <c r="E1416" i="24"/>
  <c r="B1418" i="24"/>
  <c r="D1417" i="24"/>
  <c r="C1417" i="24"/>
  <c r="A1417" i="24" s="1"/>
  <c r="E169" i="3"/>
  <c r="D170" i="3"/>
  <c r="B171" i="3"/>
  <c r="C170" i="3"/>
  <c r="A170" i="3" s="1"/>
  <c r="E1418" i="28" l="1"/>
  <c r="D1419" i="28"/>
  <c r="C1419" i="28"/>
  <c r="E1418" i="25"/>
  <c r="D1419" i="25"/>
  <c r="C1419" i="25"/>
  <c r="A1419" i="28"/>
  <c r="B1420" i="28"/>
  <c r="B1420" i="25"/>
  <c r="A1419" i="25"/>
  <c r="E1419" i="25" s="1"/>
  <c r="E1417" i="24"/>
  <c r="B1419" i="24"/>
  <c r="D1418" i="24"/>
  <c r="C1418" i="24"/>
  <c r="A1418" i="24" s="1"/>
  <c r="E170" i="3"/>
  <c r="D171" i="3"/>
  <c r="B172" i="3"/>
  <c r="C171" i="3"/>
  <c r="A171" i="3" s="1"/>
  <c r="E1419" i="28" l="1"/>
  <c r="D1420" i="28"/>
  <c r="C1420" i="28"/>
  <c r="D1420" i="25"/>
  <c r="C1420" i="25"/>
  <c r="A1420" i="28"/>
  <c r="B1421" i="28"/>
  <c r="A1420" i="25"/>
  <c r="B1421" i="25"/>
  <c r="E1418" i="24"/>
  <c r="B1420" i="24"/>
  <c r="D1419" i="24"/>
  <c r="C1419" i="24"/>
  <c r="A1419" i="24" s="1"/>
  <c r="E171" i="3"/>
  <c r="D172" i="3"/>
  <c r="B173" i="3"/>
  <c r="C172" i="3"/>
  <c r="A172" i="3" s="1"/>
  <c r="E1420" i="28" l="1"/>
  <c r="D1421" i="28"/>
  <c r="C1421" i="28"/>
  <c r="E1420" i="25"/>
  <c r="D1421" i="25"/>
  <c r="C1421" i="25"/>
  <c r="B1422" i="28"/>
  <c r="A1421" i="28"/>
  <c r="B1422" i="25"/>
  <c r="A1421" i="25"/>
  <c r="E1421" i="25" s="1"/>
  <c r="E1419" i="24"/>
  <c r="B1421" i="24"/>
  <c r="D1420" i="24"/>
  <c r="C1420" i="24"/>
  <c r="A1420" i="24" s="1"/>
  <c r="E172" i="3"/>
  <c r="D173" i="3"/>
  <c r="B174" i="3"/>
  <c r="C173" i="3"/>
  <c r="A173" i="3" s="1"/>
  <c r="E1421" i="28" l="1"/>
  <c r="D1422" i="28"/>
  <c r="C1422" i="28"/>
  <c r="C1422" i="25"/>
  <c r="D1422" i="25"/>
  <c r="B1423" i="28"/>
  <c r="A1422" i="28"/>
  <c r="B1423" i="25"/>
  <c r="A1422" i="25"/>
  <c r="E1422" i="25" s="1"/>
  <c r="E1420" i="24"/>
  <c r="B1422" i="24"/>
  <c r="D1421" i="24"/>
  <c r="C1421" i="24"/>
  <c r="A1421" i="24" s="1"/>
  <c r="E173" i="3"/>
  <c r="D174" i="3"/>
  <c r="B175" i="3"/>
  <c r="C174" i="3"/>
  <c r="A174" i="3" s="1"/>
  <c r="E1422" i="28" l="1"/>
  <c r="D1423" i="28"/>
  <c r="C1423" i="28"/>
  <c r="D1423" i="25"/>
  <c r="C1423" i="25"/>
  <c r="A1423" i="28"/>
  <c r="B1424" i="28"/>
  <c r="B1424" i="25"/>
  <c r="A1423" i="25"/>
  <c r="E1421" i="24"/>
  <c r="B1423" i="24"/>
  <c r="D1422" i="24"/>
  <c r="C1422" i="24"/>
  <c r="A1422" i="24" s="1"/>
  <c r="E174" i="3"/>
  <c r="D175" i="3"/>
  <c r="B176" i="3"/>
  <c r="C175" i="3"/>
  <c r="A175" i="3" s="1"/>
  <c r="E1423" i="28" l="1"/>
  <c r="D1424" i="28"/>
  <c r="C1424" i="28"/>
  <c r="E1423" i="25"/>
  <c r="D1424" i="25"/>
  <c r="C1424" i="25"/>
  <c r="A1424" i="28"/>
  <c r="B1425" i="28"/>
  <c r="A1424" i="25"/>
  <c r="E1424" i="25" s="1"/>
  <c r="B1425" i="25"/>
  <c r="E1422" i="24"/>
  <c r="B1424" i="24"/>
  <c r="D1423" i="24"/>
  <c r="C1423" i="24"/>
  <c r="A1423" i="24" s="1"/>
  <c r="E175" i="3"/>
  <c r="D176" i="3"/>
  <c r="B177" i="3"/>
  <c r="C176" i="3"/>
  <c r="A176" i="3" s="1"/>
  <c r="E1424" i="28" l="1"/>
  <c r="D1425" i="28"/>
  <c r="C1425" i="28"/>
  <c r="D1425" i="25"/>
  <c r="C1425" i="25"/>
  <c r="B1426" i="28"/>
  <c r="A1425" i="28"/>
  <c r="A1425" i="25"/>
  <c r="B1426" i="25"/>
  <c r="E1423" i="24"/>
  <c r="B1425" i="24"/>
  <c r="D1424" i="24"/>
  <c r="C1424" i="24"/>
  <c r="A1424" i="24" s="1"/>
  <c r="E176" i="3"/>
  <c r="D177" i="3"/>
  <c r="B178" i="3"/>
  <c r="C177" i="3"/>
  <c r="A177" i="3" s="1"/>
  <c r="E1425" i="28" l="1"/>
  <c r="D1426" i="28"/>
  <c r="C1426" i="28"/>
  <c r="E1425" i="25"/>
  <c r="C1426" i="25"/>
  <c r="D1426" i="25"/>
  <c r="B1427" i="28"/>
  <c r="A1426" i="28"/>
  <c r="B1427" i="25"/>
  <c r="A1426" i="25"/>
  <c r="E1424" i="24"/>
  <c r="B1426" i="24"/>
  <c r="D1425" i="24"/>
  <c r="C1425" i="24"/>
  <c r="A1425" i="24" s="1"/>
  <c r="E177" i="3"/>
  <c r="D178" i="3"/>
  <c r="B179" i="3"/>
  <c r="C178" i="3"/>
  <c r="A178" i="3" s="1"/>
  <c r="E1426" i="28" l="1"/>
  <c r="D1427" i="28"/>
  <c r="C1427" i="28"/>
  <c r="E1426" i="25"/>
  <c r="D1427" i="25"/>
  <c r="C1427" i="25"/>
  <c r="A1427" i="28"/>
  <c r="E1427" i="28" s="1"/>
  <c r="B1428" i="28"/>
  <c r="B1428" i="25"/>
  <c r="A1427" i="25"/>
  <c r="E1427" i="25" s="1"/>
  <c r="E1425" i="24"/>
  <c r="B1427" i="24"/>
  <c r="D1426" i="24"/>
  <c r="C1426" i="24"/>
  <c r="A1426" i="24" s="1"/>
  <c r="E178" i="3"/>
  <c r="D179" i="3"/>
  <c r="B180" i="3"/>
  <c r="C179" i="3"/>
  <c r="A179" i="3" s="1"/>
  <c r="D1428" i="28" l="1"/>
  <c r="C1428" i="28"/>
  <c r="D1428" i="25"/>
  <c r="C1428" i="25"/>
  <c r="A1428" i="28"/>
  <c r="B1429" i="28"/>
  <c r="A1428" i="25"/>
  <c r="B1429" i="25"/>
  <c r="E1426" i="24"/>
  <c r="B1428" i="24"/>
  <c r="D1427" i="24"/>
  <c r="C1427" i="24"/>
  <c r="A1427" i="24" s="1"/>
  <c r="E179" i="3"/>
  <c r="D180" i="3"/>
  <c r="B181" i="3"/>
  <c r="C180" i="3"/>
  <c r="A180" i="3" s="1"/>
  <c r="E1428" i="28" l="1"/>
  <c r="D1429" i="28"/>
  <c r="C1429" i="28"/>
  <c r="E1428" i="25"/>
  <c r="D1429" i="25"/>
  <c r="C1429" i="25"/>
  <c r="B1430" i="28"/>
  <c r="A1429" i="28"/>
  <c r="A1429" i="25"/>
  <c r="B1430" i="25"/>
  <c r="E1427" i="24"/>
  <c r="B1429" i="24"/>
  <c r="D1428" i="24"/>
  <c r="C1428" i="24"/>
  <c r="A1428" i="24" s="1"/>
  <c r="E180" i="3"/>
  <c r="D181" i="3"/>
  <c r="B182" i="3"/>
  <c r="C181" i="3"/>
  <c r="A181" i="3" s="1"/>
  <c r="E1429" i="28" l="1"/>
  <c r="D1430" i="28"/>
  <c r="C1430" i="28"/>
  <c r="E1429" i="25"/>
  <c r="D1430" i="25"/>
  <c r="C1430" i="25"/>
  <c r="B1431" i="28"/>
  <c r="A1430" i="28"/>
  <c r="B1431" i="25"/>
  <c r="A1430" i="25"/>
  <c r="E1428" i="24"/>
  <c r="B1430" i="24"/>
  <c r="D1429" i="24"/>
  <c r="C1429" i="24"/>
  <c r="A1429" i="24" s="1"/>
  <c r="E181" i="3"/>
  <c r="D182" i="3"/>
  <c r="B183" i="3"/>
  <c r="C182" i="3"/>
  <c r="A182" i="3" s="1"/>
  <c r="E1430" i="28" l="1"/>
  <c r="D1431" i="28"/>
  <c r="C1431" i="28"/>
  <c r="E1430" i="25"/>
  <c r="D1431" i="25"/>
  <c r="C1431" i="25"/>
  <c r="A1431" i="28"/>
  <c r="B1432" i="28"/>
  <c r="B1432" i="25"/>
  <c r="A1431" i="25"/>
  <c r="E1429" i="24"/>
  <c r="B1431" i="24"/>
  <c r="D1430" i="24"/>
  <c r="C1430" i="24"/>
  <c r="A1430" i="24" s="1"/>
  <c r="E182" i="3"/>
  <c r="D183" i="3"/>
  <c r="B184" i="3"/>
  <c r="C183" i="3"/>
  <c r="A183" i="3" s="1"/>
  <c r="E1431" i="28" l="1"/>
  <c r="D1432" i="28"/>
  <c r="C1432" i="28"/>
  <c r="E1431" i="25"/>
  <c r="D1432" i="25"/>
  <c r="C1432" i="25"/>
  <c r="A1432" i="28"/>
  <c r="B1433" i="28"/>
  <c r="A1432" i="25"/>
  <c r="B1433" i="25"/>
  <c r="E1430" i="24"/>
  <c r="B1432" i="24"/>
  <c r="D1431" i="24"/>
  <c r="C1431" i="24"/>
  <c r="A1431" i="24" s="1"/>
  <c r="E183" i="3"/>
  <c r="D184" i="3"/>
  <c r="B185" i="3"/>
  <c r="C184" i="3"/>
  <c r="A184" i="3" s="1"/>
  <c r="E1432" i="28" l="1"/>
  <c r="D1433" i="28"/>
  <c r="C1433" i="28"/>
  <c r="E1432" i="25"/>
  <c r="D1433" i="25"/>
  <c r="C1433" i="25"/>
  <c r="B1434" i="28"/>
  <c r="A1433" i="28"/>
  <c r="A1433" i="25"/>
  <c r="B1434" i="25"/>
  <c r="E1431" i="24"/>
  <c r="B1433" i="24"/>
  <c r="D1432" i="24"/>
  <c r="C1432" i="24"/>
  <c r="A1432" i="24" s="1"/>
  <c r="E184" i="3"/>
  <c r="D185" i="3"/>
  <c r="B186" i="3"/>
  <c r="C185" i="3"/>
  <c r="A185" i="3" s="1"/>
  <c r="E1433" i="28" l="1"/>
  <c r="D1434" i="28"/>
  <c r="C1434" i="28"/>
  <c r="E1433" i="25"/>
  <c r="D1434" i="25"/>
  <c r="C1434" i="25"/>
  <c r="B1435" i="28"/>
  <c r="A1434" i="28"/>
  <c r="B1435" i="25"/>
  <c r="A1434" i="25"/>
  <c r="E1432" i="24"/>
  <c r="B1434" i="24"/>
  <c r="D1433" i="24"/>
  <c r="C1433" i="24"/>
  <c r="A1433" i="24" s="1"/>
  <c r="E185" i="3"/>
  <c r="D186" i="3"/>
  <c r="B187" i="3"/>
  <c r="C186" i="3"/>
  <c r="A186" i="3" s="1"/>
  <c r="E1434" i="28" l="1"/>
  <c r="D1435" i="28"/>
  <c r="C1435" i="28"/>
  <c r="E1434" i="25"/>
  <c r="D1435" i="25"/>
  <c r="C1435" i="25"/>
  <c r="A1435" i="28"/>
  <c r="E1435" i="28" s="1"/>
  <c r="B1436" i="28"/>
  <c r="B1436" i="25"/>
  <c r="A1435" i="25"/>
  <c r="E1433" i="24"/>
  <c r="B1435" i="24"/>
  <c r="D1434" i="24"/>
  <c r="C1434" i="24"/>
  <c r="A1434" i="24" s="1"/>
  <c r="E186" i="3"/>
  <c r="D187" i="3"/>
  <c r="B188" i="3"/>
  <c r="C187" i="3"/>
  <c r="A187" i="3" s="1"/>
  <c r="D1436" i="28" l="1"/>
  <c r="C1436" i="28"/>
  <c r="E1435" i="25"/>
  <c r="D1436" i="25"/>
  <c r="C1436" i="25"/>
  <c r="A1436" i="28"/>
  <c r="B1437" i="28"/>
  <c r="A1436" i="25"/>
  <c r="B1437" i="25"/>
  <c r="E1434" i="24"/>
  <c r="B1436" i="24"/>
  <c r="D1435" i="24"/>
  <c r="C1435" i="24"/>
  <c r="A1435" i="24" s="1"/>
  <c r="E187" i="3"/>
  <c r="D188" i="3"/>
  <c r="B189" i="3"/>
  <c r="C188" i="3"/>
  <c r="A188" i="3" s="1"/>
  <c r="E1436" i="28" l="1"/>
  <c r="D1437" i="28"/>
  <c r="C1437" i="28"/>
  <c r="E1436" i="25"/>
  <c r="D1437" i="25"/>
  <c r="C1437" i="25"/>
  <c r="B1438" i="28"/>
  <c r="A1437" i="28"/>
  <c r="E1437" i="28" s="1"/>
  <c r="A1437" i="25"/>
  <c r="B1438" i="25"/>
  <c r="E1435" i="24"/>
  <c r="B1437" i="24"/>
  <c r="D1436" i="24"/>
  <c r="C1436" i="24"/>
  <c r="A1436" i="24" s="1"/>
  <c r="E188" i="3"/>
  <c r="D189" i="3"/>
  <c r="B190" i="3"/>
  <c r="C189" i="3"/>
  <c r="A189" i="3" s="1"/>
  <c r="D1438" i="28" l="1"/>
  <c r="C1438" i="28"/>
  <c r="E1437" i="25"/>
  <c r="C1438" i="25"/>
  <c r="D1438" i="25"/>
  <c r="B1439" i="28"/>
  <c r="A1438" i="28"/>
  <c r="B1439" i="25"/>
  <c r="A1438" i="25"/>
  <c r="E1436" i="24"/>
  <c r="B1438" i="24"/>
  <c r="D1437" i="24"/>
  <c r="C1437" i="24"/>
  <c r="A1437" i="24" s="1"/>
  <c r="E189" i="3"/>
  <c r="D190" i="3"/>
  <c r="B191" i="3"/>
  <c r="C190" i="3"/>
  <c r="A190" i="3" s="1"/>
  <c r="E1438" i="28" l="1"/>
  <c r="D1439" i="28"/>
  <c r="C1439" i="28"/>
  <c r="E1438" i="25"/>
  <c r="D1439" i="25"/>
  <c r="C1439" i="25"/>
  <c r="A1439" i="28"/>
  <c r="E1439" i="28" s="1"/>
  <c r="B1440" i="28"/>
  <c r="B1440" i="25"/>
  <c r="A1439" i="25"/>
  <c r="E1437" i="24"/>
  <c r="B1439" i="24"/>
  <c r="D1438" i="24"/>
  <c r="C1438" i="24"/>
  <c r="A1438" i="24" s="1"/>
  <c r="E190" i="3"/>
  <c r="D191" i="3"/>
  <c r="B192" i="3"/>
  <c r="C191" i="3"/>
  <c r="A191" i="3" s="1"/>
  <c r="D1440" i="28" l="1"/>
  <c r="C1440" i="28"/>
  <c r="E1439" i="25"/>
  <c r="D1440" i="25"/>
  <c r="C1440" i="25"/>
  <c r="A1440" i="28"/>
  <c r="B1441" i="28"/>
  <c r="A1440" i="25"/>
  <c r="B1441" i="25"/>
  <c r="E1438" i="24"/>
  <c r="B1440" i="24"/>
  <c r="D1439" i="24"/>
  <c r="C1439" i="24"/>
  <c r="A1439" i="24" s="1"/>
  <c r="E191" i="3"/>
  <c r="D192" i="3"/>
  <c r="B193" i="3"/>
  <c r="C192" i="3"/>
  <c r="A192" i="3" s="1"/>
  <c r="E1440" i="28" l="1"/>
  <c r="D1441" i="28"/>
  <c r="C1441" i="28"/>
  <c r="E1440" i="25"/>
  <c r="D1441" i="25"/>
  <c r="C1441" i="25"/>
  <c r="B1442" i="28"/>
  <c r="A1441" i="28"/>
  <c r="E1441" i="28" s="1"/>
  <c r="A1441" i="25"/>
  <c r="E1441" i="25" s="1"/>
  <c r="B1442" i="25"/>
  <c r="E1439" i="24"/>
  <c r="B1441" i="24"/>
  <c r="D1440" i="24"/>
  <c r="C1440" i="24"/>
  <c r="A1440" i="24" s="1"/>
  <c r="E192" i="3"/>
  <c r="D193" i="3"/>
  <c r="B194" i="3"/>
  <c r="C193" i="3"/>
  <c r="A193" i="3" s="1"/>
  <c r="D1442" i="28" l="1"/>
  <c r="C1442" i="28"/>
  <c r="C1442" i="25"/>
  <c r="D1442" i="25"/>
  <c r="B1443" i="28"/>
  <c r="A1442" i="28"/>
  <c r="B1443" i="25"/>
  <c r="A1442" i="25"/>
  <c r="E1440" i="24"/>
  <c r="B1442" i="24"/>
  <c r="D1441" i="24"/>
  <c r="C1441" i="24"/>
  <c r="A1441" i="24" s="1"/>
  <c r="E193" i="3"/>
  <c r="D194" i="3"/>
  <c r="B195" i="3"/>
  <c r="C194" i="3"/>
  <c r="A194" i="3" s="1"/>
  <c r="E1442" i="28" l="1"/>
  <c r="D1443" i="28"/>
  <c r="C1443" i="28"/>
  <c r="E1442" i="25"/>
  <c r="D1443" i="25"/>
  <c r="C1443" i="25"/>
  <c r="A1443" i="28"/>
  <c r="B1444" i="28"/>
  <c r="B1444" i="25"/>
  <c r="A1443" i="25"/>
  <c r="E1443" i="25" s="1"/>
  <c r="E1441" i="24"/>
  <c r="B1443" i="24"/>
  <c r="D1442" i="24"/>
  <c r="C1442" i="24"/>
  <c r="A1442" i="24" s="1"/>
  <c r="E194" i="3"/>
  <c r="D195" i="3"/>
  <c r="B196" i="3"/>
  <c r="C195" i="3"/>
  <c r="A195" i="3" s="1"/>
  <c r="E1443" i="28" l="1"/>
  <c r="D1444" i="28"/>
  <c r="C1444" i="28"/>
  <c r="D1444" i="25"/>
  <c r="C1444" i="25"/>
  <c r="A1444" i="28"/>
  <c r="B1445" i="28"/>
  <c r="A1444" i="25"/>
  <c r="B1445" i="25"/>
  <c r="E1442" i="24"/>
  <c r="B1444" i="24"/>
  <c r="D1443" i="24"/>
  <c r="C1443" i="24"/>
  <c r="A1443" i="24" s="1"/>
  <c r="E195" i="3"/>
  <c r="D196" i="3"/>
  <c r="B197" i="3"/>
  <c r="C196" i="3"/>
  <c r="A196" i="3" s="1"/>
  <c r="E1444" i="28" l="1"/>
  <c r="D1445" i="28"/>
  <c r="C1445" i="28"/>
  <c r="E1444" i="25"/>
  <c r="D1445" i="25"/>
  <c r="C1445" i="25"/>
  <c r="B1446" i="28"/>
  <c r="A1445" i="28"/>
  <c r="E1445" i="28" s="1"/>
  <c r="A1445" i="25"/>
  <c r="B1446" i="25"/>
  <c r="E1443" i="24"/>
  <c r="B1445" i="24"/>
  <c r="D1444" i="24"/>
  <c r="C1444" i="24"/>
  <c r="A1444" i="24" s="1"/>
  <c r="E196" i="3"/>
  <c r="D197" i="3"/>
  <c r="B198" i="3"/>
  <c r="C197" i="3"/>
  <c r="A197" i="3" s="1"/>
  <c r="D1446" i="28" l="1"/>
  <c r="C1446" i="28"/>
  <c r="E1445" i="25"/>
  <c r="D1446" i="25"/>
  <c r="C1446" i="25"/>
  <c r="B1447" i="28"/>
  <c r="A1446" i="28"/>
  <c r="B1447" i="25"/>
  <c r="A1446" i="25"/>
  <c r="E1444" i="24"/>
  <c r="B1446" i="24"/>
  <c r="D1445" i="24"/>
  <c r="C1445" i="24"/>
  <c r="A1445" i="24" s="1"/>
  <c r="E197" i="3"/>
  <c r="D198" i="3"/>
  <c r="B199" i="3"/>
  <c r="C198" i="3"/>
  <c r="A198" i="3" s="1"/>
  <c r="E1446" i="28" l="1"/>
  <c r="D1447" i="28"/>
  <c r="C1447" i="28"/>
  <c r="E1446" i="25"/>
  <c r="D1447" i="25"/>
  <c r="C1447" i="25"/>
  <c r="A1447" i="28"/>
  <c r="B1448" i="28"/>
  <c r="B1448" i="25"/>
  <c r="A1447" i="25"/>
  <c r="E1445" i="24"/>
  <c r="B1447" i="24"/>
  <c r="D1446" i="24"/>
  <c r="C1446" i="24"/>
  <c r="A1446" i="24" s="1"/>
  <c r="E198" i="3"/>
  <c r="D199" i="3"/>
  <c r="B200" i="3"/>
  <c r="C199" i="3"/>
  <c r="A199" i="3" s="1"/>
  <c r="E1447" i="28" l="1"/>
  <c r="D1448" i="28"/>
  <c r="C1448" i="28"/>
  <c r="E1447" i="25"/>
  <c r="D1448" i="25"/>
  <c r="C1448" i="25"/>
  <c r="A1448" i="28"/>
  <c r="B1449" i="28"/>
  <c r="A1448" i="25"/>
  <c r="B1449" i="25"/>
  <c r="E1446" i="24"/>
  <c r="B1448" i="24"/>
  <c r="D1447" i="24"/>
  <c r="C1447" i="24"/>
  <c r="A1447" i="24" s="1"/>
  <c r="E199" i="3"/>
  <c r="D200" i="3"/>
  <c r="B201" i="3"/>
  <c r="C200" i="3"/>
  <c r="A200" i="3" s="1"/>
  <c r="E1448" i="28" l="1"/>
  <c r="D1449" i="28"/>
  <c r="C1449" i="28"/>
  <c r="E1448" i="25"/>
  <c r="D1449" i="25"/>
  <c r="C1449" i="25"/>
  <c r="B1450" i="28"/>
  <c r="A1449" i="28"/>
  <c r="A1449" i="25"/>
  <c r="B1450" i="25"/>
  <c r="E1447" i="24"/>
  <c r="B1449" i="24"/>
  <c r="D1448" i="24"/>
  <c r="C1448" i="24"/>
  <c r="A1448" i="24" s="1"/>
  <c r="E1448" i="24" s="1"/>
  <c r="E200" i="3"/>
  <c r="D201" i="3"/>
  <c r="B202" i="3"/>
  <c r="C201" i="3"/>
  <c r="A201" i="3" s="1"/>
  <c r="E1449" i="28" l="1"/>
  <c r="D1450" i="28"/>
  <c r="C1450" i="28"/>
  <c r="E1449" i="25"/>
  <c r="D1450" i="25"/>
  <c r="C1450" i="25"/>
  <c r="B1451" i="28"/>
  <c r="A1450" i="28"/>
  <c r="B1451" i="25"/>
  <c r="A1450" i="25"/>
  <c r="B1450" i="24"/>
  <c r="D1449" i="24"/>
  <c r="C1449" i="24"/>
  <c r="A1449" i="24" s="1"/>
  <c r="E1449" i="24" s="1"/>
  <c r="E201" i="3"/>
  <c r="D202" i="3"/>
  <c r="B203" i="3"/>
  <c r="C202" i="3"/>
  <c r="A202" i="3" s="1"/>
  <c r="E1450" i="28" l="1"/>
  <c r="D1451" i="28"/>
  <c r="C1451" i="28"/>
  <c r="E1450" i="25"/>
  <c r="D1451" i="25"/>
  <c r="C1451" i="25"/>
  <c r="A1451" i="28"/>
  <c r="B1452" i="28"/>
  <c r="B1452" i="25"/>
  <c r="A1451" i="25"/>
  <c r="B1451" i="24"/>
  <c r="D1450" i="24"/>
  <c r="C1450" i="24"/>
  <c r="A1450" i="24" s="1"/>
  <c r="E202" i="3"/>
  <c r="D203" i="3"/>
  <c r="B204" i="3"/>
  <c r="C203" i="3"/>
  <c r="A203" i="3" s="1"/>
  <c r="E1451" i="28" l="1"/>
  <c r="D1452" i="28"/>
  <c r="C1452" i="28"/>
  <c r="E1451" i="25"/>
  <c r="D1452" i="25"/>
  <c r="C1452" i="25"/>
  <c r="A1452" i="28"/>
  <c r="E1452" i="28" s="1"/>
  <c r="B1453" i="28"/>
  <c r="A1452" i="25"/>
  <c r="B1453" i="25"/>
  <c r="E1450" i="24"/>
  <c r="B1452" i="24"/>
  <c r="D1451" i="24"/>
  <c r="C1451" i="24"/>
  <c r="A1451" i="24" s="1"/>
  <c r="E1451" i="24" s="1"/>
  <c r="E203" i="3"/>
  <c r="D204" i="3"/>
  <c r="B205" i="3"/>
  <c r="C204" i="3"/>
  <c r="A204" i="3" s="1"/>
  <c r="D1453" i="28" l="1"/>
  <c r="C1453" i="28"/>
  <c r="E1452" i="25"/>
  <c r="D1453" i="25"/>
  <c r="C1453" i="25"/>
  <c r="B1454" i="28"/>
  <c r="A1453" i="28"/>
  <c r="A1453" i="25"/>
  <c r="B1454" i="25"/>
  <c r="B1453" i="24"/>
  <c r="D1452" i="24"/>
  <c r="C1452" i="24"/>
  <c r="A1452" i="24" s="1"/>
  <c r="E204" i="3"/>
  <c r="D205" i="3"/>
  <c r="B206" i="3"/>
  <c r="C205" i="3"/>
  <c r="A205" i="3" s="1"/>
  <c r="E1453" i="28" l="1"/>
  <c r="D1454" i="28"/>
  <c r="C1454" i="28"/>
  <c r="E1453" i="25"/>
  <c r="C1454" i="25"/>
  <c r="D1454" i="25"/>
  <c r="B1455" i="28"/>
  <c r="A1454" i="28"/>
  <c r="B1455" i="25"/>
  <c r="A1454" i="25"/>
  <c r="E1454" i="25" s="1"/>
  <c r="E1452" i="24"/>
  <c r="B1454" i="24"/>
  <c r="D1453" i="24"/>
  <c r="C1453" i="24"/>
  <c r="A1453" i="24" s="1"/>
  <c r="E205" i="3"/>
  <c r="D206" i="3"/>
  <c r="B207" i="3"/>
  <c r="C206" i="3"/>
  <c r="A206" i="3" s="1"/>
  <c r="E1454" i="28" l="1"/>
  <c r="D1455" i="28"/>
  <c r="C1455" i="28"/>
  <c r="D1455" i="25"/>
  <c r="C1455" i="25"/>
  <c r="A1455" i="28"/>
  <c r="B1456" i="28"/>
  <c r="B1456" i="25"/>
  <c r="A1455" i="25"/>
  <c r="E1455" i="25" s="1"/>
  <c r="E1453" i="24"/>
  <c r="B1455" i="24"/>
  <c r="D1454" i="24"/>
  <c r="C1454" i="24"/>
  <c r="A1454" i="24" s="1"/>
  <c r="E206" i="3"/>
  <c r="D207" i="3"/>
  <c r="B208" i="3"/>
  <c r="C207" i="3"/>
  <c r="A207" i="3" s="1"/>
  <c r="E1455" i="28" l="1"/>
  <c r="D1456" i="28"/>
  <c r="C1456" i="28"/>
  <c r="D1456" i="25"/>
  <c r="C1456" i="25"/>
  <c r="B1457" i="28"/>
  <c r="A1456" i="28"/>
  <c r="A1456" i="25"/>
  <c r="B1457" i="25"/>
  <c r="E1454" i="24"/>
  <c r="B1456" i="24"/>
  <c r="D1455" i="24"/>
  <c r="C1455" i="24"/>
  <c r="A1455" i="24" s="1"/>
  <c r="E207" i="3"/>
  <c r="D208" i="3"/>
  <c r="B209" i="3"/>
  <c r="C208" i="3"/>
  <c r="A208" i="3" s="1"/>
  <c r="E1456" i="28" l="1"/>
  <c r="D1457" i="28"/>
  <c r="C1457" i="28"/>
  <c r="E1456" i="25"/>
  <c r="D1457" i="25"/>
  <c r="C1457" i="25"/>
  <c r="A1457" i="28"/>
  <c r="B1458" i="28"/>
  <c r="A1457" i="25"/>
  <c r="E1457" i="25" s="1"/>
  <c r="B1458" i="25"/>
  <c r="E1455" i="24"/>
  <c r="B1457" i="24"/>
  <c r="D1456" i="24"/>
  <c r="C1456" i="24"/>
  <c r="A1456" i="24" s="1"/>
  <c r="E208" i="3"/>
  <c r="D209" i="3"/>
  <c r="B210" i="3"/>
  <c r="C209" i="3"/>
  <c r="A209" i="3" s="1"/>
  <c r="E1457" i="28" l="1"/>
  <c r="D1458" i="28"/>
  <c r="C1458" i="28"/>
  <c r="C1458" i="25"/>
  <c r="D1458" i="25"/>
  <c r="A1458" i="28"/>
  <c r="B1459" i="28"/>
  <c r="B1459" i="25"/>
  <c r="A1458" i="25"/>
  <c r="E1456" i="24"/>
  <c r="B1458" i="24"/>
  <c r="D1457" i="24"/>
  <c r="C1457" i="24"/>
  <c r="A1457" i="24" s="1"/>
  <c r="E209" i="3"/>
  <c r="D210" i="3"/>
  <c r="B211" i="3"/>
  <c r="C210" i="3"/>
  <c r="A210" i="3" s="1"/>
  <c r="E1458" i="28" l="1"/>
  <c r="D1459" i="28"/>
  <c r="C1459" i="28"/>
  <c r="E1458" i="25"/>
  <c r="D1459" i="25"/>
  <c r="C1459" i="25"/>
  <c r="A1459" i="28"/>
  <c r="E1459" i="28" s="1"/>
  <c r="B1460" i="28"/>
  <c r="B1460" i="25"/>
  <c r="A1459" i="25"/>
  <c r="E1457" i="24"/>
  <c r="B1459" i="24"/>
  <c r="D1458" i="24"/>
  <c r="C1458" i="24"/>
  <c r="A1458" i="24" s="1"/>
  <c r="E210" i="3"/>
  <c r="D211" i="3"/>
  <c r="B212" i="3"/>
  <c r="C211" i="3"/>
  <c r="A211" i="3" s="1"/>
  <c r="D1460" i="28" l="1"/>
  <c r="C1460" i="28"/>
  <c r="E1459" i="25"/>
  <c r="D1460" i="25"/>
  <c r="C1460" i="25"/>
  <c r="B1461" i="28"/>
  <c r="A1460" i="28"/>
  <c r="A1460" i="25"/>
  <c r="B1461" i="25"/>
  <c r="E1458" i="24"/>
  <c r="B1460" i="24"/>
  <c r="D1459" i="24"/>
  <c r="C1459" i="24"/>
  <c r="A1459" i="24" s="1"/>
  <c r="E211" i="3"/>
  <c r="D212" i="3"/>
  <c r="B213" i="3"/>
  <c r="C212" i="3"/>
  <c r="A212" i="3" s="1"/>
  <c r="E1460" i="28" l="1"/>
  <c r="D1461" i="28"/>
  <c r="C1461" i="28"/>
  <c r="E1460" i="25"/>
  <c r="D1461" i="25"/>
  <c r="C1461" i="25"/>
  <c r="B1462" i="28"/>
  <c r="A1461" i="28"/>
  <c r="A1461" i="25"/>
  <c r="B1462" i="25"/>
  <c r="E1459" i="24"/>
  <c r="B1461" i="24"/>
  <c r="D1460" i="24"/>
  <c r="C1460" i="24"/>
  <c r="A1460" i="24" s="1"/>
  <c r="E212" i="3"/>
  <c r="D213" i="3"/>
  <c r="B214" i="3"/>
  <c r="C213" i="3"/>
  <c r="A213" i="3" s="1"/>
  <c r="E1461" i="28" l="1"/>
  <c r="D1462" i="28"/>
  <c r="C1462" i="28"/>
  <c r="E1461" i="25"/>
  <c r="D1462" i="25"/>
  <c r="C1462" i="25"/>
  <c r="A1462" i="28"/>
  <c r="B1463" i="28"/>
  <c r="B1463" i="25"/>
  <c r="A1462" i="25"/>
  <c r="E1460" i="24"/>
  <c r="B1462" i="24"/>
  <c r="D1461" i="24"/>
  <c r="C1461" i="24"/>
  <c r="A1461" i="24" s="1"/>
  <c r="E213" i="3"/>
  <c r="D214" i="3"/>
  <c r="B215" i="3"/>
  <c r="C214" i="3"/>
  <c r="A214" i="3" s="1"/>
  <c r="E1462" i="28" l="1"/>
  <c r="D1463" i="28"/>
  <c r="C1463" i="28"/>
  <c r="E1462" i="25"/>
  <c r="D1463" i="25"/>
  <c r="C1463" i="25"/>
  <c r="A1463" i="28"/>
  <c r="B1464" i="28"/>
  <c r="B1464" i="25"/>
  <c r="A1463" i="25"/>
  <c r="E1461" i="24"/>
  <c r="B1463" i="24"/>
  <c r="D1462" i="24"/>
  <c r="C1462" i="24"/>
  <c r="A1462" i="24" s="1"/>
  <c r="E214" i="3"/>
  <c r="D215" i="3"/>
  <c r="B216" i="3"/>
  <c r="C215" i="3"/>
  <c r="A215" i="3" s="1"/>
  <c r="E1463" i="28" l="1"/>
  <c r="D1464" i="28"/>
  <c r="C1464" i="28"/>
  <c r="E1463" i="25"/>
  <c r="D1464" i="25"/>
  <c r="C1464" i="25"/>
  <c r="B1465" i="28"/>
  <c r="A1464" i="28"/>
  <c r="A1464" i="25"/>
  <c r="B1465" i="25"/>
  <c r="E1462" i="24"/>
  <c r="B1464" i="24"/>
  <c r="D1463" i="24"/>
  <c r="C1463" i="24"/>
  <c r="A1463" i="24" s="1"/>
  <c r="E215" i="3"/>
  <c r="D216" i="3"/>
  <c r="B217" i="3"/>
  <c r="C216" i="3"/>
  <c r="A216" i="3" s="1"/>
  <c r="E1464" i="28" l="1"/>
  <c r="D1465" i="28"/>
  <c r="C1465" i="28"/>
  <c r="E1464" i="25"/>
  <c r="D1465" i="25"/>
  <c r="C1465" i="25"/>
  <c r="B1466" i="28"/>
  <c r="A1465" i="28"/>
  <c r="A1465" i="25"/>
  <c r="B1466" i="25"/>
  <c r="E1463" i="24"/>
  <c r="B1465" i="24"/>
  <c r="D1464" i="24"/>
  <c r="C1464" i="24"/>
  <c r="A1464" i="24" s="1"/>
  <c r="E216" i="3"/>
  <c r="D217" i="3"/>
  <c r="B218" i="3"/>
  <c r="C217" i="3"/>
  <c r="A217" i="3" s="1"/>
  <c r="E1465" i="28" l="1"/>
  <c r="D1466" i="28"/>
  <c r="C1466" i="28"/>
  <c r="E1465" i="25"/>
  <c r="D1466" i="25"/>
  <c r="C1466" i="25"/>
  <c r="A1466" i="28"/>
  <c r="B1467" i="28"/>
  <c r="B1467" i="25"/>
  <c r="A1466" i="25"/>
  <c r="E1464" i="24"/>
  <c r="B1466" i="24"/>
  <c r="D1465" i="24"/>
  <c r="C1465" i="24"/>
  <c r="A1465" i="24" s="1"/>
  <c r="E217" i="3"/>
  <c r="D218" i="3"/>
  <c r="B219" i="3"/>
  <c r="C218" i="3"/>
  <c r="A218" i="3" s="1"/>
  <c r="E1466" i="28" l="1"/>
  <c r="D1467" i="28"/>
  <c r="C1467" i="28"/>
  <c r="E1466" i="25"/>
  <c r="D1467" i="25"/>
  <c r="C1467" i="25"/>
  <c r="A1467" i="28"/>
  <c r="E1467" i="28" s="1"/>
  <c r="B1468" i="28"/>
  <c r="B1468" i="25"/>
  <c r="A1467" i="25"/>
  <c r="E1465" i="24"/>
  <c r="B1467" i="24"/>
  <c r="D1466" i="24"/>
  <c r="C1466" i="24"/>
  <c r="A1466" i="24" s="1"/>
  <c r="E218" i="3"/>
  <c r="D219" i="3"/>
  <c r="B220" i="3"/>
  <c r="C219" i="3"/>
  <c r="A219" i="3" s="1"/>
  <c r="D1468" i="28" l="1"/>
  <c r="C1468" i="28"/>
  <c r="E1467" i="25"/>
  <c r="D1468" i="25"/>
  <c r="C1468" i="25"/>
  <c r="B1469" i="28"/>
  <c r="A1468" i="28"/>
  <c r="A1468" i="25"/>
  <c r="B1469" i="25"/>
  <c r="E1466" i="24"/>
  <c r="B1468" i="24"/>
  <c r="D1467" i="24"/>
  <c r="C1467" i="24"/>
  <c r="A1467" i="24" s="1"/>
  <c r="E219" i="3"/>
  <c r="D220" i="3"/>
  <c r="B221" i="3"/>
  <c r="C220" i="3"/>
  <c r="A220" i="3" s="1"/>
  <c r="E1468" i="28" l="1"/>
  <c r="D1469" i="28"/>
  <c r="C1469" i="28"/>
  <c r="E1468" i="25"/>
  <c r="D1469" i="25"/>
  <c r="C1469" i="25"/>
  <c r="B1470" i="28"/>
  <c r="A1469" i="28"/>
  <c r="A1469" i="25"/>
  <c r="B1470" i="25"/>
  <c r="E1467" i="24"/>
  <c r="B1469" i="24"/>
  <c r="D1468" i="24"/>
  <c r="C1468" i="24"/>
  <c r="A1468" i="24" s="1"/>
  <c r="E220" i="3"/>
  <c r="D221" i="3"/>
  <c r="B222" i="3"/>
  <c r="C221" i="3"/>
  <c r="A221" i="3" s="1"/>
  <c r="E1469" i="28" l="1"/>
  <c r="D1470" i="28"/>
  <c r="C1470" i="28"/>
  <c r="E1469" i="25"/>
  <c r="C1470" i="25"/>
  <c r="D1470" i="25"/>
  <c r="A1470" i="28"/>
  <c r="B1471" i="28"/>
  <c r="B1471" i="25"/>
  <c r="A1470" i="25"/>
  <c r="E1468" i="24"/>
  <c r="B1470" i="24"/>
  <c r="D1469" i="24"/>
  <c r="C1469" i="24"/>
  <c r="A1469" i="24" s="1"/>
  <c r="E221" i="3"/>
  <c r="D222" i="3"/>
  <c r="B223" i="3"/>
  <c r="C222" i="3"/>
  <c r="A222" i="3" s="1"/>
  <c r="E1470" i="28" l="1"/>
  <c r="D1471" i="28"/>
  <c r="C1471" i="28"/>
  <c r="E1470" i="25"/>
  <c r="D1471" i="25"/>
  <c r="C1471" i="25"/>
  <c r="A1471" i="28"/>
  <c r="B1472" i="28"/>
  <c r="B1472" i="25"/>
  <c r="A1471" i="25"/>
  <c r="E1469" i="24"/>
  <c r="B1471" i="24"/>
  <c r="C1470" i="24"/>
  <c r="A1470" i="24" s="1"/>
  <c r="D1470" i="24"/>
  <c r="E222" i="3"/>
  <c r="D223" i="3"/>
  <c r="B224" i="3"/>
  <c r="C223" i="3"/>
  <c r="A223" i="3" s="1"/>
  <c r="E1471" i="28" l="1"/>
  <c r="D1472" i="28"/>
  <c r="C1472" i="28"/>
  <c r="E1471" i="25"/>
  <c r="D1472" i="25"/>
  <c r="C1472" i="25"/>
  <c r="B1473" i="28"/>
  <c r="A1472" i="28"/>
  <c r="A1472" i="25"/>
  <c r="B1473" i="25"/>
  <c r="E1470" i="24"/>
  <c r="B1472" i="24"/>
  <c r="C1471" i="24"/>
  <c r="A1471" i="24" s="1"/>
  <c r="D1471" i="24"/>
  <c r="E223" i="3"/>
  <c r="D224" i="3"/>
  <c r="B225" i="3"/>
  <c r="C224" i="3"/>
  <c r="A224" i="3" s="1"/>
  <c r="E1472" i="28" l="1"/>
  <c r="D1473" i="28"/>
  <c r="C1473" i="28"/>
  <c r="E1472" i="25"/>
  <c r="D1473" i="25"/>
  <c r="C1473" i="25"/>
  <c r="B1474" i="28"/>
  <c r="A1473" i="28"/>
  <c r="A1473" i="25"/>
  <c r="B1474" i="25"/>
  <c r="E1471" i="24"/>
  <c r="B1473" i="24"/>
  <c r="D1472" i="24"/>
  <c r="C1472" i="24"/>
  <c r="A1472" i="24" s="1"/>
  <c r="E224" i="3"/>
  <c r="D225" i="3"/>
  <c r="B226" i="3"/>
  <c r="C225" i="3"/>
  <c r="A225" i="3" s="1"/>
  <c r="E1473" i="28" l="1"/>
  <c r="D1474" i="28"/>
  <c r="C1474" i="28"/>
  <c r="E1473" i="25"/>
  <c r="C1474" i="25"/>
  <c r="D1474" i="25"/>
  <c r="A1474" i="28"/>
  <c r="B1475" i="28"/>
  <c r="B1475" i="25"/>
  <c r="A1474" i="25"/>
  <c r="E1474" i="25" s="1"/>
  <c r="E1472" i="24"/>
  <c r="B1474" i="24"/>
  <c r="D1473" i="24"/>
  <c r="C1473" i="24"/>
  <c r="A1473" i="24" s="1"/>
  <c r="E225" i="3"/>
  <c r="D226" i="3"/>
  <c r="B227" i="3"/>
  <c r="C226" i="3"/>
  <c r="A226" i="3" s="1"/>
  <c r="E1474" i="28" l="1"/>
  <c r="D1475" i="28"/>
  <c r="C1475" i="28"/>
  <c r="D1475" i="25"/>
  <c r="C1475" i="25"/>
  <c r="A1475" i="28"/>
  <c r="E1475" i="28" s="1"/>
  <c r="B1476" i="28"/>
  <c r="B1476" i="25"/>
  <c r="A1475" i="25"/>
  <c r="E1473" i="24"/>
  <c r="B1475" i="24"/>
  <c r="D1474" i="24"/>
  <c r="C1474" i="24"/>
  <c r="A1474" i="24" s="1"/>
  <c r="E226" i="3"/>
  <c r="D227" i="3"/>
  <c r="B228" i="3"/>
  <c r="C227" i="3"/>
  <c r="A227" i="3" s="1"/>
  <c r="D1476" i="28" l="1"/>
  <c r="C1476" i="28"/>
  <c r="E1475" i="25"/>
  <c r="D1476" i="25"/>
  <c r="C1476" i="25"/>
  <c r="B1477" i="28"/>
  <c r="A1476" i="28"/>
  <c r="A1476" i="25"/>
  <c r="B1477" i="25"/>
  <c r="E1474" i="24"/>
  <c r="B1476" i="24"/>
  <c r="D1475" i="24"/>
  <c r="C1475" i="24"/>
  <c r="A1475" i="24" s="1"/>
  <c r="E227" i="3"/>
  <c r="D228" i="3"/>
  <c r="B229" i="3"/>
  <c r="C228" i="3"/>
  <c r="A228" i="3" s="1"/>
  <c r="E1476" i="28" l="1"/>
  <c r="D1477" i="28"/>
  <c r="C1477" i="28"/>
  <c r="E1476" i="25"/>
  <c r="D1477" i="25"/>
  <c r="C1477" i="25"/>
  <c r="B1478" i="28"/>
  <c r="A1477" i="28"/>
  <c r="A1477" i="25"/>
  <c r="B1478" i="25"/>
  <c r="E1475" i="24"/>
  <c r="B1477" i="24"/>
  <c r="D1476" i="24"/>
  <c r="C1476" i="24"/>
  <c r="A1476" i="24" s="1"/>
  <c r="E228" i="3"/>
  <c r="D229" i="3"/>
  <c r="B230" i="3"/>
  <c r="C229" i="3"/>
  <c r="A229" i="3" s="1"/>
  <c r="E1477" i="28" l="1"/>
  <c r="D1478" i="28"/>
  <c r="C1478" i="28"/>
  <c r="E1477" i="25"/>
  <c r="D1478" i="25"/>
  <c r="C1478" i="25"/>
  <c r="A1478" i="28"/>
  <c r="B1479" i="28"/>
  <c r="B1479" i="25"/>
  <c r="A1478" i="25"/>
  <c r="E1476" i="24"/>
  <c r="B1478" i="24"/>
  <c r="D1477" i="24"/>
  <c r="C1477" i="24"/>
  <c r="A1477" i="24" s="1"/>
  <c r="E229" i="3"/>
  <c r="D230" i="3"/>
  <c r="B231" i="3"/>
  <c r="C230" i="3"/>
  <c r="A230" i="3" s="1"/>
  <c r="E1478" i="28" l="1"/>
  <c r="D1479" i="28"/>
  <c r="C1479" i="28"/>
  <c r="E1478" i="25"/>
  <c r="D1479" i="25"/>
  <c r="C1479" i="25"/>
  <c r="A1479" i="28"/>
  <c r="B1480" i="28"/>
  <c r="B1480" i="25"/>
  <c r="A1479" i="25"/>
  <c r="E1477" i="24"/>
  <c r="B1479" i="24"/>
  <c r="D1478" i="24"/>
  <c r="C1478" i="24"/>
  <c r="A1478" i="24" s="1"/>
  <c r="E230" i="3"/>
  <c r="D231" i="3"/>
  <c r="B232" i="3"/>
  <c r="C231" i="3"/>
  <c r="A231" i="3" s="1"/>
  <c r="E1479" i="28" l="1"/>
  <c r="D1480" i="28"/>
  <c r="C1480" i="28"/>
  <c r="E1479" i="25"/>
  <c r="D1480" i="25"/>
  <c r="C1480" i="25"/>
  <c r="B1481" i="28"/>
  <c r="A1480" i="28"/>
  <c r="A1480" i="25"/>
  <c r="B1481" i="25"/>
  <c r="E1478" i="24"/>
  <c r="B1480" i="24"/>
  <c r="D1479" i="24"/>
  <c r="C1479" i="24"/>
  <c r="A1479" i="24" s="1"/>
  <c r="E231" i="3"/>
  <c r="D232" i="3"/>
  <c r="B233" i="3"/>
  <c r="C232" i="3"/>
  <c r="A232" i="3" s="1"/>
  <c r="E1480" i="28" l="1"/>
  <c r="D1481" i="28"/>
  <c r="C1481" i="28"/>
  <c r="E1480" i="25"/>
  <c r="D1481" i="25"/>
  <c r="C1481" i="25"/>
  <c r="B1482" i="28"/>
  <c r="A1481" i="28"/>
  <c r="A1481" i="25"/>
  <c r="B1482" i="25"/>
  <c r="E1479" i="24"/>
  <c r="B1481" i="24"/>
  <c r="D1480" i="24"/>
  <c r="C1480" i="24"/>
  <c r="A1480" i="24" s="1"/>
  <c r="E232" i="3"/>
  <c r="D233" i="3"/>
  <c r="B234" i="3"/>
  <c r="C233" i="3"/>
  <c r="A233" i="3" s="1"/>
  <c r="E1481" i="28" l="1"/>
  <c r="D1482" i="28"/>
  <c r="C1482" i="28"/>
  <c r="E1481" i="25"/>
  <c r="D1482" i="25"/>
  <c r="C1482" i="25"/>
  <c r="A1482" i="28"/>
  <c r="B1483" i="28"/>
  <c r="B1483" i="25"/>
  <c r="A1482" i="25"/>
  <c r="E1480" i="24"/>
  <c r="B1482" i="24"/>
  <c r="D1481" i="24"/>
  <c r="C1481" i="24"/>
  <c r="A1481" i="24" s="1"/>
  <c r="E233" i="3"/>
  <c r="D234" i="3"/>
  <c r="B235" i="3"/>
  <c r="C234" i="3"/>
  <c r="A234" i="3" s="1"/>
  <c r="E1482" i="28" l="1"/>
  <c r="D1483" i="28"/>
  <c r="C1483" i="28"/>
  <c r="E1482" i="25"/>
  <c r="D1483" i="25"/>
  <c r="C1483" i="25"/>
  <c r="A1483" i="28"/>
  <c r="B1484" i="28"/>
  <c r="B1484" i="25"/>
  <c r="A1483" i="25"/>
  <c r="E1481" i="24"/>
  <c r="B1483" i="24"/>
  <c r="D1482" i="24"/>
  <c r="C1482" i="24"/>
  <c r="A1482" i="24" s="1"/>
  <c r="E234" i="3"/>
  <c r="D235" i="3"/>
  <c r="B236" i="3"/>
  <c r="C235" i="3"/>
  <c r="A235" i="3" s="1"/>
  <c r="E1483" i="28" l="1"/>
  <c r="D1484" i="28"/>
  <c r="C1484" i="28"/>
  <c r="E1483" i="25"/>
  <c r="D1484" i="25"/>
  <c r="C1484" i="25"/>
  <c r="B1485" i="28"/>
  <c r="A1484" i="28"/>
  <c r="A1484" i="25"/>
  <c r="B1485" i="25"/>
  <c r="E1482" i="24"/>
  <c r="B1484" i="24"/>
  <c r="D1483" i="24"/>
  <c r="C1483" i="24"/>
  <c r="A1483" i="24" s="1"/>
  <c r="E235" i="3"/>
  <c r="D236" i="3"/>
  <c r="B237" i="3"/>
  <c r="C236" i="3"/>
  <c r="A236" i="3" s="1"/>
  <c r="E1484" i="28" l="1"/>
  <c r="D1485" i="28"/>
  <c r="C1485" i="28"/>
  <c r="E1484" i="25"/>
  <c r="D1485" i="25"/>
  <c r="C1485" i="25"/>
  <c r="B1486" i="28"/>
  <c r="A1485" i="28"/>
  <c r="A1485" i="25"/>
  <c r="B1486" i="25"/>
  <c r="E1483" i="24"/>
  <c r="B1485" i="24"/>
  <c r="D1484" i="24"/>
  <c r="C1484" i="24"/>
  <c r="A1484" i="24" s="1"/>
  <c r="E236" i="3"/>
  <c r="D237" i="3"/>
  <c r="B238" i="3"/>
  <c r="C237" i="3"/>
  <c r="A237" i="3" s="1"/>
  <c r="E1485" i="28" l="1"/>
  <c r="D1486" i="28"/>
  <c r="C1486" i="28"/>
  <c r="E1485" i="25"/>
  <c r="C1486" i="25"/>
  <c r="D1486" i="25"/>
  <c r="A1486" i="28"/>
  <c r="B1487" i="28"/>
  <c r="B1487" i="25"/>
  <c r="A1486" i="25"/>
  <c r="E1486" i="25" s="1"/>
  <c r="E1484" i="24"/>
  <c r="B1486" i="24"/>
  <c r="D1485" i="24"/>
  <c r="C1485" i="24"/>
  <c r="A1485" i="24" s="1"/>
  <c r="E237" i="3"/>
  <c r="D238" i="3"/>
  <c r="B239" i="3"/>
  <c r="C238" i="3"/>
  <c r="A238" i="3" s="1"/>
  <c r="E1486" i="28" l="1"/>
  <c r="D1487" i="28"/>
  <c r="C1487" i="28"/>
  <c r="D1487" i="25"/>
  <c r="C1487" i="25"/>
  <c r="A1487" i="28"/>
  <c r="B1488" i="28"/>
  <c r="B1488" i="25"/>
  <c r="A1487" i="25"/>
  <c r="E1485" i="24"/>
  <c r="B1487" i="24"/>
  <c r="D1486" i="24"/>
  <c r="C1486" i="24"/>
  <c r="A1486" i="24" s="1"/>
  <c r="E238" i="3"/>
  <c r="D239" i="3"/>
  <c r="B240" i="3"/>
  <c r="C239" i="3"/>
  <c r="A239" i="3" s="1"/>
  <c r="E1487" i="28" l="1"/>
  <c r="D1488" i="28"/>
  <c r="C1488" i="28"/>
  <c r="E1487" i="25"/>
  <c r="D1488" i="25"/>
  <c r="C1488" i="25"/>
  <c r="B1489" i="28"/>
  <c r="A1488" i="28"/>
  <c r="B1489" i="25"/>
  <c r="A1488" i="25"/>
  <c r="E1486" i="24"/>
  <c r="B1488" i="24"/>
  <c r="C1487" i="24"/>
  <c r="A1487" i="24" s="1"/>
  <c r="D1487" i="24"/>
  <c r="E239" i="3"/>
  <c r="D240" i="3"/>
  <c r="B241" i="3"/>
  <c r="C240" i="3"/>
  <c r="A240" i="3" s="1"/>
  <c r="E1488" i="28" l="1"/>
  <c r="D1489" i="28"/>
  <c r="C1489" i="28"/>
  <c r="E1488" i="25"/>
  <c r="D1489" i="25"/>
  <c r="C1489" i="25"/>
  <c r="B1490" i="28"/>
  <c r="A1489" i="28"/>
  <c r="B1490" i="25"/>
  <c r="A1489" i="25"/>
  <c r="E1489" i="25" s="1"/>
  <c r="E1487" i="24"/>
  <c r="B1489" i="24"/>
  <c r="D1488" i="24"/>
  <c r="C1488" i="24"/>
  <c r="A1488" i="24" s="1"/>
  <c r="E240" i="3"/>
  <c r="D241" i="3"/>
  <c r="B242" i="3"/>
  <c r="C241" i="3"/>
  <c r="A241" i="3" s="1"/>
  <c r="E1489" i="28" l="1"/>
  <c r="D1490" i="28"/>
  <c r="C1490" i="28"/>
  <c r="C1490" i="25"/>
  <c r="D1490" i="25"/>
  <c r="A1490" i="28"/>
  <c r="B1491" i="28"/>
  <c r="A1490" i="25"/>
  <c r="E1490" i="25" s="1"/>
  <c r="B1491" i="25"/>
  <c r="E1488" i="24"/>
  <c r="B1490" i="24"/>
  <c r="D1489" i="24"/>
  <c r="C1489" i="24"/>
  <c r="A1489" i="24" s="1"/>
  <c r="E241" i="3"/>
  <c r="D242" i="3"/>
  <c r="B243" i="3"/>
  <c r="C242" i="3"/>
  <c r="A242" i="3" s="1"/>
  <c r="E1490" i="28" l="1"/>
  <c r="D1491" i="28"/>
  <c r="C1491" i="28"/>
  <c r="D1491" i="25"/>
  <c r="C1491" i="25"/>
  <c r="A1491" i="28"/>
  <c r="B1492" i="28"/>
  <c r="B1492" i="25"/>
  <c r="A1491" i="25"/>
  <c r="E1491" i="25" s="1"/>
  <c r="E1489" i="24"/>
  <c r="B1491" i="24"/>
  <c r="D1490" i="24"/>
  <c r="C1490" i="24"/>
  <c r="A1490" i="24" s="1"/>
  <c r="E242" i="3"/>
  <c r="D243" i="3"/>
  <c r="B244" i="3"/>
  <c r="C243" i="3"/>
  <c r="A243" i="3" s="1"/>
  <c r="E1491" i="28" l="1"/>
  <c r="D1492" i="28"/>
  <c r="C1492" i="28"/>
  <c r="D1492" i="25"/>
  <c r="C1492" i="25"/>
  <c r="B1493" i="28"/>
  <c r="A1492" i="28"/>
  <c r="B1493" i="25"/>
  <c r="A1492" i="25"/>
  <c r="E1490" i="24"/>
  <c r="B1492" i="24"/>
  <c r="D1491" i="24"/>
  <c r="C1491" i="24"/>
  <c r="A1491" i="24" s="1"/>
  <c r="E243" i="3"/>
  <c r="D244" i="3"/>
  <c r="B245" i="3"/>
  <c r="C244" i="3"/>
  <c r="A244" i="3" s="1"/>
  <c r="E1492" i="28" l="1"/>
  <c r="D1493" i="28"/>
  <c r="C1493" i="28"/>
  <c r="E1492" i="25"/>
  <c r="D1493" i="25"/>
  <c r="C1493" i="25"/>
  <c r="B1494" i="28"/>
  <c r="A1493" i="28"/>
  <c r="B1494" i="25"/>
  <c r="A1493" i="25"/>
  <c r="E1491" i="24"/>
  <c r="B1493" i="24"/>
  <c r="D1492" i="24"/>
  <c r="C1492" i="24"/>
  <c r="A1492" i="24" s="1"/>
  <c r="E244" i="3"/>
  <c r="D245" i="3"/>
  <c r="B246" i="3"/>
  <c r="C245" i="3"/>
  <c r="A245" i="3" s="1"/>
  <c r="E1493" i="28" l="1"/>
  <c r="D1494" i="28"/>
  <c r="C1494" i="28"/>
  <c r="E1493" i="25"/>
  <c r="D1494" i="25"/>
  <c r="C1494" i="25"/>
  <c r="A1494" i="28"/>
  <c r="E1494" i="28" s="1"/>
  <c r="B1495" i="28"/>
  <c r="A1494" i="25"/>
  <c r="B1495" i="25"/>
  <c r="E1492" i="24"/>
  <c r="B1494" i="24"/>
  <c r="D1493" i="24"/>
  <c r="C1493" i="24"/>
  <c r="A1493" i="24" s="1"/>
  <c r="E245" i="3"/>
  <c r="D246" i="3"/>
  <c r="B247" i="3"/>
  <c r="C246" i="3"/>
  <c r="A246" i="3" s="1"/>
  <c r="D1495" i="28" l="1"/>
  <c r="C1495" i="28"/>
  <c r="E1494" i="25"/>
  <c r="D1495" i="25"/>
  <c r="C1495" i="25"/>
  <c r="A1495" i="28"/>
  <c r="B1496" i="28"/>
  <c r="A1495" i="25"/>
  <c r="B1496" i="25"/>
  <c r="E1493" i="24"/>
  <c r="B1495" i="24"/>
  <c r="D1494" i="24"/>
  <c r="C1494" i="24"/>
  <c r="A1494" i="24" s="1"/>
  <c r="E246" i="3"/>
  <c r="D247" i="3"/>
  <c r="B248" i="3"/>
  <c r="C247" i="3"/>
  <c r="A247" i="3" s="1"/>
  <c r="E1495" i="28" l="1"/>
  <c r="D1496" i="28"/>
  <c r="C1496" i="28"/>
  <c r="E1495" i="25"/>
  <c r="D1496" i="25"/>
  <c r="C1496" i="25"/>
  <c r="B1497" i="28"/>
  <c r="A1496" i="28"/>
  <c r="B1497" i="25"/>
  <c r="A1496" i="25"/>
  <c r="E1494" i="24"/>
  <c r="B1496" i="24"/>
  <c r="D1495" i="24"/>
  <c r="C1495" i="24"/>
  <c r="A1495" i="24" s="1"/>
  <c r="E247" i="3"/>
  <c r="D248" i="3"/>
  <c r="B249" i="3"/>
  <c r="C248" i="3"/>
  <c r="A248" i="3" s="1"/>
  <c r="E1496" i="28" l="1"/>
  <c r="D1497" i="28"/>
  <c r="C1497" i="28"/>
  <c r="E1496" i="25"/>
  <c r="D1497" i="25"/>
  <c r="C1497" i="25"/>
  <c r="B1498" i="28"/>
  <c r="A1497" i="28"/>
  <c r="B1498" i="25"/>
  <c r="A1497" i="25"/>
  <c r="E1495" i="24"/>
  <c r="B1497" i="24"/>
  <c r="D1496" i="24"/>
  <c r="C1496" i="24"/>
  <c r="A1496" i="24" s="1"/>
  <c r="E248" i="3"/>
  <c r="D249" i="3"/>
  <c r="B250" i="3"/>
  <c r="C249" i="3"/>
  <c r="A249" i="3" s="1"/>
  <c r="E1497" i="28" l="1"/>
  <c r="D1498" i="28"/>
  <c r="C1498" i="28"/>
  <c r="E1497" i="25"/>
  <c r="D1498" i="25"/>
  <c r="C1498" i="25"/>
  <c r="A1498" i="28"/>
  <c r="B1499" i="28"/>
  <c r="A1498" i="25"/>
  <c r="B1499" i="25"/>
  <c r="E1496" i="24"/>
  <c r="B1498" i="24"/>
  <c r="D1497" i="24"/>
  <c r="C1497" i="24"/>
  <c r="A1497" i="24" s="1"/>
  <c r="E249" i="3"/>
  <c r="D250" i="3"/>
  <c r="B251" i="3"/>
  <c r="C250" i="3"/>
  <c r="A250" i="3" s="1"/>
  <c r="E1498" i="28" l="1"/>
  <c r="D1499" i="28"/>
  <c r="C1499" i="28"/>
  <c r="E1498" i="25"/>
  <c r="D1499" i="25"/>
  <c r="C1499" i="25"/>
  <c r="A1499" i="28"/>
  <c r="B1500" i="28"/>
  <c r="A1499" i="25"/>
  <c r="B1500" i="25"/>
  <c r="E1497" i="24"/>
  <c r="B1499" i="24"/>
  <c r="C1498" i="24"/>
  <c r="A1498" i="24" s="1"/>
  <c r="D1498" i="24"/>
  <c r="E250" i="3"/>
  <c r="D251" i="3"/>
  <c r="B252" i="3"/>
  <c r="C251" i="3"/>
  <c r="A251" i="3" s="1"/>
  <c r="E1499" i="28" l="1"/>
  <c r="D1500" i="28"/>
  <c r="C1500" i="28"/>
  <c r="E1499" i="25"/>
  <c r="D1500" i="25"/>
  <c r="C1500" i="25"/>
  <c r="B1501" i="28"/>
  <c r="A1500" i="28"/>
  <c r="B1501" i="25"/>
  <c r="A1500" i="25"/>
  <c r="E1498" i="24"/>
  <c r="B1500" i="24"/>
  <c r="D1499" i="24"/>
  <c r="C1499" i="24"/>
  <c r="A1499" i="24" s="1"/>
  <c r="E251" i="3"/>
  <c r="D252" i="3"/>
  <c r="B253" i="3"/>
  <c r="C252" i="3"/>
  <c r="A252" i="3" s="1"/>
  <c r="E1500" i="28" l="1"/>
  <c r="D1501" i="28"/>
  <c r="C1501" i="28"/>
  <c r="E1500" i="25"/>
  <c r="D1501" i="25"/>
  <c r="C1501" i="25"/>
  <c r="B1502" i="28"/>
  <c r="A1501" i="28"/>
  <c r="B1502" i="25"/>
  <c r="A1501" i="25"/>
  <c r="E1499" i="24"/>
  <c r="B1501" i="24"/>
  <c r="D1500" i="24"/>
  <c r="C1500" i="24"/>
  <c r="A1500" i="24" s="1"/>
  <c r="E252" i="3"/>
  <c r="D253" i="3"/>
  <c r="B254" i="3"/>
  <c r="C253" i="3"/>
  <c r="A253" i="3" s="1"/>
  <c r="E1501" i="28" l="1"/>
  <c r="D1502" i="28"/>
  <c r="C1502" i="28"/>
  <c r="E1501" i="25"/>
  <c r="C1502" i="25"/>
  <c r="D1502" i="25"/>
  <c r="A1502" i="28"/>
  <c r="B1503" i="28"/>
  <c r="A1502" i="25"/>
  <c r="B1503" i="25"/>
  <c r="E1500" i="24"/>
  <c r="B1502" i="24"/>
  <c r="D1501" i="24"/>
  <c r="C1501" i="24"/>
  <c r="A1501" i="24" s="1"/>
  <c r="E253" i="3"/>
  <c r="D254" i="3"/>
  <c r="B255" i="3"/>
  <c r="C254" i="3"/>
  <c r="A254" i="3" s="1"/>
  <c r="E1502" i="28" l="1"/>
  <c r="D1503" i="28"/>
  <c r="C1503" i="28"/>
  <c r="E1502" i="25"/>
  <c r="D1503" i="25"/>
  <c r="C1503" i="25"/>
  <c r="A1503" i="28"/>
  <c r="B1504" i="28"/>
  <c r="A1503" i="25"/>
  <c r="B1504" i="25"/>
  <c r="E1501" i="24"/>
  <c r="B1503" i="24"/>
  <c r="D1502" i="24"/>
  <c r="C1502" i="24"/>
  <c r="A1502" i="24" s="1"/>
  <c r="E254" i="3"/>
  <c r="D255" i="3"/>
  <c r="B256" i="3"/>
  <c r="C255" i="3"/>
  <c r="A255" i="3" s="1"/>
  <c r="E1503" i="28" l="1"/>
  <c r="D1504" i="28"/>
  <c r="C1504" i="28"/>
  <c r="E1503" i="25"/>
  <c r="D1504" i="25"/>
  <c r="C1504" i="25"/>
  <c r="B1505" i="28"/>
  <c r="A1504" i="28"/>
  <c r="B1505" i="25"/>
  <c r="A1504" i="25"/>
  <c r="E1504" i="25" s="1"/>
  <c r="E1502" i="24"/>
  <c r="B1504" i="24"/>
  <c r="D1503" i="24"/>
  <c r="C1503" i="24"/>
  <c r="A1503" i="24" s="1"/>
  <c r="E255" i="3"/>
  <c r="D256" i="3"/>
  <c r="B257" i="3"/>
  <c r="C256" i="3"/>
  <c r="A256" i="3" s="1"/>
  <c r="E1504" i="28" l="1"/>
  <c r="D1505" i="28"/>
  <c r="C1505" i="28"/>
  <c r="D1505" i="25"/>
  <c r="C1505" i="25"/>
  <c r="B1506" i="28"/>
  <c r="A1505" i="28"/>
  <c r="B1506" i="25"/>
  <c r="A1505" i="25"/>
  <c r="E1503" i="24"/>
  <c r="B1505" i="24"/>
  <c r="D1504" i="24"/>
  <c r="C1504" i="24"/>
  <c r="A1504" i="24" s="1"/>
  <c r="E256" i="3"/>
  <c r="D257" i="3"/>
  <c r="B258" i="3"/>
  <c r="C257" i="3"/>
  <c r="A257" i="3" s="1"/>
  <c r="E1505" i="28" l="1"/>
  <c r="D1506" i="28"/>
  <c r="C1506" i="28"/>
  <c r="E1505" i="25"/>
  <c r="C1506" i="25"/>
  <c r="D1506" i="25"/>
  <c r="A1506" i="28"/>
  <c r="B1507" i="28"/>
  <c r="A1506" i="25"/>
  <c r="B1507" i="25"/>
  <c r="E1504" i="24"/>
  <c r="B1506" i="24"/>
  <c r="D1505" i="24"/>
  <c r="C1505" i="24"/>
  <c r="A1505" i="24" s="1"/>
  <c r="E257" i="3"/>
  <c r="D258" i="3"/>
  <c r="B259" i="3"/>
  <c r="C258" i="3"/>
  <c r="A258" i="3" s="1"/>
  <c r="E1506" i="28" l="1"/>
  <c r="D1507" i="28"/>
  <c r="C1507" i="28"/>
  <c r="E1506" i="25"/>
  <c r="D1507" i="25"/>
  <c r="C1507" i="25"/>
  <c r="A1507" i="28"/>
  <c r="B1508" i="28"/>
  <c r="A1507" i="25"/>
  <c r="B1508" i="25"/>
  <c r="E1505" i="24"/>
  <c r="B1507" i="24"/>
  <c r="D1506" i="24"/>
  <c r="C1506" i="24"/>
  <c r="A1506" i="24" s="1"/>
  <c r="E258" i="3"/>
  <c r="D259" i="3"/>
  <c r="B260" i="3"/>
  <c r="C259" i="3"/>
  <c r="A259" i="3" s="1"/>
  <c r="E1507" i="28" l="1"/>
  <c r="D1508" i="28"/>
  <c r="C1508" i="28"/>
  <c r="E1507" i="25"/>
  <c r="D1508" i="25"/>
  <c r="C1508" i="25"/>
  <c r="B1509" i="28"/>
  <c r="A1508" i="28"/>
  <c r="B1509" i="25"/>
  <c r="A1508" i="25"/>
  <c r="E1506" i="24"/>
  <c r="B1508" i="24"/>
  <c r="D1507" i="24"/>
  <c r="C1507" i="24"/>
  <c r="A1507" i="24" s="1"/>
  <c r="E259" i="3"/>
  <c r="D260" i="3"/>
  <c r="B261" i="3"/>
  <c r="C260" i="3"/>
  <c r="A260" i="3" s="1"/>
  <c r="E1508" i="28" l="1"/>
  <c r="D1509" i="28"/>
  <c r="C1509" i="28"/>
  <c r="E1508" i="25"/>
  <c r="D1509" i="25"/>
  <c r="C1509" i="25"/>
  <c r="B1510" i="28"/>
  <c r="A1509" i="28"/>
  <c r="B1510" i="25"/>
  <c r="A1509" i="25"/>
  <c r="E1507" i="24"/>
  <c r="B1509" i="24"/>
  <c r="D1508" i="24"/>
  <c r="C1508" i="24"/>
  <c r="A1508" i="24" s="1"/>
  <c r="E1508" i="24" s="1"/>
  <c r="E260" i="3"/>
  <c r="D261" i="3"/>
  <c r="B262" i="3"/>
  <c r="C261" i="3"/>
  <c r="A261" i="3" s="1"/>
  <c r="E1509" i="28" l="1"/>
  <c r="D1510" i="28"/>
  <c r="C1510" i="28"/>
  <c r="E1509" i="25"/>
  <c r="D1510" i="25"/>
  <c r="C1510" i="25"/>
  <c r="A1510" i="28"/>
  <c r="B1511" i="28"/>
  <c r="A1510" i="25"/>
  <c r="B1511" i="25"/>
  <c r="B1510" i="24"/>
  <c r="D1509" i="24"/>
  <c r="C1509" i="24"/>
  <c r="A1509" i="24" s="1"/>
  <c r="E261" i="3"/>
  <c r="D262" i="3"/>
  <c r="B263" i="3"/>
  <c r="C262" i="3"/>
  <c r="A262" i="3" s="1"/>
  <c r="E1510" i="28" l="1"/>
  <c r="D1511" i="28"/>
  <c r="C1511" i="28"/>
  <c r="E1510" i="25"/>
  <c r="D1511" i="25"/>
  <c r="C1511" i="25"/>
  <c r="A1511" i="28"/>
  <c r="E1511" i="28" s="1"/>
  <c r="B1512" i="28"/>
  <c r="A1511" i="25"/>
  <c r="B1512" i="25"/>
  <c r="E1509" i="24"/>
  <c r="B1511" i="24"/>
  <c r="D1510" i="24"/>
  <c r="C1510" i="24"/>
  <c r="A1510" i="24" s="1"/>
  <c r="E262" i="3"/>
  <c r="D263" i="3"/>
  <c r="B264" i="3"/>
  <c r="C263" i="3"/>
  <c r="A263" i="3" s="1"/>
  <c r="D1512" i="28" l="1"/>
  <c r="C1512" i="28"/>
  <c r="E1511" i="25"/>
  <c r="D1512" i="25"/>
  <c r="C1512" i="25"/>
  <c r="B1513" i="28"/>
  <c r="A1512" i="28"/>
  <c r="B1513" i="25"/>
  <c r="A1512" i="25"/>
  <c r="E1510" i="24"/>
  <c r="B1512" i="24"/>
  <c r="D1511" i="24"/>
  <c r="C1511" i="24"/>
  <c r="A1511" i="24" s="1"/>
  <c r="E263" i="3"/>
  <c r="D264" i="3"/>
  <c r="B265" i="3"/>
  <c r="C264" i="3"/>
  <c r="A264" i="3" s="1"/>
  <c r="E1512" i="28" l="1"/>
  <c r="D1513" i="28"/>
  <c r="C1513" i="28"/>
  <c r="E1512" i="25"/>
  <c r="D1513" i="25"/>
  <c r="C1513" i="25"/>
  <c r="B1514" i="28"/>
  <c r="A1513" i="28"/>
  <c r="A1513" i="25"/>
  <c r="E1513" i="25" s="1"/>
  <c r="B1514" i="25"/>
  <c r="E1511" i="24"/>
  <c r="B1513" i="24"/>
  <c r="D1512" i="24"/>
  <c r="C1512" i="24"/>
  <c r="A1512" i="24" s="1"/>
  <c r="E264" i="3"/>
  <c r="D265" i="3"/>
  <c r="B266" i="3"/>
  <c r="C265" i="3"/>
  <c r="A265" i="3" s="1"/>
  <c r="E1513" i="28" l="1"/>
  <c r="D1514" i="28"/>
  <c r="C1514" i="28"/>
  <c r="D1514" i="25"/>
  <c r="C1514" i="25"/>
  <c r="A1514" i="28"/>
  <c r="E1514" i="28" s="1"/>
  <c r="B1515" i="28"/>
  <c r="B1515" i="25"/>
  <c r="A1514" i="25"/>
  <c r="E1514" i="25" s="1"/>
  <c r="E1512" i="24"/>
  <c r="B1514" i="24"/>
  <c r="D1513" i="24"/>
  <c r="C1513" i="24"/>
  <c r="A1513" i="24" s="1"/>
  <c r="E265" i="3"/>
  <c r="D266" i="3"/>
  <c r="B267" i="3"/>
  <c r="C266" i="3"/>
  <c r="A266" i="3" s="1"/>
  <c r="D1515" i="28" l="1"/>
  <c r="C1515" i="28"/>
  <c r="D1515" i="25"/>
  <c r="C1515" i="25"/>
  <c r="A1515" i="28"/>
  <c r="B1516" i="28"/>
  <c r="A1515" i="25"/>
  <c r="E1515" i="25" s="1"/>
  <c r="B1516" i="25"/>
  <c r="E1513" i="24"/>
  <c r="B1515" i="24"/>
  <c r="C1514" i="24"/>
  <c r="A1514" i="24" s="1"/>
  <c r="D1514" i="24"/>
  <c r="E266" i="3"/>
  <c r="D267" i="3"/>
  <c r="B268" i="3"/>
  <c r="C267" i="3"/>
  <c r="A267" i="3" s="1"/>
  <c r="E1515" i="28" l="1"/>
  <c r="D1516" i="28"/>
  <c r="C1516" i="28"/>
  <c r="D1516" i="25"/>
  <c r="C1516" i="25"/>
  <c r="B1517" i="28"/>
  <c r="A1516" i="28"/>
  <c r="E1516" i="28" s="1"/>
  <c r="A1516" i="25"/>
  <c r="B1517" i="25"/>
  <c r="E1514" i="24"/>
  <c r="B1516" i="24"/>
  <c r="D1515" i="24"/>
  <c r="C1515" i="24"/>
  <c r="A1515" i="24" s="1"/>
  <c r="E267" i="3"/>
  <c r="D268" i="3"/>
  <c r="B269" i="3"/>
  <c r="C268" i="3"/>
  <c r="A268" i="3" s="1"/>
  <c r="D1517" i="28" l="1"/>
  <c r="C1517" i="28"/>
  <c r="E1516" i="25"/>
  <c r="D1517" i="25"/>
  <c r="C1517" i="25"/>
  <c r="A1517" i="28"/>
  <c r="B1518" i="28"/>
  <c r="B1518" i="25"/>
  <c r="A1517" i="25"/>
  <c r="E1517" i="25" s="1"/>
  <c r="E1515" i="24"/>
  <c r="B1517" i="24"/>
  <c r="D1516" i="24"/>
  <c r="C1516" i="24"/>
  <c r="A1516" i="24" s="1"/>
  <c r="E268" i="3"/>
  <c r="D269" i="3"/>
  <c r="B270" i="3"/>
  <c r="C269" i="3"/>
  <c r="A269" i="3" s="1"/>
  <c r="E1517" i="28" l="1"/>
  <c r="D1518" i="28"/>
  <c r="C1518" i="28"/>
  <c r="C1518" i="25"/>
  <c r="D1518" i="25"/>
  <c r="B1519" i="28"/>
  <c r="A1518" i="28"/>
  <c r="B1519" i="25"/>
  <c r="A1518" i="25"/>
  <c r="E1516" i="24"/>
  <c r="B1518" i="24"/>
  <c r="D1517" i="24"/>
  <c r="C1517" i="24"/>
  <c r="A1517" i="24" s="1"/>
  <c r="E269" i="3"/>
  <c r="D270" i="3"/>
  <c r="B271" i="3"/>
  <c r="C270" i="3"/>
  <c r="A270" i="3" s="1"/>
  <c r="E1518" i="28" l="1"/>
  <c r="D1519" i="28"/>
  <c r="C1519" i="28"/>
  <c r="E1518" i="25"/>
  <c r="D1519" i="25"/>
  <c r="C1519" i="25"/>
  <c r="B1520" i="28"/>
  <c r="A1519" i="28"/>
  <c r="B1520" i="25"/>
  <c r="A1519" i="25"/>
  <c r="E1519" i="25" s="1"/>
  <c r="E1517" i="24"/>
  <c r="B1519" i="24"/>
  <c r="D1518" i="24"/>
  <c r="C1518" i="24"/>
  <c r="A1518" i="24" s="1"/>
  <c r="E270" i="3"/>
  <c r="D271" i="3"/>
  <c r="B272" i="3"/>
  <c r="C271" i="3"/>
  <c r="A271" i="3" s="1"/>
  <c r="E1519" i="28" l="1"/>
  <c r="D1520" i="28"/>
  <c r="C1520" i="28"/>
  <c r="D1520" i="25"/>
  <c r="C1520" i="25"/>
  <c r="B1521" i="28"/>
  <c r="A1520" i="28"/>
  <c r="A1520" i="25"/>
  <c r="E1520" i="25" s="1"/>
  <c r="B1521" i="25"/>
  <c r="E1518" i="24"/>
  <c r="B1520" i="24"/>
  <c r="D1519" i="24"/>
  <c r="C1519" i="24"/>
  <c r="A1519" i="24" s="1"/>
  <c r="E271" i="3"/>
  <c r="D272" i="3"/>
  <c r="B273" i="3"/>
  <c r="C272" i="3"/>
  <c r="A272" i="3" s="1"/>
  <c r="E1520" i="28" l="1"/>
  <c r="D1521" i="28"/>
  <c r="C1521" i="28"/>
  <c r="D1521" i="25"/>
  <c r="C1521" i="25"/>
  <c r="A1521" i="28"/>
  <c r="B1522" i="28"/>
  <c r="A1521" i="25"/>
  <c r="B1522" i="25"/>
  <c r="E1519" i="24"/>
  <c r="B1521" i="24"/>
  <c r="D1520" i="24"/>
  <c r="C1520" i="24"/>
  <c r="A1520" i="24" s="1"/>
  <c r="E272" i="3"/>
  <c r="D273" i="3"/>
  <c r="B274" i="3"/>
  <c r="C273" i="3"/>
  <c r="A273" i="3" s="1"/>
  <c r="E1521" i="28" l="1"/>
  <c r="D1522" i="28"/>
  <c r="C1522" i="28"/>
  <c r="E1521" i="25"/>
  <c r="C1522" i="25"/>
  <c r="D1522" i="25"/>
  <c r="A1522" i="28"/>
  <c r="B1523" i="28"/>
  <c r="B1523" i="25"/>
  <c r="A1522" i="25"/>
  <c r="E1522" i="25" s="1"/>
  <c r="E1520" i="24"/>
  <c r="B1522" i="24"/>
  <c r="D1521" i="24"/>
  <c r="C1521" i="24"/>
  <c r="A1521" i="24" s="1"/>
  <c r="E273" i="3"/>
  <c r="D274" i="3"/>
  <c r="B275" i="3"/>
  <c r="C274" i="3"/>
  <c r="A274" i="3" s="1"/>
  <c r="E1522" i="28" l="1"/>
  <c r="D1523" i="28"/>
  <c r="C1523" i="28"/>
  <c r="D1523" i="25"/>
  <c r="C1523" i="25"/>
  <c r="B1524" i="28"/>
  <c r="A1523" i="28"/>
  <c r="B1524" i="25"/>
  <c r="A1523" i="25"/>
  <c r="E1521" i="24"/>
  <c r="B1523" i="24"/>
  <c r="D1522" i="24"/>
  <c r="C1522" i="24"/>
  <c r="A1522" i="24" s="1"/>
  <c r="E274" i="3"/>
  <c r="D275" i="3"/>
  <c r="B276" i="3"/>
  <c r="C275" i="3"/>
  <c r="A275" i="3" s="1"/>
  <c r="E1523" i="28" l="1"/>
  <c r="D1524" i="28"/>
  <c r="C1524" i="28"/>
  <c r="E1523" i="25"/>
  <c r="D1524" i="25"/>
  <c r="C1524" i="25"/>
  <c r="B1525" i="28"/>
  <c r="A1524" i="28"/>
  <c r="A1524" i="25"/>
  <c r="B1525" i="25"/>
  <c r="E1522" i="24"/>
  <c r="B1524" i="24"/>
  <c r="D1523" i="24"/>
  <c r="C1523" i="24"/>
  <c r="A1523" i="24" s="1"/>
  <c r="E275" i="3"/>
  <c r="D276" i="3"/>
  <c r="B277" i="3"/>
  <c r="C276" i="3"/>
  <c r="A276" i="3" s="1"/>
  <c r="E1524" i="28" l="1"/>
  <c r="D1525" i="28"/>
  <c r="C1525" i="28"/>
  <c r="E1524" i="25"/>
  <c r="D1525" i="25"/>
  <c r="C1525" i="25"/>
  <c r="A1525" i="28"/>
  <c r="B1526" i="28"/>
  <c r="A1525" i="25"/>
  <c r="B1526" i="25"/>
  <c r="E1523" i="24"/>
  <c r="B1525" i="24"/>
  <c r="D1524" i="24"/>
  <c r="C1524" i="24"/>
  <c r="A1524" i="24" s="1"/>
  <c r="E276" i="3"/>
  <c r="D277" i="3"/>
  <c r="B278" i="3"/>
  <c r="C277" i="3"/>
  <c r="A277" i="3" s="1"/>
  <c r="E1525" i="28" l="1"/>
  <c r="D1526" i="28"/>
  <c r="C1526" i="28"/>
  <c r="E1525" i="25"/>
  <c r="D1526" i="25"/>
  <c r="C1526" i="25"/>
  <c r="A1526" i="28"/>
  <c r="B1527" i="28"/>
  <c r="B1527" i="25"/>
  <c r="A1526" i="25"/>
  <c r="E1524" i="24"/>
  <c r="B1526" i="24"/>
  <c r="C1525" i="24"/>
  <c r="A1525" i="24" s="1"/>
  <c r="D1525" i="24"/>
  <c r="E277" i="3"/>
  <c r="D278" i="3"/>
  <c r="B279" i="3"/>
  <c r="C278" i="3"/>
  <c r="A278" i="3" s="1"/>
  <c r="E1526" i="28" l="1"/>
  <c r="D1527" i="28"/>
  <c r="C1527" i="28"/>
  <c r="E1526" i="25"/>
  <c r="D1527" i="25"/>
  <c r="C1527" i="25"/>
  <c r="B1528" i="28"/>
  <c r="A1527" i="28"/>
  <c r="B1528" i="25"/>
  <c r="A1527" i="25"/>
  <c r="E1525" i="24"/>
  <c r="B1527" i="24"/>
  <c r="D1526" i="24"/>
  <c r="C1526" i="24"/>
  <c r="A1526" i="24" s="1"/>
  <c r="E278" i="3"/>
  <c r="D279" i="3"/>
  <c r="B280" i="3"/>
  <c r="C279" i="3"/>
  <c r="A279" i="3" s="1"/>
  <c r="E1527" i="28" l="1"/>
  <c r="D1528" i="28"/>
  <c r="C1528" i="28"/>
  <c r="E1527" i="25"/>
  <c r="D1528" i="25"/>
  <c r="C1528" i="25"/>
  <c r="B1529" i="28"/>
  <c r="A1528" i="28"/>
  <c r="A1528" i="25"/>
  <c r="B1529" i="25"/>
  <c r="E1526" i="24"/>
  <c r="B1528" i="24"/>
  <c r="D1527" i="24"/>
  <c r="C1527" i="24"/>
  <c r="A1527" i="24" s="1"/>
  <c r="E279" i="3"/>
  <c r="D280" i="3"/>
  <c r="B281" i="3"/>
  <c r="C280" i="3"/>
  <c r="A280" i="3" s="1"/>
  <c r="E1528" i="28" l="1"/>
  <c r="D1529" i="28"/>
  <c r="C1529" i="28"/>
  <c r="E1528" i="25"/>
  <c r="D1529" i="25"/>
  <c r="C1529" i="25"/>
  <c r="A1529" i="28"/>
  <c r="B1530" i="28"/>
  <c r="A1529" i="25"/>
  <c r="B1530" i="25"/>
  <c r="E1527" i="24"/>
  <c r="B1529" i="24"/>
  <c r="D1528" i="24"/>
  <c r="C1528" i="24"/>
  <c r="A1528" i="24" s="1"/>
  <c r="E280" i="3"/>
  <c r="D281" i="3"/>
  <c r="B282" i="3"/>
  <c r="C281" i="3"/>
  <c r="A281" i="3" s="1"/>
  <c r="E1529" i="28" l="1"/>
  <c r="D1530" i="28"/>
  <c r="C1530" i="28"/>
  <c r="E1529" i="25"/>
  <c r="D1530" i="25"/>
  <c r="C1530" i="25"/>
  <c r="A1530" i="28"/>
  <c r="B1531" i="28"/>
  <c r="B1531" i="25"/>
  <c r="A1530" i="25"/>
  <c r="E1528" i="24"/>
  <c r="B1530" i="24"/>
  <c r="D1529" i="24"/>
  <c r="C1529" i="24"/>
  <c r="A1529" i="24" s="1"/>
  <c r="E281" i="3"/>
  <c r="D282" i="3"/>
  <c r="B283" i="3"/>
  <c r="C282" i="3"/>
  <c r="A282" i="3" s="1"/>
  <c r="E1530" i="28" l="1"/>
  <c r="D1531" i="28"/>
  <c r="C1531" i="28"/>
  <c r="E1530" i="25"/>
  <c r="D1531" i="25"/>
  <c r="C1531" i="25"/>
  <c r="B1532" i="28"/>
  <c r="A1531" i="28"/>
  <c r="E1531" i="28" s="1"/>
  <c r="B1532" i="25"/>
  <c r="A1531" i="25"/>
  <c r="E1529" i="24"/>
  <c r="B1531" i="24"/>
  <c r="C1530" i="24"/>
  <c r="A1530" i="24" s="1"/>
  <c r="D1530" i="24"/>
  <c r="E282" i="3"/>
  <c r="D283" i="3"/>
  <c r="B284" i="3"/>
  <c r="C283" i="3"/>
  <c r="A283" i="3" s="1"/>
  <c r="D1532" i="28" l="1"/>
  <c r="C1532" i="28"/>
  <c r="E1531" i="25"/>
  <c r="D1532" i="25"/>
  <c r="C1532" i="25"/>
  <c r="B1533" i="28"/>
  <c r="A1532" i="28"/>
  <c r="A1532" i="25"/>
  <c r="E1532" i="25" s="1"/>
  <c r="B1533" i="25"/>
  <c r="E1530" i="24"/>
  <c r="B1532" i="24"/>
  <c r="D1531" i="24"/>
  <c r="C1531" i="24"/>
  <c r="A1531" i="24" s="1"/>
  <c r="E283" i="3"/>
  <c r="D284" i="3"/>
  <c r="B285" i="3"/>
  <c r="C284" i="3"/>
  <c r="A284" i="3" s="1"/>
  <c r="E1532" i="28" l="1"/>
  <c r="D1533" i="28"/>
  <c r="C1533" i="28"/>
  <c r="D1533" i="25"/>
  <c r="C1533" i="25"/>
  <c r="A1533" i="28"/>
  <c r="B1534" i="28"/>
  <c r="A1533" i="25"/>
  <c r="B1534" i="25"/>
  <c r="E1531" i="24"/>
  <c r="B1533" i="24"/>
  <c r="D1532" i="24"/>
  <c r="C1532" i="24"/>
  <c r="A1532" i="24" s="1"/>
  <c r="E284" i="3"/>
  <c r="D285" i="3"/>
  <c r="B286" i="3"/>
  <c r="C285" i="3"/>
  <c r="A285" i="3" s="1"/>
  <c r="E1533" i="28" l="1"/>
  <c r="D1534" i="28"/>
  <c r="C1534" i="28"/>
  <c r="E1533" i="25"/>
  <c r="C1534" i="25"/>
  <c r="D1534" i="25"/>
  <c r="A1534" i="28"/>
  <c r="B1535" i="28"/>
  <c r="B1535" i="25"/>
  <c r="A1534" i="25"/>
  <c r="E1532" i="24"/>
  <c r="B1534" i="24"/>
  <c r="D1533" i="24"/>
  <c r="C1533" i="24"/>
  <c r="A1533" i="24" s="1"/>
  <c r="E285" i="3"/>
  <c r="D286" i="3"/>
  <c r="B287" i="3"/>
  <c r="C286" i="3"/>
  <c r="A286" i="3" s="1"/>
  <c r="E1534" i="28" l="1"/>
  <c r="D1535" i="28"/>
  <c r="C1535" i="28"/>
  <c r="E1534" i="25"/>
  <c r="D1535" i="25"/>
  <c r="C1535" i="25"/>
  <c r="B1536" i="28"/>
  <c r="A1535" i="28"/>
  <c r="B1536" i="25"/>
  <c r="A1535" i="25"/>
  <c r="E1533" i="24"/>
  <c r="B1535" i="24"/>
  <c r="D1534" i="24"/>
  <c r="C1534" i="24"/>
  <c r="A1534" i="24" s="1"/>
  <c r="E286" i="3"/>
  <c r="D287" i="3"/>
  <c r="B288" i="3"/>
  <c r="C287" i="3"/>
  <c r="A287" i="3" s="1"/>
  <c r="E1535" i="28" l="1"/>
  <c r="D1536" i="28"/>
  <c r="C1536" i="28"/>
  <c r="E1535" i="25"/>
  <c r="D1536" i="25"/>
  <c r="C1536" i="25"/>
  <c r="B1537" i="28"/>
  <c r="A1536" i="28"/>
  <c r="E1536" i="28" s="1"/>
  <c r="A1536" i="25"/>
  <c r="B1537" i="25"/>
  <c r="E1534" i="24"/>
  <c r="B1536" i="24"/>
  <c r="D1535" i="24"/>
  <c r="C1535" i="24"/>
  <c r="A1535" i="24" s="1"/>
  <c r="E287" i="3"/>
  <c r="D288" i="3"/>
  <c r="B289" i="3"/>
  <c r="C288" i="3"/>
  <c r="A288" i="3" s="1"/>
  <c r="D1537" i="28" l="1"/>
  <c r="C1537" i="28"/>
  <c r="E1536" i="25"/>
  <c r="D1537" i="25"/>
  <c r="C1537" i="25"/>
  <c r="A1537" i="28"/>
  <c r="B1538" i="28"/>
  <c r="A1537" i="25"/>
  <c r="B1538" i="25"/>
  <c r="E1535" i="24"/>
  <c r="B1537" i="24"/>
  <c r="D1536" i="24"/>
  <c r="C1536" i="24"/>
  <c r="A1536" i="24" s="1"/>
  <c r="E288" i="3"/>
  <c r="D289" i="3"/>
  <c r="B290" i="3"/>
  <c r="C289" i="3"/>
  <c r="A289" i="3" s="1"/>
  <c r="E1537" i="28" l="1"/>
  <c r="D1538" i="28"/>
  <c r="C1538" i="28"/>
  <c r="E1537" i="25"/>
  <c r="C1538" i="25"/>
  <c r="D1538" i="25"/>
  <c r="A1538" i="28"/>
  <c r="B1539" i="28"/>
  <c r="B1539" i="25"/>
  <c r="A1538" i="25"/>
  <c r="E1536" i="24"/>
  <c r="B1538" i="24"/>
  <c r="D1537" i="24"/>
  <c r="C1537" i="24"/>
  <c r="A1537" i="24" s="1"/>
  <c r="E289" i="3"/>
  <c r="D290" i="3"/>
  <c r="B291" i="3"/>
  <c r="C290" i="3"/>
  <c r="A290" i="3" s="1"/>
  <c r="E1538" i="28" l="1"/>
  <c r="D1539" i="28"/>
  <c r="C1539" i="28"/>
  <c r="E1538" i="25"/>
  <c r="D1539" i="25"/>
  <c r="C1539" i="25"/>
  <c r="B1540" i="28"/>
  <c r="A1539" i="28"/>
  <c r="B1540" i="25"/>
  <c r="A1539" i="25"/>
  <c r="E1537" i="24"/>
  <c r="B1539" i="24"/>
  <c r="D1538" i="24"/>
  <c r="C1538" i="24"/>
  <c r="A1538" i="24" s="1"/>
  <c r="E290" i="3"/>
  <c r="D291" i="3"/>
  <c r="B292" i="3"/>
  <c r="C291" i="3"/>
  <c r="A291" i="3" s="1"/>
  <c r="E1539" i="28" l="1"/>
  <c r="D1540" i="28"/>
  <c r="C1540" i="28"/>
  <c r="E1539" i="25"/>
  <c r="D1540" i="25"/>
  <c r="C1540" i="25"/>
  <c r="B1541" i="28"/>
  <c r="A1540" i="28"/>
  <c r="A1540" i="25"/>
  <c r="B1541" i="25"/>
  <c r="E1538" i="24"/>
  <c r="B1540" i="24"/>
  <c r="D1539" i="24"/>
  <c r="C1539" i="24"/>
  <c r="A1539" i="24" s="1"/>
  <c r="E1539" i="24" s="1"/>
  <c r="E291" i="3"/>
  <c r="D292" i="3"/>
  <c r="B293" i="3"/>
  <c r="C292" i="3"/>
  <c r="A292" i="3" s="1"/>
  <c r="E1540" i="28" l="1"/>
  <c r="D1541" i="28"/>
  <c r="C1541" i="28"/>
  <c r="E1540" i="25"/>
  <c r="D1541" i="25"/>
  <c r="C1541" i="25"/>
  <c r="A1541" i="28"/>
  <c r="B1542" i="28"/>
  <c r="A1541" i="25"/>
  <c r="B1542" i="25"/>
  <c r="B1541" i="24"/>
  <c r="D1540" i="24"/>
  <c r="C1540" i="24"/>
  <c r="A1540" i="24" s="1"/>
  <c r="E292" i="3"/>
  <c r="D293" i="3"/>
  <c r="B294" i="3"/>
  <c r="C293" i="3"/>
  <c r="A293" i="3" s="1"/>
  <c r="E1541" i="28" l="1"/>
  <c r="D1542" i="28"/>
  <c r="C1542" i="28"/>
  <c r="E1541" i="25"/>
  <c r="D1542" i="25"/>
  <c r="C1542" i="25"/>
  <c r="A1542" i="28"/>
  <c r="B1543" i="28"/>
  <c r="B1543" i="25"/>
  <c r="A1542" i="25"/>
  <c r="E1540" i="24"/>
  <c r="B1542" i="24"/>
  <c r="D1541" i="24"/>
  <c r="C1541" i="24"/>
  <c r="A1541" i="24" s="1"/>
  <c r="E293" i="3"/>
  <c r="D294" i="3"/>
  <c r="B295" i="3"/>
  <c r="C294" i="3"/>
  <c r="A294" i="3" s="1"/>
  <c r="E1542" i="28" l="1"/>
  <c r="D1543" i="28"/>
  <c r="C1543" i="28"/>
  <c r="E1542" i="25"/>
  <c r="D1543" i="25"/>
  <c r="C1543" i="25"/>
  <c r="B1544" i="28"/>
  <c r="A1543" i="28"/>
  <c r="B1544" i="25"/>
  <c r="A1543" i="25"/>
  <c r="E1541" i="24"/>
  <c r="B1543" i="24"/>
  <c r="D1542" i="24"/>
  <c r="C1542" i="24"/>
  <c r="A1542" i="24" s="1"/>
  <c r="E294" i="3"/>
  <c r="D295" i="3"/>
  <c r="B296" i="3"/>
  <c r="C295" i="3"/>
  <c r="A295" i="3" s="1"/>
  <c r="E1543" i="28" l="1"/>
  <c r="D1544" i="28"/>
  <c r="C1544" i="28"/>
  <c r="E1543" i="25"/>
  <c r="D1544" i="25"/>
  <c r="C1544" i="25"/>
  <c r="B1545" i="28"/>
  <c r="A1544" i="28"/>
  <c r="A1544" i="25"/>
  <c r="B1545" i="25"/>
  <c r="E1542" i="24"/>
  <c r="B1544" i="24"/>
  <c r="D1543" i="24"/>
  <c r="C1543" i="24"/>
  <c r="A1543" i="24" s="1"/>
  <c r="E295" i="3"/>
  <c r="D296" i="3"/>
  <c r="B297" i="3"/>
  <c r="C296" i="3"/>
  <c r="A296" i="3" s="1"/>
  <c r="E1544" i="28" l="1"/>
  <c r="D1545" i="28"/>
  <c r="C1545" i="28"/>
  <c r="E1544" i="25"/>
  <c r="D1545" i="25"/>
  <c r="C1545" i="25"/>
  <c r="A1545" i="28"/>
  <c r="E1545" i="28" s="1"/>
  <c r="B1546" i="28"/>
  <c r="B1546" i="25"/>
  <c r="A1545" i="25"/>
  <c r="E1543" i="24"/>
  <c r="B1545" i="24"/>
  <c r="D1544" i="24"/>
  <c r="C1544" i="24"/>
  <c r="A1544" i="24" s="1"/>
  <c r="E296" i="3"/>
  <c r="D297" i="3"/>
  <c r="B298" i="3"/>
  <c r="C297" i="3"/>
  <c r="A297" i="3" s="1"/>
  <c r="D1546" i="28" l="1"/>
  <c r="C1546" i="28"/>
  <c r="E1545" i="25"/>
  <c r="D1546" i="25"/>
  <c r="C1546" i="25"/>
  <c r="A1546" i="28"/>
  <c r="E1546" i="28" s="1"/>
  <c r="B1547" i="28"/>
  <c r="B1547" i="25"/>
  <c r="A1546" i="25"/>
  <c r="E1544" i="24"/>
  <c r="B1546" i="24"/>
  <c r="D1545" i="24"/>
  <c r="C1545" i="24"/>
  <c r="A1545" i="24" s="1"/>
  <c r="E297" i="3"/>
  <c r="D298" i="3"/>
  <c r="B299" i="3"/>
  <c r="C298" i="3"/>
  <c r="A298" i="3" s="1"/>
  <c r="D1547" i="28" l="1"/>
  <c r="C1547" i="28"/>
  <c r="E1546" i="25"/>
  <c r="D1547" i="25"/>
  <c r="C1547" i="25"/>
  <c r="B1548" i="28"/>
  <c r="A1547" i="28"/>
  <c r="A1547" i="25"/>
  <c r="B1548" i="25"/>
  <c r="E1545" i="24"/>
  <c r="B1547" i="24"/>
  <c r="D1546" i="24"/>
  <c r="C1546" i="24"/>
  <c r="A1546" i="24" s="1"/>
  <c r="E298" i="3"/>
  <c r="D299" i="3"/>
  <c r="B300" i="3"/>
  <c r="C299" i="3"/>
  <c r="A299" i="3" s="1"/>
  <c r="E1547" i="28" l="1"/>
  <c r="D1548" i="28"/>
  <c r="C1548" i="28"/>
  <c r="E1547" i="25"/>
  <c r="D1548" i="25"/>
  <c r="C1548" i="25"/>
  <c r="B1549" i="28"/>
  <c r="A1548" i="28"/>
  <c r="A1548" i="25"/>
  <c r="E1548" i="25" s="1"/>
  <c r="B1549" i="25"/>
  <c r="E1546" i="24"/>
  <c r="B1548" i="24"/>
  <c r="D1547" i="24"/>
  <c r="C1547" i="24"/>
  <c r="A1547" i="24" s="1"/>
  <c r="E299" i="3"/>
  <c r="D300" i="3"/>
  <c r="B301" i="3"/>
  <c r="C300" i="3"/>
  <c r="A300" i="3" s="1"/>
  <c r="E1548" i="28" l="1"/>
  <c r="D1549" i="28"/>
  <c r="C1549" i="28"/>
  <c r="D1549" i="25"/>
  <c r="C1549" i="25"/>
  <c r="A1549" i="28"/>
  <c r="E1549" i="28" s="1"/>
  <c r="B1550" i="28"/>
  <c r="B1550" i="25"/>
  <c r="A1549" i="25"/>
  <c r="E1547" i="24"/>
  <c r="B1549" i="24"/>
  <c r="D1548" i="24"/>
  <c r="C1548" i="24"/>
  <c r="A1548" i="24" s="1"/>
  <c r="E300" i="3"/>
  <c r="D301" i="3"/>
  <c r="B302" i="3"/>
  <c r="C301" i="3"/>
  <c r="A301" i="3" s="1"/>
  <c r="D1550" i="28" l="1"/>
  <c r="C1550" i="28"/>
  <c r="E1549" i="25"/>
  <c r="C1550" i="25"/>
  <c r="D1550" i="25"/>
  <c r="A1550" i="28"/>
  <c r="B1551" i="28"/>
  <c r="B1551" i="25"/>
  <c r="A1550" i="25"/>
  <c r="E1548" i="24"/>
  <c r="B1550" i="24"/>
  <c r="D1549" i="24"/>
  <c r="C1549" i="24"/>
  <c r="A1549" i="24" s="1"/>
  <c r="E301" i="3"/>
  <c r="D302" i="3"/>
  <c r="B303" i="3"/>
  <c r="C302" i="3"/>
  <c r="A302" i="3" s="1"/>
  <c r="E1550" i="28" l="1"/>
  <c r="D1551" i="28"/>
  <c r="C1551" i="28"/>
  <c r="E1550" i="25"/>
  <c r="D1551" i="25"/>
  <c r="C1551" i="25"/>
  <c r="A1551" i="28"/>
  <c r="B1552" i="28"/>
  <c r="B1552" i="25"/>
  <c r="A1551" i="25"/>
  <c r="E1549" i="24"/>
  <c r="B1551" i="24"/>
  <c r="D1550" i="24"/>
  <c r="C1550" i="24"/>
  <c r="A1550" i="24" s="1"/>
  <c r="E302" i="3"/>
  <c r="D303" i="3"/>
  <c r="B304" i="3"/>
  <c r="C303" i="3"/>
  <c r="A303" i="3" s="1"/>
  <c r="E1551" i="28" l="1"/>
  <c r="D1552" i="28"/>
  <c r="C1552" i="28"/>
  <c r="E1551" i="25"/>
  <c r="D1552" i="25"/>
  <c r="C1552" i="25"/>
  <c r="B1553" i="28"/>
  <c r="A1552" i="28"/>
  <c r="B1553" i="25"/>
  <c r="A1552" i="25"/>
  <c r="E1550" i="24"/>
  <c r="B1552" i="24"/>
  <c r="D1551" i="24"/>
  <c r="C1551" i="24"/>
  <c r="A1551" i="24" s="1"/>
  <c r="E303" i="3"/>
  <c r="D304" i="3"/>
  <c r="B305" i="3"/>
  <c r="C304" i="3"/>
  <c r="A304" i="3" s="1"/>
  <c r="E1552" i="28" l="1"/>
  <c r="D1553" i="28"/>
  <c r="C1553" i="28"/>
  <c r="E1552" i="25"/>
  <c r="D1553" i="25"/>
  <c r="C1553" i="25"/>
  <c r="B1554" i="28"/>
  <c r="A1553" i="28"/>
  <c r="B1554" i="25"/>
  <c r="A1553" i="25"/>
  <c r="E1551" i="24"/>
  <c r="B1553" i="24"/>
  <c r="D1552" i="24"/>
  <c r="C1552" i="24"/>
  <c r="A1552" i="24" s="1"/>
  <c r="E304" i="3"/>
  <c r="D305" i="3"/>
  <c r="B306" i="3"/>
  <c r="C305" i="3"/>
  <c r="A305" i="3" s="1"/>
  <c r="E1553" i="28" l="1"/>
  <c r="D1554" i="28"/>
  <c r="C1554" i="28"/>
  <c r="E1553" i="25"/>
  <c r="C1554" i="25"/>
  <c r="D1554" i="25"/>
  <c r="A1554" i="28"/>
  <c r="B1555" i="28"/>
  <c r="A1554" i="25"/>
  <c r="E1554" i="25" s="1"/>
  <c r="B1555" i="25"/>
  <c r="E1552" i="24"/>
  <c r="B1554" i="24"/>
  <c r="D1553" i="24"/>
  <c r="C1553" i="24"/>
  <c r="A1553" i="24" s="1"/>
  <c r="E305" i="3"/>
  <c r="D306" i="3"/>
  <c r="B307" i="3"/>
  <c r="C306" i="3"/>
  <c r="A306" i="3" s="1"/>
  <c r="E1554" i="28" l="1"/>
  <c r="D1555" i="28"/>
  <c r="C1555" i="28"/>
  <c r="D1555" i="25"/>
  <c r="C1555" i="25"/>
  <c r="A1555" i="28"/>
  <c r="B1556" i="28"/>
  <c r="B1556" i="25"/>
  <c r="A1555" i="25"/>
  <c r="E1553" i="24"/>
  <c r="B1555" i="24"/>
  <c r="D1554" i="24"/>
  <c r="C1554" i="24"/>
  <c r="A1554" i="24" s="1"/>
  <c r="E306" i="3"/>
  <c r="D307" i="3"/>
  <c r="B308" i="3"/>
  <c r="C307" i="3"/>
  <c r="A307" i="3" s="1"/>
  <c r="E1555" i="28" l="1"/>
  <c r="D1556" i="28"/>
  <c r="C1556" i="28"/>
  <c r="E1555" i="25"/>
  <c r="D1556" i="25"/>
  <c r="C1556" i="25"/>
  <c r="B1557" i="28"/>
  <c r="A1556" i="28"/>
  <c r="B1557" i="25"/>
  <c r="A1556" i="25"/>
  <c r="E1556" i="25" s="1"/>
  <c r="E1554" i="24"/>
  <c r="B1556" i="24"/>
  <c r="D1555" i="24"/>
  <c r="C1555" i="24"/>
  <c r="A1555" i="24" s="1"/>
  <c r="E307" i="3"/>
  <c r="D308" i="3"/>
  <c r="B309" i="3"/>
  <c r="C308" i="3"/>
  <c r="A308" i="3" s="1"/>
  <c r="E1556" i="28" l="1"/>
  <c r="D1557" i="28"/>
  <c r="C1557" i="28"/>
  <c r="D1557" i="25"/>
  <c r="C1557" i="25"/>
  <c r="B1558" i="28"/>
  <c r="A1557" i="28"/>
  <c r="A1557" i="25"/>
  <c r="B1558" i="25"/>
  <c r="E1555" i="24"/>
  <c r="B1557" i="24"/>
  <c r="D1556" i="24"/>
  <c r="C1556" i="24"/>
  <c r="A1556" i="24" s="1"/>
  <c r="E308" i="3"/>
  <c r="D309" i="3"/>
  <c r="B310" i="3"/>
  <c r="C309" i="3"/>
  <c r="A309" i="3" s="1"/>
  <c r="E1557" i="28" l="1"/>
  <c r="D1558" i="28"/>
  <c r="C1558" i="28"/>
  <c r="E1557" i="25"/>
  <c r="D1558" i="25"/>
  <c r="C1558" i="25"/>
  <c r="A1558" i="28"/>
  <c r="B1559" i="28"/>
  <c r="A1558" i="25"/>
  <c r="B1559" i="25"/>
  <c r="E1556" i="24"/>
  <c r="B1558" i="24"/>
  <c r="C1557" i="24"/>
  <c r="A1557" i="24" s="1"/>
  <c r="D1557" i="24"/>
  <c r="E309" i="3"/>
  <c r="D310" i="3"/>
  <c r="B311" i="3"/>
  <c r="C310" i="3"/>
  <c r="A310" i="3" s="1"/>
  <c r="E1558" i="28" l="1"/>
  <c r="D1559" i="28"/>
  <c r="C1559" i="28"/>
  <c r="E1558" i="25"/>
  <c r="D1559" i="25"/>
  <c r="C1559" i="25"/>
  <c r="B1560" i="28"/>
  <c r="A1559" i="28"/>
  <c r="B1560" i="25"/>
  <c r="A1559" i="25"/>
  <c r="E1557" i="24"/>
  <c r="B1559" i="24"/>
  <c r="D1558" i="24"/>
  <c r="C1558" i="24"/>
  <c r="A1558" i="24" s="1"/>
  <c r="E310" i="3"/>
  <c r="D311" i="3"/>
  <c r="B312" i="3"/>
  <c r="C311" i="3"/>
  <c r="A311" i="3" s="1"/>
  <c r="E1559" i="28" l="1"/>
  <c r="D1560" i="28"/>
  <c r="C1560" i="28"/>
  <c r="E1559" i="25"/>
  <c r="D1560" i="25"/>
  <c r="C1560" i="25"/>
  <c r="B1561" i="28"/>
  <c r="A1560" i="28"/>
  <c r="B1561" i="25"/>
  <c r="A1560" i="25"/>
  <c r="E1560" i="25" s="1"/>
  <c r="E1558" i="24"/>
  <c r="B1560" i="24"/>
  <c r="D1559" i="24"/>
  <c r="C1559" i="24"/>
  <c r="A1559" i="24" s="1"/>
  <c r="E311" i="3"/>
  <c r="D312" i="3"/>
  <c r="B313" i="3"/>
  <c r="C312" i="3"/>
  <c r="A312" i="3" s="1"/>
  <c r="E1560" i="28" l="1"/>
  <c r="D1561" i="28"/>
  <c r="C1561" i="28"/>
  <c r="D1561" i="25"/>
  <c r="C1561" i="25"/>
  <c r="A1561" i="28"/>
  <c r="E1561" i="28" s="1"/>
  <c r="B1562" i="28"/>
  <c r="A1561" i="25"/>
  <c r="B1562" i="25"/>
  <c r="E1559" i="24"/>
  <c r="B1561" i="24"/>
  <c r="D1560" i="24"/>
  <c r="C1560" i="24"/>
  <c r="A1560" i="24" s="1"/>
  <c r="E312" i="3"/>
  <c r="D313" i="3"/>
  <c r="B314" i="3"/>
  <c r="C313" i="3"/>
  <c r="A313" i="3" s="1"/>
  <c r="D1562" i="28" l="1"/>
  <c r="C1562" i="28"/>
  <c r="E1561" i="25"/>
  <c r="D1562" i="25"/>
  <c r="C1562" i="25"/>
  <c r="A1562" i="28"/>
  <c r="B1563" i="28"/>
  <c r="A1562" i="25"/>
  <c r="B1563" i="25"/>
  <c r="E1560" i="24"/>
  <c r="B1562" i="24"/>
  <c r="D1561" i="24"/>
  <c r="C1561" i="24"/>
  <c r="A1561" i="24" s="1"/>
  <c r="E313" i="3"/>
  <c r="D314" i="3"/>
  <c r="B315" i="3"/>
  <c r="C314" i="3"/>
  <c r="A314" i="3" s="1"/>
  <c r="E1562" i="28" l="1"/>
  <c r="D1563" i="28"/>
  <c r="C1563" i="28"/>
  <c r="E1562" i="25"/>
  <c r="D1563" i="25"/>
  <c r="C1563" i="25"/>
  <c r="B1564" i="28"/>
  <c r="A1563" i="28"/>
  <c r="B1564" i="25"/>
  <c r="A1563" i="25"/>
  <c r="E1561" i="24"/>
  <c r="B1563" i="24"/>
  <c r="D1562" i="24"/>
  <c r="C1562" i="24"/>
  <c r="A1562" i="24" s="1"/>
  <c r="E314" i="3"/>
  <c r="D315" i="3"/>
  <c r="B316" i="3"/>
  <c r="C315" i="3"/>
  <c r="A315" i="3" s="1"/>
  <c r="E1563" i="28" l="1"/>
  <c r="D1564" i="28"/>
  <c r="C1564" i="28"/>
  <c r="E1563" i="25"/>
  <c r="D1564" i="25"/>
  <c r="C1564" i="25"/>
  <c r="B1565" i="28"/>
  <c r="A1564" i="28"/>
  <c r="B1565" i="25"/>
  <c r="A1564" i="25"/>
  <c r="E1564" i="25" s="1"/>
  <c r="E1562" i="24"/>
  <c r="B1564" i="24"/>
  <c r="D1563" i="24"/>
  <c r="C1563" i="24"/>
  <c r="A1563" i="24" s="1"/>
  <c r="E315" i="3"/>
  <c r="D316" i="3"/>
  <c r="B317" i="3"/>
  <c r="C316" i="3"/>
  <c r="A316" i="3" s="1"/>
  <c r="E1564" i="28" l="1"/>
  <c r="D1565" i="28"/>
  <c r="C1565" i="28"/>
  <c r="D1565" i="25"/>
  <c r="C1565" i="25"/>
  <c r="A1565" i="28"/>
  <c r="B1566" i="28"/>
  <c r="A1565" i="25"/>
  <c r="E1565" i="25" s="1"/>
  <c r="B1566" i="25"/>
  <c r="E1563" i="24"/>
  <c r="B1565" i="24"/>
  <c r="D1564" i="24"/>
  <c r="C1564" i="24"/>
  <c r="A1564" i="24" s="1"/>
  <c r="E316" i="3"/>
  <c r="D317" i="3"/>
  <c r="B318" i="3"/>
  <c r="C317" i="3"/>
  <c r="A317" i="3" s="1"/>
  <c r="E1565" i="28" l="1"/>
  <c r="D1566" i="28"/>
  <c r="C1566" i="28"/>
  <c r="C1566" i="25"/>
  <c r="D1566" i="25"/>
  <c r="A1566" i="28"/>
  <c r="B1567" i="28"/>
  <c r="A1566" i="25"/>
  <c r="B1567" i="25"/>
  <c r="E1564" i="24"/>
  <c r="B1566" i="24"/>
  <c r="D1565" i="24"/>
  <c r="C1565" i="24"/>
  <c r="A1565" i="24" s="1"/>
  <c r="E317" i="3"/>
  <c r="D318" i="3"/>
  <c r="B319" i="3"/>
  <c r="C318" i="3"/>
  <c r="A318" i="3" s="1"/>
  <c r="E1566" i="28" l="1"/>
  <c r="D1567" i="28"/>
  <c r="C1567" i="28"/>
  <c r="E1566" i="25"/>
  <c r="D1567" i="25"/>
  <c r="C1567" i="25"/>
  <c r="B1568" i="28"/>
  <c r="A1567" i="28"/>
  <c r="B1568" i="25"/>
  <c r="A1567" i="25"/>
  <c r="E1565" i="24"/>
  <c r="B1567" i="24"/>
  <c r="D1566" i="24"/>
  <c r="C1566" i="24"/>
  <c r="A1566" i="24" s="1"/>
  <c r="E318" i="3"/>
  <c r="D319" i="3"/>
  <c r="B320" i="3"/>
  <c r="C319" i="3"/>
  <c r="A319" i="3" s="1"/>
  <c r="E1567" i="28" l="1"/>
  <c r="D1568" i="28"/>
  <c r="C1568" i="28"/>
  <c r="E1567" i="25"/>
  <c r="D1568" i="25"/>
  <c r="C1568" i="25"/>
  <c r="B1569" i="28"/>
  <c r="A1568" i="28"/>
  <c r="B1569" i="25"/>
  <c r="A1568" i="25"/>
  <c r="E1566" i="24"/>
  <c r="B1568" i="24"/>
  <c r="D1567" i="24"/>
  <c r="C1567" i="24"/>
  <c r="A1567" i="24" s="1"/>
  <c r="E319" i="3"/>
  <c r="D320" i="3"/>
  <c r="B321" i="3"/>
  <c r="C320" i="3"/>
  <c r="A320" i="3" s="1"/>
  <c r="E1568" i="28" l="1"/>
  <c r="D1569" i="28"/>
  <c r="C1569" i="28"/>
  <c r="E1568" i="25"/>
  <c r="D1569" i="25"/>
  <c r="C1569" i="25"/>
  <c r="A1569" i="28"/>
  <c r="B1570" i="28"/>
  <c r="A1569" i="25"/>
  <c r="B1570" i="25"/>
  <c r="E1567" i="24"/>
  <c r="B1569" i="24"/>
  <c r="D1568" i="24"/>
  <c r="C1568" i="24"/>
  <c r="A1568" i="24" s="1"/>
  <c r="E320" i="3"/>
  <c r="D321" i="3"/>
  <c r="B322" i="3"/>
  <c r="C321" i="3"/>
  <c r="A321" i="3" s="1"/>
  <c r="E1569" i="28" l="1"/>
  <c r="D1570" i="28"/>
  <c r="C1570" i="28"/>
  <c r="E1569" i="25"/>
  <c r="C1570" i="25"/>
  <c r="D1570" i="25"/>
  <c r="A1570" i="28"/>
  <c r="B1571" i="28"/>
  <c r="A1570" i="25"/>
  <c r="B1571" i="25"/>
  <c r="E1568" i="24"/>
  <c r="B1570" i="24"/>
  <c r="D1569" i="24"/>
  <c r="C1569" i="24"/>
  <c r="A1569" i="24" s="1"/>
  <c r="E321" i="3"/>
  <c r="D322" i="3"/>
  <c r="B323" i="3"/>
  <c r="C322" i="3"/>
  <c r="A322" i="3" s="1"/>
  <c r="E1570" i="28" l="1"/>
  <c r="D1571" i="28"/>
  <c r="C1571" i="28"/>
  <c r="E1570" i="25"/>
  <c r="D1571" i="25"/>
  <c r="C1571" i="25"/>
  <c r="B1572" i="28"/>
  <c r="A1571" i="28"/>
  <c r="B1572" i="25"/>
  <c r="A1571" i="25"/>
  <c r="E1569" i="24"/>
  <c r="B1571" i="24"/>
  <c r="D1570" i="24"/>
  <c r="C1570" i="24"/>
  <c r="A1570" i="24" s="1"/>
  <c r="E322" i="3"/>
  <c r="D323" i="3"/>
  <c r="B324" i="3"/>
  <c r="C323" i="3"/>
  <c r="A323" i="3" s="1"/>
  <c r="E1571" i="28" l="1"/>
  <c r="D1572" i="28"/>
  <c r="C1572" i="28"/>
  <c r="E1571" i="25"/>
  <c r="D1572" i="25"/>
  <c r="C1572" i="25"/>
  <c r="B1573" i="28"/>
  <c r="A1572" i="28"/>
  <c r="B1573" i="25"/>
  <c r="A1572" i="25"/>
  <c r="E1570" i="24"/>
  <c r="B1572" i="24"/>
  <c r="D1571" i="24"/>
  <c r="C1571" i="24"/>
  <c r="A1571" i="24" s="1"/>
  <c r="E323" i="3"/>
  <c r="D324" i="3"/>
  <c r="B325" i="3"/>
  <c r="C324" i="3"/>
  <c r="A324" i="3" s="1"/>
  <c r="E1572" i="28" l="1"/>
  <c r="D1573" i="28"/>
  <c r="C1573" i="28"/>
  <c r="E1572" i="25"/>
  <c r="D1573" i="25"/>
  <c r="C1573" i="25"/>
  <c r="A1573" i="28"/>
  <c r="B1574" i="28"/>
  <c r="A1573" i="25"/>
  <c r="B1574" i="25"/>
  <c r="E1571" i="24"/>
  <c r="B1573" i="24"/>
  <c r="D1572" i="24"/>
  <c r="C1572" i="24"/>
  <c r="A1572" i="24" s="1"/>
  <c r="E324" i="3"/>
  <c r="D325" i="3"/>
  <c r="B326" i="3"/>
  <c r="C325" i="3"/>
  <c r="A325" i="3" s="1"/>
  <c r="E1573" i="28" l="1"/>
  <c r="D1574" i="28"/>
  <c r="C1574" i="28"/>
  <c r="E1573" i="25"/>
  <c r="D1574" i="25"/>
  <c r="C1574" i="25"/>
  <c r="A1574" i="28"/>
  <c r="B1575" i="28"/>
  <c r="A1574" i="25"/>
  <c r="B1575" i="25"/>
  <c r="E1572" i="24"/>
  <c r="B1574" i="24"/>
  <c r="D1573" i="24"/>
  <c r="C1573" i="24"/>
  <c r="A1573" i="24" s="1"/>
  <c r="E325" i="3"/>
  <c r="D326" i="3"/>
  <c r="B327" i="3"/>
  <c r="C326" i="3"/>
  <c r="A326" i="3" s="1"/>
  <c r="E1574" i="28" l="1"/>
  <c r="D1575" i="28"/>
  <c r="C1575" i="28"/>
  <c r="E1574" i="25"/>
  <c r="D1575" i="25"/>
  <c r="C1575" i="25"/>
  <c r="B1576" i="28"/>
  <c r="A1575" i="28"/>
  <c r="B1576" i="25"/>
  <c r="A1575" i="25"/>
  <c r="E1573" i="24"/>
  <c r="B1575" i="24"/>
  <c r="D1574" i="24"/>
  <c r="C1574" i="24"/>
  <c r="A1574" i="24" s="1"/>
  <c r="E1574" i="24" s="1"/>
  <c r="E326" i="3"/>
  <c r="D327" i="3"/>
  <c r="B328" i="3"/>
  <c r="C327" i="3"/>
  <c r="A327" i="3" s="1"/>
  <c r="E1575" i="28" l="1"/>
  <c r="D1576" i="28"/>
  <c r="C1576" i="28"/>
  <c r="E1575" i="25"/>
  <c r="D1576" i="25"/>
  <c r="C1576" i="25"/>
  <c r="B1577" i="28"/>
  <c r="A1576" i="28"/>
  <c r="B1577" i="25"/>
  <c r="A1576" i="25"/>
  <c r="B1576" i="24"/>
  <c r="D1575" i="24"/>
  <c r="C1575" i="24"/>
  <c r="A1575" i="24" s="1"/>
  <c r="E327" i="3"/>
  <c r="D328" i="3"/>
  <c r="B329" i="3"/>
  <c r="C328" i="3"/>
  <c r="A328" i="3" s="1"/>
  <c r="E1576" i="28" l="1"/>
  <c r="D1577" i="28"/>
  <c r="C1577" i="28"/>
  <c r="E1576" i="25"/>
  <c r="D1577" i="25"/>
  <c r="C1577" i="25"/>
  <c r="A1577" i="28"/>
  <c r="E1577" i="28" s="1"/>
  <c r="B1578" i="28"/>
  <c r="A1577" i="25"/>
  <c r="E1577" i="25" s="1"/>
  <c r="B1578" i="25"/>
  <c r="E1575" i="24"/>
  <c r="B1577" i="24"/>
  <c r="D1576" i="24"/>
  <c r="C1576" i="24"/>
  <c r="A1576" i="24" s="1"/>
  <c r="E328" i="3"/>
  <c r="D329" i="3"/>
  <c r="B330" i="3"/>
  <c r="C329" i="3"/>
  <c r="A329" i="3" s="1"/>
  <c r="D1578" i="28" l="1"/>
  <c r="C1578" i="28"/>
  <c r="D1578" i="25"/>
  <c r="C1578" i="25"/>
  <c r="A1578" i="28"/>
  <c r="B1579" i="28"/>
  <c r="A1578" i="25"/>
  <c r="B1579" i="25"/>
  <c r="E1576" i="24"/>
  <c r="B1578" i="24"/>
  <c r="D1577" i="24"/>
  <c r="C1577" i="24"/>
  <c r="A1577" i="24" s="1"/>
  <c r="E329" i="3"/>
  <c r="D330" i="3"/>
  <c r="B331" i="3"/>
  <c r="C330" i="3"/>
  <c r="A330" i="3" s="1"/>
  <c r="E1578" i="28" l="1"/>
  <c r="D1579" i="28"/>
  <c r="C1579" i="28"/>
  <c r="E1578" i="25"/>
  <c r="D1579" i="25"/>
  <c r="C1579" i="25"/>
  <c r="B1580" i="28"/>
  <c r="A1579" i="28"/>
  <c r="E1579" i="28" s="1"/>
  <c r="B1580" i="25"/>
  <c r="A1579" i="25"/>
  <c r="E1577" i="24"/>
  <c r="B1579" i="24"/>
  <c r="D1578" i="24"/>
  <c r="C1578" i="24"/>
  <c r="A1578" i="24" s="1"/>
  <c r="E330" i="3"/>
  <c r="D331" i="3"/>
  <c r="B332" i="3"/>
  <c r="C331" i="3"/>
  <c r="A331" i="3" s="1"/>
  <c r="D1580" i="28" l="1"/>
  <c r="C1580" i="28"/>
  <c r="E1579" i="25"/>
  <c r="D1580" i="25"/>
  <c r="C1580" i="25"/>
  <c r="B1581" i="28"/>
  <c r="A1580" i="28"/>
  <c r="B1581" i="25"/>
  <c r="A1580" i="25"/>
  <c r="E1580" i="25" s="1"/>
  <c r="E1578" i="24"/>
  <c r="B1580" i="24"/>
  <c r="D1579" i="24"/>
  <c r="C1579" i="24"/>
  <c r="A1579" i="24" s="1"/>
  <c r="E331" i="3"/>
  <c r="D332" i="3"/>
  <c r="B333" i="3"/>
  <c r="C332" i="3"/>
  <c r="A332" i="3" s="1"/>
  <c r="E1580" i="28" l="1"/>
  <c r="D1581" i="28"/>
  <c r="C1581" i="28"/>
  <c r="D1581" i="25"/>
  <c r="C1581" i="25"/>
  <c r="A1581" i="28"/>
  <c r="B1582" i="28"/>
  <c r="A1581" i="25"/>
  <c r="B1582" i="25"/>
  <c r="E1579" i="24"/>
  <c r="B1581" i="24"/>
  <c r="D1580" i="24"/>
  <c r="C1580" i="24"/>
  <c r="A1580" i="24" s="1"/>
  <c r="E332" i="3"/>
  <c r="D333" i="3"/>
  <c r="B334" i="3"/>
  <c r="C333" i="3"/>
  <c r="A333" i="3" s="1"/>
  <c r="E1581" i="28" l="1"/>
  <c r="D1582" i="28"/>
  <c r="C1582" i="28"/>
  <c r="E1581" i="25"/>
  <c r="C1582" i="25"/>
  <c r="D1582" i="25"/>
  <c r="A1582" i="28"/>
  <c r="B1583" i="28"/>
  <c r="A1582" i="25"/>
  <c r="B1583" i="25"/>
  <c r="E1580" i="24"/>
  <c r="B1582" i="24"/>
  <c r="D1581" i="24"/>
  <c r="C1581" i="24"/>
  <c r="A1581" i="24" s="1"/>
  <c r="E333" i="3"/>
  <c r="D334" i="3"/>
  <c r="B335" i="3"/>
  <c r="C334" i="3"/>
  <c r="A334" i="3" s="1"/>
  <c r="E1582" i="28" l="1"/>
  <c r="D1583" i="28"/>
  <c r="C1583" i="28"/>
  <c r="E1582" i="25"/>
  <c r="D1583" i="25"/>
  <c r="C1583" i="25"/>
  <c r="B1584" i="28"/>
  <c r="A1583" i="28"/>
  <c r="B1584" i="25"/>
  <c r="A1583" i="25"/>
  <c r="E1581" i="24"/>
  <c r="B1583" i="24"/>
  <c r="C1582" i="24"/>
  <c r="A1582" i="24" s="1"/>
  <c r="D1582" i="24"/>
  <c r="E334" i="3"/>
  <c r="D335" i="3"/>
  <c r="B336" i="3"/>
  <c r="C335" i="3"/>
  <c r="A335" i="3" s="1"/>
  <c r="E1583" i="28" l="1"/>
  <c r="D1584" i="28"/>
  <c r="C1584" i="28"/>
  <c r="E1583" i="25"/>
  <c r="D1584" i="25"/>
  <c r="C1584" i="25"/>
  <c r="B1585" i="28"/>
  <c r="A1584" i="28"/>
  <c r="B1585" i="25"/>
  <c r="A1584" i="25"/>
  <c r="E1582" i="24"/>
  <c r="B1584" i="24"/>
  <c r="D1583" i="24"/>
  <c r="C1583" i="24"/>
  <c r="A1583" i="24" s="1"/>
  <c r="E335" i="3"/>
  <c r="D336" i="3"/>
  <c r="B337" i="3"/>
  <c r="C336" i="3"/>
  <c r="A336" i="3" s="1"/>
  <c r="E1584" i="28" l="1"/>
  <c r="D1585" i="28"/>
  <c r="C1585" i="28"/>
  <c r="E1584" i="25"/>
  <c r="D1585" i="25"/>
  <c r="C1585" i="25"/>
  <c r="A1585" i="28"/>
  <c r="B1586" i="28"/>
  <c r="A1585" i="25"/>
  <c r="B1586" i="25"/>
  <c r="E1583" i="24"/>
  <c r="B1585" i="24"/>
  <c r="D1584" i="24"/>
  <c r="C1584" i="24"/>
  <c r="A1584" i="24" s="1"/>
  <c r="E336" i="3"/>
  <c r="D337" i="3"/>
  <c r="B338" i="3"/>
  <c r="C337" i="3"/>
  <c r="A337" i="3" s="1"/>
  <c r="E1585" i="28" l="1"/>
  <c r="D1586" i="28"/>
  <c r="C1586" i="28"/>
  <c r="E1585" i="25"/>
  <c r="C1586" i="25"/>
  <c r="D1586" i="25"/>
  <c r="A1586" i="28"/>
  <c r="B1587" i="28"/>
  <c r="A1586" i="25"/>
  <c r="B1587" i="25"/>
  <c r="E1584" i="24"/>
  <c r="B1586" i="24"/>
  <c r="D1585" i="24"/>
  <c r="C1585" i="24"/>
  <c r="A1585" i="24" s="1"/>
  <c r="E337" i="3"/>
  <c r="D338" i="3"/>
  <c r="B339" i="3"/>
  <c r="C338" i="3"/>
  <c r="A338" i="3" s="1"/>
  <c r="E1586" i="28" l="1"/>
  <c r="D1587" i="28"/>
  <c r="C1587" i="28"/>
  <c r="E1586" i="25"/>
  <c r="D1587" i="25"/>
  <c r="C1587" i="25"/>
  <c r="B1588" i="28"/>
  <c r="A1587" i="28"/>
  <c r="B1588" i="25"/>
  <c r="A1587" i="25"/>
  <c r="E1585" i="24"/>
  <c r="B1587" i="24"/>
  <c r="D1586" i="24"/>
  <c r="C1586" i="24"/>
  <c r="A1586" i="24" s="1"/>
  <c r="E338" i="3"/>
  <c r="D339" i="3"/>
  <c r="B340" i="3"/>
  <c r="C339" i="3"/>
  <c r="A339" i="3" s="1"/>
  <c r="E1587" i="28" l="1"/>
  <c r="D1588" i="28"/>
  <c r="C1588" i="28"/>
  <c r="E1587" i="25"/>
  <c r="D1588" i="25"/>
  <c r="C1588" i="25"/>
  <c r="B1589" i="28"/>
  <c r="A1588" i="28"/>
  <c r="B1589" i="25"/>
  <c r="A1588" i="25"/>
  <c r="E1586" i="24"/>
  <c r="B1588" i="24"/>
  <c r="D1587" i="24"/>
  <c r="C1587" i="24"/>
  <c r="A1587" i="24" s="1"/>
  <c r="E339" i="3"/>
  <c r="D340" i="3"/>
  <c r="B341" i="3"/>
  <c r="C340" i="3"/>
  <c r="A340" i="3" s="1"/>
  <c r="E1588" i="28" l="1"/>
  <c r="D1589" i="28"/>
  <c r="C1589" i="28"/>
  <c r="E1588" i="25"/>
  <c r="D1589" i="25"/>
  <c r="C1589" i="25"/>
  <c r="A1589" i="28"/>
  <c r="B1590" i="28"/>
  <c r="A1589" i="25"/>
  <c r="E1589" i="25" s="1"/>
  <c r="B1590" i="25"/>
  <c r="E1587" i="24"/>
  <c r="B1589" i="24"/>
  <c r="D1588" i="24"/>
  <c r="C1588" i="24"/>
  <c r="A1588" i="24" s="1"/>
  <c r="E340" i="3"/>
  <c r="D341" i="3"/>
  <c r="B342" i="3"/>
  <c r="C341" i="3"/>
  <c r="A341" i="3" s="1"/>
  <c r="E1589" i="28" l="1"/>
  <c r="D1590" i="28"/>
  <c r="C1590" i="28"/>
  <c r="D1590" i="25"/>
  <c r="C1590" i="25"/>
  <c r="A1590" i="28"/>
  <c r="B1591" i="28"/>
  <c r="A1590" i="25"/>
  <c r="B1591" i="25"/>
  <c r="E1588" i="24"/>
  <c r="B1590" i="24"/>
  <c r="D1589" i="24"/>
  <c r="C1589" i="24"/>
  <c r="A1589" i="24" s="1"/>
  <c r="E341" i="3"/>
  <c r="D342" i="3"/>
  <c r="B343" i="3"/>
  <c r="C342" i="3"/>
  <c r="A342" i="3" s="1"/>
  <c r="E1590" i="28" l="1"/>
  <c r="D1591" i="28"/>
  <c r="C1591" i="28"/>
  <c r="E1590" i="25"/>
  <c r="D1591" i="25"/>
  <c r="C1591" i="25"/>
  <c r="B1592" i="28"/>
  <c r="A1591" i="28"/>
  <c r="B1592" i="25"/>
  <c r="A1591" i="25"/>
  <c r="E1589" i="24"/>
  <c r="B1591" i="24"/>
  <c r="D1590" i="24"/>
  <c r="C1590" i="24"/>
  <c r="A1590" i="24" s="1"/>
  <c r="E342" i="3"/>
  <c r="D343" i="3"/>
  <c r="B344" i="3"/>
  <c r="C343" i="3"/>
  <c r="A343" i="3" s="1"/>
  <c r="E1591" i="28" l="1"/>
  <c r="D1592" i="28"/>
  <c r="C1592" i="28"/>
  <c r="E1591" i="25"/>
  <c r="D1592" i="25"/>
  <c r="C1592" i="25"/>
  <c r="B1593" i="28"/>
  <c r="A1592" i="28"/>
  <c r="B1593" i="25"/>
  <c r="A1592" i="25"/>
  <c r="E1590" i="24"/>
  <c r="B1592" i="24"/>
  <c r="D1591" i="24"/>
  <c r="C1591" i="24"/>
  <c r="A1591" i="24" s="1"/>
  <c r="E343" i="3"/>
  <c r="D344" i="3"/>
  <c r="B345" i="3"/>
  <c r="C344" i="3"/>
  <c r="A344" i="3" s="1"/>
  <c r="E1592" i="28" l="1"/>
  <c r="D1593" i="28"/>
  <c r="C1593" i="28"/>
  <c r="E1592" i="25"/>
  <c r="D1593" i="25"/>
  <c r="C1593" i="25"/>
  <c r="A1593" i="28"/>
  <c r="B1594" i="28"/>
  <c r="A1593" i="25"/>
  <c r="E1593" i="25" s="1"/>
  <c r="B1594" i="25"/>
  <c r="E1591" i="24"/>
  <c r="B1593" i="24"/>
  <c r="D1592" i="24"/>
  <c r="C1592" i="24"/>
  <c r="A1592" i="24" s="1"/>
  <c r="E344" i="3"/>
  <c r="D345" i="3"/>
  <c r="B346" i="3"/>
  <c r="C345" i="3"/>
  <c r="A345" i="3" s="1"/>
  <c r="E1593" i="28" l="1"/>
  <c r="D1594" i="28"/>
  <c r="C1594" i="28"/>
  <c r="D1594" i="25"/>
  <c r="C1594" i="25"/>
  <c r="A1594" i="28"/>
  <c r="B1595" i="28"/>
  <c r="A1594" i="25"/>
  <c r="B1595" i="25"/>
  <c r="E1592" i="24"/>
  <c r="B1594" i="24"/>
  <c r="D1593" i="24"/>
  <c r="C1593" i="24"/>
  <c r="A1593" i="24" s="1"/>
  <c r="E345" i="3"/>
  <c r="D346" i="3"/>
  <c r="B347" i="3"/>
  <c r="C346" i="3"/>
  <c r="A346" i="3" s="1"/>
  <c r="E1594" i="28" l="1"/>
  <c r="D1595" i="28"/>
  <c r="C1595" i="28"/>
  <c r="E1594" i="25"/>
  <c r="D1595" i="25"/>
  <c r="C1595" i="25"/>
  <c r="B1596" i="28"/>
  <c r="A1595" i="28"/>
  <c r="B1596" i="25"/>
  <c r="A1595" i="25"/>
  <c r="E1593" i="24"/>
  <c r="B1595" i="24"/>
  <c r="D1594" i="24"/>
  <c r="C1594" i="24"/>
  <c r="A1594" i="24" s="1"/>
  <c r="E346" i="3"/>
  <c r="D347" i="3"/>
  <c r="B348" i="3"/>
  <c r="C347" i="3"/>
  <c r="A347" i="3" s="1"/>
  <c r="E1595" i="28" l="1"/>
  <c r="D1596" i="28"/>
  <c r="C1596" i="28"/>
  <c r="E1595" i="25"/>
  <c r="D1596" i="25"/>
  <c r="C1596" i="25"/>
  <c r="B1597" i="28"/>
  <c r="A1596" i="28"/>
  <c r="B1597" i="25"/>
  <c r="A1596" i="25"/>
  <c r="E1594" i="24"/>
  <c r="D1595" i="24"/>
  <c r="B1596" i="24"/>
  <c r="C1595" i="24"/>
  <c r="A1595" i="24" s="1"/>
  <c r="E347" i="3"/>
  <c r="D348" i="3"/>
  <c r="B349" i="3"/>
  <c r="C348" i="3"/>
  <c r="A348" i="3" s="1"/>
  <c r="E1596" i="28" l="1"/>
  <c r="D1597" i="28"/>
  <c r="C1597" i="28"/>
  <c r="E1597" i="28" s="1"/>
  <c r="E1596" i="25"/>
  <c r="D1597" i="25"/>
  <c r="C1597" i="25"/>
  <c r="A1597" i="28"/>
  <c r="B1598" i="28"/>
  <c r="A1597" i="25"/>
  <c r="B1598" i="25"/>
  <c r="E1595" i="24"/>
  <c r="D1596" i="24"/>
  <c r="C1596" i="24"/>
  <c r="A1596" i="24" s="1"/>
  <c r="B1597" i="24"/>
  <c r="E348" i="3"/>
  <c r="D349" i="3"/>
  <c r="B350" i="3"/>
  <c r="C349" i="3"/>
  <c r="A349" i="3" s="1"/>
  <c r="D1598" i="28" l="1"/>
  <c r="C1598" i="28"/>
  <c r="E1597" i="25"/>
  <c r="C1598" i="25"/>
  <c r="D1598" i="25"/>
  <c r="A1598" i="28"/>
  <c r="B1599" i="28"/>
  <c r="A1598" i="25"/>
  <c r="B1599" i="25"/>
  <c r="E1596" i="24"/>
  <c r="B1598" i="24"/>
  <c r="D1597" i="24"/>
  <c r="C1597" i="24"/>
  <c r="A1597" i="24" s="1"/>
  <c r="E349" i="3"/>
  <c r="D350" i="3"/>
  <c r="B351" i="3"/>
  <c r="C350" i="3"/>
  <c r="A350" i="3" s="1"/>
  <c r="E1598" i="28" l="1"/>
  <c r="D1599" i="28"/>
  <c r="C1599" i="28"/>
  <c r="B1600" i="28"/>
  <c r="E1598" i="25"/>
  <c r="B1600" i="25"/>
  <c r="D1599" i="25"/>
  <c r="C1599" i="25"/>
  <c r="A1599" i="28"/>
  <c r="E1597" i="24"/>
  <c r="B1599" i="24"/>
  <c r="D1598" i="24"/>
  <c r="C1598" i="24"/>
  <c r="A1598" i="24" s="1"/>
  <c r="E350" i="3"/>
  <c r="D351" i="3"/>
  <c r="B352" i="3"/>
  <c r="C351" i="3"/>
  <c r="A351" i="3" s="1"/>
  <c r="G398" i="29" l="1"/>
  <c r="H431" i="29"/>
  <c r="H462" i="29"/>
  <c r="H313" i="29"/>
  <c r="H351" i="29"/>
  <c r="H383" i="29"/>
  <c r="G413" i="29"/>
  <c r="G447" i="29"/>
  <c r="H467" i="29"/>
  <c r="H500" i="29"/>
  <c r="H536" i="29"/>
  <c r="G566" i="29"/>
  <c r="G598" i="29"/>
  <c r="H448" i="29"/>
  <c r="G493" i="29"/>
  <c r="G524" i="29"/>
  <c r="H555" i="29"/>
  <c r="H586" i="29"/>
  <c r="H482" i="29"/>
  <c r="G515" i="29"/>
  <c r="G548" i="29"/>
  <c r="G579" i="29"/>
  <c r="G608" i="29"/>
  <c r="H477" i="29"/>
  <c r="H509" i="29"/>
  <c r="H540" i="29"/>
  <c r="G572" i="29"/>
  <c r="H612" i="29"/>
  <c r="H652" i="29"/>
  <c r="G682" i="29"/>
  <c r="H713" i="29"/>
  <c r="H747" i="29"/>
  <c r="G779" i="29"/>
  <c r="G811" i="29"/>
  <c r="H843" i="29"/>
  <c r="H846" i="29"/>
  <c r="G668" i="29"/>
  <c r="G729" i="29"/>
  <c r="G794" i="29"/>
  <c r="G857" i="29"/>
  <c r="H642" i="29"/>
  <c r="G706" i="29"/>
  <c r="H769" i="29"/>
  <c r="G835" i="29"/>
  <c r="G616" i="29"/>
  <c r="H664" i="29"/>
  <c r="H723" i="29"/>
  <c r="G717" i="29"/>
  <c r="H845" i="29"/>
  <c r="G742" i="29"/>
  <c r="H712" i="29"/>
  <c r="H841" i="29"/>
  <c r="G851" i="29"/>
  <c r="H666" i="29"/>
  <c r="H731" i="29"/>
  <c r="G796" i="29"/>
  <c r="H859" i="29"/>
  <c r="H644" i="29"/>
  <c r="G711" i="29"/>
  <c r="H775" i="29"/>
  <c r="H837" i="29"/>
  <c r="G619" i="29"/>
  <c r="H667" i="29"/>
  <c r="G731" i="29"/>
  <c r="G724" i="29"/>
  <c r="H851" i="29"/>
  <c r="G751" i="29"/>
  <c r="G723" i="29"/>
  <c r="G848" i="29"/>
  <c r="G861" i="29"/>
  <c r="G625" i="29"/>
  <c r="G673" i="29"/>
  <c r="H691" i="29"/>
  <c r="G740" i="29"/>
  <c r="G753" i="29"/>
  <c r="G803" i="29"/>
  <c r="G819" i="29"/>
  <c r="H650" i="29"/>
  <c r="G666" i="29"/>
  <c r="H714" i="29"/>
  <c r="H732" i="29"/>
  <c r="G777" i="29"/>
  <c r="H793" i="29"/>
  <c r="G844" i="29"/>
  <c r="G858" i="29"/>
  <c r="H629" i="29"/>
  <c r="H638" i="29"/>
  <c r="G670" i="29"/>
  <c r="H681" i="29"/>
  <c r="H738" i="29"/>
  <c r="H786" i="29"/>
  <c r="G733" i="29"/>
  <c r="G763" i="29"/>
  <c r="H860" i="29"/>
  <c r="G643" i="29"/>
  <c r="G659" i="29"/>
  <c r="G707" i="29"/>
  <c r="H726" i="29"/>
  <c r="G772" i="29"/>
  <c r="H787" i="29"/>
  <c r="G836" i="29"/>
  <c r="G853" i="29"/>
  <c r="G615" i="29"/>
  <c r="G636" i="29"/>
  <c r="G683" i="29"/>
  <c r="H701" i="29"/>
  <c r="H749" i="29"/>
  <c r="G765" i="29"/>
  <c r="G813" i="29"/>
  <c r="G827" i="29"/>
  <c r="H604" i="29"/>
  <c r="G652" i="29"/>
  <c r="H665" i="29"/>
  <c r="H693" i="29"/>
  <c r="G708" i="29"/>
  <c r="H834" i="29"/>
  <c r="G709" i="29"/>
  <c r="G807" i="29"/>
  <c r="H835" i="29"/>
  <c r="H737" i="29"/>
  <c r="H830" i="29"/>
  <c r="H704" i="29"/>
  <c r="G801" i="29"/>
  <c r="G833" i="29"/>
  <c r="G856" i="29"/>
  <c r="H727" i="29"/>
  <c r="G795" i="29"/>
  <c r="G824" i="29"/>
  <c r="E1599" i="28"/>
  <c r="D1600" i="28"/>
  <c r="C1600" i="28"/>
  <c r="A1600" i="28" s="1"/>
  <c r="B1601" i="28"/>
  <c r="B1601" i="25"/>
  <c r="D1600" i="25"/>
  <c r="C1600" i="25"/>
  <c r="A1599" i="25"/>
  <c r="E1599" i="25" s="1"/>
  <c r="A1600" i="25"/>
  <c r="E1600" i="25" s="1"/>
  <c r="E1598" i="24"/>
  <c r="C1599" i="24"/>
  <c r="A1599" i="24" s="1"/>
  <c r="D1599" i="24"/>
  <c r="E351" i="3"/>
  <c r="D352" i="3"/>
  <c r="B353" i="3"/>
  <c r="C352" i="3"/>
  <c r="A352" i="3" s="1"/>
  <c r="H790" i="29" l="1"/>
  <c r="H26" i="29"/>
  <c r="G57" i="29"/>
  <c r="G89" i="29"/>
  <c r="H121" i="29"/>
  <c r="H34" i="29"/>
  <c r="H63" i="29"/>
  <c r="G96" i="29"/>
  <c r="G127" i="29"/>
  <c r="G159" i="29"/>
  <c r="G30" i="29"/>
  <c r="H62" i="29"/>
  <c r="H94" i="29"/>
  <c r="H128" i="29"/>
  <c r="G158" i="29"/>
  <c r="G25" i="29"/>
  <c r="H56" i="29"/>
  <c r="H86" i="29"/>
  <c r="H119" i="29"/>
  <c r="G151" i="29"/>
  <c r="H181" i="29"/>
  <c r="G213" i="29"/>
  <c r="H168" i="29"/>
  <c r="G202" i="29"/>
  <c r="G234" i="29"/>
  <c r="G266" i="29"/>
  <c r="H175" i="29"/>
  <c r="G207" i="29"/>
  <c r="G238" i="29"/>
  <c r="H271" i="29"/>
  <c r="H166" i="29"/>
  <c r="G199" i="29"/>
  <c r="G231" i="29"/>
  <c r="G260" i="29"/>
  <c r="G296" i="29"/>
  <c r="H323" i="29"/>
  <c r="H309" i="29"/>
  <c r="H347" i="29"/>
  <c r="G379" i="29"/>
  <c r="H411" i="29"/>
  <c r="H445" i="29"/>
  <c r="H314" i="29"/>
  <c r="G10" i="29"/>
  <c r="G45" i="29"/>
  <c r="H74" i="29"/>
  <c r="G110" i="29"/>
  <c r="G141" i="29"/>
  <c r="G20" i="29"/>
  <c r="H49" i="29"/>
  <c r="G85" i="29"/>
  <c r="G113" i="29"/>
  <c r="G145" i="29"/>
  <c r="G17" i="29"/>
  <c r="H48" i="29"/>
  <c r="H81" i="29"/>
  <c r="H114" i="29"/>
  <c r="G144" i="29"/>
  <c r="G8" i="29"/>
  <c r="G40" i="29"/>
  <c r="H73" i="29"/>
  <c r="H105" i="29"/>
  <c r="G137" i="29"/>
  <c r="G169" i="29"/>
  <c r="H201" i="29"/>
  <c r="G230" i="29"/>
  <c r="G186" i="29"/>
  <c r="G218" i="29"/>
  <c r="G253" i="29"/>
  <c r="G284" i="29"/>
  <c r="G194" i="29"/>
  <c r="G223" i="29"/>
  <c r="G256" i="29"/>
  <c r="G290" i="29"/>
  <c r="G184" i="29"/>
  <c r="G36" i="29"/>
  <c r="G69" i="29"/>
  <c r="G100" i="29"/>
  <c r="G133" i="29"/>
  <c r="H11" i="29"/>
  <c r="G43" i="29"/>
  <c r="H75" i="29"/>
  <c r="H108" i="29"/>
  <c r="H140" i="29"/>
  <c r="G13" i="29"/>
  <c r="G42" i="29"/>
  <c r="G74" i="29"/>
  <c r="H106" i="29"/>
  <c r="H137" i="29"/>
  <c r="G3" i="29"/>
  <c r="H36" i="29"/>
  <c r="G68" i="29"/>
  <c r="G98" i="29"/>
  <c r="H129" i="29"/>
  <c r="H21" i="29"/>
  <c r="H54" i="29"/>
  <c r="H88" i="29"/>
  <c r="G120" i="29"/>
  <c r="G153" i="29"/>
  <c r="H30" i="29"/>
  <c r="G62" i="29"/>
  <c r="G93" i="29"/>
  <c r="G124" i="29"/>
  <c r="G157" i="29"/>
  <c r="G26" i="29"/>
  <c r="G59" i="29"/>
  <c r="G92" i="29"/>
  <c r="H126" i="29"/>
  <c r="H158" i="29"/>
  <c r="H22" i="29"/>
  <c r="G52" i="29"/>
  <c r="G87" i="29"/>
  <c r="H117" i="29"/>
  <c r="H148" i="29"/>
  <c r="H179" i="29"/>
  <c r="G212" i="29"/>
  <c r="H164" i="29"/>
  <c r="G197" i="29"/>
  <c r="H231" i="29"/>
  <c r="G263" i="29"/>
  <c r="H172" i="29"/>
  <c r="G206" i="29"/>
  <c r="H237" i="29"/>
  <c r="H269" i="29"/>
  <c r="G162" i="29"/>
  <c r="H197" i="29"/>
  <c r="G227" i="29"/>
  <c r="G259" i="29"/>
  <c r="G175" i="29"/>
  <c r="H228" i="29"/>
  <c r="H234" i="29"/>
  <c r="H217" i="29"/>
  <c r="H280" i="29"/>
  <c r="G325" i="29"/>
  <c r="H322" i="29"/>
  <c r="H367" i="29"/>
  <c r="H407" i="29"/>
  <c r="H276" i="29"/>
  <c r="G340" i="29"/>
  <c r="G370" i="29"/>
  <c r="H405" i="29"/>
  <c r="H435" i="29"/>
  <c r="H278" i="29"/>
  <c r="H329" i="29"/>
  <c r="H361" i="29"/>
  <c r="G394" i="29"/>
  <c r="G427" i="29"/>
  <c r="G457" i="29"/>
  <c r="H306" i="29"/>
  <c r="G344" i="29"/>
  <c r="G376" i="29"/>
  <c r="G408" i="29"/>
  <c r="H438" i="29"/>
  <c r="G463" i="29"/>
  <c r="H495" i="29"/>
  <c r="G526" i="29"/>
  <c r="G560" i="29"/>
  <c r="G591" i="29"/>
  <c r="G620" i="29"/>
  <c r="G484" i="29"/>
  <c r="G516" i="29"/>
  <c r="H551" i="29"/>
  <c r="H581" i="29"/>
  <c r="G477" i="29"/>
  <c r="G506" i="29"/>
  <c r="H541" i="29"/>
  <c r="H571" i="29"/>
  <c r="G604" i="29"/>
  <c r="G469" i="29"/>
  <c r="G503" i="29"/>
  <c r="H534" i="29"/>
  <c r="H566" i="29"/>
  <c r="H602" i="29"/>
  <c r="G646" i="29"/>
  <c r="G676" i="29"/>
  <c r="G712" i="29"/>
  <c r="G741" i="29"/>
  <c r="H772" i="29"/>
  <c r="G804" i="29"/>
  <c r="G837" i="29"/>
  <c r="H174" i="29"/>
  <c r="H178" i="29"/>
  <c r="G167" i="29"/>
  <c r="H254" i="29"/>
  <c r="G305" i="29"/>
  <c r="G294" i="29"/>
  <c r="H348" i="29"/>
  <c r="G389" i="29"/>
  <c r="H434" i="29"/>
  <c r="G318" i="29"/>
  <c r="G359" i="29"/>
  <c r="H390" i="29"/>
  <c r="H423" i="29"/>
  <c r="H453" i="29"/>
  <c r="G309" i="29"/>
  <c r="G350" i="29"/>
  <c r="H381" i="29"/>
  <c r="H413" i="29"/>
  <c r="H444" i="29"/>
  <c r="G277" i="29"/>
  <c r="G329" i="29"/>
  <c r="H364" i="29"/>
  <c r="G393" i="29"/>
  <c r="G425" i="29"/>
  <c r="H457" i="29"/>
  <c r="G481" i="29"/>
  <c r="G512" i="29"/>
  <c r="G545" i="29"/>
  <c r="H576" i="29"/>
  <c r="G609" i="29"/>
  <c r="H471" i="29"/>
  <c r="H502" i="29"/>
  <c r="G535" i="29"/>
  <c r="G567" i="29"/>
  <c r="H459" i="29"/>
  <c r="H493" i="29"/>
  <c r="G527" i="29"/>
  <c r="G559" i="29"/>
  <c r="H589" i="29"/>
  <c r="H623" i="29"/>
  <c r="H488" i="29"/>
  <c r="H520" i="29"/>
  <c r="G552" i="29"/>
  <c r="G584" i="29"/>
  <c r="G632" i="29"/>
  <c r="H662" i="29"/>
  <c r="H695" i="29"/>
  <c r="H725" i="29"/>
  <c r="G760" i="29"/>
  <c r="G791" i="29"/>
  <c r="G823" i="29"/>
  <c r="H857" i="29"/>
  <c r="G628" i="29"/>
  <c r="H661" i="29"/>
  <c r="H692" i="29"/>
  <c r="G725" i="29"/>
  <c r="H758" i="29"/>
  <c r="H32" i="29"/>
  <c r="G67" i="29"/>
  <c r="H97" i="29"/>
  <c r="G128" i="29"/>
  <c r="H9" i="29"/>
  <c r="G38" i="29"/>
  <c r="G73" i="29"/>
  <c r="G104" i="29"/>
  <c r="H136" i="29"/>
  <c r="G7" i="29"/>
  <c r="H39" i="29"/>
  <c r="H69" i="29"/>
  <c r="H103" i="29"/>
  <c r="G135" i="29"/>
  <c r="G166" i="29"/>
  <c r="G31" i="29"/>
  <c r="H64" i="29"/>
  <c r="G94" i="29"/>
  <c r="G126" i="29"/>
  <c r="H157" i="29"/>
  <c r="G189" i="29"/>
  <c r="H222" i="29"/>
  <c r="G176" i="29"/>
  <c r="G208" i="29"/>
  <c r="G240" i="29"/>
  <c r="H272" i="29"/>
  <c r="H182" i="29"/>
  <c r="G214" i="29"/>
  <c r="G246" i="29"/>
  <c r="H281" i="29"/>
  <c r="G173" i="29"/>
  <c r="H204" i="29"/>
  <c r="H236" i="29"/>
  <c r="G270" i="29"/>
  <c r="H301" i="29"/>
  <c r="H249" i="29"/>
  <c r="H320" i="29"/>
  <c r="G354" i="29"/>
  <c r="H385" i="29"/>
  <c r="H417" i="29"/>
  <c r="H268" i="29"/>
  <c r="G326" i="29"/>
  <c r="H20" i="29"/>
  <c r="G50" i="29"/>
  <c r="H82" i="29"/>
  <c r="H115" i="29"/>
  <c r="G147" i="29"/>
  <c r="H27" i="29"/>
  <c r="H57" i="29"/>
  <c r="G91" i="29"/>
  <c r="H124" i="29"/>
  <c r="G154" i="29"/>
  <c r="G23" i="29"/>
  <c r="G55" i="29"/>
  <c r="G86" i="29"/>
  <c r="H120" i="29"/>
  <c r="H151" i="29"/>
  <c r="G15" i="29"/>
  <c r="H47" i="29"/>
  <c r="H80" i="29"/>
  <c r="H112" i="29"/>
  <c r="H145" i="29"/>
  <c r="H176" i="29"/>
  <c r="H208" i="29"/>
  <c r="H159" i="29"/>
  <c r="H195" i="29"/>
  <c r="H227" i="29"/>
  <c r="G257" i="29"/>
  <c r="G170" i="29"/>
  <c r="H202" i="29"/>
  <c r="G235" i="29"/>
  <c r="H264" i="29"/>
  <c r="G300" i="29"/>
  <c r="G191" i="29"/>
  <c r="G12" i="29"/>
  <c r="H44" i="29"/>
  <c r="H77" i="29"/>
  <c r="H107" i="29"/>
  <c r="G142" i="29"/>
  <c r="G18" i="29"/>
  <c r="G53" i="29"/>
  <c r="G82" i="29"/>
  <c r="G119" i="29"/>
  <c r="G149" i="29"/>
  <c r="H17" i="29"/>
  <c r="H51" i="29"/>
  <c r="H84" i="29"/>
  <c r="G114" i="29"/>
  <c r="H146" i="29"/>
  <c r="H12" i="29"/>
  <c r="H43" i="29"/>
  <c r="G77" i="29"/>
  <c r="G107" i="29"/>
  <c r="H138" i="29"/>
  <c r="H31" i="29"/>
  <c r="G63" i="29"/>
  <c r="H95" i="29"/>
  <c r="H127" i="29"/>
  <c r="H6" i="29"/>
  <c r="H37" i="29"/>
  <c r="G71" i="29"/>
  <c r="H101" i="29"/>
  <c r="H134" i="29"/>
  <c r="H5" i="29"/>
  <c r="G35" i="29"/>
  <c r="G66" i="29"/>
  <c r="G101" i="29"/>
  <c r="H131" i="29"/>
  <c r="H163" i="29"/>
  <c r="G29" i="29"/>
  <c r="G61" i="29"/>
  <c r="G95" i="29"/>
  <c r="G125" i="29"/>
  <c r="H156" i="29"/>
  <c r="H189" i="29"/>
  <c r="H219" i="29"/>
  <c r="G174" i="29"/>
  <c r="G205" i="29"/>
  <c r="G239" i="29"/>
  <c r="H273" i="29"/>
  <c r="H183" i="29"/>
  <c r="G215" i="29"/>
  <c r="G245" i="29"/>
  <c r="H279" i="29"/>
  <c r="G172" i="29"/>
  <c r="H203" i="29"/>
  <c r="H232" i="29"/>
  <c r="G268" i="29"/>
  <c r="H209" i="29"/>
  <c r="G261" i="29"/>
  <c r="H267" i="29"/>
  <c r="H235" i="29"/>
  <c r="H290" i="29"/>
  <c r="G258" i="29"/>
  <c r="H333" i="29"/>
  <c r="H377" i="29"/>
  <c r="H420" i="29"/>
  <c r="H298" i="29"/>
  <c r="H346" i="29"/>
  <c r="H378" i="29"/>
  <c r="G411" i="29"/>
  <c r="G442" i="29"/>
  <c r="H296" i="29"/>
  <c r="G338" i="29"/>
  <c r="G369" i="29"/>
  <c r="G401" i="29"/>
  <c r="H433" i="29"/>
  <c r="H240" i="29"/>
  <c r="H316" i="29"/>
  <c r="G351" i="29"/>
  <c r="G385" i="29"/>
  <c r="H419" i="29"/>
  <c r="G449" i="29"/>
  <c r="G470" i="29"/>
  <c r="G502" i="29"/>
  <c r="G533" i="29"/>
  <c r="H567" i="29"/>
  <c r="H600" i="29"/>
  <c r="H455" i="29"/>
  <c r="G495" i="29"/>
  <c r="H524" i="29"/>
  <c r="H557" i="29"/>
  <c r="H588" i="29"/>
  <c r="G483" i="29"/>
  <c r="H515" i="29"/>
  <c r="H547" i="29"/>
  <c r="G582" i="29"/>
  <c r="G611" i="29"/>
  <c r="H479" i="29"/>
  <c r="G511" i="29"/>
  <c r="G543" i="29"/>
  <c r="G576" i="29"/>
  <c r="H617" i="29"/>
  <c r="H653" i="29"/>
  <c r="H685" i="29"/>
  <c r="H716" i="29"/>
  <c r="G750" i="29"/>
  <c r="H781" i="29"/>
  <c r="H813" i="29"/>
  <c r="G156" i="29"/>
  <c r="H205" i="29"/>
  <c r="G211" i="29"/>
  <c r="G200" i="29"/>
  <c r="G271" i="29"/>
  <c r="G314" i="29"/>
  <c r="H312" i="29"/>
  <c r="H358" i="29"/>
  <c r="H400" i="29"/>
  <c r="H243" i="29"/>
  <c r="G331" i="29"/>
  <c r="G367" i="29"/>
  <c r="H396" i="29"/>
  <c r="H429" i="29"/>
  <c r="G252" i="29"/>
  <c r="G319" i="29"/>
  <c r="H355" i="29"/>
  <c r="G388" i="29"/>
  <c r="H418" i="29"/>
  <c r="G452" i="29"/>
  <c r="H297" i="29"/>
  <c r="H338" i="29"/>
  <c r="H368" i="29"/>
  <c r="H401" i="29"/>
  <c r="H432" i="29"/>
  <c r="G468" i="29"/>
  <c r="H489" i="29"/>
  <c r="H521" i="29"/>
  <c r="H553" i="29"/>
  <c r="G583" i="29"/>
  <c r="G617" i="29"/>
  <c r="G479" i="29"/>
  <c r="H510" i="29"/>
  <c r="H542" i="29"/>
  <c r="H574" i="29"/>
  <c r="H469" i="29"/>
  <c r="H503" i="29"/>
  <c r="G534" i="29"/>
  <c r="G565" i="29"/>
  <c r="H597" i="29"/>
  <c r="G462" i="29"/>
  <c r="G499" i="29"/>
  <c r="G528" i="29"/>
  <c r="H560" i="29"/>
  <c r="G592" i="29"/>
  <c r="G640" i="29"/>
  <c r="G671" i="29"/>
  <c r="G702" i="29"/>
  <c r="H734" i="29"/>
  <c r="H768" i="29"/>
  <c r="H799" i="29"/>
  <c r="G830" i="29"/>
  <c r="H640" i="29"/>
  <c r="H671" i="29"/>
  <c r="G703" i="29"/>
  <c r="G734" i="29"/>
  <c r="H760" i="29"/>
  <c r="H856" i="29"/>
  <c r="G9" i="29"/>
  <c r="H41" i="29"/>
  <c r="G72" i="29"/>
  <c r="H104" i="29"/>
  <c r="G138" i="29"/>
  <c r="H16" i="29"/>
  <c r="G48" i="29"/>
  <c r="H78" i="29"/>
  <c r="G112" i="29"/>
  <c r="G143" i="29"/>
  <c r="G14" i="29"/>
  <c r="G49" i="29"/>
  <c r="G79" i="29"/>
  <c r="G109" i="29"/>
  <c r="H142" i="29"/>
  <c r="H7" i="29"/>
  <c r="G41" i="29"/>
  <c r="G70" i="29"/>
  <c r="G102" i="29"/>
  <c r="H133" i="29"/>
  <c r="G164" i="29"/>
  <c r="G196" i="29"/>
  <c r="G229" i="29"/>
  <c r="G183" i="29"/>
  <c r="G217" i="29"/>
  <c r="G248" i="29"/>
  <c r="G281" i="29"/>
  <c r="H190" i="29"/>
  <c r="G224" i="29"/>
  <c r="H255" i="29"/>
  <c r="G286" i="29"/>
  <c r="G181" i="29"/>
  <c r="H213" i="29"/>
  <c r="H244" i="29"/>
  <c r="G278" i="29"/>
  <c r="G310" i="29"/>
  <c r="G282" i="29"/>
  <c r="H330" i="29"/>
  <c r="H362" i="29"/>
  <c r="H394" i="29"/>
  <c r="H426" i="29"/>
  <c r="H291" i="29"/>
  <c r="G337" i="29"/>
  <c r="G27" i="29"/>
  <c r="G58" i="29"/>
  <c r="H91" i="29"/>
  <c r="G121" i="29"/>
  <c r="H3" i="29"/>
  <c r="H33" i="29"/>
  <c r="H65" i="29"/>
  <c r="G99" i="29"/>
  <c r="G132" i="29"/>
  <c r="G32" i="29"/>
  <c r="G65" i="29"/>
  <c r="H96" i="29"/>
  <c r="H130" i="29"/>
  <c r="H160" i="29"/>
  <c r="H25" i="29"/>
  <c r="H59" i="29"/>
  <c r="H89" i="29"/>
  <c r="G122" i="29"/>
  <c r="H152" i="29"/>
  <c r="G182" i="29"/>
  <c r="H215" i="29"/>
  <c r="H170" i="29"/>
  <c r="H200" i="29"/>
  <c r="G233" i="29"/>
  <c r="H266" i="29"/>
  <c r="G178" i="29"/>
  <c r="G210" i="29"/>
  <c r="G243" i="29"/>
  <c r="G272" i="29"/>
  <c r="H167" i="29"/>
  <c r="G198" i="29"/>
  <c r="G21" i="29"/>
  <c r="H52" i="29"/>
  <c r="H85" i="29"/>
  <c r="H116" i="29"/>
  <c r="G148" i="29"/>
  <c r="H29" i="29"/>
  <c r="H60" i="29"/>
  <c r="H92" i="29"/>
  <c r="H123" i="29"/>
  <c r="H155" i="29"/>
  <c r="G28" i="29"/>
  <c r="G60" i="29"/>
  <c r="G90" i="29"/>
  <c r="G123" i="29"/>
  <c r="H153" i="29"/>
  <c r="G19" i="29"/>
  <c r="H50" i="29"/>
  <c r="G83" i="29"/>
  <c r="H113" i="29"/>
  <c r="G6" i="29"/>
  <c r="G39" i="29"/>
  <c r="H70" i="29"/>
  <c r="G103" i="29"/>
  <c r="H135" i="29"/>
  <c r="G16" i="29"/>
  <c r="G47" i="29"/>
  <c r="G81" i="29"/>
  <c r="H110" i="29"/>
  <c r="H141" i="29"/>
  <c r="G11" i="29"/>
  <c r="G44" i="29"/>
  <c r="G76" i="29"/>
  <c r="H109" i="29"/>
  <c r="H139" i="29"/>
  <c r="H4" i="29"/>
  <c r="H38" i="29"/>
  <c r="H72" i="29"/>
  <c r="H102" i="29"/>
  <c r="G134" i="29"/>
  <c r="G163" i="29"/>
  <c r="H198" i="29"/>
  <c r="G228" i="29"/>
  <c r="H184" i="29"/>
  <c r="G216" i="29"/>
  <c r="H246" i="29"/>
  <c r="H277" i="29"/>
  <c r="H188" i="29"/>
  <c r="G221" i="29"/>
  <c r="G255" i="29"/>
  <c r="H284" i="29"/>
  <c r="G179" i="29"/>
  <c r="H212" i="29"/>
  <c r="H245" i="29"/>
  <c r="G274" i="29"/>
  <c r="H161" i="29"/>
  <c r="H171" i="29"/>
  <c r="H154" i="29"/>
  <c r="G249" i="29"/>
  <c r="G302" i="29"/>
  <c r="G291" i="29"/>
  <c r="G347" i="29"/>
  <c r="G387" i="29"/>
  <c r="H430" i="29"/>
  <c r="G312" i="29"/>
  <c r="G355" i="29"/>
  <c r="H388" i="29"/>
  <c r="G418" i="29"/>
  <c r="H451" i="29"/>
  <c r="G307" i="29"/>
  <c r="G345" i="29"/>
  <c r="G377" i="29"/>
  <c r="H409" i="29"/>
  <c r="H440" i="29"/>
  <c r="G269" i="29"/>
  <c r="H328" i="29"/>
  <c r="G358" i="29"/>
  <c r="H391" i="29"/>
  <c r="G423" i="29"/>
  <c r="G455" i="29"/>
  <c r="G478" i="29"/>
  <c r="H511" i="29"/>
  <c r="H545" i="29"/>
  <c r="G575" i="29"/>
  <c r="H606" i="29"/>
  <c r="G471" i="29"/>
  <c r="G501" i="29"/>
  <c r="H535" i="29"/>
  <c r="H565" i="29"/>
  <c r="H450" i="29"/>
  <c r="H491" i="29"/>
  <c r="H525" i="29"/>
  <c r="H556" i="29"/>
  <c r="G588" i="29"/>
  <c r="G622" i="29"/>
  <c r="H486" i="29"/>
  <c r="H517" i="29"/>
  <c r="G551" i="29"/>
  <c r="H582" i="29"/>
  <c r="G629" i="29"/>
  <c r="G663" i="29"/>
  <c r="G693" i="29"/>
  <c r="H728" i="29"/>
  <c r="G757" i="29"/>
  <c r="G788" i="29"/>
  <c r="G822" i="29"/>
  <c r="H187" i="29"/>
  <c r="G237" i="29"/>
  <c r="G241" i="29"/>
  <c r="G222" i="29"/>
  <c r="H283" i="29"/>
  <c r="H327" i="29"/>
  <c r="H325" i="29"/>
  <c r="H369" i="29"/>
  <c r="G412" i="29"/>
  <c r="G283" i="29"/>
  <c r="H341" i="29"/>
  <c r="G372" i="29"/>
  <c r="H404" i="29"/>
  <c r="G437" i="29"/>
  <c r="G285" i="29"/>
  <c r="H331" i="29"/>
  <c r="H363" i="29"/>
  <c r="G395" i="29"/>
  <c r="G428" i="29"/>
  <c r="G461" i="29"/>
  <c r="H307" i="29"/>
  <c r="H344" i="29"/>
  <c r="G378" i="29"/>
  <c r="G410" i="29"/>
  <c r="H441" i="29"/>
  <c r="G464" i="29"/>
  <c r="G497" i="29"/>
  <c r="H528" i="29"/>
  <c r="H563" i="29"/>
  <c r="G594" i="29"/>
  <c r="G627" i="29"/>
  <c r="G487" i="29"/>
  <c r="G519" i="29"/>
  <c r="H550" i="29"/>
  <c r="H583" i="29"/>
  <c r="G476" i="29"/>
  <c r="G510" i="29"/>
  <c r="G542" i="29"/>
  <c r="G574" i="29"/>
  <c r="H605" i="29"/>
  <c r="G475" i="29"/>
  <c r="G507" i="29"/>
  <c r="H537" i="29"/>
  <c r="G568" i="29"/>
  <c r="G607" i="29"/>
  <c r="H647" i="29"/>
  <c r="G681" i="29"/>
  <c r="H710" i="29"/>
  <c r="H743" i="29"/>
  <c r="H776" i="29"/>
  <c r="G808" i="29"/>
  <c r="G841" i="29"/>
  <c r="G601" i="29"/>
  <c r="H646" i="29"/>
  <c r="H677" i="29"/>
  <c r="H708" i="29"/>
  <c r="G743" i="29"/>
  <c r="H773" i="29"/>
  <c r="H806" i="29"/>
  <c r="H838" i="29"/>
  <c r="H620" i="29"/>
  <c r="G654" i="29"/>
  <c r="G687" i="29"/>
  <c r="G718" i="29"/>
  <c r="H750" i="29"/>
  <c r="H782" i="29"/>
  <c r="H816" i="29"/>
  <c r="G847" i="29"/>
  <c r="G155" i="29"/>
  <c r="H210" i="29"/>
  <c r="H221" i="29"/>
  <c r="G209" i="29"/>
  <c r="H270" i="29"/>
  <c r="H319" i="29"/>
  <c r="G316" i="29"/>
  <c r="G360" i="29"/>
  <c r="G403" i="29"/>
  <c r="H251" i="29"/>
  <c r="G334" i="29"/>
  <c r="H366" i="29"/>
  <c r="H398" i="29"/>
  <c r="G430" i="29"/>
  <c r="G262" i="29"/>
  <c r="G324" i="29"/>
  <c r="G356" i="29"/>
  <c r="G391" i="29"/>
  <c r="H421" i="29"/>
  <c r="G453" i="29"/>
  <c r="G299" i="29"/>
  <c r="H339" i="29"/>
  <c r="H371" i="29"/>
  <c r="G404" i="29"/>
  <c r="H436" i="29"/>
  <c r="G446" i="29"/>
  <c r="G491" i="29"/>
  <c r="G522" i="29"/>
  <c r="H554" i="29"/>
  <c r="G586" i="29"/>
  <c r="H621" i="29"/>
  <c r="H481" i="29"/>
  <c r="H514" i="29"/>
  <c r="H544" i="29"/>
  <c r="G577" i="29"/>
  <c r="G472" i="29"/>
  <c r="H504" i="29"/>
  <c r="H533" i="29"/>
  <c r="H568" i="29"/>
  <c r="H598" i="29"/>
  <c r="G466" i="29"/>
  <c r="G500" i="29"/>
  <c r="G529" i="29"/>
  <c r="G562" i="29"/>
  <c r="H594" i="29"/>
  <c r="G642" i="29"/>
  <c r="H674" i="29"/>
  <c r="H705" i="29"/>
  <c r="G737" i="29"/>
  <c r="H771" i="29"/>
  <c r="H801" i="29"/>
  <c r="H833" i="29"/>
  <c r="H729" i="29"/>
  <c r="H18" i="29"/>
  <c r="G51" i="29"/>
  <c r="G80" i="29"/>
  <c r="G115" i="29"/>
  <c r="G146" i="29"/>
  <c r="G24" i="29"/>
  <c r="G56" i="29"/>
  <c r="G88" i="29"/>
  <c r="G118" i="29"/>
  <c r="G152" i="29"/>
  <c r="G22" i="29"/>
  <c r="H55" i="29"/>
  <c r="H87" i="29"/>
  <c r="G117" i="29"/>
  <c r="G150" i="29"/>
  <c r="H14" i="29"/>
  <c r="G46" i="29"/>
  <c r="G78" i="29"/>
  <c r="G111" i="29"/>
  <c r="H144" i="29"/>
  <c r="H173" i="29"/>
  <c r="H206" i="29"/>
  <c r="G236" i="29"/>
  <c r="H192" i="29"/>
  <c r="H224" i="29"/>
  <c r="H259" i="29"/>
  <c r="H165" i="29"/>
  <c r="H199" i="29"/>
  <c r="H230" i="29"/>
  <c r="H263" i="29"/>
  <c r="G293" i="29"/>
  <c r="G190" i="29"/>
  <c r="G220" i="29"/>
  <c r="H253" i="29"/>
  <c r="G287" i="29"/>
  <c r="G317" i="29"/>
  <c r="G298" i="29"/>
  <c r="H337" i="29"/>
  <c r="H370" i="29"/>
  <c r="H403" i="29"/>
  <c r="G435" i="29"/>
  <c r="G304" i="29"/>
  <c r="G4" i="29"/>
  <c r="H35" i="29"/>
  <c r="H67" i="29"/>
  <c r="H100" i="29"/>
  <c r="H132" i="29"/>
  <c r="H10" i="29"/>
  <c r="H42" i="29"/>
  <c r="G75" i="29"/>
  <c r="G105" i="29"/>
  <c r="G139" i="29"/>
  <c r="H8" i="29"/>
  <c r="H40" i="29"/>
  <c r="H71" i="29"/>
  <c r="G106" i="29"/>
  <c r="G136" i="29"/>
  <c r="G168" i="29"/>
  <c r="G33" i="29"/>
  <c r="G64" i="29"/>
  <c r="G97" i="29"/>
  <c r="G129" i="29"/>
  <c r="H162" i="29"/>
  <c r="G192" i="29"/>
  <c r="H226" i="29"/>
  <c r="G180" i="29"/>
  <c r="H211" i="29"/>
  <c r="H241" i="29"/>
  <c r="H275" i="29"/>
  <c r="G185" i="29"/>
  <c r="H216" i="29"/>
  <c r="G251" i="29"/>
  <c r="G279" i="29"/>
  <c r="H177" i="29"/>
  <c r="H207" i="29"/>
  <c r="H28" i="29"/>
  <c r="H61" i="29"/>
  <c r="H93" i="29"/>
  <c r="H125" i="29"/>
  <c r="G5" i="29"/>
  <c r="G37" i="29"/>
  <c r="H68" i="29"/>
  <c r="H99" i="29"/>
  <c r="G131" i="29"/>
  <c r="G34" i="29"/>
  <c r="H66" i="29"/>
  <c r="H98" i="29"/>
  <c r="G130" i="29"/>
  <c r="G161" i="29"/>
  <c r="H24" i="29"/>
  <c r="H58" i="29"/>
  <c r="H90" i="29"/>
  <c r="H122" i="29"/>
  <c r="H15" i="29"/>
  <c r="H46" i="29"/>
  <c r="H79" i="29"/>
  <c r="H111" i="29"/>
  <c r="H143" i="29"/>
  <c r="H19" i="29"/>
  <c r="G54" i="29"/>
  <c r="G84" i="29"/>
  <c r="H118" i="29"/>
  <c r="H149" i="29"/>
  <c r="H23" i="29"/>
  <c r="H53" i="29"/>
  <c r="H83" i="29"/>
  <c r="G116" i="29"/>
  <c r="H150" i="29"/>
  <c r="H13" i="29"/>
  <c r="H45" i="29"/>
  <c r="H76" i="29"/>
  <c r="G108" i="29"/>
  <c r="G140" i="29"/>
  <c r="G171" i="29"/>
  <c r="G203" i="29"/>
  <c r="H238" i="29"/>
  <c r="H191" i="29"/>
  <c r="H223" i="29"/>
  <c r="H252" i="29"/>
  <c r="G165" i="29"/>
  <c r="G195" i="29"/>
  <c r="H229" i="29"/>
  <c r="H260" i="29"/>
  <c r="H292" i="29"/>
  <c r="H185" i="29"/>
  <c r="G219" i="29"/>
  <c r="G250" i="29"/>
  <c r="H147" i="29"/>
  <c r="H196" i="29"/>
  <c r="H826" i="29"/>
  <c r="H736" i="29"/>
  <c r="G767" i="29"/>
  <c r="H741" i="29"/>
  <c r="G755" i="29"/>
  <c r="H673" i="29"/>
  <c r="G631" i="29"/>
  <c r="H844" i="29"/>
  <c r="G780" i="29"/>
  <c r="G716" i="29"/>
  <c r="G651" i="29"/>
  <c r="H804" i="29"/>
  <c r="G739" i="29"/>
  <c r="H675" i="29"/>
  <c r="G596" i="29"/>
  <c r="H798" i="29"/>
  <c r="G826" i="29"/>
  <c r="G694" i="29"/>
  <c r="H648" i="29"/>
  <c r="G809" i="29"/>
  <c r="H745" i="29"/>
  <c r="G684" i="29"/>
  <c r="G613" i="29"/>
  <c r="G834" i="29"/>
  <c r="H770" i="29"/>
  <c r="G705" i="29"/>
  <c r="G641" i="29"/>
  <c r="H783" i="29"/>
  <c r="G817" i="29"/>
  <c r="G790" i="29"/>
  <c r="H818" i="29"/>
  <c r="G692" i="29"/>
  <c r="H649" i="29"/>
  <c r="G806" i="29"/>
  <c r="H740" i="29"/>
  <c r="H676" i="29"/>
  <c r="H601" i="29"/>
  <c r="H828" i="29"/>
  <c r="H764" i="29"/>
  <c r="H700" i="29"/>
  <c r="H636" i="29"/>
  <c r="H777" i="29"/>
  <c r="G805" i="29"/>
  <c r="G782" i="29"/>
  <c r="H803" i="29"/>
  <c r="G686" i="29"/>
  <c r="G644" i="29"/>
  <c r="G802" i="29"/>
  <c r="G738" i="29"/>
  <c r="G674" i="29"/>
  <c r="H827" i="29"/>
  <c r="H763" i="29"/>
  <c r="G697" i="29"/>
  <c r="G634" i="29"/>
  <c r="G825" i="29"/>
  <c r="H795" i="29"/>
  <c r="G762" i="29"/>
  <c r="H730" i="29"/>
  <c r="H699" i="29"/>
  <c r="G669" i="29"/>
  <c r="H635" i="29"/>
  <c r="H590" i="29"/>
  <c r="G556" i="29"/>
  <c r="G523" i="29"/>
  <c r="H492" i="29"/>
  <c r="H452" i="29"/>
  <c r="G593" i="29"/>
  <c r="H561" i="29"/>
  <c r="G531" i="29"/>
  <c r="H496" i="29"/>
  <c r="H465" i="29"/>
  <c r="H570" i="29"/>
  <c r="G539" i="29"/>
  <c r="G509" i="29"/>
  <c r="H475" i="29"/>
  <c r="G612" i="29"/>
  <c r="H580" i="29"/>
  <c r="H552" i="29"/>
  <c r="H519" i="29"/>
  <c r="G485" i="29"/>
  <c r="H460" i="29"/>
  <c r="G432" i="29"/>
  <c r="G399" i="29"/>
  <c r="H365" i="29"/>
  <c r="G335" i="29"/>
  <c r="G288" i="29"/>
  <c r="H447" i="29"/>
  <c r="H415" i="29"/>
  <c r="G382" i="29"/>
  <c r="H354" i="29"/>
  <c r="H315" i="29"/>
  <c r="G459" i="29"/>
  <c r="H424" i="29"/>
  <c r="H393" i="29"/>
  <c r="G361" i="29"/>
  <c r="G323" i="29"/>
  <c r="G438" i="29"/>
  <c r="G396" i="29"/>
  <c r="G352" i="29"/>
  <c r="G303" i="29"/>
  <c r="H311" i="29"/>
  <c r="H262" i="29"/>
  <c r="H186" i="29"/>
  <c r="H194" i="29"/>
  <c r="G187" i="29"/>
  <c r="H778" i="29"/>
  <c r="H689" i="29"/>
  <c r="H660" i="29"/>
  <c r="H626" i="29"/>
  <c r="G839" i="29"/>
  <c r="H808" i="29"/>
  <c r="G776" i="29"/>
  <c r="H744" i="29"/>
  <c r="H711" i="29"/>
  <c r="H680" i="29"/>
  <c r="G647" i="29"/>
  <c r="G606" i="29"/>
  <c r="G832" i="29"/>
  <c r="G800" i="29"/>
  <c r="H767" i="29"/>
  <c r="H735" i="29"/>
  <c r="H706" i="29"/>
  <c r="H670" i="29"/>
  <c r="H641" i="29"/>
  <c r="G859" i="29"/>
  <c r="G816" i="29"/>
  <c r="G778" i="29"/>
  <c r="G732" i="29"/>
  <c r="G688" i="29"/>
  <c r="G649" i="29"/>
  <c r="H587" i="29"/>
  <c r="G546" i="29"/>
  <c r="H505" i="29"/>
  <c r="H442" i="29"/>
  <c r="H585" i="29"/>
  <c r="H543" i="29"/>
  <c r="G494" i="29"/>
  <c r="H593" i="29"/>
  <c r="G555" i="29"/>
  <c r="H506" i="29"/>
  <c r="G465" i="29"/>
  <c r="H595" i="29"/>
  <c r="H546" i="29"/>
  <c r="H507" i="29"/>
  <c r="H466" i="29"/>
  <c r="G426" i="29"/>
  <c r="H387" i="29"/>
  <c r="G348" i="29"/>
  <c r="H286" i="29"/>
  <c r="G436" i="29"/>
  <c r="G397" i="29"/>
  <c r="H350" i="29"/>
  <c r="H303" i="29"/>
  <c r="G440" i="29"/>
  <c r="H389" i="29"/>
  <c r="G349" i="29"/>
  <c r="H285" i="29"/>
  <c r="H392" i="29"/>
  <c r="G343" i="29"/>
  <c r="G330" i="29"/>
  <c r="H257" i="29"/>
  <c r="H282" i="29"/>
  <c r="G244" i="29"/>
  <c r="G623" i="29"/>
  <c r="H840" i="29"/>
  <c r="G798" i="29"/>
  <c r="G758" i="29"/>
  <c r="G710" i="29"/>
  <c r="H672" i="29"/>
  <c r="G633" i="29"/>
  <c r="H861" i="29"/>
  <c r="G821" i="29"/>
  <c r="G781" i="29"/>
  <c r="H718" i="29"/>
  <c r="H784" i="29"/>
  <c r="G655" i="29"/>
  <c r="H512" i="29"/>
  <c r="G549" i="29"/>
  <c r="G558" i="29"/>
  <c r="H599" i="29"/>
  <c r="H472" i="29"/>
  <c r="G353" i="29"/>
  <c r="H402" i="29"/>
  <c r="G445" i="29"/>
  <c r="G301" i="29"/>
  <c r="G265" i="29"/>
  <c r="G267" i="29"/>
  <c r="G766" i="29"/>
  <c r="H637" i="29"/>
  <c r="H494" i="29"/>
  <c r="H531" i="29"/>
  <c r="G541" i="29"/>
  <c r="G581" i="29"/>
  <c r="H463" i="29"/>
  <c r="H334" i="29"/>
  <c r="H386" i="29"/>
  <c r="H427" i="29"/>
  <c r="G443" i="29"/>
  <c r="G315" i="29"/>
  <c r="G754" i="29"/>
  <c r="H785" i="29"/>
  <c r="H757" i="29"/>
  <c r="G770" i="29"/>
  <c r="G679" i="29"/>
  <c r="G637" i="29"/>
  <c r="G852" i="29"/>
  <c r="H791" i="29"/>
  <c r="H724" i="29"/>
  <c r="G660" i="29"/>
  <c r="H811" i="29"/>
  <c r="G748" i="29"/>
  <c r="H684" i="29"/>
  <c r="H614" i="29"/>
  <c r="G746" i="29"/>
  <c r="G773" i="29"/>
  <c r="H746" i="29"/>
  <c r="G764" i="29"/>
  <c r="G678" i="29"/>
  <c r="H632" i="29"/>
  <c r="G849" i="29"/>
  <c r="G786" i="29"/>
  <c r="G722" i="29"/>
  <c r="G658" i="29"/>
  <c r="H810" i="29"/>
  <c r="G745" i="29"/>
  <c r="H683" i="29"/>
  <c r="H610" i="29"/>
  <c r="H853" i="29"/>
  <c r="H820" i="29"/>
  <c r="H788" i="29"/>
  <c r="H755" i="29"/>
  <c r="H722" i="29"/>
  <c r="G690" i="29"/>
  <c r="G661" i="29"/>
  <c r="G630" i="29"/>
  <c r="G580" i="29"/>
  <c r="H548" i="29"/>
  <c r="H518" i="29"/>
  <c r="H484" i="29"/>
  <c r="H618" i="29"/>
  <c r="G587" i="29"/>
  <c r="G553" i="29"/>
  <c r="G521" i="29"/>
  <c r="H490" i="29"/>
  <c r="H596" i="29"/>
  <c r="H562" i="29"/>
  <c r="H532" i="29"/>
  <c r="H499" i="29"/>
  <c r="H468" i="29"/>
  <c r="G605" i="29"/>
  <c r="H573" i="29"/>
  <c r="G540" i="29"/>
  <c r="H508" i="29"/>
  <c r="H478" i="29"/>
  <c r="G456" i="29"/>
  <c r="H422" i="29"/>
  <c r="G390" i="29"/>
  <c r="H360" i="29"/>
  <c r="H324" i="29"/>
  <c r="G264" i="29"/>
  <c r="G439" i="29"/>
  <c r="H408" i="29"/>
  <c r="H374" i="29"/>
  <c r="H343" i="29"/>
  <c r="H304" i="29"/>
  <c r="G448" i="29"/>
  <c r="H416" i="29"/>
  <c r="H384" i="29"/>
  <c r="H352" i="29"/>
  <c r="H310" i="29"/>
  <c r="G429" i="29"/>
  <c r="G384" i="29"/>
  <c r="H340" i="29"/>
  <c r="H289" i="29"/>
  <c r="H302" i="29"/>
  <c r="H248" i="29"/>
  <c r="H293" i="29"/>
  <c r="G160" i="29"/>
  <c r="H233" i="29"/>
  <c r="H748" i="29"/>
  <c r="H682" i="29"/>
  <c r="G650" i="29"/>
  <c r="G614" i="29"/>
  <c r="H831" i="29"/>
  <c r="H800" i="29"/>
  <c r="G768" i="29"/>
  <c r="G735" i="29"/>
  <c r="G704" i="29"/>
  <c r="G672" i="29"/>
  <c r="G639" i="29"/>
  <c r="H855" i="29"/>
  <c r="H823" i="29"/>
  <c r="H792" i="29"/>
  <c r="H761" i="29"/>
  <c r="G728" i="29"/>
  <c r="H698" i="29"/>
  <c r="G662" i="29"/>
  <c r="H631" i="29"/>
  <c r="H849" i="29"/>
  <c r="H809" i="29"/>
  <c r="G761" i="29"/>
  <c r="G721" i="29"/>
  <c r="G680" i="29"/>
  <c r="H634" i="29"/>
  <c r="H578" i="29"/>
  <c r="G538" i="29"/>
  <c r="G492" i="29"/>
  <c r="H616" i="29"/>
  <c r="H575" i="29"/>
  <c r="H529" i="29"/>
  <c r="G489" i="29"/>
  <c r="G585" i="29"/>
  <c r="G537" i="29"/>
  <c r="G496" i="29"/>
  <c r="H628" i="29"/>
  <c r="H579" i="29"/>
  <c r="H538" i="29"/>
  <c r="H501" i="29"/>
  <c r="G458" i="29"/>
  <c r="G419" i="29"/>
  <c r="G380" i="29"/>
  <c r="G332" i="29"/>
  <c r="H256" i="29"/>
  <c r="H428" i="29"/>
  <c r="G381" i="29"/>
  <c r="G342" i="29"/>
  <c r="G289" i="29"/>
  <c r="G421" i="29"/>
  <c r="H382" i="29"/>
  <c r="G341" i="29"/>
  <c r="H437" i="29"/>
  <c r="G383" i="29"/>
  <c r="G327" i="29"/>
  <c r="H308" i="29"/>
  <c r="G242" i="29"/>
  <c r="H250" i="29"/>
  <c r="H180" i="29"/>
  <c r="G610" i="29"/>
  <c r="H832" i="29"/>
  <c r="H789" i="29"/>
  <c r="H742" i="29"/>
  <c r="G701" i="29"/>
  <c r="H663" i="29"/>
  <c r="G603" i="29"/>
  <c r="G854" i="29"/>
  <c r="H812" i="29"/>
  <c r="H765" i="29"/>
  <c r="H687" i="29"/>
  <c r="H752" i="29"/>
  <c r="H622" i="29"/>
  <c r="G480" i="29"/>
  <c r="G517" i="29"/>
  <c r="H527" i="29"/>
  <c r="G571" i="29"/>
  <c r="G450" i="29"/>
  <c r="H318" i="29"/>
  <c r="H372" i="29"/>
  <c r="H412" i="29"/>
  <c r="G422" i="29"/>
  <c r="H295" i="29"/>
  <c r="H218" i="29"/>
  <c r="H733" i="29"/>
  <c r="G589" i="29"/>
  <c r="H458" i="29"/>
  <c r="H498" i="29"/>
  <c r="G508" i="29"/>
  <c r="H549" i="29"/>
  <c r="G433" i="29"/>
  <c r="H294" i="29"/>
  <c r="H353" i="29"/>
  <c r="H395" i="29"/>
  <c r="H399" i="29"/>
  <c r="H265" i="29"/>
  <c r="G366" i="29"/>
  <c r="G336" i="29"/>
  <c r="G292" i="29"/>
  <c r="G441" i="29"/>
  <c r="G409" i="29"/>
  <c r="H376" i="29"/>
  <c r="H345" i="29"/>
  <c r="G295" i="29"/>
  <c r="G416" i="29"/>
  <c r="G375" i="29"/>
  <c r="H332" i="29"/>
  <c r="H242" i="29"/>
  <c r="H288" i="29"/>
  <c r="G232" i="29"/>
  <c r="H258" i="29"/>
  <c r="G254" i="29"/>
  <c r="G201" i="29"/>
  <c r="H842" i="29"/>
  <c r="G713" i="29"/>
  <c r="G677" i="29"/>
  <c r="H643" i="29"/>
  <c r="G595" i="29"/>
  <c r="G855" i="29"/>
  <c r="H824" i="29"/>
  <c r="G792" i="29"/>
  <c r="H759" i="29"/>
  <c r="G727" i="29"/>
  <c r="G696" i="29"/>
  <c r="G664" i="29"/>
  <c r="H630" i="29"/>
  <c r="G850" i="29"/>
  <c r="H814" i="29"/>
  <c r="G784" i="29"/>
  <c r="H751" i="29"/>
  <c r="G720" i="29"/>
  <c r="H686" i="29"/>
  <c r="H656" i="29"/>
  <c r="G621" i="29"/>
  <c r="G840" i="29"/>
  <c r="G793" i="29"/>
  <c r="H754" i="29"/>
  <c r="G715" i="29"/>
  <c r="G665" i="29"/>
  <c r="H624" i="29"/>
  <c r="H572" i="29"/>
  <c r="H522" i="29"/>
  <c r="H483" i="29"/>
  <c r="H608" i="29"/>
  <c r="H559" i="29"/>
  <c r="G520" i="29"/>
  <c r="H480" i="29"/>
  <c r="H569" i="29"/>
  <c r="G530" i="29"/>
  <c r="G488" i="29"/>
  <c r="H609" i="29"/>
  <c r="G570" i="29"/>
  <c r="H530" i="29"/>
  <c r="G482" i="29"/>
  <c r="G451" i="29"/>
  <c r="H410" i="29"/>
  <c r="G363" i="29"/>
  <c r="H321" i="29"/>
  <c r="G460" i="29"/>
  <c r="G415" i="29"/>
  <c r="G373" i="29"/>
  <c r="G333" i="29"/>
  <c r="H454" i="29"/>
  <c r="H414" i="29"/>
  <c r="G374" i="29"/>
  <c r="G322" i="29"/>
  <c r="H425" i="29"/>
  <c r="H373" i="29"/>
  <c r="H299" i="29"/>
  <c r="G297" i="29"/>
  <c r="H225" i="29"/>
  <c r="G188" i="29"/>
  <c r="G226" i="29"/>
  <c r="H862" i="29"/>
  <c r="H822" i="29"/>
  <c r="H774" i="29"/>
  <c r="G736" i="29"/>
  <c r="G695" i="29"/>
  <c r="G645" i="29"/>
  <c r="H847" i="29"/>
  <c r="H796" i="29"/>
  <c r="G759" i="29"/>
  <c r="H654" i="29"/>
  <c r="G845" i="29"/>
  <c r="H720" i="29"/>
  <c r="H577" i="29"/>
  <c r="H613" i="29"/>
  <c r="G486" i="29"/>
  <c r="H497" i="29"/>
  <c r="G536" i="29"/>
  <c r="G417" i="29"/>
  <c r="H247" i="29"/>
  <c r="G339" i="29"/>
  <c r="H380" i="29"/>
  <c r="H379" i="29"/>
  <c r="H239" i="29"/>
  <c r="H829" i="29"/>
  <c r="G700" i="29"/>
  <c r="H558" i="29"/>
  <c r="G597" i="29"/>
  <c r="H470" i="29"/>
  <c r="H476" i="29"/>
  <c r="G518" i="29"/>
  <c r="G400" i="29"/>
  <c r="H449" i="29"/>
  <c r="H317" i="29"/>
  <c r="G362" i="29"/>
  <c r="H357" i="29"/>
  <c r="H193" i="29"/>
  <c r="G769" i="29"/>
  <c r="G799" i="29"/>
  <c r="G774" i="29"/>
  <c r="H794" i="29"/>
  <c r="G685" i="29"/>
  <c r="H639" i="29"/>
  <c r="G860" i="29"/>
  <c r="G797" i="29"/>
  <c r="G730" i="29"/>
  <c r="H668" i="29"/>
  <c r="G820" i="29"/>
  <c r="G756" i="29"/>
  <c r="H694" i="29"/>
  <c r="H627" i="29"/>
  <c r="G831" i="29"/>
  <c r="H703" i="29"/>
  <c r="H659" i="29"/>
  <c r="G600" i="29"/>
  <c r="G828" i="29"/>
  <c r="H762" i="29"/>
  <c r="G699" i="29"/>
  <c r="H633" i="29"/>
  <c r="H850" i="29"/>
  <c r="G787" i="29"/>
  <c r="H721" i="29"/>
  <c r="G657" i="29"/>
  <c r="H817" i="29"/>
  <c r="G846" i="29"/>
  <c r="G719" i="29"/>
  <c r="H821" i="29"/>
  <c r="H858" i="29"/>
  <c r="H702" i="29"/>
  <c r="H658" i="29"/>
  <c r="H819" i="29"/>
  <c r="H756" i="29"/>
  <c r="G691" i="29"/>
  <c r="G626" i="29"/>
  <c r="G843" i="29"/>
  <c r="H779" i="29"/>
  <c r="H717" i="29"/>
  <c r="G653" i="29"/>
  <c r="G810" i="29"/>
  <c r="H839" i="29"/>
  <c r="H709" i="29"/>
  <c r="G814" i="29"/>
  <c r="H852" i="29"/>
  <c r="H697" i="29"/>
  <c r="H657" i="29"/>
  <c r="G818" i="29"/>
  <c r="H753" i="29"/>
  <c r="H690" i="29"/>
  <c r="H625" i="29"/>
  <c r="G842" i="29"/>
  <c r="H780" i="29"/>
  <c r="H715" i="29"/>
  <c r="H651" i="29"/>
  <c r="H836" i="29"/>
  <c r="H802" i="29"/>
  <c r="G771" i="29"/>
  <c r="H739" i="29"/>
  <c r="H707" i="29"/>
  <c r="G675" i="29"/>
  <c r="H645" i="29"/>
  <c r="G599" i="29"/>
  <c r="G564" i="29"/>
  <c r="G532" i="29"/>
  <c r="G498" i="29"/>
  <c r="G467" i="29"/>
  <c r="G602" i="29"/>
  <c r="G569" i="29"/>
  <c r="H539" i="29"/>
  <c r="G505" i="29"/>
  <c r="G473" i="29"/>
  <c r="G578" i="29"/>
  <c r="G547" i="29"/>
  <c r="H516" i="29"/>
  <c r="H485" i="29"/>
  <c r="H619" i="29"/>
  <c r="G590" i="29"/>
  <c r="G557" i="29"/>
  <c r="G525" i="29"/>
  <c r="G490" i="29"/>
  <c r="G454" i="29"/>
  <c r="H439" i="29"/>
  <c r="G407" i="29"/>
  <c r="H375" i="29"/>
  <c r="H342" i="29"/>
  <c r="H305" i="29"/>
  <c r="H456" i="29"/>
  <c r="G424" i="29"/>
  <c r="G392" i="29"/>
  <c r="H359" i="29"/>
  <c r="H326" i="29"/>
  <c r="G273" i="29"/>
  <c r="G431" i="29"/>
  <c r="G402" i="29"/>
  <c r="G368" i="29"/>
  <c r="H335" i="29"/>
  <c r="H261" i="29"/>
  <c r="G406" i="29"/>
  <c r="G364" i="29"/>
  <c r="G320" i="29"/>
  <c r="G321" i="29"/>
  <c r="G280" i="29"/>
  <c r="H214" i="29"/>
  <c r="G225" i="29"/>
  <c r="H220" i="29"/>
  <c r="H169" i="29"/>
  <c r="G812" i="29"/>
  <c r="G698" i="29"/>
  <c r="G667" i="29"/>
  <c r="G635" i="29"/>
  <c r="H848" i="29"/>
  <c r="H815" i="29"/>
  <c r="G783" i="29"/>
  <c r="G752" i="29"/>
  <c r="H719" i="29"/>
  <c r="G689" i="29"/>
  <c r="H655" i="29"/>
  <c r="G624" i="29"/>
  <c r="G838" i="29"/>
  <c r="H807" i="29"/>
  <c r="G775" i="29"/>
  <c r="G744" i="29"/>
  <c r="G714" i="29"/>
  <c r="H678" i="29"/>
  <c r="G648" i="29"/>
  <c r="H607" i="29"/>
  <c r="H825" i="29"/>
  <c r="G785" i="29"/>
  <c r="G747" i="29"/>
  <c r="H696" i="29"/>
  <c r="G656" i="29"/>
  <c r="H611" i="29"/>
  <c r="G554" i="29"/>
  <c r="G514" i="29"/>
  <c r="H473" i="29"/>
  <c r="H592" i="29"/>
  <c r="G550" i="29"/>
  <c r="H513" i="29"/>
  <c r="H461" i="29"/>
  <c r="G561" i="29"/>
  <c r="H523" i="29"/>
  <c r="H474" i="29"/>
  <c r="H603" i="29"/>
  <c r="G563" i="29"/>
  <c r="G513" i="29"/>
  <c r="G474" i="29"/>
  <c r="H443" i="29"/>
  <c r="H397" i="29"/>
  <c r="H356" i="29"/>
  <c r="G311" i="29"/>
  <c r="G444" i="29"/>
  <c r="G405" i="29"/>
  <c r="G365" i="29"/>
  <c r="G313" i="29"/>
  <c r="H446" i="29"/>
  <c r="H406" i="29"/>
  <c r="G357" i="29"/>
  <c r="G308" i="29"/>
  <c r="G414" i="29"/>
  <c r="H349" i="29"/>
  <c r="H274" i="29"/>
  <c r="H287" i="29"/>
  <c r="G177" i="29"/>
  <c r="G276" i="29"/>
  <c r="G193" i="29"/>
  <c r="H854" i="29"/>
  <c r="H805" i="29"/>
  <c r="H766" i="29"/>
  <c r="G726" i="29"/>
  <c r="H679" i="29"/>
  <c r="G638" i="29"/>
  <c r="G829" i="29"/>
  <c r="G789" i="29"/>
  <c r="G749" i="29"/>
  <c r="G618" i="29"/>
  <c r="G815" i="29"/>
  <c r="H688" i="29"/>
  <c r="G544" i="29"/>
  <c r="H584" i="29"/>
  <c r="H591" i="29"/>
  <c r="H464" i="29"/>
  <c r="G504" i="29"/>
  <c r="G386" i="29"/>
  <c r="G434" i="29"/>
  <c r="H300" i="29"/>
  <c r="G346" i="29"/>
  <c r="H336" i="29"/>
  <c r="G275" i="29"/>
  <c r="H797" i="29"/>
  <c r="H669" i="29"/>
  <c r="H526" i="29"/>
  <c r="H564" i="29"/>
  <c r="G573" i="29"/>
  <c r="H615" i="29"/>
  <c r="H487" i="29"/>
  <c r="G371" i="29"/>
  <c r="G420" i="29"/>
  <c r="G247" i="29"/>
  <c r="G328" i="29"/>
  <c r="G306" i="29"/>
  <c r="G204" i="29"/>
  <c r="E1600" i="28"/>
  <c r="B1602" i="28"/>
  <c r="D1601" i="28"/>
  <c r="C1601" i="28"/>
  <c r="A1601" i="28" s="1"/>
  <c r="B1602" i="25"/>
  <c r="D1601" i="25"/>
  <c r="C1601" i="25"/>
  <c r="G1207" i="24"/>
  <c r="H1207" i="24"/>
  <c r="H1210" i="24"/>
  <c r="G1206" i="24"/>
  <c r="H1206" i="24"/>
  <c r="H1205" i="24"/>
  <c r="G1209" i="24"/>
  <c r="G1208" i="24"/>
  <c r="G1205" i="24"/>
  <c r="H1209" i="24"/>
  <c r="G1210" i="24"/>
  <c r="H1208" i="24"/>
  <c r="G1213" i="24"/>
  <c r="G1211" i="24"/>
  <c r="H1211" i="24"/>
  <c r="G1212" i="24"/>
  <c r="H1212" i="24"/>
  <c r="G1214" i="24"/>
  <c r="H1213" i="24"/>
  <c r="H1214" i="24"/>
  <c r="G1215" i="24"/>
  <c r="G1216" i="24"/>
  <c r="H1215" i="24"/>
  <c r="H1216" i="24"/>
  <c r="H1217" i="24"/>
  <c r="G1218" i="24"/>
  <c r="H1218" i="24"/>
  <c r="G1217" i="24"/>
  <c r="G1219" i="24"/>
  <c r="H1219" i="24"/>
  <c r="H1221" i="24"/>
  <c r="H1220" i="24"/>
  <c r="G1220" i="24"/>
  <c r="G1221" i="24"/>
  <c r="G1222" i="24"/>
  <c r="H1222" i="24"/>
  <c r="G1224" i="24"/>
  <c r="H1223" i="24"/>
  <c r="G1223" i="24"/>
  <c r="H1224" i="24"/>
  <c r="H1225" i="24"/>
  <c r="H1226" i="24"/>
  <c r="H1227" i="24"/>
  <c r="G1226" i="24"/>
  <c r="G1225" i="24"/>
  <c r="G1227" i="24"/>
  <c r="G1228" i="24"/>
  <c r="H1228" i="24"/>
  <c r="G1229" i="24"/>
  <c r="G1230" i="24"/>
  <c r="H1229" i="24"/>
  <c r="G1231" i="24"/>
  <c r="H1231" i="24"/>
  <c r="H1230" i="24"/>
  <c r="H1232" i="24"/>
  <c r="G1232" i="24"/>
  <c r="G1233" i="24"/>
  <c r="G1235" i="24"/>
  <c r="H1233" i="24"/>
  <c r="H1235" i="24"/>
  <c r="H1234" i="24"/>
  <c r="G1234" i="24"/>
  <c r="H1236" i="24"/>
  <c r="H1237" i="24"/>
  <c r="G1236" i="24"/>
  <c r="G1240" i="24"/>
  <c r="G1237" i="24"/>
  <c r="H1238" i="24"/>
  <c r="G1238" i="24"/>
  <c r="H1241" i="24"/>
  <c r="H1239" i="24"/>
  <c r="H1240" i="24"/>
  <c r="G1239" i="24"/>
  <c r="G1241" i="24"/>
  <c r="H1242" i="24"/>
  <c r="G1242" i="24"/>
  <c r="G1243" i="24"/>
  <c r="H1243" i="24"/>
  <c r="H1244" i="24"/>
  <c r="G1244" i="24"/>
  <c r="H1245" i="24"/>
  <c r="H1247" i="24"/>
  <c r="G1245" i="24"/>
  <c r="H1246" i="24"/>
  <c r="G1247" i="24"/>
  <c r="G1246" i="24"/>
  <c r="G1249" i="24"/>
  <c r="G1248" i="24"/>
  <c r="H1248" i="24"/>
  <c r="H1249" i="24"/>
  <c r="H1251" i="24"/>
  <c r="G1250" i="24"/>
  <c r="H1250" i="24"/>
  <c r="G1251" i="24"/>
  <c r="G1252" i="24"/>
  <c r="H1252" i="24"/>
  <c r="G1254" i="24"/>
  <c r="H1253" i="24"/>
  <c r="G1253" i="24"/>
  <c r="H1254" i="24"/>
  <c r="H1256" i="24"/>
  <c r="H1255" i="24"/>
  <c r="G1255" i="24"/>
  <c r="G1257" i="24"/>
  <c r="G1256" i="24"/>
  <c r="H1257" i="24"/>
  <c r="G1260" i="24"/>
  <c r="H1258" i="24"/>
  <c r="G1258" i="24"/>
  <c r="G1259" i="24"/>
  <c r="H1259" i="24"/>
  <c r="H1260" i="24"/>
  <c r="G1261" i="24"/>
  <c r="G1263" i="24"/>
  <c r="H1262" i="24"/>
  <c r="H1261" i="24"/>
  <c r="G1262" i="24"/>
  <c r="H1264" i="24"/>
  <c r="H1263" i="24"/>
  <c r="G1264" i="24"/>
  <c r="G1266" i="24"/>
  <c r="H1265" i="24"/>
  <c r="G1265" i="24"/>
  <c r="G1267" i="24"/>
  <c r="H1268" i="24"/>
  <c r="H1266" i="24"/>
  <c r="H1267" i="24"/>
  <c r="H1269" i="24"/>
  <c r="G1270" i="24"/>
  <c r="G1268" i="24"/>
  <c r="G1269" i="24"/>
  <c r="H1270" i="24"/>
  <c r="G1272" i="24"/>
  <c r="G1271" i="24"/>
  <c r="H1272" i="24"/>
  <c r="H1271" i="24"/>
  <c r="G1274" i="24"/>
  <c r="G1273" i="24"/>
  <c r="H1273" i="24"/>
  <c r="H1274" i="24"/>
  <c r="H1275" i="24"/>
  <c r="G1275" i="24"/>
  <c r="H1276" i="24"/>
  <c r="G1276" i="24"/>
  <c r="H1277" i="24"/>
  <c r="H1278" i="24"/>
  <c r="G1278" i="24"/>
  <c r="G1281" i="24"/>
  <c r="G1277" i="24"/>
  <c r="G1280" i="24"/>
  <c r="H1279" i="24"/>
  <c r="G1279" i="24"/>
  <c r="H1282" i="24"/>
  <c r="H1281" i="24"/>
  <c r="G1282" i="24"/>
  <c r="H1280" i="24"/>
  <c r="G1283" i="24"/>
  <c r="H1284" i="24"/>
  <c r="G1286" i="24"/>
  <c r="H1286" i="24"/>
  <c r="G1285" i="24"/>
  <c r="H1283" i="24"/>
  <c r="H1287" i="24"/>
  <c r="G1288" i="24"/>
  <c r="H1285" i="24"/>
  <c r="G1284" i="24"/>
  <c r="H1288" i="24"/>
  <c r="G1287" i="24"/>
  <c r="G1289" i="24"/>
  <c r="H1290" i="24"/>
  <c r="H1289" i="24"/>
  <c r="G1291" i="24"/>
  <c r="G1290" i="24"/>
  <c r="G1292" i="24"/>
  <c r="H1291" i="24"/>
  <c r="H1292" i="24"/>
  <c r="H1293" i="24"/>
  <c r="G1293" i="24"/>
  <c r="H1294" i="24"/>
  <c r="H1297" i="24"/>
  <c r="H1295" i="24"/>
  <c r="H1296" i="24"/>
  <c r="G1297" i="24"/>
  <c r="G1294" i="24"/>
  <c r="G1296" i="24"/>
  <c r="G1295" i="24"/>
  <c r="G1300" i="24"/>
  <c r="H1300" i="24"/>
  <c r="G1299" i="24"/>
  <c r="H1299" i="24"/>
  <c r="H1298" i="24"/>
  <c r="G1298" i="24"/>
  <c r="G1302" i="24"/>
  <c r="H1301" i="24"/>
  <c r="H1302" i="24"/>
  <c r="G1303" i="24"/>
  <c r="H1303" i="24"/>
  <c r="G1301" i="24"/>
  <c r="H1304" i="24"/>
  <c r="G1304" i="24"/>
  <c r="H1306" i="24"/>
  <c r="G1305" i="24"/>
  <c r="H1307" i="24"/>
  <c r="H1305" i="24"/>
  <c r="G1306" i="24"/>
  <c r="G1307" i="24"/>
  <c r="G1308" i="24"/>
  <c r="H1308" i="24"/>
  <c r="G1309" i="24"/>
  <c r="H1309" i="24"/>
  <c r="G1310" i="24"/>
  <c r="H1313" i="24"/>
  <c r="H1310" i="24"/>
  <c r="H1311" i="24"/>
  <c r="G1311" i="24"/>
  <c r="G1313" i="24"/>
  <c r="H1312" i="24"/>
  <c r="G1312" i="24"/>
  <c r="G1314" i="24"/>
  <c r="H1314" i="24"/>
  <c r="H1315" i="24"/>
  <c r="G1315" i="24"/>
  <c r="H1317" i="24"/>
  <c r="G1316" i="24"/>
  <c r="G1317" i="24"/>
  <c r="G1318" i="24"/>
  <c r="H1318" i="24"/>
  <c r="G1319" i="24"/>
  <c r="H1316" i="24"/>
  <c r="G1320" i="24"/>
  <c r="H1319" i="24"/>
  <c r="H1320" i="24"/>
  <c r="G1321" i="24"/>
  <c r="H1321" i="24"/>
  <c r="G1322" i="24"/>
  <c r="H1323" i="24"/>
  <c r="G1323" i="24"/>
  <c r="H1326" i="24"/>
  <c r="H1324" i="24"/>
  <c r="G1326" i="24"/>
  <c r="H1322" i="24"/>
  <c r="G1325" i="24"/>
  <c r="G1324" i="24"/>
  <c r="H1325" i="24"/>
  <c r="G1327" i="24"/>
  <c r="G1329" i="24"/>
  <c r="H1327" i="24"/>
  <c r="H1329" i="24"/>
  <c r="G1328" i="24"/>
  <c r="H1328" i="24"/>
  <c r="H1330" i="24"/>
  <c r="G1330" i="24"/>
  <c r="G1333" i="24"/>
  <c r="H1331" i="24"/>
  <c r="G1332" i="24"/>
  <c r="G1331" i="24"/>
  <c r="H1334" i="24"/>
  <c r="H1332" i="24"/>
  <c r="G1335" i="24"/>
  <c r="H1333" i="24"/>
  <c r="G1334" i="24"/>
  <c r="H1336" i="24"/>
  <c r="G1336" i="24"/>
  <c r="H1335" i="24"/>
  <c r="G1338" i="24"/>
  <c r="H1337" i="24"/>
  <c r="G1337" i="24"/>
  <c r="H1339" i="24"/>
  <c r="H1338" i="24"/>
  <c r="G1342" i="24"/>
  <c r="G1339" i="24"/>
  <c r="G1341" i="24"/>
  <c r="G1340" i="24"/>
  <c r="H1340" i="24"/>
  <c r="H1343" i="24"/>
  <c r="H1342" i="24"/>
  <c r="H1341" i="24"/>
  <c r="G1345" i="24"/>
  <c r="G1343" i="24"/>
  <c r="G1344" i="24"/>
  <c r="H1344" i="24"/>
  <c r="H1345" i="24"/>
  <c r="H1347" i="24"/>
  <c r="H1346" i="24"/>
  <c r="G1346" i="24"/>
  <c r="G1347" i="24"/>
  <c r="G1349" i="24"/>
  <c r="G1348" i="24"/>
  <c r="H1348" i="24"/>
  <c r="H1349" i="24"/>
  <c r="G1350" i="24"/>
  <c r="H1350" i="24"/>
  <c r="H1353" i="24"/>
  <c r="G1351" i="24"/>
  <c r="H1351" i="24"/>
  <c r="H1352" i="24"/>
  <c r="G1352" i="24"/>
  <c r="G1353" i="24"/>
  <c r="G1355" i="24"/>
  <c r="G1354" i="24"/>
  <c r="H1354" i="24"/>
  <c r="H1355" i="24"/>
  <c r="H1356" i="24"/>
  <c r="G1356" i="24"/>
  <c r="G1357" i="24"/>
  <c r="H1358" i="24"/>
  <c r="H1357" i="24"/>
  <c r="G1358" i="24"/>
  <c r="G1360" i="24"/>
  <c r="H1360" i="24"/>
  <c r="G1359" i="24"/>
  <c r="H1359" i="24"/>
  <c r="H1362" i="24"/>
  <c r="H1361" i="24"/>
  <c r="G1361" i="24"/>
  <c r="G1363" i="24"/>
  <c r="H1363" i="24"/>
  <c r="G1362" i="24"/>
  <c r="H1364" i="24"/>
  <c r="G1364" i="24"/>
  <c r="G1365" i="24"/>
  <c r="G1366" i="24"/>
  <c r="H1365" i="24"/>
  <c r="H1368" i="24"/>
  <c r="H1367" i="24"/>
  <c r="G1367" i="24"/>
  <c r="H1366" i="24"/>
  <c r="G1368" i="24"/>
  <c r="G1371" i="24"/>
  <c r="H1369" i="24"/>
  <c r="G1369" i="24"/>
  <c r="H1370" i="24"/>
  <c r="G1370" i="24"/>
  <c r="G1373" i="24"/>
  <c r="H1372" i="24"/>
  <c r="H1371" i="24"/>
  <c r="G1372" i="24"/>
  <c r="H1373" i="24"/>
  <c r="H1376" i="24"/>
  <c r="G1374" i="24"/>
  <c r="H1374" i="24"/>
  <c r="G1376" i="24"/>
  <c r="H1375" i="24"/>
  <c r="G1375" i="24"/>
  <c r="G1377" i="24"/>
  <c r="H1377" i="24"/>
  <c r="G1378" i="24"/>
  <c r="H1378" i="24"/>
  <c r="G1379" i="24"/>
  <c r="H1379" i="24"/>
  <c r="H1380" i="24"/>
  <c r="G1380" i="24"/>
  <c r="H1383" i="24"/>
  <c r="G1381" i="24"/>
  <c r="G1382" i="24"/>
  <c r="H1381" i="24"/>
  <c r="H1382" i="24"/>
  <c r="G1383" i="24"/>
  <c r="G1384" i="24"/>
  <c r="H1384" i="24"/>
  <c r="H1385" i="24"/>
  <c r="G1388" i="24"/>
  <c r="H1386" i="24"/>
  <c r="G1386" i="24"/>
  <c r="G1385" i="24"/>
  <c r="H1388" i="24"/>
  <c r="G1387" i="24"/>
  <c r="H1387" i="24"/>
  <c r="H1389" i="24"/>
  <c r="G1389" i="24"/>
  <c r="G1393" i="24"/>
  <c r="H1390" i="24"/>
  <c r="G1390" i="24"/>
  <c r="H1391" i="24"/>
  <c r="G1391" i="24"/>
  <c r="G1394" i="24"/>
  <c r="H1393" i="24"/>
  <c r="H1392" i="24"/>
  <c r="G1392" i="24"/>
  <c r="H1394" i="24"/>
  <c r="H1395" i="24"/>
  <c r="H1396" i="24"/>
  <c r="G1395" i="24"/>
  <c r="G1396" i="24"/>
  <c r="H1397" i="24"/>
  <c r="H1398" i="24"/>
  <c r="H1400" i="24"/>
  <c r="G1397" i="24"/>
  <c r="H1399" i="24"/>
  <c r="G1398" i="24"/>
  <c r="G1400" i="24"/>
  <c r="G1399" i="24"/>
  <c r="H1401" i="24"/>
  <c r="G1402" i="24"/>
  <c r="G1401" i="24"/>
  <c r="G1403" i="24"/>
  <c r="H1404" i="24"/>
  <c r="H1402" i="24"/>
  <c r="H1407" i="24"/>
  <c r="G1404" i="24"/>
  <c r="G1405" i="24"/>
  <c r="G1406" i="24"/>
  <c r="H1403" i="24"/>
  <c r="H1406" i="24"/>
  <c r="G1407" i="24"/>
  <c r="H1405" i="24"/>
  <c r="H1411" i="24"/>
  <c r="G1408" i="24"/>
  <c r="G1409" i="24"/>
  <c r="H1408" i="24"/>
  <c r="G1410" i="24"/>
  <c r="H1410" i="24"/>
  <c r="H1409" i="24"/>
  <c r="G1412" i="24"/>
  <c r="G1411" i="24"/>
  <c r="H1412" i="24"/>
  <c r="H1413" i="24"/>
  <c r="G1413" i="24"/>
  <c r="G1415" i="24"/>
  <c r="G1414" i="24"/>
  <c r="H1414" i="24"/>
  <c r="H1415" i="24"/>
  <c r="H1416" i="24"/>
  <c r="G1416" i="24"/>
  <c r="G1418" i="24"/>
  <c r="H1418" i="24"/>
  <c r="G1417" i="24"/>
  <c r="H1417" i="24"/>
  <c r="H1419" i="24"/>
  <c r="H1420" i="24"/>
  <c r="G1419" i="24"/>
  <c r="G1422" i="24"/>
  <c r="G1421" i="24"/>
  <c r="G1420" i="24"/>
  <c r="G1423" i="24"/>
  <c r="H1422" i="24"/>
  <c r="H1421" i="24"/>
  <c r="G1424" i="24"/>
  <c r="H1423" i="24"/>
  <c r="G1425" i="24"/>
  <c r="H1424" i="24"/>
  <c r="H1426" i="24"/>
  <c r="H1425" i="24"/>
  <c r="G1426" i="24"/>
  <c r="H1427" i="24"/>
  <c r="H1428" i="24"/>
  <c r="H1429" i="24"/>
  <c r="G1427" i="24"/>
  <c r="G1428" i="24"/>
  <c r="G1429" i="24"/>
  <c r="H1430" i="24"/>
  <c r="H1432" i="24"/>
  <c r="G1431" i="24"/>
  <c r="G1430" i="24"/>
  <c r="H1433" i="24"/>
  <c r="H1431" i="24"/>
  <c r="G1432" i="24"/>
  <c r="G1433" i="24"/>
  <c r="H1436" i="24"/>
  <c r="G1434" i="24"/>
  <c r="H1434" i="24"/>
  <c r="G1436" i="24"/>
  <c r="H1435" i="24"/>
  <c r="G1435" i="24"/>
  <c r="H1437" i="24"/>
  <c r="G1440" i="24"/>
  <c r="H1438" i="24"/>
  <c r="G1438" i="24"/>
  <c r="G1441" i="24"/>
  <c r="H1439" i="24"/>
  <c r="G1437" i="24"/>
  <c r="G1439" i="24"/>
  <c r="H1441" i="24"/>
  <c r="H1440" i="24"/>
  <c r="H1442" i="24"/>
  <c r="H1443" i="24"/>
  <c r="G1442" i="24"/>
  <c r="G1445" i="24"/>
  <c r="H1444" i="24"/>
  <c r="G1443" i="24"/>
  <c r="G1444" i="24"/>
  <c r="H1445" i="24"/>
  <c r="G1447" i="24"/>
  <c r="H1446" i="24"/>
  <c r="G1450" i="24"/>
  <c r="H1448" i="24"/>
  <c r="G1449" i="24"/>
  <c r="G1446" i="24"/>
  <c r="H1447" i="24"/>
  <c r="G1451" i="24"/>
  <c r="G1448" i="24"/>
  <c r="G1452" i="24"/>
  <c r="H1449" i="24"/>
  <c r="H1451" i="24"/>
  <c r="H1450" i="24"/>
  <c r="H1453" i="24"/>
  <c r="H1452" i="24"/>
  <c r="G1453" i="24"/>
  <c r="G1454" i="24"/>
  <c r="H1454" i="24"/>
  <c r="G1455" i="24"/>
  <c r="H1455" i="24"/>
  <c r="G1457" i="24"/>
  <c r="H1456" i="24"/>
  <c r="G1458" i="24"/>
  <c r="H1458" i="24"/>
  <c r="G1456" i="24"/>
  <c r="H1457" i="24"/>
  <c r="G1459" i="24"/>
  <c r="H1459" i="24"/>
  <c r="G1460" i="24"/>
  <c r="G1461" i="24"/>
  <c r="H1461" i="24"/>
  <c r="H1460" i="24"/>
  <c r="H1462" i="24"/>
  <c r="H1464" i="24"/>
  <c r="G1462" i="24"/>
  <c r="G1463" i="24"/>
  <c r="H1463" i="24"/>
  <c r="G1465" i="24"/>
  <c r="G1464" i="24"/>
  <c r="H1466" i="24"/>
  <c r="G1466" i="24"/>
  <c r="H1465" i="24"/>
  <c r="G1468" i="24"/>
  <c r="G1467" i="24"/>
  <c r="H1467" i="24"/>
  <c r="H1469" i="24"/>
  <c r="G1469" i="24"/>
  <c r="H1468" i="24"/>
  <c r="H1471" i="24"/>
  <c r="G1470" i="24"/>
  <c r="G1471" i="24"/>
  <c r="H1470" i="24"/>
  <c r="G1474" i="24"/>
  <c r="H1473" i="24"/>
  <c r="H1472" i="24"/>
  <c r="G1473" i="24"/>
  <c r="G1472" i="24"/>
  <c r="G1475" i="24"/>
  <c r="H1475" i="24"/>
  <c r="H1477" i="24"/>
  <c r="H1478" i="24"/>
  <c r="H1476" i="24"/>
  <c r="H1474" i="24"/>
  <c r="G1476" i="24"/>
  <c r="G1477" i="24"/>
  <c r="G1480" i="24"/>
  <c r="G1478" i="24"/>
  <c r="G1479" i="24"/>
  <c r="H1481" i="24"/>
  <c r="H1479" i="24"/>
  <c r="G1481" i="24"/>
  <c r="G1482" i="24"/>
  <c r="H1480" i="24"/>
  <c r="H1483" i="24"/>
  <c r="H1482" i="24"/>
  <c r="G1484" i="24"/>
  <c r="G1487" i="24"/>
  <c r="G1483" i="24"/>
  <c r="G1485" i="24"/>
  <c r="H1485" i="24"/>
  <c r="H1484" i="24"/>
  <c r="G1486" i="24"/>
  <c r="H1487" i="24"/>
  <c r="H1486" i="24"/>
  <c r="H1489" i="24"/>
  <c r="H1488" i="24"/>
  <c r="G1489" i="24"/>
  <c r="G1488" i="24"/>
  <c r="G1490" i="24"/>
  <c r="H1491" i="24"/>
  <c r="G1492" i="24"/>
  <c r="G1491" i="24"/>
  <c r="H1492" i="24"/>
  <c r="H1490" i="24"/>
  <c r="H1495" i="24"/>
  <c r="H1494" i="24"/>
  <c r="H1493" i="24"/>
  <c r="G1493" i="24"/>
  <c r="G1495" i="24"/>
  <c r="G1494" i="24"/>
  <c r="H1497" i="24"/>
  <c r="G1496" i="24"/>
  <c r="H1496" i="24"/>
  <c r="G1497" i="24"/>
  <c r="H1499" i="24"/>
  <c r="H1498" i="24"/>
  <c r="G1499" i="24"/>
  <c r="G1498" i="24"/>
  <c r="H1500" i="24"/>
  <c r="H1501" i="24"/>
  <c r="G1500" i="24"/>
  <c r="H1502" i="24"/>
  <c r="G1501" i="24"/>
  <c r="G1504" i="24"/>
  <c r="G1502" i="24"/>
  <c r="G1503" i="24"/>
  <c r="H1503" i="24"/>
  <c r="G1506" i="24"/>
  <c r="H1504" i="24"/>
  <c r="H1506" i="24"/>
  <c r="H1505" i="24"/>
  <c r="G1508" i="24"/>
  <c r="G1505" i="24"/>
  <c r="H1508" i="24"/>
  <c r="H1507" i="24"/>
  <c r="G1507" i="24"/>
  <c r="G1509" i="24"/>
  <c r="H1511" i="24"/>
  <c r="H1509" i="24"/>
  <c r="H1510" i="24"/>
  <c r="G1511" i="24"/>
  <c r="G1510" i="24"/>
  <c r="G1513" i="24"/>
  <c r="G1512" i="24"/>
  <c r="H1512" i="24"/>
  <c r="H1514" i="24"/>
  <c r="H1515" i="24"/>
  <c r="G1514" i="24"/>
  <c r="H1513" i="24"/>
  <c r="H1516" i="24"/>
  <c r="G1515" i="24"/>
  <c r="H1517" i="24"/>
  <c r="G1516" i="24"/>
  <c r="G1517" i="24"/>
  <c r="H1518" i="24"/>
  <c r="G1518" i="24"/>
  <c r="G1519" i="24"/>
  <c r="H1519" i="24"/>
  <c r="H1522" i="24"/>
  <c r="H1520" i="24"/>
  <c r="G1520" i="24"/>
  <c r="H1521" i="24"/>
  <c r="G1521" i="24"/>
  <c r="H1523" i="24"/>
  <c r="G1522" i="24"/>
  <c r="G1523" i="24"/>
  <c r="G1524" i="24"/>
  <c r="H1525" i="24"/>
  <c r="H1524" i="24"/>
  <c r="G1525" i="24"/>
  <c r="G1526" i="24"/>
  <c r="G1527" i="24"/>
  <c r="H1526" i="24"/>
  <c r="H1529" i="24"/>
  <c r="H1528" i="24"/>
  <c r="H1527" i="24"/>
  <c r="G1528" i="24"/>
  <c r="G1529" i="24"/>
  <c r="G1531" i="24"/>
  <c r="H1530" i="24"/>
  <c r="G1530" i="24"/>
  <c r="H1531" i="24"/>
  <c r="G1533" i="24"/>
  <c r="G1532" i="24"/>
  <c r="H1532" i="24"/>
  <c r="H1533" i="24"/>
  <c r="G1535" i="24"/>
  <c r="G1534" i="24"/>
  <c r="H1534" i="24"/>
  <c r="G1536" i="24"/>
  <c r="H1535" i="24"/>
  <c r="H1536" i="24"/>
  <c r="G1538" i="24"/>
  <c r="G1537" i="24"/>
  <c r="H1539" i="24"/>
  <c r="H1537" i="24"/>
  <c r="H1538" i="24"/>
  <c r="G1539" i="24"/>
  <c r="H1540" i="24"/>
  <c r="G1542" i="24"/>
  <c r="G1541" i="24"/>
  <c r="G1540" i="24"/>
  <c r="H1541" i="24"/>
  <c r="H1542" i="24"/>
  <c r="G1544" i="24"/>
  <c r="G1543" i="24"/>
  <c r="G1545" i="24"/>
  <c r="H1543" i="24"/>
  <c r="H1547" i="24"/>
  <c r="H1544" i="24"/>
  <c r="H1545" i="24"/>
  <c r="G1547" i="24"/>
  <c r="H1546" i="24"/>
  <c r="G1548" i="24"/>
  <c r="G1546" i="24"/>
  <c r="G1549" i="24"/>
  <c r="H1549" i="24"/>
  <c r="H1550" i="24"/>
  <c r="H1548" i="24"/>
  <c r="H1552" i="24"/>
  <c r="G1550" i="24"/>
  <c r="G1552" i="24"/>
  <c r="H1551" i="24"/>
  <c r="G1551" i="24"/>
  <c r="H1553" i="24"/>
  <c r="G1554" i="24"/>
  <c r="G1555" i="24"/>
  <c r="G1553" i="24"/>
  <c r="H1555" i="24"/>
  <c r="H1554" i="24"/>
  <c r="H1556" i="24"/>
  <c r="G1556" i="24"/>
  <c r="G1559" i="24"/>
  <c r="G1558" i="24"/>
  <c r="H1558" i="24"/>
  <c r="G1557" i="24"/>
  <c r="H1557" i="24"/>
  <c r="H1559" i="24"/>
  <c r="G1562" i="24"/>
  <c r="H1560" i="24"/>
  <c r="G1560" i="24"/>
  <c r="G1561" i="24"/>
  <c r="H1561" i="24"/>
  <c r="H1563" i="24"/>
  <c r="H1562" i="24"/>
  <c r="G1564" i="24"/>
  <c r="G1563" i="24"/>
  <c r="H1564" i="24"/>
  <c r="H1565" i="24"/>
  <c r="G1565" i="24"/>
  <c r="G1567" i="24"/>
  <c r="H1568" i="24"/>
  <c r="G1566" i="24"/>
  <c r="H1566" i="24"/>
  <c r="H1567" i="24"/>
  <c r="G1568" i="24"/>
  <c r="G1570" i="24"/>
  <c r="G1569" i="24"/>
  <c r="G1572" i="24"/>
  <c r="H1569" i="24"/>
  <c r="H1570" i="24"/>
  <c r="H1571" i="24"/>
  <c r="G1571" i="24"/>
  <c r="G1574" i="24"/>
  <c r="G1573" i="24"/>
  <c r="H1573" i="24"/>
  <c r="H1572" i="24"/>
  <c r="H1574" i="24"/>
  <c r="G1577" i="24"/>
  <c r="G1575" i="24"/>
  <c r="H1575" i="24"/>
  <c r="H1577" i="24"/>
  <c r="H1576" i="24"/>
  <c r="G1576" i="24"/>
  <c r="G1580" i="24"/>
  <c r="H1578" i="24"/>
  <c r="G1578" i="24"/>
  <c r="H1580" i="24"/>
  <c r="H1579" i="24"/>
  <c r="G1579" i="24"/>
  <c r="H1582" i="24"/>
  <c r="H1581" i="24"/>
  <c r="G1581" i="24"/>
  <c r="G1582" i="24"/>
  <c r="G1583" i="24"/>
  <c r="H1583" i="24"/>
  <c r="G1584" i="24"/>
  <c r="G1585" i="24"/>
  <c r="H1584" i="24"/>
  <c r="H1585" i="24"/>
  <c r="H1586" i="24"/>
  <c r="G1587" i="24"/>
  <c r="H1588" i="24"/>
  <c r="G1586" i="24"/>
  <c r="H1587" i="24"/>
  <c r="G1588" i="24"/>
  <c r="H1589" i="24"/>
  <c r="G1589" i="24"/>
  <c r="G1591" i="24"/>
  <c r="G1590" i="24"/>
  <c r="G1592" i="24"/>
  <c r="H1590" i="24"/>
  <c r="G1595" i="24"/>
  <c r="H1592" i="24"/>
  <c r="H1591" i="24"/>
  <c r="H1594" i="24"/>
  <c r="G1594" i="24"/>
  <c r="G1596" i="24"/>
  <c r="H1596" i="24"/>
  <c r="E1599" i="24"/>
  <c r="G1597" i="24"/>
  <c r="H1597" i="24"/>
  <c r="H1595" i="24"/>
  <c r="G1593" i="24"/>
  <c r="H1593" i="24"/>
  <c r="H684" i="24"/>
  <c r="G685" i="24"/>
  <c r="G687" i="24"/>
  <c r="H687" i="24"/>
  <c r="G686" i="24"/>
  <c r="H683" i="24"/>
  <c r="H685" i="24"/>
  <c r="H686" i="24"/>
  <c r="G684" i="24"/>
  <c r="G689" i="24"/>
  <c r="G683" i="24"/>
  <c r="H689" i="24"/>
  <c r="G688" i="24"/>
  <c r="H688" i="24"/>
  <c r="H690" i="24"/>
  <c r="H691" i="24"/>
  <c r="G690" i="24"/>
  <c r="H692" i="24"/>
  <c r="G691" i="24"/>
  <c r="H693" i="24"/>
  <c r="H694" i="24"/>
  <c r="G692" i="24"/>
  <c r="G693" i="24"/>
  <c r="G694" i="24"/>
  <c r="H695" i="24"/>
  <c r="G696" i="24"/>
  <c r="G695" i="24"/>
  <c r="H697" i="24"/>
  <c r="H698" i="24"/>
  <c r="H696" i="24"/>
  <c r="G701" i="24"/>
  <c r="G697" i="24"/>
  <c r="H699" i="24"/>
  <c r="G699" i="24"/>
  <c r="G698" i="24"/>
  <c r="H703" i="24"/>
  <c r="G700" i="24"/>
  <c r="H700" i="24"/>
  <c r="G703" i="24"/>
  <c r="G702" i="24"/>
  <c r="H702" i="24"/>
  <c r="H701" i="24"/>
  <c r="H704" i="24"/>
  <c r="G705" i="24"/>
  <c r="G704" i="24"/>
  <c r="H706" i="24"/>
  <c r="G706" i="24"/>
  <c r="H705" i="24"/>
  <c r="G707" i="24"/>
  <c r="G708" i="24"/>
  <c r="H707" i="24"/>
  <c r="G709" i="24"/>
  <c r="H708" i="24"/>
  <c r="G710" i="24"/>
  <c r="H711" i="24"/>
  <c r="H710" i="24"/>
  <c r="G712" i="24"/>
  <c r="H709" i="24"/>
  <c r="G711" i="24"/>
  <c r="H714" i="24"/>
  <c r="H713" i="24"/>
  <c r="G714" i="24"/>
  <c r="G713" i="24"/>
  <c r="H712" i="24"/>
  <c r="G715" i="24"/>
  <c r="H715" i="24"/>
  <c r="G716" i="24"/>
  <c r="G717" i="24"/>
  <c r="H716" i="24"/>
  <c r="H717" i="24"/>
  <c r="G718" i="24"/>
  <c r="H719" i="24"/>
  <c r="H718" i="24"/>
  <c r="G720" i="24"/>
  <c r="G719" i="24"/>
  <c r="H720" i="24"/>
  <c r="G721" i="24"/>
  <c r="H721" i="24"/>
  <c r="G723" i="24"/>
  <c r="H722" i="24"/>
  <c r="G724" i="24"/>
  <c r="G722" i="24"/>
  <c r="H724" i="24"/>
  <c r="H723" i="24"/>
  <c r="G725" i="24"/>
  <c r="H725" i="24"/>
  <c r="G726" i="24"/>
  <c r="H728" i="24"/>
  <c r="H726" i="24"/>
  <c r="G728" i="24"/>
  <c r="G729" i="24"/>
  <c r="G727" i="24"/>
  <c r="H727" i="24"/>
  <c r="G730" i="24"/>
  <c r="H732" i="24"/>
  <c r="G731" i="24"/>
  <c r="H730" i="24"/>
  <c r="H731" i="24"/>
  <c r="H729" i="24"/>
  <c r="G732" i="24"/>
  <c r="G733" i="24"/>
  <c r="G735" i="24"/>
  <c r="H734" i="24"/>
  <c r="G734" i="24"/>
  <c r="H735" i="24"/>
  <c r="H733" i="24"/>
  <c r="H736" i="24"/>
  <c r="G736" i="24"/>
  <c r="G737" i="24"/>
  <c r="H737" i="24"/>
  <c r="H739" i="24"/>
  <c r="G738" i="24"/>
  <c r="H738" i="24"/>
  <c r="G740" i="24"/>
  <c r="H740" i="24"/>
  <c r="G741" i="24"/>
  <c r="G739" i="24"/>
  <c r="H741" i="24"/>
  <c r="G742" i="24"/>
  <c r="H742" i="24"/>
  <c r="H743" i="24"/>
  <c r="G743" i="24"/>
  <c r="H744" i="24"/>
  <c r="G744" i="24"/>
  <c r="H746" i="24"/>
  <c r="H745" i="24"/>
  <c r="G746" i="24"/>
  <c r="G745" i="24"/>
  <c r="G747" i="24"/>
  <c r="H748" i="24"/>
  <c r="H747" i="24"/>
  <c r="G748" i="24"/>
  <c r="G749" i="24"/>
  <c r="G751" i="24"/>
  <c r="G750" i="24"/>
  <c r="G752" i="24"/>
  <c r="H750" i="24"/>
  <c r="H749" i="24"/>
  <c r="H751" i="24"/>
  <c r="H752" i="24"/>
  <c r="G753" i="24"/>
  <c r="H753" i="24"/>
  <c r="G754" i="24"/>
  <c r="H754" i="24"/>
  <c r="H755" i="24"/>
  <c r="G755" i="24"/>
  <c r="H757" i="24"/>
  <c r="G756" i="24"/>
  <c r="H756" i="24"/>
  <c r="H758" i="24"/>
  <c r="G757" i="24"/>
  <c r="G758" i="24"/>
  <c r="G761" i="24"/>
  <c r="H759" i="24"/>
  <c r="H761" i="24"/>
  <c r="G759" i="24"/>
  <c r="H762" i="24"/>
  <c r="H760" i="24"/>
  <c r="G760" i="24"/>
  <c r="G762" i="24"/>
  <c r="H764" i="24"/>
  <c r="G763" i="24"/>
  <c r="H763" i="24"/>
  <c r="G766" i="24"/>
  <c r="G765" i="24"/>
  <c r="G764" i="24"/>
  <c r="H765" i="24"/>
  <c r="H766" i="24"/>
  <c r="H768" i="24"/>
  <c r="H767" i="24"/>
  <c r="G767" i="24"/>
  <c r="G769" i="24"/>
  <c r="G768" i="24"/>
  <c r="G770" i="24"/>
  <c r="H769" i="24"/>
  <c r="G771" i="24"/>
  <c r="H771" i="24"/>
  <c r="H770" i="24"/>
  <c r="H773" i="24"/>
  <c r="H774" i="24"/>
  <c r="G773" i="24"/>
  <c r="G772" i="24"/>
  <c r="H772" i="24"/>
  <c r="G774" i="24"/>
  <c r="G775" i="24"/>
  <c r="H776" i="24"/>
  <c r="H777" i="24"/>
  <c r="H778" i="24"/>
  <c r="H775" i="24"/>
  <c r="G778" i="24"/>
  <c r="G777" i="24"/>
  <c r="G776" i="24"/>
  <c r="H779" i="24"/>
  <c r="G779" i="24"/>
  <c r="G780" i="24"/>
  <c r="H780" i="24"/>
  <c r="G784" i="24"/>
  <c r="G781" i="24"/>
  <c r="H781" i="24"/>
  <c r="H782" i="24"/>
  <c r="G783" i="24"/>
  <c r="G782" i="24"/>
  <c r="H783" i="24"/>
  <c r="G785" i="24"/>
  <c r="G787" i="24"/>
  <c r="H784" i="24"/>
  <c r="H787" i="24"/>
  <c r="H788" i="24"/>
  <c r="G786" i="24"/>
  <c r="H786" i="24"/>
  <c r="H785" i="24"/>
  <c r="H789" i="24"/>
  <c r="G788" i="24"/>
  <c r="G789" i="24"/>
  <c r="H790" i="24"/>
  <c r="G790" i="24"/>
  <c r="G791" i="24"/>
  <c r="G793" i="24"/>
  <c r="H791" i="24"/>
  <c r="H792" i="24"/>
  <c r="H793" i="24"/>
  <c r="G792" i="24"/>
  <c r="G795" i="24"/>
  <c r="H795" i="24"/>
  <c r="H794" i="24"/>
  <c r="G794" i="24"/>
  <c r="G797" i="24"/>
  <c r="H797" i="24"/>
  <c r="G796" i="24"/>
  <c r="H796" i="24"/>
  <c r="H798" i="24"/>
  <c r="H799" i="24"/>
  <c r="G798" i="24"/>
  <c r="G801" i="24"/>
  <c r="G800" i="24"/>
  <c r="H802" i="24"/>
  <c r="G799" i="24"/>
  <c r="H800" i="24"/>
  <c r="H801" i="24"/>
  <c r="H803" i="24"/>
  <c r="G803" i="24"/>
  <c r="G802" i="24"/>
  <c r="G804" i="24"/>
  <c r="H804" i="24"/>
  <c r="H806" i="24"/>
  <c r="H805" i="24"/>
  <c r="G805" i="24"/>
  <c r="G806" i="24"/>
  <c r="H807" i="24"/>
  <c r="G807" i="24"/>
  <c r="G808" i="24"/>
  <c r="H808" i="24"/>
  <c r="H811" i="24"/>
  <c r="G811" i="24"/>
  <c r="H809" i="24"/>
  <c r="G809" i="24"/>
  <c r="H810" i="24"/>
  <c r="G810" i="24"/>
  <c r="G812" i="24"/>
  <c r="H812" i="24"/>
  <c r="G813" i="24"/>
  <c r="H814" i="24"/>
  <c r="G814" i="24"/>
  <c r="H813" i="24"/>
  <c r="H816" i="24"/>
  <c r="G816" i="24"/>
  <c r="H815" i="24"/>
  <c r="G815" i="24"/>
  <c r="G817" i="24"/>
  <c r="H817" i="24"/>
  <c r="H818" i="24"/>
  <c r="H819" i="24"/>
  <c r="G819" i="24"/>
  <c r="G818" i="24"/>
  <c r="G820" i="24"/>
  <c r="H822" i="24"/>
  <c r="H820" i="24"/>
  <c r="G821" i="24"/>
  <c r="H825" i="24"/>
  <c r="H823" i="24"/>
  <c r="H821" i="24"/>
  <c r="H824" i="24"/>
  <c r="G824" i="24"/>
  <c r="G825" i="24"/>
  <c r="G823" i="24"/>
  <c r="G822" i="24"/>
  <c r="G827" i="24"/>
  <c r="G826" i="24"/>
  <c r="H828" i="24"/>
  <c r="H826" i="24"/>
  <c r="H827" i="24"/>
  <c r="G830" i="24"/>
  <c r="G828" i="24"/>
  <c r="H829" i="24"/>
  <c r="H830" i="24"/>
  <c r="G829" i="24"/>
  <c r="H832" i="24"/>
  <c r="G832" i="24"/>
  <c r="G831" i="24"/>
  <c r="H831" i="24"/>
  <c r="H835" i="24"/>
  <c r="G833" i="24"/>
  <c r="H834" i="24"/>
  <c r="H833" i="24"/>
  <c r="G834" i="24"/>
  <c r="H837" i="24"/>
  <c r="G835" i="24"/>
  <c r="G836" i="24"/>
  <c r="H836" i="24"/>
  <c r="G837" i="24"/>
  <c r="G840" i="24"/>
  <c r="G838" i="24"/>
  <c r="H841" i="24"/>
  <c r="H838" i="24"/>
  <c r="H840" i="24"/>
  <c r="H839" i="24"/>
  <c r="G839" i="24"/>
  <c r="G841" i="24"/>
  <c r="G843" i="24"/>
  <c r="G842" i="24"/>
  <c r="H845" i="24"/>
  <c r="H844" i="24"/>
  <c r="H842" i="24"/>
  <c r="G845" i="24"/>
  <c r="G844" i="24"/>
  <c r="H843" i="24"/>
  <c r="H846" i="24"/>
  <c r="G848" i="24"/>
  <c r="G846" i="24"/>
  <c r="H849" i="24"/>
  <c r="H847" i="24"/>
  <c r="G847" i="24"/>
  <c r="H848" i="24"/>
  <c r="G850" i="24"/>
  <c r="H850" i="24"/>
  <c r="G852" i="24"/>
  <c r="G849" i="24"/>
  <c r="G851" i="24"/>
  <c r="H851" i="24"/>
  <c r="H852" i="24"/>
  <c r="G853" i="24"/>
  <c r="H853" i="24"/>
  <c r="G854" i="24"/>
  <c r="H854" i="24"/>
  <c r="G855" i="24"/>
  <c r="H855" i="24"/>
  <c r="H856" i="24"/>
  <c r="H858" i="24"/>
  <c r="H857" i="24"/>
  <c r="G858" i="24"/>
  <c r="G856" i="24"/>
  <c r="G857" i="24"/>
  <c r="G860" i="24"/>
  <c r="H861" i="24"/>
  <c r="H859" i="24"/>
  <c r="H860" i="24"/>
  <c r="G861" i="24"/>
  <c r="G863" i="24"/>
  <c r="G859" i="24"/>
  <c r="G862" i="24"/>
  <c r="H863" i="24"/>
  <c r="H862" i="24"/>
  <c r="H865" i="24"/>
  <c r="G864" i="24"/>
  <c r="H864" i="24"/>
  <c r="G865" i="24"/>
  <c r="H866" i="24"/>
  <c r="G866" i="24"/>
  <c r="G868" i="24"/>
  <c r="H867" i="24"/>
  <c r="G867" i="24"/>
  <c r="H868" i="24"/>
  <c r="H869" i="24"/>
  <c r="G870" i="24"/>
  <c r="G869" i="24"/>
  <c r="H871" i="24"/>
  <c r="G871" i="24"/>
  <c r="H870" i="24"/>
  <c r="G872" i="24"/>
  <c r="G873" i="24"/>
  <c r="H873" i="24"/>
  <c r="H872" i="24"/>
  <c r="H874" i="24"/>
  <c r="G875" i="24"/>
  <c r="H875" i="24"/>
  <c r="G874" i="24"/>
  <c r="G876" i="24"/>
  <c r="H876" i="24"/>
  <c r="H878" i="24"/>
  <c r="H877" i="24"/>
  <c r="G878" i="24"/>
  <c r="H879" i="24"/>
  <c r="G877" i="24"/>
  <c r="G880" i="24"/>
  <c r="G879" i="24"/>
  <c r="H881" i="24"/>
  <c r="H882" i="24"/>
  <c r="H880" i="24"/>
  <c r="G881" i="24"/>
  <c r="G882" i="24"/>
  <c r="H883" i="24"/>
  <c r="G883" i="24"/>
  <c r="H884" i="24"/>
  <c r="G884" i="24"/>
  <c r="G885" i="24"/>
  <c r="H885" i="24"/>
  <c r="G886" i="24"/>
  <c r="H887" i="24"/>
  <c r="H886" i="24"/>
  <c r="G887" i="24"/>
  <c r="H890" i="24"/>
  <c r="G888" i="24"/>
  <c r="H888" i="24"/>
  <c r="H889" i="24"/>
  <c r="G889" i="24"/>
  <c r="G891" i="24"/>
  <c r="G890" i="24"/>
  <c r="G892" i="24"/>
  <c r="H891" i="24"/>
  <c r="H894" i="24"/>
  <c r="H893" i="24"/>
  <c r="H892" i="24"/>
  <c r="G893" i="24"/>
  <c r="G894" i="24"/>
  <c r="G895" i="24"/>
  <c r="H895" i="24"/>
  <c r="H896" i="24"/>
  <c r="G896" i="24"/>
  <c r="H898" i="24"/>
  <c r="H897" i="24"/>
  <c r="G898" i="24"/>
  <c r="G897" i="24"/>
  <c r="G899" i="24"/>
  <c r="H899" i="24"/>
  <c r="G900" i="24"/>
  <c r="H900" i="24"/>
  <c r="H903" i="24"/>
  <c r="H902" i="24"/>
  <c r="G903" i="24"/>
  <c r="G901" i="24"/>
  <c r="H901" i="24"/>
  <c r="G902" i="24"/>
  <c r="G905" i="24"/>
  <c r="H906" i="24"/>
  <c r="H904" i="24"/>
  <c r="H905" i="24"/>
  <c r="G904" i="24"/>
  <c r="G907" i="24"/>
  <c r="H907" i="24"/>
  <c r="G906" i="24"/>
  <c r="G908" i="24"/>
  <c r="H908" i="24"/>
  <c r="G910" i="24"/>
  <c r="H909" i="24"/>
  <c r="H911" i="24"/>
  <c r="G911" i="24"/>
  <c r="H910" i="24"/>
  <c r="G909" i="24"/>
  <c r="H912" i="24"/>
  <c r="G912" i="24"/>
  <c r="G913" i="24"/>
  <c r="H913" i="24"/>
  <c r="G914" i="24"/>
  <c r="H914" i="24"/>
  <c r="G916" i="24"/>
  <c r="G915" i="24"/>
  <c r="G917" i="24"/>
  <c r="H915" i="24"/>
  <c r="H916" i="24"/>
  <c r="G918" i="24"/>
  <c r="H919" i="24"/>
  <c r="H917" i="24"/>
  <c r="H918" i="24"/>
  <c r="H920" i="24"/>
  <c r="G919" i="24"/>
  <c r="G920" i="24"/>
  <c r="G922" i="24"/>
  <c r="H922" i="24"/>
  <c r="H923" i="24"/>
  <c r="H921" i="24"/>
  <c r="G921" i="24"/>
  <c r="G924" i="24"/>
  <c r="G923" i="24"/>
  <c r="H925" i="24"/>
  <c r="H926" i="24"/>
  <c r="H924" i="24"/>
  <c r="G925" i="24"/>
  <c r="G926" i="24"/>
  <c r="G927" i="24"/>
  <c r="H927" i="24"/>
  <c r="G928" i="24"/>
  <c r="H928" i="24"/>
  <c r="H929" i="24"/>
  <c r="G929" i="24"/>
  <c r="H931" i="24"/>
  <c r="H930" i="24"/>
  <c r="G931" i="24"/>
  <c r="G930" i="24"/>
  <c r="G932" i="24"/>
  <c r="H932" i="24"/>
  <c r="G934" i="24"/>
  <c r="H933" i="24"/>
  <c r="G933" i="24"/>
  <c r="G937" i="24"/>
  <c r="H934" i="24"/>
  <c r="H936" i="24"/>
  <c r="G936" i="24"/>
  <c r="G935" i="24"/>
  <c r="H935" i="24"/>
  <c r="H938" i="24"/>
  <c r="H937" i="24"/>
  <c r="H940" i="24"/>
  <c r="G938" i="24"/>
  <c r="G939" i="24"/>
  <c r="H939" i="24"/>
  <c r="H941" i="24"/>
  <c r="G940" i="24"/>
  <c r="G942" i="24"/>
  <c r="H944" i="24"/>
  <c r="G941" i="24"/>
  <c r="H942" i="24"/>
  <c r="G943" i="24"/>
  <c r="H943" i="24"/>
  <c r="G944" i="24"/>
  <c r="G946" i="24"/>
  <c r="G945" i="24"/>
  <c r="H945" i="24"/>
  <c r="H947" i="24"/>
  <c r="H948" i="24"/>
  <c r="H946" i="24"/>
  <c r="H949" i="24"/>
  <c r="G948" i="24"/>
  <c r="G947" i="24"/>
  <c r="H952" i="24"/>
  <c r="G949" i="24"/>
  <c r="G950" i="24"/>
  <c r="G951" i="24"/>
  <c r="H950" i="24"/>
  <c r="G952" i="24"/>
  <c r="H951" i="24"/>
  <c r="H953" i="24"/>
  <c r="G953" i="24"/>
  <c r="G956" i="24"/>
  <c r="H955" i="24"/>
  <c r="H954" i="24"/>
  <c r="G954" i="24"/>
  <c r="H956" i="24"/>
  <c r="G955" i="24"/>
  <c r="G960" i="24"/>
  <c r="G957" i="24"/>
  <c r="H957" i="24"/>
  <c r="H958" i="24"/>
  <c r="G958" i="24"/>
  <c r="H959" i="24"/>
  <c r="G961" i="24"/>
  <c r="H960" i="24"/>
  <c r="G959" i="24"/>
  <c r="H961" i="24"/>
  <c r="G962" i="24"/>
  <c r="G963" i="24"/>
  <c r="H962" i="24"/>
  <c r="G964" i="24"/>
  <c r="H963" i="24"/>
  <c r="H966" i="24"/>
  <c r="G966" i="24"/>
  <c r="G965" i="24"/>
  <c r="H964" i="24"/>
  <c r="G967" i="24"/>
  <c r="G968" i="24"/>
  <c r="H965" i="24"/>
  <c r="H968" i="24"/>
  <c r="H967" i="24"/>
  <c r="H971" i="24"/>
  <c r="G969" i="24"/>
  <c r="G970" i="24"/>
  <c r="G971" i="24"/>
  <c r="H969" i="24"/>
  <c r="H973" i="24"/>
  <c r="G972" i="24"/>
  <c r="H974" i="24"/>
  <c r="H972" i="24"/>
  <c r="H970" i="24"/>
  <c r="G973" i="24"/>
  <c r="G976" i="24"/>
  <c r="H975" i="24"/>
  <c r="H976" i="24"/>
  <c r="G974" i="24"/>
  <c r="G975" i="24"/>
  <c r="H979" i="24"/>
  <c r="H977" i="24"/>
  <c r="G977" i="24"/>
  <c r="G980" i="24"/>
  <c r="H978" i="24"/>
  <c r="G978" i="24"/>
  <c r="H980" i="24"/>
  <c r="G979" i="24"/>
  <c r="H981" i="24"/>
  <c r="G983" i="24"/>
  <c r="H982" i="24"/>
  <c r="G981" i="24"/>
  <c r="H984" i="24"/>
  <c r="G982" i="24"/>
  <c r="H985" i="24"/>
  <c r="H983" i="24"/>
  <c r="G985" i="24"/>
  <c r="G986" i="24"/>
  <c r="G987" i="24"/>
  <c r="H986" i="24"/>
  <c r="H988" i="24"/>
  <c r="G984" i="24"/>
  <c r="H987" i="24"/>
  <c r="G988" i="24"/>
  <c r="G990" i="24"/>
  <c r="H989" i="24"/>
  <c r="G989" i="24"/>
  <c r="H990" i="24"/>
  <c r="G991" i="24"/>
  <c r="H991" i="24"/>
  <c r="G993" i="24"/>
  <c r="H994" i="24"/>
  <c r="H993" i="24"/>
  <c r="H992" i="24"/>
  <c r="G992" i="24"/>
  <c r="H995" i="24"/>
  <c r="H996" i="24"/>
  <c r="G994" i="24"/>
  <c r="G995" i="24"/>
  <c r="G996" i="24"/>
  <c r="H999" i="24"/>
  <c r="H997" i="24"/>
  <c r="G999" i="24"/>
  <c r="G998" i="24"/>
  <c r="H998" i="24"/>
  <c r="G997" i="24"/>
  <c r="G1000" i="24"/>
  <c r="G1001" i="24"/>
  <c r="H1002" i="24"/>
  <c r="H1001" i="24"/>
  <c r="H1000" i="24"/>
  <c r="G1002" i="24"/>
  <c r="G1004" i="24"/>
  <c r="H1003" i="24"/>
  <c r="H1004" i="24"/>
  <c r="H1005" i="24"/>
  <c r="G1003" i="24"/>
  <c r="G1005" i="24"/>
  <c r="G1006" i="24"/>
  <c r="H1006" i="24"/>
  <c r="G1007" i="24"/>
  <c r="H1007" i="24"/>
  <c r="H1009" i="24"/>
  <c r="H1008" i="24"/>
  <c r="G1010" i="24"/>
  <c r="G1008" i="24"/>
  <c r="H1010" i="24"/>
  <c r="G1011" i="24"/>
  <c r="G1009" i="24"/>
  <c r="G1013" i="24"/>
  <c r="H1011" i="24"/>
  <c r="H1013" i="24"/>
  <c r="H1012" i="24"/>
  <c r="G1012" i="24"/>
  <c r="H1014" i="24"/>
  <c r="H1015" i="24"/>
  <c r="G1014" i="24"/>
  <c r="G1017" i="24"/>
  <c r="H1016" i="24"/>
  <c r="H1017" i="24"/>
  <c r="G1015" i="24"/>
  <c r="G1016" i="24"/>
  <c r="G1019" i="24"/>
  <c r="H1018" i="24"/>
  <c r="G1018" i="24"/>
  <c r="H1019" i="24"/>
  <c r="H1020" i="24"/>
  <c r="G1021" i="24"/>
  <c r="G1020" i="24"/>
  <c r="H1022" i="24"/>
  <c r="G1022" i="24"/>
  <c r="H1021" i="24"/>
  <c r="G1023" i="24"/>
  <c r="H1024" i="24"/>
  <c r="G1024" i="24"/>
  <c r="H1023" i="24"/>
  <c r="H1025" i="24"/>
  <c r="G1025" i="24"/>
  <c r="H1026" i="24"/>
  <c r="G1026" i="24"/>
  <c r="H1028" i="24"/>
  <c r="G1027" i="24"/>
  <c r="H1027" i="24"/>
  <c r="G1029" i="24"/>
  <c r="G1028" i="24"/>
  <c r="G1030" i="24"/>
  <c r="H1030" i="24"/>
  <c r="H1029" i="24"/>
  <c r="H1033" i="24"/>
  <c r="G1032" i="24"/>
  <c r="H1032" i="24"/>
  <c r="H1031" i="24"/>
  <c r="G1031" i="24"/>
  <c r="G1033" i="24"/>
  <c r="G1034" i="24"/>
  <c r="G1036" i="24"/>
  <c r="H1034" i="24"/>
  <c r="H1036" i="24"/>
  <c r="H1037" i="24"/>
  <c r="H1035" i="24"/>
  <c r="G1035" i="24"/>
  <c r="H1038" i="24"/>
  <c r="H1039" i="24"/>
  <c r="G1037" i="24"/>
  <c r="G1040" i="24"/>
  <c r="G1038" i="24"/>
  <c r="G1039" i="24"/>
  <c r="H1040" i="24"/>
  <c r="H1041" i="24"/>
  <c r="H1042" i="24"/>
  <c r="G1043" i="24"/>
  <c r="G1041" i="24"/>
  <c r="G1042" i="24"/>
  <c r="H1043" i="24"/>
  <c r="H1045" i="24"/>
  <c r="H1044" i="24"/>
  <c r="G1044" i="24"/>
  <c r="H1046" i="24"/>
  <c r="G1045" i="24"/>
  <c r="G1046" i="24"/>
  <c r="H1047" i="24"/>
  <c r="G1047" i="24"/>
  <c r="H1048" i="24"/>
  <c r="G1050" i="24"/>
  <c r="G1048" i="24"/>
  <c r="H1050" i="24"/>
  <c r="G1049" i="24"/>
  <c r="H1049" i="24"/>
  <c r="G1052" i="24"/>
  <c r="H1051" i="24"/>
  <c r="H1053" i="24"/>
  <c r="H1052" i="24"/>
  <c r="G1051" i="24"/>
  <c r="H1054" i="24"/>
  <c r="G1053" i="24"/>
  <c r="G1054" i="24"/>
  <c r="H1055" i="24"/>
  <c r="H1056" i="24"/>
  <c r="G1055" i="24"/>
  <c r="H1057" i="24"/>
  <c r="G1057" i="24"/>
  <c r="G1056" i="24"/>
  <c r="H1058" i="24"/>
  <c r="G1058" i="24"/>
  <c r="G1059" i="24"/>
  <c r="G1060" i="24"/>
  <c r="H1060" i="24"/>
  <c r="G1061" i="24"/>
  <c r="H1059" i="24"/>
  <c r="G1064" i="24"/>
  <c r="H1061" i="24"/>
  <c r="H1062" i="24"/>
  <c r="G1062" i="24"/>
  <c r="G1063" i="24"/>
  <c r="H1064" i="24"/>
  <c r="H1063" i="24"/>
  <c r="G1065" i="24"/>
  <c r="H1065" i="24"/>
  <c r="H1066" i="24"/>
  <c r="H1067" i="24"/>
  <c r="G1067" i="24"/>
  <c r="G1066" i="24"/>
  <c r="G1068" i="24"/>
  <c r="H1068" i="24"/>
  <c r="H1070" i="24"/>
  <c r="H1069" i="24"/>
  <c r="G1069" i="24"/>
  <c r="G1070" i="24"/>
  <c r="H1071" i="24"/>
  <c r="G1071" i="24"/>
  <c r="H1074" i="24"/>
  <c r="G1072" i="24"/>
  <c r="H1072" i="24"/>
  <c r="H1075" i="24"/>
  <c r="G1073" i="24"/>
  <c r="H1073" i="24"/>
  <c r="G1075" i="24"/>
  <c r="G1074" i="24"/>
  <c r="G1076" i="24"/>
  <c r="H1076" i="24"/>
  <c r="G1077" i="24"/>
  <c r="G1079" i="24"/>
  <c r="H1078" i="24"/>
  <c r="H1079" i="24"/>
  <c r="H1077" i="24"/>
  <c r="G1078" i="24"/>
  <c r="H1081" i="24"/>
  <c r="G1081" i="24"/>
  <c r="H1080" i="24"/>
  <c r="G1080" i="24"/>
  <c r="G1083" i="24"/>
  <c r="G1082" i="24"/>
  <c r="H1085" i="24"/>
  <c r="H1083" i="24"/>
  <c r="H1082" i="24"/>
  <c r="H1084" i="24"/>
  <c r="G1084" i="24"/>
  <c r="H1086" i="24"/>
  <c r="G1085" i="24"/>
  <c r="G1086" i="24"/>
  <c r="G1088" i="24"/>
  <c r="H1087" i="24"/>
  <c r="H1088" i="24"/>
  <c r="G1087" i="24"/>
  <c r="G1090" i="24"/>
  <c r="H1089" i="24"/>
  <c r="H1090" i="24"/>
  <c r="G1089" i="24"/>
  <c r="H1091" i="24"/>
  <c r="H1092" i="24"/>
  <c r="G1091" i="24"/>
  <c r="G1092" i="24"/>
  <c r="G1093" i="24"/>
  <c r="G1095" i="24"/>
  <c r="H1095" i="24"/>
  <c r="H1093" i="24"/>
  <c r="H1094" i="24"/>
  <c r="G1097" i="24"/>
  <c r="G1094" i="24"/>
  <c r="H1096" i="24"/>
  <c r="G1096" i="24"/>
  <c r="G1098" i="24"/>
  <c r="G1099" i="24"/>
  <c r="H1098" i="24"/>
  <c r="H1097" i="24"/>
  <c r="H1099" i="24"/>
  <c r="G1100" i="24"/>
  <c r="H1100" i="24"/>
  <c r="G1102" i="24"/>
  <c r="G1101" i="24"/>
  <c r="H1101" i="24"/>
  <c r="H1102" i="24"/>
  <c r="G1104" i="24"/>
  <c r="H1103" i="24"/>
  <c r="G1103" i="24"/>
  <c r="H1105" i="24"/>
  <c r="H1104" i="24"/>
  <c r="G1105" i="24"/>
  <c r="H1106" i="24"/>
  <c r="G1107" i="24"/>
  <c r="G1106" i="24"/>
  <c r="H1107" i="24"/>
  <c r="H1109" i="24"/>
  <c r="G1108" i="24"/>
  <c r="H1108" i="24"/>
  <c r="G1109" i="24"/>
  <c r="G1110" i="24"/>
  <c r="H1110" i="24"/>
  <c r="H1112" i="24"/>
  <c r="G1111" i="24"/>
  <c r="G1112" i="24"/>
  <c r="H1111" i="24"/>
  <c r="G1113" i="24"/>
  <c r="G1114" i="24"/>
  <c r="H1113" i="24"/>
  <c r="G1115" i="24"/>
  <c r="H1115" i="24"/>
  <c r="G1117" i="24"/>
  <c r="H1114" i="24"/>
  <c r="G1116" i="24"/>
  <c r="G1119" i="24"/>
  <c r="H1117" i="24"/>
  <c r="H1116" i="24"/>
  <c r="H1118" i="24"/>
  <c r="G1118" i="24"/>
  <c r="H1120" i="24"/>
  <c r="H1119" i="24"/>
  <c r="H1121" i="24"/>
  <c r="G1120" i="24"/>
  <c r="G1121" i="24"/>
  <c r="G1122" i="24"/>
  <c r="H1122" i="24"/>
  <c r="G1123" i="24"/>
  <c r="G1124" i="24"/>
  <c r="H1123" i="24"/>
  <c r="H1124" i="24"/>
  <c r="G1125" i="24"/>
  <c r="H1125" i="24"/>
  <c r="G1126" i="24"/>
  <c r="H1128" i="24"/>
  <c r="H1126" i="24"/>
  <c r="H1127" i="24"/>
  <c r="G1127" i="24"/>
  <c r="G1128" i="24"/>
  <c r="H1129" i="24"/>
  <c r="H1130" i="24"/>
  <c r="G1129" i="24"/>
  <c r="G1130" i="24"/>
  <c r="H1132" i="24"/>
  <c r="G1132" i="24"/>
  <c r="G1131" i="24"/>
  <c r="H1131" i="24"/>
  <c r="G1133" i="24"/>
  <c r="H1133" i="24"/>
  <c r="G1135" i="24"/>
  <c r="H1134" i="24"/>
  <c r="H1135" i="24"/>
  <c r="G1134" i="24"/>
  <c r="H1136" i="24"/>
  <c r="G1136" i="24"/>
  <c r="H1137" i="24"/>
  <c r="G1137" i="24"/>
  <c r="H1138" i="24"/>
  <c r="G1139" i="24"/>
  <c r="H1139" i="24"/>
  <c r="G1138" i="24"/>
  <c r="G1140" i="24"/>
  <c r="H1140" i="24"/>
  <c r="H1142" i="24"/>
  <c r="G1141" i="24"/>
  <c r="H1141" i="24"/>
  <c r="H1143" i="24"/>
  <c r="H1144" i="24"/>
  <c r="G1142" i="24"/>
  <c r="G1143" i="24"/>
  <c r="G1144" i="24"/>
  <c r="G1146" i="24"/>
  <c r="H1146" i="24"/>
  <c r="H1145" i="24"/>
  <c r="G1145" i="24"/>
  <c r="G1147" i="24"/>
  <c r="G1148" i="24"/>
  <c r="H1147" i="24"/>
  <c r="H1149" i="24"/>
  <c r="G1150" i="24"/>
  <c r="G1149" i="24"/>
  <c r="H1148" i="24"/>
  <c r="H1151" i="24"/>
  <c r="H1150" i="24"/>
  <c r="G1151" i="24"/>
  <c r="G1152" i="24"/>
  <c r="H1153" i="24"/>
  <c r="G1154" i="24"/>
  <c r="G1153" i="24"/>
  <c r="H1152" i="24"/>
  <c r="H1154" i="24"/>
  <c r="H1155" i="24"/>
  <c r="G1155" i="24"/>
  <c r="H1156" i="24"/>
  <c r="G1157" i="24"/>
  <c r="G1156" i="24"/>
  <c r="G1158" i="24"/>
  <c r="H1157" i="24"/>
  <c r="G1160" i="24"/>
  <c r="G1161" i="24"/>
  <c r="G1159" i="24"/>
  <c r="H1158" i="24"/>
  <c r="H1160" i="24"/>
  <c r="H1159" i="24"/>
  <c r="H1162" i="24"/>
  <c r="H1161" i="24"/>
  <c r="G1162" i="24"/>
  <c r="G1163" i="24"/>
  <c r="H1163" i="24"/>
  <c r="G1164" i="24"/>
  <c r="H1165" i="24"/>
  <c r="H1166" i="24"/>
  <c r="G1165" i="24"/>
  <c r="H1164" i="24"/>
  <c r="G1166" i="24"/>
  <c r="H1167" i="24"/>
  <c r="G1167" i="24"/>
  <c r="G1168" i="24"/>
  <c r="G1170" i="24"/>
  <c r="H1169" i="24"/>
  <c r="G1169" i="24"/>
  <c r="H1168" i="24"/>
  <c r="H1172" i="24"/>
  <c r="H1170" i="24"/>
  <c r="H1171" i="24"/>
  <c r="G1171" i="24"/>
  <c r="G1172" i="24"/>
  <c r="G1174" i="24"/>
  <c r="H1173" i="24"/>
  <c r="G1173" i="24"/>
  <c r="H1174" i="24"/>
  <c r="G1176" i="24"/>
  <c r="H1176" i="24"/>
  <c r="G1175" i="24"/>
  <c r="H1175" i="24"/>
  <c r="G1177" i="24"/>
  <c r="G1178" i="24"/>
  <c r="H1179" i="24"/>
  <c r="H1177" i="24"/>
  <c r="H1178" i="24"/>
  <c r="H1180" i="24"/>
  <c r="G1179" i="24"/>
  <c r="G1180" i="24"/>
  <c r="H1181" i="24"/>
  <c r="G1181" i="24"/>
  <c r="G1184" i="24"/>
  <c r="G1182" i="24"/>
  <c r="H1182" i="24"/>
  <c r="H1183" i="24"/>
  <c r="G1183" i="24"/>
  <c r="G1185" i="24"/>
  <c r="H1184" i="24"/>
  <c r="H1186" i="24"/>
  <c r="G1187" i="24"/>
  <c r="H1185" i="24"/>
  <c r="G1186" i="24"/>
  <c r="H1187" i="24"/>
  <c r="H1188" i="24"/>
  <c r="G1188" i="24"/>
  <c r="G1189" i="24"/>
  <c r="G1190" i="24"/>
  <c r="H1189" i="24"/>
  <c r="H1191" i="24"/>
  <c r="H1190" i="24"/>
  <c r="G1191" i="24"/>
  <c r="H1192" i="24"/>
  <c r="H1193" i="24"/>
  <c r="G1192" i="24"/>
  <c r="H1194" i="24"/>
  <c r="G1194" i="24"/>
  <c r="G1193" i="24"/>
  <c r="H1195" i="24"/>
  <c r="G1195" i="24"/>
  <c r="H1196" i="24"/>
  <c r="G1196" i="24"/>
  <c r="H1197" i="24"/>
  <c r="G1197" i="24"/>
  <c r="G1199" i="24"/>
  <c r="H1198" i="24"/>
  <c r="G1198" i="24"/>
  <c r="G1201" i="24"/>
  <c r="H1199" i="24"/>
  <c r="H1200" i="24"/>
  <c r="G1200" i="24"/>
  <c r="H1201" i="24"/>
  <c r="G1202" i="24"/>
  <c r="H1202" i="24"/>
  <c r="G1204" i="24"/>
  <c r="G1203" i="24"/>
  <c r="H1204" i="24"/>
  <c r="H1203" i="24"/>
  <c r="G1598" i="24"/>
  <c r="H1598" i="24"/>
  <c r="G2" i="24"/>
  <c r="H2" i="24"/>
  <c r="G4" i="24"/>
  <c r="H3" i="24"/>
  <c r="G3" i="24"/>
  <c r="G6" i="24"/>
  <c r="H4" i="24"/>
  <c r="G5" i="24"/>
  <c r="G8" i="24"/>
  <c r="H7" i="24"/>
  <c r="H5" i="24"/>
  <c r="H6" i="24"/>
  <c r="H8" i="24"/>
  <c r="G9" i="24"/>
  <c r="G7" i="24"/>
  <c r="H11" i="24"/>
  <c r="H10" i="24"/>
  <c r="H9" i="24"/>
  <c r="G11" i="24"/>
  <c r="G10" i="24"/>
  <c r="G13" i="24"/>
  <c r="H12" i="24"/>
  <c r="G12" i="24"/>
  <c r="H14" i="24"/>
  <c r="H13" i="24"/>
  <c r="G14" i="24"/>
  <c r="G17" i="24"/>
  <c r="H16" i="24"/>
  <c r="H15" i="24"/>
  <c r="G15" i="24"/>
  <c r="H17" i="24"/>
  <c r="G16" i="24"/>
  <c r="H18" i="24"/>
  <c r="H20" i="24"/>
  <c r="H19" i="24"/>
  <c r="G18" i="24"/>
  <c r="G21" i="24"/>
  <c r="G20" i="24"/>
  <c r="G19" i="24"/>
  <c r="G22" i="24"/>
  <c r="H21" i="24"/>
  <c r="H22" i="24"/>
  <c r="G24" i="24"/>
  <c r="G23" i="24"/>
  <c r="G25" i="24"/>
  <c r="H23" i="24"/>
  <c r="H24" i="24"/>
  <c r="H25" i="24"/>
  <c r="H27" i="24"/>
  <c r="G26" i="24"/>
  <c r="H26" i="24"/>
  <c r="H28" i="24"/>
  <c r="G27" i="24"/>
  <c r="G28" i="24"/>
  <c r="G29" i="24"/>
  <c r="H29" i="24"/>
  <c r="H31" i="24"/>
  <c r="G30" i="24"/>
  <c r="G31" i="24"/>
  <c r="G32" i="24"/>
  <c r="H30" i="24"/>
  <c r="H33" i="24"/>
  <c r="G33" i="24"/>
  <c r="H32" i="24"/>
  <c r="H34" i="24"/>
  <c r="G35" i="24"/>
  <c r="H35" i="24"/>
  <c r="G34" i="24"/>
  <c r="H37" i="24"/>
  <c r="G36" i="24"/>
  <c r="G37" i="24"/>
  <c r="H36" i="24"/>
  <c r="H38" i="24"/>
  <c r="G40" i="24"/>
  <c r="G38" i="24"/>
  <c r="G39" i="24"/>
  <c r="H40" i="24"/>
  <c r="G42" i="24"/>
  <c r="G41" i="24"/>
  <c r="H39" i="24"/>
  <c r="H42" i="24"/>
  <c r="H41" i="24"/>
  <c r="G44" i="24"/>
  <c r="G43" i="24"/>
  <c r="H44" i="24"/>
  <c r="G45" i="24"/>
  <c r="G46" i="24"/>
  <c r="H43" i="24"/>
  <c r="H45" i="24"/>
  <c r="G47" i="24"/>
  <c r="H46" i="24"/>
  <c r="G48" i="24"/>
  <c r="H48" i="24"/>
  <c r="H47" i="24"/>
  <c r="G50" i="24"/>
  <c r="G49" i="24"/>
  <c r="H50" i="24"/>
  <c r="H49" i="24"/>
  <c r="H51" i="24"/>
  <c r="G51" i="24"/>
  <c r="G55" i="24"/>
  <c r="G52" i="24"/>
  <c r="H52" i="24"/>
  <c r="H54" i="24"/>
  <c r="H53" i="24"/>
  <c r="H56" i="24"/>
  <c r="G53" i="24"/>
  <c r="G54" i="24"/>
  <c r="H55" i="24"/>
  <c r="H57" i="24"/>
  <c r="G56" i="24"/>
  <c r="G58" i="24"/>
  <c r="H58" i="24"/>
  <c r="G59" i="24"/>
  <c r="G57" i="24"/>
  <c r="G62" i="24"/>
  <c r="G61" i="24"/>
  <c r="H59" i="24"/>
  <c r="H60" i="24"/>
  <c r="H62" i="24"/>
  <c r="G60" i="24"/>
  <c r="H61" i="24"/>
  <c r="G63" i="24"/>
  <c r="G64" i="24"/>
  <c r="H63" i="24"/>
  <c r="H64" i="24"/>
  <c r="H66" i="24"/>
  <c r="G65" i="24"/>
  <c r="H65" i="24"/>
  <c r="G67" i="24"/>
  <c r="G66" i="24"/>
  <c r="H67" i="24"/>
  <c r="H68" i="24"/>
  <c r="G68" i="24"/>
  <c r="G69" i="24"/>
  <c r="H69" i="24"/>
  <c r="G70" i="24"/>
  <c r="G71" i="24"/>
  <c r="H71" i="24"/>
  <c r="H70" i="24"/>
  <c r="G72" i="24"/>
  <c r="G74" i="24"/>
  <c r="H73" i="24"/>
  <c r="G73" i="24"/>
  <c r="H72" i="24"/>
  <c r="H74" i="24"/>
  <c r="H76" i="24"/>
  <c r="G75" i="24"/>
  <c r="H75" i="24"/>
  <c r="H79" i="24"/>
  <c r="H77" i="24"/>
  <c r="G77" i="24"/>
  <c r="G76" i="24"/>
  <c r="G78" i="24"/>
  <c r="H78" i="24"/>
  <c r="G81" i="24"/>
  <c r="H80" i="24"/>
  <c r="G80" i="24"/>
  <c r="H81" i="24"/>
  <c r="G79" i="24"/>
  <c r="G82" i="24"/>
  <c r="H82" i="24"/>
  <c r="G83" i="24"/>
  <c r="H83" i="24"/>
  <c r="G84" i="24"/>
  <c r="H84" i="24"/>
  <c r="H85" i="24"/>
  <c r="G85" i="24"/>
  <c r="G86" i="24"/>
  <c r="H87" i="24"/>
  <c r="H86" i="24"/>
  <c r="H89" i="24"/>
  <c r="G87" i="24"/>
  <c r="H90" i="24"/>
  <c r="G88" i="24"/>
  <c r="G89" i="24"/>
  <c r="H88" i="24"/>
  <c r="H91" i="24"/>
  <c r="G90" i="24"/>
  <c r="G92" i="24"/>
  <c r="G91" i="24"/>
  <c r="H93" i="24"/>
  <c r="H92" i="24"/>
  <c r="G93" i="24"/>
  <c r="G94" i="24"/>
  <c r="H94" i="24"/>
  <c r="G96" i="24"/>
  <c r="H97" i="24"/>
  <c r="G95" i="24"/>
  <c r="H95" i="24"/>
  <c r="G97" i="24"/>
  <c r="H96" i="24"/>
  <c r="G99" i="24"/>
  <c r="G98" i="24"/>
  <c r="H99" i="24"/>
  <c r="H98" i="24"/>
  <c r="H100" i="24"/>
  <c r="G100" i="24"/>
  <c r="G101" i="24"/>
  <c r="H101" i="24"/>
  <c r="G103" i="24"/>
  <c r="G102" i="24"/>
  <c r="H102" i="24"/>
  <c r="H105" i="24"/>
  <c r="H103" i="24"/>
  <c r="H104" i="24"/>
  <c r="G104" i="24"/>
  <c r="G107" i="24"/>
  <c r="H107" i="24"/>
  <c r="H106" i="24"/>
  <c r="G106" i="24"/>
  <c r="G105" i="24"/>
  <c r="G108" i="24"/>
  <c r="H108" i="24"/>
  <c r="G109" i="24"/>
  <c r="H109" i="24"/>
  <c r="H110" i="24"/>
  <c r="G110" i="24"/>
  <c r="H111" i="24"/>
  <c r="G112" i="24"/>
  <c r="H113" i="24"/>
  <c r="H114" i="24"/>
  <c r="G111" i="24"/>
  <c r="H112" i="24"/>
  <c r="G113" i="24"/>
  <c r="G114" i="24"/>
  <c r="G115" i="24"/>
  <c r="H117" i="24"/>
  <c r="H116" i="24"/>
  <c r="G116" i="24"/>
  <c r="H115" i="24"/>
  <c r="G118" i="24"/>
  <c r="G117" i="24"/>
  <c r="H118" i="24"/>
  <c r="G119" i="24"/>
  <c r="H120" i="24"/>
  <c r="G120" i="24"/>
  <c r="H119" i="24"/>
  <c r="G122" i="24"/>
  <c r="H121" i="24"/>
  <c r="G121" i="24"/>
  <c r="H124" i="24"/>
  <c r="H122" i="24"/>
  <c r="G124" i="24"/>
  <c r="H123" i="24"/>
  <c r="G125" i="24"/>
  <c r="G123" i="24"/>
  <c r="H125" i="24"/>
  <c r="G126" i="24"/>
  <c r="H127" i="24"/>
  <c r="H126" i="24"/>
  <c r="H129" i="24"/>
  <c r="H128" i="24"/>
  <c r="G127" i="24"/>
  <c r="G128" i="24"/>
  <c r="H130" i="24"/>
  <c r="G129" i="24"/>
  <c r="G130" i="24"/>
  <c r="G131" i="24"/>
  <c r="H131" i="24"/>
  <c r="H132" i="24"/>
  <c r="G133" i="24"/>
  <c r="G132" i="24"/>
  <c r="G134" i="24"/>
  <c r="H133" i="24"/>
  <c r="G135" i="24"/>
  <c r="H135" i="24"/>
  <c r="H134" i="24"/>
  <c r="G137" i="24"/>
  <c r="H136" i="24"/>
  <c r="G136" i="24"/>
  <c r="H137" i="24"/>
  <c r="H139" i="24"/>
  <c r="G138" i="24"/>
  <c r="H138" i="24"/>
  <c r="G139" i="24"/>
  <c r="G141" i="24"/>
  <c r="H140" i="24"/>
  <c r="G140" i="24"/>
  <c r="H142" i="24"/>
  <c r="G144" i="24"/>
  <c r="H141" i="24"/>
  <c r="G142" i="24"/>
  <c r="H144" i="24"/>
  <c r="G145" i="24"/>
  <c r="G143" i="24"/>
  <c r="H143" i="24"/>
  <c r="H145" i="24"/>
  <c r="H146" i="24"/>
  <c r="G146" i="24"/>
  <c r="G147" i="24"/>
  <c r="G148" i="24"/>
  <c r="H149" i="24"/>
  <c r="H148" i="24"/>
  <c r="H147" i="24"/>
  <c r="H151" i="24"/>
  <c r="G149" i="24"/>
  <c r="G151" i="24"/>
  <c r="G150" i="24"/>
  <c r="H152" i="24"/>
  <c r="H153" i="24"/>
  <c r="H150" i="24"/>
  <c r="G153" i="24"/>
  <c r="G152" i="24"/>
  <c r="H154" i="24"/>
  <c r="H155" i="24"/>
  <c r="G154" i="24"/>
  <c r="H156" i="24"/>
  <c r="G155" i="24"/>
  <c r="G156" i="24"/>
  <c r="G157" i="24"/>
  <c r="G159" i="24"/>
  <c r="H157" i="24"/>
  <c r="H159" i="24"/>
  <c r="G158" i="24"/>
  <c r="H158" i="24"/>
  <c r="G160" i="24"/>
  <c r="G161" i="24"/>
  <c r="H160" i="24"/>
  <c r="H161" i="24"/>
  <c r="H162" i="24"/>
  <c r="G163" i="24"/>
  <c r="H164" i="24"/>
  <c r="G164" i="24"/>
  <c r="G162" i="24"/>
  <c r="H163" i="24"/>
  <c r="G166" i="24"/>
  <c r="H166" i="24"/>
  <c r="H168" i="24"/>
  <c r="G165" i="24"/>
  <c r="H165" i="24"/>
  <c r="H167" i="24"/>
  <c r="G167" i="24"/>
  <c r="H169" i="24"/>
  <c r="G169" i="24"/>
  <c r="G168" i="24"/>
  <c r="G170" i="24"/>
  <c r="H170" i="24"/>
  <c r="H172" i="24"/>
  <c r="H171" i="24"/>
  <c r="G171" i="24"/>
  <c r="G172" i="24"/>
  <c r="G173" i="24"/>
  <c r="H173" i="24"/>
  <c r="G174" i="24"/>
  <c r="H174" i="24"/>
  <c r="G176" i="24"/>
  <c r="H175" i="24"/>
  <c r="G175" i="24"/>
  <c r="G177" i="24"/>
  <c r="H178" i="24"/>
  <c r="H176" i="24"/>
  <c r="G178" i="24"/>
  <c r="H177" i="24"/>
  <c r="G180" i="24"/>
  <c r="H180" i="24"/>
  <c r="H179" i="24"/>
  <c r="G179" i="24"/>
  <c r="G183" i="24"/>
  <c r="G181" i="24"/>
  <c r="H182" i="24"/>
  <c r="G182" i="24"/>
  <c r="H181" i="24"/>
  <c r="H185" i="24"/>
  <c r="H183" i="24"/>
  <c r="H184" i="24"/>
  <c r="G186" i="24"/>
  <c r="G185" i="24"/>
  <c r="G184" i="24"/>
  <c r="H186" i="24"/>
  <c r="G189" i="24"/>
  <c r="G187" i="24"/>
  <c r="G188" i="24"/>
  <c r="H188" i="24"/>
  <c r="H189" i="24"/>
  <c r="H187" i="24"/>
  <c r="G191" i="24"/>
  <c r="H190" i="24"/>
  <c r="G190" i="24"/>
  <c r="H191" i="24"/>
  <c r="G192" i="24"/>
  <c r="H194" i="24"/>
  <c r="H192" i="24"/>
  <c r="H193" i="24"/>
  <c r="G193" i="24"/>
  <c r="G194" i="24"/>
  <c r="H195" i="24"/>
  <c r="G195" i="24"/>
  <c r="G196" i="24"/>
  <c r="H197" i="24"/>
  <c r="H198" i="24"/>
  <c r="G197" i="24"/>
  <c r="H196" i="24"/>
  <c r="G198" i="24"/>
  <c r="H199" i="24"/>
  <c r="G199" i="24"/>
  <c r="H200" i="24"/>
  <c r="G201" i="24"/>
  <c r="G200" i="24"/>
  <c r="H201" i="24"/>
  <c r="G202" i="24"/>
  <c r="H203" i="24"/>
  <c r="H204" i="24"/>
  <c r="H202" i="24"/>
  <c r="G203" i="24"/>
  <c r="G205" i="24"/>
  <c r="H205" i="24"/>
  <c r="G204" i="24"/>
  <c r="G207" i="24"/>
  <c r="G206" i="24"/>
  <c r="H206" i="24"/>
  <c r="H208" i="24"/>
  <c r="G208" i="24"/>
  <c r="H207" i="24"/>
  <c r="G209" i="24"/>
  <c r="H209" i="24"/>
  <c r="H210" i="24"/>
  <c r="H212" i="24"/>
  <c r="H211" i="24"/>
  <c r="G212" i="24"/>
  <c r="G210" i="24"/>
  <c r="G211" i="24"/>
  <c r="G214" i="24"/>
  <c r="H215" i="24"/>
  <c r="H213" i="24"/>
  <c r="H214" i="24"/>
  <c r="G215" i="24"/>
  <c r="G213" i="24"/>
  <c r="G216" i="24"/>
  <c r="G217" i="24"/>
  <c r="H216" i="24"/>
  <c r="H217" i="24"/>
  <c r="H218" i="24"/>
  <c r="H219" i="24"/>
  <c r="G219" i="24"/>
  <c r="G218" i="24"/>
  <c r="H221" i="24"/>
  <c r="H220" i="24"/>
  <c r="H222" i="24"/>
  <c r="G220" i="24"/>
  <c r="G221" i="24"/>
  <c r="G222" i="24"/>
  <c r="H225" i="24"/>
  <c r="G223" i="24"/>
  <c r="H223" i="24"/>
  <c r="G224" i="24"/>
  <c r="G226" i="24"/>
  <c r="H226" i="24"/>
  <c r="G225" i="24"/>
  <c r="H224" i="24"/>
  <c r="G229" i="24"/>
  <c r="H228" i="24"/>
  <c r="G228" i="24"/>
  <c r="G227" i="24"/>
  <c r="H229" i="24"/>
  <c r="G230" i="24"/>
  <c r="H227" i="24"/>
  <c r="G232" i="24"/>
  <c r="H230" i="24"/>
  <c r="G233" i="24"/>
  <c r="H231" i="24"/>
  <c r="G231" i="24"/>
  <c r="G234" i="24"/>
  <c r="H232" i="24"/>
  <c r="G236" i="24"/>
  <c r="G235" i="24"/>
  <c r="H233" i="24"/>
  <c r="H234" i="24"/>
  <c r="G237" i="24"/>
  <c r="G238" i="24"/>
  <c r="H236" i="24"/>
  <c r="G239" i="24"/>
  <c r="H235" i="24"/>
  <c r="H237" i="24"/>
  <c r="H238" i="24"/>
  <c r="H241" i="24"/>
  <c r="G241" i="24"/>
  <c r="G240" i="24"/>
  <c r="H239" i="24"/>
  <c r="H240" i="24"/>
  <c r="G242" i="24"/>
  <c r="H242" i="24"/>
  <c r="H244" i="24"/>
  <c r="G245" i="24"/>
  <c r="H243" i="24"/>
  <c r="G244" i="24"/>
  <c r="G243" i="24"/>
  <c r="G246" i="24"/>
  <c r="H245" i="24"/>
  <c r="H246" i="24"/>
  <c r="H247" i="24"/>
  <c r="G248" i="24"/>
  <c r="G247" i="24"/>
  <c r="H249" i="24"/>
  <c r="H248" i="24"/>
  <c r="G251" i="24"/>
  <c r="G249" i="24"/>
  <c r="H250" i="24"/>
  <c r="G250" i="24"/>
  <c r="H252" i="24"/>
  <c r="H251" i="24"/>
  <c r="G252" i="24"/>
  <c r="H255" i="24"/>
  <c r="H253" i="24"/>
  <c r="G253" i="24"/>
  <c r="H254" i="24"/>
  <c r="G254" i="24"/>
  <c r="G256" i="24"/>
  <c r="G255" i="24"/>
  <c r="H256" i="24"/>
  <c r="H257" i="24"/>
  <c r="G257" i="24"/>
  <c r="H258" i="24"/>
  <c r="G258" i="24"/>
  <c r="H259" i="24"/>
  <c r="G259" i="24"/>
  <c r="G260" i="24"/>
  <c r="G261" i="24"/>
  <c r="G262" i="24"/>
  <c r="H260" i="24"/>
  <c r="H262" i="24"/>
  <c r="G263" i="24"/>
  <c r="H261" i="24"/>
  <c r="H264" i="24"/>
  <c r="G264" i="24"/>
  <c r="H263" i="24"/>
  <c r="H266" i="24"/>
  <c r="H265" i="24"/>
  <c r="G265" i="24"/>
  <c r="G267" i="24"/>
  <c r="H268" i="24"/>
  <c r="G266" i="24"/>
  <c r="G270" i="24"/>
  <c r="H267" i="24"/>
  <c r="G268" i="24"/>
  <c r="G269" i="24"/>
  <c r="H270" i="24"/>
  <c r="H269" i="24"/>
  <c r="H271" i="24"/>
  <c r="G271" i="24"/>
  <c r="H272" i="24"/>
  <c r="G272" i="24"/>
  <c r="G274" i="24"/>
  <c r="G273" i="24"/>
  <c r="G277" i="24"/>
  <c r="H275" i="24"/>
  <c r="H273" i="24"/>
  <c r="G275" i="24"/>
  <c r="H274" i="24"/>
  <c r="G276" i="24"/>
  <c r="G280" i="24"/>
  <c r="H276" i="24"/>
  <c r="H280" i="24"/>
  <c r="H277" i="24"/>
  <c r="G278" i="24"/>
  <c r="H278" i="24"/>
  <c r="H279" i="24"/>
  <c r="G279" i="24"/>
  <c r="H281" i="24"/>
  <c r="G281" i="24"/>
  <c r="H283" i="24"/>
  <c r="G283" i="24"/>
  <c r="G282" i="24"/>
  <c r="H282" i="24"/>
  <c r="G284" i="24"/>
  <c r="G285" i="24"/>
  <c r="H284" i="24"/>
  <c r="G287" i="24"/>
  <c r="H285" i="24"/>
  <c r="H287" i="24"/>
  <c r="G289" i="24"/>
  <c r="G286" i="24"/>
  <c r="H288" i="24"/>
  <c r="H286" i="24"/>
  <c r="G290" i="24"/>
  <c r="G288" i="24"/>
  <c r="H292" i="24"/>
  <c r="H290" i="24"/>
  <c r="H289" i="24"/>
  <c r="G291" i="24"/>
  <c r="H293" i="24"/>
  <c r="H291" i="24"/>
  <c r="G292" i="24"/>
  <c r="G293" i="24"/>
  <c r="G294" i="24"/>
  <c r="G295" i="24"/>
  <c r="H294" i="24"/>
  <c r="H296" i="24"/>
  <c r="H295" i="24"/>
  <c r="G296" i="24"/>
  <c r="H297" i="24"/>
  <c r="G298" i="24"/>
  <c r="G297" i="24"/>
  <c r="H298" i="24"/>
  <c r="H299" i="24"/>
  <c r="G299" i="24"/>
  <c r="H300" i="24"/>
  <c r="G301" i="24"/>
  <c r="H302" i="24"/>
  <c r="H301" i="24"/>
  <c r="H303" i="24"/>
  <c r="G300" i="24"/>
  <c r="H304" i="24"/>
  <c r="G302" i="24"/>
  <c r="H305" i="24"/>
  <c r="G303" i="24"/>
  <c r="G306" i="24"/>
  <c r="H306" i="24"/>
  <c r="G304" i="24"/>
  <c r="G305" i="24"/>
  <c r="G308" i="24"/>
  <c r="H307" i="24"/>
  <c r="G309" i="24"/>
  <c r="H308" i="24"/>
  <c r="G307" i="24"/>
  <c r="H309" i="24"/>
  <c r="H310" i="24"/>
  <c r="G310" i="24"/>
  <c r="G312" i="24"/>
  <c r="H313" i="24"/>
  <c r="H311" i="24"/>
  <c r="G311" i="24"/>
  <c r="H312" i="24"/>
  <c r="H316" i="24"/>
  <c r="G313" i="24"/>
  <c r="H315" i="24"/>
  <c r="H314" i="24"/>
  <c r="G314" i="24"/>
  <c r="G315" i="24"/>
  <c r="H317" i="24"/>
  <c r="G316" i="24"/>
  <c r="G317" i="24"/>
  <c r="G319" i="24"/>
  <c r="G318" i="24"/>
  <c r="H318" i="24"/>
  <c r="H319" i="24"/>
  <c r="G320" i="24"/>
  <c r="H320" i="24"/>
  <c r="H322" i="24"/>
  <c r="G321" i="24"/>
  <c r="G322" i="24"/>
  <c r="H323" i="24"/>
  <c r="H321" i="24"/>
  <c r="G323" i="24"/>
  <c r="H325" i="24"/>
  <c r="G324" i="24"/>
  <c r="H326" i="24"/>
  <c r="G325" i="24"/>
  <c r="H324" i="24"/>
  <c r="H327" i="24"/>
  <c r="G326" i="24"/>
  <c r="G328" i="24"/>
  <c r="G327" i="24"/>
  <c r="H328" i="24"/>
  <c r="H329" i="24"/>
  <c r="G329" i="24"/>
  <c r="G330" i="24"/>
  <c r="H330" i="24"/>
  <c r="H332" i="24"/>
  <c r="G333" i="24"/>
  <c r="G331" i="24"/>
  <c r="H331" i="24"/>
  <c r="G332" i="24"/>
  <c r="H333" i="24"/>
  <c r="H334" i="24"/>
  <c r="H335" i="24"/>
  <c r="G336" i="24"/>
  <c r="G334" i="24"/>
  <c r="G335" i="24"/>
  <c r="H337" i="24"/>
  <c r="H336" i="24"/>
  <c r="G338" i="24"/>
  <c r="G337" i="24"/>
  <c r="G339" i="24"/>
  <c r="H338" i="24"/>
  <c r="H339" i="24"/>
  <c r="H341" i="24"/>
  <c r="G340" i="24"/>
  <c r="H340" i="24"/>
  <c r="G341" i="24"/>
  <c r="G342" i="24"/>
  <c r="G343" i="24"/>
  <c r="H342" i="24"/>
  <c r="H343" i="24"/>
  <c r="G344" i="24"/>
  <c r="G346" i="24"/>
  <c r="H344" i="24"/>
  <c r="H345" i="24"/>
  <c r="H347" i="24"/>
  <c r="G345" i="24"/>
  <c r="H346" i="24"/>
  <c r="G347" i="24"/>
  <c r="H349" i="24"/>
  <c r="G348" i="24"/>
  <c r="H348" i="24"/>
  <c r="G349" i="24"/>
  <c r="G350" i="24"/>
  <c r="H350" i="24"/>
  <c r="H351" i="24"/>
  <c r="G353" i="24"/>
  <c r="H352" i="24"/>
  <c r="G351" i="24"/>
  <c r="G352" i="24"/>
  <c r="H353" i="24"/>
  <c r="G355" i="24"/>
  <c r="G354" i="24"/>
  <c r="H355" i="24"/>
  <c r="H354" i="24"/>
  <c r="H356" i="24"/>
  <c r="G356" i="24"/>
  <c r="G357" i="24"/>
  <c r="G358" i="24"/>
  <c r="H358" i="24"/>
  <c r="H357" i="24"/>
  <c r="H359" i="24"/>
  <c r="G360" i="24"/>
  <c r="G359" i="24"/>
  <c r="H360" i="24"/>
  <c r="H362" i="24"/>
  <c r="G361" i="24"/>
  <c r="H361" i="24"/>
  <c r="G362" i="24"/>
  <c r="H363" i="24"/>
  <c r="G363" i="24"/>
  <c r="G364" i="24"/>
  <c r="H366" i="24"/>
  <c r="G365" i="24"/>
  <c r="H364" i="24"/>
  <c r="G366" i="24"/>
  <c r="H365" i="24"/>
  <c r="G368" i="24"/>
  <c r="G367" i="24"/>
  <c r="H368" i="24"/>
  <c r="H367" i="24"/>
  <c r="H369" i="24"/>
  <c r="G370" i="24"/>
  <c r="G371" i="24"/>
  <c r="H370" i="24"/>
  <c r="G369" i="24"/>
  <c r="G372" i="24"/>
  <c r="G373" i="24"/>
  <c r="H371" i="24"/>
  <c r="H372" i="24"/>
  <c r="H375" i="24"/>
  <c r="H374" i="24"/>
  <c r="G374" i="24"/>
  <c r="H373" i="24"/>
  <c r="H377" i="24"/>
  <c r="G376" i="24"/>
  <c r="H376" i="24"/>
  <c r="G375" i="24"/>
  <c r="G377" i="24"/>
  <c r="H379" i="24"/>
  <c r="H378" i="24"/>
  <c r="G378" i="24"/>
  <c r="G379" i="24"/>
  <c r="H380" i="24"/>
  <c r="H382" i="24"/>
  <c r="G380" i="24"/>
  <c r="H381" i="24"/>
  <c r="G382" i="24"/>
  <c r="G381" i="24"/>
  <c r="G385" i="24"/>
  <c r="H384" i="24"/>
  <c r="G384" i="24"/>
  <c r="H383" i="24"/>
  <c r="G383" i="24"/>
  <c r="H385" i="24"/>
  <c r="H386" i="24"/>
  <c r="G386" i="24"/>
  <c r="G387" i="24"/>
  <c r="H387" i="24"/>
  <c r="H388" i="24"/>
  <c r="H389" i="24"/>
  <c r="G391" i="24"/>
  <c r="G389" i="24"/>
  <c r="G390" i="24"/>
  <c r="G388" i="24"/>
  <c r="H390" i="24"/>
  <c r="G392" i="24"/>
  <c r="G393" i="24"/>
  <c r="H391" i="24"/>
  <c r="H392" i="24"/>
  <c r="H394" i="24"/>
  <c r="G394" i="24"/>
  <c r="H396" i="24"/>
  <c r="H393" i="24"/>
  <c r="H395" i="24"/>
  <c r="G395" i="24"/>
  <c r="G396" i="24"/>
  <c r="H397" i="24"/>
  <c r="G399" i="24"/>
  <c r="H400" i="24"/>
  <c r="H399" i="24"/>
  <c r="G397" i="24"/>
  <c r="H398" i="24"/>
  <c r="G398" i="24"/>
  <c r="G400" i="24"/>
  <c r="G401" i="24"/>
  <c r="H401" i="24"/>
  <c r="G404" i="24"/>
  <c r="H402" i="24"/>
  <c r="G402" i="24"/>
  <c r="G403" i="24"/>
  <c r="H403" i="24"/>
  <c r="H404" i="24"/>
  <c r="H405" i="24"/>
  <c r="G406" i="24"/>
  <c r="H407" i="24"/>
  <c r="H406" i="24"/>
  <c r="G407" i="24"/>
  <c r="G405" i="24"/>
  <c r="G409" i="24"/>
  <c r="H409" i="24"/>
  <c r="G408" i="24"/>
  <c r="H408" i="24"/>
  <c r="H410" i="24"/>
  <c r="G410" i="24"/>
  <c r="H411" i="24"/>
  <c r="H413" i="24"/>
  <c r="G411" i="24"/>
  <c r="G412" i="24"/>
  <c r="H412" i="24"/>
  <c r="G414" i="24"/>
  <c r="G415" i="24"/>
  <c r="H414" i="24"/>
  <c r="G413" i="24"/>
  <c r="H415" i="24"/>
  <c r="G416" i="24"/>
  <c r="H416" i="24"/>
  <c r="H417" i="24"/>
  <c r="G418" i="24"/>
  <c r="G421" i="24"/>
  <c r="H418" i="24"/>
  <c r="G417" i="24"/>
  <c r="H419" i="24"/>
  <c r="H420" i="24"/>
  <c r="G419" i="24"/>
  <c r="H421" i="24"/>
  <c r="G422" i="24"/>
  <c r="G420" i="24"/>
  <c r="H422" i="24"/>
  <c r="G424" i="24"/>
  <c r="H423" i="24"/>
  <c r="H424" i="24"/>
  <c r="G423" i="24"/>
  <c r="H425" i="24"/>
  <c r="H426" i="24"/>
  <c r="H428" i="24"/>
  <c r="G426" i="24"/>
  <c r="H427" i="24"/>
  <c r="G427" i="24"/>
  <c r="G425" i="24"/>
  <c r="G430" i="24"/>
  <c r="G428" i="24"/>
  <c r="G429" i="24"/>
  <c r="H429" i="24"/>
  <c r="H431" i="24"/>
  <c r="G431" i="24"/>
  <c r="H430" i="24"/>
  <c r="G433" i="24"/>
  <c r="H434" i="24"/>
  <c r="H432" i="24"/>
  <c r="G432" i="24"/>
  <c r="H433" i="24"/>
  <c r="G434" i="24"/>
  <c r="H436" i="24"/>
  <c r="H435" i="24"/>
  <c r="H437" i="24"/>
  <c r="G435" i="24"/>
  <c r="G437" i="24"/>
  <c r="H438" i="24"/>
  <c r="G438" i="24"/>
  <c r="G436" i="24"/>
  <c r="H439" i="24"/>
  <c r="G440" i="24"/>
  <c r="G439" i="24"/>
  <c r="H442" i="24"/>
  <c r="H440" i="24"/>
  <c r="H441" i="24"/>
  <c r="G441" i="24"/>
  <c r="G442" i="24"/>
  <c r="H443" i="24"/>
  <c r="H445" i="24"/>
  <c r="G443" i="24"/>
  <c r="G445" i="24"/>
  <c r="G444" i="24"/>
  <c r="H446" i="24"/>
  <c r="H444" i="24"/>
  <c r="G446" i="24"/>
  <c r="G447" i="24"/>
  <c r="H448" i="24"/>
  <c r="H447" i="24"/>
  <c r="G448" i="24"/>
  <c r="G449" i="24"/>
  <c r="H451" i="24"/>
  <c r="H450" i="24"/>
  <c r="H449" i="24"/>
  <c r="G451" i="24"/>
  <c r="G450" i="24"/>
  <c r="H452" i="24"/>
  <c r="G452" i="24"/>
  <c r="H453" i="24"/>
  <c r="G453" i="24"/>
  <c r="G456" i="24"/>
  <c r="H455" i="24"/>
  <c r="G457" i="24"/>
  <c r="G454" i="24"/>
  <c r="H454" i="24"/>
  <c r="G455" i="24"/>
  <c r="H457" i="24"/>
  <c r="G459" i="24"/>
  <c r="H456" i="24"/>
  <c r="H458" i="24"/>
  <c r="G458" i="24"/>
  <c r="H460" i="24"/>
  <c r="H459" i="24"/>
  <c r="G460" i="24"/>
  <c r="H462" i="24"/>
  <c r="G461" i="24"/>
  <c r="H461" i="24"/>
  <c r="G462" i="24"/>
  <c r="G463" i="24"/>
  <c r="G465" i="24"/>
  <c r="G464" i="24"/>
  <c r="H464" i="24"/>
  <c r="H463" i="24"/>
  <c r="H466" i="24"/>
  <c r="G466" i="24"/>
  <c r="H465" i="24"/>
  <c r="H467" i="24"/>
  <c r="G467" i="24"/>
  <c r="G468" i="24"/>
  <c r="H468" i="24"/>
  <c r="H469" i="24"/>
  <c r="G469" i="24"/>
  <c r="G470" i="24"/>
  <c r="G471" i="24"/>
  <c r="H470" i="24"/>
  <c r="H472" i="24"/>
  <c r="H471" i="24"/>
  <c r="G474" i="24"/>
  <c r="G472" i="24"/>
  <c r="H473" i="24"/>
  <c r="G473" i="24"/>
  <c r="H474" i="24"/>
  <c r="H475" i="24"/>
  <c r="H476" i="24"/>
  <c r="G476" i="24"/>
  <c r="G475" i="24"/>
  <c r="H477" i="24"/>
  <c r="G477" i="24"/>
  <c r="H479" i="24"/>
  <c r="H478" i="24"/>
  <c r="H480" i="24"/>
  <c r="G478" i="24"/>
  <c r="G481" i="24"/>
  <c r="G480" i="24"/>
  <c r="G482" i="24"/>
  <c r="G479" i="24"/>
  <c r="G483" i="24"/>
  <c r="H481" i="24"/>
  <c r="H484" i="24"/>
  <c r="H482" i="24"/>
  <c r="H485" i="24"/>
  <c r="H483" i="24"/>
  <c r="H486" i="24"/>
  <c r="G486" i="24"/>
  <c r="H487" i="24"/>
  <c r="G485" i="24"/>
  <c r="G484" i="24"/>
  <c r="G487" i="24"/>
  <c r="G488" i="24"/>
  <c r="H488" i="24"/>
  <c r="H489" i="24"/>
  <c r="G489" i="24"/>
  <c r="H491" i="24"/>
  <c r="G491" i="24"/>
  <c r="G490" i="24"/>
  <c r="H490" i="24"/>
  <c r="H493" i="24"/>
  <c r="G492" i="24"/>
  <c r="H492" i="24"/>
  <c r="G493" i="24"/>
  <c r="H494" i="24"/>
  <c r="G494" i="24"/>
  <c r="H496" i="24"/>
  <c r="H499" i="24"/>
  <c r="G495" i="24"/>
  <c r="G498" i="24"/>
  <c r="H495" i="24"/>
  <c r="G497" i="24"/>
  <c r="G496" i="24"/>
  <c r="H498" i="24"/>
  <c r="H497" i="24"/>
  <c r="G499" i="24"/>
  <c r="H501" i="24"/>
  <c r="H502" i="24"/>
  <c r="H500" i="24"/>
  <c r="G501" i="24"/>
  <c r="G500" i="24"/>
  <c r="G503" i="24"/>
  <c r="H503" i="24"/>
  <c r="H506" i="24"/>
  <c r="H504" i="24"/>
  <c r="G502" i="24"/>
  <c r="G504" i="24"/>
  <c r="G505" i="24"/>
  <c r="H505" i="24"/>
  <c r="G508" i="24"/>
  <c r="G506" i="24"/>
  <c r="G510" i="24"/>
  <c r="G507" i="24"/>
  <c r="H507" i="24"/>
  <c r="G509" i="24"/>
  <c r="G511" i="24"/>
  <c r="H508" i="24"/>
  <c r="H510" i="24"/>
  <c r="H509" i="24"/>
  <c r="H511" i="24"/>
  <c r="G512" i="24"/>
  <c r="H513" i="24"/>
  <c r="H515" i="24"/>
  <c r="G514" i="24"/>
  <c r="H512" i="24"/>
  <c r="G513" i="24"/>
  <c r="H514" i="24"/>
  <c r="G515" i="24"/>
  <c r="G516" i="24"/>
  <c r="H520" i="24"/>
  <c r="H517" i="24"/>
  <c r="H516" i="24"/>
  <c r="G519" i="24"/>
  <c r="G517" i="24"/>
  <c r="H518" i="24"/>
  <c r="G518" i="24"/>
  <c r="H519" i="24"/>
  <c r="G521" i="24"/>
  <c r="G520" i="24"/>
  <c r="G524" i="24"/>
  <c r="H521" i="24"/>
  <c r="H523" i="24"/>
  <c r="H522" i="24"/>
  <c r="G525" i="24"/>
  <c r="G522" i="24"/>
  <c r="G523" i="24"/>
  <c r="G526" i="24"/>
  <c r="H525" i="24"/>
  <c r="H526" i="24"/>
  <c r="H524" i="24"/>
  <c r="H527" i="24"/>
  <c r="H528" i="24"/>
  <c r="G528" i="24"/>
  <c r="G527" i="24"/>
  <c r="G529" i="24"/>
  <c r="G530" i="24"/>
  <c r="H530" i="24"/>
  <c r="G531" i="24"/>
  <c r="H529" i="24"/>
  <c r="H531" i="24"/>
  <c r="H532" i="24"/>
  <c r="G532" i="24"/>
  <c r="G533" i="24"/>
  <c r="G534" i="24"/>
  <c r="H533" i="24"/>
  <c r="H535" i="24"/>
  <c r="H534" i="24"/>
  <c r="H536" i="24"/>
  <c r="G535" i="24"/>
  <c r="H537" i="24"/>
  <c r="G536" i="24"/>
  <c r="H538" i="24"/>
  <c r="G539" i="24"/>
  <c r="G538" i="24"/>
  <c r="G540" i="24"/>
  <c r="G541" i="24"/>
  <c r="H539" i="24"/>
  <c r="G537" i="24"/>
  <c r="H541" i="24"/>
  <c r="H540" i="24"/>
  <c r="H542" i="24"/>
  <c r="G542" i="24"/>
  <c r="H543" i="24"/>
  <c r="G543" i="24"/>
  <c r="G544" i="24"/>
  <c r="H544" i="24"/>
  <c r="G545" i="24"/>
  <c r="G547" i="24"/>
  <c r="H546" i="24"/>
  <c r="G546" i="24"/>
  <c r="H545" i="24"/>
  <c r="H547" i="24"/>
  <c r="G549" i="24"/>
  <c r="H548" i="24"/>
  <c r="G548" i="24"/>
  <c r="G550" i="24"/>
  <c r="H549" i="24"/>
  <c r="H550" i="24"/>
  <c r="H552" i="24"/>
  <c r="H554" i="24"/>
  <c r="H551" i="24"/>
  <c r="G552" i="24"/>
  <c r="G551" i="24"/>
  <c r="H555" i="24"/>
  <c r="G553" i="24"/>
  <c r="G554" i="24"/>
  <c r="H553" i="24"/>
  <c r="G555" i="24"/>
  <c r="G556" i="24"/>
  <c r="H557" i="24"/>
  <c r="H558" i="24"/>
  <c r="H556" i="24"/>
  <c r="G557" i="24"/>
  <c r="G558" i="24"/>
  <c r="H560" i="24"/>
  <c r="G559" i="24"/>
  <c r="H559" i="24"/>
  <c r="H561" i="24"/>
  <c r="G560" i="24"/>
  <c r="G561" i="24"/>
  <c r="G564" i="24"/>
  <c r="G563" i="24"/>
  <c r="H563" i="24"/>
  <c r="H564" i="24"/>
  <c r="H562" i="24"/>
  <c r="G562" i="24"/>
  <c r="H565" i="24"/>
  <c r="G565" i="24"/>
  <c r="H566" i="24"/>
  <c r="G566" i="24"/>
  <c r="H567" i="24"/>
  <c r="G568" i="24"/>
  <c r="G567" i="24"/>
  <c r="H568" i="24"/>
  <c r="H569" i="24"/>
  <c r="H570" i="24"/>
  <c r="G569" i="24"/>
  <c r="H571" i="24"/>
  <c r="G570" i="24"/>
  <c r="H573" i="24"/>
  <c r="G571" i="24"/>
  <c r="H572" i="24"/>
  <c r="G573" i="24"/>
  <c r="G572" i="24"/>
  <c r="H574" i="24"/>
  <c r="G575" i="24"/>
  <c r="G574" i="24"/>
  <c r="H575" i="24"/>
  <c r="H577" i="24"/>
  <c r="H576" i="24"/>
  <c r="G576" i="24"/>
  <c r="G577" i="24"/>
  <c r="G578" i="24"/>
  <c r="H578" i="24"/>
  <c r="H579" i="24"/>
  <c r="G579" i="24"/>
  <c r="H580" i="24"/>
  <c r="G580" i="24"/>
  <c r="H582" i="24"/>
  <c r="G581" i="24"/>
  <c r="G582" i="24"/>
  <c r="H581" i="24"/>
  <c r="H584" i="24"/>
  <c r="G583" i="24"/>
  <c r="G585" i="24"/>
  <c r="H583" i="24"/>
  <c r="H585" i="24"/>
  <c r="G584" i="24"/>
  <c r="H588" i="24"/>
  <c r="H586" i="24"/>
  <c r="G587" i="24"/>
  <c r="G586" i="24"/>
  <c r="G588" i="24"/>
  <c r="H587" i="24"/>
  <c r="G589" i="24"/>
  <c r="H590" i="24"/>
  <c r="H589" i="24"/>
  <c r="H591" i="24"/>
  <c r="G590" i="24"/>
  <c r="G591" i="24"/>
  <c r="G593" i="24"/>
  <c r="H592" i="24"/>
  <c r="H593" i="24"/>
  <c r="G595" i="24"/>
  <c r="G592" i="24"/>
  <c r="H594" i="24"/>
  <c r="G596" i="24"/>
  <c r="G594" i="24"/>
  <c r="G597" i="24"/>
  <c r="H596" i="24"/>
  <c r="H595" i="24"/>
  <c r="G599" i="24"/>
  <c r="H599" i="24"/>
  <c r="H597" i="24"/>
  <c r="H598" i="24"/>
  <c r="G598" i="24"/>
  <c r="H601" i="24"/>
  <c r="H600" i="24"/>
  <c r="G600" i="24"/>
  <c r="H602" i="24"/>
  <c r="G602" i="24"/>
  <c r="G601" i="24"/>
  <c r="G603" i="24"/>
  <c r="G604" i="24"/>
  <c r="H603" i="24"/>
  <c r="H606" i="24"/>
  <c r="H605" i="24"/>
  <c r="G606" i="24"/>
  <c r="H604" i="24"/>
  <c r="G605" i="24"/>
  <c r="G607" i="24"/>
  <c r="H608" i="24"/>
  <c r="H607" i="24"/>
  <c r="H609" i="24"/>
  <c r="G608" i="24"/>
  <c r="H611" i="24"/>
  <c r="G610" i="24"/>
  <c r="G609" i="24"/>
  <c r="G611" i="24"/>
  <c r="H610" i="24"/>
  <c r="G613" i="24"/>
  <c r="H612" i="24"/>
  <c r="G612" i="24"/>
  <c r="H613" i="24"/>
  <c r="G614" i="24"/>
  <c r="G615" i="24"/>
  <c r="H614" i="24"/>
  <c r="G617" i="24"/>
  <c r="H618" i="24"/>
  <c r="H616" i="24"/>
  <c r="H615" i="24"/>
  <c r="G616" i="24"/>
  <c r="H617" i="24"/>
  <c r="G619" i="24"/>
  <c r="H620" i="24"/>
  <c r="G620" i="24"/>
  <c r="G618" i="24"/>
  <c r="H622" i="24"/>
  <c r="H619" i="24"/>
  <c r="H621" i="24"/>
  <c r="G621" i="24"/>
  <c r="H623" i="24"/>
  <c r="G622" i="24"/>
  <c r="G623" i="24"/>
  <c r="G625" i="24"/>
  <c r="G624" i="24"/>
  <c r="H626" i="24"/>
  <c r="H624" i="24"/>
  <c r="H625" i="24"/>
  <c r="G626" i="24"/>
  <c r="H627" i="24"/>
  <c r="G627" i="24"/>
  <c r="G628" i="24"/>
  <c r="G629" i="24"/>
  <c r="H628" i="24"/>
  <c r="H629" i="24"/>
  <c r="G630" i="24"/>
  <c r="H631" i="24"/>
  <c r="G631" i="24"/>
  <c r="H632" i="24"/>
  <c r="H630" i="24"/>
  <c r="G632" i="24"/>
  <c r="H633" i="24"/>
  <c r="G633" i="24"/>
  <c r="H634" i="24"/>
  <c r="G634" i="24"/>
  <c r="G635" i="24"/>
  <c r="H635" i="24"/>
  <c r="H636" i="24"/>
  <c r="G636" i="24"/>
  <c r="H637" i="24"/>
  <c r="H638" i="24"/>
  <c r="G637" i="24"/>
  <c r="G638" i="24"/>
  <c r="H639" i="24"/>
  <c r="H640" i="24"/>
  <c r="G641" i="24"/>
  <c r="H641" i="24"/>
  <c r="G639" i="24"/>
  <c r="H642" i="24"/>
  <c r="G640" i="24"/>
  <c r="G646" i="24"/>
  <c r="H643" i="24"/>
  <c r="G645" i="24"/>
  <c r="G642" i="24"/>
  <c r="G643" i="24"/>
  <c r="H644" i="24"/>
  <c r="G644" i="24"/>
  <c r="H645" i="24"/>
  <c r="H646" i="24"/>
  <c r="H647" i="24"/>
  <c r="G647" i="24"/>
  <c r="H649" i="24"/>
  <c r="G650" i="24"/>
  <c r="G649" i="24"/>
  <c r="G648" i="24"/>
  <c r="H648" i="24"/>
  <c r="G651" i="24"/>
  <c r="H651" i="24"/>
  <c r="H650" i="24"/>
  <c r="H652" i="24"/>
  <c r="G654" i="24"/>
  <c r="H653" i="24"/>
  <c r="G652" i="24"/>
  <c r="H654" i="24"/>
  <c r="G653" i="24"/>
  <c r="H655" i="24"/>
  <c r="H656" i="24"/>
  <c r="G655" i="24"/>
  <c r="H658" i="24"/>
  <c r="G657" i="24"/>
  <c r="G656" i="24"/>
  <c r="H657" i="24"/>
  <c r="H659" i="24"/>
  <c r="H660" i="24"/>
  <c r="G658" i="24"/>
  <c r="G659" i="24"/>
  <c r="G660" i="24"/>
  <c r="G661" i="24"/>
  <c r="H661" i="24"/>
  <c r="H662" i="24"/>
  <c r="G662" i="24"/>
  <c r="H663" i="24"/>
  <c r="G663" i="24"/>
  <c r="H665" i="24"/>
  <c r="H664" i="24"/>
  <c r="G666" i="24"/>
  <c r="G665" i="24"/>
  <c r="H666" i="24"/>
  <c r="G664" i="24"/>
  <c r="H667" i="24"/>
  <c r="G667" i="24"/>
  <c r="G668" i="24"/>
  <c r="H668" i="24"/>
  <c r="G670" i="24"/>
  <c r="G669" i="24"/>
  <c r="H669" i="24"/>
  <c r="H671" i="24"/>
  <c r="H670" i="24"/>
  <c r="G671" i="24"/>
  <c r="G672" i="24"/>
  <c r="H672" i="24"/>
  <c r="H674" i="24"/>
  <c r="G674" i="24"/>
  <c r="H675" i="24"/>
  <c r="H673" i="24"/>
  <c r="G673" i="24"/>
  <c r="G675" i="24"/>
  <c r="G676" i="24"/>
  <c r="H676" i="24"/>
  <c r="H677" i="24"/>
  <c r="G677" i="24"/>
  <c r="H679" i="24"/>
  <c r="G678" i="24"/>
  <c r="H678" i="24"/>
  <c r="G679" i="24"/>
  <c r="H681" i="24"/>
  <c r="G680" i="24"/>
  <c r="G682" i="24"/>
  <c r="H680" i="24"/>
  <c r="H682" i="24"/>
  <c r="G681" i="24"/>
  <c r="E352" i="3"/>
  <c r="D353" i="3"/>
  <c r="B354" i="3"/>
  <c r="C353" i="3"/>
  <c r="A353" i="3" s="1"/>
  <c r="E1601" i="28" l="1"/>
  <c r="B1603" i="28"/>
  <c r="D1602" i="28"/>
  <c r="C1602" i="28"/>
  <c r="A1601" i="25"/>
  <c r="E1601" i="25" s="1"/>
  <c r="B1603" i="25"/>
  <c r="D1602" i="25"/>
  <c r="C1602" i="25"/>
  <c r="E353" i="3"/>
  <c r="D354" i="3"/>
  <c r="B355" i="3"/>
  <c r="C354" i="3"/>
  <c r="A354" i="3" s="1"/>
  <c r="A1602" i="28" l="1"/>
  <c r="E1602" i="28" s="1"/>
  <c r="B1604" i="28"/>
  <c r="D1603" i="28"/>
  <c r="C1603" i="28"/>
  <c r="A1602" i="25"/>
  <c r="E1602" i="25" s="1"/>
  <c r="B1604" i="25"/>
  <c r="D1603" i="25"/>
  <c r="C1603" i="25"/>
  <c r="E354" i="3"/>
  <c r="D355" i="3"/>
  <c r="B356" i="3"/>
  <c r="C355" i="3"/>
  <c r="A355" i="3" s="1"/>
  <c r="A1603" i="28" l="1"/>
  <c r="E1603" i="28" s="1"/>
  <c r="B1605" i="28"/>
  <c r="D1604" i="28"/>
  <c r="C1604" i="28"/>
  <c r="A1603" i="25"/>
  <c r="E1603" i="25" s="1"/>
  <c r="B1605" i="25"/>
  <c r="D1604" i="25"/>
  <c r="C1604" i="25"/>
  <c r="E355" i="3"/>
  <c r="D356" i="3"/>
  <c r="B357" i="3"/>
  <c r="C356" i="3"/>
  <c r="A356" i="3" s="1"/>
  <c r="A1604" i="28" l="1"/>
  <c r="E1604" i="28" s="1"/>
  <c r="B1606" i="28"/>
  <c r="D1605" i="28"/>
  <c r="C1605" i="28"/>
  <c r="A1604" i="25"/>
  <c r="E1604" i="25" s="1"/>
  <c r="B1606" i="25"/>
  <c r="D1605" i="25"/>
  <c r="C1605" i="25"/>
  <c r="E356" i="3"/>
  <c r="D357" i="3"/>
  <c r="B358" i="3"/>
  <c r="C357" i="3"/>
  <c r="A357" i="3" s="1"/>
  <c r="A1605" i="28" l="1"/>
  <c r="E1605" i="28" s="1"/>
  <c r="B1607" i="28"/>
  <c r="D1606" i="28"/>
  <c r="C1606" i="28"/>
  <c r="A1605" i="25"/>
  <c r="E1605" i="25" s="1"/>
  <c r="B1607" i="25"/>
  <c r="D1606" i="25"/>
  <c r="C1606" i="25"/>
  <c r="E357" i="3"/>
  <c r="D358" i="3"/>
  <c r="B359" i="3"/>
  <c r="C358" i="3"/>
  <c r="A358" i="3" s="1"/>
  <c r="B1608" i="28" l="1"/>
  <c r="D1607" i="28"/>
  <c r="C1607" i="28"/>
  <c r="A1606" i="28"/>
  <c r="E1606" i="28" s="1"/>
  <c r="A1606" i="25"/>
  <c r="E1606" i="25" s="1"/>
  <c r="B1608" i="25"/>
  <c r="D1607" i="25"/>
  <c r="C1607" i="25"/>
  <c r="E358" i="3"/>
  <c r="D359" i="3"/>
  <c r="B360" i="3"/>
  <c r="C359" i="3"/>
  <c r="A359" i="3" s="1"/>
  <c r="B1609" i="28" l="1"/>
  <c r="D1608" i="28"/>
  <c r="C1608" i="28"/>
  <c r="A1607" i="28"/>
  <c r="E1607" i="28" s="1"/>
  <c r="A1607" i="25"/>
  <c r="E1607" i="25" s="1"/>
  <c r="B1609" i="25"/>
  <c r="D1608" i="25"/>
  <c r="C1608" i="25"/>
  <c r="E359" i="3"/>
  <c r="D360" i="3"/>
  <c r="B361" i="3"/>
  <c r="C360" i="3"/>
  <c r="A360" i="3" s="1"/>
  <c r="A1608" i="28" l="1"/>
  <c r="E1608" i="28" s="1"/>
  <c r="B1610" i="28"/>
  <c r="D1609" i="28"/>
  <c r="C1609" i="28"/>
  <c r="A1608" i="25"/>
  <c r="E1608" i="25" s="1"/>
  <c r="B1610" i="25"/>
  <c r="D1609" i="25"/>
  <c r="C1609" i="25"/>
  <c r="A1609" i="25" s="1"/>
  <c r="E360" i="3"/>
  <c r="D361" i="3"/>
  <c r="B362" i="3"/>
  <c r="C361" i="3"/>
  <c r="A361" i="3" s="1"/>
  <c r="A1609" i="28" l="1"/>
  <c r="E1609" i="28" s="1"/>
  <c r="B1611" i="28"/>
  <c r="D1610" i="28"/>
  <c r="C1610" i="28"/>
  <c r="E1609" i="25"/>
  <c r="B1611" i="25"/>
  <c r="D1610" i="25"/>
  <c r="C1610" i="25"/>
  <c r="A1610" i="25" s="1"/>
  <c r="E361" i="3"/>
  <c r="D362" i="3"/>
  <c r="B363" i="3"/>
  <c r="C362" i="3"/>
  <c r="A362" i="3" s="1"/>
  <c r="B1612" i="28" l="1"/>
  <c r="D1611" i="28"/>
  <c r="C1611" i="28"/>
  <c r="A1610" i="28"/>
  <c r="E1610" i="28" s="1"/>
  <c r="E1610" i="25"/>
  <c r="B1612" i="25"/>
  <c r="D1611" i="25"/>
  <c r="C1611" i="25"/>
  <c r="A1611" i="25" s="1"/>
  <c r="E362" i="3"/>
  <c r="D363" i="3"/>
  <c r="B364" i="3"/>
  <c r="C363" i="3"/>
  <c r="A363" i="3" s="1"/>
  <c r="B1613" i="28" l="1"/>
  <c r="D1612" i="28"/>
  <c r="C1612" i="28"/>
  <c r="A1611" i="28"/>
  <c r="E1611" i="28" s="1"/>
  <c r="E1611" i="25"/>
  <c r="B1613" i="25"/>
  <c r="D1612" i="25"/>
  <c r="C1612" i="25"/>
  <c r="A1612" i="25" s="1"/>
  <c r="E363" i="3"/>
  <c r="D364" i="3"/>
  <c r="B365" i="3"/>
  <c r="C364" i="3"/>
  <c r="A364" i="3" s="1"/>
  <c r="B1614" i="28" l="1"/>
  <c r="D1613" i="28"/>
  <c r="C1613" i="28"/>
  <c r="A1612" i="28"/>
  <c r="E1612" i="28" s="1"/>
  <c r="E1612" i="25"/>
  <c r="B1614" i="25"/>
  <c r="D1613" i="25"/>
  <c r="C1613" i="25"/>
  <c r="A1613" i="25" s="1"/>
  <c r="E364" i="3"/>
  <c r="D365" i="3"/>
  <c r="B366" i="3"/>
  <c r="C365" i="3"/>
  <c r="A365" i="3" s="1"/>
  <c r="B1615" i="28" l="1"/>
  <c r="D1614" i="28"/>
  <c r="C1614" i="28"/>
  <c r="A1614" i="28" s="1"/>
  <c r="A1613" i="28"/>
  <c r="E1613" i="28" s="1"/>
  <c r="E1613" i="25"/>
  <c r="B1615" i="25"/>
  <c r="D1614" i="25"/>
  <c r="C1614" i="25"/>
  <c r="A1614" i="25" s="1"/>
  <c r="E365" i="3"/>
  <c r="D366" i="3"/>
  <c r="B367" i="3"/>
  <c r="C366" i="3"/>
  <c r="A366" i="3" s="1"/>
  <c r="E1614" i="28" l="1"/>
  <c r="B1616" i="28"/>
  <c r="D1615" i="28"/>
  <c r="C1615" i="28"/>
  <c r="A1615" i="28" s="1"/>
  <c r="E1614" i="25"/>
  <c r="B1616" i="25"/>
  <c r="D1615" i="25"/>
  <c r="C1615" i="25"/>
  <c r="A1615" i="25" s="1"/>
  <c r="E366" i="3"/>
  <c r="D367" i="3"/>
  <c r="B368" i="3"/>
  <c r="C367" i="3"/>
  <c r="A367" i="3" s="1"/>
  <c r="E1615" i="28" l="1"/>
  <c r="B1617" i="28"/>
  <c r="D1616" i="28"/>
  <c r="C1616" i="28"/>
  <c r="A1616" i="28" s="1"/>
  <c r="E1615" i="25"/>
  <c r="B1617" i="25"/>
  <c r="D1616" i="25"/>
  <c r="C1616" i="25"/>
  <c r="A1616" i="25" s="1"/>
  <c r="E367" i="3"/>
  <c r="D368" i="3"/>
  <c r="B369" i="3"/>
  <c r="C368" i="3"/>
  <c r="A368" i="3" s="1"/>
  <c r="E1616" i="28" l="1"/>
  <c r="B1618" i="28"/>
  <c r="D1617" i="28"/>
  <c r="C1617" i="28"/>
  <c r="A1617" i="28" s="1"/>
  <c r="E1616" i="25"/>
  <c r="B1618" i="25"/>
  <c r="D1617" i="25"/>
  <c r="C1617" i="25"/>
  <c r="A1617" i="25" s="1"/>
  <c r="E368" i="3"/>
  <c r="D369" i="3"/>
  <c r="B370" i="3"/>
  <c r="C369" i="3"/>
  <c r="A369" i="3" s="1"/>
  <c r="B1619" i="28" l="1"/>
  <c r="D1618" i="28"/>
  <c r="C1618" i="28"/>
  <c r="A1618" i="28" s="1"/>
  <c r="E1617" i="28"/>
  <c r="E1617" i="25"/>
  <c r="B1619" i="25"/>
  <c r="D1618" i="25"/>
  <c r="C1618" i="25"/>
  <c r="A1618" i="25" s="1"/>
  <c r="E369" i="3"/>
  <c r="D370" i="3"/>
  <c r="B371" i="3"/>
  <c r="C370" i="3"/>
  <c r="A370" i="3" s="1"/>
  <c r="E1618" i="28" l="1"/>
  <c r="B1620" i="28"/>
  <c r="D1619" i="28"/>
  <c r="C1619" i="28"/>
  <c r="A1619" i="28" s="1"/>
  <c r="E1618" i="25"/>
  <c r="B1620" i="25"/>
  <c r="D1619" i="25"/>
  <c r="C1619" i="25"/>
  <c r="A1619" i="25" s="1"/>
  <c r="E370" i="3"/>
  <c r="D371" i="3"/>
  <c r="B372" i="3"/>
  <c r="C371" i="3"/>
  <c r="A371" i="3" s="1"/>
  <c r="E1619" i="28" l="1"/>
  <c r="B1621" i="28"/>
  <c r="D1620" i="28"/>
  <c r="C1620" i="28"/>
  <c r="A1620" i="28" s="1"/>
  <c r="E1619" i="25"/>
  <c r="B1621" i="25"/>
  <c r="D1620" i="25"/>
  <c r="C1620" i="25"/>
  <c r="A1620" i="25" s="1"/>
  <c r="E1620" i="25" s="1"/>
  <c r="E371" i="3"/>
  <c r="D372" i="3"/>
  <c r="B373" i="3"/>
  <c r="C372" i="3"/>
  <c r="A372" i="3" s="1"/>
  <c r="E1620" i="28" l="1"/>
  <c r="B1622" i="28"/>
  <c r="D1621" i="28"/>
  <c r="C1621" i="28"/>
  <c r="A1621" i="28" s="1"/>
  <c r="B1622" i="25"/>
  <c r="D1621" i="25"/>
  <c r="C1621" i="25"/>
  <c r="A1621" i="25" s="1"/>
  <c r="E372" i="3"/>
  <c r="D373" i="3"/>
  <c r="B374" i="3"/>
  <c r="C373" i="3"/>
  <c r="A373" i="3" s="1"/>
  <c r="B1623" i="28" l="1"/>
  <c r="D1622" i="28"/>
  <c r="C1622" i="28"/>
  <c r="A1622" i="28" s="1"/>
  <c r="E1621" i="28"/>
  <c r="E1621" i="25"/>
  <c r="B1623" i="25"/>
  <c r="D1622" i="25"/>
  <c r="C1622" i="25"/>
  <c r="A1622" i="25" s="1"/>
  <c r="E373" i="3"/>
  <c r="D374" i="3"/>
  <c r="B375" i="3"/>
  <c r="C374" i="3"/>
  <c r="A374" i="3" s="1"/>
  <c r="E1622" i="28" l="1"/>
  <c r="B1624" i="28"/>
  <c r="D1623" i="28"/>
  <c r="C1623" i="28"/>
  <c r="A1623" i="28" s="1"/>
  <c r="E1623" i="28" s="1"/>
  <c r="E1622" i="25"/>
  <c r="B1624" i="25"/>
  <c r="D1623" i="25"/>
  <c r="C1623" i="25"/>
  <c r="A1623" i="25" s="1"/>
  <c r="E374" i="3"/>
  <c r="D375" i="3"/>
  <c r="B376" i="3"/>
  <c r="C375" i="3"/>
  <c r="A375" i="3" s="1"/>
  <c r="B1625" i="28" l="1"/>
  <c r="D1624" i="28"/>
  <c r="C1624" i="28"/>
  <c r="A1624" i="28" s="1"/>
  <c r="E1623" i="25"/>
  <c r="B1625" i="25"/>
  <c r="D1624" i="25"/>
  <c r="C1624" i="25"/>
  <c r="A1624" i="25" s="1"/>
  <c r="E375" i="3"/>
  <c r="D376" i="3"/>
  <c r="B377" i="3"/>
  <c r="C376" i="3"/>
  <c r="A376" i="3" s="1"/>
  <c r="E1624" i="28" l="1"/>
  <c r="B1626" i="28"/>
  <c r="D1625" i="28"/>
  <c r="C1625" i="28"/>
  <c r="A1625" i="28" s="1"/>
  <c r="E1624" i="25"/>
  <c r="B1626" i="25"/>
  <c r="D1625" i="25"/>
  <c r="C1625" i="25"/>
  <c r="A1625" i="25" s="1"/>
  <c r="E376" i="3"/>
  <c r="D377" i="3"/>
  <c r="B378" i="3"/>
  <c r="C377" i="3"/>
  <c r="A377" i="3" s="1"/>
  <c r="E1625" i="28" l="1"/>
  <c r="B1627" i="28"/>
  <c r="D1626" i="28"/>
  <c r="C1626" i="28"/>
  <c r="A1626" i="28" s="1"/>
  <c r="E1625" i="25"/>
  <c r="B1627" i="25"/>
  <c r="D1626" i="25"/>
  <c r="C1626" i="25"/>
  <c r="A1626" i="25" s="1"/>
  <c r="E1626" i="25" s="1"/>
  <c r="E377" i="3"/>
  <c r="D378" i="3"/>
  <c r="B379" i="3"/>
  <c r="C378" i="3"/>
  <c r="A378" i="3" s="1"/>
  <c r="E1626" i="28" l="1"/>
  <c r="B1628" i="28"/>
  <c r="D1627" i="28"/>
  <c r="C1627" i="28"/>
  <c r="A1627" i="28" s="1"/>
  <c r="E1627" i="28" s="1"/>
  <c r="B1628" i="25"/>
  <c r="D1627" i="25"/>
  <c r="C1627" i="25"/>
  <c r="A1627" i="25" s="1"/>
  <c r="E378" i="3"/>
  <c r="D379" i="3"/>
  <c r="B380" i="3"/>
  <c r="C379" i="3"/>
  <c r="A379" i="3" s="1"/>
  <c r="B1629" i="28" l="1"/>
  <c r="D1628" i="28"/>
  <c r="C1628" i="28"/>
  <c r="A1628" i="28" s="1"/>
  <c r="E1627" i="25"/>
  <c r="B1629" i="25"/>
  <c r="D1628" i="25"/>
  <c r="C1628" i="25"/>
  <c r="A1628" i="25" s="1"/>
  <c r="E379" i="3"/>
  <c r="D380" i="3"/>
  <c r="B381" i="3"/>
  <c r="C380" i="3"/>
  <c r="A380" i="3" s="1"/>
  <c r="E1628" i="28" l="1"/>
  <c r="B1630" i="28"/>
  <c r="D1629" i="28"/>
  <c r="C1629" i="28"/>
  <c r="A1629" i="28" s="1"/>
  <c r="E1628" i="25"/>
  <c r="B1630" i="25"/>
  <c r="D1629" i="25"/>
  <c r="C1629" i="25"/>
  <c r="A1629" i="25" s="1"/>
  <c r="E380" i="3"/>
  <c r="D381" i="3"/>
  <c r="B382" i="3"/>
  <c r="C381" i="3"/>
  <c r="A381" i="3" s="1"/>
  <c r="E1629" i="28" l="1"/>
  <c r="B1631" i="28"/>
  <c r="D1630" i="28"/>
  <c r="C1630" i="28"/>
  <c r="A1630" i="28" s="1"/>
  <c r="E1629" i="25"/>
  <c r="B1631" i="25"/>
  <c r="D1630" i="25"/>
  <c r="C1630" i="25"/>
  <c r="A1630" i="25" s="1"/>
  <c r="E1630" i="25" s="1"/>
  <c r="E381" i="3"/>
  <c r="D382" i="3"/>
  <c r="B383" i="3"/>
  <c r="C382" i="3"/>
  <c r="A382" i="3" s="1"/>
  <c r="B1632" i="28" l="1"/>
  <c r="D1631" i="28"/>
  <c r="C1631" i="28"/>
  <c r="A1631" i="28" s="1"/>
  <c r="E1630" i="28"/>
  <c r="B1632" i="25"/>
  <c r="D1631" i="25"/>
  <c r="C1631" i="25"/>
  <c r="A1631" i="25" s="1"/>
  <c r="E382" i="3"/>
  <c r="D383" i="3"/>
  <c r="B384" i="3"/>
  <c r="C383" i="3"/>
  <c r="A383" i="3" s="1"/>
  <c r="E1631" i="28" l="1"/>
  <c r="B1633" i="28"/>
  <c r="D1632" i="28"/>
  <c r="C1632" i="28"/>
  <c r="A1632" i="28" s="1"/>
  <c r="E1631" i="25"/>
  <c r="B1633" i="25"/>
  <c r="D1632" i="25"/>
  <c r="C1632" i="25"/>
  <c r="A1632" i="25" s="1"/>
  <c r="E383" i="3"/>
  <c r="D384" i="3"/>
  <c r="B385" i="3"/>
  <c r="C384" i="3"/>
  <c r="A384" i="3" s="1"/>
  <c r="E1632" i="28" l="1"/>
  <c r="B1634" i="28"/>
  <c r="D1633" i="28"/>
  <c r="C1633" i="28"/>
  <c r="A1633" i="28" s="1"/>
  <c r="E1632" i="25"/>
  <c r="B1634" i="25"/>
  <c r="D1633" i="25"/>
  <c r="C1633" i="25"/>
  <c r="A1633" i="25" s="1"/>
  <c r="E384" i="3"/>
  <c r="D385" i="3"/>
  <c r="B386" i="3"/>
  <c r="C385" i="3"/>
  <c r="A385" i="3" s="1"/>
  <c r="E1633" i="28" l="1"/>
  <c r="B1635" i="28"/>
  <c r="D1634" i="28"/>
  <c r="C1634" i="28"/>
  <c r="A1634" i="28" s="1"/>
  <c r="E1633" i="25"/>
  <c r="B1635" i="25"/>
  <c r="D1634" i="25"/>
  <c r="C1634" i="25"/>
  <c r="A1634" i="25" s="1"/>
  <c r="E385" i="3"/>
  <c r="D386" i="3"/>
  <c r="B387" i="3"/>
  <c r="C386" i="3"/>
  <c r="A386" i="3" s="1"/>
  <c r="E1634" i="28" l="1"/>
  <c r="B1636" i="28"/>
  <c r="D1635" i="28"/>
  <c r="C1635" i="28"/>
  <c r="A1635" i="28" s="1"/>
  <c r="E1634" i="25"/>
  <c r="B1636" i="25"/>
  <c r="D1635" i="25"/>
  <c r="C1635" i="25"/>
  <c r="A1635" i="25" s="1"/>
  <c r="E386" i="3"/>
  <c r="D387" i="3"/>
  <c r="B388" i="3"/>
  <c r="C387" i="3"/>
  <c r="A387" i="3" s="1"/>
  <c r="E1635" i="28" l="1"/>
  <c r="B1637" i="28"/>
  <c r="D1636" i="28"/>
  <c r="C1636" i="28"/>
  <c r="A1636" i="28" s="1"/>
  <c r="E1635" i="25"/>
  <c r="B1637" i="25"/>
  <c r="D1636" i="25"/>
  <c r="C1636" i="25"/>
  <c r="A1636" i="25" s="1"/>
  <c r="E387" i="3"/>
  <c r="D388" i="3"/>
  <c r="B389" i="3"/>
  <c r="C388" i="3"/>
  <c r="A388" i="3" s="1"/>
  <c r="E1636" i="28" l="1"/>
  <c r="B1638" i="28"/>
  <c r="D1637" i="28"/>
  <c r="C1637" i="28"/>
  <c r="A1637" i="28" s="1"/>
  <c r="E1636" i="25"/>
  <c r="B1638" i="25"/>
  <c r="D1637" i="25"/>
  <c r="C1637" i="25"/>
  <c r="A1637" i="25" s="1"/>
  <c r="E388" i="3"/>
  <c r="D389" i="3"/>
  <c r="B390" i="3"/>
  <c r="C389" i="3"/>
  <c r="A389" i="3" s="1"/>
  <c r="E1637" i="28" l="1"/>
  <c r="B1639" i="28"/>
  <c r="D1638" i="28"/>
  <c r="C1638" i="28"/>
  <c r="A1638" i="28" s="1"/>
  <c r="E1637" i="25"/>
  <c r="B1639" i="25"/>
  <c r="D1638" i="25"/>
  <c r="C1638" i="25"/>
  <c r="A1638" i="25" s="1"/>
  <c r="E389" i="3"/>
  <c r="D390" i="3"/>
  <c r="B391" i="3"/>
  <c r="C390" i="3"/>
  <c r="A390" i="3" s="1"/>
  <c r="E1638" i="28" l="1"/>
  <c r="B1640" i="28"/>
  <c r="D1639" i="28"/>
  <c r="C1639" i="28"/>
  <c r="A1639" i="28" s="1"/>
  <c r="E1639" i="28" s="1"/>
  <c r="E1638" i="25"/>
  <c r="B1640" i="25"/>
  <c r="D1639" i="25"/>
  <c r="C1639" i="25"/>
  <c r="A1639" i="25" s="1"/>
  <c r="E390" i="3"/>
  <c r="D391" i="3"/>
  <c r="B392" i="3"/>
  <c r="C391" i="3"/>
  <c r="A391" i="3" s="1"/>
  <c r="B1641" i="28" l="1"/>
  <c r="D1640" i="28"/>
  <c r="C1640" i="28"/>
  <c r="A1640" i="28" s="1"/>
  <c r="E1640" i="28" s="1"/>
  <c r="E1639" i="25"/>
  <c r="B1641" i="25"/>
  <c r="D1640" i="25"/>
  <c r="C1640" i="25"/>
  <c r="A1640" i="25" s="1"/>
  <c r="E391" i="3"/>
  <c r="D392" i="3"/>
  <c r="B393" i="3"/>
  <c r="C392" i="3"/>
  <c r="A392" i="3" s="1"/>
  <c r="B1642" i="28" l="1"/>
  <c r="D1641" i="28"/>
  <c r="C1641" i="28"/>
  <c r="A1641" i="28" s="1"/>
  <c r="E1640" i="25"/>
  <c r="B1642" i="25"/>
  <c r="D1641" i="25"/>
  <c r="C1641" i="25"/>
  <c r="A1641" i="25" s="1"/>
  <c r="E392" i="3"/>
  <c r="D393" i="3"/>
  <c r="B394" i="3"/>
  <c r="C393" i="3"/>
  <c r="A393" i="3" s="1"/>
  <c r="E1641" i="28" l="1"/>
  <c r="B1643" i="28"/>
  <c r="D1642" i="28"/>
  <c r="C1642" i="28"/>
  <c r="A1642" i="28" s="1"/>
  <c r="E1641" i="25"/>
  <c r="B1643" i="25"/>
  <c r="D1642" i="25"/>
  <c r="C1642" i="25"/>
  <c r="A1642" i="25" s="1"/>
  <c r="E393" i="3"/>
  <c r="D394" i="3"/>
  <c r="B395" i="3"/>
  <c r="C394" i="3"/>
  <c r="A394" i="3" s="1"/>
  <c r="E1642" i="28" l="1"/>
  <c r="B1644" i="28"/>
  <c r="D1643" i="28"/>
  <c r="C1643" i="28"/>
  <c r="A1643" i="28" s="1"/>
  <c r="E1642" i="25"/>
  <c r="B1644" i="25"/>
  <c r="D1643" i="25"/>
  <c r="C1643" i="25"/>
  <c r="A1643" i="25" s="1"/>
  <c r="E1643" i="25" s="1"/>
  <c r="E394" i="3"/>
  <c r="D395" i="3"/>
  <c r="B396" i="3"/>
  <c r="C395" i="3"/>
  <c r="A395" i="3" s="1"/>
  <c r="E1643" i="28" l="1"/>
  <c r="B1645" i="28"/>
  <c r="D1644" i="28"/>
  <c r="C1644" i="28"/>
  <c r="A1644" i="28" s="1"/>
  <c r="B1645" i="25"/>
  <c r="D1644" i="25"/>
  <c r="C1644" i="25"/>
  <c r="A1644" i="25" s="1"/>
  <c r="E395" i="3"/>
  <c r="D396" i="3"/>
  <c r="B397" i="3"/>
  <c r="C396" i="3"/>
  <c r="A396" i="3" s="1"/>
  <c r="E1644" i="28" l="1"/>
  <c r="B1646" i="28"/>
  <c r="D1645" i="28"/>
  <c r="C1645" i="28"/>
  <c r="A1645" i="28" s="1"/>
  <c r="E1644" i="25"/>
  <c r="B1646" i="25"/>
  <c r="D1645" i="25"/>
  <c r="C1645" i="25"/>
  <c r="A1645" i="25" s="1"/>
  <c r="E396" i="3"/>
  <c r="D397" i="3"/>
  <c r="B398" i="3"/>
  <c r="C397" i="3"/>
  <c r="A397" i="3" s="1"/>
  <c r="E1645" i="28" l="1"/>
  <c r="B1647" i="28"/>
  <c r="D1646" i="28"/>
  <c r="C1646" i="28"/>
  <c r="A1646" i="28" s="1"/>
  <c r="E1645" i="25"/>
  <c r="B1647" i="25"/>
  <c r="D1646" i="25"/>
  <c r="C1646" i="25"/>
  <c r="A1646" i="25" s="1"/>
  <c r="E1646" i="25" s="1"/>
  <c r="E397" i="3"/>
  <c r="D398" i="3"/>
  <c r="B399" i="3"/>
  <c r="C398" i="3"/>
  <c r="A398" i="3" s="1"/>
  <c r="E1646" i="28" l="1"/>
  <c r="B1648" i="28"/>
  <c r="D1647" i="28"/>
  <c r="C1647" i="28"/>
  <c r="A1647" i="28" s="1"/>
  <c r="B1648" i="25"/>
  <c r="D1647" i="25"/>
  <c r="C1647" i="25"/>
  <c r="A1647" i="25" s="1"/>
  <c r="E398" i="3"/>
  <c r="D399" i="3"/>
  <c r="B400" i="3"/>
  <c r="C399" i="3"/>
  <c r="A399" i="3" s="1"/>
  <c r="E1647" i="28" l="1"/>
  <c r="B1649" i="28"/>
  <c r="D1648" i="28"/>
  <c r="C1648" i="28"/>
  <c r="A1648" i="28" s="1"/>
  <c r="E1647" i="25"/>
  <c r="B1649" i="25"/>
  <c r="D1648" i="25"/>
  <c r="C1648" i="25"/>
  <c r="A1648" i="25" s="1"/>
  <c r="E399" i="3"/>
  <c r="D400" i="3"/>
  <c r="B401" i="3"/>
  <c r="C400" i="3"/>
  <c r="A400" i="3" s="1"/>
  <c r="E1648" i="28" l="1"/>
  <c r="B1650" i="28"/>
  <c r="D1649" i="28"/>
  <c r="C1649" i="28"/>
  <c r="A1649" i="28" s="1"/>
  <c r="E1648" i="25"/>
  <c r="B1650" i="25"/>
  <c r="D1649" i="25"/>
  <c r="C1649" i="25"/>
  <c r="A1649" i="25" s="1"/>
  <c r="E400" i="3"/>
  <c r="D401" i="3"/>
  <c r="B402" i="3"/>
  <c r="C401" i="3"/>
  <c r="A401" i="3" s="1"/>
  <c r="E1649" i="28" l="1"/>
  <c r="B1651" i="28"/>
  <c r="D1650" i="28"/>
  <c r="C1650" i="28"/>
  <c r="A1650" i="28" s="1"/>
  <c r="E1649" i="25"/>
  <c r="B1651" i="25"/>
  <c r="D1650" i="25"/>
  <c r="C1650" i="25"/>
  <c r="A1650" i="25" s="1"/>
  <c r="E401" i="3"/>
  <c r="D402" i="3"/>
  <c r="B403" i="3"/>
  <c r="C402" i="3"/>
  <c r="A402" i="3" s="1"/>
  <c r="E1650" i="28" l="1"/>
  <c r="B1652" i="28"/>
  <c r="D1651" i="28"/>
  <c r="C1651" i="28"/>
  <c r="A1651" i="28" s="1"/>
  <c r="E1650" i="25"/>
  <c r="B1652" i="25"/>
  <c r="D1651" i="25"/>
  <c r="C1651" i="25"/>
  <c r="A1651" i="25" s="1"/>
  <c r="E402" i="3"/>
  <c r="D403" i="3"/>
  <c r="B404" i="3"/>
  <c r="C403" i="3"/>
  <c r="A403" i="3" s="1"/>
  <c r="E1651" i="28" l="1"/>
  <c r="F1651" i="28"/>
  <c r="E1652" i="28" s="1"/>
  <c r="B1653" i="28"/>
  <c r="D1652" i="28"/>
  <c r="C1652" i="28"/>
  <c r="A1652" i="28" s="1"/>
  <c r="E1651" i="25"/>
  <c r="B1653" i="25"/>
  <c r="D1652" i="25"/>
  <c r="C1652" i="25"/>
  <c r="A1652" i="25" s="1"/>
  <c r="E403" i="3"/>
  <c r="D404" i="3"/>
  <c r="B405" i="3"/>
  <c r="C404" i="3"/>
  <c r="A404" i="3" s="1"/>
  <c r="B1654" i="28" l="1"/>
  <c r="E1653" i="28"/>
  <c r="D1653" i="28"/>
  <c r="C1653" i="28"/>
  <c r="A1653" i="28" s="1"/>
  <c r="E1652" i="25"/>
  <c r="B1654" i="25"/>
  <c r="D1653" i="25"/>
  <c r="C1653" i="25"/>
  <c r="A1653" i="25" s="1"/>
  <c r="E404" i="3"/>
  <c r="D405" i="3"/>
  <c r="B406" i="3"/>
  <c r="C405" i="3"/>
  <c r="A405" i="3" s="1"/>
  <c r="B1655" i="28" l="1"/>
  <c r="E1654" i="28"/>
  <c r="D1654" i="28"/>
  <c r="C1654" i="28"/>
  <c r="A1654" i="28" s="1"/>
  <c r="E1653" i="25"/>
  <c r="B1655" i="25"/>
  <c r="D1654" i="25"/>
  <c r="C1654" i="25"/>
  <c r="A1654" i="25" s="1"/>
  <c r="E405" i="3"/>
  <c r="D406" i="3"/>
  <c r="B407" i="3"/>
  <c r="C406" i="3"/>
  <c r="A406" i="3" s="1"/>
  <c r="B1656" i="28" l="1"/>
  <c r="E1655" i="28"/>
  <c r="D1655" i="28"/>
  <c r="C1655" i="28"/>
  <c r="A1655" i="28" s="1"/>
  <c r="E1654" i="25"/>
  <c r="B1656" i="25"/>
  <c r="D1655" i="25"/>
  <c r="C1655" i="25"/>
  <c r="A1655" i="25" s="1"/>
  <c r="E406" i="3"/>
  <c r="D407" i="3"/>
  <c r="B408" i="3"/>
  <c r="C407" i="3"/>
  <c r="A407" i="3" s="1"/>
  <c r="B1657" i="28" l="1"/>
  <c r="E1656" i="28"/>
  <c r="D1656" i="28"/>
  <c r="C1656" i="28"/>
  <c r="A1656" i="28" s="1"/>
  <c r="E1655" i="25"/>
  <c r="B1657" i="25"/>
  <c r="D1656" i="25"/>
  <c r="C1656" i="25"/>
  <c r="A1656" i="25" s="1"/>
  <c r="E407" i="3"/>
  <c r="D408" i="3"/>
  <c r="B409" i="3"/>
  <c r="C408" i="3"/>
  <c r="A408" i="3" s="1"/>
  <c r="B1658" i="28" l="1"/>
  <c r="E1657" i="28"/>
  <c r="D1657" i="28"/>
  <c r="C1657" i="28"/>
  <c r="A1657" i="28" s="1"/>
  <c r="E1656" i="25"/>
  <c r="B1658" i="25"/>
  <c r="D1657" i="25"/>
  <c r="C1657" i="25"/>
  <c r="A1657" i="25" s="1"/>
  <c r="E408" i="3"/>
  <c r="D409" i="3"/>
  <c r="B410" i="3"/>
  <c r="C409" i="3"/>
  <c r="A409" i="3" s="1"/>
  <c r="B1659" i="28" l="1"/>
  <c r="E1658" i="28"/>
  <c r="D1658" i="28"/>
  <c r="C1658" i="28"/>
  <c r="A1658" i="28" s="1"/>
  <c r="E1657" i="25"/>
  <c r="B1659" i="25"/>
  <c r="D1658" i="25"/>
  <c r="C1658" i="25"/>
  <c r="A1658" i="25" s="1"/>
  <c r="E409" i="3"/>
  <c r="D410" i="3"/>
  <c r="B411" i="3"/>
  <c r="C410" i="3"/>
  <c r="A410" i="3" s="1"/>
  <c r="B1660" i="28" l="1"/>
  <c r="E1659" i="28"/>
  <c r="D1659" i="28"/>
  <c r="C1659" i="28"/>
  <c r="A1659" i="28" s="1"/>
  <c r="E1658" i="25"/>
  <c r="B1660" i="25"/>
  <c r="D1659" i="25"/>
  <c r="C1659" i="25"/>
  <c r="A1659" i="25" s="1"/>
  <c r="E410" i="3"/>
  <c r="D411" i="3"/>
  <c r="B412" i="3"/>
  <c r="C411" i="3"/>
  <c r="A411" i="3" s="1"/>
  <c r="B1661" i="28" l="1"/>
  <c r="E1660" i="28"/>
  <c r="D1660" i="28"/>
  <c r="C1660" i="28"/>
  <c r="A1660" i="28" s="1"/>
  <c r="E1659" i="25"/>
  <c r="B1661" i="25"/>
  <c r="D1660" i="25"/>
  <c r="C1660" i="25"/>
  <c r="A1660" i="25" s="1"/>
  <c r="E411" i="3"/>
  <c r="D412" i="3"/>
  <c r="B413" i="3"/>
  <c r="C412" i="3"/>
  <c r="A412" i="3" s="1"/>
  <c r="B1662" i="28" l="1"/>
  <c r="E1661" i="28"/>
  <c r="D1661" i="28"/>
  <c r="C1661" i="28"/>
  <c r="A1661" i="28" s="1"/>
  <c r="E1660" i="25"/>
  <c r="B1662" i="25"/>
  <c r="D1661" i="25"/>
  <c r="C1661" i="25"/>
  <c r="A1661" i="25" s="1"/>
  <c r="E1661" i="25" s="1"/>
  <c r="E412" i="3"/>
  <c r="D413" i="3"/>
  <c r="B414" i="3"/>
  <c r="C413" i="3"/>
  <c r="A413" i="3" s="1"/>
  <c r="B1663" i="28" l="1"/>
  <c r="E1662" i="28"/>
  <c r="D1662" i="28"/>
  <c r="C1662" i="28"/>
  <c r="A1662" i="28" s="1"/>
  <c r="B1663" i="25"/>
  <c r="D1662" i="25"/>
  <c r="C1662" i="25"/>
  <c r="A1662" i="25" s="1"/>
  <c r="E413" i="3"/>
  <c r="D414" i="3"/>
  <c r="B415" i="3"/>
  <c r="C414" i="3"/>
  <c r="A414" i="3" s="1"/>
  <c r="B1664" i="28" l="1"/>
  <c r="E1663" i="28"/>
  <c r="D1663" i="28"/>
  <c r="C1663" i="28"/>
  <c r="A1663" i="28" s="1"/>
  <c r="E1662" i="25"/>
  <c r="B1664" i="25"/>
  <c r="D1663" i="25"/>
  <c r="C1663" i="25"/>
  <c r="A1663" i="25" s="1"/>
  <c r="E1663" i="25" s="1"/>
  <c r="E414" i="3"/>
  <c r="D415" i="3"/>
  <c r="B416" i="3"/>
  <c r="C415" i="3"/>
  <c r="A415" i="3" s="1"/>
  <c r="B1665" i="28" l="1"/>
  <c r="E1664" i="28"/>
  <c r="D1664" i="28"/>
  <c r="C1664" i="28"/>
  <c r="A1664" i="28" s="1"/>
  <c r="B1665" i="25"/>
  <c r="D1664" i="25"/>
  <c r="C1664" i="25"/>
  <c r="A1664" i="25" s="1"/>
  <c r="E415" i="3"/>
  <c r="D416" i="3"/>
  <c r="B417" i="3"/>
  <c r="C416" i="3"/>
  <c r="A416" i="3" s="1"/>
  <c r="B1666" i="28" l="1"/>
  <c r="E1665" i="28"/>
  <c r="D1665" i="28"/>
  <c r="C1665" i="28"/>
  <c r="A1665" i="28" s="1"/>
  <c r="E1664" i="25"/>
  <c r="B1666" i="25"/>
  <c r="D1665" i="25"/>
  <c r="C1665" i="25"/>
  <c r="A1665" i="25" s="1"/>
  <c r="E416" i="3"/>
  <c r="D417" i="3"/>
  <c r="B418" i="3"/>
  <c r="C417" i="3"/>
  <c r="A417" i="3" s="1"/>
  <c r="B1667" i="28" l="1"/>
  <c r="E1666" i="28"/>
  <c r="D1666" i="28"/>
  <c r="C1666" i="28"/>
  <c r="A1666" i="28" s="1"/>
  <c r="E1665" i="25"/>
  <c r="B1667" i="25"/>
  <c r="D1666" i="25"/>
  <c r="C1666" i="25"/>
  <c r="A1666" i="25" s="1"/>
  <c r="E417" i="3"/>
  <c r="D418" i="3"/>
  <c r="B419" i="3"/>
  <c r="C418" i="3"/>
  <c r="A418" i="3" s="1"/>
  <c r="B1668" i="28" l="1"/>
  <c r="E1667" i="28"/>
  <c r="D1667" i="28"/>
  <c r="C1667" i="28"/>
  <c r="A1667" i="28" s="1"/>
  <c r="E1666" i="25"/>
  <c r="B1668" i="25"/>
  <c r="D1667" i="25"/>
  <c r="C1667" i="25"/>
  <c r="A1667" i="25" s="1"/>
  <c r="E418" i="3"/>
  <c r="D419" i="3"/>
  <c r="B420" i="3"/>
  <c r="C419" i="3"/>
  <c r="A419" i="3" s="1"/>
  <c r="B1669" i="28" l="1"/>
  <c r="E1668" i="28"/>
  <c r="D1668" i="28"/>
  <c r="C1668" i="28"/>
  <c r="A1668" i="28" s="1"/>
  <c r="E1667" i="25"/>
  <c r="B1669" i="25"/>
  <c r="D1668" i="25"/>
  <c r="C1668" i="25"/>
  <c r="A1668" i="25" s="1"/>
  <c r="E1668" i="25" s="1"/>
  <c r="E419" i="3"/>
  <c r="D420" i="3"/>
  <c r="B421" i="3"/>
  <c r="C420" i="3"/>
  <c r="A420" i="3" s="1"/>
  <c r="B1670" i="28" l="1"/>
  <c r="E1669" i="28"/>
  <c r="D1669" i="28"/>
  <c r="C1669" i="28"/>
  <c r="A1669" i="28" s="1"/>
  <c r="B1670" i="25"/>
  <c r="D1669" i="25"/>
  <c r="C1669" i="25"/>
  <c r="A1669" i="25" s="1"/>
  <c r="E420" i="3"/>
  <c r="D421" i="3"/>
  <c r="B422" i="3"/>
  <c r="C421" i="3"/>
  <c r="A421" i="3" s="1"/>
  <c r="B1671" i="28" l="1"/>
  <c r="E1670" i="28"/>
  <c r="D1670" i="28"/>
  <c r="C1670" i="28"/>
  <c r="A1670" i="28" s="1"/>
  <c r="E1669" i="25"/>
  <c r="B1671" i="25"/>
  <c r="D1670" i="25"/>
  <c r="C1670" i="25"/>
  <c r="A1670" i="25" s="1"/>
  <c r="E421" i="3"/>
  <c r="D422" i="3"/>
  <c r="B423" i="3"/>
  <c r="C422" i="3"/>
  <c r="A422" i="3" s="1"/>
  <c r="B1672" i="28" l="1"/>
  <c r="E1671" i="28"/>
  <c r="D1671" i="28"/>
  <c r="C1671" i="28"/>
  <c r="A1671" i="28" s="1"/>
  <c r="E1670" i="25"/>
  <c r="B1672" i="25"/>
  <c r="D1671" i="25"/>
  <c r="C1671" i="25"/>
  <c r="A1671" i="25" s="1"/>
  <c r="E422" i="3"/>
  <c r="D423" i="3"/>
  <c r="B424" i="3"/>
  <c r="C423" i="3"/>
  <c r="A423" i="3" s="1"/>
  <c r="B1673" i="28" l="1"/>
  <c r="E1672" i="28"/>
  <c r="D1672" i="28"/>
  <c r="C1672" i="28"/>
  <c r="A1672" i="28" s="1"/>
  <c r="E1671" i="25"/>
  <c r="B1673" i="25"/>
  <c r="D1672" i="25"/>
  <c r="C1672" i="25"/>
  <c r="A1672" i="25" s="1"/>
  <c r="E423" i="3"/>
  <c r="D424" i="3"/>
  <c r="B425" i="3"/>
  <c r="C424" i="3"/>
  <c r="A424" i="3" s="1"/>
  <c r="B1674" i="28" l="1"/>
  <c r="E1673" i="28"/>
  <c r="D1673" i="28"/>
  <c r="C1673" i="28"/>
  <c r="A1673" i="28" s="1"/>
  <c r="E1672" i="25"/>
  <c r="B1674" i="25"/>
  <c r="D1673" i="25"/>
  <c r="C1673" i="25"/>
  <c r="A1673" i="25" s="1"/>
  <c r="E424" i="3"/>
  <c r="D425" i="3"/>
  <c r="B426" i="3"/>
  <c r="C425" i="3"/>
  <c r="A425" i="3" s="1"/>
  <c r="B1675" i="28" l="1"/>
  <c r="E1674" i="28"/>
  <c r="D1674" i="28"/>
  <c r="C1674" i="28"/>
  <c r="A1674" i="28" s="1"/>
  <c r="E1673" i="25"/>
  <c r="B1675" i="25"/>
  <c r="D1674" i="25"/>
  <c r="C1674" i="25"/>
  <c r="A1674" i="25" s="1"/>
  <c r="E425" i="3"/>
  <c r="D426" i="3"/>
  <c r="B427" i="3"/>
  <c r="C426" i="3"/>
  <c r="A426" i="3" s="1"/>
  <c r="B1676" i="28" l="1"/>
  <c r="E1675" i="28"/>
  <c r="D1675" i="28"/>
  <c r="C1675" i="28"/>
  <c r="A1675" i="28" s="1"/>
  <c r="E1674" i="25"/>
  <c r="B1676" i="25"/>
  <c r="D1675" i="25"/>
  <c r="C1675" i="25"/>
  <c r="A1675" i="25" s="1"/>
  <c r="E426" i="3"/>
  <c r="D427" i="3"/>
  <c r="B428" i="3"/>
  <c r="C427" i="3"/>
  <c r="A427" i="3" s="1"/>
  <c r="B1677" i="28" l="1"/>
  <c r="E1676" i="28"/>
  <c r="D1676" i="28"/>
  <c r="C1676" i="28"/>
  <c r="A1676" i="28" s="1"/>
  <c r="E1675" i="25"/>
  <c r="B1677" i="25"/>
  <c r="D1676" i="25"/>
  <c r="C1676" i="25"/>
  <c r="A1676" i="25" s="1"/>
  <c r="E427" i="3"/>
  <c r="D428" i="3"/>
  <c r="B429" i="3"/>
  <c r="C428" i="3"/>
  <c r="A428" i="3" s="1"/>
  <c r="B1678" i="28" l="1"/>
  <c r="E1677" i="28"/>
  <c r="D1677" i="28"/>
  <c r="C1677" i="28"/>
  <c r="A1677" i="28" s="1"/>
  <c r="E1676" i="25"/>
  <c r="B1678" i="25"/>
  <c r="D1677" i="25"/>
  <c r="C1677" i="25"/>
  <c r="A1677" i="25" s="1"/>
  <c r="E428" i="3"/>
  <c r="D429" i="3"/>
  <c r="B430" i="3"/>
  <c r="C429" i="3"/>
  <c r="A429" i="3" s="1"/>
  <c r="B1679" i="28" l="1"/>
  <c r="E1678" i="28"/>
  <c r="D1678" i="28"/>
  <c r="C1678" i="28"/>
  <c r="A1678" i="28" s="1"/>
  <c r="E1677" i="25"/>
  <c r="B1679" i="25"/>
  <c r="D1678" i="25"/>
  <c r="C1678" i="25"/>
  <c r="A1678" i="25" s="1"/>
  <c r="E429" i="3"/>
  <c r="D430" i="3"/>
  <c r="B431" i="3"/>
  <c r="C430" i="3"/>
  <c r="A430" i="3" s="1"/>
  <c r="B1680" i="28" l="1"/>
  <c r="E1679" i="28"/>
  <c r="D1679" i="28"/>
  <c r="C1679" i="28"/>
  <c r="A1679" i="28" s="1"/>
  <c r="E1678" i="25"/>
  <c r="B1680" i="25"/>
  <c r="D1679" i="25"/>
  <c r="C1679" i="25"/>
  <c r="A1679" i="25" s="1"/>
  <c r="E430" i="3"/>
  <c r="D431" i="3"/>
  <c r="B432" i="3"/>
  <c r="C431" i="3"/>
  <c r="A431" i="3" s="1"/>
  <c r="B1681" i="28" l="1"/>
  <c r="E1680" i="28"/>
  <c r="D1680" i="28"/>
  <c r="C1680" i="28"/>
  <c r="A1680" i="28" s="1"/>
  <c r="E1679" i="25"/>
  <c r="B1681" i="25"/>
  <c r="D1680" i="25"/>
  <c r="C1680" i="25"/>
  <c r="A1680" i="25" s="1"/>
  <c r="E431" i="3"/>
  <c r="D432" i="3"/>
  <c r="B433" i="3"/>
  <c r="C432" i="3"/>
  <c r="A432" i="3" s="1"/>
  <c r="B1682" i="28" l="1"/>
  <c r="E1681" i="28"/>
  <c r="D1681" i="28"/>
  <c r="C1681" i="28"/>
  <c r="A1681" i="28" s="1"/>
  <c r="E1680" i="25"/>
  <c r="B1682" i="25"/>
  <c r="D1681" i="25"/>
  <c r="C1681" i="25"/>
  <c r="A1681" i="25" s="1"/>
  <c r="E432" i="3"/>
  <c r="D433" i="3"/>
  <c r="B434" i="3"/>
  <c r="C433" i="3"/>
  <c r="A433" i="3" s="1"/>
  <c r="B1683" i="28" l="1"/>
  <c r="E1682" i="28"/>
  <c r="D1682" i="28"/>
  <c r="C1682" i="28"/>
  <c r="A1682" i="28" s="1"/>
  <c r="E1681" i="25"/>
  <c r="B1683" i="25"/>
  <c r="D1682" i="25"/>
  <c r="C1682" i="25"/>
  <c r="A1682" i="25" s="1"/>
  <c r="E433" i="3"/>
  <c r="D434" i="3"/>
  <c r="B435" i="3"/>
  <c r="C434" i="3"/>
  <c r="A434" i="3" s="1"/>
  <c r="B1684" i="28" l="1"/>
  <c r="E1683" i="28"/>
  <c r="D1683" i="28"/>
  <c r="C1683" i="28"/>
  <c r="A1683" i="28" s="1"/>
  <c r="E1682" i="25"/>
  <c r="B1684" i="25"/>
  <c r="D1683" i="25"/>
  <c r="C1683" i="25"/>
  <c r="A1683" i="25" s="1"/>
  <c r="E434" i="3"/>
  <c r="F434" i="3"/>
  <c r="E435" i="3" s="1"/>
  <c r="D435" i="3"/>
  <c r="B436" i="3"/>
  <c r="C435" i="3"/>
  <c r="A435" i="3" s="1"/>
  <c r="B1685" i="28" l="1"/>
  <c r="E1684" i="28"/>
  <c r="D1684" i="28"/>
  <c r="C1684" i="28"/>
  <c r="A1684" i="28" s="1"/>
  <c r="E1683" i="25"/>
  <c r="B1685" i="25"/>
  <c r="D1684" i="25"/>
  <c r="C1684" i="25"/>
  <c r="A1684" i="25" s="1"/>
  <c r="E436" i="3"/>
  <c r="D436" i="3"/>
  <c r="B437" i="3"/>
  <c r="E437" i="3" s="1"/>
  <c r="C436" i="3"/>
  <c r="A436" i="3" s="1"/>
  <c r="B1686" i="28" l="1"/>
  <c r="E1685" i="28"/>
  <c r="D1685" i="28"/>
  <c r="C1685" i="28"/>
  <c r="A1685" i="28" s="1"/>
  <c r="E1684" i="25"/>
  <c r="B1686" i="25"/>
  <c r="D1685" i="25"/>
  <c r="C1685" i="25"/>
  <c r="A1685" i="25" s="1"/>
  <c r="D437" i="3"/>
  <c r="B438" i="3"/>
  <c r="E438" i="3" s="1"/>
  <c r="C437" i="3"/>
  <c r="A437" i="3" s="1"/>
  <c r="B1687" i="28" l="1"/>
  <c r="E1686" i="28"/>
  <c r="D1686" i="28"/>
  <c r="C1686" i="28"/>
  <c r="A1686" i="28" s="1"/>
  <c r="E1685" i="25"/>
  <c r="B1687" i="25"/>
  <c r="D1686" i="25"/>
  <c r="C1686" i="25"/>
  <c r="A1686" i="25" s="1"/>
  <c r="D438" i="3"/>
  <c r="B439" i="3"/>
  <c r="E439" i="3" s="1"/>
  <c r="C438" i="3"/>
  <c r="A438" i="3" s="1"/>
  <c r="B1688" i="28" l="1"/>
  <c r="E1687" i="28"/>
  <c r="D1687" i="28"/>
  <c r="C1687" i="28"/>
  <c r="A1687" i="28" s="1"/>
  <c r="E1686" i="25"/>
  <c r="B1688" i="25"/>
  <c r="D1687" i="25"/>
  <c r="C1687" i="25"/>
  <c r="A1687" i="25" s="1"/>
  <c r="D439" i="3"/>
  <c r="B440" i="3"/>
  <c r="E440" i="3" s="1"/>
  <c r="C439" i="3"/>
  <c r="A439" i="3" s="1"/>
  <c r="B1689" i="28" l="1"/>
  <c r="E1688" i="28"/>
  <c r="D1688" i="28"/>
  <c r="C1688" i="28"/>
  <c r="A1688" i="28" s="1"/>
  <c r="E1687" i="25"/>
  <c r="B1689" i="25"/>
  <c r="D1688" i="25"/>
  <c r="C1688" i="25"/>
  <c r="A1688" i="25" s="1"/>
  <c r="D440" i="3"/>
  <c r="B441" i="3"/>
  <c r="E441" i="3" s="1"/>
  <c r="C440" i="3"/>
  <c r="A440" i="3" s="1"/>
  <c r="B1690" i="28" l="1"/>
  <c r="E1689" i="28"/>
  <c r="D1689" i="28"/>
  <c r="C1689" i="28"/>
  <c r="A1689" i="28" s="1"/>
  <c r="E1688" i="25"/>
  <c r="B1690" i="25"/>
  <c r="D1689" i="25"/>
  <c r="C1689" i="25"/>
  <c r="A1689" i="25" s="1"/>
  <c r="D441" i="3"/>
  <c r="B442" i="3"/>
  <c r="E442" i="3" s="1"/>
  <c r="C441" i="3"/>
  <c r="A441" i="3" s="1"/>
  <c r="B1691" i="28" l="1"/>
  <c r="E1690" i="28"/>
  <c r="D1690" i="28"/>
  <c r="C1690" i="28"/>
  <c r="A1690" i="28" s="1"/>
  <c r="E1689" i="25"/>
  <c r="B1691" i="25"/>
  <c r="D1690" i="25"/>
  <c r="C1690" i="25"/>
  <c r="A1690" i="25" s="1"/>
  <c r="E1690" i="25" s="1"/>
  <c r="D442" i="3"/>
  <c r="B443" i="3"/>
  <c r="E443" i="3" s="1"/>
  <c r="C442" i="3"/>
  <c r="A442" i="3" s="1"/>
  <c r="B1692" i="28" l="1"/>
  <c r="E1691" i="28"/>
  <c r="D1691" i="28"/>
  <c r="C1691" i="28"/>
  <c r="A1691" i="28" s="1"/>
  <c r="B1692" i="25"/>
  <c r="D1691" i="25"/>
  <c r="C1691" i="25"/>
  <c r="A1691" i="25" s="1"/>
  <c r="D443" i="3"/>
  <c r="B444" i="3"/>
  <c r="E444" i="3" s="1"/>
  <c r="C443" i="3"/>
  <c r="A443" i="3" s="1"/>
  <c r="B1693" i="28" l="1"/>
  <c r="E1692" i="28"/>
  <c r="D1692" i="28"/>
  <c r="C1692" i="28"/>
  <c r="A1692" i="28" s="1"/>
  <c r="E1691" i="25"/>
  <c r="B1693" i="25"/>
  <c r="D1692" i="25"/>
  <c r="C1692" i="25"/>
  <c r="A1692" i="25" s="1"/>
  <c r="D444" i="3"/>
  <c r="B445" i="3"/>
  <c r="E445" i="3" s="1"/>
  <c r="C444" i="3"/>
  <c r="A444" i="3" s="1"/>
  <c r="B1694" i="28" l="1"/>
  <c r="E1693" i="28"/>
  <c r="D1693" i="28"/>
  <c r="C1693" i="28"/>
  <c r="A1693" i="28" s="1"/>
  <c r="E1692" i="25"/>
  <c r="B1694" i="25"/>
  <c r="D1693" i="25"/>
  <c r="C1693" i="25"/>
  <c r="A1693" i="25" s="1"/>
  <c r="D445" i="3"/>
  <c r="B446" i="3"/>
  <c r="E446" i="3" s="1"/>
  <c r="C445" i="3"/>
  <c r="A445" i="3" s="1"/>
  <c r="B1695" i="28" l="1"/>
  <c r="E1694" i="28"/>
  <c r="D1694" i="28"/>
  <c r="C1694" i="28"/>
  <c r="A1694" i="28" s="1"/>
  <c r="E1693" i="25"/>
  <c r="B1695" i="25"/>
  <c r="D1694" i="25"/>
  <c r="C1694" i="25"/>
  <c r="A1694" i="25" s="1"/>
  <c r="D446" i="3"/>
  <c r="B447" i="3"/>
  <c r="E447" i="3" s="1"/>
  <c r="C446" i="3"/>
  <c r="A446" i="3" s="1"/>
  <c r="B1696" i="28" l="1"/>
  <c r="E1695" i="28"/>
  <c r="D1695" i="28"/>
  <c r="C1695" i="28"/>
  <c r="A1695" i="28" s="1"/>
  <c r="E1694" i="25"/>
  <c r="B1696" i="25"/>
  <c r="D1695" i="25"/>
  <c r="C1695" i="25"/>
  <c r="A1695" i="25" s="1"/>
  <c r="D447" i="3"/>
  <c r="B448" i="3"/>
  <c r="E448" i="3" s="1"/>
  <c r="C447" i="3"/>
  <c r="A447" i="3" s="1"/>
  <c r="B1697" i="28" l="1"/>
  <c r="E1696" i="28"/>
  <c r="D1696" i="28"/>
  <c r="C1696" i="28"/>
  <c r="A1696" i="28" s="1"/>
  <c r="E1695" i="25"/>
  <c r="B1697" i="25"/>
  <c r="D1696" i="25"/>
  <c r="C1696" i="25"/>
  <c r="A1696" i="25" s="1"/>
  <c r="D448" i="3"/>
  <c r="B449" i="3"/>
  <c r="E449" i="3" s="1"/>
  <c r="C448" i="3"/>
  <c r="A448" i="3" s="1"/>
  <c r="B1698" i="28" l="1"/>
  <c r="E1697" i="28"/>
  <c r="D1697" i="28"/>
  <c r="C1697" i="28"/>
  <c r="A1697" i="28" s="1"/>
  <c r="E1696" i="25"/>
  <c r="B1698" i="25"/>
  <c r="D1697" i="25"/>
  <c r="C1697" i="25"/>
  <c r="A1697" i="25" s="1"/>
  <c r="D449" i="3"/>
  <c r="B450" i="3"/>
  <c r="E450" i="3" s="1"/>
  <c r="C449" i="3"/>
  <c r="A449" i="3" s="1"/>
  <c r="B1699" i="28" l="1"/>
  <c r="E1698" i="28"/>
  <c r="D1698" i="28"/>
  <c r="C1698" i="28"/>
  <c r="A1698" i="28" s="1"/>
  <c r="E1697" i="25"/>
  <c r="B1699" i="25"/>
  <c r="D1698" i="25"/>
  <c r="C1698" i="25"/>
  <c r="A1698" i="25" s="1"/>
  <c r="D450" i="3"/>
  <c r="B451" i="3"/>
  <c r="E451" i="3" s="1"/>
  <c r="C450" i="3"/>
  <c r="A450" i="3" s="1"/>
  <c r="B1700" i="28" l="1"/>
  <c r="E1699" i="28"/>
  <c r="D1699" i="28"/>
  <c r="C1699" i="28"/>
  <c r="A1699" i="28" s="1"/>
  <c r="E1698" i="25"/>
  <c r="B1700" i="25"/>
  <c r="D1699" i="25"/>
  <c r="C1699" i="25"/>
  <c r="A1699" i="25" s="1"/>
  <c r="D451" i="3"/>
  <c r="B452" i="3"/>
  <c r="E452" i="3" s="1"/>
  <c r="C451" i="3"/>
  <c r="A451" i="3" s="1"/>
  <c r="B1701" i="28" l="1"/>
  <c r="E1700" i="28"/>
  <c r="D1700" i="28"/>
  <c r="C1700" i="28"/>
  <c r="A1700" i="28" s="1"/>
  <c r="E1699" i="25"/>
  <c r="B1701" i="25"/>
  <c r="D1700" i="25"/>
  <c r="C1700" i="25"/>
  <c r="A1700" i="25" s="1"/>
  <c r="D452" i="3"/>
  <c r="B453" i="3"/>
  <c r="E453" i="3" s="1"/>
  <c r="C452" i="3"/>
  <c r="A452" i="3" s="1"/>
  <c r="B1702" i="28" l="1"/>
  <c r="E1701" i="28"/>
  <c r="D1701" i="28"/>
  <c r="C1701" i="28"/>
  <c r="A1701" i="28" s="1"/>
  <c r="E1700" i="25"/>
  <c r="B1702" i="25"/>
  <c r="D1701" i="25"/>
  <c r="C1701" i="25"/>
  <c r="A1701" i="25" s="1"/>
  <c r="D453" i="3"/>
  <c r="B454" i="3"/>
  <c r="E454" i="3" s="1"/>
  <c r="C453" i="3"/>
  <c r="A453" i="3" s="1"/>
  <c r="B1703" i="28" l="1"/>
  <c r="E1702" i="28"/>
  <c r="D1702" i="28"/>
  <c r="C1702" i="28"/>
  <c r="A1702" i="28" s="1"/>
  <c r="E1701" i="25"/>
  <c r="B1703" i="25"/>
  <c r="D1702" i="25"/>
  <c r="C1702" i="25"/>
  <c r="A1702" i="25" s="1"/>
  <c r="D454" i="3"/>
  <c r="B455" i="3"/>
  <c r="E455" i="3" s="1"/>
  <c r="C454" i="3"/>
  <c r="A454" i="3" s="1"/>
  <c r="B1704" i="28" l="1"/>
  <c r="E1703" i="28"/>
  <c r="D1703" i="28"/>
  <c r="C1703" i="28"/>
  <c r="A1703" i="28" s="1"/>
  <c r="E1702" i="25"/>
  <c r="B1704" i="25"/>
  <c r="D1703" i="25"/>
  <c r="C1703" i="25"/>
  <c r="A1703" i="25" s="1"/>
  <c r="D455" i="3"/>
  <c r="B456" i="3"/>
  <c r="E456" i="3" s="1"/>
  <c r="C455" i="3"/>
  <c r="A455" i="3" s="1"/>
  <c r="B1705" i="28" l="1"/>
  <c r="E1704" i="28"/>
  <c r="D1704" i="28"/>
  <c r="C1704" i="28"/>
  <c r="A1704" i="28" s="1"/>
  <c r="E1703" i="25"/>
  <c r="B1705" i="25"/>
  <c r="D1704" i="25"/>
  <c r="C1704" i="25"/>
  <c r="A1704" i="25" s="1"/>
  <c r="D456" i="3"/>
  <c r="B457" i="3"/>
  <c r="E457" i="3" s="1"/>
  <c r="C456" i="3"/>
  <c r="A456" i="3" s="1"/>
  <c r="B1706" i="28" l="1"/>
  <c r="D1705" i="28"/>
  <c r="C1705" i="28"/>
  <c r="A1705" i="28" s="1"/>
  <c r="E1704" i="25"/>
  <c r="B1706" i="25"/>
  <c r="D1705" i="25"/>
  <c r="C1705" i="25"/>
  <c r="A1705" i="25" s="1"/>
  <c r="D457" i="3"/>
  <c r="B458" i="3"/>
  <c r="E458" i="3" s="1"/>
  <c r="C457" i="3"/>
  <c r="A457" i="3" s="1"/>
  <c r="E1705" i="28" l="1"/>
  <c r="B1707" i="28"/>
  <c r="D1706" i="28"/>
  <c r="C1706" i="28"/>
  <c r="A1706" i="28" s="1"/>
  <c r="E1705" i="25"/>
  <c r="B1707" i="25"/>
  <c r="D1706" i="25"/>
  <c r="C1706" i="25"/>
  <c r="A1706" i="25" s="1"/>
  <c r="D458" i="3"/>
  <c r="B459" i="3"/>
  <c r="E459" i="3" s="1"/>
  <c r="C458" i="3"/>
  <c r="A458" i="3" s="1"/>
  <c r="E1706" i="28" l="1"/>
  <c r="B1708" i="28"/>
  <c r="D1707" i="28"/>
  <c r="C1707" i="28"/>
  <c r="A1707" i="28" s="1"/>
  <c r="E1706" i="25"/>
  <c r="B1708" i="25"/>
  <c r="D1707" i="25"/>
  <c r="C1707" i="25"/>
  <c r="A1707" i="25" s="1"/>
  <c r="D459" i="3"/>
  <c r="B460" i="3"/>
  <c r="E460" i="3" s="1"/>
  <c r="C459" i="3"/>
  <c r="A459" i="3" s="1"/>
  <c r="E1707" i="28" l="1"/>
  <c r="B1709" i="28"/>
  <c r="D1708" i="28"/>
  <c r="C1708" i="28"/>
  <c r="A1708" i="28" s="1"/>
  <c r="E1707" i="25"/>
  <c r="B1709" i="25"/>
  <c r="D1708" i="25"/>
  <c r="C1708" i="25"/>
  <c r="A1708" i="25" s="1"/>
  <c r="D460" i="3"/>
  <c r="B461" i="3"/>
  <c r="E461" i="3" s="1"/>
  <c r="C460" i="3"/>
  <c r="A460" i="3" s="1"/>
  <c r="E1708" i="28" l="1"/>
  <c r="B1710" i="28"/>
  <c r="D1709" i="28"/>
  <c r="C1709" i="28"/>
  <c r="A1709" i="28" s="1"/>
  <c r="E1708" i="25"/>
  <c r="B1710" i="25"/>
  <c r="D1709" i="25"/>
  <c r="C1709" i="25"/>
  <c r="A1709" i="25" s="1"/>
  <c r="D461" i="3"/>
  <c r="B462" i="3"/>
  <c r="E462" i="3" s="1"/>
  <c r="C461" i="3"/>
  <c r="A461" i="3" s="1"/>
  <c r="E1709" i="28" l="1"/>
  <c r="B1711" i="28"/>
  <c r="D1710" i="28"/>
  <c r="C1710" i="28"/>
  <c r="A1710" i="28" s="1"/>
  <c r="E1709" i="25"/>
  <c r="B1711" i="25"/>
  <c r="D1710" i="25"/>
  <c r="C1710" i="25"/>
  <c r="A1710" i="25" s="1"/>
  <c r="D462" i="3"/>
  <c r="B463" i="3"/>
  <c r="E463" i="3" s="1"/>
  <c r="C462" i="3"/>
  <c r="A462" i="3" s="1"/>
  <c r="E1710" i="28" l="1"/>
  <c r="B1712" i="28"/>
  <c r="D1711" i="28"/>
  <c r="C1711" i="28"/>
  <c r="A1711" i="28" s="1"/>
  <c r="E1710" i="25"/>
  <c r="B1712" i="25"/>
  <c r="D1711" i="25"/>
  <c r="C1711" i="25"/>
  <c r="A1711" i="25" s="1"/>
  <c r="D463" i="3"/>
  <c r="B464" i="3"/>
  <c r="E464" i="3" s="1"/>
  <c r="C463" i="3"/>
  <c r="A463" i="3" s="1"/>
  <c r="E1711" i="28" l="1"/>
  <c r="B1713" i="28"/>
  <c r="D1712" i="28"/>
  <c r="C1712" i="28"/>
  <c r="A1712" i="28" s="1"/>
  <c r="E1711" i="25"/>
  <c r="B1713" i="25"/>
  <c r="D1712" i="25"/>
  <c r="C1712" i="25"/>
  <c r="A1712" i="25" s="1"/>
  <c r="D464" i="3"/>
  <c r="B465" i="3"/>
  <c r="E465" i="3" s="1"/>
  <c r="C464" i="3"/>
  <c r="A464" i="3" s="1"/>
  <c r="E1712" i="28" l="1"/>
  <c r="B1714" i="28"/>
  <c r="D1713" i="28"/>
  <c r="C1713" i="28"/>
  <c r="A1713" i="28" s="1"/>
  <c r="E1713" i="28" s="1"/>
  <c r="E1712" i="25"/>
  <c r="B1714" i="25"/>
  <c r="D1713" i="25"/>
  <c r="C1713" i="25"/>
  <c r="A1713" i="25" s="1"/>
  <c r="D465" i="3"/>
  <c r="B466" i="3"/>
  <c r="E466" i="3" s="1"/>
  <c r="C465" i="3"/>
  <c r="A465" i="3" s="1"/>
  <c r="B1715" i="28" l="1"/>
  <c r="D1714" i="28"/>
  <c r="C1714" i="28"/>
  <c r="A1714" i="28" s="1"/>
  <c r="E1713" i="25"/>
  <c r="B1715" i="25"/>
  <c r="D1714" i="25"/>
  <c r="C1714" i="25"/>
  <c r="A1714" i="25" s="1"/>
  <c r="D466" i="3"/>
  <c r="B467" i="3"/>
  <c r="E467" i="3" s="1"/>
  <c r="C466" i="3"/>
  <c r="A466" i="3" s="1"/>
  <c r="E1714" i="28" l="1"/>
  <c r="B1716" i="28"/>
  <c r="D1715" i="28"/>
  <c r="C1715" i="28"/>
  <c r="A1715" i="28" s="1"/>
  <c r="E1714" i="25"/>
  <c r="B1716" i="25"/>
  <c r="D1715" i="25"/>
  <c r="C1715" i="25"/>
  <c r="A1715" i="25" s="1"/>
  <c r="D467" i="3"/>
  <c r="B468" i="3"/>
  <c r="E468" i="3" s="1"/>
  <c r="C467" i="3"/>
  <c r="A467" i="3" s="1"/>
  <c r="E1715" i="28" l="1"/>
  <c r="B1717" i="28"/>
  <c r="D1716" i="28"/>
  <c r="C1716" i="28"/>
  <c r="A1716" i="28" s="1"/>
  <c r="E1715" i="25"/>
  <c r="B1717" i="25"/>
  <c r="D1716" i="25"/>
  <c r="C1716" i="25"/>
  <c r="A1716" i="25" s="1"/>
  <c r="D468" i="3"/>
  <c r="B469" i="3"/>
  <c r="E469" i="3" s="1"/>
  <c r="C468" i="3"/>
  <c r="A468" i="3" s="1"/>
  <c r="E1716" i="28" l="1"/>
  <c r="B1718" i="28"/>
  <c r="D1717" i="28"/>
  <c r="C1717" i="28"/>
  <c r="A1717" i="28" s="1"/>
  <c r="E1716" i="25"/>
  <c r="B1718" i="25"/>
  <c r="D1717" i="25"/>
  <c r="C1717" i="25"/>
  <c r="A1717" i="25" s="1"/>
  <c r="D469" i="3"/>
  <c r="B470" i="3"/>
  <c r="E470" i="3" s="1"/>
  <c r="C469" i="3"/>
  <c r="A469" i="3" s="1"/>
  <c r="E1717" i="28" l="1"/>
  <c r="B1719" i="28"/>
  <c r="D1718" i="28"/>
  <c r="C1718" i="28"/>
  <c r="A1718" i="28" s="1"/>
  <c r="E1717" i="25"/>
  <c r="B1719" i="25"/>
  <c r="D1718" i="25"/>
  <c r="C1718" i="25"/>
  <c r="A1718" i="25" s="1"/>
  <c r="E1718" i="25" s="1"/>
  <c r="D470" i="3"/>
  <c r="B471" i="3"/>
  <c r="E471" i="3" s="1"/>
  <c r="C470" i="3"/>
  <c r="A470" i="3" s="1"/>
  <c r="E1718" i="28" l="1"/>
  <c r="B1720" i="28"/>
  <c r="D1719" i="28"/>
  <c r="C1719" i="28"/>
  <c r="A1719" i="28" s="1"/>
  <c r="B1720" i="25"/>
  <c r="D1719" i="25"/>
  <c r="C1719" i="25"/>
  <c r="A1719" i="25" s="1"/>
  <c r="D471" i="3"/>
  <c r="B472" i="3"/>
  <c r="E472" i="3" s="1"/>
  <c r="C471" i="3"/>
  <c r="A471" i="3" s="1"/>
  <c r="E1719" i="28" l="1"/>
  <c r="B1721" i="28"/>
  <c r="D1720" i="28"/>
  <c r="C1720" i="28"/>
  <c r="A1720" i="28" s="1"/>
  <c r="E1719" i="25"/>
  <c r="B1721" i="25"/>
  <c r="D1720" i="25"/>
  <c r="C1720" i="25"/>
  <c r="A1720" i="25" s="1"/>
  <c r="D472" i="3"/>
  <c r="B473" i="3"/>
  <c r="E473" i="3" s="1"/>
  <c r="C472" i="3"/>
  <c r="A472" i="3" s="1"/>
  <c r="E1720" i="28" l="1"/>
  <c r="B1722" i="28"/>
  <c r="D1721" i="28"/>
  <c r="C1721" i="28"/>
  <c r="A1721" i="28" s="1"/>
  <c r="E1720" i="25"/>
  <c r="B1722" i="25"/>
  <c r="D1721" i="25"/>
  <c r="C1721" i="25"/>
  <c r="A1721" i="25" s="1"/>
  <c r="D473" i="3"/>
  <c r="B474" i="3"/>
  <c r="E474" i="3" s="1"/>
  <c r="C473" i="3"/>
  <c r="A473" i="3" s="1"/>
  <c r="E1721" i="28" l="1"/>
  <c r="B1723" i="28"/>
  <c r="D1722" i="28"/>
  <c r="C1722" i="28"/>
  <c r="A1722" i="28" s="1"/>
  <c r="E1721" i="25"/>
  <c r="B1723" i="25"/>
  <c r="D1722" i="25"/>
  <c r="C1722" i="25"/>
  <c r="A1722" i="25" s="1"/>
  <c r="D474" i="3"/>
  <c r="B475" i="3"/>
  <c r="E475" i="3" s="1"/>
  <c r="C474" i="3"/>
  <c r="A474" i="3" s="1"/>
  <c r="E1722" i="28" l="1"/>
  <c r="B1724" i="28"/>
  <c r="D1723" i="28"/>
  <c r="C1723" i="28"/>
  <c r="A1723" i="28" s="1"/>
  <c r="E1723" i="28" s="1"/>
  <c r="E1722" i="25"/>
  <c r="B1724" i="25"/>
  <c r="D1723" i="25"/>
  <c r="C1723" i="25"/>
  <c r="A1723" i="25" s="1"/>
  <c r="D475" i="3"/>
  <c r="B476" i="3"/>
  <c r="E476" i="3" s="1"/>
  <c r="C475" i="3"/>
  <c r="A475" i="3" s="1"/>
  <c r="B1725" i="28" l="1"/>
  <c r="D1724" i="28"/>
  <c r="C1724" i="28"/>
  <c r="A1724" i="28" s="1"/>
  <c r="E1723" i="25"/>
  <c r="B1725" i="25"/>
  <c r="D1724" i="25"/>
  <c r="C1724" i="25"/>
  <c r="A1724" i="25" s="1"/>
  <c r="D476" i="3"/>
  <c r="B477" i="3"/>
  <c r="E477" i="3" s="1"/>
  <c r="C476" i="3"/>
  <c r="A476" i="3" s="1"/>
  <c r="E1724" i="28" l="1"/>
  <c r="B1726" i="28"/>
  <c r="D1725" i="28"/>
  <c r="C1725" i="28"/>
  <c r="A1725" i="28" s="1"/>
  <c r="E1724" i="25"/>
  <c r="B1726" i="25"/>
  <c r="D1725" i="25"/>
  <c r="C1725" i="25"/>
  <c r="A1725" i="25" s="1"/>
  <c r="D477" i="3"/>
  <c r="B478" i="3"/>
  <c r="E478" i="3" s="1"/>
  <c r="C477" i="3"/>
  <c r="A477" i="3" s="1"/>
  <c r="E1725" i="28" l="1"/>
  <c r="B1727" i="28"/>
  <c r="D1726" i="28"/>
  <c r="C1726" i="28"/>
  <c r="A1726" i="28" s="1"/>
  <c r="E1725" i="25"/>
  <c r="B1727" i="25"/>
  <c r="D1726" i="25"/>
  <c r="C1726" i="25"/>
  <c r="A1726" i="25" s="1"/>
  <c r="D478" i="3"/>
  <c r="B479" i="3"/>
  <c r="E479" i="3" s="1"/>
  <c r="C478" i="3"/>
  <c r="A478" i="3" s="1"/>
  <c r="E1726" i="28" l="1"/>
  <c r="B1728" i="28"/>
  <c r="D1727" i="28"/>
  <c r="C1727" i="28"/>
  <c r="A1727" i="28" s="1"/>
  <c r="E1726" i="25"/>
  <c r="B1728" i="25"/>
  <c r="D1727" i="25"/>
  <c r="C1727" i="25"/>
  <c r="A1727" i="25" s="1"/>
  <c r="D479" i="3"/>
  <c r="B480" i="3"/>
  <c r="E480" i="3" s="1"/>
  <c r="C479" i="3"/>
  <c r="A479" i="3" s="1"/>
  <c r="E1727" i="28" l="1"/>
  <c r="B1729" i="28"/>
  <c r="D1728" i="28"/>
  <c r="C1728" i="28"/>
  <c r="A1728" i="28" s="1"/>
  <c r="E1727" i="25"/>
  <c r="B1729" i="25"/>
  <c r="D1728" i="25"/>
  <c r="C1728" i="25"/>
  <c r="A1728" i="25" s="1"/>
  <c r="D480" i="3"/>
  <c r="B481" i="3"/>
  <c r="E481" i="3" s="1"/>
  <c r="C480" i="3"/>
  <c r="A480" i="3" s="1"/>
  <c r="E1728" i="28" l="1"/>
  <c r="B1730" i="28"/>
  <c r="D1729" i="28"/>
  <c r="C1729" i="28"/>
  <c r="A1729" i="28" s="1"/>
  <c r="E1728" i="25"/>
  <c r="B1730" i="25"/>
  <c r="D1729" i="25"/>
  <c r="C1729" i="25"/>
  <c r="A1729" i="25" s="1"/>
  <c r="D481" i="3"/>
  <c r="B482" i="3"/>
  <c r="E482" i="3" s="1"/>
  <c r="C481" i="3"/>
  <c r="A481" i="3" s="1"/>
  <c r="E1729" i="28" l="1"/>
  <c r="B1731" i="28"/>
  <c r="D1730" i="28"/>
  <c r="C1730" i="28"/>
  <c r="A1730" i="28" s="1"/>
  <c r="E1730" i="28" s="1"/>
  <c r="E1729" i="25"/>
  <c r="B1731" i="25"/>
  <c r="D1730" i="25"/>
  <c r="C1730" i="25"/>
  <c r="A1730" i="25" s="1"/>
  <c r="D482" i="3"/>
  <c r="B483" i="3"/>
  <c r="E483" i="3" s="1"/>
  <c r="C482" i="3"/>
  <c r="A482" i="3" s="1"/>
  <c r="B1732" i="28" l="1"/>
  <c r="D1731" i="28"/>
  <c r="C1731" i="28"/>
  <c r="A1731" i="28" s="1"/>
  <c r="E1730" i="25"/>
  <c r="B1732" i="25"/>
  <c r="D1731" i="25"/>
  <c r="C1731" i="25"/>
  <c r="A1731" i="25" s="1"/>
  <c r="D483" i="3"/>
  <c r="B484" i="3"/>
  <c r="E484" i="3" s="1"/>
  <c r="C483" i="3"/>
  <c r="A483" i="3" s="1"/>
  <c r="E1731" i="28" l="1"/>
  <c r="B1733" i="28"/>
  <c r="D1732" i="28"/>
  <c r="C1732" i="28"/>
  <c r="A1732" i="28" s="1"/>
  <c r="E1731" i="25"/>
  <c r="B1733" i="25"/>
  <c r="D1732" i="25"/>
  <c r="C1732" i="25"/>
  <c r="A1732" i="25" s="1"/>
  <c r="D484" i="3"/>
  <c r="B485" i="3"/>
  <c r="E485" i="3" s="1"/>
  <c r="C484" i="3"/>
  <c r="A484" i="3" s="1"/>
  <c r="E1732" i="28" l="1"/>
  <c r="B1734" i="28"/>
  <c r="D1733" i="28"/>
  <c r="C1733" i="28"/>
  <c r="A1733" i="28" s="1"/>
  <c r="E1732" i="25"/>
  <c r="B1734" i="25"/>
  <c r="D1733" i="25"/>
  <c r="C1733" i="25"/>
  <c r="A1733" i="25" s="1"/>
  <c r="D485" i="3"/>
  <c r="B486" i="3"/>
  <c r="E486" i="3" s="1"/>
  <c r="C485" i="3"/>
  <c r="A485" i="3" s="1"/>
  <c r="E1733" i="28" l="1"/>
  <c r="B1735" i="28"/>
  <c r="D1734" i="28"/>
  <c r="C1734" i="28"/>
  <c r="A1734" i="28" s="1"/>
  <c r="E1733" i="25"/>
  <c r="B1735" i="25"/>
  <c r="D1734" i="25"/>
  <c r="C1734" i="25"/>
  <c r="A1734" i="25" s="1"/>
  <c r="D486" i="3"/>
  <c r="B487" i="3"/>
  <c r="E487" i="3" s="1"/>
  <c r="C486" i="3"/>
  <c r="A486" i="3" s="1"/>
  <c r="E1734" i="28" l="1"/>
  <c r="B1736" i="28"/>
  <c r="D1735" i="28"/>
  <c r="C1735" i="28"/>
  <c r="A1735" i="28" s="1"/>
  <c r="E1734" i="25"/>
  <c r="B1736" i="25"/>
  <c r="D1735" i="25"/>
  <c r="C1735" i="25"/>
  <c r="A1735" i="25" s="1"/>
  <c r="D487" i="3"/>
  <c r="B488" i="3"/>
  <c r="E488" i="3" s="1"/>
  <c r="C487" i="3"/>
  <c r="A487" i="3" s="1"/>
  <c r="E1735" i="28" l="1"/>
  <c r="B1737" i="28"/>
  <c r="D1736" i="28"/>
  <c r="C1736" i="28"/>
  <c r="A1736" i="28" s="1"/>
  <c r="E1735" i="25"/>
  <c r="B1737" i="25"/>
  <c r="D1736" i="25"/>
  <c r="C1736" i="25"/>
  <c r="A1736" i="25" s="1"/>
  <c r="D488" i="3"/>
  <c r="B489" i="3"/>
  <c r="E489" i="3" s="1"/>
  <c r="C488" i="3"/>
  <c r="A488" i="3" s="1"/>
  <c r="E1736" i="28" l="1"/>
  <c r="B1738" i="28"/>
  <c r="D1737" i="28"/>
  <c r="C1737" i="28"/>
  <c r="A1737" i="28" s="1"/>
  <c r="E1736" i="25"/>
  <c r="B1738" i="25"/>
  <c r="D1737" i="25"/>
  <c r="C1737" i="25"/>
  <c r="A1737" i="25" s="1"/>
  <c r="D489" i="3"/>
  <c r="B490" i="3"/>
  <c r="E490" i="3" s="1"/>
  <c r="C489" i="3"/>
  <c r="A489" i="3" s="1"/>
  <c r="E1737" i="28" l="1"/>
  <c r="B1739" i="28"/>
  <c r="D1738" i="28"/>
  <c r="C1738" i="28"/>
  <c r="A1738" i="28" s="1"/>
  <c r="E1738" i="28" s="1"/>
  <c r="E1737" i="25"/>
  <c r="B1739" i="25"/>
  <c r="D1738" i="25"/>
  <c r="C1738" i="25"/>
  <c r="A1738" i="25" s="1"/>
  <c r="D490" i="3"/>
  <c r="B491" i="3"/>
  <c r="E491" i="3" s="1"/>
  <c r="C490" i="3"/>
  <c r="A490" i="3" s="1"/>
  <c r="B1740" i="28" l="1"/>
  <c r="D1739" i="28"/>
  <c r="C1739" i="28"/>
  <c r="A1739" i="28" s="1"/>
  <c r="E1738" i="25"/>
  <c r="B1740" i="25"/>
  <c r="D1739" i="25"/>
  <c r="C1739" i="25"/>
  <c r="A1739" i="25" s="1"/>
  <c r="D491" i="3"/>
  <c r="B492" i="3"/>
  <c r="E492" i="3" s="1"/>
  <c r="C491" i="3"/>
  <c r="A491" i="3" s="1"/>
  <c r="E1739" i="28" l="1"/>
  <c r="B1741" i="28"/>
  <c r="D1740" i="28"/>
  <c r="C1740" i="28"/>
  <c r="A1740" i="28" s="1"/>
  <c r="E1739" i="25"/>
  <c r="B1741" i="25"/>
  <c r="D1740" i="25"/>
  <c r="C1740" i="25"/>
  <c r="A1740" i="25" s="1"/>
  <c r="D492" i="3"/>
  <c r="B493" i="3"/>
  <c r="E493" i="3" s="1"/>
  <c r="C492" i="3"/>
  <c r="A492" i="3" s="1"/>
  <c r="E1740" i="28" l="1"/>
  <c r="B1742" i="28"/>
  <c r="D1741" i="28"/>
  <c r="C1741" i="28"/>
  <c r="A1741" i="28" s="1"/>
  <c r="E1740" i="25"/>
  <c r="B1742" i="25"/>
  <c r="D1741" i="25"/>
  <c r="C1741" i="25"/>
  <c r="A1741" i="25" s="1"/>
  <c r="D493" i="3"/>
  <c r="B494" i="3"/>
  <c r="E494" i="3" s="1"/>
  <c r="C493" i="3"/>
  <c r="A493" i="3" s="1"/>
  <c r="E1741" i="28" l="1"/>
  <c r="B1743" i="28"/>
  <c r="D1742" i="28"/>
  <c r="C1742" i="28"/>
  <c r="A1742" i="28" s="1"/>
  <c r="E1741" i="25"/>
  <c r="B1743" i="25"/>
  <c r="D1742" i="25"/>
  <c r="C1742" i="25"/>
  <c r="A1742" i="25" s="1"/>
  <c r="D494" i="3"/>
  <c r="B495" i="3"/>
  <c r="E495" i="3" s="1"/>
  <c r="C494" i="3"/>
  <c r="A494" i="3" s="1"/>
  <c r="E1742" i="28" l="1"/>
  <c r="B1744" i="28"/>
  <c r="D1743" i="28"/>
  <c r="C1743" i="28"/>
  <c r="A1743" i="28" s="1"/>
  <c r="E1743" i="28" s="1"/>
  <c r="E1742" i="25"/>
  <c r="B1744" i="25"/>
  <c r="D1743" i="25"/>
  <c r="C1743" i="25"/>
  <c r="A1743" i="25" s="1"/>
  <c r="D495" i="3"/>
  <c r="B496" i="3"/>
  <c r="E496" i="3" s="1"/>
  <c r="C495" i="3"/>
  <c r="A495" i="3" s="1"/>
  <c r="B1745" i="28" l="1"/>
  <c r="D1744" i="28"/>
  <c r="C1744" i="28"/>
  <c r="A1744" i="28" s="1"/>
  <c r="E1743" i="25"/>
  <c r="B1745" i="25"/>
  <c r="D1744" i="25"/>
  <c r="C1744" i="25"/>
  <c r="A1744" i="25" s="1"/>
  <c r="D496" i="3"/>
  <c r="B497" i="3"/>
  <c r="E497" i="3" s="1"/>
  <c r="C496" i="3"/>
  <c r="A496" i="3" s="1"/>
  <c r="E1744" i="28" l="1"/>
  <c r="B1746" i="28"/>
  <c r="D1745" i="28"/>
  <c r="C1745" i="28"/>
  <c r="A1745" i="28" s="1"/>
  <c r="E1744" i="25"/>
  <c r="B1746" i="25"/>
  <c r="D1745" i="25"/>
  <c r="C1745" i="25"/>
  <c r="A1745" i="25" s="1"/>
  <c r="D497" i="3"/>
  <c r="B498" i="3"/>
  <c r="E498" i="3" s="1"/>
  <c r="C497" i="3"/>
  <c r="A497" i="3" s="1"/>
  <c r="E1745" i="28" l="1"/>
  <c r="B1747" i="28"/>
  <c r="D1746" i="28"/>
  <c r="C1746" i="28"/>
  <c r="A1746" i="28" s="1"/>
  <c r="E1745" i="25"/>
  <c r="B1747" i="25"/>
  <c r="D1746" i="25"/>
  <c r="C1746" i="25"/>
  <c r="A1746" i="25" s="1"/>
  <c r="D498" i="3"/>
  <c r="B499" i="3"/>
  <c r="C498" i="3"/>
  <c r="A498" i="3" s="1"/>
  <c r="E1746" i="28" l="1"/>
  <c r="B1748" i="28"/>
  <c r="D1747" i="28"/>
  <c r="C1747" i="28"/>
  <c r="A1747" i="28" s="1"/>
  <c r="E1747" i="28" s="1"/>
  <c r="E1746" i="25"/>
  <c r="B1748" i="25"/>
  <c r="D1747" i="25"/>
  <c r="C1747" i="25"/>
  <c r="A1747" i="25" s="1"/>
  <c r="D499" i="3"/>
  <c r="B500" i="3"/>
  <c r="C499" i="3"/>
  <c r="A499" i="3" s="1"/>
  <c r="B1749" i="28" l="1"/>
  <c r="D1748" i="28"/>
  <c r="C1748" i="28"/>
  <c r="A1748" i="28" s="1"/>
  <c r="E1747" i="25"/>
  <c r="B1749" i="25"/>
  <c r="D1748" i="25"/>
  <c r="C1748" i="25"/>
  <c r="A1748" i="25" s="1"/>
  <c r="E499" i="3"/>
  <c r="D500" i="3"/>
  <c r="B501" i="3"/>
  <c r="C500" i="3"/>
  <c r="A500" i="3" s="1"/>
  <c r="E1748" i="28" l="1"/>
  <c r="B1750" i="28"/>
  <c r="D1749" i="28"/>
  <c r="C1749" i="28"/>
  <c r="A1749" i="28" s="1"/>
  <c r="E1748" i="25"/>
  <c r="B1750" i="25"/>
  <c r="D1749" i="25"/>
  <c r="C1749" i="25"/>
  <c r="A1749" i="25" s="1"/>
  <c r="E500" i="3"/>
  <c r="D501" i="3"/>
  <c r="B502" i="3"/>
  <c r="C501" i="3"/>
  <c r="A501" i="3" s="1"/>
  <c r="E1749" i="28" l="1"/>
  <c r="B1751" i="28"/>
  <c r="D1750" i="28"/>
  <c r="C1750" i="28"/>
  <c r="A1750" i="28" s="1"/>
  <c r="E1749" i="25"/>
  <c r="B1751" i="25"/>
  <c r="D1750" i="25"/>
  <c r="C1750" i="25"/>
  <c r="A1750" i="25" s="1"/>
  <c r="E501" i="3"/>
  <c r="D502" i="3"/>
  <c r="B503" i="3"/>
  <c r="C502" i="3"/>
  <c r="A502" i="3" s="1"/>
  <c r="E1750" i="28" l="1"/>
  <c r="B1752" i="28"/>
  <c r="D1751" i="28"/>
  <c r="C1751" i="28"/>
  <c r="A1751" i="28" s="1"/>
  <c r="E1750" i="25"/>
  <c r="B1752" i="25"/>
  <c r="D1751" i="25"/>
  <c r="C1751" i="25"/>
  <c r="A1751" i="25" s="1"/>
  <c r="E502" i="3"/>
  <c r="D503" i="3"/>
  <c r="B504" i="3"/>
  <c r="C503" i="3"/>
  <c r="A503" i="3" s="1"/>
  <c r="E1751" i="28" l="1"/>
  <c r="B1753" i="28"/>
  <c r="D1752" i="28"/>
  <c r="C1752" i="28"/>
  <c r="A1752" i="28" s="1"/>
  <c r="E1751" i="25"/>
  <c r="B1753" i="25"/>
  <c r="D1752" i="25"/>
  <c r="C1752" i="25"/>
  <c r="A1752" i="25" s="1"/>
  <c r="E503" i="3"/>
  <c r="D504" i="3"/>
  <c r="B505" i="3"/>
  <c r="C504" i="3"/>
  <c r="A504" i="3" s="1"/>
  <c r="E1752" i="28" l="1"/>
  <c r="B1754" i="28"/>
  <c r="D1753" i="28"/>
  <c r="C1753" i="28"/>
  <c r="A1753" i="28" s="1"/>
  <c r="E1752" i="25"/>
  <c r="B1754" i="25"/>
  <c r="D1753" i="25"/>
  <c r="C1753" i="25"/>
  <c r="A1753" i="25" s="1"/>
  <c r="E504" i="3"/>
  <c r="D505" i="3"/>
  <c r="B506" i="3"/>
  <c r="C505" i="3"/>
  <c r="A505" i="3" s="1"/>
  <c r="E1753" i="28" l="1"/>
  <c r="B1755" i="28"/>
  <c r="D1754" i="28"/>
  <c r="C1754" i="28"/>
  <c r="A1754" i="28" s="1"/>
  <c r="F1753" i="25"/>
  <c r="E1754" i="25" s="1"/>
  <c r="E1753" i="25"/>
  <c r="B1755" i="25"/>
  <c r="D1754" i="25"/>
  <c r="C1754" i="25"/>
  <c r="A1754" i="25" s="1"/>
  <c r="E505" i="3"/>
  <c r="D506" i="3"/>
  <c r="B507" i="3"/>
  <c r="C506" i="3"/>
  <c r="A506" i="3" s="1"/>
  <c r="E1754" i="28" l="1"/>
  <c r="B1756" i="28"/>
  <c r="D1755" i="28"/>
  <c r="C1755" i="28"/>
  <c r="A1755" i="28" s="1"/>
  <c r="B1756" i="25"/>
  <c r="E1755" i="25"/>
  <c r="D1755" i="25"/>
  <c r="C1755" i="25"/>
  <c r="A1755" i="25" s="1"/>
  <c r="E506" i="3"/>
  <c r="D507" i="3"/>
  <c r="B508" i="3"/>
  <c r="C507" i="3"/>
  <c r="A507" i="3" s="1"/>
  <c r="E1755" i="28" l="1"/>
  <c r="B1757" i="28"/>
  <c r="D1756" i="28"/>
  <c r="C1756" i="28"/>
  <c r="A1756" i="28" s="1"/>
  <c r="B1757" i="25"/>
  <c r="D1756" i="25"/>
  <c r="C1756" i="25"/>
  <c r="A1756" i="25" s="1"/>
  <c r="E507" i="3"/>
  <c r="D508" i="3"/>
  <c r="B509" i="3"/>
  <c r="C508" i="3"/>
  <c r="A508" i="3" s="1"/>
  <c r="E1756" i="28" l="1"/>
  <c r="B1758" i="28"/>
  <c r="D1757" i="28"/>
  <c r="C1757" i="28"/>
  <c r="A1757" i="28" s="1"/>
  <c r="E1756" i="25"/>
  <c r="B1758" i="25"/>
  <c r="D1757" i="25"/>
  <c r="C1757" i="25"/>
  <c r="A1757" i="25" s="1"/>
  <c r="E508" i="3"/>
  <c r="D509" i="3"/>
  <c r="B510" i="3"/>
  <c r="C509" i="3"/>
  <c r="A509" i="3" s="1"/>
  <c r="E1757" i="28" l="1"/>
  <c r="B1759" i="28"/>
  <c r="D1758" i="28"/>
  <c r="C1758" i="28"/>
  <c r="A1758" i="28" s="1"/>
  <c r="E1758" i="28" s="1"/>
  <c r="E1757" i="25"/>
  <c r="B1759" i="25"/>
  <c r="D1758" i="25"/>
  <c r="C1758" i="25"/>
  <c r="A1758" i="25" s="1"/>
  <c r="E509" i="3"/>
  <c r="D510" i="3"/>
  <c r="B511" i="3"/>
  <c r="C510" i="3"/>
  <c r="A510" i="3" s="1"/>
  <c r="B1760" i="28" l="1"/>
  <c r="D1759" i="28"/>
  <c r="C1759" i="28"/>
  <c r="A1759" i="28" s="1"/>
  <c r="E1758" i="25"/>
  <c r="B1760" i="25"/>
  <c r="D1759" i="25"/>
  <c r="C1759" i="25"/>
  <c r="A1759" i="25" s="1"/>
  <c r="E1759" i="25" s="1"/>
  <c r="E510" i="3"/>
  <c r="D511" i="3"/>
  <c r="B512" i="3"/>
  <c r="C511" i="3"/>
  <c r="A511" i="3" s="1"/>
  <c r="E1759" i="28" l="1"/>
  <c r="B1761" i="28"/>
  <c r="D1760" i="28"/>
  <c r="C1760" i="28"/>
  <c r="A1760" i="28" s="1"/>
  <c r="B1761" i="25"/>
  <c r="D1760" i="25"/>
  <c r="C1760" i="25"/>
  <c r="A1760" i="25" s="1"/>
  <c r="E511" i="3"/>
  <c r="D512" i="3"/>
  <c r="B513" i="3"/>
  <c r="C512" i="3"/>
  <c r="A512" i="3" s="1"/>
  <c r="E1760" i="28" l="1"/>
  <c r="B1762" i="28"/>
  <c r="D1761" i="28"/>
  <c r="C1761" i="28"/>
  <c r="A1761" i="28" s="1"/>
  <c r="E1760" i="25"/>
  <c r="B1762" i="25"/>
  <c r="D1761" i="25"/>
  <c r="C1761" i="25"/>
  <c r="A1761" i="25" s="1"/>
  <c r="E512" i="3"/>
  <c r="D513" i="3"/>
  <c r="B514" i="3"/>
  <c r="C513" i="3"/>
  <c r="A513" i="3" s="1"/>
  <c r="E1761" i="28" l="1"/>
  <c r="B1763" i="28"/>
  <c r="D1762" i="28"/>
  <c r="C1762" i="28"/>
  <c r="A1762" i="28" s="1"/>
  <c r="E1761" i="25"/>
  <c r="B1763" i="25"/>
  <c r="D1762" i="25"/>
  <c r="C1762" i="25"/>
  <c r="A1762" i="25" s="1"/>
  <c r="E513" i="3"/>
  <c r="D514" i="3"/>
  <c r="B515" i="3"/>
  <c r="C514" i="3"/>
  <c r="A514" i="3" s="1"/>
  <c r="E1762" i="28" l="1"/>
  <c r="B1764" i="28"/>
  <c r="D1763" i="28"/>
  <c r="C1763" i="28"/>
  <c r="A1763" i="28" s="1"/>
  <c r="E1762" i="25"/>
  <c r="B1764" i="25"/>
  <c r="D1763" i="25"/>
  <c r="C1763" i="25"/>
  <c r="A1763" i="25" s="1"/>
  <c r="E514" i="3"/>
  <c r="D515" i="3"/>
  <c r="B516" i="3"/>
  <c r="C515" i="3"/>
  <c r="A515" i="3" s="1"/>
  <c r="E1763" i="28" l="1"/>
  <c r="B1765" i="28"/>
  <c r="D1764" i="28"/>
  <c r="C1764" i="28"/>
  <c r="A1764" i="28" s="1"/>
  <c r="E1763" i="25"/>
  <c r="B1765" i="25"/>
  <c r="D1764" i="25"/>
  <c r="C1764" i="25"/>
  <c r="A1764" i="25" s="1"/>
  <c r="E515" i="3"/>
  <c r="D516" i="3"/>
  <c r="B517" i="3"/>
  <c r="C516" i="3"/>
  <c r="A516" i="3" s="1"/>
  <c r="E1764" i="28" l="1"/>
  <c r="B1766" i="28"/>
  <c r="D1765" i="28"/>
  <c r="C1765" i="28"/>
  <c r="A1765" i="28" s="1"/>
  <c r="E1764" i="25"/>
  <c r="B1766" i="25"/>
  <c r="D1765" i="25"/>
  <c r="C1765" i="25"/>
  <c r="A1765" i="25" s="1"/>
  <c r="E516" i="3"/>
  <c r="D517" i="3"/>
  <c r="B518" i="3"/>
  <c r="C517" i="3"/>
  <c r="A517" i="3" s="1"/>
  <c r="E1765" i="28" l="1"/>
  <c r="B1767" i="28"/>
  <c r="D1766" i="28"/>
  <c r="C1766" i="28"/>
  <c r="A1766" i="28" s="1"/>
  <c r="E1766" i="28" s="1"/>
  <c r="E1765" i="25"/>
  <c r="B1767" i="25"/>
  <c r="D1766" i="25"/>
  <c r="C1766" i="25"/>
  <c r="A1766" i="25" s="1"/>
  <c r="E517" i="3"/>
  <c r="D518" i="3"/>
  <c r="B519" i="3"/>
  <c r="C518" i="3"/>
  <c r="A518" i="3" s="1"/>
  <c r="B1768" i="28" l="1"/>
  <c r="D1767" i="28"/>
  <c r="C1767" i="28"/>
  <c r="A1767" i="28" s="1"/>
  <c r="E1766" i="25"/>
  <c r="B1768" i="25"/>
  <c r="D1767" i="25"/>
  <c r="C1767" i="25"/>
  <c r="A1767" i="25" s="1"/>
  <c r="E518" i="3"/>
  <c r="D519" i="3"/>
  <c r="B520" i="3"/>
  <c r="C519" i="3"/>
  <c r="A519" i="3" s="1"/>
  <c r="E1767" i="28" l="1"/>
  <c r="B1769" i="28"/>
  <c r="D1768" i="28"/>
  <c r="C1768" i="28"/>
  <c r="A1768" i="28" s="1"/>
  <c r="E1767" i="25"/>
  <c r="B1769" i="25"/>
  <c r="D1768" i="25"/>
  <c r="C1768" i="25"/>
  <c r="A1768" i="25" s="1"/>
  <c r="E519" i="3"/>
  <c r="D520" i="3"/>
  <c r="B521" i="3"/>
  <c r="C520" i="3"/>
  <c r="A520" i="3" s="1"/>
  <c r="E1768" i="28" l="1"/>
  <c r="B1770" i="28"/>
  <c r="D1769" i="28"/>
  <c r="C1769" i="28"/>
  <c r="A1769" i="28" s="1"/>
  <c r="E1768" i="25"/>
  <c r="B1770" i="25"/>
  <c r="D1769" i="25"/>
  <c r="C1769" i="25"/>
  <c r="A1769" i="25" s="1"/>
  <c r="E520" i="3"/>
  <c r="D521" i="3"/>
  <c r="B522" i="3"/>
  <c r="C521" i="3"/>
  <c r="A521" i="3" s="1"/>
  <c r="E1769" i="28" l="1"/>
  <c r="B1771" i="28"/>
  <c r="D1770" i="28"/>
  <c r="C1770" i="28"/>
  <c r="A1770" i="28" s="1"/>
  <c r="E1769" i="25"/>
  <c r="B1771" i="25"/>
  <c r="D1770" i="25"/>
  <c r="C1770" i="25"/>
  <c r="A1770" i="25" s="1"/>
  <c r="E521" i="3"/>
  <c r="D522" i="3"/>
  <c r="B523" i="3"/>
  <c r="C522" i="3"/>
  <c r="A522" i="3" s="1"/>
  <c r="E1770" i="28" l="1"/>
  <c r="B1772" i="28"/>
  <c r="D1771" i="28"/>
  <c r="C1771" i="28"/>
  <c r="A1771" i="28" s="1"/>
  <c r="E1770" i="25"/>
  <c r="B1772" i="25"/>
  <c r="D1771" i="25"/>
  <c r="C1771" i="25"/>
  <c r="A1771" i="25" s="1"/>
  <c r="E522" i="3"/>
  <c r="D523" i="3"/>
  <c r="B524" i="3"/>
  <c r="C523" i="3"/>
  <c r="A523" i="3" s="1"/>
  <c r="E1771" i="28" l="1"/>
  <c r="B1773" i="28"/>
  <c r="D1772" i="28"/>
  <c r="C1772" i="28"/>
  <c r="A1772" i="28" s="1"/>
  <c r="E1771" i="25"/>
  <c r="B1773" i="25"/>
  <c r="D1772" i="25"/>
  <c r="C1772" i="25"/>
  <c r="A1772" i="25" s="1"/>
  <c r="E523" i="3"/>
  <c r="D524" i="3"/>
  <c r="B525" i="3"/>
  <c r="C524" i="3"/>
  <c r="A524" i="3" s="1"/>
  <c r="E1772" i="28" l="1"/>
  <c r="B1774" i="28"/>
  <c r="D1773" i="28"/>
  <c r="C1773" i="28"/>
  <c r="A1773" i="28" s="1"/>
  <c r="E1772" i="25"/>
  <c r="B1774" i="25"/>
  <c r="D1773" i="25"/>
  <c r="C1773" i="25"/>
  <c r="A1773" i="25" s="1"/>
  <c r="E524" i="3"/>
  <c r="D525" i="3"/>
  <c r="B526" i="3"/>
  <c r="C525" i="3"/>
  <c r="A525" i="3" s="1"/>
  <c r="E1773" i="28" l="1"/>
  <c r="B1775" i="28"/>
  <c r="D1774" i="28"/>
  <c r="C1774" i="28"/>
  <c r="A1774" i="28" s="1"/>
  <c r="E1774" i="28" s="1"/>
  <c r="E1773" i="25"/>
  <c r="B1775" i="25"/>
  <c r="D1774" i="25"/>
  <c r="C1774" i="25"/>
  <c r="A1774" i="25" s="1"/>
  <c r="E525" i="3"/>
  <c r="D526" i="3"/>
  <c r="B527" i="3"/>
  <c r="C526" i="3"/>
  <c r="A526" i="3" s="1"/>
  <c r="B1776" i="28" l="1"/>
  <c r="D1775" i="28"/>
  <c r="C1775" i="28"/>
  <c r="A1775" i="28" s="1"/>
  <c r="E1775" i="28" s="1"/>
  <c r="E1774" i="25"/>
  <c r="B1776" i="25"/>
  <c r="D1775" i="25"/>
  <c r="C1775" i="25"/>
  <c r="A1775" i="25" s="1"/>
  <c r="E526" i="3"/>
  <c r="D527" i="3"/>
  <c r="B528" i="3"/>
  <c r="C527" i="3"/>
  <c r="A527" i="3" s="1"/>
  <c r="B1777" i="28" l="1"/>
  <c r="D1776" i="28"/>
  <c r="C1776" i="28"/>
  <c r="A1776" i="28" s="1"/>
  <c r="E1775" i="25"/>
  <c r="B1777" i="25"/>
  <c r="D1776" i="25"/>
  <c r="C1776" i="25"/>
  <c r="A1776" i="25" s="1"/>
  <c r="E527" i="3"/>
  <c r="D528" i="3"/>
  <c r="B529" i="3"/>
  <c r="C528" i="3"/>
  <c r="A528" i="3" s="1"/>
  <c r="E1776" i="28" l="1"/>
  <c r="B1778" i="28"/>
  <c r="D1777" i="28"/>
  <c r="C1777" i="28"/>
  <c r="A1777" i="28" s="1"/>
  <c r="E1776" i="25"/>
  <c r="B1778" i="25"/>
  <c r="D1777" i="25"/>
  <c r="C1777" i="25"/>
  <c r="A1777" i="25" s="1"/>
  <c r="E528" i="3"/>
  <c r="D529" i="3"/>
  <c r="B530" i="3"/>
  <c r="C529" i="3"/>
  <c r="A529" i="3" s="1"/>
  <c r="E1777" i="28" l="1"/>
  <c r="B1779" i="28"/>
  <c r="D1778" i="28"/>
  <c r="C1778" i="28"/>
  <c r="A1778" i="28" s="1"/>
  <c r="E1778" i="28" s="1"/>
  <c r="E1777" i="25"/>
  <c r="B1779" i="25"/>
  <c r="D1778" i="25"/>
  <c r="C1778" i="25"/>
  <c r="A1778" i="25" s="1"/>
  <c r="E529" i="3"/>
  <c r="D530" i="3"/>
  <c r="B531" i="3"/>
  <c r="C530" i="3"/>
  <c r="A530" i="3" s="1"/>
  <c r="B1780" i="28" l="1"/>
  <c r="D1779" i="28"/>
  <c r="C1779" i="28"/>
  <c r="A1779" i="28" s="1"/>
  <c r="E1778" i="25"/>
  <c r="B1780" i="25"/>
  <c r="D1779" i="25"/>
  <c r="C1779" i="25"/>
  <c r="A1779" i="25" s="1"/>
  <c r="E1779" i="25" s="1"/>
  <c r="E530" i="3"/>
  <c r="D531" i="3"/>
  <c r="B532" i="3"/>
  <c r="C531" i="3"/>
  <c r="A531" i="3" s="1"/>
  <c r="E1779" i="28" l="1"/>
  <c r="B1781" i="28"/>
  <c r="D1780" i="28"/>
  <c r="C1780" i="28"/>
  <c r="A1780" i="28" s="1"/>
  <c r="B1781" i="25"/>
  <c r="D1780" i="25"/>
  <c r="C1780" i="25"/>
  <c r="A1780" i="25" s="1"/>
  <c r="E531" i="3"/>
  <c r="D532" i="3"/>
  <c r="B533" i="3"/>
  <c r="C532" i="3"/>
  <c r="A532" i="3" s="1"/>
  <c r="E1780" i="28" l="1"/>
  <c r="B1782" i="28"/>
  <c r="D1781" i="28"/>
  <c r="C1781" i="28"/>
  <c r="A1781" i="28" s="1"/>
  <c r="E1780" i="25"/>
  <c r="B1782" i="25"/>
  <c r="D1781" i="25"/>
  <c r="C1781" i="25"/>
  <c r="A1781" i="25" s="1"/>
  <c r="E532" i="3"/>
  <c r="D533" i="3"/>
  <c r="B534" i="3"/>
  <c r="C533" i="3"/>
  <c r="A533" i="3" s="1"/>
  <c r="E1781" i="28" l="1"/>
  <c r="B1783" i="28"/>
  <c r="D1782" i="28"/>
  <c r="C1782" i="28"/>
  <c r="A1782" i="28" s="1"/>
  <c r="E1781" i="25"/>
  <c r="B1783" i="25"/>
  <c r="D1782" i="25"/>
  <c r="C1782" i="25"/>
  <c r="A1782" i="25" s="1"/>
  <c r="E533" i="3"/>
  <c r="D534" i="3"/>
  <c r="B535" i="3"/>
  <c r="C534" i="3"/>
  <c r="A534" i="3" s="1"/>
  <c r="E1782" i="28" l="1"/>
  <c r="B1784" i="28"/>
  <c r="D1783" i="28"/>
  <c r="C1783" i="28"/>
  <c r="A1783" i="28" s="1"/>
  <c r="E1783" i="28" s="1"/>
  <c r="E1782" i="25"/>
  <c r="B1784" i="25"/>
  <c r="D1783" i="25"/>
  <c r="C1783" i="25"/>
  <c r="A1783" i="25" s="1"/>
  <c r="E534" i="3"/>
  <c r="D535" i="3"/>
  <c r="B536" i="3"/>
  <c r="C535" i="3"/>
  <c r="A535" i="3" s="1"/>
  <c r="B1785" i="28" l="1"/>
  <c r="C1784" i="28"/>
  <c r="A1784" i="28" s="1"/>
  <c r="D1784" i="28"/>
  <c r="E1783" i="25"/>
  <c r="B1785" i="25"/>
  <c r="D1784" i="25"/>
  <c r="C1784" i="25"/>
  <c r="A1784" i="25" s="1"/>
  <c r="E535" i="3"/>
  <c r="D536" i="3"/>
  <c r="B537" i="3"/>
  <c r="C536" i="3"/>
  <c r="A536" i="3" s="1"/>
  <c r="E1784" i="28" l="1"/>
  <c r="B1786" i="28"/>
  <c r="D1785" i="28"/>
  <c r="C1785" i="28"/>
  <c r="A1785" i="28" s="1"/>
  <c r="E1784" i="25"/>
  <c r="B1786" i="25"/>
  <c r="D1785" i="25"/>
  <c r="C1785" i="25"/>
  <c r="A1785" i="25" s="1"/>
  <c r="E536" i="3"/>
  <c r="D537" i="3"/>
  <c r="B538" i="3"/>
  <c r="C537" i="3"/>
  <c r="A537" i="3" s="1"/>
  <c r="E1785" i="28" l="1"/>
  <c r="B1787" i="28"/>
  <c r="D1786" i="28"/>
  <c r="C1786" i="28"/>
  <c r="A1786" i="28" s="1"/>
  <c r="E1785" i="25"/>
  <c r="B1787" i="25"/>
  <c r="D1786" i="25"/>
  <c r="C1786" i="25"/>
  <c r="A1786" i="25" s="1"/>
  <c r="E537" i="3"/>
  <c r="D538" i="3"/>
  <c r="B539" i="3"/>
  <c r="C538" i="3"/>
  <c r="A538" i="3" s="1"/>
  <c r="E1786" i="28" l="1"/>
  <c r="B1788" i="28"/>
  <c r="D1787" i="28"/>
  <c r="C1787" i="28"/>
  <c r="A1787" i="28" s="1"/>
  <c r="E1786" i="25"/>
  <c r="B1788" i="25"/>
  <c r="D1787" i="25"/>
  <c r="C1787" i="25"/>
  <c r="A1787" i="25" s="1"/>
  <c r="E538" i="3"/>
  <c r="D539" i="3"/>
  <c r="B540" i="3"/>
  <c r="C539" i="3"/>
  <c r="A539" i="3" s="1"/>
  <c r="E1787" i="28" l="1"/>
  <c r="B1789" i="28"/>
  <c r="D1788" i="28"/>
  <c r="C1788" i="28"/>
  <c r="A1788" i="28" s="1"/>
  <c r="E1787" i="25"/>
  <c r="B1789" i="25"/>
  <c r="D1788" i="25"/>
  <c r="C1788" i="25"/>
  <c r="A1788" i="25" s="1"/>
  <c r="E539" i="3"/>
  <c r="D540" i="3"/>
  <c r="B541" i="3"/>
  <c r="C540" i="3"/>
  <c r="A540" i="3" s="1"/>
  <c r="E1788" i="28" l="1"/>
  <c r="B1790" i="28"/>
  <c r="D1789" i="28"/>
  <c r="C1789" i="28"/>
  <c r="A1789" i="28" s="1"/>
  <c r="E1789" i="28" s="1"/>
  <c r="E1788" i="25"/>
  <c r="B1790" i="25"/>
  <c r="D1789" i="25"/>
  <c r="C1789" i="25"/>
  <c r="A1789" i="25" s="1"/>
  <c r="E540" i="3"/>
  <c r="D541" i="3"/>
  <c r="B542" i="3"/>
  <c r="C541" i="3"/>
  <c r="A541" i="3" s="1"/>
  <c r="B1791" i="28" l="1"/>
  <c r="D1790" i="28"/>
  <c r="C1790" i="28"/>
  <c r="A1790" i="28" s="1"/>
  <c r="E1789" i="25"/>
  <c r="B1791" i="25"/>
  <c r="D1790" i="25"/>
  <c r="C1790" i="25"/>
  <c r="A1790" i="25" s="1"/>
  <c r="E541" i="3"/>
  <c r="D542" i="3"/>
  <c r="B543" i="3"/>
  <c r="C542" i="3"/>
  <c r="A542" i="3" s="1"/>
  <c r="E1790" i="28" l="1"/>
  <c r="B1792" i="28"/>
  <c r="D1791" i="28"/>
  <c r="C1791" i="28"/>
  <c r="A1791" i="28" s="1"/>
  <c r="E1790" i="25"/>
  <c r="B1792" i="25"/>
  <c r="D1791" i="25"/>
  <c r="C1791" i="25"/>
  <c r="A1791" i="25" s="1"/>
  <c r="E542" i="3"/>
  <c r="D543" i="3"/>
  <c r="B544" i="3"/>
  <c r="C543" i="3"/>
  <c r="A543" i="3" s="1"/>
  <c r="E1791" i="28" l="1"/>
  <c r="B1793" i="28"/>
  <c r="D1792" i="28"/>
  <c r="C1792" i="28"/>
  <c r="A1792" i="28" s="1"/>
  <c r="E1791" i="25"/>
  <c r="B1793" i="25"/>
  <c r="D1792" i="25"/>
  <c r="C1792" i="25"/>
  <c r="A1792" i="25" s="1"/>
  <c r="E543" i="3"/>
  <c r="D544" i="3"/>
  <c r="B545" i="3"/>
  <c r="C544" i="3"/>
  <c r="A544" i="3" s="1"/>
  <c r="E1792" i="28" l="1"/>
  <c r="B1794" i="28"/>
  <c r="D1793" i="28"/>
  <c r="C1793" i="28"/>
  <c r="A1793" i="28" s="1"/>
  <c r="E1792" i="25"/>
  <c r="B1794" i="25"/>
  <c r="D1793" i="25"/>
  <c r="C1793" i="25"/>
  <c r="A1793" i="25" s="1"/>
  <c r="E544" i="3"/>
  <c r="D545" i="3"/>
  <c r="B546" i="3"/>
  <c r="C545" i="3"/>
  <c r="A545" i="3" s="1"/>
  <c r="E1793" i="28" l="1"/>
  <c r="B1795" i="28"/>
  <c r="D1794" i="28"/>
  <c r="C1794" i="28"/>
  <c r="A1794" i="28" s="1"/>
  <c r="E1793" i="25"/>
  <c r="B1795" i="25"/>
  <c r="D1794" i="25"/>
  <c r="C1794" i="25"/>
  <c r="A1794" i="25" s="1"/>
  <c r="E545" i="3"/>
  <c r="D546" i="3"/>
  <c r="B547" i="3"/>
  <c r="C546" i="3"/>
  <c r="A546" i="3" s="1"/>
  <c r="E1794" i="28" l="1"/>
  <c r="B1796" i="28"/>
  <c r="D1795" i="28"/>
  <c r="C1795" i="28"/>
  <c r="A1795" i="28" s="1"/>
  <c r="E1794" i="25"/>
  <c r="B1796" i="25"/>
  <c r="D1795" i="25"/>
  <c r="C1795" i="25"/>
  <c r="A1795" i="25" s="1"/>
  <c r="E546" i="3"/>
  <c r="D547" i="3"/>
  <c r="B548" i="3"/>
  <c r="C547" i="3"/>
  <c r="A547" i="3" s="1"/>
  <c r="E1795" i="28" l="1"/>
  <c r="B1797" i="28"/>
  <c r="D1796" i="28"/>
  <c r="C1796" i="28"/>
  <c r="A1796" i="28" s="1"/>
  <c r="E1795" i="25"/>
  <c r="B1797" i="25"/>
  <c r="D1796" i="25"/>
  <c r="C1796" i="25"/>
  <c r="A1796" i="25" s="1"/>
  <c r="E1796" i="25" s="1"/>
  <c r="E547" i="3"/>
  <c r="D548" i="3"/>
  <c r="B549" i="3"/>
  <c r="C548" i="3"/>
  <c r="A548" i="3" s="1"/>
  <c r="E1796" i="28" l="1"/>
  <c r="B1798" i="28"/>
  <c r="D1797" i="28"/>
  <c r="C1797" i="28"/>
  <c r="A1797" i="28" s="1"/>
  <c r="B1798" i="25"/>
  <c r="D1797" i="25"/>
  <c r="C1797" i="25"/>
  <c r="A1797" i="25" s="1"/>
  <c r="E548" i="3"/>
  <c r="D549" i="3"/>
  <c r="B550" i="3"/>
  <c r="C549" i="3"/>
  <c r="A549" i="3" s="1"/>
  <c r="E1797" i="28" l="1"/>
  <c r="B1799" i="28"/>
  <c r="D1798" i="28"/>
  <c r="C1798" i="28"/>
  <c r="A1798" i="28" s="1"/>
  <c r="E1797" i="25"/>
  <c r="B1799" i="25"/>
  <c r="D1798" i="25"/>
  <c r="C1798" i="25"/>
  <c r="A1798" i="25" s="1"/>
  <c r="E549" i="3"/>
  <c r="D550" i="3"/>
  <c r="B551" i="3"/>
  <c r="C550" i="3"/>
  <c r="A550" i="3" s="1"/>
  <c r="E1798" i="28" l="1"/>
  <c r="B1800" i="28"/>
  <c r="D1799" i="28"/>
  <c r="C1799" i="28"/>
  <c r="A1799" i="28" s="1"/>
  <c r="E1798" i="25"/>
  <c r="B1800" i="25"/>
  <c r="D1799" i="25"/>
  <c r="C1799" i="25"/>
  <c r="A1799" i="25" s="1"/>
  <c r="E1799" i="25" s="1"/>
  <c r="E550" i="3"/>
  <c r="D551" i="3"/>
  <c r="B552" i="3"/>
  <c r="C551" i="3"/>
  <c r="A551" i="3" s="1"/>
  <c r="E1799" i="28" l="1"/>
  <c r="B1801" i="28"/>
  <c r="C1800" i="28"/>
  <c r="A1800" i="28" s="1"/>
  <c r="D1800" i="28"/>
  <c r="B1801" i="25"/>
  <c r="D1800" i="25"/>
  <c r="C1800" i="25"/>
  <c r="A1800" i="25" s="1"/>
  <c r="E551" i="3"/>
  <c r="D552" i="3"/>
  <c r="B553" i="3"/>
  <c r="C552" i="3"/>
  <c r="A552" i="3" s="1"/>
  <c r="E1800" i="28" l="1"/>
  <c r="B1802" i="28"/>
  <c r="D1801" i="28"/>
  <c r="C1801" i="28"/>
  <c r="A1801" i="28" s="1"/>
  <c r="E1800" i="25"/>
  <c r="B1802" i="25"/>
  <c r="D1801" i="25"/>
  <c r="C1801" i="25"/>
  <c r="A1801" i="25" s="1"/>
  <c r="E552" i="3"/>
  <c r="D553" i="3"/>
  <c r="B554" i="3"/>
  <c r="C553" i="3"/>
  <c r="A553" i="3" s="1"/>
  <c r="E1801" i="28" l="1"/>
  <c r="B1803" i="28"/>
  <c r="D1802" i="28"/>
  <c r="C1802" i="28"/>
  <c r="A1802" i="28" s="1"/>
  <c r="E1801" i="25"/>
  <c r="B1803" i="25"/>
  <c r="D1802" i="25"/>
  <c r="C1802" i="25"/>
  <c r="A1802" i="25" s="1"/>
  <c r="E1802" i="25" s="1"/>
  <c r="E553" i="3"/>
  <c r="D554" i="3"/>
  <c r="B555" i="3"/>
  <c r="C554" i="3"/>
  <c r="A554" i="3" s="1"/>
  <c r="E1802" i="28" l="1"/>
  <c r="B1804" i="28"/>
  <c r="D1803" i="28"/>
  <c r="C1803" i="28"/>
  <c r="A1803" i="28" s="1"/>
  <c r="B1804" i="25"/>
  <c r="D1803" i="25"/>
  <c r="C1803" i="25"/>
  <c r="A1803" i="25" s="1"/>
  <c r="E554" i="3"/>
  <c r="D555" i="3"/>
  <c r="B556" i="3"/>
  <c r="C555" i="3"/>
  <c r="A555" i="3" s="1"/>
  <c r="E1803" i="28" l="1"/>
  <c r="B1805" i="28"/>
  <c r="D1804" i="28"/>
  <c r="C1804" i="28"/>
  <c r="A1804" i="28" s="1"/>
  <c r="E1803" i="25"/>
  <c r="B1805" i="25"/>
  <c r="D1804" i="25"/>
  <c r="C1804" i="25"/>
  <c r="A1804" i="25" s="1"/>
  <c r="E555" i="3"/>
  <c r="D556" i="3"/>
  <c r="B557" i="3"/>
  <c r="C556" i="3"/>
  <c r="A556" i="3" s="1"/>
  <c r="E1804" i="28" l="1"/>
  <c r="B1806" i="28"/>
  <c r="D1805" i="28"/>
  <c r="C1805" i="28"/>
  <c r="A1805" i="28" s="1"/>
  <c r="E1805" i="28" s="1"/>
  <c r="E1804" i="25"/>
  <c r="B1806" i="25"/>
  <c r="D1805" i="25"/>
  <c r="C1805" i="25"/>
  <c r="A1805" i="25" s="1"/>
  <c r="E556" i="3"/>
  <c r="D557" i="3"/>
  <c r="B558" i="3"/>
  <c r="C557" i="3"/>
  <c r="A557" i="3" s="1"/>
  <c r="B1807" i="28" l="1"/>
  <c r="D1806" i="28"/>
  <c r="C1806" i="28"/>
  <c r="A1806" i="28" s="1"/>
  <c r="E1805" i="25"/>
  <c r="B1807" i="25"/>
  <c r="D1806" i="25"/>
  <c r="C1806" i="25"/>
  <c r="A1806" i="25" s="1"/>
  <c r="E557" i="3"/>
  <c r="D558" i="3"/>
  <c r="B559" i="3"/>
  <c r="C558" i="3"/>
  <c r="A558" i="3" s="1"/>
  <c r="E1806" i="28" l="1"/>
  <c r="B1808" i="28"/>
  <c r="D1807" i="28"/>
  <c r="C1807" i="28"/>
  <c r="A1807" i="28" s="1"/>
  <c r="E1806" i="25"/>
  <c r="B1808" i="25"/>
  <c r="D1807" i="25"/>
  <c r="C1807" i="25"/>
  <c r="A1807" i="25" s="1"/>
  <c r="E558" i="3"/>
  <c r="D559" i="3"/>
  <c r="B560" i="3"/>
  <c r="C559" i="3"/>
  <c r="A559" i="3" s="1"/>
  <c r="E1807" i="28" l="1"/>
  <c r="B1809" i="28"/>
  <c r="D1808" i="28"/>
  <c r="C1808" i="28"/>
  <c r="A1808" i="28" s="1"/>
  <c r="E1807" i="25"/>
  <c r="B1809" i="25"/>
  <c r="D1808" i="25"/>
  <c r="C1808" i="25"/>
  <c r="A1808" i="25" s="1"/>
  <c r="E559" i="3"/>
  <c r="D560" i="3"/>
  <c r="B561" i="3"/>
  <c r="C560" i="3"/>
  <c r="A560" i="3" s="1"/>
  <c r="E1808" i="28" l="1"/>
  <c r="B1810" i="28"/>
  <c r="D1809" i="28"/>
  <c r="C1809" i="28"/>
  <c r="A1809" i="28" s="1"/>
  <c r="E1809" i="28" s="1"/>
  <c r="E1808" i="25"/>
  <c r="B1810" i="25"/>
  <c r="D1809" i="25"/>
  <c r="C1809" i="25"/>
  <c r="A1809" i="25" s="1"/>
  <c r="E560" i="3"/>
  <c r="D561" i="3"/>
  <c r="B562" i="3"/>
  <c r="C561" i="3"/>
  <c r="A561" i="3" s="1"/>
  <c r="B1811" i="28" l="1"/>
  <c r="D1810" i="28"/>
  <c r="C1810" i="28"/>
  <c r="A1810" i="28" s="1"/>
  <c r="E1809" i="25"/>
  <c r="B1811" i="25"/>
  <c r="D1810" i="25"/>
  <c r="C1810" i="25"/>
  <c r="A1810" i="25" s="1"/>
  <c r="E561" i="3"/>
  <c r="D562" i="3"/>
  <c r="B563" i="3"/>
  <c r="C562" i="3"/>
  <c r="A562" i="3" s="1"/>
  <c r="E1810" i="28" l="1"/>
  <c r="B1812" i="28"/>
  <c r="D1811" i="28"/>
  <c r="C1811" i="28"/>
  <c r="A1811" i="28" s="1"/>
  <c r="E1810" i="25"/>
  <c r="B1812" i="25"/>
  <c r="D1811" i="25"/>
  <c r="C1811" i="25"/>
  <c r="A1811" i="25" s="1"/>
  <c r="E562" i="3"/>
  <c r="D563" i="3"/>
  <c r="B564" i="3"/>
  <c r="C563" i="3"/>
  <c r="A563" i="3" s="1"/>
  <c r="E1811" i="28" l="1"/>
  <c r="B1813" i="28"/>
  <c r="D1812" i="28"/>
  <c r="C1812" i="28"/>
  <c r="A1812" i="28" s="1"/>
  <c r="E1811" i="25"/>
  <c r="B1813" i="25"/>
  <c r="D1812" i="25"/>
  <c r="C1812" i="25"/>
  <c r="A1812" i="25" s="1"/>
  <c r="E563" i="3"/>
  <c r="D564" i="3"/>
  <c r="B565" i="3"/>
  <c r="C564" i="3"/>
  <c r="A564" i="3" s="1"/>
  <c r="E1812" i="28" l="1"/>
  <c r="B1814" i="28"/>
  <c r="D1813" i="28"/>
  <c r="C1813" i="28"/>
  <c r="A1813" i="28" s="1"/>
  <c r="E1812" i="25"/>
  <c r="B1814" i="25"/>
  <c r="D1813" i="25"/>
  <c r="C1813" i="25"/>
  <c r="A1813" i="25" s="1"/>
  <c r="E564" i="3"/>
  <c r="D565" i="3"/>
  <c r="B566" i="3"/>
  <c r="C565" i="3"/>
  <c r="A565" i="3" s="1"/>
  <c r="E1813" i="28" l="1"/>
  <c r="B1815" i="28"/>
  <c r="D1814" i="28"/>
  <c r="C1814" i="28"/>
  <c r="A1814" i="28" s="1"/>
  <c r="E1813" i="25"/>
  <c r="B1815" i="25"/>
  <c r="D1814" i="25"/>
  <c r="C1814" i="25"/>
  <c r="A1814" i="25" s="1"/>
  <c r="E565" i="3"/>
  <c r="D566" i="3"/>
  <c r="B567" i="3"/>
  <c r="C566" i="3"/>
  <c r="A566" i="3" s="1"/>
  <c r="E1814" i="28" l="1"/>
  <c r="B1816" i="28"/>
  <c r="D1815" i="28"/>
  <c r="C1815" i="28"/>
  <c r="A1815" i="28" s="1"/>
  <c r="E1815" i="28" s="1"/>
  <c r="E1814" i="25"/>
  <c r="B1816" i="25"/>
  <c r="D1815" i="25"/>
  <c r="C1815" i="25"/>
  <c r="A1815" i="25" s="1"/>
  <c r="E566" i="3"/>
  <c r="D567" i="3"/>
  <c r="B568" i="3"/>
  <c r="C567" i="3"/>
  <c r="A567" i="3" s="1"/>
  <c r="B1817" i="28" l="1"/>
  <c r="D1816" i="28"/>
  <c r="C1816" i="28"/>
  <c r="A1816" i="28" s="1"/>
  <c r="E1816" i="28" s="1"/>
  <c r="E1815" i="25"/>
  <c r="B1817" i="25"/>
  <c r="D1816" i="25"/>
  <c r="C1816" i="25"/>
  <c r="A1816" i="25" s="1"/>
  <c r="E567" i="3"/>
  <c r="D568" i="3"/>
  <c r="B569" i="3"/>
  <c r="C568" i="3"/>
  <c r="A568" i="3" s="1"/>
  <c r="B1818" i="28" l="1"/>
  <c r="D1817" i="28"/>
  <c r="C1817" i="28"/>
  <c r="A1817" i="28" s="1"/>
  <c r="E1816" i="25"/>
  <c r="B1818" i="25"/>
  <c r="D1817" i="25"/>
  <c r="C1817" i="25"/>
  <c r="A1817" i="25" s="1"/>
  <c r="E568" i="3"/>
  <c r="D569" i="3"/>
  <c r="B570" i="3"/>
  <c r="C569" i="3"/>
  <c r="A569" i="3" s="1"/>
  <c r="E1817" i="28" l="1"/>
  <c r="B1819" i="28"/>
  <c r="D1818" i="28"/>
  <c r="C1818" i="28"/>
  <c r="A1818" i="28" s="1"/>
  <c r="E1817" i="25"/>
  <c r="B1819" i="25"/>
  <c r="D1818" i="25"/>
  <c r="C1818" i="25"/>
  <c r="A1818" i="25" s="1"/>
  <c r="E569" i="3"/>
  <c r="D570" i="3"/>
  <c r="B571" i="3"/>
  <c r="C570" i="3"/>
  <c r="A570" i="3" s="1"/>
  <c r="E1818" i="28" l="1"/>
  <c r="B1820" i="28"/>
  <c r="D1819" i="28"/>
  <c r="C1819" i="28"/>
  <c r="A1819" i="28" s="1"/>
  <c r="E1819" i="28" s="1"/>
  <c r="E1818" i="25"/>
  <c r="B1820" i="25"/>
  <c r="D1819" i="25"/>
  <c r="C1819" i="25"/>
  <c r="A1819" i="25" s="1"/>
  <c r="E570" i="3"/>
  <c r="D571" i="3"/>
  <c r="B572" i="3"/>
  <c r="C571" i="3"/>
  <c r="A571" i="3" s="1"/>
  <c r="B1821" i="28" l="1"/>
  <c r="D1820" i="28"/>
  <c r="C1820" i="28"/>
  <c r="A1820" i="28" s="1"/>
  <c r="E1819" i="25"/>
  <c r="B1821" i="25"/>
  <c r="D1820" i="25"/>
  <c r="C1820" i="25"/>
  <c r="A1820" i="25" s="1"/>
  <c r="E571" i="3"/>
  <c r="D572" i="3"/>
  <c r="B573" i="3"/>
  <c r="C572" i="3"/>
  <c r="A572" i="3" s="1"/>
  <c r="E1820" i="28" l="1"/>
  <c r="B1822" i="28"/>
  <c r="D1821" i="28"/>
  <c r="C1821" i="28"/>
  <c r="A1821" i="28" s="1"/>
  <c r="E1821" i="28" s="1"/>
  <c r="E1820" i="25"/>
  <c r="B1822" i="25"/>
  <c r="D1821" i="25"/>
  <c r="C1821" i="25"/>
  <c r="A1821" i="25" s="1"/>
  <c r="E572" i="3"/>
  <c r="D573" i="3"/>
  <c r="B574" i="3"/>
  <c r="C573" i="3"/>
  <c r="A573" i="3" s="1"/>
  <c r="B1823" i="28" l="1"/>
  <c r="D1822" i="28"/>
  <c r="C1822" i="28"/>
  <c r="A1822" i="28" s="1"/>
  <c r="E1821" i="25"/>
  <c r="B1823" i="25"/>
  <c r="D1822" i="25"/>
  <c r="C1822" i="25"/>
  <c r="A1822" i="25" s="1"/>
  <c r="E573" i="3"/>
  <c r="D574" i="3"/>
  <c r="B575" i="3"/>
  <c r="C574" i="3"/>
  <c r="A574" i="3" s="1"/>
  <c r="E1822" i="28" l="1"/>
  <c r="B1824" i="28"/>
  <c r="D1823" i="28"/>
  <c r="C1823" i="28"/>
  <c r="A1823" i="28" s="1"/>
  <c r="E1822" i="25"/>
  <c r="B1824" i="25"/>
  <c r="D1823" i="25"/>
  <c r="C1823" i="25"/>
  <c r="A1823" i="25" s="1"/>
  <c r="E574" i="3"/>
  <c r="D575" i="3"/>
  <c r="B576" i="3"/>
  <c r="C575" i="3"/>
  <c r="A575" i="3" s="1"/>
  <c r="E1823" i="28" l="1"/>
  <c r="B1825" i="28"/>
  <c r="D1824" i="28"/>
  <c r="C1824" i="28"/>
  <c r="A1824" i="28" s="1"/>
  <c r="E1823" i="25"/>
  <c r="B1825" i="25"/>
  <c r="D1824" i="25"/>
  <c r="C1824" i="25"/>
  <c r="A1824" i="25" s="1"/>
  <c r="E575" i="3"/>
  <c r="D576" i="3"/>
  <c r="B577" i="3"/>
  <c r="C576" i="3"/>
  <c r="A576" i="3" s="1"/>
  <c r="E1824" i="28" l="1"/>
  <c r="B1826" i="28"/>
  <c r="D1825" i="28"/>
  <c r="C1825" i="28"/>
  <c r="A1825" i="28" s="1"/>
  <c r="E1824" i="25"/>
  <c r="B1826" i="25"/>
  <c r="D1825" i="25"/>
  <c r="C1825" i="25"/>
  <c r="A1825" i="25" s="1"/>
  <c r="E576" i="3"/>
  <c r="D577" i="3"/>
  <c r="B578" i="3"/>
  <c r="C577" i="3"/>
  <c r="A577" i="3" s="1"/>
  <c r="E1825" i="28" l="1"/>
  <c r="B1827" i="28"/>
  <c r="D1826" i="28"/>
  <c r="C1826" i="28"/>
  <c r="A1826" i="28" s="1"/>
  <c r="E1825" i="25"/>
  <c r="B1827" i="25"/>
  <c r="D1826" i="25"/>
  <c r="C1826" i="25"/>
  <c r="A1826" i="25" s="1"/>
  <c r="E577" i="3"/>
  <c r="D578" i="3"/>
  <c r="B579" i="3"/>
  <c r="C578" i="3"/>
  <c r="A578" i="3" s="1"/>
  <c r="E1826" i="28" l="1"/>
  <c r="B1828" i="28"/>
  <c r="D1827" i="28"/>
  <c r="C1827" i="28"/>
  <c r="A1827" i="28" s="1"/>
  <c r="E1826" i="25"/>
  <c r="B1828" i="25"/>
  <c r="D1827" i="25"/>
  <c r="C1827" i="25"/>
  <c r="A1827" i="25" s="1"/>
  <c r="E578" i="3"/>
  <c r="D579" i="3"/>
  <c r="B580" i="3"/>
  <c r="C579" i="3"/>
  <c r="A579" i="3" s="1"/>
  <c r="E1827" i="28" l="1"/>
  <c r="B1829" i="28"/>
  <c r="D1828" i="28"/>
  <c r="C1828" i="28"/>
  <c r="A1828" i="28" s="1"/>
  <c r="E1827" i="25"/>
  <c r="B1829" i="25"/>
  <c r="D1828" i="25"/>
  <c r="C1828" i="25"/>
  <c r="A1828" i="25" s="1"/>
  <c r="E579" i="3"/>
  <c r="D580" i="3"/>
  <c r="B581" i="3"/>
  <c r="C580" i="3"/>
  <c r="A580" i="3" s="1"/>
  <c r="E1828" i="28" l="1"/>
  <c r="B1830" i="28"/>
  <c r="D1829" i="28"/>
  <c r="C1829" i="28"/>
  <c r="A1829" i="28" s="1"/>
  <c r="E1828" i="25"/>
  <c r="B1830" i="25"/>
  <c r="D1829" i="25"/>
  <c r="C1829" i="25"/>
  <c r="A1829" i="25" s="1"/>
  <c r="E580" i="3"/>
  <c r="D581" i="3"/>
  <c r="B582" i="3"/>
  <c r="C581" i="3"/>
  <c r="A581" i="3" s="1"/>
  <c r="E1829" i="28" l="1"/>
  <c r="B1831" i="28"/>
  <c r="D1830" i="28"/>
  <c r="C1830" i="28"/>
  <c r="A1830" i="28" s="1"/>
  <c r="E1830" i="28" s="1"/>
  <c r="E1829" i="25"/>
  <c r="B1831" i="25"/>
  <c r="D1830" i="25"/>
  <c r="C1830" i="25"/>
  <c r="A1830" i="25" s="1"/>
  <c r="E581" i="3"/>
  <c r="D582" i="3"/>
  <c r="B583" i="3"/>
  <c r="C582" i="3"/>
  <c r="A582" i="3" s="1"/>
  <c r="B1832" i="28" l="1"/>
  <c r="D1831" i="28"/>
  <c r="C1831" i="28"/>
  <c r="A1831" i="28" s="1"/>
  <c r="E1830" i="25"/>
  <c r="B1832" i="25"/>
  <c r="D1831" i="25"/>
  <c r="C1831" i="25"/>
  <c r="A1831" i="25" s="1"/>
  <c r="E1831" i="25" s="1"/>
  <c r="E582" i="3"/>
  <c r="D583" i="3"/>
  <c r="B584" i="3"/>
  <c r="C583" i="3"/>
  <c r="A583" i="3" s="1"/>
  <c r="E1831" i="28" l="1"/>
  <c r="B1833" i="28"/>
  <c r="C1832" i="28"/>
  <c r="A1832" i="28" s="1"/>
  <c r="D1832" i="28"/>
  <c r="B1833" i="25"/>
  <c r="D1832" i="25"/>
  <c r="C1832" i="25"/>
  <c r="A1832" i="25" s="1"/>
  <c r="E583" i="3"/>
  <c r="D584" i="3"/>
  <c r="B585" i="3"/>
  <c r="C584" i="3"/>
  <c r="A584" i="3" s="1"/>
  <c r="E1832" i="28" l="1"/>
  <c r="B1834" i="28"/>
  <c r="D1833" i="28"/>
  <c r="C1833" i="28"/>
  <c r="A1833" i="28" s="1"/>
  <c r="E1832" i="25"/>
  <c r="B1834" i="25"/>
  <c r="D1833" i="25"/>
  <c r="C1833" i="25"/>
  <c r="A1833" i="25" s="1"/>
  <c r="E584" i="3"/>
  <c r="D585" i="3"/>
  <c r="B586" i="3"/>
  <c r="C585" i="3"/>
  <c r="A585" i="3" s="1"/>
  <c r="E1833" i="28" l="1"/>
  <c r="B1835" i="28"/>
  <c r="D1834" i="28"/>
  <c r="C1834" i="28"/>
  <c r="A1834" i="28" s="1"/>
  <c r="E1833" i="25"/>
  <c r="B1835" i="25"/>
  <c r="D1834" i="25"/>
  <c r="C1834" i="25"/>
  <c r="A1834" i="25" s="1"/>
  <c r="E585" i="3"/>
  <c r="D586" i="3"/>
  <c r="B587" i="3"/>
  <c r="C586" i="3"/>
  <c r="A586" i="3" s="1"/>
  <c r="E1834" i="28" l="1"/>
  <c r="B1836" i="28"/>
  <c r="D1835" i="28"/>
  <c r="C1835" i="28"/>
  <c r="A1835" i="28" s="1"/>
  <c r="E1834" i="25"/>
  <c r="B1836" i="25"/>
  <c r="D1835" i="25"/>
  <c r="C1835" i="25"/>
  <c r="A1835" i="25" s="1"/>
  <c r="E586" i="3"/>
  <c r="D587" i="3"/>
  <c r="B588" i="3"/>
  <c r="C587" i="3"/>
  <c r="A587" i="3" s="1"/>
  <c r="E1835" i="28" l="1"/>
  <c r="B1837" i="28"/>
  <c r="D1836" i="28"/>
  <c r="C1836" i="28"/>
  <c r="A1836" i="28" s="1"/>
  <c r="E1835" i="25"/>
  <c r="B1837" i="25"/>
  <c r="D1836" i="25"/>
  <c r="C1836" i="25"/>
  <c r="A1836" i="25" s="1"/>
  <c r="E587" i="3"/>
  <c r="D588" i="3"/>
  <c r="B589" i="3"/>
  <c r="C588" i="3"/>
  <c r="A588" i="3" s="1"/>
  <c r="E1836" i="28" l="1"/>
  <c r="B1838" i="28"/>
  <c r="D1837" i="28"/>
  <c r="C1837" i="28"/>
  <c r="A1837" i="28" s="1"/>
  <c r="E1837" i="28" s="1"/>
  <c r="E1836" i="25"/>
  <c r="B1838" i="25"/>
  <c r="D1837" i="25"/>
  <c r="C1837" i="25"/>
  <c r="A1837" i="25" s="1"/>
  <c r="E588" i="3"/>
  <c r="D589" i="3"/>
  <c r="B590" i="3"/>
  <c r="C589" i="3"/>
  <c r="A589" i="3" s="1"/>
  <c r="B1839" i="28" l="1"/>
  <c r="D1838" i="28"/>
  <c r="C1838" i="28"/>
  <c r="A1838" i="28" s="1"/>
  <c r="E1837" i="25"/>
  <c r="B1839" i="25"/>
  <c r="D1838" i="25"/>
  <c r="C1838" i="25"/>
  <c r="A1838" i="25" s="1"/>
  <c r="E589" i="3"/>
  <c r="D590" i="3"/>
  <c r="B591" i="3"/>
  <c r="C590" i="3"/>
  <c r="A590" i="3" s="1"/>
  <c r="E1838" i="28" l="1"/>
  <c r="B1840" i="28"/>
  <c r="D1839" i="28"/>
  <c r="C1839" i="28"/>
  <c r="A1839" i="28" s="1"/>
  <c r="E1838" i="25"/>
  <c r="B1840" i="25"/>
  <c r="D1839" i="25"/>
  <c r="C1839" i="25"/>
  <c r="A1839" i="25" s="1"/>
  <c r="E590" i="3"/>
  <c r="D591" i="3"/>
  <c r="B592" i="3"/>
  <c r="C591" i="3"/>
  <c r="A591" i="3" s="1"/>
  <c r="E1839" i="28" l="1"/>
  <c r="B1841" i="28"/>
  <c r="D1840" i="28"/>
  <c r="C1840" i="28"/>
  <c r="A1840" i="28" s="1"/>
  <c r="E1839" i="25"/>
  <c r="B1841" i="25"/>
  <c r="D1840" i="25"/>
  <c r="C1840" i="25"/>
  <c r="A1840" i="25" s="1"/>
  <c r="E1840" i="25" s="1"/>
  <c r="E591" i="3"/>
  <c r="D592" i="3"/>
  <c r="B593" i="3"/>
  <c r="C592" i="3"/>
  <c r="A592" i="3" s="1"/>
  <c r="E1840" i="28" l="1"/>
  <c r="B1842" i="28"/>
  <c r="D1841" i="28"/>
  <c r="C1841" i="28"/>
  <c r="A1841" i="28" s="1"/>
  <c r="B1842" i="25"/>
  <c r="D1841" i="25"/>
  <c r="C1841" i="25"/>
  <c r="A1841" i="25" s="1"/>
  <c r="E592" i="3"/>
  <c r="D593" i="3"/>
  <c r="B594" i="3"/>
  <c r="C593" i="3"/>
  <c r="A593" i="3" s="1"/>
  <c r="E1841" i="28" l="1"/>
  <c r="B1843" i="28"/>
  <c r="D1842" i="28"/>
  <c r="C1842" i="28"/>
  <c r="A1842" i="28" s="1"/>
  <c r="E1842" i="28" s="1"/>
  <c r="E1841" i="25"/>
  <c r="B1843" i="25"/>
  <c r="D1842" i="25"/>
  <c r="C1842" i="25"/>
  <c r="A1842" i="25" s="1"/>
  <c r="E593" i="3"/>
  <c r="D594" i="3"/>
  <c r="B595" i="3"/>
  <c r="C594" i="3"/>
  <c r="A594" i="3" s="1"/>
  <c r="B1844" i="28" l="1"/>
  <c r="D1843" i="28"/>
  <c r="C1843" i="28"/>
  <c r="A1843" i="28" s="1"/>
  <c r="E1842" i="25"/>
  <c r="B1844" i="25"/>
  <c r="D1843" i="25"/>
  <c r="C1843" i="25"/>
  <c r="A1843" i="25" s="1"/>
  <c r="E594" i="3"/>
  <c r="D595" i="3"/>
  <c r="B596" i="3"/>
  <c r="C595" i="3"/>
  <c r="A595" i="3" s="1"/>
  <c r="E1843" i="28" l="1"/>
  <c r="B1845" i="28"/>
  <c r="D1844" i="28"/>
  <c r="C1844" i="28"/>
  <c r="A1844" i="28" s="1"/>
  <c r="E1843" i="25"/>
  <c r="B1845" i="25"/>
  <c r="D1844" i="25"/>
  <c r="C1844" i="25"/>
  <c r="A1844" i="25" s="1"/>
  <c r="E595" i="3"/>
  <c r="D596" i="3"/>
  <c r="B597" i="3"/>
  <c r="C596" i="3"/>
  <c r="A596" i="3" s="1"/>
  <c r="E1844" i="28" l="1"/>
  <c r="B1846" i="28"/>
  <c r="D1845" i="28"/>
  <c r="C1845" i="28"/>
  <c r="A1845" i="28" s="1"/>
  <c r="E1844" i="25"/>
  <c r="B1846" i="25"/>
  <c r="D1845" i="25"/>
  <c r="C1845" i="25"/>
  <c r="A1845" i="25" s="1"/>
  <c r="E596" i="3"/>
  <c r="D597" i="3"/>
  <c r="B598" i="3"/>
  <c r="C597" i="3"/>
  <c r="A597" i="3" s="1"/>
  <c r="E1845" i="28" l="1"/>
  <c r="B1847" i="28"/>
  <c r="D1846" i="28"/>
  <c r="C1846" i="28"/>
  <c r="A1846" i="28" s="1"/>
  <c r="E1846" i="28" s="1"/>
  <c r="E1845" i="25"/>
  <c r="B1847" i="25"/>
  <c r="D1846" i="25"/>
  <c r="C1846" i="25"/>
  <c r="A1846" i="25" s="1"/>
  <c r="E1846" i="25" s="1"/>
  <c r="E597" i="3"/>
  <c r="D598" i="3"/>
  <c r="B599" i="3"/>
  <c r="C598" i="3"/>
  <c r="A598" i="3" s="1"/>
  <c r="B1848" i="28" l="1"/>
  <c r="D1847" i="28"/>
  <c r="C1847" i="28"/>
  <c r="A1847" i="28" s="1"/>
  <c r="B1848" i="25"/>
  <c r="D1847" i="25"/>
  <c r="C1847" i="25"/>
  <c r="A1847" i="25" s="1"/>
  <c r="E598" i="3"/>
  <c r="D599" i="3"/>
  <c r="B600" i="3"/>
  <c r="C599" i="3"/>
  <c r="A599" i="3" s="1"/>
  <c r="E1847" i="28" l="1"/>
  <c r="B1849" i="28"/>
  <c r="C1848" i="28"/>
  <c r="A1848" i="28" s="1"/>
  <c r="D1848" i="28"/>
  <c r="E1847" i="25"/>
  <c r="B1849" i="25"/>
  <c r="D1848" i="25"/>
  <c r="C1848" i="25"/>
  <c r="A1848" i="25" s="1"/>
  <c r="E599" i="3"/>
  <c r="D600" i="3"/>
  <c r="B601" i="3"/>
  <c r="C600" i="3"/>
  <c r="A600" i="3" s="1"/>
  <c r="E1848" i="28" l="1"/>
  <c r="B1850" i="28"/>
  <c r="D1849" i="28"/>
  <c r="C1849" i="28"/>
  <c r="A1849" i="28" s="1"/>
  <c r="E1848" i="25"/>
  <c r="B1850" i="25"/>
  <c r="D1849" i="25"/>
  <c r="C1849" i="25"/>
  <c r="A1849" i="25" s="1"/>
  <c r="E1849" i="25" s="1"/>
  <c r="E600" i="3"/>
  <c r="D601" i="3"/>
  <c r="B602" i="3"/>
  <c r="C601" i="3"/>
  <c r="A601" i="3" s="1"/>
  <c r="E1849" i="28" l="1"/>
  <c r="B1851" i="28"/>
  <c r="D1850" i="28"/>
  <c r="C1850" i="28"/>
  <c r="A1850" i="28" s="1"/>
  <c r="B1851" i="25"/>
  <c r="D1850" i="25"/>
  <c r="C1850" i="25"/>
  <c r="A1850" i="25" s="1"/>
  <c r="E601" i="3"/>
  <c r="D602" i="3"/>
  <c r="B603" i="3"/>
  <c r="C602" i="3"/>
  <c r="A602" i="3" s="1"/>
  <c r="E1850" i="28" l="1"/>
  <c r="B1852" i="28"/>
  <c r="D1851" i="28"/>
  <c r="C1851" i="28"/>
  <c r="A1851" i="28" s="1"/>
  <c r="E1850" i="25"/>
  <c r="B1852" i="25"/>
  <c r="D1851" i="25"/>
  <c r="C1851" i="25"/>
  <c r="A1851" i="25" s="1"/>
  <c r="E602" i="3"/>
  <c r="D603" i="3"/>
  <c r="B604" i="3"/>
  <c r="C603" i="3"/>
  <c r="A603" i="3" s="1"/>
  <c r="E1851" i="28" l="1"/>
  <c r="B1853" i="28"/>
  <c r="D1852" i="28"/>
  <c r="C1852" i="28"/>
  <c r="A1852" i="28" s="1"/>
  <c r="E1851" i="25"/>
  <c r="B1853" i="25"/>
  <c r="D1852" i="25"/>
  <c r="C1852" i="25"/>
  <c r="A1852" i="25" s="1"/>
  <c r="E603" i="3"/>
  <c r="D604" i="3"/>
  <c r="B605" i="3"/>
  <c r="C604" i="3"/>
  <c r="A604" i="3" s="1"/>
  <c r="E1852" i="28" l="1"/>
  <c r="B1854" i="28"/>
  <c r="D1853" i="28"/>
  <c r="C1853" i="28"/>
  <c r="A1853" i="28" s="1"/>
  <c r="E1852" i="25"/>
  <c r="B1854" i="25"/>
  <c r="D1853" i="25"/>
  <c r="C1853" i="25"/>
  <c r="A1853" i="25" s="1"/>
  <c r="E604" i="3"/>
  <c r="D605" i="3"/>
  <c r="B606" i="3"/>
  <c r="C605" i="3"/>
  <c r="A605" i="3" s="1"/>
  <c r="E1853" i="28" l="1"/>
  <c r="B1855" i="28"/>
  <c r="D1854" i="28"/>
  <c r="C1854" i="28"/>
  <c r="A1854" i="28" s="1"/>
  <c r="E1853" i="25"/>
  <c r="B1855" i="25"/>
  <c r="D1854" i="25"/>
  <c r="C1854" i="25"/>
  <c r="A1854" i="25" s="1"/>
  <c r="E1854" i="25" s="1"/>
  <c r="E605" i="3"/>
  <c r="D606" i="3"/>
  <c r="B607" i="3"/>
  <c r="C606" i="3"/>
  <c r="A606" i="3" s="1"/>
  <c r="E1854" i="28" l="1"/>
  <c r="B1856" i="28"/>
  <c r="D1855" i="28"/>
  <c r="C1855" i="28"/>
  <c r="A1855" i="28" s="1"/>
  <c r="B1856" i="25"/>
  <c r="D1855" i="25"/>
  <c r="C1855" i="25"/>
  <c r="A1855" i="25" s="1"/>
  <c r="E606" i="3"/>
  <c r="D607" i="3"/>
  <c r="B608" i="3"/>
  <c r="C607" i="3"/>
  <c r="A607" i="3" s="1"/>
  <c r="E1855" i="28" l="1"/>
  <c r="B1857" i="28"/>
  <c r="D1856" i="28"/>
  <c r="C1856" i="28"/>
  <c r="A1856" i="28" s="1"/>
  <c r="E1855" i="25"/>
  <c r="B1857" i="25"/>
  <c r="D1856" i="25"/>
  <c r="C1856" i="25"/>
  <c r="A1856" i="25" s="1"/>
  <c r="E607" i="3"/>
  <c r="D608" i="3"/>
  <c r="B609" i="3"/>
  <c r="C608" i="3"/>
  <c r="A608" i="3" s="1"/>
  <c r="E1856" i="28" l="1"/>
  <c r="G1854" i="28"/>
  <c r="D1857" i="28"/>
  <c r="H1854" i="28" s="1"/>
  <c r="C1857" i="28"/>
  <c r="A1857" i="28" s="1"/>
  <c r="E1856" i="25"/>
  <c r="B1858" i="25"/>
  <c r="D1857" i="25"/>
  <c r="C1857" i="25"/>
  <c r="A1857" i="25" s="1"/>
  <c r="E608" i="3"/>
  <c r="D609" i="3"/>
  <c r="B610" i="3"/>
  <c r="C609" i="3"/>
  <c r="A609" i="3" s="1"/>
  <c r="H1855" i="28" l="1"/>
  <c r="G1848" i="28"/>
  <c r="E1857" i="28"/>
  <c r="H1851" i="28"/>
  <c r="G1850" i="28"/>
  <c r="G1851" i="28"/>
  <c r="G1855" i="28"/>
  <c r="G1852" i="28"/>
  <c r="G1849" i="28"/>
  <c r="G1628" i="28"/>
  <c r="H1625" i="28"/>
  <c r="G1631" i="28"/>
  <c r="G1623" i="28"/>
  <c r="H1629" i="28"/>
  <c r="G1625" i="28"/>
  <c r="H1628" i="28"/>
  <c r="H1630" i="28"/>
  <c r="G1627" i="28"/>
  <c r="G1633" i="28"/>
  <c r="G1626" i="28"/>
  <c r="G1632" i="28"/>
  <c r="H1627" i="28"/>
  <c r="G1629" i="28"/>
  <c r="H1626" i="28"/>
  <c r="H1632" i="28"/>
  <c r="G1630" i="28"/>
  <c r="H1631" i="28"/>
  <c r="H1633" i="28"/>
  <c r="G1635" i="28"/>
  <c r="G1636" i="28"/>
  <c r="H1634" i="28"/>
  <c r="G1634" i="28"/>
  <c r="H1635" i="28"/>
  <c r="H1636" i="28"/>
  <c r="G1637" i="28"/>
  <c r="H1639" i="28"/>
  <c r="G1638" i="28"/>
  <c r="H1638" i="28"/>
  <c r="H1637" i="28"/>
  <c r="G1639" i="28"/>
  <c r="H1642" i="28"/>
  <c r="H1640" i="28"/>
  <c r="G1640" i="28"/>
  <c r="H1641" i="28"/>
  <c r="G1641" i="28"/>
  <c r="G1642" i="28"/>
  <c r="H1643" i="28"/>
  <c r="G1643" i="28"/>
  <c r="G1644" i="28"/>
  <c r="G1647" i="28"/>
  <c r="H1645" i="28"/>
  <c r="H1644" i="28"/>
  <c r="G1645" i="28"/>
  <c r="H1647" i="28"/>
  <c r="G1646" i="28"/>
  <c r="H1646" i="28"/>
  <c r="G1649" i="28"/>
  <c r="H1649" i="28"/>
  <c r="G1648" i="28"/>
  <c r="H1648" i="28"/>
  <c r="H1650" i="28"/>
  <c r="H1652" i="28"/>
  <c r="G1650" i="28"/>
  <c r="H1651" i="28"/>
  <c r="G1651" i="28"/>
  <c r="G1655" i="28"/>
  <c r="G1652" i="28"/>
  <c r="G1653" i="28"/>
  <c r="G1654" i="28"/>
  <c r="H1653" i="28"/>
  <c r="H1654" i="28"/>
  <c r="H1656" i="28"/>
  <c r="H1655" i="28"/>
  <c r="G1656" i="28"/>
  <c r="H1657" i="28"/>
  <c r="G1657" i="28"/>
  <c r="H1658" i="28"/>
  <c r="G1659" i="28"/>
  <c r="H1660" i="28"/>
  <c r="G1658" i="28"/>
  <c r="H1659" i="28"/>
  <c r="G1660" i="28"/>
  <c r="G1662" i="28"/>
  <c r="H1661" i="28"/>
  <c r="G1661" i="28"/>
  <c r="H1663" i="28"/>
  <c r="H1662" i="28"/>
  <c r="G1663" i="28"/>
  <c r="G1666" i="28"/>
  <c r="G1664" i="28"/>
  <c r="H1664" i="28"/>
  <c r="G1665" i="28"/>
  <c r="H1665" i="28"/>
  <c r="G1669" i="28"/>
  <c r="H1667" i="28"/>
  <c r="H1666" i="28"/>
  <c r="H1668" i="28"/>
  <c r="G1668" i="28"/>
  <c r="G1667" i="28"/>
  <c r="G1671" i="28"/>
  <c r="H1672" i="28"/>
  <c r="G1672" i="28"/>
  <c r="H1673" i="28"/>
  <c r="G1670" i="28"/>
  <c r="H1669" i="28"/>
  <c r="H1670" i="28"/>
  <c r="H1671" i="28"/>
  <c r="G1676" i="28"/>
  <c r="H1674" i="28"/>
  <c r="G1675" i="28"/>
  <c r="G1673" i="28"/>
  <c r="G1674" i="28"/>
  <c r="G1678" i="28"/>
  <c r="H1675" i="28"/>
  <c r="H1678" i="28"/>
  <c r="H1677" i="28"/>
  <c r="G1677" i="28"/>
  <c r="H1676" i="28"/>
  <c r="G1681" i="28"/>
  <c r="G1679" i="28"/>
  <c r="G1680" i="28"/>
  <c r="H1679" i="28"/>
  <c r="H1680" i="28"/>
  <c r="H1681" i="28"/>
  <c r="H1682" i="28"/>
  <c r="G1683" i="28"/>
  <c r="G1682" i="28"/>
  <c r="H1683" i="28"/>
  <c r="G1685" i="28"/>
  <c r="H1684" i="28"/>
  <c r="G1684" i="28"/>
  <c r="H1685" i="28"/>
  <c r="H1688" i="28"/>
  <c r="G1686" i="28"/>
  <c r="H1686" i="28"/>
  <c r="G1688" i="28"/>
  <c r="H1687" i="28"/>
  <c r="G1687" i="28"/>
  <c r="H1689" i="28"/>
  <c r="G1689" i="28"/>
  <c r="H1690" i="28"/>
  <c r="G1690" i="28"/>
  <c r="G1692" i="28"/>
  <c r="G1691" i="28"/>
  <c r="G1694" i="28"/>
  <c r="H1691" i="28"/>
  <c r="H1692" i="28"/>
  <c r="H1693" i="28"/>
  <c r="G1693" i="28"/>
  <c r="H1694" i="28"/>
  <c r="H1695" i="28"/>
  <c r="G1695" i="28"/>
  <c r="H1697" i="28"/>
  <c r="G1696" i="28"/>
  <c r="H1696" i="28"/>
  <c r="G1697" i="28"/>
  <c r="G1698" i="28"/>
  <c r="H1698" i="28"/>
  <c r="G1699" i="28"/>
  <c r="H1700" i="28"/>
  <c r="H1699" i="28"/>
  <c r="G1700" i="28"/>
  <c r="H1702" i="28"/>
  <c r="H1701" i="28"/>
  <c r="G1703" i="28"/>
  <c r="G1701" i="28"/>
  <c r="G1702" i="28"/>
  <c r="G1704" i="28"/>
  <c r="H1703" i="28"/>
  <c r="H1705" i="28"/>
  <c r="G1705" i="28"/>
  <c r="H1704" i="28"/>
  <c r="H1706" i="28"/>
  <c r="G1706" i="28"/>
  <c r="G1707" i="28"/>
  <c r="G1708" i="28"/>
  <c r="H1708" i="28"/>
  <c r="H1707" i="28"/>
  <c r="H1709" i="28"/>
  <c r="G1709" i="28"/>
  <c r="H1711" i="28"/>
  <c r="G1710" i="28"/>
  <c r="H1710" i="28"/>
  <c r="G1712" i="28"/>
  <c r="G1711" i="28"/>
  <c r="H1713" i="28"/>
  <c r="G1713" i="28"/>
  <c r="H1712" i="28"/>
  <c r="G1714" i="28"/>
  <c r="H1714" i="28"/>
  <c r="H1716" i="28"/>
  <c r="H1715" i="28"/>
  <c r="H1717" i="28"/>
  <c r="G1716" i="28"/>
  <c r="G1715" i="28"/>
  <c r="G1718" i="28"/>
  <c r="G1717" i="28"/>
  <c r="H1718" i="28"/>
  <c r="G1719" i="28"/>
  <c r="H1719" i="28"/>
  <c r="G1721" i="28"/>
  <c r="H1720" i="28"/>
  <c r="H1721" i="28"/>
  <c r="G1720" i="28"/>
  <c r="G1722" i="28"/>
  <c r="H1722" i="28"/>
  <c r="G1723" i="28"/>
  <c r="G1724" i="28"/>
  <c r="H1725" i="28"/>
  <c r="H1723" i="28"/>
  <c r="H1724" i="28"/>
  <c r="G1728" i="28"/>
  <c r="G1726" i="28"/>
  <c r="G1725" i="28"/>
  <c r="H1726" i="28"/>
  <c r="G1729" i="28"/>
  <c r="H1727" i="28"/>
  <c r="H1728" i="28"/>
  <c r="G1727" i="28"/>
  <c r="H1729" i="28"/>
  <c r="G1730" i="28"/>
  <c r="H1730" i="28"/>
  <c r="G1731" i="28"/>
  <c r="H1733" i="28"/>
  <c r="H1732" i="28"/>
  <c r="G1733" i="28"/>
  <c r="G1732" i="28"/>
  <c r="H1731" i="28"/>
  <c r="G1736" i="28"/>
  <c r="G1734" i="28"/>
  <c r="G1735" i="28"/>
  <c r="H1734" i="28"/>
  <c r="H1735" i="28"/>
  <c r="H1739" i="28"/>
  <c r="H1736" i="28"/>
  <c r="H1738" i="28"/>
  <c r="H1737" i="28"/>
  <c r="G1738" i="28"/>
  <c r="G1737" i="28"/>
  <c r="G1739" i="28"/>
  <c r="G1742" i="28"/>
  <c r="G1740" i="28"/>
  <c r="H1740" i="28"/>
  <c r="H1741" i="28"/>
  <c r="G1741" i="28"/>
  <c r="G1743" i="28"/>
  <c r="H1742" i="28"/>
  <c r="G1744" i="28"/>
  <c r="H1743" i="28"/>
  <c r="H1744" i="28"/>
  <c r="G1747" i="28"/>
  <c r="H1745" i="28"/>
  <c r="G1745" i="28"/>
  <c r="H1746" i="28"/>
  <c r="G1746" i="28"/>
  <c r="H1747" i="28"/>
  <c r="H1749" i="28"/>
  <c r="H1748" i="28"/>
  <c r="G1749" i="28"/>
  <c r="G1750" i="28"/>
  <c r="G1748" i="28"/>
  <c r="H1753" i="28"/>
  <c r="H1750" i="28"/>
  <c r="G1751" i="28"/>
  <c r="H1752" i="28"/>
  <c r="G1752" i="28"/>
  <c r="H1751" i="28"/>
  <c r="H1754" i="28"/>
  <c r="G1753" i="28"/>
  <c r="G1754" i="28"/>
  <c r="G1755" i="28"/>
  <c r="H1755" i="28"/>
  <c r="G1757" i="28"/>
  <c r="H1756" i="28"/>
  <c r="G1758" i="28"/>
  <c r="G1756" i="28"/>
  <c r="H1759" i="28"/>
  <c r="H1757" i="28"/>
  <c r="H1760" i="28"/>
  <c r="G1759" i="28"/>
  <c r="H1758" i="28"/>
  <c r="H1761" i="28"/>
  <c r="G1760" i="28"/>
  <c r="H1762" i="28"/>
  <c r="G1761" i="28"/>
  <c r="G1763" i="28"/>
  <c r="G1762" i="28"/>
  <c r="H1763" i="28"/>
  <c r="H1764" i="28"/>
  <c r="G1764" i="28"/>
  <c r="G1767" i="28"/>
  <c r="G1765" i="28"/>
  <c r="H1765" i="28"/>
  <c r="H1766" i="28"/>
  <c r="G1766" i="28"/>
  <c r="G1768" i="28"/>
  <c r="H1769" i="28"/>
  <c r="H1768" i="28"/>
  <c r="G1772" i="28"/>
  <c r="H1767" i="28"/>
  <c r="G1769" i="28"/>
  <c r="H1771" i="28"/>
  <c r="G1771" i="28"/>
  <c r="G1770" i="28"/>
  <c r="H1770" i="28"/>
  <c r="G1773" i="28"/>
  <c r="H1772" i="28"/>
  <c r="H1774" i="28"/>
  <c r="H1773" i="28"/>
  <c r="G1774" i="28"/>
  <c r="H1775" i="28"/>
  <c r="G1775" i="28"/>
  <c r="G1778" i="28"/>
  <c r="G1776" i="28"/>
  <c r="H1776" i="28"/>
  <c r="G1777" i="28"/>
  <c r="H1777" i="28"/>
  <c r="H1778" i="28"/>
  <c r="H1780" i="28"/>
  <c r="H1779" i="28"/>
  <c r="G1779" i="28"/>
  <c r="G1780" i="28"/>
  <c r="G1783" i="28"/>
  <c r="H1781" i="28"/>
  <c r="H1783" i="28"/>
  <c r="G1781" i="28"/>
  <c r="H1782" i="28"/>
  <c r="G1782" i="28"/>
  <c r="H1784" i="28"/>
  <c r="G1784" i="28"/>
  <c r="G1785" i="28"/>
  <c r="G1787" i="28"/>
  <c r="H1787" i="28"/>
  <c r="H1785" i="28"/>
  <c r="H1786" i="28"/>
  <c r="G1786" i="28"/>
  <c r="G1788" i="28"/>
  <c r="G1791" i="28"/>
  <c r="G1789" i="28"/>
  <c r="H1788" i="28"/>
  <c r="H1789" i="28"/>
  <c r="H1790" i="28"/>
  <c r="G1790" i="28"/>
  <c r="H1793" i="28"/>
  <c r="H1791" i="28"/>
  <c r="H1792" i="28"/>
  <c r="G1792" i="28"/>
  <c r="H1794" i="28"/>
  <c r="G1793" i="28"/>
  <c r="G1794" i="28"/>
  <c r="G1796" i="28"/>
  <c r="G1795" i="28"/>
  <c r="H1795" i="28"/>
  <c r="H1797" i="28"/>
  <c r="G1797" i="28"/>
  <c r="H1796" i="28"/>
  <c r="G1799" i="28"/>
  <c r="G1800" i="28"/>
  <c r="H1798" i="28"/>
  <c r="G1798" i="28"/>
  <c r="H1800" i="28"/>
  <c r="H1799" i="28"/>
  <c r="G1801" i="28"/>
  <c r="G1803" i="28"/>
  <c r="G1802" i="28"/>
  <c r="H1802" i="28"/>
  <c r="H1801" i="28"/>
  <c r="H1803" i="28"/>
  <c r="G1805" i="28"/>
  <c r="H1806" i="28"/>
  <c r="H1805" i="28"/>
  <c r="H1804" i="28"/>
  <c r="G1804" i="28"/>
  <c r="G1806" i="28"/>
  <c r="H1808" i="28"/>
  <c r="H1809" i="28"/>
  <c r="H1807" i="28"/>
  <c r="G1808" i="28"/>
  <c r="G1807" i="28"/>
  <c r="G1809" i="28"/>
  <c r="H1810" i="28"/>
  <c r="G1811" i="28"/>
  <c r="G1810" i="28"/>
  <c r="G1813" i="28"/>
  <c r="G1812" i="28"/>
  <c r="H1814" i="28"/>
  <c r="H1812" i="28"/>
  <c r="H1813" i="28"/>
  <c r="H1811" i="28"/>
  <c r="G1814" i="28"/>
  <c r="G1816" i="28"/>
  <c r="H1815" i="28"/>
  <c r="H1816" i="28"/>
  <c r="G1815" i="28"/>
  <c r="G1817" i="28"/>
  <c r="H1817" i="28"/>
  <c r="G1818" i="28"/>
  <c r="G1821" i="28"/>
  <c r="G1819" i="28"/>
  <c r="H1818" i="28"/>
  <c r="H1819" i="28"/>
  <c r="H1820" i="28"/>
  <c r="G1822" i="28"/>
  <c r="G1820" i="28"/>
  <c r="G1824" i="28"/>
  <c r="H1822" i="28"/>
  <c r="H1821" i="28"/>
  <c r="G1823" i="28"/>
  <c r="H1823" i="28"/>
  <c r="H1824" i="28"/>
  <c r="H1826" i="28"/>
  <c r="G1825" i="28"/>
  <c r="H1827" i="28"/>
  <c r="G1826" i="28"/>
  <c r="G1827" i="28"/>
  <c r="H1825" i="28"/>
  <c r="H1829" i="28"/>
  <c r="G1828" i="28"/>
  <c r="G1829" i="28"/>
  <c r="H1828" i="28"/>
  <c r="H1830" i="28"/>
  <c r="G1830" i="28"/>
  <c r="G1831" i="28"/>
  <c r="H1831" i="28"/>
  <c r="H1832" i="28"/>
  <c r="G1832" i="28"/>
  <c r="G1834" i="28"/>
  <c r="G1833" i="28"/>
  <c r="H1833" i="28"/>
  <c r="H1834" i="28"/>
  <c r="H1835" i="28"/>
  <c r="G1835" i="28"/>
  <c r="G1838" i="28"/>
  <c r="H1836" i="28"/>
  <c r="G1837" i="28"/>
  <c r="G1836" i="28"/>
  <c r="H1837" i="28"/>
  <c r="H1839" i="28"/>
  <c r="G1839" i="28"/>
  <c r="H1838" i="28"/>
  <c r="H1842" i="28"/>
  <c r="H1840" i="28"/>
  <c r="G1840" i="28"/>
  <c r="G1842" i="28"/>
  <c r="H1841" i="28"/>
  <c r="G1841" i="28"/>
  <c r="G1845" i="28"/>
  <c r="H1843" i="28"/>
  <c r="G1843" i="28"/>
  <c r="G1844" i="28"/>
  <c r="H1844" i="28"/>
  <c r="G1846" i="28"/>
  <c r="H1845" i="28"/>
  <c r="H1846" i="28"/>
  <c r="H1849" i="28"/>
  <c r="G1847" i="28"/>
  <c r="H1847" i="28"/>
  <c r="H1848" i="28"/>
  <c r="H1850" i="28"/>
  <c r="H1853" i="28"/>
  <c r="G1853" i="28"/>
  <c r="H1852" i="28"/>
  <c r="G1856" i="28"/>
  <c r="H1856" i="28"/>
  <c r="H2" i="28"/>
  <c r="G4" i="28"/>
  <c r="G3" i="28"/>
  <c r="G2" i="28"/>
  <c r="H4" i="28"/>
  <c r="H5" i="28"/>
  <c r="G5" i="28"/>
  <c r="H6" i="28"/>
  <c r="H7" i="28"/>
  <c r="G8" i="28"/>
  <c r="H3" i="28"/>
  <c r="G9" i="28"/>
  <c r="G7" i="28"/>
  <c r="G6" i="28"/>
  <c r="H8" i="28"/>
  <c r="H9" i="28"/>
  <c r="H11" i="28"/>
  <c r="G10" i="28"/>
  <c r="G11" i="28"/>
  <c r="H10" i="28"/>
  <c r="G12" i="28"/>
  <c r="G13" i="28"/>
  <c r="H12" i="28"/>
  <c r="H13" i="28"/>
  <c r="G14" i="28"/>
  <c r="H14" i="28"/>
  <c r="G15" i="28"/>
  <c r="H15" i="28"/>
  <c r="H16" i="28"/>
  <c r="G17" i="28"/>
  <c r="G16" i="28"/>
  <c r="H18" i="28"/>
  <c r="H19" i="28"/>
  <c r="G18" i="28"/>
  <c r="H17" i="28"/>
  <c r="G19" i="28"/>
  <c r="H20" i="28"/>
  <c r="G21" i="28"/>
  <c r="G20" i="28"/>
  <c r="G22" i="28"/>
  <c r="H21" i="28"/>
  <c r="H22" i="28"/>
  <c r="H23" i="28"/>
  <c r="G23" i="28"/>
  <c r="H24" i="28"/>
  <c r="G24" i="28"/>
  <c r="H25" i="28"/>
  <c r="G25" i="28"/>
  <c r="G26" i="28"/>
  <c r="H27" i="28"/>
  <c r="H29" i="28"/>
  <c r="H26" i="28"/>
  <c r="H28" i="28"/>
  <c r="G27" i="28"/>
  <c r="G29" i="28"/>
  <c r="G28" i="28"/>
  <c r="H33" i="28"/>
  <c r="H32" i="28"/>
  <c r="H31" i="28"/>
  <c r="G30" i="28"/>
  <c r="H30" i="28"/>
  <c r="G31" i="28"/>
  <c r="G35" i="28"/>
  <c r="H37" i="28"/>
  <c r="G33" i="28"/>
  <c r="G32" i="28"/>
  <c r="H36" i="28"/>
  <c r="G34" i="28"/>
  <c r="H34" i="28"/>
  <c r="H35" i="28"/>
  <c r="G36" i="28"/>
  <c r="G37" i="28"/>
  <c r="H40" i="28"/>
  <c r="G38" i="28"/>
  <c r="H39" i="28"/>
  <c r="G39" i="28"/>
  <c r="G41" i="28"/>
  <c r="H38" i="28"/>
  <c r="G40" i="28"/>
  <c r="G42" i="28"/>
  <c r="H41" i="28"/>
  <c r="H42" i="28"/>
  <c r="G44" i="28"/>
  <c r="G45" i="28"/>
  <c r="G43" i="28"/>
  <c r="H43" i="28"/>
  <c r="H45" i="28"/>
  <c r="H44" i="28"/>
  <c r="G46" i="28"/>
  <c r="H46" i="28"/>
  <c r="G47" i="28"/>
  <c r="H47" i="28"/>
  <c r="H48" i="28"/>
  <c r="H50" i="28"/>
  <c r="G48" i="28"/>
  <c r="G50" i="28"/>
  <c r="H49" i="28"/>
  <c r="G49" i="28"/>
  <c r="H51" i="28"/>
  <c r="G51" i="28"/>
  <c r="H53" i="28"/>
  <c r="H55" i="28"/>
  <c r="G52" i="28"/>
  <c r="H52" i="28"/>
  <c r="G53" i="28"/>
  <c r="G55" i="28"/>
  <c r="G54" i="28"/>
  <c r="H54" i="28"/>
  <c r="H57" i="28"/>
  <c r="H59" i="28"/>
  <c r="G56" i="28"/>
  <c r="H56" i="28"/>
  <c r="G57" i="28"/>
  <c r="G59" i="28"/>
  <c r="G58" i="28"/>
  <c r="H58" i="28"/>
  <c r="G60" i="28"/>
  <c r="G61" i="28"/>
  <c r="H61" i="28"/>
  <c r="H60" i="28"/>
  <c r="H62" i="28"/>
  <c r="G62" i="28"/>
  <c r="H63" i="28"/>
  <c r="G63" i="28"/>
  <c r="G64" i="28"/>
  <c r="H64" i="28"/>
  <c r="G68" i="28"/>
  <c r="G65" i="28"/>
  <c r="H65" i="28"/>
  <c r="G66" i="28"/>
  <c r="H66" i="28"/>
  <c r="H70" i="28"/>
  <c r="G67" i="28"/>
  <c r="H68" i="28"/>
  <c r="H67" i="28"/>
  <c r="G70" i="28"/>
  <c r="H69" i="28"/>
  <c r="G69" i="28"/>
  <c r="H74" i="28"/>
  <c r="G72" i="28"/>
  <c r="H71" i="28"/>
  <c r="H72" i="28"/>
  <c r="G71" i="28"/>
  <c r="G74" i="28"/>
  <c r="H73" i="28"/>
  <c r="G73" i="28"/>
  <c r="G75" i="28"/>
  <c r="H78" i="28"/>
  <c r="H75" i="28"/>
  <c r="G76" i="28"/>
  <c r="H76" i="28"/>
  <c r="H77" i="28"/>
  <c r="G77" i="28"/>
  <c r="G78" i="28"/>
  <c r="G80" i="28"/>
  <c r="H79" i="28"/>
  <c r="H80" i="28"/>
  <c r="G79" i="28"/>
  <c r="H81" i="28"/>
  <c r="H83" i="28"/>
  <c r="G82" i="28"/>
  <c r="G81" i="28"/>
  <c r="H82" i="28"/>
  <c r="H85" i="28"/>
  <c r="G83" i="28"/>
  <c r="G84" i="28"/>
  <c r="H84" i="28"/>
  <c r="G87" i="28"/>
  <c r="G85" i="28"/>
  <c r="H86" i="28"/>
  <c r="H88" i="28"/>
  <c r="G86" i="28"/>
  <c r="H87" i="28"/>
  <c r="G88" i="28"/>
  <c r="H90" i="28"/>
  <c r="G89" i="28"/>
  <c r="H89" i="28"/>
  <c r="G90" i="28"/>
  <c r="H91" i="28"/>
  <c r="G92" i="28"/>
  <c r="G91" i="28"/>
  <c r="H92" i="28"/>
  <c r="H93" i="28"/>
  <c r="G93" i="28"/>
  <c r="H94" i="28"/>
  <c r="G94" i="28"/>
  <c r="H95" i="28"/>
  <c r="G95" i="28"/>
  <c r="G97" i="28"/>
  <c r="H99" i="28"/>
  <c r="H97" i="28"/>
  <c r="H96" i="28"/>
  <c r="G96" i="28"/>
  <c r="H100" i="28"/>
  <c r="G98" i="28"/>
  <c r="G99" i="28"/>
  <c r="H98" i="28"/>
  <c r="G100" i="28"/>
  <c r="H101" i="28"/>
  <c r="G101" i="28"/>
  <c r="G102" i="28"/>
  <c r="H103" i="28"/>
  <c r="H102" i="28"/>
  <c r="G103" i="28"/>
  <c r="H104" i="28"/>
  <c r="G104" i="28"/>
  <c r="H107" i="28"/>
  <c r="G105" i="28"/>
  <c r="H105" i="28"/>
  <c r="G106" i="28"/>
  <c r="H106" i="28"/>
  <c r="G107" i="28"/>
  <c r="G111" i="28"/>
  <c r="H109" i="28"/>
  <c r="H108" i="28"/>
  <c r="G108" i="28"/>
  <c r="H110" i="28"/>
  <c r="G109" i="28"/>
  <c r="G112" i="28"/>
  <c r="G110" i="28"/>
  <c r="H111" i="28"/>
  <c r="H112" i="28"/>
  <c r="G113" i="28"/>
  <c r="G115" i="28"/>
  <c r="H113" i="28"/>
  <c r="G116" i="28"/>
  <c r="H115" i="28"/>
  <c r="H114" i="28"/>
  <c r="G114" i="28"/>
  <c r="H118" i="28"/>
  <c r="H116" i="28"/>
  <c r="G117" i="28"/>
  <c r="H117" i="28"/>
  <c r="G118" i="28"/>
  <c r="H119" i="28"/>
  <c r="H120" i="28"/>
  <c r="H123" i="28"/>
  <c r="G119" i="28"/>
  <c r="G120" i="28"/>
  <c r="H121" i="28"/>
  <c r="G121" i="28"/>
  <c r="G122" i="28"/>
  <c r="G123" i="28"/>
  <c r="H122" i="28"/>
  <c r="G124" i="28"/>
  <c r="H124" i="28"/>
  <c r="G125" i="28"/>
  <c r="G126" i="28"/>
  <c r="H125" i="28"/>
  <c r="H126" i="28"/>
  <c r="G127" i="28"/>
  <c r="H128" i="28"/>
  <c r="G130" i="28"/>
  <c r="H127" i="28"/>
  <c r="H131" i="28"/>
  <c r="G129" i="28"/>
  <c r="G128" i="28"/>
  <c r="G131" i="28"/>
  <c r="G132" i="28"/>
  <c r="H129" i="28"/>
  <c r="H130" i="28"/>
  <c r="G134" i="28"/>
  <c r="H132" i="28"/>
  <c r="H134" i="28"/>
  <c r="G133" i="28"/>
  <c r="H133" i="28"/>
  <c r="G135" i="28"/>
  <c r="H135" i="28"/>
  <c r="H136" i="28"/>
  <c r="G136" i="28"/>
  <c r="G138" i="28"/>
  <c r="G137" i="28"/>
  <c r="H138" i="28"/>
  <c r="H137" i="28"/>
  <c r="H141" i="28"/>
  <c r="H139" i="28"/>
  <c r="G139" i="28"/>
  <c r="G141" i="28"/>
  <c r="H140" i="28"/>
  <c r="G140" i="28"/>
  <c r="H142" i="28"/>
  <c r="G142" i="28"/>
  <c r="G143" i="28"/>
  <c r="H143" i="28"/>
  <c r="G144" i="28"/>
  <c r="H145" i="28"/>
  <c r="G145" i="28"/>
  <c r="H144" i="28"/>
  <c r="H148" i="28"/>
  <c r="G146" i="28"/>
  <c r="H149" i="28"/>
  <c r="H147" i="28"/>
  <c r="H146" i="28"/>
  <c r="G148" i="28"/>
  <c r="G147" i="28"/>
  <c r="G149" i="28"/>
  <c r="G150" i="28"/>
  <c r="H150" i="28"/>
  <c r="H152" i="28"/>
  <c r="H151" i="28"/>
  <c r="G152" i="28"/>
  <c r="G151" i="28"/>
  <c r="G154" i="28"/>
  <c r="H153" i="28"/>
  <c r="H154" i="28"/>
  <c r="G153" i="28"/>
  <c r="G155" i="28"/>
  <c r="G156" i="28"/>
  <c r="H155" i="28"/>
  <c r="H156" i="28"/>
  <c r="G157" i="28"/>
  <c r="H157" i="28"/>
  <c r="G158" i="28"/>
  <c r="H158" i="28"/>
  <c r="G159" i="28"/>
  <c r="H160" i="28"/>
  <c r="H159" i="28"/>
  <c r="H161" i="28"/>
  <c r="H163" i="28"/>
  <c r="G161" i="28"/>
  <c r="G160" i="28"/>
  <c r="G162" i="28"/>
  <c r="G163" i="28"/>
  <c r="G164" i="28"/>
  <c r="H162" i="28"/>
  <c r="H164" i="28"/>
  <c r="G165" i="28"/>
  <c r="G167" i="28"/>
  <c r="H165" i="28"/>
  <c r="H166" i="28"/>
  <c r="G166" i="28"/>
  <c r="H167" i="28"/>
  <c r="H169" i="28"/>
  <c r="G168" i="28"/>
  <c r="H170" i="28"/>
  <c r="G170" i="28"/>
  <c r="G169" i="28"/>
  <c r="H168" i="28"/>
  <c r="H173" i="28"/>
  <c r="G171" i="28"/>
  <c r="H171" i="28"/>
  <c r="G175" i="28"/>
  <c r="G172" i="28"/>
  <c r="G174" i="28"/>
  <c r="H172" i="28"/>
  <c r="G173" i="28"/>
  <c r="H175" i="28"/>
  <c r="H174" i="28"/>
  <c r="G176" i="28"/>
  <c r="G177" i="28"/>
  <c r="H176" i="28"/>
  <c r="H177" i="28"/>
  <c r="H178" i="28"/>
  <c r="G178" i="28"/>
  <c r="G179" i="28"/>
  <c r="G180" i="28"/>
  <c r="H181" i="28"/>
  <c r="H179" i="28"/>
  <c r="G181" i="28"/>
  <c r="H180" i="28"/>
  <c r="G182" i="28"/>
  <c r="G183" i="28"/>
  <c r="H185" i="28"/>
  <c r="H182" i="28"/>
  <c r="H183" i="28"/>
  <c r="H187" i="28"/>
  <c r="G184" i="28"/>
  <c r="G186" i="28"/>
  <c r="H184" i="28"/>
  <c r="G185" i="28"/>
  <c r="H186" i="28"/>
  <c r="G187" i="28"/>
  <c r="H189" i="28"/>
  <c r="G189" i="28"/>
  <c r="G188" i="28"/>
  <c r="H188" i="28"/>
  <c r="H192" i="28"/>
  <c r="G190" i="28"/>
  <c r="H190" i="28"/>
  <c r="G191" i="28"/>
  <c r="H191" i="28"/>
  <c r="G192" i="28"/>
  <c r="G193" i="28"/>
  <c r="G194" i="28"/>
  <c r="H193" i="28"/>
  <c r="G195" i="28"/>
  <c r="H195" i="28"/>
  <c r="H194" i="28"/>
  <c r="G197" i="28"/>
  <c r="G196" i="28"/>
  <c r="H197" i="28"/>
  <c r="H196" i="28"/>
  <c r="G198" i="28"/>
  <c r="H198" i="28"/>
  <c r="G199" i="28"/>
  <c r="H199" i="28"/>
  <c r="H200" i="28"/>
  <c r="H202" i="28"/>
  <c r="G200" i="28"/>
  <c r="H203" i="28"/>
  <c r="G201" i="28"/>
  <c r="H201" i="28"/>
  <c r="G202" i="28"/>
  <c r="G203" i="28"/>
  <c r="G204" i="28"/>
  <c r="H205" i="28"/>
  <c r="H204" i="28"/>
  <c r="G205" i="28"/>
  <c r="H206" i="28"/>
  <c r="G206" i="28"/>
  <c r="H207" i="28"/>
  <c r="G207" i="28"/>
  <c r="H208" i="28"/>
  <c r="G208" i="28"/>
  <c r="H209" i="28"/>
  <c r="G209" i="28"/>
  <c r="G210" i="28"/>
  <c r="G211" i="28"/>
  <c r="H210" i="28"/>
  <c r="H211" i="28"/>
  <c r="H212" i="28"/>
  <c r="H213" i="28"/>
  <c r="G213" i="28"/>
  <c r="G212" i="28"/>
  <c r="G215" i="28"/>
  <c r="H215" i="28"/>
  <c r="H214" i="28"/>
  <c r="G214" i="28"/>
  <c r="G217" i="28"/>
  <c r="H217" i="28"/>
  <c r="H216" i="28"/>
  <c r="G216" i="28"/>
  <c r="G218" i="28"/>
  <c r="H218" i="28"/>
  <c r="H220" i="28"/>
  <c r="G220" i="28"/>
  <c r="H219" i="28"/>
  <c r="G219" i="28"/>
  <c r="H224" i="28"/>
  <c r="H221" i="28"/>
  <c r="H222" i="28"/>
  <c r="G221" i="28"/>
  <c r="H226" i="28"/>
  <c r="G222" i="28"/>
  <c r="G224" i="28"/>
  <c r="G223" i="28"/>
  <c r="H223" i="28"/>
  <c r="H225" i="28"/>
  <c r="G226" i="28"/>
  <c r="G227" i="28"/>
  <c r="G225" i="28"/>
  <c r="H227" i="28"/>
  <c r="H229" i="28"/>
  <c r="G228" i="28"/>
  <c r="G229" i="28"/>
  <c r="H228" i="28"/>
  <c r="G230" i="28"/>
  <c r="G231" i="28"/>
  <c r="H230" i="28"/>
  <c r="H232" i="28"/>
  <c r="G232" i="28"/>
  <c r="H231" i="28"/>
  <c r="H233" i="28"/>
  <c r="H235" i="28"/>
  <c r="G236" i="28"/>
  <c r="G233" i="28"/>
  <c r="H237" i="28"/>
  <c r="G234" i="28"/>
  <c r="H234" i="28"/>
  <c r="G235" i="28"/>
  <c r="H236" i="28"/>
  <c r="G237" i="28"/>
  <c r="H238" i="28"/>
  <c r="H239" i="28"/>
  <c r="G239" i="28"/>
  <c r="G238" i="28"/>
  <c r="H240" i="28"/>
  <c r="G240" i="28"/>
  <c r="H244" i="28"/>
  <c r="G241" i="28"/>
  <c r="H241" i="28"/>
  <c r="H242" i="28"/>
  <c r="G242" i="28"/>
  <c r="G243" i="28"/>
  <c r="G244" i="28"/>
  <c r="H243" i="28"/>
  <c r="H245" i="28"/>
  <c r="H248" i="28"/>
  <c r="G245" i="28"/>
  <c r="H246" i="28"/>
  <c r="G246" i="28"/>
  <c r="H249" i="28"/>
  <c r="H247" i="28"/>
  <c r="G247" i="28"/>
  <c r="G248" i="28"/>
  <c r="G249" i="28"/>
  <c r="G250" i="28"/>
  <c r="H250" i="28"/>
  <c r="H252" i="28"/>
  <c r="H251" i="28"/>
  <c r="G252" i="28"/>
  <c r="G251" i="28"/>
  <c r="G254" i="28"/>
  <c r="H253" i="28"/>
  <c r="H254" i="28"/>
  <c r="G253" i="28"/>
  <c r="H255" i="28"/>
  <c r="G255" i="28"/>
  <c r="G256" i="28"/>
  <c r="H256" i="28"/>
  <c r="G257" i="28"/>
  <c r="G258" i="28"/>
  <c r="H257" i="28"/>
  <c r="H261" i="28"/>
  <c r="G259" i="28"/>
  <c r="H259" i="28"/>
  <c r="H258" i="28"/>
  <c r="G262" i="28"/>
  <c r="H264" i="28"/>
  <c r="H262" i="28"/>
  <c r="G260" i="28"/>
  <c r="G261" i="28"/>
  <c r="H260" i="28"/>
  <c r="H263" i="28"/>
  <c r="H265" i="28"/>
  <c r="H267" i="28"/>
  <c r="G264" i="28"/>
  <c r="G263" i="28"/>
  <c r="G265" i="28"/>
  <c r="G266" i="28"/>
  <c r="G267" i="28"/>
  <c r="G268" i="28"/>
  <c r="H266" i="28"/>
  <c r="H271" i="28"/>
  <c r="H268" i="28"/>
  <c r="G269" i="28"/>
  <c r="H269" i="28"/>
  <c r="G270" i="28"/>
  <c r="H270" i="28"/>
  <c r="G271" i="28"/>
  <c r="H272" i="28"/>
  <c r="G272" i="28"/>
  <c r="H275" i="28"/>
  <c r="H273" i="28"/>
  <c r="H274" i="28"/>
  <c r="G275" i="28"/>
  <c r="G274" i="28"/>
  <c r="G273" i="28"/>
  <c r="G277" i="28"/>
  <c r="G276" i="28"/>
  <c r="H276" i="28"/>
  <c r="H279" i="28"/>
  <c r="H277" i="28"/>
  <c r="G278" i="28"/>
  <c r="G279" i="28"/>
  <c r="H278" i="28"/>
  <c r="G280" i="28"/>
  <c r="H280" i="28"/>
  <c r="H284" i="28"/>
  <c r="G281" i="28"/>
  <c r="H281" i="28"/>
  <c r="G282" i="28"/>
  <c r="H282" i="28"/>
  <c r="G285" i="28"/>
  <c r="H283" i="28"/>
  <c r="G283" i="28"/>
  <c r="H285" i="28"/>
  <c r="G284" i="28"/>
  <c r="H286" i="28"/>
  <c r="G286" i="28"/>
  <c r="H290" i="28"/>
  <c r="G287" i="28"/>
  <c r="H287" i="28"/>
  <c r="G288" i="28"/>
  <c r="H288" i="28"/>
  <c r="G290" i="28"/>
  <c r="G289" i="28"/>
  <c r="H289" i="28"/>
  <c r="H291" i="28"/>
  <c r="G291" i="28"/>
  <c r="G295" i="28"/>
  <c r="G292" i="28"/>
  <c r="H292" i="28"/>
  <c r="G293" i="28"/>
  <c r="H293" i="28"/>
  <c r="H294" i="28"/>
  <c r="H297" i="28"/>
  <c r="H295" i="28"/>
  <c r="G294" i="28"/>
  <c r="G297" i="28"/>
  <c r="H296" i="28"/>
  <c r="G296" i="28"/>
  <c r="H298" i="28"/>
  <c r="G298" i="28"/>
  <c r="H300" i="28"/>
  <c r="H299" i="28"/>
  <c r="G301" i="28"/>
  <c r="G299" i="28"/>
  <c r="G300" i="28"/>
  <c r="G303" i="28"/>
  <c r="H301" i="28"/>
  <c r="H302" i="28"/>
  <c r="G302" i="28"/>
  <c r="H303" i="28"/>
  <c r="H304" i="28"/>
  <c r="G304" i="28"/>
  <c r="G307" i="28"/>
  <c r="G306" i="28"/>
  <c r="H305" i="28"/>
  <c r="H306" i="28"/>
  <c r="G305" i="28"/>
  <c r="H307" i="28"/>
  <c r="G308" i="28"/>
  <c r="H309" i="28"/>
  <c r="G309" i="28"/>
  <c r="H308" i="28"/>
  <c r="H313" i="28"/>
  <c r="H310" i="28"/>
  <c r="G311" i="28"/>
  <c r="G310" i="28"/>
  <c r="H315" i="28"/>
  <c r="H311" i="28"/>
  <c r="H312" i="28"/>
  <c r="G313" i="28"/>
  <c r="G312" i="28"/>
  <c r="H314" i="28"/>
  <c r="G315" i="28"/>
  <c r="H316" i="28"/>
  <c r="G314" i="28"/>
  <c r="G316" i="28"/>
  <c r="H318" i="28"/>
  <c r="H317" i="28"/>
  <c r="H319" i="28"/>
  <c r="G318" i="28"/>
  <c r="G317" i="28"/>
  <c r="G319" i="28"/>
  <c r="H322" i="28"/>
  <c r="G320" i="28"/>
  <c r="H321" i="28"/>
  <c r="H320" i="28"/>
  <c r="G322" i="28"/>
  <c r="G321" i="28"/>
  <c r="G323" i="28"/>
  <c r="H323" i="28"/>
  <c r="H324" i="28"/>
  <c r="G324" i="28"/>
  <c r="H326" i="28"/>
  <c r="G325" i="28"/>
  <c r="G326" i="28"/>
  <c r="H325" i="28"/>
  <c r="G327" i="28"/>
  <c r="H328" i="28"/>
  <c r="H327" i="28"/>
  <c r="H330" i="28"/>
  <c r="G328" i="28"/>
  <c r="H331" i="28"/>
  <c r="H329" i="28"/>
  <c r="G330" i="28"/>
  <c r="G329" i="28"/>
  <c r="G331" i="28"/>
  <c r="H333" i="28"/>
  <c r="G332" i="28"/>
  <c r="H332" i="28"/>
  <c r="G333" i="28"/>
  <c r="H334" i="28"/>
  <c r="G334" i="28"/>
  <c r="G335" i="28"/>
  <c r="H335" i="28"/>
  <c r="G336" i="28"/>
  <c r="H336" i="28"/>
  <c r="G338" i="28"/>
  <c r="H337" i="28"/>
  <c r="G337" i="28"/>
  <c r="H338" i="28"/>
  <c r="H339" i="28"/>
  <c r="G339" i="28"/>
  <c r="H340" i="28"/>
  <c r="G340" i="28"/>
  <c r="G341" i="28"/>
  <c r="H343" i="28"/>
  <c r="H341" i="28"/>
  <c r="G342" i="28"/>
  <c r="H342" i="28"/>
  <c r="G343" i="28"/>
  <c r="H346" i="28"/>
  <c r="G344" i="28"/>
  <c r="G345" i="28"/>
  <c r="H345" i="28"/>
  <c r="H344" i="28"/>
  <c r="G346" i="28"/>
  <c r="G347" i="28"/>
  <c r="H347" i="28"/>
  <c r="H348" i="28"/>
  <c r="G348" i="28"/>
  <c r="H351" i="28"/>
  <c r="G349" i="28"/>
  <c r="H349" i="28"/>
  <c r="G350" i="28"/>
  <c r="H350" i="28"/>
  <c r="G351" i="28"/>
  <c r="H352" i="28"/>
  <c r="H353" i="28"/>
  <c r="G353" i="28"/>
  <c r="G352" i="28"/>
  <c r="H354" i="28"/>
  <c r="G354" i="28"/>
  <c r="H355" i="28"/>
  <c r="H356" i="28"/>
  <c r="G356" i="28"/>
  <c r="G355" i="28"/>
  <c r="H357" i="28"/>
  <c r="G357" i="28"/>
  <c r="H358" i="28"/>
  <c r="G358" i="28"/>
  <c r="H359" i="28"/>
  <c r="G360" i="28"/>
  <c r="G359" i="28"/>
  <c r="H360" i="28"/>
  <c r="G362" i="28"/>
  <c r="G361" i="28"/>
  <c r="H361" i="28"/>
  <c r="H362" i="28"/>
  <c r="H364" i="28"/>
  <c r="H363" i="28"/>
  <c r="G364" i="28"/>
  <c r="G363" i="28"/>
  <c r="G365" i="28"/>
  <c r="G366" i="28"/>
  <c r="H365" i="28"/>
  <c r="H366" i="28"/>
  <c r="H367" i="28"/>
  <c r="G367" i="28"/>
  <c r="H368" i="28"/>
  <c r="G368" i="28"/>
  <c r="G370" i="28"/>
  <c r="G369" i="28"/>
  <c r="H369" i="28"/>
  <c r="H370" i="28"/>
  <c r="G371" i="28"/>
  <c r="H371" i="28"/>
  <c r="H373" i="28"/>
  <c r="G372" i="28"/>
  <c r="H372" i="28"/>
  <c r="G374" i="28"/>
  <c r="H374" i="28"/>
  <c r="G373" i="28"/>
  <c r="H378" i="28"/>
  <c r="H376" i="28"/>
  <c r="H375" i="28"/>
  <c r="G376" i="28"/>
  <c r="G375" i="28"/>
  <c r="H380" i="28"/>
  <c r="H377" i="28"/>
  <c r="G382" i="28"/>
  <c r="G378" i="28"/>
  <c r="G380" i="28"/>
  <c r="G379" i="28"/>
  <c r="G377" i="28"/>
  <c r="H381" i="28"/>
  <c r="H379" i="28"/>
  <c r="G381" i="28"/>
  <c r="H383" i="28"/>
  <c r="G383" i="28"/>
  <c r="H382" i="28"/>
  <c r="G387" i="28"/>
  <c r="G384" i="28"/>
  <c r="H386" i="28"/>
  <c r="H385" i="28"/>
  <c r="H384" i="28"/>
  <c r="H387" i="28"/>
  <c r="G386" i="28"/>
  <c r="G385" i="28"/>
  <c r="G390" i="28"/>
  <c r="G389" i="28"/>
  <c r="G388" i="28"/>
  <c r="H388" i="28"/>
  <c r="H390" i="28"/>
  <c r="H389" i="28"/>
  <c r="G391" i="28"/>
  <c r="H392" i="28"/>
  <c r="H394" i="28"/>
  <c r="H391" i="28"/>
  <c r="H396" i="28"/>
  <c r="G392" i="28"/>
  <c r="G394" i="28"/>
  <c r="H393" i="28"/>
  <c r="G393" i="28"/>
  <c r="G395" i="28"/>
  <c r="G396" i="28"/>
  <c r="H395" i="28"/>
  <c r="H397" i="28"/>
  <c r="H398" i="28"/>
  <c r="G398" i="28"/>
  <c r="G397" i="28"/>
  <c r="H401" i="28"/>
  <c r="G400" i="28"/>
  <c r="H400" i="28"/>
  <c r="G399" i="28"/>
  <c r="H399" i="28"/>
  <c r="G401" i="28"/>
  <c r="G402" i="28"/>
  <c r="H402" i="28"/>
  <c r="G403" i="28"/>
  <c r="H404" i="28"/>
  <c r="H403" i="28"/>
  <c r="H406" i="28"/>
  <c r="G404" i="28"/>
  <c r="H405" i="28"/>
  <c r="H407" i="28"/>
  <c r="G405" i="28"/>
  <c r="G406" i="28"/>
  <c r="H408" i="28"/>
  <c r="G407" i="28"/>
  <c r="G408" i="28"/>
  <c r="G411" i="28"/>
  <c r="H410" i="28"/>
  <c r="G410" i="28"/>
  <c r="G409" i="28"/>
  <c r="G412" i="28"/>
  <c r="H409" i="28"/>
  <c r="H411" i="28"/>
  <c r="H412" i="28"/>
  <c r="G413" i="28"/>
  <c r="G415" i="28"/>
  <c r="H413" i="28"/>
  <c r="H414" i="28"/>
  <c r="G414" i="28"/>
  <c r="H415" i="28"/>
  <c r="G416" i="28"/>
  <c r="G417" i="28"/>
  <c r="H416" i="28"/>
  <c r="H417" i="28"/>
  <c r="H420" i="28"/>
  <c r="H418" i="28"/>
  <c r="G418" i="28"/>
  <c r="H419" i="28"/>
  <c r="G419" i="28"/>
  <c r="G420" i="28"/>
  <c r="G421" i="28"/>
  <c r="H421" i="28"/>
  <c r="G422" i="28"/>
  <c r="G423" i="28"/>
  <c r="H422" i="28"/>
  <c r="H423" i="28"/>
  <c r="G425" i="28"/>
  <c r="H425" i="28"/>
  <c r="G424" i="28"/>
  <c r="H424" i="28"/>
  <c r="H429" i="28"/>
  <c r="G427" i="28"/>
  <c r="H427" i="28"/>
  <c r="G430" i="28"/>
  <c r="H426" i="28"/>
  <c r="H430" i="28"/>
  <c r="G426" i="28"/>
  <c r="G428" i="28"/>
  <c r="G429" i="28"/>
  <c r="H428" i="28"/>
  <c r="G432" i="28"/>
  <c r="G431" i="28"/>
  <c r="H431" i="28"/>
  <c r="H432" i="28"/>
  <c r="H435" i="28"/>
  <c r="H433" i="28"/>
  <c r="G434" i="28"/>
  <c r="H434" i="28"/>
  <c r="G435" i="28"/>
  <c r="G433" i="28"/>
  <c r="H437" i="28"/>
  <c r="G436" i="28"/>
  <c r="G440" i="28"/>
  <c r="G437" i="28"/>
  <c r="G438" i="28"/>
  <c r="H436" i="28"/>
  <c r="H440" i="28"/>
  <c r="H439" i="28"/>
  <c r="H438" i="28"/>
  <c r="G439" i="28"/>
  <c r="H443" i="28"/>
  <c r="G441" i="28"/>
  <c r="H441" i="28"/>
  <c r="G442" i="28"/>
  <c r="H442" i="28"/>
  <c r="G443" i="28"/>
  <c r="G444" i="28"/>
  <c r="H444" i="28"/>
  <c r="H448" i="28"/>
  <c r="H445" i="28"/>
  <c r="H446" i="28"/>
  <c r="G445" i="28"/>
  <c r="G446" i="28"/>
  <c r="H450" i="28"/>
  <c r="G447" i="28"/>
  <c r="H447" i="28"/>
  <c r="G448" i="28"/>
  <c r="G450" i="28"/>
  <c r="G449" i="28"/>
  <c r="H449" i="28"/>
  <c r="H452" i="28"/>
  <c r="G452" i="28"/>
  <c r="H451" i="28"/>
  <c r="G451" i="28"/>
  <c r="H453" i="28"/>
  <c r="G453" i="28"/>
  <c r="H455" i="28"/>
  <c r="G454" i="28"/>
  <c r="G455" i="28"/>
  <c r="H454" i="28"/>
  <c r="G456" i="28"/>
  <c r="H456" i="28"/>
  <c r="H458" i="28"/>
  <c r="G457" i="28"/>
  <c r="H457" i="28"/>
  <c r="G458" i="28"/>
  <c r="G459" i="28"/>
  <c r="H459" i="28"/>
  <c r="G460" i="28"/>
  <c r="H460" i="28"/>
  <c r="G462" i="28"/>
  <c r="H464" i="28"/>
  <c r="H461" i="28"/>
  <c r="G461" i="28"/>
  <c r="H462" i="28"/>
  <c r="G464" i="28"/>
  <c r="H463" i="28"/>
  <c r="G463" i="28"/>
  <c r="H467" i="28"/>
  <c r="H465" i="28"/>
  <c r="G465" i="28"/>
  <c r="H466" i="28"/>
  <c r="G466" i="28"/>
  <c r="G467" i="28"/>
  <c r="G468" i="28"/>
  <c r="H468" i="28"/>
  <c r="G469" i="28"/>
  <c r="H469" i="28"/>
  <c r="G470" i="28"/>
  <c r="H470" i="28"/>
  <c r="H471" i="28"/>
  <c r="G471" i="28"/>
  <c r="H472" i="28"/>
  <c r="H473" i="28"/>
  <c r="H475" i="28"/>
  <c r="G475" i="28"/>
  <c r="G472" i="28"/>
  <c r="H474" i="28"/>
  <c r="G473" i="28"/>
  <c r="G474" i="28"/>
  <c r="H478" i="28"/>
  <c r="H476" i="28"/>
  <c r="G476" i="28"/>
  <c r="G477" i="28"/>
  <c r="H477" i="28"/>
  <c r="G478" i="28"/>
  <c r="G479" i="28"/>
  <c r="H479" i="28"/>
  <c r="H480" i="28"/>
  <c r="G480" i="28"/>
  <c r="H481" i="28"/>
  <c r="G482" i="28"/>
  <c r="G481" i="28"/>
  <c r="H484" i="28"/>
  <c r="G483" i="28"/>
  <c r="G484" i="28"/>
  <c r="H482" i="28"/>
  <c r="H483" i="28"/>
  <c r="G485" i="28"/>
  <c r="H486" i="28"/>
  <c r="G487" i="28"/>
  <c r="H485" i="28"/>
  <c r="G486" i="28"/>
  <c r="H487" i="28"/>
  <c r="H488" i="28"/>
  <c r="G488" i="28"/>
  <c r="H489" i="28"/>
  <c r="H492" i="28"/>
  <c r="G489" i="28"/>
  <c r="H490" i="28"/>
  <c r="G490" i="28"/>
  <c r="G491" i="28"/>
  <c r="H491" i="28"/>
  <c r="G492" i="28"/>
  <c r="G493" i="28"/>
  <c r="H494" i="28"/>
  <c r="G494" i="28"/>
  <c r="H493" i="28"/>
  <c r="H495" i="28"/>
  <c r="G495" i="28"/>
  <c r="G497" i="28"/>
  <c r="H496" i="28"/>
  <c r="H497" i="28"/>
  <c r="G496" i="28"/>
  <c r="H499" i="28"/>
  <c r="H498" i="28"/>
  <c r="G498" i="28"/>
  <c r="G499" i="28"/>
  <c r="H500" i="28"/>
  <c r="G500" i="28"/>
  <c r="G501" i="28"/>
  <c r="G502" i="28"/>
  <c r="G503" i="28"/>
  <c r="H503" i="28"/>
  <c r="H502" i="28"/>
  <c r="H501" i="28"/>
  <c r="H506" i="28"/>
  <c r="G505" i="28"/>
  <c r="H504" i="28"/>
  <c r="G504" i="28"/>
  <c r="H505" i="28"/>
  <c r="G506" i="28"/>
  <c r="H508" i="28"/>
  <c r="G507" i="28"/>
  <c r="H507" i="28"/>
  <c r="G510" i="28"/>
  <c r="H509" i="28"/>
  <c r="G509" i="28"/>
  <c r="G508" i="28"/>
  <c r="H512" i="28"/>
  <c r="H510" i="28"/>
  <c r="G511" i="28"/>
  <c r="H511" i="28"/>
  <c r="H513" i="28"/>
  <c r="G512" i="28"/>
  <c r="G513" i="28"/>
  <c r="G514" i="28"/>
  <c r="G515" i="28"/>
  <c r="H514" i="28"/>
  <c r="H515" i="28"/>
  <c r="H516" i="28"/>
  <c r="G516" i="28"/>
  <c r="H517" i="28"/>
  <c r="H518" i="28"/>
  <c r="G518" i="28"/>
  <c r="G517" i="28"/>
  <c r="H521" i="28"/>
  <c r="G519" i="28"/>
  <c r="H519" i="28"/>
  <c r="H523" i="28"/>
  <c r="G521" i="28"/>
  <c r="G520" i="28"/>
  <c r="H520" i="28"/>
  <c r="H522" i="28"/>
  <c r="G522" i="28"/>
  <c r="H524" i="28"/>
  <c r="G523" i="28"/>
  <c r="G524" i="28"/>
  <c r="G525" i="28"/>
  <c r="H525" i="28"/>
  <c r="H526" i="28"/>
  <c r="G526" i="28"/>
  <c r="H527" i="28"/>
  <c r="G527" i="28"/>
  <c r="G529" i="28"/>
  <c r="G528" i="28"/>
  <c r="H529" i="28"/>
  <c r="H528" i="28"/>
  <c r="G530" i="28"/>
  <c r="H530" i="28"/>
  <c r="H534" i="28"/>
  <c r="G531" i="28"/>
  <c r="H531" i="28"/>
  <c r="H532" i="28"/>
  <c r="H533" i="28"/>
  <c r="G533" i="28"/>
  <c r="G532" i="28"/>
  <c r="H535" i="28"/>
  <c r="G535" i="28"/>
  <c r="G534" i="28"/>
  <c r="H539" i="28"/>
  <c r="G537" i="28"/>
  <c r="H537" i="28"/>
  <c r="H536" i="28"/>
  <c r="G536" i="28"/>
  <c r="H538" i="28"/>
  <c r="G538" i="28"/>
  <c r="G539" i="28"/>
  <c r="H540" i="28"/>
  <c r="G540" i="28"/>
  <c r="G543" i="28"/>
  <c r="H542" i="28"/>
  <c r="G541" i="28"/>
  <c r="H541" i="28"/>
  <c r="G542" i="28"/>
  <c r="H544" i="28"/>
  <c r="H543" i="28"/>
  <c r="H545" i="28"/>
  <c r="G544" i="28"/>
  <c r="G545" i="28"/>
  <c r="G548" i="28"/>
  <c r="G546" i="28"/>
  <c r="H548" i="28"/>
  <c r="H546" i="28"/>
  <c r="H547" i="28"/>
  <c r="G547" i="28"/>
  <c r="G550" i="28"/>
  <c r="G549" i="28"/>
  <c r="H549" i="28"/>
  <c r="H550" i="28"/>
  <c r="H554" i="28"/>
  <c r="G552" i="28"/>
  <c r="G551" i="28"/>
  <c r="H551" i="28"/>
  <c r="H552" i="28"/>
  <c r="G554" i="28"/>
  <c r="H555" i="28"/>
  <c r="G553" i="28"/>
  <c r="H553" i="28"/>
  <c r="G555" i="28"/>
  <c r="H557" i="28"/>
  <c r="G556" i="28"/>
  <c r="H556" i="28"/>
  <c r="G557" i="28"/>
  <c r="H560" i="28"/>
  <c r="H558" i="28"/>
  <c r="G558" i="28"/>
  <c r="H559" i="28"/>
  <c r="G559" i="28"/>
  <c r="G560" i="28"/>
  <c r="G563" i="28"/>
  <c r="G561" i="28"/>
  <c r="G562" i="28"/>
  <c r="H562" i="28"/>
  <c r="H565" i="28"/>
  <c r="H561" i="28"/>
  <c r="G565" i="28"/>
  <c r="G564" i="28"/>
  <c r="H563" i="28"/>
  <c r="H564" i="28"/>
  <c r="H567" i="28"/>
  <c r="H566" i="28"/>
  <c r="G566" i="28"/>
  <c r="G567" i="28"/>
  <c r="G568" i="28"/>
  <c r="H568" i="28"/>
  <c r="H570" i="28"/>
  <c r="G569" i="28"/>
  <c r="G570" i="28"/>
  <c r="H569" i="28"/>
  <c r="H573" i="28"/>
  <c r="G574" i="28"/>
  <c r="G571" i="28"/>
  <c r="G572" i="28"/>
  <c r="H572" i="28"/>
  <c r="H571" i="28"/>
  <c r="G573" i="28"/>
  <c r="G575" i="28"/>
  <c r="H575" i="28"/>
  <c r="H574" i="28"/>
  <c r="G577" i="28"/>
  <c r="G576" i="28"/>
  <c r="H576" i="28"/>
  <c r="H577" i="28"/>
  <c r="G578" i="28"/>
  <c r="H578" i="28"/>
  <c r="G581" i="28"/>
  <c r="H579" i="28"/>
  <c r="G579" i="28"/>
  <c r="G580" i="28"/>
  <c r="G582" i="28"/>
  <c r="H583" i="28"/>
  <c r="H581" i="28"/>
  <c r="H580" i="28"/>
  <c r="G583" i="28"/>
  <c r="H582" i="28"/>
  <c r="G584" i="28"/>
  <c r="H586" i="28"/>
  <c r="G586" i="28"/>
  <c r="H584" i="28"/>
  <c r="H588" i="28"/>
  <c r="G585" i="28"/>
  <c r="G588" i="28"/>
  <c r="H587" i="28"/>
  <c r="H585" i="28"/>
  <c r="H589" i="28"/>
  <c r="G587" i="28"/>
  <c r="G589" i="28"/>
  <c r="H590" i="28"/>
  <c r="H591" i="28"/>
  <c r="G591" i="28"/>
  <c r="G590" i="28"/>
  <c r="H595" i="28"/>
  <c r="H592" i="28"/>
  <c r="G592" i="28"/>
  <c r="G593" i="28"/>
  <c r="H593" i="28"/>
  <c r="H594" i="28"/>
  <c r="G594" i="28"/>
  <c r="G595" i="28"/>
  <c r="H596" i="28"/>
  <c r="H597" i="28"/>
  <c r="H598" i="28"/>
  <c r="G596" i="28"/>
  <c r="G598" i="28"/>
  <c r="G597" i="28"/>
  <c r="H599" i="28"/>
  <c r="G599" i="28"/>
  <c r="H601" i="28"/>
  <c r="G601" i="28"/>
  <c r="G600" i="28"/>
  <c r="G602" i="28"/>
  <c r="H600" i="28"/>
  <c r="H602" i="28"/>
  <c r="G603" i="28"/>
  <c r="H604" i="28"/>
  <c r="H603" i="28"/>
  <c r="G604" i="28"/>
  <c r="G605" i="28"/>
  <c r="H606" i="28"/>
  <c r="G607" i="28"/>
  <c r="G606" i="28"/>
  <c r="H607" i="28"/>
  <c r="H605" i="28"/>
  <c r="G609" i="28"/>
  <c r="G608" i="28"/>
  <c r="H611" i="28"/>
  <c r="H608" i="28"/>
  <c r="H610" i="28"/>
  <c r="H609" i="28"/>
  <c r="H613" i="28"/>
  <c r="G611" i="28"/>
  <c r="G610" i="28"/>
  <c r="G612" i="28"/>
  <c r="H615" i="28"/>
  <c r="H612" i="28"/>
  <c r="G613" i="28"/>
  <c r="G614" i="28"/>
  <c r="G615" i="28"/>
  <c r="H614" i="28"/>
  <c r="G617" i="28"/>
  <c r="H616" i="28"/>
  <c r="G616" i="28"/>
  <c r="H617" i="28"/>
  <c r="H619" i="28"/>
  <c r="G618" i="28"/>
  <c r="H618" i="28"/>
  <c r="G619" i="28"/>
  <c r="H620" i="28"/>
  <c r="G620" i="28"/>
  <c r="G622" i="28"/>
  <c r="H621" i="28"/>
  <c r="H624" i="28"/>
  <c r="G621" i="28"/>
  <c r="H622" i="28"/>
  <c r="H623" i="28"/>
  <c r="H626" i="28"/>
  <c r="G626" i="28"/>
  <c r="G623" i="28"/>
  <c r="G624" i="28"/>
  <c r="G625" i="28"/>
  <c r="H625" i="28"/>
  <c r="G627" i="28"/>
  <c r="H628" i="28"/>
  <c r="G628" i="28"/>
  <c r="H627" i="28"/>
  <c r="G629" i="28"/>
  <c r="H629" i="28"/>
  <c r="H631" i="28"/>
  <c r="H632" i="28"/>
  <c r="H630" i="28"/>
  <c r="G630" i="28"/>
  <c r="G631" i="28"/>
  <c r="G632" i="28"/>
  <c r="H633" i="28"/>
  <c r="H635" i="28"/>
  <c r="G634" i="28"/>
  <c r="H634" i="28"/>
  <c r="G633" i="28"/>
  <c r="G635" i="28"/>
  <c r="G636" i="28"/>
  <c r="H636" i="28"/>
  <c r="H637" i="28"/>
  <c r="G638" i="28"/>
  <c r="H638" i="28"/>
  <c r="G637" i="28"/>
  <c r="H639" i="28"/>
  <c r="G641" i="28"/>
  <c r="G639" i="28"/>
  <c r="H642" i="28"/>
  <c r="H641" i="28"/>
  <c r="H640" i="28"/>
  <c r="G640" i="28"/>
  <c r="G643" i="28"/>
  <c r="G642" i="28"/>
  <c r="H643" i="28"/>
  <c r="G644" i="28"/>
  <c r="H644" i="28"/>
  <c r="H647" i="28"/>
  <c r="H646" i="28"/>
  <c r="G645" i="28"/>
  <c r="H645" i="28"/>
  <c r="G646" i="28"/>
  <c r="G647" i="28"/>
  <c r="H651" i="28"/>
  <c r="G649" i="28"/>
  <c r="H648" i="28"/>
  <c r="H649" i="28"/>
  <c r="G648" i="28"/>
  <c r="G653" i="28"/>
  <c r="H650" i="28"/>
  <c r="G650" i="28"/>
  <c r="G651" i="28"/>
  <c r="H652" i="28"/>
  <c r="G654" i="28"/>
  <c r="G652" i="28"/>
  <c r="H654" i="28"/>
  <c r="H653" i="28"/>
  <c r="G655" i="28"/>
  <c r="H655" i="28"/>
  <c r="H657" i="28"/>
  <c r="H656" i="28"/>
  <c r="G659" i="28"/>
  <c r="G656" i="28"/>
  <c r="H658" i="28"/>
  <c r="G658" i="28"/>
  <c r="G657" i="28"/>
  <c r="G660" i="28"/>
  <c r="H659" i="28"/>
  <c r="H660" i="28"/>
  <c r="H664" i="28"/>
  <c r="G664" i="28"/>
  <c r="G661" i="28"/>
  <c r="H661" i="28"/>
  <c r="G662" i="28"/>
  <c r="H662" i="28"/>
  <c r="H663" i="28"/>
  <c r="G663" i="28"/>
  <c r="G665" i="28"/>
  <c r="H665" i="28"/>
  <c r="G667" i="28"/>
  <c r="H666" i="28"/>
  <c r="G666" i="28"/>
  <c r="H667" i="28"/>
  <c r="G668" i="28"/>
  <c r="H668" i="28"/>
  <c r="H669" i="28"/>
  <c r="G669" i="28"/>
  <c r="G670" i="28"/>
  <c r="H671" i="28"/>
  <c r="G671" i="28"/>
  <c r="H670" i="28"/>
  <c r="G675" i="28"/>
  <c r="H673" i="28"/>
  <c r="H672" i="28"/>
  <c r="G672" i="28"/>
  <c r="G673" i="28"/>
  <c r="H674" i="28"/>
  <c r="H675" i="28"/>
  <c r="G674" i="28"/>
  <c r="G677" i="28"/>
  <c r="H676" i="28"/>
  <c r="G676" i="28"/>
  <c r="H677" i="28"/>
  <c r="G678" i="28"/>
  <c r="H678" i="28"/>
  <c r="H679" i="28"/>
  <c r="G679" i="28"/>
  <c r="H681" i="28"/>
  <c r="G682" i="28"/>
  <c r="G680" i="28"/>
  <c r="H680" i="28"/>
  <c r="H684" i="28"/>
  <c r="G681" i="28"/>
  <c r="H682" i="28"/>
  <c r="H683" i="28"/>
  <c r="G683" i="28"/>
  <c r="G685" i="28"/>
  <c r="G684" i="28"/>
  <c r="H685" i="28"/>
  <c r="H686" i="28"/>
  <c r="G686" i="28"/>
  <c r="G689" i="28"/>
  <c r="G687" i="28"/>
  <c r="H688" i="28"/>
  <c r="H687" i="28"/>
  <c r="H689" i="28"/>
  <c r="G688" i="28"/>
  <c r="H690" i="28"/>
  <c r="G690" i="28"/>
  <c r="G691" i="28"/>
  <c r="H691" i="28"/>
  <c r="H695" i="28"/>
  <c r="H692" i="28"/>
  <c r="G692" i="28"/>
  <c r="G693" i="28"/>
  <c r="G697" i="28"/>
  <c r="H693" i="28"/>
  <c r="G694" i="28"/>
  <c r="H694" i="28"/>
  <c r="G695" i="28"/>
  <c r="H696" i="28"/>
  <c r="G696" i="28"/>
  <c r="H700" i="28"/>
  <c r="H697" i="28"/>
  <c r="H698" i="28"/>
  <c r="H701" i="28"/>
  <c r="G699" i="28"/>
  <c r="H699" i="28"/>
  <c r="G698" i="28"/>
  <c r="G700" i="28"/>
  <c r="G701" i="28"/>
  <c r="G703" i="28"/>
  <c r="G702" i="28"/>
  <c r="H702" i="28"/>
  <c r="H703" i="28"/>
  <c r="H704" i="28"/>
  <c r="G705" i="28"/>
  <c r="G704" i="28"/>
  <c r="H705" i="28"/>
  <c r="H709" i="28"/>
  <c r="G707" i="28"/>
  <c r="G706" i="28"/>
  <c r="H706" i="28"/>
  <c r="H707" i="28"/>
  <c r="G708" i="28"/>
  <c r="H708" i="28"/>
  <c r="G709" i="28"/>
  <c r="H710" i="28"/>
  <c r="G710" i="28"/>
  <c r="G711" i="28"/>
  <c r="G713" i="28"/>
  <c r="H711" i="28"/>
  <c r="H713" i="28"/>
  <c r="G712" i="28"/>
  <c r="G714" i="28"/>
  <c r="H712" i="28"/>
  <c r="H714" i="28"/>
  <c r="G715" i="28"/>
  <c r="H716" i="28"/>
  <c r="H715" i="28"/>
  <c r="G716" i="28"/>
  <c r="G717" i="28"/>
  <c r="H717" i="28"/>
  <c r="G718" i="28"/>
  <c r="H721" i="28"/>
  <c r="G722" i="28"/>
  <c r="H719" i="28"/>
  <c r="G719" i="28"/>
  <c r="H718" i="28"/>
  <c r="H720" i="28"/>
  <c r="G720" i="28"/>
  <c r="H722" i="28"/>
  <c r="G721" i="28"/>
  <c r="G723" i="28"/>
  <c r="G726" i="28"/>
  <c r="H726" i="28"/>
  <c r="H723" i="28"/>
  <c r="H724" i="28"/>
  <c r="H725" i="28"/>
  <c r="G724" i="28"/>
  <c r="G725" i="28"/>
  <c r="H727" i="28"/>
  <c r="H730" i="28"/>
  <c r="G730" i="28"/>
  <c r="G727" i="28"/>
  <c r="G728" i="28"/>
  <c r="G729" i="28"/>
  <c r="H728" i="28"/>
  <c r="G731" i="28"/>
  <c r="H729" i="28"/>
  <c r="G733" i="28"/>
  <c r="H731" i="28"/>
  <c r="G732" i="28"/>
  <c r="H732" i="28"/>
  <c r="H733" i="28"/>
  <c r="H737" i="28"/>
  <c r="G734" i="28"/>
  <c r="H734" i="28"/>
  <c r="G735" i="28"/>
  <c r="H735" i="28"/>
  <c r="G740" i="28"/>
  <c r="G736" i="28"/>
  <c r="H736" i="28"/>
  <c r="G737" i="28"/>
  <c r="H738" i="28"/>
  <c r="G741" i="28"/>
  <c r="G739" i="28"/>
  <c r="H739" i="28"/>
  <c r="G738" i="28"/>
  <c r="H741" i="28"/>
  <c r="H740" i="28"/>
  <c r="G743" i="28"/>
  <c r="G742" i="28"/>
  <c r="H743" i="28"/>
  <c r="H744" i="28"/>
  <c r="G744" i="28"/>
  <c r="H742" i="28"/>
  <c r="G745" i="28"/>
  <c r="H746" i="28"/>
  <c r="G746" i="28"/>
  <c r="H745" i="28"/>
  <c r="G747" i="28"/>
  <c r="H748" i="28"/>
  <c r="G748" i="28"/>
  <c r="H750" i="28"/>
  <c r="H747" i="28"/>
  <c r="H749" i="28"/>
  <c r="G749" i="28"/>
  <c r="H751" i="28"/>
  <c r="G750" i="28"/>
  <c r="G751" i="28"/>
  <c r="H752" i="28"/>
  <c r="G753" i="28"/>
  <c r="G752" i="28"/>
  <c r="H753" i="28"/>
  <c r="H754" i="28"/>
  <c r="G754" i="28"/>
  <c r="G755" i="28"/>
  <c r="G756" i="28"/>
  <c r="H758" i="28"/>
  <c r="H755" i="28"/>
  <c r="H756" i="28"/>
  <c r="G758" i="28"/>
  <c r="G757" i="28"/>
  <c r="G759" i="28"/>
  <c r="H757" i="28"/>
  <c r="H759" i="28"/>
  <c r="G762" i="28"/>
  <c r="G761" i="28"/>
  <c r="H761" i="28"/>
  <c r="H760" i="28"/>
  <c r="G760" i="28"/>
  <c r="H762" i="28"/>
  <c r="H765" i="28"/>
  <c r="H763" i="28"/>
  <c r="G763" i="28"/>
  <c r="H764" i="28"/>
  <c r="G765" i="28"/>
  <c r="G764" i="28"/>
  <c r="H766" i="28"/>
  <c r="H767" i="28"/>
  <c r="H768" i="28"/>
  <c r="G766" i="28"/>
  <c r="H770" i="28"/>
  <c r="G767" i="28"/>
  <c r="G769" i="28"/>
  <c r="G768" i="28"/>
  <c r="G770" i="28"/>
  <c r="H769" i="28"/>
  <c r="H773" i="28"/>
  <c r="H771" i="28"/>
  <c r="G771" i="28"/>
  <c r="G772" i="28"/>
  <c r="G773" i="28"/>
  <c r="H772" i="28"/>
  <c r="G775" i="28"/>
  <c r="H774" i="28"/>
  <c r="G774" i="28"/>
  <c r="H775" i="28"/>
  <c r="H776" i="28"/>
  <c r="G776" i="28"/>
  <c r="H777" i="28"/>
  <c r="G777" i="28"/>
  <c r="H778" i="28"/>
  <c r="G778" i="28"/>
  <c r="G779" i="28"/>
  <c r="H780" i="28"/>
  <c r="G780" i="28"/>
  <c r="H779" i="28"/>
  <c r="G781" i="28"/>
  <c r="G782" i="28"/>
  <c r="H781" i="28"/>
  <c r="H782" i="28"/>
  <c r="G783" i="28"/>
  <c r="H784" i="28"/>
  <c r="H783" i="28"/>
  <c r="G786" i="28"/>
  <c r="G784" i="28"/>
  <c r="H785" i="28"/>
  <c r="H786" i="28"/>
  <c r="G785" i="28"/>
  <c r="H788" i="28"/>
  <c r="H787" i="28"/>
  <c r="G787" i="28"/>
  <c r="G788" i="28"/>
  <c r="G789" i="28"/>
  <c r="H789" i="28"/>
  <c r="G790" i="28"/>
  <c r="H791" i="28"/>
  <c r="H790" i="28"/>
  <c r="G792" i="28"/>
  <c r="H792" i="28"/>
  <c r="G791" i="28"/>
  <c r="H794" i="28"/>
  <c r="G793" i="28"/>
  <c r="H793" i="28"/>
  <c r="H795" i="28"/>
  <c r="G795" i="28"/>
  <c r="G794" i="28"/>
  <c r="G796" i="28"/>
  <c r="H798" i="28"/>
  <c r="H796" i="28"/>
  <c r="G797" i="28"/>
  <c r="G798" i="28"/>
  <c r="H797" i="28"/>
  <c r="H799" i="28"/>
  <c r="H800" i="28"/>
  <c r="G799" i="28"/>
  <c r="G800" i="28"/>
  <c r="G801" i="28"/>
  <c r="H801" i="28"/>
  <c r="G802" i="28"/>
  <c r="H802" i="28"/>
  <c r="G803" i="28"/>
  <c r="H803" i="28"/>
  <c r="G804" i="28"/>
  <c r="H804" i="28"/>
  <c r="G805" i="28"/>
  <c r="H805" i="28"/>
  <c r="G806" i="28"/>
  <c r="H806" i="28"/>
  <c r="H808" i="28"/>
  <c r="G807" i="28"/>
  <c r="G808" i="28"/>
  <c r="H807" i="28"/>
  <c r="G812" i="28"/>
  <c r="G810" i="28"/>
  <c r="H809" i="28"/>
  <c r="H810" i="28"/>
  <c r="G809" i="28"/>
  <c r="G811" i="28"/>
  <c r="H812" i="28"/>
  <c r="H811" i="28"/>
  <c r="H813" i="28"/>
  <c r="G813" i="28"/>
  <c r="G814" i="28"/>
  <c r="H814" i="28"/>
  <c r="H815" i="28"/>
  <c r="G815" i="28"/>
  <c r="H816" i="28"/>
  <c r="G816" i="28"/>
  <c r="H818" i="28"/>
  <c r="H817" i="28"/>
  <c r="G817" i="28"/>
  <c r="G818" i="28"/>
  <c r="G819" i="28"/>
  <c r="H819" i="28"/>
  <c r="G820" i="28"/>
  <c r="H821" i="28"/>
  <c r="H820" i="28"/>
  <c r="G821" i="28"/>
  <c r="H825" i="28"/>
  <c r="H822" i="28"/>
  <c r="G822" i="28"/>
  <c r="H823" i="28"/>
  <c r="G823" i="28"/>
  <c r="H824" i="28"/>
  <c r="G824" i="28"/>
  <c r="G825" i="28"/>
  <c r="G826" i="28"/>
  <c r="H826" i="28"/>
  <c r="G827" i="28"/>
  <c r="H827" i="28"/>
  <c r="H828" i="28"/>
  <c r="G828" i="28"/>
  <c r="G830" i="28"/>
  <c r="H829" i="28"/>
  <c r="H830" i="28"/>
  <c r="G829" i="28"/>
  <c r="G832" i="28"/>
  <c r="G831" i="28"/>
  <c r="H831" i="28"/>
  <c r="H832" i="28"/>
  <c r="H836" i="28"/>
  <c r="G834" i="28"/>
  <c r="H834" i="28"/>
  <c r="G833" i="28"/>
  <c r="H833" i="28"/>
  <c r="G835" i="28"/>
  <c r="H835" i="28"/>
  <c r="G836" i="28"/>
  <c r="H838" i="28"/>
  <c r="G838" i="28"/>
  <c r="H837" i="28"/>
  <c r="G837" i="28"/>
  <c r="H840" i="28"/>
  <c r="G840" i="28"/>
  <c r="H839" i="28"/>
  <c r="G839" i="28"/>
  <c r="H841" i="28"/>
  <c r="G841" i="28"/>
  <c r="H843" i="28"/>
  <c r="H844" i="28"/>
  <c r="G842" i="28"/>
  <c r="H842" i="28"/>
  <c r="G845" i="28"/>
  <c r="H846" i="28"/>
  <c r="G843" i="28"/>
  <c r="H845" i="28"/>
  <c r="G844" i="28"/>
  <c r="H848" i="28"/>
  <c r="G846" i="28"/>
  <c r="H847" i="28"/>
  <c r="G847" i="28"/>
  <c r="G848" i="28"/>
  <c r="H850" i="28"/>
  <c r="H851" i="28"/>
  <c r="G850" i="28"/>
  <c r="H852" i="28"/>
  <c r="H849" i="28"/>
  <c r="G849" i="28"/>
  <c r="G851" i="28"/>
  <c r="G854" i="28"/>
  <c r="G852" i="28"/>
  <c r="G853" i="28"/>
  <c r="H853" i="28"/>
  <c r="G855" i="28"/>
  <c r="H854" i="28"/>
  <c r="H855" i="28"/>
  <c r="G856" i="28"/>
  <c r="H856" i="28"/>
  <c r="H857" i="28"/>
  <c r="G858" i="28"/>
  <c r="G857" i="28"/>
  <c r="H860" i="28"/>
  <c r="H858" i="28"/>
  <c r="G860" i="28"/>
  <c r="G859" i="28"/>
  <c r="H859" i="28"/>
  <c r="G861" i="28"/>
  <c r="H861" i="28"/>
  <c r="H863" i="28"/>
  <c r="G863" i="28"/>
  <c r="G862" i="28"/>
  <c r="H862" i="28"/>
  <c r="G864" i="28"/>
  <c r="H866" i="28"/>
  <c r="H864" i="28"/>
  <c r="G866" i="28"/>
  <c r="H869" i="28"/>
  <c r="G865" i="28"/>
  <c r="H865" i="28"/>
  <c r="G867" i="28"/>
  <c r="H868" i="28"/>
  <c r="H867" i="28"/>
  <c r="G870" i="28"/>
  <c r="G868" i="28"/>
  <c r="G869" i="28"/>
  <c r="H870" i="28"/>
  <c r="H871" i="28"/>
  <c r="G871" i="28"/>
  <c r="H872" i="28"/>
  <c r="G872" i="28"/>
  <c r="H873" i="28"/>
  <c r="G873" i="28"/>
  <c r="H874" i="28"/>
  <c r="G874" i="28"/>
  <c r="H876" i="28"/>
  <c r="G875" i="28"/>
  <c r="H878" i="28"/>
  <c r="H875" i="28"/>
  <c r="G876" i="28"/>
  <c r="H877" i="28"/>
  <c r="G877" i="28"/>
  <c r="H879" i="28"/>
  <c r="G879" i="28"/>
  <c r="G878" i="28"/>
  <c r="H880" i="28"/>
  <c r="G880" i="28"/>
  <c r="H882" i="28"/>
  <c r="H881" i="28"/>
  <c r="G881" i="28"/>
  <c r="G882" i="28"/>
  <c r="H884" i="28"/>
  <c r="H883" i="28"/>
  <c r="G884" i="28"/>
  <c r="G883" i="28"/>
  <c r="H885" i="28"/>
  <c r="G886" i="28"/>
  <c r="G885" i="28"/>
  <c r="H890" i="28"/>
  <c r="H886" i="28"/>
  <c r="H887" i="28"/>
  <c r="G887" i="28"/>
  <c r="H892" i="28"/>
  <c r="G889" i="28"/>
  <c r="H888" i="28"/>
  <c r="H889" i="28"/>
  <c r="G888" i="28"/>
  <c r="G890" i="28"/>
  <c r="H894" i="28"/>
  <c r="H891" i="28"/>
  <c r="G891" i="28"/>
  <c r="G892" i="28"/>
  <c r="G894" i="28"/>
  <c r="H893" i="28"/>
  <c r="G893" i="28"/>
  <c r="H895" i="28"/>
  <c r="H897" i="28"/>
  <c r="H898" i="28"/>
  <c r="G898" i="28"/>
  <c r="G896" i="28"/>
  <c r="H896" i="28"/>
  <c r="G895" i="28"/>
  <c r="G897" i="28"/>
  <c r="G899" i="28"/>
  <c r="H899" i="28"/>
  <c r="H900" i="28"/>
  <c r="H901" i="28"/>
  <c r="G901" i="28"/>
  <c r="G900" i="28"/>
  <c r="H902" i="28"/>
  <c r="H904" i="28"/>
  <c r="G902" i="28"/>
  <c r="H903" i="28"/>
  <c r="G903" i="28"/>
  <c r="G905" i="28"/>
  <c r="G904" i="28"/>
  <c r="H908" i="28"/>
  <c r="H906" i="28"/>
  <c r="G906" i="28"/>
  <c r="H909" i="28"/>
  <c r="H905" i="28"/>
  <c r="G910" i="28"/>
  <c r="H907" i="28"/>
  <c r="G908" i="28"/>
  <c r="G907" i="28"/>
  <c r="G911" i="28"/>
  <c r="H910" i="28"/>
  <c r="G909" i="28"/>
  <c r="H912" i="28"/>
  <c r="H911" i="28"/>
  <c r="G912" i="28"/>
  <c r="G913" i="28"/>
  <c r="H913" i="28"/>
  <c r="G914" i="28"/>
  <c r="H914" i="28"/>
  <c r="H916" i="28"/>
  <c r="G915" i="28"/>
  <c r="G916" i="28"/>
  <c r="H915" i="28"/>
  <c r="G917" i="28"/>
  <c r="H917" i="28"/>
  <c r="G919" i="28"/>
  <c r="H919" i="28"/>
  <c r="H918" i="28"/>
  <c r="G918" i="28"/>
  <c r="H921" i="28"/>
  <c r="G920" i="28"/>
  <c r="G921" i="28"/>
  <c r="H923" i="28"/>
  <c r="H920" i="28"/>
  <c r="G922" i="28"/>
  <c r="H922" i="28"/>
  <c r="G923" i="28"/>
  <c r="H926" i="28"/>
  <c r="H924" i="28"/>
  <c r="G924" i="28"/>
  <c r="H928" i="28"/>
  <c r="G925" i="28"/>
  <c r="G926" i="28"/>
  <c r="H925" i="28"/>
  <c r="H927" i="28"/>
  <c r="G927" i="28"/>
  <c r="H930" i="28"/>
  <c r="G928" i="28"/>
  <c r="G930" i="28"/>
  <c r="G929" i="28"/>
  <c r="H929" i="28"/>
  <c r="H933" i="28"/>
  <c r="G931" i="28"/>
  <c r="H931" i="28"/>
  <c r="H932" i="28"/>
  <c r="G933" i="28"/>
  <c r="G932" i="28"/>
  <c r="H935" i="28"/>
  <c r="G935" i="28"/>
  <c r="H934" i="28"/>
  <c r="G934" i="28"/>
  <c r="H937" i="28"/>
  <c r="G937" i="28"/>
  <c r="G940" i="28"/>
  <c r="H939" i="28"/>
  <c r="G936" i="28"/>
  <c r="H936" i="28"/>
  <c r="H940" i="28"/>
  <c r="G941" i="28"/>
  <c r="G938" i="28"/>
  <c r="G939" i="28"/>
  <c r="H938" i="28"/>
  <c r="H942" i="28"/>
  <c r="G942" i="28"/>
  <c r="H945" i="28"/>
  <c r="H941" i="28"/>
  <c r="H943" i="28"/>
  <c r="H944" i="28"/>
  <c r="G943" i="28"/>
  <c r="G945" i="28"/>
  <c r="G944" i="28"/>
  <c r="H946" i="28"/>
  <c r="G946" i="28"/>
  <c r="H950" i="28"/>
  <c r="G947" i="28"/>
  <c r="H948" i="28"/>
  <c r="H947" i="28"/>
  <c r="G948" i="28"/>
  <c r="G949" i="28"/>
  <c r="H951" i="28"/>
  <c r="G951" i="28"/>
  <c r="G950" i="28"/>
  <c r="H949" i="28"/>
  <c r="H952" i="28"/>
  <c r="G952" i="28"/>
  <c r="H953" i="28"/>
  <c r="G954" i="28"/>
  <c r="H954" i="28"/>
  <c r="G953" i="28"/>
  <c r="G957" i="28"/>
  <c r="G956" i="28"/>
  <c r="H956" i="28"/>
  <c r="G955" i="28"/>
  <c r="H955" i="28"/>
  <c r="H957" i="28"/>
  <c r="G958" i="28"/>
  <c r="H958" i="28"/>
  <c r="H959" i="28"/>
  <c r="H961" i="28"/>
  <c r="G959" i="28"/>
  <c r="H962" i="28"/>
  <c r="H960" i="28"/>
  <c r="G960" i="28"/>
  <c r="G962" i="28"/>
  <c r="G961" i="28"/>
  <c r="G964" i="28"/>
  <c r="H963" i="28"/>
  <c r="H964" i="28"/>
  <c r="G963" i="28"/>
  <c r="H965" i="28"/>
  <c r="G965" i="28"/>
  <c r="H968" i="28"/>
  <c r="H966" i="28"/>
  <c r="H967" i="28"/>
  <c r="G966" i="28"/>
  <c r="G967" i="28"/>
  <c r="G968" i="28"/>
  <c r="G969" i="28"/>
  <c r="G970" i="28"/>
  <c r="H969" i="28"/>
  <c r="H971" i="28"/>
  <c r="H973" i="28"/>
  <c r="H974" i="28"/>
  <c r="H970" i="28"/>
  <c r="H972" i="28"/>
  <c r="G972" i="28"/>
  <c r="G971" i="28"/>
  <c r="G973" i="28"/>
  <c r="G975" i="28"/>
  <c r="G974" i="28"/>
  <c r="H976" i="28"/>
  <c r="G976" i="28"/>
  <c r="H979" i="28"/>
  <c r="H975" i="28"/>
  <c r="G978" i="28"/>
  <c r="H977" i="28"/>
  <c r="G977" i="28"/>
  <c r="G979" i="28"/>
  <c r="H978" i="28"/>
  <c r="H980" i="28"/>
  <c r="G980" i="28"/>
  <c r="G981" i="28"/>
  <c r="H982" i="28"/>
  <c r="H984" i="28"/>
  <c r="H983" i="28"/>
  <c r="G982" i="28"/>
  <c r="H981" i="28"/>
  <c r="G983" i="28"/>
  <c r="H987" i="28"/>
  <c r="G984" i="28"/>
  <c r="H985" i="28"/>
  <c r="G986" i="28"/>
  <c r="G985" i="28"/>
  <c r="G987" i="28"/>
  <c r="H986" i="28"/>
  <c r="H988" i="28"/>
  <c r="G988" i="28"/>
  <c r="H992" i="28"/>
  <c r="G991" i="28"/>
  <c r="H990" i="28"/>
  <c r="G989" i="28"/>
  <c r="G990" i="28"/>
  <c r="H989" i="28"/>
  <c r="H994" i="28"/>
  <c r="H991" i="28"/>
  <c r="G992" i="28"/>
  <c r="G994" i="28"/>
  <c r="G993" i="28"/>
  <c r="H993" i="28"/>
  <c r="H995" i="28"/>
  <c r="H998" i="28"/>
  <c r="G996" i="28"/>
  <c r="H997" i="28"/>
  <c r="G995" i="28"/>
  <c r="G997" i="28"/>
  <c r="H996" i="28"/>
  <c r="G998" i="28"/>
  <c r="G1000" i="28"/>
  <c r="H1000" i="28"/>
  <c r="H999" i="28"/>
  <c r="H1002" i="28"/>
  <c r="G999" i="28"/>
  <c r="H1001" i="28"/>
  <c r="G1001" i="28"/>
  <c r="H1005" i="28"/>
  <c r="G1002" i="28"/>
  <c r="H1003" i="28"/>
  <c r="G1003" i="28"/>
  <c r="G1007" i="28"/>
  <c r="H1004" i="28"/>
  <c r="G1006" i="28"/>
  <c r="G1004" i="28"/>
  <c r="G1005" i="28"/>
  <c r="H1006" i="28"/>
  <c r="H1007" i="28"/>
  <c r="H1009" i="28"/>
  <c r="G1009" i="28"/>
  <c r="G1008" i="28"/>
  <c r="H1008" i="28"/>
  <c r="G1011" i="28"/>
  <c r="H1013" i="28"/>
  <c r="H1010" i="28"/>
  <c r="H1011" i="28"/>
  <c r="H1014" i="28"/>
  <c r="G1010" i="28"/>
  <c r="G1013" i="28"/>
  <c r="H1012" i="28"/>
  <c r="G1012" i="28"/>
  <c r="H1017" i="28"/>
  <c r="G1016" i="28"/>
  <c r="G1015" i="28"/>
  <c r="G1014" i="28"/>
  <c r="H1016" i="28"/>
  <c r="H1015" i="28"/>
  <c r="G1017" i="28"/>
  <c r="H1018" i="28"/>
  <c r="G1018" i="28"/>
  <c r="H1019" i="28"/>
  <c r="G1019" i="28"/>
  <c r="H1020" i="28"/>
  <c r="H1021" i="28"/>
  <c r="G1020" i="28"/>
  <c r="G1021" i="28"/>
  <c r="H1025" i="28"/>
  <c r="H1022" i="28"/>
  <c r="G1023" i="28"/>
  <c r="H1023" i="28"/>
  <c r="G1022" i="28"/>
  <c r="G1024" i="28"/>
  <c r="H1024" i="28"/>
  <c r="G1025" i="28"/>
  <c r="H1026" i="28"/>
  <c r="H1027" i="28"/>
  <c r="G1026" i="28"/>
  <c r="G1027" i="28"/>
  <c r="G1028" i="28"/>
  <c r="H1029" i="28"/>
  <c r="H1028" i="28"/>
  <c r="G1029" i="28"/>
  <c r="H1030" i="28"/>
  <c r="G1033" i="28"/>
  <c r="G1032" i="28"/>
  <c r="H1032" i="28"/>
  <c r="G1030" i="28"/>
  <c r="G1031" i="28"/>
  <c r="H1031" i="28"/>
  <c r="H1033" i="28"/>
  <c r="G1034" i="28"/>
  <c r="H1034" i="28"/>
  <c r="G1035" i="28"/>
  <c r="H1035" i="28"/>
  <c r="G1037" i="28"/>
  <c r="H1036" i="28"/>
  <c r="H1037" i="28"/>
  <c r="G1036" i="28"/>
  <c r="H1038" i="28"/>
  <c r="G1038" i="28"/>
  <c r="G1039" i="28"/>
  <c r="H1042" i="28"/>
  <c r="H1040" i="28"/>
  <c r="H1039" i="28"/>
  <c r="G1040" i="28"/>
  <c r="G1042" i="28"/>
  <c r="H1041" i="28"/>
  <c r="G1041" i="28"/>
  <c r="H1043" i="28"/>
  <c r="G1043" i="28"/>
  <c r="H1044" i="28"/>
  <c r="H1045" i="28"/>
  <c r="G1045" i="28"/>
  <c r="G1044" i="28"/>
  <c r="H1048" i="28"/>
  <c r="H1046" i="28"/>
  <c r="G1046" i="28"/>
  <c r="G1047" i="28"/>
  <c r="H1047" i="28"/>
  <c r="G1048" i="28"/>
  <c r="G1049" i="28"/>
  <c r="G1052" i="28"/>
  <c r="H1050" i="28"/>
  <c r="H1049" i="28"/>
  <c r="G1050" i="28"/>
  <c r="G1051" i="28"/>
  <c r="H1051" i="28"/>
  <c r="H1052" i="28"/>
  <c r="G1053" i="28"/>
  <c r="H1053" i="28"/>
  <c r="H1057" i="28"/>
  <c r="G1055" i="28"/>
  <c r="H1054" i="28"/>
  <c r="G1054" i="28"/>
  <c r="H1055" i="28"/>
  <c r="H1056" i="28"/>
  <c r="G1057" i="28"/>
  <c r="G1056" i="28"/>
  <c r="H1058" i="28"/>
  <c r="H1059" i="28"/>
  <c r="G1058" i="28"/>
  <c r="G1059" i="28"/>
  <c r="G1060" i="28"/>
  <c r="G1062" i="28"/>
  <c r="G1061" i="28"/>
  <c r="H1060" i="28"/>
  <c r="H1064" i="28"/>
  <c r="H1063" i="28"/>
  <c r="H1062" i="28"/>
  <c r="G1064" i="28"/>
  <c r="H1061" i="28"/>
  <c r="G1063" i="28"/>
  <c r="H1065" i="28"/>
  <c r="H1068" i="28"/>
  <c r="G1066" i="28"/>
  <c r="G1067" i="28"/>
  <c r="H1066" i="28"/>
  <c r="H1067" i="28"/>
  <c r="G1065" i="28"/>
  <c r="H1071" i="28"/>
  <c r="G1068" i="28"/>
  <c r="H1069" i="28"/>
  <c r="G1070" i="28"/>
  <c r="G1071" i="28"/>
  <c r="H1070" i="28"/>
  <c r="G1069" i="28"/>
  <c r="H1074" i="28"/>
  <c r="G1073" i="28"/>
  <c r="H1073" i="28"/>
  <c r="G1074" i="28"/>
  <c r="G1072" i="28"/>
  <c r="H1072" i="28"/>
  <c r="H1075" i="28"/>
  <c r="H1076" i="28"/>
  <c r="G1075" i="28"/>
  <c r="G1076" i="28"/>
  <c r="H1077" i="28"/>
  <c r="G1078" i="28"/>
  <c r="G1077" i="28"/>
  <c r="H1078" i="28"/>
  <c r="H1080" i="28"/>
  <c r="G1079" i="28"/>
  <c r="H1079" i="28"/>
  <c r="G1080" i="28"/>
  <c r="G1081" i="28"/>
  <c r="G1082" i="28"/>
  <c r="H1081" i="28"/>
  <c r="G1083" i="28"/>
  <c r="H1082" i="28"/>
  <c r="G1084" i="28"/>
  <c r="H1084" i="28"/>
  <c r="H1083" i="28"/>
  <c r="G1085" i="28"/>
  <c r="H1085" i="28"/>
  <c r="G1087" i="28"/>
  <c r="G1086" i="28"/>
  <c r="H1088" i="28"/>
  <c r="H1086" i="28"/>
  <c r="G1088" i="28"/>
  <c r="H1087" i="28"/>
  <c r="H1089" i="28"/>
  <c r="G1089" i="28"/>
  <c r="H1090" i="28"/>
  <c r="H1091" i="28"/>
  <c r="G1090" i="28"/>
  <c r="H1092" i="28"/>
  <c r="G1091" i="28"/>
  <c r="G1092" i="28"/>
  <c r="H1094" i="28"/>
  <c r="G1093" i="28"/>
  <c r="H1093" i="28"/>
  <c r="H1095" i="28"/>
  <c r="G1094" i="28"/>
  <c r="G1095" i="28"/>
  <c r="G1096" i="28"/>
  <c r="H1096" i="28"/>
  <c r="H1098" i="28"/>
  <c r="G1097" i="28"/>
  <c r="H1097" i="28"/>
  <c r="H1101" i="28"/>
  <c r="G1098" i="28"/>
  <c r="G1099" i="28"/>
  <c r="H1099" i="28"/>
  <c r="G1101" i="28"/>
  <c r="G1100" i="28"/>
  <c r="H1100" i="28"/>
  <c r="H1104" i="28"/>
  <c r="H1102" i="28"/>
  <c r="G1102" i="28"/>
  <c r="G1103" i="28"/>
  <c r="G1104" i="28"/>
  <c r="H1103" i="28"/>
  <c r="G1106" i="28"/>
  <c r="H1106" i="28"/>
  <c r="H1105" i="28"/>
  <c r="G1105" i="28"/>
  <c r="G1107" i="28"/>
  <c r="H1107" i="28"/>
  <c r="G1108" i="28"/>
  <c r="H1109" i="28"/>
  <c r="H1108" i="28"/>
  <c r="G1109" i="28"/>
  <c r="H1112" i="28"/>
  <c r="H1110" i="28"/>
  <c r="G1110" i="28"/>
  <c r="G1111" i="28"/>
  <c r="H1111" i="28"/>
  <c r="H1114" i="28"/>
  <c r="G1112" i="28"/>
  <c r="H1113" i="28"/>
  <c r="G1113" i="28"/>
  <c r="G1114" i="28"/>
  <c r="H1115" i="28"/>
  <c r="G1116" i="28"/>
  <c r="G1115" i="28"/>
  <c r="H1116" i="28"/>
  <c r="G1117" i="28"/>
  <c r="H1117" i="28"/>
  <c r="G1118" i="28"/>
  <c r="H1118" i="28"/>
  <c r="G1119" i="28"/>
  <c r="H1119" i="28"/>
  <c r="H1120" i="28"/>
  <c r="G1121" i="28"/>
  <c r="G1120" i="28"/>
  <c r="H1124" i="28"/>
  <c r="H1122" i="28"/>
  <c r="H1121" i="28"/>
  <c r="G1122" i="28"/>
  <c r="G1123" i="28"/>
  <c r="G1124" i="28"/>
  <c r="H1125" i="28"/>
  <c r="H1123" i="28"/>
  <c r="G1125" i="28"/>
  <c r="H1126" i="28"/>
  <c r="H1127" i="28"/>
  <c r="G1126" i="28"/>
  <c r="H1128" i="28"/>
  <c r="G1127" i="28"/>
  <c r="G1128" i="28"/>
  <c r="G1130" i="28"/>
  <c r="G1129" i="28"/>
  <c r="H1129" i="28"/>
  <c r="H1131" i="28"/>
  <c r="H1130" i="28"/>
  <c r="G1131" i="28"/>
  <c r="H1134" i="28"/>
  <c r="G1132" i="28"/>
  <c r="H1133" i="28"/>
  <c r="G1133" i="28"/>
  <c r="H1132" i="28"/>
  <c r="H1137" i="28"/>
  <c r="H1135" i="28"/>
  <c r="G1134" i="28"/>
  <c r="G1135" i="28"/>
  <c r="G1136" i="28"/>
  <c r="H1136" i="28"/>
  <c r="H1138" i="28"/>
  <c r="H1139" i="28"/>
  <c r="G1137" i="28"/>
  <c r="G1138" i="28"/>
  <c r="G1141" i="28"/>
  <c r="G1139" i="28"/>
  <c r="H1141" i="28"/>
  <c r="G1140" i="28"/>
  <c r="G1143" i="28"/>
  <c r="H1140" i="28"/>
  <c r="H1143" i="28"/>
  <c r="G1142" i="28"/>
  <c r="H1142" i="28"/>
  <c r="G1144" i="28"/>
  <c r="G1147" i="28"/>
  <c r="H1145" i="28"/>
  <c r="H1146" i="28"/>
  <c r="H1148" i="28"/>
  <c r="H1144" i="28"/>
  <c r="G1145" i="28"/>
  <c r="H1147" i="28"/>
  <c r="G1146" i="28"/>
  <c r="H1149" i="28"/>
  <c r="H1150" i="28"/>
  <c r="G1148" i="28"/>
  <c r="G1151" i="28"/>
  <c r="H1151" i="28"/>
  <c r="G1149" i="28"/>
  <c r="H1153" i="28"/>
  <c r="G1152" i="28"/>
  <c r="G1150" i="28"/>
  <c r="G1153" i="28"/>
  <c r="G1155" i="28"/>
  <c r="H1152" i="28"/>
  <c r="G1154" i="28"/>
  <c r="H1155" i="28"/>
  <c r="H1154" i="28"/>
  <c r="G1158" i="28"/>
  <c r="H1156" i="28"/>
  <c r="G1157" i="28"/>
  <c r="H1159" i="28"/>
  <c r="H1158" i="28"/>
  <c r="G1156" i="28"/>
  <c r="H1157" i="28"/>
  <c r="G1159" i="28"/>
  <c r="H1160" i="28"/>
  <c r="G1160" i="28"/>
  <c r="H1161" i="28"/>
  <c r="G1161" i="28"/>
  <c r="G1163" i="28"/>
  <c r="H1162" i="28"/>
  <c r="G1162" i="28"/>
  <c r="H1163" i="28"/>
  <c r="H1164" i="28"/>
  <c r="G1164" i="28"/>
  <c r="H1165" i="28"/>
  <c r="G1166" i="28"/>
  <c r="G1165" i="28"/>
  <c r="G1167" i="28"/>
  <c r="H1166" i="28"/>
  <c r="H1167" i="28"/>
  <c r="H1169" i="28"/>
  <c r="H1168" i="28"/>
  <c r="G1169" i="28"/>
  <c r="G1168" i="28"/>
  <c r="G1170" i="28"/>
  <c r="H1170" i="28"/>
  <c r="H1171" i="28"/>
  <c r="G1172" i="28"/>
  <c r="G1171" i="28"/>
  <c r="H1172" i="28"/>
  <c r="H1173" i="28"/>
  <c r="G1173" i="28"/>
  <c r="H1174" i="28"/>
  <c r="G1176" i="28"/>
  <c r="G1174" i="28"/>
  <c r="H1175" i="28"/>
  <c r="G1178" i="28"/>
  <c r="G1175" i="28"/>
  <c r="H1176" i="28"/>
  <c r="H1179" i="28"/>
  <c r="G1177" i="28"/>
  <c r="H1177" i="28"/>
  <c r="H1178" i="28"/>
  <c r="G1180" i="28"/>
  <c r="G1179" i="28"/>
  <c r="H1180" i="28"/>
  <c r="G1182" i="28"/>
  <c r="H1181" i="28"/>
  <c r="G1181" i="28"/>
  <c r="H1182" i="28"/>
  <c r="G1185" i="28"/>
  <c r="H1183" i="28"/>
  <c r="G1183" i="28"/>
  <c r="H1184" i="28"/>
  <c r="G1184" i="28"/>
  <c r="G1187" i="28"/>
  <c r="H1185" i="28"/>
  <c r="H1186" i="28"/>
  <c r="G1186" i="28"/>
  <c r="H1187" i="28"/>
  <c r="H1188" i="28"/>
  <c r="G1188" i="28"/>
  <c r="H1189" i="28"/>
  <c r="G1189" i="28"/>
  <c r="H1191" i="28"/>
  <c r="H1193" i="28"/>
  <c r="G1190" i="28"/>
  <c r="H1190" i="28"/>
  <c r="H1192" i="28"/>
  <c r="G1192" i="28"/>
  <c r="G1191" i="28"/>
  <c r="G1193" i="28"/>
  <c r="H1194" i="28"/>
  <c r="G1194" i="28"/>
  <c r="H1195" i="28"/>
  <c r="G1195" i="28"/>
  <c r="G1196" i="28"/>
  <c r="H1196" i="28"/>
  <c r="H1197" i="28"/>
  <c r="G1197" i="28"/>
  <c r="H1201" i="28"/>
  <c r="G1199" i="28"/>
  <c r="H1199" i="28"/>
  <c r="H1198" i="28"/>
  <c r="H1200" i="28"/>
  <c r="G1198" i="28"/>
  <c r="G1201" i="28"/>
  <c r="G1200" i="28"/>
  <c r="H1203" i="28"/>
  <c r="G1204" i="28"/>
  <c r="G1202" i="28"/>
  <c r="H1202" i="28"/>
  <c r="G1203" i="28"/>
  <c r="H1206" i="28"/>
  <c r="H1205" i="28"/>
  <c r="H1204" i="28"/>
  <c r="G1205" i="28"/>
  <c r="G1206" i="28"/>
  <c r="G1207" i="28"/>
  <c r="G1208" i="28"/>
  <c r="H1207" i="28"/>
  <c r="H1208" i="28"/>
  <c r="G1209" i="28"/>
  <c r="H1210" i="28"/>
  <c r="H1209" i="28"/>
  <c r="G1210" i="28"/>
  <c r="G1211" i="28"/>
  <c r="H1212" i="28"/>
  <c r="H1211" i="28"/>
  <c r="G1212" i="28"/>
  <c r="G1215" i="28"/>
  <c r="G1214" i="28"/>
  <c r="H1213" i="28"/>
  <c r="G1216" i="28"/>
  <c r="H1214" i="28"/>
  <c r="G1213" i="28"/>
  <c r="H1218" i="28"/>
  <c r="H1216" i="28"/>
  <c r="H1215" i="28"/>
  <c r="G1217" i="28"/>
  <c r="H1217" i="28"/>
  <c r="H1219" i="28"/>
  <c r="G1218" i="28"/>
  <c r="H1220" i="28"/>
  <c r="H1222" i="28"/>
  <c r="G1220" i="28"/>
  <c r="G1223" i="28"/>
  <c r="G1221" i="28"/>
  <c r="G1219" i="28"/>
  <c r="G1222" i="28"/>
  <c r="H1221" i="28"/>
  <c r="H1223" i="28"/>
  <c r="H1226" i="28"/>
  <c r="G1226" i="28"/>
  <c r="H1225" i="28"/>
  <c r="G1225" i="28"/>
  <c r="G1224" i="28"/>
  <c r="H1224" i="28"/>
  <c r="H1227" i="28"/>
  <c r="H1228" i="28"/>
  <c r="G1228" i="28"/>
  <c r="G1227" i="28"/>
  <c r="H1231" i="28"/>
  <c r="G1229" i="28"/>
  <c r="H1229" i="28"/>
  <c r="G1231" i="28"/>
  <c r="H1230" i="28"/>
  <c r="G1230" i="28"/>
  <c r="H1233" i="28"/>
  <c r="G1233" i="28"/>
  <c r="H1232" i="28"/>
  <c r="G1232" i="28"/>
  <c r="H1236" i="28"/>
  <c r="H1234" i="28"/>
  <c r="G1234" i="28"/>
  <c r="G1236" i="28"/>
  <c r="G1235" i="28"/>
  <c r="H1235" i="28"/>
  <c r="G1237" i="28"/>
  <c r="H1238" i="28"/>
  <c r="H1237" i="28"/>
  <c r="G1240" i="28"/>
  <c r="G1238" i="28"/>
  <c r="G1239" i="28"/>
  <c r="H1240" i="28"/>
  <c r="H1241" i="28"/>
  <c r="H1239" i="28"/>
  <c r="G1241" i="28"/>
  <c r="G1242" i="28"/>
  <c r="G1243" i="28"/>
  <c r="G1244" i="28"/>
  <c r="H1243" i="28"/>
  <c r="H1244" i="28"/>
  <c r="H1242" i="28"/>
  <c r="H1246" i="28"/>
  <c r="H1245" i="28"/>
  <c r="H1248" i="28"/>
  <c r="G1245" i="28"/>
  <c r="G1247" i="28"/>
  <c r="G1246" i="28"/>
  <c r="G1248" i="28"/>
  <c r="H1247" i="28"/>
  <c r="H1249" i="28"/>
  <c r="G1249" i="28"/>
  <c r="H1250" i="28"/>
  <c r="G1250" i="28"/>
  <c r="H1251" i="28"/>
  <c r="G1251" i="28"/>
  <c r="H1252" i="28"/>
  <c r="H1253" i="28"/>
  <c r="H1254" i="28"/>
  <c r="G1252" i="28"/>
  <c r="G1253" i="28"/>
  <c r="H1256" i="28"/>
  <c r="G1254" i="28"/>
  <c r="H1255" i="28"/>
  <c r="G1255" i="28"/>
  <c r="G1256" i="28"/>
  <c r="G1257" i="28"/>
  <c r="H1257" i="28"/>
  <c r="G1260" i="28"/>
  <c r="H1258" i="28"/>
  <c r="G1258" i="28"/>
  <c r="H1259" i="28"/>
  <c r="G1259" i="28"/>
  <c r="G1261" i="28"/>
  <c r="H1260" i="28"/>
  <c r="H1262" i="28"/>
  <c r="H1261" i="28"/>
  <c r="G1262" i="28"/>
  <c r="H1264" i="28"/>
  <c r="H1263" i="28"/>
  <c r="G1264" i="28"/>
  <c r="G1263" i="28"/>
  <c r="H1265" i="28"/>
  <c r="G1265" i="28"/>
  <c r="H1267" i="28"/>
  <c r="G1266" i="28"/>
  <c r="H1266" i="28"/>
  <c r="H1268" i="28"/>
  <c r="G1268" i="28"/>
  <c r="G1267" i="28"/>
  <c r="H1269" i="28"/>
  <c r="G1269" i="28"/>
  <c r="H1270" i="28"/>
  <c r="G1270" i="28"/>
  <c r="G1271" i="28"/>
  <c r="G1272" i="28"/>
  <c r="H1271" i="28"/>
  <c r="H1272" i="28"/>
  <c r="G1273" i="28"/>
  <c r="H1274" i="28"/>
  <c r="H1273" i="28"/>
  <c r="G1274" i="28"/>
  <c r="H1275" i="28"/>
  <c r="G1275" i="28"/>
  <c r="G1276" i="28"/>
  <c r="H1276" i="28"/>
  <c r="H1277" i="28"/>
  <c r="G1277" i="28"/>
  <c r="G1278" i="28"/>
  <c r="H1281" i="28"/>
  <c r="H1278" i="28"/>
  <c r="H1279" i="28"/>
  <c r="G1279" i="28"/>
  <c r="G1283" i="28"/>
  <c r="G1281" i="28"/>
  <c r="H1280" i="28"/>
  <c r="G1280" i="28"/>
  <c r="H1283" i="28"/>
  <c r="H1282" i="28"/>
  <c r="G1282" i="28"/>
  <c r="G1284" i="28"/>
  <c r="G1285" i="28"/>
  <c r="H1284" i="28"/>
  <c r="H1286" i="28"/>
  <c r="H1285" i="28"/>
  <c r="G1287" i="28"/>
  <c r="G1286" i="28"/>
  <c r="H1289" i="28"/>
  <c r="H1287" i="28"/>
  <c r="H1288" i="28"/>
  <c r="G1288" i="28"/>
  <c r="H1292" i="28"/>
  <c r="H1290" i="28"/>
  <c r="G1289" i="28"/>
  <c r="H1291" i="28"/>
  <c r="G1292" i="28"/>
  <c r="G1291" i="28"/>
  <c r="G1290" i="28"/>
  <c r="G1293" i="28"/>
  <c r="H1293" i="28"/>
  <c r="G1294" i="28"/>
  <c r="G1295" i="28"/>
  <c r="G1296" i="28"/>
  <c r="H1294" i="28"/>
  <c r="H1295" i="28"/>
  <c r="H1296" i="28"/>
  <c r="H1297" i="28"/>
  <c r="H1298" i="28"/>
  <c r="G1297" i="28"/>
  <c r="H1299" i="28"/>
  <c r="G1300" i="28"/>
  <c r="G1301" i="28"/>
  <c r="G1298" i="28"/>
  <c r="G1299" i="28"/>
  <c r="H1300" i="28"/>
  <c r="H1301" i="28"/>
  <c r="G1302" i="28"/>
  <c r="H1302" i="28"/>
  <c r="G1303" i="28"/>
  <c r="H1303" i="28"/>
  <c r="H1305" i="28"/>
  <c r="G1304" i="28"/>
  <c r="H1304" i="28"/>
  <c r="G1305" i="28"/>
  <c r="G1306" i="28"/>
  <c r="H1307" i="28"/>
  <c r="G1307" i="28"/>
  <c r="H1306" i="28"/>
  <c r="H1308" i="28"/>
  <c r="G1308" i="28"/>
  <c r="G1309" i="28"/>
  <c r="H1309" i="28"/>
  <c r="G1310" i="28"/>
  <c r="H1310" i="28"/>
  <c r="G1311" i="28"/>
  <c r="H1311" i="28"/>
  <c r="G1312" i="28"/>
  <c r="H1312" i="28"/>
  <c r="G1313" i="28"/>
  <c r="H1313" i="28"/>
  <c r="H1314" i="28"/>
  <c r="G1314" i="28"/>
  <c r="H1315" i="28"/>
  <c r="G1317" i="28"/>
  <c r="H1316" i="28"/>
  <c r="H1317" i="28"/>
  <c r="G1316" i="28"/>
  <c r="G1315" i="28"/>
  <c r="H1318" i="28"/>
  <c r="G1318" i="28"/>
  <c r="G1319" i="28"/>
  <c r="H1319" i="28"/>
  <c r="H1321" i="28"/>
  <c r="H1320" i="28"/>
  <c r="G1320" i="28"/>
  <c r="G1321" i="28"/>
  <c r="G1322" i="28"/>
  <c r="G1323" i="28"/>
  <c r="H1323" i="28"/>
  <c r="H1322" i="28"/>
  <c r="G1324" i="28"/>
  <c r="H1324" i="28"/>
  <c r="H1327" i="28"/>
  <c r="H1325" i="28"/>
  <c r="G1325" i="28"/>
  <c r="G1327" i="28"/>
  <c r="G1326" i="28"/>
  <c r="H1326" i="28"/>
  <c r="G1328" i="28"/>
  <c r="H1329" i="28"/>
  <c r="H1328" i="28"/>
  <c r="G1329" i="28"/>
  <c r="G1330" i="28"/>
  <c r="H1330" i="28"/>
  <c r="G1332" i="28"/>
  <c r="H1331" i="28"/>
  <c r="G1334" i="28"/>
  <c r="H1333" i="28"/>
  <c r="G1331" i="28"/>
  <c r="G1333" i="28"/>
  <c r="H1332" i="28"/>
  <c r="G1336" i="28"/>
  <c r="H1334" i="28"/>
  <c r="G1338" i="28"/>
  <c r="G1335" i="28"/>
  <c r="H1335" i="28"/>
  <c r="H1337" i="28"/>
  <c r="H1336" i="28"/>
  <c r="G1337" i="28"/>
  <c r="H1338" i="28"/>
  <c r="G1339" i="28"/>
  <c r="H1339" i="28"/>
  <c r="H1340" i="28"/>
  <c r="H1341" i="28"/>
  <c r="G1340" i="28"/>
  <c r="G1341" i="28"/>
  <c r="H1342" i="28"/>
  <c r="H1343" i="28"/>
  <c r="G1342" i="28"/>
  <c r="G1343" i="28"/>
  <c r="G1344" i="28"/>
  <c r="H1344" i="28"/>
  <c r="G1345" i="28"/>
  <c r="H1348" i="28"/>
  <c r="H1347" i="28"/>
  <c r="G1346" i="28"/>
  <c r="H1345" i="28"/>
  <c r="G1348" i="28"/>
  <c r="H1346" i="28"/>
  <c r="G1347" i="28"/>
  <c r="G1349" i="28"/>
  <c r="G1351" i="28"/>
  <c r="H1349" i="28"/>
  <c r="H1353" i="28"/>
  <c r="H1352" i="28"/>
  <c r="H1351" i="28"/>
  <c r="H1350" i="28"/>
  <c r="G1350" i="28"/>
  <c r="G1352" i="28"/>
  <c r="G1353" i="28"/>
  <c r="H1355" i="28"/>
  <c r="G1355" i="28"/>
  <c r="H1354" i="28"/>
  <c r="H1356" i="28"/>
  <c r="G1354" i="28"/>
  <c r="G1357" i="28"/>
  <c r="G1356" i="28"/>
  <c r="H1357" i="28"/>
  <c r="G1358" i="28"/>
  <c r="H1358" i="28"/>
  <c r="G1359" i="28"/>
  <c r="H1359" i="28"/>
  <c r="G1360" i="28"/>
  <c r="G1362" i="28"/>
  <c r="G1361" i="28"/>
  <c r="H1360" i="28"/>
  <c r="H1361" i="28"/>
  <c r="H1362" i="28"/>
  <c r="H1363" i="28"/>
  <c r="H1365" i="28"/>
  <c r="G1366" i="28"/>
  <c r="G1363" i="28"/>
  <c r="G1365" i="28"/>
  <c r="H1366" i="28"/>
  <c r="G1364" i="28"/>
  <c r="H1367" i="28"/>
  <c r="G1367" i="28"/>
  <c r="H1364" i="28"/>
  <c r="H1368" i="28"/>
  <c r="G1369" i="28"/>
  <c r="G1368" i="28"/>
  <c r="G1370" i="28"/>
  <c r="G1372" i="28"/>
  <c r="H1371" i="28"/>
  <c r="G1371" i="28"/>
  <c r="H1369" i="28"/>
  <c r="H1370" i="28"/>
  <c r="H1374" i="28"/>
  <c r="H1372" i="28"/>
  <c r="G1373" i="28"/>
  <c r="H1373" i="28"/>
  <c r="G1374" i="28"/>
  <c r="G1375" i="28"/>
  <c r="H1375" i="28"/>
  <c r="H1377" i="28"/>
  <c r="G1378" i="28"/>
  <c r="G1376" i="28"/>
  <c r="H1376" i="28"/>
  <c r="G1380" i="28"/>
  <c r="H1378" i="28"/>
  <c r="H1379" i="28"/>
  <c r="G1377" i="28"/>
  <c r="G1379" i="28"/>
  <c r="G1382" i="28"/>
  <c r="H1381" i="28"/>
  <c r="H1380" i="28"/>
  <c r="H1382" i="28"/>
  <c r="G1381" i="28"/>
  <c r="G1383" i="28"/>
  <c r="H1383" i="28"/>
  <c r="G1384" i="28"/>
  <c r="H1385" i="28"/>
  <c r="H1384" i="28"/>
  <c r="G1386" i="28"/>
  <c r="G1385" i="28"/>
  <c r="G1387" i="28"/>
  <c r="H1386" i="28"/>
  <c r="H1389" i="28"/>
  <c r="G1390" i="28"/>
  <c r="G1389" i="28"/>
  <c r="H1387" i="28"/>
  <c r="H1388" i="28"/>
  <c r="G1388" i="28"/>
  <c r="G1391" i="28"/>
  <c r="H1390" i="28"/>
  <c r="H1392" i="28"/>
  <c r="G1392" i="28"/>
  <c r="H1391" i="28"/>
  <c r="G1394" i="28"/>
  <c r="H1393" i="28"/>
  <c r="G1395" i="28"/>
  <c r="G1393" i="28"/>
  <c r="H1395" i="28"/>
  <c r="H1394" i="28"/>
  <c r="H1396" i="28"/>
  <c r="G1397" i="28"/>
  <c r="H1398" i="28"/>
  <c r="G1396" i="28"/>
  <c r="H1397" i="28"/>
  <c r="G1398" i="28"/>
  <c r="G1399" i="28"/>
  <c r="H1401" i="28"/>
  <c r="H1399" i="28"/>
  <c r="H1403" i="28"/>
  <c r="G1401" i="28"/>
  <c r="H1400" i="28"/>
  <c r="G1400" i="28"/>
  <c r="G1402" i="28"/>
  <c r="G1403" i="28"/>
  <c r="H1402" i="28"/>
  <c r="H1404" i="28"/>
  <c r="G1406" i="28"/>
  <c r="G1405" i="28"/>
  <c r="H1406" i="28"/>
  <c r="H1405" i="28"/>
  <c r="G1404" i="28"/>
  <c r="G1407" i="28"/>
  <c r="H1407" i="28"/>
  <c r="H1410" i="28"/>
  <c r="G1408" i="28"/>
  <c r="H1408" i="28"/>
  <c r="H1409" i="28"/>
  <c r="G1409" i="28"/>
  <c r="G1410" i="28"/>
  <c r="H1411" i="28"/>
  <c r="G1411" i="28"/>
  <c r="H1412" i="28"/>
  <c r="H1414" i="28"/>
  <c r="H1413" i="28"/>
  <c r="G1413" i="28"/>
  <c r="G1412" i="28"/>
  <c r="G1414" i="28"/>
  <c r="G1416" i="28"/>
  <c r="G1415" i="28"/>
  <c r="H1415" i="28"/>
  <c r="H1416" i="28"/>
  <c r="G1418" i="28"/>
  <c r="H1417" i="28"/>
  <c r="H1418" i="28"/>
  <c r="G1417" i="28"/>
  <c r="G1419" i="28"/>
  <c r="H1420" i="28"/>
  <c r="H1419" i="28"/>
  <c r="H1421" i="28"/>
  <c r="G1420" i="28"/>
  <c r="G1421" i="28"/>
  <c r="G1422" i="28"/>
  <c r="G1423" i="28"/>
  <c r="H1423" i="28"/>
  <c r="H1422" i="28"/>
  <c r="H1424" i="28"/>
  <c r="H1425" i="28"/>
  <c r="G1425" i="28"/>
  <c r="G1424" i="28"/>
  <c r="G1426" i="28"/>
  <c r="H1427" i="28"/>
  <c r="G1427" i="28"/>
  <c r="H1426" i="28"/>
  <c r="H1430" i="28"/>
  <c r="G1428" i="28"/>
  <c r="H1428" i="28"/>
  <c r="G1430" i="28"/>
  <c r="G1429" i="28"/>
  <c r="H1429" i="28"/>
  <c r="H1431" i="28"/>
  <c r="G1431" i="28"/>
  <c r="H1432" i="28"/>
  <c r="G1432" i="28"/>
  <c r="G1433" i="28"/>
  <c r="H1435" i="28"/>
  <c r="G1434" i="28"/>
  <c r="H1433" i="28"/>
  <c r="H1434" i="28"/>
  <c r="G1435" i="28"/>
  <c r="H1437" i="28"/>
  <c r="H1436" i="28"/>
  <c r="G1437" i="28"/>
  <c r="G1438" i="28"/>
  <c r="G1436" i="28"/>
  <c r="G1441" i="28"/>
  <c r="H1439" i="28"/>
  <c r="H1438" i="28"/>
  <c r="H1440" i="28"/>
  <c r="G1439" i="28"/>
  <c r="G1440" i="28"/>
  <c r="H1441" i="28"/>
  <c r="G1442" i="28"/>
  <c r="H1442" i="28"/>
  <c r="H1444" i="28"/>
  <c r="G1443" i="28"/>
  <c r="H1443" i="28"/>
  <c r="G1444" i="28"/>
  <c r="G1446" i="28"/>
  <c r="G1445" i="28"/>
  <c r="H1447" i="28"/>
  <c r="H1446" i="28"/>
  <c r="G1447" i="28"/>
  <c r="H1445" i="28"/>
  <c r="H1448" i="28"/>
  <c r="H1449" i="28"/>
  <c r="G1448" i="28"/>
  <c r="G1449" i="28"/>
  <c r="H1450" i="28"/>
  <c r="G1450" i="28"/>
  <c r="G1451" i="28"/>
  <c r="H1452" i="28"/>
  <c r="H1451" i="28"/>
  <c r="G1452" i="28"/>
  <c r="H1453" i="28"/>
  <c r="G1453" i="28"/>
  <c r="H1454" i="28"/>
  <c r="H1455" i="28"/>
  <c r="G1454" i="28"/>
  <c r="G1456" i="28"/>
  <c r="G1455" i="28"/>
  <c r="H1458" i="28"/>
  <c r="G1458" i="28"/>
  <c r="H1456" i="28"/>
  <c r="G1457" i="28"/>
  <c r="H1457" i="28"/>
  <c r="G1459" i="28"/>
  <c r="H1459" i="28"/>
  <c r="G1460" i="28"/>
  <c r="G1461" i="28"/>
  <c r="H1463" i="28"/>
  <c r="H1461" i="28"/>
  <c r="H1460" i="28"/>
  <c r="G1462" i="28"/>
  <c r="H1462" i="28"/>
  <c r="G1464" i="28"/>
  <c r="G1463" i="28"/>
  <c r="H1465" i="28"/>
  <c r="H1464" i="28"/>
  <c r="G1465" i="28"/>
  <c r="H1466" i="28"/>
  <c r="G1466" i="28"/>
  <c r="H1467" i="28"/>
  <c r="G1467" i="28"/>
  <c r="H1469" i="28"/>
  <c r="G1468" i="28"/>
  <c r="H1468" i="28"/>
  <c r="G1469" i="28"/>
  <c r="G1470" i="28"/>
  <c r="G1472" i="28"/>
  <c r="H1473" i="28"/>
  <c r="H1471" i="28"/>
  <c r="G1471" i="28"/>
  <c r="H1470" i="28"/>
  <c r="H1472" i="28"/>
  <c r="G1473" i="28"/>
  <c r="H1475" i="28"/>
  <c r="G1474" i="28"/>
  <c r="H1474" i="28"/>
  <c r="G1477" i="28"/>
  <c r="G1476" i="28"/>
  <c r="G1475" i="28"/>
  <c r="H1476" i="28"/>
  <c r="H1477" i="28"/>
  <c r="G1478" i="28"/>
  <c r="H1478" i="28"/>
  <c r="H1479" i="28"/>
  <c r="G1479" i="28"/>
  <c r="H1480" i="28"/>
  <c r="G1481" i="28"/>
  <c r="H1482" i="28"/>
  <c r="H1484" i="28"/>
  <c r="H1481" i="28"/>
  <c r="G1482" i="28"/>
  <c r="G1480" i="28"/>
  <c r="H1483" i="28"/>
  <c r="G1483" i="28"/>
  <c r="G1484" i="28"/>
  <c r="H1485" i="28"/>
  <c r="G1485" i="28"/>
  <c r="H1486" i="28"/>
  <c r="G1489" i="28"/>
  <c r="G1487" i="28"/>
  <c r="H1487" i="28"/>
  <c r="G1488" i="28"/>
  <c r="G1486" i="28"/>
  <c r="H1491" i="28"/>
  <c r="H1489" i="28"/>
  <c r="G1491" i="28"/>
  <c r="H1490" i="28"/>
  <c r="H1488" i="28"/>
  <c r="H1494" i="28"/>
  <c r="G1490" i="28"/>
  <c r="G1492" i="28"/>
  <c r="G1493" i="28"/>
  <c r="H1492" i="28"/>
  <c r="G1494" i="28"/>
  <c r="H1493" i="28"/>
  <c r="H1495" i="28"/>
  <c r="G1497" i="28"/>
  <c r="H1496" i="28"/>
  <c r="H1497" i="28"/>
  <c r="G1496" i="28"/>
  <c r="G1495" i="28"/>
  <c r="H1498" i="28"/>
  <c r="G1498" i="28"/>
  <c r="H1499" i="28"/>
  <c r="G1499" i="28"/>
  <c r="H1500" i="28"/>
  <c r="H1501" i="28"/>
  <c r="G1500" i="28"/>
  <c r="G1501" i="28"/>
  <c r="G1505" i="28"/>
  <c r="G1502" i="28"/>
  <c r="G1503" i="28"/>
  <c r="H1505" i="28"/>
  <c r="G1504" i="28"/>
  <c r="H1502" i="28"/>
  <c r="H1503" i="28"/>
  <c r="H1504" i="28"/>
  <c r="G1506" i="28"/>
  <c r="H1507" i="28"/>
  <c r="H1506" i="28"/>
  <c r="G1507" i="28"/>
  <c r="G1508" i="28"/>
  <c r="H1508" i="28"/>
  <c r="G1509" i="28"/>
  <c r="H1509" i="28"/>
  <c r="G1510" i="28"/>
  <c r="H1510" i="28"/>
  <c r="H1512" i="28"/>
  <c r="G1512" i="28"/>
  <c r="H1511" i="28"/>
  <c r="G1511" i="28"/>
  <c r="G1513" i="28"/>
  <c r="H1513" i="28"/>
  <c r="G1514" i="28"/>
  <c r="G1515" i="28"/>
  <c r="H1514" i="28"/>
  <c r="G1516" i="28"/>
  <c r="H1515" i="28"/>
  <c r="H1516" i="28"/>
  <c r="G1517" i="28"/>
  <c r="H1517" i="28"/>
  <c r="H1518" i="28"/>
  <c r="G1518" i="28"/>
  <c r="H1519" i="28"/>
  <c r="H1520" i="28"/>
  <c r="G1520" i="28"/>
  <c r="H1521" i="28"/>
  <c r="G1519" i="28"/>
  <c r="G1521" i="28"/>
  <c r="H1522" i="28"/>
  <c r="G1522" i="28"/>
  <c r="G1523" i="28"/>
  <c r="H1524" i="28"/>
  <c r="H1523" i="28"/>
  <c r="G1524" i="28"/>
  <c r="G1526" i="28"/>
  <c r="H1525" i="28"/>
  <c r="G1525" i="28"/>
  <c r="H1526" i="28"/>
  <c r="G1528" i="28"/>
  <c r="G1527" i="28"/>
  <c r="H1527" i="28"/>
  <c r="H1529" i="28"/>
  <c r="H1528" i="28"/>
  <c r="G1530" i="28"/>
  <c r="G1529" i="28"/>
  <c r="H1531" i="28"/>
  <c r="H1530" i="28"/>
  <c r="H1534" i="28"/>
  <c r="G1532" i="28"/>
  <c r="G1531" i="28"/>
  <c r="H1532" i="28"/>
  <c r="H1533" i="28"/>
  <c r="G1533" i="28"/>
  <c r="G1534" i="28"/>
  <c r="H1536" i="28"/>
  <c r="H1535" i="28"/>
  <c r="G1535" i="28"/>
  <c r="G1538" i="28"/>
  <c r="H1537" i="28"/>
  <c r="G1536" i="28"/>
  <c r="G1540" i="28"/>
  <c r="G1537" i="28"/>
  <c r="G1539" i="28"/>
  <c r="H1538" i="28"/>
  <c r="H1540" i="28"/>
  <c r="H1539" i="28"/>
  <c r="H1543" i="28"/>
  <c r="H1542" i="28"/>
  <c r="G1541" i="28"/>
  <c r="G1542" i="28"/>
  <c r="H1541" i="28"/>
  <c r="H1544" i="28"/>
  <c r="G1543" i="28"/>
  <c r="H1547" i="28"/>
  <c r="G1544" i="28"/>
  <c r="G1545" i="28"/>
  <c r="G1546" i="28"/>
  <c r="G1547" i="28"/>
  <c r="H1545" i="28"/>
  <c r="H1546" i="28"/>
  <c r="H1548" i="28"/>
  <c r="H1549" i="28"/>
  <c r="G1548" i="28"/>
  <c r="G1549" i="28"/>
  <c r="H1551" i="28"/>
  <c r="G1552" i="28"/>
  <c r="H1550" i="28"/>
  <c r="G1550" i="28"/>
  <c r="G1551" i="28"/>
  <c r="H1552" i="28"/>
  <c r="G1554" i="28"/>
  <c r="H1554" i="28"/>
  <c r="H1553" i="28"/>
  <c r="G1553" i="28"/>
  <c r="G1557" i="28"/>
  <c r="G1555" i="28"/>
  <c r="H1555" i="28"/>
  <c r="H1556" i="28"/>
  <c r="G1556" i="28"/>
  <c r="G1558" i="28"/>
  <c r="H1558" i="28"/>
  <c r="H1557" i="28"/>
  <c r="G1560" i="28"/>
  <c r="G1559" i="28"/>
  <c r="H1559" i="28"/>
  <c r="G1561" i="28"/>
  <c r="H1560" i="28"/>
  <c r="G1562" i="28"/>
  <c r="H1561" i="28"/>
  <c r="H1562" i="28"/>
  <c r="H1563" i="28"/>
  <c r="G1563" i="28"/>
  <c r="H1564" i="28"/>
  <c r="G1564" i="28"/>
  <c r="G1566" i="28"/>
  <c r="G1565" i="28"/>
  <c r="H1565" i="28"/>
  <c r="H1566" i="28"/>
  <c r="H1569" i="28"/>
  <c r="G1567" i="28"/>
  <c r="H1567" i="28"/>
  <c r="G1568" i="28"/>
  <c r="H1568" i="28"/>
  <c r="G1570" i="28"/>
  <c r="G1569" i="28"/>
  <c r="H1570" i="28"/>
  <c r="H1571" i="28"/>
  <c r="H1573" i="28"/>
  <c r="G1571" i="28"/>
  <c r="G1572" i="28"/>
  <c r="G1573" i="28"/>
  <c r="G1574" i="28"/>
  <c r="H1572" i="28"/>
  <c r="H1575" i="28"/>
  <c r="H1577" i="28"/>
  <c r="H1574" i="28"/>
  <c r="G1575" i="28"/>
  <c r="G1576" i="28"/>
  <c r="H1576" i="28"/>
  <c r="G1577" i="28"/>
  <c r="H1578" i="28"/>
  <c r="G1578" i="28"/>
  <c r="H1579" i="28"/>
  <c r="G1579" i="28"/>
  <c r="H1580" i="28"/>
  <c r="G1580" i="28"/>
  <c r="H1581" i="28"/>
  <c r="G1583" i="28"/>
  <c r="G1582" i="28"/>
  <c r="G1581" i="28"/>
  <c r="H1584" i="28"/>
  <c r="H1582" i="28"/>
  <c r="H1586" i="28"/>
  <c r="H1583" i="28"/>
  <c r="G1584" i="28"/>
  <c r="G1587" i="28"/>
  <c r="G1586" i="28"/>
  <c r="H1585" i="28"/>
  <c r="G1585" i="28"/>
  <c r="G1590" i="28"/>
  <c r="H1588" i="28"/>
  <c r="G1588" i="28"/>
  <c r="H1587" i="28"/>
  <c r="H1589" i="28"/>
  <c r="H1590" i="28"/>
  <c r="G1589" i="28"/>
  <c r="G1592" i="28"/>
  <c r="H1592" i="28"/>
  <c r="G1591" i="28"/>
  <c r="G1595" i="28"/>
  <c r="G1593" i="28"/>
  <c r="H1591" i="28"/>
  <c r="H1593" i="28"/>
  <c r="G1594" i="28"/>
  <c r="H1594" i="28"/>
  <c r="G1596" i="28"/>
  <c r="H1595" i="28"/>
  <c r="H1596" i="28"/>
  <c r="H1597" i="28"/>
  <c r="G1598" i="28"/>
  <c r="G1597" i="28"/>
  <c r="H1598" i="28"/>
  <c r="G1599" i="28"/>
  <c r="H1599" i="28"/>
  <c r="G1600" i="28"/>
  <c r="G1601" i="28"/>
  <c r="H1600" i="28"/>
  <c r="H1601" i="28"/>
  <c r="G1603" i="28"/>
  <c r="H1602" i="28"/>
  <c r="G1602" i="28"/>
  <c r="H1603" i="28"/>
  <c r="H1604" i="28"/>
  <c r="H1605" i="28"/>
  <c r="G1604" i="28"/>
  <c r="G1607" i="28"/>
  <c r="G1606" i="28"/>
  <c r="H1606" i="28"/>
  <c r="G1605" i="28"/>
  <c r="H1608" i="28"/>
  <c r="G1608" i="28"/>
  <c r="H1607" i="28"/>
  <c r="H1609" i="28"/>
  <c r="H1610" i="28"/>
  <c r="G1609" i="28"/>
  <c r="H1613" i="28"/>
  <c r="H1612" i="28"/>
  <c r="G1611" i="28"/>
  <c r="G1610" i="28"/>
  <c r="H1611" i="28"/>
  <c r="G1612" i="28"/>
  <c r="G1614" i="28"/>
  <c r="G1613" i="28"/>
  <c r="G1616" i="28"/>
  <c r="G1615" i="28"/>
  <c r="G1617" i="28"/>
  <c r="H1615" i="28"/>
  <c r="H1616" i="28"/>
  <c r="H1614" i="28"/>
  <c r="H1618" i="28"/>
  <c r="H1617" i="28"/>
  <c r="G1618" i="28"/>
  <c r="H1619" i="28"/>
  <c r="G1620" i="28"/>
  <c r="H1620" i="28"/>
  <c r="G1619" i="28"/>
  <c r="G1621" i="28"/>
  <c r="H1621" i="28"/>
  <c r="G1622" i="28"/>
  <c r="G1624" i="28"/>
  <c r="H1622" i="28"/>
  <c r="H1623" i="28"/>
  <c r="H1624" i="28"/>
  <c r="E1857" i="25"/>
  <c r="B1859" i="25"/>
  <c r="D1858" i="25"/>
  <c r="C1858" i="25"/>
  <c r="A1858" i="25" s="1"/>
  <c r="E609" i="3"/>
  <c r="D610" i="3"/>
  <c r="B611" i="3"/>
  <c r="C610" i="3"/>
  <c r="A610" i="3" s="1"/>
  <c r="E1858" i="25" l="1"/>
  <c r="B1860" i="25"/>
  <c r="D1859" i="25"/>
  <c r="C1859" i="25"/>
  <c r="A1859" i="25" s="1"/>
  <c r="E610" i="3"/>
  <c r="D611" i="3"/>
  <c r="B612" i="3"/>
  <c r="C611" i="3"/>
  <c r="A611" i="3" s="1"/>
  <c r="E1859" i="25" l="1"/>
  <c r="B1861" i="25"/>
  <c r="D1860" i="25"/>
  <c r="C1860" i="25"/>
  <c r="A1860" i="25" s="1"/>
  <c r="E611" i="3"/>
  <c r="D612" i="3"/>
  <c r="B613" i="3"/>
  <c r="C612" i="3"/>
  <c r="A612" i="3" s="1"/>
  <c r="E1860" i="25" l="1"/>
  <c r="B1862" i="25"/>
  <c r="D1861" i="25"/>
  <c r="C1861" i="25"/>
  <c r="A1861" i="25" s="1"/>
  <c r="E612" i="3"/>
  <c r="D613" i="3"/>
  <c r="B614" i="3"/>
  <c r="C613" i="3"/>
  <c r="A613" i="3" s="1"/>
  <c r="E1861" i="25" l="1"/>
  <c r="B1863" i="25"/>
  <c r="D1862" i="25"/>
  <c r="C1862" i="25"/>
  <c r="A1862" i="25" s="1"/>
  <c r="E613" i="3"/>
  <c r="D614" i="3"/>
  <c r="B615" i="3"/>
  <c r="C614" i="3"/>
  <c r="A614" i="3" s="1"/>
  <c r="E1862" i="25" l="1"/>
  <c r="B1864" i="25"/>
  <c r="D1863" i="25"/>
  <c r="C1863" i="25"/>
  <c r="A1863" i="25" s="1"/>
  <c r="E614" i="3"/>
  <c r="D615" i="3"/>
  <c r="B616" i="3"/>
  <c r="C615" i="3"/>
  <c r="A615" i="3" s="1"/>
  <c r="E1863" i="25" l="1"/>
  <c r="B1865" i="25"/>
  <c r="D1864" i="25"/>
  <c r="C1864" i="25"/>
  <c r="A1864" i="25" s="1"/>
  <c r="E1864" i="25" s="1"/>
  <c r="E615" i="3"/>
  <c r="D616" i="3"/>
  <c r="B617" i="3"/>
  <c r="C616" i="3"/>
  <c r="A616" i="3" s="1"/>
  <c r="B1866" i="25" l="1"/>
  <c r="D1865" i="25"/>
  <c r="C1865" i="25"/>
  <c r="A1865" i="25" s="1"/>
  <c r="E616" i="3"/>
  <c r="D617" i="3"/>
  <c r="B618" i="3"/>
  <c r="C617" i="3"/>
  <c r="A617" i="3" s="1"/>
  <c r="E1865" i="25" l="1"/>
  <c r="B1867" i="25"/>
  <c r="D1866" i="25"/>
  <c r="C1866" i="25"/>
  <c r="A1866" i="25" s="1"/>
  <c r="E617" i="3"/>
  <c r="D618" i="3"/>
  <c r="B619" i="3"/>
  <c r="C618" i="3"/>
  <c r="A618" i="3" s="1"/>
  <c r="E1866" i="25" l="1"/>
  <c r="B1868" i="25"/>
  <c r="D1867" i="25"/>
  <c r="C1867" i="25"/>
  <c r="A1867" i="25" s="1"/>
  <c r="E618" i="3"/>
  <c r="D619" i="3"/>
  <c r="B620" i="3"/>
  <c r="C619" i="3"/>
  <c r="A619" i="3" s="1"/>
  <c r="E1867" i="25" l="1"/>
  <c r="B1869" i="25"/>
  <c r="D1868" i="25"/>
  <c r="C1868" i="25"/>
  <c r="A1868" i="25" s="1"/>
  <c r="E619" i="3"/>
  <c r="D620" i="3"/>
  <c r="B621" i="3"/>
  <c r="C620" i="3"/>
  <c r="A620" i="3" s="1"/>
  <c r="E1868" i="25" l="1"/>
  <c r="B1870" i="25"/>
  <c r="D1869" i="25"/>
  <c r="C1869" i="25"/>
  <c r="A1869" i="25" s="1"/>
  <c r="E620" i="3"/>
  <c r="D621" i="3"/>
  <c r="B622" i="3"/>
  <c r="C621" i="3"/>
  <c r="A621" i="3" s="1"/>
  <c r="E1869" i="25" l="1"/>
  <c r="B1871" i="25"/>
  <c r="D1870" i="25"/>
  <c r="C1870" i="25"/>
  <c r="A1870" i="25" s="1"/>
  <c r="E621" i="3"/>
  <c r="D622" i="3"/>
  <c r="B623" i="3"/>
  <c r="C622" i="3"/>
  <c r="A622" i="3" s="1"/>
  <c r="E1870" i="25" l="1"/>
  <c r="B1872" i="25"/>
  <c r="D1871" i="25"/>
  <c r="C1871" i="25"/>
  <c r="A1871" i="25" s="1"/>
  <c r="E622" i="3"/>
  <c r="D623" i="3"/>
  <c r="B624" i="3"/>
  <c r="C623" i="3"/>
  <c r="A623" i="3" s="1"/>
  <c r="E1871" i="25" l="1"/>
  <c r="B1873" i="25"/>
  <c r="D1872" i="25"/>
  <c r="C1872" i="25"/>
  <c r="A1872" i="25" s="1"/>
  <c r="E623" i="3"/>
  <c r="D624" i="3"/>
  <c r="B625" i="3"/>
  <c r="C624" i="3"/>
  <c r="A624" i="3" s="1"/>
  <c r="E1872" i="25" l="1"/>
  <c r="B1874" i="25"/>
  <c r="D1873" i="25"/>
  <c r="C1873" i="25"/>
  <c r="A1873" i="25" s="1"/>
  <c r="E624" i="3"/>
  <c r="D625" i="3"/>
  <c r="B626" i="3"/>
  <c r="C625" i="3"/>
  <c r="A625" i="3" s="1"/>
  <c r="E1873" i="25" l="1"/>
  <c r="B1875" i="25"/>
  <c r="D1874" i="25"/>
  <c r="C1874" i="25"/>
  <c r="A1874" i="25" s="1"/>
  <c r="E1874" i="25" s="1"/>
  <c r="E625" i="3"/>
  <c r="D626" i="3"/>
  <c r="B627" i="3"/>
  <c r="C626" i="3"/>
  <c r="A626" i="3" s="1"/>
  <c r="B1876" i="25" l="1"/>
  <c r="D1875" i="25"/>
  <c r="C1875" i="25"/>
  <c r="A1875" i="25" s="1"/>
  <c r="E626" i="3"/>
  <c r="D627" i="3"/>
  <c r="B628" i="3"/>
  <c r="C627" i="3"/>
  <c r="A627" i="3" s="1"/>
  <c r="E1875" i="25" l="1"/>
  <c r="B1877" i="25"/>
  <c r="D1876" i="25"/>
  <c r="C1876" i="25"/>
  <c r="A1876" i="25" s="1"/>
  <c r="E627" i="3"/>
  <c r="D628" i="3"/>
  <c r="B629" i="3"/>
  <c r="C628" i="3"/>
  <c r="A628" i="3" s="1"/>
  <c r="E1876" i="25" l="1"/>
  <c r="B1878" i="25"/>
  <c r="D1877" i="25"/>
  <c r="C1877" i="25"/>
  <c r="A1877" i="25" s="1"/>
  <c r="E628" i="3"/>
  <c r="D629" i="3"/>
  <c r="B630" i="3"/>
  <c r="C629" i="3"/>
  <c r="A629" i="3" s="1"/>
  <c r="E1877" i="25" l="1"/>
  <c r="B1879" i="25"/>
  <c r="D1878" i="25"/>
  <c r="C1878" i="25"/>
  <c r="A1878" i="25" s="1"/>
  <c r="E629" i="3"/>
  <c r="D630" i="3"/>
  <c r="B631" i="3"/>
  <c r="C630" i="3"/>
  <c r="A630" i="3" s="1"/>
  <c r="E1878" i="25" l="1"/>
  <c r="B1880" i="25"/>
  <c r="D1879" i="25"/>
  <c r="C1879" i="25"/>
  <c r="A1879" i="25" s="1"/>
  <c r="E630" i="3"/>
  <c r="D631" i="3"/>
  <c r="B632" i="3"/>
  <c r="C631" i="3"/>
  <c r="A631" i="3" s="1"/>
  <c r="E1879" i="25" l="1"/>
  <c r="B1881" i="25"/>
  <c r="D1880" i="25"/>
  <c r="C1880" i="25"/>
  <c r="A1880" i="25" s="1"/>
  <c r="E1880" i="25" s="1"/>
  <c r="E631" i="3"/>
  <c r="D632" i="3"/>
  <c r="B633" i="3"/>
  <c r="C632" i="3"/>
  <c r="A632" i="3" s="1"/>
  <c r="B1882" i="25" l="1"/>
  <c r="D1881" i="25"/>
  <c r="C1881" i="25"/>
  <c r="A1881" i="25" s="1"/>
  <c r="E632" i="3"/>
  <c r="D633" i="3"/>
  <c r="B634" i="3"/>
  <c r="C633" i="3"/>
  <c r="A633" i="3" s="1"/>
  <c r="E1881" i="25" l="1"/>
  <c r="B1883" i="25"/>
  <c r="D1882" i="25"/>
  <c r="C1882" i="25"/>
  <c r="A1882" i="25" s="1"/>
  <c r="E633" i="3"/>
  <c r="D634" i="3"/>
  <c r="B635" i="3"/>
  <c r="C634" i="3"/>
  <c r="A634" i="3" s="1"/>
  <c r="E1882" i="25" l="1"/>
  <c r="B1884" i="25"/>
  <c r="D1883" i="25"/>
  <c r="C1883" i="25"/>
  <c r="A1883" i="25" s="1"/>
  <c r="E634" i="3"/>
  <c r="D635" i="3"/>
  <c r="B636" i="3"/>
  <c r="C635" i="3"/>
  <c r="A635" i="3" s="1"/>
  <c r="E1883" i="25" l="1"/>
  <c r="B1885" i="25"/>
  <c r="D1884" i="25"/>
  <c r="C1884" i="25"/>
  <c r="A1884" i="25" s="1"/>
  <c r="E635" i="3"/>
  <c r="D636" i="3"/>
  <c r="B637" i="3"/>
  <c r="C636" i="3"/>
  <c r="A636" i="3" s="1"/>
  <c r="E1884" i="25" l="1"/>
  <c r="B1886" i="25"/>
  <c r="D1885" i="25"/>
  <c r="C1885" i="25"/>
  <c r="A1885" i="25" s="1"/>
  <c r="E636" i="3"/>
  <c r="D637" i="3"/>
  <c r="B638" i="3"/>
  <c r="C637" i="3"/>
  <c r="A637" i="3" s="1"/>
  <c r="E1885" i="25" l="1"/>
  <c r="B1887" i="25"/>
  <c r="D1886" i="25"/>
  <c r="C1886" i="25"/>
  <c r="A1886" i="25" s="1"/>
  <c r="E637" i="3"/>
  <c r="D638" i="3"/>
  <c r="B639" i="3"/>
  <c r="C638" i="3"/>
  <c r="A638" i="3" s="1"/>
  <c r="E1886" i="25" l="1"/>
  <c r="B1888" i="25"/>
  <c r="D1887" i="25"/>
  <c r="C1887" i="25"/>
  <c r="A1887" i="25" s="1"/>
  <c r="E638" i="3"/>
  <c r="D639" i="3"/>
  <c r="B640" i="3"/>
  <c r="C639" i="3"/>
  <c r="A639" i="3" s="1"/>
  <c r="E1887" i="25" l="1"/>
  <c r="B1889" i="25"/>
  <c r="D1888" i="25"/>
  <c r="C1888" i="25"/>
  <c r="A1888" i="25" s="1"/>
  <c r="E639" i="3"/>
  <c r="D640" i="3"/>
  <c r="B641" i="3"/>
  <c r="C640" i="3"/>
  <c r="A640" i="3" s="1"/>
  <c r="E1888" i="25" l="1"/>
  <c r="B1890" i="25"/>
  <c r="D1889" i="25"/>
  <c r="C1889" i="25"/>
  <c r="A1889" i="25" s="1"/>
  <c r="E640" i="3"/>
  <c r="D641" i="3"/>
  <c r="B642" i="3"/>
  <c r="C641" i="3"/>
  <c r="A641" i="3" s="1"/>
  <c r="E1889" i="25" l="1"/>
  <c r="B1891" i="25"/>
  <c r="D1890" i="25"/>
  <c r="C1890" i="25"/>
  <c r="A1890" i="25" s="1"/>
  <c r="E641" i="3"/>
  <c r="D642" i="3"/>
  <c r="B643" i="3"/>
  <c r="C642" i="3"/>
  <c r="A642" i="3" s="1"/>
  <c r="E1890" i="25" l="1"/>
  <c r="B1892" i="25"/>
  <c r="D1891" i="25"/>
  <c r="C1891" i="25"/>
  <c r="A1891" i="25" s="1"/>
  <c r="E642" i="3"/>
  <c r="D643" i="3"/>
  <c r="B644" i="3"/>
  <c r="C643" i="3"/>
  <c r="A643" i="3" s="1"/>
  <c r="E1891" i="25" l="1"/>
  <c r="B1893" i="25"/>
  <c r="D1892" i="25"/>
  <c r="C1892" i="25"/>
  <c r="A1892" i="25" s="1"/>
  <c r="E1892" i="25" s="1"/>
  <c r="E643" i="3"/>
  <c r="D644" i="3"/>
  <c r="B645" i="3"/>
  <c r="C644" i="3"/>
  <c r="A644" i="3" s="1"/>
  <c r="B1894" i="25" l="1"/>
  <c r="D1893" i="25"/>
  <c r="C1893" i="25"/>
  <c r="A1893" i="25" s="1"/>
  <c r="E644" i="3"/>
  <c r="D645" i="3"/>
  <c r="B646" i="3"/>
  <c r="C645" i="3"/>
  <c r="A645" i="3" s="1"/>
  <c r="E1893" i="25" l="1"/>
  <c r="B1895" i="25"/>
  <c r="D1894" i="25"/>
  <c r="C1894" i="25"/>
  <c r="A1894" i="25" s="1"/>
  <c r="E1894" i="25" s="1"/>
  <c r="E645" i="3"/>
  <c r="D646" i="3"/>
  <c r="B647" i="3"/>
  <c r="C646" i="3"/>
  <c r="A646" i="3" s="1"/>
  <c r="B1896" i="25" l="1"/>
  <c r="D1895" i="25"/>
  <c r="C1895" i="25"/>
  <c r="A1895" i="25" s="1"/>
  <c r="E646" i="3"/>
  <c r="D647" i="3"/>
  <c r="B648" i="3"/>
  <c r="C647" i="3"/>
  <c r="A647" i="3" s="1"/>
  <c r="E1895" i="25" l="1"/>
  <c r="B1897" i="25"/>
  <c r="D1896" i="25"/>
  <c r="C1896" i="25"/>
  <c r="A1896" i="25" s="1"/>
  <c r="E647" i="3"/>
  <c r="D648" i="3"/>
  <c r="B649" i="3"/>
  <c r="C648" i="3"/>
  <c r="A648" i="3" s="1"/>
  <c r="E1896" i="25" l="1"/>
  <c r="B1898" i="25"/>
  <c r="D1897" i="25"/>
  <c r="C1897" i="25"/>
  <c r="A1897" i="25" s="1"/>
  <c r="E648" i="3"/>
  <c r="D649" i="3"/>
  <c r="B650" i="3"/>
  <c r="C649" i="3"/>
  <c r="A649" i="3" s="1"/>
  <c r="E1897" i="25" l="1"/>
  <c r="B1899" i="25"/>
  <c r="D1898" i="25"/>
  <c r="C1898" i="25"/>
  <c r="A1898" i="25" s="1"/>
  <c r="E649" i="3"/>
  <c r="D650" i="3"/>
  <c r="B651" i="3"/>
  <c r="C650" i="3"/>
  <c r="A650" i="3" s="1"/>
  <c r="E1898" i="25" l="1"/>
  <c r="B1900" i="25"/>
  <c r="D1899" i="25"/>
  <c r="C1899" i="25"/>
  <c r="A1899" i="25" s="1"/>
  <c r="E650" i="3"/>
  <c r="D651" i="3"/>
  <c r="B652" i="3"/>
  <c r="C651" i="3"/>
  <c r="A651" i="3" s="1"/>
  <c r="E1899" i="25" l="1"/>
  <c r="B1901" i="25"/>
  <c r="D1900" i="25"/>
  <c r="C1900" i="25"/>
  <c r="A1900" i="25" s="1"/>
  <c r="E651" i="3"/>
  <c r="D652" i="3"/>
  <c r="B653" i="3"/>
  <c r="C652" i="3"/>
  <c r="A652" i="3" s="1"/>
  <c r="E1900" i="25" l="1"/>
  <c r="B1902" i="25"/>
  <c r="D1901" i="25"/>
  <c r="C1901" i="25"/>
  <c r="A1901" i="25" s="1"/>
  <c r="E652" i="3"/>
  <c r="D653" i="3"/>
  <c r="B654" i="3"/>
  <c r="C653" i="3"/>
  <c r="A653" i="3" s="1"/>
  <c r="E1901" i="25" l="1"/>
  <c r="B1903" i="25"/>
  <c r="D1902" i="25"/>
  <c r="C1902" i="25"/>
  <c r="A1902" i="25" s="1"/>
  <c r="E653" i="3"/>
  <c r="D654" i="3"/>
  <c r="B655" i="3"/>
  <c r="C654" i="3"/>
  <c r="A654" i="3" s="1"/>
  <c r="E1902" i="25" l="1"/>
  <c r="B1904" i="25"/>
  <c r="D1903" i="25"/>
  <c r="C1903" i="25"/>
  <c r="A1903" i="25" s="1"/>
  <c r="E654" i="3"/>
  <c r="D655" i="3"/>
  <c r="B656" i="3"/>
  <c r="C655" i="3"/>
  <c r="A655" i="3" s="1"/>
  <c r="E1903" i="25" l="1"/>
  <c r="B1905" i="25"/>
  <c r="D1904" i="25"/>
  <c r="C1904" i="25"/>
  <c r="A1904" i="25" s="1"/>
  <c r="E655" i="3"/>
  <c r="D656" i="3"/>
  <c r="B657" i="3"/>
  <c r="C656" i="3"/>
  <c r="A656" i="3" s="1"/>
  <c r="E1904" i="25" l="1"/>
  <c r="B1906" i="25"/>
  <c r="D1905" i="25"/>
  <c r="C1905" i="25"/>
  <c r="A1905" i="25" s="1"/>
  <c r="E1905" i="25" s="1"/>
  <c r="E656" i="3"/>
  <c r="D657" i="3"/>
  <c r="B658" i="3"/>
  <c r="C657" i="3"/>
  <c r="A657" i="3" s="1"/>
  <c r="B1907" i="25" l="1"/>
  <c r="D1906" i="25"/>
  <c r="C1906" i="25"/>
  <c r="A1906" i="25" s="1"/>
  <c r="E657" i="3"/>
  <c r="D658" i="3"/>
  <c r="B659" i="3"/>
  <c r="C658" i="3"/>
  <c r="A658" i="3" s="1"/>
  <c r="E1906" i="25" l="1"/>
  <c r="B1908" i="25"/>
  <c r="D1907" i="25"/>
  <c r="C1907" i="25"/>
  <c r="A1907" i="25" s="1"/>
  <c r="E658" i="3"/>
  <c r="D659" i="3"/>
  <c r="B660" i="3"/>
  <c r="C659" i="3"/>
  <c r="A659" i="3" s="1"/>
  <c r="E1907" i="25" l="1"/>
  <c r="B1909" i="25"/>
  <c r="D1908" i="25"/>
  <c r="C1908" i="25"/>
  <c r="A1908" i="25" s="1"/>
  <c r="E659" i="3"/>
  <c r="D660" i="3"/>
  <c r="B661" i="3"/>
  <c r="C660" i="3"/>
  <c r="A660" i="3" s="1"/>
  <c r="E1908" i="25" l="1"/>
  <c r="B1910" i="25"/>
  <c r="D1909" i="25"/>
  <c r="C1909" i="25"/>
  <c r="A1909" i="25" s="1"/>
  <c r="E660" i="3"/>
  <c r="D661" i="3"/>
  <c r="B662" i="3"/>
  <c r="C661" i="3"/>
  <c r="A661" i="3" s="1"/>
  <c r="E1909" i="25" l="1"/>
  <c r="B1911" i="25"/>
  <c r="D1910" i="25"/>
  <c r="C1910" i="25"/>
  <c r="A1910" i="25" s="1"/>
  <c r="E661" i="3"/>
  <c r="D662" i="3"/>
  <c r="B663" i="3"/>
  <c r="C662" i="3"/>
  <c r="A662" i="3" s="1"/>
  <c r="E1910" i="25" l="1"/>
  <c r="B1912" i="25"/>
  <c r="D1911" i="25"/>
  <c r="C1911" i="25"/>
  <c r="A1911" i="25" s="1"/>
  <c r="E662" i="3"/>
  <c r="D663" i="3"/>
  <c r="B664" i="3"/>
  <c r="C663" i="3"/>
  <c r="A663" i="3" s="1"/>
  <c r="E1911" i="25" l="1"/>
  <c r="B1913" i="25"/>
  <c r="D1912" i="25"/>
  <c r="C1912" i="25"/>
  <c r="A1912" i="25" s="1"/>
  <c r="E663" i="3"/>
  <c r="D664" i="3"/>
  <c r="B665" i="3"/>
  <c r="C664" i="3"/>
  <c r="A664" i="3" s="1"/>
  <c r="E1912" i="25" l="1"/>
  <c r="B1914" i="25"/>
  <c r="D1913" i="25"/>
  <c r="C1913" i="25"/>
  <c r="A1913" i="25" s="1"/>
  <c r="E664" i="3"/>
  <c r="D665" i="3"/>
  <c r="B666" i="3"/>
  <c r="C665" i="3"/>
  <c r="A665" i="3" s="1"/>
  <c r="E1913" i="25" l="1"/>
  <c r="B1915" i="25"/>
  <c r="D1914" i="25"/>
  <c r="C1914" i="25"/>
  <c r="A1914" i="25" s="1"/>
  <c r="E665" i="3"/>
  <c r="D666" i="3"/>
  <c r="B667" i="3"/>
  <c r="C666" i="3"/>
  <c r="A666" i="3" s="1"/>
  <c r="E1914" i="25" l="1"/>
  <c r="B1916" i="25"/>
  <c r="D1915" i="25"/>
  <c r="C1915" i="25"/>
  <c r="A1915" i="25" s="1"/>
  <c r="E666" i="3"/>
  <c r="D667" i="3"/>
  <c r="B668" i="3"/>
  <c r="C667" i="3"/>
  <c r="A667" i="3" s="1"/>
  <c r="E1915" i="25" l="1"/>
  <c r="B1917" i="25"/>
  <c r="D1916" i="25"/>
  <c r="C1916" i="25"/>
  <c r="A1916" i="25" s="1"/>
  <c r="E667" i="3"/>
  <c r="D668" i="3"/>
  <c r="B669" i="3"/>
  <c r="C668" i="3"/>
  <c r="A668" i="3" s="1"/>
  <c r="E1916" i="25" l="1"/>
  <c r="B1918" i="25"/>
  <c r="D1917" i="25"/>
  <c r="C1917" i="25"/>
  <c r="A1917" i="25" s="1"/>
  <c r="E668" i="3"/>
  <c r="D669" i="3"/>
  <c r="B670" i="3"/>
  <c r="C669" i="3"/>
  <c r="A669" i="3" s="1"/>
  <c r="E1917" i="25" l="1"/>
  <c r="B1919" i="25"/>
  <c r="D1918" i="25"/>
  <c r="C1918" i="25"/>
  <c r="A1918" i="25" s="1"/>
  <c r="E669" i="3"/>
  <c r="D670" i="3"/>
  <c r="B671" i="3"/>
  <c r="C670" i="3"/>
  <c r="A670" i="3" s="1"/>
  <c r="E1918" i="25" l="1"/>
  <c r="B1920" i="25"/>
  <c r="D1919" i="25"/>
  <c r="C1919" i="25"/>
  <c r="A1919" i="25" s="1"/>
  <c r="E670" i="3"/>
  <c r="D671" i="3"/>
  <c r="B672" i="3"/>
  <c r="C671" i="3"/>
  <c r="A671" i="3" s="1"/>
  <c r="E1919" i="25" l="1"/>
  <c r="B1921" i="25"/>
  <c r="D1920" i="25"/>
  <c r="C1920" i="25"/>
  <c r="A1920" i="25" s="1"/>
  <c r="E671" i="3"/>
  <c r="D672" i="3"/>
  <c r="B673" i="3"/>
  <c r="C672" i="3"/>
  <c r="A672" i="3" s="1"/>
  <c r="E1920" i="25" l="1"/>
  <c r="B1922" i="25"/>
  <c r="D1921" i="25"/>
  <c r="C1921" i="25"/>
  <c r="A1921" i="25" s="1"/>
  <c r="E672" i="3"/>
  <c r="D673" i="3"/>
  <c r="B674" i="3"/>
  <c r="C673" i="3"/>
  <c r="A673" i="3" s="1"/>
  <c r="E1921" i="25" l="1"/>
  <c r="B1923" i="25"/>
  <c r="D1922" i="25"/>
  <c r="C1922" i="25"/>
  <c r="A1922" i="25" s="1"/>
  <c r="E673" i="3"/>
  <c r="D674" i="3"/>
  <c r="B675" i="3"/>
  <c r="C674" i="3"/>
  <c r="A674" i="3" s="1"/>
  <c r="E1922" i="25" l="1"/>
  <c r="B1924" i="25"/>
  <c r="D1923" i="25"/>
  <c r="C1923" i="25"/>
  <c r="A1923" i="25" s="1"/>
  <c r="E674" i="3"/>
  <c r="D675" i="3"/>
  <c r="B676" i="3"/>
  <c r="C675" i="3"/>
  <c r="A675" i="3" s="1"/>
  <c r="E1923" i="25" l="1"/>
  <c r="B1925" i="25"/>
  <c r="D1924" i="25"/>
  <c r="C1924" i="25"/>
  <c r="A1924" i="25" s="1"/>
  <c r="E675" i="3"/>
  <c r="D676" i="3"/>
  <c r="B677" i="3"/>
  <c r="C676" i="3"/>
  <c r="A676" i="3" s="1"/>
  <c r="E1924" i="25" l="1"/>
  <c r="B1926" i="25"/>
  <c r="D1925" i="25"/>
  <c r="C1925" i="25"/>
  <c r="A1925" i="25" s="1"/>
  <c r="E676" i="3"/>
  <c r="D677" i="3"/>
  <c r="B678" i="3"/>
  <c r="C677" i="3"/>
  <c r="A677" i="3" s="1"/>
  <c r="E1925" i="25" l="1"/>
  <c r="B1927" i="25"/>
  <c r="D1926" i="25"/>
  <c r="C1926" i="25"/>
  <c r="A1926" i="25" s="1"/>
  <c r="E677" i="3"/>
  <c r="D678" i="3"/>
  <c r="B679" i="3"/>
  <c r="C678" i="3"/>
  <c r="A678" i="3" s="1"/>
  <c r="E1926" i="25" l="1"/>
  <c r="B1928" i="25"/>
  <c r="D1927" i="25"/>
  <c r="C1927" i="25"/>
  <c r="A1927" i="25" s="1"/>
  <c r="E678" i="3"/>
  <c r="D679" i="3"/>
  <c r="B680" i="3"/>
  <c r="C679" i="3"/>
  <c r="A679" i="3" s="1"/>
  <c r="E1927" i="25" l="1"/>
  <c r="B1929" i="25"/>
  <c r="D1928" i="25"/>
  <c r="C1928" i="25"/>
  <c r="A1928" i="25" s="1"/>
  <c r="E679" i="3"/>
  <c r="D680" i="3"/>
  <c r="B681" i="3"/>
  <c r="C680" i="3"/>
  <c r="A680" i="3" s="1"/>
  <c r="E1928" i="25" l="1"/>
  <c r="B1930" i="25"/>
  <c r="D1929" i="25"/>
  <c r="C1929" i="25"/>
  <c r="A1929" i="25" s="1"/>
  <c r="E680" i="3"/>
  <c r="D681" i="3"/>
  <c r="B682" i="3"/>
  <c r="C681" i="3"/>
  <c r="A681" i="3" s="1"/>
  <c r="E1929" i="25" l="1"/>
  <c r="B1931" i="25"/>
  <c r="D1930" i="25"/>
  <c r="C1930" i="25"/>
  <c r="A1930" i="25" s="1"/>
  <c r="E1930" i="25" s="1"/>
  <c r="E681" i="3"/>
  <c r="D682" i="3"/>
  <c r="B683" i="3"/>
  <c r="C682" i="3"/>
  <c r="A682" i="3" s="1"/>
  <c r="B1932" i="25" l="1"/>
  <c r="D1931" i="25"/>
  <c r="C1931" i="25"/>
  <c r="A1931" i="25" s="1"/>
  <c r="E682" i="3"/>
  <c r="D683" i="3"/>
  <c r="B684" i="3"/>
  <c r="C683" i="3"/>
  <c r="A683" i="3" s="1"/>
  <c r="E1931" i="25" l="1"/>
  <c r="B1933" i="25"/>
  <c r="D1932" i="25"/>
  <c r="C1932" i="25"/>
  <c r="A1932" i="25" s="1"/>
  <c r="E683" i="3"/>
  <c r="D684" i="3"/>
  <c r="B685" i="3"/>
  <c r="C684" i="3"/>
  <c r="A684" i="3" s="1"/>
  <c r="E1932" i="25" l="1"/>
  <c r="B1934" i="25"/>
  <c r="D1933" i="25"/>
  <c r="C1933" i="25"/>
  <c r="A1933" i="25" s="1"/>
  <c r="E684" i="3"/>
  <c r="D685" i="3"/>
  <c r="B686" i="3"/>
  <c r="C685" i="3"/>
  <c r="A685" i="3" s="1"/>
  <c r="E1933" i="25" l="1"/>
  <c r="B1935" i="25"/>
  <c r="D1934" i="25"/>
  <c r="C1934" i="25"/>
  <c r="A1934" i="25" s="1"/>
  <c r="E685" i="3"/>
  <c r="D686" i="3"/>
  <c r="B687" i="3"/>
  <c r="C686" i="3"/>
  <c r="A686" i="3" s="1"/>
  <c r="E1934" i="25" l="1"/>
  <c r="B1936" i="25"/>
  <c r="D1935" i="25"/>
  <c r="C1935" i="25"/>
  <c r="A1935" i="25" s="1"/>
  <c r="E686" i="3"/>
  <c r="D687" i="3"/>
  <c r="B688" i="3"/>
  <c r="C687" i="3"/>
  <c r="A687" i="3" s="1"/>
  <c r="E1935" i="25" l="1"/>
  <c r="B1937" i="25"/>
  <c r="D1936" i="25"/>
  <c r="C1936" i="25"/>
  <c r="A1936" i="25" s="1"/>
  <c r="E1936" i="25" s="1"/>
  <c r="E687" i="3"/>
  <c r="D688" i="3"/>
  <c r="B689" i="3"/>
  <c r="C688" i="3"/>
  <c r="A688" i="3" s="1"/>
  <c r="B1938" i="25" l="1"/>
  <c r="D1937" i="25"/>
  <c r="C1937" i="25"/>
  <c r="A1937" i="25" s="1"/>
  <c r="E1937" i="25" s="1"/>
  <c r="E688" i="3"/>
  <c r="D689" i="3"/>
  <c r="B690" i="3"/>
  <c r="C689" i="3"/>
  <c r="A689" i="3" s="1"/>
  <c r="B1939" i="25" l="1"/>
  <c r="D1938" i="25"/>
  <c r="C1938" i="25"/>
  <c r="A1938" i="25" s="1"/>
  <c r="E689" i="3"/>
  <c r="D690" i="3"/>
  <c r="B691" i="3"/>
  <c r="C690" i="3"/>
  <c r="A690" i="3" s="1"/>
  <c r="E1938" i="25" l="1"/>
  <c r="B1940" i="25"/>
  <c r="D1939" i="25"/>
  <c r="C1939" i="25"/>
  <c r="A1939" i="25" s="1"/>
  <c r="E690" i="3"/>
  <c r="D691" i="3"/>
  <c r="B692" i="3"/>
  <c r="C691" i="3"/>
  <c r="A691" i="3" s="1"/>
  <c r="E1939" i="25" l="1"/>
  <c r="B1941" i="25"/>
  <c r="D1940" i="25"/>
  <c r="C1940" i="25"/>
  <c r="A1940" i="25" s="1"/>
  <c r="E691" i="3"/>
  <c r="D692" i="3"/>
  <c r="B693" i="3"/>
  <c r="C692" i="3"/>
  <c r="A692" i="3" s="1"/>
  <c r="E1940" i="25" l="1"/>
  <c r="B1942" i="25"/>
  <c r="D1941" i="25"/>
  <c r="C1941" i="25"/>
  <c r="A1941" i="25" s="1"/>
  <c r="E692" i="3"/>
  <c r="D693" i="3"/>
  <c r="B694" i="3"/>
  <c r="C693" i="3"/>
  <c r="A693" i="3" s="1"/>
  <c r="E1941" i="25" l="1"/>
  <c r="B1943" i="25"/>
  <c r="D1942" i="25"/>
  <c r="C1942" i="25"/>
  <c r="A1942" i="25" s="1"/>
  <c r="E693" i="3"/>
  <c r="D694" i="3"/>
  <c r="B695" i="3"/>
  <c r="C694" i="3"/>
  <c r="A694" i="3" s="1"/>
  <c r="E1942" i="25" l="1"/>
  <c r="B1944" i="25"/>
  <c r="D1943" i="25"/>
  <c r="C1943" i="25"/>
  <c r="A1943" i="25" s="1"/>
  <c r="E694" i="3"/>
  <c r="D695" i="3"/>
  <c r="B696" i="3"/>
  <c r="C695" i="3"/>
  <c r="A695" i="3" s="1"/>
  <c r="E1943" i="25" l="1"/>
  <c r="B1945" i="25"/>
  <c r="D1944" i="25"/>
  <c r="C1944" i="25"/>
  <c r="A1944" i="25" s="1"/>
  <c r="E1944" i="25" s="1"/>
  <c r="E695" i="3"/>
  <c r="D696" i="3"/>
  <c r="B697" i="3"/>
  <c r="C696" i="3"/>
  <c r="A696" i="3" s="1"/>
  <c r="B1946" i="25" l="1"/>
  <c r="D1945" i="25"/>
  <c r="C1945" i="25"/>
  <c r="A1945" i="25" s="1"/>
  <c r="E696" i="3"/>
  <c r="D697" i="3"/>
  <c r="B698" i="3"/>
  <c r="C697" i="3"/>
  <c r="A697" i="3" s="1"/>
  <c r="E1945" i="25" l="1"/>
  <c r="B1947" i="25"/>
  <c r="D1946" i="25"/>
  <c r="C1946" i="25"/>
  <c r="A1946" i="25" s="1"/>
  <c r="E697" i="3"/>
  <c r="D698" i="3"/>
  <c r="B699" i="3"/>
  <c r="C698" i="3"/>
  <c r="A698" i="3" s="1"/>
  <c r="E1946" i="25" l="1"/>
  <c r="B1948" i="25"/>
  <c r="D1947" i="25"/>
  <c r="C1947" i="25"/>
  <c r="A1947" i="25" s="1"/>
  <c r="E698" i="3"/>
  <c r="D699" i="3"/>
  <c r="B700" i="3"/>
  <c r="C699" i="3"/>
  <c r="A699" i="3" s="1"/>
  <c r="E1947" i="25" l="1"/>
  <c r="B1949" i="25"/>
  <c r="D1948" i="25"/>
  <c r="C1948" i="25"/>
  <c r="A1948" i="25" s="1"/>
  <c r="E699" i="3"/>
  <c r="D700" i="3"/>
  <c r="B701" i="3"/>
  <c r="C700" i="3"/>
  <c r="A700" i="3" s="1"/>
  <c r="E1948" i="25" l="1"/>
  <c r="B1950" i="25"/>
  <c r="D1949" i="25"/>
  <c r="C1949" i="25"/>
  <c r="A1949" i="25" s="1"/>
  <c r="E700" i="3"/>
  <c r="D701" i="3"/>
  <c r="B702" i="3"/>
  <c r="C701" i="3"/>
  <c r="A701" i="3" s="1"/>
  <c r="E1949" i="25" l="1"/>
  <c r="B1951" i="25"/>
  <c r="D1950" i="25"/>
  <c r="C1950" i="25"/>
  <c r="A1950" i="25" s="1"/>
  <c r="E701" i="3"/>
  <c r="D702" i="3"/>
  <c r="B703" i="3"/>
  <c r="C702" i="3"/>
  <c r="A702" i="3" s="1"/>
  <c r="E1950" i="25" l="1"/>
  <c r="B1952" i="25"/>
  <c r="D1951" i="25"/>
  <c r="C1951" i="25"/>
  <c r="A1951" i="25" s="1"/>
  <c r="E702" i="3"/>
  <c r="D703" i="3"/>
  <c r="B704" i="3"/>
  <c r="C703" i="3"/>
  <c r="A703" i="3" s="1"/>
  <c r="E1951" i="25" l="1"/>
  <c r="B1953" i="25"/>
  <c r="D1952" i="25"/>
  <c r="C1952" i="25"/>
  <c r="A1952" i="25" s="1"/>
  <c r="E703" i="3"/>
  <c r="D704" i="3"/>
  <c r="B705" i="3"/>
  <c r="C704" i="3"/>
  <c r="A704" i="3" s="1"/>
  <c r="E1952" i="25" l="1"/>
  <c r="B1954" i="25"/>
  <c r="D1953" i="25"/>
  <c r="C1953" i="25"/>
  <c r="A1953" i="25" s="1"/>
  <c r="E1953" i="25" s="1"/>
  <c r="E704" i="3"/>
  <c r="D705" i="3"/>
  <c r="B706" i="3"/>
  <c r="C705" i="3"/>
  <c r="A705" i="3" s="1"/>
  <c r="B1955" i="25" l="1"/>
  <c r="D1954" i="25"/>
  <c r="C1954" i="25"/>
  <c r="A1954" i="25" s="1"/>
  <c r="E705" i="3"/>
  <c r="D706" i="3"/>
  <c r="B707" i="3"/>
  <c r="C706" i="3"/>
  <c r="A706" i="3" s="1"/>
  <c r="E1954" i="25" l="1"/>
  <c r="B1956" i="25"/>
  <c r="D1955" i="25"/>
  <c r="C1955" i="25"/>
  <c r="A1955" i="25" s="1"/>
  <c r="E706" i="3"/>
  <c r="D707" i="3"/>
  <c r="B708" i="3"/>
  <c r="C707" i="3"/>
  <c r="A707" i="3" s="1"/>
  <c r="E1955" i="25" l="1"/>
  <c r="B1957" i="25"/>
  <c r="D1956" i="25"/>
  <c r="C1956" i="25"/>
  <c r="A1956" i="25" s="1"/>
  <c r="E707" i="3"/>
  <c r="D708" i="3"/>
  <c r="B709" i="3"/>
  <c r="C708" i="3"/>
  <c r="A708" i="3" s="1"/>
  <c r="E1956" i="25" l="1"/>
  <c r="B1958" i="25"/>
  <c r="D1957" i="25"/>
  <c r="C1957" i="25"/>
  <c r="A1957" i="25" s="1"/>
  <c r="E708" i="3"/>
  <c r="D709" i="3"/>
  <c r="B710" i="3"/>
  <c r="C709" i="3"/>
  <c r="A709" i="3" s="1"/>
  <c r="E1957" i="25" l="1"/>
  <c r="B1959" i="25"/>
  <c r="D1958" i="25"/>
  <c r="C1958" i="25"/>
  <c r="A1958" i="25" s="1"/>
  <c r="E709" i="3"/>
  <c r="D710" i="3"/>
  <c r="B711" i="3"/>
  <c r="C710" i="3"/>
  <c r="A710" i="3" s="1"/>
  <c r="E1958" i="25" l="1"/>
  <c r="B1960" i="25"/>
  <c r="D1959" i="25"/>
  <c r="C1959" i="25"/>
  <c r="A1959" i="25" s="1"/>
  <c r="E710" i="3"/>
  <c r="D711" i="3"/>
  <c r="B712" i="3"/>
  <c r="C711" i="3"/>
  <c r="A711" i="3" s="1"/>
  <c r="E1959" i="25" l="1"/>
  <c r="B1961" i="25"/>
  <c r="D1960" i="25"/>
  <c r="C1960" i="25"/>
  <c r="A1960" i="25" s="1"/>
  <c r="E711" i="3"/>
  <c r="D712" i="3"/>
  <c r="B713" i="3"/>
  <c r="C712" i="3"/>
  <c r="A712" i="3" s="1"/>
  <c r="E1960" i="25" l="1"/>
  <c r="B1962" i="25"/>
  <c r="D1961" i="25"/>
  <c r="C1961" i="25"/>
  <c r="A1961" i="25" s="1"/>
  <c r="E712" i="3"/>
  <c r="D713" i="3"/>
  <c r="B714" i="3"/>
  <c r="C713" i="3"/>
  <c r="A713" i="3" s="1"/>
  <c r="E1961" i="25" l="1"/>
  <c r="B1963" i="25"/>
  <c r="D1962" i="25"/>
  <c r="C1962" i="25"/>
  <c r="A1962" i="25" s="1"/>
  <c r="E713" i="3"/>
  <c r="D714" i="3"/>
  <c r="B715" i="3"/>
  <c r="C714" i="3"/>
  <c r="A714" i="3" s="1"/>
  <c r="E1962" i="25" l="1"/>
  <c r="B1964" i="25"/>
  <c r="D1963" i="25"/>
  <c r="C1963" i="25"/>
  <c r="A1963" i="25" s="1"/>
  <c r="E714" i="3"/>
  <c r="D715" i="3"/>
  <c r="B716" i="3"/>
  <c r="C715" i="3"/>
  <c r="A715" i="3" s="1"/>
  <c r="E1963" i="25" l="1"/>
  <c r="B1965" i="25"/>
  <c r="D1964" i="25"/>
  <c r="C1964" i="25"/>
  <c r="A1964" i="25" s="1"/>
  <c r="E715" i="3"/>
  <c r="D716" i="3"/>
  <c r="B717" i="3"/>
  <c r="C716" i="3"/>
  <c r="A716" i="3" s="1"/>
  <c r="E1964" i="25" l="1"/>
  <c r="B1966" i="25"/>
  <c r="D1965" i="25"/>
  <c r="C1965" i="25"/>
  <c r="A1965" i="25" s="1"/>
  <c r="E716" i="3"/>
  <c r="D717" i="3"/>
  <c r="B718" i="3"/>
  <c r="C717" i="3"/>
  <c r="A717" i="3" s="1"/>
  <c r="E1965" i="25" l="1"/>
  <c r="B1967" i="25"/>
  <c r="D1966" i="25"/>
  <c r="C1966" i="25"/>
  <c r="A1966" i="25" s="1"/>
  <c r="E1966" i="25" s="1"/>
  <c r="E717" i="3"/>
  <c r="D718" i="3"/>
  <c r="B719" i="3"/>
  <c r="C718" i="3"/>
  <c r="A718" i="3" s="1"/>
  <c r="B1968" i="25" l="1"/>
  <c r="D1967" i="25"/>
  <c r="C1967" i="25"/>
  <c r="A1967" i="25" s="1"/>
  <c r="E718" i="3"/>
  <c r="D719" i="3"/>
  <c r="B720" i="3"/>
  <c r="C719" i="3"/>
  <c r="A719" i="3" s="1"/>
  <c r="E1967" i="25" l="1"/>
  <c r="B1969" i="25"/>
  <c r="D1968" i="25"/>
  <c r="C1968" i="25"/>
  <c r="A1968" i="25" s="1"/>
  <c r="E719" i="3"/>
  <c r="D720" i="3"/>
  <c r="B721" i="3"/>
  <c r="C720" i="3"/>
  <c r="A720" i="3" s="1"/>
  <c r="E1968" i="25" l="1"/>
  <c r="B1970" i="25"/>
  <c r="D1969" i="25"/>
  <c r="C1969" i="25"/>
  <c r="A1969" i="25" s="1"/>
  <c r="E720" i="3"/>
  <c r="D721" i="3"/>
  <c r="B722" i="3"/>
  <c r="C721" i="3"/>
  <c r="A721" i="3" s="1"/>
  <c r="E1969" i="25" l="1"/>
  <c r="B1971" i="25"/>
  <c r="D1970" i="25"/>
  <c r="C1970" i="25"/>
  <c r="A1970" i="25" s="1"/>
  <c r="E721" i="3"/>
  <c r="D722" i="3"/>
  <c r="B723" i="3"/>
  <c r="C722" i="3"/>
  <c r="A722" i="3" s="1"/>
  <c r="E1970" i="25" l="1"/>
  <c r="B1972" i="25"/>
  <c r="D1971" i="25"/>
  <c r="C1971" i="25"/>
  <c r="A1971" i="25" s="1"/>
  <c r="E722" i="3"/>
  <c r="D723" i="3"/>
  <c r="B724" i="3"/>
  <c r="C723" i="3"/>
  <c r="A723" i="3" s="1"/>
  <c r="E1971" i="25" l="1"/>
  <c r="B1973" i="25"/>
  <c r="D1972" i="25"/>
  <c r="C1972" i="25"/>
  <c r="A1972" i="25" s="1"/>
  <c r="E723" i="3"/>
  <c r="D724" i="3"/>
  <c r="B725" i="3"/>
  <c r="C724" i="3"/>
  <c r="A724" i="3" s="1"/>
  <c r="E1972" i="25" l="1"/>
  <c r="B1974" i="25"/>
  <c r="D1973" i="25"/>
  <c r="C1973" i="25"/>
  <c r="A1973" i="25" s="1"/>
  <c r="E724" i="3"/>
  <c r="D725" i="3"/>
  <c r="B726" i="3"/>
  <c r="C725" i="3"/>
  <c r="A725" i="3" s="1"/>
  <c r="E1973" i="25" l="1"/>
  <c r="B1975" i="25"/>
  <c r="D1974" i="25"/>
  <c r="C1974" i="25"/>
  <c r="A1974" i="25" s="1"/>
  <c r="E725" i="3"/>
  <c r="D726" i="3"/>
  <c r="B727" i="3"/>
  <c r="C726" i="3"/>
  <c r="A726" i="3" s="1"/>
  <c r="E1974" i="25" l="1"/>
  <c r="B1976" i="25"/>
  <c r="D1975" i="25"/>
  <c r="C1975" i="25"/>
  <c r="A1975" i="25" s="1"/>
  <c r="E726" i="3"/>
  <c r="D727" i="3"/>
  <c r="B728" i="3"/>
  <c r="C727" i="3"/>
  <c r="A727" i="3" s="1"/>
  <c r="E1975" i="25" l="1"/>
  <c r="B1977" i="25"/>
  <c r="D1976" i="25"/>
  <c r="C1976" i="25"/>
  <c r="A1976" i="25" s="1"/>
  <c r="E727" i="3"/>
  <c r="D728" i="3"/>
  <c r="B729" i="3"/>
  <c r="C728" i="3"/>
  <c r="A728" i="3" s="1"/>
  <c r="E1976" i="25" l="1"/>
  <c r="B1978" i="25"/>
  <c r="D1977" i="25"/>
  <c r="C1977" i="25"/>
  <c r="A1977" i="25" s="1"/>
  <c r="E728" i="3"/>
  <c r="D729" i="3"/>
  <c r="B730" i="3"/>
  <c r="C729" i="3"/>
  <c r="A729" i="3" s="1"/>
  <c r="E1977" i="25" l="1"/>
  <c r="B1979" i="25"/>
  <c r="D1978" i="25"/>
  <c r="C1978" i="25"/>
  <c r="A1978" i="25" s="1"/>
  <c r="E729" i="3"/>
  <c r="D730" i="3"/>
  <c r="B731" i="3"/>
  <c r="C730" i="3"/>
  <c r="A730" i="3" s="1"/>
  <c r="E1978" i="25" l="1"/>
  <c r="B1980" i="25"/>
  <c r="D1979" i="25"/>
  <c r="C1979" i="25"/>
  <c r="A1979" i="25" s="1"/>
  <c r="E730" i="3"/>
  <c r="D731" i="3"/>
  <c r="B732" i="3"/>
  <c r="C731" i="3"/>
  <c r="A731" i="3" s="1"/>
  <c r="E1979" i="25" l="1"/>
  <c r="B1981" i="25"/>
  <c r="D1980" i="25"/>
  <c r="C1980" i="25"/>
  <c r="A1980" i="25" s="1"/>
  <c r="E731" i="3"/>
  <c r="D732" i="3"/>
  <c r="B733" i="3"/>
  <c r="C732" i="3"/>
  <c r="A732" i="3" s="1"/>
  <c r="E1980" i="25" l="1"/>
  <c r="B1982" i="25"/>
  <c r="D1981" i="25"/>
  <c r="C1981" i="25"/>
  <c r="A1981" i="25" s="1"/>
  <c r="E732" i="3"/>
  <c r="D733" i="3"/>
  <c r="B734" i="3"/>
  <c r="C733" i="3"/>
  <c r="A733" i="3" s="1"/>
  <c r="E1981" i="25" l="1"/>
  <c r="B1983" i="25"/>
  <c r="D1982" i="25"/>
  <c r="C1982" i="25"/>
  <c r="A1982" i="25" s="1"/>
  <c r="E733" i="3"/>
  <c r="D734" i="3"/>
  <c r="B735" i="3"/>
  <c r="C734" i="3"/>
  <c r="A734" i="3" s="1"/>
  <c r="E1982" i="25" l="1"/>
  <c r="B1984" i="25"/>
  <c r="D1983" i="25"/>
  <c r="C1983" i="25"/>
  <c r="A1983" i="25" s="1"/>
  <c r="E734" i="3"/>
  <c r="D735" i="3"/>
  <c r="B736" i="3"/>
  <c r="C735" i="3"/>
  <c r="A735" i="3" s="1"/>
  <c r="E1983" i="25" l="1"/>
  <c r="B1985" i="25"/>
  <c r="D1984" i="25"/>
  <c r="C1984" i="25"/>
  <c r="A1984" i="25" s="1"/>
  <c r="E735" i="3"/>
  <c r="D736" i="3"/>
  <c r="B737" i="3"/>
  <c r="C736" i="3"/>
  <c r="A736" i="3" s="1"/>
  <c r="E1984" i="25" l="1"/>
  <c r="B1986" i="25"/>
  <c r="D1985" i="25"/>
  <c r="C1985" i="25"/>
  <c r="A1985" i="25" s="1"/>
  <c r="E736" i="3"/>
  <c r="D737" i="3"/>
  <c r="B738" i="3"/>
  <c r="C737" i="3"/>
  <c r="A737" i="3" s="1"/>
  <c r="E1985" i="25" l="1"/>
  <c r="B1987" i="25"/>
  <c r="D1986" i="25"/>
  <c r="C1986" i="25"/>
  <c r="A1986" i="25" s="1"/>
  <c r="E737" i="3"/>
  <c r="D738" i="3"/>
  <c r="B739" i="3"/>
  <c r="C738" i="3"/>
  <c r="A738" i="3" s="1"/>
  <c r="E1986" i="25" l="1"/>
  <c r="B1988" i="25"/>
  <c r="D1987" i="25"/>
  <c r="C1987" i="25"/>
  <c r="A1987" i="25" s="1"/>
  <c r="E738" i="3"/>
  <c r="D739" i="3"/>
  <c r="B740" i="3"/>
  <c r="C739" i="3"/>
  <c r="A739" i="3" s="1"/>
  <c r="E1987" i="25" l="1"/>
  <c r="B1989" i="25"/>
  <c r="D1988" i="25"/>
  <c r="C1988" i="25"/>
  <c r="A1988" i="25" s="1"/>
  <c r="E739" i="3"/>
  <c r="D740" i="3"/>
  <c r="B741" i="3"/>
  <c r="C740" i="3"/>
  <c r="A740" i="3" s="1"/>
  <c r="E1988" i="25" l="1"/>
  <c r="B1990" i="25"/>
  <c r="D1989" i="25"/>
  <c r="C1989" i="25"/>
  <c r="A1989" i="25" s="1"/>
  <c r="E740" i="3"/>
  <c r="D741" i="3"/>
  <c r="B742" i="3"/>
  <c r="C741" i="3"/>
  <c r="A741" i="3" s="1"/>
  <c r="E1989" i="25" l="1"/>
  <c r="B1991" i="25"/>
  <c r="D1990" i="25"/>
  <c r="C1990" i="25"/>
  <c r="A1990" i="25" s="1"/>
  <c r="E741" i="3"/>
  <c r="D742" i="3"/>
  <c r="B743" i="3"/>
  <c r="C742" i="3"/>
  <c r="A742" i="3" s="1"/>
  <c r="E1990" i="25" l="1"/>
  <c r="B1992" i="25"/>
  <c r="D1991" i="25"/>
  <c r="C1991" i="25"/>
  <c r="A1991" i="25" s="1"/>
  <c r="E742" i="3"/>
  <c r="D743" i="3"/>
  <c r="B744" i="3"/>
  <c r="C743" i="3"/>
  <c r="A743" i="3" s="1"/>
  <c r="E1991" i="25" l="1"/>
  <c r="B1993" i="25"/>
  <c r="D1992" i="25"/>
  <c r="C1992" i="25"/>
  <c r="A1992" i="25" s="1"/>
  <c r="E1992" i="25" s="1"/>
  <c r="E743" i="3"/>
  <c r="D744" i="3"/>
  <c r="B745" i="3"/>
  <c r="C744" i="3"/>
  <c r="A744" i="3" s="1"/>
  <c r="B1994" i="25" l="1"/>
  <c r="D1993" i="25"/>
  <c r="C1993" i="25"/>
  <c r="A1993" i="25" s="1"/>
  <c r="E1993" i="25" s="1"/>
  <c r="E744" i="3"/>
  <c r="D745" i="3"/>
  <c r="B746" i="3"/>
  <c r="C745" i="3"/>
  <c r="A745" i="3" s="1"/>
  <c r="B1995" i="25" l="1"/>
  <c r="D1994" i="25"/>
  <c r="C1994" i="25"/>
  <c r="A1994" i="25" s="1"/>
  <c r="E745" i="3"/>
  <c r="D746" i="3"/>
  <c r="B747" i="3"/>
  <c r="C746" i="3"/>
  <c r="A746" i="3" s="1"/>
  <c r="E1994" i="25" l="1"/>
  <c r="B1996" i="25"/>
  <c r="D1995" i="25"/>
  <c r="C1995" i="25"/>
  <c r="A1995" i="25" s="1"/>
  <c r="E746" i="3"/>
  <c r="D747" i="3"/>
  <c r="B748" i="3"/>
  <c r="C747" i="3"/>
  <c r="A747" i="3" s="1"/>
  <c r="E1995" i="25" l="1"/>
  <c r="B1997" i="25"/>
  <c r="D1996" i="25"/>
  <c r="C1996" i="25"/>
  <c r="A1996" i="25" s="1"/>
  <c r="E747" i="3"/>
  <c r="D748" i="3"/>
  <c r="B749" i="3"/>
  <c r="C748" i="3"/>
  <c r="A748" i="3" s="1"/>
  <c r="E1996" i="25" l="1"/>
  <c r="B1998" i="25"/>
  <c r="D1997" i="25"/>
  <c r="C1997" i="25"/>
  <c r="A1997" i="25" s="1"/>
  <c r="E748" i="3"/>
  <c r="D749" i="3"/>
  <c r="B750" i="3"/>
  <c r="C749" i="3"/>
  <c r="A749" i="3" s="1"/>
  <c r="E1997" i="25" l="1"/>
  <c r="B1999" i="25"/>
  <c r="D1998" i="25"/>
  <c r="C1998" i="25"/>
  <c r="A1998" i="25" s="1"/>
  <c r="E749" i="3"/>
  <c r="D750" i="3"/>
  <c r="B751" i="3"/>
  <c r="C750" i="3"/>
  <c r="A750" i="3" s="1"/>
  <c r="E1998" i="25" l="1"/>
  <c r="B2000" i="25"/>
  <c r="D1999" i="25"/>
  <c r="C1999" i="25"/>
  <c r="A1999" i="25" s="1"/>
  <c r="E750" i="3"/>
  <c r="D751" i="3"/>
  <c r="B752" i="3"/>
  <c r="C751" i="3"/>
  <c r="A751" i="3" s="1"/>
  <c r="E1999" i="25" l="1"/>
  <c r="B2001" i="25"/>
  <c r="D2000" i="25"/>
  <c r="C2000" i="25"/>
  <c r="A2000" i="25" s="1"/>
  <c r="E751" i="3"/>
  <c r="D752" i="3"/>
  <c r="B753" i="3"/>
  <c r="C752" i="3"/>
  <c r="A752" i="3" s="1"/>
  <c r="E2000" i="25" l="1"/>
  <c r="B2002" i="25"/>
  <c r="D2001" i="25"/>
  <c r="C2001" i="25"/>
  <c r="A2001" i="25" s="1"/>
  <c r="E752" i="3"/>
  <c r="D753" i="3"/>
  <c r="B754" i="3"/>
  <c r="C753" i="3"/>
  <c r="A753" i="3" s="1"/>
  <c r="E2001" i="25" l="1"/>
  <c r="B2003" i="25"/>
  <c r="D2002" i="25"/>
  <c r="C2002" i="25"/>
  <c r="A2002" i="25" s="1"/>
  <c r="E753" i="3"/>
  <c r="D754" i="3"/>
  <c r="B755" i="3"/>
  <c r="C754" i="3"/>
  <c r="A754" i="3" s="1"/>
  <c r="E2002" i="25" l="1"/>
  <c r="B2004" i="25"/>
  <c r="D2003" i="25"/>
  <c r="C2003" i="25"/>
  <c r="A2003" i="25" s="1"/>
  <c r="E754" i="3"/>
  <c r="D755" i="3"/>
  <c r="B756" i="3"/>
  <c r="C755" i="3"/>
  <c r="A755" i="3" s="1"/>
  <c r="E2003" i="25" l="1"/>
  <c r="B2005" i="25"/>
  <c r="D2004" i="25"/>
  <c r="C2004" i="25"/>
  <c r="A2004" i="25" s="1"/>
  <c r="E755" i="3"/>
  <c r="D756" i="3"/>
  <c r="B757" i="3"/>
  <c r="C756" i="3"/>
  <c r="A756" i="3" s="1"/>
  <c r="E2004" i="25" l="1"/>
  <c r="B2006" i="25"/>
  <c r="D2005" i="25"/>
  <c r="C2005" i="25"/>
  <c r="A2005" i="25" s="1"/>
  <c r="E756" i="3"/>
  <c r="D757" i="3"/>
  <c r="B758" i="3"/>
  <c r="C757" i="3"/>
  <c r="A757" i="3" s="1"/>
  <c r="E2005" i="25" l="1"/>
  <c r="B2007" i="25"/>
  <c r="D2006" i="25"/>
  <c r="C2006" i="25"/>
  <c r="A2006" i="25" s="1"/>
  <c r="E757" i="3"/>
  <c r="D758" i="3"/>
  <c r="B759" i="3"/>
  <c r="C758" i="3"/>
  <c r="A758" i="3" s="1"/>
  <c r="E2006" i="25" l="1"/>
  <c r="B2008" i="25"/>
  <c r="D2007" i="25"/>
  <c r="C2007" i="25"/>
  <c r="A2007" i="25" s="1"/>
  <c r="E758" i="3"/>
  <c r="D759" i="3"/>
  <c r="B760" i="3"/>
  <c r="C759" i="3"/>
  <c r="A759" i="3" s="1"/>
  <c r="E2007" i="25" l="1"/>
  <c r="B2009" i="25"/>
  <c r="D2008" i="25"/>
  <c r="C2008" i="25"/>
  <c r="A2008" i="25" s="1"/>
  <c r="E2008" i="25" s="1"/>
  <c r="E759" i="3"/>
  <c r="D760" i="3"/>
  <c r="B761" i="3"/>
  <c r="C760" i="3"/>
  <c r="A760" i="3" s="1"/>
  <c r="B2010" i="25" l="1"/>
  <c r="D2009" i="25"/>
  <c r="C2009" i="25"/>
  <c r="A2009" i="25" s="1"/>
  <c r="E760" i="3"/>
  <c r="D761" i="3"/>
  <c r="B762" i="3"/>
  <c r="C761" i="3"/>
  <c r="A761" i="3" s="1"/>
  <c r="E2009" i="25" l="1"/>
  <c r="B2011" i="25"/>
  <c r="D2010" i="25"/>
  <c r="C2010" i="25"/>
  <c r="A2010" i="25" s="1"/>
  <c r="E2010" i="25" s="1"/>
  <c r="E761" i="3"/>
  <c r="D762" i="3"/>
  <c r="B763" i="3"/>
  <c r="C762" i="3"/>
  <c r="A762" i="3" s="1"/>
  <c r="B2012" i="25" l="1"/>
  <c r="D2011" i="25"/>
  <c r="C2011" i="25"/>
  <c r="A2011" i="25" s="1"/>
  <c r="E2011" i="25" s="1"/>
  <c r="E762" i="3"/>
  <c r="D763" i="3"/>
  <c r="B764" i="3"/>
  <c r="C763" i="3"/>
  <c r="A763" i="3" s="1"/>
  <c r="B2013" i="25" l="1"/>
  <c r="D2012" i="25"/>
  <c r="C2012" i="25"/>
  <c r="A2012" i="25" s="1"/>
  <c r="E763" i="3"/>
  <c r="D764" i="3"/>
  <c r="B765" i="3"/>
  <c r="C764" i="3"/>
  <c r="A764" i="3" s="1"/>
  <c r="E2012" i="25" l="1"/>
  <c r="B2014" i="25"/>
  <c r="D2013" i="25"/>
  <c r="C2013" i="25"/>
  <c r="A2013" i="25" s="1"/>
  <c r="E764" i="3"/>
  <c r="D765" i="3"/>
  <c r="B766" i="3"/>
  <c r="C765" i="3"/>
  <c r="A765" i="3" s="1"/>
  <c r="E2013" i="25" l="1"/>
  <c r="B2015" i="25"/>
  <c r="D2014" i="25"/>
  <c r="C2014" i="25"/>
  <c r="A2014" i="25" s="1"/>
  <c r="E765" i="3"/>
  <c r="D766" i="3"/>
  <c r="B767" i="3"/>
  <c r="C766" i="3"/>
  <c r="A766" i="3" s="1"/>
  <c r="E2014" i="25" l="1"/>
  <c r="B2016" i="25"/>
  <c r="D2015" i="25"/>
  <c r="C2015" i="25"/>
  <c r="A2015" i="25" s="1"/>
  <c r="E766" i="3"/>
  <c r="D767" i="3"/>
  <c r="B768" i="3"/>
  <c r="C767" i="3"/>
  <c r="A767" i="3" s="1"/>
  <c r="E2015" i="25" l="1"/>
  <c r="B2017" i="25"/>
  <c r="D2016" i="25"/>
  <c r="C2016" i="25"/>
  <c r="A2016" i="25" s="1"/>
  <c r="E767" i="3"/>
  <c r="D768" i="3"/>
  <c r="B769" i="3"/>
  <c r="C768" i="3"/>
  <c r="A768" i="3" s="1"/>
  <c r="E2016" i="25" l="1"/>
  <c r="B2018" i="25"/>
  <c r="D2017" i="25"/>
  <c r="C2017" i="25"/>
  <c r="A2017" i="25" s="1"/>
  <c r="E768" i="3"/>
  <c r="D769" i="3"/>
  <c r="B770" i="3"/>
  <c r="C769" i="3"/>
  <c r="A769" i="3" s="1"/>
  <c r="E2017" i="25" l="1"/>
  <c r="B2019" i="25"/>
  <c r="D2018" i="25"/>
  <c r="C2018" i="25"/>
  <c r="A2018" i="25" s="1"/>
  <c r="E769" i="3"/>
  <c r="D770" i="3"/>
  <c r="B771" i="3"/>
  <c r="C770" i="3"/>
  <c r="A770" i="3" s="1"/>
  <c r="E2018" i="25" l="1"/>
  <c r="B2020" i="25"/>
  <c r="D2019" i="25"/>
  <c r="C2019" i="25"/>
  <c r="A2019" i="25" s="1"/>
  <c r="E770" i="3"/>
  <c r="D771" i="3"/>
  <c r="B772" i="3"/>
  <c r="C771" i="3"/>
  <c r="A771" i="3" s="1"/>
  <c r="E2019" i="25" l="1"/>
  <c r="B2021" i="25"/>
  <c r="D2020" i="25"/>
  <c r="C2020" i="25"/>
  <c r="A2020" i="25" s="1"/>
  <c r="E771" i="3"/>
  <c r="D772" i="3"/>
  <c r="B773" i="3"/>
  <c r="C772" i="3"/>
  <c r="A772" i="3" s="1"/>
  <c r="E2020" i="25" l="1"/>
  <c r="B2022" i="25"/>
  <c r="D2021" i="25"/>
  <c r="C2021" i="25"/>
  <c r="A2021" i="25" s="1"/>
  <c r="E772" i="3"/>
  <c r="D773" i="3"/>
  <c r="B774" i="3"/>
  <c r="C773" i="3"/>
  <c r="A773" i="3" s="1"/>
  <c r="E2021" i="25" l="1"/>
  <c r="B2023" i="25"/>
  <c r="D2022" i="25"/>
  <c r="C2022" i="25"/>
  <c r="A2022" i="25" s="1"/>
  <c r="E773" i="3"/>
  <c r="D774" i="3"/>
  <c r="B775" i="3"/>
  <c r="C774" i="3"/>
  <c r="A774" i="3" s="1"/>
  <c r="E2022" i="25" l="1"/>
  <c r="B2024" i="25"/>
  <c r="D2023" i="25"/>
  <c r="C2023" i="25"/>
  <c r="A2023" i="25" s="1"/>
  <c r="E774" i="3"/>
  <c r="D775" i="3"/>
  <c r="B776" i="3"/>
  <c r="C775" i="3"/>
  <c r="A775" i="3" s="1"/>
  <c r="E2023" i="25" l="1"/>
  <c r="B2025" i="25"/>
  <c r="D2024" i="25"/>
  <c r="C2024" i="25"/>
  <c r="A2024" i="25" s="1"/>
  <c r="E775" i="3"/>
  <c r="D776" i="3"/>
  <c r="B777" i="3"/>
  <c r="C776" i="3"/>
  <c r="A776" i="3" s="1"/>
  <c r="E2024" i="25" l="1"/>
  <c r="B2026" i="25"/>
  <c r="D2025" i="25"/>
  <c r="C2025" i="25"/>
  <c r="A2025" i="25" s="1"/>
  <c r="E776" i="3"/>
  <c r="D777" i="3"/>
  <c r="B778" i="3"/>
  <c r="C777" i="3"/>
  <c r="A777" i="3" s="1"/>
  <c r="E2025" i="25" l="1"/>
  <c r="B2027" i="25"/>
  <c r="D2026" i="25"/>
  <c r="C2026" i="25"/>
  <c r="A2026" i="25" s="1"/>
  <c r="E777" i="3"/>
  <c r="D778" i="3"/>
  <c r="B779" i="3"/>
  <c r="C778" i="3"/>
  <c r="A778" i="3" s="1"/>
  <c r="E2026" i="25" l="1"/>
  <c r="B2028" i="25"/>
  <c r="D2027" i="25"/>
  <c r="C2027" i="25"/>
  <c r="A2027" i="25" s="1"/>
  <c r="E778" i="3"/>
  <c r="D779" i="3"/>
  <c r="B780" i="3"/>
  <c r="C779" i="3"/>
  <c r="A779" i="3" s="1"/>
  <c r="E2027" i="25" l="1"/>
  <c r="B2029" i="25"/>
  <c r="D2028" i="25"/>
  <c r="C2028" i="25"/>
  <c r="A2028" i="25" s="1"/>
  <c r="E779" i="3"/>
  <c r="D780" i="3"/>
  <c r="B781" i="3"/>
  <c r="C780" i="3"/>
  <c r="A780" i="3" s="1"/>
  <c r="E2028" i="25" l="1"/>
  <c r="B2030" i="25"/>
  <c r="D2029" i="25"/>
  <c r="C2029" i="25"/>
  <c r="A2029" i="25" s="1"/>
  <c r="E780" i="3"/>
  <c r="D781" i="3"/>
  <c r="B782" i="3"/>
  <c r="C781" i="3"/>
  <c r="A781" i="3" s="1"/>
  <c r="E2029" i="25" l="1"/>
  <c r="B2031" i="25"/>
  <c r="D2030" i="25"/>
  <c r="C2030" i="25"/>
  <c r="A2030" i="25" s="1"/>
  <c r="E781" i="3"/>
  <c r="D782" i="3"/>
  <c r="B783" i="3"/>
  <c r="C782" i="3"/>
  <c r="A782" i="3" s="1"/>
  <c r="E2030" i="25" l="1"/>
  <c r="B2032" i="25"/>
  <c r="D2031" i="25"/>
  <c r="C2031" i="25"/>
  <c r="A2031" i="25" s="1"/>
  <c r="E782" i="3"/>
  <c r="D783" i="3"/>
  <c r="B784" i="3"/>
  <c r="C783" i="3"/>
  <c r="A783" i="3" s="1"/>
  <c r="E2031" i="25" l="1"/>
  <c r="B2033" i="25"/>
  <c r="D2032" i="25"/>
  <c r="C2032" i="25"/>
  <c r="A2032" i="25" s="1"/>
  <c r="E2032" i="25" s="1"/>
  <c r="E783" i="3"/>
  <c r="D784" i="3"/>
  <c r="B785" i="3"/>
  <c r="C784" i="3"/>
  <c r="A784" i="3" s="1"/>
  <c r="B2034" i="25" l="1"/>
  <c r="D2033" i="25"/>
  <c r="C2033" i="25"/>
  <c r="A2033" i="25" s="1"/>
  <c r="E784" i="3"/>
  <c r="D785" i="3"/>
  <c r="B786" i="3"/>
  <c r="C785" i="3"/>
  <c r="A785" i="3" s="1"/>
  <c r="E2033" i="25" l="1"/>
  <c r="B2035" i="25"/>
  <c r="D2034" i="25"/>
  <c r="C2034" i="25"/>
  <c r="A2034" i="25" s="1"/>
  <c r="E785" i="3"/>
  <c r="D786" i="3"/>
  <c r="B787" i="3"/>
  <c r="C786" i="3"/>
  <c r="A786" i="3" s="1"/>
  <c r="E2034" i="25" l="1"/>
  <c r="B2036" i="25"/>
  <c r="D2035" i="25"/>
  <c r="C2035" i="25"/>
  <c r="A2035" i="25" s="1"/>
  <c r="E786" i="3"/>
  <c r="D787" i="3"/>
  <c r="B788" i="3"/>
  <c r="C787" i="3"/>
  <c r="A787" i="3" s="1"/>
  <c r="E2035" i="25" l="1"/>
  <c r="B2037" i="25"/>
  <c r="D2036" i="25"/>
  <c r="C2036" i="25"/>
  <c r="A2036" i="25" s="1"/>
  <c r="E787" i="3"/>
  <c r="D788" i="3"/>
  <c r="B789" i="3"/>
  <c r="C788" i="3"/>
  <c r="A788" i="3" s="1"/>
  <c r="E2036" i="25" l="1"/>
  <c r="B2038" i="25"/>
  <c r="D2037" i="25"/>
  <c r="C2037" i="25"/>
  <c r="A2037" i="25" s="1"/>
  <c r="E788" i="3"/>
  <c r="D789" i="3"/>
  <c r="B790" i="3"/>
  <c r="C789" i="3"/>
  <c r="A789" i="3" s="1"/>
  <c r="E2037" i="25" l="1"/>
  <c r="B2039" i="25"/>
  <c r="D2038" i="25"/>
  <c r="C2038" i="25"/>
  <c r="A2038" i="25" s="1"/>
  <c r="E789" i="3"/>
  <c r="D790" i="3"/>
  <c r="B791" i="3"/>
  <c r="C790" i="3"/>
  <c r="A790" i="3" s="1"/>
  <c r="E2038" i="25" l="1"/>
  <c r="B2040" i="25"/>
  <c r="D2039" i="25"/>
  <c r="C2039" i="25"/>
  <c r="A2039" i="25" s="1"/>
  <c r="E790" i="3"/>
  <c r="D791" i="3"/>
  <c r="B792" i="3"/>
  <c r="C791" i="3"/>
  <c r="A791" i="3" s="1"/>
  <c r="E2039" i="25" l="1"/>
  <c r="B2041" i="25"/>
  <c r="D2040" i="25"/>
  <c r="C2040" i="25"/>
  <c r="A2040" i="25" s="1"/>
  <c r="E791" i="3"/>
  <c r="D792" i="3"/>
  <c r="B793" i="3"/>
  <c r="C792" i="3"/>
  <c r="A792" i="3" s="1"/>
  <c r="E2040" i="25" l="1"/>
  <c r="B2042" i="25"/>
  <c r="D2041" i="25"/>
  <c r="C2041" i="25"/>
  <c r="A2041" i="25" s="1"/>
  <c r="E792" i="3"/>
  <c r="D793" i="3"/>
  <c r="B794" i="3"/>
  <c r="C793" i="3"/>
  <c r="A793" i="3" s="1"/>
  <c r="E2041" i="25" l="1"/>
  <c r="B2043" i="25"/>
  <c r="D2042" i="25"/>
  <c r="C2042" i="25"/>
  <c r="A2042" i="25" s="1"/>
  <c r="E793" i="3"/>
  <c r="D794" i="3"/>
  <c r="B795" i="3"/>
  <c r="C794" i="3"/>
  <c r="A794" i="3" s="1"/>
  <c r="E2042" i="25" l="1"/>
  <c r="B2044" i="25"/>
  <c r="D2043" i="25"/>
  <c r="C2043" i="25"/>
  <c r="A2043" i="25" s="1"/>
  <c r="E794" i="3"/>
  <c r="D795" i="3"/>
  <c r="B796" i="3"/>
  <c r="C795" i="3"/>
  <c r="A795" i="3" s="1"/>
  <c r="E2043" i="25" l="1"/>
  <c r="B2045" i="25"/>
  <c r="D2044" i="25"/>
  <c r="C2044" i="25"/>
  <c r="A2044" i="25" s="1"/>
  <c r="E795" i="3"/>
  <c r="D796" i="3"/>
  <c r="B797" i="3"/>
  <c r="C796" i="3"/>
  <c r="A796" i="3" s="1"/>
  <c r="E2044" i="25" l="1"/>
  <c r="B2046" i="25"/>
  <c r="D2045" i="25"/>
  <c r="C2045" i="25"/>
  <c r="A2045" i="25" s="1"/>
  <c r="E796" i="3"/>
  <c r="D797" i="3"/>
  <c r="B798" i="3"/>
  <c r="C797" i="3"/>
  <c r="A797" i="3" s="1"/>
  <c r="E2045" i="25" l="1"/>
  <c r="B2047" i="25"/>
  <c r="D2046" i="25"/>
  <c r="C2046" i="25"/>
  <c r="A2046" i="25" s="1"/>
  <c r="E797" i="3"/>
  <c r="D798" i="3"/>
  <c r="B799" i="3"/>
  <c r="C798" i="3"/>
  <c r="A798" i="3" s="1"/>
  <c r="E2046" i="25" l="1"/>
  <c r="B2048" i="25"/>
  <c r="D2047" i="25"/>
  <c r="C2047" i="25"/>
  <c r="A2047" i="25" s="1"/>
  <c r="E2047" i="25" s="1"/>
  <c r="E798" i="3"/>
  <c r="D799" i="3"/>
  <c r="B800" i="3"/>
  <c r="C799" i="3"/>
  <c r="A799" i="3" s="1"/>
  <c r="B2049" i="25" l="1"/>
  <c r="D2048" i="25"/>
  <c r="C2048" i="25"/>
  <c r="A2048" i="25" s="1"/>
  <c r="E799" i="3"/>
  <c r="D800" i="3"/>
  <c r="B801" i="3"/>
  <c r="C800" i="3"/>
  <c r="A800" i="3" s="1"/>
  <c r="E2048" i="25" l="1"/>
  <c r="B2050" i="25"/>
  <c r="D2049" i="25"/>
  <c r="C2049" i="25"/>
  <c r="A2049" i="25" s="1"/>
  <c r="E2049" i="25" s="1"/>
  <c r="E800" i="3"/>
  <c r="F800" i="3"/>
  <c r="E801" i="3" s="1"/>
  <c r="D801" i="3"/>
  <c r="B802" i="3"/>
  <c r="C801" i="3"/>
  <c r="A801" i="3" s="1"/>
  <c r="B2051" i="25" l="1"/>
  <c r="D2050" i="25"/>
  <c r="C2050" i="25"/>
  <c r="A2050" i="25" s="1"/>
  <c r="E802" i="3"/>
  <c r="D802" i="3"/>
  <c r="B803" i="3"/>
  <c r="E803" i="3" s="1"/>
  <c r="C802" i="3"/>
  <c r="A802" i="3" s="1"/>
  <c r="E2050" i="25" l="1"/>
  <c r="B2052" i="25"/>
  <c r="D2051" i="25"/>
  <c r="C2051" i="25"/>
  <c r="A2051" i="25" s="1"/>
  <c r="D803" i="3"/>
  <c r="B804" i="3"/>
  <c r="E804" i="3" s="1"/>
  <c r="C803" i="3"/>
  <c r="A803" i="3" s="1"/>
  <c r="E2051" i="25" l="1"/>
  <c r="B2053" i="25"/>
  <c r="D2052" i="25"/>
  <c r="C2052" i="25"/>
  <c r="A2052" i="25" s="1"/>
  <c r="D804" i="3"/>
  <c r="B805" i="3"/>
  <c r="E805" i="3" s="1"/>
  <c r="C804" i="3"/>
  <c r="A804" i="3" s="1"/>
  <c r="E2052" i="25" l="1"/>
  <c r="B2054" i="25"/>
  <c r="D2053" i="25"/>
  <c r="C2053" i="25"/>
  <c r="A2053" i="25" s="1"/>
  <c r="D805" i="3"/>
  <c r="B806" i="3"/>
  <c r="E806" i="3" s="1"/>
  <c r="C805" i="3"/>
  <c r="A805" i="3" s="1"/>
  <c r="E2053" i="25" l="1"/>
  <c r="B2055" i="25"/>
  <c r="D2054" i="25"/>
  <c r="C2054" i="25"/>
  <c r="A2054" i="25" s="1"/>
  <c r="E2054" i="25" s="1"/>
  <c r="D806" i="3"/>
  <c r="B807" i="3"/>
  <c r="E807" i="3" s="1"/>
  <c r="C806" i="3"/>
  <c r="A806" i="3" s="1"/>
  <c r="B2056" i="25" l="1"/>
  <c r="D2055" i="25"/>
  <c r="C2055" i="25"/>
  <c r="A2055" i="25" s="1"/>
  <c r="D807" i="3"/>
  <c r="B808" i="3"/>
  <c r="E808" i="3" s="1"/>
  <c r="C807" i="3"/>
  <c r="A807" i="3" s="1"/>
  <c r="E2055" i="25" l="1"/>
  <c r="B2057" i="25"/>
  <c r="D2056" i="25"/>
  <c r="C2056" i="25"/>
  <c r="A2056" i="25" s="1"/>
  <c r="D808" i="3"/>
  <c r="B809" i="3"/>
  <c r="E809" i="3" s="1"/>
  <c r="C808" i="3"/>
  <c r="A808" i="3" s="1"/>
  <c r="E2056" i="25" l="1"/>
  <c r="B2058" i="25"/>
  <c r="D2057" i="25"/>
  <c r="C2057" i="25"/>
  <c r="A2057" i="25" s="1"/>
  <c r="D809" i="3"/>
  <c r="B810" i="3"/>
  <c r="E810" i="3" s="1"/>
  <c r="C809" i="3"/>
  <c r="A809" i="3" s="1"/>
  <c r="E2057" i="25" l="1"/>
  <c r="B2059" i="25"/>
  <c r="D2058" i="25"/>
  <c r="C2058" i="25"/>
  <c r="A2058" i="25" s="1"/>
  <c r="D810" i="3"/>
  <c r="B811" i="3"/>
  <c r="E811" i="3" s="1"/>
  <c r="C810" i="3"/>
  <c r="A810" i="3" s="1"/>
  <c r="E2058" i="25" l="1"/>
  <c r="B2060" i="25"/>
  <c r="D2059" i="25"/>
  <c r="C2059" i="25"/>
  <c r="A2059" i="25" s="1"/>
  <c r="D811" i="3"/>
  <c r="B812" i="3"/>
  <c r="E812" i="3" s="1"/>
  <c r="C811" i="3"/>
  <c r="A811" i="3" s="1"/>
  <c r="E2059" i="25" l="1"/>
  <c r="B2061" i="25"/>
  <c r="D2060" i="25"/>
  <c r="C2060" i="25"/>
  <c r="A2060" i="25" s="1"/>
  <c r="D812" i="3"/>
  <c r="B813" i="3"/>
  <c r="E813" i="3" s="1"/>
  <c r="C812" i="3"/>
  <c r="A812" i="3" s="1"/>
  <c r="E2060" i="25" l="1"/>
  <c r="B2062" i="25"/>
  <c r="D2061" i="25"/>
  <c r="C2061" i="25"/>
  <c r="A2061" i="25" s="1"/>
  <c r="D813" i="3"/>
  <c r="B814" i="3"/>
  <c r="E814" i="3" s="1"/>
  <c r="C813" i="3"/>
  <c r="A813" i="3" s="1"/>
  <c r="E2061" i="25" l="1"/>
  <c r="B2063" i="25"/>
  <c r="D2062" i="25"/>
  <c r="C2062" i="25"/>
  <c r="A2062" i="25" s="1"/>
  <c r="D814" i="3"/>
  <c r="B815" i="3"/>
  <c r="E815" i="3" s="1"/>
  <c r="C814" i="3"/>
  <c r="A814" i="3" s="1"/>
  <c r="E2062" i="25" l="1"/>
  <c r="B2064" i="25"/>
  <c r="D2063" i="25"/>
  <c r="C2063" i="25"/>
  <c r="A2063" i="25" s="1"/>
  <c r="D815" i="3"/>
  <c r="B816" i="3"/>
  <c r="E816" i="3" s="1"/>
  <c r="C815" i="3"/>
  <c r="A815" i="3" s="1"/>
  <c r="E2063" i="25" l="1"/>
  <c r="B2065" i="25"/>
  <c r="D2064" i="25"/>
  <c r="C2064" i="25"/>
  <c r="A2064" i="25" s="1"/>
  <c r="D816" i="3"/>
  <c r="B817" i="3"/>
  <c r="E817" i="3" s="1"/>
  <c r="C816" i="3"/>
  <c r="A816" i="3" s="1"/>
  <c r="E2064" i="25" l="1"/>
  <c r="B2066" i="25"/>
  <c r="D2065" i="25"/>
  <c r="C2065" i="25"/>
  <c r="A2065" i="25" s="1"/>
  <c r="E2065" i="25" s="1"/>
  <c r="D817" i="3"/>
  <c r="B818" i="3"/>
  <c r="E818" i="3" s="1"/>
  <c r="C817" i="3"/>
  <c r="A817" i="3" s="1"/>
  <c r="B2067" i="25" l="1"/>
  <c r="D2066" i="25"/>
  <c r="C2066" i="25"/>
  <c r="A2066" i="25" s="1"/>
  <c r="D818" i="3"/>
  <c r="B819" i="3"/>
  <c r="E819" i="3" s="1"/>
  <c r="C818" i="3"/>
  <c r="A818" i="3" s="1"/>
  <c r="E2066" i="25" l="1"/>
  <c r="B2068" i="25"/>
  <c r="D2067" i="25"/>
  <c r="C2067" i="25"/>
  <c r="A2067" i="25" s="1"/>
  <c r="D819" i="3"/>
  <c r="B820" i="3"/>
  <c r="E820" i="3" s="1"/>
  <c r="C819" i="3"/>
  <c r="A819" i="3" s="1"/>
  <c r="E2067" i="25" l="1"/>
  <c r="B2069" i="25"/>
  <c r="D2068" i="25"/>
  <c r="C2068" i="25"/>
  <c r="A2068" i="25" s="1"/>
  <c r="D820" i="3"/>
  <c r="B821" i="3"/>
  <c r="E821" i="3" s="1"/>
  <c r="C820" i="3"/>
  <c r="A820" i="3" s="1"/>
  <c r="E2068" i="25" l="1"/>
  <c r="B2070" i="25"/>
  <c r="D2069" i="25"/>
  <c r="C2069" i="25"/>
  <c r="A2069" i="25" s="1"/>
  <c r="D821" i="3"/>
  <c r="B822" i="3"/>
  <c r="E822" i="3" s="1"/>
  <c r="C821" i="3"/>
  <c r="A821" i="3" s="1"/>
  <c r="E2069" i="25" l="1"/>
  <c r="B2071" i="25"/>
  <c r="D2070" i="25"/>
  <c r="C2070" i="25"/>
  <c r="A2070" i="25" s="1"/>
  <c r="D822" i="3"/>
  <c r="B823" i="3"/>
  <c r="E823" i="3" s="1"/>
  <c r="C822" i="3"/>
  <c r="A822" i="3" s="1"/>
  <c r="E2070" i="25" l="1"/>
  <c r="B2072" i="25"/>
  <c r="D2071" i="25"/>
  <c r="C2071" i="25"/>
  <c r="A2071" i="25" s="1"/>
  <c r="E2071" i="25" s="1"/>
  <c r="D823" i="3"/>
  <c r="B824" i="3"/>
  <c r="E824" i="3" s="1"/>
  <c r="C823" i="3"/>
  <c r="A823" i="3" s="1"/>
  <c r="B2073" i="25" l="1"/>
  <c r="D2072" i="25"/>
  <c r="C2072" i="25"/>
  <c r="A2072" i="25" s="1"/>
  <c r="D824" i="3"/>
  <c r="B825" i="3"/>
  <c r="E825" i="3" s="1"/>
  <c r="C824" i="3"/>
  <c r="A824" i="3" s="1"/>
  <c r="E2072" i="25" l="1"/>
  <c r="B2074" i="25"/>
  <c r="D2073" i="25"/>
  <c r="C2073" i="25"/>
  <c r="A2073" i="25" s="1"/>
  <c r="D825" i="3"/>
  <c r="B826" i="3"/>
  <c r="E826" i="3" s="1"/>
  <c r="C825" i="3"/>
  <c r="A825" i="3" s="1"/>
  <c r="E2073" i="25" l="1"/>
  <c r="B2075" i="25"/>
  <c r="D2074" i="25"/>
  <c r="C2074" i="25"/>
  <c r="A2074" i="25" s="1"/>
  <c r="D826" i="3"/>
  <c r="B827" i="3"/>
  <c r="E827" i="3" s="1"/>
  <c r="C826" i="3"/>
  <c r="A826" i="3" s="1"/>
  <c r="E2074" i="25" l="1"/>
  <c r="B2076" i="25"/>
  <c r="D2075" i="25"/>
  <c r="C2075" i="25"/>
  <c r="A2075" i="25" s="1"/>
  <c r="D827" i="3"/>
  <c r="B828" i="3"/>
  <c r="E828" i="3" s="1"/>
  <c r="C827" i="3"/>
  <c r="A827" i="3" s="1"/>
  <c r="E2075" i="25" l="1"/>
  <c r="B2077" i="25"/>
  <c r="D2076" i="25"/>
  <c r="C2076" i="25"/>
  <c r="A2076" i="25" s="1"/>
  <c r="D828" i="3"/>
  <c r="B829" i="3"/>
  <c r="E829" i="3" s="1"/>
  <c r="C828" i="3"/>
  <c r="A828" i="3" s="1"/>
  <c r="E2076" i="25" l="1"/>
  <c r="B2078" i="25"/>
  <c r="D2077" i="25"/>
  <c r="C2077" i="25"/>
  <c r="A2077" i="25" s="1"/>
  <c r="D829" i="3"/>
  <c r="B830" i="3"/>
  <c r="E830" i="3" s="1"/>
  <c r="C829" i="3"/>
  <c r="A829" i="3" s="1"/>
  <c r="E2077" i="25" l="1"/>
  <c r="B2079" i="25"/>
  <c r="D2078" i="25"/>
  <c r="C2078" i="25"/>
  <c r="A2078" i="25" s="1"/>
  <c r="D830" i="3"/>
  <c r="B831" i="3"/>
  <c r="E831" i="3" s="1"/>
  <c r="C830" i="3"/>
  <c r="A830" i="3" s="1"/>
  <c r="E2078" i="25" l="1"/>
  <c r="B2080" i="25"/>
  <c r="D2079" i="25"/>
  <c r="C2079" i="25"/>
  <c r="A2079" i="25" s="1"/>
  <c r="D831" i="3"/>
  <c r="B832" i="3"/>
  <c r="E832" i="3" s="1"/>
  <c r="C831" i="3"/>
  <c r="A831" i="3" s="1"/>
  <c r="E2079" i="25" l="1"/>
  <c r="B2081" i="25"/>
  <c r="D2080" i="25"/>
  <c r="C2080" i="25"/>
  <c r="A2080" i="25" s="1"/>
  <c r="E2080" i="25" s="1"/>
  <c r="D832" i="3"/>
  <c r="B833" i="3"/>
  <c r="E833" i="3" s="1"/>
  <c r="C832" i="3"/>
  <c r="A832" i="3" s="1"/>
  <c r="B2082" i="25" l="1"/>
  <c r="D2081" i="25"/>
  <c r="C2081" i="25"/>
  <c r="A2081" i="25" s="1"/>
  <c r="D833" i="3"/>
  <c r="B834" i="3"/>
  <c r="E834" i="3" s="1"/>
  <c r="C833" i="3"/>
  <c r="A833" i="3" s="1"/>
  <c r="E2081" i="25" l="1"/>
  <c r="B2083" i="25"/>
  <c r="D2082" i="25"/>
  <c r="C2082" i="25"/>
  <c r="A2082" i="25" s="1"/>
  <c r="D834" i="3"/>
  <c r="B835" i="3"/>
  <c r="E835" i="3" s="1"/>
  <c r="C834" i="3"/>
  <c r="A834" i="3" s="1"/>
  <c r="E2082" i="25" l="1"/>
  <c r="B2084" i="25"/>
  <c r="D2083" i="25"/>
  <c r="C2083" i="25"/>
  <c r="A2083" i="25" s="1"/>
  <c r="D835" i="3"/>
  <c r="B836" i="3"/>
  <c r="E836" i="3" s="1"/>
  <c r="C835" i="3"/>
  <c r="A835" i="3" s="1"/>
  <c r="E2083" i="25" l="1"/>
  <c r="B2085" i="25"/>
  <c r="D2084" i="25"/>
  <c r="C2084" i="25"/>
  <c r="A2084" i="25" s="1"/>
  <c r="D836" i="3"/>
  <c r="B837" i="3"/>
  <c r="E837" i="3" s="1"/>
  <c r="C836" i="3"/>
  <c r="A836" i="3" s="1"/>
  <c r="E2084" i="25" l="1"/>
  <c r="B2086" i="25"/>
  <c r="D2085" i="25"/>
  <c r="C2085" i="25"/>
  <c r="A2085" i="25" s="1"/>
  <c r="D837" i="3"/>
  <c r="B838" i="3"/>
  <c r="E838" i="3" s="1"/>
  <c r="C837" i="3"/>
  <c r="A837" i="3" s="1"/>
  <c r="E2085" i="25" l="1"/>
  <c r="B2087" i="25"/>
  <c r="D2086" i="25"/>
  <c r="C2086" i="25"/>
  <c r="A2086" i="25" s="1"/>
  <c r="D838" i="3"/>
  <c r="B839" i="3"/>
  <c r="E839" i="3" s="1"/>
  <c r="C838" i="3"/>
  <c r="A838" i="3" s="1"/>
  <c r="E2086" i="25" l="1"/>
  <c r="B2088" i="25"/>
  <c r="D2087" i="25"/>
  <c r="C2087" i="25"/>
  <c r="A2087" i="25" s="1"/>
  <c r="D839" i="3"/>
  <c r="B840" i="3"/>
  <c r="E840" i="3" s="1"/>
  <c r="C839" i="3"/>
  <c r="A839" i="3" s="1"/>
  <c r="E2087" i="25" l="1"/>
  <c r="B2089" i="25"/>
  <c r="D2088" i="25"/>
  <c r="C2088" i="25"/>
  <c r="A2088" i="25" s="1"/>
  <c r="D840" i="3"/>
  <c r="B841" i="3"/>
  <c r="E841" i="3" s="1"/>
  <c r="C840" i="3"/>
  <c r="A840" i="3" s="1"/>
  <c r="E2088" i="25" l="1"/>
  <c r="B2090" i="25"/>
  <c r="D2089" i="25"/>
  <c r="C2089" i="25"/>
  <c r="A2089" i="25" s="1"/>
  <c r="D841" i="3"/>
  <c r="B842" i="3"/>
  <c r="E842" i="3" s="1"/>
  <c r="C841" i="3"/>
  <c r="A841" i="3" s="1"/>
  <c r="E2089" i="25" l="1"/>
  <c r="B2091" i="25"/>
  <c r="D2090" i="25"/>
  <c r="C2090" i="25"/>
  <c r="A2090" i="25" s="1"/>
  <c r="D842" i="3"/>
  <c r="B843" i="3"/>
  <c r="E843" i="3" s="1"/>
  <c r="C842" i="3"/>
  <c r="A842" i="3" s="1"/>
  <c r="E2090" i="25" l="1"/>
  <c r="B2092" i="25"/>
  <c r="D2091" i="25"/>
  <c r="C2091" i="25"/>
  <c r="A2091" i="25" s="1"/>
  <c r="D843" i="3"/>
  <c r="B844" i="3"/>
  <c r="E844" i="3" s="1"/>
  <c r="C843" i="3"/>
  <c r="A843" i="3" s="1"/>
  <c r="E2091" i="25" l="1"/>
  <c r="B2093" i="25"/>
  <c r="D2092" i="25"/>
  <c r="C2092" i="25"/>
  <c r="A2092" i="25" s="1"/>
  <c r="D844" i="3"/>
  <c r="B845" i="3"/>
  <c r="E845" i="3" s="1"/>
  <c r="C844" i="3"/>
  <c r="A844" i="3" s="1"/>
  <c r="E2092" i="25" l="1"/>
  <c r="B2094" i="25"/>
  <c r="D2093" i="25"/>
  <c r="C2093" i="25"/>
  <c r="A2093" i="25" s="1"/>
  <c r="D845" i="3"/>
  <c r="B846" i="3"/>
  <c r="E846" i="3" s="1"/>
  <c r="C845" i="3"/>
  <c r="A845" i="3" s="1"/>
  <c r="E2093" i="25" l="1"/>
  <c r="B2095" i="25"/>
  <c r="D2094" i="25"/>
  <c r="C2094" i="25"/>
  <c r="A2094" i="25" s="1"/>
  <c r="D846" i="3"/>
  <c r="B847" i="3"/>
  <c r="E847" i="3" s="1"/>
  <c r="C846" i="3"/>
  <c r="A846" i="3" s="1"/>
  <c r="E2094" i="25" l="1"/>
  <c r="B2096" i="25"/>
  <c r="D2095" i="25"/>
  <c r="C2095" i="25"/>
  <c r="A2095" i="25" s="1"/>
  <c r="D847" i="3"/>
  <c r="B848" i="3"/>
  <c r="E848" i="3" s="1"/>
  <c r="C847" i="3"/>
  <c r="A847" i="3" s="1"/>
  <c r="E2095" i="25" l="1"/>
  <c r="B2097" i="25"/>
  <c r="D2096" i="25"/>
  <c r="C2096" i="25"/>
  <c r="A2096" i="25" s="1"/>
  <c r="D848" i="3"/>
  <c r="B849" i="3"/>
  <c r="E849" i="3" s="1"/>
  <c r="C848" i="3"/>
  <c r="A848" i="3" s="1"/>
  <c r="E2096" i="25" l="1"/>
  <c r="B2098" i="25"/>
  <c r="D2097" i="25"/>
  <c r="C2097" i="25"/>
  <c r="A2097" i="25" s="1"/>
  <c r="D849" i="3"/>
  <c r="B850" i="3"/>
  <c r="E850" i="3" s="1"/>
  <c r="C849" i="3"/>
  <c r="A849" i="3" s="1"/>
  <c r="E2097" i="25" l="1"/>
  <c r="B2099" i="25"/>
  <c r="D2098" i="25"/>
  <c r="C2098" i="25"/>
  <c r="A2098" i="25" s="1"/>
  <c r="D850" i="3"/>
  <c r="B851" i="3"/>
  <c r="E851" i="3" s="1"/>
  <c r="C850" i="3"/>
  <c r="A850" i="3" s="1"/>
  <c r="E2098" i="25" l="1"/>
  <c r="B2100" i="25"/>
  <c r="D2099" i="25"/>
  <c r="C2099" i="25"/>
  <c r="A2099" i="25" s="1"/>
  <c r="D851" i="3"/>
  <c r="B852" i="3"/>
  <c r="E852" i="3" s="1"/>
  <c r="C851" i="3"/>
  <c r="A851" i="3" s="1"/>
  <c r="E2099" i="25" l="1"/>
  <c r="B2101" i="25"/>
  <c r="D2100" i="25"/>
  <c r="C2100" i="25"/>
  <c r="A2100" i="25" s="1"/>
  <c r="D852" i="3"/>
  <c r="B853" i="3"/>
  <c r="E853" i="3" s="1"/>
  <c r="C852" i="3"/>
  <c r="A852" i="3" s="1"/>
  <c r="E2100" i="25" l="1"/>
  <c r="B2102" i="25"/>
  <c r="D2101" i="25"/>
  <c r="C2101" i="25"/>
  <c r="A2101" i="25" s="1"/>
  <c r="D853" i="3"/>
  <c r="B854" i="3"/>
  <c r="E854" i="3" s="1"/>
  <c r="C853" i="3"/>
  <c r="A853" i="3" s="1"/>
  <c r="E2101" i="25" l="1"/>
  <c r="B2103" i="25"/>
  <c r="D2102" i="25"/>
  <c r="C2102" i="25"/>
  <c r="A2102" i="25" s="1"/>
  <c r="E2102" i="25" s="1"/>
  <c r="D854" i="3"/>
  <c r="B855" i="3"/>
  <c r="E855" i="3" s="1"/>
  <c r="C854" i="3"/>
  <c r="A854" i="3" s="1"/>
  <c r="B2104" i="25" l="1"/>
  <c r="D2103" i="25"/>
  <c r="C2103" i="25"/>
  <c r="A2103" i="25" s="1"/>
  <c r="D855" i="3"/>
  <c r="B856" i="3"/>
  <c r="E856" i="3" s="1"/>
  <c r="C855" i="3"/>
  <c r="A855" i="3" s="1"/>
  <c r="E2103" i="25" l="1"/>
  <c r="B2105" i="25"/>
  <c r="D2104" i="25"/>
  <c r="C2104" i="25"/>
  <c r="A2104" i="25" s="1"/>
  <c r="D856" i="3"/>
  <c r="B857" i="3"/>
  <c r="E857" i="3" s="1"/>
  <c r="C856" i="3"/>
  <c r="A856" i="3" s="1"/>
  <c r="E2104" i="25" l="1"/>
  <c r="B2106" i="25"/>
  <c r="D2105" i="25"/>
  <c r="C2105" i="25"/>
  <c r="A2105" i="25" s="1"/>
  <c r="D857" i="3"/>
  <c r="B858" i="3"/>
  <c r="E858" i="3" s="1"/>
  <c r="C857" i="3"/>
  <c r="A857" i="3" s="1"/>
  <c r="E2105" i="25" l="1"/>
  <c r="B2107" i="25"/>
  <c r="D2106" i="25"/>
  <c r="C2106" i="25"/>
  <c r="A2106" i="25" s="1"/>
  <c r="D858" i="3"/>
  <c r="B859" i="3"/>
  <c r="E859" i="3" s="1"/>
  <c r="C858" i="3"/>
  <c r="A858" i="3" s="1"/>
  <c r="E2106" i="25" l="1"/>
  <c r="B2108" i="25"/>
  <c r="D2107" i="25"/>
  <c r="C2107" i="25"/>
  <c r="A2107" i="25" s="1"/>
  <c r="D859" i="3"/>
  <c r="B860" i="3"/>
  <c r="E860" i="3" s="1"/>
  <c r="C859" i="3"/>
  <c r="A859" i="3" s="1"/>
  <c r="E2107" i="25" l="1"/>
  <c r="B2109" i="25"/>
  <c r="D2108" i="25"/>
  <c r="C2108" i="25"/>
  <c r="A2108" i="25" s="1"/>
  <c r="D860" i="3"/>
  <c r="B861" i="3"/>
  <c r="E861" i="3" s="1"/>
  <c r="C860" i="3"/>
  <c r="A860" i="3" s="1"/>
  <c r="E2108" i="25" l="1"/>
  <c r="B2110" i="25"/>
  <c r="D2109" i="25"/>
  <c r="C2109" i="25"/>
  <c r="A2109" i="25" s="1"/>
  <c r="D861" i="3"/>
  <c r="B862" i="3"/>
  <c r="E862" i="3" s="1"/>
  <c r="C861" i="3"/>
  <c r="A861" i="3" s="1"/>
  <c r="E2109" i="25" l="1"/>
  <c r="B2111" i="25"/>
  <c r="D2110" i="25"/>
  <c r="C2110" i="25"/>
  <c r="A2110" i="25" s="1"/>
  <c r="D862" i="3"/>
  <c r="B863" i="3"/>
  <c r="E863" i="3" s="1"/>
  <c r="C862" i="3"/>
  <c r="A862" i="3" s="1"/>
  <c r="E2110" i="25" l="1"/>
  <c r="B2112" i="25"/>
  <c r="D2111" i="25"/>
  <c r="C2111" i="25"/>
  <c r="A2111" i="25" s="1"/>
  <c r="D863" i="3"/>
  <c r="B864" i="3"/>
  <c r="C863" i="3"/>
  <c r="A863" i="3" s="1"/>
  <c r="E2111" i="25" l="1"/>
  <c r="B2113" i="25"/>
  <c r="D2112" i="25"/>
  <c r="C2112" i="25"/>
  <c r="A2112" i="25" s="1"/>
  <c r="D864" i="3"/>
  <c r="B865" i="3"/>
  <c r="C864" i="3"/>
  <c r="A864" i="3" s="1"/>
  <c r="E2112" i="25" l="1"/>
  <c r="B2114" i="25"/>
  <c r="D2113" i="25"/>
  <c r="C2113" i="25"/>
  <c r="A2113" i="25" s="1"/>
  <c r="E864" i="3"/>
  <c r="D865" i="3"/>
  <c r="B866" i="3"/>
  <c r="C865" i="3"/>
  <c r="A865" i="3" s="1"/>
  <c r="E2113" i="25" l="1"/>
  <c r="B2115" i="25"/>
  <c r="D2114" i="25"/>
  <c r="C2114" i="25"/>
  <c r="A2114" i="25" s="1"/>
  <c r="E865" i="3"/>
  <c r="D866" i="3"/>
  <c r="B867" i="3"/>
  <c r="C866" i="3"/>
  <c r="A866" i="3" s="1"/>
  <c r="E2114" i="25" l="1"/>
  <c r="B2116" i="25"/>
  <c r="D2115" i="25"/>
  <c r="C2115" i="25"/>
  <c r="A2115" i="25" s="1"/>
  <c r="E866" i="3"/>
  <c r="D867" i="3"/>
  <c r="B868" i="3"/>
  <c r="C867" i="3"/>
  <c r="A867" i="3" s="1"/>
  <c r="E2115" i="25" l="1"/>
  <c r="B2117" i="25"/>
  <c r="D2116" i="25"/>
  <c r="C2116" i="25"/>
  <c r="A2116" i="25" s="1"/>
  <c r="E867" i="3"/>
  <c r="D868" i="3"/>
  <c r="B869" i="3"/>
  <c r="C868" i="3"/>
  <c r="A868" i="3" s="1"/>
  <c r="E2116" i="25" l="1"/>
  <c r="B2118" i="25"/>
  <c r="D2117" i="25"/>
  <c r="C2117" i="25"/>
  <c r="A2117" i="25" s="1"/>
  <c r="E868" i="3"/>
  <c r="D869" i="3"/>
  <c r="B870" i="3"/>
  <c r="C869" i="3"/>
  <c r="A869" i="3" s="1"/>
  <c r="E2117" i="25" l="1"/>
  <c r="B2119" i="25"/>
  <c r="D2118" i="25"/>
  <c r="C2118" i="25"/>
  <c r="A2118" i="25" s="1"/>
  <c r="E869" i="3"/>
  <c r="D870" i="3"/>
  <c r="B871" i="3"/>
  <c r="C870" i="3"/>
  <c r="A870" i="3" s="1"/>
  <c r="E2118" i="25" l="1"/>
  <c r="B2120" i="25"/>
  <c r="D2119" i="25"/>
  <c r="C2119" i="25"/>
  <c r="A2119" i="25" s="1"/>
  <c r="F2119" i="25" s="1"/>
  <c r="E870" i="3"/>
  <c r="D871" i="3"/>
  <c r="B872" i="3"/>
  <c r="C871" i="3"/>
  <c r="A871" i="3" s="1"/>
  <c r="E2119" i="25" l="1"/>
  <c r="B2121" i="25"/>
  <c r="E2120" i="25"/>
  <c r="D2120" i="25"/>
  <c r="C2120" i="25"/>
  <c r="A2120" i="25" s="1"/>
  <c r="E871" i="3"/>
  <c r="D872" i="3"/>
  <c r="B873" i="3"/>
  <c r="C872" i="3"/>
  <c r="A872" i="3" s="1"/>
  <c r="B2122" i="25" l="1"/>
  <c r="E2121" i="25"/>
  <c r="D2121" i="25"/>
  <c r="C2121" i="25"/>
  <c r="A2121" i="25" s="1"/>
  <c r="E872" i="3"/>
  <c r="D873" i="3"/>
  <c r="B874" i="3"/>
  <c r="C873" i="3"/>
  <c r="A873" i="3" s="1"/>
  <c r="B2123" i="25" l="1"/>
  <c r="D2122" i="25"/>
  <c r="C2122" i="25"/>
  <c r="A2122" i="25" s="1"/>
  <c r="E873" i="3"/>
  <c r="D874" i="3"/>
  <c r="B875" i="3"/>
  <c r="C874" i="3"/>
  <c r="A874" i="3" s="1"/>
  <c r="E2122" i="25" l="1"/>
  <c r="B2124" i="25"/>
  <c r="D2123" i="25"/>
  <c r="C2123" i="25"/>
  <c r="A2123" i="25" s="1"/>
  <c r="E874" i="3"/>
  <c r="D875" i="3"/>
  <c r="B876" i="3"/>
  <c r="C875" i="3"/>
  <c r="A875" i="3" s="1"/>
  <c r="E2123" i="25" l="1"/>
  <c r="B2125" i="25"/>
  <c r="D2124" i="25"/>
  <c r="C2124" i="25"/>
  <c r="A2124" i="25" s="1"/>
  <c r="E875" i="3"/>
  <c r="D876" i="3"/>
  <c r="B877" i="3"/>
  <c r="C876" i="3"/>
  <c r="A876" i="3" s="1"/>
  <c r="E2124" i="25" l="1"/>
  <c r="B2126" i="25"/>
  <c r="D2125" i="25"/>
  <c r="C2125" i="25"/>
  <c r="A2125" i="25" s="1"/>
  <c r="E876" i="3"/>
  <c r="D877" i="3"/>
  <c r="B878" i="3"/>
  <c r="C877" i="3"/>
  <c r="A877" i="3" s="1"/>
  <c r="E2125" i="25" l="1"/>
  <c r="B2127" i="25"/>
  <c r="D2126" i="25"/>
  <c r="C2126" i="25"/>
  <c r="A2126" i="25" s="1"/>
  <c r="E877" i="3"/>
  <c r="D878" i="3"/>
  <c r="B879" i="3"/>
  <c r="C878" i="3"/>
  <c r="A878" i="3" s="1"/>
  <c r="E2126" i="25" l="1"/>
  <c r="B2128" i="25"/>
  <c r="D2127" i="25"/>
  <c r="C2127" i="25"/>
  <c r="A2127" i="25" s="1"/>
  <c r="E878" i="3"/>
  <c r="D879" i="3"/>
  <c r="B880" i="3"/>
  <c r="C879" i="3"/>
  <c r="A879" i="3" s="1"/>
  <c r="E2127" i="25" l="1"/>
  <c r="B2129" i="25"/>
  <c r="D2128" i="25"/>
  <c r="C2128" i="25"/>
  <c r="A2128" i="25" s="1"/>
  <c r="E879" i="3"/>
  <c r="D880" i="3"/>
  <c r="B881" i="3"/>
  <c r="C880" i="3"/>
  <c r="A880" i="3" s="1"/>
  <c r="E2128" i="25" l="1"/>
  <c r="B2130" i="25"/>
  <c r="D2129" i="25"/>
  <c r="C2129" i="25"/>
  <c r="A2129" i="25" s="1"/>
  <c r="E880" i="3"/>
  <c r="D881" i="3"/>
  <c r="B882" i="3"/>
  <c r="C881" i="3"/>
  <c r="A881" i="3" s="1"/>
  <c r="E2129" i="25" l="1"/>
  <c r="B2131" i="25"/>
  <c r="D2130" i="25"/>
  <c r="C2130" i="25"/>
  <c r="A2130" i="25" s="1"/>
  <c r="E881" i="3"/>
  <c r="D882" i="3"/>
  <c r="B883" i="3"/>
  <c r="C882" i="3"/>
  <c r="A882" i="3" s="1"/>
  <c r="E2130" i="25" l="1"/>
  <c r="B2132" i="25"/>
  <c r="D2131" i="25"/>
  <c r="C2131" i="25"/>
  <c r="A2131" i="25" s="1"/>
  <c r="E2131" i="25" s="1"/>
  <c r="E882" i="3"/>
  <c r="D883" i="3"/>
  <c r="B884" i="3"/>
  <c r="C883" i="3"/>
  <c r="A883" i="3" s="1"/>
  <c r="B2133" i="25" l="1"/>
  <c r="D2132" i="25"/>
  <c r="C2132" i="25"/>
  <c r="A2132" i="25" s="1"/>
  <c r="E883" i="3"/>
  <c r="D884" i="3"/>
  <c r="B885" i="3"/>
  <c r="C884" i="3"/>
  <c r="A884" i="3" s="1"/>
  <c r="E2132" i="25" l="1"/>
  <c r="B2134" i="25"/>
  <c r="D2133" i="25"/>
  <c r="C2133" i="25"/>
  <c r="A2133" i="25" s="1"/>
  <c r="E884" i="3"/>
  <c r="D885" i="3"/>
  <c r="B886" i="3"/>
  <c r="C885" i="3"/>
  <c r="A885" i="3" s="1"/>
  <c r="E2133" i="25" l="1"/>
  <c r="B2135" i="25"/>
  <c r="D2134" i="25"/>
  <c r="C2134" i="25"/>
  <c r="A2134" i="25" s="1"/>
  <c r="E885" i="3"/>
  <c r="D886" i="3"/>
  <c r="B887" i="3"/>
  <c r="C886" i="3"/>
  <c r="A886" i="3" s="1"/>
  <c r="E2134" i="25" l="1"/>
  <c r="B2136" i="25"/>
  <c r="D2135" i="25"/>
  <c r="C2135" i="25"/>
  <c r="A2135" i="25" s="1"/>
  <c r="E886" i="3"/>
  <c r="D887" i="3"/>
  <c r="B888" i="3"/>
  <c r="C887" i="3"/>
  <c r="A887" i="3" s="1"/>
  <c r="E2135" i="25" l="1"/>
  <c r="B2137" i="25"/>
  <c r="D2136" i="25"/>
  <c r="C2136" i="25"/>
  <c r="A2136" i="25" s="1"/>
  <c r="E887" i="3"/>
  <c r="D888" i="3"/>
  <c r="B889" i="3"/>
  <c r="C888" i="3"/>
  <c r="A888" i="3" s="1"/>
  <c r="E2136" i="25" l="1"/>
  <c r="B2138" i="25"/>
  <c r="D2137" i="25"/>
  <c r="C2137" i="25"/>
  <c r="A2137" i="25" s="1"/>
  <c r="E888" i="3"/>
  <c r="D889" i="3"/>
  <c r="B890" i="3"/>
  <c r="C889" i="3"/>
  <c r="A889" i="3" s="1"/>
  <c r="E2137" i="25" l="1"/>
  <c r="B2139" i="25"/>
  <c r="D2138" i="25"/>
  <c r="C2138" i="25"/>
  <c r="A2138" i="25" s="1"/>
  <c r="E889" i="3"/>
  <c r="D890" i="3"/>
  <c r="B891" i="3"/>
  <c r="C890" i="3"/>
  <c r="A890" i="3" s="1"/>
  <c r="E2138" i="25" l="1"/>
  <c r="B2140" i="25"/>
  <c r="D2139" i="25"/>
  <c r="C2139" i="25"/>
  <c r="A2139" i="25" s="1"/>
  <c r="E890" i="3"/>
  <c r="D891" i="3"/>
  <c r="B892" i="3"/>
  <c r="C891" i="3"/>
  <c r="A891" i="3" s="1"/>
  <c r="E2139" i="25" l="1"/>
  <c r="B2141" i="25"/>
  <c r="D2140" i="25"/>
  <c r="C2140" i="25"/>
  <c r="A2140" i="25" s="1"/>
  <c r="E891" i="3"/>
  <c r="D892" i="3"/>
  <c r="B893" i="3"/>
  <c r="C892" i="3"/>
  <c r="A892" i="3" s="1"/>
  <c r="E2140" i="25" l="1"/>
  <c r="B2142" i="25"/>
  <c r="D2141" i="25"/>
  <c r="C2141" i="25"/>
  <c r="A2141" i="25" s="1"/>
  <c r="E892" i="3"/>
  <c r="D893" i="3"/>
  <c r="B894" i="3"/>
  <c r="C893" i="3"/>
  <c r="A893" i="3" s="1"/>
  <c r="E2141" i="25" l="1"/>
  <c r="B2143" i="25"/>
  <c r="D2142" i="25"/>
  <c r="C2142" i="25"/>
  <c r="A2142" i="25" s="1"/>
  <c r="E2142" i="25" s="1"/>
  <c r="E893" i="3"/>
  <c r="D894" i="3"/>
  <c r="B895" i="3"/>
  <c r="C894" i="3"/>
  <c r="A894" i="3" s="1"/>
  <c r="B2144" i="25" l="1"/>
  <c r="D2143" i="25"/>
  <c r="C2143" i="25"/>
  <c r="A2143" i="25" s="1"/>
  <c r="E894" i="3"/>
  <c r="D895" i="3"/>
  <c r="B896" i="3"/>
  <c r="C895" i="3"/>
  <c r="A895" i="3" s="1"/>
  <c r="E2143" i="25" l="1"/>
  <c r="B2145" i="25"/>
  <c r="D2144" i="25"/>
  <c r="C2144" i="25"/>
  <c r="A2144" i="25" s="1"/>
  <c r="E895" i="3"/>
  <c r="D896" i="3"/>
  <c r="B897" i="3"/>
  <c r="C896" i="3"/>
  <c r="A896" i="3" s="1"/>
  <c r="E2144" i="25" l="1"/>
  <c r="B2146" i="25"/>
  <c r="D2145" i="25"/>
  <c r="C2145" i="25"/>
  <c r="A2145" i="25" s="1"/>
  <c r="E896" i="3"/>
  <c r="D897" i="3"/>
  <c r="B898" i="3"/>
  <c r="C897" i="3"/>
  <c r="A897" i="3" s="1"/>
  <c r="E2145" i="25" l="1"/>
  <c r="B2147" i="25"/>
  <c r="D2146" i="25"/>
  <c r="C2146" i="25"/>
  <c r="A2146" i="25" s="1"/>
  <c r="E897" i="3"/>
  <c r="D898" i="3"/>
  <c r="B899" i="3"/>
  <c r="C898" i="3"/>
  <c r="A898" i="3" s="1"/>
  <c r="E2146" i="25" l="1"/>
  <c r="B2148" i="25"/>
  <c r="D2147" i="25"/>
  <c r="C2147" i="25"/>
  <c r="A2147" i="25" s="1"/>
  <c r="E898" i="3"/>
  <c r="D899" i="3"/>
  <c r="B900" i="3"/>
  <c r="C899" i="3"/>
  <c r="A899" i="3" s="1"/>
  <c r="E2147" i="25" l="1"/>
  <c r="B2149" i="25"/>
  <c r="D2148" i="25"/>
  <c r="C2148" i="25"/>
  <c r="A2148" i="25" s="1"/>
  <c r="E899" i="3"/>
  <c r="D900" i="3"/>
  <c r="B901" i="3"/>
  <c r="C900" i="3"/>
  <c r="A900" i="3" s="1"/>
  <c r="E2148" i="25" l="1"/>
  <c r="B2150" i="25"/>
  <c r="D2149" i="25"/>
  <c r="C2149" i="25"/>
  <c r="A2149" i="25" s="1"/>
  <c r="E900" i="3"/>
  <c r="D901" i="3"/>
  <c r="B902" i="3"/>
  <c r="C901" i="3"/>
  <c r="A901" i="3" s="1"/>
  <c r="E2149" i="25" l="1"/>
  <c r="B2151" i="25"/>
  <c r="D2150" i="25"/>
  <c r="C2150" i="25"/>
  <c r="A2150" i="25" s="1"/>
  <c r="E901" i="3"/>
  <c r="D902" i="3"/>
  <c r="B903" i="3"/>
  <c r="C902" i="3"/>
  <c r="A902" i="3" s="1"/>
  <c r="E2150" i="25" l="1"/>
  <c r="B2152" i="25"/>
  <c r="D2151" i="25"/>
  <c r="C2151" i="25"/>
  <c r="A2151" i="25" s="1"/>
  <c r="E902" i="3"/>
  <c r="D903" i="3"/>
  <c r="B904" i="3"/>
  <c r="C903" i="3"/>
  <c r="A903" i="3" s="1"/>
  <c r="E2151" i="25" l="1"/>
  <c r="B2153" i="25"/>
  <c r="D2152" i="25"/>
  <c r="C2152" i="25"/>
  <c r="A2152" i="25" s="1"/>
  <c r="E903" i="3"/>
  <c r="D904" i="3"/>
  <c r="B905" i="3"/>
  <c r="C904" i="3"/>
  <c r="A904" i="3" s="1"/>
  <c r="E2152" i="25" l="1"/>
  <c r="B2154" i="25"/>
  <c r="D2153" i="25"/>
  <c r="C2153" i="25"/>
  <c r="A2153" i="25" s="1"/>
  <c r="E904" i="3"/>
  <c r="D905" i="3"/>
  <c r="B906" i="3"/>
  <c r="C905" i="3"/>
  <c r="A905" i="3" s="1"/>
  <c r="E2153" i="25" l="1"/>
  <c r="B2155" i="25"/>
  <c r="D2154" i="25"/>
  <c r="C2154" i="25"/>
  <c r="A2154" i="25" s="1"/>
  <c r="E905" i="3"/>
  <c r="D906" i="3"/>
  <c r="B907" i="3"/>
  <c r="C906" i="3"/>
  <c r="A906" i="3" s="1"/>
  <c r="E2154" i="25" l="1"/>
  <c r="B2156" i="25"/>
  <c r="D2155" i="25"/>
  <c r="C2155" i="25"/>
  <c r="A2155" i="25" s="1"/>
  <c r="E906" i="3"/>
  <c r="D907" i="3"/>
  <c r="B908" i="3"/>
  <c r="C907" i="3"/>
  <c r="A907" i="3" s="1"/>
  <c r="E2155" i="25" l="1"/>
  <c r="B2157" i="25"/>
  <c r="D2156" i="25"/>
  <c r="C2156" i="25"/>
  <c r="A2156" i="25" s="1"/>
  <c r="E2156" i="25" s="1"/>
  <c r="E907" i="3"/>
  <c r="D908" i="3"/>
  <c r="B909" i="3"/>
  <c r="C908" i="3"/>
  <c r="A908" i="3" s="1"/>
  <c r="B2158" i="25" l="1"/>
  <c r="D2157" i="25"/>
  <c r="C2157" i="25"/>
  <c r="A2157" i="25" s="1"/>
  <c r="E2157" i="25" s="1"/>
  <c r="E908" i="3"/>
  <c r="D909" i="3"/>
  <c r="B910" i="3"/>
  <c r="C909" i="3"/>
  <c r="A909" i="3" s="1"/>
  <c r="B2159" i="25" l="1"/>
  <c r="D2158" i="25"/>
  <c r="C2158" i="25"/>
  <c r="A2158" i="25" s="1"/>
  <c r="E909" i="3"/>
  <c r="D910" i="3"/>
  <c r="B911" i="3"/>
  <c r="C910" i="3"/>
  <c r="A910" i="3" s="1"/>
  <c r="E2158" i="25" l="1"/>
  <c r="B2160" i="25"/>
  <c r="D2159" i="25"/>
  <c r="C2159" i="25"/>
  <c r="A2159" i="25" s="1"/>
  <c r="E910" i="3"/>
  <c r="D911" i="3"/>
  <c r="B912" i="3"/>
  <c r="C911" i="3"/>
  <c r="A911" i="3" s="1"/>
  <c r="E2159" i="25" l="1"/>
  <c r="B2161" i="25"/>
  <c r="D2160" i="25"/>
  <c r="C2160" i="25"/>
  <c r="A2160" i="25" s="1"/>
  <c r="E911" i="3"/>
  <c r="D912" i="3"/>
  <c r="B913" i="3"/>
  <c r="C912" i="3"/>
  <c r="A912" i="3" s="1"/>
  <c r="E2160" i="25" l="1"/>
  <c r="B2162" i="25"/>
  <c r="D2161" i="25"/>
  <c r="C2161" i="25"/>
  <c r="A2161" i="25" s="1"/>
  <c r="E912" i="3"/>
  <c r="D913" i="3"/>
  <c r="B914" i="3"/>
  <c r="C913" i="3"/>
  <c r="A913" i="3" s="1"/>
  <c r="E2161" i="25" l="1"/>
  <c r="B2163" i="25"/>
  <c r="D2162" i="25"/>
  <c r="C2162" i="25"/>
  <c r="A2162" i="25" s="1"/>
  <c r="E913" i="3"/>
  <c r="D914" i="3"/>
  <c r="B915" i="3"/>
  <c r="C914" i="3"/>
  <c r="A914" i="3" s="1"/>
  <c r="E2162" i="25" l="1"/>
  <c r="B2164" i="25"/>
  <c r="D2163" i="25"/>
  <c r="C2163" i="25"/>
  <c r="A2163" i="25" s="1"/>
  <c r="E914" i="3"/>
  <c r="D915" i="3"/>
  <c r="B916" i="3"/>
  <c r="C915" i="3"/>
  <c r="A915" i="3" s="1"/>
  <c r="E2163" i="25" l="1"/>
  <c r="B2165" i="25"/>
  <c r="D2164" i="25"/>
  <c r="C2164" i="25"/>
  <c r="A2164" i="25" s="1"/>
  <c r="E2164" i="25" s="1"/>
  <c r="E915" i="3"/>
  <c r="D916" i="3"/>
  <c r="B917" i="3"/>
  <c r="C916" i="3"/>
  <c r="A916" i="3" s="1"/>
  <c r="B2166" i="25" l="1"/>
  <c r="D2165" i="25"/>
  <c r="C2165" i="25"/>
  <c r="A2165" i="25" s="1"/>
  <c r="E916" i="3"/>
  <c r="D917" i="3"/>
  <c r="B918" i="3"/>
  <c r="C917" i="3"/>
  <c r="A917" i="3" s="1"/>
  <c r="E2165" i="25" l="1"/>
  <c r="B2167" i="25"/>
  <c r="D2166" i="25"/>
  <c r="C2166" i="25"/>
  <c r="A2166" i="25" s="1"/>
  <c r="E917" i="3"/>
  <c r="D918" i="3"/>
  <c r="B919" i="3"/>
  <c r="C918" i="3"/>
  <c r="A918" i="3" s="1"/>
  <c r="E2166" i="25" l="1"/>
  <c r="B2168" i="25"/>
  <c r="D2167" i="25"/>
  <c r="C2167" i="25"/>
  <c r="A2167" i="25" s="1"/>
  <c r="E918" i="3"/>
  <c r="D919" i="3"/>
  <c r="B920" i="3"/>
  <c r="C919" i="3"/>
  <c r="A919" i="3" s="1"/>
  <c r="E2167" i="25" l="1"/>
  <c r="B2169" i="25"/>
  <c r="D2168" i="25"/>
  <c r="C2168" i="25"/>
  <c r="A2168" i="25" s="1"/>
  <c r="E919" i="3"/>
  <c r="D920" i="3"/>
  <c r="B921" i="3"/>
  <c r="C920" i="3"/>
  <c r="A920" i="3" s="1"/>
  <c r="E2168" i="25" l="1"/>
  <c r="B2170" i="25"/>
  <c r="D2169" i="25"/>
  <c r="C2169" i="25"/>
  <c r="A2169" i="25" s="1"/>
  <c r="E920" i="3"/>
  <c r="D921" i="3"/>
  <c r="B922" i="3"/>
  <c r="C921" i="3"/>
  <c r="A921" i="3" s="1"/>
  <c r="E2169" i="25" l="1"/>
  <c r="B2171" i="25"/>
  <c r="D2170" i="25"/>
  <c r="C2170" i="25"/>
  <c r="A2170" i="25" s="1"/>
  <c r="E921" i="3"/>
  <c r="D922" i="3"/>
  <c r="B923" i="3"/>
  <c r="C922" i="3"/>
  <c r="A922" i="3" s="1"/>
  <c r="E2170" i="25" l="1"/>
  <c r="B2172" i="25"/>
  <c r="D2171" i="25"/>
  <c r="C2171" i="25"/>
  <c r="A2171" i="25" s="1"/>
  <c r="E922" i="3"/>
  <c r="D923" i="3"/>
  <c r="B924" i="3"/>
  <c r="C923" i="3"/>
  <c r="A923" i="3" s="1"/>
  <c r="E2171" i="25" l="1"/>
  <c r="B2173" i="25"/>
  <c r="D2172" i="25"/>
  <c r="C2172" i="25"/>
  <c r="A2172" i="25" s="1"/>
  <c r="E923" i="3"/>
  <c r="D924" i="3"/>
  <c r="B925" i="3"/>
  <c r="C924" i="3"/>
  <c r="A924" i="3" s="1"/>
  <c r="E2172" i="25" l="1"/>
  <c r="B2174" i="25"/>
  <c r="D2173" i="25"/>
  <c r="C2173" i="25"/>
  <c r="A2173" i="25" s="1"/>
  <c r="E924" i="3"/>
  <c r="D925" i="3"/>
  <c r="B926" i="3"/>
  <c r="C925" i="3"/>
  <c r="A925" i="3" s="1"/>
  <c r="E2173" i="25" l="1"/>
  <c r="B2175" i="25"/>
  <c r="D2174" i="25"/>
  <c r="C2174" i="25"/>
  <c r="A2174" i="25" s="1"/>
  <c r="E925" i="3"/>
  <c r="D926" i="3"/>
  <c r="B927" i="3"/>
  <c r="C926" i="3"/>
  <c r="A926" i="3" s="1"/>
  <c r="E2174" i="25" l="1"/>
  <c r="B2176" i="25"/>
  <c r="D2175" i="25"/>
  <c r="C2175" i="25"/>
  <c r="A2175" i="25" s="1"/>
  <c r="E926" i="3"/>
  <c r="D927" i="3"/>
  <c r="B928" i="3"/>
  <c r="C927" i="3"/>
  <c r="A927" i="3" s="1"/>
  <c r="E2175" i="25" l="1"/>
  <c r="B2177" i="25"/>
  <c r="D2176" i="25"/>
  <c r="C2176" i="25"/>
  <c r="A2176" i="25" s="1"/>
  <c r="E927" i="3"/>
  <c r="D928" i="3"/>
  <c r="B929" i="3"/>
  <c r="C928" i="3"/>
  <c r="A928" i="3" s="1"/>
  <c r="E2176" i="25" l="1"/>
  <c r="B2178" i="25"/>
  <c r="D2177" i="25"/>
  <c r="C2177" i="25"/>
  <c r="A2177" i="25" s="1"/>
  <c r="E928" i="3"/>
  <c r="D929" i="3"/>
  <c r="B930" i="3"/>
  <c r="C929" i="3"/>
  <c r="A929" i="3" s="1"/>
  <c r="E2177" i="25" l="1"/>
  <c r="B2179" i="25"/>
  <c r="D2178" i="25"/>
  <c r="C2178" i="25"/>
  <c r="A2178" i="25" s="1"/>
  <c r="E929" i="3"/>
  <c r="D930" i="3"/>
  <c r="B931" i="3"/>
  <c r="C930" i="3"/>
  <c r="A930" i="3" s="1"/>
  <c r="E2178" i="25" l="1"/>
  <c r="B2180" i="25"/>
  <c r="D2179" i="25"/>
  <c r="C2179" i="25"/>
  <c r="A2179" i="25" s="1"/>
  <c r="E930" i="3"/>
  <c r="D931" i="3"/>
  <c r="B932" i="3"/>
  <c r="C931" i="3"/>
  <c r="A931" i="3" s="1"/>
  <c r="E2179" i="25" l="1"/>
  <c r="B2181" i="25"/>
  <c r="D2180" i="25"/>
  <c r="C2180" i="25"/>
  <c r="A2180" i="25" s="1"/>
  <c r="E2180" i="25" s="1"/>
  <c r="E931" i="3"/>
  <c r="D932" i="3"/>
  <c r="B933" i="3"/>
  <c r="C932" i="3"/>
  <c r="A932" i="3" s="1"/>
  <c r="B2182" i="25" l="1"/>
  <c r="D2181" i="25"/>
  <c r="C2181" i="25"/>
  <c r="A2181" i="25" s="1"/>
  <c r="E932" i="3"/>
  <c r="D933" i="3"/>
  <c r="B934" i="3"/>
  <c r="C933" i="3"/>
  <c r="A933" i="3" s="1"/>
  <c r="E2181" i="25" l="1"/>
  <c r="B2183" i="25"/>
  <c r="D2182" i="25"/>
  <c r="C2182" i="25"/>
  <c r="A2182" i="25" s="1"/>
  <c r="E933" i="3"/>
  <c r="D934" i="3"/>
  <c r="B935" i="3"/>
  <c r="C934" i="3"/>
  <c r="A934" i="3" s="1"/>
  <c r="E2182" i="25" l="1"/>
  <c r="B2184" i="25"/>
  <c r="D2183" i="25"/>
  <c r="C2183" i="25"/>
  <c r="A2183" i="25" s="1"/>
  <c r="E934" i="3"/>
  <c r="D935" i="3"/>
  <c r="B936" i="3"/>
  <c r="C935" i="3"/>
  <c r="A935" i="3" s="1"/>
  <c r="E2183" i="25" l="1"/>
  <c r="B2185" i="25"/>
  <c r="D2184" i="25"/>
  <c r="C2184" i="25"/>
  <c r="A2184" i="25" s="1"/>
  <c r="E935" i="3"/>
  <c r="D936" i="3"/>
  <c r="B937" i="3"/>
  <c r="C936" i="3"/>
  <c r="A936" i="3" s="1"/>
  <c r="E2184" i="25" l="1"/>
  <c r="B2186" i="25"/>
  <c r="D2185" i="25"/>
  <c r="C2185" i="25"/>
  <c r="A2185" i="25" s="1"/>
  <c r="E936" i="3"/>
  <c r="D937" i="3"/>
  <c r="B938" i="3"/>
  <c r="C937" i="3"/>
  <c r="A937" i="3" s="1"/>
  <c r="E2185" i="25" l="1"/>
  <c r="B2187" i="25"/>
  <c r="D2186" i="25"/>
  <c r="C2186" i="25"/>
  <c r="A2186" i="25" s="1"/>
  <c r="E937" i="3"/>
  <c r="D938" i="3"/>
  <c r="B939" i="3"/>
  <c r="C938" i="3"/>
  <c r="A938" i="3" s="1"/>
  <c r="E2186" i="25" l="1"/>
  <c r="B2188" i="25"/>
  <c r="D2187" i="25"/>
  <c r="C2187" i="25"/>
  <c r="A2187" i="25" s="1"/>
  <c r="E938" i="3"/>
  <c r="D939" i="3"/>
  <c r="B940" i="3"/>
  <c r="C939" i="3"/>
  <c r="A939" i="3" s="1"/>
  <c r="E2187" i="25" l="1"/>
  <c r="B2189" i="25"/>
  <c r="D2188" i="25"/>
  <c r="C2188" i="25"/>
  <c r="A2188" i="25" s="1"/>
  <c r="E939" i="3"/>
  <c r="D940" i="3"/>
  <c r="B941" i="3"/>
  <c r="C940" i="3"/>
  <c r="A940" i="3" s="1"/>
  <c r="E2188" i="25" l="1"/>
  <c r="B2190" i="25"/>
  <c r="D2189" i="25"/>
  <c r="C2189" i="25"/>
  <c r="A2189" i="25" s="1"/>
  <c r="E940" i="3"/>
  <c r="D941" i="3"/>
  <c r="B942" i="3"/>
  <c r="C941" i="3"/>
  <c r="A941" i="3" s="1"/>
  <c r="E2189" i="25" l="1"/>
  <c r="B2191" i="25"/>
  <c r="D2190" i="25"/>
  <c r="C2190" i="25"/>
  <c r="A2190" i="25" s="1"/>
  <c r="E2190" i="25" s="1"/>
  <c r="E941" i="3"/>
  <c r="D942" i="3"/>
  <c r="B943" i="3"/>
  <c r="C942" i="3"/>
  <c r="A942" i="3" s="1"/>
  <c r="B2192" i="25" l="1"/>
  <c r="D2191" i="25"/>
  <c r="C2191" i="25"/>
  <c r="A2191" i="25" s="1"/>
  <c r="E942" i="3"/>
  <c r="D943" i="3"/>
  <c r="B944" i="3"/>
  <c r="C943" i="3"/>
  <c r="A943" i="3" s="1"/>
  <c r="E2191" i="25" l="1"/>
  <c r="B2193" i="25"/>
  <c r="D2192" i="25"/>
  <c r="C2192" i="25"/>
  <c r="A2192" i="25" s="1"/>
  <c r="E943" i="3"/>
  <c r="D944" i="3"/>
  <c r="B945" i="3"/>
  <c r="C944" i="3"/>
  <c r="A944" i="3" s="1"/>
  <c r="E2192" i="25" l="1"/>
  <c r="B2194" i="25"/>
  <c r="D2193" i="25"/>
  <c r="C2193" i="25"/>
  <c r="A2193" i="25" s="1"/>
  <c r="E2193" i="25" s="1"/>
  <c r="E944" i="3"/>
  <c r="D945" i="3"/>
  <c r="B946" i="3"/>
  <c r="C945" i="3"/>
  <c r="A945" i="3" s="1"/>
  <c r="B2195" i="25" l="1"/>
  <c r="D2194" i="25"/>
  <c r="C2194" i="25"/>
  <c r="A2194" i="25" s="1"/>
  <c r="E2194" i="25" s="1"/>
  <c r="E945" i="3"/>
  <c r="D946" i="3"/>
  <c r="B947" i="3"/>
  <c r="C946" i="3"/>
  <c r="A946" i="3" s="1"/>
  <c r="B2196" i="25" l="1"/>
  <c r="D2195" i="25"/>
  <c r="C2195" i="25"/>
  <c r="A2195" i="25" s="1"/>
  <c r="E946" i="3"/>
  <c r="D947" i="3"/>
  <c r="B948" i="3"/>
  <c r="C947" i="3"/>
  <c r="A947" i="3" s="1"/>
  <c r="E2195" i="25" l="1"/>
  <c r="B2197" i="25"/>
  <c r="D2196" i="25"/>
  <c r="C2196" i="25"/>
  <c r="A2196" i="25" s="1"/>
  <c r="E947" i="3"/>
  <c r="D948" i="3"/>
  <c r="B949" i="3"/>
  <c r="C948" i="3"/>
  <c r="A948" i="3" s="1"/>
  <c r="E2196" i="25" l="1"/>
  <c r="B2198" i="25"/>
  <c r="D2197" i="25"/>
  <c r="C2197" i="25"/>
  <c r="A2197" i="25" s="1"/>
  <c r="E948" i="3"/>
  <c r="D949" i="3"/>
  <c r="B950" i="3"/>
  <c r="C949" i="3"/>
  <c r="A949" i="3" s="1"/>
  <c r="E2197" i="25" l="1"/>
  <c r="B2199" i="25"/>
  <c r="D2198" i="25"/>
  <c r="C2198" i="25"/>
  <c r="A2198" i="25" s="1"/>
  <c r="E949" i="3"/>
  <c r="D950" i="3"/>
  <c r="B951" i="3"/>
  <c r="C950" i="3"/>
  <c r="A950" i="3" s="1"/>
  <c r="E2198" i="25" l="1"/>
  <c r="B2200" i="25"/>
  <c r="D2199" i="25"/>
  <c r="C2199" i="25"/>
  <c r="A2199" i="25" s="1"/>
  <c r="E950" i="3"/>
  <c r="D951" i="3"/>
  <c r="B952" i="3"/>
  <c r="C951" i="3"/>
  <c r="A951" i="3" s="1"/>
  <c r="E2199" i="25" l="1"/>
  <c r="B2201" i="25"/>
  <c r="D2200" i="25"/>
  <c r="C2200" i="25"/>
  <c r="A2200" i="25" s="1"/>
  <c r="E951" i="3"/>
  <c r="D952" i="3"/>
  <c r="B953" i="3"/>
  <c r="C952" i="3"/>
  <c r="A952" i="3" s="1"/>
  <c r="E2200" i="25" l="1"/>
  <c r="B2202" i="25"/>
  <c r="D2201" i="25"/>
  <c r="C2201" i="25"/>
  <c r="A2201" i="25" s="1"/>
  <c r="E952" i="3"/>
  <c r="D953" i="3"/>
  <c r="B954" i="3"/>
  <c r="C953" i="3"/>
  <c r="A953" i="3" s="1"/>
  <c r="E2201" i="25" l="1"/>
  <c r="B2203" i="25"/>
  <c r="D2202" i="25"/>
  <c r="C2202" i="25"/>
  <c r="A2202" i="25" s="1"/>
  <c r="E953" i="3"/>
  <c r="D954" i="3"/>
  <c r="B955" i="3"/>
  <c r="C954" i="3"/>
  <c r="A954" i="3" s="1"/>
  <c r="E2202" i="25" l="1"/>
  <c r="B2204" i="25"/>
  <c r="D2203" i="25"/>
  <c r="C2203" i="25"/>
  <c r="A2203" i="25" s="1"/>
  <c r="E954" i="3"/>
  <c r="D955" i="3"/>
  <c r="B956" i="3"/>
  <c r="C955" i="3"/>
  <c r="A955" i="3" s="1"/>
  <c r="E2203" i="25" l="1"/>
  <c r="B2205" i="25"/>
  <c r="D2204" i="25"/>
  <c r="C2204" i="25"/>
  <c r="A2204" i="25" s="1"/>
  <c r="E955" i="3"/>
  <c r="D956" i="3"/>
  <c r="B957" i="3"/>
  <c r="C956" i="3"/>
  <c r="A956" i="3" s="1"/>
  <c r="E2204" i="25" l="1"/>
  <c r="B2206" i="25"/>
  <c r="D2205" i="25"/>
  <c r="C2205" i="25"/>
  <c r="A2205" i="25" s="1"/>
  <c r="E956" i="3"/>
  <c r="D957" i="3"/>
  <c r="B958" i="3"/>
  <c r="C957" i="3"/>
  <c r="A957" i="3" s="1"/>
  <c r="E2205" i="25" l="1"/>
  <c r="B2207" i="25"/>
  <c r="D2206" i="25"/>
  <c r="C2206" i="25"/>
  <c r="A2206" i="25" s="1"/>
  <c r="E957" i="3"/>
  <c r="D958" i="3"/>
  <c r="B959" i="3"/>
  <c r="C958" i="3"/>
  <c r="A958" i="3" s="1"/>
  <c r="E2206" i="25" l="1"/>
  <c r="B2208" i="25"/>
  <c r="D2207" i="25"/>
  <c r="C2207" i="25"/>
  <c r="A2207" i="25" s="1"/>
  <c r="E2207" i="25" s="1"/>
  <c r="E958" i="3"/>
  <c r="D959" i="3"/>
  <c r="B960" i="3"/>
  <c r="C959" i="3"/>
  <c r="A959" i="3" s="1"/>
  <c r="B2209" i="25" l="1"/>
  <c r="D2208" i="25"/>
  <c r="C2208" i="25"/>
  <c r="A2208" i="25" s="1"/>
  <c r="E959" i="3"/>
  <c r="D960" i="3"/>
  <c r="B961" i="3"/>
  <c r="C960" i="3"/>
  <c r="A960" i="3" s="1"/>
  <c r="E2208" i="25" l="1"/>
  <c r="B2210" i="25"/>
  <c r="D2209" i="25"/>
  <c r="C2209" i="25"/>
  <c r="A2209" i="25" s="1"/>
  <c r="E960" i="3"/>
  <c r="D961" i="3"/>
  <c r="B962" i="3"/>
  <c r="C961" i="3"/>
  <c r="A961" i="3" s="1"/>
  <c r="E2209" i="25" l="1"/>
  <c r="B2211" i="25"/>
  <c r="D2210" i="25"/>
  <c r="C2210" i="25"/>
  <c r="A2210" i="25" s="1"/>
  <c r="E961" i="3"/>
  <c r="D962" i="3"/>
  <c r="B963" i="3"/>
  <c r="C962" i="3"/>
  <c r="A962" i="3" s="1"/>
  <c r="E2210" i="25" l="1"/>
  <c r="B2212" i="25"/>
  <c r="D2211" i="25"/>
  <c r="C2211" i="25"/>
  <c r="A2211" i="25" s="1"/>
  <c r="E962" i="3"/>
  <c r="D963" i="3"/>
  <c r="B964" i="3"/>
  <c r="C963" i="3"/>
  <c r="A963" i="3" s="1"/>
  <c r="E2211" i="25" l="1"/>
  <c r="B2213" i="25"/>
  <c r="D2212" i="25"/>
  <c r="C2212" i="25"/>
  <c r="A2212" i="25" s="1"/>
  <c r="E963" i="3"/>
  <c r="D964" i="3"/>
  <c r="B965" i="3"/>
  <c r="C964" i="3"/>
  <c r="A964" i="3" s="1"/>
  <c r="E2212" i="25" l="1"/>
  <c r="B2214" i="25"/>
  <c r="D2213" i="25"/>
  <c r="C2213" i="25"/>
  <c r="A2213" i="25" s="1"/>
  <c r="E964" i="3"/>
  <c r="D965" i="3"/>
  <c r="B966" i="3"/>
  <c r="C965" i="3"/>
  <c r="A965" i="3" s="1"/>
  <c r="E2213" i="25" l="1"/>
  <c r="B2215" i="25"/>
  <c r="D2214" i="25"/>
  <c r="C2214" i="25"/>
  <c r="A2214" i="25" s="1"/>
  <c r="E2214" i="25" s="1"/>
  <c r="E965" i="3"/>
  <c r="D966" i="3"/>
  <c r="B967" i="3"/>
  <c r="C966" i="3"/>
  <c r="A966" i="3" s="1"/>
  <c r="B2216" i="25" l="1"/>
  <c r="D2215" i="25"/>
  <c r="C2215" i="25"/>
  <c r="A2215" i="25" s="1"/>
  <c r="E966" i="3"/>
  <c r="D967" i="3"/>
  <c r="B968" i="3"/>
  <c r="C967" i="3"/>
  <c r="A967" i="3" s="1"/>
  <c r="E2215" i="25" l="1"/>
  <c r="B2217" i="25"/>
  <c r="D2216" i="25"/>
  <c r="C2216" i="25"/>
  <c r="A2216" i="25" s="1"/>
  <c r="E2216" i="25" s="1"/>
  <c r="E967" i="3"/>
  <c r="D968" i="3"/>
  <c r="B969" i="3"/>
  <c r="C968" i="3"/>
  <c r="A968" i="3" s="1"/>
  <c r="B2218" i="25" l="1"/>
  <c r="D2217" i="25"/>
  <c r="C2217" i="25"/>
  <c r="A2217" i="25" s="1"/>
  <c r="E968" i="3"/>
  <c r="D969" i="3"/>
  <c r="B970" i="3"/>
  <c r="C969" i="3"/>
  <c r="A969" i="3" s="1"/>
  <c r="E2217" i="25" l="1"/>
  <c r="B2219" i="25"/>
  <c r="D2218" i="25"/>
  <c r="C2218" i="25"/>
  <c r="A2218" i="25" s="1"/>
  <c r="E969" i="3"/>
  <c r="D970" i="3"/>
  <c r="B971" i="3"/>
  <c r="C970" i="3"/>
  <c r="A970" i="3" s="1"/>
  <c r="E2218" i="25" l="1"/>
  <c r="B2220" i="25"/>
  <c r="D2219" i="25"/>
  <c r="C2219" i="25"/>
  <c r="A2219" i="25" s="1"/>
  <c r="E970" i="3"/>
  <c r="D971" i="3"/>
  <c r="B972" i="3"/>
  <c r="C971" i="3"/>
  <c r="A971" i="3" s="1"/>
  <c r="E2219" i="25" l="1"/>
  <c r="B2221" i="25"/>
  <c r="D2220" i="25"/>
  <c r="C2220" i="25"/>
  <c r="A2220" i="25" s="1"/>
  <c r="E971" i="3"/>
  <c r="D972" i="3"/>
  <c r="B973" i="3"/>
  <c r="C972" i="3"/>
  <c r="A972" i="3" s="1"/>
  <c r="E2220" i="25" l="1"/>
  <c r="B2222" i="25"/>
  <c r="D2221" i="25"/>
  <c r="C2221" i="25"/>
  <c r="A2221" i="25" s="1"/>
  <c r="E972" i="3"/>
  <c r="D973" i="3"/>
  <c r="B974" i="3"/>
  <c r="C973" i="3"/>
  <c r="A973" i="3" s="1"/>
  <c r="E2221" i="25" l="1"/>
  <c r="B2223" i="25"/>
  <c r="D2222" i="25"/>
  <c r="C2222" i="25"/>
  <c r="A2222" i="25" s="1"/>
  <c r="E973" i="3"/>
  <c r="D974" i="3"/>
  <c r="B975" i="3"/>
  <c r="C974" i="3"/>
  <c r="A974" i="3" s="1"/>
  <c r="E2222" i="25" l="1"/>
  <c r="B2224" i="25"/>
  <c r="D2223" i="25"/>
  <c r="C2223" i="25"/>
  <c r="A2223" i="25" s="1"/>
  <c r="E974" i="3"/>
  <c r="D975" i="3"/>
  <c r="B976" i="3"/>
  <c r="C975" i="3"/>
  <c r="A975" i="3" s="1"/>
  <c r="E2223" i="25" l="1"/>
  <c r="B2225" i="25"/>
  <c r="D2224" i="25"/>
  <c r="C2224" i="25"/>
  <c r="A2224" i="25" s="1"/>
  <c r="E975" i="3"/>
  <c r="D976" i="3"/>
  <c r="B977" i="3"/>
  <c r="C976" i="3"/>
  <c r="A976" i="3" s="1"/>
  <c r="E2224" i="25" l="1"/>
  <c r="B2226" i="25"/>
  <c r="D2225" i="25"/>
  <c r="C2225" i="25"/>
  <c r="A2225" i="25" s="1"/>
  <c r="E976" i="3"/>
  <c r="D977" i="3"/>
  <c r="B978" i="3"/>
  <c r="C977" i="3"/>
  <c r="A977" i="3" s="1"/>
  <c r="E2225" i="25" l="1"/>
  <c r="B2227" i="25"/>
  <c r="D2226" i="25"/>
  <c r="C2226" i="25"/>
  <c r="A2226" i="25" s="1"/>
  <c r="E977" i="3"/>
  <c r="D978" i="3"/>
  <c r="B979" i="3"/>
  <c r="C978" i="3"/>
  <c r="A978" i="3" s="1"/>
  <c r="E2226" i="25" l="1"/>
  <c r="B2228" i="25"/>
  <c r="D2227" i="25"/>
  <c r="C2227" i="25"/>
  <c r="A2227" i="25" s="1"/>
  <c r="E978" i="3"/>
  <c r="D979" i="3"/>
  <c r="B980" i="3"/>
  <c r="C979" i="3"/>
  <c r="A979" i="3" s="1"/>
  <c r="E2227" i="25" l="1"/>
  <c r="B2229" i="25"/>
  <c r="D2228" i="25"/>
  <c r="C2228" i="25"/>
  <c r="A2228" i="25" s="1"/>
  <c r="E979" i="3"/>
  <c r="D980" i="3"/>
  <c r="B981" i="3"/>
  <c r="C980" i="3"/>
  <c r="A980" i="3" s="1"/>
  <c r="E2228" i="25" l="1"/>
  <c r="B2230" i="25"/>
  <c r="D2229" i="25"/>
  <c r="C2229" i="25"/>
  <c r="A2229" i="25" s="1"/>
  <c r="E980" i="3"/>
  <c r="D981" i="3"/>
  <c r="B982" i="3"/>
  <c r="C981" i="3"/>
  <c r="A981" i="3" s="1"/>
  <c r="E2229" i="25" l="1"/>
  <c r="B2231" i="25"/>
  <c r="D2230" i="25"/>
  <c r="C2230" i="25"/>
  <c r="A2230" i="25" s="1"/>
  <c r="E981" i="3"/>
  <c r="D982" i="3"/>
  <c r="B983" i="3"/>
  <c r="C982" i="3"/>
  <c r="A982" i="3" s="1"/>
  <c r="E2230" i="25" l="1"/>
  <c r="B2232" i="25"/>
  <c r="D2231" i="25"/>
  <c r="C2231" i="25"/>
  <c r="A2231" i="25" s="1"/>
  <c r="E982" i="3"/>
  <c r="D983" i="3"/>
  <c r="B984" i="3"/>
  <c r="C983" i="3"/>
  <c r="A983" i="3" s="1"/>
  <c r="E2231" i="25" l="1"/>
  <c r="B2233" i="25"/>
  <c r="D2232" i="25"/>
  <c r="C2232" i="25"/>
  <c r="A2232" i="25" s="1"/>
  <c r="E983" i="3"/>
  <c r="D984" i="3"/>
  <c r="B985" i="3"/>
  <c r="C984" i="3"/>
  <c r="A984" i="3" s="1"/>
  <c r="E2232" i="25" l="1"/>
  <c r="B2234" i="25"/>
  <c r="D2233" i="25"/>
  <c r="C2233" i="25"/>
  <c r="A2233" i="25" s="1"/>
  <c r="E984" i="3"/>
  <c r="D985" i="3"/>
  <c r="B986" i="3"/>
  <c r="C985" i="3"/>
  <c r="A985" i="3" s="1"/>
  <c r="E2233" i="25" l="1"/>
  <c r="B2235" i="25"/>
  <c r="D2234" i="25"/>
  <c r="C2234" i="25"/>
  <c r="A2234" i="25" s="1"/>
  <c r="E985" i="3"/>
  <c r="D986" i="3"/>
  <c r="B987" i="3"/>
  <c r="C986" i="3"/>
  <c r="A986" i="3" s="1"/>
  <c r="E2234" i="25" l="1"/>
  <c r="B2236" i="25"/>
  <c r="D2235" i="25"/>
  <c r="C2235" i="25"/>
  <c r="A2235" i="25" s="1"/>
  <c r="E986" i="3"/>
  <c r="D987" i="3"/>
  <c r="B988" i="3"/>
  <c r="C987" i="3"/>
  <c r="A987" i="3" s="1"/>
  <c r="E2235" i="25" l="1"/>
  <c r="B2237" i="25"/>
  <c r="D2236" i="25"/>
  <c r="C2236" i="25"/>
  <c r="A2236" i="25" s="1"/>
  <c r="E987" i="3"/>
  <c r="D988" i="3"/>
  <c r="B989" i="3"/>
  <c r="C988" i="3"/>
  <c r="A988" i="3" s="1"/>
  <c r="E2236" i="25" l="1"/>
  <c r="B2238" i="25"/>
  <c r="D2237" i="25"/>
  <c r="C2237" i="25"/>
  <c r="A2237" i="25" s="1"/>
  <c r="E988" i="3"/>
  <c r="D989" i="3"/>
  <c r="B990" i="3"/>
  <c r="C989" i="3"/>
  <c r="A989" i="3" s="1"/>
  <c r="E2237" i="25" l="1"/>
  <c r="B2239" i="25"/>
  <c r="D2238" i="25"/>
  <c r="C2238" i="25"/>
  <c r="A2238" i="25" s="1"/>
  <c r="E989" i="3"/>
  <c r="D990" i="3"/>
  <c r="B991" i="3"/>
  <c r="C990" i="3"/>
  <c r="A990" i="3" s="1"/>
  <c r="E2238" i="25" l="1"/>
  <c r="B2240" i="25"/>
  <c r="D2239" i="25"/>
  <c r="C2239" i="25"/>
  <c r="A2239" i="25" s="1"/>
  <c r="E990" i="3"/>
  <c r="D991" i="3"/>
  <c r="B992" i="3"/>
  <c r="C991" i="3"/>
  <c r="A991" i="3" s="1"/>
  <c r="E2239" i="25" l="1"/>
  <c r="B2241" i="25"/>
  <c r="D2240" i="25"/>
  <c r="C2240" i="25"/>
  <c r="A2240" i="25" s="1"/>
  <c r="E991" i="3"/>
  <c r="D992" i="3"/>
  <c r="B993" i="3"/>
  <c r="C992" i="3"/>
  <c r="A992" i="3" s="1"/>
  <c r="E2240" i="25" l="1"/>
  <c r="B2242" i="25"/>
  <c r="D2241" i="25"/>
  <c r="C2241" i="25"/>
  <c r="A2241" i="25" s="1"/>
  <c r="E2241" i="25" s="1"/>
  <c r="E992" i="3"/>
  <c r="D993" i="3"/>
  <c r="B994" i="3"/>
  <c r="C993" i="3"/>
  <c r="A993" i="3" s="1"/>
  <c r="B2243" i="25" l="1"/>
  <c r="D2242" i="25"/>
  <c r="C2242" i="25"/>
  <c r="A2242" i="25" s="1"/>
  <c r="E993" i="3"/>
  <c r="D994" i="3"/>
  <c r="B995" i="3"/>
  <c r="C994" i="3"/>
  <c r="A994" i="3" s="1"/>
  <c r="E2242" i="25" l="1"/>
  <c r="B2244" i="25"/>
  <c r="D2243" i="25"/>
  <c r="C2243" i="25"/>
  <c r="A2243" i="25" s="1"/>
  <c r="E2243" i="25" s="1"/>
  <c r="E994" i="3"/>
  <c r="D995" i="3"/>
  <c r="B996" i="3"/>
  <c r="C995" i="3"/>
  <c r="A995" i="3" s="1"/>
  <c r="B2245" i="25" l="1"/>
  <c r="D2244" i="25"/>
  <c r="C2244" i="25"/>
  <c r="A2244" i="25" s="1"/>
  <c r="E995" i="3"/>
  <c r="D996" i="3"/>
  <c r="B997" i="3"/>
  <c r="C996" i="3"/>
  <c r="A996" i="3" s="1"/>
  <c r="E2244" i="25" l="1"/>
  <c r="B2246" i="25"/>
  <c r="D2245" i="25"/>
  <c r="C2245" i="25"/>
  <c r="A2245" i="25" s="1"/>
  <c r="E996" i="3"/>
  <c r="D997" i="3"/>
  <c r="B998" i="3"/>
  <c r="C997" i="3"/>
  <c r="A997" i="3" s="1"/>
  <c r="E2245" i="25" l="1"/>
  <c r="B2247" i="25"/>
  <c r="D2246" i="25"/>
  <c r="C2246" i="25"/>
  <c r="A2246" i="25" s="1"/>
  <c r="E997" i="3"/>
  <c r="D998" i="3"/>
  <c r="B999" i="3"/>
  <c r="C998" i="3"/>
  <c r="A998" i="3" s="1"/>
  <c r="E2246" i="25" l="1"/>
  <c r="B2248" i="25"/>
  <c r="D2247" i="25"/>
  <c r="C2247" i="25"/>
  <c r="A2247" i="25" s="1"/>
  <c r="E998" i="3"/>
  <c r="D999" i="3"/>
  <c r="B1000" i="3"/>
  <c r="C999" i="3"/>
  <c r="A999" i="3" s="1"/>
  <c r="E2247" i="25" l="1"/>
  <c r="B2249" i="25"/>
  <c r="D2248" i="25"/>
  <c r="C2248" i="25"/>
  <c r="A2248" i="25" s="1"/>
  <c r="E999" i="3"/>
  <c r="D1000" i="3"/>
  <c r="B1001" i="3"/>
  <c r="C1000" i="3"/>
  <c r="A1000" i="3" s="1"/>
  <c r="E2248" i="25" l="1"/>
  <c r="B2250" i="25"/>
  <c r="D2249" i="25"/>
  <c r="C2249" i="25"/>
  <c r="A2249" i="25" s="1"/>
  <c r="E1000" i="3"/>
  <c r="D1001" i="3"/>
  <c r="B1002" i="3"/>
  <c r="C1001" i="3"/>
  <c r="A1001" i="3" s="1"/>
  <c r="E2249" i="25" l="1"/>
  <c r="B2251" i="25"/>
  <c r="D2250" i="25"/>
  <c r="C2250" i="25"/>
  <c r="A2250" i="25" s="1"/>
  <c r="E1001" i="3"/>
  <c r="D1002" i="3"/>
  <c r="B1003" i="3"/>
  <c r="C1002" i="3"/>
  <c r="A1002" i="3" s="1"/>
  <c r="E2250" i="25" l="1"/>
  <c r="B2252" i="25"/>
  <c r="D2251" i="25"/>
  <c r="C2251" i="25"/>
  <c r="A2251" i="25" s="1"/>
  <c r="E2251" i="25" s="1"/>
  <c r="E1002" i="3"/>
  <c r="D1003" i="3"/>
  <c r="B1004" i="3"/>
  <c r="C1003" i="3"/>
  <c r="A1003" i="3" s="1"/>
  <c r="B2253" i="25" l="1"/>
  <c r="D2252" i="25"/>
  <c r="C2252" i="25"/>
  <c r="A2252" i="25" s="1"/>
  <c r="E1003" i="3"/>
  <c r="D1004" i="3"/>
  <c r="B1005" i="3"/>
  <c r="C1004" i="3"/>
  <c r="A1004" i="3" s="1"/>
  <c r="E2252" i="25" l="1"/>
  <c r="B2254" i="25"/>
  <c r="D2253" i="25"/>
  <c r="C2253" i="25"/>
  <c r="A2253" i="25" s="1"/>
  <c r="E1004" i="3"/>
  <c r="D1005" i="3"/>
  <c r="B1006" i="3"/>
  <c r="C1005" i="3"/>
  <c r="A1005" i="3" s="1"/>
  <c r="E2253" i="25" l="1"/>
  <c r="B2255" i="25"/>
  <c r="D2254" i="25"/>
  <c r="C2254" i="25"/>
  <c r="A2254" i="25" s="1"/>
  <c r="E1005" i="3"/>
  <c r="D1006" i="3"/>
  <c r="B1007" i="3"/>
  <c r="C1006" i="3"/>
  <c r="A1006" i="3" s="1"/>
  <c r="E2254" i="25" l="1"/>
  <c r="B2256" i="25"/>
  <c r="D2255" i="25"/>
  <c r="C2255" i="25"/>
  <c r="A2255" i="25" s="1"/>
  <c r="E1006" i="3"/>
  <c r="D1007" i="3"/>
  <c r="B1008" i="3"/>
  <c r="C1007" i="3"/>
  <c r="A1007" i="3" s="1"/>
  <c r="E2255" i="25" l="1"/>
  <c r="B2257" i="25"/>
  <c r="D2256" i="25"/>
  <c r="C2256" i="25"/>
  <c r="A2256" i="25" s="1"/>
  <c r="E1007" i="3"/>
  <c r="D1008" i="3"/>
  <c r="B1009" i="3"/>
  <c r="C1008" i="3"/>
  <c r="A1008" i="3" s="1"/>
  <c r="E2256" i="25" l="1"/>
  <c r="B2258" i="25"/>
  <c r="D2257" i="25"/>
  <c r="C2257" i="25"/>
  <c r="A2257" i="25" s="1"/>
  <c r="E1008" i="3"/>
  <c r="D1009" i="3"/>
  <c r="B1010" i="3"/>
  <c r="C1009" i="3"/>
  <c r="A1009" i="3" s="1"/>
  <c r="E2257" i="25" l="1"/>
  <c r="B2259" i="25"/>
  <c r="D2258" i="25"/>
  <c r="C2258" i="25"/>
  <c r="A2258" i="25" s="1"/>
  <c r="E1009" i="3"/>
  <c r="D1010" i="3"/>
  <c r="B1011" i="3"/>
  <c r="C1010" i="3"/>
  <c r="A1010" i="3" s="1"/>
  <c r="E2258" i="25" l="1"/>
  <c r="B2260" i="25"/>
  <c r="D2259" i="25"/>
  <c r="C2259" i="25"/>
  <c r="A2259" i="25" s="1"/>
  <c r="E1010" i="3"/>
  <c r="D1011" i="3"/>
  <c r="B1012" i="3"/>
  <c r="C1011" i="3"/>
  <c r="A1011" i="3" s="1"/>
  <c r="E2259" i="25" l="1"/>
  <c r="B2261" i="25"/>
  <c r="D2260" i="25"/>
  <c r="C2260" i="25"/>
  <c r="A2260" i="25" s="1"/>
  <c r="E1011" i="3"/>
  <c r="D1012" i="3"/>
  <c r="B1013" i="3"/>
  <c r="C1012" i="3"/>
  <c r="A1012" i="3" s="1"/>
  <c r="E2260" i="25" l="1"/>
  <c r="B2262" i="25"/>
  <c r="D2261" i="25"/>
  <c r="C2261" i="25"/>
  <c r="A2261" i="25" s="1"/>
  <c r="E1012" i="3"/>
  <c r="D1013" i="3"/>
  <c r="B1014" i="3"/>
  <c r="C1013" i="3"/>
  <c r="A1013" i="3" s="1"/>
  <c r="E2261" i="25" l="1"/>
  <c r="B2263" i="25"/>
  <c r="D2262" i="25"/>
  <c r="C2262" i="25"/>
  <c r="A2262" i="25" s="1"/>
  <c r="E1013" i="3"/>
  <c r="D1014" i="3"/>
  <c r="B1015" i="3"/>
  <c r="C1014" i="3"/>
  <c r="A1014" i="3" s="1"/>
  <c r="E2262" i="25" l="1"/>
  <c r="B2264" i="25"/>
  <c r="D2263" i="25"/>
  <c r="C2263" i="25"/>
  <c r="A2263" i="25" s="1"/>
  <c r="E2263" i="25" s="1"/>
  <c r="E1014" i="3"/>
  <c r="D1015" i="3"/>
  <c r="B1016" i="3"/>
  <c r="C1015" i="3"/>
  <c r="A1015" i="3" s="1"/>
  <c r="B2265" i="25" l="1"/>
  <c r="D2264" i="25"/>
  <c r="C2264" i="25"/>
  <c r="A2264" i="25" s="1"/>
  <c r="E1015" i="3"/>
  <c r="D1016" i="3"/>
  <c r="B1017" i="3"/>
  <c r="C1016" i="3"/>
  <c r="A1016" i="3" s="1"/>
  <c r="E2264" i="25" l="1"/>
  <c r="B2266" i="25"/>
  <c r="D2265" i="25"/>
  <c r="C2265" i="25"/>
  <c r="A2265" i="25" s="1"/>
  <c r="E1016" i="3"/>
  <c r="D1017" i="3"/>
  <c r="B1018" i="3"/>
  <c r="C1017" i="3"/>
  <c r="A1017" i="3" s="1"/>
  <c r="E2265" i="25" l="1"/>
  <c r="B2267" i="25"/>
  <c r="D2266" i="25"/>
  <c r="C2266" i="25"/>
  <c r="A2266" i="25" s="1"/>
  <c r="E1017" i="3"/>
  <c r="D1018" i="3"/>
  <c r="B1019" i="3"/>
  <c r="C1018" i="3"/>
  <c r="A1018" i="3" s="1"/>
  <c r="E2266" i="25" l="1"/>
  <c r="B2268" i="25"/>
  <c r="D2267" i="25"/>
  <c r="C2267" i="25"/>
  <c r="A2267" i="25" s="1"/>
  <c r="E1018" i="3"/>
  <c r="D1019" i="3"/>
  <c r="B1020" i="3"/>
  <c r="C1019" i="3"/>
  <c r="A1019" i="3" s="1"/>
  <c r="E2267" i="25" l="1"/>
  <c r="B2269" i="25"/>
  <c r="D2268" i="25"/>
  <c r="C2268" i="25"/>
  <c r="A2268" i="25" s="1"/>
  <c r="E1019" i="3"/>
  <c r="D1020" i="3"/>
  <c r="B1021" i="3"/>
  <c r="C1020" i="3"/>
  <c r="A1020" i="3" s="1"/>
  <c r="E2268" i="25" l="1"/>
  <c r="B2270" i="25"/>
  <c r="D2269" i="25"/>
  <c r="C2269" i="25"/>
  <c r="A2269" i="25" s="1"/>
  <c r="E1020" i="3"/>
  <c r="D1021" i="3"/>
  <c r="B1022" i="3"/>
  <c r="C1021" i="3"/>
  <c r="A1021" i="3" s="1"/>
  <c r="E2269" i="25" l="1"/>
  <c r="B2271" i="25"/>
  <c r="D2270" i="25"/>
  <c r="C2270" i="25"/>
  <c r="A2270" i="25" s="1"/>
  <c r="E1021" i="3"/>
  <c r="D1022" i="3"/>
  <c r="B1023" i="3"/>
  <c r="C1022" i="3"/>
  <c r="A1022" i="3" s="1"/>
  <c r="E2270" i="25" l="1"/>
  <c r="B2272" i="25"/>
  <c r="D2271" i="25"/>
  <c r="C2271" i="25"/>
  <c r="A2271" i="25" s="1"/>
  <c r="E1022" i="3"/>
  <c r="D1023" i="3"/>
  <c r="B1024" i="3"/>
  <c r="C1023" i="3"/>
  <c r="A1023" i="3" s="1"/>
  <c r="E2271" i="25" l="1"/>
  <c r="B2273" i="25"/>
  <c r="D2272" i="25"/>
  <c r="C2272" i="25"/>
  <c r="A2272" i="25" s="1"/>
  <c r="E1023" i="3"/>
  <c r="D1024" i="3"/>
  <c r="B1025" i="3"/>
  <c r="C1024" i="3"/>
  <c r="A1024" i="3" s="1"/>
  <c r="E2272" i="25" l="1"/>
  <c r="B2274" i="25"/>
  <c r="D2273" i="25"/>
  <c r="C2273" i="25"/>
  <c r="A2273" i="25" s="1"/>
  <c r="E1024" i="3"/>
  <c r="D1025" i="3"/>
  <c r="B1026" i="3"/>
  <c r="C1025" i="3"/>
  <c r="A1025" i="3" s="1"/>
  <c r="E2273" i="25" l="1"/>
  <c r="B2275" i="25"/>
  <c r="D2274" i="25"/>
  <c r="C2274" i="25"/>
  <c r="A2274" i="25" s="1"/>
  <c r="E1025" i="3"/>
  <c r="D1026" i="3"/>
  <c r="B1027" i="3"/>
  <c r="C1026" i="3"/>
  <c r="A1026" i="3" s="1"/>
  <c r="E2274" i="25" l="1"/>
  <c r="B2276" i="25"/>
  <c r="D2275" i="25"/>
  <c r="C2275" i="25"/>
  <c r="A2275" i="25" s="1"/>
  <c r="E1026" i="3"/>
  <c r="D1027" i="3"/>
  <c r="B1028" i="3"/>
  <c r="C1027" i="3"/>
  <c r="A1027" i="3" s="1"/>
  <c r="E2275" i="25" l="1"/>
  <c r="B2277" i="25"/>
  <c r="D2276" i="25"/>
  <c r="C2276" i="25"/>
  <c r="A2276" i="25" s="1"/>
  <c r="E1027" i="3"/>
  <c r="D1028" i="3"/>
  <c r="B1029" i="3"/>
  <c r="C1028" i="3"/>
  <c r="A1028" i="3" s="1"/>
  <c r="E2276" i="25" l="1"/>
  <c r="B2278" i="25"/>
  <c r="D2277" i="25"/>
  <c r="C2277" i="25"/>
  <c r="A2277" i="25" s="1"/>
  <c r="E1028" i="3"/>
  <c r="D1029" i="3"/>
  <c r="B1030" i="3"/>
  <c r="C1029" i="3"/>
  <c r="A1029" i="3" s="1"/>
  <c r="E2277" i="25" l="1"/>
  <c r="B2279" i="25"/>
  <c r="D2278" i="25"/>
  <c r="C2278" i="25"/>
  <c r="A2278" i="25" s="1"/>
  <c r="E2278" i="25" s="1"/>
  <c r="E1029" i="3"/>
  <c r="D1030" i="3"/>
  <c r="B1031" i="3"/>
  <c r="C1030" i="3"/>
  <c r="A1030" i="3" s="1"/>
  <c r="B2280" i="25" l="1"/>
  <c r="C2279" i="25"/>
  <c r="A2279" i="25" s="1"/>
  <c r="D2279" i="25"/>
  <c r="E1030" i="3"/>
  <c r="D1031" i="3"/>
  <c r="B1032" i="3"/>
  <c r="C1031" i="3"/>
  <c r="A1031" i="3" s="1"/>
  <c r="E2279" i="25" l="1"/>
  <c r="B2281" i="25"/>
  <c r="D2280" i="25"/>
  <c r="C2280" i="25"/>
  <c r="A2280" i="25" s="1"/>
  <c r="E1031" i="3"/>
  <c r="D1032" i="3"/>
  <c r="B1033" i="3"/>
  <c r="C1032" i="3"/>
  <c r="A1032" i="3" s="1"/>
  <c r="E2280" i="25" l="1"/>
  <c r="B2282" i="25"/>
  <c r="D2281" i="25"/>
  <c r="C2281" i="25"/>
  <c r="A2281" i="25" s="1"/>
  <c r="E1032" i="3"/>
  <c r="D1033" i="3"/>
  <c r="B1034" i="3"/>
  <c r="C1033" i="3"/>
  <c r="A1033" i="3" s="1"/>
  <c r="E2281" i="25" l="1"/>
  <c r="B2283" i="25"/>
  <c r="D2282" i="25"/>
  <c r="C2282" i="25"/>
  <c r="A2282" i="25" s="1"/>
  <c r="E1033" i="3"/>
  <c r="D1034" i="3"/>
  <c r="B1035" i="3"/>
  <c r="C1034" i="3"/>
  <c r="A1034" i="3" s="1"/>
  <c r="E2282" i="25" l="1"/>
  <c r="B2284" i="25"/>
  <c r="C2283" i="25"/>
  <c r="A2283" i="25" s="1"/>
  <c r="D2283" i="25"/>
  <c r="E1034" i="3"/>
  <c r="D1035" i="3"/>
  <c r="B1036" i="3"/>
  <c r="C1035" i="3"/>
  <c r="A1035" i="3" s="1"/>
  <c r="E2283" i="25" l="1"/>
  <c r="B2285" i="25"/>
  <c r="D2284" i="25"/>
  <c r="C2284" i="25"/>
  <c r="A2284" i="25" s="1"/>
  <c r="E1035" i="3"/>
  <c r="D1036" i="3"/>
  <c r="B1037" i="3"/>
  <c r="C1036" i="3"/>
  <c r="A1036" i="3" s="1"/>
  <c r="E2284" i="25" l="1"/>
  <c r="B2286" i="25"/>
  <c r="D2285" i="25"/>
  <c r="C2285" i="25"/>
  <c r="A2285" i="25" s="1"/>
  <c r="E1036" i="3"/>
  <c r="D1037" i="3"/>
  <c r="B1038" i="3"/>
  <c r="C1037" i="3"/>
  <c r="A1037" i="3" s="1"/>
  <c r="E2285" i="25" l="1"/>
  <c r="B2287" i="25"/>
  <c r="D2286" i="25"/>
  <c r="C2286" i="25"/>
  <c r="A2286" i="25" s="1"/>
  <c r="E1037" i="3"/>
  <c r="D1038" i="3"/>
  <c r="B1039" i="3"/>
  <c r="C1038" i="3"/>
  <c r="A1038" i="3" s="1"/>
  <c r="E2286" i="25" l="1"/>
  <c r="B2288" i="25"/>
  <c r="C2287" i="25"/>
  <c r="A2287" i="25" s="1"/>
  <c r="D2287" i="25"/>
  <c r="E1038" i="3"/>
  <c r="D1039" i="3"/>
  <c r="B1040" i="3"/>
  <c r="C1039" i="3"/>
  <c r="A1039" i="3" s="1"/>
  <c r="E2287" i="25" l="1"/>
  <c r="B2289" i="25"/>
  <c r="D2288" i="25"/>
  <c r="C2288" i="25"/>
  <c r="A2288" i="25" s="1"/>
  <c r="E1039" i="3"/>
  <c r="D1040" i="3"/>
  <c r="B1041" i="3"/>
  <c r="C1040" i="3"/>
  <c r="A1040" i="3" s="1"/>
  <c r="E2288" i="25" l="1"/>
  <c r="B2290" i="25"/>
  <c r="D2289" i="25"/>
  <c r="C2289" i="25"/>
  <c r="A2289" i="25" s="1"/>
  <c r="E2289" i="25" s="1"/>
  <c r="E1040" i="3"/>
  <c r="D1041" i="3"/>
  <c r="B1042" i="3"/>
  <c r="C1041" i="3"/>
  <c r="A1041" i="3" s="1"/>
  <c r="B2291" i="25" l="1"/>
  <c r="D2290" i="25"/>
  <c r="C2290" i="25"/>
  <c r="A2290" i="25" s="1"/>
  <c r="E1041" i="3"/>
  <c r="D1042" i="3"/>
  <c r="B1043" i="3"/>
  <c r="C1042" i="3"/>
  <c r="A1042" i="3" s="1"/>
  <c r="E2290" i="25" l="1"/>
  <c r="B2292" i="25"/>
  <c r="C2291" i="25"/>
  <c r="A2291" i="25" s="1"/>
  <c r="D2291" i="25"/>
  <c r="E1042" i="3"/>
  <c r="D1043" i="3"/>
  <c r="B1044" i="3"/>
  <c r="C1043" i="3"/>
  <c r="A1043" i="3" s="1"/>
  <c r="E2291" i="25" l="1"/>
  <c r="B2293" i="25"/>
  <c r="D2292" i="25"/>
  <c r="C2292" i="25"/>
  <c r="A2292" i="25" s="1"/>
  <c r="E1043" i="3"/>
  <c r="D1044" i="3"/>
  <c r="B1045" i="3"/>
  <c r="C1044" i="3"/>
  <c r="A1044" i="3" s="1"/>
  <c r="E2292" i="25" l="1"/>
  <c r="B2294" i="25"/>
  <c r="D2293" i="25"/>
  <c r="C2293" i="25"/>
  <c r="A2293" i="25" s="1"/>
  <c r="E1044" i="3"/>
  <c r="D1045" i="3"/>
  <c r="B1046" i="3"/>
  <c r="C1045" i="3"/>
  <c r="A1045" i="3" s="1"/>
  <c r="E2293" i="25" l="1"/>
  <c r="B2295" i="25"/>
  <c r="D2294" i="25"/>
  <c r="C2294" i="25"/>
  <c r="A2294" i="25" s="1"/>
  <c r="E1045" i="3"/>
  <c r="D1046" i="3"/>
  <c r="B1047" i="3"/>
  <c r="C1046" i="3"/>
  <c r="A1046" i="3" s="1"/>
  <c r="E2294" i="25" l="1"/>
  <c r="B2296" i="25"/>
  <c r="C2295" i="25"/>
  <c r="A2295" i="25" s="1"/>
  <c r="D2295" i="25"/>
  <c r="E1046" i="3"/>
  <c r="D1047" i="3"/>
  <c r="B1048" i="3"/>
  <c r="C1047" i="3"/>
  <c r="A1047" i="3" s="1"/>
  <c r="E2295" i="25" l="1"/>
  <c r="B2297" i="25"/>
  <c r="D2296" i="25"/>
  <c r="C2296" i="25"/>
  <c r="A2296" i="25" s="1"/>
  <c r="E1047" i="3"/>
  <c r="D1048" i="3"/>
  <c r="B1049" i="3"/>
  <c r="C1048" i="3"/>
  <c r="A1048" i="3" s="1"/>
  <c r="E2296" i="25" l="1"/>
  <c r="B2298" i="25"/>
  <c r="D2297" i="25"/>
  <c r="C2297" i="25"/>
  <c r="A2297" i="25" s="1"/>
  <c r="E1048" i="3"/>
  <c r="D1049" i="3"/>
  <c r="B1050" i="3"/>
  <c r="C1049" i="3"/>
  <c r="A1049" i="3" s="1"/>
  <c r="E2297" i="25" l="1"/>
  <c r="B2299" i="25"/>
  <c r="D2298" i="25"/>
  <c r="C2298" i="25"/>
  <c r="A2298" i="25" s="1"/>
  <c r="E2298" i="25" s="1"/>
  <c r="E1049" i="3"/>
  <c r="D1050" i="3"/>
  <c r="B1051" i="3"/>
  <c r="C1050" i="3"/>
  <c r="A1050" i="3" s="1"/>
  <c r="B2300" i="25" l="1"/>
  <c r="C2299" i="25"/>
  <c r="A2299" i="25" s="1"/>
  <c r="D2299" i="25"/>
  <c r="E1050" i="3"/>
  <c r="D1051" i="3"/>
  <c r="B1052" i="3"/>
  <c r="C1051" i="3"/>
  <c r="A1051" i="3" s="1"/>
  <c r="E2299" i="25" l="1"/>
  <c r="B2301" i="25"/>
  <c r="D2300" i="25"/>
  <c r="C2300" i="25"/>
  <c r="A2300" i="25" s="1"/>
  <c r="E1051" i="3"/>
  <c r="D1052" i="3"/>
  <c r="B1053" i="3"/>
  <c r="C1052" i="3"/>
  <c r="A1052" i="3" s="1"/>
  <c r="E2300" i="25" l="1"/>
  <c r="B2302" i="25"/>
  <c r="D2301" i="25"/>
  <c r="C2301" i="25"/>
  <c r="A2301" i="25" s="1"/>
  <c r="E1052" i="3"/>
  <c r="D1053" i="3"/>
  <c r="B1054" i="3"/>
  <c r="C1053" i="3"/>
  <c r="A1053" i="3" s="1"/>
  <c r="E2301" i="25" l="1"/>
  <c r="B2303" i="25"/>
  <c r="D2302" i="25"/>
  <c r="C2302" i="25"/>
  <c r="A2302" i="25" s="1"/>
  <c r="E1053" i="3"/>
  <c r="D1054" i="3"/>
  <c r="B1055" i="3"/>
  <c r="C1054" i="3"/>
  <c r="A1054" i="3" s="1"/>
  <c r="E2302" i="25" l="1"/>
  <c r="B2304" i="25"/>
  <c r="C2303" i="25"/>
  <c r="A2303" i="25" s="1"/>
  <c r="D2303" i="25"/>
  <c r="E1054" i="3"/>
  <c r="D1055" i="3"/>
  <c r="B1056" i="3"/>
  <c r="C1055" i="3"/>
  <c r="A1055" i="3" s="1"/>
  <c r="E2303" i="25" l="1"/>
  <c r="B2305" i="25"/>
  <c r="D2304" i="25"/>
  <c r="C2304" i="25"/>
  <c r="A2304" i="25" s="1"/>
  <c r="E1055" i="3"/>
  <c r="D1056" i="3"/>
  <c r="B1057" i="3"/>
  <c r="C1056" i="3"/>
  <c r="A1056" i="3" s="1"/>
  <c r="E2304" i="25" l="1"/>
  <c r="B2306" i="25"/>
  <c r="D2305" i="25"/>
  <c r="C2305" i="25"/>
  <c r="A2305" i="25" s="1"/>
  <c r="E2305" i="25" s="1"/>
  <c r="E1056" i="3"/>
  <c r="D1057" i="3"/>
  <c r="B1058" i="3"/>
  <c r="C1057" i="3"/>
  <c r="A1057" i="3" s="1"/>
  <c r="B2307" i="25" l="1"/>
  <c r="D2306" i="25"/>
  <c r="C2306" i="25"/>
  <c r="A2306" i="25" s="1"/>
  <c r="E1057" i="3"/>
  <c r="D1058" i="3"/>
  <c r="B1059" i="3"/>
  <c r="C1058" i="3"/>
  <c r="A1058" i="3" s="1"/>
  <c r="E2306" i="25" l="1"/>
  <c r="B2308" i="25"/>
  <c r="C2307" i="25"/>
  <c r="A2307" i="25" s="1"/>
  <c r="D2307" i="25"/>
  <c r="E1058" i="3"/>
  <c r="D1059" i="3"/>
  <c r="B1060" i="3"/>
  <c r="C1059" i="3"/>
  <c r="A1059" i="3" s="1"/>
  <c r="E2307" i="25" l="1"/>
  <c r="B2309" i="25"/>
  <c r="D2308" i="25"/>
  <c r="C2308" i="25"/>
  <c r="A2308" i="25" s="1"/>
  <c r="E1059" i="3"/>
  <c r="D1060" i="3"/>
  <c r="B1061" i="3"/>
  <c r="C1060" i="3"/>
  <c r="A1060" i="3" s="1"/>
  <c r="E2308" i="25" l="1"/>
  <c r="B2310" i="25"/>
  <c r="D2309" i="25"/>
  <c r="C2309" i="25"/>
  <c r="A2309" i="25" s="1"/>
  <c r="E1060" i="3"/>
  <c r="D1061" i="3"/>
  <c r="B1062" i="3"/>
  <c r="C1061" i="3"/>
  <c r="A1061" i="3" s="1"/>
  <c r="E2309" i="25" l="1"/>
  <c r="B2311" i="25"/>
  <c r="D2310" i="25"/>
  <c r="C2310" i="25"/>
  <c r="A2310" i="25" s="1"/>
  <c r="E1061" i="3"/>
  <c r="D1062" i="3"/>
  <c r="B1063" i="3"/>
  <c r="C1062" i="3"/>
  <c r="A1062" i="3" s="1"/>
  <c r="E2310" i="25" l="1"/>
  <c r="B2312" i="25"/>
  <c r="C2311" i="25"/>
  <c r="A2311" i="25" s="1"/>
  <c r="D2311" i="25"/>
  <c r="E1062" i="3"/>
  <c r="D1063" i="3"/>
  <c r="B1064" i="3"/>
  <c r="C1063" i="3"/>
  <c r="A1063" i="3" s="1"/>
  <c r="E2311" i="25" l="1"/>
  <c r="B2313" i="25"/>
  <c r="D2312" i="25"/>
  <c r="C2312" i="25"/>
  <c r="A2312" i="25" s="1"/>
  <c r="E1063" i="3"/>
  <c r="D1064" i="3"/>
  <c r="B1065" i="3"/>
  <c r="C1064" i="3"/>
  <c r="A1064" i="3" s="1"/>
  <c r="E2312" i="25" l="1"/>
  <c r="B2314" i="25"/>
  <c r="D2313" i="25"/>
  <c r="C2313" i="25"/>
  <c r="A2313" i="25" s="1"/>
  <c r="E1064" i="3"/>
  <c r="D1065" i="3"/>
  <c r="B1066" i="3"/>
  <c r="C1065" i="3"/>
  <c r="A1065" i="3" s="1"/>
  <c r="E2313" i="25" l="1"/>
  <c r="B2315" i="25"/>
  <c r="D2314" i="25"/>
  <c r="C2314" i="25"/>
  <c r="A2314" i="25" s="1"/>
  <c r="E1065" i="3"/>
  <c r="D1066" i="3"/>
  <c r="B1067" i="3"/>
  <c r="C1066" i="3"/>
  <c r="A1066" i="3" s="1"/>
  <c r="E2314" i="25" l="1"/>
  <c r="B2316" i="25"/>
  <c r="C2315" i="25"/>
  <c r="A2315" i="25" s="1"/>
  <c r="D2315" i="25"/>
  <c r="E1066" i="3"/>
  <c r="D1067" i="3"/>
  <c r="B1068" i="3"/>
  <c r="C1067" i="3"/>
  <c r="A1067" i="3" s="1"/>
  <c r="E2315" i="25" l="1"/>
  <c r="B2317" i="25"/>
  <c r="D2316" i="25"/>
  <c r="C2316" i="25"/>
  <c r="A2316" i="25" s="1"/>
  <c r="E1067" i="3"/>
  <c r="D1068" i="3"/>
  <c r="B1069" i="3"/>
  <c r="C1068" i="3"/>
  <c r="A1068" i="3" s="1"/>
  <c r="E2316" i="25" l="1"/>
  <c r="B2318" i="25"/>
  <c r="D2317" i="25"/>
  <c r="C2317" i="25"/>
  <c r="A2317" i="25" s="1"/>
  <c r="E1068" i="3"/>
  <c r="D1069" i="3"/>
  <c r="B1070" i="3"/>
  <c r="C1069" i="3"/>
  <c r="A1069" i="3" s="1"/>
  <c r="E2317" i="25" l="1"/>
  <c r="B2319" i="25"/>
  <c r="D2318" i="25"/>
  <c r="C2318" i="25"/>
  <c r="A2318" i="25" s="1"/>
  <c r="E1069" i="3"/>
  <c r="D1070" i="3"/>
  <c r="B1071" i="3"/>
  <c r="C1070" i="3"/>
  <c r="A1070" i="3" s="1"/>
  <c r="E2318" i="25" l="1"/>
  <c r="B2320" i="25"/>
  <c r="C2319" i="25"/>
  <c r="A2319" i="25" s="1"/>
  <c r="D2319" i="25"/>
  <c r="E1070" i="3"/>
  <c r="D1071" i="3"/>
  <c r="B1072" i="3"/>
  <c r="C1071" i="3"/>
  <c r="A1071" i="3" s="1"/>
  <c r="E2319" i="25" l="1"/>
  <c r="B2321" i="25"/>
  <c r="D2320" i="25"/>
  <c r="C2320" i="25"/>
  <c r="A2320" i="25" s="1"/>
  <c r="E1071" i="3"/>
  <c r="D1072" i="3"/>
  <c r="B1073" i="3"/>
  <c r="C1072" i="3"/>
  <c r="A1072" i="3" s="1"/>
  <c r="E2320" i="25" l="1"/>
  <c r="B2322" i="25"/>
  <c r="D2321" i="25"/>
  <c r="C2321" i="25"/>
  <c r="A2321" i="25" s="1"/>
  <c r="E1072" i="3"/>
  <c r="D1073" i="3"/>
  <c r="B1074" i="3"/>
  <c r="C1073" i="3"/>
  <c r="A1073" i="3" s="1"/>
  <c r="E2321" i="25" l="1"/>
  <c r="B2323" i="25"/>
  <c r="D2322" i="25"/>
  <c r="C2322" i="25"/>
  <c r="A2322" i="25" s="1"/>
  <c r="E1073" i="3"/>
  <c r="D1074" i="3"/>
  <c r="B1075" i="3"/>
  <c r="C1074" i="3"/>
  <c r="A1074" i="3" s="1"/>
  <c r="E2322" i="25" l="1"/>
  <c r="B2324" i="25"/>
  <c r="C2323" i="25"/>
  <c r="A2323" i="25" s="1"/>
  <c r="D2323" i="25"/>
  <c r="E1074" i="3"/>
  <c r="D1075" i="3"/>
  <c r="B1076" i="3"/>
  <c r="C1075" i="3"/>
  <c r="A1075" i="3" s="1"/>
  <c r="E2323" i="25" l="1"/>
  <c r="B2325" i="25"/>
  <c r="D2324" i="25"/>
  <c r="C2324" i="25"/>
  <c r="A2324" i="25" s="1"/>
  <c r="E1075" i="3"/>
  <c r="D1076" i="3"/>
  <c r="B1077" i="3"/>
  <c r="C1076" i="3"/>
  <c r="A1076" i="3" s="1"/>
  <c r="E2324" i="25" l="1"/>
  <c r="B2326" i="25"/>
  <c r="D2325" i="25"/>
  <c r="C2325" i="25"/>
  <c r="A2325" i="25" s="1"/>
  <c r="E1076" i="3"/>
  <c r="D1077" i="3"/>
  <c r="B1078" i="3"/>
  <c r="C1077" i="3"/>
  <c r="A1077" i="3" s="1"/>
  <c r="E2325" i="25" l="1"/>
  <c r="B2327" i="25"/>
  <c r="D2326" i="25"/>
  <c r="C2326" i="25"/>
  <c r="A2326" i="25" s="1"/>
  <c r="E1077" i="3"/>
  <c r="D1078" i="3"/>
  <c r="B1079" i="3"/>
  <c r="C1078" i="3"/>
  <c r="A1078" i="3" s="1"/>
  <c r="E2326" i="25" l="1"/>
  <c r="B2328" i="25"/>
  <c r="C2327" i="25"/>
  <c r="A2327" i="25" s="1"/>
  <c r="D2327" i="25"/>
  <c r="E1078" i="3"/>
  <c r="D1079" i="3"/>
  <c r="B1080" i="3"/>
  <c r="C1079" i="3"/>
  <c r="A1079" i="3" s="1"/>
  <c r="E2327" i="25" l="1"/>
  <c r="B2329" i="25"/>
  <c r="D2328" i="25"/>
  <c r="C2328" i="25"/>
  <c r="A2328" i="25" s="1"/>
  <c r="E1079" i="3"/>
  <c r="D1080" i="3"/>
  <c r="B1081" i="3"/>
  <c r="C1080" i="3"/>
  <c r="A1080" i="3" s="1"/>
  <c r="E2328" i="25" l="1"/>
  <c r="B2330" i="25"/>
  <c r="D2329" i="25"/>
  <c r="C2329" i="25"/>
  <c r="A2329" i="25" s="1"/>
  <c r="E1080" i="3"/>
  <c r="D1081" i="3"/>
  <c r="B1082" i="3"/>
  <c r="C1081" i="3"/>
  <c r="A1081" i="3" s="1"/>
  <c r="E2329" i="25" l="1"/>
  <c r="B2331" i="25"/>
  <c r="D2330" i="25"/>
  <c r="C2330" i="25"/>
  <c r="A2330" i="25" s="1"/>
  <c r="E1081" i="3"/>
  <c r="D1082" i="3"/>
  <c r="B1083" i="3"/>
  <c r="C1082" i="3"/>
  <c r="A1082" i="3" s="1"/>
  <c r="E2330" i="25" l="1"/>
  <c r="B2332" i="25"/>
  <c r="C2331" i="25"/>
  <c r="A2331" i="25" s="1"/>
  <c r="D2331" i="25"/>
  <c r="E1082" i="3"/>
  <c r="D1083" i="3"/>
  <c r="B1084" i="3"/>
  <c r="C1083" i="3"/>
  <c r="A1083" i="3" s="1"/>
  <c r="E2331" i="25" l="1"/>
  <c r="B2333" i="25"/>
  <c r="D2332" i="25"/>
  <c r="C2332" i="25"/>
  <c r="A2332" i="25" s="1"/>
  <c r="E1083" i="3"/>
  <c r="D1084" i="3"/>
  <c r="B1085" i="3"/>
  <c r="C1084" i="3"/>
  <c r="A1084" i="3" s="1"/>
  <c r="E2332" i="25" l="1"/>
  <c r="B2334" i="25"/>
  <c r="D2333" i="25"/>
  <c r="C2333" i="25"/>
  <c r="A2333" i="25" s="1"/>
  <c r="E1084" i="3"/>
  <c r="D1085" i="3"/>
  <c r="B1086" i="3"/>
  <c r="C1085" i="3"/>
  <c r="A1085" i="3" s="1"/>
  <c r="E2333" i="25" l="1"/>
  <c r="B2335" i="25"/>
  <c r="D2334" i="25"/>
  <c r="C2334" i="25"/>
  <c r="A2334" i="25" s="1"/>
  <c r="E1085" i="3"/>
  <c r="D1086" i="3"/>
  <c r="B1087" i="3"/>
  <c r="C1086" i="3"/>
  <c r="A1086" i="3" s="1"/>
  <c r="E2334" i="25" l="1"/>
  <c r="B2336" i="25"/>
  <c r="C2335" i="25"/>
  <c r="A2335" i="25" s="1"/>
  <c r="D2335" i="25"/>
  <c r="E1086" i="3"/>
  <c r="D1087" i="3"/>
  <c r="B1088" i="3"/>
  <c r="C1087" i="3"/>
  <c r="A1087" i="3" s="1"/>
  <c r="E2335" i="25" l="1"/>
  <c r="B2337" i="25"/>
  <c r="D2336" i="25"/>
  <c r="C2336" i="25"/>
  <c r="A2336" i="25" s="1"/>
  <c r="E1087" i="3"/>
  <c r="D1088" i="3"/>
  <c r="B1089" i="3"/>
  <c r="C1088" i="3"/>
  <c r="A1088" i="3" s="1"/>
  <c r="E2336" i="25" l="1"/>
  <c r="B2338" i="25"/>
  <c r="D2337" i="25"/>
  <c r="C2337" i="25"/>
  <c r="A2337" i="25" s="1"/>
  <c r="E1088" i="3"/>
  <c r="D1089" i="3"/>
  <c r="B1090" i="3"/>
  <c r="C1089" i="3"/>
  <c r="A1089" i="3" s="1"/>
  <c r="E2337" i="25" l="1"/>
  <c r="B2339" i="25"/>
  <c r="D2338" i="25"/>
  <c r="C2338" i="25"/>
  <c r="A2338" i="25" s="1"/>
  <c r="E1089" i="3"/>
  <c r="D1090" i="3"/>
  <c r="B1091" i="3"/>
  <c r="C1090" i="3"/>
  <c r="A1090" i="3" s="1"/>
  <c r="E2338" i="25" l="1"/>
  <c r="B2340" i="25"/>
  <c r="C2339" i="25"/>
  <c r="A2339" i="25" s="1"/>
  <c r="D2339" i="25"/>
  <c r="E1090" i="3"/>
  <c r="D1091" i="3"/>
  <c r="B1092" i="3"/>
  <c r="C1091" i="3"/>
  <c r="A1091" i="3" s="1"/>
  <c r="E2339" i="25" l="1"/>
  <c r="B2341" i="25"/>
  <c r="D2340" i="25"/>
  <c r="C2340" i="25"/>
  <c r="A2340" i="25" s="1"/>
  <c r="E1091" i="3"/>
  <c r="D1092" i="3"/>
  <c r="B1093" i="3"/>
  <c r="C1092" i="3"/>
  <c r="A1092" i="3" s="1"/>
  <c r="E2340" i="25" l="1"/>
  <c r="B2342" i="25"/>
  <c r="D2341" i="25"/>
  <c r="C2341" i="25"/>
  <c r="A2341" i="25" s="1"/>
  <c r="E1092" i="3"/>
  <c r="D1093" i="3"/>
  <c r="B1094" i="3"/>
  <c r="C1093" i="3"/>
  <c r="A1093" i="3" s="1"/>
  <c r="E2341" i="25" l="1"/>
  <c r="B2343" i="25"/>
  <c r="D2342" i="25"/>
  <c r="C2342" i="25"/>
  <c r="A2342" i="25" s="1"/>
  <c r="E1093" i="3"/>
  <c r="D1094" i="3"/>
  <c r="B1095" i="3"/>
  <c r="C1094" i="3"/>
  <c r="A1094" i="3" s="1"/>
  <c r="E2342" i="25" l="1"/>
  <c r="B2344" i="25"/>
  <c r="C2343" i="25"/>
  <c r="A2343" i="25" s="1"/>
  <c r="D2343" i="25"/>
  <c r="E1094" i="3"/>
  <c r="D1095" i="3"/>
  <c r="B1096" i="3"/>
  <c r="C1095" i="3"/>
  <c r="A1095" i="3" s="1"/>
  <c r="E2343" i="25" l="1"/>
  <c r="B2345" i="25"/>
  <c r="D2344" i="25"/>
  <c r="C2344" i="25"/>
  <c r="A2344" i="25" s="1"/>
  <c r="E1095" i="3"/>
  <c r="D1096" i="3"/>
  <c r="B1097" i="3"/>
  <c r="C1096" i="3"/>
  <c r="A1096" i="3" s="1"/>
  <c r="E2344" i="25" l="1"/>
  <c r="B2346" i="25"/>
  <c r="D2345" i="25"/>
  <c r="C2345" i="25"/>
  <c r="A2345" i="25" s="1"/>
  <c r="E1096" i="3"/>
  <c r="D1097" i="3"/>
  <c r="B1098" i="3"/>
  <c r="C1097" i="3"/>
  <c r="A1097" i="3" s="1"/>
  <c r="E2345" i="25" l="1"/>
  <c r="B2347" i="25"/>
  <c r="D2346" i="25"/>
  <c r="C2346" i="25"/>
  <c r="A2346" i="25" s="1"/>
  <c r="E1097" i="3"/>
  <c r="D1098" i="3"/>
  <c r="B1099" i="3"/>
  <c r="C1098" i="3"/>
  <c r="A1098" i="3" s="1"/>
  <c r="E2346" i="25" l="1"/>
  <c r="B2348" i="25"/>
  <c r="C2347" i="25"/>
  <c r="A2347" i="25" s="1"/>
  <c r="D2347" i="25"/>
  <c r="E1098" i="3"/>
  <c r="D1099" i="3"/>
  <c r="B1100" i="3"/>
  <c r="C1099" i="3"/>
  <c r="A1099" i="3" s="1"/>
  <c r="E2347" i="25" l="1"/>
  <c r="B2349" i="25"/>
  <c r="D2348" i="25"/>
  <c r="C2348" i="25"/>
  <c r="A2348" i="25" s="1"/>
  <c r="E2348" i="25" s="1"/>
  <c r="E1099" i="3"/>
  <c r="D1100" i="3"/>
  <c r="B1101" i="3"/>
  <c r="C1100" i="3"/>
  <c r="A1100" i="3" s="1"/>
  <c r="B2350" i="25" l="1"/>
  <c r="D2349" i="25"/>
  <c r="C2349" i="25"/>
  <c r="A2349" i="25" s="1"/>
  <c r="E1100" i="3"/>
  <c r="D1101" i="3"/>
  <c r="B1102" i="3"/>
  <c r="C1101" i="3"/>
  <c r="A1101" i="3" s="1"/>
  <c r="E2349" i="25" l="1"/>
  <c r="B2351" i="25"/>
  <c r="D2350" i="25"/>
  <c r="C2350" i="25"/>
  <c r="A2350" i="25" s="1"/>
  <c r="E1101" i="3"/>
  <c r="D1102" i="3"/>
  <c r="B1103" i="3"/>
  <c r="C1102" i="3"/>
  <c r="A1102" i="3" s="1"/>
  <c r="E2350" i="25" l="1"/>
  <c r="B2352" i="25"/>
  <c r="C2351" i="25"/>
  <c r="A2351" i="25" s="1"/>
  <c r="D2351" i="25"/>
  <c r="E1102" i="3"/>
  <c r="D1103" i="3"/>
  <c r="B1104" i="3"/>
  <c r="C1103" i="3"/>
  <c r="A1103" i="3" s="1"/>
  <c r="E2351" i="25" l="1"/>
  <c r="B2353" i="25"/>
  <c r="D2352" i="25"/>
  <c r="C2352" i="25"/>
  <c r="A2352" i="25" s="1"/>
  <c r="E1103" i="3"/>
  <c r="D1104" i="3"/>
  <c r="B1105" i="3"/>
  <c r="C1104" i="3"/>
  <c r="A1104" i="3" s="1"/>
  <c r="E2352" i="25" l="1"/>
  <c r="B2354" i="25"/>
  <c r="D2353" i="25"/>
  <c r="C2353" i="25"/>
  <c r="A2353" i="25" s="1"/>
  <c r="E1104" i="3"/>
  <c r="D1105" i="3"/>
  <c r="B1106" i="3"/>
  <c r="C1105" i="3"/>
  <c r="A1105" i="3" s="1"/>
  <c r="E2353" i="25" l="1"/>
  <c r="B2355" i="25"/>
  <c r="D2354" i="25"/>
  <c r="C2354" i="25"/>
  <c r="A2354" i="25" s="1"/>
  <c r="E1105" i="3"/>
  <c r="D1106" i="3"/>
  <c r="B1107" i="3"/>
  <c r="C1106" i="3"/>
  <c r="A1106" i="3" s="1"/>
  <c r="E2354" i="25" l="1"/>
  <c r="B2356" i="25"/>
  <c r="C2355" i="25"/>
  <c r="A2355" i="25" s="1"/>
  <c r="D2355" i="25"/>
  <c r="E1106" i="3"/>
  <c r="D1107" i="3"/>
  <c r="B1108" i="3"/>
  <c r="C1107" i="3"/>
  <c r="A1107" i="3" s="1"/>
  <c r="E2355" i="25" l="1"/>
  <c r="B2357" i="25"/>
  <c r="D2356" i="25"/>
  <c r="C2356" i="25"/>
  <c r="A2356" i="25" s="1"/>
  <c r="E1107" i="3"/>
  <c r="D1108" i="3"/>
  <c r="B1109" i="3"/>
  <c r="C1108" i="3"/>
  <c r="A1108" i="3" s="1"/>
  <c r="E2356" i="25" l="1"/>
  <c r="B2358" i="25"/>
  <c r="D2357" i="25"/>
  <c r="C2357" i="25"/>
  <c r="A2357" i="25" s="1"/>
  <c r="E1108" i="3"/>
  <c r="D1109" i="3"/>
  <c r="B1110" i="3"/>
  <c r="C1109" i="3"/>
  <c r="A1109" i="3" s="1"/>
  <c r="E2357" i="25" l="1"/>
  <c r="B2359" i="25"/>
  <c r="D2358" i="25"/>
  <c r="C2358" i="25"/>
  <c r="A2358" i="25" s="1"/>
  <c r="E1109" i="3"/>
  <c r="D1110" i="3"/>
  <c r="B1111" i="3"/>
  <c r="C1110" i="3"/>
  <c r="A1110" i="3" s="1"/>
  <c r="E2358" i="25" l="1"/>
  <c r="B2360" i="25"/>
  <c r="C2359" i="25"/>
  <c r="A2359" i="25" s="1"/>
  <c r="D2359" i="25"/>
  <c r="E1110" i="3"/>
  <c r="D1111" i="3"/>
  <c r="B1112" i="3"/>
  <c r="C1111" i="3"/>
  <c r="A1111" i="3" s="1"/>
  <c r="E2359" i="25" l="1"/>
  <c r="B2361" i="25"/>
  <c r="D2360" i="25"/>
  <c r="C2360" i="25"/>
  <c r="A2360" i="25" s="1"/>
  <c r="E1111" i="3"/>
  <c r="D1112" i="3"/>
  <c r="B1113" i="3"/>
  <c r="C1112" i="3"/>
  <c r="A1112" i="3" s="1"/>
  <c r="E2360" i="25" l="1"/>
  <c r="B2362" i="25"/>
  <c r="D2361" i="25"/>
  <c r="C2361" i="25"/>
  <c r="A2361" i="25" s="1"/>
  <c r="E1112" i="3"/>
  <c r="D1113" i="3"/>
  <c r="B1114" i="3"/>
  <c r="C1113" i="3"/>
  <c r="A1113" i="3" s="1"/>
  <c r="E2361" i="25" l="1"/>
  <c r="B2363" i="25"/>
  <c r="D2362" i="25"/>
  <c r="C2362" i="25"/>
  <c r="A2362" i="25" s="1"/>
  <c r="E1113" i="3"/>
  <c r="D1114" i="3"/>
  <c r="B1115" i="3"/>
  <c r="C1114" i="3"/>
  <c r="A1114" i="3" s="1"/>
  <c r="E2362" i="25" l="1"/>
  <c r="B2364" i="25"/>
  <c r="C2363" i="25"/>
  <c r="A2363" i="25" s="1"/>
  <c r="D2363" i="25"/>
  <c r="E1114" i="3"/>
  <c r="D1115" i="3"/>
  <c r="B1116" i="3"/>
  <c r="C1115" i="3"/>
  <c r="A1115" i="3" s="1"/>
  <c r="E2363" i="25" l="1"/>
  <c r="B2365" i="25"/>
  <c r="D2364" i="25"/>
  <c r="C2364" i="25"/>
  <c r="A2364" i="25" s="1"/>
  <c r="E1115" i="3"/>
  <c r="D1116" i="3"/>
  <c r="B1117" i="3"/>
  <c r="C1116" i="3"/>
  <c r="A1116" i="3" s="1"/>
  <c r="E2364" i="25" l="1"/>
  <c r="B2366" i="25"/>
  <c r="D2365" i="25"/>
  <c r="C2365" i="25"/>
  <c r="A2365" i="25" s="1"/>
  <c r="E1116" i="3"/>
  <c r="D1117" i="3"/>
  <c r="B1118" i="3"/>
  <c r="C1117" i="3"/>
  <c r="A1117" i="3" s="1"/>
  <c r="E2365" i="25" l="1"/>
  <c r="B2367" i="25"/>
  <c r="D2366" i="25"/>
  <c r="C2366" i="25"/>
  <c r="A2366" i="25" s="1"/>
  <c r="E1117" i="3"/>
  <c r="D1118" i="3"/>
  <c r="B1119" i="3"/>
  <c r="C1118" i="3"/>
  <c r="A1118" i="3" s="1"/>
  <c r="E2366" i="25" l="1"/>
  <c r="B2368" i="25"/>
  <c r="C2367" i="25"/>
  <c r="A2367" i="25" s="1"/>
  <c r="D2367" i="25"/>
  <c r="E1118" i="3"/>
  <c r="D1119" i="3"/>
  <c r="B1120" i="3"/>
  <c r="C1119" i="3"/>
  <c r="A1119" i="3" s="1"/>
  <c r="E2367" i="25" l="1"/>
  <c r="B2369" i="25"/>
  <c r="D2368" i="25"/>
  <c r="C2368" i="25"/>
  <c r="A2368" i="25" s="1"/>
  <c r="E1119" i="3"/>
  <c r="D1120" i="3"/>
  <c r="B1121" i="3"/>
  <c r="C1120" i="3"/>
  <c r="A1120" i="3" s="1"/>
  <c r="E2368" i="25" l="1"/>
  <c r="B2370" i="25"/>
  <c r="D2369" i="25"/>
  <c r="C2369" i="25"/>
  <c r="A2369" i="25" s="1"/>
  <c r="E1120" i="3"/>
  <c r="D1121" i="3"/>
  <c r="B1122" i="3"/>
  <c r="C1121" i="3"/>
  <c r="A1121" i="3" s="1"/>
  <c r="E2369" i="25" l="1"/>
  <c r="B2371" i="25"/>
  <c r="D2370" i="25"/>
  <c r="C2370" i="25"/>
  <c r="A2370" i="25" s="1"/>
  <c r="E1121" i="3"/>
  <c r="D1122" i="3"/>
  <c r="B1123" i="3"/>
  <c r="C1122" i="3"/>
  <c r="A1122" i="3" s="1"/>
  <c r="E2370" i="25" l="1"/>
  <c r="B2372" i="25"/>
  <c r="C2371" i="25"/>
  <c r="A2371" i="25" s="1"/>
  <c r="D2371" i="25"/>
  <c r="E1122" i="3"/>
  <c r="D1123" i="3"/>
  <c r="B1124" i="3"/>
  <c r="C1123" i="3"/>
  <c r="A1123" i="3" s="1"/>
  <c r="E2371" i="25" l="1"/>
  <c r="B2373" i="25"/>
  <c r="D2372" i="25"/>
  <c r="C2372" i="25"/>
  <c r="A2372" i="25" s="1"/>
  <c r="E2372" i="25" s="1"/>
  <c r="E1123" i="3"/>
  <c r="D1124" i="3"/>
  <c r="B1125" i="3"/>
  <c r="C1124" i="3"/>
  <c r="A1124" i="3" s="1"/>
  <c r="B2374" i="25" l="1"/>
  <c r="D2373" i="25"/>
  <c r="C2373" i="25"/>
  <c r="A2373" i="25" s="1"/>
  <c r="E2373" i="25" s="1"/>
  <c r="E1124" i="3"/>
  <c r="D1125" i="3"/>
  <c r="B1126" i="3"/>
  <c r="C1125" i="3"/>
  <c r="A1125" i="3" s="1"/>
  <c r="B2375" i="25" l="1"/>
  <c r="D2374" i="25"/>
  <c r="C2374" i="25"/>
  <c r="A2374" i="25" s="1"/>
  <c r="E1125" i="3"/>
  <c r="D1126" i="3"/>
  <c r="B1127" i="3"/>
  <c r="C1126" i="3"/>
  <c r="A1126" i="3" s="1"/>
  <c r="E2374" i="25" l="1"/>
  <c r="B2376" i="25"/>
  <c r="C2375" i="25"/>
  <c r="A2375" i="25" s="1"/>
  <c r="D2375" i="25"/>
  <c r="E1126" i="3"/>
  <c r="D1127" i="3"/>
  <c r="B1128" i="3"/>
  <c r="C1127" i="3"/>
  <c r="A1127" i="3" s="1"/>
  <c r="E2375" i="25" l="1"/>
  <c r="B2377" i="25"/>
  <c r="D2376" i="25"/>
  <c r="C2376" i="25"/>
  <c r="A2376" i="25" s="1"/>
  <c r="E1127" i="3"/>
  <c r="D1128" i="3"/>
  <c r="B1129" i="3"/>
  <c r="C1128" i="3"/>
  <c r="A1128" i="3" s="1"/>
  <c r="E2376" i="25" l="1"/>
  <c r="B2378" i="25"/>
  <c r="D2377" i="25"/>
  <c r="C2377" i="25"/>
  <c r="A2377" i="25" s="1"/>
  <c r="E1128" i="3"/>
  <c r="D1129" i="3"/>
  <c r="B1130" i="3"/>
  <c r="C1129" i="3"/>
  <c r="A1129" i="3" s="1"/>
  <c r="E2377" i="25" l="1"/>
  <c r="B2379" i="25"/>
  <c r="D2378" i="25"/>
  <c r="C2378" i="25"/>
  <c r="A2378" i="25" s="1"/>
  <c r="E1129" i="3"/>
  <c r="D1130" i="3"/>
  <c r="B1131" i="3"/>
  <c r="C1130" i="3"/>
  <c r="A1130" i="3" s="1"/>
  <c r="E2378" i="25" l="1"/>
  <c r="B2380" i="25"/>
  <c r="C2379" i="25"/>
  <c r="A2379" i="25" s="1"/>
  <c r="D2379" i="25"/>
  <c r="E1130" i="3"/>
  <c r="D1131" i="3"/>
  <c r="B1132" i="3"/>
  <c r="C1131" i="3"/>
  <c r="A1131" i="3" s="1"/>
  <c r="E2379" i="25" l="1"/>
  <c r="B2381" i="25"/>
  <c r="D2380" i="25"/>
  <c r="C2380" i="25"/>
  <c r="A2380" i="25" s="1"/>
  <c r="E1131" i="3"/>
  <c r="D1132" i="3"/>
  <c r="B1133" i="3"/>
  <c r="C1132" i="3"/>
  <c r="A1132" i="3" s="1"/>
  <c r="E2380" i="25" l="1"/>
  <c r="B2382" i="25"/>
  <c r="D2381" i="25"/>
  <c r="C2381" i="25"/>
  <c r="A2381" i="25" s="1"/>
  <c r="E1132" i="3"/>
  <c r="D1133" i="3"/>
  <c r="B1134" i="3"/>
  <c r="C1133" i="3"/>
  <c r="A1133" i="3" s="1"/>
  <c r="E2381" i="25" l="1"/>
  <c r="B2383" i="25"/>
  <c r="D2382" i="25"/>
  <c r="C2382" i="25"/>
  <c r="A2382" i="25" s="1"/>
  <c r="E2382" i="25" s="1"/>
  <c r="E1133" i="3"/>
  <c r="D1134" i="3"/>
  <c r="B1135" i="3"/>
  <c r="C1134" i="3"/>
  <c r="A1134" i="3" s="1"/>
  <c r="B2384" i="25" l="1"/>
  <c r="C2383" i="25"/>
  <c r="A2383" i="25" s="1"/>
  <c r="D2383" i="25"/>
  <c r="E1134" i="3"/>
  <c r="D1135" i="3"/>
  <c r="B1136" i="3"/>
  <c r="C1135" i="3"/>
  <c r="A1135" i="3" s="1"/>
  <c r="E2383" i="25" l="1"/>
  <c r="B2385" i="25"/>
  <c r="D2384" i="25"/>
  <c r="C2384" i="25"/>
  <c r="A2384" i="25" s="1"/>
  <c r="E1135" i="3"/>
  <c r="D1136" i="3"/>
  <c r="B1137" i="3"/>
  <c r="C1136" i="3"/>
  <c r="A1136" i="3" s="1"/>
  <c r="E2384" i="25" l="1"/>
  <c r="B2386" i="25"/>
  <c r="D2385" i="25"/>
  <c r="C2385" i="25"/>
  <c r="A2385" i="25" s="1"/>
  <c r="E2385" i="25" s="1"/>
  <c r="E1136" i="3"/>
  <c r="D1137" i="3"/>
  <c r="B1138" i="3"/>
  <c r="C1137" i="3"/>
  <c r="A1137" i="3" s="1"/>
  <c r="B2387" i="25" l="1"/>
  <c r="D2386" i="25"/>
  <c r="C2386" i="25"/>
  <c r="A2386" i="25" s="1"/>
  <c r="E1137" i="3"/>
  <c r="D1138" i="3"/>
  <c r="B1139" i="3"/>
  <c r="C1138" i="3"/>
  <c r="A1138" i="3" s="1"/>
  <c r="E2386" i="25" l="1"/>
  <c r="B2388" i="25"/>
  <c r="C2387" i="25"/>
  <c r="A2387" i="25" s="1"/>
  <c r="D2387" i="25"/>
  <c r="E1138" i="3"/>
  <c r="D1139" i="3"/>
  <c r="B1140" i="3"/>
  <c r="C1139" i="3"/>
  <c r="A1139" i="3" s="1"/>
  <c r="E2387" i="25" l="1"/>
  <c r="B2389" i="25"/>
  <c r="D2388" i="25"/>
  <c r="C2388" i="25"/>
  <c r="A2388" i="25" s="1"/>
  <c r="E1139" i="3"/>
  <c r="D1140" i="3"/>
  <c r="B1141" i="3"/>
  <c r="C1140" i="3"/>
  <c r="A1140" i="3" s="1"/>
  <c r="E2388" i="25" l="1"/>
  <c r="B2390" i="25"/>
  <c r="D2389" i="25"/>
  <c r="C2389" i="25"/>
  <c r="A2389" i="25" s="1"/>
  <c r="E1140" i="3"/>
  <c r="D1141" i="3"/>
  <c r="B1142" i="3"/>
  <c r="C1141" i="3"/>
  <c r="A1141" i="3" s="1"/>
  <c r="E2389" i="25" l="1"/>
  <c r="B2391" i="25"/>
  <c r="D2390" i="25"/>
  <c r="C2390" i="25"/>
  <c r="A2390" i="25" s="1"/>
  <c r="E2390" i="25" s="1"/>
  <c r="E1141" i="3"/>
  <c r="D1142" i="3"/>
  <c r="B1143" i="3"/>
  <c r="C1142" i="3"/>
  <c r="A1142" i="3" s="1"/>
  <c r="B2392" i="25" l="1"/>
  <c r="C2391" i="25"/>
  <c r="A2391" i="25" s="1"/>
  <c r="E2391" i="25" s="1"/>
  <c r="D2391" i="25"/>
  <c r="E1142" i="3"/>
  <c r="D1143" i="3"/>
  <c r="B1144" i="3"/>
  <c r="C1143" i="3"/>
  <c r="A1143" i="3" s="1"/>
  <c r="B2393" i="25" l="1"/>
  <c r="D2392" i="25"/>
  <c r="C2392" i="25"/>
  <c r="A2392" i="25" s="1"/>
  <c r="E1143" i="3"/>
  <c r="D1144" i="3"/>
  <c r="B1145" i="3"/>
  <c r="C1144" i="3"/>
  <c r="A1144" i="3" s="1"/>
  <c r="E2392" i="25" l="1"/>
  <c r="B2394" i="25"/>
  <c r="D2393" i="25"/>
  <c r="C2393" i="25"/>
  <c r="A2393" i="25" s="1"/>
  <c r="E1144" i="3"/>
  <c r="D1145" i="3"/>
  <c r="B1146" i="3"/>
  <c r="C1145" i="3"/>
  <c r="A1145" i="3" s="1"/>
  <c r="E2393" i="25" l="1"/>
  <c r="B2395" i="25"/>
  <c r="D2394" i="25"/>
  <c r="C2394" i="25"/>
  <c r="A2394" i="25" s="1"/>
  <c r="E1145" i="3"/>
  <c r="D1146" i="3"/>
  <c r="B1147" i="3"/>
  <c r="C1146" i="3"/>
  <c r="A1146" i="3" s="1"/>
  <c r="E2394" i="25" l="1"/>
  <c r="B2396" i="25"/>
  <c r="C2395" i="25"/>
  <c r="A2395" i="25" s="1"/>
  <c r="D2395" i="25"/>
  <c r="E1146" i="3"/>
  <c r="D1147" i="3"/>
  <c r="B1148" i="3"/>
  <c r="C1147" i="3"/>
  <c r="A1147" i="3" s="1"/>
  <c r="E2395" i="25" l="1"/>
  <c r="B2397" i="25"/>
  <c r="D2396" i="25"/>
  <c r="C2396" i="25"/>
  <c r="A2396" i="25" s="1"/>
  <c r="E1147" i="3"/>
  <c r="D1148" i="3"/>
  <c r="B1149" i="3"/>
  <c r="C1148" i="3"/>
  <c r="A1148" i="3" s="1"/>
  <c r="E2396" i="25" l="1"/>
  <c r="B2398" i="25"/>
  <c r="D2397" i="25"/>
  <c r="C2397" i="25"/>
  <c r="A2397" i="25" s="1"/>
  <c r="E2397" i="25" s="1"/>
  <c r="E1148" i="3"/>
  <c r="D1149" i="3"/>
  <c r="B1150" i="3"/>
  <c r="C1149" i="3"/>
  <c r="A1149" i="3" s="1"/>
  <c r="B2399" i="25" l="1"/>
  <c r="D2398" i="25"/>
  <c r="C2398" i="25"/>
  <c r="A2398" i="25" s="1"/>
  <c r="E1149" i="3"/>
  <c r="D1150" i="3"/>
  <c r="B1151" i="3"/>
  <c r="C1150" i="3"/>
  <c r="A1150" i="3" s="1"/>
  <c r="E2398" i="25" l="1"/>
  <c r="B2400" i="25"/>
  <c r="C2399" i="25"/>
  <c r="A2399" i="25" s="1"/>
  <c r="D2399" i="25"/>
  <c r="E1150" i="3"/>
  <c r="D1151" i="3"/>
  <c r="B1152" i="3"/>
  <c r="C1151" i="3"/>
  <c r="A1151" i="3" s="1"/>
  <c r="E2399" i="25" l="1"/>
  <c r="B2401" i="25"/>
  <c r="D2400" i="25"/>
  <c r="C2400" i="25"/>
  <c r="A2400" i="25" s="1"/>
  <c r="E1151" i="3"/>
  <c r="D1152" i="3"/>
  <c r="B1153" i="3"/>
  <c r="C1152" i="3"/>
  <c r="A1152" i="3" s="1"/>
  <c r="E2400" i="25" l="1"/>
  <c r="B2402" i="25"/>
  <c r="D2401" i="25"/>
  <c r="C2401" i="25"/>
  <c r="A2401" i="25" s="1"/>
  <c r="E2401" i="25" s="1"/>
  <c r="E1152" i="3"/>
  <c r="D1153" i="3"/>
  <c r="B1154" i="3"/>
  <c r="C1153" i="3"/>
  <c r="A1153" i="3" s="1"/>
  <c r="B2403" i="25" l="1"/>
  <c r="D2402" i="25"/>
  <c r="C2402" i="25"/>
  <c r="A2402" i="25" s="1"/>
  <c r="E1153" i="3"/>
  <c r="D1154" i="3"/>
  <c r="B1155" i="3"/>
  <c r="C1154" i="3"/>
  <c r="A1154" i="3" s="1"/>
  <c r="E2402" i="25" l="1"/>
  <c r="B2404" i="25"/>
  <c r="C2403" i="25"/>
  <c r="A2403" i="25" s="1"/>
  <c r="D2403" i="25"/>
  <c r="E1154" i="3"/>
  <c r="D1155" i="3"/>
  <c r="B1156" i="3"/>
  <c r="C1155" i="3"/>
  <c r="A1155" i="3" s="1"/>
  <c r="E2403" i="25" l="1"/>
  <c r="B2405" i="25"/>
  <c r="D2404" i="25"/>
  <c r="C2404" i="25"/>
  <c r="A2404" i="25" s="1"/>
  <c r="E1155" i="3"/>
  <c r="D1156" i="3"/>
  <c r="B1157" i="3"/>
  <c r="C1156" i="3"/>
  <c r="A1156" i="3" s="1"/>
  <c r="E2404" i="25" l="1"/>
  <c r="B2406" i="25"/>
  <c r="D2405" i="25"/>
  <c r="C2405" i="25"/>
  <c r="A2405" i="25" s="1"/>
  <c r="E1156" i="3"/>
  <c r="D1157" i="3"/>
  <c r="B1158" i="3"/>
  <c r="C1157" i="3"/>
  <c r="A1157" i="3" s="1"/>
  <c r="E2405" i="25" l="1"/>
  <c r="B2407" i="25"/>
  <c r="D2406" i="25"/>
  <c r="C2406" i="25"/>
  <c r="A2406" i="25" s="1"/>
  <c r="E1157" i="3"/>
  <c r="D1158" i="3"/>
  <c r="B1159" i="3"/>
  <c r="C1158" i="3"/>
  <c r="A1158" i="3" s="1"/>
  <c r="E2406" i="25" l="1"/>
  <c r="B2408" i="25"/>
  <c r="C2407" i="25"/>
  <c r="A2407" i="25" s="1"/>
  <c r="D2407" i="25"/>
  <c r="E1158" i="3"/>
  <c r="D1159" i="3"/>
  <c r="B1160" i="3"/>
  <c r="C1159" i="3"/>
  <c r="A1159" i="3" s="1"/>
  <c r="E2407" i="25" l="1"/>
  <c r="B2409" i="25"/>
  <c r="D2408" i="25"/>
  <c r="C2408" i="25"/>
  <c r="A2408" i="25" s="1"/>
  <c r="E1159" i="3"/>
  <c r="D1160" i="3"/>
  <c r="B1161" i="3"/>
  <c r="C1160" i="3"/>
  <c r="A1160" i="3" s="1"/>
  <c r="E2408" i="25" l="1"/>
  <c r="B2410" i="25"/>
  <c r="D2409" i="25"/>
  <c r="C2409" i="25"/>
  <c r="A2409" i="25" s="1"/>
  <c r="E1160" i="3"/>
  <c r="D1161" i="3"/>
  <c r="B1162" i="3"/>
  <c r="C1161" i="3"/>
  <c r="A1161" i="3" s="1"/>
  <c r="E2409" i="25" l="1"/>
  <c r="B2411" i="25"/>
  <c r="D2410" i="25"/>
  <c r="C2410" i="25"/>
  <c r="A2410" i="25" s="1"/>
  <c r="E2410" i="25" s="1"/>
  <c r="E1161" i="3"/>
  <c r="D1162" i="3"/>
  <c r="B1163" i="3"/>
  <c r="C1162" i="3"/>
  <c r="A1162" i="3" s="1"/>
  <c r="B2412" i="25" l="1"/>
  <c r="C2411" i="25"/>
  <c r="A2411" i="25" s="1"/>
  <c r="D2411" i="25"/>
  <c r="E1162" i="3"/>
  <c r="D1163" i="3"/>
  <c r="B1164" i="3"/>
  <c r="C1163" i="3"/>
  <c r="A1163" i="3" s="1"/>
  <c r="E2411" i="25" l="1"/>
  <c r="B2413" i="25"/>
  <c r="D2412" i="25"/>
  <c r="C2412" i="25"/>
  <c r="A2412" i="25" s="1"/>
  <c r="E1163" i="3"/>
  <c r="D1164" i="3"/>
  <c r="B1165" i="3"/>
  <c r="C1164" i="3"/>
  <c r="A1164" i="3" s="1"/>
  <c r="E2412" i="25" l="1"/>
  <c r="B2414" i="25"/>
  <c r="D2413" i="25"/>
  <c r="C2413" i="25"/>
  <c r="A2413" i="25" s="1"/>
  <c r="E2413" i="25" s="1"/>
  <c r="E1164" i="3"/>
  <c r="D1165" i="3"/>
  <c r="B1166" i="3"/>
  <c r="C1165" i="3"/>
  <c r="A1165" i="3" s="1"/>
  <c r="B2415" i="25" l="1"/>
  <c r="D2414" i="25"/>
  <c r="C2414" i="25"/>
  <c r="A2414" i="25" s="1"/>
  <c r="E1165" i="3"/>
  <c r="D1166" i="3"/>
  <c r="B1167" i="3"/>
  <c r="C1166" i="3"/>
  <c r="A1166" i="3" s="1"/>
  <c r="E2414" i="25" l="1"/>
  <c r="B2416" i="25"/>
  <c r="C2415" i="25"/>
  <c r="A2415" i="25" s="1"/>
  <c r="D2415" i="25"/>
  <c r="E1166" i="3"/>
  <c r="D1167" i="3"/>
  <c r="B1168" i="3"/>
  <c r="C1167" i="3"/>
  <c r="A1167" i="3" s="1"/>
  <c r="E2415" i="25" l="1"/>
  <c r="B2417" i="25"/>
  <c r="D2416" i="25"/>
  <c r="C2416" i="25"/>
  <c r="A2416" i="25" s="1"/>
  <c r="E1167" i="3"/>
  <c r="D1168" i="3"/>
  <c r="B1169" i="3"/>
  <c r="C1168" i="3"/>
  <c r="A1168" i="3" s="1"/>
  <c r="E2416" i="25" l="1"/>
  <c r="B2418" i="25"/>
  <c r="D2417" i="25"/>
  <c r="C2417" i="25"/>
  <c r="A2417" i="25" s="1"/>
  <c r="E1168" i="3"/>
  <c r="D1169" i="3"/>
  <c r="B1170" i="3"/>
  <c r="C1169" i="3"/>
  <c r="A1169" i="3" s="1"/>
  <c r="E2417" i="25" l="1"/>
  <c r="B2419" i="25"/>
  <c r="D2418" i="25"/>
  <c r="C2418" i="25"/>
  <c r="A2418" i="25" s="1"/>
  <c r="E1169" i="3"/>
  <c r="D1170" i="3"/>
  <c r="B1171" i="3"/>
  <c r="C1170" i="3"/>
  <c r="A1170" i="3" s="1"/>
  <c r="E2418" i="25" l="1"/>
  <c r="B2420" i="25"/>
  <c r="C2419" i="25"/>
  <c r="A2419" i="25" s="1"/>
  <c r="D2419" i="25"/>
  <c r="E1170" i="3"/>
  <c r="D1171" i="3"/>
  <c r="B1172" i="3"/>
  <c r="C1171" i="3"/>
  <c r="A1171" i="3" s="1"/>
  <c r="E2419" i="25" l="1"/>
  <c r="B2421" i="25"/>
  <c r="D2420" i="25"/>
  <c r="C2420" i="25"/>
  <c r="A2420" i="25" s="1"/>
  <c r="E1171" i="3"/>
  <c r="D1172" i="3"/>
  <c r="B1173" i="3"/>
  <c r="C1172" i="3"/>
  <c r="A1172" i="3" s="1"/>
  <c r="E2420" i="25" l="1"/>
  <c r="B2422" i="25"/>
  <c r="D2421" i="25"/>
  <c r="C2421" i="25"/>
  <c r="A2421" i="25" s="1"/>
  <c r="E1172" i="3"/>
  <c r="D1173" i="3"/>
  <c r="B1174" i="3"/>
  <c r="C1173" i="3"/>
  <c r="A1173" i="3" s="1"/>
  <c r="E2421" i="25" l="1"/>
  <c r="B2423" i="25"/>
  <c r="D2422" i="25"/>
  <c r="C2422" i="25"/>
  <c r="A2422" i="25" s="1"/>
  <c r="E1173" i="3"/>
  <c r="D1174" i="3"/>
  <c r="B1175" i="3"/>
  <c r="C1174" i="3"/>
  <c r="A1174" i="3" s="1"/>
  <c r="E2422" i="25" l="1"/>
  <c r="B2424" i="25"/>
  <c r="C2423" i="25"/>
  <c r="A2423" i="25" s="1"/>
  <c r="D2423" i="25"/>
  <c r="E1174" i="3"/>
  <c r="D1175" i="3"/>
  <c r="B1176" i="3"/>
  <c r="C1175" i="3"/>
  <c r="A1175" i="3" s="1"/>
  <c r="E2423" i="25" l="1"/>
  <c r="B2425" i="25"/>
  <c r="D2424" i="25"/>
  <c r="C2424" i="25"/>
  <c r="A2424" i="25" s="1"/>
  <c r="E1175" i="3"/>
  <c r="D1176" i="3"/>
  <c r="B1177" i="3"/>
  <c r="C1176" i="3"/>
  <c r="A1176" i="3" s="1"/>
  <c r="E2424" i="25" l="1"/>
  <c r="B2426" i="25"/>
  <c r="D2425" i="25"/>
  <c r="C2425" i="25"/>
  <c r="A2425" i="25" s="1"/>
  <c r="E1176" i="3"/>
  <c r="D1177" i="3"/>
  <c r="B1178" i="3"/>
  <c r="C1177" i="3"/>
  <c r="A1177" i="3" s="1"/>
  <c r="E2425" i="25" l="1"/>
  <c r="B2427" i="25"/>
  <c r="D2426" i="25"/>
  <c r="C2426" i="25"/>
  <c r="A2426" i="25" s="1"/>
  <c r="E1177" i="3"/>
  <c r="D1178" i="3"/>
  <c r="B1179" i="3"/>
  <c r="C1178" i="3"/>
  <c r="A1178" i="3" s="1"/>
  <c r="E2426" i="25" l="1"/>
  <c r="B2428" i="25"/>
  <c r="C2427" i="25"/>
  <c r="A2427" i="25" s="1"/>
  <c r="E2427" i="25" s="1"/>
  <c r="D2427" i="25"/>
  <c r="E1178" i="3"/>
  <c r="D1179" i="3"/>
  <c r="B1180" i="3"/>
  <c r="C1179" i="3"/>
  <c r="A1179" i="3" s="1"/>
  <c r="B2429" i="25" l="1"/>
  <c r="D2428" i="25"/>
  <c r="C2428" i="25"/>
  <c r="A2428" i="25" s="1"/>
  <c r="E1179" i="3"/>
  <c r="D1180" i="3"/>
  <c r="B1181" i="3"/>
  <c r="C1180" i="3"/>
  <c r="A1180" i="3" s="1"/>
  <c r="E2428" i="25" l="1"/>
  <c r="B2430" i="25"/>
  <c r="D2429" i="25"/>
  <c r="C2429" i="25"/>
  <c r="A2429" i="25" s="1"/>
  <c r="E2429" i="25" s="1"/>
  <c r="E1180" i="3"/>
  <c r="D1181" i="3"/>
  <c r="B1182" i="3"/>
  <c r="C1181" i="3"/>
  <c r="A1181" i="3" s="1"/>
  <c r="B2431" i="25" l="1"/>
  <c r="D2430" i="25"/>
  <c r="C2430" i="25"/>
  <c r="A2430" i="25" s="1"/>
  <c r="E1181" i="3"/>
  <c r="D1182" i="3"/>
  <c r="B1183" i="3"/>
  <c r="C1182" i="3"/>
  <c r="A1182" i="3" s="1"/>
  <c r="E2430" i="25" l="1"/>
  <c r="B2432" i="25"/>
  <c r="C2431" i="25"/>
  <c r="A2431" i="25" s="1"/>
  <c r="E2431" i="25" s="1"/>
  <c r="D2431" i="25"/>
  <c r="E1182" i="3"/>
  <c r="D1183" i="3"/>
  <c r="B1184" i="3"/>
  <c r="C1183" i="3"/>
  <c r="A1183" i="3" s="1"/>
  <c r="B2433" i="25" l="1"/>
  <c r="D2432" i="25"/>
  <c r="C2432" i="25"/>
  <c r="A2432" i="25" s="1"/>
  <c r="E1183" i="3"/>
  <c r="D1184" i="3"/>
  <c r="B1185" i="3"/>
  <c r="C1184" i="3"/>
  <c r="A1184" i="3" s="1"/>
  <c r="E2432" i="25" l="1"/>
  <c r="B2434" i="25"/>
  <c r="D2433" i="25"/>
  <c r="C2433" i="25"/>
  <c r="A2433" i="25" s="1"/>
  <c r="E1184" i="3"/>
  <c r="D1185" i="3"/>
  <c r="B1186" i="3"/>
  <c r="C1185" i="3"/>
  <c r="A1185" i="3" s="1"/>
  <c r="E2433" i="25" l="1"/>
  <c r="B2435" i="25"/>
  <c r="D2434" i="25"/>
  <c r="C2434" i="25"/>
  <c r="A2434" i="25" s="1"/>
  <c r="E1185" i="3"/>
  <c r="D1186" i="3"/>
  <c r="B1187" i="3"/>
  <c r="C1186" i="3"/>
  <c r="A1186" i="3" s="1"/>
  <c r="E2434" i="25" l="1"/>
  <c r="B2436" i="25"/>
  <c r="C2435" i="25"/>
  <c r="A2435" i="25" s="1"/>
  <c r="D2435" i="25"/>
  <c r="E1186" i="3"/>
  <c r="D1187" i="3"/>
  <c r="B1188" i="3"/>
  <c r="C1187" i="3"/>
  <c r="A1187" i="3" s="1"/>
  <c r="E2435" i="25" l="1"/>
  <c r="B2437" i="25"/>
  <c r="D2436" i="25"/>
  <c r="C2436" i="25"/>
  <c r="A2436" i="25" s="1"/>
  <c r="E1187" i="3"/>
  <c r="D1188" i="3"/>
  <c r="B1189" i="3"/>
  <c r="C1188" i="3"/>
  <c r="A1188" i="3" s="1"/>
  <c r="E2436" i="25" l="1"/>
  <c r="B2438" i="25"/>
  <c r="D2437" i="25"/>
  <c r="C2437" i="25"/>
  <c r="A2437" i="25" s="1"/>
  <c r="E1188" i="3"/>
  <c r="D1189" i="3"/>
  <c r="B1190" i="3"/>
  <c r="C1189" i="3"/>
  <c r="A1189" i="3" s="1"/>
  <c r="E2437" i="25" l="1"/>
  <c r="B2439" i="25"/>
  <c r="D2438" i="25"/>
  <c r="C2438" i="25"/>
  <c r="A2438" i="25" s="1"/>
  <c r="E1189" i="3"/>
  <c r="D1190" i="3"/>
  <c r="B1191" i="3"/>
  <c r="C1190" i="3"/>
  <c r="A1190" i="3" s="1"/>
  <c r="E2438" i="25" l="1"/>
  <c r="B2440" i="25"/>
  <c r="C2439" i="25"/>
  <c r="A2439" i="25" s="1"/>
  <c r="D2439" i="25"/>
  <c r="E1190" i="3"/>
  <c r="D1191" i="3"/>
  <c r="B1192" i="3"/>
  <c r="C1191" i="3"/>
  <c r="A1191" i="3" s="1"/>
  <c r="E2439" i="25" l="1"/>
  <c r="B2441" i="25"/>
  <c r="D2440" i="25"/>
  <c r="C2440" i="25"/>
  <c r="A2440" i="25" s="1"/>
  <c r="E1191" i="3"/>
  <c r="D1192" i="3"/>
  <c r="B1193" i="3"/>
  <c r="C1192" i="3"/>
  <c r="A1192" i="3" s="1"/>
  <c r="E2440" i="25" l="1"/>
  <c r="B2442" i="25"/>
  <c r="D2441" i="25"/>
  <c r="C2441" i="25"/>
  <c r="A2441" i="25" s="1"/>
  <c r="E1192" i="3"/>
  <c r="D1193" i="3"/>
  <c r="B1194" i="3"/>
  <c r="C1193" i="3"/>
  <c r="A1193" i="3" s="1"/>
  <c r="E2441" i="25" l="1"/>
  <c r="B2443" i="25"/>
  <c r="D2442" i="25"/>
  <c r="C2442" i="25"/>
  <c r="A2442" i="25" s="1"/>
  <c r="E2442" i="25" s="1"/>
  <c r="E1193" i="3"/>
  <c r="D1194" i="3"/>
  <c r="B1195" i="3"/>
  <c r="C1194" i="3"/>
  <c r="A1194" i="3" s="1"/>
  <c r="B2444" i="25" l="1"/>
  <c r="C2443" i="25"/>
  <c r="A2443" i="25" s="1"/>
  <c r="E2443" i="25" s="1"/>
  <c r="D2443" i="25"/>
  <c r="E1194" i="3"/>
  <c r="D1195" i="3"/>
  <c r="B1196" i="3"/>
  <c r="C1195" i="3"/>
  <c r="A1195" i="3" s="1"/>
  <c r="B2445" i="25" l="1"/>
  <c r="D2444" i="25"/>
  <c r="C2444" i="25"/>
  <c r="A2444" i="25" s="1"/>
  <c r="E1195" i="3"/>
  <c r="D1196" i="3"/>
  <c r="B1197" i="3"/>
  <c r="C1196" i="3"/>
  <c r="A1196" i="3" s="1"/>
  <c r="E2444" i="25" l="1"/>
  <c r="B2446" i="25"/>
  <c r="D2445" i="25"/>
  <c r="C2445" i="25"/>
  <c r="A2445" i="25" s="1"/>
  <c r="E2445" i="25" s="1"/>
  <c r="E1196" i="3"/>
  <c r="D1197" i="3"/>
  <c r="B1198" i="3"/>
  <c r="C1197" i="3"/>
  <c r="A1197" i="3" s="1"/>
  <c r="B2447" i="25" l="1"/>
  <c r="D2446" i="25"/>
  <c r="C2446" i="25"/>
  <c r="A2446" i="25" s="1"/>
  <c r="E1197" i="3"/>
  <c r="D1198" i="3"/>
  <c r="B1199" i="3"/>
  <c r="C1198" i="3"/>
  <c r="A1198" i="3" s="1"/>
  <c r="E2446" i="25" l="1"/>
  <c r="B2448" i="25"/>
  <c r="C2447" i="25"/>
  <c r="A2447" i="25" s="1"/>
  <c r="D2447" i="25"/>
  <c r="E1198" i="3"/>
  <c r="D1199" i="3"/>
  <c r="B1200" i="3"/>
  <c r="C1199" i="3"/>
  <c r="A1199" i="3" s="1"/>
  <c r="E2447" i="25" l="1"/>
  <c r="B2449" i="25"/>
  <c r="D2448" i="25"/>
  <c r="C2448" i="25"/>
  <c r="A2448" i="25" s="1"/>
  <c r="E1199" i="3"/>
  <c r="D1200" i="3"/>
  <c r="B1201" i="3"/>
  <c r="C1200" i="3"/>
  <c r="A1200" i="3" s="1"/>
  <c r="E2448" i="25" l="1"/>
  <c r="B2450" i="25"/>
  <c r="D2449" i="25"/>
  <c r="C2449" i="25"/>
  <c r="A2449" i="25" s="1"/>
  <c r="E1200" i="3"/>
  <c r="D1201" i="3"/>
  <c r="B1202" i="3"/>
  <c r="C1201" i="3"/>
  <c r="A1201" i="3" s="1"/>
  <c r="E2449" i="25" l="1"/>
  <c r="B2451" i="25"/>
  <c r="D2450" i="25"/>
  <c r="C2450" i="25"/>
  <c r="A2450" i="25" s="1"/>
  <c r="E1201" i="3"/>
  <c r="D1202" i="3"/>
  <c r="B1203" i="3"/>
  <c r="C1202" i="3"/>
  <c r="A1202" i="3" s="1"/>
  <c r="E2450" i="25" l="1"/>
  <c r="B2452" i="25"/>
  <c r="C2451" i="25"/>
  <c r="A2451" i="25" s="1"/>
  <c r="D2451" i="25"/>
  <c r="E1202" i="3"/>
  <c r="D1203" i="3"/>
  <c r="B1204" i="3"/>
  <c r="C1203" i="3"/>
  <c r="A1203" i="3" s="1"/>
  <c r="E2451" i="25" l="1"/>
  <c r="B2453" i="25"/>
  <c r="D2452" i="25"/>
  <c r="C2452" i="25"/>
  <c r="A2452" i="25" s="1"/>
  <c r="E2452" i="25" s="1"/>
  <c r="E1203" i="3"/>
  <c r="D1204" i="3"/>
  <c r="B1205" i="3"/>
  <c r="C1204" i="3"/>
  <c r="A1204" i="3" s="1"/>
  <c r="B2454" i="25" l="1"/>
  <c r="D2453" i="25"/>
  <c r="C2453" i="25"/>
  <c r="A2453" i="25" s="1"/>
  <c r="E1204" i="3"/>
  <c r="D1205" i="3"/>
  <c r="B1206" i="3"/>
  <c r="C1205" i="3"/>
  <c r="A1205" i="3" s="1"/>
  <c r="E2453" i="25" l="1"/>
  <c r="B2455" i="25"/>
  <c r="D2454" i="25"/>
  <c r="C2454" i="25"/>
  <c r="A2454" i="25" s="1"/>
  <c r="E1205" i="3"/>
  <c r="D1206" i="3"/>
  <c r="B1207" i="3"/>
  <c r="C1206" i="3"/>
  <c r="A1206" i="3" s="1"/>
  <c r="E2454" i="25" l="1"/>
  <c r="B2456" i="25"/>
  <c r="C2455" i="25"/>
  <c r="A2455" i="25" s="1"/>
  <c r="E2455" i="25" s="1"/>
  <c r="D2455" i="25"/>
  <c r="E1206" i="3"/>
  <c r="D1207" i="3"/>
  <c r="B1208" i="3"/>
  <c r="C1207" i="3"/>
  <c r="A1207" i="3" s="1"/>
  <c r="B2457" i="25" l="1"/>
  <c r="D2456" i="25"/>
  <c r="C2456" i="25"/>
  <c r="A2456" i="25" s="1"/>
  <c r="E2456" i="25" s="1"/>
  <c r="E1207" i="3"/>
  <c r="D1208" i="3"/>
  <c r="B1209" i="3"/>
  <c r="C1208" i="3"/>
  <c r="A1208" i="3" s="1"/>
  <c r="B2458" i="25" l="1"/>
  <c r="D2457" i="25"/>
  <c r="C2457" i="25"/>
  <c r="A2457" i="25" s="1"/>
  <c r="E2457" i="25" s="1"/>
  <c r="E1208" i="3"/>
  <c r="D1209" i="3"/>
  <c r="B1210" i="3"/>
  <c r="C1209" i="3"/>
  <c r="A1209" i="3" s="1"/>
  <c r="B2459" i="25" l="1"/>
  <c r="D2458" i="25"/>
  <c r="C2458" i="25"/>
  <c r="A2458" i="25" s="1"/>
  <c r="E1209" i="3"/>
  <c r="D1210" i="3"/>
  <c r="B1211" i="3"/>
  <c r="C1210" i="3"/>
  <c r="A1210" i="3" s="1"/>
  <c r="E2458" i="25" l="1"/>
  <c r="B2460" i="25"/>
  <c r="C2459" i="25"/>
  <c r="A2459" i="25" s="1"/>
  <c r="D2459" i="25"/>
  <c r="E1210" i="3"/>
  <c r="D1211" i="3"/>
  <c r="B1212" i="3"/>
  <c r="C1211" i="3"/>
  <c r="A1211" i="3" s="1"/>
  <c r="E2459" i="25" l="1"/>
  <c r="B2461" i="25"/>
  <c r="D2460" i="25"/>
  <c r="C2460" i="25"/>
  <c r="A2460" i="25" s="1"/>
  <c r="E1211" i="3"/>
  <c r="D1212" i="3"/>
  <c r="B1213" i="3"/>
  <c r="C1212" i="3"/>
  <c r="A1212" i="3" s="1"/>
  <c r="E2460" i="25" l="1"/>
  <c r="B2462" i="25"/>
  <c r="D2461" i="25"/>
  <c r="C2461" i="25"/>
  <c r="A2461" i="25" s="1"/>
  <c r="E2461" i="25" s="1"/>
  <c r="E1212" i="3"/>
  <c r="D1213" i="3"/>
  <c r="B1214" i="3"/>
  <c r="C1213" i="3"/>
  <c r="A1213" i="3" s="1"/>
  <c r="B2463" i="25" l="1"/>
  <c r="D2462" i="25"/>
  <c r="C2462" i="25"/>
  <c r="A2462" i="25" s="1"/>
  <c r="E1213" i="3"/>
  <c r="D1214" i="3"/>
  <c r="B1215" i="3"/>
  <c r="C1214" i="3"/>
  <c r="A1214" i="3" s="1"/>
  <c r="E2462" i="25" l="1"/>
  <c r="B2464" i="25"/>
  <c r="C2463" i="25"/>
  <c r="A2463" i="25" s="1"/>
  <c r="D2463" i="25"/>
  <c r="E1214" i="3"/>
  <c r="D1215" i="3"/>
  <c r="B1216" i="3"/>
  <c r="C1215" i="3"/>
  <c r="A1215" i="3" s="1"/>
  <c r="E2463" i="25" l="1"/>
  <c r="B2465" i="25"/>
  <c r="D2464" i="25"/>
  <c r="C2464" i="25"/>
  <c r="A2464" i="25" s="1"/>
  <c r="E1215" i="3"/>
  <c r="D1216" i="3"/>
  <c r="B1217" i="3"/>
  <c r="C1216" i="3"/>
  <c r="A1216" i="3" s="1"/>
  <c r="E2464" i="25" l="1"/>
  <c r="B2466" i="25"/>
  <c r="D2465" i="25"/>
  <c r="C2465" i="25"/>
  <c r="A2465" i="25" s="1"/>
  <c r="E1216" i="3"/>
  <c r="D1217" i="3"/>
  <c r="B1218" i="3"/>
  <c r="C1217" i="3"/>
  <c r="A1217" i="3" s="1"/>
  <c r="E2465" i="25" l="1"/>
  <c r="B2467" i="25"/>
  <c r="D2466" i="25"/>
  <c r="C2466" i="25"/>
  <c r="A2466" i="25" s="1"/>
  <c r="E2466" i="25" s="1"/>
  <c r="E1217" i="3"/>
  <c r="D1218" i="3"/>
  <c r="B1219" i="3"/>
  <c r="C1218" i="3"/>
  <c r="A1218" i="3" s="1"/>
  <c r="B2468" i="25" l="1"/>
  <c r="C2467" i="25"/>
  <c r="A2467" i="25" s="1"/>
  <c r="D2467" i="25"/>
  <c r="E1218" i="3"/>
  <c r="D1219" i="3"/>
  <c r="B1220" i="3"/>
  <c r="C1219" i="3"/>
  <c r="A1219" i="3" s="1"/>
  <c r="E2467" i="25" l="1"/>
  <c r="B2469" i="25"/>
  <c r="D2468" i="25"/>
  <c r="C2468" i="25"/>
  <c r="A2468" i="25" s="1"/>
  <c r="E2468" i="25" s="1"/>
  <c r="E1219" i="3"/>
  <c r="D1220" i="3"/>
  <c r="B1221" i="3"/>
  <c r="C1220" i="3"/>
  <c r="A1220" i="3" s="1"/>
  <c r="B2470" i="25" l="1"/>
  <c r="D2469" i="25"/>
  <c r="C2469" i="25"/>
  <c r="A2469" i="25" s="1"/>
  <c r="E1220" i="3"/>
  <c r="D1221" i="3"/>
  <c r="B1222" i="3"/>
  <c r="C1221" i="3"/>
  <c r="A1221" i="3" s="1"/>
  <c r="E2469" i="25" l="1"/>
  <c r="B2471" i="25"/>
  <c r="D2470" i="25"/>
  <c r="C2470" i="25"/>
  <c r="A2470" i="25" s="1"/>
  <c r="E1221" i="3"/>
  <c r="D1222" i="3"/>
  <c r="B1223" i="3"/>
  <c r="C1222" i="3"/>
  <c r="A1222" i="3" s="1"/>
  <c r="E2470" i="25" l="1"/>
  <c r="B2472" i="25"/>
  <c r="C2471" i="25"/>
  <c r="A2471" i="25" s="1"/>
  <c r="D2471" i="25"/>
  <c r="E1222" i="3"/>
  <c r="D1223" i="3"/>
  <c r="B1224" i="3"/>
  <c r="C1223" i="3"/>
  <c r="A1223" i="3" s="1"/>
  <c r="E2471" i="25" l="1"/>
  <c r="B2473" i="25"/>
  <c r="D2472" i="25"/>
  <c r="C2472" i="25"/>
  <c r="A2472" i="25" s="1"/>
  <c r="E1223" i="3"/>
  <c r="D1224" i="3"/>
  <c r="B1225" i="3"/>
  <c r="C1224" i="3"/>
  <c r="A1224" i="3" s="1"/>
  <c r="E2472" i="25" l="1"/>
  <c r="B2474" i="25"/>
  <c r="D2473" i="25"/>
  <c r="C2473" i="25"/>
  <c r="A2473" i="25" s="1"/>
  <c r="E1224" i="3"/>
  <c r="D1225" i="3"/>
  <c r="B1226" i="3"/>
  <c r="C1225" i="3"/>
  <c r="A1225" i="3" s="1"/>
  <c r="E2473" i="25" l="1"/>
  <c r="B2475" i="25"/>
  <c r="D2474" i="25"/>
  <c r="C2474" i="25"/>
  <c r="A2474" i="25" s="1"/>
  <c r="B1227" i="3"/>
  <c r="E1225" i="3"/>
  <c r="D1226" i="3"/>
  <c r="C1226" i="3"/>
  <c r="A1226" i="3" s="1"/>
  <c r="E2474" i="25" l="1"/>
  <c r="B2476" i="25"/>
  <c r="C2475" i="25"/>
  <c r="A2475" i="25" s="1"/>
  <c r="D2475" i="25"/>
  <c r="E1226" i="3"/>
  <c r="C1227" i="3"/>
  <c r="D1227" i="3"/>
  <c r="G1225" i="3" s="1"/>
  <c r="E2475" i="25" l="1"/>
  <c r="B2477" i="25"/>
  <c r="D2476" i="25"/>
  <c r="C2476" i="25"/>
  <c r="A2476" i="25" s="1"/>
  <c r="A1227" i="3"/>
  <c r="E1227" i="3" s="1"/>
  <c r="H1226" i="3"/>
  <c r="G1226" i="3"/>
  <c r="G927" i="3"/>
  <c r="H926" i="3"/>
  <c r="G929" i="3"/>
  <c r="H929" i="3"/>
  <c r="G926" i="3"/>
  <c r="H928" i="3"/>
  <c r="G928" i="3"/>
  <c r="H925" i="3"/>
  <c r="G925" i="3"/>
  <c r="H927" i="3"/>
  <c r="H932" i="3"/>
  <c r="G930" i="3"/>
  <c r="H930" i="3"/>
  <c r="G931" i="3"/>
  <c r="H931" i="3"/>
  <c r="G932" i="3"/>
  <c r="H934" i="3"/>
  <c r="G933" i="3"/>
  <c r="H933" i="3"/>
  <c r="G934" i="3"/>
  <c r="H935" i="3"/>
  <c r="G935" i="3"/>
  <c r="G936" i="3"/>
  <c r="G937" i="3"/>
  <c r="H936" i="3"/>
  <c r="G938" i="3"/>
  <c r="H937" i="3"/>
  <c r="H940" i="3"/>
  <c r="H939" i="3"/>
  <c r="H938" i="3"/>
  <c r="G939" i="3"/>
  <c r="G940" i="3"/>
  <c r="H941" i="3"/>
  <c r="G941" i="3"/>
  <c r="G942" i="3"/>
  <c r="H942" i="3"/>
  <c r="H943" i="3"/>
  <c r="G943" i="3"/>
  <c r="G944" i="3"/>
  <c r="G945" i="3"/>
  <c r="H944" i="3"/>
  <c r="H945" i="3"/>
  <c r="H947" i="3"/>
  <c r="G948" i="3"/>
  <c r="G949" i="3"/>
  <c r="H946" i="3"/>
  <c r="G947" i="3"/>
  <c r="G946" i="3"/>
  <c r="H949" i="3"/>
  <c r="H948" i="3"/>
  <c r="G950" i="3"/>
  <c r="H951" i="3"/>
  <c r="H950" i="3"/>
  <c r="G951" i="3"/>
  <c r="G953" i="3"/>
  <c r="H952" i="3"/>
  <c r="H953" i="3"/>
  <c r="G952" i="3"/>
  <c r="H954" i="3"/>
  <c r="G954" i="3"/>
  <c r="G957" i="3"/>
  <c r="G956" i="3"/>
  <c r="H956" i="3"/>
  <c r="H957" i="3"/>
  <c r="G955" i="3"/>
  <c r="H955" i="3"/>
  <c r="G958" i="3"/>
  <c r="H959" i="3"/>
  <c r="G959" i="3"/>
  <c r="H958" i="3"/>
  <c r="H962" i="3"/>
  <c r="G960" i="3"/>
  <c r="G961" i="3"/>
  <c r="G962" i="3"/>
  <c r="G963" i="3"/>
  <c r="H961" i="3"/>
  <c r="H960" i="3"/>
  <c r="H963" i="3"/>
  <c r="H964" i="3"/>
  <c r="G964" i="3"/>
  <c r="H966" i="3"/>
  <c r="G965" i="3"/>
  <c r="H965" i="3"/>
  <c r="H969" i="3"/>
  <c r="G966" i="3"/>
  <c r="G967" i="3"/>
  <c r="H967" i="3"/>
  <c r="H968" i="3"/>
  <c r="G968" i="3"/>
  <c r="H971" i="3"/>
  <c r="G969" i="3"/>
  <c r="H970" i="3"/>
  <c r="G970" i="3"/>
  <c r="H972" i="3"/>
  <c r="G971" i="3"/>
  <c r="G972" i="3"/>
  <c r="H973" i="3"/>
  <c r="H974" i="3"/>
  <c r="G974" i="3"/>
  <c r="G973" i="3"/>
  <c r="H977" i="3"/>
  <c r="H975" i="3"/>
  <c r="G975" i="3"/>
  <c r="H976" i="3"/>
  <c r="H979" i="3"/>
  <c r="G977" i="3"/>
  <c r="G979" i="3"/>
  <c r="G978" i="3"/>
  <c r="H978" i="3"/>
  <c r="G976" i="3"/>
  <c r="H980" i="3"/>
  <c r="G980" i="3"/>
  <c r="G982" i="3"/>
  <c r="G981" i="3"/>
  <c r="H981" i="3"/>
  <c r="H983" i="3"/>
  <c r="H982" i="3"/>
  <c r="G984" i="3"/>
  <c r="G983" i="3"/>
  <c r="G985" i="3"/>
  <c r="H984" i="3"/>
  <c r="H985" i="3"/>
  <c r="H986" i="3"/>
  <c r="G988" i="3"/>
  <c r="G986" i="3"/>
  <c r="H987" i="3"/>
  <c r="G987" i="3"/>
  <c r="H989" i="3"/>
  <c r="H988" i="3"/>
  <c r="G990" i="3"/>
  <c r="G989" i="3"/>
  <c r="H990" i="3"/>
  <c r="G992" i="3"/>
  <c r="G991" i="3"/>
  <c r="H991" i="3"/>
  <c r="H992" i="3"/>
  <c r="H994" i="3"/>
  <c r="H993" i="3"/>
  <c r="G993" i="3"/>
  <c r="H995" i="3"/>
  <c r="G994" i="3"/>
  <c r="G995" i="3"/>
  <c r="H996" i="3"/>
  <c r="H997" i="3"/>
  <c r="G996" i="3"/>
  <c r="H998" i="3"/>
  <c r="G997" i="3"/>
  <c r="H999" i="3"/>
  <c r="G998" i="3"/>
  <c r="G1001" i="3"/>
  <c r="G1000" i="3"/>
  <c r="H1000" i="3"/>
  <c r="G999" i="3"/>
  <c r="H1001" i="3"/>
  <c r="H1002" i="3"/>
  <c r="H1004" i="3"/>
  <c r="G1002" i="3"/>
  <c r="G1003" i="3"/>
  <c r="H1003" i="3"/>
  <c r="G1004" i="3"/>
  <c r="H1006" i="3"/>
  <c r="G1006" i="3"/>
  <c r="G1005" i="3"/>
  <c r="H1005" i="3"/>
  <c r="H1007" i="3"/>
  <c r="G1008" i="3"/>
  <c r="H1009" i="3"/>
  <c r="H1008" i="3"/>
  <c r="G1007" i="3"/>
  <c r="G1009" i="3"/>
  <c r="H1011" i="3"/>
  <c r="H1010" i="3"/>
  <c r="G1010" i="3"/>
  <c r="G1011" i="3"/>
  <c r="G1015" i="3"/>
  <c r="G1012" i="3"/>
  <c r="H1012" i="3"/>
  <c r="H1014" i="3"/>
  <c r="G1014" i="3"/>
  <c r="H1013" i="3"/>
  <c r="G1013" i="3"/>
  <c r="H1017" i="3"/>
  <c r="H1015" i="3"/>
  <c r="H1016" i="3"/>
  <c r="G1016" i="3"/>
  <c r="H1019" i="3"/>
  <c r="H1018" i="3"/>
  <c r="G1017" i="3"/>
  <c r="G1018" i="3"/>
  <c r="G1019" i="3"/>
  <c r="G1021" i="3"/>
  <c r="H1020" i="3"/>
  <c r="G1020" i="3"/>
  <c r="H1021" i="3"/>
  <c r="G1022" i="3"/>
  <c r="H1022" i="3"/>
  <c r="H1024" i="3"/>
  <c r="G1023" i="3"/>
  <c r="H1023" i="3"/>
  <c r="H1025" i="3"/>
  <c r="G1024" i="3"/>
  <c r="G1025" i="3"/>
  <c r="H1030" i="3"/>
  <c r="G1027" i="3"/>
  <c r="H1028" i="3"/>
  <c r="G1029" i="3"/>
  <c r="G1026" i="3"/>
  <c r="H1027" i="3"/>
  <c r="H1026" i="3"/>
  <c r="H1032" i="3"/>
  <c r="G1028" i="3"/>
  <c r="G1030" i="3"/>
  <c r="H1029" i="3"/>
  <c r="G1031" i="3"/>
  <c r="H1031" i="3"/>
  <c r="G1032" i="3"/>
  <c r="G1034" i="3"/>
  <c r="G1033" i="3"/>
  <c r="H1033" i="3"/>
  <c r="H1034" i="3"/>
  <c r="G1035" i="3"/>
  <c r="H1035" i="3"/>
  <c r="G1038" i="3"/>
  <c r="G1036" i="3"/>
  <c r="H1036" i="3"/>
  <c r="H1038" i="3"/>
  <c r="H1037" i="3"/>
  <c r="G1037" i="3"/>
  <c r="G1040" i="3"/>
  <c r="H1039" i="3"/>
  <c r="H1042" i="3"/>
  <c r="H1040" i="3"/>
  <c r="G1039" i="3"/>
  <c r="G1042" i="3"/>
  <c r="G1041" i="3"/>
  <c r="H1041" i="3"/>
  <c r="G1045" i="3"/>
  <c r="H1044" i="3"/>
  <c r="G1043" i="3"/>
  <c r="H1043" i="3"/>
  <c r="G1046" i="3"/>
  <c r="G1047" i="3"/>
  <c r="H1045" i="3"/>
  <c r="G1044" i="3"/>
  <c r="H1046" i="3"/>
  <c r="H1047" i="3"/>
  <c r="H1051" i="3"/>
  <c r="G1049" i="3"/>
  <c r="H1048" i="3"/>
  <c r="H1049" i="3"/>
  <c r="G1051" i="3"/>
  <c r="G1050" i="3"/>
  <c r="G1048" i="3"/>
  <c r="H1050" i="3"/>
  <c r="H1053" i="3"/>
  <c r="G1052" i="3"/>
  <c r="G1054" i="3"/>
  <c r="H1052" i="3"/>
  <c r="G1053" i="3"/>
  <c r="H1057" i="3"/>
  <c r="H1054" i="3"/>
  <c r="H1055" i="3"/>
  <c r="H1056" i="3"/>
  <c r="G1056" i="3"/>
  <c r="G1055" i="3"/>
  <c r="G1059" i="3"/>
  <c r="G1057" i="3"/>
  <c r="G1058" i="3"/>
  <c r="H1058" i="3"/>
  <c r="H1060" i="3"/>
  <c r="H1059" i="3"/>
  <c r="G1061" i="3"/>
  <c r="G1060" i="3"/>
  <c r="H1061" i="3"/>
  <c r="H1063" i="3"/>
  <c r="H1062" i="3"/>
  <c r="G1062" i="3"/>
  <c r="G1065" i="3"/>
  <c r="G1064" i="3"/>
  <c r="H1064" i="3"/>
  <c r="G1063" i="3"/>
  <c r="H1065" i="3"/>
  <c r="H1066" i="3"/>
  <c r="G1066" i="3"/>
  <c r="G1068" i="3"/>
  <c r="G1067" i="3"/>
  <c r="H1070" i="3"/>
  <c r="H1067" i="3"/>
  <c r="H1068" i="3"/>
  <c r="H1071" i="3"/>
  <c r="G1069" i="3"/>
  <c r="H1069" i="3"/>
  <c r="G1073" i="3"/>
  <c r="G1070" i="3"/>
  <c r="G1071" i="3"/>
  <c r="G1072" i="3"/>
  <c r="H1072" i="3"/>
  <c r="H1074" i="3"/>
  <c r="H1073" i="3"/>
  <c r="G1074" i="3"/>
  <c r="H1075" i="3"/>
  <c r="G1075" i="3"/>
  <c r="H1076" i="3"/>
  <c r="H1077" i="3"/>
  <c r="G1076" i="3"/>
  <c r="G1077" i="3"/>
  <c r="H1078" i="3"/>
  <c r="G1078" i="3"/>
  <c r="H1081" i="3"/>
  <c r="G1079" i="3"/>
  <c r="G1080" i="3"/>
  <c r="G1081" i="3"/>
  <c r="H1080" i="3"/>
  <c r="H1079" i="3"/>
  <c r="G1086" i="3"/>
  <c r="G1084" i="3"/>
  <c r="H1083" i="3"/>
  <c r="H1082" i="3"/>
  <c r="G1083" i="3"/>
  <c r="G1082" i="3"/>
  <c r="G1087" i="3"/>
  <c r="H1084" i="3"/>
  <c r="H1085" i="3"/>
  <c r="H1087" i="3"/>
  <c r="G1085" i="3"/>
  <c r="H1086" i="3"/>
  <c r="G1088" i="3"/>
  <c r="G1089" i="3"/>
  <c r="H1088" i="3"/>
  <c r="G1091" i="3"/>
  <c r="H1089" i="3"/>
  <c r="G1090" i="3"/>
  <c r="H1091" i="3"/>
  <c r="H1090" i="3"/>
  <c r="G1092" i="3"/>
  <c r="H1092" i="3"/>
  <c r="H1093" i="3"/>
  <c r="H1094" i="3"/>
  <c r="H1095" i="3"/>
  <c r="G1093" i="3"/>
  <c r="G1094" i="3"/>
  <c r="G1095" i="3"/>
  <c r="G1096" i="3"/>
  <c r="H1096" i="3"/>
  <c r="G1097" i="3"/>
  <c r="G1098" i="3"/>
  <c r="H1097" i="3"/>
  <c r="G1099" i="3"/>
  <c r="H1098" i="3"/>
  <c r="G1101" i="3"/>
  <c r="G1100" i="3"/>
  <c r="H1099" i="3"/>
  <c r="H1100" i="3"/>
  <c r="H1101" i="3"/>
  <c r="G1102" i="3"/>
  <c r="G1103" i="3"/>
  <c r="H1102" i="3"/>
  <c r="H1104" i="3"/>
  <c r="G1105" i="3"/>
  <c r="H1103" i="3"/>
  <c r="G1104" i="3"/>
  <c r="H1106" i="3"/>
  <c r="H1107" i="3"/>
  <c r="H1105" i="3"/>
  <c r="G1107" i="3"/>
  <c r="G1108" i="3"/>
  <c r="G1106" i="3"/>
  <c r="H1108" i="3"/>
  <c r="H1110" i="3"/>
  <c r="G1109" i="3"/>
  <c r="H1109" i="3"/>
  <c r="H1111" i="3"/>
  <c r="H1112" i="3"/>
  <c r="G1111" i="3"/>
  <c r="G1110" i="3"/>
  <c r="G1112" i="3"/>
  <c r="H1114" i="3"/>
  <c r="H1113" i="3"/>
  <c r="G1114" i="3"/>
  <c r="G1113" i="3"/>
  <c r="G1115" i="3"/>
  <c r="H1115" i="3"/>
  <c r="G1118" i="3"/>
  <c r="H1116" i="3"/>
  <c r="G1116" i="3"/>
  <c r="H1118" i="3"/>
  <c r="H1117" i="3"/>
  <c r="G1117" i="3"/>
  <c r="H1119" i="3"/>
  <c r="G1119" i="3"/>
  <c r="H1121" i="3"/>
  <c r="H1120" i="3"/>
  <c r="G1120" i="3"/>
  <c r="G1121" i="3"/>
  <c r="G1123" i="3"/>
  <c r="G1122" i="3"/>
  <c r="H1122" i="3"/>
  <c r="H1123" i="3"/>
  <c r="G1124" i="3"/>
  <c r="H1124" i="3"/>
  <c r="G1125" i="3"/>
  <c r="H1126" i="3"/>
  <c r="G1126" i="3"/>
  <c r="H1125" i="3"/>
  <c r="H1128" i="3"/>
  <c r="G1127" i="3"/>
  <c r="G1130" i="3"/>
  <c r="H1127" i="3"/>
  <c r="G1129" i="3"/>
  <c r="H1129" i="3"/>
  <c r="H1130" i="3"/>
  <c r="G1128" i="3"/>
  <c r="H1131" i="3"/>
  <c r="H1132" i="3"/>
  <c r="G1131" i="3"/>
  <c r="G1132" i="3"/>
  <c r="H1133" i="3"/>
  <c r="G1134" i="3"/>
  <c r="H1135" i="3"/>
  <c r="G1133" i="3"/>
  <c r="G1136" i="3"/>
  <c r="G1135" i="3"/>
  <c r="H1134" i="3"/>
  <c r="H1136" i="3"/>
  <c r="G1137" i="3"/>
  <c r="H1137" i="3"/>
  <c r="H1139" i="3"/>
  <c r="H1138" i="3"/>
  <c r="G1139" i="3"/>
  <c r="G1141" i="3"/>
  <c r="H1140" i="3"/>
  <c r="G1140" i="3"/>
  <c r="G1138" i="3"/>
  <c r="H1141" i="3"/>
  <c r="H1143" i="3"/>
  <c r="H1142" i="3"/>
  <c r="G1142" i="3"/>
  <c r="G1146" i="3"/>
  <c r="H1144" i="3"/>
  <c r="G1143" i="3"/>
  <c r="G1144" i="3"/>
  <c r="H1145" i="3"/>
  <c r="G1145" i="3"/>
  <c r="H1146" i="3"/>
  <c r="H1149" i="3"/>
  <c r="H1147" i="3"/>
  <c r="G1147" i="3"/>
  <c r="H1148" i="3"/>
  <c r="G1148" i="3"/>
  <c r="G1149" i="3"/>
  <c r="H1151" i="3"/>
  <c r="G1150" i="3"/>
  <c r="H1150" i="3"/>
  <c r="G1151" i="3"/>
  <c r="G1154" i="3"/>
  <c r="H1152" i="3"/>
  <c r="G1152" i="3"/>
  <c r="G1153" i="3"/>
  <c r="H1153" i="3"/>
  <c r="H1154" i="3"/>
  <c r="H1157" i="3"/>
  <c r="H1155" i="3"/>
  <c r="G1155" i="3"/>
  <c r="G1156" i="3"/>
  <c r="H1156" i="3"/>
  <c r="H1158" i="3"/>
  <c r="G1157" i="3"/>
  <c r="G1158" i="3"/>
  <c r="G1159" i="3"/>
  <c r="H1160" i="3"/>
  <c r="H1159" i="3"/>
  <c r="G1160" i="3"/>
  <c r="H1161" i="3"/>
  <c r="G1162" i="3"/>
  <c r="H1162" i="3"/>
  <c r="G1161" i="3"/>
  <c r="H1164" i="3"/>
  <c r="H1163" i="3"/>
  <c r="G1163" i="3"/>
  <c r="G1165" i="3"/>
  <c r="H1165" i="3"/>
  <c r="G1166" i="3"/>
  <c r="G1164" i="3"/>
  <c r="H1166" i="3"/>
  <c r="H1167" i="3"/>
  <c r="G1168" i="3"/>
  <c r="G1167" i="3"/>
  <c r="H1170" i="3"/>
  <c r="G1169" i="3"/>
  <c r="H1168" i="3"/>
  <c r="G1170" i="3"/>
  <c r="G1171" i="3"/>
  <c r="H1169" i="3"/>
  <c r="H1171" i="3"/>
  <c r="H1172" i="3"/>
  <c r="G1175" i="3"/>
  <c r="H1173" i="3"/>
  <c r="G1173" i="3"/>
  <c r="G1174" i="3"/>
  <c r="G1172" i="3"/>
  <c r="H1174" i="3"/>
  <c r="G1178" i="3"/>
  <c r="H1175" i="3"/>
  <c r="G1176" i="3"/>
  <c r="H1176" i="3"/>
  <c r="H1177" i="3"/>
  <c r="G1179" i="3"/>
  <c r="G1177" i="3"/>
  <c r="H1178" i="3"/>
  <c r="H1179" i="3"/>
  <c r="G1180" i="3"/>
  <c r="G1181" i="3"/>
  <c r="H1180" i="3"/>
  <c r="H1182" i="3"/>
  <c r="G1183" i="3"/>
  <c r="G1182" i="3"/>
  <c r="H1183" i="3"/>
  <c r="H1181" i="3"/>
  <c r="H1185" i="3"/>
  <c r="H1184" i="3"/>
  <c r="G1186" i="3"/>
  <c r="G1185" i="3"/>
  <c r="G1184" i="3"/>
  <c r="H1186" i="3"/>
  <c r="H1188" i="3"/>
  <c r="G1187" i="3"/>
  <c r="H1187" i="3"/>
  <c r="G1188" i="3"/>
  <c r="H1189" i="3"/>
  <c r="G1189" i="3"/>
  <c r="G1190" i="3"/>
  <c r="G1192" i="3"/>
  <c r="H1190" i="3"/>
  <c r="G1191" i="3"/>
  <c r="H1191" i="3"/>
  <c r="H1194" i="3"/>
  <c r="H1192" i="3"/>
  <c r="G1194" i="3"/>
  <c r="H1193" i="3"/>
  <c r="G1193" i="3"/>
  <c r="G1195" i="3"/>
  <c r="G1196" i="3"/>
  <c r="H1195" i="3"/>
  <c r="H1196" i="3"/>
  <c r="G1198" i="3"/>
  <c r="G1197" i="3"/>
  <c r="H1197" i="3"/>
  <c r="H1198" i="3"/>
  <c r="H1200" i="3"/>
  <c r="G1199" i="3"/>
  <c r="H1199" i="3"/>
  <c r="H1201" i="3"/>
  <c r="G1200" i="3"/>
  <c r="G1201" i="3"/>
  <c r="H1202" i="3"/>
  <c r="G1203" i="3"/>
  <c r="H1203" i="3"/>
  <c r="H1205" i="3"/>
  <c r="G1202" i="3"/>
  <c r="H1204" i="3"/>
  <c r="G1206" i="3"/>
  <c r="G1204" i="3"/>
  <c r="G1205" i="3"/>
  <c r="G1207" i="3"/>
  <c r="H1207" i="3"/>
  <c r="H1206" i="3"/>
  <c r="G1208" i="3"/>
  <c r="G1209" i="3"/>
  <c r="H1208" i="3"/>
  <c r="H1209" i="3"/>
  <c r="G1211" i="3"/>
  <c r="H1211" i="3"/>
  <c r="H1210" i="3"/>
  <c r="G1210" i="3"/>
  <c r="H1214" i="3"/>
  <c r="G1212" i="3"/>
  <c r="G1213" i="3"/>
  <c r="H1213" i="3"/>
  <c r="H1212" i="3"/>
  <c r="G1214" i="3"/>
  <c r="H1217" i="3"/>
  <c r="H1215" i="3"/>
  <c r="G1217" i="3"/>
  <c r="G1215" i="3"/>
  <c r="G1216" i="3"/>
  <c r="H1216" i="3"/>
  <c r="H1219" i="3"/>
  <c r="H1218" i="3"/>
  <c r="G1218" i="3"/>
  <c r="G1220" i="3"/>
  <c r="H1223" i="3"/>
  <c r="H1220" i="3"/>
  <c r="G1221" i="3"/>
  <c r="G1219" i="3"/>
  <c r="G1224" i="3"/>
  <c r="G1222" i="3"/>
  <c r="H1222" i="3"/>
  <c r="H1225" i="3"/>
  <c r="G1223" i="3"/>
  <c r="H1224" i="3"/>
  <c r="H1221" i="3"/>
  <c r="H2" i="3"/>
  <c r="G2" i="3"/>
  <c r="G4" i="3"/>
  <c r="G3" i="3"/>
  <c r="H3" i="3"/>
  <c r="H5" i="3"/>
  <c r="H4" i="3"/>
  <c r="G5" i="3"/>
  <c r="G7" i="3"/>
  <c r="H6" i="3"/>
  <c r="G8" i="3"/>
  <c r="G6" i="3"/>
  <c r="H7" i="3"/>
  <c r="H8" i="3"/>
  <c r="H10" i="3"/>
  <c r="G11" i="3"/>
  <c r="G9" i="3"/>
  <c r="H9" i="3"/>
  <c r="G10" i="3"/>
  <c r="H12" i="3"/>
  <c r="G12" i="3"/>
  <c r="H11" i="3"/>
  <c r="H13" i="3"/>
  <c r="G13" i="3"/>
  <c r="H14" i="3"/>
  <c r="G15" i="3"/>
  <c r="G14" i="3"/>
  <c r="H15" i="3"/>
  <c r="H17" i="3"/>
  <c r="G16" i="3"/>
  <c r="G17" i="3"/>
  <c r="H16" i="3"/>
  <c r="H18" i="3"/>
  <c r="G18" i="3"/>
  <c r="H19" i="3"/>
  <c r="G19" i="3"/>
  <c r="H20" i="3"/>
  <c r="G21" i="3"/>
  <c r="G20" i="3"/>
  <c r="H22" i="3"/>
  <c r="G22" i="3"/>
  <c r="H21" i="3"/>
  <c r="H24" i="3"/>
  <c r="H23" i="3"/>
  <c r="H25" i="3"/>
  <c r="G23" i="3"/>
  <c r="G24" i="3"/>
  <c r="G25" i="3"/>
  <c r="G26" i="3"/>
  <c r="G27" i="3"/>
  <c r="H27" i="3"/>
  <c r="H28" i="3"/>
  <c r="G29" i="3"/>
  <c r="H26" i="3"/>
  <c r="G30" i="3"/>
  <c r="H29" i="3"/>
  <c r="G28" i="3"/>
  <c r="G31" i="3"/>
  <c r="H32" i="3"/>
  <c r="H30" i="3"/>
  <c r="G32" i="3"/>
  <c r="H31" i="3"/>
  <c r="G33" i="3"/>
  <c r="H33" i="3"/>
  <c r="H35" i="3"/>
  <c r="H34" i="3"/>
  <c r="G34" i="3"/>
  <c r="H36" i="3"/>
  <c r="G35" i="3"/>
  <c r="H37" i="3"/>
  <c r="G37" i="3"/>
  <c r="G36" i="3"/>
  <c r="H39" i="3"/>
  <c r="G38" i="3"/>
  <c r="H38" i="3"/>
  <c r="G40" i="3"/>
  <c r="H40" i="3"/>
  <c r="G41" i="3"/>
  <c r="G39" i="3"/>
  <c r="H41" i="3"/>
  <c r="G43" i="3"/>
  <c r="H43" i="3"/>
  <c r="G42" i="3"/>
  <c r="H42" i="3"/>
  <c r="H45" i="3"/>
  <c r="H44" i="3"/>
  <c r="G45" i="3"/>
  <c r="G46" i="3"/>
  <c r="H46" i="3"/>
  <c r="G44" i="3"/>
  <c r="H47" i="3"/>
  <c r="G48" i="3"/>
  <c r="G47" i="3"/>
  <c r="H48" i="3"/>
  <c r="G49" i="3"/>
  <c r="H49" i="3"/>
  <c r="G52" i="3"/>
  <c r="H52" i="3"/>
  <c r="H50" i="3"/>
  <c r="H51" i="3"/>
  <c r="G50" i="3"/>
  <c r="G51" i="3"/>
  <c r="H54" i="3"/>
  <c r="H53" i="3"/>
  <c r="H55" i="3"/>
  <c r="G55" i="3"/>
  <c r="G53" i="3"/>
  <c r="G54" i="3"/>
  <c r="H56" i="3"/>
  <c r="G57" i="3"/>
  <c r="H58" i="3"/>
  <c r="G56" i="3"/>
  <c r="H57" i="3"/>
  <c r="G59" i="3"/>
  <c r="G58" i="3"/>
  <c r="H59" i="3"/>
  <c r="G60" i="3"/>
  <c r="H62" i="3"/>
  <c r="H60" i="3"/>
  <c r="H61" i="3"/>
  <c r="G61" i="3"/>
  <c r="G62" i="3"/>
  <c r="H63" i="3"/>
  <c r="G64" i="3"/>
  <c r="G63" i="3"/>
  <c r="H64" i="3"/>
  <c r="H66" i="3"/>
  <c r="G65" i="3"/>
  <c r="G66" i="3"/>
  <c r="H65" i="3"/>
  <c r="H67" i="3"/>
  <c r="G69" i="3"/>
  <c r="G67" i="3"/>
  <c r="H69" i="3"/>
  <c r="G68" i="3"/>
  <c r="H68" i="3"/>
  <c r="H70" i="3"/>
  <c r="G70" i="3"/>
  <c r="H71" i="3"/>
  <c r="H72" i="3"/>
  <c r="G72" i="3"/>
  <c r="G71" i="3"/>
  <c r="H73" i="3"/>
  <c r="G73" i="3"/>
  <c r="H74" i="3"/>
  <c r="G74" i="3"/>
  <c r="H75" i="3"/>
  <c r="G75" i="3"/>
  <c r="H76" i="3"/>
  <c r="G76" i="3"/>
  <c r="H77" i="3"/>
  <c r="H78" i="3"/>
  <c r="G78" i="3"/>
  <c r="H79" i="3"/>
  <c r="G77" i="3"/>
  <c r="G79" i="3"/>
  <c r="G81" i="3"/>
  <c r="H80" i="3"/>
  <c r="H82" i="3"/>
  <c r="H81" i="3"/>
  <c r="G80" i="3"/>
  <c r="G82" i="3"/>
  <c r="H83" i="3"/>
  <c r="G83" i="3"/>
  <c r="H84" i="3"/>
  <c r="G84" i="3"/>
  <c r="H86" i="3"/>
  <c r="G86" i="3"/>
  <c r="G87" i="3"/>
  <c r="G85" i="3"/>
  <c r="H85" i="3"/>
  <c r="H87" i="3"/>
  <c r="H88" i="3"/>
  <c r="G90" i="3"/>
  <c r="H89" i="3"/>
  <c r="G88" i="3"/>
  <c r="G89" i="3"/>
  <c r="G91" i="3"/>
  <c r="H90" i="3"/>
  <c r="G92" i="3"/>
  <c r="G93" i="3"/>
  <c r="H92" i="3"/>
  <c r="H91" i="3"/>
  <c r="H93" i="3"/>
  <c r="H94" i="3"/>
  <c r="H96" i="3"/>
  <c r="G94" i="3"/>
  <c r="H95" i="3"/>
  <c r="G96" i="3"/>
  <c r="G95" i="3"/>
  <c r="G97" i="3"/>
  <c r="H97" i="3"/>
  <c r="G98" i="3"/>
  <c r="H100" i="3"/>
  <c r="H98" i="3"/>
  <c r="H99" i="3"/>
  <c r="G100" i="3"/>
  <c r="H101" i="3"/>
  <c r="G99" i="3"/>
  <c r="G101" i="3"/>
  <c r="G103" i="3"/>
  <c r="G104" i="3"/>
  <c r="H103" i="3"/>
  <c r="H102" i="3"/>
  <c r="G102" i="3"/>
  <c r="H107" i="3"/>
  <c r="H104" i="3"/>
  <c r="G105" i="3"/>
  <c r="H105" i="3"/>
  <c r="G106" i="3"/>
  <c r="H108" i="3"/>
  <c r="H106" i="3"/>
  <c r="G109" i="3"/>
  <c r="G107" i="3"/>
  <c r="G108" i="3"/>
  <c r="G110" i="3"/>
  <c r="H110" i="3"/>
  <c r="H109" i="3"/>
  <c r="G111" i="3"/>
  <c r="H111" i="3"/>
  <c r="G112" i="3"/>
  <c r="H112" i="3"/>
  <c r="H113" i="3"/>
  <c r="G113" i="3"/>
  <c r="G114" i="3"/>
  <c r="H114" i="3"/>
  <c r="G115" i="3"/>
  <c r="G116" i="3"/>
  <c r="H115" i="3"/>
  <c r="H117" i="3"/>
  <c r="H116" i="3"/>
  <c r="H118" i="3"/>
  <c r="G117" i="3"/>
  <c r="H119" i="3"/>
  <c r="G120" i="3"/>
  <c r="H120" i="3"/>
  <c r="G118" i="3"/>
  <c r="G119" i="3"/>
  <c r="H121" i="3"/>
  <c r="G121" i="3"/>
  <c r="H122" i="3"/>
  <c r="G122" i="3"/>
  <c r="G123" i="3"/>
  <c r="H123" i="3"/>
  <c r="H125" i="3"/>
  <c r="H124" i="3"/>
  <c r="G125" i="3"/>
  <c r="H126" i="3"/>
  <c r="G126" i="3"/>
  <c r="G124" i="3"/>
  <c r="H127" i="3"/>
  <c r="G127" i="3"/>
  <c r="G128" i="3"/>
  <c r="H128" i="3"/>
  <c r="G129" i="3"/>
  <c r="H129" i="3"/>
  <c r="G130" i="3"/>
  <c r="G131" i="3"/>
  <c r="H132" i="3"/>
  <c r="H130" i="3"/>
  <c r="H131" i="3"/>
  <c r="G133" i="3"/>
  <c r="G132" i="3"/>
  <c r="H133" i="3"/>
  <c r="G134" i="3"/>
  <c r="H134" i="3"/>
  <c r="H136" i="3"/>
  <c r="G135" i="3"/>
  <c r="H135" i="3"/>
  <c r="G136" i="3"/>
  <c r="G137" i="3"/>
  <c r="H137" i="3"/>
  <c r="H138" i="3"/>
  <c r="H139" i="3"/>
  <c r="G138" i="3"/>
  <c r="H140" i="3"/>
  <c r="G139" i="3"/>
  <c r="G141" i="3"/>
  <c r="G140" i="3"/>
  <c r="H141" i="3"/>
  <c r="G143" i="3"/>
  <c r="H143" i="3"/>
  <c r="G142" i="3"/>
  <c r="H144" i="3"/>
  <c r="H142" i="3"/>
  <c r="G144" i="3"/>
  <c r="H146" i="3"/>
  <c r="G145" i="3"/>
  <c r="H145" i="3"/>
  <c r="G146" i="3"/>
  <c r="H148" i="3"/>
  <c r="H147" i="3"/>
  <c r="G147" i="3"/>
  <c r="G148" i="3"/>
  <c r="H149" i="3"/>
  <c r="G149" i="3"/>
  <c r="G150" i="3"/>
  <c r="H150" i="3"/>
  <c r="H151" i="3"/>
  <c r="G153" i="3"/>
  <c r="G151" i="3"/>
  <c r="H153" i="3"/>
  <c r="G152" i="3"/>
  <c r="H152" i="3"/>
  <c r="G154" i="3"/>
  <c r="H154" i="3"/>
  <c r="G155" i="3"/>
  <c r="H155" i="3"/>
  <c r="G156" i="3"/>
  <c r="H157" i="3"/>
  <c r="H156" i="3"/>
  <c r="G157" i="3"/>
  <c r="H158" i="3"/>
  <c r="G158" i="3"/>
  <c r="H159" i="3"/>
  <c r="G160" i="3"/>
  <c r="H161" i="3"/>
  <c r="G159" i="3"/>
  <c r="H160" i="3"/>
  <c r="G161" i="3"/>
  <c r="G163" i="3"/>
  <c r="H162" i="3"/>
  <c r="G162" i="3"/>
  <c r="H163" i="3"/>
  <c r="H164" i="3"/>
  <c r="H165" i="3"/>
  <c r="G164" i="3"/>
  <c r="G165" i="3"/>
  <c r="H166" i="3"/>
  <c r="G167" i="3"/>
  <c r="G166" i="3"/>
  <c r="H168" i="3"/>
  <c r="H167" i="3"/>
  <c r="G170" i="3"/>
  <c r="H169" i="3"/>
  <c r="G168" i="3"/>
  <c r="H170" i="3"/>
  <c r="G169" i="3"/>
  <c r="H171" i="3"/>
  <c r="G172" i="3"/>
  <c r="G171" i="3"/>
  <c r="H173" i="3"/>
  <c r="H172" i="3"/>
  <c r="G174" i="3"/>
  <c r="H175" i="3"/>
  <c r="G175" i="3"/>
  <c r="G173" i="3"/>
  <c r="H176" i="3"/>
  <c r="H177" i="3"/>
  <c r="G177" i="3"/>
  <c r="H174" i="3"/>
  <c r="G176" i="3"/>
  <c r="H178" i="3"/>
  <c r="G179" i="3"/>
  <c r="G178" i="3"/>
  <c r="H179" i="3"/>
  <c r="H180" i="3"/>
  <c r="G180" i="3"/>
  <c r="G181" i="3"/>
  <c r="G182" i="3"/>
  <c r="H182" i="3"/>
  <c r="H181" i="3"/>
  <c r="H183" i="3"/>
  <c r="G183" i="3"/>
  <c r="G185" i="3"/>
  <c r="H184" i="3"/>
  <c r="G184" i="3"/>
  <c r="H185" i="3"/>
  <c r="H186" i="3"/>
  <c r="G186" i="3"/>
  <c r="H187" i="3"/>
  <c r="G187" i="3"/>
  <c r="G188" i="3"/>
  <c r="H188" i="3"/>
  <c r="G190" i="3"/>
  <c r="H189" i="3"/>
  <c r="G189" i="3"/>
  <c r="H190" i="3"/>
  <c r="G191" i="3"/>
  <c r="H191" i="3"/>
  <c r="G192" i="3"/>
  <c r="H193" i="3"/>
  <c r="H194" i="3"/>
  <c r="G194" i="3"/>
  <c r="H192" i="3"/>
  <c r="G196" i="3"/>
  <c r="G193" i="3"/>
  <c r="H195" i="3"/>
  <c r="H197" i="3"/>
  <c r="G197" i="3"/>
  <c r="G195" i="3"/>
  <c r="H198" i="3"/>
  <c r="H196" i="3"/>
  <c r="H199" i="3"/>
  <c r="G198" i="3"/>
  <c r="G199" i="3"/>
  <c r="H201" i="3"/>
  <c r="G200" i="3"/>
  <c r="H200" i="3"/>
  <c r="G201" i="3"/>
  <c r="G202" i="3"/>
  <c r="H202" i="3"/>
  <c r="H203" i="3"/>
  <c r="G204" i="3"/>
  <c r="G203" i="3"/>
  <c r="G205" i="3"/>
  <c r="H204" i="3"/>
  <c r="H205" i="3"/>
  <c r="H207" i="3"/>
  <c r="G206" i="3"/>
  <c r="G207" i="3"/>
  <c r="H206" i="3"/>
  <c r="H208" i="3"/>
  <c r="G211" i="3"/>
  <c r="G208" i="3"/>
  <c r="G209" i="3"/>
  <c r="H210" i="3"/>
  <c r="G210" i="3"/>
  <c r="H209" i="3"/>
  <c r="H212" i="3"/>
  <c r="H213" i="3"/>
  <c r="G212" i="3"/>
  <c r="G214" i="3"/>
  <c r="H211" i="3"/>
  <c r="G213" i="3"/>
  <c r="H214" i="3"/>
  <c r="H216" i="3"/>
  <c r="H215" i="3"/>
  <c r="G217" i="3"/>
  <c r="G215" i="3"/>
  <c r="G216" i="3"/>
  <c r="H217" i="3"/>
  <c r="G218" i="3"/>
  <c r="G219" i="3"/>
  <c r="H219" i="3"/>
  <c r="H220" i="3"/>
  <c r="H218" i="3"/>
  <c r="G221" i="3"/>
  <c r="G220" i="3"/>
  <c r="G222" i="3"/>
  <c r="H221" i="3"/>
  <c r="G223" i="3"/>
  <c r="H223" i="3"/>
  <c r="H222" i="3"/>
  <c r="H224" i="3"/>
  <c r="G224" i="3"/>
  <c r="H225" i="3"/>
  <c r="G225" i="3"/>
  <c r="H226" i="3"/>
  <c r="G226" i="3"/>
  <c r="H227" i="3"/>
  <c r="G227" i="3"/>
  <c r="H228" i="3"/>
  <c r="G228" i="3"/>
  <c r="G229" i="3"/>
  <c r="H229" i="3"/>
  <c r="H230" i="3"/>
  <c r="G230" i="3"/>
  <c r="H231" i="3"/>
  <c r="G231" i="3"/>
  <c r="G232" i="3"/>
  <c r="H233" i="3"/>
  <c r="H232" i="3"/>
  <c r="G233" i="3"/>
  <c r="H234" i="3"/>
  <c r="G234" i="3"/>
  <c r="H236" i="3"/>
  <c r="H235" i="3"/>
  <c r="G237" i="3"/>
  <c r="G235" i="3"/>
  <c r="G236" i="3"/>
  <c r="H238" i="3"/>
  <c r="H237" i="3"/>
  <c r="H240" i="3"/>
  <c r="H239" i="3"/>
  <c r="G239" i="3"/>
  <c r="G238" i="3"/>
  <c r="G241" i="3"/>
  <c r="H241" i="3"/>
  <c r="G242" i="3"/>
  <c r="G240" i="3"/>
  <c r="H242" i="3"/>
  <c r="H243" i="3"/>
  <c r="G243" i="3"/>
  <c r="G244" i="3"/>
  <c r="H244" i="3"/>
  <c r="G245" i="3"/>
  <c r="H246" i="3"/>
  <c r="H245" i="3"/>
  <c r="G246" i="3"/>
  <c r="G247" i="3"/>
  <c r="H247" i="3"/>
  <c r="H248" i="3"/>
  <c r="H249" i="3"/>
  <c r="G248" i="3"/>
  <c r="G249" i="3"/>
  <c r="G251" i="3"/>
  <c r="H250" i="3"/>
  <c r="G250" i="3"/>
  <c r="H251" i="3"/>
  <c r="H253" i="3"/>
  <c r="H254" i="3"/>
  <c r="H252" i="3"/>
  <c r="G253" i="3"/>
  <c r="G254" i="3"/>
  <c r="G255" i="3"/>
  <c r="G252" i="3"/>
  <c r="H255" i="3"/>
  <c r="H256" i="3"/>
  <c r="H257" i="3"/>
  <c r="G257" i="3"/>
  <c r="H258" i="3"/>
  <c r="G259" i="3"/>
  <c r="G256" i="3"/>
  <c r="H259" i="3"/>
  <c r="G258" i="3"/>
  <c r="G260" i="3"/>
  <c r="H260" i="3"/>
  <c r="G261" i="3"/>
  <c r="H261" i="3"/>
  <c r="H263" i="3"/>
  <c r="G262" i="3"/>
  <c r="G263" i="3"/>
  <c r="H262" i="3"/>
  <c r="G264" i="3"/>
  <c r="H264" i="3"/>
  <c r="H266" i="3"/>
  <c r="G265" i="3"/>
  <c r="G266" i="3"/>
  <c r="G267" i="3"/>
  <c r="H265" i="3"/>
  <c r="H267" i="3"/>
  <c r="H269" i="3"/>
  <c r="G268" i="3"/>
  <c r="H268" i="3"/>
  <c r="G269" i="3"/>
  <c r="G270" i="3"/>
  <c r="G271" i="3"/>
  <c r="H270" i="3"/>
  <c r="H271" i="3"/>
  <c r="H273" i="3"/>
  <c r="H272" i="3"/>
  <c r="H274" i="3"/>
  <c r="G275" i="3"/>
  <c r="G274" i="3"/>
  <c r="H275" i="3"/>
  <c r="G273" i="3"/>
  <c r="G272" i="3"/>
  <c r="G276" i="3"/>
  <c r="H276" i="3"/>
  <c r="G278" i="3"/>
  <c r="H277" i="3"/>
  <c r="G277" i="3"/>
  <c r="H278" i="3"/>
  <c r="H280" i="3"/>
  <c r="H279" i="3"/>
  <c r="G279" i="3"/>
  <c r="G280" i="3"/>
  <c r="H281" i="3"/>
  <c r="G283" i="3"/>
  <c r="G281" i="3"/>
  <c r="H283" i="3"/>
  <c r="H282" i="3"/>
  <c r="G284" i="3"/>
  <c r="G282" i="3"/>
  <c r="G285" i="3"/>
  <c r="H284" i="3"/>
  <c r="H287" i="3"/>
  <c r="H285" i="3"/>
  <c r="H286" i="3"/>
  <c r="G286" i="3"/>
  <c r="G287" i="3"/>
  <c r="H288" i="3"/>
  <c r="H289" i="3"/>
  <c r="G288" i="3"/>
  <c r="G291" i="3"/>
  <c r="G289" i="3"/>
  <c r="G290" i="3"/>
  <c r="H290" i="3"/>
  <c r="H293" i="3"/>
  <c r="H291" i="3"/>
  <c r="G292" i="3"/>
  <c r="H292" i="3"/>
  <c r="H295" i="3"/>
  <c r="G293" i="3"/>
  <c r="H294" i="3"/>
  <c r="G295" i="3"/>
  <c r="G294" i="3"/>
  <c r="G296" i="3"/>
  <c r="H298" i="3"/>
  <c r="H296" i="3"/>
  <c r="H297" i="3"/>
  <c r="G297" i="3"/>
  <c r="H299" i="3"/>
  <c r="H300" i="3"/>
  <c r="G298" i="3"/>
  <c r="G299" i="3"/>
  <c r="G301" i="3"/>
  <c r="H302" i="3"/>
  <c r="G300" i="3"/>
  <c r="H301" i="3"/>
  <c r="G302" i="3"/>
  <c r="H304" i="3"/>
  <c r="H303" i="3"/>
  <c r="G304" i="3"/>
  <c r="G303" i="3"/>
  <c r="H305" i="3"/>
  <c r="G306" i="3"/>
  <c r="G305" i="3"/>
  <c r="H306" i="3"/>
  <c r="H307" i="3"/>
  <c r="H308" i="3"/>
  <c r="H309" i="3"/>
  <c r="G307" i="3"/>
  <c r="G308" i="3"/>
  <c r="H310" i="3"/>
  <c r="G310" i="3"/>
  <c r="G309" i="3"/>
  <c r="H312" i="3"/>
  <c r="H311" i="3"/>
  <c r="G311" i="3"/>
  <c r="G312" i="3"/>
  <c r="G313" i="3"/>
  <c r="H313" i="3"/>
  <c r="H314" i="3"/>
  <c r="G314" i="3"/>
  <c r="H315" i="3"/>
  <c r="G315" i="3"/>
  <c r="G316" i="3"/>
  <c r="H316" i="3"/>
  <c r="G317" i="3"/>
  <c r="G318" i="3"/>
  <c r="H318" i="3"/>
  <c r="H319" i="3"/>
  <c r="H317" i="3"/>
  <c r="G319" i="3"/>
  <c r="H320" i="3"/>
  <c r="G320" i="3"/>
  <c r="H321" i="3"/>
  <c r="H322" i="3"/>
  <c r="G321" i="3"/>
  <c r="H323" i="3"/>
  <c r="G322" i="3"/>
  <c r="G324" i="3"/>
  <c r="G323" i="3"/>
  <c r="H324" i="3"/>
  <c r="H325" i="3"/>
  <c r="G325" i="3"/>
  <c r="H327" i="3"/>
  <c r="H326" i="3"/>
  <c r="G326" i="3"/>
  <c r="G328" i="3"/>
  <c r="H328" i="3"/>
  <c r="G327" i="3"/>
  <c r="G329" i="3"/>
  <c r="H329" i="3"/>
  <c r="H330" i="3"/>
  <c r="G330" i="3"/>
  <c r="G331" i="3"/>
  <c r="H331" i="3"/>
  <c r="G332" i="3"/>
  <c r="H333" i="3"/>
  <c r="H332" i="3"/>
  <c r="G333" i="3"/>
  <c r="G334" i="3"/>
  <c r="H335" i="3"/>
  <c r="G335" i="3"/>
  <c r="H334" i="3"/>
  <c r="G337" i="3"/>
  <c r="H336" i="3"/>
  <c r="G339" i="3"/>
  <c r="G336" i="3"/>
  <c r="H337" i="3"/>
  <c r="H338" i="3"/>
  <c r="H339" i="3"/>
  <c r="H340" i="3"/>
  <c r="G338" i="3"/>
  <c r="H341" i="3"/>
  <c r="G340" i="3"/>
  <c r="G341" i="3"/>
  <c r="H342" i="3"/>
  <c r="G342" i="3"/>
  <c r="G344" i="3"/>
  <c r="H343" i="3"/>
  <c r="G343" i="3"/>
  <c r="H344" i="3"/>
  <c r="G345" i="3"/>
  <c r="H346" i="3"/>
  <c r="H345" i="3"/>
  <c r="G346" i="3"/>
  <c r="G348" i="3"/>
  <c r="G347" i="3"/>
  <c r="H348" i="3"/>
  <c r="H347" i="3"/>
  <c r="H349" i="3"/>
  <c r="G349" i="3"/>
  <c r="H350" i="3"/>
  <c r="H351" i="3"/>
  <c r="G352" i="3"/>
  <c r="G350" i="3"/>
  <c r="H352" i="3"/>
  <c r="G353" i="3"/>
  <c r="G351" i="3"/>
  <c r="G354" i="3"/>
  <c r="H353" i="3"/>
  <c r="H354" i="3"/>
  <c r="H355" i="3"/>
  <c r="G356" i="3"/>
  <c r="G355" i="3"/>
  <c r="G357" i="3"/>
  <c r="H356" i="3"/>
  <c r="H357" i="3"/>
  <c r="H359" i="3"/>
  <c r="H358" i="3"/>
  <c r="G360" i="3"/>
  <c r="G358" i="3"/>
  <c r="G359" i="3"/>
  <c r="H362" i="3"/>
  <c r="H360" i="3"/>
  <c r="G361" i="3"/>
  <c r="H361" i="3"/>
  <c r="G362" i="3"/>
  <c r="H363" i="3"/>
  <c r="G364" i="3"/>
  <c r="G363" i="3"/>
  <c r="H364" i="3"/>
  <c r="G365" i="3"/>
  <c r="H365" i="3"/>
  <c r="G366" i="3"/>
  <c r="H366" i="3"/>
  <c r="G367" i="3"/>
  <c r="G368" i="3"/>
  <c r="H369" i="3"/>
  <c r="H367" i="3"/>
  <c r="H368" i="3"/>
  <c r="G369" i="3"/>
  <c r="H370" i="3"/>
  <c r="G370" i="3"/>
  <c r="H371" i="3"/>
  <c r="G372" i="3"/>
  <c r="G371" i="3"/>
  <c r="H374" i="3"/>
  <c r="H372" i="3"/>
  <c r="H373" i="3"/>
  <c r="G373" i="3"/>
  <c r="G375" i="3"/>
  <c r="H375" i="3"/>
  <c r="H376" i="3"/>
  <c r="G374" i="3"/>
  <c r="H378" i="3"/>
  <c r="H377" i="3"/>
  <c r="G377" i="3"/>
  <c r="G376" i="3"/>
  <c r="G378" i="3"/>
  <c r="H379" i="3"/>
  <c r="G379" i="3"/>
  <c r="H380" i="3"/>
  <c r="G380" i="3"/>
  <c r="G382" i="3"/>
  <c r="H382" i="3"/>
  <c r="H381" i="3"/>
  <c r="H383" i="3"/>
  <c r="G381" i="3"/>
  <c r="H385" i="3"/>
  <c r="G383" i="3"/>
  <c r="G384" i="3"/>
  <c r="H384" i="3"/>
  <c r="H386" i="3"/>
  <c r="H388" i="3"/>
  <c r="G385" i="3"/>
  <c r="H387" i="3"/>
  <c r="G386" i="3"/>
  <c r="G388" i="3"/>
  <c r="G387" i="3"/>
  <c r="H389" i="3"/>
  <c r="G389" i="3"/>
  <c r="H391" i="3"/>
  <c r="G390" i="3"/>
  <c r="H390" i="3"/>
  <c r="G391" i="3"/>
  <c r="H392" i="3"/>
  <c r="H393" i="3"/>
  <c r="G392" i="3"/>
  <c r="G394" i="3"/>
  <c r="G393" i="3"/>
  <c r="H394" i="3"/>
  <c r="H395" i="3"/>
  <c r="G395" i="3"/>
  <c r="H397" i="3"/>
  <c r="G396" i="3"/>
  <c r="G397" i="3"/>
  <c r="G398" i="3"/>
  <c r="H396" i="3"/>
  <c r="H399" i="3"/>
  <c r="G400" i="3"/>
  <c r="G399" i="3"/>
  <c r="H398" i="3"/>
  <c r="H400" i="3"/>
  <c r="H402" i="3"/>
  <c r="G401" i="3"/>
  <c r="H401" i="3"/>
  <c r="G402" i="3"/>
  <c r="H403" i="3"/>
  <c r="G403" i="3"/>
  <c r="H405" i="3"/>
  <c r="G404" i="3"/>
  <c r="H406" i="3"/>
  <c r="H404" i="3"/>
  <c r="G405" i="3"/>
  <c r="H407" i="3"/>
  <c r="G406" i="3"/>
  <c r="H409" i="3"/>
  <c r="G407" i="3"/>
  <c r="G408" i="3"/>
  <c r="H408" i="3"/>
  <c r="H411" i="3"/>
  <c r="G410" i="3"/>
  <c r="G409" i="3"/>
  <c r="H410" i="3"/>
  <c r="G411" i="3"/>
  <c r="H413" i="3"/>
  <c r="H412" i="3"/>
  <c r="G413" i="3"/>
  <c r="G412" i="3"/>
  <c r="G414" i="3"/>
  <c r="H414" i="3"/>
  <c r="G415" i="3"/>
  <c r="H415" i="3"/>
  <c r="H416" i="3"/>
  <c r="G416" i="3"/>
  <c r="H418" i="3"/>
  <c r="G417" i="3"/>
  <c r="H417" i="3"/>
  <c r="G418" i="3"/>
  <c r="H419" i="3"/>
  <c r="G420" i="3"/>
  <c r="G421" i="3"/>
  <c r="H420" i="3"/>
  <c r="G419" i="3"/>
  <c r="H421" i="3"/>
  <c r="H422" i="3"/>
  <c r="G422" i="3"/>
  <c r="H423" i="3"/>
  <c r="G423" i="3"/>
  <c r="H425" i="3"/>
  <c r="H424" i="3"/>
  <c r="G424" i="3"/>
  <c r="G425" i="3"/>
  <c r="H426" i="3"/>
  <c r="G426" i="3"/>
  <c r="H427" i="3"/>
  <c r="G427" i="3"/>
  <c r="G428" i="3"/>
  <c r="G429" i="3"/>
  <c r="H428" i="3"/>
  <c r="H429" i="3"/>
  <c r="G430" i="3"/>
  <c r="H431" i="3"/>
  <c r="H430" i="3"/>
  <c r="G431" i="3"/>
  <c r="H432" i="3"/>
  <c r="G432" i="3"/>
  <c r="G433" i="3"/>
  <c r="H433" i="3"/>
  <c r="H435" i="3"/>
  <c r="H434" i="3"/>
  <c r="G434" i="3"/>
  <c r="G435" i="3"/>
  <c r="G439" i="3"/>
  <c r="G436" i="3"/>
  <c r="H439" i="3"/>
  <c r="H437" i="3"/>
  <c r="H436" i="3"/>
  <c r="G437" i="3"/>
  <c r="H438" i="3"/>
  <c r="G438" i="3"/>
  <c r="G441" i="3"/>
  <c r="G440" i="3"/>
  <c r="H442" i="3"/>
  <c r="H441" i="3"/>
  <c r="H440" i="3"/>
  <c r="H443" i="3"/>
  <c r="G442" i="3"/>
  <c r="H445" i="3"/>
  <c r="G443" i="3"/>
  <c r="H444" i="3"/>
  <c r="G445" i="3"/>
  <c r="G444" i="3"/>
  <c r="G446" i="3"/>
  <c r="H447" i="3"/>
  <c r="H446" i="3"/>
  <c r="H448" i="3"/>
  <c r="G448" i="3"/>
  <c r="G447" i="3"/>
  <c r="G449" i="3"/>
  <c r="G451" i="3"/>
  <c r="H449" i="3"/>
  <c r="H450" i="3"/>
  <c r="G450" i="3"/>
  <c r="H451" i="3"/>
  <c r="G452" i="3"/>
  <c r="H452" i="3"/>
  <c r="H453" i="3"/>
  <c r="G453" i="3"/>
  <c r="H454" i="3"/>
  <c r="H455" i="3"/>
  <c r="G456" i="3"/>
  <c r="H457" i="3"/>
  <c r="G454" i="3"/>
  <c r="G455" i="3"/>
  <c r="G457" i="3"/>
  <c r="H456" i="3"/>
  <c r="H458" i="3"/>
  <c r="H459" i="3"/>
  <c r="G458" i="3"/>
  <c r="G460" i="3"/>
  <c r="H461" i="3"/>
  <c r="G461" i="3"/>
  <c r="G459" i="3"/>
  <c r="H460" i="3"/>
  <c r="H463" i="3"/>
  <c r="G462" i="3"/>
  <c r="G464" i="3"/>
  <c r="H462" i="3"/>
  <c r="G463" i="3"/>
  <c r="H464" i="3"/>
  <c r="G466" i="3"/>
  <c r="H466" i="3"/>
  <c r="H465" i="3"/>
  <c r="G465" i="3"/>
  <c r="H467" i="3"/>
  <c r="G467" i="3"/>
  <c r="H468" i="3"/>
  <c r="G468" i="3"/>
  <c r="G469" i="3"/>
  <c r="H469" i="3"/>
  <c r="G470" i="3"/>
  <c r="H472" i="3"/>
  <c r="H470" i="3"/>
  <c r="G471" i="3"/>
  <c r="H473" i="3"/>
  <c r="H471" i="3"/>
  <c r="G475" i="3"/>
  <c r="G472" i="3"/>
  <c r="H474" i="3"/>
  <c r="G473" i="3"/>
  <c r="G474" i="3"/>
  <c r="G477" i="3"/>
  <c r="H475" i="3"/>
  <c r="H477" i="3"/>
  <c r="G476" i="3"/>
  <c r="G478" i="3"/>
  <c r="H476" i="3"/>
  <c r="G479" i="3"/>
  <c r="G480" i="3"/>
  <c r="H478" i="3"/>
  <c r="G481" i="3"/>
  <c r="H481" i="3"/>
  <c r="H479" i="3"/>
  <c r="H480" i="3"/>
  <c r="G482" i="3"/>
  <c r="H482" i="3"/>
  <c r="H483" i="3"/>
  <c r="G484" i="3"/>
  <c r="G483" i="3"/>
  <c r="H484" i="3"/>
  <c r="G486" i="3"/>
  <c r="H485" i="3"/>
  <c r="G485" i="3"/>
  <c r="H486" i="3"/>
  <c r="G487" i="3"/>
  <c r="G488" i="3"/>
  <c r="H487" i="3"/>
  <c r="H488" i="3"/>
  <c r="G491" i="3"/>
  <c r="H489" i="3"/>
  <c r="G490" i="3"/>
  <c r="G489" i="3"/>
  <c r="H490" i="3"/>
  <c r="H492" i="3"/>
  <c r="G492" i="3"/>
  <c r="H491" i="3"/>
  <c r="G494" i="3"/>
  <c r="H493" i="3"/>
  <c r="H494" i="3"/>
  <c r="H496" i="3"/>
  <c r="G495" i="3"/>
  <c r="G493" i="3"/>
  <c r="H495" i="3"/>
  <c r="G496" i="3"/>
  <c r="H497" i="3"/>
  <c r="G498" i="3"/>
  <c r="G497" i="3"/>
  <c r="H498" i="3"/>
  <c r="G499" i="3"/>
  <c r="H499" i="3"/>
  <c r="G502" i="3"/>
  <c r="G500" i="3"/>
  <c r="H500" i="3"/>
  <c r="G501" i="3"/>
  <c r="H501" i="3"/>
  <c r="H503" i="3"/>
  <c r="H502" i="3"/>
  <c r="G503" i="3"/>
  <c r="G504" i="3"/>
  <c r="H504" i="3"/>
  <c r="G505" i="3"/>
  <c r="H505" i="3"/>
  <c r="H507" i="3"/>
  <c r="G506" i="3"/>
  <c r="H508" i="3"/>
  <c r="G507" i="3"/>
  <c r="H506" i="3"/>
  <c r="G509" i="3"/>
  <c r="G508" i="3"/>
  <c r="H509" i="3"/>
  <c r="H510" i="3"/>
  <c r="G510" i="3"/>
  <c r="H512" i="3"/>
  <c r="G511" i="3"/>
  <c r="H511" i="3"/>
  <c r="G513" i="3"/>
  <c r="H513" i="3"/>
  <c r="G512" i="3"/>
  <c r="G514" i="3"/>
  <c r="H514" i="3"/>
  <c r="H515" i="3"/>
  <c r="G515" i="3"/>
  <c r="H516" i="3"/>
  <c r="H517" i="3"/>
  <c r="G516" i="3"/>
  <c r="H518" i="3"/>
  <c r="G517" i="3"/>
  <c r="G518" i="3"/>
  <c r="H520" i="3"/>
  <c r="H519" i="3"/>
  <c r="G519" i="3"/>
  <c r="G521" i="3"/>
  <c r="G520" i="3"/>
  <c r="H521" i="3"/>
  <c r="G522" i="3"/>
  <c r="H522" i="3"/>
  <c r="H523" i="3"/>
  <c r="G523" i="3"/>
  <c r="G524" i="3"/>
  <c r="H524" i="3"/>
  <c r="G525" i="3"/>
  <c r="G526" i="3"/>
  <c r="G527" i="3"/>
  <c r="H526" i="3"/>
  <c r="H525" i="3"/>
  <c r="H527" i="3"/>
  <c r="H528" i="3"/>
  <c r="G530" i="3"/>
  <c r="G528" i="3"/>
  <c r="H530" i="3"/>
  <c r="H531" i="3"/>
  <c r="G529" i="3"/>
  <c r="H529" i="3"/>
  <c r="G531" i="3"/>
  <c r="H532" i="3"/>
  <c r="H533" i="3"/>
  <c r="G532" i="3"/>
  <c r="G534" i="3"/>
  <c r="G533" i="3"/>
  <c r="H535" i="3"/>
  <c r="G535" i="3"/>
  <c r="H534" i="3"/>
  <c r="G537" i="3"/>
  <c r="H537" i="3"/>
  <c r="G538" i="3"/>
  <c r="G536" i="3"/>
  <c r="H536" i="3"/>
  <c r="H538" i="3"/>
  <c r="G539" i="3"/>
  <c r="H540" i="3"/>
  <c r="G540" i="3"/>
  <c r="H541" i="3"/>
  <c r="H539" i="3"/>
  <c r="H542" i="3"/>
  <c r="G541" i="3"/>
  <c r="G542" i="3"/>
  <c r="H543" i="3"/>
  <c r="G543" i="3"/>
  <c r="G544" i="3"/>
  <c r="H544" i="3"/>
  <c r="H545" i="3"/>
  <c r="G545" i="3"/>
  <c r="H547" i="3"/>
  <c r="G546" i="3"/>
  <c r="H546" i="3"/>
  <c r="H548" i="3"/>
  <c r="G547" i="3"/>
  <c r="G548" i="3"/>
  <c r="H550" i="3"/>
  <c r="H549" i="3"/>
  <c r="G549" i="3"/>
  <c r="G551" i="3"/>
  <c r="G552" i="3"/>
  <c r="G550" i="3"/>
  <c r="H551" i="3"/>
  <c r="H552" i="3"/>
  <c r="G553" i="3"/>
  <c r="H553" i="3"/>
  <c r="G554" i="3"/>
  <c r="H555" i="3"/>
  <c r="H556" i="3"/>
  <c r="H554" i="3"/>
  <c r="G555" i="3"/>
  <c r="H557" i="3"/>
  <c r="G557" i="3"/>
  <c r="G556" i="3"/>
  <c r="H558" i="3"/>
  <c r="G558" i="3"/>
  <c r="H559" i="3"/>
  <c r="G559" i="3"/>
  <c r="G560" i="3"/>
  <c r="H562" i="3"/>
  <c r="G561" i="3"/>
  <c r="H561" i="3"/>
  <c r="H563" i="3"/>
  <c r="H560" i="3"/>
  <c r="G562" i="3"/>
  <c r="H564" i="3"/>
  <c r="G563" i="3"/>
  <c r="G564" i="3"/>
  <c r="G565" i="3"/>
  <c r="H565" i="3"/>
  <c r="H566" i="3"/>
  <c r="G566" i="3"/>
  <c r="H567" i="3"/>
  <c r="H569" i="3"/>
  <c r="G567" i="3"/>
  <c r="H568" i="3"/>
  <c r="G568" i="3"/>
  <c r="H570" i="3"/>
  <c r="H571" i="3"/>
  <c r="G570" i="3"/>
  <c r="G571" i="3"/>
  <c r="G569" i="3"/>
  <c r="G572" i="3"/>
  <c r="H572" i="3"/>
  <c r="G573" i="3"/>
  <c r="H573" i="3"/>
  <c r="G574" i="3"/>
  <c r="H574" i="3"/>
  <c r="G575" i="3"/>
  <c r="H576" i="3"/>
  <c r="H575" i="3"/>
  <c r="G576" i="3"/>
  <c r="G577" i="3"/>
  <c r="H577" i="3"/>
  <c r="H578" i="3"/>
  <c r="H579" i="3"/>
  <c r="H580" i="3"/>
  <c r="G578" i="3"/>
  <c r="G581" i="3"/>
  <c r="G579" i="3"/>
  <c r="H582" i="3"/>
  <c r="H581" i="3"/>
  <c r="G580" i="3"/>
  <c r="G582" i="3"/>
  <c r="G583" i="3"/>
  <c r="H583" i="3"/>
  <c r="G584" i="3"/>
  <c r="G585" i="3"/>
  <c r="H584" i="3"/>
  <c r="H585" i="3"/>
  <c r="G586" i="3"/>
  <c r="H587" i="3"/>
  <c r="H586" i="3"/>
  <c r="H589" i="3"/>
  <c r="G588" i="3"/>
  <c r="H588" i="3"/>
  <c r="G587" i="3"/>
  <c r="G589" i="3"/>
  <c r="H590" i="3"/>
  <c r="G590" i="3"/>
  <c r="H593" i="3"/>
  <c r="G591" i="3"/>
  <c r="G592" i="3"/>
  <c r="H591" i="3"/>
  <c r="H592" i="3"/>
  <c r="G593" i="3"/>
  <c r="H594" i="3"/>
  <c r="G595" i="3"/>
  <c r="G594" i="3"/>
  <c r="H595" i="3"/>
  <c r="G597" i="3"/>
  <c r="G596" i="3"/>
  <c r="H597" i="3"/>
  <c r="H596" i="3"/>
  <c r="H599" i="3"/>
  <c r="H598" i="3"/>
  <c r="G598" i="3"/>
  <c r="H600" i="3"/>
  <c r="G600" i="3"/>
  <c r="G601" i="3"/>
  <c r="G599" i="3"/>
  <c r="H601" i="3"/>
  <c r="H602" i="3"/>
  <c r="H603" i="3"/>
  <c r="G602" i="3"/>
  <c r="H604" i="3"/>
  <c r="G604" i="3"/>
  <c r="G603" i="3"/>
  <c r="G607" i="3"/>
  <c r="G605" i="3"/>
  <c r="H605" i="3"/>
  <c r="G608" i="3"/>
  <c r="G606" i="3"/>
  <c r="H606" i="3"/>
  <c r="H607" i="3"/>
  <c r="G610" i="3"/>
  <c r="G609" i="3"/>
  <c r="H608" i="3"/>
  <c r="G612" i="3"/>
  <c r="H609" i="3"/>
  <c r="H610" i="3"/>
  <c r="H612" i="3"/>
  <c r="H611" i="3"/>
  <c r="G611" i="3"/>
  <c r="H614" i="3"/>
  <c r="H613" i="3"/>
  <c r="G614" i="3"/>
  <c r="G613" i="3"/>
  <c r="H615" i="3"/>
  <c r="H617" i="3"/>
  <c r="G615" i="3"/>
  <c r="G618" i="3"/>
  <c r="G616" i="3"/>
  <c r="G617" i="3"/>
  <c r="H616" i="3"/>
  <c r="H618" i="3"/>
  <c r="H619" i="3"/>
  <c r="H620" i="3"/>
  <c r="G619" i="3"/>
  <c r="G620" i="3"/>
  <c r="G621" i="3"/>
  <c r="H621" i="3"/>
  <c r="H622" i="3"/>
  <c r="G622" i="3"/>
  <c r="G623" i="3"/>
  <c r="H623" i="3"/>
  <c r="H624" i="3"/>
  <c r="G624" i="3"/>
  <c r="G626" i="3"/>
  <c r="H625" i="3"/>
  <c r="G625" i="3"/>
  <c r="H627" i="3"/>
  <c r="H626" i="3"/>
  <c r="G627" i="3"/>
  <c r="H628" i="3"/>
  <c r="G629" i="3"/>
  <c r="G630" i="3"/>
  <c r="G631" i="3"/>
  <c r="H630" i="3"/>
  <c r="G628" i="3"/>
  <c r="H629" i="3"/>
  <c r="H631" i="3"/>
  <c r="H632" i="3"/>
  <c r="G632" i="3"/>
  <c r="G633" i="3"/>
  <c r="G636" i="3"/>
  <c r="G634" i="3"/>
  <c r="H635" i="3"/>
  <c r="H633" i="3"/>
  <c r="H636" i="3"/>
  <c r="H634" i="3"/>
  <c r="G635" i="3"/>
  <c r="G637" i="3"/>
  <c r="H637" i="3"/>
  <c r="H638" i="3"/>
  <c r="G638" i="3"/>
  <c r="H639" i="3"/>
  <c r="H640" i="3"/>
  <c r="G640" i="3"/>
  <c r="H641" i="3"/>
  <c r="G639" i="3"/>
  <c r="G641" i="3"/>
  <c r="G642" i="3"/>
  <c r="G643" i="3"/>
  <c r="H642" i="3"/>
  <c r="H644" i="3"/>
  <c r="H643" i="3"/>
  <c r="G645" i="3"/>
  <c r="G644" i="3"/>
  <c r="G647" i="3"/>
  <c r="H645" i="3"/>
  <c r="G648" i="3"/>
  <c r="G646" i="3"/>
  <c r="H647" i="3"/>
  <c r="H646" i="3"/>
  <c r="G649" i="3"/>
  <c r="G650" i="3"/>
  <c r="H648" i="3"/>
  <c r="H651" i="3"/>
  <c r="H649" i="3"/>
  <c r="G652" i="3"/>
  <c r="H650" i="3"/>
  <c r="H652" i="3"/>
  <c r="H653" i="3"/>
  <c r="G651" i="3"/>
  <c r="G653" i="3"/>
  <c r="G654" i="3"/>
  <c r="H654" i="3"/>
  <c r="H655" i="3"/>
  <c r="G655" i="3"/>
  <c r="G656" i="3"/>
  <c r="H656" i="3"/>
  <c r="G657" i="3"/>
  <c r="H657" i="3"/>
  <c r="H658" i="3"/>
  <c r="G658" i="3"/>
  <c r="H659" i="3"/>
  <c r="G659" i="3"/>
  <c r="G660" i="3"/>
  <c r="H661" i="3"/>
  <c r="H660" i="3"/>
  <c r="G661" i="3"/>
  <c r="G662" i="3"/>
  <c r="H662" i="3"/>
  <c r="G664" i="3"/>
  <c r="H663" i="3"/>
  <c r="G663" i="3"/>
  <c r="H664" i="3"/>
  <c r="G665" i="3"/>
  <c r="G666" i="3"/>
  <c r="H665" i="3"/>
  <c r="H667" i="3"/>
  <c r="G668" i="3"/>
  <c r="H666" i="3"/>
  <c r="G667" i="3"/>
  <c r="H669" i="3"/>
  <c r="H670" i="3"/>
  <c r="G669" i="3"/>
  <c r="G670" i="3"/>
  <c r="G672" i="3"/>
  <c r="H671" i="3"/>
  <c r="H668" i="3"/>
  <c r="G671" i="3"/>
  <c r="G674" i="3"/>
  <c r="H673" i="3"/>
  <c r="G673" i="3"/>
  <c r="G675" i="3"/>
  <c r="H672" i="3"/>
  <c r="H674" i="3"/>
  <c r="H675" i="3"/>
  <c r="H678" i="3"/>
  <c r="H676" i="3"/>
  <c r="G676" i="3"/>
  <c r="H677" i="3"/>
  <c r="H679" i="3"/>
  <c r="G679" i="3"/>
  <c r="G678" i="3"/>
  <c r="G677" i="3"/>
  <c r="H680" i="3"/>
  <c r="H681" i="3"/>
  <c r="G680" i="3"/>
  <c r="G681" i="3"/>
  <c r="G683" i="3"/>
  <c r="G682" i="3"/>
  <c r="H682" i="3"/>
  <c r="H683" i="3"/>
  <c r="H684" i="3"/>
  <c r="G684" i="3"/>
  <c r="G685" i="3"/>
  <c r="H687" i="3"/>
  <c r="H685" i="3"/>
  <c r="G686" i="3"/>
  <c r="H688" i="3"/>
  <c r="H686" i="3"/>
  <c r="G688" i="3"/>
  <c r="H690" i="3"/>
  <c r="G687" i="3"/>
  <c r="G689" i="3"/>
  <c r="G691" i="3"/>
  <c r="H689" i="3"/>
  <c r="G690" i="3"/>
  <c r="G692" i="3"/>
  <c r="H692" i="3"/>
  <c r="H691" i="3"/>
  <c r="H693" i="3"/>
  <c r="G693" i="3"/>
  <c r="G694" i="3"/>
  <c r="G695" i="3"/>
  <c r="H694" i="3"/>
  <c r="H695" i="3"/>
  <c r="H696" i="3"/>
  <c r="G697" i="3"/>
  <c r="H697" i="3"/>
  <c r="G696" i="3"/>
  <c r="H698" i="3"/>
  <c r="G698" i="3"/>
  <c r="H699" i="3"/>
  <c r="G699" i="3"/>
  <c r="H702" i="3"/>
  <c r="G701" i="3"/>
  <c r="G702" i="3"/>
  <c r="H700" i="3"/>
  <c r="H701" i="3"/>
  <c r="G700" i="3"/>
  <c r="H704" i="3"/>
  <c r="G704" i="3"/>
  <c r="H703" i="3"/>
  <c r="H706" i="3"/>
  <c r="G705" i="3"/>
  <c r="G703" i="3"/>
  <c r="H705" i="3"/>
  <c r="G707" i="3"/>
  <c r="G706" i="3"/>
  <c r="G708" i="3"/>
  <c r="H707" i="3"/>
  <c r="G709" i="3"/>
  <c r="H708" i="3"/>
  <c r="H710" i="3"/>
  <c r="G710" i="3"/>
  <c r="G711" i="3"/>
  <c r="H709" i="3"/>
  <c r="H711" i="3"/>
  <c r="H712" i="3"/>
  <c r="G712" i="3"/>
  <c r="G713" i="3"/>
  <c r="H713" i="3"/>
  <c r="H714" i="3"/>
  <c r="G714" i="3"/>
  <c r="H715" i="3"/>
  <c r="G715" i="3"/>
  <c r="G716" i="3"/>
  <c r="H718" i="3"/>
  <c r="H717" i="3"/>
  <c r="H716" i="3"/>
  <c r="G717" i="3"/>
  <c r="G720" i="3"/>
  <c r="G719" i="3"/>
  <c r="H720" i="3"/>
  <c r="H719" i="3"/>
  <c r="G718" i="3"/>
  <c r="H721" i="3"/>
  <c r="G722" i="3"/>
  <c r="G721" i="3"/>
  <c r="H722" i="3"/>
  <c r="G725" i="3"/>
  <c r="G723" i="3"/>
  <c r="H724" i="3"/>
  <c r="G726" i="3"/>
  <c r="G724" i="3"/>
  <c r="H723" i="3"/>
  <c r="H728" i="3"/>
  <c r="H726" i="3"/>
  <c r="G727" i="3"/>
  <c r="H727" i="3"/>
  <c r="H725" i="3"/>
  <c r="G728" i="3"/>
  <c r="H730" i="3"/>
  <c r="G730" i="3"/>
  <c r="G731" i="3"/>
  <c r="G729" i="3"/>
  <c r="G732" i="3"/>
  <c r="H729" i="3"/>
  <c r="H733" i="3"/>
  <c r="H734" i="3"/>
  <c r="H731" i="3"/>
  <c r="G733" i="3"/>
  <c r="H732" i="3"/>
  <c r="G734" i="3"/>
  <c r="G735" i="3"/>
  <c r="G737" i="3"/>
  <c r="H736" i="3"/>
  <c r="G736" i="3"/>
  <c r="H737" i="3"/>
  <c r="H735" i="3"/>
  <c r="H740" i="3"/>
  <c r="H739" i="3"/>
  <c r="G739" i="3"/>
  <c r="H738" i="3"/>
  <c r="G738" i="3"/>
  <c r="G740" i="3"/>
  <c r="G741" i="3"/>
  <c r="G743" i="3"/>
  <c r="H741" i="3"/>
  <c r="H743" i="3"/>
  <c r="H745" i="3"/>
  <c r="G742" i="3"/>
  <c r="H742" i="3"/>
  <c r="G744" i="3"/>
  <c r="H744" i="3"/>
  <c r="G747" i="3"/>
  <c r="G746" i="3"/>
  <c r="G745" i="3"/>
  <c r="H746" i="3"/>
  <c r="H749" i="3"/>
  <c r="H747" i="3"/>
  <c r="G748" i="3"/>
  <c r="H750" i="3"/>
  <c r="G751" i="3"/>
  <c r="H748" i="3"/>
  <c r="G749" i="3"/>
  <c r="H751" i="3"/>
  <c r="G750" i="3"/>
  <c r="G752" i="3"/>
  <c r="H752" i="3"/>
  <c r="H753" i="3"/>
  <c r="G754" i="3"/>
  <c r="H754" i="3"/>
  <c r="G753" i="3"/>
  <c r="H756" i="3"/>
  <c r="H755" i="3"/>
  <c r="G756" i="3"/>
  <c r="G757" i="3"/>
  <c r="G755" i="3"/>
  <c r="G759" i="3"/>
  <c r="H757" i="3"/>
  <c r="G758" i="3"/>
  <c r="H758" i="3"/>
  <c r="H759" i="3"/>
  <c r="G760" i="3"/>
  <c r="G761" i="3"/>
  <c r="H761" i="3"/>
  <c r="H762" i="3"/>
  <c r="G763" i="3"/>
  <c r="G762" i="3"/>
  <c r="H763" i="3"/>
  <c r="H760" i="3"/>
  <c r="G765" i="3"/>
  <c r="H764" i="3"/>
  <c r="G766" i="3"/>
  <c r="G764" i="3"/>
  <c r="H766" i="3"/>
  <c r="H765" i="3"/>
  <c r="H767" i="3"/>
  <c r="G768" i="3"/>
  <c r="H768" i="3"/>
  <c r="G767" i="3"/>
  <c r="G770" i="3"/>
  <c r="G769" i="3"/>
  <c r="H771" i="3"/>
  <c r="H769" i="3"/>
  <c r="H770" i="3"/>
  <c r="G771" i="3"/>
  <c r="G772" i="3"/>
  <c r="H772" i="3"/>
  <c r="G773" i="3"/>
  <c r="G775" i="3"/>
  <c r="H773" i="3"/>
  <c r="H774" i="3"/>
  <c r="G776" i="3"/>
  <c r="H776" i="3"/>
  <c r="H775" i="3"/>
  <c r="G774" i="3"/>
  <c r="H777" i="3"/>
  <c r="G777" i="3"/>
  <c r="H779" i="3"/>
  <c r="H778" i="3"/>
  <c r="G778" i="3"/>
  <c r="H780" i="3"/>
  <c r="H782" i="3"/>
  <c r="G779" i="3"/>
  <c r="G780" i="3"/>
  <c r="H783" i="3"/>
  <c r="G782" i="3"/>
  <c r="G783" i="3"/>
  <c r="H781" i="3"/>
  <c r="G781" i="3"/>
  <c r="H784" i="3"/>
  <c r="G784" i="3"/>
  <c r="G785" i="3"/>
  <c r="H785" i="3"/>
  <c r="H786" i="3"/>
  <c r="G786" i="3"/>
  <c r="H787" i="3"/>
  <c r="H788" i="3"/>
  <c r="G787" i="3"/>
  <c r="G789" i="3"/>
  <c r="H789" i="3"/>
  <c r="G790" i="3"/>
  <c r="H790" i="3"/>
  <c r="G788" i="3"/>
  <c r="H791" i="3"/>
  <c r="H792" i="3"/>
  <c r="G791" i="3"/>
  <c r="G792" i="3"/>
  <c r="G793" i="3"/>
  <c r="H793" i="3"/>
  <c r="H794" i="3"/>
  <c r="G795" i="3"/>
  <c r="G794" i="3"/>
  <c r="G796" i="3"/>
  <c r="H795" i="3"/>
  <c r="H797" i="3"/>
  <c r="H798" i="3"/>
  <c r="G797" i="3"/>
  <c r="H796" i="3"/>
  <c r="G798" i="3"/>
  <c r="H799" i="3"/>
  <c r="G799" i="3"/>
  <c r="G800" i="3"/>
  <c r="H801" i="3"/>
  <c r="H800" i="3"/>
  <c r="G801" i="3"/>
  <c r="H803" i="3"/>
  <c r="G802" i="3"/>
  <c r="H802" i="3"/>
  <c r="G804" i="3"/>
  <c r="H804" i="3"/>
  <c r="H805" i="3"/>
  <c r="G806" i="3"/>
  <c r="G803" i="3"/>
  <c r="H807" i="3"/>
  <c r="G805" i="3"/>
  <c r="H806" i="3"/>
  <c r="G809" i="3"/>
  <c r="G808" i="3"/>
  <c r="G807" i="3"/>
  <c r="H810" i="3"/>
  <c r="H809" i="3"/>
  <c r="H808" i="3"/>
  <c r="G810" i="3"/>
  <c r="G812" i="3"/>
  <c r="H812" i="3"/>
  <c r="H811" i="3"/>
  <c r="H813" i="3"/>
  <c r="G811" i="3"/>
  <c r="G813" i="3"/>
  <c r="H814" i="3"/>
  <c r="G814" i="3"/>
  <c r="H815" i="3"/>
  <c r="G815" i="3"/>
  <c r="G817" i="3"/>
  <c r="H816" i="3"/>
  <c r="H817" i="3"/>
  <c r="H818" i="3"/>
  <c r="G818" i="3"/>
  <c r="G816" i="3"/>
  <c r="G819" i="3"/>
  <c r="H819" i="3"/>
  <c r="H820" i="3"/>
  <c r="G821" i="3"/>
  <c r="H822" i="3"/>
  <c r="H821" i="3"/>
  <c r="G820" i="3"/>
  <c r="G825" i="3"/>
  <c r="H824" i="3"/>
  <c r="G822" i="3"/>
  <c r="H823" i="3"/>
  <c r="G823" i="3"/>
  <c r="G826" i="3"/>
  <c r="H826" i="3"/>
  <c r="H825" i="3"/>
  <c r="G827" i="3"/>
  <c r="G824" i="3"/>
  <c r="H827" i="3"/>
  <c r="H829" i="3"/>
  <c r="H828" i="3"/>
  <c r="G828" i="3"/>
  <c r="G829" i="3"/>
  <c r="H832" i="3"/>
  <c r="H830" i="3"/>
  <c r="G830" i="3"/>
  <c r="G832" i="3"/>
  <c r="H833" i="3"/>
  <c r="G831" i="3"/>
  <c r="G833" i="3"/>
  <c r="G834" i="3"/>
  <c r="H834" i="3"/>
  <c r="G835" i="3"/>
  <c r="H831" i="3"/>
  <c r="H835" i="3"/>
  <c r="H836" i="3"/>
  <c r="G836" i="3"/>
  <c r="H837" i="3"/>
  <c r="G837" i="3"/>
  <c r="G838" i="3"/>
  <c r="H838" i="3"/>
  <c r="G839" i="3"/>
  <c r="H839" i="3"/>
  <c r="H840" i="3"/>
  <c r="G841" i="3"/>
  <c r="G840" i="3"/>
  <c r="H841" i="3"/>
  <c r="G842" i="3"/>
  <c r="H842" i="3"/>
  <c r="G843" i="3"/>
  <c r="H844" i="3"/>
  <c r="G844" i="3"/>
  <c r="H843" i="3"/>
  <c r="G845" i="3"/>
  <c r="H845" i="3"/>
  <c r="H846" i="3"/>
  <c r="H848" i="3"/>
  <c r="G846" i="3"/>
  <c r="H847" i="3"/>
  <c r="G849" i="3"/>
  <c r="G847" i="3"/>
  <c r="H849" i="3"/>
  <c r="G850" i="3"/>
  <c r="G848" i="3"/>
  <c r="H851" i="3"/>
  <c r="G852" i="3"/>
  <c r="G851" i="3"/>
  <c r="H850" i="3"/>
  <c r="G853" i="3"/>
  <c r="H852" i="3"/>
  <c r="H855" i="3"/>
  <c r="H853" i="3"/>
  <c r="G855" i="3"/>
  <c r="H854" i="3"/>
  <c r="G854" i="3"/>
  <c r="H856" i="3"/>
  <c r="G856" i="3"/>
  <c r="G857" i="3"/>
  <c r="G858" i="3"/>
  <c r="H857" i="3"/>
  <c r="H858" i="3"/>
  <c r="H859" i="3"/>
  <c r="G860" i="3"/>
  <c r="G859" i="3"/>
  <c r="G861" i="3"/>
  <c r="H860" i="3"/>
  <c r="H861" i="3"/>
  <c r="G862" i="3"/>
  <c r="H862" i="3"/>
  <c r="G864" i="3"/>
  <c r="H863" i="3"/>
  <c r="G863" i="3"/>
  <c r="H865" i="3"/>
  <c r="H864" i="3"/>
  <c r="G865" i="3"/>
  <c r="G866" i="3"/>
  <c r="G867" i="3"/>
  <c r="H866" i="3"/>
  <c r="H867" i="3"/>
  <c r="G868" i="3"/>
  <c r="H869" i="3"/>
  <c r="H868" i="3"/>
  <c r="H870" i="3"/>
  <c r="G869" i="3"/>
  <c r="G870" i="3"/>
  <c r="H871" i="3"/>
  <c r="G871" i="3"/>
  <c r="H872" i="3"/>
  <c r="G873" i="3"/>
  <c r="G872" i="3"/>
  <c r="H874" i="3"/>
  <c r="H875" i="3"/>
  <c r="H873" i="3"/>
  <c r="G874" i="3"/>
  <c r="G877" i="3"/>
  <c r="H878" i="3"/>
  <c r="H877" i="3"/>
  <c r="G876" i="3"/>
  <c r="H876" i="3"/>
  <c r="G878" i="3"/>
  <c r="G875" i="3"/>
  <c r="G879" i="3"/>
  <c r="H880" i="3"/>
  <c r="H879" i="3"/>
  <c r="H882" i="3"/>
  <c r="H881" i="3"/>
  <c r="G880" i="3"/>
  <c r="G881" i="3"/>
  <c r="G882" i="3"/>
  <c r="G883" i="3"/>
  <c r="H884" i="3"/>
  <c r="H883" i="3"/>
  <c r="H885" i="3"/>
  <c r="G884" i="3"/>
  <c r="H887" i="3"/>
  <c r="H886" i="3"/>
  <c r="G885" i="3"/>
  <c r="H888" i="3"/>
  <c r="G886" i="3"/>
  <c r="G887" i="3"/>
  <c r="G889" i="3"/>
  <c r="G888" i="3"/>
  <c r="H889" i="3"/>
  <c r="H890" i="3"/>
  <c r="H891" i="3"/>
  <c r="G890" i="3"/>
  <c r="H892" i="3"/>
  <c r="G891" i="3"/>
  <c r="G892" i="3"/>
  <c r="G894" i="3"/>
  <c r="H894" i="3"/>
  <c r="G893" i="3"/>
  <c r="H893" i="3"/>
  <c r="G895" i="3"/>
  <c r="H895" i="3"/>
  <c r="G896" i="3"/>
  <c r="H896" i="3"/>
  <c r="G897" i="3"/>
  <c r="H897" i="3"/>
  <c r="G900" i="3"/>
  <c r="G898" i="3"/>
  <c r="H898" i="3"/>
  <c r="H899" i="3"/>
  <c r="H900" i="3"/>
  <c r="H901" i="3"/>
  <c r="G901" i="3"/>
  <c r="G899" i="3"/>
  <c r="G903" i="3"/>
  <c r="G902" i="3"/>
  <c r="G904" i="3"/>
  <c r="H903" i="3"/>
  <c r="H902" i="3"/>
  <c r="H904" i="3"/>
  <c r="H905" i="3"/>
  <c r="G905" i="3"/>
  <c r="H907" i="3"/>
  <c r="H906" i="3"/>
  <c r="G906" i="3"/>
  <c r="G907" i="3"/>
  <c r="H908" i="3"/>
  <c r="G908" i="3"/>
  <c r="G910" i="3"/>
  <c r="H909" i="3"/>
  <c r="G909" i="3"/>
  <c r="H910" i="3"/>
  <c r="G911" i="3"/>
  <c r="G912" i="3"/>
  <c r="H911" i="3"/>
  <c r="G913" i="3"/>
  <c r="H912" i="3"/>
  <c r="H913" i="3"/>
  <c r="G914" i="3"/>
  <c r="H915" i="3"/>
  <c r="H916" i="3"/>
  <c r="H914" i="3"/>
  <c r="G915" i="3"/>
  <c r="G916" i="3"/>
  <c r="G918" i="3"/>
  <c r="H917" i="3"/>
  <c r="H918" i="3"/>
  <c r="G917" i="3"/>
  <c r="H919" i="3"/>
  <c r="G920" i="3"/>
  <c r="G919" i="3"/>
  <c r="H921" i="3"/>
  <c r="H920" i="3"/>
  <c r="G921" i="3"/>
  <c r="H922" i="3"/>
  <c r="H923" i="3"/>
  <c r="G922" i="3"/>
  <c r="G923" i="3"/>
  <c r="H924" i="3"/>
  <c r="G924" i="3"/>
  <c r="E2476" i="25" l="1"/>
  <c r="B2478" i="25"/>
  <c r="D2477" i="25"/>
  <c r="C2477" i="25"/>
  <c r="A2477" i="25" s="1"/>
  <c r="B4" i="2"/>
  <c r="E2477" i="25" l="1"/>
  <c r="B2479" i="25"/>
  <c r="D2478" i="25"/>
  <c r="C2478" i="25"/>
  <c r="A2478" i="25" s="1"/>
  <c r="A4" i="2"/>
  <c r="E2478" i="25" l="1"/>
  <c r="B2480" i="25"/>
  <c r="C2479" i="25"/>
  <c r="A2479" i="25" s="1"/>
  <c r="D2479" i="25"/>
  <c r="A5" i="2"/>
  <c r="A6" i="2" s="1"/>
  <c r="A7" i="2" s="1"/>
  <c r="A8" i="2" s="1"/>
  <c r="A9" i="2" s="1"/>
  <c r="A10" i="2" s="1"/>
  <c r="A11" i="2" s="1"/>
  <c r="A12" i="2" s="1"/>
  <c r="B9" i="2"/>
  <c r="E2479" i="25" l="1"/>
  <c r="B2481" i="25"/>
  <c r="D2480" i="25"/>
  <c r="C2480" i="25"/>
  <c r="A2480" i="25" s="1"/>
  <c r="A13" i="2"/>
  <c r="E2480" i="25" l="1"/>
  <c r="B2482" i="25"/>
  <c r="D2481" i="25"/>
  <c r="C2481" i="25"/>
  <c r="A2481" i="25" s="1"/>
  <c r="A14" i="2"/>
  <c r="B13" i="2"/>
  <c r="E2481" i="25" l="1"/>
  <c r="B2483" i="25"/>
  <c r="D2482" i="25"/>
  <c r="C2482" i="25"/>
  <c r="A2482" i="25" s="1"/>
  <c r="A15" i="2"/>
  <c r="E2482" i="25" l="1"/>
  <c r="B2484" i="25"/>
  <c r="C2483" i="25"/>
  <c r="A2483" i="25" s="1"/>
  <c r="D2483" i="25"/>
  <c r="A16" i="2"/>
  <c r="E2483" i="25" l="1"/>
  <c r="B2485" i="25"/>
  <c r="D2484" i="25"/>
  <c r="C2484" i="25"/>
  <c r="A2484" i="25" s="1"/>
  <c r="E2484" i="25" l="1"/>
  <c r="B2486" i="25"/>
  <c r="D2485" i="25"/>
  <c r="C2485" i="25"/>
  <c r="A2485" i="25" s="1"/>
  <c r="E2485" i="25" l="1"/>
  <c r="B2487" i="25"/>
  <c r="D2486" i="25"/>
  <c r="C2486" i="25"/>
  <c r="A2486" i="25" s="1"/>
  <c r="E2486" i="25" s="1"/>
  <c r="B2488" i="25" l="1"/>
  <c r="C2487" i="25"/>
  <c r="A2487" i="25" s="1"/>
  <c r="D2487" i="25"/>
  <c r="E2487" i="25" l="1"/>
  <c r="B2489" i="25"/>
  <c r="D2488" i="25"/>
  <c r="C2488" i="25"/>
  <c r="A2488" i="25" s="1"/>
  <c r="E2488" i="25" l="1"/>
  <c r="B2490" i="25"/>
  <c r="D2489" i="25"/>
  <c r="C2489" i="25"/>
  <c r="A2489" i="25" s="1"/>
  <c r="E2489" i="25" l="1"/>
  <c r="B2491" i="25"/>
  <c r="D2490" i="25"/>
  <c r="C2490" i="25"/>
  <c r="A2490" i="25" s="1"/>
  <c r="E2490" i="25" l="1"/>
  <c r="B2492" i="25"/>
  <c r="C2491" i="25"/>
  <c r="A2491" i="25" s="1"/>
  <c r="D2491" i="25"/>
  <c r="E2491" i="25" l="1"/>
  <c r="B2493" i="25"/>
  <c r="D2492" i="25"/>
  <c r="C2492" i="25"/>
  <c r="A2492" i="25" s="1"/>
  <c r="E2492" i="25" l="1"/>
  <c r="B2494" i="25"/>
  <c r="D2493" i="25"/>
  <c r="C2493" i="25"/>
  <c r="A2493" i="25" s="1"/>
  <c r="E2493" i="25" l="1"/>
  <c r="B2495" i="25"/>
  <c r="D2494" i="25"/>
  <c r="C2494" i="25"/>
  <c r="A2494" i="25" s="1"/>
  <c r="E2494" i="25" l="1"/>
  <c r="B2496" i="25"/>
  <c r="C2495" i="25"/>
  <c r="A2495" i="25" s="1"/>
  <c r="D2495" i="25"/>
  <c r="E2495" i="25" l="1"/>
  <c r="B2497" i="25"/>
  <c r="D2496" i="25"/>
  <c r="C2496" i="25"/>
  <c r="A2496" i="25" s="1"/>
  <c r="E2496" i="25" l="1"/>
  <c r="B2498" i="25"/>
  <c r="D2497" i="25"/>
  <c r="C2497" i="25"/>
  <c r="A2497" i="25" s="1"/>
  <c r="E2497" i="25" l="1"/>
  <c r="B2499" i="25"/>
  <c r="D2498" i="25"/>
  <c r="C2498" i="25"/>
  <c r="A2498" i="25" s="1"/>
  <c r="E2498" i="25" l="1"/>
  <c r="B2500" i="25"/>
  <c r="C2499" i="25"/>
  <c r="A2499" i="25" s="1"/>
  <c r="D2499" i="25"/>
  <c r="E2499" i="25" l="1"/>
  <c r="B2501" i="25"/>
  <c r="D2500" i="25"/>
  <c r="C2500" i="25"/>
  <c r="A2500" i="25" s="1"/>
  <c r="E2500" i="25" l="1"/>
  <c r="B2502" i="25"/>
  <c r="D2501" i="25"/>
  <c r="C2501" i="25"/>
  <c r="A2501" i="25" s="1"/>
  <c r="E2501" i="25" l="1"/>
  <c r="B2503" i="25"/>
  <c r="D2502" i="25"/>
  <c r="C2502" i="25"/>
  <c r="A2502" i="25" s="1"/>
  <c r="E2502" i="25" l="1"/>
  <c r="B2504" i="25"/>
  <c r="C2503" i="25"/>
  <c r="A2503" i="25" s="1"/>
  <c r="D2503" i="25"/>
  <c r="E2503" i="25" l="1"/>
  <c r="B2505" i="25"/>
  <c r="D2504" i="25"/>
  <c r="C2504" i="25"/>
  <c r="A2504" i="25" s="1"/>
  <c r="E2504" i="25" l="1"/>
  <c r="B2506" i="25"/>
  <c r="D2505" i="25"/>
  <c r="C2505" i="25"/>
  <c r="A2505" i="25" s="1"/>
  <c r="E2505" i="25" l="1"/>
  <c r="B2507" i="25"/>
  <c r="D2506" i="25"/>
  <c r="C2506" i="25"/>
  <c r="A2506" i="25" s="1"/>
  <c r="E2506" i="25" l="1"/>
  <c r="B2508" i="25"/>
  <c r="C2507" i="25"/>
  <c r="A2507" i="25" s="1"/>
  <c r="D2507" i="25"/>
  <c r="E2507" i="25" l="1"/>
  <c r="B2509" i="25"/>
  <c r="D2508" i="25"/>
  <c r="C2508" i="25"/>
  <c r="A2508" i="25" s="1"/>
  <c r="E2508" i="25" l="1"/>
  <c r="B2510" i="25"/>
  <c r="D2509" i="25"/>
  <c r="C2509" i="25"/>
  <c r="A2509" i="25" s="1"/>
  <c r="E2509" i="25" l="1"/>
  <c r="B2511" i="25"/>
  <c r="D2510" i="25"/>
  <c r="C2510" i="25"/>
  <c r="A2510" i="25" s="1"/>
  <c r="E2510" i="25" l="1"/>
  <c r="B2512" i="25"/>
  <c r="C2511" i="25"/>
  <c r="A2511" i="25" s="1"/>
  <c r="D2511" i="25"/>
  <c r="E2511" i="25" l="1"/>
  <c r="B2513" i="25"/>
  <c r="D2512" i="25"/>
  <c r="C2512" i="25"/>
  <c r="A2512" i="25" s="1"/>
  <c r="E2512" i="25" l="1"/>
  <c r="B2514" i="25"/>
  <c r="D2513" i="25"/>
  <c r="C2513" i="25"/>
  <c r="A2513" i="25" s="1"/>
  <c r="E2513" i="25" l="1"/>
  <c r="B2515" i="25"/>
  <c r="D2514" i="25"/>
  <c r="C2514" i="25"/>
  <c r="A2514" i="25" s="1"/>
  <c r="E2514" i="25" l="1"/>
  <c r="B2516" i="25"/>
  <c r="C2515" i="25"/>
  <c r="A2515" i="25" s="1"/>
  <c r="D2515" i="25"/>
  <c r="E2515" i="25" l="1"/>
  <c r="B2517" i="25"/>
  <c r="D2516" i="25"/>
  <c r="C2516" i="25"/>
  <c r="A2516" i="25" s="1"/>
  <c r="E2516" i="25" l="1"/>
  <c r="B2518" i="25"/>
  <c r="D2517" i="25"/>
  <c r="C2517" i="25"/>
  <c r="A2517" i="25" s="1"/>
  <c r="E2517" i="25" l="1"/>
  <c r="B2519" i="25"/>
  <c r="D2518" i="25"/>
  <c r="C2518" i="25"/>
  <c r="A2518" i="25" s="1"/>
  <c r="E2518" i="25" l="1"/>
  <c r="B2520" i="25"/>
  <c r="C2519" i="25"/>
  <c r="A2519" i="25" s="1"/>
  <c r="D2519" i="25"/>
  <c r="E2519" i="25" l="1"/>
  <c r="B2521" i="25"/>
  <c r="D2520" i="25"/>
  <c r="C2520" i="25"/>
  <c r="A2520" i="25" s="1"/>
  <c r="E2520" i="25" l="1"/>
  <c r="B2522" i="25"/>
  <c r="D2521" i="25"/>
  <c r="C2521" i="25"/>
  <c r="A2521" i="25" s="1"/>
  <c r="E2521" i="25" s="1"/>
  <c r="B2523" i="25" l="1"/>
  <c r="D2522" i="25"/>
  <c r="C2522" i="25"/>
  <c r="A2522" i="25" s="1"/>
  <c r="E2522" i="25" s="1"/>
  <c r="B2524" i="25" l="1"/>
  <c r="C2523" i="25"/>
  <c r="A2523" i="25" s="1"/>
  <c r="D2523" i="25"/>
  <c r="E2523" i="25" l="1"/>
  <c r="B2525" i="25"/>
  <c r="D2524" i="25"/>
  <c r="C2524" i="25"/>
  <c r="A2524" i="25" s="1"/>
  <c r="E2524" i="25" l="1"/>
  <c r="B2526" i="25"/>
  <c r="D2525" i="25"/>
  <c r="C2525" i="25"/>
  <c r="A2525" i="25" s="1"/>
  <c r="E2525" i="25" l="1"/>
  <c r="B2527" i="25"/>
  <c r="D2526" i="25"/>
  <c r="C2526" i="25"/>
  <c r="A2526" i="25" s="1"/>
  <c r="E2526" i="25" l="1"/>
  <c r="B2528" i="25"/>
  <c r="C2527" i="25"/>
  <c r="A2527" i="25" s="1"/>
  <c r="D2527" i="25"/>
  <c r="E2527" i="25" l="1"/>
  <c r="B2529" i="25"/>
  <c r="D2528" i="25"/>
  <c r="C2528" i="25"/>
  <c r="A2528" i="25" s="1"/>
  <c r="E2528" i="25" l="1"/>
  <c r="B2530" i="25"/>
  <c r="D2529" i="25"/>
  <c r="C2529" i="25"/>
  <c r="A2529" i="25" s="1"/>
  <c r="E2529" i="25" l="1"/>
  <c r="B2531" i="25"/>
  <c r="D2530" i="25"/>
  <c r="C2530" i="25"/>
  <c r="A2530" i="25" s="1"/>
  <c r="E2530" i="25" l="1"/>
  <c r="B2532" i="25"/>
  <c r="C2531" i="25"/>
  <c r="A2531" i="25" s="1"/>
  <c r="D2531" i="25"/>
  <c r="E2531" i="25" l="1"/>
  <c r="B2533" i="25"/>
  <c r="D2532" i="25"/>
  <c r="C2532" i="25"/>
  <c r="A2532" i="25" s="1"/>
  <c r="E2532" i="25" l="1"/>
  <c r="B2534" i="25"/>
  <c r="D2533" i="25"/>
  <c r="C2533" i="25"/>
  <c r="A2533" i="25" s="1"/>
  <c r="E2533" i="25" l="1"/>
  <c r="B2535" i="25"/>
  <c r="D2534" i="25"/>
  <c r="C2534" i="25"/>
  <c r="A2534" i="25" s="1"/>
  <c r="E2534" i="25" l="1"/>
  <c r="B2536" i="25"/>
  <c r="C2535" i="25"/>
  <c r="A2535" i="25" s="1"/>
  <c r="E2535" i="25" s="1"/>
  <c r="D2535" i="25"/>
  <c r="B2537" i="25" l="1"/>
  <c r="D2536" i="25"/>
  <c r="C2536" i="25"/>
  <c r="A2536" i="25" s="1"/>
  <c r="E2536" i="25" s="1"/>
  <c r="B2538" i="25" l="1"/>
  <c r="D2537" i="25"/>
  <c r="C2537" i="25"/>
  <c r="A2537" i="25" s="1"/>
  <c r="E2537" i="25" l="1"/>
  <c r="B2539" i="25"/>
  <c r="D2538" i="25"/>
  <c r="C2538" i="25"/>
  <c r="A2538" i="25" s="1"/>
  <c r="E2538" i="25" l="1"/>
  <c r="B2540" i="25"/>
  <c r="C2539" i="25"/>
  <c r="A2539" i="25" s="1"/>
  <c r="D2539" i="25"/>
  <c r="E2539" i="25" l="1"/>
  <c r="B2541" i="25"/>
  <c r="D2540" i="25"/>
  <c r="C2540" i="25"/>
  <c r="A2540" i="25" s="1"/>
  <c r="E2540" i="25" l="1"/>
  <c r="B2542" i="25"/>
  <c r="D2541" i="25"/>
  <c r="C2541" i="25"/>
  <c r="A2541" i="25" s="1"/>
  <c r="E2541" i="25" l="1"/>
  <c r="B2543" i="25"/>
  <c r="D2542" i="25"/>
  <c r="C2542" i="25"/>
  <c r="A2542" i="25" s="1"/>
  <c r="E2542" i="25" l="1"/>
  <c r="B2544" i="25"/>
  <c r="C2543" i="25"/>
  <c r="A2543" i="25" s="1"/>
  <c r="D2543" i="25"/>
  <c r="E2543" i="25" l="1"/>
  <c r="B2545" i="25"/>
  <c r="D2544" i="25"/>
  <c r="C2544" i="25"/>
  <c r="A2544" i="25" s="1"/>
  <c r="E2544" i="25" l="1"/>
  <c r="B2546" i="25"/>
  <c r="D2545" i="25"/>
  <c r="C2545" i="25"/>
  <c r="A2545" i="25" s="1"/>
  <c r="E2545" i="25" l="1"/>
  <c r="B2547" i="25"/>
  <c r="D2546" i="25"/>
  <c r="C2546" i="25"/>
  <c r="A2546" i="25" s="1"/>
  <c r="E2546" i="25" l="1"/>
  <c r="B2548" i="25"/>
  <c r="C2547" i="25"/>
  <c r="A2547" i="25" s="1"/>
  <c r="D2547" i="25"/>
  <c r="E2547" i="25" l="1"/>
  <c r="B2549" i="25"/>
  <c r="D2548" i="25"/>
  <c r="C2548" i="25"/>
  <c r="A2548" i="25" s="1"/>
  <c r="E2548" i="25" l="1"/>
  <c r="B2550" i="25"/>
  <c r="D2549" i="25"/>
  <c r="C2549" i="25"/>
  <c r="A2549" i="25" s="1"/>
  <c r="E2549" i="25" l="1"/>
  <c r="B2551" i="25"/>
  <c r="D2550" i="25"/>
  <c r="C2550" i="25"/>
  <c r="A2550" i="25" s="1"/>
  <c r="E2550" i="25" l="1"/>
  <c r="B2552" i="25"/>
  <c r="C2551" i="25"/>
  <c r="A2551" i="25" s="1"/>
  <c r="D2551" i="25"/>
  <c r="E2551" i="25" l="1"/>
  <c r="B2553" i="25"/>
  <c r="D2552" i="25"/>
  <c r="C2552" i="25"/>
  <c r="A2552" i="25" s="1"/>
  <c r="E2552" i="25" s="1"/>
  <c r="B2554" i="25" l="1"/>
  <c r="D2553" i="25"/>
  <c r="C2553" i="25"/>
  <c r="A2553" i="25" s="1"/>
  <c r="E2553" i="25" l="1"/>
  <c r="B2555" i="25"/>
  <c r="D2554" i="25"/>
  <c r="C2554" i="25"/>
  <c r="A2554" i="25" s="1"/>
  <c r="E2554" i="25" l="1"/>
  <c r="B2556" i="25"/>
  <c r="C2555" i="25"/>
  <c r="A2555" i="25" s="1"/>
  <c r="D2555" i="25"/>
  <c r="E2555" i="25" l="1"/>
  <c r="B2557" i="25"/>
  <c r="D2556" i="25"/>
  <c r="C2556" i="25"/>
  <c r="A2556" i="25" s="1"/>
  <c r="E2556" i="25" l="1"/>
  <c r="B2558" i="25"/>
  <c r="D2557" i="25"/>
  <c r="C2557" i="25"/>
  <c r="A2557" i="25" s="1"/>
  <c r="E2557" i="25" l="1"/>
  <c r="B2559" i="25"/>
  <c r="D2558" i="25"/>
  <c r="C2558" i="25"/>
  <c r="A2558" i="25" s="1"/>
  <c r="E2558" i="25" l="1"/>
  <c r="B2560" i="25"/>
  <c r="C2559" i="25"/>
  <c r="A2559" i="25" s="1"/>
  <c r="D2559" i="25"/>
  <c r="E2559" i="25" l="1"/>
  <c r="B2561" i="25"/>
  <c r="D2560" i="25"/>
  <c r="C2560" i="25"/>
  <c r="A2560" i="25" s="1"/>
  <c r="E2560" i="25" l="1"/>
  <c r="B2562" i="25"/>
  <c r="D2561" i="25"/>
  <c r="C2561" i="25"/>
  <c r="A2561" i="25" s="1"/>
  <c r="E2561" i="25" l="1"/>
  <c r="B2563" i="25"/>
  <c r="D2562" i="25"/>
  <c r="C2562" i="25"/>
  <c r="A2562" i="25" s="1"/>
  <c r="E2562" i="25" l="1"/>
  <c r="B2564" i="25"/>
  <c r="C2563" i="25"/>
  <c r="A2563" i="25" s="1"/>
  <c r="D2563" i="25"/>
  <c r="E2563" i="25" l="1"/>
  <c r="B2565" i="25"/>
  <c r="D2564" i="25"/>
  <c r="C2564" i="25"/>
  <c r="A2564" i="25" s="1"/>
  <c r="E2564" i="25" l="1"/>
  <c r="B2566" i="25"/>
  <c r="D2565" i="25"/>
  <c r="C2565" i="25"/>
  <c r="A2565" i="25" s="1"/>
  <c r="E2565" i="25" l="1"/>
  <c r="B2567" i="25"/>
  <c r="D2566" i="25"/>
  <c r="C2566" i="25"/>
  <c r="A2566" i="25" s="1"/>
  <c r="E2566" i="25" l="1"/>
  <c r="B2568" i="25"/>
  <c r="C2567" i="25"/>
  <c r="A2567" i="25" s="1"/>
  <c r="D2567" i="25"/>
  <c r="E2567" i="25" l="1"/>
  <c r="B2569" i="25"/>
  <c r="D2568" i="25"/>
  <c r="C2568" i="25"/>
  <c r="A2568" i="25" s="1"/>
  <c r="E2568" i="25" l="1"/>
  <c r="B2570" i="25"/>
  <c r="D2569" i="25"/>
  <c r="C2569" i="25"/>
  <c r="A2569" i="25" s="1"/>
  <c r="E2569" i="25" l="1"/>
  <c r="B2571" i="25"/>
  <c r="D2570" i="25"/>
  <c r="C2570" i="25"/>
  <c r="A2570" i="25" s="1"/>
  <c r="E2570" i="25" l="1"/>
  <c r="C2571" i="25"/>
  <c r="A2571" i="25" s="1"/>
  <c r="D2571" i="25"/>
  <c r="H2564" i="25" s="1"/>
  <c r="G2564" i="25" l="1"/>
  <c r="G2566" i="25"/>
  <c r="G2568" i="25"/>
  <c r="E2571" i="25"/>
  <c r="H2563" i="25"/>
  <c r="G2567" i="25"/>
  <c r="H2567" i="25"/>
  <c r="H2569" i="25"/>
  <c r="H2565" i="25"/>
  <c r="G2569" i="25"/>
  <c r="H2568" i="25"/>
  <c r="H2566" i="25"/>
  <c r="H1601" i="25"/>
  <c r="H1597" i="25"/>
  <c r="H1598" i="25"/>
  <c r="G1597" i="25"/>
  <c r="G1601" i="25"/>
  <c r="H1599" i="25"/>
  <c r="G1598" i="25"/>
  <c r="H1600" i="25"/>
  <c r="G1599" i="25"/>
  <c r="G1602" i="25"/>
  <c r="G1600" i="25"/>
  <c r="H1603" i="25"/>
  <c r="H1596" i="25"/>
  <c r="G1603" i="25"/>
  <c r="H1602" i="25"/>
  <c r="H1604" i="25"/>
  <c r="G1604" i="25"/>
  <c r="H1605" i="25"/>
  <c r="H1606" i="25"/>
  <c r="G1605" i="25"/>
  <c r="G1606" i="25"/>
  <c r="H1607" i="25"/>
  <c r="G1607" i="25"/>
  <c r="G1608" i="25"/>
  <c r="H1610" i="25"/>
  <c r="H1608" i="25"/>
  <c r="H1609" i="25"/>
  <c r="G1610" i="25"/>
  <c r="G1609" i="25"/>
  <c r="G1611" i="25"/>
  <c r="H1612" i="25"/>
  <c r="H1611" i="25"/>
  <c r="G1612" i="25"/>
  <c r="H1614" i="25"/>
  <c r="G1614" i="25"/>
  <c r="H1613" i="25"/>
  <c r="G1615" i="25"/>
  <c r="G1616" i="25"/>
  <c r="G1613" i="25"/>
  <c r="H1615" i="25"/>
  <c r="H1616" i="25"/>
  <c r="H1618" i="25"/>
  <c r="G1619" i="25"/>
  <c r="H1617" i="25"/>
  <c r="G1617" i="25"/>
  <c r="G1618" i="25"/>
  <c r="G1621" i="25"/>
  <c r="H1619" i="25"/>
  <c r="H1620" i="25"/>
  <c r="H1623" i="25"/>
  <c r="H1622" i="25"/>
  <c r="G1622" i="25"/>
  <c r="G1620" i="25"/>
  <c r="H1624" i="25"/>
  <c r="G1623" i="25"/>
  <c r="H1621" i="25"/>
  <c r="G1625" i="25"/>
  <c r="H1625" i="25"/>
  <c r="G1624" i="25"/>
  <c r="G1626" i="25"/>
  <c r="H1627" i="25"/>
  <c r="H1629" i="25"/>
  <c r="H1626" i="25"/>
  <c r="G1627" i="25"/>
  <c r="G1628" i="25"/>
  <c r="H1628" i="25"/>
  <c r="G1630" i="25"/>
  <c r="G1629" i="25"/>
  <c r="H1631" i="25"/>
  <c r="G1631" i="25"/>
  <c r="H1630" i="25"/>
  <c r="G1632" i="25"/>
  <c r="G1633" i="25"/>
  <c r="H1632" i="25"/>
  <c r="H1634" i="25"/>
  <c r="H1633" i="25"/>
  <c r="G1634" i="25"/>
  <c r="G1635" i="25"/>
  <c r="H1636" i="25"/>
  <c r="G1636" i="25"/>
  <c r="H1635" i="25"/>
  <c r="G1637" i="25"/>
  <c r="G1638" i="25"/>
  <c r="H1639" i="25"/>
  <c r="H1637" i="25"/>
  <c r="H1641" i="25"/>
  <c r="H1638" i="25"/>
  <c r="G1640" i="25"/>
  <c r="H1640" i="25"/>
  <c r="G1639" i="25"/>
  <c r="G1641" i="25"/>
  <c r="G1643" i="25"/>
  <c r="H1643" i="25"/>
  <c r="G1642" i="25"/>
  <c r="H1642" i="25"/>
  <c r="H1646" i="25"/>
  <c r="G1644" i="25"/>
  <c r="G1646" i="25"/>
  <c r="G1645" i="25"/>
  <c r="H1644" i="25"/>
  <c r="H1645" i="25"/>
  <c r="G1648" i="25"/>
  <c r="H1647" i="25"/>
  <c r="G1647" i="25"/>
  <c r="H1650" i="25"/>
  <c r="G1649" i="25"/>
  <c r="H1648" i="25"/>
  <c r="H1649" i="25"/>
  <c r="G1650" i="25"/>
  <c r="H1651" i="25"/>
  <c r="G1651" i="25"/>
  <c r="G1652" i="25"/>
  <c r="G1654" i="25"/>
  <c r="H1652" i="25"/>
  <c r="G1655" i="25"/>
  <c r="G1653" i="25"/>
  <c r="H1654" i="25"/>
  <c r="H1653" i="25"/>
  <c r="H1655" i="25"/>
  <c r="H1656" i="25"/>
  <c r="G1657" i="25"/>
  <c r="G1656" i="25"/>
  <c r="G1658" i="25"/>
  <c r="H1657" i="25"/>
  <c r="G1659" i="25"/>
  <c r="G1660" i="25"/>
  <c r="H1659" i="25"/>
  <c r="H1660" i="25"/>
  <c r="H1658" i="25"/>
  <c r="G1661" i="25"/>
  <c r="G1662" i="25"/>
  <c r="H1662" i="25"/>
  <c r="G1663" i="25"/>
  <c r="H1661" i="25"/>
  <c r="G1665" i="25"/>
  <c r="H1664" i="25"/>
  <c r="H1663" i="25"/>
  <c r="G1664" i="25"/>
  <c r="H1666" i="25"/>
  <c r="H1665" i="25"/>
  <c r="H1667" i="25"/>
  <c r="G1666" i="25"/>
  <c r="G1667" i="25"/>
  <c r="G1668" i="25"/>
  <c r="H1668" i="25"/>
  <c r="H1669" i="25"/>
  <c r="G1670" i="25"/>
  <c r="G1669" i="25"/>
  <c r="H1670" i="25"/>
  <c r="H1671" i="25"/>
  <c r="G1671" i="25"/>
  <c r="G1672" i="25"/>
  <c r="G1674" i="25"/>
  <c r="H1672" i="25"/>
  <c r="G1673" i="25"/>
  <c r="H1673" i="25"/>
  <c r="H1674" i="25"/>
  <c r="H1675" i="25"/>
  <c r="H1677" i="25"/>
  <c r="H1676" i="25"/>
  <c r="G1675" i="25"/>
  <c r="G1676" i="25"/>
  <c r="H1679" i="25"/>
  <c r="G1677" i="25"/>
  <c r="G1679" i="25"/>
  <c r="G1678" i="25"/>
  <c r="H1678" i="25"/>
  <c r="H1681" i="25"/>
  <c r="H1680" i="25"/>
  <c r="G1680" i="25"/>
  <c r="G1681" i="25"/>
  <c r="H1682" i="25"/>
  <c r="G1683" i="25"/>
  <c r="G1682" i="25"/>
  <c r="H1686" i="25"/>
  <c r="H1683" i="25"/>
  <c r="G1684" i="25"/>
  <c r="H1684" i="25"/>
  <c r="G1685" i="25"/>
  <c r="H1685" i="25"/>
  <c r="G1687" i="25"/>
  <c r="G1686" i="25"/>
  <c r="H1687" i="25"/>
  <c r="G1689" i="25"/>
  <c r="H1689" i="25"/>
  <c r="G1688" i="25"/>
  <c r="H1688" i="25"/>
  <c r="H1690" i="25"/>
  <c r="G1691" i="25"/>
  <c r="G1690" i="25"/>
  <c r="H1694" i="25"/>
  <c r="H1691" i="25"/>
  <c r="G1692" i="25"/>
  <c r="H1692" i="25"/>
  <c r="H1693" i="25"/>
  <c r="G1693" i="25"/>
  <c r="H1697" i="25"/>
  <c r="G1695" i="25"/>
  <c r="G1697" i="25"/>
  <c r="H1695" i="25"/>
  <c r="G1694" i="25"/>
  <c r="G1696" i="25"/>
  <c r="H1696" i="25"/>
  <c r="H1698" i="25"/>
  <c r="G1698" i="25"/>
  <c r="G1699" i="25"/>
  <c r="H1699" i="25"/>
  <c r="H1700" i="25"/>
  <c r="G1703" i="25"/>
  <c r="G1702" i="25"/>
  <c r="G1701" i="25"/>
  <c r="H1702" i="25"/>
  <c r="H1701" i="25"/>
  <c r="G1700" i="25"/>
  <c r="G1705" i="25"/>
  <c r="H1703" i="25"/>
  <c r="G1706" i="25"/>
  <c r="G1704" i="25"/>
  <c r="H1706" i="25"/>
  <c r="H1705" i="25"/>
  <c r="H1704" i="25"/>
  <c r="G1708" i="25"/>
  <c r="H1707" i="25"/>
  <c r="G1707" i="25"/>
  <c r="H1709" i="25"/>
  <c r="H1708" i="25"/>
  <c r="G1709" i="25"/>
  <c r="H1710" i="25"/>
  <c r="G1710" i="25"/>
  <c r="H1711" i="25"/>
  <c r="H1714" i="25"/>
  <c r="G1713" i="25"/>
  <c r="G1711" i="25"/>
  <c r="G1714" i="25"/>
  <c r="H1712" i="25"/>
  <c r="G1712" i="25"/>
  <c r="G1715" i="25"/>
  <c r="H1713" i="25"/>
  <c r="G1716" i="25"/>
  <c r="H1717" i="25"/>
  <c r="H1715" i="25"/>
  <c r="H1716" i="25"/>
  <c r="G1717" i="25"/>
  <c r="G1719" i="25"/>
  <c r="G1718" i="25"/>
  <c r="H1718" i="25"/>
  <c r="H1719" i="25"/>
  <c r="G1720" i="25"/>
  <c r="H1720" i="25"/>
  <c r="H1723" i="25"/>
  <c r="G1722" i="25"/>
  <c r="H1722" i="25"/>
  <c r="G1721" i="25"/>
  <c r="H1721" i="25"/>
  <c r="G1723" i="25"/>
  <c r="G1724" i="25"/>
  <c r="G1725" i="25"/>
  <c r="H1724" i="25"/>
  <c r="H1725" i="25"/>
  <c r="G1726" i="25"/>
  <c r="H1727" i="25"/>
  <c r="H1726" i="25"/>
  <c r="G1728" i="25"/>
  <c r="H1730" i="25"/>
  <c r="G1727" i="25"/>
  <c r="G1731" i="25"/>
  <c r="H1728" i="25"/>
  <c r="H1729" i="25"/>
  <c r="G1730" i="25"/>
  <c r="G1729" i="25"/>
  <c r="H1731" i="25"/>
  <c r="G1732" i="25"/>
  <c r="H1732" i="25"/>
  <c r="H1733" i="25"/>
  <c r="G1733" i="25"/>
  <c r="G1734" i="25"/>
  <c r="G1736" i="25"/>
  <c r="H1735" i="25"/>
  <c r="G1735" i="25"/>
  <c r="H1734" i="25"/>
  <c r="H1737" i="25"/>
  <c r="H1736" i="25"/>
  <c r="H1739" i="25"/>
  <c r="G1737" i="25"/>
  <c r="G1738" i="25"/>
  <c r="H1738" i="25"/>
  <c r="G1739" i="25"/>
  <c r="G1740" i="25"/>
  <c r="G1741" i="25"/>
  <c r="H1743" i="25"/>
  <c r="H1740" i="25"/>
  <c r="G1742" i="25"/>
  <c r="G1744" i="25"/>
  <c r="H1742" i="25"/>
  <c r="H1741" i="25"/>
  <c r="G1746" i="25"/>
  <c r="G1743" i="25"/>
  <c r="H1745" i="25"/>
  <c r="H1744" i="25"/>
  <c r="G1745" i="25"/>
  <c r="G1747" i="25"/>
  <c r="H1746" i="25"/>
  <c r="H1747" i="25"/>
  <c r="G1748" i="25"/>
  <c r="H1748" i="25"/>
  <c r="G1749" i="25"/>
  <c r="H1750" i="25"/>
  <c r="G1751" i="25"/>
  <c r="H1749" i="25"/>
  <c r="G1750" i="25"/>
  <c r="H1752" i="25"/>
  <c r="G1752" i="25"/>
  <c r="H1751" i="25"/>
  <c r="G1753" i="25"/>
  <c r="H1753" i="25"/>
  <c r="G1754" i="25"/>
  <c r="H1756" i="25"/>
  <c r="H1755" i="25"/>
  <c r="G1755" i="25"/>
  <c r="H1754" i="25"/>
  <c r="H1757" i="25"/>
  <c r="G1756" i="25"/>
  <c r="G1758" i="25"/>
  <c r="G1759" i="25"/>
  <c r="H1759" i="25"/>
  <c r="H1758" i="25"/>
  <c r="G1757" i="25"/>
  <c r="G1760" i="25"/>
  <c r="H1760" i="25"/>
  <c r="H1762" i="25"/>
  <c r="H1761" i="25"/>
  <c r="G1761" i="25"/>
  <c r="H1764" i="25"/>
  <c r="H1763" i="25"/>
  <c r="G1763" i="25"/>
  <c r="G1762" i="25"/>
  <c r="G1764" i="25"/>
  <c r="H1765" i="25"/>
  <c r="G1765" i="25"/>
  <c r="G1767" i="25"/>
  <c r="H1768" i="25"/>
  <c r="H1767" i="25"/>
  <c r="H1766" i="25"/>
  <c r="G1768" i="25"/>
  <c r="G1766" i="25"/>
  <c r="G1769" i="25"/>
  <c r="G1770" i="25"/>
  <c r="H1770" i="25"/>
  <c r="H1771" i="25"/>
  <c r="H1772" i="25"/>
  <c r="G1772" i="25"/>
  <c r="G1771" i="25"/>
  <c r="H1769" i="25"/>
  <c r="H1773" i="25"/>
  <c r="G1774" i="25"/>
  <c r="G1773" i="25"/>
  <c r="G1775" i="25"/>
  <c r="H1774" i="25"/>
  <c r="H1775" i="25"/>
  <c r="G1776" i="25"/>
  <c r="H1777" i="25"/>
  <c r="H1776" i="25"/>
  <c r="G1777" i="25"/>
  <c r="H1778" i="25"/>
  <c r="G1779" i="25"/>
  <c r="G1778" i="25"/>
  <c r="H1779" i="25"/>
  <c r="H1780" i="25"/>
  <c r="G1780" i="25"/>
  <c r="H1781" i="25"/>
  <c r="G1781" i="25"/>
  <c r="G1782" i="25"/>
  <c r="H1782" i="25"/>
  <c r="H1783" i="25"/>
  <c r="G1783" i="25"/>
  <c r="G1786" i="25"/>
  <c r="H1784" i="25"/>
  <c r="G1784" i="25"/>
  <c r="H1787" i="25"/>
  <c r="G1787" i="25"/>
  <c r="H1786" i="25"/>
  <c r="G1785" i="25"/>
  <c r="H1785" i="25"/>
  <c r="H1789" i="25"/>
  <c r="G1788" i="25"/>
  <c r="H1791" i="25"/>
  <c r="H1788" i="25"/>
  <c r="G1789" i="25"/>
  <c r="G1793" i="25"/>
  <c r="H1790" i="25"/>
  <c r="G1791" i="25"/>
  <c r="G1790" i="25"/>
  <c r="H1792" i="25"/>
  <c r="G1792" i="25"/>
  <c r="H1797" i="25"/>
  <c r="G1794" i="25"/>
  <c r="H1793" i="25"/>
  <c r="H1795" i="25"/>
  <c r="G1795" i="25"/>
  <c r="H1794" i="25"/>
  <c r="G1796" i="25"/>
  <c r="G1797" i="25"/>
  <c r="H1796" i="25"/>
  <c r="G1798" i="25"/>
  <c r="G1799" i="25"/>
  <c r="H1798" i="25"/>
  <c r="H1799" i="25"/>
  <c r="G1800" i="25"/>
  <c r="H1800" i="25"/>
  <c r="H1803" i="25"/>
  <c r="G1801" i="25"/>
  <c r="H1802" i="25"/>
  <c r="H1801" i="25"/>
  <c r="G1802" i="25"/>
  <c r="H1804" i="25"/>
  <c r="G1803" i="25"/>
  <c r="G1804" i="25"/>
  <c r="H1806" i="25"/>
  <c r="G1805" i="25"/>
  <c r="H1805" i="25"/>
  <c r="G1806" i="25"/>
  <c r="H1807" i="25"/>
  <c r="H1808" i="25"/>
  <c r="G1807" i="25"/>
  <c r="G1809" i="25"/>
  <c r="G1808" i="25"/>
  <c r="H1809" i="25"/>
  <c r="G1810" i="25"/>
  <c r="G1811" i="25"/>
  <c r="H1811" i="25"/>
  <c r="H1810" i="25"/>
  <c r="H1812" i="25"/>
  <c r="G1813" i="25"/>
  <c r="G1814" i="25"/>
  <c r="H1813" i="25"/>
  <c r="G1812" i="25"/>
  <c r="H1814" i="25"/>
  <c r="G1815" i="25"/>
  <c r="H1815" i="25"/>
  <c r="G1816" i="25"/>
  <c r="H1816" i="25"/>
  <c r="G1817" i="25"/>
  <c r="H1817" i="25"/>
  <c r="G1819" i="25"/>
  <c r="H1819" i="25"/>
  <c r="H1818" i="25"/>
  <c r="H1820" i="25"/>
  <c r="G1818" i="25"/>
  <c r="G1820" i="25"/>
  <c r="H1821" i="25"/>
  <c r="G1822" i="25"/>
  <c r="G1821" i="25"/>
  <c r="G1823" i="25"/>
  <c r="H1822" i="25"/>
  <c r="H1825" i="25"/>
  <c r="H1823" i="25"/>
  <c r="H1826" i="25"/>
  <c r="G1826" i="25"/>
  <c r="G1824" i="25"/>
  <c r="H1824" i="25"/>
  <c r="G1825" i="25"/>
  <c r="H1828" i="25"/>
  <c r="H1829" i="25"/>
  <c r="G1829" i="25"/>
  <c r="G1827" i="25"/>
  <c r="H1827" i="25"/>
  <c r="G1828" i="25"/>
  <c r="G1830" i="25"/>
  <c r="G1832" i="25"/>
  <c r="H1830" i="25"/>
  <c r="G1831" i="25"/>
  <c r="H1831" i="25"/>
  <c r="G1834" i="25"/>
  <c r="H1832" i="25"/>
  <c r="H1833" i="25"/>
  <c r="G1833" i="25"/>
  <c r="H1835" i="25"/>
  <c r="H1834" i="25"/>
  <c r="G1836" i="25"/>
  <c r="G1835" i="25"/>
  <c r="H1836" i="25"/>
  <c r="H1838" i="25"/>
  <c r="H1837" i="25"/>
  <c r="H1839" i="25"/>
  <c r="G1839" i="25"/>
  <c r="G1837" i="25"/>
  <c r="G1838" i="25"/>
  <c r="H1840" i="25"/>
  <c r="G1840" i="25"/>
  <c r="G1842" i="25"/>
  <c r="G1841" i="25"/>
  <c r="H1841" i="25"/>
  <c r="H1842" i="25"/>
  <c r="H1843" i="25"/>
  <c r="H1844" i="25"/>
  <c r="G1844" i="25"/>
  <c r="H1845" i="25"/>
  <c r="G1845" i="25"/>
  <c r="G1843" i="25"/>
  <c r="G1846" i="25"/>
  <c r="H1846" i="25"/>
  <c r="H1847" i="25"/>
  <c r="G1847" i="25"/>
  <c r="G1850" i="25"/>
  <c r="H1848" i="25"/>
  <c r="G1849" i="25"/>
  <c r="G1848" i="25"/>
  <c r="H1851" i="25"/>
  <c r="H1850" i="25"/>
  <c r="H1849" i="25"/>
  <c r="H1852" i="25"/>
  <c r="G1852" i="25"/>
  <c r="G1851" i="25"/>
  <c r="H1853" i="25"/>
  <c r="G1853" i="25"/>
  <c r="G1854" i="25"/>
  <c r="H1854" i="25"/>
  <c r="H1856" i="25"/>
  <c r="G1855" i="25"/>
  <c r="H1858" i="25"/>
  <c r="H1855" i="25"/>
  <c r="G1858" i="25"/>
  <c r="H1857" i="25"/>
  <c r="G1859" i="25"/>
  <c r="G1857" i="25"/>
  <c r="G1856" i="25"/>
  <c r="H1860" i="25"/>
  <c r="H1861" i="25"/>
  <c r="H1859" i="25"/>
  <c r="G1860" i="25"/>
  <c r="G1861" i="25"/>
  <c r="H1862" i="25"/>
  <c r="G1862" i="25"/>
  <c r="G1865" i="25"/>
  <c r="G1864" i="25"/>
  <c r="H1863" i="25"/>
  <c r="H1867" i="25"/>
  <c r="H1865" i="25"/>
  <c r="H1864" i="25"/>
  <c r="G1863" i="25"/>
  <c r="H1866" i="25"/>
  <c r="G1866" i="25"/>
  <c r="G1867" i="25"/>
  <c r="G1868" i="25"/>
  <c r="H1868" i="25"/>
  <c r="G1869" i="25"/>
  <c r="H1869" i="25"/>
  <c r="G1870" i="25"/>
  <c r="H1872" i="25"/>
  <c r="H1870" i="25"/>
  <c r="H1873" i="25"/>
  <c r="G1871" i="25"/>
  <c r="H1871" i="25"/>
  <c r="G1872" i="25"/>
  <c r="H1874" i="25"/>
  <c r="G1873" i="25"/>
  <c r="G1875" i="25"/>
  <c r="G1874" i="25"/>
  <c r="G1876" i="25"/>
  <c r="H1875" i="25"/>
  <c r="H1877" i="25"/>
  <c r="G1877" i="25"/>
  <c r="H1879" i="25"/>
  <c r="H1876" i="25"/>
  <c r="G1878" i="25"/>
  <c r="H1878" i="25"/>
  <c r="G1880" i="25"/>
  <c r="G1879" i="25"/>
  <c r="H1882" i="25"/>
  <c r="G1882" i="25"/>
  <c r="H1880" i="25"/>
  <c r="H1881" i="25"/>
  <c r="G1881" i="25"/>
  <c r="H1883" i="25"/>
  <c r="G1884" i="25"/>
  <c r="H1884" i="25"/>
  <c r="G1883" i="25"/>
  <c r="H1885" i="25"/>
  <c r="G1885" i="25"/>
  <c r="H1886" i="25"/>
  <c r="G1886" i="25"/>
  <c r="H1887" i="25"/>
  <c r="G1888" i="25"/>
  <c r="H1890" i="25"/>
  <c r="G1887" i="25"/>
  <c r="H1889" i="25"/>
  <c r="H1888" i="25"/>
  <c r="G1889" i="25"/>
  <c r="G1890" i="25"/>
  <c r="G1892" i="25"/>
  <c r="H1891" i="25"/>
  <c r="G1891" i="25"/>
  <c r="H1892" i="25"/>
  <c r="G1894" i="25"/>
  <c r="H1894" i="25"/>
  <c r="H1893" i="25"/>
  <c r="G1893" i="25"/>
  <c r="H1895" i="25"/>
  <c r="G1895" i="25"/>
  <c r="H1896" i="25"/>
  <c r="G1896" i="25"/>
  <c r="G1897" i="25"/>
  <c r="G1898" i="25"/>
  <c r="G1899" i="25"/>
  <c r="H1898" i="25"/>
  <c r="H1897" i="25"/>
  <c r="H1899" i="25"/>
  <c r="H1901" i="25"/>
  <c r="G1901" i="25"/>
  <c r="G1900" i="25"/>
  <c r="H1900" i="25"/>
  <c r="H1902" i="25"/>
  <c r="H1903" i="25"/>
  <c r="G1903" i="25"/>
  <c r="H1904" i="25"/>
  <c r="G1904" i="25"/>
  <c r="G1905" i="25"/>
  <c r="G1902" i="25"/>
  <c r="H1905" i="25"/>
  <c r="G1906" i="25"/>
  <c r="H1906" i="25"/>
  <c r="G1907" i="25"/>
  <c r="H1908" i="25"/>
  <c r="H1907" i="25"/>
  <c r="G1908" i="25"/>
  <c r="G1909" i="25"/>
  <c r="H1910" i="25"/>
  <c r="H1909" i="25"/>
  <c r="H1911" i="25"/>
  <c r="G1910" i="25"/>
  <c r="H1912" i="25"/>
  <c r="H1913" i="25"/>
  <c r="G1912" i="25"/>
  <c r="G1913" i="25"/>
  <c r="G1911" i="25"/>
  <c r="G1914" i="25"/>
  <c r="H1914" i="25"/>
  <c r="H1915" i="25"/>
  <c r="G1915" i="25"/>
  <c r="G1916" i="25"/>
  <c r="H1916" i="25"/>
  <c r="H1917" i="25"/>
  <c r="G1918" i="25"/>
  <c r="H1918" i="25"/>
  <c r="G1920" i="25"/>
  <c r="G1919" i="25"/>
  <c r="G1917" i="25"/>
  <c r="H1919" i="25"/>
  <c r="H1920" i="25"/>
  <c r="G1921" i="25"/>
  <c r="H1921" i="25"/>
  <c r="G1922" i="25"/>
  <c r="G1923" i="25"/>
  <c r="H1922" i="25"/>
  <c r="H1925" i="25"/>
  <c r="G1924" i="25"/>
  <c r="H1923" i="25"/>
  <c r="G1926" i="25"/>
  <c r="H1924" i="25"/>
  <c r="H1927" i="25"/>
  <c r="G1927" i="25"/>
  <c r="G1928" i="25"/>
  <c r="H1928" i="25"/>
  <c r="H1926" i="25"/>
  <c r="G1925" i="25"/>
  <c r="G1929" i="25"/>
  <c r="H1930" i="25"/>
  <c r="H1932" i="25"/>
  <c r="G1930" i="25"/>
  <c r="H1929" i="25"/>
  <c r="H1933" i="25"/>
  <c r="H1934" i="25"/>
  <c r="G1932" i="25"/>
  <c r="G1931" i="25"/>
  <c r="G1934" i="25"/>
  <c r="H1931" i="25"/>
  <c r="G1933" i="25"/>
  <c r="H1935" i="25"/>
  <c r="G1935" i="25"/>
  <c r="G1936" i="25"/>
  <c r="H1936" i="25"/>
  <c r="G1937" i="25"/>
  <c r="G1938" i="25"/>
  <c r="H1937" i="25"/>
  <c r="H1939" i="25"/>
  <c r="G1939" i="25"/>
  <c r="G1942" i="25"/>
  <c r="G1940" i="25"/>
  <c r="H1940" i="25"/>
  <c r="H1938" i="25"/>
  <c r="H1941" i="25"/>
  <c r="G1941" i="25"/>
  <c r="H1942" i="25"/>
  <c r="H1943" i="25"/>
  <c r="G1943" i="25"/>
  <c r="H1944" i="25"/>
  <c r="H1946" i="25"/>
  <c r="H1945" i="25"/>
  <c r="G1944" i="25"/>
  <c r="H1947" i="25"/>
  <c r="G1945" i="25"/>
  <c r="G1947" i="25"/>
  <c r="G1946" i="25"/>
  <c r="H1949" i="25"/>
  <c r="H1950" i="25"/>
  <c r="H1948" i="25"/>
  <c r="G1950" i="25"/>
  <c r="G1949" i="25"/>
  <c r="G1948" i="25"/>
  <c r="G1953" i="25"/>
  <c r="G1951" i="25"/>
  <c r="H1951" i="25"/>
  <c r="H1952" i="25"/>
  <c r="G1952" i="25"/>
  <c r="H1953" i="25"/>
  <c r="G1954" i="25"/>
  <c r="H1954" i="25"/>
  <c r="G1955" i="25"/>
  <c r="H1955" i="25"/>
  <c r="H1957" i="25"/>
  <c r="G1956" i="25"/>
  <c r="G1958" i="25"/>
  <c r="H1956" i="25"/>
  <c r="G1957" i="25"/>
  <c r="H1958" i="25"/>
  <c r="G1959" i="25"/>
  <c r="H1959" i="25"/>
  <c r="H1960" i="25"/>
  <c r="H1961" i="25"/>
  <c r="G1963" i="25"/>
  <c r="G1962" i="25"/>
  <c r="G1960" i="25"/>
  <c r="H1962" i="25"/>
  <c r="G1961" i="25"/>
  <c r="H1963" i="25"/>
  <c r="G1964" i="25"/>
  <c r="G1966" i="25"/>
  <c r="H1964" i="25"/>
  <c r="G1965" i="25"/>
  <c r="H1965" i="25"/>
  <c r="G1967" i="25"/>
  <c r="H1966" i="25"/>
  <c r="H1967" i="25"/>
  <c r="H1969" i="25"/>
  <c r="G1968" i="25"/>
  <c r="H1968" i="25"/>
  <c r="G1969" i="25"/>
  <c r="G1971" i="25"/>
  <c r="H1970" i="25"/>
  <c r="H1971" i="25"/>
  <c r="G1970" i="25"/>
  <c r="H1972" i="25"/>
  <c r="G1972" i="25"/>
  <c r="G1973" i="25"/>
  <c r="G1974" i="25"/>
  <c r="H1973" i="25"/>
  <c r="H1974" i="25"/>
  <c r="H1975" i="25"/>
  <c r="H1976" i="25"/>
  <c r="G1975" i="25"/>
  <c r="G1976" i="25"/>
  <c r="H1977" i="25"/>
  <c r="G1977" i="25"/>
  <c r="H1979" i="25"/>
  <c r="G1978" i="25"/>
  <c r="G1979" i="25"/>
  <c r="G1980" i="25"/>
  <c r="H1978" i="25"/>
  <c r="H1980" i="25"/>
  <c r="H1981" i="25"/>
  <c r="G1982" i="25"/>
  <c r="H1983" i="25"/>
  <c r="H1982" i="25"/>
  <c r="G1981" i="25"/>
  <c r="G1984" i="25"/>
  <c r="G1983" i="25"/>
  <c r="H1985" i="25"/>
  <c r="H1984" i="25"/>
  <c r="H1987" i="25"/>
  <c r="G1985" i="25"/>
  <c r="G1988" i="25"/>
  <c r="H1986" i="25"/>
  <c r="G1986" i="25"/>
  <c r="H1988" i="25"/>
  <c r="G1990" i="25"/>
  <c r="H1989" i="25"/>
  <c r="G1987" i="25"/>
  <c r="H1990" i="25"/>
  <c r="G1991" i="25"/>
  <c r="H1991" i="25"/>
  <c r="H1993" i="25"/>
  <c r="G1989" i="25"/>
  <c r="G1992" i="25"/>
  <c r="H1992" i="25"/>
  <c r="G1994" i="25"/>
  <c r="H1994" i="25"/>
  <c r="H1995" i="25"/>
  <c r="G1993" i="25"/>
  <c r="H1996" i="25"/>
  <c r="G1995" i="25"/>
  <c r="G1996" i="25"/>
  <c r="G1997" i="25"/>
  <c r="H1997" i="25"/>
  <c r="H1998" i="25"/>
  <c r="G1999" i="25"/>
  <c r="G2000" i="25"/>
  <c r="G1998" i="25"/>
  <c r="G2001" i="25"/>
  <c r="G2002" i="25"/>
  <c r="H2000" i="25"/>
  <c r="H1999" i="25"/>
  <c r="H2001" i="25"/>
  <c r="G2004" i="25"/>
  <c r="H2004" i="25"/>
  <c r="H2002" i="25"/>
  <c r="H2005" i="25"/>
  <c r="H2003" i="25"/>
  <c r="G2003" i="25"/>
  <c r="H2006" i="25"/>
  <c r="G2005" i="25"/>
  <c r="G2006" i="25"/>
  <c r="H2007" i="25"/>
  <c r="G2007" i="25"/>
  <c r="H2008" i="25"/>
  <c r="G2010" i="25"/>
  <c r="G2009" i="25"/>
  <c r="H2009" i="25"/>
  <c r="H2010" i="25"/>
  <c r="G2008" i="25"/>
  <c r="G2012" i="25"/>
  <c r="H2011" i="25"/>
  <c r="G2011" i="25"/>
  <c r="G2016" i="25"/>
  <c r="H2013" i="25"/>
  <c r="H2012" i="25"/>
  <c r="G2013" i="25"/>
  <c r="G2014" i="25"/>
  <c r="H2015" i="25"/>
  <c r="G2017" i="25"/>
  <c r="H2014" i="25"/>
  <c r="G2015" i="25"/>
  <c r="H2017" i="25"/>
  <c r="G2018" i="25"/>
  <c r="H2016" i="25"/>
  <c r="H2018" i="25"/>
  <c r="G2019" i="25"/>
  <c r="H2019" i="25"/>
  <c r="G2020" i="25"/>
  <c r="H2020" i="25"/>
  <c r="H2021" i="25"/>
  <c r="G2021" i="25"/>
  <c r="H2023" i="25"/>
  <c r="G2022" i="25"/>
  <c r="G2024" i="25"/>
  <c r="G2023" i="25"/>
  <c r="H2022" i="25"/>
  <c r="H2024" i="25"/>
  <c r="H2027" i="25"/>
  <c r="G2028" i="25"/>
  <c r="H2025" i="25"/>
  <c r="G2025" i="25"/>
  <c r="G2026" i="25"/>
  <c r="H2026" i="25"/>
  <c r="H2028" i="25"/>
  <c r="G2027" i="25"/>
  <c r="G2030" i="25"/>
  <c r="G2029" i="25"/>
  <c r="H2030" i="25"/>
  <c r="H2029" i="25"/>
  <c r="G2031" i="25"/>
  <c r="H2031" i="25"/>
  <c r="G2033" i="25"/>
  <c r="H2032" i="25"/>
  <c r="H2033" i="25"/>
  <c r="G2032" i="25"/>
  <c r="H2035" i="25"/>
  <c r="G2034" i="25"/>
  <c r="H2034" i="25"/>
  <c r="G2036" i="25"/>
  <c r="G2035" i="25"/>
  <c r="H2036" i="25"/>
  <c r="G2037" i="25"/>
  <c r="H2037" i="25"/>
  <c r="H2038" i="25"/>
  <c r="H2039" i="25"/>
  <c r="G2041" i="25"/>
  <c r="H2040" i="25"/>
  <c r="G2040" i="25"/>
  <c r="G2038" i="25"/>
  <c r="G2039" i="25"/>
  <c r="G2042" i="25"/>
  <c r="H2041" i="25"/>
  <c r="G2043" i="25"/>
  <c r="H2042" i="25"/>
  <c r="G2045" i="25"/>
  <c r="H2043" i="25"/>
  <c r="G2044" i="25"/>
  <c r="H2044" i="25"/>
  <c r="H2045" i="25"/>
  <c r="G2046" i="25"/>
  <c r="H2046" i="25"/>
  <c r="G2048" i="25"/>
  <c r="H2049" i="25"/>
  <c r="H2047" i="25"/>
  <c r="H2048" i="25"/>
  <c r="G2047" i="25"/>
  <c r="G2049" i="25"/>
  <c r="G2052" i="25"/>
  <c r="H2050" i="25"/>
  <c r="H2052" i="25"/>
  <c r="G2050" i="25"/>
  <c r="G2051" i="25"/>
  <c r="H2051" i="25"/>
  <c r="H2053" i="25"/>
  <c r="G2054" i="25"/>
  <c r="G2053" i="25"/>
  <c r="H2055" i="25"/>
  <c r="G2055" i="25"/>
  <c r="H2054" i="25"/>
  <c r="G2056" i="25"/>
  <c r="G2057" i="25"/>
  <c r="H2056" i="25"/>
  <c r="H2058" i="25"/>
  <c r="H2057" i="25"/>
  <c r="H2059" i="25"/>
  <c r="G2059" i="25"/>
  <c r="H2060" i="25"/>
  <c r="G2058" i="25"/>
  <c r="G2060" i="25"/>
  <c r="G2061" i="25"/>
  <c r="H2061" i="25"/>
  <c r="G2063" i="25"/>
  <c r="G2062" i="25"/>
  <c r="H2062" i="25"/>
  <c r="G2066" i="25"/>
  <c r="G2064" i="25"/>
  <c r="H2063" i="25"/>
  <c r="H2064" i="25"/>
  <c r="G2065" i="25"/>
  <c r="H2065" i="25"/>
  <c r="H2067" i="25"/>
  <c r="G2067" i="25"/>
  <c r="H2066" i="25"/>
  <c r="H2068" i="25"/>
  <c r="H2069" i="25"/>
  <c r="G2069" i="25"/>
  <c r="G2070" i="25"/>
  <c r="G2068" i="25"/>
  <c r="G2073" i="25"/>
  <c r="H2071" i="25"/>
  <c r="G2071" i="25"/>
  <c r="H2070" i="25"/>
  <c r="H2073" i="25"/>
  <c r="H2072" i="25"/>
  <c r="G2072" i="25"/>
  <c r="G2075" i="25"/>
  <c r="G2074" i="25"/>
  <c r="H2074" i="25"/>
  <c r="H2076" i="25"/>
  <c r="G2076" i="25"/>
  <c r="H2075" i="25"/>
  <c r="H2077" i="25"/>
  <c r="G2078" i="25"/>
  <c r="H2079" i="25"/>
  <c r="G2077" i="25"/>
  <c r="G2079" i="25"/>
  <c r="H2078" i="25"/>
  <c r="H2082" i="25"/>
  <c r="G2080" i="25"/>
  <c r="H2080" i="25"/>
  <c r="G2081" i="25"/>
  <c r="H2081" i="25"/>
  <c r="H2083" i="25"/>
  <c r="G2082" i="25"/>
  <c r="G2083" i="25"/>
  <c r="H2084" i="25"/>
  <c r="G2084" i="25"/>
  <c r="G2085" i="25"/>
  <c r="H2085" i="25"/>
  <c r="H2086" i="25"/>
  <c r="G2087" i="25"/>
  <c r="G2086" i="25"/>
  <c r="G2089" i="25"/>
  <c r="G2088" i="25"/>
  <c r="H2087" i="25"/>
  <c r="H2088" i="25"/>
  <c r="H2089" i="25"/>
  <c r="H2090" i="25"/>
  <c r="G2091" i="25"/>
  <c r="H2091" i="25"/>
  <c r="H2092" i="25"/>
  <c r="G2092" i="25"/>
  <c r="G2090" i="25"/>
  <c r="H2093" i="25"/>
  <c r="G2094" i="25"/>
  <c r="G2093" i="25"/>
  <c r="H2095" i="25"/>
  <c r="H2094" i="25"/>
  <c r="H2097" i="25"/>
  <c r="G2097" i="25"/>
  <c r="G2095" i="25"/>
  <c r="H2096" i="25"/>
  <c r="G2096" i="25"/>
  <c r="H2099" i="25"/>
  <c r="G2098" i="25"/>
  <c r="H2098" i="25"/>
  <c r="H2100" i="25"/>
  <c r="G2099" i="25"/>
  <c r="H2102" i="25"/>
  <c r="H2101" i="25"/>
  <c r="G2102" i="25"/>
  <c r="G2100" i="25"/>
  <c r="G2101" i="25"/>
  <c r="G2105" i="25"/>
  <c r="G2103" i="25"/>
  <c r="G2104" i="25"/>
  <c r="H2103" i="25"/>
  <c r="H2105" i="25"/>
  <c r="H2104" i="25"/>
  <c r="G2106" i="25"/>
  <c r="H2106" i="25"/>
  <c r="G2110" i="25"/>
  <c r="H2109" i="25"/>
  <c r="H2107" i="25"/>
  <c r="G2107" i="25"/>
  <c r="H2108" i="25"/>
  <c r="G2108" i="25"/>
  <c r="G2109" i="25"/>
  <c r="G2113" i="25"/>
  <c r="H2110" i="25"/>
  <c r="G2111" i="25"/>
  <c r="G2112" i="25"/>
  <c r="H2111" i="25"/>
  <c r="G2114" i="25"/>
  <c r="H2112" i="25"/>
  <c r="H2113" i="25"/>
  <c r="G2117" i="25"/>
  <c r="H2115" i="25"/>
  <c r="H2114" i="25"/>
  <c r="G2115" i="25"/>
  <c r="H2117" i="25"/>
  <c r="G2116" i="25"/>
  <c r="H2119" i="25"/>
  <c r="H2116" i="25"/>
  <c r="G2118" i="25"/>
  <c r="H2118" i="25"/>
  <c r="G2120" i="25"/>
  <c r="G2119" i="25"/>
  <c r="G2122" i="25"/>
  <c r="H2122" i="25"/>
  <c r="H2120" i="25"/>
  <c r="G2121" i="25"/>
  <c r="H2121" i="25"/>
  <c r="H2124" i="25"/>
  <c r="H2123" i="25"/>
  <c r="G2124" i="25"/>
  <c r="G2123" i="25"/>
  <c r="G2125" i="25"/>
  <c r="H2125" i="25"/>
  <c r="H2127" i="25"/>
  <c r="H2126" i="25"/>
  <c r="G2126" i="25"/>
  <c r="G2127" i="25"/>
  <c r="G2128" i="25"/>
  <c r="H2128" i="25"/>
  <c r="H2129" i="25"/>
  <c r="G2129" i="25"/>
  <c r="G2130" i="25"/>
  <c r="G2134" i="25"/>
  <c r="G2132" i="25"/>
  <c r="G2131" i="25"/>
  <c r="H2130" i="25"/>
  <c r="H2131" i="25"/>
  <c r="H2133" i="25"/>
  <c r="H2132" i="25"/>
  <c r="G2133" i="25"/>
  <c r="H2137" i="25"/>
  <c r="H2135" i="25"/>
  <c r="H2134" i="25"/>
  <c r="G2135" i="25"/>
  <c r="G2136" i="25"/>
  <c r="H2136" i="25"/>
  <c r="G2137" i="25"/>
  <c r="G2139" i="25"/>
  <c r="H2140" i="25"/>
  <c r="H2138" i="25"/>
  <c r="G2138" i="25"/>
  <c r="H2139" i="25"/>
  <c r="H2141" i="25"/>
  <c r="G2141" i="25"/>
  <c r="G2140" i="25"/>
  <c r="H2144" i="25"/>
  <c r="H2142" i="25"/>
  <c r="G2142" i="25"/>
  <c r="G2144" i="25"/>
  <c r="H2143" i="25"/>
  <c r="G2143" i="25"/>
  <c r="G2146" i="25"/>
  <c r="G2145" i="25"/>
  <c r="H2145" i="25"/>
  <c r="G2147" i="25"/>
  <c r="H2146" i="25"/>
  <c r="H2147" i="25"/>
  <c r="H2148" i="25"/>
  <c r="G2150" i="25"/>
  <c r="G2149" i="25"/>
  <c r="G2148" i="25"/>
  <c r="H2149" i="25"/>
  <c r="H2150" i="25"/>
  <c r="G2152" i="25"/>
  <c r="H2151" i="25"/>
  <c r="G2151" i="25"/>
  <c r="G2153" i="25"/>
  <c r="H2152" i="25"/>
  <c r="H2154" i="25"/>
  <c r="H2153" i="25"/>
  <c r="H2155" i="25"/>
  <c r="G2155" i="25"/>
  <c r="G2154" i="25"/>
  <c r="H2156" i="25"/>
  <c r="G2156" i="25"/>
  <c r="G2158" i="25"/>
  <c r="H2158" i="25"/>
  <c r="G2157" i="25"/>
  <c r="H2157" i="25"/>
  <c r="G2159" i="25"/>
  <c r="H2159" i="25"/>
  <c r="H2160" i="25"/>
  <c r="G2160" i="25"/>
  <c r="G2161" i="25"/>
  <c r="H2161" i="25"/>
  <c r="H2164" i="25"/>
  <c r="H2162" i="25"/>
  <c r="G2162" i="25"/>
  <c r="G2163" i="25"/>
  <c r="H2163" i="25"/>
  <c r="G2165" i="25"/>
  <c r="G2164" i="25"/>
  <c r="H2165" i="25"/>
  <c r="H2166" i="25"/>
  <c r="G2168" i="25"/>
  <c r="H2167" i="25"/>
  <c r="G2167" i="25"/>
  <c r="G2166" i="25"/>
  <c r="G2169" i="25"/>
  <c r="H2168" i="25"/>
  <c r="H2170" i="25"/>
  <c r="H2169" i="25"/>
  <c r="G2170" i="25"/>
  <c r="H2171" i="25"/>
  <c r="H2173" i="25"/>
  <c r="G2172" i="25"/>
  <c r="G2171" i="25"/>
  <c r="H2172" i="25"/>
  <c r="H2174" i="25"/>
  <c r="G2173" i="25"/>
  <c r="G2175" i="25"/>
  <c r="G2174" i="25"/>
  <c r="H2177" i="25"/>
  <c r="G2176" i="25"/>
  <c r="H2178" i="25"/>
  <c r="H2175" i="25"/>
  <c r="H2176" i="25"/>
  <c r="G2177" i="25"/>
  <c r="H2179" i="25"/>
  <c r="G2178" i="25"/>
  <c r="G2181" i="25"/>
  <c r="G2179" i="25"/>
  <c r="G2180" i="25"/>
  <c r="G2182" i="25"/>
  <c r="H2180" i="25"/>
  <c r="H2181" i="25"/>
  <c r="H2183" i="25"/>
  <c r="H2182" i="25"/>
  <c r="G2183" i="25"/>
  <c r="G2184" i="25"/>
  <c r="H2185" i="25"/>
  <c r="H2187" i="25"/>
  <c r="H2184" i="25"/>
  <c r="H2186" i="25"/>
  <c r="G2185" i="25"/>
  <c r="G2187" i="25"/>
  <c r="H2188" i="25"/>
  <c r="G2186" i="25"/>
  <c r="H2189" i="25"/>
  <c r="G2188" i="25"/>
  <c r="G2189" i="25"/>
  <c r="G2191" i="25"/>
  <c r="G2190" i="25"/>
  <c r="H2190" i="25"/>
  <c r="H2191" i="25"/>
  <c r="H2194" i="25"/>
  <c r="G2192" i="25"/>
  <c r="H2192" i="25"/>
  <c r="G2194" i="25"/>
  <c r="H2193" i="25"/>
  <c r="G2193" i="25"/>
  <c r="G2195" i="25"/>
  <c r="H2195" i="25"/>
  <c r="G2196" i="25"/>
  <c r="H2197" i="25"/>
  <c r="H2196" i="25"/>
  <c r="G2197" i="25"/>
  <c r="H2198" i="25"/>
  <c r="G2198" i="25"/>
  <c r="H2199" i="25"/>
  <c r="G2199" i="25"/>
  <c r="G2200" i="25"/>
  <c r="H2202" i="25"/>
  <c r="H2200" i="25"/>
  <c r="G2201" i="25"/>
  <c r="H2201" i="25"/>
  <c r="G2204" i="25"/>
  <c r="G2202" i="25"/>
  <c r="G2203" i="25"/>
  <c r="H2203" i="25"/>
  <c r="H2206" i="25"/>
  <c r="H2204" i="25"/>
  <c r="H2205" i="25"/>
  <c r="G2206" i="25"/>
  <c r="G2205" i="25"/>
  <c r="G2208" i="25"/>
  <c r="H2207" i="25"/>
  <c r="G2207" i="25"/>
  <c r="G2209" i="25"/>
  <c r="H2208" i="25"/>
  <c r="H2209" i="25"/>
  <c r="H2210" i="25"/>
  <c r="G2210" i="25"/>
  <c r="G2211" i="25"/>
  <c r="G2212" i="25"/>
  <c r="H2211" i="25"/>
  <c r="H2213" i="25"/>
  <c r="G2213" i="25"/>
  <c r="H2212" i="25"/>
  <c r="H2216" i="25"/>
  <c r="G2214" i="25"/>
  <c r="H2214" i="25"/>
  <c r="G2216" i="25"/>
  <c r="H2215" i="25"/>
  <c r="G2215" i="25"/>
  <c r="G2219" i="25"/>
  <c r="G2217" i="25"/>
  <c r="H2219" i="25"/>
  <c r="H2217" i="25"/>
  <c r="G2218" i="25"/>
  <c r="H2218" i="25"/>
  <c r="G2221" i="25"/>
  <c r="H2220" i="25"/>
  <c r="G2220" i="25"/>
  <c r="H2221" i="25"/>
  <c r="G2224" i="25"/>
  <c r="H2222" i="25"/>
  <c r="G2222" i="25"/>
  <c r="H2223" i="25"/>
  <c r="G2223" i="25"/>
  <c r="H2225" i="25"/>
  <c r="H2224" i="25"/>
  <c r="G2225" i="25"/>
  <c r="G2228" i="25"/>
  <c r="G2226" i="25"/>
  <c r="H2226" i="25"/>
  <c r="G2227" i="25"/>
  <c r="H2227" i="25"/>
  <c r="H2228" i="25"/>
  <c r="G2232" i="25"/>
  <c r="G2230" i="25"/>
  <c r="G2229" i="25"/>
  <c r="H2230" i="25"/>
  <c r="H2229" i="25"/>
  <c r="G2231" i="25"/>
  <c r="H2231" i="25"/>
  <c r="H2233" i="25"/>
  <c r="G2234" i="25"/>
  <c r="G2233" i="25"/>
  <c r="H2232" i="25"/>
  <c r="H2234" i="25"/>
  <c r="H2235" i="25"/>
  <c r="G2236" i="25"/>
  <c r="G2237" i="25"/>
  <c r="G2235" i="25"/>
  <c r="H2236" i="25"/>
  <c r="H2239" i="25"/>
  <c r="G2238" i="25"/>
  <c r="H2237" i="25"/>
  <c r="H2238" i="25"/>
  <c r="G2239" i="25"/>
  <c r="H2240" i="25"/>
  <c r="G2240" i="25"/>
  <c r="H2241" i="25"/>
  <c r="G2241" i="25"/>
  <c r="G2244" i="25"/>
  <c r="H2242" i="25"/>
  <c r="G2242" i="25"/>
  <c r="G2243" i="25"/>
  <c r="H2243" i="25"/>
  <c r="G2245" i="25"/>
  <c r="H2244" i="25"/>
  <c r="H2247" i="25"/>
  <c r="H2245" i="25"/>
  <c r="G2246" i="25"/>
  <c r="H2246" i="25"/>
  <c r="G2247" i="25"/>
  <c r="G2248" i="25"/>
  <c r="H2248" i="25"/>
  <c r="G2249" i="25"/>
  <c r="G2251" i="25"/>
  <c r="H2250" i="25"/>
  <c r="H2251" i="25"/>
  <c r="H2249" i="25"/>
  <c r="G2253" i="25"/>
  <c r="G2250" i="25"/>
  <c r="H2252" i="25"/>
  <c r="G2252" i="25"/>
  <c r="G2254" i="25"/>
  <c r="H2253" i="25"/>
  <c r="H2254" i="25"/>
  <c r="G2258" i="25"/>
  <c r="G2255" i="25"/>
  <c r="H2255" i="25"/>
  <c r="H2257" i="25"/>
  <c r="G2257" i="25"/>
  <c r="G2256" i="25"/>
  <c r="H2256" i="25"/>
  <c r="G2260" i="25"/>
  <c r="H2260" i="25"/>
  <c r="H2259" i="25"/>
  <c r="G2259" i="25"/>
  <c r="H2258" i="25"/>
  <c r="H2261" i="25"/>
  <c r="G2262" i="25"/>
  <c r="H2262" i="25"/>
  <c r="G2263" i="25"/>
  <c r="G2261" i="25"/>
  <c r="G2264" i="25"/>
  <c r="H2263" i="25"/>
  <c r="H2264" i="25"/>
  <c r="G2267" i="25"/>
  <c r="H2266" i="25"/>
  <c r="H2265" i="25"/>
  <c r="H2267" i="25"/>
  <c r="G2268" i="25"/>
  <c r="G2266" i="25"/>
  <c r="G2265" i="25"/>
  <c r="G2269" i="25"/>
  <c r="H2268" i="25"/>
  <c r="G2272" i="25"/>
  <c r="H2270" i="25"/>
  <c r="H2269" i="25"/>
  <c r="G2270" i="25"/>
  <c r="H2274" i="25"/>
  <c r="H2271" i="25"/>
  <c r="H2272" i="25"/>
  <c r="H2273" i="25"/>
  <c r="G2271" i="25"/>
  <c r="G2274" i="25"/>
  <c r="G2273" i="25"/>
  <c r="H2276" i="25"/>
  <c r="H2275" i="25"/>
  <c r="G2275" i="25"/>
  <c r="G2277" i="25"/>
  <c r="G2276" i="25"/>
  <c r="H2278" i="25"/>
  <c r="H2277" i="25"/>
  <c r="G2278" i="25"/>
  <c r="H2281" i="25"/>
  <c r="H2279" i="25"/>
  <c r="G2279" i="25"/>
  <c r="G2280" i="25"/>
  <c r="H2280" i="25"/>
  <c r="G2281" i="25"/>
  <c r="H2284" i="25"/>
  <c r="G2282" i="25"/>
  <c r="H2282" i="25"/>
  <c r="H2283" i="25"/>
  <c r="G2283" i="25"/>
  <c r="G2284" i="25"/>
  <c r="H2287" i="25"/>
  <c r="H2286" i="25"/>
  <c r="H2285" i="25"/>
  <c r="G2286" i="25"/>
  <c r="G2285" i="25"/>
  <c r="G2287" i="25"/>
  <c r="G2290" i="25"/>
  <c r="G2288" i="25"/>
  <c r="H2288" i="25"/>
  <c r="H2289" i="25"/>
  <c r="G2289" i="25"/>
  <c r="H2290" i="25"/>
  <c r="G2292" i="25"/>
  <c r="H2292" i="25"/>
  <c r="H2291" i="25"/>
  <c r="H2293" i="25"/>
  <c r="G2291" i="25"/>
  <c r="G2293" i="25"/>
  <c r="H2294" i="25"/>
  <c r="G2294" i="25"/>
  <c r="G2296" i="25"/>
  <c r="H2295" i="25"/>
  <c r="H2296" i="25"/>
  <c r="G2295" i="25"/>
  <c r="G2297" i="25"/>
  <c r="H2297" i="25"/>
  <c r="G2299" i="25"/>
  <c r="G2298" i="25"/>
  <c r="H2298" i="25"/>
  <c r="H2299" i="25"/>
  <c r="H2302" i="25"/>
  <c r="H2300" i="25"/>
  <c r="G2300" i="25"/>
  <c r="G2301" i="25"/>
  <c r="H2301" i="25"/>
  <c r="H2304" i="25"/>
  <c r="G2302" i="25"/>
  <c r="H2303" i="25"/>
  <c r="G2303" i="25"/>
  <c r="G2304" i="25"/>
  <c r="H2305" i="25"/>
  <c r="G2305" i="25"/>
  <c r="G2306" i="25"/>
  <c r="H2307" i="25"/>
  <c r="H2306" i="25"/>
  <c r="G2309" i="25"/>
  <c r="G2308" i="25"/>
  <c r="G2307" i="25"/>
  <c r="H2309" i="25"/>
  <c r="H2308" i="25"/>
  <c r="H2312" i="25"/>
  <c r="G2312" i="25"/>
  <c r="H2310" i="25"/>
  <c r="H2311" i="25"/>
  <c r="G2311" i="25"/>
  <c r="G2310" i="25"/>
  <c r="H2313" i="25"/>
  <c r="G2313" i="25"/>
  <c r="G2315" i="25"/>
  <c r="G2314" i="25"/>
  <c r="H2315" i="25"/>
  <c r="H2314" i="25"/>
  <c r="H2316" i="25"/>
  <c r="G2317" i="25"/>
  <c r="G2316" i="25"/>
  <c r="H2318" i="25"/>
  <c r="H2317" i="25"/>
  <c r="H2320" i="25"/>
  <c r="G2320" i="25"/>
  <c r="H2319" i="25"/>
  <c r="G2318" i="25"/>
  <c r="H2322" i="25"/>
  <c r="G2321" i="25"/>
  <c r="G2319" i="25"/>
  <c r="G2322" i="25"/>
  <c r="G2324" i="25"/>
  <c r="H2321" i="25"/>
  <c r="H2323" i="25"/>
  <c r="G2323" i="25"/>
  <c r="H2324" i="25"/>
  <c r="H2326" i="25"/>
  <c r="G2325" i="25"/>
  <c r="H2325" i="25"/>
  <c r="G2326" i="25"/>
  <c r="H2329" i="25"/>
  <c r="G2327" i="25"/>
  <c r="H2327" i="25"/>
  <c r="G2328" i="25"/>
  <c r="H2328" i="25"/>
  <c r="G2330" i="25"/>
  <c r="G2333" i="25"/>
  <c r="G2329" i="25"/>
  <c r="H2330" i="25"/>
  <c r="H2332" i="25"/>
  <c r="G2331" i="25"/>
  <c r="H2331" i="25"/>
  <c r="G2332" i="25"/>
  <c r="H2333" i="25"/>
  <c r="G2334" i="25"/>
  <c r="H2334" i="25"/>
  <c r="G2335" i="25"/>
  <c r="H2337" i="25"/>
  <c r="H2335" i="25"/>
  <c r="G2336" i="25"/>
  <c r="H2336" i="25"/>
  <c r="H2338" i="25"/>
  <c r="G2337" i="25"/>
  <c r="H2339" i="25"/>
  <c r="G2338" i="25"/>
  <c r="G2339" i="25"/>
  <c r="G2340" i="25"/>
  <c r="H2340" i="25"/>
  <c r="G2341" i="25"/>
  <c r="H2341" i="25"/>
  <c r="G2343" i="25"/>
  <c r="G2342" i="25"/>
  <c r="H2342" i="25"/>
  <c r="H2343" i="25"/>
  <c r="H2344" i="25"/>
  <c r="G2345" i="25"/>
  <c r="H2345" i="25"/>
  <c r="G2344" i="25"/>
  <c r="H2347" i="25"/>
  <c r="G2346" i="25"/>
  <c r="H2346" i="25"/>
  <c r="H2348" i="25"/>
  <c r="G2348" i="25"/>
  <c r="G2347" i="25"/>
  <c r="G2349" i="25"/>
  <c r="G2350" i="25"/>
  <c r="H2350" i="25"/>
  <c r="H2349" i="25"/>
  <c r="G2351" i="25"/>
  <c r="H2351" i="25"/>
  <c r="G2352" i="25"/>
  <c r="G2353" i="25"/>
  <c r="G2354" i="25"/>
  <c r="H2352" i="25"/>
  <c r="H2354" i="25"/>
  <c r="H2353" i="25"/>
  <c r="G2357" i="25"/>
  <c r="G2356" i="25"/>
  <c r="G2355" i="25"/>
  <c r="H2355" i="25"/>
  <c r="H2359" i="25"/>
  <c r="H2356" i="25"/>
  <c r="H2357" i="25"/>
  <c r="G2358" i="25"/>
  <c r="H2358" i="25"/>
  <c r="H2360" i="25"/>
  <c r="G2359" i="25"/>
  <c r="G2360" i="25"/>
  <c r="H2361" i="25"/>
  <c r="G2361" i="25"/>
  <c r="H2363" i="25"/>
  <c r="G2362" i="25"/>
  <c r="H2362" i="25"/>
  <c r="G2366" i="25"/>
  <c r="G2364" i="25"/>
  <c r="G2363" i="25"/>
  <c r="H2364" i="25"/>
  <c r="G2365" i="25"/>
  <c r="H2367" i="25"/>
  <c r="H2365" i="25"/>
  <c r="H2366" i="25"/>
  <c r="G2368" i="25"/>
  <c r="G2367" i="25"/>
  <c r="G2369" i="25"/>
  <c r="H2368" i="25"/>
  <c r="H2370" i="25"/>
  <c r="H2369" i="25"/>
  <c r="G2372" i="25"/>
  <c r="G2370" i="25"/>
  <c r="H2371" i="25"/>
  <c r="H2372" i="25"/>
  <c r="G2371" i="25"/>
  <c r="G2374" i="25"/>
  <c r="H2373" i="25"/>
  <c r="G2373" i="25"/>
  <c r="H2376" i="25"/>
  <c r="H2375" i="25"/>
  <c r="H2374" i="25"/>
  <c r="G2376" i="25"/>
  <c r="H2379" i="25"/>
  <c r="G2375" i="25"/>
  <c r="G2377" i="25"/>
  <c r="H2377" i="25"/>
  <c r="G2378" i="25"/>
  <c r="H2378" i="25"/>
  <c r="H2381" i="25"/>
  <c r="G2380" i="25"/>
  <c r="G2382" i="25"/>
  <c r="G2379" i="25"/>
  <c r="H2380" i="25"/>
  <c r="G2381" i="25"/>
  <c r="H2383" i="25"/>
  <c r="G2383" i="25"/>
  <c r="H2382" i="25"/>
  <c r="G2384" i="25"/>
  <c r="G2386" i="25"/>
  <c r="H2385" i="25"/>
  <c r="H2386" i="25"/>
  <c r="G2385" i="25"/>
  <c r="H2384" i="25"/>
  <c r="G2387" i="25"/>
  <c r="H2387" i="25"/>
  <c r="H2390" i="25"/>
  <c r="H2388" i="25"/>
  <c r="G2389" i="25"/>
  <c r="G2388" i="25"/>
  <c r="H2389" i="25"/>
  <c r="H2392" i="25"/>
  <c r="G2390" i="25"/>
  <c r="H2391" i="25"/>
  <c r="G2391" i="25"/>
  <c r="G2394" i="25"/>
  <c r="G2392" i="25"/>
  <c r="H2395" i="25"/>
  <c r="G2393" i="25"/>
  <c r="H2393" i="25"/>
  <c r="G2395" i="25"/>
  <c r="H2396" i="25"/>
  <c r="H2394" i="25"/>
  <c r="G2396" i="25"/>
  <c r="G2397" i="25"/>
  <c r="G2398" i="25"/>
  <c r="G2400" i="25"/>
  <c r="H2399" i="25"/>
  <c r="H2398" i="25"/>
  <c r="H2397" i="25"/>
  <c r="H2401" i="25"/>
  <c r="G2399" i="25"/>
  <c r="H2400" i="25"/>
  <c r="G2401" i="25"/>
  <c r="H2402" i="25"/>
  <c r="G2402" i="25"/>
  <c r="H2404" i="25"/>
  <c r="G2403" i="25"/>
  <c r="H2403" i="25"/>
  <c r="H2407" i="25"/>
  <c r="G2405" i="25"/>
  <c r="G2404" i="25"/>
  <c r="G2406" i="25"/>
  <c r="H2405" i="25"/>
  <c r="H2406" i="25"/>
  <c r="G2407" i="25"/>
  <c r="H2408" i="25"/>
  <c r="G2408" i="25"/>
  <c r="G2409" i="25"/>
  <c r="H2409" i="25"/>
  <c r="G2410" i="25"/>
  <c r="H2413" i="25"/>
  <c r="H2410" i="25"/>
  <c r="H2411" i="25"/>
  <c r="G2411" i="25"/>
  <c r="G2413" i="25"/>
  <c r="G2412" i="25"/>
  <c r="H2412" i="25"/>
  <c r="H2415" i="25"/>
  <c r="H2414" i="25"/>
  <c r="G2414" i="25"/>
  <c r="G2415" i="25"/>
  <c r="G2416" i="25"/>
  <c r="H2416" i="25"/>
  <c r="G2419" i="25"/>
  <c r="G2417" i="25"/>
  <c r="H2417" i="25"/>
  <c r="G2420" i="25"/>
  <c r="H2418" i="25"/>
  <c r="G2418" i="25"/>
  <c r="H2420" i="25"/>
  <c r="H2419" i="25"/>
  <c r="G2424" i="25"/>
  <c r="H2421" i="25"/>
  <c r="H2422" i="25"/>
  <c r="G2421" i="25"/>
  <c r="G2422" i="25"/>
  <c r="H2424" i="25"/>
  <c r="H2423" i="25"/>
  <c r="H2427" i="25"/>
  <c r="H2425" i="25"/>
  <c r="G2425" i="25"/>
  <c r="G2427" i="25"/>
  <c r="H2426" i="25"/>
  <c r="G2426" i="25"/>
  <c r="G2423" i="25"/>
  <c r="G2430" i="25"/>
  <c r="G2428" i="25"/>
  <c r="G2429" i="25"/>
  <c r="H2428" i="25"/>
  <c r="H2429" i="25"/>
  <c r="H2430" i="25"/>
  <c r="H2431" i="25"/>
  <c r="G2431" i="25"/>
  <c r="G2432" i="25"/>
  <c r="H2432" i="25"/>
  <c r="G2433" i="25"/>
  <c r="H2433" i="25"/>
  <c r="G2434" i="25"/>
  <c r="H2435" i="25"/>
  <c r="G2435" i="25"/>
  <c r="H2436" i="25"/>
  <c r="H2434" i="25"/>
  <c r="G2436" i="25"/>
  <c r="G2438" i="25"/>
  <c r="G2437" i="25"/>
  <c r="H2439" i="25"/>
  <c r="H2437" i="25"/>
  <c r="H2440" i="25"/>
  <c r="H2438" i="25"/>
  <c r="G2439" i="25"/>
  <c r="G2442" i="25"/>
  <c r="H2441" i="25"/>
  <c r="G2441" i="25"/>
  <c r="G2440" i="25"/>
  <c r="H2442" i="25"/>
  <c r="H2443" i="25"/>
  <c r="G2446" i="25"/>
  <c r="G2443" i="25"/>
  <c r="G2444" i="25"/>
  <c r="H2445" i="25"/>
  <c r="H2444" i="25"/>
  <c r="G2445" i="25"/>
  <c r="H2447" i="25"/>
  <c r="G2447" i="25"/>
  <c r="G2448" i="25"/>
  <c r="H2446" i="25"/>
  <c r="H2449" i="25"/>
  <c r="H2451" i="25"/>
  <c r="G2450" i="25"/>
  <c r="H2450" i="25"/>
  <c r="G2449" i="25"/>
  <c r="H2448" i="25"/>
  <c r="H2452" i="25"/>
  <c r="G2451" i="25"/>
  <c r="H2454" i="25"/>
  <c r="G2452" i="25"/>
  <c r="G2453" i="25"/>
  <c r="G2454" i="25"/>
  <c r="H2453" i="25"/>
  <c r="G2455" i="25"/>
  <c r="G2458" i="25"/>
  <c r="H2455" i="25"/>
  <c r="G2456" i="25"/>
  <c r="H2456" i="25"/>
  <c r="G2459" i="25"/>
  <c r="G2457" i="25"/>
  <c r="H2458" i="25"/>
  <c r="G2460" i="25"/>
  <c r="H2457" i="25"/>
  <c r="H2459" i="25"/>
  <c r="H2460" i="25"/>
  <c r="H2461" i="25"/>
  <c r="G2461" i="25"/>
  <c r="G2462" i="25"/>
  <c r="G2465" i="25"/>
  <c r="G2463" i="25"/>
  <c r="H2463" i="25"/>
  <c r="H2462" i="25"/>
  <c r="G2464" i="25"/>
  <c r="H2464" i="25"/>
  <c r="H2465" i="25"/>
  <c r="H2468" i="25"/>
  <c r="G2466" i="25"/>
  <c r="H2466" i="25"/>
  <c r="G2468" i="25"/>
  <c r="H2467" i="25"/>
  <c r="G2467" i="25"/>
  <c r="H2469" i="25"/>
  <c r="G2469" i="25"/>
  <c r="H2470" i="25"/>
  <c r="G2470" i="25"/>
  <c r="G2472" i="25"/>
  <c r="G2471" i="25"/>
  <c r="H2472" i="25"/>
  <c r="G2473" i="25"/>
  <c r="H2471" i="25"/>
  <c r="H2475" i="25"/>
  <c r="H2473" i="25"/>
  <c r="H2476" i="25"/>
  <c r="H2474" i="25"/>
  <c r="G2474" i="25"/>
  <c r="G2476" i="25"/>
  <c r="G2475" i="25"/>
  <c r="H2477" i="25"/>
  <c r="H2479" i="25"/>
  <c r="G2478" i="25"/>
  <c r="H2478" i="25"/>
  <c r="G2477" i="25"/>
  <c r="G2481" i="25"/>
  <c r="H2480" i="25"/>
  <c r="G2479" i="25"/>
  <c r="G2482" i="25"/>
  <c r="G2480" i="25"/>
  <c r="H2481" i="25"/>
  <c r="G2483" i="25"/>
  <c r="H2483" i="25"/>
  <c r="H2482" i="25"/>
  <c r="H2484" i="25"/>
  <c r="G2484" i="25"/>
  <c r="G2486" i="25"/>
  <c r="G2485" i="25"/>
  <c r="H2485" i="25"/>
  <c r="G2487" i="25"/>
  <c r="H2487" i="25"/>
  <c r="H2488" i="25"/>
  <c r="H2486" i="25"/>
  <c r="G2488" i="25"/>
  <c r="G2489" i="25"/>
  <c r="G2491" i="25"/>
  <c r="H2490" i="25"/>
  <c r="H2489" i="25"/>
  <c r="G2490" i="25"/>
  <c r="H2491" i="25"/>
  <c r="H2493" i="25"/>
  <c r="G2492" i="25"/>
  <c r="H2492" i="25"/>
  <c r="G2493" i="25"/>
  <c r="G2496" i="25"/>
  <c r="G2494" i="25"/>
  <c r="G2495" i="25"/>
  <c r="H2494" i="25"/>
  <c r="H2495" i="25"/>
  <c r="H2498" i="25"/>
  <c r="H2496" i="25"/>
  <c r="G2497" i="25"/>
  <c r="H2497" i="25"/>
  <c r="G2498" i="25"/>
  <c r="H2499" i="25"/>
  <c r="H2501" i="25"/>
  <c r="G2500" i="25"/>
  <c r="G2501" i="25"/>
  <c r="G2502" i="25"/>
  <c r="G2499" i="25"/>
  <c r="H2500" i="25"/>
  <c r="G2505" i="25"/>
  <c r="H2502" i="25"/>
  <c r="G2503" i="25"/>
  <c r="H2504" i="25"/>
  <c r="H2503" i="25"/>
  <c r="G2504" i="25"/>
  <c r="H2507" i="25"/>
  <c r="H2506" i="25"/>
  <c r="G2507" i="25"/>
  <c r="H2505" i="25"/>
  <c r="G2506" i="25"/>
  <c r="H2508" i="25"/>
  <c r="G2509" i="25"/>
  <c r="G2510" i="25"/>
  <c r="G2508" i="25"/>
  <c r="H2509" i="25"/>
  <c r="H2511" i="25"/>
  <c r="H2510" i="25"/>
  <c r="H2513" i="25"/>
  <c r="G2511" i="25"/>
  <c r="G2512" i="25"/>
  <c r="H2512" i="25"/>
  <c r="G2513" i="25"/>
  <c r="G2514" i="25"/>
  <c r="H2514" i="25"/>
  <c r="H2516" i="25"/>
  <c r="H2515" i="25"/>
  <c r="G2515" i="25"/>
  <c r="G2516" i="25"/>
  <c r="G2517" i="25"/>
  <c r="H2517" i="25"/>
  <c r="G2519" i="25"/>
  <c r="G2520" i="25"/>
  <c r="H2519" i="25"/>
  <c r="H2518" i="25"/>
  <c r="G2518" i="25"/>
  <c r="G2521" i="25"/>
  <c r="H2520" i="25"/>
  <c r="H2521" i="25"/>
  <c r="G2524" i="25"/>
  <c r="H2522" i="25"/>
  <c r="G2522" i="25"/>
  <c r="H2524" i="25"/>
  <c r="G2523" i="25"/>
  <c r="H2523" i="25"/>
  <c r="G2525" i="25"/>
  <c r="G2528" i="25"/>
  <c r="H2526" i="25"/>
  <c r="G2527" i="25"/>
  <c r="H2527" i="25"/>
  <c r="H2525" i="25"/>
  <c r="G2526" i="25"/>
  <c r="H2528" i="25"/>
  <c r="H2530" i="25"/>
  <c r="H2529" i="25"/>
  <c r="G2529" i="25"/>
  <c r="G2530" i="25"/>
  <c r="G2531" i="25"/>
  <c r="G2532" i="25"/>
  <c r="H2531" i="25"/>
  <c r="G2533" i="25"/>
  <c r="H2532" i="25"/>
  <c r="H2533" i="25"/>
  <c r="H2534" i="25"/>
  <c r="G2534" i="25"/>
  <c r="H2535" i="25"/>
  <c r="G2535" i="25"/>
  <c r="H2538" i="25"/>
  <c r="G2536" i="25"/>
  <c r="H2536" i="25"/>
  <c r="G2537" i="25"/>
  <c r="H2537" i="25"/>
  <c r="G2538" i="25"/>
  <c r="H2540" i="25"/>
  <c r="H2539" i="25"/>
  <c r="G2539" i="25"/>
  <c r="G2540" i="25"/>
  <c r="H2541" i="25"/>
  <c r="H2543" i="25"/>
  <c r="G2541" i="25"/>
  <c r="H2542" i="25"/>
  <c r="G2542" i="25"/>
  <c r="H2544" i="25"/>
  <c r="G2545" i="25"/>
  <c r="G2543" i="25"/>
  <c r="G2544" i="25"/>
  <c r="G2548" i="25"/>
  <c r="H2545" i="25"/>
  <c r="G2546" i="25"/>
  <c r="H2547" i="25"/>
  <c r="H2546" i="25"/>
  <c r="G2547" i="25"/>
  <c r="H2549" i="25"/>
  <c r="H2548" i="25"/>
  <c r="G2549" i="25"/>
  <c r="G2551" i="25"/>
  <c r="H2550" i="25"/>
  <c r="G2550" i="25"/>
  <c r="H2551" i="25"/>
  <c r="G2554" i="25"/>
  <c r="H2552" i="25"/>
  <c r="G2552" i="25"/>
  <c r="G2553" i="25"/>
  <c r="H2553" i="25"/>
  <c r="H2556" i="25"/>
  <c r="H2554" i="25"/>
  <c r="H2555" i="25"/>
  <c r="G2555" i="25"/>
  <c r="H2558" i="25"/>
  <c r="G2558" i="25"/>
  <c r="H2557" i="25"/>
  <c r="G2556" i="25"/>
  <c r="H2559" i="25"/>
  <c r="G2557" i="25"/>
  <c r="H2560" i="25"/>
  <c r="G2561" i="25"/>
  <c r="G2559" i="25"/>
  <c r="H2561" i="25"/>
  <c r="G2560" i="25"/>
  <c r="H2562" i="25"/>
  <c r="G2562" i="25"/>
  <c r="G2563" i="25"/>
  <c r="G2565" i="25"/>
  <c r="H988" i="25"/>
  <c r="H990" i="25"/>
  <c r="H991" i="25"/>
  <c r="G988" i="25"/>
  <c r="G989" i="25"/>
  <c r="G986" i="25"/>
  <c r="G990" i="25"/>
  <c r="H993" i="25"/>
  <c r="H992" i="25"/>
  <c r="H987" i="25"/>
  <c r="G991" i="25"/>
  <c r="H989" i="25"/>
  <c r="G992" i="25"/>
  <c r="G993" i="25"/>
  <c r="H994" i="25"/>
  <c r="G994" i="25"/>
  <c r="G987" i="25"/>
  <c r="G996" i="25"/>
  <c r="G995" i="25"/>
  <c r="H995" i="25"/>
  <c r="H997" i="25"/>
  <c r="G997" i="25"/>
  <c r="H998" i="25"/>
  <c r="H996" i="25"/>
  <c r="G999" i="25"/>
  <c r="H999" i="25"/>
  <c r="H1001" i="25"/>
  <c r="G1002" i="25"/>
  <c r="G1001" i="25"/>
  <c r="G998" i="25"/>
  <c r="H1000" i="25"/>
  <c r="H1003" i="25"/>
  <c r="H1002" i="25"/>
  <c r="G1000" i="25"/>
  <c r="G1003" i="25"/>
  <c r="G1005" i="25"/>
  <c r="H1004" i="25"/>
  <c r="H1005" i="25"/>
  <c r="H1006" i="25"/>
  <c r="G1004" i="25"/>
  <c r="H1008" i="25"/>
  <c r="G1009" i="25"/>
  <c r="G1006" i="25"/>
  <c r="G1007" i="25"/>
  <c r="H1007" i="25"/>
  <c r="H1009" i="25"/>
  <c r="G1008" i="25"/>
  <c r="H1010" i="25"/>
  <c r="G1013" i="25"/>
  <c r="G1012" i="25"/>
  <c r="H1012" i="25"/>
  <c r="G1011" i="25"/>
  <c r="H1011" i="25"/>
  <c r="G1010" i="25"/>
  <c r="H1014" i="25"/>
  <c r="G1014" i="25"/>
  <c r="H1013" i="25"/>
  <c r="H1016" i="25"/>
  <c r="G1017" i="25"/>
  <c r="H1015" i="25"/>
  <c r="H1018" i="25"/>
  <c r="G1015" i="25"/>
  <c r="H1017" i="25"/>
  <c r="G1016" i="25"/>
  <c r="H1019" i="25"/>
  <c r="G1018" i="25"/>
  <c r="G1019" i="25"/>
  <c r="H1020" i="25"/>
  <c r="G1021" i="25"/>
  <c r="G1020" i="25"/>
  <c r="H1021" i="25"/>
  <c r="H1023" i="25"/>
  <c r="G1024" i="25"/>
  <c r="H1022" i="25"/>
  <c r="G1022" i="25"/>
  <c r="H1024" i="25"/>
  <c r="G1023" i="25"/>
  <c r="G1025" i="25"/>
  <c r="H1026" i="25"/>
  <c r="G1026" i="25"/>
  <c r="H1027" i="25"/>
  <c r="H1025" i="25"/>
  <c r="G1028" i="25"/>
  <c r="G1027" i="25"/>
  <c r="H1028" i="25"/>
  <c r="H1029" i="25"/>
  <c r="H1030" i="25"/>
  <c r="G1030" i="25"/>
  <c r="G1029" i="25"/>
  <c r="G1031" i="25"/>
  <c r="G1033" i="25"/>
  <c r="H1034" i="25"/>
  <c r="G1032" i="25"/>
  <c r="H1033" i="25"/>
  <c r="H1032" i="25"/>
  <c r="H1036" i="25"/>
  <c r="G1034" i="25"/>
  <c r="H1031" i="25"/>
  <c r="H1035" i="25"/>
  <c r="G1035" i="25"/>
  <c r="G1038" i="25"/>
  <c r="G1036" i="25"/>
  <c r="H1037" i="25"/>
  <c r="G1037" i="25"/>
  <c r="H1038" i="25"/>
  <c r="H1039" i="25"/>
  <c r="G1039" i="25"/>
  <c r="G1040" i="25"/>
  <c r="H1040" i="25"/>
  <c r="G1043" i="25"/>
  <c r="G1042" i="25"/>
  <c r="G1041" i="25"/>
  <c r="H1041" i="25"/>
  <c r="H1042" i="25"/>
  <c r="G1044" i="25"/>
  <c r="H1043" i="25"/>
  <c r="H1044" i="25"/>
  <c r="G1047" i="25"/>
  <c r="H1048" i="25"/>
  <c r="H1045" i="25"/>
  <c r="G1045" i="25"/>
  <c r="H1046" i="25"/>
  <c r="G1048" i="25"/>
  <c r="H1047" i="25"/>
  <c r="G1049" i="25"/>
  <c r="G1050" i="25"/>
  <c r="H1049" i="25"/>
  <c r="G1046" i="25"/>
  <c r="H1050" i="25"/>
  <c r="H1051" i="25"/>
  <c r="G1051" i="25"/>
  <c r="G1052" i="25"/>
  <c r="H1052" i="25"/>
  <c r="G1053" i="25"/>
  <c r="H1053" i="25"/>
  <c r="H1054" i="25"/>
  <c r="G1055" i="25"/>
  <c r="G1054" i="25"/>
  <c r="H1057" i="25"/>
  <c r="H1056" i="25"/>
  <c r="G1056" i="25"/>
  <c r="H1055" i="25"/>
  <c r="H1058" i="25"/>
  <c r="G1057" i="25"/>
  <c r="G1058" i="25"/>
  <c r="G1059" i="25"/>
  <c r="H1061" i="25"/>
  <c r="H1059" i="25"/>
  <c r="G1062" i="25"/>
  <c r="G1061" i="25"/>
  <c r="G1063" i="25"/>
  <c r="H1060" i="25"/>
  <c r="H1064" i="25"/>
  <c r="G1060" i="25"/>
  <c r="H1062" i="25"/>
  <c r="G1065" i="25"/>
  <c r="G1064" i="25"/>
  <c r="H1063" i="25"/>
  <c r="H1065" i="25"/>
  <c r="H1066" i="25"/>
  <c r="G1066" i="25"/>
  <c r="H1069" i="25"/>
  <c r="H1067" i="25"/>
  <c r="H1068" i="25"/>
  <c r="G1068" i="25"/>
  <c r="G1069" i="25"/>
  <c r="G1067" i="25"/>
  <c r="G1070" i="25"/>
  <c r="G1071" i="25"/>
  <c r="H1070" i="25"/>
  <c r="G1073" i="25"/>
  <c r="H1071" i="25"/>
  <c r="H1073" i="25"/>
  <c r="G1072" i="25"/>
  <c r="H1072" i="25"/>
  <c r="G1074" i="25"/>
  <c r="H1074" i="25"/>
  <c r="H1075" i="25"/>
  <c r="G1076" i="25"/>
  <c r="H1076" i="25"/>
  <c r="G1075" i="25"/>
  <c r="G1077" i="25"/>
  <c r="H1077" i="25"/>
  <c r="H1078" i="25"/>
  <c r="H1079" i="25"/>
  <c r="G1078" i="25"/>
  <c r="G1079" i="25"/>
  <c r="G1080" i="25"/>
  <c r="H1080" i="25"/>
  <c r="H1082" i="25"/>
  <c r="H1081" i="25"/>
  <c r="G1083" i="25"/>
  <c r="G1082" i="25"/>
  <c r="G1081" i="25"/>
  <c r="H1083" i="25"/>
  <c r="G1084" i="25"/>
  <c r="G1085" i="25"/>
  <c r="G1086" i="25"/>
  <c r="H1084" i="25"/>
  <c r="H1085" i="25"/>
  <c r="H1086" i="25"/>
  <c r="G1089" i="25"/>
  <c r="H1087" i="25"/>
  <c r="H1088" i="25"/>
  <c r="G1087" i="25"/>
  <c r="H1090" i="25"/>
  <c r="G1088" i="25"/>
  <c r="H1091" i="25"/>
  <c r="H1089" i="25"/>
  <c r="G1091" i="25"/>
  <c r="H1092" i="25"/>
  <c r="G1090" i="25"/>
  <c r="G1092" i="25"/>
  <c r="G1094" i="25"/>
  <c r="H1093" i="25"/>
  <c r="G1093" i="25"/>
  <c r="H1095" i="25"/>
  <c r="G1096" i="25"/>
  <c r="G1095" i="25"/>
  <c r="H1094" i="25"/>
  <c r="H1096" i="25"/>
  <c r="H1099" i="25"/>
  <c r="G1097" i="25"/>
  <c r="H1097" i="25"/>
  <c r="G1098" i="25"/>
  <c r="G1099" i="25"/>
  <c r="H1098" i="25"/>
  <c r="H1100" i="25"/>
  <c r="G1100" i="25"/>
  <c r="G1103" i="25"/>
  <c r="G1101" i="25"/>
  <c r="H1101" i="25"/>
  <c r="G1104" i="25"/>
  <c r="G1102" i="25"/>
  <c r="H1102" i="25"/>
  <c r="H1103" i="25"/>
  <c r="H1104" i="25"/>
  <c r="G1106" i="25"/>
  <c r="H1105" i="25"/>
  <c r="G1107" i="25"/>
  <c r="G1105" i="25"/>
  <c r="H1106" i="25"/>
  <c r="H1107" i="25"/>
  <c r="H1111" i="25"/>
  <c r="G1108" i="25"/>
  <c r="H1108" i="25"/>
  <c r="G1109" i="25"/>
  <c r="G1111" i="25"/>
  <c r="H1112" i="25"/>
  <c r="G1112" i="25"/>
  <c r="H1109" i="25"/>
  <c r="G1113" i="25"/>
  <c r="G1110" i="25"/>
  <c r="H1113" i="25"/>
  <c r="H1110" i="25"/>
  <c r="G1114" i="25"/>
  <c r="H1114" i="25"/>
  <c r="H1115" i="25"/>
  <c r="H1117" i="25"/>
  <c r="H1116" i="25"/>
  <c r="G1116" i="25"/>
  <c r="G1115" i="25"/>
  <c r="G1117" i="25"/>
  <c r="H1118" i="25"/>
  <c r="H1119" i="25"/>
  <c r="G1118" i="25"/>
  <c r="H1120" i="25"/>
  <c r="G1120" i="25"/>
  <c r="H1121" i="25"/>
  <c r="G1119" i="25"/>
  <c r="H1122" i="25"/>
  <c r="G1121" i="25"/>
  <c r="H1123" i="25"/>
  <c r="G1123" i="25"/>
  <c r="H1124" i="25"/>
  <c r="G1125" i="25"/>
  <c r="G1122" i="25"/>
  <c r="H1126" i="25"/>
  <c r="H1125" i="25"/>
  <c r="G1126" i="25"/>
  <c r="G1124" i="25"/>
  <c r="H1127" i="25"/>
  <c r="G1127" i="25"/>
  <c r="H1128" i="25"/>
  <c r="H1130" i="25"/>
  <c r="G1129" i="25"/>
  <c r="G1130" i="25"/>
  <c r="G1128" i="25"/>
  <c r="H1129" i="25"/>
  <c r="H1131" i="25"/>
  <c r="G1131" i="25"/>
  <c r="G1135" i="25"/>
  <c r="G1132" i="25"/>
  <c r="H1132" i="25"/>
  <c r="H1135" i="25"/>
  <c r="H1134" i="25"/>
  <c r="H1133" i="25"/>
  <c r="G1133" i="25"/>
  <c r="H1136" i="25"/>
  <c r="G1136" i="25"/>
  <c r="G1134" i="25"/>
  <c r="H1137" i="25"/>
  <c r="G1137" i="25"/>
  <c r="H1138" i="25"/>
  <c r="H1139" i="25"/>
  <c r="G1140" i="25"/>
  <c r="H1140" i="25"/>
  <c r="G1138" i="25"/>
  <c r="G1139" i="25"/>
  <c r="H1141" i="25"/>
  <c r="G1141" i="25"/>
  <c r="G1142" i="25"/>
  <c r="H1143" i="25"/>
  <c r="H1144" i="25"/>
  <c r="G1143" i="25"/>
  <c r="G1144" i="25"/>
  <c r="G1145" i="25"/>
  <c r="H1142" i="25"/>
  <c r="G1147" i="25"/>
  <c r="H1145" i="25"/>
  <c r="G1146" i="25"/>
  <c r="H1148" i="25"/>
  <c r="G1148" i="25"/>
  <c r="H1146" i="25"/>
  <c r="H1149" i="25"/>
  <c r="H1147" i="25"/>
  <c r="G1150" i="25"/>
  <c r="H1150" i="25"/>
  <c r="G1149" i="25"/>
  <c r="G1151" i="25"/>
  <c r="H1151" i="25"/>
  <c r="H1153" i="25"/>
  <c r="G1152" i="25"/>
  <c r="G1153" i="25"/>
  <c r="G1154" i="25"/>
  <c r="H1152" i="25"/>
  <c r="H1154" i="25"/>
  <c r="H1155" i="25"/>
  <c r="G1155" i="25"/>
  <c r="H1156" i="25"/>
  <c r="G1156" i="25"/>
  <c r="H1157" i="25"/>
  <c r="G1157" i="25"/>
  <c r="H1158" i="25"/>
  <c r="G1158" i="25"/>
  <c r="G1160" i="25"/>
  <c r="G1159" i="25"/>
  <c r="G1161" i="25"/>
  <c r="H1159" i="25"/>
  <c r="H1162" i="25"/>
  <c r="H1160" i="25"/>
  <c r="H1161" i="25"/>
  <c r="G1162" i="25"/>
  <c r="H1163" i="25"/>
  <c r="G1163" i="25"/>
  <c r="G1164" i="25"/>
  <c r="G1166" i="25"/>
  <c r="H1165" i="25"/>
  <c r="G1167" i="25"/>
  <c r="H1164" i="25"/>
  <c r="G1165" i="25"/>
  <c r="H1166" i="25"/>
  <c r="H1168" i="25"/>
  <c r="G1168" i="25"/>
  <c r="H1167" i="25"/>
  <c r="H1170" i="25"/>
  <c r="H1169" i="25"/>
  <c r="G1170" i="25"/>
  <c r="G1171" i="25"/>
  <c r="H1171" i="25"/>
  <c r="G1172" i="25"/>
  <c r="H1172" i="25"/>
  <c r="G1169" i="25"/>
  <c r="G1175" i="25"/>
  <c r="H1174" i="25"/>
  <c r="H1175" i="25"/>
  <c r="H1173" i="25"/>
  <c r="G1174" i="25"/>
  <c r="G1173" i="25"/>
  <c r="G1176" i="25"/>
  <c r="H1176" i="25"/>
  <c r="G1177" i="25"/>
  <c r="G1178" i="25"/>
  <c r="H1177" i="25"/>
  <c r="H1178" i="25"/>
  <c r="H1179" i="25"/>
  <c r="G1179" i="25"/>
  <c r="G1180" i="25"/>
  <c r="G1182" i="25"/>
  <c r="H1180" i="25"/>
  <c r="H1181" i="25"/>
  <c r="G1181" i="25"/>
  <c r="H1184" i="25"/>
  <c r="H1183" i="25"/>
  <c r="H1182" i="25"/>
  <c r="G1183" i="25"/>
  <c r="H1187" i="25"/>
  <c r="G1185" i="25"/>
  <c r="G1186" i="25"/>
  <c r="G1184" i="25"/>
  <c r="H1186" i="25"/>
  <c r="H1185" i="25"/>
  <c r="G1188" i="25"/>
  <c r="G1190" i="25"/>
  <c r="H1188" i="25"/>
  <c r="G1187" i="25"/>
  <c r="H1189" i="25"/>
  <c r="H1191" i="25"/>
  <c r="G1189" i="25"/>
  <c r="H1190" i="25"/>
  <c r="G1191" i="25"/>
  <c r="G1192" i="25"/>
  <c r="G1193" i="25"/>
  <c r="H1192" i="25"/>
  <c r="G1195" i="25"/>
  <c r="H1193" i="25"/>
  <c r="H1194" i="25"/>
  <c r="G1194" i="25"/>
  <c r="H1195" i="25"/>
  <c r="H1197" i="25"/>
  <c r="H1196" i="25"/>
  <c r="G1196" i="25"/>
  <c r="G1197" i="25"/>
  <c r="H1198" i="25"/>
  <c r="G1198" i="25"/>
  <c r="H1199" i="25"/>
  <c r="H1200" i="25"/>
  <c r="G1199" i="25"/>
  <c r="G1200" i="25"/>
  <c r="G1203" i="25"/>
  <c r="G1201" i="25"/>
  <c r="H1201" i="25"/>
  <c r="H1203" i="25"/>
  <c r="H1202" i="25"/>
  <c r="H1205" i="25"/>
  <c r="G1202" i="25"/>
  <c r="H1204" i="25"/>
  <c r="H1206" i="25"/>
  <c r="G1204" i="25"/>
  <c r="G1209" i="25"/>
  <c r="G1207" i="25"/>
  <c r="G1206" i="25"/>
  <c r="G1205" i="25"/>
  <c r="H1209" i="25"/>
  <c r="G1208" i="25"/>
  <c r="H1207" i="25"/>
  <c r="H1208" i="25"/>
  <c r="H1211" i="25"/>
  <c r="H1210" i="25"/>
  <c r="G1210" i="25"/>
  <c r="G1212" i="25"/>
  <c r="G1213" i="25"/>
  <c r="G1211" i="25"/>
  <c r="H1213" i="25"/>
  <c r="H1212" i="25"/>
  <c r="H1215" i="25"/>
  <c r="G1214" i="25"/>
  <c r="H1214" i="25"/>
  <c r="G1215" i="25"/>
  <c r="H1216" i="25"/>
  <c r="G1216" i="25"/>
  <c r="H1218" i="25"/>
  <c r="G1218" i="25"/>
  <c r="G1217" i="25"/>
  <c r="H1217" i="25"/>
  <c r="G1219" i="25"/>
  <c r="H1220" i="25"/>
  <c r="H1219" i="25"/>
  <c r="G1220" i="25"/>
  <c r="G1221" i="25"/>
  <c r="G1223" i="25"/>
  <c r="H1221" i="25"/>
  <c r="G1222" i="25"/>
  <c r="H1223" i="25"/>
  <c r="G1224" i="25"/>
  <c r="H1225" i="25"/>
  <c r="G1227" i="25"/>
  <c r="H1222" i="25"/>
  <c r="G1225" i="25"/>
  <c r="H1224" i="25"/>
  <c r="H1226" i="25"/>
  <c r="H1227" i="25"/>
  <c r="G1226" i="25"/>
  <c r="H1229" i="25"/>
  <c r="G1228" i="25"/>
  <c r="H1228" i="25"/>
  <c r="G1231" i="25"/>
  <c r="G1229" i="25"/>
  <c r="H1230" i="25"/>
  <c r="H1231" i="25"/>
  <c r="G1230" i="25"/>
  <c r="H1232" i="25"/>
  <c r="H1233" i="25"/>
  <c r="G1233" i="25"/>
  <c r="G1232" i="25"/>
  <c r="G1234" i="25"/>
  <c r="G1235" i="25"/>
  <c r="H1236" i="25"/>
  <c r="H1234" i="25"/>
  <c r="H1235" i="25"/>
  <c r="H1237" i="25"/>
  <c r="G1236" i="25"/>
  <c r="G1238" i="25"/>
  <c r="G1237" i="25"/>
  <c r="H1238" i="25"/>
  <c r="G1240" i="25"/>
  <c r="H1240" i="25"/>
  <c r="G1239" i="25"/>
  <c r="H1242" i="25"/>
  <c r="H1239" i="25"/>
  <c r="H1241" i="25"/>
  <c r="H1243" i="25"/>
  <c r="G1243" i="25"/>
  <c r="G1242" i="25"/>
  <c r="G1241" i="25"/>
  <c r="G1244" i="25"/>
  <c r="H1246" i="25"/>
  <c r="G1245" i="25"/>
  <c r="H1245" i="25"/>
  <c r="G1246" i="25"/>
  <c r="H1244" i="25"/>
  <c r="G1249" i="25"/>
  <c r="G1248" i="25"/>
  <c r="H1247" i="25"/>
  <c r="G1247" i="25"/>
  <c r="H1248" i="25"/>
  <c r="G1251" i="25"/>
  <c r="H1252" i="25"/>
  <c r="H1250" i="25"/>
  <c r="H1249" i="25"/>
  <c r="G1252" i="25"/>
  <c r="H1251" i="25"/>
  <c r="H1253" i="25"/>
  <c r="G1250" i="25"/>
  <c r="G1253" i="25"/>
  <c r="G1254" i="25"/>
  <c r="H1254" i="25"/>
  <c r="G1255" i="25"/>
  <c r="G1256" i="25"/>
  <c r="H1256" i="25"/>
  <c r="G1257" i="25"/>
  <c r="H1255" i="25"/>
  <c r="H1259" i="25"/>
  <c r="H1258" i="25"/>
  <c r="G1258" i="25"/>
  <c r="H1257" i="25"/>
  <c r="G1260" i="25"/>
  <c r="H1260" i="25"/>
  <c r="G1259" i="25"/>
  <c r="G1261" i="25"/>
  <c r="G1262" i="25"/>
  <c r="H1261" i="25"/>
  <c r="G1263" i="25"/>
  <c r="H1263" i="25"/>
  <c r="H1262" i="25"/>
  <c r="G1264" i="25"/>
  <c r="H1264" i="25"/>
  <c r="H1266" i="25"/>
  <c r="G1265" i="25"/>
  <c r="G1266" i="25"/>
  <c r="H1265" i="25"/>
  <c r="G1267" i="25"/>
  <c r="H1267" i="25"/>
  <c r="G1268" i="25"/>
  <c r="H1269" i="25"/>
  <c r="H1268" i="25"/>
  <c r="G1269" i="25"/>
  <c r="H1271" i="25"/>
  <c r="G1271" i="25"/>
  <c r="G1270" i="25"/>
  <c r="H1272" i="25"/>
  <c r="H1270" i="25"/>
  <c r="G1272" i="25"/>
  <c r="G1273" i="25"/>
  <c r="H1273" i="25"/>
  <c r="G1274" i="25"/>
  <c r="G1275" i="25"/>
  <c r="H1274" i="25"/>
  <c r="G1278" i="25"/>
  <c r="G1276" i="25"/>
  <c r="H1277" i="25"/>
  <c r="H1275" i="25"/>
  <c r="H1276" i="25"/>
  <c r="G1277" i="25"/>
  <c r="H1278" i="25"/>
  <c r="G1279" i="25"/>
  <c r="H1279" i="25"/>
  <c r="H1281" i="25"/>
  <c r="H1280" i="25"/>
  <c r="G1280" i="25"/>
  <c r="G1281" i="25"/>
  <c r="G1282" i="25"/>
  <c r="H1282" i="25"/>
  <c r="H1283" i="25"/>
  <c r="H1284" i="25"/>
  <c r="G1283" i="25"/>
  <c r="G1284" i="25"/>
  <c r="H1285" i="25"/>
  <c r="G1287" i="25"/>
  <c r="G1285" i="25"/>
  <c r="G1286" i="25"/>
  <c r="H1287" i="25"/>
  <c r="G1289" i="25"/>
  <c r="H1286" i="25"/>
  <c r="H1289" i="25"/>
  <c r="H1288" i="25"/>
  <c r="G1288" i="25"/>
  <c r="H1290" i="25"/>
  <c r="G1292" i="25"/>
  <c r="H1292" i="25"/>
  <c r="G1293" i="25"/>
  <c r="H1291" i="25"/>
  <c r="G1290" i="25"/>
  <c r="G1291" i="25"/>
  <c r="G1295" i="25"/>
  <c r="G1296" i="25"/>
  <c r="H1294" i="25"/>
  <c r="H1295" i="25"/>
  <c r="H1293" i="25"/>
  <c r="G1294" i="25"/>
  <c r="H1296" i="25"/>
  <c r="H1297" i="25"/>
  <c r="G1299" i="25"/>
  <c r="G1298" i="25"/>
  <c r="H1300" i="25"/>
  <c r="G1297" i="25"/>
  <c r="H1298" i="25"/>
  <c r="G1300" i="25"/>
  <c r="H1299" i="25"/>
  <c r="H1301" i="25"/>
  <c r="G1301" i="25"/>
  <c r="H1302" i="25"/>
  <c r="G1302" i="25"/>
  <c r="G1303" i="25"/>
  <c r="G1304" i="25"/>
  <c r="H1303" i="25"/>
  <c r="G1306" i="25"/>
  <c r="H1305" i="25"/>
  <c r="H1304" i="25"/>
  <c r="H1306" i="25"/>
  <c r="G1305" i="25"/>
  <c r="H1307" i="25"/>
  <c r="G1307" i="25"/>
  <c r="G1308" i="25"/>
  <c r="H1308" i="25"/>
  <c r="G1309" i="25"/>
  <c r="H1309" i="25"/>
  <c r="H1310" i="25"/>
  <c r="G1311" i="25"/>
  <c r="H1311" i="25"/>
  <c r="G1310" i="25"/>
  <c r="H1312" i="25"/>
  <c r="H1313" i="25"/>
  <c r="G1312" i="25"/>
  <c r="H1314" i="25"/>
  <c r="G1315" i="25"/>
  <c r="G1313" i="25"/>
  <c r="H1315" i="25"/>
  <c r="G1316" i="25"/>
  <c r="G1314" i="25"/>
  <c r="H1316" i="25"/>
  <c r="H1317" i="25"/>
  <c r="H1318" i="25"/>
  <c r="G1317" i="25"/>
  <c r="G1319" i="25"/>
  <c r="G1321" i="25"/>
  <c r="H1319" i="25"/>
  <c r="G1318" i="25"/>
  <c r="G1320" i="25"/>
  <c r="G1323" i="25"/>
  <c r="H1320" i="25"/>
  <c r="G1322" i="25"/>
  <c r="H1323" i="25"/>
  <c r="H1321" i="25"/>
  <c r="H1322" i="25"/>
  <c r="G1324" i="25"/>
  <c r="H1324" i="25"/>
  <c r="G1325" i="25"/>
  <c r="H1326" i="25"/>
  <c r="H1325" i="25"/>
  <c r="G1326" i="25"/>
  <c r="H1328" i="25"/>
  <c r="H1327" i="25"/>
  <c r="H1329" i="25"/>
  <c r="H1330" i="25"/>
  <c r="G1330" i="25"/>
  <c r="G1327" i="25"/>
  <c r="G1328" i="25"/>
  <c r="G1329" i="25"/>
  <c r="G1332" i="25"/>
  <c r="H1331" i="25"/>
  <c r="H1332" i="25"/>
  <c r="G1331" i="25"/>
  <c r="G1333" i="25"/>
  <c r="H1333" i="25"/>
  <c r="G1335" i="25"/>
  <c r="G1334" i="25"/>
  <c r="G1337" i="25"/>
  <c r="H1336" i="25"/>
  <c r="H1335" i="25"/>
  <c r="H1334" i="25"/>
  <c r="H1338" i="25"/>
  <c r="G1336" i="25"/>
  <c r="H1337" i="25"/>
  <c r="G1338" i="25"/>
  <c r="H1339" i="25"/>
  <c r="H1340" i="25"/>
  <c r="G1341" i="25"/>
  <c r="H1341" i="25"/>
  <c r="G1339" i="25"/>
  <c r="G1340" i="25"/>
  <c r="G1343" i="25"/>
  <c r="G1342" i="25"/>
  <c r="H1342" i="25"/>
  <c r="G1344" i="25"/>
  <c r="H1343" i="25"/>
  <c r="H1345" i="25"/>
  <c r="H1344" i="25"/>
  <c r="G1345" i="25"/>
  <c r="G1346" i="25"/>
  <c r="G1350" i="25"/>
  <c r="G1348" i="25"/>
  <c r="H1348" i="25"/>
  <c r="G1347" i="25"/>
  <c r="H1347" i="25"/>
  <c r="H1346" i="25"/>
  <c r="H1350" i="25"/>
  <c r="H1349" i="25"/>
  <c r="H1351" i="25"/>
  <c r="G1349" i="25"/>
  <c r="G1351" i="25"/>
  <c r="G1352" i="25"/>
  <c r="H1352" i="25"/>
  <c r="G1353" i="25"/>
  <c r="G1354" i="25"/>
  <c r="H1353" i="25"/>
  <c r="H1354" i="25"/>
  <c r="G1356" i="25"/>
  <c r="H1356" i="25"/>
  <c r="H1355" i="25"/>
  <c r="G1355" i="25"/>
  <c r="H1357" i="25"/>
  <c r="G1357" i="25"/>
  <c r="H1362" i="25"/>
  <c r="H1358" i="25"/>
  <c r="G1358" i="25"/>
  <c r="G1359" i="25"/>
  <c r="H1360" i="25"/>
  <c r="H1361" i="25"/>
  <c r="G1361" i="25"/>
  <c r="H1359" i="25"/>
  <c r="G1362" i="25"/>
  <c r="G1360" i="25"/>
  <c r="H1364" i="25"/>
  <c r="G1363" i="25"/>
  <c r="H1363" i="25"/>
  <c r="G1365" i="25"/>
  <c r="G1364" i="25"/>
  <c r="H1365" i="25"/>
  <c r="H1366" i="25"/>
  <c r="G1367" i="25"/>
  <c r="H1368" i="25"/>
  <c r="G1366" i="25"/>
  <c r="H1367" i="25"/>
  <c r="G1369" i="25"/>
  <c r="H1369" i="25"/>
  <c r="G1368" i="25"/>
  <c r="H1371" i="25"/>
  <c r="G1370" i="25"/>
  <c r="G1371" i="25"/>
  <c r="G1372" i="25"/>
  <c r="H1370" i="25"/>
  <c r="G1374" i="25"/>
  <c r="H1372" i="25"/>
  <c r="H1373" i="25"/>
  <c r="G1375" i="25"/>
  <c r="G1373" i="25"/>
  <c r="H1374" i="25"/>
  <c r="H1375" i="25"/>
  <c r="G1376" i="25"/>
  <c r="H1376" i="25"/>
  <c r="H1377" i="25"/>
  <c r="G1377" i="25"/>
  <c r="H1378" i="25"/>
  <c r="G1378" i="25"/>
  <c r="H1379" i="25"/>
  <c r="G1380" i="25"/>
  <c r="G1379" i="25"/>
  <c r="G1381" i="25"/>
  <c r="H1380" i="25"/>
  <c r="H1381" i="25"/>
  <c r="G1384" i="25"/>
  <c r="H1382" i="25"/>
  <c r="G1383" i="25"/>
  <c r="H1384" i="25"/>
  <c r="G1382" i="25"/>
  <c r="H1383" i="25"/>
  <c r="G1385" i="25"/>
  <c r="G1386" i="25"/>
  <c r="H1385" i="25"/>
  <c r="H1386" i="25"/>
  <c r="G1387" i="25"/>
  <c r="G1388" i="25"/>
  <c r="H1387" i="25"/>
  <c r="G1389" i="25"/>
  <c r="H1388" i="25"/>
  <c r="H1390" i="25"/>
  <c r="G1390" i="25"/>
  <c r="H1389" i="25"/>
  <c r="G1392" i="25"/>
  <c r="G1391" i="25"/>
  <c r="H1391" i="25"/>
  <c r="G1393" i="25"/>
  <c r="H1392" i="25"/>
  <c r="H1394" i="25"/>
  <c r="H1393" i="25"/>
  <c r="G1395" i="25"/>
  <c r="H1396" i="25"/>
  <c r="G1394" i="25"/>
  <c r="H1395" i="25"/>
  <c r="G1396" i="25"/>
  <c r="H1397" i="25"/>
  <c r="G1398" i="25"/>
  <c r="G1397" i="25"/>
  <c r="G1399" i="25"/>
  <c r="H1399" i="25"/>
  <c r="H1398" i="25"/>
  <c r="G1400" i="25"/>
  <c r="H1400" i="25"/>
  <c r="H1402" i="25"/>
  <c r="H1401" i="25"/>
  <c r="G1402" i="25"/>
  <c r="G1401" i="25"/>
  <c r="G1403" i="25"/>
  <c r="H1403" i="25"/>
  <c r="G1406" i="25"/>
  <c r="H1404" i="25"/>
  <c r="G1405" i="25"/>
  <c r="G1404" i="25"/>
  <c r="H1406" i="25"/>
  <c r="H1405" i="25"/>
  <c r="H1407" i="25"/>
  <c r="G1408" i="25"/>
  <c r="H1408" i="25"/>
  <c r="G1407" i="25"/>
  <c r="H1409" i="25"/>
  <c r="H1411" i="25"/>
  <c r="G1411" i="25"/>
  <c r="G1409" i="25"/>
  <c r="G1410" i="25"/>
  <c r="H1412" i="25"/>
  <c r="H1410" i="25"/>
  <c r="H1413" i="25"/>
  <c r="H1415" i="25"/>
  <c r="G1412" i="25"/>
  <c r="G1413" i="25"/>
  <c r="G1414" i="25"/>
  <c r="G1415" i="25"/>
  <c r="H1414" i="25"/>
  <c r="H1419" i="25"/>
  <c r="G1417" i="25"/>
  <c r="G1416" i="25"/>
  <c r="H1416" i="25"/>
  <c r="H1417" i="25"/>
  <c r="H1418" i="25"/>
  <c r="G1418" i="25"/>
  <c r="H1420" i="25"/>
  <c r="G1420" i="25"/>
  <c r="G1419" i="25"/>
  <c r="G1422" i="25"/>
  <c r="H1421" i="25"/>
  <c r="G1421" i="25"/>
  <c r="H1424" i="25"/>
  <c r="H1422" i="25"/>
  <c r="G1423" i="25"/>
  <c r="H1423" i="25"/>
  <c r="G1424" i="25"/>
  <c r="G1426" i="25"/>
  <c r="G1425" i="25"/>
  <c r="H1425" i="25"/>
  <c r="H1427" i="25"/>
  <c r="H1426" i="25"/>
  <c r="H1428" i="25"/>
  <c r="G1427" i="25"/>
  <c r="G1428" i="25"/>
  <c r="H1429" i="25"/>
  <c r="G1430" i="25"/>
  <c r="G1429" i="25"/>
  <c r="H1430" i="25"/>
  <c r="H1431" i="25"/>
  <c r="G1431" i="25"/>
  <c r="H1433" i="25"/>
  <c r="H1432" i="25"/>
  <c r="H1434" i="25"/>
  <c r="G1432" i="25"/>
  <c r="G1434" i="25"/>
  <c r="G1433" i="25"/>
  <c r="H1437" i="25"/>
  <c r="H1435" i="25"/>
  <c r="G1436" i="25"/>
  <c r="H1436" i="25"/>
  <c r="G1437" i="25"/>
  <c r="H1439" i="25"/>
  <c r="G1435" i="25"/>
  <c r="H1438" i="25"/>
  <c r="G1438" i="25"/>
  <c r="G1440" i="25"/>
  <c r="G1441" i="25"/>
  <c r="H1441" i="25"/>
  <c r="H1440" i="25"/>
  <c r="G1439" i="25"/>
  <c r="G1442" i="25"/>
  <c r="H1442" i="25"/>
  <c r="G1443" i="25"/>
  <c r="H1444" i="25"/>
  <c r="H1446" i="25"/>
  <c r="H1443" i="25"/>
  <c r="G1444" i="25"/>
  <c r="G1445" i="25"/>
  <c r="G1446" i="25"/>
  <c r="H1445" i="25"/>
  <c r="G1447" i="25"/>
  <c r="G1448" i="25"/>
  <c r="H1448" i="25"/>
  <c r="H1447" i="25"/>
  <c r="G1451" i="25"/>
  <c r="G1449" i="25"/>
  <c r="H1450" i="25"/>
  <c r="H1449" i="25"/>
  <c r="G1450" i="25"/>
  <c r="G1452" i="25"/>
  <c r="H1452" i="25"/>
  <c r="G1453" i="25"/>
  <c r="H1451" i="25"/>
  <c r="H1453" i="25"/>
  <c r="G1455" i="25"/>
  <c r="H1454" i="25"/>
  <c r="H1455" i="25"/>
  <c r="G1454" i="25"/>
  <c r="G1456" i="25"/>
  <c r="G1457" i="25"/>
  <c r="G1458" i="25"/>
  <c r="H1456" i="25"/>
  <c r="H1457" i="25"/>
  <c r="G1460" i="25"/>
  <c r="H1458" i="25"/>
  <c r="H1459" i="25"/>
  <c r="G1459" i="25"/>
  <c r="H1460" i="25"/>
  <c r="G1461" i="25"/>
  <c r="H1461" i="25"/>
  <c r="H1462" i="25"/>
  <c r="G1464" i="25"/>
  <c r="G1462" i="25"/>
  <c r="G1463" i="25"/>
  <c r="G1465" i="25"/>
  <c r="H1464" i="25"/>
  <c r="H1463" i="25"/>
  <c r="H1465" i="25"/>
  <c r="G1466" i="25"/>
  <c r="G1467" i="25"/>
  <c r="H1468" i="25"/>
  <c r="H1466" i="25"/>
  <c r="G1468" i="25"/>
  <c r="H1467" i="25"/>
  <c r="G1469" i="25"/>
  <c r="H1472" i="25"/>
  <c r="H1469" i="25"/>
  <c r="H1471" i="25"/>
  <c r="H1470" i="25"/>
  <c r="G1473" i="25"/>
  <c r="G1471" i="25"/>
  <c r="G1470" i="25"/>
  <c r="G1472" i="25"/>
  <c r="H1474" i="25"/>
  <c r="G1475" i="25"/>
  <c r="G1474" i="25"/>
  <c r="H1473" i="25"/>
  <c r="G1476" i="25"/>
  <c r="H1475" i="25"/>
  <c r="H1476" i="25"/>
  <c r="H1477" i="25"/>
  <c r="G1478" i="25"/>
  <c r="H1478" i="25"/>
  <c r="G1477" i="25"/>
  <c r="G1479" i="25"/>
  <c r="H1479" i="25"/>
  <c r="G1480" i="25"/>
  <c r="G1481" i="25"/>
  <c r="H1480" i="25"/>
  <c r="H1481" i="25"/>
  <c r="H1482" i="25"/>
  <c r="G1482" i="25"/>
  <c r="H1483" i="25"/>
  <c r="G1484" i="25"/>
  <c r="G1483" i="25"/>
  <c r="G1485" i="25"/>
  <c r="H1485" i="25"/>
  <c r="H1484" i="25"/>
  <c r="H1486" i="25"/>
  <c r="G1486" i="25"/>
  <c r="G1488" i="25"/>
  <c r="H1487" i="25"/>
  <c r="G1487" i="25"/>
  <c r="H1489" i="25"/>
  <c r="G1489" i="25"/>
  <c r="H1488" i="25"/>
  <c r="H1490" i="25"/>
  <c r="G1490" i="25"/>
  <c r="H1492" i="25"/>
  <c r="G1491" i="25"/>
  <c r="H1491" i="25"/>
  <c r="H1493" i="25"/>
  <c r="G1492" i="25"/>
  <c r="G1494" i="25"/>
  <c r="G1493" i="25"/>
  <c r="H1495" i="25"/>
  <c r="H1494" i="25"/>
  <c r="G1497" i="25"/>
  <c r="G1495" i="25"/>
  <c r="H1496" i="25"/>
  <c r="H1497" i="25"/>
  <c r="H1498" i="25"/>
  <c r="G1496" i="25"/>
  <c r="G1498" i="25"/>
  <c r="G1499" i="25"/>
  <c r="G1500" i="25"/>
  <c r="G1501" i="25"/>
  <c r="H1499" i="25"/>
  <c r="H1500" i="25"/>
  <c r="H1501" i="25"/>
  <c r="G1502" i="25"/>
  <c r="G1503" i="25"/>
  <c r="H1502" i="25"/>
  <c r="H1503" i="25"/>
  <c r="G1504" i="25"/>
  <c r="G1506" i="25"/>
  <c r="H1504" i="25"/>
  <c r="G1505" i="25"/>
  <c r="H1505" i="25"/>
  <c r="H1506" i="25"/>
  <c r="H1507" i="25"/>
  <c r="G1507" i="25"/>
  <c r="H1508" i="25"/>
  <c r="G1510" i="25"/>
  <c r="G1509" i="25"/>
  <c r="G1511" i="25"/>
  <c r="G1508" i="25"/>
  <c r="H1510" i="25"/>
  <c r="H1509" i="25"/>
  <c r="G1514" i="25"/>
  <c r="H1511" i="25"/>
  <c r="G1512" i="25"/>
  <c r="G1513" i="25"/>
  <c r="H1512" i="25"/>
  <c r="G1515" i="25"/>
  <c r="H1515" i="25"/>
  <c r="H1513" i="25"/>
  <c r="H1514" i="25"/>
  <c r="G1516" i="25"/>
  <c r="H1516" i="25"/>
  <c r="H1518" i="25"/>
  <c r="G1518" i="25"/>
  <c r="G1517" i="25"/>
  <c r="H1517" i="25"/>
  <c r="G1519" i="25"/>
  <c r="H1519" i="25"/>
  <c r="G1520" i="25"/>
  <c r="H1522" i="25"/>
  <c r="H1521" i="25"/>
  <c r="H1520" i="25"/>
  <c r="G1522" i="25"/>
  <c r="G1524" i="25"/>
  <c r="H1523" i="25"/>
  <c r="G1521" i="25"/>
  <c r="H1524" i="25"/>
  <c r="G1523" i="25"/>
  <c r="G1525" i="25"/>
  <c r="G1526" i="25"/>
  <c r="G1527" i="25"/>
  <c r="H1525" i="25"/>
  <c r="H1526" i="25"/>
  <c r="H1527" i="25"/>
  <c r="H1528" i="25"/>
  <c r="G1529" i="25"/>
  <c r="G1528" i="25"/>
  <c r="H1530" i="25"/>
  <c r="H1529" i="25"/>
  <c r="G1530" i="25"/>
  <c r="H1533" i="25"/>
  <c r="G1532" i="25"/>
  <c r="G1531" i="25"/>
  <c r="H1531" i="25"/>
  <c r="H1532" i="25"/>
  <c r="G1533" i="25"/>
  <c r="G1535" i="25"/>
  <c r="G1534" i="25"/>
  <c r="H1534" i="25"/>
  <c r="H1536" i="25"/>
  <c r="H1535" i="25"/>
  <c r="G1536" i="25"/>
  <c r="H1537" i="25"/>
  <c r="G1537" i="25"/>
  <c r="G1538" i="25"/>
  <c r="G1539" i="25"/>
  <c r="H1539" i="25"/>
  <c r="H1538" i="25"/>
  <c r="H1540" i="25"/>
  <c r="G1541" i="25"/>
  <c r="H1542" i="25"/>
  <c r="G1540" i="25"/>
  <c r="H1543" i="25"/>
  <c r="H1541" i="25"/>
  <c r="G1543" i="25"/>
  <c r="G1544" i="25"/>
  <c r="G1542" i="25"/>
  <c r="H1545" i="25"/>
  <c r="H1544" i="25"/>
  <c r="G1546" i="25"/>
  <c r="G1547" i="25"/>
  <c r="G1545" i="25"/>
  <c r="G1548" i="25"/>
  <c r="H1546" i="25"/>
  <c r="H1547" i="25"/>
  <c r="G1549" i="25"/>
  <c r="H1548" i="25"/>
  <c r="H1549" i="25"/>
  <c r="H1550" i="25"/>
  <c r="G1551" i="25"/>
  <c r="H1553" i="25"/>
  <c r="G1550" i="25"/>
  <c r="H1551" i="25"/>
  <c r="G1552" i="25"/>
  <c r="H1552" i="25"/>
  <c r="G1554" i="25"/>
  <c r="G1553" i="25"/>
  <c r="H1554" i="25"/>
  <c r="G1555" i="25"/>
  <c r="H1556" i="25"/>
  <c r="H1555" i="25"/>
  <c r="H1557" i="25"/>
  <c r="G1557" i="25"/>
  <c r="H1558" i="25"/>
  <c r="G1558" i="25"/>
  <c r="G1556" i="25"/>
  <c r="H1560" i="25"/>
  <c r="G1561" i="25"/>
  <c r="H1559" i="25"/>
  <c r="G1559" i="25"/>
  <c r="G1563" i="25"/>
  <c r="H1563" i="25"/>
  <c r="G1564" i="25"/>
  <c r="G1560" i="25"/>
  <c r="H1564" i="25"/>
  <c r="G1562" i="25"/>
  <c r="H1561" i="25"/>
  <c r="H1562" i="25"/>
  <c r="H1565" i="25"/>
  <c r="G1565" i="25"/>
  <c r="G1567" i="25"/>
  <c r="G1566" i="25"/>
  <c r="G1568" i="25"/>
  <c r="H1569" i="25"/>
  <c r="H1566" i="25"/>
  <c r="H1567" i="25"/>
  <c r="G1569" i="25"/>
  <c r="H1568" i="25"/>
  <c r="G1570" i="25"/>
  <c r="H1570" i="25"/>
  <c r="G1571" i="25"/>
  <c r="H1573" i="25"/>
  <c r="H1571" i="25"/>
  <c r="G1573" i="25"/>
  <c r="H1572" i="25"/>
  <c r="G1572" i="25"/>
  <c r="H1574" i="25"/>
  <c r="G1574" i="25"/>
  <c r="G1575" i="25"/>
  <c r="G1577" i="25"/>
  <c r="H1577" i="25"/>
  <c r="H1575" i="25"/>
  <c r="H1576" i="25"/>
  <c r="H1579" i="25"/>
  <c r="H1578" i="25"/>
  <c r="G1578" i="25"/>
  <c r="G1576" i="25"/>
  <c r="H1580" i="25"/>
  <c r="G1581" i="25"/>
  <c r="G1579" i="25"/>
  <c r="H1582" i="25"/>
  <c r="G1580" i="25"/>
  <c r="G1582" i="25"/>
  <c r="H1581" i="25"/>
  <c r="H1583" i="25"/>
  <c r="G1583" i="25"/>
  <c r="H1585" i="25"/>
  <c r="H1588" i="25"/>
  <c r="H1584" i="25"/>
  <c r="G1584" i="25"/>
  <c r="H1587" i="25"/>
  <c r="G1585" i="25"/>
  <c r="H1586" i="25"/>
  <c r="G1588" i="25"/>
  <c r="G1586" i="25"/>
  <c r="H1589" i="25"/>
  <c r="G1587" i="25"/>
  <c r="H1590" i="25"/>
  <c r="G1592" i="25"/>
  <c r="H1591" i="25"/>
  <c r="G1590" i="25"/>
  <c r="H1592" i="25"/>
  <c r="G1589" i="25"/>
  <c r="G1591" i="25"/>
  <c r="H1593" i="25"/>
  <c r="G1595" i="25"/>
  <c r="G1593" i="25"/>
  <c r="G1596" i="25"/>
  <c r="H1594" i="25"/>
  <c r="G1594" i="25"/>
  <c r="H1595" i="25"/>
  <c r="G2570" i="25"/>
  <c r="H2570" i="25"/>
  <c r="G4" i="25"/>
  <c r="G2" i="25"/>
  <c r="G3" i="25"/>
  <c r="H3" i="25"/>
  <c r="H5" i="25"/>
  <c r="H4" i="25"/>
  <c r="H2" i="25"/>
  <c r="H8" i="25"/>
  <c r="G6" i="25"/>
  <c r="G5" i="25"/>
  <c r="H6" i="25"/>
  <c r="G8" i="25"/>
  <c r="G7" i="25"/>
  <c r="H7" i="25"/>
  <c r="H11" i="25"/>
  <c r="H10" i="25"/>
  <c r="G10" i="25"/>
  <c r="H9" i="25"/>
  <c r="G13" i="25"/>
  <c r="G9" i="25"/>
  <c r="H13" i="25"/>
  <c r="H12" i="25"/>
  <c r="G11" i="25"/>
  <c r="H15" i="25"/>
  <c r="G12" i="25"/>
  <c r="G15" i="25"/>
  <c r="H14" i="25"/>
  <c r="G14" i="25"/>
  <c r="G18" i="25"/>
  <c r="H16" i="25"/>
  <c r="G16" i="25"/>
  <c r="H17" i="25"/>
  <c r="G17" i="25"/>
  <c r="H18" i="25"/>
  <c r="G19" i="25"/>
  <c r="G20" i="25"/>
  <c r="H19" i="25"/>
  <c r="G21" i="25"/>
  <c r="H20" i="25"/>
  <c r="H21" i="25"/>
  <c r="G23" i="25"/>
  <c r="H23" i="25"/>
  <c r="H22" i="25"/>
  <c r="G22" i="25"/>
  <c r="G24" i="25"/>
  <c r="H24" i="25"/>
  <c r="H25" i="25"/>
  <c r="H28" i="25"/>
  <c r="G25" i="25"/>
  <c r="H26" i="25"/>
  <c r="G26" i="25"/>
  <c r="G28" i="25"/>
  <c r="H27" i="25"/>
  <c r="H29" i="25"/>
  <c r="G27" i="25"/>
  <c r="G30" i="25"/>
  <c r="G31" i="25"/>
  <c r="G29" i="25"/>
  <c r="H30" i="25"/>
  <c r="H31" i="25"/>
  <c r="H33" i="25"/>
  <c r="H32" i="25"/>
  <c r="H34" i="25"/>
  <c r="G32" i="25"/>
  <c r="G34" i="25"/>
  <c r="G33" i="25"/>
  <c r="H35" i="25"/>
  <c r="G35" i="25"/>
  <c r="H36" i="25"/>
  <c r="G38" i="25"/>
  <c r="G36" i="25"/>
  <c r="G39" i="25"/>
  <c r="H37" i="25"/>
  <c r="G37" i="25"/>
  <c r="H38" i="25"/>
  <c r="G42" i="25"/>
  <c r="H39" i="25"/>
  <c r="H40" i="25"/>
  <c r="H42" i="25"/>
  <c r="G41" i="25"/>
  <c r="G40" i="25"/>
  <c r="H44" i="25"/>
  <c r="H41" i="25"/>
  <c r="H43" i="25"/>
  <c r="G44" i="25"/>
  <c r="H46" i="25"/>
  <c r="G43" i="25"/>
  <c r="G46" i="25"/>
  <c r="G45" i="25"/>
  <c r="H45" i="25"/>
  <c r="H47" i="25"/>
  <c r="H48" i="25"/>
  <c r="G47" i="25"/>
  <c r="G48" i="25"/>
  <c r="G51" i="25"/>
  <c r="H49" i="25"/>
  <c r="G49" i="25"/>
  <c r="G53" i="25"/>
  <c r="H51" i="25"/>
  <c r="H50" i="25"/>
  <c r="G50" i="25"/>
  <c r="G55" i="25"/>
  <c r="H52" i="25"/>
  <c r="G52" i="25"/>
  <c r="H53" i="25"/>
  <c r="G57" i="25"/>
  <c r="G54" i="25"/>
  <c r="H54" i="25"/>
  <c r="H55" i="25"/>
  <c r="H56" i="25"/>
  <c r="H57" i="25"/>
  <c r="G56" i="25"/>
  <c r="H58" i="25"/>
  <c r="G62" i="25"/>
  <c r="G58" i="25"/>
  <c r="H60" i="25"/>
  <c r="G59" i="25"/>
  <c r="G60" i="25"/>
  <c r="H59" i="25"/>
  <c r="G61" i="25"/>
  <c r="H62" i="25"/>
  <c r="H61" i="25"/>
  <c r="H64" i="25"/>
  <c r="G66" i="25"/>
  <c r="G63" i="25"/>
  <c r="G64" i="25"/>
  <c r="H63" i="25"/>
  <c r="G68" i="25"/>
  <c r="H65" i="25"/>
  <c r="H66" i="25"/>
  <c r="G65" i="25"/>
  <c r="H68" i="25"/>
  <c r="H67" i="25"/>
  <c r="G67" i="25"/>
  <c r="H70" i="25"/>
  <c r="H69" i="25"/>
  <c r="G69" i="25"/>
  <c r="H71" i="25"/>
  <c r="G73" i="25"/>
  <c r="G72" i="25"/>
  <c r="G71" i="25"/>
  <c r="G70" i="25"/>
  <c r="H73" i="25"/>
  <c r="G75" i="25"/>
  <c r="H72" i="25"/>
  <c r="G76" i="25"/>
  <c r="H75" i="25"/>
  <c r="G74" i="25"/>
  <c r="H74" i="25"/>
  <c r="G77" i="25"/>
  <c r="H76" i="25"/>
  <c r="H78" i="25"/>
  <c r="G78" i="25"/>
  <c r="H77" i="25"/>
  <c r="G80" i="25"/>
  <c r="H80" i="25"/>
  <c r="G79" i="25"/>
  <c r="H79" i="25"/>
  <c r="H81" i="25"/>
  <c r="G81" i="25"/>
  <c r="H82" i="25"/>
  <c r="G85" i="25"/>
  <c r="G82" i="25"/>
  <c r="H83" i="25"/>
  <c r="H84" i="25"/>
  <c r="G83" i="25"/>
  <c r="H85" i="25"/>
  <c r="G87" i="25"/>
  <c r="G84" i="25"/>
  <c r="G88" i="25"/>
  <c r="G86" i="25"/>
  <c r="H86" i="25"/>
  <c r="H87" i="25"/>
  <c r="H89" i="25"/>
  <c r="G90" i="25"/>
  <c r="H88" i="25"/>
  <c r="H90" i="25"/>
  <c r="G89" i="25"/>
  <c r="G91" i="25"/>
  <c r="G92" i="25"/>
  <c r="G94" i="25"/>
  <c r="G93" i="25"/>
  <c r="H91" i="25"/>
  <c r="H92" i="25"/>
  <c r="H93" i="25"/>
  <c r="H94" i="25"/>
  <c r="G95" i="25"/>
  <c r="G96" i="25"/>
  <c r="H95" i="25"/>
  <c r="H96" i="25"/>
  <c r="G100" i="25"/>
  <c r="G97" i="25"/>
  <c r="G98" i="25"/>
  <c r="H97" i="25"/>
  <c r="H98" i="25"/>
  <c r="G102" i="25"/>
  <c r="H99" i="25"/>
  <c r="H100" i="25"/>
  <c r="G99" i="25"/>
  <c r="G101" i="25"/>
  <c r="H101" i="25"/>
  <c r="H102" i="25"/>
  <c r="G104" i="25"/>
  <c r="H104" i="25"/>
  <c r="H103" i="25"/>
  <c r="H105" i="25"/>
  <c r="G103" i="25"/>
  <c r="H107" i="25"/>
  <c r="G105" i="25"/>
  <c r="G108" i="25"/>
  <c r="G106" i="25"/>
  <c r="H109" i="25"/>
  <c r="H106" i="25"/>
  <c r="G107" i="25"/>
  <c r="H108" i="25"/>
  <c r="G109" i="25"/>
  <c r="H110" i="25"/>
  <c r="G110" i="25"/>
  <c r="G111" i="25"/>
  <c r="H111" i="25"/>
  <c r="H112" i="25"/>
  <c r="G112" i="25"/>
  <c r="G114" i="25"/>
  <c r="H114" i="25"/>
  <c r="G113" i="25"/>
  <c r="H113" i="25"/>
  <c r="G117" i="25"/>
  <c r="G115" i="25"/>
  <c r="H115" i="25"/>
  <c r="G116" i="25"/>
  <c r="H117" i="25"/>
  <c r="G118" i="25"/>
  <c r="H116" i="25"/>
  <c r="H118" i="25"/>
  <c r="H120" i="25"/>
  <c r="H119" i="25"/>
  <c r="G119" i="25"/>
  <c r="G120" i="25"/>
  <c r="G121" i="25"/>
  <c r="H123" i="25"/>
  <c r="H121" i="25"/>
  <c r="G122" i="25"/>
  <c r="H122" i="25"/>
  <c r="G123" i="25"/>
  <c r="H124" i="25"/>
  <c r="G126" i="25"/>
  <c r="G124" i="25"/>
  <c r="H126" i="25"/>
  <c r="H125" i="25"/>
  <c r="G125" i="25"/>
  <c r="G128" i="25"/>
  <c r="H127" i="25"/>
  <c r="G127" i="25"/>
  <c r="G130" i="25"/>
  <c r="H128" i="25"/>
  <c r="H129" i="25"/>
  <c r="H132" i="25"/>
  <c r="G129" i="25"/>
  <c r="H130" i="25"/>
  <c r="G131" i="25"/>
  <c r="G132" i="25"/>
  <c r="H131" i="25"/>
  <c r="H133" i="25"/>
  <c r="G133" i="25"/>
  <c r="H134" i="25"/>
  <c r="G135" i="25"/>
  <c r="G134" i="25"/>
  <c r="H135" i="25"/>
  <c r="G136" i="25"/>
  <c r="G137" i="25"/>
  <c r="H136" i="25"/>
  <c r="H138" i="25"/>
  <c r="H137" i="25"/>
  <c r="G138" i="25"/>
  <c r="H139" i="25"/>
  <c r="H140" i="25"/>
  <c r="G140" i="25"/>
  <c r="G141" i="25"/>
  <c r="G139" i="25"/>
  <c r="H141" i="25"/>
  <c r="H142" i="25"/>
  <c r="H143" i="25"/>
  <c r="G142" i="25"/>
  <c r="G145" i="25"/>
  <c r="G143" i="25"/>
  <c r="H145" i="25"/>
  <c r="G146" i="25"/>
  <c r="G144" i="25"/>
  <c r="H147" i="25"/>
  <c r="H146" i="25"/>
  <c r="H144" i="25"/>
  <c r="G147" i="25"/>
  <c r="H148" i="25"/>
  <c r="H150" i="25"/>
  <c r="G148" i="25"/>
  <c r="H149" i="25"/>
  <c r="G149" i="25"/>
  <c r="G150" i="25"/>
  <c r="G153" i="25"/>
  <c r="G151" i="25"/>
  <c r="G152" i="25"/>
  <c r="H151" i="25"/>
  <c r="H152" i="25"/>
  <c r="H153" i="25"/>
  <c r="H155" i="25"/>
  <c r="G154" i="25"/>
  <c r="H154" i="25"/>
  <c r="G155" i="25"/>
  <c r="G158" i="25"/>
  <c r="G156" i="25"/>
  <c r="H157" i="25"/>
  <c r="G157" i="25"/>
  <c r="H158" i="25"/>
  <c r="H156" i="25"/>
  <c r="G161" i="25"/>
  <c r="H159" i="25"/>
  <c r="G159" i="25"/>
  <c r="H160" i="25"/>
  <c r="G160" i="25"/>
  <c r="G162" i="25"/>
  <c r="H162" i="25"/>
  <c r="H161" i="25"/>
  <c r="H163" i="25"/>
  <c r="G163" i="25"/>
  <c r="G164" i="25"/>
  <c r="H164" i="25"/>
  <c r="G165" i="25"/>
  <c r="H165" i="25"/>
  <c r="G166" i="25"/>
  <c r="H166" i="25"/>
  <c r="H167" i="25"/>
  <c r="G167" i="25"/>
  <c r="H168" i="25"/>
  <c r="G168" i="25"/>
  <c r="G170" i="25"/>
  <c r="G169" i="25"/>
  <c r="H169" i="25"/>
  <c r="H170" i="25"/>
  <c r="G171" i="25"/>
  <c r="H171" i="25"/>
  <c r="G172" i="25"/>
  <c r="H172" i="25"/>
  <c r="H174" i="25"/>
  <c r="H173" i="25"/>
  <c r="G173" i="25"/>
  <c r="G175" i="25"/>
  <c r="H175" i="25"/>
  <c r="G174" i="25"/>
  <c r="H176" i="25"/>
  <c r="G176" i="25"/>
  <c r="H180" i="25"/>
  <c r="H178" i="25"/>
  <c r="G178" i="25"/>
  <c r="H177" i="25"/>
  <c r="G177" i="25"/>
  <c r="H179" i="25"/>
  <c r="G180" i="25"/>
  <c r="G179" i="25"/>
  <c r="G182" i="25"/>
  <c r="H181" i="25"/>
  <c r="G181" i="25"/>
  <c r="H182" i="25"/>
  <c r="H183" i="25"/>
  <c r="G183" i="25"/>
  <c r="H184" i="25"/>
  <c r="H185" i="25"/>
  <c r="G185" i="25"/>
  <c r="G184" i="25"/>
  <c r="G186" i="25"/>
  <c r="H186" i="25"/>
  <c r="G190" i="25"/>
  <c r="H187" i="25"/>
  <c r="H188" i="25"/>
  <c r="G187" i="25"/>
  <c r="H189" i="25"/>
  <c r="G188" i="25"/>
  <c r="H191" i="25"/>
  <c r="G189" i="25"/>
  <c r="H190" i="25"/>
  <c r="G191" i="25"/>
  <c r="H193" i="25"/>
  <c r="G192" i="25"/>
  <c r="H192" i="25"/>
  <c r="G193" i="25"/>
  <c r="G195" i="25"/>
  <c r="G194" i="25"/>
  <c r="H195" i="25"/>
  <c r="H194" i="25"/>
  <c r="G197" i="25"/>
  <c r="G196" i="25"/>
  <c r="H196" i="25"/>
  <c r="H199" i="25"/>
  <c r="H198" i="25"/>
  <c r="H197" i="25"/>
  <c r="G198" i="25"/>
  <c r="G200" i="25"/>
  <c r="H201" i="25"/>
  <c r="G199" i="25"/>
  <c r="H200" i="25"/>
  <c r="H203" i="25"/>
  <c r="G201" i="25"/>
  <c r="G203" i="25"/>
  <c r="G202" i="25"/>
  <c r="G204" i="25"/>
  <c r="H202" i="25"/>
  <c r="H204" i="25"/>
  <c r="H208" i="25"/>
  <c r="H205" i="25"/>
  <c r="G206" i="25"/>
  <c r="H206" i="25"/>
  <c r="G205" i="25"/>
  <c r="H207" i="25"/>
  <c r="G208" i="25"/>
  <c r="G207" i="25"/>
  <c r="G210" i="25"/>
  <c r="G209" i="25"/>
  <c r="H209" i="25"/>
  <c r="G211" i="25"/>
  <c r="H211" i="25"/>
  <c r="H210" i="25"/>
  <c r="H212" i="25"/>
  <c r="H214" i="25"/>
  <c r="G212" i="25"/>
  <c r="G213" i="25"/>
  <c r="G214" i="25"/>
  <c r="H213" i="25"/>
  <c r="G216" i="25"/>
  <c r="G215" i="25"/>
  <c r="H215" i="25"/>
  <c r="G220" i="25"/>
  <c r="H216" i="25"/>
  <c r="H217" i="25"/>
  <c r="G217" i="25"/>
  <c r="H220" i="25"/>
  <c r="H218" i="25"/>
  <c r="G218" i="25"/>
  <c r="H219" i="25"/>
  <c r="G219" i="25"/>
  <c r="H221" i="25"/>
  <c r="G221" i="25"/>
  <c r="G223" i="25"/>
  <c r="G225" i="25"/>
  <c r="H222" i="25"/>
  <c r="H226" i="25"/>
  <c r="H223" i="25"/>
  <c r="H224" i="25"/>
  <c r="G222" i="25"/>
  <c r="H225" i="25"/>
  <c r="H227" i="25"/>
  <c r="G226" i="25"/>
  <c r="G224" i="25"/>
  <c r="H228" i="25"/>
  <c r="G227" i="25"/>
  <c r="G229" i="25"/>
  <c r="H229" i="25"/>
  <c r="G228" i="25"/>
  <c r="H230" i="25"/>
  <c r="G232" i="25"/>
  <c r="G231" i="25"/>
  <c r="G230" i="25"/>
  <c r="H232" i="25"/>
  <c r="G233" i="25"/>
  <c r="H231" i="25"/>
  <c r="H233" i="25"/>
  <c r="H234" i="25"/>
  <c r="G234" i="25"/>
  <c r="H236" i="25"/>
  <c r="H238" i="25"/>
  <c r="G235" i="25"/>
  <c r="H235" i="25"/>
  <c r="G236" i="25"/>
  <c r="H239" i="25"/>
  <c r="H237" i="25"/>
  <c r="G237" i="25"/>
  <c r="G238" i="25"/>
  <c r="G239" i="25"/>
  <c r="G241" i="25"/>
  <c r="H240" i="25"/>
  <c r="G240" i="25"/>
  <c r="H241" i="25"/>
  <c r="H242" i="25"/>
  <c r="G242" i="25"/>
  <c r="G245" i="25"/>
  <c r="H243" i="25"/>
  <c r="H244" i="25"/>
  <c r="G243" i="25"/>
  <c r="G244" i="25"/>
  <c r="H247" i="25"/>
  <c r="H245" i="25"/>
  <c r="G247" i="25"/>
  <c r="H246" i="25"/>
  <c r="G246" i="25"/>
  <c r="H248" i="25"/>
  <c r="H251" i="25"/>
  <c r="G248" i="25"/>
  <c r="H250" i="25"/>
  <c r="G249" i="25"/>
  <c r="H249" i="25"/>
  <c r="G250" i="25"/>
  <c r="G251" i="25"/>
  <c r="H252" i="25"/>
  <c r="G252" i="25"/>
  <c r="H255" i="25"/>
  <c r="H254" i="25"/>
  <c r="H253" i="25"/>
  <c r="G253" i="25"/>
  <c r="H256" i="25"/>
  <c r="G254" i="25"/>
  <c r="G255" i="25"/>
  <c r="H259" i="25"/>
  <c r="G256" i="25"/>
  <c r="H257" i="25"/>
  <c r="G257" i="25"/>
  <c r="H258" i="25"/>
  <c r="G259" i="25"/>
  <c r="G261" i="25"/>
  <c r="G262" i="25"/>
  <c r="G258" i="25"/>
  <c r="G260" i="25"/>
  <c r="H260" i="25"/>
  <c r="H261" i="25"/>
  <c r="H262" i="25"/>
  <c r="H264" i="25"/>
  <c r="G263" i="25"/>
  <c r="H263" i="25"/>
  <c r="G264" i="25"/>
  <c r="H266" i="25"/>
  <c r="G265" i="25"/>
  <c r="H265" i="25"/>
  <c r="G267" i="25"/>
  <c r="G266" i="25"/>
  <c r="H267" i="25"/>
  <c r="G270" i="25"/>
  <c r="H268" i="25"/>
  <c r="G268" i="25"/>
  <c r="H269" i="25"/>
  <c r="G269" i="25"/>
  <c r="H270" i="25"/>
  <c r="H271" i="25"/>
  <c r="G271" i="25"/>
  <c r="H272" i="25"/>
  <c r="G272" i="25"/>
  <c r="G273" i="25"/>
  <c r="G275" i="25"/>
  <c r="H273" i="25"/>
  <c r="G274" i="25"/>
  <c r="H274" i="25"/>
  <c r="H275" i="25"/>
  <c r="H276" i="25"/>
  <c r="G276" i="25"/>
  <c r="H277" i="25"/>
  <c r="H280" i="25"/>
  <c r="G277" i="25"/>
  <c r="G278" i="25"/>
  <c r="H278" i="25"/>
  <c r="G279" i="25"/>
  <c r="H279" i="25"/>
  <c r="G280" i="25"/>
  <c r="H281" i="25"/>
  <c r="G281" i="25"/>
  <c r="G282" i="25"/>
  <c r="G284" i="25"/>
  <c r="H282" i="25"/>
  <c r="G283" i="25"/>
  <c r="H283" i="25"/>
  <c r="H284" i="25"/>
  <c r="H285" i="25"/>
  <c r="G287" i="25"/>
  <c r="H286" i="25"/>
  <c r="G286" i="25"/>
  <c r="G285" i="25"/>
  <c r="G288" i="25"/>
  <c r="H287" i="25"/>
  <c r="H290" i="25"/>
  <c r="G290" i="25"/>
  <c r="H288" i="25"/>
  <c r="H291" i="25"/>
  <c r="G289" i="25"/>
  <c r="H289" i="25"/>
  <c r="G291" i="25"/>
  <c r="H294" i="25"/>
  <c r="G292" i="25"/>
  <c r="G293" i="25"/>
  <c r="H292" i="25"/>
  <c r="H293" i="25"/>
  <c r="G294" i="25"/>
  <c r="G296" i="25"/>
  <c r="H295" i="25"/>
  <c r="H296" i="25"/>
  <c r="G295" i="25"/>
  <c r="H297" i="25"/>
  <c r="G297" i="25"/>
  <c r="G298" i="25"/>
  <c r="H300" i="25"/>
  <c r="G300" i="25"/>
  <c r="H299" i="25"/>
  <c r="H298" i="25"/>
  <c r="G299" i="25"/>
  <c r="G302" i="25"/>
  <c r="H302" i="25"/>
  <c r="H301" i="25"/>
  <c r="G301" i="25"/>
  <c r="H303" i="25"/>
  <c r="G303" i="25"/>
  <c r="G304" i="25"/>
  <c r="G306" i="25"/>
  <c r="H304" i="25"/>
  <c r="H305" i="25"/>
  <c r="G305" i="25"/>
  <c r="H306" i="25"/>
  <c r="G307" i="25"/>
  <c r="G310" i="25"/>
  <c r="G309" i="25"/>
  <c r="G308" i="25"/>
  <c r="H308" i="25"/>
  <c r="H307" i="25"/>
  <c r="H309" i="25"/>
  <c r="H310" i="25"/>
  <c r="G312" i="25"/>
  <c r="G314" i="25"/>
  <c r="G311" i="25"/>
  <c r="H311" i="25"/>
  <c r="H312" i="25"/>
  <c r="H313" i="25"/>
  <c r="H315" i="25"/>
  <c r="H314" i="25"/>
  <c r="G313" i="25"/>
  <c r="H317" i="25"/>
  <c r="G315" i="25"/>
  <c r="G316" i="25"/>
  <c r="G317" i="25"/>
  <c r="G318" i="25"/>
  <c r="H319" i="25"/>
  <c r="H316" i="25"/>
  <c r="H318" i="25"/>
  <c r="G319" i="25"/>
  <c r="H320" i="25"/>
  <c r="G320" i="25"/>
  <c r="G321" i="25"/>
  <c r="H321" i="25"/>
  <c r="H322" i="25"/>
  <c r="G325" i="25"/>
  <c r="H323" i="25"/>
  <c r="G322" i="25"/>
  <c r="G323" i="25"/>
  <c r="H325" i="25"/>
  <c r="H324" i="25"/>
  <c r="G324" i="25"/>
  <c r="G327" i="25"/>
  <c r="H326" i="25"/>
  <c r="G326" i="25"/>
  <c r="G330" i="25"/>
  <c r="H327" i="25"/>
  <c r="G328" i="25"/>
  <c r="H328" i="25"/>
  <c r="G332" i="25"/>
  <c r="H330" i="25"/>
  <c r="G329" i="25"/>
  <c r="H329" i="25"/>
  <c r="H332" i="25"/>
  <c r="H331" i="25"/>
  <c r="G331" i="25"/>
  <c r="H333" i="25"/>
  <c r="G333" i="25"/>
  <c r="G334" i="25"/>
  <c r="G335" i="25"/>
  <c r="H334" i="25"/>
  <c r="H336" i="25"/>
  <c r="G336" i="25"/>
  <c r="H335" i="25"/>
  <c r="H338" i="25"/>
  <c r="G337" i="25"/>
  <c r="H337" i="25"/>
  <c r="G338" i="25"/>
  <c r="G339" i="25"/>
  <c r="H339" i="25"/>
  <c r="G340" i="25"/>
  <c r="G341" i="25"/>
  <c r="H340" i="25"/>
  <c r="H342" i="25"/>
  <c r="H341" i="25"/>
  <c r="G342" i="25"/>
  <c r="G345" i="25"/>
  <c r="H344" i="25"/>
  <c r="H343" i="25"/>
  <c r="G343" i="25"/>
  <c r="H345" i="25"/>
  <c r="G344" i="25"/>
  <c r="H346" i="25"/>
  <c r="G346" i="25"/>
  <c r="H348" i="25"/>
  <c r="G348" i="25"/>
  <c r="H347" i="25"/>
  <c r="G347" i="25"/>
  <c r="G349" i="25"/>
  <c r="H349" i="25"/>
  <c r="H351" i="25"/>
  <c r="G350" i="25"/>
  <c r="H350" i="25"/>
  <c r="G353" i="25"/>
  <c r="G352" i="25"/>
  <c r="G355" i="25"/>
  <c r="G351" i="25"/>
  <c r="H353" i="25"/>
  <c r="H352" i="25"/>
  <c r="G354" i="25"/>
  <c r="H354" i="25"/>
  <c r="G356" i="25"/>
  <c r="H356" i="25"/>
  <c r="H355" i="25"/>
  <c r="H357" i="25"/>
  <c r="G357" i="25"/>
  <c r="G359" i="25"/>
  <c r="H358" i="25"/>
  <c r="G358" i="25"/>
  <c r="H361" i="25"/>
  <c r="H359" i="25"/>
  <c r="G361" i="25"/>
  <c r="H360" i="25"/>
  <c r="G360" i="25"/>
  <c r="G362" i="25"/>
  <c r="G365" i="25"/>
  <c r="G363" i="25"/>
  <c r="H362" i="25"/>
  <c r="H363" i="25"/>
  <c r="H366" i="25"/>
  <c r="G367" i="25"/>
  <c r="G364" i="25"/>
  <c r="H365" i="25"/>
  <c r="H364" i="25"/>
  <c r="G368" i="25"/>
  <c r="G366" i="25"/>
  <c r="H367" i="25"/>
  <c r="H368" i="25"/>
  <c r="G370" i="25"/>
  <c r="H369" i="25"/>
  <c r="G369" i="25"/>
  <c r="G371" i="25"/>
  <c r="G373" i="25"/>
  <c r="H371" i="25"/>
  <c r="H372" i="25"/>
  <c r="H370" i="25"/>
  <c r="H373" i="25"/>
  <c r="H374" i="25"/>
  <c r="G374" i="25"/>
  <c r="G372" i="25"/>
  <c r="G375" i="25"/>
  <c r="H375" i="25"/>
  <c r="G377" i="25"/>
  <c r="G376" i="25"/>
  <c r="H377" i="25"/>
  <c r="H376" i="25"/>
  <c r="G378" i="25"/>
  <c r="H378" i="25"/>
  <c r="G380" i="25"/>
  <c r="H379" i="25"/>
  <c r="G382" i="25"/>
  <c r="H380" i="25"/>
  <c r="G379" i="25"/>
  <c r="H381" i="25"/>
  <c r="H382" i="25"/>
  <c r="G381" i="25"/>
  <c r="H383" i="25"/>
  <c r="G383" i="25"/>
  <c r="G386" i="25"/>
  <c r="G384" i="25"/>
  <c r="G385" i="25"/>
  <c r="H384" i="25"/>
  <c r="H385" i="25"/>
  <c r="H387" i="25"/>
  <c r="H386" i="25"/>
  <c r="G387" i="25"/>
  <c r="G388" i="25"/>
  <c r="H388" i="25"/>
  <c r="G391" i="25"/>
  <c r="H389" i="25"/>
  <c r="G389" i="25"/>
  <c r="H392" i="25"/>
  <c r="H391" i="25"/>
  <c r="G390" i="25"/>
  <c r="H390" i="25"/>
  <c r="G392" i="25"/>
  <c r="G394" i="25"/>
  <c r="G393" i="25"/>
  <c r="H393" i="25"/>
  <c r="H394" i="25"/>
  <c r="G398" i="25"/>
  <c r="G396" i="25"/>
  <c r="H395" i="25"/>
  <c r="G395" i="25"/>
  <c r="H396" i="25"/>
  <c r="H398" i="25"/>
  <c r="G397" i="25"/>
  <c r="H397" i="25"/>
  <c r="G399" i="25"/>
  <c r="H400" i="25"/>
  <c r="H399" i="25"/>
  <c r="G401" i="25"/>
  <c r="G400" i="25"/>
  <c r="G402" i="25"/>
  <c r="H401" i="25"/>
  <c r="H402" i="25"/>
  <c r="G404" i="25"/>
  <c r="H403" i="25"/>
  <c r="H406" i="25"/>
  <c r="G403" i="25"/>
  <c r="G407" i="25"/>
  <c r="G406" i="25"/>
  <c r="H405" i="25"/>
  <c r="G405" i="25"/>
  <c r="H404" i="25"/>
  <c r="H407" i="25"/>
  <c r="H410" i="25"/>
  <c r="G408" i="25"/>
  <c r="H408" i="25"/>
  <c r="H411" i="25"/>
  <c r="H409" i="25"/>
  <c r="G409" i="25"/>
  <c r="G410" i="25"/>
  <c r="H412" i="25"/>
  <c r="G412" i="25"/>
  <c r="G411" i="25"/>
  <c r="H413" i="25"/>
  <c r="H416" i="25"/>
  <c r="G413" i="25"/>
  <c r="H415" i="25"/>
  <c r="G414" i="25"/>
  <c r="H414" i="25"/>
  <c r="G415" i="25"/>
  <c r="G416" i="25"/>
  <c r="G419" i="25"/>
  <c r="H417" i="25"/>
  <c r="G418" i="25"/>
  <c r="G417" i="25"/>
  <c r="H419" i="25"/>
  <c r="G421" i="25"/>
  <c r="G420" i="25"/>
  <c r="H418" i="25"/>
  <c r="G422" i="25"/>
  <c r="H420" i="25"/>
  <c r="G423" i="25"/>
  <c r="H421" i="25"/>
  <c r="H422" i="25"/>
  <c r="G424" i="25"/>
  <c r="H424" i="25"/>
  <c r="H423" i="25"/>
  <c r="H425" i="25"/>
  <c r="G425" i="25"/>
  <c r="H426" i="25"/>
  <c r="G426" i="25"/>
  <c r="G429" i="25"/>
  <c r="H427" i="25"/>
  <c r="G427" i="25"/>
  <c r="H429" i="25"/>
  <c r="G428" i="25"/>
  <c r="H428" i="25"/>
  <c r="G431" i="25"/>
  <c r="H431" i="25"/>
  <c r="H430" i="25"/>
  <c r="G430" i="25"/>
  <c r="H432" i="25"/>
  <c r="G434" i="25"/>
  <c r="G432" i="25"/>
  <c r="H433" i="25"/>
  <c r="H434" i="25"/>
  <c r="G433" i="25"/>
  <c r="G435" i="25"/>
  <c r="G436" i="25"/>
  <c r="H435" i="25"/>
  <c r="H436" i="25"/>
  <c r="H439" i="25"/>
  <c r="G437" i="25"/>
  <c r="H437" i="25"/>
  <c r="G438" i="25"/>
  <c r="H440" i="25"/>
  <c r="H438" i="25"/>
  <c r="G439" i="25"/>
  <c r="G441" i="25"/>
  <c r="H441" i="25"/>
  <c r="G440" i="25"/>
  <c r="G442" i="25"/>
  <c r="H443" i="25"/>
  <c r="G443" i="25"/>
  <c r="H442" i="25"/>
  <c r="H445" i="25"/>
  <c r="H444" i="25"/>
  <c r="G444" i="25"/>
  <c r="G445" i="25"/>
  <c r="H446" i="25"/>
  <c r="G448" i="25"/>
  <c r="G449" i="25"/>
  <c r="G447" i="25"/>
  <c r="G446" i="25"/>
  <c r="H447" i="25"/>
  <c r="G450" i="25"/>
  <c r="H449" i="25"/>
  <c r="G452" i="25"/>
  <c r="H448" i="25"/>
  <c r="H450" i="25"/>
  <c r="G451" i="25"/>
  <c r="H451" i="25"/>
  <c r="H452" i="25"/>
  <c r="G454" i="25"/>
  <c r="G453" i="25"/>
  <c r="H453" i="25"/>
  <c r="H455" i="25"/>
  <c r="H454" i="25"/>
  <c r="G455" i="25"/>
  <c r="G457" i="25"/>
  <c r="H456" i="25"/>
  <c r="H457" i="25"/>
  <c r="G456" i="25"/>
  <c r="H458" i="25"/>
  <c r="G460" i="25"/>
  <c r="H461" i="25"/>
  <c r="G458" i="25"/>
  <c r="H459" i="25"/>
  <c r="H460" i="25"/>
  <c r="G461" i="25"/>
  <c r="G459" i="25"/>
  <c r="H462" i="25"/>
  <c r="H463" i="25"/>
  <c r="G462" i="25"/>
  <c r="G464" i="25"/>
  <c r="H464" i="25"/>
  <c r="G463" i="25"/>
  <c r="G467" i="25"/>
  <c r="H465" i="25"/>
  <c r="G465" i="25"/>
  <c r="H466" i="25"/>
  <c r="G466" i="25"/>
  <c r="H468" i="25"/>
  <c r="H467" i="25"/>
  <c r="G468" i="25"/>
  <c r="H469" i="25"/>
  <c r="G469" i="25"/>
  <c r="G470" i="25"/>
  <c r="H471" i="25"/>
  <c r="H470" i="25"/>
  <c r="G471" i="25"/>
  <c r="G472" i="25"/>
  <c r="H472" i="25"/>
  <c r="H473" i="25"/>
  <c r="G474" i="25"/>
  <c r="G473" i="25"/>
  <c r="H474" i="25"/>
  <c r="G475" i="25"/>
  <c r="H475" i="25"/>
  <c r="G478" i="25"/>
  <c r="H476" i="25"/>
  <c r="G476" i="25"/>
  <c r="G477" i="25"/>
  <c r="H477" i="25"/>
  <c r="H478" i="25"/>
  <c r="H479" i="25"/>
  <c r="G479" i="25"/>
  <c r="H480" i="25"/>
  <c r="G480" i="25"/>
  <c r="G483" i="25"/>
  <c r="G482" i="25"/>
  <c r="H481" i="25"/>
  <c r="G481" i="25"/>
  <c r="H483" i="25"/>
  <c r="H482" i="25"/>
  <c r="G486" i="25"/>
  <c r="H484" i="25"/>
  <c r="G484" i="25"/>
  <c r="G485" i="25"/>
  <c r="H485" i="25"/>
  <c r="H486" i="25"/>
  <c r="G487" i="25"/>
  <c r="H487" i="25"/>
  <c r="H491" i="25"/>
  <c r="H489" i="25"/>
  <c r="H488" i="25"/>
  <c r="G491" i="25"/>
  <c r="G488" i="25"/>
  <c r="G490" i="25"/>
  <c r="G489" i="25"/>
  <c r="G492" i="25"/>
  <c r="H490" i="25"/>
  <c r="G493" i="25"/>
  <c r="H493" i="25"/>
  <c r="H494" i="25"/>
  <c r="G494" i="25"/>
  <c r="H492" i="25"/>
  <c r="G495" i="25"/>
  <c r="G499" i="25"/>
  <c r="G497" i="25"/>
  <c r="H499" i="25"/>
  <c r="H497" i="25"/>
  <c r="G496" i="25"/>
  <c r="H496" i="25"/>
  <c r="H495" i="25"/>
  <c r="H498" i="25"/>
  <c r="G498" i="25"/>
  <c r="H500" i="25"/>
  <c r="G502" i="25"/>
  <c r="G500" i="25"/>
  <c r="H501" i="25"/>
  <c r="H502" i="25"/>
  <c r="G501" i="25"/>
  <c r="H503" i="25"/>
  <c r="G503" i="25"/>
  <c r="H504" i="25"/>
  <c r="G504" i="25"/>
  <c r="G505" i="25"/>
  <c r="H505" i="25"/>
  <c r="G509" i="25"/>
  <c r="H507" i="25"/>
  <c r="H506" i="25"/>
  <c r="G507" i="25"/>
  <c r="G508" i="25"/>
  <c r="G506" i="25"/>
  <c r="H508" i="25"/>
  <c r="H509" i="25"/>
  <c r="H510" i="25"/>
  <c r="H511" i="25"/>
  <c r="G510" i="25"/>
  <c r="H514" i="25"/>
  <c r="G511" i="25"/>
  <c r="G514" i="25"/>
  <c r="G512" i="25"/>
  <c r="H512" i="25"/>
  <c r="H513" i="25"/>
  <c r="G513" i="25"/>
  <c r="H516" i="25"/>
  <c r="G516" i="25"/>
  <c r="G515" i="25"/>
  <c r="G517" i="25"/>
  <c r="H515" i="25"/>
  <c r="H517" i="25"/>
  <c r="G519" i="25"/>
  <c r="G518" i="25"/>
  <c r="G520" i="25"/>
  <c r="H518" i="25"/>
  <c r="H520" i="25"/>
  <c r="H519" i="25"/>
  <c r="G521" i="25"/>
  <c r="H522" i="25"/>
  <c r="H521" i="25"/>
  <c r="G522" i="25"/>
  <c r="G525" i="25"/>
  <c r="G523" i="25"/>
  <c r="H523" i="25"/>
  <c r="H524" i="25"/>
  <c r="H525" i="25"/>
  <c r="G524" i="25"/>
  <c r="H526" i="25"/>
  <c r="G526" i="25"/>
  <c r="G530" i="25"/>
  <c r="H527" i="25"/>
  <c r="G528" i="25"/>
  <c r="H528" i="25"/>
  <c r="G527" i="25"/>
  <c r="G529" i="25"/>
  <c r="H529" i="25"/>
  <c r="H530" i="25"/>
  <c r="G535" i="25"/>
  <c r="H531" i="25"/>
  <c r="G533" i="25"/>
  <c r="G531" i="25"/>
  <c r="H532" i="25"/>
  <c r="G532" i="25"/>
  <c r="G537" i="25"/>
  <c r="H533" i="25"/>
  <c r="H535" i="25"/>
  <c r="G534" i="25"/>
  <c r="G536" i="25"/>
  <c r="H537" i="25"/>
  <c r="H534" i="25"/>
  <c r="H536" i="25"/>
  <c r="G538" i="25"/>
  <c r="H538" i="25"/>
  <c r="G539" i="25"/>
  <c r="H540" i="25"/>
  <c r="G540" i="25"/>
  <c r="H541" i="25"/>
  <c r="H539" i="25"/>
  <c r="G541" i="25"/>
  <c r="G543" i="25"/>
  <c r="G542" i="25"/>
  <c r="H542" i="25"/>
  <c r="H543" i="25"/>
  <c r="H544" i="25"/>
  <c r="G544" i="25"/>
  <c r="G545" i="25"/>
  <c r="G546" i="25"/>
  <c r="H545" i="25"/>
  <c r="H546" i="25"/>
  <c r="H549" i="25"/>
  <c r="G547" i="25"/>
  <c r="H547" i="25"/>
  <c r="H548" i="25"/>
  <c r="G551" i="25"/>
  <c r="G548" i="25"/>
  <c r="G549" i="25"/>
  <c r="H551" i="25"/>
  <c r="H550" i="25"/>
  <c r="G550" i="25"/>
  <c r="H552" i="25"/>
  <c r="G552" i="25"/>
  <c r="G553" i="25"/>
  <c r="G554" i="25"/>
  <c r="H554" i="25"/>
  <c r="H553" i="25"/>
  <c r="H555" i="25"/>
  <c r="G555" i="25"/>
  <c r="G557" i="25"/>
  <c r="H556" i="25"/>
  <c r="G558" i="25"/>
  <c r="H559" i="25"/>
  <c r="G556" i="25"/>
  <c r="G559" i="25"/>
  <c r="H557" i="25"/>
  <c r="H558" i="25"/>
  <c r="G560" i="25"/>
  <c r="H560" i="25"/>
  <c r="G564" i="25"/>
  <c r="G562" i="25"/>
  <c r="H562" i="25"/>
  <c r="G561" i="25"/>
  <c r="H561" i="25"/>
  <c r="H563" i="25"/>
  <c r="G563" i="25"/>
  <c r="H564" i="25"/>
  <c r="H565" i="25"/>
  <c r="G566" i="25"/>
  <c r="H566" i="25"/>
  <c r="G565" i="25"/>
  <c r="G570" i="25"/>
  <c r="G569" i="25"/>
  <c r="G568" i="25"/>
  <c r="H568" i="25"/>
  <c r="G567" i="25"/>
  <c r="H567" i="25"/>
  <c r="H569" i="25"/>
  <c r="H570" i="25"/>
  <c r="G571" i="25"/>
  <c r="H572" i="25"/>
  <c r="H571" i="25"/>
  <c r="G572" i="25"/>
  <c r="H573" i="25"/>
  <c r="H574" i="25"/>
  <c r="G573" i="25"/>
  <c r="G574" i="25"/>
  <c r="H575" i="25"/>
  <c r="G575" i="25"/>
  <c r="G577" i="25"/>
  <c r="H577" i="25"/>
  <c r="H576" i="25"/>
  <c r="G576" i="25"/>
  <c r="H578" i="25"/>
  <c r="G578" i="25"/>
  <c r="H579" i="25"/>
  <c r="G579" i="25"/>
  <c r="G580" i="25"/>
  <c r="H580" i="25"/>
  <c r="G581" i="25"/>
  <c r="G583" i="25"/>
  <c r="G582" i="25"/>
  <c r="H581" i="25"/>
  <c r="G584" i="25"/>
  <c r="H582" i="25"/>
  <c r="H584" i="25"/>
  <c r="H585" i="25"/>
  <c r="H583" i="25"/>
  <c r="G585" i="25"/>
  <c r="G586" i="25"/>
  <c r="G588" i="25"/>
  <c r="H586" i="25"/>
  <c r="H588" i="25"/>
  <c r="G587" i="25"/>
  <c r="H587" i="25"/>
  <c r="G589" i="25"/>
  <c r="H589" i="25"/>
  <c r="H590" i="25"/>
  <c r="G590" i="25"/>
  <c r="G591" i="25"/>
  <c r="G594" i="25"/>
  <c r="H593" i="25"/>
  <c r="G592" i="25"/>
  <c r="H591" i="25"/>
  <c r="H592" i="25"/>
  <c r="G593" i="25"/>
  <c r="H594" i="25"/>
  <c r="G596" i="25"/>
  <c r="H595" i="25"/>
  <c r="G597" i="25"/>
  <c r="G595" i="25"/>
  <c r="H596" i="25"/>
  <c r="H597" i="25"/>
  <c r="H600" i="25"/>
  <c r="G601" i="25"/>
  <c r="G599" i="25"/>
  <c r="H599" i="25"/>
  <c r="H598" i="25"/>
  <c r="G598" i="25"/>
  <c r="H601" i="25"/>
  <c r="G604" i="25"/>
  <c r="H602" i="25"/>
  <c r="G600" i="25"/>
  <c r="G605" i="25"/>
  <c r="G602" i="25"/>
  <c r="H604" i="25"/>
  <c r="G603" i="25"/>
  <c r="H603" i="25"/>
  <c r="G606" i="25"/>
  <c r="H605" i="25"/>
  <c r="H607" i="25"/>
  <c r="G607" i="25"/>
  <c r="H606" i="25"/>
  <c r="G608" i="25"/>
  <c r="H608" i="25"/>
  <c r="G609" i="25"/>
  <c r="H610" i="25"/>
  <c r="H609" i="25"/>
  <c r="G610" i="25"/>
  <c r="G611" i="25"/>
  <c r="H612" i="25"/>
  <c r="H611" i="25"/>
  <c r="G612" i="25"/>
  <c r="G613" i="25"/>
  <c r="H615" i="25"/>
  <c r="H613" i="25"/>
  <c r="G615" i="25"/>
  <c r="G614" i="25"/>
  <c r="H614" i="25"/>
  <c r="H617" i="25"/>
  <c r="G617" i="25"/>
  <c r="H616" i="25"/>
  <c r="G616" i="25"/>
  <c r="G619" i="25"/>
  <c r="H618" i="25"/>
  <c r="G620" i="25"/>
  <c r="H619" i="25"/>
  <c r="G618" i="25"/>
  <c r="H620" i="25"/>
  <c r="G624" i="25"/>
  <c r="G621" i="25"/>
  <c r="G623" i="25"/>
  <c r="H621" i="25"/>
  <c r="H625" i="25"/>
  <c r="G622" i="25"/>
  <c r="H622" i="25"/>
  <c r="H623" i="25"/>
  <c r="H624" i="25"/>
  <c r="G628" i="25"/>
  <c r="G625" i="25"/>
  <c r="G627" i="25"/>
  <c r="H626" i="25"/>
  <c r="G626" i="25"/>
  <c r="H627" i="25"/>
  <c r="G629" i="25"/>
  <c r="H628" i="25"/>
  <c r="H630" i="25"/>
  <c r="G630" i="25"/>
  <c r="H629" i="25"/>
  <c r="G633" i="25"/>
  <c r="G631" i="25"/>
  <c r="H631" i="25"/>
  <c r="G634" i="25"/>
  <c r="H632" i="25"/>
  <c r="H633" i="25"/>
  <c r="G632" i="25"/>
  <c r="G635" i="25"/>
  <c r="H634" i="25"/>
  <c r="H635" i="25"/>
  <c r="H637" i="25"/>
  <c r="G636" i="25"/>
  <c r="H636" i="25"/>
  <c r="G637" i="25"/>
  <c r="H638" i="25"/>
  <c r="G639" i="25"/>
  <c r="G640" i="25"/>
  <c r="H639" i="25"/>
  <c r="G638" i="25"/>
  <c r="G641" i="25"/>
  <c r="H640" i="25"/>
  <c r="G644" i="25"/>
  <c r="H642" i="25"/>
  <c r="H641" i="25"/>
  <c r="G642" i="25"/>
  <c r="G643" i="25"/>
  <c r="H643" i="25"/>
  <c r="H645" i="25"/>
  <c r="H644" i="25"/>
  <c r="H649" i="25"/>
  <c r="G646" i="25"/>
  <c r="G645" i="25"/>
  <c r="G648" i="25"/>
  <c r="H646" i="25"/>
  <c r="H647" i="25"/>
  <c r="H648" i="25"/>
  <c r="G647" i="25"/>
  <c r="G650" i="25"/>
  <c r="G649" i="25"/>
  <c r="H651" i="25"/>
  <c r="H650" i="25"/>
  <c r="H653" i="25"/>
  <c r="H652" i="25"/>
  <c r="G655" i="25"/>
  <c r="H655" i="25"/>
  <c r="G652" i="25"/>
  <c r="G651" i="25"/>
  <c r="G656" i="25"/>
  <c r="H654" i="25"/>
  <c r="G653" i="25"/>
  <c r="G654" i="25"/>
  <c r="G658" i="25"/>
  <c r="G657" i="25"/>
  <c r="H656" i="25"/>
  <c r="H658" i="25"/>
  <c r="H657" i="25"/>
  <c r="H659" i="25"/>
  <c r="G659" i="25"/>
  <c r="H660" i="25"/>
  <c r="H661" i="25"/>
  <c r="G661" i="25"/>
  <c r="G660" i="25"/>
  <c r="G662" i="25"/>
  <c r="H662" i="25"/>
  <c r="H663" i="25"/>
  <c r="G663" i="25"/>
  <c r="H664" i="25"/>
  <c r="G665" i="25"/>
  <c r="G664" i="25"/>
  <c r="G667" i="25"/>
  <c r="G666" i="25"/>
  <c r="H665" i="25"/>
  <c r="H666" i="25"/>
  <c r="H667" i="25"/>
  <c r="G669" i="25"/>
  <c r="G668" i="25"/>
  <c r="H668" i="25"/>
  <c r="H669" i="25"/>
  <c r="H670" i="25"/>
  <c r="G670" i="25"/>
  <c r="G671" i="25"/>
  <c r="H671" i="25"/>
  <c r="G672" i="25"/>
  <c r="G674" i="25"/>
  <c r="H672" i="25"/>
  <c r="G673" i="25"/>
  <c r="H674" i="25"/>
  <c r="H673" i="25"/>
  <c r="G677" i="25"/>
  <c r="G675" i="25"/>
  <c r="G676" i="25"/>
  <c r="H675" i="25"/>
  <c r="H676" i="25"/>
  <c r="G678" i="25"/>
  <c r="H678" i="25"/>
  <c r="H679" i="25"/>
  <c r="H677" i="25"/>
  <c r="G680" i="25"/>
  <c r="G679" i="25"/>
  <c r="H681" i="25"/>
  <c r="H680" i="25"/>
  <c r="G681" i="25"/>
  <c r="G682" i="25"/>
  <c r="H682" i="25"/>
  <c r="H685" i="25"/>
  <c r="H683" i="25"/>
  <c r="G685" i="25"/>
  <c r="G683" i="25"/>
  <c r="H684" i="25"/>
  <c r="G684" i="25"/>
  <c r="H687" i="25"/>
  <c r="H686" i="25"/>
  <c r="H689" i="25"/>
  <c r="G687" i="25"/>
  <c r="H688" i="25"/>
  <c r="G688" i="25"/>
  <c r="G686" i="25"/>
  <c r="H693" i="25"/>
  <c r="H690" i="25"/>
  <c r="H691" i="25"/>
  <c r="G691" i="25"/>
  <c r="G690" i="25"/>
  <c r="G689" i="25"/>
  <c r="G693" i="25"/>
  <c r="G694" i="25"/>
  <c r="G692" i="25"/>
  <c r="H694" i="25"/>
  <c r="H692" i="25"/>
  <c r="H696" i="25"/>
  <c r="G695" i="25"/>
  <c r="H695" i="25"/>
  <c r="G696" i="25"/>
  <c r="G697" i="25"/>
  <c r="H699" i="25"/>
  <c r="H697" i="25"/>
  <c r="G699" i="25"/>
  <c r="G698" i="25"/>
  <c r="H698" i="25"/>
  <c r="H700" i="25"/>
  <c r="H703" i="25"/>
  <c r="G700" i="25"/>
  <c r="H701" i="25"/>
  <c r="G701" i="25"/>
  <c r="H702" i="25"/>
  <c r="G702" i="25"/>
  <c r="H705" i="25"/>
  <c r="H704" i="25"/>
  <c r="G704" i="25"/>
  <c r="G703" i="25"/>
  <c r="G705" i="25"/>
  <c r="G707" i="25"/>
  <c r="G706" i="25"/>
  <c r="H706" i="25"/>
  <c r="H707" i="25"/>
  <c r="H708" i="25"/>
  <c r="G708" i="25"/>
  <c r="G709" i="25"/>
  <c r="G710" i="25"/>
  <c r="H710" i="25"/>
  <c r="G711" i="25"/>
  <c r="H709" i="25"/>
  <c r="H711" i="25"/>
  <c r="G713" i="25"/>
  <c r="G712" i="25"/>
  <c r="H712" i="25"/>
  <c r="H713" i="25"/>
  <c r="H714" i="25"/>
  <c r="G714" i="25"/>
  <c r="G715" i="25"/>
  <c r="G716" i="25"/>
  <c r="H716" i="25"/>
  <c r="H715" i="25"/>
  <c r="G717" i="25"/>
  <c r="H717" i="25"/>
  <c r="H720" i="25"/>
  <c r="G721" i="25"/>
  <c r="G718" i="25"/>
  <c r="H718" i="25"/>
  <c r="G722" i="25"/>
  <c r="H719" i="25"/>
  <c r="G719" i="25"/>
  <c r="G720" i="25"/>
  <c r="H724" i="25"/>
  <c r="H722" i="25"/>
  <c r="H721" i="25"/>
  <c r="H726" i="25"/>
  <c r="G723" i="25"/>
  <c r="H723" i="25"/>
  <c r="G724" i="25"/>
  <c r="H725" i="25"/>
  <c r="G725" i="25"/>
  <c r="G726" i="25"/>
  <c r="H727" i="25"/>
  <c r="G727" i="25"/>
  <c r="G728" i="25"/>
  <c r="H728" i="25"/>
  <c r="H729" i="25"/>
  <c r="G729" i="25"/>
  <c r="H730" i="25"/>
  <c r="G730" i="25"/>
  <c r="H731" i="25"/>
  <c r="G731" i="25"/>
  <c r="G732" i="25"/>
  <c r="G733" i="25"/>
  <c r="H733" i="25"/>
  <c r="H732" i="25"/>
  <c r="H734" i="25"/>
  <c r="H736" i="25"/>
  <c r="G737" i="25"/>
  <c r="H735" i="25"/>
  <c r="G734" i="25"/>
  <c r="G735" i="25"/>
  <c r="H737" i="25"/>
  <c r="G736" i="25"/>
  <c r="G738" i="25"/>
  <c r="H742" i="25"/>
  <c r="H740" i="25"/>
  <c r="H738" i="25"/>
  <c r="H739" i="25"/>
  <c r="G739" i="25"/>
  <c r="G740" i="25"/>
  <c r="H741" i="25"/>
  <c r="G741" i="25"/>
  <c r="G742" i="25"/>
  <c r="G743" i="25"/>
  <c r="H743" i="25"/>
  <c r="H744" i="25"/>
  <c r="G744" i="25"/>
  <c r="H745" i="25"/>
  <c r="G745" i="25"/>
  <c r="H746" i="25"/>
  <c r="G746" i="25"/>
  <c r="G748" i="25"/>
  <c r="H747" i="25"/>
  <c r="G747" i="25"/>
  <c r="H748" i="25"/>
  <c r="G750" i="25"/>
  <c r="H750" i="25"/>
  <c r="G749" i="25"/>
  <c r="H749" i="25"/>
  <c r="G754" i="25"/>
  <c r="H751" i="25"/>
  <c r="G751" i="25"/>
  <c r="H755" i="25"/>
  <c r="G753" i="25"/>
  <c r="G752" i="25"/>
  <c r="H752" i="25"/>
  <c r="H753" i="25"/>
  <c r="G755" i="25"/>
  <c r="H754" i="25"/>
  <c r="G757" i="25"/>
  <c r="H756" i="25"/>
  <c r="H758" i="25"/>
  <c r="H757" i="25"/>
  <c r="G756" i="25"/>
  <c r="G758" i="25"/>
  <c r="H759" i="25"/>
  <c r="G759" i="25"/>
  <c r="G760" i="25"/>
  <c r="H761" i="25"/>
  <c r="H760" i="25"/>
  <c r="G761" i="25"/>
  <c r="G762" i="25"/>
  <c r="H762" i="25"/>
  <c r="G763" i="25"/>
  <c r="H763" i="25"/>
  <c r="H764" i="25"/>
  <c r="G764" i="25"/>
  <c r="H765" i="25"/>
  <c r="G765" i="25"/>
  <c r="G766" i="25"/>
  <c r="H766" i="25"/>
  <c r="H767" i="25"/>
  <c r="G767" i="25"/>
  <c r="G769" i="25"/>
  <c r="G768" i="25"/>
  <c r="H769" i="25"/>
  <c r="H768" i="25"/>
  <c r="H770" i="25"/>
  <c r="G770" i="25"/>
  <c r="H771" i="25"/>
  <c r="G771" i="25"/>
  <c r="G773" i="25"/>
  <c r="G772" i="25"/>
  <c r="H772" i="25"/>
  <c r="H774" i="25"/>
  <c r="H773" i="25"/>
  <c r="H775" i="25"/>
  <c r="G776" i="25"/>
  <c r="G774" i="25"/>
  <c r="H777" i="25"/>
  <c r="G775" i="25"/>
  <c r="H776" i="25"/>
  <c r="G778" i="25"/>
  <c r="H779" i="25"/>
  <c r="G777" i="25"/>
  <c r="H778" i="25"/>
  <c r="G779" i="25"/>
  <c r="G780" i="25"/>
  <c r="H780" i="25"/>
  <c r="H781" i="25"/>
  <c r="G781" i="25"/>
  <c r="H782" i="25"/>
  <c r="G782" i="25"/>
  <c r="G783" i="25"/>
  <c r="H783" i="25"/>
  <c r="G784" i="25"/>
  <c r="H784" i="25"/>
  <c r="G785" i="25"/>
  <c r="H785" i="25"/>
  <c r="G786" i="25"/>
  <c r="H786" i="25"/>
  <c r="G787" i="25"/>
  <c r="H787" i="25"/>
  <c r="G789" i="25"/>
  <c r="G788" i="25"/>
  <c r="H788" i="25"/>
  <c r="H789" i="25"/>
  <c r="H790" i="25"/>
  <c r="G790" i="25"/>
  <c r="G792" i="25"/>
  <c r="H792" i="25"/>
  <c r="H791" i="25"/>
  <c r="G793" i="25"/>
  <c r="G791" i="25"/>
  <c r="H796" i="25"/>
  <c r="H793" i="25"/>
  <c r="G794" i="25"/>
  <c r="H794" i="25"/>
  <c r="G795" i="25"/>
  <c r="H795" i="25"/>
  <c r="H798" i="25"/>
  <c r="G796" i="25"/>
  <c r="G797" i="25"/>
  <c r="G798" i="25"/>
  <c r="H797" i="25"/>
  <c r="H799" i="25"/>
  <c r="H800" i="25"/>
  <c r="G799" i="25"/>
  <c r="G800" i="25"/>
  <c r="G801" i="25"/>
  <c r="H803" i="25"/>
  <c r="G803" i="25"/>
  <c r="H801" i="25"/>
  <c r="G802" i="25"/>
  <c r="H804" i="25"/>
  <c r="G804" i="25"/>
  <c r="G805" i="25"/>
  <c r="H802" i="25"/>
  <c r="G806" i="25"/>
  <c r="H805" i="25"/>
  <c r="H806" i="25"/>
  <c r="G807" i="25"/>
  <c r="H807" i="25"/>
  <c r="G809" i="25"/>
  <c r="H808" i="25"/>
  <c r="G808" i="25"/>
  <c r="H809" i="25"/>
  <c r="H810" i="25"/>
  <c r="H811" i="25"/>
  <c r="G810" i="25"/>
  <c r="G811" i="25"/>
  <c r="G813" i="25"/>
  <c r="G812" i="25"/>
  <c r="H812" i="25"/>
  <c r="H813" i="25"/>
  <c r="H815" i="25"/>
  <c r="G816" i="25"/>
  <c r="G818" i="25"/>
  <c r="H814" i="25"/>
  <c r="H816" i="25"/>
  <c r="G815" i="25"/>
  <c r="G814" i="25"/>
  <c r="G817" i="25"/>
  <c r="H817" i="25"/>
  <c r="H818" i="25"/>
  <c r="G823" i="25"/>
  <c r="G821" i="25"/>
  <c r="H819" i="25"/>
  <c r="H821" i="25"/>
  <c r="G819" i="25"/>
  <c r="G820" i="25"/>
  <c r="H820" i="25"/>
  <c r="H822" i="25"/>
  <c r="G822" i="25"/>
  <c r="G826" i="25"/>
  <c r="H824" i="25"/>
  <c r="H823" i="25"/>
  <c r="G824" i="25"/>
  <c r="H827" i="25"/>
  <c r="H826" i="25"/>
  <c r="G827" i="25"/>
  <c r="H825" i="25"/>
  <c r="G825" i="25"/>
  <c r="G828" i="25"/>
  <c r="H829" i="25"/>
  <c r="G829" i="25"/>
  <c r="H828" i="25"/>
  <c r="H830" i="25"/>
  <c r="G830" i="25"/>
  <c r="G831" i="25"/>
  <c r="H832" i="25"/>
  <c r="G833" i="25"/>
  <c r="G832" i="25"/>
  <c r="H831" i="25"/>
  <c r="G834" i="25"/>
  <c r="G835" i="25"/>
  <c r="H833" i="25"/>
  <c r="H834" i="25"/>
  <c r="H835" i="25"/>
  <c r="G836" i="25"/>
  <c r="H836" i="25"/>
  <c r="G837" i="25"/>
  <c r="G838" i="25"/>
  <c r="H837" i="25"/>
  <c r="H838" i="25"/>
  <c r="H839" i="25"/>
  <c r="G839" i="25"/>
  <c r="G840" i="25"/>
  <c r="H840" i="25"/>
  <c r="G841" i="25"/>
  <c r="H842" i="25"/>
  <c r="H841" i="25"/>
  <c r="G842" i="25"/>
  <c r="H843" i="25"/>
  <c r="G843" i="25"/>
  <c r="G846" i="25"/>
  <c r="H844" i="25"/>
  <c r="G844" i="25"/>
  <c r="H846" i="25"/>
  <c r="G845" i="25"/>
  <c r="H845" i="25"/>
  <c r="G847" i="25"/>
  <c r="H847" i="25"/>
  <c r="H849" i="25"/>
  <c r="H848" i="25"/>
  <c r="G849" i="25"/>
  <c r="G848" i="25"/>
  <c r="G851" i="25"/>
  <c r="G850" i="25"/>
  <c r="H850" i="25"/>
  <c r="G852" i="25"/>
  <c r="H851" i="25"/>
  <c r="H852" i="25"/>
  <c r="G853" i="25"/>
  <c r="H853" i="25"/>
  <c r="G856" i="25"/>
  <c r="G854" i="25"/>
  <c r="H854" i="25"/>
  <c r="H855" i="25"/>
  <c r="G855" i="25"/>
  <c r="H856" i="25"/>
  <c r="H857" i="25"/>
  <c r="G857" i="25"/>
  <c r="G858" i="25"/>
  <c r="H858" i="25"/>
  <c r="H860" i="25"/>
  <c r="H859" i="25"/>
  <c r="G860" i="25"/>
  <c r="G859" i="25"/>
  <c r="H861" i="25"/>
  <c r="G861" i="25"/>
  <c r="H862" i="25"/>
  <c r="G866" i="25"/>
  <c r="H864" i="25"/>
  <c r="G862" i="25"/>
  <c r="G863" i="25"/>
  <c r="G864" i="25"/>
  <c r="H863" i="25"/>
  <c r="G865" i="25"/>
  <c r="G868" i="25"/>
  <c r="H865" i="25"/>
  <c r="H866" i="25"/>
  <c r="G869" i="25"/>
  <c r="H867" i="25"/>
  <c r="G870" i="25"/>
  <c r="H868" i="25"/>
  <c r="G867" i="25"/>
  <c r="H869" i="25"/>
  <c r="H872" i="25"/>
  <c r="H870" i="25"/>
  <c r="H871" i="25"/>
  <c r="G871" i="25"/>
  <c r="H873" i="25"/>
  <c r="G872" i="25"/>
  <c r="H876" i="25"/>
  <c r="G873" i="25"/>
  <c r="G874" i="25"/>
  <c r="H874" i="25"/>
  <c r="G877" i="25"/>
  <c r="G875" i="25"/>
  <c r="H875" i="25"/>
  <c r="G876" i="25"/>
  <c r="H877" i="25"/>
  <c r="G879" i="25"/>
  <c r="G878" i="25"/>
  <c r="G881" i="25"/>
  <c r="H878" i="25"/>
  <c r="G880" i="25"/>
  <c r="H879" i="25"/>
  <c r="H881" i="25"/>
  <c r="H883" i="25"/>
  <c r="G882" i="25"/>
  <c r="H880" i="25"/>
  <c r="H882" i="25"/>
  <c r="G883" i="25"/>
  <c r="H886" i="25"/>
  <c r="G884" i="25"/>
  <c r="G886" i="25"/>
  <c r="H884" i="25"/>
  <c r="G885" i="25"/>
  <c r="H885" i="25"/>
  <c r="H887" i="25"/>
  <c r="G887" i="25"/>
  <c r="H888" i="25"/>
  <c r="H890" i="25"/>
  <c r="G888" i="25"/>
  <c r="G890" i="25"/>
  <c r="G889" i="25"/>
  <c r="H889" i="25"/>
  <c r="H891" i="25"/>
  <c r="G891" i="25"/>
  <c r="G892" i="25"/>
  <c r="H895" i="25"/>
  <c r="H892" i="25"/>
  <c r="G895" i="25"/>
  <c r="H894" i="25"/>
  <c r="G894" i="25"/>
  <c r="G893" i="25"/>
  <c r="H893" i="25"/>
  <c r="H897" i="25"/>
  <c r="G897" i="25"/>
  <c r="G896" i="25"/>
  <c r="H896" i="25"/>
  <c r="H899" i="25"/>
  <c r="G898" i="25"/>
  <c r="G899" i="25"/>
  <c r="H901" i="25"/>
  <c r="H900" i="25"/>
  <c r="H898" i="25"/>
  <c r="G900" i="25"/>
  <c r="G902" i="25"/>
  <c r="H902" i="25"/>
  <c r="G901" i="25"/>
  <c r="G905" i="25"/>
  <c r="G903" i="25"/>
  <c r="H903" i="25"/>
  <c r="G904" i="25"/>
  <c r="H904" i="25"/>
  <c r="H905" i="25"/>
  <c r="H908" i="25"/>
  <c r="G906" i="25"/>
  <c r="H906" i="25"/>
  <c r="H907" i="25"/>
  <c r="G908" i="25"/>
  <c r="G907" i="25"/>
  <c r="H909" i="25"/>
  <c r="G909" i="25"/>
  <c r="G910" i="25"/>
  <c r="G912" i="25"/>
  <c r="H910" i="25"/>
  <c r="H911" i="25"/>
  <c r="G914" i="25"/>
  <c r="H912" i="25"/>
  <c r="G911" i="25"/>
  <c r="H915" i="25"/>
  <c r="G913" i="25"/>
  <c r="H914" i="25"/>
  <c r="H913" i="25"/>
  <c r="G915" i="25"/>
  <c r="G917" i="25"/>
  <c r="H916" i="25"/>
  <c r="G916" i="25"/>
  <c r="H917" i="25"/>
  <c r="G918" i="25"/>
  <c r="G920" i="25"/>
  <c r="H918" i="25"/>
  <c r="G922" i="25"/>
  <c r="G919" i="25"/>
  <c r="H919" i="25"/>
  <c r="H921" i="25"/>
  <c r="H920" i="25"/>
  <c r="G921" i="25"/>
  <c r="H922" i="25"/>
  <c r="H923" i="25"/>
  <c r="G923" i="25"/>
  <c r="G924" i="25"/>
  <c r="H924" i="25"/>
  <c r="G927" i="25"/>
  <c r="H926" i="25"/>
  <c r="H925" i="25"/>
  <c r="G925" i="25"/>
  <c r="H927" i="25"/>
  <c r="G926" i="25"/>
  <c r="G928" i="25"/>
  <c r="G929" i="25"/>
  <c r="H928" i="25"/>
  <c r="H929" i="25"/>
  <c r="G931" i="25"/>
  <c r="H930" i="25"/>
  <c r="G930" i="25"/>
  <c r="H931" i="25"/>
  <c r="G934" i="25"/>
  <c r="G932" i="25"/>
  <c r="G933" i="25"/>
  <c r="H932" i="25"/>
  <c r="H934" i="25"/>
  <c r="H933" i="25"/>
  <c r="G935" i="25"/>
  <c r="H935" i="25"/>
  <c r="H936" i="25"/>
  <c r="G937" i="25"/>
  <c r="G939" i="25"/>
  <c r="G936" i="25"/>
  <c r="H937" i="25"/>
  <c r="G940" i="25"/>
  <c r="H940" i="25"/>
  <c r="H939" i="25"/>
  <c r="G938" i="25"/>
  <c r="H938" i="25"/>
  <c r="G941" i="25"/>
  <c r="G943" i="25"/>
  <c r="H941" i="25"/>
  <c r="G942" i="25"/>
  <c r="H943" i="25"/>
  <c r="H942" i="25"/>
  <c r="G944" i="25"/>
  <c r="H944" i="25"/>
  <c r="H945" i="25"/>
  <c r="G945" i="25"/>
  <c r="G947" i="25"/>
  <c r="G949" i="25"/>
  <c r="G946" i="25"/>
  <c r="H946" i="25"/>
  <c r="H947" i="25"/>
  <c r="H949" i="25"/>
  <c r="G948" i="25"/>
  <c r="H948" i="25"/>
  <c r="G950" i="25"/>
  <c r="H952" i="25"/>
  <c r="G951" i="25"/>
  <c r="H951" i="25"/>
  <c r="H950" i="25"/>
  <c r="G952" i="25"/>
  <c r="H955" i="25"/>
  <c r="G953" i="25"/>
  <c r="H953" i="25"/>
  <c r="G955" i="25"/>
  <c r="G956" i="25"/>
  <c r="G954" i="25"/>
  <c r="H954" i="25"/>
  <c r="H959" i="25"/>
  <c r="H956" i="25"/>
  <c r="H957" i="25"/>
  <c r="G958" i="25"/>
  <c r="H958" i="25"/>
  <c r="G957" i="25"/>
  <c r="G959" i="25"/>
  <c r="G960" i="25"/>
  <c r="H960" i="25"/>
  <c r="G961" i="25"/>
  <c r="H961" i="25"/>
  <c r="G963" i="25"/>
  <c r="G962" i="25"/>
  <c r="H962" i="25"/>
  <c r="H963" i="25"/>
  <c r="H964" i="25"/>
  <c r="G965" i="25"/>
  <c r="H965" i="25"/>
  <c r="G964" i="25"/>
  <c r="G966" i="25"/>
  <c r="H966" i="25"/>
  <c r="G967" i="25"/>
  <c r="H967" i="25"/>
  <c r="G968" i="25"/>
  <c r="H968" i="25"/>
  <c r="H971" i="25"/>
  <c r="G969" i="25"/>
  <c r="H970" i="25"/>
  <c r="G971" i="25"/>
  <c r="H969" i="25"/>
  <c r="H974" i="25"/>
  <c r="G972" i="25"/>
  <c r="H975" i="25"/>
  <c r="G970" i="25"/>
  <c r="H972" i="25"/>
  <c r="H973" i="25"/>
  <c r="G973" i="25"/>
  <c r="G974" i="25"/>
  <c r="G975" i="25"/>
  <c r="G976" i="25"/>
  <c r="H976" i="25"/>
  <c r="G978" i="25"/>
  <c r="G977" i="25"/>
  <c r="H978" i="25"/>
  <c r="H977" i="25"/>
  <c r="H979" i="25"/>
  <c r="G979" i="25"/>
  <c r="H981" i="25"/>
  <c r="G982" i="25"/>
  <c r="G980" i="25"/>
  <c r="H980" i="25"/>
  <c r="G983" i="25"/>
  <c r="H983" i="25"/>
  <c r="G981" i="25"/>
  <c r="H985" i="25"/>
  <c r="G984" i="25"/>
  <c r="H982" i="25"/>
  <c r="G985" i="25"/>
  <c r="H986" i="25"/>
  <c r="H984" i="25"/>
</calcChain>
</file>

<file path=xl/sharedStrings.xml><?xml version="1.0" encoding="utf-8"?>
<sst xmlns="http://schemas.openxmlformats.org/spreadsheetml/2006/main" count="266" uniqueCount="66">
  <si>
    <t>Номинальная стоимость, BYN</t>
  </si>
  <si>
    <t>Объем выпуска, BYN</t>
  </si>
  <si>
    <t>Количество облигаций, шт</t>
  </si>
  <si>
    <t>Начало обращения</t>
  </si>
  <si>
    <t>Окончание обращения</t>
  </si>
  <si>
    <t>Срок обращения, дней</t>
  </si>
  <si>
    <t>Начало периода</t>
  </si>
  <si>
    <t>Купон</t>
  </si>
  <si>
    <t>Конец периода / выплата дохода</t>
  </si>
  <si>
    <t>Характеристика выпуска</t>
  </si>
  <si>
    <t>Выплата дохода</t>
  </si>
  <si>
    <t>Тип года</t>
  </si>
  <si>
    <t>Период</t>
  </si>
  <si>
    <t>Дней 365</t>
  </si>
  <si>
    <t>Дней 366</t>
  </si>
  <si>
    <t>Вспомогательный</t>
  </si>
  <si>
    <t>Покупка</t>
  </si>
  <si>
    <t>Дата</t>
  </si>
  <si>
    <t>Цена, BYN</t>
  </si>
  <si>
    <t>Айгенис Оп8</t>
  </si>
  <si>
    <t>Айгенис Оп9</t>
  </si>
  <si>
    <t>Продажа</t>
  </si>
  <si>
    <t>Ставка купонного дохода, % годовых</t>
  </si>
  <si>
    <t>Сумма купона, BYN</t>
  </si>
  <si>
    <t>Продолжительность периода, дней</t>
  </si>
  <si>
    <t>№ периода</t>
  </si>
  <si>
    <t>Доход, BYN</t>
  </si>
  <si>
    <t xml:space="preserve">     разница между ценой продажи и покупки, BYN</t>
  </si>
  <si>
    <t xml:space="preserve">     купонный доход, BYN</t>
  </si>
  <si>
    <t>Айгенис Оп10</t>
  </si>
  <si>
    <t>Айгенис Оп11</t>
  </si>
  <si>
    <t>Выпуск</t>
  </si>
  <si>
    <t>Купонный доход, BYN</t>
  </si>
  <si>
    <t>Выпуск облигаций</t>
  </si>
  <si>
    <t>Проверка</t>
  </si>
  <si>
    <t xml:space="preserve"> - проверка на корретность дат совершения сделок </t>
  </si>
  <si>
    <t xml:space="preserve"> - проверка на корретность цены сделок</t>
  </si>
  <si>
    <t xml:space="preserve"> - пустые ячейки</t>
  </si>
  <si>
    <t>Aigen18-RF</t>
  </si>
  <si>
    <t>Aigen19-RZD</t>
  </si>
  <si>
    <t>Aigen20-GAZ</t>
  </si>
  <si>
    <t>Aigen21-PHOSAGR</t>
  </si>
  <si>
    <t>info@aigenis.by</t>
  </si>
  <si>
    <t>t.me/invest_aigenis</t>
  </si>
  <si>
    <t xml:space="preserve"> + 375 (29) 336-00-13</t>
  </si>
  <si>
    <t xml:space="preserve"> + 375 (29) 513-16-55</t>
  </si>
  <si>
    <t>Айгенис Оп22</t>
  </si>
  <si>
    <t>Айгенис Оп23</t>
  </si>
  <si>
    <t>Айгенис Оп24</t>
  </si>
  <si>
    <t>НКД на дату покупки, BYN</t>
  </si>
  <si>
    <t>НКД на дату продажи, BYN</t>
  </si>
  <si>
    <t>Купонный доход до погашения, BYN</t>
  </si>
  <si>
    <t>Финансовый результат при владении до погашения
(без учета комиссий за совершение сделки)</t>
  </si>
  <si>
    <t>Дней 365 до погашения</t>
  </si>
  <si>
    <t>Дней 366 до погашения</t>
  </si>
  <si>
    <t xml:space="preserve">     разница между номиналом и ценой покупки, BYN</t>
  </si>
  <si>
    <t>Финансовый результат при продаже
(без учета комиссий за совершение сделки)</t>
  </si>
  <si>
    <t>Доходность за период владения (годовых)</t>
  </si>
  <si>
    <t xml:space="preserve">     цена без НКД (от номинала)</t>
  </si>
  <si>
    <t>Текущая стоимость, BYN</t>
  </si>
  <si>
    <t>Ставка купонного дохода (годовых)</t>
  </si>
  <si>
    <t>Расчет цены покупки по доходности к погашению</t>
  </si>
  <si>
    <t>Доходность к погашению (годовых)</t>
  </si>
  <si>
    <t>Цена покупки, BYN</t>
  </si>
  <si>
    <t>Айгенис Оп31</t>
  </si>
  <si>
    <t>НКД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</si>
</sst>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1" x14ac:knownFonts="1"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0"/>
      <name val="Arial"/>
      <family val="2"/>
      <charset val="204"/>
    </font>
    <font>
      <i/>
      <sz val="11"/>
      <color theme="2" tint="-0.499984740745262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b/>
      <sz val="11"/>
      <color rgb="FFFF0000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i/>
      <sz val="11"/>
      <color theme="0" tint="-0.499984740745262"/>
      <name val="Calibri"/>
      <family val="2"/>
      <charset val="204"/>
      <scheme val="minor"/>
    </font>
    <font>
      <b/>
      <sz val="11"/>
      <color rgb="FF004B65"/>
      <name val="Calibri"/>
      <family val="2"/>
      <charset val="204"/>
      <scheme val="minor"/>
    </font>
  </fonts>
  <fills count="4">
    <fill>
      <patternFill patternType="none"/>
    </fill>
    <fill>
      <patternFill patternType="gray125"/>
    </fill>
    <fill>
      <patternFill patternType="solid">
        <fgColor rgb="FF004B65"/>
        <bgColor indexed="64"/>
      </patternFill>
    </fill>
    <fill>
      <patternFill patternType="solid">
        <fgColor rgb="FF8FDCDD"/>
        <bgColor indexed="64"/>
      </patternFill>
    </fill>
  </fills>
  <borders count="3">
    <border>
      <left/>
      <right/>
      <top/>
      <bottom/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24994659260841701"/>
      </bottom>
      <diagonal/>
    </border>
  </borders>
  <cellStyleXfs count="3">
    <xf numFmtId="0" fontId="0" fillId="0" borderId="0"/>
    <xf numFmtId="0" fontId="3" fillId="0" borderId="0"/>
    <xf numFmtId="0" fontId="8" fillId="0" borderId="0" applyNumberFormat="0" applyFill="0" applyBorder="0" applyAlignment="0" applyProtection="0"/>
  </cellStyleXfs>
  <cellXfs count="72">
    <xf numFmtId="0" fontId="0" fillId="0" borderId="0" xfId="0"/>
    <xf numFmtId="0" fontId="5" fillId="0" borderId="0" xfId="0" applyFont="1" applyProtection="1">
      <protection hidden="1"/>
    </xf>
    <xf numFmtId="3" fontId="5" fillId="0" borderId="0" xfId="0" applyNumberFormat="1" applyFont="1" applyProtection="1">
      <protection hidden="1"/>
    </xf>
    <xf numFmtId="0" fontId="0" fillId="0" borderId="0" xfId="0" applyAlignment="1" applyProtection="1">
      <alignment vertical="top"/>
      <protection hidden="1"/>
    </xf>
    <xf numFmtId="0" fontId="0" fillId="0" borderId="0" xfId="0" applyProtection="1">
      <protection hidden="1"/>
    </xf>
    <xf numFmtId="0" fontId="0" fillId="0" borderId="0" xfId="0" applyAlignment="1" applyProtection="1">
      <alignment horizontal="center" vertical="top"/>
      <protection hidden="1"/>
    </xf>
    <xf numFmtId="0" fontId="0" fillId="0" borderId="0" xfId="0" applyAlignment="1" applyProtection="1">
      <alignment horizontal="center" vertical="top" wrapText="1"/>
      <protection hidden="1"/>
    </xf>
    <xf numFmtId="14" fontId="0" fillId="0" borderId="0" xfId="0" applyNumberFormat="1" applyAlignment="1" applyProtection="1">
      <alignment horizontal="center" vertical="top" wrapText="1"/>
      <protection hidden="1"/>
    </xf>
    <xf numFmtId="0" fontId="0" fillId="0" borderId="0" xfId="0" applyAlignment="1" applyProtection="1">
      <alignment horizontal="center" vertical="center" wrapText="1"/>
      <protection hidden="1"/>
    </xf>
    <xf numFmtId="3" fontId="0" fillId="0" borderId="1" xfId="0" applyNumberFormat="1" applyBorder="1" applyAlignment="1" applyProtection="1">
      <alignment horizontal="center" vertical="top"/>
      <protection hidden="1"/>
    </xf>
    <xf numFmtId="14" fontId="0" fillId="0" borderId="1" xfId="0" applyNumberFormat="1" applyBorder="1" applyAlignment="1" applyProtection="1">
      <alignment horizontal="center" vertical="top"/>
      <protection hidden="1"/>
    </xf>
    <xf numFmtId="4" fontId="0" fillId="0" borderId="1" xfId="0" applyNumberFormat="1" applyBorder="1" applyAlignment="1" applyProtection="1">
      <alignment horizontal="center" vertical="top"/>
      <protection hidden="1"/>
    </xf>
    <xf numFmtId="14" fontId="0" fillId="0" borderId="1" xfId="0" applyNumberFormat="1" applyBorder="1" applyAlignment="1" applyProtection="1">
      <alignment horizontal="center"/>
      <protection hidden="1"/>
    </xf>
    <xf numFmtId="14" fontId="0" fillId="0" borderId="0" xfId="0" applyNumberFormat="1" applyAlignment="1" applyProtection="1">
      <alignment horizontal="center" vertical="top"/>
      <protection hidden="1"/>
    </xf>
    <xf numFmtId="3" fontId="1" fillId="0" borderId="0" xfId="0" applyNumberFormat="1" applyFont="1" applyAlignment="1" applyProtection="1">
      <alignment horizontal="center" vertical="top"/>
      <protection hidden="1"/>
    </xf>
    <xf numFmtId="3" fontId="1" fillId="0" borderId="0" xfId="0" applyNumberFormat="1" applyFont="1" applyAlignment="1" applyProtection="1">
      <alignment horizontal="center"/>
      <protection hidden="1"/>
    </xf>
    <xf numFmtId="0" fontId="0" fillId="0" borderId="0" xfId="0" applyAlignment="1" applyProtection="1">
      <alignment horizontal="left" vertical="top"/>
      <protection hidden="1"/>
    </xf>
    <xf numFmtId="0" fontId="0" fillId="0" borderId="1" xfId="0" applyBorder="1" applyAlignment="1" applyProtection="1">
      <alignment horizontal="left" vertical="top"/>
      <protection hidden="1"/>
    </xf>
    <xf numFmtId="0" fontId="0" fillId="0" borderId="1" xfId="0" applyBorder="1" applyProtection="1">
      <protection hidden="1"/>
    </xf>
    <xf numFmtId="4" fontId="0" fillId="0" borderId="1" xfId="0" applyNumberFormat="1" applyBorder="1" applyProtection="1">
      <protection hidden="1"/>
    </xf>
    <xf numFmtId="0" fontId="4" fillId="0" borderId="0" xfId="0" applyFont="1" applyProtection="1">
      <protection hidden="1"/>
    </xf>
    <xf numFmtId="3" fontId="0" fillId="0" borderId="1" xfId="0" applyNumberFormat="1" applyBorder="1" applyProtection="1">
      <protection hidden="1"/>
    </xf>
    <xf numFmtId="14" fontId="0" fillId="0" borderId="1" xfId="0" applyNumberFormat="1" applyBorder="1" applyProtection="1">
      <protection hidden="1"/>
    </xf>
    <xf numFmtId="14" fontId="6" fillId="0" borderId="1" xfId="0" applyNumberFormat="1" applyFont="1" applyBorder="1" applyProtection="1">
      <protection hidden="1"/>
    </xf>
    <xf numFmtId="4" fontId="0" fillId="0" borderId="0" xfId="0" applyNumberFormat="1" applyProtection="1">
      <protection hidden="1"/>
    </xf>
    <xf numFmtId="14" fontId="6" fillId="0" borderId="1" xfId="0" applyNumberFormat="1" applyFont="1" applyBorder="1" applyAlignment="1" applyProtection="1">
      <alignment wrapText="1"/>
      <protection hidden="1"/>
    </xf>
    <xf numFmtId="4" fontId="0" fillId="0" borderId="2" xfId="0" applyNumberFormat="1" applyBorder="1" applyAlignment="1" applyProtection="1">
      <alignment horizontal="right" vertical="top"/>
      <protection hidden="1"/>
    </xf>
    <xf numFmtId="4" fontId="0" fillId="0" borderId="1" xfId="0" applyNumberFormat="1" applyBorder="1" applyAlignment="1" applyProtection="1">
      <alignment horizontal="right" vertical="top"/>
      <protection hidden="1"/>
    </xf>
    <xf numFmtId="4" fontId="4" fillId="0" borderId="1" xfId="0" applyNumberFormat="1" applyFont="1" applyBorder="1" applyAlignment="1" applyProtection="1">
      <alignment horizontal="right" vertical="top"/>
      <protection hidden="1"/>
    </xf>
    <xf numFmtId="3" fontId="0" fillId="0" borderId="1" xfId="0" applyNumberFormat="1" applyBorder="1" applyAlignment="1" applyProtection="1">
      <alignment horizontal="right" vertical="top"/>
      <protection hidden="1"/>
    </xf>
    <xf numFmtId="14" fontId="0" fillId="0" borderId="1" xfId="0" applyNumberFormat="1" applyBorder="1" applyAlignment="1" applyProtection="1">
      <alignment horizontal="right" vertical="top"/>
      <protection hidden="1"/>
    </xf>
    <xf numFmtId="0" fontId="0" fillId="0" borderId="2" xfId="0" applyBorder="1" applyAlignment="1" applyProtection="1">
      <alignment vertical="top"/>
      <protection hidden="1"/>
    </xf>
    <xf numFmtId="0" fontId="0" fillId="0" borderId="1" xfId="0" applyBorder="1" applyAlignment="1" applyProtection="1">
      <alignment vertical="top"/>
      <protection hidden="1"/>
    </xf>
    <xf numFmtId="0" fontId="0" fillId="0" borderId="2" xfId="0" applyBorder="1" applyAlignment="1" applyProtection="1">
      <alignment horizontal="left" vertical="top"/>
      <protection hidden="1"/>
    </xf>
    <xf numFmtId="0" fontId="4" fillId="0" borderId="1" xfId="0" applyFont="1" applyBorder="1" applyAlignment="1" applyProtection="1">
      <alignment horizontal="left" vertical="top"/>
      <protection hidden="1"/>
    </xf>
    <xf numFmtId="0" fontId="5" fillId="0" borderId="0" xfId="0" applyFont="1" applyAlignment="1">
      <alignment horizontal="center" vertical="top" wrapText="1"/>
    </xf>
    <xf numFmtId="0" fontId="5" fillId="0" borderId="0" xfId="0" applyFont="1"/>
    <xf numFmtId="14" fontId="5" fillId="0" borderId="0" xfId="0" applyNumberFormat="1" applyFont="1" applyAlignment="1">
      <alignment horizontal="center"/>
    </xf>
    <xf numFmtId="3" fontId="5" fillId="0" borderId="0" xfId="0" applyNumberFormat="1" applyFont="1" applyAlignment="1">
      <alignment horizontal="center"/>
    </xf>
    <xf numFmtId="4" fontId="5" fillId="0" borderId="0" xfId="0" applyNumberFormat="1" applyFont="1"/>
    <xf numFmtId="14" fontId="5" fillId="0" borderId="0" xfId="0" applyNumberFormat="1" applyFont="1" applyAlignment="1">
      <alignment horizontal="center" vertical="top"/>
    </xf>
    <xf numFmtId="0" fontId="5" fillId="0" borderId="0" xfId="0" applyFont="1" applyAlignment="1" applyProtection="1">
      <alignment horizontal="center" vertical="top" wrapText="1"/>
      <protection hidden="1"/>
    </xf>
    <xf numFmtId="14" fontId="5" fillId="0" borderId="0" xfId="0" applyNumberFormat="1" applyFont="1" applyAlignment="1" applyProtection="1">
      <alignment horizontal="center"/>
      <protection hidden="1"/>
    </xf>
    <xf numFmtId="3" fontId="5" fillId="0" borderId="0" xfId="0" applyNumberFormat="1" applyFont="1" applyAlignment="1" applyProtection="1">
      <alignment horizontal="center"/>
      <protection hidden="1"/>
    </xf>
    <xf numFmtId="4" fontId="5" fillId="0" borderId="0" xfId="0" applyNumberFormat="1" applyFont="1" applyProtection="1">
      <protection hidden="1"/>
    </xf>
    <xf numFmtId="14" fontId="5" fillId="0" borderId="0" xfId="0" applyNumberFormat="1" applyFont="1" applyAlignment="1" applyProtection="1">
      <alignment horizontal="center" vertical="top"/>
      <protection hidden="1"/>
    </xf>
    <xf numFmtId="0" fontId="9" fillId="0" borderId="1" xfId="0" applyFont="1" applyBorder="1" applyAlignment="1" applyProtection="1">
      <alignment horizontal="left" vertical="top"/>
      <protection hidden="1"/>
    </xf>
    <xf numFmtId="4" fontId="9" fillId="0" borderId="1" xfId="0" applyNumberFormat="1" applyFont="1" applyBorder="1" applyAlignment="1" applyProtection="1">
      <alignment horizontal="right" vertical="top"/>
      <protection hidden="1"/>
    </xf>
    <xf numFmtId="14" fontId="0" fillId="0" borderId="0" xfId="0" applyNumberFormat="1" applyProtection="1">
      <protection hidden="1"/>
    </xf>
    <xf numFmtId="4" fontId="5" fillId="0" borderId="0" xfId="0" applyNumberFormat="1" applyFont="1" applyAlignment="1" applyProtection="1">
      <alignment horizontal="center" vertical="top"/>
      <protection hidden="1"/>
    </xf>
    <xf numFmtId="0" fontId="4" fillId="0" borderId="0" xfId="0" applyFont="1" applyAlignment="1" applyProtection="1">
      <alignment horizontal="left" vertical="top"/>
      <protection hidden="1"/>
    </xf>
    <xf numFmtId="4" fontId="4" fillId="0" borderId="0" xfId="0" applyNumberFormat="1" applyFont="1" applyAlignment="1" applyProtection="1">
      <alignment horizontal="right" vertical="top"/>
      <protection hidden="1"/>
    </xf>
    <xf numFmtId="0" fontId="2" fillId="0" borderId="0" xfId="0" applyFont="1" applyAlignment="1" applyProtection="1">
      <alignment horizontal="center" vertical="top" wrapText="1"/>
      <protection hidden="1"/>
    </xf>
    <xf numFmtId="0" fontId="2" fillId="0" borderId="0" xfId="0" applyFont="1" applyProtection="1">
      <protection hidden="1"/>
    </xf>
    <xf numFmtId="10" fontId="9" fillId="0" borderId="1" xfId="0" applyNumberFormat="1" applyFont="1" applyBorder="1" applyAlignment="1" applyProtection="1">
      <alignment horizontal="right" vertical="top"/>
      <protection hidden="1"/>
    </xf>
    <xf numFmtId="10" fontId="0" fillId="0" borderId="2" xfId="0" applyNumberFormat="1" applyBorder="1" applyAlignment="1" applyProtection="1">
      <alignment horizontal="right" vertical="top"/>
      <protection hidden="1"/>
    </xf>
    <xf numFmtId="10" fontId="0" fillId="0" borderId="1" xfId="0" applyNumberFormat="1" applyBorder="1" applyAlignment="1" applyProtection="1">
      <alignment horizontal="right" vertical="top"/>
      <protection hidden="1"/>
    </xf>
    <xf numFmtId="0" fontId="2" fillId="2" borderId="0" xfId="0" applyFont="1" applyFill="1" applyAlignment="1" applyProtection="1">
      <alignment horizontal="left" vertical="top"/>
      <protection hidden="1"/>
    </xf>
    <xf numFmtId="0" fontId="10" fillId="0" borderId="0" xfId="2" applyFont="1" applyAlignment="1" applyProtection="1">
      <alignment horizontal="right" vertical="center"/>
      <protection hidden="1"/>
    </xf>
    <xf numFmtId="0" fontId="10" fillId="0" borderId="0" xfId="2" applyFont="1" applyAlignment="1" applyProtection="1">
      <alignment horizontal="center" vertical="center"/>
      <protection hidden="1"/>
    </xf>
    <xf numFmtId="0" fontId="10" fillId="0" borderId="0" xfId="0" applyFont="1" applyAlignment="1" applyProtection="1">
      <alignment horizontal="right" vertical="center"/>
      <protection hidden="1"/>
    </xf>
    <xf numFmtId="0" fontId="10" fillId="0" borderId="0" xfId="0" applyFont="1" applyAlignment="1" applyProtection="1">
      <alignment horizontal="center"/>
      <protection hidden="1"/>
    </xf>
    <xf numFmtId="14" fontId="6" fillId="3" borderId="0" xfId="0" applyNumberFormat="1" applyFont="1" applyFill="1" applyAlignment="1" applyProtection="1">
      <alignment horizontal="center" vertical="top"/>
      <protection locked="0"/>
    </xf>
    <xf numFmtId="4" fontId="0" fillId="3" borderId="1" xfId="0" applyNumberFormat="1" applyFill="1" applyBorder="1" applyAlignment="1" applyProtection="1">
      <alignment horizontal="right" vertical="top"/>
      <protection locked="0"/>
    </xf>
    <xf numFmtId="14" fontId="0" fillId="3" borderId="0" xfId="0" applyNumberFormat="1" applyFill="1" applyAlignment="1" applyProtection="1">
      <alignment horizontal="right" vertical="top"/>
      <protection locked="0"/>
    </xf>
    <xf numFmtId="0" fontId="2" fillId="2" borderId="1" xfId="0" applyFont="1" applyFill="1" applyBorder="1" applyAlignment="1" applyProtection="1">
      <alignment horizontal="left" vertical="top"/>
      <protection hidden="1"/>
    </xf>
    <xf numFmtId="0" fontId="2" fillId="2" borderId="1" xfId="0" applyFont="1" applyFill="1" applyBorder="1" applyAlignment="1" applyProtection="1">
      <alignment horizontal="center" vertical="top"/>
      <protection hidden="1"/>
    </xf>
    <xf numFmtId="0" fontId="2" fillId="2" borderId="1" xfId="0" applyFont="1" applyFill="1" applyBorder="1" applyAlignment="1" applyProtection="1">
      <alignment horizontal="center" vertical="top" wrapText="1"/>
      <protection hidden="1"/>
    </xf>
    <xf numFmtId="10" fontId="0" fillId="3" borderId="1" xfId="0" applyNumberFormat="1" applyFill="1" applyBorder="1" applyAlignment="1" applyProtection="1">
      <alignment horizontal="right" vertical="top"/>
      <protection locked="0"/>
    </xf>
    <xf numFmtId="0" fontId="2" fillId="2" borderId="0" xfId="0" applyFont="1" applyFill="1" applyAlignment="1" applyProtection="1">
      <alignment horizontal="left" vertical="top"/>
      <protection hidden="1"/>
    </xf>
    <xf numFmtId="0" fontId="2" fillId="2" borderId="0" xfId="0" applyFont="1" applyFill="1" applyAlignment="1" applyProtection="1">
      <alignment horizontal="left" vertical="top" wrapText="1"/>
      <protection hidden="1"/>
    </xf>
    <xf numFmtId="0" fontId="7" fillId="0" borderId="0" xfId="0" applyFont="1" applyAlignment="1" applyProtection="1">
      <alignment horizontal="center" vertical="top"/>
      <protection hidden="1"/>
    </xf>
  </cellXfs>
  <cellStyles count="3">
    <cellStyle name="Гиперссылка" xfId="2" builtinId="8"/>
    <cellStyle name="Обычный" xfId="0" builtinId="0"/>
    <cellStyle name="Обычный 2" xfId="1" xr:uid="{AF7F257A-DA41-40BC-B816-C1F2C472B336}"/>
  </cellStyles>
  <dxfs count="0"/>
  <tableStyles count="0" defaultTableStyle="TableStyleMedium2" defaultPivotStyle="PivotStyleLight16"/>
  <colors>
    <mruColors>
      <color rgb="FF004B65"/>
      <color rgb="FF8FDCDD"/>
      <color rgb="FFD8FFFF"/>
      <color rgb="FF0F4173"/>
      <color rgb="FF23CDC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352426</xdr:colOff>
      <xdr:row>1</xdr:row>
      <xdr:rowOff>1</xdr:rowOff>
    </xdr:from>
    <xdr:to>
      <xdr:col>1</xdr:col>
      <xdr:colOff>1807233</xdr:colOff>
      <xdr:row>3</xdr:row>
      <xdr:rowOff>38101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68F20E6D-358E-C43A-6BFB-A8B3B6ED75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1" y="57151"/>
          <a:ext cx="1454807" cy="4191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352426</xdr:colOff>
      <xdr:row>1</xdr:row>
      <xdr:rowOff>1</xdr:rowOff>
    </xdr:from>
    <xdr:to>
      <xdr:col>1</xdr:col>
      <xdr:colOff>1807233</xdr:colOff>
      <xdr:row>3</xdr:row>
      <xdr:rowOff>38101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3056DB9B-D473-4BA9-AC6C-56B982AC5D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1" y="57151"/>
          <a:ext cx="1454807" cy="4191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 2013–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mailto:info@aigenis.by" TargetMode="External"/><Relationship Id="rId1" Type="http://schemas.openxmlformats.org/officeDocument/2006/relationships/hyperlink" Target="https://t.me/invest_aigenis" TargetMode="External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mailto:info@aigenis.by" TargetMode="External"/><Relationship Id="rId1" Type="http://schemas.openxmlformats.org/officeDocument/2006/relationships/hyperlink" Target="https://t.me/invest_aigenis" TargetMode="External"/><Relationship Id="rId4" Type="http://schemas.openxmlformats.org/officeDocument/2006/relationships/drawing" Target="../drawings/drawing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592C93-4107-471F-A2E8-D710CEC27327}">
  <sheetPr codeName="Лист1">
    <tabColor rgb="FF004B65"/>
  </sheetPr>
  <dimension ref="B1:G40"/>
  <sheetViews>
    <sheetView showGridLines="0" tabSelected="1" zoomScaleNormal="100" workbookViewId="0">
      <selection activeCell="B5" sqref="B5"/>
    </sheetView>
  </sheetViews>
  <sheetFormatPr defaultRowHeight="15" x14ac:dyDescent="0.25"/>
  <cols>
    <col min="1" max="1" width="3.28515625" style="4" customWidth="1"/>
    <col min="2" max="2" width="50.7109375" style="4" customWidth="1"/>
    <col min="3" max="3" width="18.7109375" style="4" customWidth="1"/>
    <col min="4" max="4" width="3.28515625" style="4" customWidth="1"/>
    <col min="5" max="16384" width="9.140625" style="4"/>
  </cols>
  <sheetData>
    <row r="1" spans="2:7" ht="5.0999999999999996" customHeight="1" x14ac:dyDescent="0.25"/>
    <row r="2" spans="2:7" x14ac:dyDescent="0.25">
      <c r="B2" s="58" t="s">
        <v>43</v>
      </c>
      <c r="C2" s="59" t="s">
        <v>42</v>
      </c>
    </row>
    <row r="3" spans="2:7" x14ac:dyDescent="0.25">
      <c r="B3" s="60" t="s">
        <v>44</v>
      </c>
      <c r="C3" s="61" t="s">
        <v>45</v>
      </c>
    </row>
    <row r="4" spans="2:7" ht="5.0999999999999996" customHeight="1" x14ac:dyDescent="0.25"/>
    <row r="5" spans="2:7" x14ac:dyDescent="0.25">
      <c r="B5" s="57" t="s">
        <v>33</v>
      </c>
      <c r="C5" s="62" t="s">
        <v>64</v>
      </c>
    </row>
    <row r="7" spans="2:7" x14ac:dyDescent="0.25">
      <c r="B7" s="69" t="s">
        <v>16</v>
      </c>
      <c r="C7" s="69"/>
    </row>
    <row r="8" spans="2:7" x14ac:dyDescent="0.25">
      <c r="B8" s="16" t="s">
        <v>17</v>
      </c>
      <c r="C8" s="64">
        <v>45596</v>
      </c>
    </row>
    <row r="9" spans="2:7" x14ac:dyDescent="0.25">
      <c r="B9" s="17" t="s">
        <v>18</v>
      </c>
      <c r="C9" s="63"/>
    </row>
    <row r="10" spans="2:7" x14ac:dyDescent="0.25">
      <c r="B10" s="46" t="s">
        <v>58</v>
      </c>
      <c r="C10" s="54" t="str">
        <f>IF(ISERROR(1/C9),"-",(C9-VLOOKUP(C5,Служебный!$B$3:$K$14,4,0))/C32)</f>
        <v>-</v>
      </c>
    </row>
    <row r="11" spans="2:7" x14ac:dyDescent="0.25">
      <c r="B11" s="46" t="s">
        <v>59</v>
      </c>
      <c r="C11" s="47">
        <f>IF(ISERROR(C32+VLOOKUP(C5,Служебный!$B$3:$K$14,4,0)),"-",C32+VLOOKUP(C5,Служебный!$B$3:$K$14,4,0))</f>
        <v>200</v>
      </c>
    </row>
    <row r="13" spans="2:7" x14ac:dyDescent="0.25">
      <c r="B13" s="69" t="s">
        <v>21</v>
      </c>
      <c r="C13" s="69"/>
    </row>
    <row r="14" spans="2:7" x14ac:dyDescent="0.25">
      <c r="B14" s="16" t="s">
        <v>17</v>
      </c>
      <c r="C14" s="64">
        <v>45688</v>
      </c>
      <c r="G14" s="24"/>
    </row>
    <row r="15" spans="2:7" x14ac:dyDescent="0.25">
      <c r="B15" s="17" t="s">
        <v>18</v>
      </c>
      <c r="C15" s="63"/>
      <c r="E15" s="24"/>
    </row>
    <row r="16" spans="2:7" x14ac:dyDescent="0.25">
      <c r="B16" s="46" t="s">
        <v>58</v>
      </c>
      <c r="C16" s="54" t="str">
        <f>IF(ISERROR(1/C15),"-",(C15-VLOOKUP(C5,Служебный!$B$3:$K$14,5,0))/C32)</f>
        <v>-</v>
      </c>
      <c r="E16" s="24"/>
    </row>
    <row r="17" spans="2:5" x14ac:dyDescent="0.25">
      <c r="B17" s="46" t="s">
        <v>59</v>
      </c>
      <c r="C17" s="47">
        <f>IF(ISERROR(C32+VLOOKUP(C5,Служебный!$B$3:$K$14,5,0)),"-",C32+VLOOKUP(C5,Служебный!$B$3:$K$14,5,0))</f>
        <v>209.31</v>
      </c>
      <c r="E17" s="24"/>
    </row>
    <row r="19" spans="2:5" ht="30" customHeight="1" x14ac:dyDescent="0.25">
      <c r="B19" s="70" t="s">
        <v>56</v>
      </c>
      <c r="C19" s="70"/>
    </row>
    <row r="20" spans="2:5" x14ac:dyDescent="0.25">
      <c r="B20" s="33" t="s">
        <v>57</v>
      </c>
      <c r="C20" s="55" t="str">
        <f>IF(Служебный!B21=FALSE,"-",ROUND((C21/C9)*(365*366/(VLOOKUP(C5,Служебный!$B$3:$K$14,6,0)*366+VLOOKUP(C5,Служебный!$B$3:$K$14,7,0)*365)),4))</f>
        <v>-</v>
      </c>
    </row>
    <row r="21" spans="2:5" x14ac:dyDescent="0.25">
      <c r="B21" s="17" t="s">
        <v>26</v>
      </c>
      <c r="C21" s="27" t="str">
        <f>IF(Служебный!B21=FALSE,"-",C22+C23)</f>
        <v>-</v>
      </c>
      <c r="D21" s="20"/>
    </row>
    <row r="22" spans="2:5" x14ac:dyDescent="0.25">
      <c r="B22" s="34" t="s">
        <v>27</v>
      </c>
      <c r="C22" s="28" t="str">
        <f>IF(Служебный!B21=FALSE,"-",ROUND(C15-C9,2))</f>
        <v>-</v>
      </c>
      <c r="D22" s="20"/>
    </row>
    <row r="23" spans="2:5" x14ac:dyDescent="0.25">
      <c r="B23" s="34" t="s">
        <v>28</v>
      </c>
      <c r="C23" s="28" t="str">
        <f>IF(Служебный!B21=FALSE,"-",VLOOKUP(C5,Служебный!$B$3:$K$14,2,0))</f>
        <v>-</v>
      </c>
    </row>
    <row r="24" spans="2:5" x14ac:dyDescent="0.25">
      <c r="B24" s="50"/>
      <c r="C24" s="51"/>
    </row>
    <row r="25" spans="2:5" ht="30" customHeight="1" x14ac:dyDescent="0.25">
      <c r="B25" s="70" t="s">
        <v>52</v>
      </c>
      <c r="C25" s="70"/>
    </row>
    <row r="26" spans="2:5" x14ac:dyDescent="0.25">
      <c r="B26" s="33" t="s">
        <v>57</v>
      </c>
      <c r="C26" s="55" t="str">
        <f>IF(ISERROR(1/C9),"-",ROUND((C27/C9)*(365*366/(VLOOKUP(C5,Служебный!$B$3:$K$14,8,0)*366+VLOOKUP(C5,Служебный!$B$3:$K$14,9,0)*365)),4))</f>
        <v>-</v>
      </c>
    </row>
    <row r="27" spans="2:5" x14ac:dyDescent="0.25">
      <c r="B27" s="17" t="s">
        <v>26</v>
      </c>
      <c r="C27" s="27" t="str">
        <f>IF(ISERROR(1/C9),"-",C28+C29)</f>
        <v>-</v>
      </c>
    </row>
    <row r="28" spans="2:5" x14ac:dyDescent="0.25">
      <c r="B28" s="34" t="s">
        <v>55</v>
      </c>
      <c r="C28" s="28" t="str">
        <f>IF(ISERROR(1/C9),"-",ROUND(C32-C9,2))</f>
        <v>-</v>
      </c>
    </row>
    <row r="29" spans="2:5" x14ac:dyDescent="0.25">
      <c r="B29" s="34" t="s">
        <v>28</v>
      </c>
      <c r="C29" s="28" t="str">
        <f>IF(ISERROR(1/C9),"-",VLOOKUP(C5,Служебный!$B$3:$K$14,3,0))</f>
        <v>-</v>
      </c>
    </row>
    <row r="31" spans="2:5" x14ac:dyDescent="0.25">
      <c r="B31" s="69" t="s">
        <v>9</v>
      </c>
      <c r="C31" s="69"/>
    </row>
    <row r="32" spans="2:5" x14ac:dyDescent="0.25">
      <c r="B32" s="31" t="s">
        <v>0</v>
      </c>
      <c r="C32" s="26">
        <f>HLOOKUP(C5,'Все выпуски'!$D$2:$Z$9,2,0)</f>
        <v>200</v>
      </c>
    </row>
    <row r="33" spans="2:3" x14ac:dyDescent="0.25">
      <c r="B33" s="32" t="s">
        <v>2</v>
      </c>
      <c r="C33" s="29">
        <f>HLOOKUP(C5,'Все выпуски'!$D$2:$Z$9,3,0)</f>
        <v>50000</v>
      </c>
    </row>
    <row r="34" spans="2:3" x14ac:dyDescent="0.25">
      <c r="B34" s="32" t="s">
        <v>1</v>
      </c>
      <c r="C34" s="27">
        <f>HLOOKUP(C5,'Все выпуски'!$D$2:$Z$9,4,0)</f>
        <v>10000000</v>
      </c>
    </row>
    <row r="35" spans="2:3" x14ac:dyDescent="0.25">
      <c r="B35" s="32" t="s">
        <v>60</v>
      </c>
      <c r="C35" s="56">
        <f>HLOOKUP(C5,'Все выпуски'!$D$2:$Z$9,5,0)/100</f>
        <v>0.185</v>
      </c>
    </row>
    <row r="36" spans="2:3" x14ac:dyDescent="0.25">
      <c r="B36" s="32" t="s">
        <v>3</v>
      </c>
      <c r="C36" s="30">
        <f>HLOOKUP(C5,'Все выпуски'!$D$2:$Z$9,6,0)</f>
        <v>45596</v>
      </c>
    </row>
    <row r="37" spans="2:3" x14ac:dyDescent="0.25">
      <c r="B37" s="32" t="s">
        <v>4</v>
      </c>
      <c r="C37" s="30">
        <f>HLOOKUP(C5,'Все выпуски'!$D$2:$Z$9,7,0)</f>
        <v>46575</v>
      </c>
    </row>
    <row r="38" spans="2:3" x14ac:dyDescent="0.25">
      <c r="B38" s="32" t="s">
        <v>5</v>
      </c>
      <c r="C38" s="29">
        <f>HLOOKUP(C5,'Все выпуски'!$D$2:$Z$9,8,0)</f>
        <v>979</v>
      </c>
    </row>
    <row r="40" spans="2:3" x14ac:dyDescent="0.25">
      <c r="B40" s="71" t="str">
        <f>IF(Служебный!B18=FALSE,"Некорректный ввод данных!","")</f>
        <v/>
      </c>
      <c r="C40" s="71"/>
    </row>
  </sheetData>
  <sheetProtection algorithmName="SHA-512" hashValue="hC/DmqsTtJpNAs0BvmUudsGTYNvd8SgkneleC79/2NI7J/CjZx0FsH/Lg1B2tWkgZf37LiBljwtcRbPKpVpCWA==" saltValue="kjwXnL65fbgATG3odhLiHA==" spinCount="100000" sheet="1" objects="1" scenarios="1"/>
  <mergeCells count="6">
    <mergeCell ref="B7:C7"/>
    <mergeCell ref="B13:C13"/>
    <mergeCell ref="B19:C19"/>
    <mergeCell ref="B31:C31"/>
    <mergeCell ref="B40:C40"/>
    <mergeCell ref="B25:C25"/>
  </mergeCells>
  <dataValidations count="1">
    <dataValidation type="date" allowBlank="1" showErrorMessage="1" error="Введите дату в пределах срока обращения данного выпуска облигаций!" sqref="C8 C14" xr:uid="{89C21DD6-4FB0-4C49-96CD-72A28A5CEDC1}">
      <formula1>$C$36</formula1>
      <formula2>$C$37</formula2>
    </dataValidation>
  </dataValidations>
  <hyperlinks>
    <hyperlink ref="B2" r:id="rId1" xr:uid="{71CB4444-CCF3-4591-9ADA-2D3FF62A547D}"/>
    <hyperlink ref="C2" r:id="rId2" xr:uid="{5FFB5B16-1978-4F3E-AD54-6F34D47C8999}"/>
  </hyperlinks>
  <pageMargins left="0.7" right="0.7" top="0.75" bottom="0.75" header="0.3" footer="0.3"/>
  <pageSetup paperSize="9" orientation="portrait" r:id="rId3"/>
  <drawing r:id="rId4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="Выберите выпуск облигаций из списка." xr:uid="{77AF29B4-9671-41E5-BBCD-8C1FFDA33148}">
          <x14:formula1>
            <xm:f>Служебный!$B$3:$B$14</xm:f>
          </x14:formula1>
          <xm:sqref>C5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BA9F76-B628-4B0E-ACCF-762645A28C3A}">
  <sheetPr codeName="Лист8"/>
  <dimension ref="A1:I13"/>
  <sheetViews>
    <sheetView showGridLines="0" workbookViewId="0">
      <selection activeCell="E1" sqref="E1"/>
    </sheetView>
  </sheetViews>
  <sheetFormatPr defaultRowHeight="15" x14ac:dyDescent="0.25"/>
  <cols>
    <col min="1" max="2" width="12.7109375" style="4" customWidth="1"/>
    <col min="3" max="4" width="20.7109375" style="4" customWidth="1"/>
    <col min="5" max="5" width="12.7109375" style="4" customWidth="1"/>
    <col min="6" max="6" width="10.140625" style="4" hidden="1" customWidth="1"/>
    <col min="7" max="16384" width="9.140625" style="4"/>
  </cols>
  <sheetData>
    <row r="1" spans="1:9" ht="30" x14ac:dyDescent="0.25">
      <c r="A1" s="67" t="s">
        <v>25</v>
      </c>
      <c r="B1" s="67" t="s">
        <v>6</v>
      </c>
      <c r="C1" s="67" t="s">
        <v>8</v>
      </c>
      <c r="D1" s="67" t="s">
        <v>24</v>
      </c>
      <c r="E1" s="67" t="s">
        <v>23</v>
      </c>
      <c r="F1" s="3"/>
    </row>
    <row r="2" spans="1:9" hidden="1" x14ac:dyDescent="0.25">
      <c r="A2" s="5">
        <v>0</v>
      </c>
      <c r="B2" s="6"/>
      <c r="C2" s="7">
        <v>45103</v>
      </c>
      <c r="D2" s="8"/>
      <c r="E2" s="8"/>
    </row>
    <row r="3" spans="1:9" x14ac:dyDescent="0.25">
      <c r="A3" s="9">
        <f>1+A2</f>
        <v>1</v>
      </c>
      <c r="B3" s="10">
        <f>C2+1</f>
        <v>45104</v>
      </c>
      <c r="C3" s="10">
        <v>45152</v>
      </c>
      <c r="D3" s="9">
        <f>C3-C2</f>
        <v>49</v>
      </c>
      <c r="E3" s="11">
        <f>ROUND(('Все выпуски'!$N$3*'Все выпуски'!$N$6/100)/365*(C3-C2),2)</f>
        <v>5.64</v>
      </c>
      <c r="I3" s="24"/>
    </row>
    <row r="4" spans="1:9" x14ac:dyDescent="0.25">
      <c r="A4" s="9">
        <f t="shared" ref="A4:A12" si="0">1+A3</f>
        <v>2</v>
      </c>
      <c r="B4" s="10">
        <f>C3+1</f>
        <v>45153</v>
      </c>
      <c r="C4" s="10">
        <f>DATE(YEAR(C3),MONTH(C3)+3,DAY(C3))</f>
        <v>45244</v>
      </c>
      <c r="D4" s="9">
        <f>C4-C3</f>
        <v>92</v>
      </c>
      <c r="E4" s="11">
        <f>ROUND(('Все выпуски'!$N$3*'Все выпуски'!$N$6/100)/365*(C4-C3),2)</f>
        <v>10.59</v>
      </c>
      <c r="I4" s="24"/>
    </row>
    <row r="5" spans="1:9" x14ac:dyDescent="0.25">
      <c r="A5" s="9">
        <f t="shared" si="0"/>
        <v>3</v>
      </c>
      <c r="B5" s="10">
        <f>C4+1</f>
        <v>45245</v>
      </c>
      <c r="C5" s="10">
        <f t="shared" ref="C5:C11" si="1">DATE(YEAR(C4),MONTH(C4)+3,DAY(C4))</f>
        <v>45336</v>
      </c>
      <c r="D5" s="9">
        <f>C5-C4</f>
        <v>92</v>
      </c>
      <c r="E5" s="11">
        <f>ROUND(('Все выпуски'!$N$3*'Все выпуски'!$N$6/100)*(F5-C4-1)/365+('Все выпуски'!$N$3*'Все выпуски'!$N$6/100)*(C5-F5+1)/366,2)</f>
        <v>10.57</v>
      </c>
      <c r="F5" s="13">
        <v>45292</v>
      </c>
      <c r="I5" s="24"/>
    </row>
    <row r="6" spans="1:9" x14ac:dyDescent="0.25">
      <c r="A6" s="9">
        <f t="shared" si="0"/>
        <v>4</v>
      </c>
      <c r="B6" s="10">
        <f t="shared" ref="B6:B12" si="2">C5+1</f>
        <v>45337</v>
      </c>
      <c r="C6" s="10">
        <f t="shared" si="1"/>
        <v>45426</v>
      </c>
      <c r="D6" s="9">
        <f>C6-C5</f>
        <v>90</v>
      </c>
      <c r="E6" s="11">
        <f>ROUND(('Все выпуски'!$N$3*'Все выпуски'!$N$6/100)/366*(C6-C5),2)</f>
        <v>10.33</v>
      </c>
      <c r="F6" s="13"/>
      <c r="I6" s="24"/>
    </row>
    <row r="7" spans="1:9" x14ac:dyDescent="0.25">
      <c r="A7" s="9">
        <f t="shared" si="0"/>
        <v>5</v>
      </c>
      <c r="B7" s="10">
        <f t="shared" si="2"/>
        <v>45427</v>
      </c>
      <c r="C7" s="10">
        <f t="shared" si="1"/>
        <v>45518</v>
      </c>
      <c r="D7" s="9">
        <f>C7-C6</f>
        <v>92</v>
      </c>
      <c r="E7" s="11">
        <f>ROUND(('Все выпуски'!$N$3*'Все выпуски'!$N$6/100)/366*(C7-C6),2)</f>
        <v>10.56</v>
      </c>
      <c r="I7" s="24"/>
    </row>
    <row r="8" spans="1:9" x14ac:dyDescent="0.25">
      <c r="A8" s="9">
        <f t="shared" si="0"/>
        <v>6</v>
      </c>
      <c r="B8" s="10">
        <f t="shared" si="2"/>
        <v>45519</v>
      </c>
      <c r="C8" s="10">
        <f t="shared" si="1"/>
        <v>45610</v>
      </c>
      <c r="D8" s="9">
        <f t="shared" ref="D8:D12" si="3">C8-C7</f>
        <v>92</v>
      </c>
      <c r="E8" s="11">
        <f>ROUND(('Все выпуски'!$N$3*'Все выпуски'!$N$6/100)/366*(C8-C7),2)</f>
        <v>10.56</v>
      </c>
      <c r="F8" s="13"/>
      <c r="I8" s="24"/>
    </row>
    <row r="9" spans="1:9" x14ac:dyDescent="0.25">
      <c r="A9" s="9">
        <f t="shared" si="0"/>
        <v>7</v>
      </c>
      <c r="B9" s="10">
        <f t="shared" si="2"/>
        <v>45611</v>
      </c>
      <c r="C9" s="10">
        <f>DATE(YEAR(C8),MONTH(C8)+3,DAY(C8)-1)</f>
        <v>45701</v>
      </c>
      <c r="D9" s="9">
        <f t="shared" si="3"/>
        <v>91</v>
      </c>
      <c r="E9" s="11">
        <f>ROUND(('Все выпуски'!$N$3*'Все выпуски'!$N$6/100)*(F9-C8-1)/366+('Все выпуски'!$N$3*'Все выпуски'!$N$6/100)*(C9-F9+1)/365,2)</f>
        <v>10.46</v>
      </c>
      <c r="F9" s="13">
        <v>45658</v>
      </c>
      <c r="I9" s="24"/>
    </row>
    <row r="10" spans="1:9" x14ac:dyDescent="0.25">
      <c r="A10" s="9">
        <f t="shared" si="0"/>
        <v>8</v>
      </c>
      <c r="B10" s="10">
        <f t="shared" si="2"/>
        <v>45702</v>
      </c>
      <c r="C10" s="10">
        <f>DATE(YEAR(C9),MONTH(C9)+3,DAY(C9)+1)</f>
        <v>45791</v>
      </c>
      <c r="D10" s="9">
        <f t="shared" si="3"/>
        <v>90</v>
      </c>
      <c r="E10" s="11">
        <f>ROUND(('Все выпуски'!$N$3*'Все выпуски'!$N$6/100)/365*(C10-C9),2)</f>
        <v>10.36</v>
      </c>
      <c r="I10" s="24"/>
    </row>
    <row r="11" spans="1:9" x14ac:dyDescent="0.25">
      <c r="A11" s="9">
        <f t="shared" si="0"/>
        <v>9</v>
      </c>
      <c r="B11" s="10">
        <f t="shared" si="2"/>
        <v>45792</v>
      </c>
      <c r="C11" s="10">
        <f t="shared" si="1"/>
        <v>45883</v>
      </c>
      <c r="D11" s="9">
        <f t="shared" si="3"/>
        <v>92</v>
      </c>
      <c r="E11" s="11">
        <f>ROUND(('Все выпуски'!$N$3*'Все выпуски'!$N$6/100)/365*(C11-C10),2)</f>
        <v>10.59</v>
      </c>
      <c r="I11" s="24"/>
    </row>
    <row r="12" spans="1:9" x14ac:dyDescent="0.25">
      <c r="A12" s="9">
        <f t="shared" si="0"/>
        <v>10</v>
      </c>
      <c r="B12" s="10">
        <f t="shared" si="2"/>
        <v>45884</v>
      </c>
      <c r="C12" s="10">
        <v>45964</v>
      </c>
      <c r="D12" s="9">
        <f t="shared" si="3"/>
        <v>81</v>
      </c>
      <c r="E12" s="11">
        <f>ROUND(('Все выпуски'!$N$3*'Все выпуски'!$N$6/100)/365*(C12-C11),2)</f>
        <v>9.32</v>
      </c>
      <c r="I12" s="24"/>
    </row>
    <row r="13" spans="1:9" x14ac:dyDescent="0.25">
      <c r="D13" s="15">
        <f>SUM(D3:D12)</f>
        <v>861</v>
      </c>
    </row>
  </sheetData>
  <sheetProtection algorithmName="SHA-512" hashValue="ASE6EMzKpIOxk0PpRTyIjMZzTVcvOfZycC4wcIpurbqHR1Z3Rw5qmx1DuXvdmnAaTnGWjjTq0AvPpNjKqTZDNQ==" saltValue="idge7oPcWIccUyT/dbDI+w==" spinCount="100000" sheet="1" objects="1" scenarios="1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1730A9-D008-4E0E-9566-EF7FE133CC4C}">
  <sheetPr codeName="Лист9"/>
  <dimension ref="A1:J10"/>
  <sheetViews>
    <sheetView showGridLines="0" workbookViewId="0">
      <selection activeCell="E1" sqref="E1"/>
    </sheetView>
  </sheetViews>
  <sheetFormatPr defaultRowHeight="15" x14ac:dyDescent="0.25"/>
  <cols>
    <col min="1" max="2" width="12.7109375" style="4" customWidth="1"/>
    <col min="3" max="4" width="20.7109375" style="4" customWidth="1"/>
    <col min="5" max="5" width="12.7109375" style="4" customWidth="1"/>
    <col min="6" max="6" width="10.140625" style="4" hidden="1" customWidth="1"/>
    <col min="7" max="16384" width="9.140625" style="4"/>
  </cols>
  <sheetData>
    <row r="1" spans="1:10" ht="30" x14ac:dyDescent="0.25">
      <c r="A1" s="67" t="s">
        <v>25</v>
      </c>
      <c r="B1" s="67" t="s">
        <v>6</v>
      </c>
      <c r="C1" s="67" t="s">
        <v>8</v>
      </c>
      <c r="D1" s="67" t="s">
        <v>24</v>
      </c>
      <c r="E1" s="67" t="s">
        <v>23</v>
      </c>
      <c r="F1" s="3"/>
    </row>
    <row r="2" spans="1:10" hidden="1" x14ac:dyDescent="0.25">
      <c r="A2" s="5">
        <v>0</v>
      </c>
      <c r="B2" s="6"/>
      <c r="C2" s="7">
        <v>45103</v>
      </c>
      <c r="D2" s="8"/>
      <c r="E2" s="8"/>
    </row>
    <row r="3" spans="1:10" x14ac:dyDescent="0.25">
      <c r="A3" s="9">
        <f>1+A2</f>
        <v>1</v>
      </c>
      <c r="B3" s="10">
        <f>C2+1</f>
        <v>45104</v>
      </c>
      <c r="C3" s="10">
        <v>45211</v>
      </c>
      <c r="D3" s="9">
        <f>C3-C2</f>
        <v>108</v>
      </c>
      <c r="E3" s="11">
        <f>ROUND(('Все выпуски'!$P$3*'Все выпуски'!$P$6/100)/365*(C3-C2),2)</f>
        <v>13.02</v>
      </c>
      <c r="I3" s="24"/>
      <c r="J3" s="24"/>
    </row>
    <row r="4" spans="1:10" x14ac:dyDescent="0.25">
      <c r="A4" s="9">
        <f t="shared" ref="A4:A9" si="0">1+A3</f>
        <v>2</v>
      </c>
      <c r="B4" s="10">
        <f>C3+1</f>
        <v>45212</v>
      </c>
      <c r="C4" s="10">
        <f>DATE(YEAR(C3),MONTH(C3)+3,DAY(C3)-1)</f>
        <v>45302</v>
      </c>
      <c r="D4" s="9">
        <f>C4-C3</f>
        <v>91</v>
      </c>
      <c r="E4" s="11">
        <f>ROUND(('Все выпуски'!$P$3*'Все выпуски'!$P$6/100)*(F4-C3-1)/365+('Все выпуски'!$P$3*'Все выпуски'!$P$6/100)*(C4-F4+1)/366,2)</f>
        <v>10.97</v>
      </c>
      <c r="F4" s="13">
        <v>45292</v>
      </c>
      <c r="I4" s="24"/>
      <c r="J4" s="24"/>
    </row>
    <row r="5" spans="1:10" x14ac:dyDescent="0.25">
      <c r="A5" s="9">
        <f t="shared" si="0"/>
        <v>3</v>
      </c>
      <c r="B5" s="10">
        <f>C4+1</f>
        <v>45303</v>
      </c>
      <c r="C5" s="10">
        <f t="shared" ref="C5:C6" si="1">DATE(YEAR(C4),MONTH(C4)+3,DAY(C4))</f>
        <v>45393</v>
      </c>
      <c r="D5" s="9">
        <f>C5-C4</f>
        <v>91</v>
      </c>
      <c r="E5" s="11">
        <f>ROUND(('Все выпуски'!$P$3*'Все выпуски'!$P$6/100)/366*(C5-C4),2)</f>
        <v>10.94</v>
      </c>
      <c r="F5" s="13"/>
      <c r="I5" s="24"/>
      <c r="J5" s="24"/>
    </row>
    <row r="6" spans="1:10" x14ac:dyDescent="0.25">
      <c r="A6" s="9">
        <f t="shared" si="0"/>
        <v>4</v>
      </c>
      <c r="B6" s="10">
        <f t="shared" ref="B6:B9" si="2">C5+1</f>
        <v>45394</v>
      </c>
      <c r="C6" s="10">
        <f t="shared" si="1"/>
        <v>45484</v>
      </c>
      <c r="D6" s="9">
        <f>C6-C5</f>
        <v>91</v>
      </c>
      <c r="E6" s="11">
        <f>ROUND(('Все выпуски'!$P$3*'Все выпуски'!$P$6/100)/366*(C6-C5),2)</f>
        <v>10.94</v>
      </c>
      <c r="F6" s="13"/>
      <c r="I6" s="24"/>
      <c r="J6" s="24"/>
    </row>
    <row r="7" spans="1:10" x14ac:dyDescent="0.25">
      <c r="A7" s="9">
        <f t="shared" si="0"/>
        <v>5</v>
      </c>
      <c r="B7" s="10">
        <f t="shared" si="2"/>
        <v>45485</v>
      </c>
      <c r="C7" s="10">
        <f>DATE(YEAR(C6),MONTH(C6)+3,DAY(C6)+3)</f>
        <v>45579</v>
      </c>
      <c r="D7" s="9">
        <f>C7-C6</f>
        <v>95</v>
      </c>
      <c r="E7" s="11">
        <f>ROUND(('Все выпуски'!$P$3*'Все выпуски'!$P$6/100)/366*(C7-C6),2)</f>
        <v>11.42</v>
      </c>
      <c r="I7" s="24"/>
      <c r="J7" s="24"/>
    </row>
    <row r="8" spans="1:10" x14ac:dyDescent="0.25">
      <c r="A8" s="9">
        <f t="shared" si="0"/>
        <v>6</v>
      </c>
      <c r="B8" s="10">
        <f t="shared" si="2"/>
        <v>45580</v>
      </c>
      <c r="C8" s="10">
        <f>DATE(YEAR(C7),MONTH(C7)+3,DAY(C7)-1)</f>
        <v>45670</v>
      </c>
      <c r="D8" s="9">
        <f t="shared" ref="D8:D9" si="3">C8-C7</f>
        <v>91</v>
      </c>
      <c r="E8" s="11">
        <f>ROUND(('Все выпуски'!$P$3*'Все выпуски'!$P$6/100)*(F8-C7-1)/366+('Все выпуски'!$P$3*'Все выпуски'!$P$6/100)*(C8-F8+1)/365,2)</f>
        <v>10.94</v>
      </c>
      <c r="F8" s="13">
        <v>45658</v>
      </c>
      <c r="I8" s="24"/>
      <c r="J8" s="24"/>
    </row>
    <row r="9" spans="1:10" x14ac:dyDescent="0.25">
      <c r="A9" s="9">
        <f t="shared" si="0"/>
        <v>7</v>
      </c>
      <c r="B9" s="10">
        <f t="shared" si="2"/>
        <v>45671</v>
      </c>
      <c r="C9" s="10">
        <v>45768</v>
      </c>
      <c r="D9" s="9">
        <f t="shared" si="3"/>
        <v>98</v>
      </c>
      <c r="E9" s="11">
        <f>ROUND(('Все выпуски'!$P$3*'Все выпуски'!$P$6/100)/365*(C9-C8),2)</f>
        <v>11.81</v>
      </c>
      <c r="I9" s="24"/>
      <c r="J9" s="24"/>
    </row>
    <row r="10" spans="1:10" x14ac:dyDescent="0.25">
      <c r="D10" s="15">
        <f>SUM(D3:D9)</f>
        <v>665</v>
      </c>
    </row>
  </sheetData>
  <sheetProtection algorithmName="SHA-512" hashValue="KmWbDbawJqKZqTaFWO+MYhnGRjGTRqsNQOpCYv0v+fTymPoKv0iClUPZRn6fLj1HG8CUzXC0UobGgTwNKWakTg==" saltValue="AD1423Q06hU8TAJCfsrDtQ==" spinCount="100000" sheet="1" objects="1" scenarios="1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33168C-E490-42EB-993B-4591D65BD902}">
  <sheetPr codeName="Лист10"/>
  <dimension ref="A1:J9"/>
  <sheetViews>
    <sheetView showGridLines="0" workbookViewId="0">
      <selection activeCell="E1" sqref="E1"/>
    </sheetView>
  </sheetViews>
  <sheetFormatPr defaultRowHeight="15" x14ac:dyDescent="0.25"/>
  <cols>
    <col min="1" max="2" width="12.7109375" style="4" customWidth="1"/>
    <col min="3" max="4" width="20.7109375" style="4" customWidth="1"/>
    <col min="5" max="5" width="12.7109375" style="4" customWidth="1"/>
    <col min="6" max="6" width="10.140625" style="4" hidden="1" customWidth="1"/>
    <col min="7" max="16384" width="9.140625" style="4"/>
  </cols>
  <sheetData>
    <row r="1" spans="1:10" ht="30" x14ac:dyDescent="0.25">
      <c r="A1" s="67" t="s">
        <v>25</v>
      </c>
      <c r="B1" s="67" t="s">
        <v>6</v>
      </c>
      <c r="C1" s="67" t="s">
        <v>8</v>
      </c>
      <c r="D1" s="67" t="s">
        <v>24</v>
      </c>
      <c r="E1" s="67" t="s">
        <v>23</v>
      </c>
      <c r="F1" s="3"/>
    </row>
    <row r="2" spans="1:10" hidden="1" x14ac:dyDescent="0.25">
      <c r="A2" s="5">
        <v>0</v>
      </c>
      <c r="B2" s="6"/>
      <c r="C2" s="7">
        <v>45103</v>
      </c>
      <c r="D2" s="8"/>
      <c r="E2" s="8"/>
    </row>
    <row r="3" spans="1:10" x14ac:dyDescent="0.25">
      <c r="A3" s="9">
        <f>1+A2</f>
        <v>1</v>
      </c>
      <c r="B3" s="10">
        <f>C2+1</f>
        <v>45104</v>
      </c>
      <c r="C3" s="10">
        <v>45225</v>
      </c>
      <c r="D3" s="9">
        <f>C3-C2</f>
        <v>122</v>
      </c>
      <c r="E3" s="11">
        <f>ROUND(('Все выпуски'!$R$3*'Все выпуски'!$R$6/100)/365*(C3-C2),2)</f>
        <v>14.71</v>
      </c>
      <c r="I3" s="24"/>
      <c r="J3" s="24"/>
    </row>
    <row r="4" spans="1:10" x14ac:dyDescent="0.25">
      <c r="A4" s="9">
        <f t="shared" ref="A4:A8" si="0">1+A3</f>
        <v>2</v>
      </c>
      <c r="B4" s="10">
        <f>C3+1</f>
        <v>45226</v>
      </c>
      <c r="C4" s="10">
        <f>DATE(YEAR(C3),MONTH(C3)+3,DAY(C3)-1)</f>
        <v>45316</v>
      </c>
      <c r="D4" s="9">
        <f>C4-C3</f>
        <v>91</v>
      </c>
      <c r="E4" s="11">
        <f>ROUND(('Все выпуски'!$R$3*'Все выпуски'!$R$6/100)*(F4-C3-1)/365+('Все выпуски'!$R$3*'Все выпуски'!$R$6/100)*(C4-F4+1)/366,2)</f>
        <v>10.96</v>
      </c>
      <c r="F4" s="13">
        <v>45292</v>
      </c>
      <c r="I4" s="24"/>
      <c r="J4" s="24"/>
    </row>
    <row r="5" spans="1:10" x14ac:dyDescent="0.25">
      <c r="A5" s="9">
        <f t="shared" si="0"/>
        <v>3</v>
      </c>
      <c r="B5" s="10">
        <f>C4+1</f>
        <v>45317</v>
      </c>
      <c r="C5" s="10">
        <f t="shared" ref="C5:C6" si="1">DATE(YEAR(C4),MONTH(C4)+3,DAY(C4))</f>
        <v>45407</v>
      </c>
      <c r="D5" s="9">
        <f>C5-C4</f>
        <v>91</v>
      </c>
      <c r="E5" s="11">
        <f>ROUND(('Все выпуски'!$R$3*'Все выпуски'!$R$6/100)/366*(C5-C4),2)</f>
        <v>10.94</v>
      </c>
      <c r="F5" s="13"/>
      <c r="I5" s="24"/>
      <c r="J5" s="24"/>
    </row>
    <row r="6" spans="1:10" x14ac:dyDescent="0.25">
      <c r="A6" s="9">
        <f t="shared" si="0"/>
        <v>4</v>
      </c>
      <c r="B6" s="10">
        <f t="shared" ref="B6:B8" si="2">C5+1</f>
        <v>45408</v>
      </c>
      <c r="C6" s="10">
        <f t="shared" si="1"/>
        <v>45498</v>
      </c>
      <c r="D6" s="9">
        <f>C6-C5</f>
        <v>91</v>
      </c>
      <c r="E6" s="11">
        <f>ROUND(('Все выпуски'!$R$3*'Все выпуски'!$R$6/100)/366*(C6-C5),2)</f>
        <v>10.94</v>
      </c>
      <c r="F6" s="13"/>
      <c r="I6" s="24"/>
      <c r="J6" s="24"/>
    </row>
    <row r="7" spans="1:10" x14ac:dyDescent="0.25">
      <c r="A7" s="9">
        <f t="shared" si="0"/>
        <v>5</v>
      </c>
      <c r="B7" s="10">
        <f t="shared" si="2"/>
        <v>45499</v>
      </c>
      <c r="C7" s="10">
        <f>DATE(YEAR(C6),MONTH(C6)+3,DAY(C6)+3)</f>
        <v>45593</v>
      </c>
      <c r="D7" s="9">
        <f>C7-C6</f>
        <v>95</v>
      </c>
      <c r="E7" s="11">
        <f>ROUND(('Все выпуски'!$R$3*'Все выпуски'!$R$6/100)/366*(C7-C6),2)</f>
        <v>11.42</v>
      </c>
      <c r="I7" s="24"/>
      <c r="J7" s="24"/>
    </row>
    <row r="8" spans="1:10" x14ac:dyDescent="0.25">
      <c r="A8" s="9">
        <f t="shared" si="0"/>
        <v>6</v>
      </c>
      <c r="B8" s="10">
        <f t="shared" si="2"/>
        <v>45594</v>
      </c>
      <c r="C8" s="10">
        <v>45712</v>
      </c>
      <c r="D8" s="9">
        <f t="shared" ref="D8" si="3">C8-C7</f>
        <v>119</v>
      </c>
      <c r="E8" s="11">
        <f>ROUND(('Все выпуски'!$R$3*'Все выпуски'!$R$6/100)*(F8-C7-1)/366+('Все выпуски'!$R$3*'Все выпуски'!$R$6/100)*(C8-F8+1)/365,2)</f>
        <v>14.32</v>
      </c>
      <c r="F8" s="13">
        <v>45658</v>
      </c>
      <c r="I8" s="24"/>
      <c r="J8" s="24"/>
    </row>
    <row r="9" spans="1:10" x14ac:dyDescent="0.25">
      <c r="D9" s="15">
        <f>SUM(D3:D8)</f>
        <v>609</v>
      </c>
    </row>
  </sheetData>
  <sheetProtection algorithmName="SHA-512" hashValue="gAQrfMLfPN3JRNk9EPwLk4rdRBjqmHdw877QhFRG9U4oiG8CXtqc8lFBxvyB+QAKFzsvchxtX7PTLOJPQz/IoQ==" saltValue="i/rq2+43I7SvZp1KGDvc5A==" spinCount="100000" sheet="1" objects="1" scenarios="1"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FCC301-0E0C-43B4-B7C3-1678BA23F740}">
  <sheetPr codeName="Лист11"/>
  <dimension ref="A1:F23"/>
  <sheetViews>
    <sheetView showGridLines="0" workbookViewId="0">
      <selection activeCell="E1" sqref="E1"/>
    </sheetView>
  </sheetViews>
  <sheetFormatPr defaultColWidth="9.140625" defaultRowHeight="15" x14ac:dyDescent="0.25"/>
  <cols>
    <col min="1" max="2" width="12.7109375" style="4" customWidth="1"/>
    <col min="3" max="4" width="20.7109375" style="4" customWidth="1"/>
    <col min="5" max="5" width="12.7109375" style="4" customWidth="1"/>
    <col min="6" max="6" width="10.140625" style="4" hidden="1" customWidth="1"/>
    <col min="7" max="16384" width="9.140625" style="4"/>
  </cols>
  <sheetData>
    <row r="1" spans="1:6" ht="30" x14ac:dyDescent="0.25">
      <c r="A1" s="67" t="s">
        <v>25</v>
      </c>
      <c r="B1" s="67" t="s">
        <v>6</v>
      </c>
      <c r="C1" s="67" t="s">
        <v>8</v>
      </c>
      <c r="D1" s="67" t="s">
        <v>24</v>
      </c>
      <c r="E1" s="67" t="s">
        <v>23</v>
      </c>
      <c r="F1" s="3"/>
    </row>
    <row r="2" spans="1:6" hidden="1" x14ac:dyDescent="0.25">
      <c r="A2" s="5">
        <v>0</v>
      </c>
      <c r="B2" s="6"/>
      <c r="C2" s="7">
        <v>45250</v>
      </c>
      <c r="D2" s="8"/>
      <c r="E2" s="8"/>
    </row>
    <row r="3" spans="1:6" x14ac:dyDescent="0.25">
      <c r="A3" s="9">
        <f>1+A2</f>
        <v>1</v>
      </c>
      <c r="B3" s="10">
        <f>C2+1</f>
        <v>45251</v>
      </c>
      <c r="C3" s="10">
        <v>45336</v>
      </c>
      <c r="D3" s="9">
        <f>C3-C2</f>
        <v>86</v>
      </c>
      <c r="E3" s="11">
        <f>ROUND(('Все выпуски'!$T$3*'Все выпуски'!$T$6/100)*(F3-C2-1)/365+('Все выпуски'!$T$3*'Все выпуски'!$T$6/100)*(C3-F3+1)/366,2)</f>
        <v>21.18</v>
      </c>
      <c r="F3" s="48">
        <v>45292</v>
      </c>
    </row>
    <row r="4" spans="1:6" x14ac:dyDescent="0.25">
      <c r="A4" s="9">
        <f t="shared" ref="A4:A22" si="0">1+A3</f>
        <v>2</v>
      </c>
      <c r="B4" s="10">
        <f t="shared" ref="B4" si="1">C3+1</f>
        <v>45337</v>
      </c>
      <c r="C4" s="10">
        <f t="shared" ref="C4:C21" si="2">DATE(YEAR(C3),MONTH(C3)+3,DAY(C3))</f>
        <v>45426</v>
      </c>
      <c r="D4" s="9">
        <f>C4-C3</f>
        <v>90</v>
      </c>
      <c r="E4" s="11">
        <f>ROUND(('Все выпуски'!$T$3*'Все выпуски'!$T$6/100)/366*(C4-C3),2)</f>
        <v>22.13</v>
      </c>
    </row>
    <row r="5" spans="1:6" x14ac:dyDescent="0.25">
      <c r="A5" s="9">
        <f t="shared" si="0"/>
        <v>3</v>
      </c>
      <c r="B5" s="10">
        <f>C4+1</f>
        <v>45427</v>
      </c>
      <c r="C5" s="10">
        <f t="shared" si="2"/>
        <v>45518</v>
      </c>
      <c r="D5" s="9">
        <f>C5-C4</f>
        <v>92</v>
      </c>
      <c r="E5" s="11">
        <f>ROUND(('Все выпуски'!$T$3*'Все выпуски'!$T$6/100)/366*(C5-C4),2)</f>
        <v>22.62</v>
      </c>
      <c r="F5" s="13"/>
    </row>
    <row r="6" spans="1:6" x14ac:dyDescent="0.25">
      <c r="A6" s="9">
        <f t="shared" si="0"/>
        <v>4</v>
      </c>
      <c r="B6" s="10">
        <f t="shared" ref="B6:B22" si="3">C5+1</f>
        <v>45519</v>
      </c>
      <c r="C6" s="10">
        <f t="shared" si="2"/>
        <v>45610</v>
      </c>
      <c r="D6" s="9">
        <f>C6-C5</f>
        <v>92</v>
      </c>
      <c r="E6" s="11">
        <f>ROUND(('Все выпуски'!$T$3*'Все выпуски'!$T$6/100)/366*(C6-C5),2)</f>
        <v>22.62</v>
      </c>
      <c r="F6" s="13"/>
    </row>
    <row r="7" spans="1:6" x14ac:dyDescent="0.25">
      <c r="A7" s="9">
        <f t="shared" si="0"/>
        <v>5</v>
      </c>
      <c r="B7" s="10">
        <f t="shared" si="3"/>
        <v>45611</v>
      </c>
      <c r="C7" s="10">
        <f t="shared" si="2"/>
        <v>45702</v>
      </c>
      <c r="D7" s="9">
        <f>C7-C6</f>
        <v>92</v>
      </c>
      <c r="E7" s="11">
        <f>ROUND(('Все выпуски'!$T$3*'Все выпуски'!$T$6/100)*(F7-C6-1)/366+('Все выпуски'!$T$3*'Все выпуски'!$T$6/100)*(C7-F7+1)/365,2)</f>
        <v>22.65</v>
      </c>
      <c r="F7" s="13">
        <v>45658</v>
      </c>
    </row>
    <row r="8" spans="1:6" x14ac:dyDescent="0.25">
      <c r="A8" s="9">
        <f t="shared" si="0"/>
        <v>6</v>
      </c>
      <c r="B8" s="10">
        <f t="shared" si="3"/>
        <v>45703</v>
      </c>
      <c r="C8" s="10">
        <f t="shared" si="2"/>
        <v>45791</v>
      </c>
      <c r="D8" s="9">
        <f t="shared" ref="D8:D22" si="4">C8-C7</f>
        <v>89</v>
      </c>
      <c r="E8" s="11">
        <f>ROUND(('Все выпуски'!$T$3*'Все выпуски'!$T$6/100)/365*(C8-C7),2)</f>
        <v>21.95</v>
      </c>
      <c r="F8" s="13"/>
    </row>
    <row r="9" spans="1:6" x14ac:dyDescent="0.25">
      <c r="A9" s="9">
        <f t="shared" si="0"/>
        <v>7</v>
      </c>
      <c r="B9" s="10">
        <f t="shared" si="3"/>
        <v>45792</v>
      </c>
      <c r="C9" s="10">
        <f t="shared" si="2"/>
        <v>45883</v>
      </c>
      <c r="D9" s="9">
        <f t="shared" si="4"/>
        <v>92</v>
      </c>
      <c r="E9" s="11">
        <f>ROUND(('Все выпуски'!$T$3*'Все выпуски'!$T$6/100)/365*(C9-C8),2)</f>
        <v>22.68</v>
      </c>
      <c r="F9" s="13"/>
    </row>
    <row r="10" spans="1:6" x14ac:dyDescent="0.25">
      <c r="A10" s="9">
        <f t="shared" si="0"/>
        <v>8</v>
      </c>
      <c r="B10" s="10">
        <f t="shared" si="3"/>
        <v>45884</v>
      </c>
      <c r="C10" s="10">
        <f t="shared" si="2"/>
        <v>45975</v>
      </c>
      <c r="D10" s="9">
        <f t="shared" si="4"/>
        <v>92</v>
      </c>
      <c r="E10" s="11">
        <f>ROUND(('Все выпуски'!$T$3*'Все выпуски'!$T$6/100)/365*(C10-C9),2)</f>
        <v>22.68</v>
      </c>
    </row>
    <row r="11" spans="1:6" x14ac:dyDescent="0.25">
      <c r="A11" s="9">
        <f t="shared" si="0"/>
        <v>9</v>
      </c>
      <c r="B11" s="10">
        <f t="shared" si="3"/>
        <v>45976</v>
      </c>
      <c r="C11" s="10">
        <f t="shared" si="2"/>
        <v>46067</v>
      </c>
      <c r="D11" s="9">
        <f t="shared" si="4"/>
        <v>92</v>
      </c>
      <c r="E11" s="11">
        <f>ROUND(('Все выпуски'!$T$3*'Все выпуски'!$T$6/100)/365*(C11-C10),2)</f>
        <v>22.68</v>
      </c>
    </row>
    <row r="12" spans="1:6" x14ac:dyDescent="0.25">
      <c r="A12" s="9">
        <f t="shared" si="0"/>
        <v>10</v>
      </c>
      <c r="B12" s="10">
        <f t="shared" si="3"/>
        <v>46068</v>
      </c>
      <c r="C12" s="10">
        <f t="shared" si="2"/>
        <v>46156</v>
      </c>
      <c r="D12" s="9">
        <f t="shared" si="4"/>
        <v>89</v>
      </c>
      <c r="E12" s="11">
        <f>ROUND(('Все выпуски'!$T$3*'Все выпуски'!$T$6/100)/365*(C12-C11),2)</f>
        <v>21.95</v>
      </c>
    </row>
    <row r="13" spans="1:6" x14ac:dyDescent="0.25">
      <c r="A13" s="9">
        <f t="shared" si="0"/>
        <v>11</v>
      </c>
      <c r="B13" s="10">
        <f t="shared" si="3"/>
        <v>46157</v>
      </c>
      <c r="C13" s="10">
        <f t="shared" si="2"/>
        <v>46248</v>
      </c>
      <c r="D13" s="9">
        <f t="shared" si="4"/>
        <v>92</v>
      </c>
      <c r="E13" s="11">
        <f>ROUND(('Все выпуски'!$T$3*'Все выпуски'!$T$6/100)/365*(C13-C12),2)</f>
        <v>22.68</v>
      </c>
    </row>
    <row r="14" spans="1:6" x14ac:dyDescent="0.25">
      <c r="A14" s="9">
        <f t="shared" si="0"/>
        <v>12</v>
      </c>
      <c r="B14" s="10">
        <f t="shared" si="3"/>
        <v>46249</v>
      </c>
      <c r="C14" s="10">
        <f t="shared" si="2"/>
        <v>46340</v>
      </c>
      <c r="D14" s="9">
        <f t="shared" si="4"/>
        <v>92</v>
      </c>
      <c r="E14" s="11">
        <f>ROUND(('Все выпуски'!$T$3*'Все выпуски'!$T$6/100)/365*(C14-C13),2)</f>
        <v>22.68</v>
      </c>
    </row>
    <row r="15" spans="1:6" x14ac:dyDescent="0.25">
      <c r="A15" s="9">
        <f t="shared" si="0"/>
        <v>13</v>
      </c>
      <c r="B15" s="10">
        <f t="shared" si="3"/>
        <v>46341</v>
      </c>
      <c r="C15" s="10">
        <f t="shared" si="2"/>
        <v>46432</v>
      </c>
      <c r="D15" s="9">
        <f t="shared" si="4"/>
        <v>92</v>
      </c>
      <c r="E15" s="11">
        <f>ROUND(('Все выпуски'!$T$3*'Все выпуски'!$T$6/100)/365*(C15-C14),2)</f>
        <v>22.68</v>
      </c>
    </row>
    <row r="16" spans="1:6" x14ac:dyDescent="0.25">
      <c r="A16" s="9">
        <f t="shared" si="0"/>
        <v>14</v>
      </c>
      <c r="B16" s="10">
        <f t="shared" si="3"/>
        <v>46433</v>
      </c>
      <c r="C16" s="10">
        <f t="shared" si="2"/>
        <v>46521</v>
      </c>
      <c r="D16" s="9">
        <f t="shared" si="4"/>
        <v>89</v>
      </c>
      <c r="E16" s="11">
        <f>ROUND(('Все выпуски'!$T$3*'Все выпуски'!$T$6/100)/365*(C16-C15),2)</f>
        <v>21.95</v>
      </c>
    </row>
    <row r="17" spans="1:6" x14ac:dyDescent="0.25">
      <c r="A17" s="9">
        <f t="shared" si="0"/>
        <v>15</v>
      </c>
      <c r="B17" s="10">
        <f t="shared" si="3"/>
        <v>46522</v>
      </c>
      <c r="C17" s="10">
        <f t="shared" si="2"/>
        <v>46613</v>
      </c>
      <c r="D17" s="9">
        <f t="shared" si="4"/>
        <v>92</v>
      </c>
      <c r="E17" s="11">
        <f>ROUND(('Все выпуски'!$T$3*'Все выпуски'!$T$6/100)/365*(C17-C16),2)</f>
        <v>22.68</v>
      </c>
    </row>
    <row r="18" spans="1:6" x14ac:dyDescent="0.25">
      <c r="A18" s="9">
        <f t="shared" si="0"/>
        <v>16</v>
      </c>
      <c r="B18" s="10">
        <f t="shared" si="3"/>
        <v>46614</v>
      </c>
      <c r="C18" s="10">
        <f t="shared" si="2"/>
        <v>46705</v>
      </c>
      <c r="D18" s="9">
        <f t="shared" si="4"/>
        <v>92</v>
      </c>
      <c r="E18" s="11">
        <f>ROUND(('Все выпуски'!$T$3*'Все выпуски'!$T$6/100)/365*(C18-C17),2)</f>
        <v>22.68</v>
      </c>
    </row>
    <row r="19" spans="1:6" x14ac:dyDescent="0.25">
      <c r="A19" s="9">
        <f t="shared" si="0"/>
        <v>17</v>
      </c>
      <c r="B19" s="10">
        <f t="shared" si="3"/>
        <v>46706</v>
      </c>
      <c r="C19" s="10">
        <f t="shared" si="2"/>
        <v>46797</v>
      </c>
      <c r="D19" s="9">
        <f t="shared" si="4"/>
        <v>92</v>
      </c>
      <c r="E19" s="11">
        <f>ROUND(('Все выпуски'!$T$3*'Все выпуски'!$T$6/100)*(F19-C18-1)/365+('Все выпуски'!$T$3*'Все выпуски'!$T$6/100)*(C19-F19+1)/366,2)</f>
        <v>22.65</v>
      </c>
      <c r="F19" s="13">
        <v>46753</v>
      </c>
    </row>
    <row r="20" spans="1:6" x14ac:dyDescent="0.25">
      <c r="A20" s="9">
        <f t="shared" si="0"/>
        <v>18</v>
      </c>
      <c r="B20" s="10">
        <f t="shared" si="3"/>
        <v>46798</v>
      </c>
      <c r="C20" s="10">
        <f t="shared" si="2"/>
        <v>46887</v>
      </c>
      <c r="D20" s="9">
        <f t="shared" si="4"/>
        <v>90</v>
      </c>
      <c r="E20" s="11">
        <f>ROUND(('Все выпуски'!$T$3*'Все выпуски'!$T$6/100)/366*(C20-C19),2)</f>
        <v>22.13</v>
      </c>
    </row>
    <row r="21" spans="1:6" x14ac:dyDescent="0.25">
      <c r="A21" s="9">
        <f t="shared" si="0"/>
        <v>19</v>
      </c>
      <c r="B21" s="10">
        <f t="shared" si="3"/>
        <v>46888</v>
      </c>
      <c r="C21" s="10">
        <f t="shared" si="2"/>
        <v>46979</v>
      </c>
      <c r="D21" s="9">
        <f t="shared" si="4"/>
        <v>92</v>
      </c>
      <c r="E21" s="11">
        <f>ROUND(('Все выпуски'!$T$3*'Все выпуски'!$T$6/100)/366*(C21-C20),2)</f>
        <v>22.62</v>
      </c>
      <c r="F21" s="13"/>
    </row>
    <row r="22" spans="1:6" x14ac:dyDescent="0.25">
      <c r="A22" s="9">
        <f t="shared" si="0"/>
        <v>20</v>
      </c>
      <c r="B22" s="10">
        <f t="shared" si="3"/>
        <v>46980</v>
      </c>
      <c r="C22" s="10">
        <f>DATE(YEAR(C21),MONTH(C21)+3,DAY(C21)+6)</f>
        <v>47077</v>
      </c>
      <c r="D22" s="9">
        <f t="shared" si="4"/>
        <v>98</v>
      </c>
      <c r="E22" s="11">
        <f>ROUND(('Все выпуски'!$T$3*'Все выпуски'!$T$6/100)/366*(C22-C21),2)</f>
        <v>24.1</v>
      </c>
    </row>
    <row r="23" spans="1:6" x14ac:dyDescent="0.25">
      <c r="D23" s="15">
        <f>SUM(D3:D22)</f>
        <v>1827</v>
      </c>
    </row>
  </sheetData>
  <sheetProtection algorithmName="SHA-512" hashValue="zeObgVzVrhU6zMIphzRVB2/pJnNwhCbuYaKvG8NHG7OlXeK3mbv2zy4f3PAlMjfnLQ4KAxtJP6gJwFmMTKDFKQ==" saltValue="s+/qYz3ORU4FmMIFFBaZTg==" spinCount="100000" sheet="1" objects="1" scenarios="1"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DB4E33-496D-4FE8-9B95-7A3E7EDE8500}">
  <sheetPr codeName="Лист12"/>
  <dimension ref="A1:I43"/>
  <sheetViews>
    <sheetView showGridLines="0" workbookViewId="0">
      <selection activeCell="E1" sqref="E1"/>
    </sheetView>
  </sheetViews>
  <sheetFormatPr defaultColWidth="9.140625" defaultRowHeight="15" x14ac:dyDescent="0.25"/>
  <cols>
    <col min="1" max="2" width="12.7109375" style="4" customWidth="1"/>
    <col min="3" max="4" width="20.7109375" style="4" customWidth="1"/>
    <col min="5" max="5" width="12.7109375" style="4" customWidth="1"/>
    <col min="6" max="6" width="10.140625" style="4" hidden="1" customWidth="1"/>
    <col min="7" max="16384" width="9.140625" style="4"/>
  </cols>
  <sheetData>
    <row r="1" spans="1:9" ht="30" x14ac:dyDescent="0.25">
      <c r="A1" s="67" t="s">
        <v>25</v>
      </c>
      <c r="B1" s="67" t="s">
        <v>6</v>
      </c>
      <c r="C1" s="67" t="s">
        <v>8</v>
      </c>
      <c r="D1" s="67" t="s">
        <v>24</v>
      </c>
      <c r="E1" s="67" t="s">
        <v>23</v>
      </c>
      <c r="F1" s="3"/>
    </row>
    <row r="2" spans="1:9" hidden="1" x14ac:dyDescent="0.25">
      <c r="A2" s="5">
        <v>0</v>
      </c>
      <c r="B2" s="6"/>
      <c r="C2" s="7">
        <v>45265</v>
      </c>
      <c r="D2" s="8"/>
      <c r="E2" s="8"/>
    </row>
    <row r="3" spans="1:9" x14ac:dyDescent="0.25">
      <c r="A3" s="9">
        <f>1+A2</f>
        <v>1</v>
      </c>
      <c r="B3" s="10">
        <f>C2+1</f>
        <v>45266</v>
      </c>
      <c r="C3" s="10">
        <v>45308</v>
      </c>
      <c r="D3" s="9">
        <f>C3-C2</f>
        <v>43</v>
      </c>
      <c r="E3" s="11">
        <f>ROUND(('Все выпуски'!$V$3*'Все выпуски'!$V$6/100)*(F3-C2-1)/365+('Все выпуски'!$V$3*'Все выпуски'!$V$6/100)*(C3-F3+1)/366,2)</f>
        <v>20.010000000000002</v>
      </c>
      <c r="F3" s="48">
        <v>45292</v>
      </c>
      <c r="I3" s="24"/>
    </row>
    <row r="4" spans="1:9" x14ac:dyDescent="0.25">
      <c r="A4" s="9">
        <f t="shared" ref="A4:A42" si="0">1+A3</f>
        <v>2</v>
      </c>
      <c r="B4" s="10">
        <f>C3+1</f>
        <v>45309</v>
      </c>
      <c r="C4" s="10">
        <f>DATE(YEAR(C3),MONTH(C3)+1,DAY(C3))</f>
        <v>45339</v>
      </c>
      <c r="D4" s="9">
        <f>C4-C3</f>
        <v>31</v>
      </c>
      <c r="E4" s="11">
        <f>ROUND(('Все выпуски'!$V$3*'Все выпуски'!$V$6/100)/366*(C4-C3),2)</f>
        <v>14.4</v>
      </c>
      <c r="F4" s="13"/>
      <c r="I4" s="24"/>
    </row>
    <row r="5" spans="1:9" x14ac:dyDescent="0.25">
      <c r="A5" s="9">
        <f t="shared" si="0"/>
        <v>3</v>
      </c>
      <c r="B5" s="10">
        <f t="shared" ref="B5:B42" si="1">C4+1</f>
        <v>45340</v>
      </c>
      <c r="C5" s="10">
        <f t="shared" ref="C5:C41" si="2">DATE(YEAR(C4),MONTH(C4)+1,DAY(C4))</f>
        <v>45368</v>
      </c>
      <c r="D5" s="9">
        <f t="shared" ref="D5:D42" si="3">C5-C4</f>
        <v>29</v>
      </c>
      <c r="E5" s="11">
        <f>ROUND(('Все выпуски'!$V$3*'Все выпуски'!$V$6/100)/366*(C5-C4),2)</f>
        <v>13.47</v>
      </c>
      <c r="F5" s="13"/>
      <c r="I5" s="24"/>
    </row>
    <row r="6" spans="1:9" x14ac:dyDescent="0.25">
      <c r="A6" s="9">
        <f t="shared" si="0"/>
        <v>4</v>
      </c>
      <c r="B6" s="10">
        <f t="shared" si="1"/>
        <v>45369</v>
      </c>
      <c r="C6" s="10">
        <f t="shared" si="2"/>
        <v>45399</v>
      </c>
      <c r="D6" s="9">
        <f t="shared" si="3"/>
        <v>31</v>
      </c>
      <c r="E6" s="11">
        <f>ROUND(('Все выпуски'!$V$3*'Все выпуски'!$V$6/100)/366*(C6-C5),2)</f>
        <v>14.4</v>
      </c>
      <c r="F6" s="13"/>
      <c r="I6" s="24"/>
    </row>
    <row r="7" spans="1:9" x14ac:dyDescent="0.25">
      <c r="A7" s="9">
        <f t="shared" si="0"/>
        <v>5</v>
      </c>
      <c r="B7" s="10">
        <f t="shared" si="1"/>
        <v>45400</v>
      </c>
      <c r="C7" s="10">
        <f t="shared" si="2"/>
        <v>45429</v>
      </c>
      <c r="D7" s="9">
        <f t="shared" si="3"/>
        <v>30</v>
      </c>
      <c r="E7" s="11">
        <f>ROUND(('Все выпуски'!$V$3*'Все выпуски'!$V$6/100)/366*(C7-C6),2)</f>
        <v>13.93</v>
      </c>
      <c r="F7" s="13"/>
      <c r="I7" s="24"/>
    </row>
    <row r="8" spans="1:9" x14ac:dyDescent="0.25">
      <c r="A8" s="9">
        <f t="shared" si="0"/>
        <v>6</v>
      </c>
      <c r="B8" s="10">
        <f t="shared" si="1"/>
        <v>45430</v>
      </c>
      <c r="C8" s="10">
        <f t="shared" si="2"/>
        <v>45460</v>
      </c>
      <c r="D8" s="9">
        <f t="shared" si="3"/>
        <v>31</v>
      </c>
      <c r="E8" s="11">
        <f>ROUND(('Все выпуски'!$V$3*'Все выпуски'!$V$6/100)/366*(C8-C7),2)</f>
        <v>14.4</v>
      </c>
      <c r="F8" s="13"/>
      <c r="I8" s="24"/>
    </row>
    <row r="9" spans="1:9" x14ac:dyDescent="0.25">
      <c r="A9" s="9">
        <f t="shared" si="0"/>
        <v>7</v>
      </c>
      <c r="B9" s="10">
        <f t="shared" si="1"/>
        <v>45461</v>
      </c>
      <c r="C9" s="10">
        <f t="shared" si="2"/>
        <v>45490</v>
      </c>
      <c r="D9" s="9">
        <f t="shared" si="3"/>
        <v>30</v>
      </c>
      <c r="E9" s="11">
        <f>ROUND(('Все выпуски'!$V$3*'Все выпуски'!$V$6/100)/366*(C9-C8),2)</f>
        <v>13.93</v>
      </c>
      <c r="F9" s="13"/>
      <c r="I9" s="24"/>
    </row>
    <row r="10" spans="1:9" x14ac:dyDescent="0.25">
      <c r="A10" s="9">
        <f t="shared" si="0"/>
        <v>8</v>
      </c>
      <c r="B10" s="10">
        <f t="shared" si="1"/>
        <v>45491</v>
      </c>
      <c r="C10" s="10">
        <f t="shared" si="2"/>
        <v>45521</v>
      </c>
      <c r="D10" s="9">
        <f t="shared" si="3"/>
        <v>31</v>
      </c>
      <c r="E10" s="11">
        <f>ROUND(('Все выпуски'!$V$3*'Все выпуски'!$V$6/100)/366*(C10-C9),2)</f>
        <v>14.4</v>
      </c>
      <c r="F10" s="13"/>
      <c r="I10" s="24"/>
    </row>
    <row r="11" spans="1:9" x14ac:dyDescent="0.25">
      <c r="A11" s="9">
        <f t="shared" si="0"/>
        <v>9</v>
      </c>
      <c r="B11" s="10">
        <f t="shared" si="1"/>
        <v>45522</v>
      </c>
      <c r="C11" s="10">
        <f t="shared" si="2"/>
        <v>45552</v>
      </c>
      <c r="D11" s="9">
        <f t="shared" si="3"/>
        <v>31</v>
      </c>
      <c r="E11" s="11">
        <f>ROUND(('Все выпуски'!$V$3*'Все выпуски'!$V$6/100)/366*(C11-C10),2)</f>
        <v>14.4</v>
      </c>
      <c r="F11" s="13"/>
      <c r="I11" s="24"/>
    </row>
    <row r="12" spans="1:9" x14ac:dyDescent="0.25">
      <c r="A12" s="9">
        <f t="shared" si="0"/>
        <v>10</v>
      </c>
      <c r="B12" s="10">
        <f t="shared" si="1"/>
        <v>45553</v>
      </c>
      <c r="C12" s="10">
        <f t="shared" si="2"/>
        <v>45582</v>
      </c>
      <c r="D12" s="9">
        <f t="shared" si="3"/>
        <v>30</v>
      </c>
      <c r="E12" s="11">
        <f>ROUND(('Все выпуски'!$V$3*'Все выпуски'!$V$6/100)/366*(C12-C11),2)</f>
        <v>13.93</v>
      </c>
      <c r="F12" s="13"/>
      <c r="I12" s="24"/>
    </row>
    <row r="13" spans="1:9" x14ac:dyDescent="0.25">
      <c r="A13" s="9">
        <f t="shared" si="0"/>
        <v>11</v>
      </c>
      <c r="B13" s="10">
        <f t="shared" si="1"/>
        <v>45583</v>
      </c>
      <c r="C13" s="10">
        <f t="shared" si="2"/>
        <v>45613</v>
      </c>
      <c r="D13" s="9">
        <f t="shared" si="3"/>
        <v>31</v>
      </c>
      <c r="E13" s="11">
        <f>ROUND(('Все выпуски'!$V$3*'Все выпуски'!$V$6/100)/366*(C13-C12),2)</f>
        <v>14.4</v>
      </c>
      <c r="F13" s="13"/>
      <c r="I13" s="24"/>
    </row>
    <row r="14" spans="1:9" x14ac:dyDescent="0.25">
      <c r="A14" s="9">
        <f t="shared" si="0"/>
        <v>12</v>
      </c>
      <c r="B14" s="10">
        <f t="shared" si="1"/>
        <v>45614</v>
      </c>
      <c r="C14" s="10">
        <f t="shared" si="2"/>
        <v>45643</v>
      </c>
      <c r="D14" s="9">
        <f t="shared" si="3"/>
        <v>30</v>
      </c>
      <c r="E14" s="11">
        <f>ROUND(('Все выпуски'!$V$3*'Все выпуски'!$V$6/100)/366*(C14-C13),2)</f>
        <v>13.93</v>
      </c>
      <c r="F14" s="13"/>
      <c r="I14" s="24"/>
    </row>
    <row r="15" spans="1:9" x14ac:dyDescent="0.25">
      <c r="A15" s="9">
        <f t="shared" si="0"/>
        <v>13</v>
      </c>
      <c r="B15" s="10">
        <f t="shared" si="1"/>
        <v>45644</v>
      </c>
      <c r="C15" s="10">
        <f t="shared" si="2"/>
        <v>45674</v>
      </c>
      <c r="D15" s="9">
        <f t="shared" si="3"/>
        <v>31</v>
      </c>
      <c r="E15" s="11">
        <f>ROUND(('Все выпуски'!$V$3*'Все выпуски'!$V$6/100)*(F15-C14-1)/366+('Все выпуски'!$V$3*'Все выпуски'!$V$6/100)*(C15-F15+1)/365,2)</f>
        <v>14.42</v>
      </c>
      <c r="F15" s="13">
        <v>45658</v>
      </c>
      <c r="I15" s="24"/>
    </row>
    <row r="16" spans="1:9" x14ac:dyDescent="0.25">
      <c r="A16" s="9">
        <f t="shared" si="0"/>
        <v>14</v>
      </c>
      <c r="B16" s="10">
        <f t="shared" si="1"/>
        <v>45675</v>
      </c>
      <c r="C16" s="10">
        <f t="shared" si="2"/>
        <v>45705</v>
      </c>
      <c r="D16" s="9">
        <f t="shared" si="3"/>
        <v>31</v>
      </c>
      <c r="E16" s="11">
        <f>ROUND(('Все выпуски'!$V$3*'Все выпуски'!$V$6/100)/365*(C16-C15),2)</f>
        <v>14.44</v>
      </c>
      <c r="F16" s="13"/>
      <c r="I16" s="24"/>
    </row>
    <row r="17" spans="1:9" x14ac:dyDescent="0.25">
      <c r="A17" s="9">
        <f t="shared" si="0"/>
        <v>15</v>
      </c>
      <c r="B17" s="10">
        <f t="shared" si="1"/>
        <v>45706</v>
      </c>
      <c r="C17" s="10">
        <f t="shared" si="2"/>
        <v>45733</v>
      </c>
      <c r="D17" s="9">
        <f t="shared" si="3"/>
        <v>28</v>
      </c>
      <c r="E17" s="11">
        <f>ROUND(('Все выпуски'!$V$3*'Все выпуски'!$V$6/100)/365*(C17-C16),2)</f>
        <v>13.04</v>
      </c>
      <c r="F17" s="13"/>
      <c r="I17" s="24"/>
    </row>
    <row r="18" spans="1:9" x14ac:dyDescent="0.25">
      <c r="A18" s="9">
        <f t="shared" si="0"/>
        <v>16</v>
      </c>
      <c r="B18" s="10">
        <f t="shared" si="1"/>
        <v>45734</v>
      </c>
      <c r="C18" s="10">
        <f t="shared" si="2"/>
        <v>45764</v>
      </c>
      <c r="D18" s="9">
        <f t="shared" si="3"/>
        <v>31</v>
      </c>
      <c r="E18" s="11">
        <f>ROUND(('Все выпуски'!$V$3*'Все выпуски'!$V$6/100)/365*(C18-C17),2)</f>
        <v>14.44</v>
      </c>
      <c r="F18" s="13"/>
      <c r="I18" s="24"/>
    </row>
    <row r="19" spans="1:9" x14ac:dyDescent="0.25">
      <c r="A19" s="9">
        <f t="shared" si="0"/>
        <v>17</v>
      </c>
      <c r="B19" s="10">
        <f t="shared" si="1"/>
        <v>45765</v>
      </c>
      <c r="C19" s="10">
        <f t="shared" si="2"/>
        <v>45794</v>
      </c>
      <c r="D19" s="9">
        <f t="shared" si="3"/>
        <v>30</v>
      </c>
      <c r="E19" s="11">
        <f>ROUND(('Все выпуски'!$V$3*'Все выпуски'!$V$6/100)/365*(C19-C18),2)</f>
        <v>13.97</v>
      </c>
      <c r="F19" s="13"/>
      <c r="I19" s="24"/>
    </row>
    <row r="20" spans="1:9" x14ac:dyDescent="0.25">
      <c r="A20" s="9">
        <f t="shared" si="0"/>
        <v>18</v>
      </c>
      <c r="B20" s="10">
        <f t="shared" si="1"/>
        <v>45795</v>
      </c>
      <c r="C20" s="10">
        <f t="shared" si="2"/>
        <v>45825</v>
      </c>
      <c r="D20" s="9">
        <f t="shared" si="3"/>
        <v>31</v>
      </c>
      <c r="E20" s="11">
        <f>ROUND(('Все выпуски'!$V$3*'Все выпуски'!$V$6/100)/365*(C20-C19),2)</f>
        <v>14.44</v>
      </c>
      <c r="F20" s="13"/>
      <c r="I20" s="24"/>
    </row>
    <row r="21" spans="1:9" x14ac:dyDescent="0.25">
      <c r="A21" s="9">
        <f t="shared" si="0"/>
        <v>19</v>
      </c>
      <c r="B21" s="10">
        <f t="shared" si="1"/>
        <v>45826</v>
      </c>
      <c r="C21" s="10">
        <f t="shared" si="2"/>
        <v>45855</v>
      </c>
      <c r="D21" s="9">
        <f t="shared" si="3"/>
        <v>30</v>
      </c>
      <c r="E21" s="11">
        <f>ROUND(('Все выпуски'!$V$3*'Все выпуски'!$V$6/100)/365*(C21-C20),2)</f>
        <v>13.97</v>
      </c>
      <c r="F21" s="13"/>
      <c r="I21" s="24"/>
    </row>
    <row r="22" spans="1:9" x14ac:dyDescent="0.25">
      <c r="A22" s="9">
        <f t="shared" si="0"/>
        <v>20</v>
      </c>
      <c r="B22" s="10">
        <f t="shared" si="1"/>
        <v>45856</v>
      </c>
      <c r="C22" s="10">
        <f t="shared" si="2"/>
        <v>45886</v>
      </c>
      <c r="D22" s="9">
        <f t="shared" si="3"/>
        <v>31</v>
      </c>
      <c r="E22" s="11">
        <f>ROUND(('Все выпуски'!$V$3*'Все выпуски'!$V$6/100)/365*(C22-C21),2)</f>
        <v>14.44</v>
      </c>
      <c r="F22" s="13"/>
      <c r="I22" s="24"/>
    </row>
    <row r="23" spans="1:9" x14ac:dyDescent="0.25">
      <c r="A23" s="9">
        <f t="shared" si="0"/>
        <v>21</v>
      </c>
      <c r="B23" s="10">
        <f t="shared" si="1"/>
        <v>45887</v>
      </c>
      <c r="C23" s="10">
        <f t="shared" si="2"/>
        <v>45917</v>
      </c>
      <c r="D23" s="9">
        <f t="shared" si="3"/>
        <v>31</v>
      </c>
      <c r="E23" s="11">
        <f>ROUND(('Все выпуски'!$V$3*'Все выпуски'!$V$6/100)/365*(C23-C22),2)</f>
        <v>14.44</v>
      </c>
      <c r="F23" s="13"/>
      <c r="I23" s="24"/>
    </row>
    <row r="24" spans="1:9" x14ac:dyDescent="0.25">
      <c r="A24" s="9">
        <f t="shared" si="0"/>
        <v>22</v>
      </c>
      <c r="B24" s="10">
        <f t="shared" si="1"/>
        <v>45918</v>
      </c>
      <c r="C24" s="10">
        <f t="shared" si="2"/>
        <v>45947</v>
      </c>
      <c r="D24" s="9">
        <f t="shared" si="3"/>
        <v>30</v>
      </c>
      <c r="E24" s="11">
        <f>ROUND(('Все выпуски'!$V$3*'Все выпуски'!$V$6/100)/365*(C24-C23),2)</f>
        <v>13.97</v>
      </c>
      <c r="F24" s="13"/>
      <c r="I24" s="24"/>
    </row>
    <row r="25" spans="1:9" x14ac:dyDescent="0.25">
      <c r="A25" s="9">
        <f t="shared" si="0"/>
        <v>23</v>
      </c>
      <c r="B25" s="10">
        <f t="shared" si="1"/>
        <v>45948</v>
      </c>
      <c r="C25" s="10">
        <f t="shared" si="2"/>
        <v>45978</v>
      </c>
      <c r="D25" s="9">
        <f t="shared" si="3"/>
        <v>31</v>
      </c>
      <c r="E25" s="11">
        <f>ROUND(('Все выпуски'!$V$3*'Все выпуски'!$V$6/100)/365*(C25-C24),2)</f>
        <v>14.44</v>
      </c>
      <c r="F25" s="13"/>
      <c r="I25" s="24"/>
    </row>
    <row r="26" spans="1:9" x14ac:dyDescent="0.25">
      <c r="A26" s="9">
        <f t="shared" si="0"/>
        <v>24</v>
      </c>
      <c r="B26" s="10">
        <f t="shared" si="1"/>
        <v>45979</v>
      </c>
      <c r="C26" s="10">
        <f t="shared" si="2"/>
        <v>46008</v>
      </c>
      <c r="D26" s="9">
        <f t="shared" si="3"/>
        <v>30</v>
      </c>
      <c r="E26" s="11">
        <f>ROUND(('Все выпуски'!$V$3*'Все выпуски'!$V$6/100)/365*(C26-C25),2)</f>
        <v>13.97</v>
      </c>
      <c r="F26" s="13"/>
      <c r="I26" s="24"/>
    </row>
    <row r="27" spans="1:9" x14ac:dyDescent="0.25">
      <c r="A27" s="9">
        <f t="shared" si="0"/>
        <v>25</v>
      </c>
      <c r="B27" s="10">
        <f t="shared" si="1"/>
        <v>46009</v>
      </c>
      <c r="C27" s="10">
        <f t="shared" si="2"/>
        <v>46039</v>
      </c>
      <c r="D27" s="9">
        <f t="shared" si="3"/>
        <v>31</v>
      </c>
      <c r="E27" s="11">
        <f>ROUND(('Все выпуски'!$V$3*'Все выпуски'!$V$6/100)/365*(C27-C26),2)</f>
        <v>14.44</v>
      </c>
      <c r="F27" s="13"/>
      <c r="I27" s="24"/>
    </row>
    <row r="28" spans="1:9" x14ac:dyDescent="0.25">
      <c r="A28" s="9">
        <f t="shared" si="0"/>
        <v>26</v>
      </c>
      <c r="B28" s="10">
        <f t="shared" si="1"/>
        <v>46040</v>
      </c>
      <c r="C28" s="10">
        <f t="shared" si="2"/>
        <v>46070</v>
      </c>
      <c r="D28" s="9">
        <f t="shared" si="3"/>
        <v>31</v>
      </c>
      <c r="E28" s="11">
        <f>ROUND(('Все выпуски'!$V$3*'Все выпуски'!$V$6/100)/365*(C28-C27),2)</f>
        <v>14.44</v>
      </c>
      <c r="F28" s="13"/>
      <c r="I28" s="24"/>
    </row>
    <row r="29" spans="1:9" x14ac:dyDescent="0.25">
      <c r="A29" s="9">
        <f t="shared" si="0"/>
        <v>27</v>
      </c>
      <c r="B29" s="10">
        <f t="shared" si="1"/>
        <v>46071</v>
      </c>
      <c r="C29" s="10">
        <f t="shared" si="2"/>
        <v>46098</v>
      </c>
      <c r="D29" s="9">
        <f t="shared" si="3"/>
        <v>28</v>
      </c>
      <c r="E29" s="11">
        <f>ROUND(('Все выпуски'!$V$3*'Все выпуски'!$V$6/100)/365*(C29-C28),2)</f>
        <v>13.04</v>
      </c>
      <c r="F29" s="13"/>
      <c r="I29" s="24"/>
    </row>
    <row r="30" spans="1:9" x14ac:dyDescent="0.25">
      <c r="A30" s="9">
        <f t="shared" si="0"/>
        <v>28</v>
      </c>
      <c r="B30" s="10">
        <f t="shared" si="1"/>
        <v>46099</v>
      </c>
      <c r="C30" s="10">
        <f t="shared" si="2"/>
        <v>46129</v>
      </c>
      <c r="D30" s="9">
        <f t="shared" si="3"/>
        <v>31</v>
      </c>
      <c r="E30" s="11">
        <f>ROUND(('Все выпуски'!$V$3*'Все выпуски'!$V$6/100)/365*(C30-C29),2)</f>
        <v>14.44</v>
      </c>
      <c r="F30" s="13"/>
      <c r="I30" s="24"/>
    </row>
    <row r="31" spans="1:9" x14ac:dyDescent="0.25">
      <c r="A31" s="9">
        <f t="shared" si="0"/>
        <v>29</v>
      </c>
      <c r="B31" s="10">
        <f t="shared" si="1"/>
        <v>46130</v>
      </c>
      <c r="C31" s="10">
        <f t="shared" si="2"/>
        <v>46159</v>
      </c>
      <c r="D31" s="9">
        <f t="shared" si="3"/>
        <v>30</v>
      </c>
      <c r="E31" s="11">
        <f>ROUND(('Все выпуски'!$V$3*'Все выпуски'!$V$6/100)/365*(C31-C30),2)</f>
        <v>13.97</v>
      </c>
      <c r="F31" s="13"/>
      <c r="I31" s="24"/>
    </row>
    <row r="32" spans="1:9" x14ac:dyDescent="0.25">
      <c r="A32" s="9">
        <f t="shared" si="0"/>
        <v>30</v>
      </c>
      <c r="B32" s="10">
        <f t="shared" si="1"/>
        <v>46160</v>
      </c>
      <c r="C32" s="10">
        <f t="shared" si="2"/>
        <v>46190</v>
      </c>
      <c r="D32" s="9">
        <f t="shared" si="3"/>
        <v>31</v>
      </c>
      <c r="E32" s="11">
        <f>ROUND(('Все выпуски'!$V$3*'Все выпуски'!$V$6/100)/365*(C32-C31),2)</f>
        <v>14.44</v>
      </c>
      <c r="F32" s="13"/>
      <c r="I32" s="24"/>
    </row>
    <row r="33" spans="1:9" x14ac:dyDescent="0.25">
      <c r="A33" s="9">
        <f t="shared" si="0"/>
        <v>31</v>
      </c>
      <c r="B33" s="10">
        <f t="shared" si="1"/>
        <v>46191</v>
      </c>
      <c r="C33" s="10">
        <f t="shared" si="2"/>
        <v>46220</v>
      </c>
      <c r="D33" s="9">
        <f t="shared" si="3"/>
        <v>30</v>
      </c>
      <c r="E33" s="11">
        <f>ROUND(('Все выпуски'!$V$3*'Все выпуски'!$V$6/100)/365*(C33-C32),2)</f>
        <v>13.97</v>
      </c>
      <c r="F33" s="13"/>
      <c r="I33" s="24"/>
    </row>
    <row r="34" spans="1:9" x14ac:dyDescent="0.25">
      <c r="A34" s="9">
        <f t="shared" si="0"/>
        <v>32</v>
      </c>
      <c r="B34" s="10">
        <f t="shared" si="1"/>
        <v>46221</v>
      </c>
      <c r="C34" s="10">
        <f t="shared" si="2"/>
        <v>46251</v>
      </c>
      <c r="D34" s="9">
        <f t="shared" si="3"/>
        <v>31</v>
      </c>
      <c r="E34" s="11">
        <f>ROUND(('Все выпуски'!$V$3*'Все выпуски'!$V$6/100)/365*(C34-C33),2)</f>
        <v>14.44</v>
      </c>
      <c r="F34" s="13"/>
      <c r="I34" s="24"/>
    </row>
    <row r="35" spans="1:9" x14ac:dyDescent="0.25">
      <c r="A35" s="9">
        <f t="shared" si="0"/>
        <v>33</v>
      </c>
      <c r="B35" s="10">
        <f t="shared" si="1"/>
        <v>46252</v>
      </c>
      <c r="C35" s="10">
        <f t="shared" si="2"/>
        <v>46282</v>
      </c>
      <c r="D35" s="9">
        <f t="shared" si="3"/>
        <v>31</v>
      </c>
      <c r="E35" s="11">
        <f>ROUND(('Все выпуски'!$V$3*'Все выпуски'!$V$6/100)/365*(C35-C34),2)</f>
        <v>14.44</v>
      </c>
      <c r="F35" s="13"/>
      <c r="I35" s="24"/>
    </row>
    <row r="36" spans="1:9" x14ac:dyDescent="0.25">
      <c r="A36" s="9">
        <f t="shared" si="0"/>
        <v>34</v>
      </c>
      <c r="B36" s="10">
        <f t="shared" si="1"/>
        <v>46283</v>
      </c>
      <c r="C36" s="10">
        <f t="shared" si="2"/>
        <v>46312</v>
      </c>
      <c r="D36" s="9">
        <f t="shared" si="3"/>
        <v>30</v>
      </c>
      <c r="E36" s="11">
        <f>ROUND(('Все выпуски'!$V$3*'Все выпуски'!$V$6/100)/365*(C36-C35),2)</f>
        <v>13.97</v>
      </c>
      <c r="F36" s="13"/>
      <c r="I36" s="24"/>
    </row>
    <row r="37" spans="1:9" x14ac:dyDescent="0.25">
      <c r="A37" s="9">
        <f t="shared" si="0"/>
        <v>35</v>
      </c>
      <c r="B37" s="10">
        <f t="shared" si="1"/>
        <v>46313</v>
      </c>
      <c r="C37" s="10">
        <f t="shared" si="2"/>
        <v>46343</v>
      </c>
      <c r="D37" s="9">
        <f t="shared" si="3"/>
        <v>31</v>
      </c>
      <c r="E37" s="11">
        <f>ROUND(('Все выпуски'!$V$3*'Все выпуски'!$V$6/100)/365*(C37-C36),2)</f>
        <v>14.44</v>
      </c>
      <c r="F37" s="13"/>
      <c r="I37" s="24"/>
    </row>
    <row r="38" spans="1:9" x14ac:dyDescent="0.25">
      <c r="A38" s="9">
        <f t="shared" si="0"/>
        <v>36</v>
      </c>
      <c r="B38" s="10">
        <f t="shared" si="1"/>
        <v>46344</v>
      </c>
      <c r="C38" s="10">
        <f t="shared" si="2"/>
        <v>46373</v>
      </c>
      <c r="D38" s="9">
        <f t="shared" si="3"/>
        <v>30</v>
      </c>
      <c r="E38" s="11">
        <f>ROUND(('Все выпуски'!$V$3*'Все выпуски'!$V$6/100)/365*(C38-C37),2)</f>
        <v>13.97</v>
      </c>
      <c r="F38" s="13"/>
      <c r="I38" s="24"/>
    </row>
    <row r="39" spans="1:9" x14ac:dyDescent="0.25">
      <c r="A39" s="9">
        <f t="shared" si="0"/>
        <v>37</v>
      </c>
      <c r="B39" s="10">
        <f t="shared" si="1"/>
        <v>46374</v>
      </c>
      <c r="C39" s="10">
        <f t="shared" si="2"/>
        <v>46404</v>
      </c>
      <c r="D39" s="9">
        <f t="shared" si="3"/>
        <v>31</v>
      </c>
      <c r="E39" s="11">
        <f>ROUND(('Все выпуски'!$V$3*'Все выпуски'!$V$6/100)/365*(C39-C38),2)</f>
        <v>14.44</v>
      </c>
      <c r="F39" s="13"/>
      <c r="I39" s="24"/>
    </row>
    <row r="40" spans="1:9" x14ac:dyDescent="0.25">
      <c r="A40" s="9">
        <f t="shared" si="0"/>
        <v>38</v>
      </c>
      <c r="B40" s="10">
        <f t="shared" si="1"/>
        <v>46405</v>
      </c>
      <c r="C40" s="10">
        <f t="shared" si="2"/>
        <v>46435</v>
      </c>
      <c r="D40" s="9">
        <f t="shared" si="3"/>
        <v>31</v>
      </c>
      <c r="E40" s="11">
        <f>ROUND(('Все выпуски'!$V$3*'Все выпуски'!$V$6/100)/365*(C40-C39),2)</f>
        <v>14.44</v>
      </c>
      <c r="F40" s="13"/>
      <c r="I40" s="24"/>
    </row>
    <row r="41" spans="1:9" x14ac:dyDescent="0.25">
      <c r="A41" s="9">
        <f t="shared" si="0"/>
        <v>39</v>
      </c>
      <c r="B41" s="10">
        <f t="shared" si="1"/>
        <v>46436</v>
      </c>
      <c r="C41" s="10">
        <f t="shared" si="2"/>
        <v>46463</v>
      </c>
      <c r="D41" s="9">
        <f t="shared" si="3"/>
        <v>28</v>
      </c>
      <c r="E41" s="11">
        <f>ROUND(('Все выпуски'!$V$3*'Все выпуски'!$V$6/100)/365*(C41-C40),2)</f>
        <v>13.04</v>
      </c>
      <c r="I41" s="24"/>
    </row>
    <row r="42" spans="1:9" x14ac:dyDescent="0.25">
      <c r="A42" s="9">
        <f t="shared" si="0"/>
        <v>40</v>
      </c>
      <c r="B42" s="10">
        <f t="shared" si="1"/>
        <v>46464</v>
      </c>
      <c r="C42" s="10">
        <f>DATE(YEAR(C41),MONTH(C41)+1,DAY(C41)-7)</f>
        <v>46487</v>
      </c>
      <c r="D42" s="9">
        <f t="shared" si="3"/>
        <v>24</v>
      </c>
      <c r="E42" s="11">
        <f>ROUND(('Все выпуски'!$V$3*'Все выпуски'!$V$6/100)/365*(C42-C41),2)</f>
        <v>11.18</v>
      </c>
      <c r="F42" s="13"/>
      <c r="I42" s="24"/>
    </row>
    <row r="43" spans="1:9" x14ac:dyDescent="0.25">
      <c r="D43" s="15">
        <f>SUM(D3:D42)</f>
        <v>1222</v>
      </c>
    </row>
  </sheetData>
  <sheetProtection algorithmName="SHA-512" hashValue="+HV4V/3znlZyBreUGw1wj5r23rs4Ty3siEg84VbA6Ef6UUAu6piA/ixDxjJu3O8yHdBL1/UWsz50VC7ut5krdw==" saltValue="6tVhBRH7VAvXYysxh7E8rg==" spinCount="100000" sheet="1" objects="1" scenarios="1"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8507B2-A942-4063-9829-2BF2BF9E1D23}">
  <sheetPr codeName="Лист13"/>
  <dimension ref="A1:F23"/>
  <sheetViews>
    <sheetView showGridLines="0" workbookViewId="0">
      <selection activeCell="E1" sqref="E1"/>
    </sheetView>
  </sheetViews>
  <sheetFormatPr defaultColWidth="9.140625" defaultRowHeight="15" x14ac:dyDescent="0.25"/>
  <cols>
    <col min="1" max="2" width="12.7109375" style="4" customWidth="1"/>
    <col min="3" max="4" width="20.7109375" style="4" customWidth="1"/>
    <col min="5" max="5" width="12.7109375" style="4" customWidth="1"/>
    <col min="6" max="6" width="10.140625" style="4" hidden="1" customWidth="1"/>
    <col min="7" max="16384" width="9.140625" style="4"/>
  </cols>
  <sheetData>
    <row r="1" spans="1:6" ht="30" x14ac:dyDescent="0.25">
      <c r="A1" s="67" t="s">
        <v>25</v>
      </c>
      <c r="B1" s="67" t="s">
        <v>6</v>
      </c>
      <c r="C1" s="67" t="s">
        <v>8</v>
      </c>
      <c r="D1" s="67" t="s">
        <v>24</v>
      </c>
      <c r="E1" s="67" t="s">
        <v>23</v>
      </c>
      <c r="F1" s="3"/>
    </row>
    <row r="2" spans="1:6" hidden="1" x14ac:dyDescent="0.25">
      <c r="A2" s="5">
        <v>0</v>
      </c>
      <c r="B2" s="6"/>
      <c r="C2" s="7">
        <v>45265</v>
      </c>
      <c r="D2" s="8"/>
      <c r="E2" s="8"/>
    </row>
    <row r="3" spans="1:6" x14ac:dyDescent="0.25">
      <c r="A3" s="9">
        <f>1+A2</f>
        <v>1</v>
      </c>
      <c r="B3" s="10">
        <f>C2+1</f>
        <v>45266</v>
      </c>
      <c r="C3" s="10">
        <v>45379</v>
      </c>
      <c r="D3" s="9">
        <f>C3-C2</f>
        <v>114</v>
      </c>
      <c r="E3" s="11">
        <f>ROUND(('Все выпуски'!$X$3*'Все выпуски'!$X$6/100)*(F3-C2-1)/365+('Все выпуски'!$X$3*'Все выпуски'!$X$6/100)*(C3-F3+1)/366,2)</f>
        <v>11.22</v>
      </c>
      <c r="F3" s="48">
        <v>45292</v>
      </c>
    </row>
    <row r="4" spans="1:6" x14ac:dyDescent="0.25">
      <c r="A4" s="9">
        <f t="shared" ref="A4:A22" si="0">1+A3</f>
        <v>2</v>
      </c>
      <c r="B4" s="10">
        <f t="shared" ref="B4:B22" si="1">C3+1</f>
        <v>45380</v>
      </c>
      <c r="C4" s="10">
        <f>DATE(YEAR(C3),MONTH(C3)+3,DAY(C3))</f>
        <v>45471</v>
      </c>
      <c r="D4" s="9">
        <f>C4-C3</f>
        <v>92</v>
      </c>
      <c r="E4" s="11">
        <f>ROUND(('Все выпуски'!$X$3*'Все выпуски'!$X$6/100)/366*(C4-C3),2)</f>
        <v>9.0500000000000007</v>
      </c>
    </row>
    <row r="5" spans="1:6" x14ac:dyDescent="0.25">
      <c r="A5" s="9">
        <f t="shared" si="0"/>
        <v>3</v>
      </c>
      <c r="B5" s="10">
        <f t="shared" si="1"/>
        <v>45472</v>
      </c>
      <c r="C5" s="10">
        <f t="shared" ref="C5:C22" si="2">DATE(YEAR(C4),MONTH(C4)+3,DAY(C4))</f>
        <v>45563</v>
      </c>
      <c r="D5" s="9">
        <f>C5-C4</f>
        <v>92</v>
      </c>
      <c r="E5" s="11">
        <f>ROUND(('Все выпуски'!$X$3*'Все выпуски'!$X$6/100)/366*(C5-C4),2)</f>
        <v>9.0500000000000007</v>
      </c>
      <c r="F5" s="13"/>
    </row>
    <row r="6" spans="1:6" x14ac:dyDescent="0.25">
      <c r="A6" s="9">
        <f t="shared" si="0"/>
        <v>4</v>
      </c>
      <c r="B6" s="10">
        <f t="shared" si="1"/>
        <v>45564</v>
      </c>
      <c r="C6" s="10">
        <f t="shared" si="2"/>
        <v>45654</v>
      </c>
      <c r="D6" s="9">
        <f>C6-C5</f>
        <v>91</v>
      </c>
      <c r="E6" s="11">
        <f>ROUND(('Все выпуски'!$X$3*'Все выпуски'!$X$6/100)/366*(C6-C5),2)</f>
        <v>8.9499999999999993</v>
      </c>
      <c r="F6" s="13"/>
    </row>
    <row r="7" spans="1:6" x14ac:dyDescent="0.25">
      <c r="A7" s="9">
        <f t="shared" si="0"/>
        <v>5</v>
      </c>
      <c r="B7" s="10">
        <f t="shared" si="1"/>
        <v>45655</v>
      </c>
      <c r="C7" s="10">
        <f t="shared" si="2"/>
        <v>45744</v>
      </c>
      <c r="D7" s="9">
        <f>C7-C6</f>
        <v>90</v>
      </c>
      <c r="E7" s="11">
        <f>ROUND(('Все выпуски'!$X$3*'Все выпуски'!$X$6/100)*(F7-C6-1)/366+('Все выпуски'!$X$3*'Все выпуски'!$X$6/100)*(C7-F7+1)/365,2)</f>
        <v>8.8800000000000008</v>
      </c>
      <c r="F7" s="13">
        <v>45658</v>
      </c>
    </row>
    <row r="8" spans="1:6" x14ac:dyDescent="0.25">
      <c r="A8" s="9">
        <f t="shared" si="0"/>
        <v>6</v>
      </c>
      <c r="B8" s="10">
        <f t="shared" si="1"/>
        <v>45745</v>
      </c>
      <c r="C8" s="10">
        <f t="shared" si="2"/>
        <v>45836</v>
      </c>
      <c r="D8" s="9">
        <f t="shared" ref="D8:D22" si="3">C8-C7</f>
        <v>92</v>
      </c>
      <c r="E8" s="11">
        <f>ROUND(('Все выпуски'!$X$3*'Все выпуски'!$X$6/100)/365*(C8-C7),2)</f>
        <v>9.07</v>
      </c>
      <c r="F8" s="13"/>
    </row>
    <row r="9" spans="1:6" x14ac:dyDescent="0.25">
      <c r="A9" s="9">
        <f t="shared" si="0"/>
        <v>7</v>
      </c>
      <c r="B9" s="10">
        <f t="shared" si="1"/>
        <v>45837</v>
      </c>
      <c r="C9" s="10">
        <f t="shared" si="2"/>
        <v>45928</v>
      </c>
      <c r="D9" s="9">
        <f t="shared" si="3"/>
        <v>92</v>
      </c>
      <c r="E9" s="11">
        <f>ROUND(('Все выпуски'!$X$3*'Все выпуски'!$X$6/100)/365*(C9-C8),2)</f>
        <v>9.07</v>
      </c>
      <c r="F9" s="13"/>
    </row>
    <row r="10" spans="1:6" x14ac:dyDescent="0.25">
      <c r="A10" s="9">
        <f t="shared" si="0"/>
        <v>8</v>
      </c>
      <c r="B10" s="10">
        <f t="shared" si="1"/>
        <v>45929</v>
      </c>
      <c r="C10" s="10">
        <f t="shared" si="2"/>
        <v>46019</v>
      </c>
      <c r="D10" s="9">
        <f t="shared" si="3"/>
        <v>91</v>
      </c>
      <c r="E10" s="11">
        <f>ROUND(('Все выпуски'!$X$3*'Все выпуски'!$X$6/100)/365*(C10-C9),2)</f>
        <v>8.98</v>
      </c>
    </row>
    <row r="11" spans="1:6" x14ac:dyDescent="0.25">
      <c r="A11" s="9">
        <f t="shared" si="0"/>
        <v>9</v>
      </c>
      <c r="B11" s="10">
        <f t="shared" si="1"/>
        <v>46020</v>
      </c>
      <c r="C11" s="10">
        <f t="shared" si="2"/>
        <v>46109</v>
      </c>
      <c r="D11" s="9">
        <f t="shared" si="3"/>
        <v>90</v>
      </c>
      <c r="E11" s="11">
        <f>ROUND(('Все выпуски'!$X$3*'Все выпуски'!$X$6/100)/365*(C11-C10),2)</f>
        <v>8.8800000000000008</v>
      </c>
    </row>
    <row r="12" spans="1:6" x14ac:dyDescent="0.25">
      <c r="A12" s="9">
        <f t="shared" si="0"/>
        <v>10</v>
      </c>
      <c r="B12" s="10">
        <f t="shared" si="1"/>
        <v>46110</v>
      </c>
      <c r="C12" s="10">
        <f t="shared" si="2"/>
        <v>46201</v>
      </c>
      <c r="D12" s="9">
        <f t="shared" si="3"/>
        <v>92</v>
      </c>
      <c r="E12" s="11">
        <f>ROUND(('Все выпуски'!$X$3*'Все выпуски'!$X$6/100)/365*(C12-C11),2)</f>
        <v>9.07</v>
      </c>
    </row>
    <row r="13" spans="1:6" x14ac:dyDescent="0.25">
      <c r="A13" s="9">
        <f t="shared" si="0"/>
        <v>11</v>
      </c>
      <c r="B13" s="10">
        <f t="shared" si="1"/>
        <v>46202</v>
      </c>
      <c r="C13" s="10">
        <f t="shared" si="2"/>
        <v>46293</v>
      </c>
      <c r="D13" s="9">
        <f t="shared" si="3"/>
        <v>92</v>
      </c>
      <c r="E13" s="11">
        <f>ROUND(('Все выпуски'!$X$3*'Все выпуски'!$X$6/100)/365*(C13-C12),2)</f>
        <v>9.07</v>
      </c>
    </row>
    <row r="14" spans="1:6" x14ac:dyDescent="0.25">
      <c r="A14" s="9">
        <f t="shared" si="0"/>
        <v>12</v>
      </c>
      <c r="B14" s="10">
        <f t="shared" si="1"/>
        <v>46294</v>
      </c>
      <c r="C14" s="10">
        <f t="shared" si="2"/>
        <v>46384</v>
      </c>
      <c r="D14" s="9">
        <f t="shared" si="3"/>
        <v>91</v>
      </c>
      <c r="E14" s="11">
        <f>ROUND(('Все выпуски'!$X$3*'Все выпуски'!$X$6/100)/365*(C14-C13),2)</f>
        <v>8.98</v>
      </c>
    </row>
    <row r="15" spans="1:6" x14ac:dyDescent="0.25">
      <c r="A15" s="9">
        <f t="shared" si="0"/>
        <v>13</v>
      </c>
      <c r="B15" s="10">
        <f t="shared" si="1"/>
        <v>46385</v>
      </c>
      <c r="C15" s="10">
        <f t="shared" si="2"/>
        <v>46474</v>
      </c>
      <c r="D15" s="9">
        <f t="shared" si="3"/>
        <v>90</v>
      </c>
      <c r="E15" s="11">
        <f>ROUND(('Все выпуски'!$X$3*'Все выпуски'!$X$6/100)/365*(C15-C14),2)</f>
        <v>8.8800000000000008</v>
      </c>
    </row>
    <row r="16" spans="1:6" x14ac:dyDescent="0.25">
      <c r="A16" s="9">
        <f t="shared" si="0"/>
        <v>14</v>
      </c>
      <c r="B16" s="10">
        <f t="shared" si="1"/>
        <v>46475</v>
      </c>
      <c r="C16" s="10">
        <f t="shared" si="2"/>
        <v>46566</v>
      </c>
      <c r="D16" s="9">
        <f t="shared" si="3"/>
        <v>92</v>
      </c>
      <c r="E16" s="11">
        <f>ROUND(('Все выпуски'!$X$3*'Все выпуски'!$X$6/100)/365*(C16-C15),2)</f>
        <v>9.07</v>
      </c>
    </row>
    <row r="17" spans="1:6" x14ac:dyDescent="0.25">
      <c r="A17" s="9">
        <f t="shared" si="0"/>
        <v>15</v>
      </c>
      <c r="B17" s="10">
        <f t="shared" si="1"/>
        <v>46567</v>
      </c>
      <c r="C17" s="10">
        <f t="shared" si="2"/>
        <v>46658</v>
      </c>
      <c r="D17" s="9">
        <f t="shared" si="3"/>
        <v>92</v>
      </c>
      <c r="E17" s="11">
        <f>ROUND(('Все выпуски'!$X$3*'Все выпуски'!$X$6/100)/365*(C17-C16),2)</f>
        <v>9.07</v>
      </c>
    </row>
    <row r="18" spans="1:6" x14ac:dyDescent="0.25">
      <c r="A18" s="9">
        <f t="shared" si="0"/>
        <v>16</v>
      </c>
      <c r="B18" s="10">
        <f t="shared" si="1"/>
        <v>46659</v>
      </c>
      <c r="C18" s="10">
        <f t="shared" si="2"/>
        <v>46749</v>
      </c>
      <c r="D18" s="9">
        <f t="shared" si="3"/>
        <v>91</v>
      </c>
      <c r="E18" s="11">
        <f>ROUND(('Все выпуски'!$X$3*'Все выпуски'!$X$6/100)/365*(C18-C17),2)</f>
        <v>8.98</v>
      </c>
    </row>
    <row r="19" spans="1:6" x14ac:dyDescent="0.25">
      <c r="A19" s="9">
        <f t="shared" si="0"/>
        <v>17</v>
      </c>
      <c r="B19" s="10">
        <f t="shared" si="1"/>
        <v>46750</v>
      </c>
      <c r="C19" s="10">
        <f t="shared" si="2"/>
        <v>46840</v>
      </c>
      <c r="D19" s="9">
        <f t="shared" si="3"/>
        <v>91</v>
      </c>
      <c r="E19" s="11">
        <f>ROUND(('Все выпуски'!$X$3*'Все выпуски'!$X$6/100)*(F19-C18-1)/365+('Все выпуски'!$X$3*'Все выпуски'!$X$6/100)*(C19-F19+1)/366,2)</f>
        <v>8.9499999999999993</v>
      </c>
      <c r="F19" s="13">
        <v>46753</v>
      </c>
    </row>
    <row r="20" spans="1:6" x14ac:dyDescent="0.25">
      <c r="A20" s="9">
        <f t="shared" si="0"/>
        <v>18</v>
      </c>
      <c r="B20" s="10">
        <f t="shared" si="1"/>
        <v>46841</v>
      </c>
      <c r="C20" s="10">
        <f t="shared" si="2"/>
        <v>46932</v>
      </c>
      <c r="D20" s="9">
        <f t="shared" si="3"/>
        <v>92</v>
      </c>
      <c r="E20" s="11">
        <f>ROUND(('Все выпуски'!$X$3*'Все выпуски'!$X$6/100)/366*(C20-C19),2)</f>
        <v>9.0500000000000007</v>
      </c>
    </row>
    <row r="21" spans="1:6" x14ac:dyDescent="0.25">
      <c r="A21" s="9">
        <f t="shared" si="0"/>
        <v>19</v>
      </c>
      <c r="B21" s="10">
        <f t="shared" si="1"/>
        <v>46933</v>
      </c>
      <c r="C21" s="10">
        <f t="shared" si="2"/>
        <v>47024</v>
      </c>
      <c r="D21" s="9">
        <f t="shared" si="3"/>
        <v>92</v>
      </c>
      <c r="E21" s="11">
        <f>ROUND(('Все выпуски'!$X$3*'Все выпуски'!$X$6/100)/366*(C21-C20),2)</f>
        <v>9.0500000000000007</v>
      </c>
      <c r="F21" s="13"/>
    </row>
    <row r="22" spans="1:6" x14ac:dyDescent="0.25">
      <c r="A22" s="9">
        <f t="shared" si="0"/>
        <v>20</v>
      </c>
      <c r="B22" s="10">
        <f t="shared" si="1"/>
        <v>47025</v>
      </c>
      <c r="C22" s="10">
        <f t="shared" si="2"/>
        <v>47115</v>
      </c>
      <c r="D22" s="9">
        <f t="shared" si="3"/>
        <v>91</v>
      </c>
      <c r="E22" s="11">
        <f>ROUND(('Все выпуски'!$X$3*'Все выпуски'!$X$6/100)/366*(C22-C21),2)</f>
        <v>8.9499999999999993</v>
      </c>
    </row>
    <row r="23" spans="1:6" x14ac:dyDescent="0.25">
      <c r="D23" s="15">
        <f>SUM(D3:D22)</f>
        <v>1850</v>
      </c>
    </row>
  </sheetData>
  <sheetProtection algorithmName="SHA-512" hashValue="HP8GiQ5dtfiTuFn9l0bZ199PKgvKi5Uk4D8PJCjkQuh4ZAlRygmN3rIBkDWqfCSjNNX0U/f3q8ptDCqQV6sNew==" saltValue="2IZIcKrzqs7bZVJGddRyQw==" spinCount="100000" sheet="1" objects="1" scenarios="1"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91F449-384D-4B73-858C-51C02F9E9B7E}">
  <sheetPr codeName="Лист15"/>
  <dimension ref="A1:I1247"/>
  <sheetViews>
    <sheetView showGridLines="0" workbookViewId="0"/>
  </sheetViews>
  <sheetFormatPr defaultRowHeight="15" x14ac:dyDescent="0.25"/>
  <cols>
    <col min="1" max="1" width="12.5703125" style="1" bestFit="1" customWidth="1"/>
    <col min="2" max="2" width="13.42578125" style="1" bestFit="1" customWidth="1"/>
    <col min="3" max="4" width="13.28515625" style="1" bestFit="1" customWidth="1"/>
    <col min="5" max="5" width="11.140625" style="1" bestFit="1" customWidth="1"/>
    <col min="6" max="6" width="22.28515625" style="1" bestFit="1" customWidth="1"/>
    <col min="7" max="16384" width="9.140625" style="1"/>
  </cols>
  <sheetData>
    <row r="1" spans="1:9" ht="30" x14ac:dyDescent="0.25">
      <c r="A1" s="41" t="s">
        <v>12</v>
      </c>
      <c r="B1" s="41" t="s">
        <v>6</v>
      </c>
      <c r="C1" s="41" t="s">
        <v>10</v>
      </c>
      <c r="D1" s="41" t="s">
        <v>11</v>
      </c>
      <c r="E1" s="41" t="s">
        <v>7</v>
      </c>
      <c r="F1" s="41" t="s">
        <v>15</v>
      </c>
      <c r="G1" s="41" t="s">
        <v>13</v>
      </c>
      <c r="H1" s="41" t="s">
        <v>14</v>
      </c>
    </row>
    <row r="2" spans="1:9" x14ac:dyDescent="0.25">
      <c r="A2" s="1">
        <f>COUNTIF($C$2:C2,"Да")</f>
        <v>0</v>
      </c>
      <c r="B2" s="42">
        <v>44844</v>
      </c>
      <c r="C2" s="42" t="str">
        <f>IF(ISERROR(VLOOKUP(B2,'Айгенис Оп8'!$C$3:$C$9,1,0)),"Нет","Да")</f>
        <v>Нет</v>
      </c>
      <c r="D2" s="43">
        <f>IF(MOD(YEAR(B2),4)=0,366,365)</f>
        <v>365</v>
      </c>
      <c r="E2" s="44">
        <v>0</v>
      </c>
      <c r="G2" s="43">
        <f>COUNTIF(D3:$D$1242,365)</f>
        <v>874</v>
      </c>
      <c r="H2" s="43">
        <f>COUNTIF(D3:$D$1242,366)</f>
        <v>366</v>
      </c>
      <c r="I2" s="2"/>
    </row>
    <row r="3" spans="1:9" x14ac:dyDescent="0.25">
      <c r="A3" s="1">
        <f>COUNTIF($C$2:C3,"Да")</f>
        <v>0</v>
      </c>
      <c r="B3" s="45">
        <f>B2+1</f>
        <v>44845</v>
      </c>
      <c r="C3" s="42" t="str">
        <f>IF(ISERROR(VLOOKUP(B3,'Айгенис Оп8'!$C$3:$C$9,1,0)),"Нет","Да")</f>
        <v>Нет</v>
      </c>
      <c r="D3" s="43">
        <f t="shared" ref="D3:D66" si="0">IF(MOD(YEAR(B3),4)=0,366,365)</f>
        <v>365</v>
      </c>
      <c r="E3" s="44">
        <f>ROUND(('Все выпуски'!$D$3*'Все выпуски'!$D$6/100)/365*(B3-IF(C3="Нет",VLOOKUP(A3,'Айгенис Оп8'!$A$2:$C$9,3,0),VLOOKUP((A3-1),'Айгенис Оп8'!$A$2:$C$9,3,0))),2)</f>
        <v>0.25</v>
      </c>
      <c r="G3" s="43">
        <f>COUNTIF(D4:$D$1242,365)</f>
        <v>873</v>
      </c>
      <c r="H3" s="43">
        <f>COUNTIF(D4:$D$1242,366)</f>
        <v>366</v>
      </c>
      <c r="I3" s="2"/>
    </row>
    <row r="4" spans="1:9" x14ac:dyDescent="0.25">
      <c r="A4" s="1">
        <f>COUNTIF($C$2:C4,"Да")</f>
        <v>0</v>
      </c>
      <c r="B4" s="45">
        <f t="shared" ref="B4:B67" si="1">B3+1</f>
        <v>44846</v>
      </c>
      <c r="C4" s="42" t="str">
        <f>IF(ISERROR(VLOOKUP(B4,'Айгенис Оп8'!$C$3:$C$9,1,0)),"Нет","Да")</f>
        <v>Нет</v>
      </c>
      <c r="D4" s="43">
        <f t="shared" si="0"/>
        <v>365</v>
      </c>
      <c r="E4" s="44">
        <f>ROUND(('Все выпуски'!$D$3*'Все выпуски'!$D$6/100)/365*(B4-IF(C4="Нет",VLOOKUP(A4,'Айгенис Оп8'!$A$2:$C$9,3,0),VLOOKUP((A4-1),'Айгенис Оп8'!$A$2:$C$9,3,0))),2)</f>
        <v>0.49</v>
      </c>
      <c r="G4" s="43">
        <f>COUNTIF(D5:$D$1242,365)</f>
        <v>872</v>
      </c>
      <c r="H4" s="43">
        <f>COUNTIF(D5:$D$1242,366)</f>
        <v>366</v>
      </c>
      <c r="I4" s="2"/>
    </row>
    <row r="5" spans="1:9" x14ac:dyDescent="0.25">
      <c r="A5" s="1">
        <f>COUNTIF($C$2:C5,"Да")</f>
        <v>0</v>
      </c>
      <c r="B5" s="45">
        <f t="shared" si="1"/>
        <v>44847</v>
      </c>
      <c r="C5" s="42" t="str">
        <f>IF(ISERROR(VLOOKUP(B5,'Айгенис Оп8'!$C$3:$C$9,1,0)),"Нет","Да")</f>
        <v>Нет</v>
      </c>
      <c r="D5" s="43">
        <f t="shared" si="0"/>
        <v>365</v>
      </c>
      <c r="E5" s="44">
        <f>ROUND(('Все выпуски'!$D$3*'Все выпуски'!$D$6/100)/365*(B5-IF(C5="Нет",VLOOKUP(A5,'Айгенис Оп8'!$A$2:$C$9,3,0),VLOOKUP((A5-1),'Айгенис Оп8'!$A$2:$C$9,3,0))),2)</f>
        <v>0.74</v>
      </c>
      <c r="G5" s="43">
        <f>COUNTIF(D6:$D$1242,365)</f>
        <v>871</v>
      </c>
      <c r="H5" s="43">
        <f>COUNTIF(D6:$D$1242,366)</f>
        <v>366</v>
      </c>
      <c r="I5" s="2"/>
    </row>
    <row r="6" spans="1:9" x14ac:dyDescent="0.25">
      <c r="A6" s="1">
        <f>COUNTIF($C$2:C6,"Да")</f>
        <v>0</v>
      </c>
      <c r="B6" s="45">
        <f t="shared" si="1"/>
        <v>44848</v>
      </c>
      <c r="C6" s="42" t="str">
        <f>IF(ISERROR(VLOOKUP(B6,'Айгенис Оп8'!$C$3:$C$9,1,0)),"Нет","Да")</f>
        <v>Нет</v>
      </c>
      <c r="D6" s="43">
        <f t="shared" si="0"/>
        <v>365</v>
      </c>
      <c r="E6" s="44">
        <f>ROUND(('Все выпуски'!$D$3*'Все выпуски'!$D$6/100)/365*(B6-IF(C6="Нет",VLOOKUP(A6,'Айгенис Оп8'!$A$2:$C$9,3,0),VLOOKUP((A6-1),'Айгенис Оп8'!$A$2:$C$9,3,0))),2)</f>
        <v>0.99</v>
      </c>
      <c r="G6" s="43">
        <f>COUNTIF(D7:$D$1242,365)</f>
        <v>870</v>
      </c>
      <c r="H6" s="43">
        <f>COUNTIF(D7:$D$1242,366)</f>
        <v>366</v>
      </c>
      <c r="I6" s="2"/>
    </row>
    <row r="7" spans="1:9" x14ac:dyDescent="0.25">
      <c r="A7" s="1">
        <f>COUNTIF($C$2:C7,"Да")</f>
        <v>0</v>
      </c>
      <c r="B7" s="45">
        <f t="shared" si="1"/>
        <v>44849</v>
      </c>
      <c r="C7" s="42" t="str">
        <f>IF(ISERROR(VLOOKUP(B7,'Айгенис Оп8'!$C$3:$C$9,1,0)),"Нет","Да")</f>
        <v>Нет</v>
      </c>
      <c r="D7" s="43">
        <f t="shared" si="0"/>
        <v>365</v>
      </c>
      <c r="E7" s="44">
        <f>ROUND(('Все выпуски'!$D$3*'Все выпуски'!$D$6/100)/365*(B7-IF(C7="Нет",VLOOKUP(A7,'Айгенис Оп8'!$A$2:$C$9,3,0),VLOOKUP((A7-1),'Айгенис Оп8'!$A$2:$C$9,3,0))),2)</f>
        <v>1.23</v>
      </c>
      <c r="G7" s="43">
        <f>COUNTIF(D8:$D$1242,365)</f>
        <v>869</v>
      </c>
      <c r="H7" s="43">
        <f>COUNTIF(D8:$D$1242,366)</f>
        <v>366</v>
      </c>
      <c r="I7" s="2"/>
    </row>
    <row r="8" spans="1:9" x14ac:dyDescent="0.25">
      <c r="A8" s="1">
        <f>COUNTIF($C$2:C8,"Да")</f>
        <v>0</v>
      </c>
      <c r="B8" s="45">
        <f t="shared" si="1"/>
        <v>44850</v>
      </c>
      <c r="C8" s="42" t="str">
        <f>IF(ISERROR(VLOOKUP(B8,'Айгенис Оп8'!$C$3:$C$9,1,0)),"Нет","Да")</f>
        <v>Нет</v>
      </c>
      <c r="D8" s="43">
        <f t="shared" si="0"/>
        <v>365</v>
      </c>
      <c r="E8" s="44">
        <f>ROUND(('Все выпуски'!$D$3*'Все выпуски'!$D$6/100)/365*(B8-IF(C8="Нет",VLOOKUP(A8,'Айгенис Оп8'!$A$2:$C$9,3,0),VLOOKUP((A8-1),'Айгенис Оп8'!$A$2:$C$9,3,0))),2)</f>
        <v>1.48</v>
      </c>
      <c r="G8" s="43">
        <f>COUNTIF(D9:$D$1242,365)</f>
        <v>868</v>
      </c>
      <c r="H8" s="43">
        <f>COUNTIF(D9:$D$1242,366)</f>
        <v>366</v>
      </c>
      <c r="I8" s="2"/>
    </row>
    <row r="9" spans="1:9" x14ac:dyDescent="0.25">
      <c r="A9" s="1">
        <f>COUNTIF($C$2:C9,"Да")</f>
        <v>0</v>
      </c>
      <c r="B9" s="45">
        <f t="shared" si="1"/>
        <v>44851</v>
      </c>
      <c r="C9" s="42" t="str">
        <f>IF(ISERROR(VLOOKUP(B9,'Айгенис Оп8'!$C$3:$C$9,1,0)),"Нет","Да")</f>
        <v>Нет</v>
      </c>
      <c r="D9" s="43">
        <f t="shared" si="0"/>
        <v>365</v>
      </c>
      <c r="E9" s="44">
        <f>ROUND(('Все выпуски'!$D$3*'Все выпуски'!$D$6/100)/365*(B9-IF(C9="Нет",VLOOKUP(A9,'Айгенис Оп8'!$A$2:$C$9,3,0),VLOOKUP((A9-1),'Айгенис Оп8'!$A$2:$C$9,3,0))),2)</f>
        <v>1.73</v>
      </c>
      <c r="G9" s="43">
        <f>COUNTIF(D10:$D$1242,365)</f>
        <v>867</v>
      </c>
      <c r="H9" s="43">
        <f>COUNTIF(D10:$D$1242,366)</f>
        <v>366</v>
      </c>
      <c r="I9" s="2"/>
    </row>
    <row r="10" spans="1:9" x14ac:dyDescent="0.25">
      <c r="A10" s="1">
        <f>COUNTIF($C$2:C10,"Да")</f>
        <v>0</v>
      </c>
      <c r="B10" s="45">
        <f t="shared" si="1"/>
        <v>44852</v>
      </c>
      <c r="C10" s="42" t="str">
        <f>IF(ISERROR(VLOOKUP(B10,'Айгенис Оп8'!$C$3:$C$9,1,0)),"Нет","Да")</f>
        <v>Нет</v>
      </c>
      <c r="D10" s="43">
        <f t="shared" si="0"/>
        <v>365</v>
      </c>
      <c r="E10" s="44">
        <f>ROUND(('Все выпуски'!$D$3*'Все выпуски'!$D$6/100)/365*(B10-IF(C10="Нет",VLOOKUP(A10,'Айгенис Оп8'!$A$2:$C$9,3,0),VLOOKUP((A10-1),'Айгенис Оп8'!$A$2:$C$9,3,0))),2)</f>
        <v>1.97</v>
      </c>
      <c r="G10" s="43">
        <f>COUNTIF(D11:$D$1242,365)</f>
        <v>866</v>
      </c>
      <c r="H10" s="43">
        <f>COUNTIF(D11:$D$1242,366)</f>
        <v>366</v>
      </c>
      <c r="I10" s="2"/>
    </row>
    <row r="11" spans="1:9" x14ac:dyDescent="0.25">
      <c r="A11" s="1">
        <f>COUNTIF($C$2:C11,"Да")</f>
        <v>0</v>
      </c>
      <c r="B11" s="45">
        <f t="shared" si="1"/>
        <v>44853</v>
      </c>
      <c r="C11" s="42" t="str">
        <f>IF(ISERROR(VLOOKUP(B11,'Айгенис Оп8'!$C$3:$C$9,1,0)),"Нет","Да")</f>
        <v>Нет</v>
      </c>
      <c r="D11" s="43">
        <f t="shared" si="0"/>
        <v>365</v>
      </c>
      <c r="E11" s="44">
        <f>ROUND(('Все выпуски'!$D$3*'Все выпуски'!$D$6/100)/365*(B11-IF(C11="Нет",VLOOKUP(A11,'Айгенис Оп8'!$A$2:$C$9,3,0),VLOOKUP((A11-1),'Айгенис Оп8'!$A$2:$C$9,3,0))),2)</f>
        <v>2.2200000000000002</v>
      </c>
      <c r="G11" s="43">
        <f>COUNTIF(D12:$D$1242,365)</f>
        <v>865</v>
      </c>
      <c r="H11" s="43">
        <f>COUNTIF(D12:$D$1242,366)</f>
        <v>366</v>
      </c>
      <c r="I11" s="2"/>
    </row>
    <row r="12" spans="1:9" x14ac:dyDescent="0.25">
      <c r="A12" s="1">
        <f>COUNTIF($C$2:C12,"Да")</f>
        <v>0</v>
      </c>
      <c r="B12" s="45">
        <f t="shared" si="1"/>
        <v>44854</v>
      </c>
      <c r="C12" s="42" t="str">
        <f>IF(ISERROR(VLOOKUP(B12,'Айгенис Оп8'!$C$3:$C$9,1,0)),"Нет","Да")</f>
        <v>Нет</v>
      </c>
      <c r="D12" s="43">
        <f t="shared" si="0"/>
        <v>365</v>
      </c>
      <c r="E12" s="44">
        <f>ROUND(('Все выпуски'!$D$3*'Все выпуски'!$D$6/100)/365*(B12-IF(C12="Нет",VLOOKUP(A12,'Айгенис Оп8'!$A$2:$C$9,3,0),VLOOKUP((A12-1),'Айгенис Оп8'!$A$2:$C$9,3,0))),2)</f>
        <v>2.4700000000000002</v>
      </c>
      <c r="G12" s="43">
        <f>COUNTIF(D13:$D$1242,365)</f>
        <v>864</v>
      </c>
      <c r="H12" s="43">
        <f>COUNTIF(D13:$D$1242,366)</f>
        <v>366</v>
      </c>
      <c r="I12" s="2"/>
    </row>
    <row r="13" spans="1:9" x14ac:dyDescent="0.25">
      <c r="A13" s="1">
        <f>COUNTIF($C$2:C13,"Да")</f>
        <v>0</v>
      </c>
      <c r="B13" s="45">
        <f t="shared" si="1"/>
        <v>44855</v>
      </c>
      <c r="C13" s="42" t="str">
        <f>IF(ISERROR(VLOOKUP(B13,'Айгенис Оп8'!$C$3:$C$9,1,0)),"Нет","Да")</f>
        <v>Нет</v>
      </c>
      <c r="D13" s="43">
        <f t="shared" si="0"/>
        <v>365</v>
      </c>
      <c r="E13" s="44">
        <f>ROUND(('Все выпуски'!$D$3*'Все выпуски'!$D$6/100)/365*(B13-IF(C13="Нет",VLOOKUP(A13,'Айгенис Оп8'!$A$2:$C$9,3,0),VLOOKUP((A13-1),'Айгенис Оп8'!$A$2:$C$9,3,0))),2)</f>
        <v>2.71</v>
      </c>
      <c r="G13" s="43">
        <f>COUNTIF(D14:$D$1242,365)</f>
        <v>863</v>
      </c>
      <c r="H13" s="43">
        <f>COUNTIF(D14:$D$1242,366)</f>
        <v>366</v>
      </c>
      <c r="I13" s="2"/>
    </row>
    <row r="14" spans="1:9" x14ac:dyDescent="0.25">
      <c r="A14" s="1">
        <f>COUNTIF($C$2:C14,"Да")</f>
        <v>0</v>
      </c>
      <c r="B14" s="45">
        <f t="shared" si="1"/>
        <v>44856</v>
      </c>
      <c r="C14" s="42" t="str">
        <f>IF(ISERROR(VLOOKUP(B14,'Айгенис Оп8'!$C$3:$C$9,1,0)),"Нет","Да")</f>
        <v>Нет</v>
      </c>
      <c r="D14" s="43">
        <f t="shared" si="0"/>
        <v>365</v>
      </c>
      <c r="E14" s="44">
        <f>ROUND(('Все выпуски'!$D$3*'Все выпуски'!$D$6/100)/365*(B14-IF(C14="Нет",VLOOKUP(A14,'Айгенис Оп8'!$A$2:$C$9,3,0),VLOOKUP((A14-1),'Айгенис Оп8'!$A$2:$C$9,3,0))),2)</f>
        <v>2.96</v>
      </c>
      <c r="G14" s="43">
        <f>COUNTIF(D15:$D$1242,365)</f>
        <v>862</v>
      </c>
      <c r="H14" s="43">
        <f>COUNTIF(D15:$D$1242,366)</f>
        <v>366</v>
      </c>
      <c r="I14" s="2"/>
    </row>
    <row r="15" spans="1:9" x14ac:dyDescent="0.25">
      <c r="A15" s="1">
        <f>COUNTIF($C$2:C15,"Да")</f>
        <v>0</v>
      </c>
      <c r="B15" s="45">
        <f t="shared" si="1"/>
        <v>44857</v>
      </c>
      <c r="C15" s="42" t="str">
        <f>IF(ISERROR(VLOOKUP(B15,'Айгенис Оп8'!$C$3:$C$9,1,0)),"Нет","Да")</f>
        <v>Нет</v>
      </c>
      <c r="D15" s="43">
        <f t="shared" si="0"/>
        <v>365</v>
      </c>
      <c r="E15" s="44">
        <f>ROUND(('Все выпуски'!$D$3*'Все выпуски'!$D$6/100)/365*(B15-IF(C15="Нет",VLOOKUP(A15,'Айгенис Оп8'!$A$2:$C$9,3,0),VLOOKUP((A15-1),'Айгенис Оп8'!$A$2:$C$9,3,0))),2)</f>
        <v>3.21</v>
      </c>
      <c r="G15" s="43">
        <f>COUNTIF(D16:$D$1242,365)</f>
        <v>861</v>
      </c>
      <c r="H15" s="43">
        <f>COUNTIF(D16:$D$1242,366)</f>
        <v>366</v>
      </c>
      <c r="I15" s="2"/>
    </row>
    <row r="16" spans="1:9" x14ac:dyDescent="0.25">
      <c r="A16" s="1">
        <f>COUNTIF($C$2:C16,"Да")</f>
        <v>0</v>
      </c>
      <c r="B16" s="45">
        <f t="shared" si="1"/>
        <v>44858</v>
      </c>
      <c r="C16" s="42" t="str">
        <f>IF(ISERROR(VLOOKUP(B16,'Айгенис Оп8'!$C$3:$C$9,1,0)),"Нет","Да")</f>
        <v>Нет</v>
      </c>
      <c r="D16" s="43">
        <f t="shared" si="0"/>
        <v>365</v>
      </c>
      <c r="E16" s="44">
        <f>ROUND(('Все выпуски'!$D$3*'Все выпуски'!$D$6/100)/365*(B16-IF(C16="Нет",VLOOKUP(A16,'Айгенис Оп8'!$A$2:$C$9,3,0),VLOOKUP((A16-1),'Айгенис Оп8'!$A$2:$C$9,3,0))),2)</f>
        <v>3.45</v>
      </c>
      <c r="G16" s="43">
        <f>COUNTIF(D17:$D$1242,365)</f>
        <v>860</v>
      </c>
      <c r="H16" s="43">
        <f>COUNTIF(D17:$D$1242,366)</f>
        <v>366</v>
      </c>
      <c r="I16" s="2"/>
    </row>
    <row r="17" spans="1:9" x14ac:dyDescent="0.25">
      <c r="A17" s="1">
        <f>COUNTIF($C$2:C17,"Да")</f>
        <v>0</v>
      </c>
      <c r="B17" s="45">
        <f t="shared" si="1"/>
        <v>44859</v>
      </c>
      <c r="C17" s="42" t="str">
        <f>IF(ISERROR(VLOOKUP(B17,'Айгенис Оп8'!$C$3:$C$9,1,0)),"Нет","Да")</f>
        <v>Нет</v>
      </c>
      <c r="D17" s="43">
        <f t="shared" si="0"/>
        <v>365</v>
      </c>
      <c r="E17" s="44">
        <f>ROUND(('Все выпуски'!$D$3*'Все выпуски'!$D$6/100)/365*(B17-IF(C17="Нет",VLOOKUP(A17,'Айгенис Оп8'!$A$2:$C$9,3,0),VLOOKUP((A17-1),'Айгенис Оп8'!$A$2:$C$9,3,0))),2)</f>
        <v>3.7</v>
      </c>
      <c r="G17" s="43">
        <f>COUNTIF(D18:$D$1242,365)</f>
        <v>859</v>
      </c>
      <c r="H17" s="43">
        <f>COUNTIF(D18:$D$1242,366)</f>
        <v>366</v>
      </c>
      <c r="I17" s="2"/>
    </row>
    <row r="18" spans="1:9" x14ac:dyDescent="0.25">
      <c r="A18" s="1">
        <f>COUNTIF($C$2:C18,"Да")</f>
        <v>0</v>
      </c>
      <c r="B18" s="45">
        <f t="shared" si="1"/>
        <v>44860</v>
      </c>
      <c r="C18" s="42" t="str">
        <f>IF(ISERROR(VLOOKUP(B18,'Айгенис Оп8'!$C$3:$C$9,1,0)),"Нет","Да")</f>
        <v>Нет</v>
      </c>
      <c r="D18" s="43">
        <f t="shared" si="0"/>
        <v>365</v>
      </c>
      <c r="E18" s="44">
        <f>ROUND(('Все выпуски'!$D$3*'Все выпуски'!$D$6/100)/365*(B18-IF(C18="Нет",VLOOKUP(A18,'Айгенис Оп8'!$A$2:$C$9,3,0),VLOOKUP((A18-1),'Айгенис Оп8'!$A$2:$C$9,3,0))),2)</f>
        <v>3.95</v>
      </c>
      <c r="G18" s="43">
        <f>COUNTIF(D19:$D$1242,365)</f>
        <v>858</v>
      </c>
      <c r="H18" s="43">
        <f>COUNTIF(D19:$D$1242,366)</f>
        <v>366</v>
      </c>
      <c r="I18" s="2"/>
    </row>
    <row r="19" spans="1:9" x14ac:dyDescent="0.25">
      <c r="A19" s="1">
        <f>COUNTIF($C$2:C19,"Да")</f>
        <v>0</v>
      </c>
      <c r="B19" s="45">
        <f t="shared" si="1"/>
        <v>44861</v>
      </c>
      <c r="C19" s="42" t="str">
        <f>IF(ISERROR(VLOOKUP(B19,'Айгенис Оп8'!$C$3:$C$9,1,0)),"Нет","Да")</f>
        <v>Нет</v>
      </c>
      <c r="D19" s="43">
        <f t="shared" si="0"/>
        <v>365</v>
      </c>
      <c r="E19" s="44">
        <f>ROUND(('Все выпуски'!$D$3*'Все выпуски'!$D$6/100)/365*(B19-IF(C19="Нет",VLOOKUP(A19,'Айгенис Оп8'!$A$2:$C$9,3,0),VLOOKUP((A19-1),'Айгенис Оп8'!$A$2:$C$9,3,0))),2)</f>
        <v>4.1900000000000004</v>
      </c>
      <c r="G19" s="43">
        <f>COUNTIF(D20:$D$1242,365)</f>
        <v>857</v>
      </c>
      <c r="H19" s="43">
        <f>COUNTIF(D20:$D$1242,366)</f>
        <v>366</v>
      </c>
      <c r="I19" s="2"/>
    </row>
    <row r="20" spans="1:9" x14ac:dyDescent="0.25">
      <c r="A20" s="1">
        <f>COUNTIF($C$2:C20,"Да")</f>
        <v>0</v>
      </c>
      <c r="B20" s="45">
        <f t="shared" si="1"/>
        <v>44862</v>
      </c>
      <c r="C20" s="42" t="str">
        <f>IF(ISERROR(VLOOKUP(B20,'Айгенис Оп8'!$C$3:$C$9,1,0)),"Нет","Да")</f>
        <v>Нет</v>
      </c>
      <c r="D20" s="43">
        <f t="shared" si="0"/>
        <v>365</v>
      </c>
      <c r="E20" s="44">
        <f>ROUND(('Все выпуски'!$D$3*'Все выпуски'!$D$6/100)/365*(B20-IF(C20="Нет",VLOOKUP(A20,'Айгенис Оп8'!$A$2:$C$9,3,0),VLOOKUP((A20-1),'Айгенис Оп8'!$A$2:$C$9,3,0))),2)</f>
        <v>4.4400000000000004</v>
      </c>
      <c r="G20" s="43">
        <f>COUNTIF(D21:$D$1242,365)</f>
        <v>856</v>
      </c>
      <c r="H20" s="43">
        <f>COUNTIF(D21:$D$1242,366)</f>
        <v>366</v>
      </c>
      <c r="I20" s="2"/>
    </row>
    <row r="21" spans="1:9" x14ac:dyDescent="0.25">
      <c r="A21" s="1">
        <f>COUNTIF($C$2:C21,"Да")</f>
        <v>0</v>
      </c>
      <c r="B21" s="45">
        <f t="shared" si="1"/>
        <v>44863</v>
      </c>
      <c r="C21" s="42" t="str">
        <f>IF(ISERROR(VLOOKUP(B21,'Айгенис Оп8'!$C$3:$C$9,1,0)),"Нет","Да")</f>
        <v>Нет</v>
      </c>
      <c r="D21" s="43">
        <f t="shared" si="0"/>
        <v>365</v>
      </c>
      <c r="E21" s="44">
        <f>ROUND(('Все выпуски'!$D$3*'Все выпуски'!$D$6/100)/365*(B21-IF(C21="Нет",VLOOKUP(A21,'Айгенис Оп8'!$A$2:$C$9,3,0),VLOOKUP((A21-1),'Айгенис Оп8'!$A$2:$C$9,3,0))),2)</f>
        <v>4.68</v>
      </c>
      <c r="G21" s="43">
        <f>COUNTIF(D22:$D$1242,365)</f>
        <v>855</v>
      </c>
      <c r="H21" s="43">
        <f>COUNTIF(D22:$D$1242,366)</f>
        <v>366</v>
      </c>
      <c r="I21" s="2"/>
    </row>
    <row r="22" spans="1:9" x14ac:dyDescent="0.25">
      <c r="A22" s="1">
        <f>COUNTIF($C$2:C22,"Да")</f>
        <v>0</v>
      </c>
      <c r="B22" s="45">
        <f t="shared" si="1"/>
        <v>44864</v>
      </c>
      <c r="C22" s="42" t="str">
        <f>IF(ISERROR(VLOOKUP(B22,'Айгенис Оп8'!$C$3:$C$9,1,0)),"Нет","Да")</f>
        <v>Нет</v>
      </c>
      <c r="D22" s="43">
        <f t="shared" si="0"/>
        <v>365</v>
      </c>
      <c r="E22" s="44">
        <f>ROUND(('Все выпуски'!$D$3*'Все выпуски'!$D$6/100)/365*(B22-IF(C22="Нет",VLOOKUP(A22,'Айгенис Оп8'!$A$2:$C$9,3,0),VLOOKUP((A22-1),'Айгенис Оп8'!$A$2:$C$9,3,0))),2)</f>
        <v>4.93</v>
      </c>
      <c r="G22" s="43">
        <f>COUNTIF(D23:$D$1242,365)</f>
        <v>854</v>
      </c>
      <c r="H22" s="43">
        <f>COUNTIF(D23:$D$1242,366)</f>
        <v>366</v>
      </c>
      <c r="I22" s="2"/>
    </row>
    <row r="23" spans="1:9" x14ac:dyDescent="0.25">
      <c r="A23" s="1">
        <f>COUNTIF($C$2:C23,"Да")</f>
        <v>0</v>
      </c>
      <c r="B23" s="45">
        <f t="shared" si="1"/>
        <v>44865</v>
      </c>
      <c r="C23" s="42" t="str">
        <f>IF(ISERROR(VLOOKUP(B23,'Айгенис Оп8'!$C$3:$C$9,1,0)),"Нет","Да")</f>
        <v>Нет</v>
      </c>
      <c r="D23" s="43">
        <f t="shared" si="0"/>
        <v>365</v>
      </c>
      <c r="E23" s="44">
        <f>ROUND(('Все выпуски'!$D$3*'Все выпуски'!$D$6/100)/365*(B23-IF(C23="Нет",VLOOKUP(A23,'Айгенис Оп8'!$A$2:$C$9,3,0),VLOOKUP((A23-1),'Айгенис Оп8'!$A$2:$C$9,3,0))),2)</f>
        <v>5.18</v>
      </c>
      <c r="G23" s="43">
        <f>COUNTIF(D24:$D$1242,365)</f>
        <v>853</v>
      </c>
      <c r="H23" s="43">
        <f>COUNTIF(D24:$D$1242,366)</f>
        <v>366</v>
      </c>
      <c r="I23" s="2"/>
    </row>
    <row r="24" spans="1:9" x14ac:dyDescent="0.25">
      <c r="A24" s="1">
        <f>COUNTIF($C$2:C24,"Да")</f>
        <v>0</v>
      </c>
      <c r="B24" s="45">
        <f t="shared" si="1"/>
        <v>44866</v>
      </c>
      <c r="C24" s="42" t="str">
        <f>IF(ISERROR(VLOOKUP(B24,'Айгенис Оп8'!$C$3:$C$9,1,0)),"Нет","Да")</f>
        <v>Нет</v>
      </c>
      <c r="D24" s="43">
        <f t="shared" si="0"/>
        <v>365</v>
      </c>
      <c r="E24" s="44">
        <f>ROUND(('Все выпуски'!$D$3*'Все выпуски'!$D$6/100)/365*(B24-IF(C24="Нет",VLOOKUP(A24,'Айгенис Оп8'!$A$2:$C$9,3,0),VLOOKUP((A24-1),'Айгенис Оп8'!$A$2:$C$9,3,0))),2)</f>
        <v>5.42</v>
      </c>
      <c r="G24" s="43">
        <f>COUNTIF(D25:$D$1242,365)</f>
        <v>852</v>
      </c>
      <c r="H24" s="43">
        <f>COUNTIF(D25:$D$1242,366)</f>
        <v>366</v>
      </c>
      <c r="I24" s="2"/>
    </row>
    <row r="25" spans="1:9" x14ac:dyDescent="0.25">
      <c r="A25" s="1">
        <f>COUNTIF($C$2:C25,"Да")</f>
        <v>0</v>
      </c>
      <c r="B25" s="45">
        <f t="shared" si="1"/>
        <v>44867</v>
      </c>
      <c r="C25" s="42" t="str">
        <f>IF(ISERROR(VLOOKUP(B25,'Айгенис Оп8'!$C$3:$C$9,1,0)),"Нет","Да")</f>
        <v>Нет</v>
      </c>
      <c r="D25" s="43">
        <f t="shared" si="0"/>
        <v>365</v>
      </c>
      <c r="E25" s="44">
        <f>ROUND(('Все выпуски'!$D$3*'Все выпуски'!$D$6/100)/365*(B25-IF(C25="Нет",VLOOKUP(A25,'Айгенис Оп8'!$A$2:$C$9,3,0),VLOOKUP((A25-1),'Айгенис Оп8'!$A$2:$C$9,3,0))),2)</f>
        <v>5.67</v>
      </c>
      <c r="G25" s="43">
        <f>COUNTIF(D26:$D$1242,365)</f>
        <v>851</v>
      </c>
      <c r="H25" s="43">
        <f>COUNTIF(D26:$D$1242,366)</f>
        <v>366</v>
      </c>
      <c r="I25" s="2"/>
    </row>
    <row r="26" spans="1:9" x14ac:dyDescent="0.25">
      <c r="A26" s="1">
        <f>COUNTIF($C$2:C26,"Да")</f>
        <v>0</v>
      </c>
      <c r="B26" s="45">
        <f t="shared" si="1"/>
        <v>44868</v>
      </c>
      <c r="C26" s="42" t="str">
        <f>IF(ISERROR(VLOOKUP(B26,'Айгенис Оп8'!$C$3:$C$9,1,0)),"Нет","Да")</f>
        <v>Нет</v>
      </c>
      <c r="D26" s="43">
        <f t="shared" si="0"/>
        <v>365</v>
      </c>
      <c r="E26" s="44">
        <f>ROUND(('Все выпуски'!$D$3*'Все выпуски'!$D$6/100)/365*(B26-IF(C26="Нет",VLOOKUP(A26,'Айгенис Оп8'!$A$2:$C$9,3,0),VLOOKUP((A26-1),'Айгенис Оп8'!$A$2:$C$9,3,0))),2)</f>
        <v>5.92</v>
      </c>
      <c r="G26" s="43">
        <f>COUNTIF(D27:$D$1242,365)</f>
        <v>850</v>
      </c>
      <c r="H26" s="43">
        <f>COUNTIF(D27:$D$1242,366)</f>
        <v>366</v>
      </c>
      <c r="I26" s="2"/>
    </row>
    <row r="27" spans="1:9" x14ac:dyDescent="0.25">
      <c r="A27" s="1">
        <f>COUNTIF($C$2:C27,"Да")</f>
        <v>0</v>
      </c>
      <c r="B27" s="45">
        <f t="shared" si="1"/>
        <v>44869</v>
      </c>
      <c r="C27" s="42" t="str">
        <f>IF(ISERROR(VLOOKUP(B27,'Айгенис Оп8'!$C$3:$C$9,1,0)),"Нет","Да")</f>
        <v>Нет</v>
      </c>
      <c r="D27" s="43">
        <f t="shared" si="0"/>
        <v>365</v>
      </c>
      <c r="E27" s="44">
        <f>ROUND(('Все выпуски'!$D$3*'Все выпуски'!$D$6/100)/365*(B27-IF(C27="Нет",VLOOKUP(A27,'Айгенис Оп8'!$A$2:$C$9,3,0),VLOOKUP((A27-1),'Айгенис Оп8'!$A$2:$C$9,3,0))),2)</f>
        <v>6.16</v>
      </c>
      <c r="G27" s="43">
        <f>COUNTIF(D28:$D$1242,365)</f>
        <v>849</v>
      </c>
      <c r="H27" s="43">
        <f>COUNTIF(D28:$D$1242,366)</f>
        <v>366</v>
      </c>
      <c r="I27" s="2"/>
    </row>
    <row r="28" spans="1:9" x14ac:dyDescent="0.25">
      <c r="A28" s="1">
        <f>COUNTIF($C$2:C28,"Да")</f>
        <v>0</v>
      </c>
      <c r="B28" s="45">
        <f t="shared" si="1"/>
        <v>44870</v>
      </c>
      <c r="C28" s="42" t="str">
        <f>IF(ISERROR(VLOOKUP(B28,'Айгенис Оп8'!$C$3:$C$9,1,0)),"Нет","Да")</f>
        <v>Нет</v>
      </c>
      <c r="D28" s="43">
        <f t="shared" si="0"/>
        <v>365</v>
      </c>
      <c r="E28" s="44">
        <f>ROUND(('Все выпуски'!$D$3*'Все выпуски'!$D$6/100)/365*(B28-IF(C28="Нет",VLOOKUP(A28,'Айгенис Оп8'!$A$2:$C$9,3,0),VLOOKUP((A28-1),'Айгенис Оп8'!$A$2:$C$9,3,0))),2)</f>
        <v>6.41</v>
      </c>
      <c r="G28" s="43">
        <f>COUNTIF(D29:$D$1242,365)</f>
        <v>848</v>
      </c>
      <c r="H28" s="43">
        <f>COUNTIF(D29:$D$1242,366)</f>
        <v>366</v>
      </c>
      <c r="I28" s="2"/>
    </row>
    <row r="29" spans="1:9" x14ac:dyDescent="0.25">
      <c r="A29" s="1">
        <f>COUNTIF($C$2:C29,"Да")</f>
        <v>0</v>
      </c>
      <c r="B29" s="45">
        <f t="shared" si="1"/>
        <v>44871</v>
      </c>
      <c r="C29" s="42" t="str">
        <f>IF(ISERROR(VLOOKUP(B29,'Айгенис Оп8'!$C$3:$C$9,1,0)),"Нет","Да")</f>
        <v>Нет</v>
      </c>
      <c r="D29" s="43">
        <f t="shared" si="0"/>
        <v>365</v>
      </c>
      <c r="E29" s="44">
        <f>ROUND(('Все выпуски'!$D$3*'Все выпуски'!$D$6/100)/365*(B29-IF(C29="Нет",VLOOKUP(A29,'Айгенис Оп8'!$A$2:$C$9,3,0),VLOOKUP((A29-1),'Айгенис Оп8'!$A$2:$C$9,3,0))),2)</f>
        <v>6.66</v>
      </c>
      <c r="G29" s="43">
        <f>COUNTIF(D30:$D$1242,365)</f>
        <v>847</v>
      </c>
      <c r="H29" s="43">
        <f>COUNTIF(D30:$D$1242,366)</f>
        <v>366</v>
      </c>
      <c r="I29" s="2"/>
    </row>
    <row r="30" spans="1:9" x14ac:dyDescent="0.25">
      <c r="A30" s="1">
        <f>COUNTIF($C$2:C30,"Да")</f>
        <v>0</v>
      </c>
      <c r="B30" s="45">
        <f t="shared" si="1"/>
        <v>44872</v>
      </c>
      <c r="C30" s="42" t="str">
        <f>IF(ISERROR(VLOOKUP(B30,'Айгенис Оп8'!$C$3:$C$9,1,0)),"Нет","Да")</f>
        <v>Нет</v>
      </c>
      <c r="D30" s="43">
        <f t="shared" si="0"/>
        <v>365</v>
      </c>
      <c r="E30" s="44">
        <f>ROUND(('Все выпуски'!$D$3*'Все выпуски'!$D$6/100)/365*(B30-IF(C30="Нет",VLOOKUP(A30,'Айгенис Оп8'!$A$2:$C$9,3,0),VLOOKUP((A30-1),'Айгенис Оп8'!$A$2:$C$9,3,0))),2)</f>
        <v>6.9</v>
      </c>
      <c r="G30" s="43">
        <f>COUNTIF(D31:$D$1242,365)</f>
        <v>846</v>
      </c>
      <c r="H30" s="43">
        <f>COUNTIF(D31:$D$1242,366)</f>
        <v>366</v>
      </c>
      <c r="I30" s="2"/>
    </row>
    <row r="31" spans="1:9" x14ac:dyDescent="0.25">
      <c r="A31" s="1">
        <f>COUNTIF($C$2:C31,"Да")</f>
        <v>0</v>
      </c>
      <c r="B31" s="45">
        <f t="shared" si="1"/>
        <v>44873</v>
      </c>
      <c r="C31" s="42" t="str">
        <f>IF(ISERROR(VLOOKUP(B31,'Айгенис Оп8'!$C$3:$C$9,1,0)),"Нет","Да")</f>
        <v>Нет</v>
      </c>
      <c r="D31" s="43">
        <f t="shared" si="0"/>
        <v>365</v>
      </c>
      <c r="E31" s="44">
        <f>ROUND(('Все выпуски'!$D$3*'Все выпуски'!$D$6/100)/365*(B31-IF(C31="Нет",VLOOKUP(A31,'Айгенис Оп8'!$A$2:$C$9,3,0),VLOOKUP((A31-1),'Айгенис Оп8'!$A$2:$C$9,3,0))),2)</f>
        <v>7.15</v>
      </c>
      <c r="G31" s="43">
        <f>COUNTIF(D32:$D$1242,365)</f>
        <v>845</v>
      </c>
      <c r="H31" s="43">
        <f>COUNTIF(D32:$D$1242,366)</f>
        <v>366</v>
      </c>
      <c r="I31" s="2"/>
    </row>
    <row r="32" spans="1:9" x14ac:dyDescent="0.25">
      <c r="A32" s="1">
        <f>COUNTIF($C$2:C32,"Да")</f>
        <v>0</v>
      </c>
      <c r="B32" s="45">
        <f t="shared" si="1"/>
        <v>44874</v>
      </c>
      <c r="C32" s="42" t="str">
        <f>IF(ISERROR(VLOOKUP(B32,'Айгенис Оп8'!$C$3:$C$9,1,0)),"Нет","Да")</f>
        <v>Нет</v>
      </c>
      <c r="D32" s="43">
        <f t="shared" si="0"/>
        <v>365</v>
      </c>
      <c r="E32" s="44">
        <f>ROUND(('Все выпуски'!$D$3*'Все выпуски'!$D$6/100)/365*(B32-IF(C32="Нет",VLOOKUP(A32,'Айгенис Оп8'!$A$2:$C$9,3,0),VLOOKUP((A32-1),'Айгенис Оп8'!$A$2:$C$9,3,0))),2)</f>
        <v>7.4</v>
      </c>
      <c r="G32" s="43">
        <f>COUNTIF(D33:$D$1242,365)</f>
        <v>844</v>
      </c>
      <c r="H32" s="43">
        <f>COUNTIF(D33:$D$1242,366)</f>
        <v>366</v>
      </c>
      <c r="I32" s="2"/>
    </row>
    <row r="33" spans="1:9" x14ac:dyDescent="0.25">
      <c r="A33" s="1">
        <f>COUNTIF($C$2:C33,"Да")</f>
        <v>0</v>
      </c>
      <c r="B33" s="45">
        <f t="shared" si="1"/>
        <v>44875</v>
      </c>
      <c r="C33" s="42" t="str">
        <f>IF(ISERROR(VLOOKUP(B33,'Айгенис Оп8'!$C$3:$C$9,1,0)),"Нет","Да")</f>
        <v>Нет</v>
      </c>
      <c r="D33" s="43">
        <f t="shared" si="0"/>
        <v>365</v>
      </c>
      <c r="E33" s="44">
        <f>ROUND(('Все выпуски'!$D$3*'Все выпуски'!$D$6/100)/365*(B33-IF(C33="Нет",VLOOKUP(A33,'Айгенис Оп8'!$A$2:$C$9,3,0),VLOOKUP((A33-1),'Айгенис Оп8'!$A$2:$C$9,3,0))),2)</f>
        <v>7.64</v>
      </c>
      <c r="G33" s="43">
        <f>COUNTIF(D34:$D$1242,365)</f>
        <v>843</v>
      </c>
      <c r="H33" s="43">
        <f>COUNTIF(D34:$D$1242,366)</f>
        <v>366</v>
      </c>
      <c r="I33" s="2"/>
    </row>
    <row r="34" spans="1:9" x14ac:dyDescent="0.25">
      <c r="A34" s="1">
        <f>COUNTIF($C$2:C34,"Да")</f>
        <v>0</v>
      </c>
      <c r="B34" s="45">
        <f t="shared" si="1"/>
        <v>44876</v>
      </c>
      <c r="C34" s="42" t="str">
        <f>IF(ISERROR(VLOOKUP(B34,'Айгенис Оп8'!$C$3:$C$9,1,0)),"Нет","Да")</f>
        <v>Нет</v>
      </c>
      <c r="D34" s="43">
        <f t="shared" si="0"/>
        <v>365</v>
      </c>
      <c r="E34" s="44">
        <f>ROUND(('Все выпуски'!$D$3*'Все выпуски'!$D$6/100)/365*(B34-IF(C34="Нет",VLOOKUP(A34,'Айгенис Оп8'!$A$2:$C$9,3,0),VLOOKUP((A34-1),'Айгенис Оп8'!$A$2:$C$9,3,0))),2)</f>
        <v>7.89</v>
      </c>
      <c r="G34" s="43">
        <f>COUNTIF(D35:$D$1242,365)</f>
        <v>842</v>
      </c>
      <c r="H34" s="43">
        <f>COUNTIF(D35:$D$1242,366)</f>
        <v>366</v>
      </c>
      <c r="I34" s="2"/>
    </row>
    <row r="35" spans="1:9" x14ac:dyDescent="0.25">
      <c r="A35" s="1">
        <f>COUNTIF($C$2:C35,"Да")</f>
        <v>0</v>
      </c>
      <c r="B35" s="45">
        <f t="shared" si="1"/>
        <v>44877</v>
      </c>
      <c r="C35" s="42" t="str">
        <f>IF(ISERROR(VLOOKUP(B35,'Айгенис Оп8'!$C$3:$C$9,1,0)),"Нет","Да")</f>
        <v>Нет</v>
      </c>
      <c r="D35" s="43">
        <f t="shared" si="0"/>
        <v>365</v>
      </c>
      <c r="E35" s="44">
        <f>ROUND(('Все выпуски'!$D$3*'Все выпуски'!$D$6/100)/365*(B35-IF(C35="Нет",VLOOKUP(A35,'Айгенис Оп8'!$A$2:$C$9,3,0),VLOOKUP((A35-1),'Айгенис Оп8'!$A$2:$C$9,3,0))),2)</f>
        <v>8.14</v>
      </c>
      <c r="G35" s="43">
        <f>COUNTIF(D36:$D$1242,365)</f>
        <v>841</v>
      </c>
      <c r="H35" s="43">
        <f>COUNTIF(D36:$D$1242,366)</f>
        <v>366</v>
      </c>
      <c r="I35" s="2"/>
    </row>
    <row r="36" spans="1:9" x14ac:dyDescent="0.25">
      <c r="A36" s="1">
        <f>COUNTIF($C$2:C36,"Да")</f>
        <v>0</v>
      </c>
      <c r="B36" s="45">
        <f t="shared" si="1"/>
        <v>44878</v>
      </c>
      <c r="C36" s="42" t="str">
        <f>IF(ISERROR(VLOOKUP(B36,'Айгенис Оп8'!$C$3:$C$9,1,0)),"Нет","Да")</f>
        <v>Нет</v>
      </c>
      <c r="D36" s="43">
        <f t="shared" si="0"/>
        <v>365</v>
      </c>
      <c r="E36" s="44">
        <f>ROUND(('Все выпуски'!$D$3*'Все выпуски'!$D$6/100)/365*(B36-IF(C36="Нет",VLOOKUP(A36,'Айгенис Оп8'!$A$2:$C$9,3,0),VLOOKUP((A36-1),'Айгенис Оп8'!$A$2:$C$9,3,0))),2)</f>
        <v>8.3800000000000008</v>
      </c>
      <c r="G36" s="43">
        <f>COUNTIF(D37:$D$1242,365)</f>
        <v>840</v>
      </c>
      <c r="H36" s="43">
        <f>COUNTIF(D37:$D$1242,366)</f>
        <v>366</v>
      </c>
      <c r="I36" s="2"/>
    </row>
    <row r="37" spans="1:9" x14ac:dyDescent="0.25">
      <c r="A37" s="1">
        <f>COUNTIF($C$2:C37,"Да")</f>
        <v>0</v>
      </c>
      <c r="B37" s="45">
        <f t="shared" si="1"/>
        <v>44879</v>
      </c>
      <c r="C37" s="42" t="str">
        <f>IF(ISERROR(VLOOKUP(B37,'Айгенис Оп8'!$C$3:$C$9,1,0)),"Нет","Да")</f>
        <v>Нет</v>
      </c>
      <c r="D37" s="43">
        <f t="shared" si="0"/>
        <v>365</v>
      </c>
      <c r="E37" s="44">
        <f>ROUND(('Все выпуски'!$D$3*'Все выпуски'!$D$6/100)/365*(B37-IF(C37="Нет",VLOOKUP(A37,'Айгенис Оп8'!$A$2:$C$9,3,0),VLOOKUP((A37-1),'Айгенис Оп8'!$A$2:$C$9,3,0))),2)</f>
        <v>8.6300000000000008</v>
      </c>
      <c r="G37" s="43">
        <f>COUNTIF(D38:$D$1242,365)</f>
        <v>839</v>
      </c>
      <c r="H37" s="43">
        <f>COUNTIF(D38:$D$1242,366)</f>
        <v>366</v>
      </c>
      <c r="I37" s="2"/>
    </row>
    <row r="38" spans="1:9" x14ac:dyDescent="0.25">
      <c r="A38" s="1">
        <f>COUNTIF($C$2:C38,"Да")</f>
        <v>0</v>
      </c>
      <c r="B38" s="45">
        <f t="shared" si="1"/>
        <v>44880</v>
      </c>
      <c r="C38" s="42" t="str">
        <f>IF(ISERROR(VLOOKUP(B38,'Айгенис Оп8'!$C$3:$C$9,1,0)),"Нет","Да")</f>
        <v>Нет</v>
      </c>
      <c r="D38" s="43">
        <f t="shared" si="0"/>
        <v>365</v>
      </c>
      <c r="E38" s="44">
        <f>ROUND(('Все выпуски'!$D$3*'Все выпуски'!$D$6/100)/365*(B38-IF(C38="Нет",VLOOKUP(A38,'Айгенис Оп8'!$A$2:$C$9,3,0),VLOOKUP((A38-1),'Айгенис Оп8'!$A$2:$C$9,3,0))),2)</f>
        <v>8.8800000000000008</v>
      </c>
      <c r="G38" s="43">
        <f>COUNTIF(D39:$D$1242,365)</f>
        <v>838</v>
      </c>
      <c r="H38" s="43">
        <f>COUNTIF(D39:$D$1242,366)</f>
        <v>366</v>
      </c>
      <c r="I38" s="2"/>
    </row>
    <row r="39" spans="1:9" x14ac:dyDescent="0.25">
      <c r="A39" s="1">
        <f>COUNTIF($C$2:C39,"Да")</f>
        <v>0</v>
      </c>
      <c r="B39" s="45">
        <f t="shared" si="1"/>
        <v>44881</v>
      </c>
      <c r="C39" s="42" t="str">
        <f>IF(ISERROR(VLOOKUP(B39,'Айгенис Оп8'!$C$3:$C$9,1,0)),"Нет","Да")</f>
        <v>Нет</v>
      </c>
      <c r="D39" s="43">
        <f t="shared" si="0"/>
        <v>365</v>
      </c>
      <c r="E39" s="44">
        <f>ROUND(('Все выпуски'!$D$3*'Все выпуски'!$D$6/100)/365*(B39-IF(C39="Нет",VLOOKUP(A39,'Айгенис Оп8'!$A$2:$C$9,3,0),VLOOKUP((A39-1),'Айгенис Оп8'!$A$2:$C$9,3,0))),2)</f>
        <v>9.1199999999999992</v>
      </c>
      <c r="G39" s="43">
        <f>COUNTIF(D40:$D$1242,365)</f>
        <v>837</v>
      </c>
      <c r="H39" s="43">
        <f>COUNTIF(D40:$D$1242,366)</f>
        <v>366</v>
      </c>
      <c r="I39" s="2"/>
    </row>
    <row r="40" spans="1:9" x14ac:dyDescent="0.25">
      <c r="A40" s="1">
        <f>COUNTIF($C$2:C40,"Да")</f>
        <v>0</v>
      </c>
      <c r="B40" s="45">
        <f t="shared" si="1"/>
        <v>44882</v>
      </c>
      <c r="C40" s="42" t="str">
        <f>IF(ISERROR(VLOOKUP(B40,'Айгенис Оп8'!$C$3:$C$9,1,0)),"Нет","Да")</f>
        <v>Нет</v>
      </c>
      <c r="D40" s="43">
        <f t="shared" si="0"/>
        <v>365</v>
      </c>
      <c r="E40" s="44">
        <f>ROUND(('Все выпуски'!$D$3*'Все выпуски'!$D$6/100)/365*(B40-IF(C40="Нет",VLOOKUP(A40,'Айгенис Оп8'!$A$2:$C$9,3,0),VLOOKUP((A40-1),'Айгенис Оп8'!$A$2:$C$9,3,0))),2)</f>
        <v>9.3699999999999992</v>
      </c>
      <c r="G40" s="43">
        <f>COUNTIF(D41:$D$1242,365)</f>
        <v>836</v>
      </c>
      <c r="H40" s="43">
        <f>COUNTIF(D41:$D$1242,366)</f>
        <v>366</v>
      </c>
      <c r="I40" s="2"/>
    </row>
    <row r="41" spans="1:9" x14ac:dyDescent="0.25">
      <c r="A41" s="1">
        <f>COUNTIF($C$2:C41,"Да")</f>
        <v>0</v>
      </c>
      <c r="B41" s="45">
        <f t="shared" si="1"/>
        <v>44883</v>
      </c>
      <c r="C41" s="42" t="str">
        <f>IF(ISERROR(VLOOKUP(B41,'Айгенис Оп8'!$C$3:$C$9,1,0)),"Нет","Да")</f>
        <v>Нет</v>
      </c>
      <c r="D41" s="43">
        <f t="shared" si="0"/>
        <v>365</v>
      </c>
      <c r="E41" s="44">
        <f>ROUND(('Все выпуски'!$D$3*'Все выпуски'!$D$6/100)/365*(B41-IF(C41="Нет",VLOOKUP(A41,'Айгенис Оп8'!$A$2:$C$9,3,0),VLOOKUP((A41-1),'Айгенис Оп8'!$A$2:$C$9,3,0))),2)</f>
        <v>9.6199999999999992</v>
      </c>
      <c r="G41" s="43">
        <f>COUNTIF(D42:$D$1242,365)</f>
        <v>835</v>
      </c>
      <c r="H41" s="43">
        <f>COUNTIF(D42:$D$1242,366)</f>
        <v>366</v>
      </c>
      <c r="I41" s="2"/>
    </row>
    <row r="42" spans="1:9" x14ac:dyDescent="0.25">
      <c r="A42" s="1">
        <f>COUNTIF($C$2:C42,"Да")</f>
        <v>0</v>
      </c>
      <c r="B42" s="45">
        <f t="shared" si="1"/>
        <v>44884</v>
      </c>
      <c r="C42" s="42" t="str">
        <f>IF(ISERROR(VLOOKUP(B42,'Айгенис Оп8'!$C$3:$C$9,1,0)),"Нет","Да")</f>
        <v>Нет</v>
      </c>
      <c r="D42" s="43">
        <f t="shared" si="0"/>
        <v>365</v>
      </c>
      <c r="E42" s="44">
        <f>ROUND(('Все выпуски'!$D$3*'Все выпуски'!$D$6/100)/365*(B42-IF(C42="Нет",VLOOKUP(A42,'Айгенис Оп8'!$A$2:$C$9,3,0),VLOOKUP((A42-1),'Айгенис Оп8'!$A$2:$C$9,3,0))),2)</f>
        <v>9.86</v>
      </c>
      <c r="G42" s="43">
        <f>COUNTIF(D43:$D$1242,365)</f>
        <v>834</v>
      </c>
      <c r="H42" s="43">
        <f>COUNTIF(D43:$D$1242,366)</f>
        <v>366</v>
      </c>
      <c r="I42" s="2"/>
    </row>
    <row r="43" spans="1:9" x14ac:dyDescent="0.25">
      <c r="A43" s="1">
        <f>COUNTIF($C$2:C43,"Да")</f>
        <v>0</v>
      </c>
      <c r="B43" s="45">
        <f t="shared" si="1"/>
        <v>44885</v>
      </c>
      <c r="C43" s="42" t="str">
        <f>IF(ISERROR(VLOOKUP(B43,'Айгенис Оп8'!$C$3:$C$9,1,0)),"Нет","Да")</f>
        <v>Нет</v>
      </c>
      <c r="D43" s="43">
        <f t="shared" si="0"/>
        <v>365</v>
      </c>
      <c r="E43" s="44">
        <f>ROUND(('Все выпуски'!$D$3*'Все выпуски'!$D$6/100)/365*(B43-IF(C43="Нет",VLOOKUP(A43,'Айгенис Оп8'!$A$2:$C$9,3,0),VLOOKUP((A43-1),'Айгенис Оп8'!$A$2:$C$9,3,0))),2)</f>
        <v>10.11</v>
      </c>
      <c r="G43" s="43">
        <f>COUNTIF(D44:$D$1242,365)</f>
        <v>833</v>
      </c>
      <c r="H43" s="43">
        <f>COUNTIF(D44:$D$1242,366)</f>
        <v>366</v>
      </c>
      <c r="I43" s="2"/>
    </row>
    <row r="44" spans="1:9" x14ac:dyDescent="0.25">
      <c r="A44" s="1">
        <f>COUNTIF($C$2:C44,"Да")</f>
        <v>0</v>
      </c>
      <c r="B44" s="45">
        <f t="shared" si="1"/>
        <v>44886</v>
      </c>
      <c r="C44" s="42" t="str">
        <f>IF(ISERROR(VLOOKUP(B44,'Айгенис Оп8'!$C$3:$C$9,1,0)),"Нет","Да")</f>
        <v>Нет</v>
      </c>
      <c r="D44" s="43">
        <f t="shared" si="0"/>
        <v>365</v>
      </c>
      <c r="E44" s="44">
        <f>ROUND(('Все выпуски'!$D$3*'Все выпуски'!$D$6/100)/365*(B44-IF(C44="Нет",VLOOKUP(A44,'Айгенис Оп8'!$A$2:$C$9,3,0),VLOOKUP((A44-1),'Айгенис Оп8'!$A$2:$C$9,3,0))),2)</f>
        <v>10.36</v>
      </c>
      <c r="G44" s="43">
        <f>COUNTIF(D45:$D$1242,365)</f>
        <v>832</v>
      </c>
      <c r="H44" s="43">
        <f>COUNTIF(D45:$D$1242,366)</f>
        <v>366</v>
      </c>
      <c r="I44" s="2"/>
    </row>
    <row r="45" spans="1:9" x14ac:dyDescent="0.25">
      <c r="A45" s="1">
        <f>COUNTIF($C$2:C45,"Да")</f>
        <v>0</v>
      </c>
      <c r="B45" s="45">
        <f t="shared" si="1"/>
        <v>44887</v>
      </c>
      <c r="C45" s="42" t="str">
        <f>IF(ISERROR(VLOOKUP(B45,'Айгенис Оп8'!$C$3:$C$9,1,0)),"Нет","Да")</f>
        <v>Нет</v>
      </c>
      <c r="D45" s="43">
        <f t="shared" si="0"/>
        <v>365</v>
      </c>
      <c r="E45" s="44">
        <f>ROUND(('Все выпуски'!$D$3*'Все выпуски'!$D$6/100)/365*(B45-IF(C45="Нет",VLOOKUP(A45,'Айгенис Оп8'!$A$2:$C$9,3,0),VLOOKUP((A45-1),'Айгенис Оп8'!$A$2:$C$9,3,0))),2)</f>
        <v>10.6</v>
      </c>
      <c r="G45" s="43">
        <f>COUNTIF(D46:$D$1242,365)</f>
        <v>831</v>
      </c>
      <c r="H45" s="43">
        <f>COUNTIF(D46:$D$1242,366)</f>
        <v>366</v>
      </c>
      <c r="I45" s="2"/>
    </row>
    <row r="46" spans="1:9" x14ac:dyDescent="0.25">
      <c r="A46" s="1">
        <f>COUNTIF($C$2:C46,"Да")</f>
        <v>0</v>
      </c>
      <c r="B46" s="45">
        <f t="shared" si="1"/>
        <v>44888</v>
      </c>
      <c r="C46" s="42" t="str">
        <f>IF(ISERROR(VLOOKUP(B46,'Айгенис Оп8'!$C$3:$C$9,1,0)),"Нет","Да")</f>
        <v>Нет</v>
      </c>
      <c r="D46" s="43">
        <f t="shared" si="0"/>
        <v>365</v>
      </c>
      <c r="E46" s="44">
        <f>ROUND(('Все выпуски'!$D$3*'Все выпуски'!$D$6/100)/365*(B46-IF(C46="Нет",VLOOKUP(A46,'Айгенис Оп8'!$A$2:$C$9,3,0),VLOOKUP((A46-1),'Айгенис Оп8'!$A$2:$C$9,3,0))),2)</f>
        <v>10.85</v>
      </c>
      <c r="G46" s="43">
        <f>COUNTIF(D47:$D$1242,365)</f>
        <v>830</v>
      </c>
      <c r="H46" s="43">
        <f>COUNTIF(D47:$D$1242,366)</f>
        <v>366</v>
      </c>
      <c r="I46" s="2"/>
    </row>
    <row r="47" spans="1:9" x14ac:dyDescent="0.25">
      <c r="A47" s="1">
        <f>COUNTIF($C$2:C47,"Да")</f>
        <v>0</v>
      </c>
      <c r="B47" s="45">
        <f t="shared" si="1"/>
        <v>44889</v>
      </c>
      <c r="C47" s="42" t="str">
        <f>IF(ISERROR(VLOOKUP(B47,'Айгенис Оп8'!$C$3:$C$9,1,0)),"Нет","Да")</f>
        <v>Нет</v>
      </c>
      <c r="D47" s="43">
        <f t="shared" si="0"/>
        <v>365</v>
      </c>
      <c r="E47" s="44">
        <f>ROUND(('Все выпуски'!$D$3*'Все выпуски'!$D$6/100)/365*(B47-IF(C47="Нет",VLOOKUP(A47,'Айгенис Оп8'!$A$2:$C$9,3,0),VLOOKUP((A47-1),'Айгенис Оп8'!$A$2:$C$9,3,0))),2)</f>
        <v>11.1</v>
      </c>
      <c r="G47" s="43">
        <f>COUNTIF(D48:$D$1242,365)</f>
        <v>829</v>
      </c>
      <c r="H47" s="43">
        <f>COUNTIF(D48:$D$1242,366)</f>
        <v>366</v>
      </c>
      <c r="I47" s="2"/>
    </row>
    <row r="48" spans="1:9" x14ac:dyDescent="0.25">
      <c r="A48" s="1">
        <f>COUNTIF($C$2:C48,"Да")</f>
        <v>0</v>
      </c>
      <c r="B48" s="45">
        <f t="shared" si="1"/>
        <v>44890</v>
      </c>
      <c r="C48" s="42" t="str">
        <f>IF(ISERROR(VLOOKUP(B48,'Айгенис Оп8'!$C$3:$C$9,1,0)),"Нет","Да")</f>
        <v>Нет</v>
      </c>
      <c r="D48" s="43">
        <f t="shared" si="0"/>
        <v>365</v>
      </c>
      <c r="E48" s="44">
        <f>ROUND(('Все выпуски'!$D$3*'Все выпуски'!$D$6/100)/365*(B48-IF(C48="Нет",VLOOKUP(A48,'Айгенис Оп8'!$A$2:$C$9,3,0),VLOOKUP((A48-1),'Айгенис Оп8'!$A$2:$C$9,3,0))),2)</f>
        <v>11.34</v>
      </c>
      <c r="G48" s="43">
        <f>COUNTIF(D49:$D$1242,365)</f>
        <v>828</v>
      </c>
      <c r="H48" s="43">
        <f>COUNTIF(D49:$D$1242,366)</f>
        <v>366</v>
      </c>
      <c r="I48" s="2"/>
    </row>
    <row r="49" spans="1:9" x14ac:dyDescent="0.25">
      <c r="A49" s="1">
        <f>COUNTIF($C$2:C49,"Да")</f>
        <v>0</v>
      </c>
      <c r="B49" s="45">
        <f t="shared" si="1"/>
        <v>44891</v>
      </c>
      <c r="C49" s="42" t="str">
        <f>IF(ISERROR(VLOOKUP(B49,'Айгенис Оп8'!$C$3:$C$9,1,0)),"Нет","Да")</f>
        <v>Нет</v>
      </c>
      <c r="D49" s="43">
        <f t="shared" si="0"/>
        <v>365</v>
      </c>
      <c r="E49" s="44">
        <f>ROUND(('Все выпуски'!$D$3*'Все выпуски'!$D$6/100)/365*(B49-IF(C49="Нет",VLOOKUP(A49,'Айгенис Оп8'!$A$2:$C$9,3,0),VLOOKUP((A49-1),'Айгенис Оп8'!$A$2:$C$9,3,0))),2)</f>
        <v>11.59</v>
      </c>
      <c r="G49" s="43">
        <f>COUNTIF(D50:$D$1242,365)</f>
        <v>827</v>
      </c>
      <c r="H49" s="43">
        <f>COUNTIF(D50:$D$1242,366)</f>
        <v>366</v>
      </c>
      <c r="I49" s="2"/>
    </row>
    <row r="50" spans="1:9" x14ac:dyDescent="0.25">
      <c r="A50" s="1">
        <f>COUNTIF($C$2:C50,"Да")</f>
        <v>0</v>
      </c>
      <c r="B50" s="45">
        <f t="shared" si="1"/>
        <v>44892</v>
      </c>
      <c r="C50" s="42" t="str">
        <f>IF(ISERROR(VLOOKUP(B50,'Айгенис Оп8'!$C$3:$C$9,1,0)),"Нет","Да")</f>
        <v>Нет</v>
      </c>
      <c r="D50" s="43">
        <f t="shared" si="0"/>
        <v>365</v>
      </c>
      <c r="E50" s="44">
        <f>ROUND(('Все выпуски'!$D$3*'Все выпуски'!$D$6/100)/365*(B50-IF(C50="Нет",VLOOKUP(A50,'Айгенис Оп8'!$A$2:$C$9,3,0),VLOOKUP((A50-1),'Айгенис Оп8'!$A$2:$C$9,3,0))),2)</f>
        <v>11.84</v>
      </c>
      <c r="G50" s="43">
        <f>COUNTIF(D51:$D$1242,365)</f>
        <v>826</v>
      </c>
      <c r="H50" s="43">
        <f>COUNTIF(D51:$D$1242,366)</f>
        <v>366</v>
      </c>
      <c r="I50" s="2"/>
    </row>
    <row r="51" spans="1:9" x14ac:dyDescent="0.25">
      <c r="A51" s="1">
        <f>COUNTIF($C$2:C51,"Да")</f>
        <v>0</v>
      </c>
      <c r="B51" s="45">
        <f t="shared" si="1"/>
        <v>44893</v>
      </c>
      <c r="C51" s="42" t="str">
        <f>IF(ISERROR(VLOOKUP(B51,'Айгенис Оп8'!$C$3:$C$9,1,0)),"Нет","Да")</f>
        <v>Нет</v>
      </c>
      <c r="D51" s="43">
        <f t="shared" si="0"/>
        <v>365</v>
      </c>
      <c r="E51" s="44">
        <f>ROUND(('Все выпуски'!$D$3*'Все выпуски'!$D$6/100)/365*(B51-IF(C51="Нет",VLOOKUP(A51,'Айгенис Оп8'!$A$2:$C$9,3,0),VLOOKUP((A51-1),'Айгенис Оп8'!$A$2:$C$9,3,0))),2)</f>
        <v>12.08</v>
      </c>
      <c r="G51" s="43">
        <f>COUNTIF(D52:$D$1242,365)</f>
        <v>825</v>
      </c>
      <c r="H51" s="43">
        <f>COUNTIF(D52:$D$1242,366)</f>
        <v>366</v>
      </c>
      <c r="I51" s="2"/>
    </row>
    <row r="52" spans="1:9" x14ac:dyDescent="0.25">
      <c r="A52" s="1">
        <f>COUNTIF($C$2:C52,"Да")</f>
        <v>0</v>
      </c>
      <c r="B52" s="45">
        <f t="shared" si="1"/>
        <v>44894</v>
      </c>
      <c r="C52" s="42" t="str">
        <f>IF(ISERROR(VLOOKUP(B52,'Айгенис Оп8'!$C$3:$C$9,1,0)),"Нет","Да")</f>
        <v>Нет</v>
      </c>
      <c r="D52" s="43">
        <f t="shared" si="0"/>
        <v>365</v>
      </c>
      <c r="E52" s="44">
        <f>ROUND(('Все выпуски'!$D$3*'Все выпуски'!$D$6/100)/365*(B52-IF(C52="Нет",VLOOKUP(A52,'Айгенис Оп8'!$A$2:$C$9,3,0),VLOOKUP((A52-1),'Айгенис Оп8'!$A$2:$C$9,3,0))),2)</f>
        <v>12.33</v>
      </c>
      <c r="G52" s="43">
        <f>COUNTIF(D53:$D$1242,365)</f>
        <v>824</v>
      </c>
      <c r="H52" s="43">
        <f>COUNTIF(D53:$D$1242,366)</f>
        <v>366</v>
      </c>
      <c r="I52" s="2"/>
    </row>
    <row r="53" spans="1:9" x14ac:dyDescent="0.25">
      <c r="A53" s="1">
        <f>COUNTIF($C$2:C53,"Да")</f>
        <v>0</v>
      </c>
      <c r="B53" s="45">
        <f t="shared" si="1"/>
        <v>44895</v>
      </c>
      <c r="C53" s="42" t="str">
        <f>IF(ISERROR(VLOOKUP(B53,'Айгенис Оп8'!$C$3:$C$9,1,0)),"Нет","Да")</f>
        <v>Нет</v>
      </c>
      <c r="D53" s="43">
        <f t="shared" si="0"/>
        <v>365</v>
      </c>
      <c r="E53" s="44">
        <f>ROUND(('Все выпуски'!$D$3*'Все выпуски'!$D$6/100)/365*(B53-IF(C53="Нет",VLOOKUP(A53,'Айгенис Оп8'!$A$2:$C$9,3,0),VLOOKUP((A53-1),'Айгенис Оп8'!$A$2:$C$9,3,0))),2)</f>
        <v>12.58</v>
      </c>
      <c r="G53" s="43">
        <f>COUNTIF(D54:$D$1242,365)</f>
        <v>823</v>
      </c>
      <c r="H53" s="43">
        <f>COUNTIF(D54:$D$1242,366)</f>
        <v>366</v>
      </c>
      <c r="I53" s="2"/>
    </row>
    <row r="54" spans="1:9" x14ac:dyDescent="0.25">
      <c r="A54" s="1">
        <f>COUNTIF($C$2:C54,"Да")</f>
        <v>0</v>
      </c>
      <c r="B54" s="45">
        <f t="shared" si="1"/>
        <v>44896</v>
      </c>
      <c r="C54" s="42" t="str">
        <f>IF(ISERROR(VLOOKUP(B54,'Айгенис Оп8'!$C$3:$C$9,1,0)),"Нет","Да")</f>
        <v>Нет</v>
      </c>
      <c r="D54" s="43">
        <f t="shared" si="0"/>
        <v>365</v>
      </c>
      <c r="E54" s="44">
        <f>ROUND(('Все выпуски'!$D$3*'Все выпуски'!$D$6/100)/365*(B54-IF(C54="Нет",VLOOKUP(A54,'Айгенис Оп8'!$A$2:$C$9,3,0),VLOOKUP((A54-1),'Айгенис Оп8'!$A$2:$C$9,3,0))),2)</f>
        <v>12.82</v>
      </c>
      <c r="G54" s="43">
        <f>COUNTIF(D55:$D$1242,365)</f>
        <v>822</v>
      </c>
      <c r="H54" s="43">
        <f>COUNTIF(D55:$D$1242,366)</f>
        <v>366</v>
      </c>
      <c r="I54" s="2"/>
    </row>
    <row r="55" spans="1:9" x14ac:dyDescent="0.25">
      <c r="A55" s="1">
        <f>COUNTIF($C$2:C55,"Да")</f>
        <v>0</v>
      </c>
      <c r="B55" s="45">
        <f t="shared" si="1"/>
        <v>44897</v>
      </c>
      <c r="C55" s="42" t="str">
        <f>IF(ISERROR(VLOOKUP(B55,'Айгенис Оп8'!$C$3:$C$9,1,0)),"Нет","Да")</f>
        <v>Нет</v>
      </c>
      <c r="D55" s="43">
        <f t="shared" si="0"/>
        <v>365</v>
      </c>
      <c r="E55" s="44">
        <f>ROUND(('Все выпуски'!$D$3*'Все выпуски'!$D$6/100)/365*(B55-IF(C55="Нет",VLOOKUP(A55,'Айгенис Оп8'!$A$2:$C$9,3,0),VLOOKUP((A55-1),'Айгенис Оп8'!$A$2:$C$9,3,0))),2)</f>
        <v>13.07</v>
      </c>
      <c r="G55" s="43">
        <f>COUNTIF(D56:$D$1242,365)</f>
        <v>821</v>
      </c>
      <c r="H55" s="43">
        <f>COUNTIF(D56:$D$1242,366)</f>
        <v>366</v>
      </c>
      <c r="I55" s="2"/>
    </row>
    <row r="56" spans="1:9" x14ac:dyDescent="0.25">
      <c r="A56" s="1">
        <f>COUNTIF($C$2:C56,"Да")</f>
        <v>0</v>
      </c>
      <c r="B56" s="45">
        <f t="shared" si="1"/>
        <v>44898</v>
      </c>
      <c r="C56" s="42" t="str">
        <f>IF(ISERROR(VLOOKUP(B56,'Айгенис Оп8'!$C$3:$C$9,1,0)),"Нет","Да")</f>
        <v>Нет</v>
      </c>
      <c r="D56" s="43">
        <f t="shared" si="0"/>
        <v>365</v>
      </c>
      <c r="E56" s="44">
        <f>ROUND(('Все выпуски'!$D$3*'Все выпуски'!$D$6/100)/365*(B56-IF(C56="Нет",VLOOKUP(A56,'Айгенис Оп8'!$A$2:$C$9,3,0),VLOOKUP((A56-1),'Айгенис Оп8'!$A$2:$C$9,3,0))),2)</f>
        <v>13.32</v>
      </c>
      <c r="G56" s="43">
        <f>COUNTIF(D57:$D$1242,365)</f>
        <v>820</v>
      </c>
      <c r="H56" s="43">
        <f>COUNTIF(D57:$D$1242,366)</f>
        <v>366</v>
      </c>
      <c r="I56" s="2"/>
    </row>
    <row r="57" spans="1:9" x14ac:dyDescent="0.25">
      <c r="A57" s="1">
        <f>COUNTIF($C$2:C57,"Да")</f>
        <v>0</v>
      </c>
      <c r="B57" s="45">
        <f t="shared" si="1"/>
        <v>44899</v>
      </c>
      <c r="C57" s="42" t="str">
        <f>IF(ISERROR(VLOOKUP(B57,'Айгенис Оп8'!$C$3:$C$9,1,0)),"Нет","Да")</f>
        <v>Нет</v>
      </c>
      <c r="D57" s="43">
        <f t="shared" si="0"/>
        <v>365</v>
      </c>
      <c r="E57" s="44">
        <f>ROUND(('Все выпуски'!$D$3*'Все выпуски'!$D$6/100)/365*(B57-IF(C57="Нет",VLOOKUP(A57,'Айгенис Оп8'!$A$2:$C$9,3,0),VLOOKUP((A57-1),'Айгенис Оп8'!$A$2:$C$9,3,0))),2)</f>
        <v>13.56</v>
      </c>
      <c r="G57" s="43">
        <f>COUNTIF(D58:$D$1242,365)</f>
        <v>819</v>
      </c>
      <c r="H57" s="43">
        <f>COUNTIF(D58:$D$1242,366)</f>
        <v>366</v>
      </c>
      <c r="I57" s="2"/>
    </row>
    <row r="58" spans="1:9" x14ac:dyDescent="0.25">
      <c r="A58" s="1">
        <f>COUNTIF($C$2:C58,"Да")</f>
        <v>0</v>
      </c>
      <c r="B58" s="45">
        <f t="shared" si="1"/>
        <v>44900</v>
      </c>
      <c r="C58" s="42" t="str">
        <f>IF(ISERROR(VLOOKUP(B58,'Айгенис Оп8'!$C$3:$C$9,1,0)),"Нет","Да")</f>
        <v>Нет</v>
      </c>
      <c r="D58" s="43">
        <f t="shared" si="0"/>
        <v>365</v>
      </c>
      <c r="E58" s="44">
        <f>ROUND(('Все выпуски'!$D$3*'Все выпуски'!$D$6/100)/365*(B58-IF(C58="Нет",VLOOKUP(A58,'Айгенис Оп8'!$A$2:$C$9,3,0),VLOOKUP((A58-1),'Айгенис Оп8'!$A$2:$C$9,3,0))),2)</f>
        <v>13.81</v>
      </c>
      <c r="G58" s="43">
        <f>COUNTIF(D59:$D$1242,365)</f>
        <v>818</v>
      </c>
      <c r="H58" s="43">
        <f>COUNTIF(D59:$D$1242,366)</f>
        <v>366</v>
      </c>
      <c r="I58" s="2"/>
    </row>
    <row r="59" spans="1:9" x14ac:dyDescent="0.25">
      <c r="A59" s="1">
        <f>COUNTIF($C$2:C59,"Да")</f>
        <v>0</v>
      </c>
      <c r="B59" s="45">
        <f t="shared" si="1"/>
        <v>44901</v>
      </c>
      <c r="C59" s="42" t="str">
        <f>IF(ISERROR(VLOOKUP(B59,'Айгенис Оп8'!$C$3:$C$9,1,0)),"Нет","Да")</f>
        <v>Нет</v>
      </c>
      <c r="D59" s="43">
        <f t="shared" si="0"/>
        <v>365</v>
      </c>
      <c r="E59" s="44">
        <f>ROUND(('Все выпуски'!$D$3*'Все выпуски'!$D$6/100)/365*(B59-IF(C59="Нет",VLOOKUP(A59,'Айгенис Оп8'!$A$2:$C$9,3,0),VLOOKUP((A59-1),'Айгенис Оп8'!$A$2:$C$9,3,0))),2)</f>
        <v>14.05</v>
      </c>
      <c r="G59" s="43">
        <f>COUNTIF(D60:$D$1242,365)</f>
        <v>817</v>
      </c>
      <c r="H59" s="43">
        <f>COUNTIF(D60:$D$1242,366)</f>
        <v>366</v>
      </c>
      <c r="I59" s="2"/>
    </row>
    <row r="60" spans="1:9" x14ac:dyDescent="0.25">
      <c r="A60" s="1">
        <f>COUNTIF($C$2:C60,"Да")</f>
        <v>0</v>
      </c>
      <c r="B60" s="45">
        <f t="shared" si="1"/>
        <v>44902</v>
      </c>
      <c r="C60" s="42" t="str">
        <f>IF(ISERROR(VLOOKUP(B60,'Айгенис Оп8'!$C$3:$C$9,1,0)),"Нет","Да")</f>
        <v>Нет</v>
      </c>
      <c r="D60" s="43">
        <f t="shared" si="0"/>
        <v>365</v>
      </c>
      <c r="E60" s="44">
        <f>ROUND(('Все выпуски'!$D$3*'Все выпуски'!$D$6/100)/365*(B60-IF(C60="Нет",VLOOKUP(A60,'Айгенис Оп8'!$A$2:$C$9,3,0),VLOOKUP((A60-1),'Айгенис Оп8'!$A$2:$C$9,3,0))),2)</f>
        <v>14.3</v>
      </c>
      <c r="G60" s="43">
        <f>COUNTIF(D61:$D$1242,365)</f>
        <v>816</v>
      </c>
      <c r="H60" s="43">
        <f>COUNTIF(D61:$D$1242,366)</f>
        <v>366</v>
      </c>
      <c r="I60" s="2"/>
    </row>
    <row r="61" spans="1:9" x14ac:dyDescent="0.25">
      <c r="A61" s="1">
        <f>COUNTIF($C$2:C61,"Да")</f>
        <v>0</v>
      </c>
      <c r="B61" s="45">
        <f t="shared" si="1"/>
        <v>44903</v>
      </c>
      <c r="C61" s="42" t="str">
        <f>IF(ISERROR(VLOOKUP(B61,'Айгенис Оп8'!$C$3:$C$9,1,0)),"Нет","Да")</f>
        <v>Нет</v>
      </c>
      <c r="D61" s="43">
        <f t="shared" si="0"/>
        <v>365</v>
      </c>
      <c r="E61" s="44">
        <f>ROUND(('Все выпуски'!$D$3*'Все выпуски'!$D$6/100)/365*(B61-IF(C61="Нет",VLOOKUP(A61,'Айгенис Оп8'!$A$2:$C$9,3,0),VLOOKUP((A61-1),'Айгенис Оп8'!$A$2:$C$9,3,0))),2)</f>
        <v>14.55</v>
      </c>
      <c r="G61" s="43">
        <f>COUNTIF(D62:$D$1242,365)</f>
        <v>815</v>
      </c>
      <c r="H61" s="43">
        <f>COUNTIF(D62:$D$1242,366)</f>
        <v>366</v>
      </c>
      <c r="I61" s="2"/>
    </row>
    <row r="62" spans="1:9" x14ac:dyDescent="0.25">
      <c r="A62" s="1">
        <f>COUNTIF($C$2:C62,"Да")</f>
        <v>0</v>
      </c>
      <c r="B62" s="45">
        <f t="shared" si="1"/>
        <v>44904</v>
      </c>
      <c r="C62" s="42" t="str">
        <f>IF(ISERROR(VLOOKUP(B62,'Айгенис Оп8'!$C$3:$C$9,1,0)),"Нет","Да")</f>
        <v>Нет</v>
      </c>
      <c r="D62" s="43">
        <f t="shared" si="0"/>
        <v>365</v>
      </c>
      <c r="E62" s="44">
        <f>ROUND(('Все выпуски'!$D$3*'Все выпуски'!$D$6/100)/365*(B62-IF(C62="Нет",VLOOKUP(A62,'Айгенис Оп8'!$A$2:$C$9,3,0),VLOOKUP((A62-1),'Айгенис Оп8'!$A$2:$C$9,3,0))),2)</f>
        <v>14.79</v>
      </c>
      <c r="G62" s="43">
        <f>COUNTIF(D63:$D$1242,365)</f>
        <v>814</v>
      </c>
      <c r="H62" s="43">
        <f>COUNTIF(D63:$D$1242,366)</f>
        <v>366</v>
      </c>
      <c r="I62" s="2"/>
    </row>
    <row r="63" spans="1:9" x14ac:dyDescent="0.25">
      <c r="A63" s="1">
        <f>COUNTIF($C$2:C63,"Да")</f>
        <v>0</v>
      </c>
      <c r="B63" s="45">
        <f t="shared" si="1"/>
        <v>44905</v>
      </c>
      <c r="C63" s="42" t="str">
        <f>IF(ISERROR(VLOOKUP(B63,'Айгенис Оп8'!$C$3:$C$9,1,0)),"Нет","Да")</f>
        <v>Нет</v>
      </c>
      <c r="D63" s="43">
        <f t="shared" si="0"/>
        <v>365</v>
      </c>
      <c r="E63" s="44">
        <f>ROUND(('Все выпуски'!$D$3*'Все выпуски'!$D$6/100)/365*(B63-IF(C63="Нет",VLOOKUP(A63,'Айгенис Оп8'!$A$2:$C$9,3,0),VLOOKUP((A63-1),'Айгенис Оп8'!$A$2:$C$9,3,0))),2)</f>
        <v>15.04</v>
      </c>
      <c r="G63" s="43">
        <f>COUNTIF(D64:$D$1242,365)</f>
        <v>813</v>
      </c>
      <c r="H63" s="43">
        <f>COUNTIF(D64:$D$1242,366)</f>
        <v>366</v>
      </c>
      <c r="I63" s="2"/>
    </row>
    <row r="64" spans="1:9" x14ac:dyDescent="0.25">
      <c r="A64" s="1">
        <f>COUNTIF($C$2:C64,"Да")</f>
        <v>0</v>
      </c>
      <c r="B64" s="45">
        <f t="shared" si="1"/>
        <v>44906</v>
      </c>
      <c r="C64" s="42" t="str">
        <f>IF(ISERROR(VLOOKUP(B64,'Айгенис Оп8'!$C$3:$C$9,1,0)),"Нет","Да")</f>
        <v>Нет</v>
      </c>
      <c r="D64" s="43">
        <f t="shared" si="0"/>
        <v>365</v>
      </c>
      <c r="E64" s="44">
        <f>ROUND(('Все выпуски'!$D$3*'Все выпуски'!$D$6/100)/365*(B64-IF(C64="Нет",VLOOKUP(A64,'Айгенис Оп8'!$A$2:$C$9,3,0),VLOOKUP((A64-1),'Айгенис Оп8'!$A$2:$C$9,3,0))),2)</f>
        <v>15.29</v>
      </c>
      <c r="G64" s="43">
        <f>COUNTIF(D65:$D$1242,365)</f>
        <v>812</v>
      </c>
      <c r="H64" s="43">
        <f>COUNTIF(D65:$D$1242,366)</f>
        <v>366</v>
      </c>
      <c r="I64" s="2"/>
    </row>
    <row r="65" spans="1:9" x14ac:dyDescent="0.25">
      <c r="A65" s="1">
        <f>COUNTIF($C$2:C65,"Да")</f>
        <v>0</v>
      </c>
      <c r="B65" s="45">
        <f t="shared" si="1"/>
        <v>44907</v>
      </c>
      <c r="C65" s="42" t="str">
        <f>IF(ISERROR(VLOOKUP(B65,'Айгенис Оп8'!$C$3:$C$9,1,0)),"Нет","Да")</f>
        <v>Нет</v>
      </c>
      <c r="D65" s="43">
        <f t="shared" si="0"/>
        <v>365</v>
      </c>
      <c r="E65" s="44">
        <f>ROUND(('Все выпуски'!$D$3*'Все выпуски'!$D$6/100)/365*(B65-IF(C65="Нет",VLOOKUP(A65,'Айгенис Оп8'!$A$2:$C$9,3,0),VLOOKUP((A65-1),'Айгенис Оп8'!$A$2:$C$9,3,0))),2)</f>
        <v>15.53</v>
      </c>
      <c r="G65" s="43">
        <f>COUNTIF(D66:$D$1242,365)</f>
        <v>811</v>
      </c>
      <c r="H65" s="43">
        <f>COUNTIF(D66:$D$1242,366)</f>
        <v>366</v>
      </c>
      <c r="I65" s="2"/>
    </row>
    <row r="66" spans="1:9" x14ac:dyDescent="0.25">
      <c r="A66" s="1">
        <f>COUNTIF($C$2:C66,"Да")</f>
        <v>0</v>
      </c>
      <c r="B66" s="45">
        <f t="shared" si="1"/>
        <v>44908</v>
      </c>
      <c r="C66" s="42" t="str">
        <f>IF(ISERROR(VLOOKUP(B66,'Айгенис Оп8'!$C$3:$C$9,1,0)),"Нет","Да")</f>
        <v>Нет</v>
      </c>
      <c r="D66" s="43">
        <f t="shared" si="0"/>
        <v>365</v>
      </c>
      <c r="E66" s="44">
        <f>ROUND(('Все выпуски'!$D$3*'Все выпуски'!$D$6/100)/365*(B66-IF(C66="Нет",VLOOKUP(A66,'Айгенис Оп8'!$A$2:$C$9,3,0),VLOOKUP((A66-1),'Айгенис Оп8'!$A$2:$C$9,3,0))),2)</f>
        <v>15.78</v>
      </c>
      <c r="G66" s="43">
        <f>COUNTIF(D67:$D$1242,365)</f>
        <v>810</v>
      </c>
      <c r="H66" s="43">
        <f>COUNTIF(D67:$D$1242,366)</f>
        <v>366</v>
      </c>
      <c r="I66" s="2"/>
    </row>
    <row r="67" spans="1:9" x14ac:dyDescent="0.25">
      <c r="A67" s="1">
        <f>COUNTIF($C$2:C67,"Да")</f>
        <v>0</v>
      </c>
      <c r="B67" s="45">
        <f t="shared" si="1"/>
        <v>44909</v>
      </c>
      <c r="C67" s="42" t="str">
        <f>IF(ISERROR(VLOOKUP(B67,'Айгенис Оп8'!$C$3:$C$9,1,0)),"Нет","Да")</f>
        <v>Нет</v>
      </c>
      <c r="D67" s="43">
        <f t="shared" ref="D67:D130" si="2">IF(MOD(YEAR(B67),4)=0,366,365)</f>
        <v>365</v>
      </c>
      <c r="E67" s="44">
        <f>ROUND(('Все выпуски'!$D$3*'Все выпуски'!$D$6/100)/365*(B67-IF(C67="Нет",VLOOKUP(A67,'Айгенис Оп8'!$A$2:$C$9,3,0),VLOOKUP((A67-1),'Айгенис Оп8'!$A$2:$C$9,3,0))),2)</f>
        <v>16.03</v>
      </c>
      <c r="G67" s="43">
        <f>COUNTIF(D68:$D$1242,365)</f>
        <v>809</v>
      </c>
      <c r="H67" s="43">
        <f>COUNTIF(D68:$D$1242,366)</f>
        <v>366</v>
      </c>
      <c r="I67" s="2"/>
    </row>
    <row r="68" spans="1:9" x14ac:dyDescent="0.25">
      <c r="A68" s="1">
        <f>COUNTIF($C$2:C68,"Да")</f>
        <v>0</v>
      </c>
      <c r="B68" s="45">
        <f t="shared" ref="B68:B131" si="3">B67+1</f>
        <v>44910</v>
      </c>
      <c r="C68" s="42" t="str">
        <f>IF(ISERROR(VLOOKUP(B68,'Айгенис Оп8'!$C$3:$C$9,1,0)),"Нет","Да")</f>
        <v>Нет</v>
      </c>
      <c r="D68" s="43">
        <f t="shared" si="2"/>
        <v>365</v>
      </c>
      <c r="E68" s="44">
        <f>ROUND(('Все выпуски'!$D$3*'Все выпуски'!$D$6/100)/365*(B68-IF(C68="Нет",VLOOKUP(A68,'Айгенис Оп8'!$A$2:$C$9,3,0),VLOOKUP((A68-1),'Айгенис Оп8'!$A$2:$C$9,3,0))),2)</f>
        <v>16.27</v>
      </c>
      <c r="G68" s="43">
        <f>COUNTIF(D69:$D$1242,365)</f>
        <v>808</v>
      </c>
      <c r="H68" s="43">
        <f>COUNTIF(D69:$D$1242,366)</f>
        <v>366</v>
      </c>
      <c r="I68" s="2"/>
    </row>
    <row r="69" spans="1:9" x14ac:dyDescent="0.25">
      <c r="A69" s="1">
        <f>COUNTIF($C$2:C69,"Да")</f>
        <v>0</v>
      </c>
      <c r="B69" s="45">
        <f t="shared" si="3"/>
        <v>44911</v>
      </c>
      <c r="C69" s="42" t="str">
        <f>IF(ISERROR(VLOOKUP(B69,'Айгенис Оп8'!$C$3:$C$9,1,0)),"Нет","Да")</f>
        <v>Нет</v>
      </c>
      <c r="D69" s="43">
        <f t="shared" si="2"/>
        <v>365</v>
      </c>
      <c r="E69" s="44">
        <f>ROUND(('Все выпуски'!$D$3*'Все выпуски'!$D$6/100)/365*(B69-IF(C69="Нет",VLOOKUP(A69,'Айгенис Оп8'!$A$2:$C$9,3,0),VLOOKUP((A69-1),'Айгенис Оп8'!$A$2:$C$9,3,0))),2)</f>
        <v>16.52</v>
      </c>
      <c r="G69" s="43">
        <f>COUNTIF(D70:$D$1242,365)</f>
        <v>807</v>
      </c>
      <c r="H69" s="43">
        <f>COUNTIF(D70:$D$1242,366)</f>
        <v>366</v>
      </c>
      <c r="I69" s="2"/>
    </row>
    <row r="70" spans="1:9" x14ac:dyDescent="0.25">
      <c r="A70" s="1">
        <f>COUNTIF($C$2:C70,"Да")</f>
        <v>0</v>
      </c>
      <c r="B70" s="45">
        <f t="shared" si="3"/>
        <v>44912</v>
      </c>
      <c r="C70" s="42" t="str">
        <f>IF(ISERROR(VLOOKUP(B70,'Айгенис Оп8'!$C$3:$C$9,1,0)),"Нет","Да")</f>
        <v>Нет</v>
      </c>
      <c r="D70" s="43">
        <f t="shared" si="2"/>
        <v>365</v>
      </c>
      <c r="E70" s="44">
        <f>ROUND(('Все выпуски'!$D$3*'Все выпуски'!$D$6/100)/365*(B70-IF(C70="Нет",VLOOKUP(A70,'Айгенис Оп8'!$A$2:$C$9,3,0),VLOOKUP((A70-1),'Айгенис Оп8'!$A$2:$C$9,3,0))),2)</f>
        <v>16.77</v>
      </c>
      <c r="G70" s="43">
        <f>COUNTIF(D71:$D$1242,365)</f>
        <v>806</v>
      </c>
      <c r="H70" s="43">
        <f>COUNTIF(D71:$D$1242,366)</f>
        <v>366</v>
      </c>
      <c r="I70" s="2"/>
    </row>
    <row r="71" spans="1:9" x14ac:dyDescent="0.25">
      <c r="A71" s="1">
        <f>COUNTIF($C$2:C71,"Да")</f>
        <v>0</v>
      </c>
      <c r="B71" s="45">
        <f t="shared" si="3"/>
        <v>44913</v>
      </c>
      <c r="C71" s="42" t="str">
        <f>IF(ISERROR(VLOOKUP(B71,'Айгенис Оп8'!$C$3:$C$9,1,0)),"Нет","Да")</f>
        <v>Нет</v>
      </c>
      <c r="D71" s="43">
        <f t="shared" si="2"/>
        <v>365</v>
      </c>
      <c r="E71" s="44">
        <f>ROUND(('Все выпуски'!$D$3*'Все выпуски'!$D$6/100)/365*(B71-IF(C71="Нет",VLOOKUP(A71,'Айгенис Оп8'!$A$2:$C$9,3,0),VLOOKUP((A71-1),'Айгенис Оп8'!$A$2:$C$9,3,0))),2)</f>
        <v>17.010000000000002</v>
      </c>
      <c r="G71" s="43">
        <f>COUNTIF(D72:$D$1242,365)</f>
        <v>805</v>
      </c>
      <c r="H71" s="43">
        <f>COUNTIF(D72:$D$1242,366)</f>
        <v>366</v>
      </c>
      <c r="I71" s="2"/>
    </row>
    <row r="72" spans="1:9" x14ac:dyDescent="0.25">
      <c r="A72" s="1">
        <f>COUNTIF($C$2:C72,"Да")</f>
        <v>0</v>
      </c>
      <c r="B72" s="45">
        <f t="shared" si="3"/>
        <v>44914</v>
      </c>
      <c r="C72" s="42" t="str">
        <f>IF(ISERROR(VLOOKUP(B72,'Айгенис Оп8'!$C$3:$C$9,1,0)),"Нет","Да")</f>
        <v>Нет</v>
      </c>
      <c r="D72" s="43">
        <f t="shared" si="2"/>
        <v>365</v>
      </c>
      <c r="E72" s="44">
        <f>ROUND(('Все выпуски'!$D$3*'Все выпуски'!$D$6/100)/365*(B72-IF(C72="Нет",VLOOKUP(A72,'Айгенис Оп8'!$A$2:$C$9,3,0),VLOOKUP((A72-1),'Айгенис Оп8'!$A$2:$C$9,3,0))),2)</f>
        <v>17.260000000000002</v>
      </c>
      <c r="G72" s="43">
        <f>COUNTIF(D73:$D$1242,365)</f>
        <v>804</v>
      </c>
      <c r="H72" s="43">
        <f>COUNTIF(D73:$D$1242,366)</f>
        <v>366</v>
      </c>
      <c r="I72" s="2"/>
    </row>
    <row r="73" spans="1:9" x14ac:dyDescent="0.25">
      <c r="A73" s="1">
        <f>COUNTIF($C$2:C73,"Да")</f>
        <v>0</v>
      </c>
      <c r="B73" s="45">
        <f t="shared" si="3"/>
        <v>44915</v>
      </c>
      <c r="C73" s="42" t="str">
        <f>IF(ISERROR(VLOOKUP(B73,'Айгенис Оп8'!$C$3:$C$9,1,0)),"Нет","Да")</f>
        <v>Нет</v>
      </c>
      <c r="D73" s="43">
        <f t="shared" si="2"/>
        <v>365</v>
      </c>
      <c r="E73" s="44">
        <f>ROUND(('Все выпуски'!$D$3*'Все выпуски'!$D$6/100)/365*(B73-IF(C73="Нет",VLOOKUP(A73,'Айгенис Оп8'!$A$2:$C$9,3,0),VLOOKUP((A73-1),'Айгенис Оп8'!$A$2:$C$9,3,0))),2)</f>
        <v>17.510000000000002</v>
      </c>
      <c r="G73" s="43">
        <f>COUNTIF(D74:$D$1242,365)</f>
        <v>803</v>
      </c>
      <c r="H73" s="43">
        <f>COUNTIF(D74:$D$1242,366)</f>
        <v>366</v>
      </c>
      <c r="I73" s="2"/>
    </row>
    <row r="74" spans="1:9" x14ac:dyDescent="0.25">
      <c r="A74" s="1">
        <f>COUNTIF($C$2:C74,"Да")</f>
        <v>0</v>
      </c>
      <c r="B74" s="45">
        <f t="shared" si="3"/>
        <v>44916</v>
      </c>
      <c r="C74" s="42" t="str">
        <f>IF(ISERROR(VLOOKUP(B74,'Айгенис Оп8'!$C$3:$C$9,1,0)),"Нет","Да")</f>
        <v>Нет</v>
      </c>
      <c r="D74" s="43">
        <f t="shared" si="2"/>
        <v>365</v>
      </c>
      <c r="E74" s="44">
        <f>ROUND(('Все выпуски'!$D$3*'Все выпуски'!$D$6/100)/365*(B74-IF(C74="Нет",VLOOKUP(A74,'Айгенис Оп8'!$A$2:$C$9,3,0),VLOOKUP((A74-1),'Айгенис Оп8'!$A$2:$C$9,3,0))),2)</f>
        <v>17.75</v>
      </c>
      <c r="G74" s="43">
        <f>COUNTIF(D75:$D$1242,365)</f>
        <v>802</v>
      </c>
      <c r="H74" s="43">
        <f>COUNTIF(D75:$D$1242,366)</f>
        <v>366</v>
      </c>
      <c r="I74" s="2"/>
    </row>
    <row r="75" spans="1:9" x14ac:dyDescent="0.25">
      <c r="A75" s="1">
        <f>COUNTIF($C$2:C75,"Да")</f>
        <v>0</v>
      </c>
      <c r="B75" s="45">
        <f t="shared" si="3"/>
        <v>44917</v>
      </c>
      <c r="C75" s="42" t="str">
        <f>IF(ISERROR(VLOOKUP(B75,'Айгенис Оп8'!$C$3:$C$9,1,0)),"Нет","Да")</f>
        <v>Нет</v>
      </c>
      <c r="D75" s="43">
        <f t="shared" si="2"/>
        <v>365</v>
      </c>
      <c r="E75" s="44">
        <f>ROUND(('Все выпуски'!$D$3*'Все выпуски'!$D$6/100)/365*(B75-IF(C75="Нет",VLOOKUP(A75,'Айгенис Оп8'!$A$2:$C$9,3,0),VLOOKUP((A75-1),'Айгенис Оп8'!$A$2:$C$9,3,0))),2)</f>
        <v>18</v>
      </c>
      <c r="G75" s="43">
        <f>COUNTIF(D76:$D$1242,365)</f>
        <v>801</v>
      </c>
      <c r="H75" s="43">
        <f>COUNTIF(D76:$D$1242,366)</f>
        <v>366</v>
      </c>
      <c r="I75" s="2"/>
    </row>
    <row r="76" spans="1:9" x14ac:dyDescent="0.25">
      <c r="A76" s="1">
        <f>COUNTIF($C$2:C76,"Да")</f>
        <v>0</v>
      </c>
      <c r="B76" s="45">
        <f t="shared" si="3"/>
        <v>44918</v>
      </c>
      <c r="C76" s="42" t="str">
        <f>IF(ISERROR(VLOOKUP(B76,'Айгенис Оп8'!$C$3:$C$9,1,0)),"Нет","Да")</f>
        <v>Нет</v>
      </c>
      <c r="D76" s="43">
        <f t="shared" si="2"/>
        <v>365</v>
      </c>
      <c r="E76" s="44">
        <f>ROUND(('Все выпуски'!$D$3*'Все выпуски'!$D$6/100)/365*(B76-IF(C76="Нет",VLOOKUP(A76,'Айгенис Оп8'!$A$2:$C$9,3,0),VLOOKUP((A76-1),'Айгенис Оп8'!$A$2:$C$9,3,0))),2)</f>
        <v>18.25</v>
      </c>
      <c r="G76" s="43">
        <f>COUNTIF(D77:$D$1242,365)</f>
        <v>800</v>
      </c>
      <c r="H76" s="43">
        <f>COUNTIF(D77:$D$1242,366)</f>
        <v>366</v>
      </c>
      <c r="I76" s="2"/>
    </row>
    <row r="77" spans="1:9" x14ac:dyDescent="0.25">
      <c r="A77" s="1">
        <f>COUNTIF($C$2:C77,"Да")</f>
        <v>0</v>
      </c>
      <c r="B77" s="45">
        <f t="shared" si="3"/>
        <v>44919</v>
      </c>
      <c r="C77" s="42" t="str">
        <f>IF(ISERROR(VLOOKUP(B77,'Айгенис Оп8'!$C$3:$C$9,1,0)),"Нет","Да")</f>
        <v>Нет</v>
      </c>
      <c r="D77" s="43">
        <f t="shared" si="2"/>
        <v>365</v>
      </c>
      <c r="E77" s="44">
        <f>ROUND(('Все выпуски'!$D$3*'Все выпуски'!$D$6/100)/365*(B77-IF(C77="Нет",VLOOKUP(A77,'Айгенис Оп8'!$A$2:$C$9,3,0),VLOOKUP((A77-1),'Айгенис Оп8'!$A$2:$C$9,3,0))),2)</f>
        <v>18.489999999999998</v>
      </c>
      <c r="G77" s="43">
        <f>COUNTIF(D78:$D$1242,365)</f>
        <v>799</v>
      </c>
      <c r="H77" s="43">
        <f>COUNTIF(D78:$D$1242,366)</f>
        <v>366</v>
      </c>
      <c r="I77" s="2"/>
    </row>
    <row r="78" spans="1:9" x14ac:dyDescent="0.25">
      <c r="A78" s="1">
        <f>COUNTIF($C$2:C78,"Да")</f>
        <v>0</v>
      </c>
      <c r="B78" s="45">
        <f t="shared" si="3"/>
        <v>44920</v>
      </c>
      <c r="C78" s="42" t="str">
        <f>IF(ISERROR(VLOOKUP(B78,'Айгенис Оп8'!$C$3:$C$9,1,0)),"Нет","Да")</f>
        <v>Нет</v>
      </c>
      <c r="D78" s="43">
        <f t="shared" si="2"/>
        <v>365</v>
      </c>
      <c r="E78" s="44">
        <f>ROUND(('Все выпуски'!$D$3*'Все выпуски'!$D$6/100)/365*(B78-IF(C78="Нет",VLOOKUP(A78,'Айгенис Оп8'!$A$2:$C$9,3,0),VLOOKUP((A78-1),'Айгенис Оп8'!$A$2:$C$9,3,0))),2)</f>
        <v>18.739999999999998</v>
      </c>
      <c r="G78" s="43">
        <f>COUNTIF(D79:$D$1242,365)</f>
        <v>798</v>
      </c>
      <c r="H78" s="43">
        <f>COUNTIF(D79:$D$1242,366)</f>
        <v>366</v>
      </c>
      <c r="I78" s="2"/>
    </row>
    <row r="79" spans="1:9" x14ac:dyDescent="0.25">
      <c r="A79" s="1">
        <f>COUNTIF($C$2:C79,"Да")</f>
        <v>0</v>
      </c>
      <c r="B79" s="45">
        <f t="shared" si="3"/>
        <v>44921</v>
      </c>
      <c r="C79" s="42" t="str">
        <f>IF(ISERROR(VLOOKUP(B79,'Айгенис Оп8'!$C$3:$C$9,1,0)),"Нет","Да")</f>
        <v>Нет</v>
      </c>
      <c r="D79" s="43">
        <f t="shared" si="2"/>
        <v>365</v>
      </c>
      <c r="E79" s="44">
        <f>ROUND(('Все выпуски'!$D$3*'Все выпуски'!$D$6/100)/365*(B79-IF(C79="Нет",VLOOKUP(A79,'Айгенис Оп8'!$A$2:$C$9,3,0),VLOOKUP((A79-1),'Айгенис Оп8'!$A$2:$C$9,3,0))),2)</f>
        <v>18.989999999999998</v>
      </c>
      <c r="G79" s="43">
        <f>COUNTIF(D80:$D$1242,365)</f>
        <v>797</v>
      </c>
      <c r="H79" s="43">
        <f>COUNTIF(D80:$D$1242,366)</f>
        <v>366</v>
      </c>
      <c r="I79" s="2"/>
    </row>
    <row r="80" spans="1:9" x14ac:dyDescent="0.25">
      <c r="A80" s="1">
        <f>COUNTIF($C$2:C80,"Да")</f>
        <v>0</v>
      </c>
      <c r="B80" s="45">
        <f t="shared" si="3"/>
        <v>44922</v>
      </c>
      <c r="C80" s="42" t="str">
        <f>IF(ISERROR(VLOOKUP(B80,'Айгенис Оп8'!$C$3:$C$9,1,0)),"Нет","Да")</f>
        <v>Нет</v>
      </c>
      <c r="D80" s="43">
        <f t="shared" si="2"/>
        <v>365</v>
      </c>
      <c r="E80" s="44">
        <f>ROUND(('Все выпуски'!$D$3*'Все выпуски'!$D$6/100)/365*(B80-IF(C80="Нет",VLOOKUP(A80,'Айгенис Оп8'!$A$2:$C$9,3,0),VLOOKUP((A80-1),'Айгенис Оп8'!$A$2:$C$9,3,0))),2)</f>
        <v>19.23</v>
      </c>
      <c r="G80" s="43">
        <f>COUNTIF(D81:$D$1242,365)</f>
        <v>796</v>
      </c>
      <c r="H80" s="43">
        <f>COUNTIF(D81:$D$1242,366)</f>
        <v>366</v>
      </c>
      <c r="I80" s="2"/>
    </row>
    <row r="81" spans="1:9" x14ac:dyDescent="0.25">
      <c r="A81" s="1">
        <f>COUNTIF($C$2:C81,"Да")</f>
        <v>0</v>
      </c>
      <c r="B81" s="45">
        <f t="shared" si="3"/>
        <v>44923</v>
      </c>
      <c r="C81" s="42" t="str">
        <f>IF(ISERROR(VLOOKUP(B81,'Айгенис Оп8'!$C$3:$C$9,1,0)),"Нет","Да")</f>
        <v>Нет</v>
      </c>
      <c r="D81" s="43">
        <f t="shared" si="2"/>
        <v>365</v>
      </c>
      <c r="E81" s="44">
        <f>ROUND(('Все выпуски'!$D$3*'Все выпуски'!$D$6/100)/365*(B81-IF(C81="Нет",VLOOKUP(A81,'Айгенис Оп8'!$A$2:$C$9,3,0),VLOOKUP((A81-1),'Айгенис Оп8'!$A$2:$C$9,3,0))),2)</f>
        <v>19.48</v>
      </c>
      <c r="G81" s="43">
        <f>COUNTIF(D82:$D$1242,365)</f>
        <v>795</v>
      </c>
      <c r="H81" s="43">
        <f>COUNTIF(D82:$D$1242,366)</f>
        <v>366</v>
      </c>
      <c r="I81" s="2"/>
    </row>
    <row r="82" spans="1:9" x14ac:dyDescent="0.25">
      <c r="A82" s="1">
        <f>COUNTIF($C$2:C82,"Да")</f>
        <v>0</v>
      </c>
      <c r="B82" s="45">
        <f t="shared" si="3"/>
        <v>44924</v>
      </c>
      <c r="C82" s="42" t="str">
        <f>IF(ISERROR(VLOOKUP(B82,'Айгенис Оп8'!$C$3:$C$9,1,0)),"Нет","Да")</f>
        <v>Нет</v>
      </c>
      <c r="D82" s="43">
        <f t="shared" si="2"/>
        <v>365</v>
      </c>
      <c r="E82" s="44">
        <f>ROUND(('Все выпуски'!$D$3*'Все выпуски'!$D$6/100)/365*(B82-IF(C82="Нет",VLOOKUP(A82,'Айгенис Оп8'!$A$2:$C$9,3,0),VLOOKUP((A82-1),'Айгенис Оп8'!$A$2:$C$9,3,0))),2)</f>
        <v>19.73</v>
      </c>
      <c r="G82" s="43">
        <f>COUNTIF(D83:$D$1242,365)</f>
        <v>794</v>
      </c>
      <c r="H82" s="43">
        <f>COUNTIF(D83:$D$1242,366)</f>
        <v>366</v>
      </c>
      <c r="I82" s="2"/>
    </row>
    <row r="83" spans="1:9" x14ac:dyDescent="0.25">
      <c r="A83" s="1">
        <f>COUNTIF($C$2:C83,"Да")</f>
        <v>0</v>
      </c>
      <c r="B83" s="45">
        <f t="shared" si="3"/>
        <v>44925</v>
      </c>
      <c r="C83" s="42" t="str">
        <f>IF(ISERROR(VLOOKUP(B83,'Айгенис Оп8'!$C$3:$C$9,1,0)),"Нет","Да")</f>
        <v>Нет</v>
      </c>
      <c r="D83" s="43">
        <f t="shared" si="2"/>
        <v>365</v>
      </c>
      <c r="E83" s="44">
        <f>ROUND(('Все выпуски'!$D$3*'Все выпуски'!$D$6/100)/365*(B83-IF(C83="Нет",VLOOKUP(A83,'Айгенис Оп8'!$A$2:$C$9,3,0),VLOOKUP((A83-1),'Айгенис Оп8'!$A$2:$C$9,3,0))),2)</f>
        <v>19.97</v>
      </c>
      <c r="G83" s="43">
        <f>COUNTIF(D84:$D$1242,365)</f>
        <v>793</v>
      </c>
      <c r="H83" s="43">
        <f>COUNTIF(D84:$D$1242,366)</f>
        <v>366</v>
      </c>
      <c r="I83" s="2"/>
    </row>
    <row r="84" spans="1:9" x14ac:dyDescent="0.25">
      <c r="A84" s="1">
        <f>COUNTIF($C$2:C84,"Да")</f>
        <v>0</v>
      </c>
      <c r="B84" s="45">
        <f t="shared" si="3"/>
        <v>44926</v>
      </c>
      <c r="C84" s="42" t="str">
        <f>IF(ISERROR(VLOOKUP(B84,'Айгенис Оп8'!$C$3:$C$9,1,0)),"Нет","Да")</f>
        <v>Нет</v>
      </c>
      <c r="D84" s="43">
        <f t="shared" si="2"/>
        <v>365</v>
      </c>
      <c r="E84" s="44">
        <f>ROUND(('Все выпуски'!$D$3*'Все выпуски'!$D$6/100)/365*(B84-IF(C84="Нет",VLOOKUP(A84,'Айгенис Оп8'!$A$2:$C$9,3,0),VLOOKUP((A84-1),'Айгенис Оп8'!$A$2:$C$9,3,0))),2)</f>
        <v>20.22</v>
      </c>
      <c r="G84" s="43">
        <f>COUNTIF(D85:$D$1242,365)</f>
        <v>792</v>
      </c>
      <c r="H84" s="43">
        <f>COUNTIF(D85:$D$1242,366)</f>
        <v>366</v>
      </c>
      <c r="I84" s="2"/>
    </row>
    <row r="85" spans="1:9" x14ac:dyDescent="0.25">
      <c r="A85" s="1">
        <f>COUNTIF($C$2:C85,"Да")</f>
        <v>0</v>
      </c>
      <c r="B85" s="45">
        <f t="shared" si="3"/>
        <v>44927</v>
      </c>
      <c r="C85" s="42" t="str">
        <f>IF(ISERROR(VLOOKUP(B85,'Айгенис Оп8'!$C$3:$C$9,1,0)),"Нет","Да")</f>
        <v>Нет</v>
      </c>
      <c r="D85" s="43">
        <f t="shared" si="2"/>
        <v>365</v>
      </c>
      <c r="E85" s="44">
        <f>ROUND(('Все выпуски'!$D$3*'Все выпуски'!$D$6/100)/365*(B85-IF(C85="Нет",VLOOKUP(A85,'Айгенис Оп8'!$A$2:$C$9,3,0),VLOOKUP((A85-1),'Айгенис Оп8'!$A$2:$C$9,3,0))),2)</f>
        <v>20.47</v>
      </c>
      <c r="G85" s="43">
        <f>COUNTIF(D86:$D$1242,365)</f>
        <v>791</v>
      </c>
      <c r="H85" s="43">
        <f>COUNTIF(D86:$D$1242,366)</f>
        <v>366</v>
      </c>
      <c r="I85" s="2"/>
    </row>
    <row r="86" spans="1:9" x14ac:dyDescent="0.25">
      <c r="A86" s="1">
        <f>COUNTIF($C$2:C86,"Да")</f>
        <v>0</v>
      </c>
      <c r="B86" s="45">
        <f t="shared" si="3"/>
        <v>44928</v>
      </c>
      <c r="C86" s="42" t="str">
        <f>IF(ISERROR(VLOOKUP(B86,'Айгенис Оп8'!$C$3:$C$9,1,0)),"Нет","Да")</f>
        <v>Нет</v>
      </c>
      <c r="D86" s="43">
        <f t="shared" si="2"/>
        <v>365</v>
      </c>
      <c r="E86" s="44">
        <f>ROUND(('Все выпуски'!$D$3*'Все выпуски'!$D$6/100)/365*(B86-IF(C86="Нет",VLOOKUP(A86,'Айгенис Оп8'!$A$2:$C$9,3,0),VLOOKUP((A86-1),'Айгенис Оп8'!$A$2:$C$9,3,0))),2)</f>
        <v>20.71</v>
      </c>
      <c r="G86" s="43">
        <f>COUNTIF(D87:$D$1242,365)</f>
        <v>790</v>
      </c>
      <c r="H86" s="43">
        <f>COUNTIF(D87:$D$1242,366)</f>
        <v>366</v>
      </c>
      <c r="I86" s="2"/>
    </row>
    <row r="87" spans="1:9" x14ac:dyDescent="0.25">
      <c r="A87" s="1">
        <f>COUNTIF($C$2:C87,"Да")</f>
        <v>0</v>
      </c>
      <c r="B87" s="45">
        <f t="shared" si="3"/>
        <v>44929</v>
      </c>
      <c r="C87" s="42" t="str">
        <f>IF(ISERROR(VLOOKUP(B87,'Айгенис Оп8'!$C$3:$C$9,1,0)),"Нет","Да")</f>
        <v>Нет</v>
      </c>
      <c r="D87" s="43">
        <f t="shared" si="2"/>
        <v>365</v>
      </c>
      <c r="E87" s="44">
        <f>ROUND(('Все выпуски'!$D$3*'Все выпуски'!$D$6/100)/365*(B87-IF(C87="Нет",VLOOKUP(A87,'Айгенис Оп8'!$A$2:$C$9,3,0),VLOOKUP((A87-1),'Айгенис Оп8'!$A$2:$C$9,3,0))),2)</f>
        <v>20.96</v>
      </c>
      <c r="G87" s="43">
        <f>COUNTIF(D88:$D$1242,365)</f>
        <v>789</v>
      </c>
      <c r="H87" s="43">
        <f>COUNTIF(D88:$D$1242,366)</f>
        <v>366</v>
      </c>
      <c r="I87" s="2"/>
    </row>
    <row r="88" spans="1:9" x14ac:dyDescent="0.25">
      <c r="A88" s="1">
        <f>COUNTIF($C$2:C88,"Да")</f>
        <v>0</v>
      </c>
      <c r="B88" s="45">
        <f t="shared" si="3"/>
        <v>44930</v>
      </c>
      <c r="C88" s="42" t="str">
        <f>IF(ISERROR(VLOOKUP(B88,'Айгенис Оп8'!$C$3:$C$9,1,0)),"Нет","Да")</f>
        <v>Нет</v>
      </c>
      <c r="D88" s="43">
        <f t="shared" si="2"/>
        <v>365</v>
      </c>
      <c r="E88" s="44">
        <f>ROUND(('Все выпуски'!$D$3*'Все выпуски'!$D$6/100)/365*(B88-IF(C88="Нет",VLOOKUP(A88,'Айгенис Оп8'!$A$2:$C$9,3,0),VLOOKUP((A88-1),'Айгенис Оп8'!$A$2:$C$9,3,0))),2)</f>
        <v>21.21</v>
      </c>
      <c r="G88" s="43">
        <f>COUNTIF(D89:$D$1242,365)</f>
        <v>788</v>
      </c>
      <c r="H88" s="43">
        <f>COUNTIF(D89:$D$1242,366)</f>
        <v>366</v>
      </c>
      <c r="I88" s="2"/>
    </row>
    <row r="89" spans="1:9" x14ac:dyDescent="0.25">
      <c r="A89" s="1">
        <f>COUNTIF($C$2:C89,"Да")</f>
        <v>0</v>
      </c>
      <c r="B89" s="45">
        <f t="shared" si="3"/>
        <v>44931</v>
      </c>
      <c r="C89" s="42" t="str">
        <f>IF(ISERROR(VLOOKUP(B89,'Айгенис Оп8'!$C$3:$C$9,1,0)),"Нет","Да")</f>
        <v>Нет</v>
      </c>
      <c r="D89" s="43">
        <f t="shared" si="2"/>
        <v>365</v>
      </c>
      <c r="E89" s="44">
        <f>ROUND(('Все выпуски'!$D$3*'Все выпуски'!$D$6/100)/365*(B89-IF(C89="Нет",VLOOKUP(A89,'Айгенис Оп8'!$A$2:$C$9,3,0),VLOOKUP((A89-1),'Айгенис Оп8'!$A$2:$C$9,3,0))),2)</f>
        <v>21.45</v>
      </c>
      <c r="G89" s="43">
        <f>COUNTIF(D90:$D$1242,365)</f>
        <v>787</v>
      </c>
      <c r="H89" s="43">
        <f>COUNTIF(D90:$D$1242,366)</f>
        <v>366</v>
      </c>
      <c r="I89" s="2"/>
    </row>
    <row r="90" spans="1:9" x14ac:dyDescent="0.25">
      <c r="A90" s="1">
        <f>COUNTIF($C$2:C90,"Да")</f>
        <v>0</v>
      </c>
      <c r="B90" s="45">
        <f t="shared" si="3"/>
        <v>44932</v>
      </c>
      <c r="C90" s="42" t="str">
        <f>IF(ISERROR(VLOOKUP(B90,'Айгенис Оп8'!$C$3:$C$9,1,0)),"Нет","Да")</f>
        <v>Нет</v>
      </c>
      <c r="D90" s="43">
        <f t="shared" si="2"/>
        <v>365</v>
      </c>
      <c r="E90" s="44">
        <f>ROUND(('Все выпуски'!$D$3*'Все выпуски'!$D$6/100)/365*(B90-IF(C90="Нет",VLOOKUP(A90,'Айгенис Оп8'!$A$2:$C$9,3,0),VLOOKUP((A90-1),'Айгенис Оп8'!$A$2:$C$9,3,0))),2)</f>
        <v>21.7</v>
      </c>
      <c r="G90" s="43">
        <f>COUNTIF(D91:$D$1242,365)</f>
        <v>786</v>
      </c>
      <c r="H90" s="43">
        <f>COUNTIF(D91:$D$1242,366)</f>
        <v>366</v>
      </c>
      <c r="I90" s="2"/>
    </row>
    <row r="91" spans="1:9" x14ac:dyDescent="0.25">
      <c r="A91" s="1">
        <f>COUNTIF($C$2:C91,"Да")</f>
        <v>0</v>
      </c>
      <c r="B91" s="45">
        <f t="shared" si="3"/>
        <v>44933</v>
      </c>
      <c r="C91" s="42" t="str">
        <f>IF(ISERROR(VLOOKUP(B91,'Айгенис Оп8'!$C$3:$C$9,1,0)),"Нет","Да")</f>
        <v>Нет</v>
      </c>
      <c r="D91" s="43">
        <f t="shared" si="2"/>
        <v>365</v>
      </c>
      <c r="E91" s="44">
        <f>ROUND(('Все выпуски'!$D$3*'Все выпуски'!$D$6/100)/365*(B91-IF(C91="Нет",VLOOKUP(A91,'Айгенис Оп8'!$A$2:$C$9,3,0),VLOOKUP((A91-1),'Айгенис Оп8'!$A$2:$C$9,3,0))),2)</f>
        <v>21.95</v>
      </c>
      <c r="G91" s="43">
        <f>COUNTIF(D92:$D$1242,365)</f>
        <v>785</v>
      </c>
      <c r="H91" s="43">
        <f>COUNTIF(D92:$D$1242,366)</f>
        <v>366</v>
      </c>
      <c r="I91" s="2"/>
    </row>
    <row r="92" spans="1:9" x14ac:dyDescent="0.25">
      <c r="A92" s="1">
        <f>COUNTIF($C$2:C92,"Да")</f>
        <v>0</v>
      </c>
      <c r="B92" s="45">
        <f t="shared" si="3"/>
        <v>44934</v>
      </c>
      <c r="C92" s="42" t="str">
        <f>IF(ISERROR(VLOOKUP(B92,'Айгенис Оп8'!$C$3:$C$9,1,0)),"Нет","Да")</f>
        <v>Нет</v>
      </c>
      <c r="D92" s="43">
        <f t="shared" si="2"/>
        <v>365</v>
      </c>
      <c r="E92" s="44">
        <f>ROUND(('Все выпуски'!$D$3*'Все выпуски'!$D$6/100)/365*(B92-IF(C92="Нет",VLOOKUP(A92,'Айгенис Оп8'!$A$2:$C$9,3,0),VLOOKUP((A92-1),'Айгенис Оп8'!$A$2:$C$9,3,0))),2)</f>
        <v>22.19</v>
      </c>
      <c r="G92" s="43">
        <f>COUNTIF(D93:$D$1242,365)</f>
        <v>784</v>
      </c>
      <c r="H92" s="43">
        <f>COUNTIF(D93:$D$1242,366)</f>
        <v>366</v>
      </c>
      <c r="I92" s="2"/>
    </row>
    <row r="93" spans="1:9" x14ac:dyDescent="0.25">
      <c r="A93" s="1">
        <f>COUNTIF($C$2:C93,"Да")</f>
        <v>0</v>
      </c>
      <c r="B93" s="45">
        <f t="shared" si="3"/>
        <v>44935</v>
      </c>
      <c r="C93" s="42" t="str">
        <f>IF(ISERROR(VLOOKUP(B93,'Айгенис Оп8'!$C$3:$C$9,1,0)),"Нет","Да")</f>
        <v>Нет</v>
      </c>
      <c r="D93" s="43">
        <f t="shared" si="2"/>
        <v>365</v>
      </c>
      <c r="E93" s="44">
        <f>ROUND(('Все выпуски'!$D$3*'Все выпуски'!$D$6/100)/365*(B93-IF(C93="Нет",VLOOKUP(A93,'Айгенис Оп8'!$A$2:$C$9,3,0),VLOOKUP((A93-1),'Айгенис Оп8'!$A$2:$C$9,3,0))),2)</f>
        <v>22.44</v>
      </c>
      <c r="G93" s="43">
        <f>COUNTIF(D94:$D$1242,365)</f>
        <v>783</v>
      </c>
      <c r="H93" s="43">
        <f>COUNTIF(D94:$D$1242,366)</f>
        <v>366</v>
      </c>
      <c r="I93" s="2"/>
    </row>
    <row r="94" spans="1:9" x14ac:dyDescent="0.25">
      <c r="A94" s="1">
        <f>COUNTIF($C$2:C94,"Да")</f>
        <v>0</v>
      </c>
      <c r="B94" s="45">
        <f t="shared" si="3"/>
        <v>44936</v>
      </c>
      <c r="C94" s="42" t="str">
        <f>IF(ISERROR(VLOOKUP(B94,'Айгенис Оп8'!$C$3:$C$9,1,0)),"Нет","Да")</f>
        <v>Нет</v>
      </c>
      <c r="D94" s="43">
        <f t="shared" si="2"/>
        <v>365</v>
      </c>
      <c r="E94" s="44">
        <f>ROUND(('Все выпуски'!$D$3*'Все выпуски'!$D$6/100)/365*(B94-IF(C94="Нет",VLOOKUP(A94,'Айгенис Оп8'!$A$2:$C$9,3,0),VLOOKUP((A94-1),'Айгенис Оп8'!$A$2:$C$9,3,0))),2)</f>
        <v>22.68</v>
      </c>
      <c r="G94" s="43">
        <f>COUNTIF(D95:$D$1242,365)</f>
        <v>782</v>
      </c>
      <c r="H94" s="43">
        <f>COUNTIF(D95:$D$1242,366)</f>
        <v>366</v>
      </c>
      <c r="I94" s="2"/>
    </row>
    <row r="95" spans="1:9" x14ac:dyDescent="0.25">
      <c r="A95" s="1">
        <f>COUNTIF($C$2:C95,"Да")</f>
        <v>0</v>
      </c>
      <c r="B95" s="45">
        <f t="shared" si="3"/>
        <v>44937</v>
      </c>
      <c r="C95" s="42" t="str">
        <f>IF(ISERROR(VLOOKUP(B95,'Айгенис Оп8'!$C$3:$C$9,1,0)),"Нет","Да")</f>
        <v>Нет</v>
      </c>
      <c r="D95" s="43">
        <f t="shared" si="2"/>
        <v>365</v>
      </c>
      <c r="E95" s="44">
        <f>ROUND(('Все выпуски'!$D$3*'Все выпуски'!$D$6/100)/365*(B95-IF(C95="Нет",VLOOKUP(A95,'Айгенис Оп8'!$A$2:$C$9,3,0),VLOOKUP((A95-1),'Айгенис Оп8'!$A$2:$C$9,3,0))),2)</f>
        <v>22.93</v>
      </c>
      <c r="G95" s="43">
        <f>COUNTIF(D96:$D$1242,365)</f>
        <v>781</v>
      </c>
      <c r="H95" s="43">
        <f>COUNTIF(D96:$D$1242,366)</f>
        <v>366</v>
      </c>
      <c r="I95" s="2"/>
    </row>
    <row r="96" spans="1:9" x14ac:dyDescent="0.25">
      <c r="A96" s="1">
        <f>COUNTIF($C$2:C96,"Да")</f>
        <v>0</v>
      </c>
      <c r="B96" s="45">
        <f t="shared" si="3"/>
        <v>44938</v>
      </c>
      <c r="C96" s="42" t="str">
        <f>IF(ISERROR(VLOOKUP(B96,'Айгенис Оп8'!$C$3:$C$9,1,0)),"Нет","Да")</f>
        <v>Нет</v>
      </c>
      <c r="D96" s="43">
        <f t="shared" si="2"/>
        <v>365</v>
      </c>
      <c r="E96" s="44">
        <f>ROUND(('Все выпуски'!$D$3*'Все выпуски'!$D$6/100)/365*(B96-IF(C96="Нет",VLOOKUP(A96,'Айгенис Оп8'!$A$2:$C$9,3,0),VLOOKUP((A96-1),'Айгенис Оп8'!$A$2:$C$9,3,0))),2)</f>
        <v>23.18</v>
      </c>
      <c r="G96" s="43">
        <f>COUNTIF(D97:$D$1242,365)</f>
        <v>780</v>
      </c>
      <c r="H96" s="43">
        <f>COUNTIF(D97:$D$1242,366)</f>
        <v>366</v>
      </c>
      <c r="I96" s="2"/>
    </row>
    <row r="97" spans="1:9" x14ac:dyDescent="0.25">
      <c r="A97" s="1">
        <f>COUNTIF($C$2:C97,"Да")</f>
        <v>0</v>
      </c>
      <c r="B97" s="45">
        <f t="shared" si="3"/>
        <v>44939</v>
      </c>
      <c r="C97" s="42" t="str">
        <f>IF(ISERROR(VLOOKUP(B97,'Айгенис Оп8'!$C$3:$C$9,1,0)),"Нет","Да")</f>
        <v>Нет</v>
      </c>
      <c r="D97" s="43">
        <f t="shared" si="2"/>
        <v>365</v>
      </c>
      <c r="E97" s="44">
        <f>ROUND(('Все выпуски'!$D$3*'Все выпуски'!$D$6/100)/365*(B97-IF(C97="Нет",VLOOKUP(A97,'Айгенис Оп8'!$A$2:$C$9,3,0),VLOOKUP((A97-1),'Айгенис Оп8'!$A$2:$C$9,3,0))),2)</f>
        <v>23.42</v>
      </c>
      <c r="G97" s="43">
        <f>COUNTIF(D98:$D$1242,365)</f>
        <v>779</v>
      </c>
      <c r="H97" s="43">
        <f>COUNTIF(D98:$D$1242,366)</f>
        <v>366</v>
      </c>
      <c r="I97" s="2"/>
    </row>
    <row r="98" spans="1:9" x14ac:dyDescent="0.25">
      <c r="A98" s="1">
        <f>COUNTIF($C$2:C98,"Да")</f>
        <v>0</v>
      </c>
      <c r="B98" s="45">
        <f t="shared" si="3"/>
        <v>44940</v>
      </c>
      <c r="C98" s="42" t="str">
        <f>IF(ISERROR(VLOOKUP(B98,'Айгенис Оп8'!$C$3:$C$9,1,0)),"Нет","Да")</f>
        <v>Нет</v>
      </c>
      <c r="D98" s="43">
        <f t="shared" si="2"/>
        <v>365</v>
      </c>
      <c r="E98" s="44">
        <f>ROUND(('Все выпуски'!$D$3*'Все выпуски'!$D$6/100)/365*(B98-IF(C98="Нет",VLOOKUP(A98,'Айгенис Оп8'!$A$2:$C$9,3,0),VLOOKUP((A98-1),'Айгенис Оп8'!$A$2:$C$9,3,0))),2)</f>
        <v>23.67</v>
      </c>
      <c r="G98" s="43">
        <f>COUNTIF(D99:$D$1242,365)</f>
        <v>778</v>
      </c>
      <c r="H98" s="43">
        <f>COUNTIF(D99:$D$1242,366)</f>
        <v>366</v>
      </c>
      <c r="I98" s="2"/>
    </row>
    <row r="99" spans="1:9" x14ac:dyDescent="0.25">
      <c r="A99" s="1">
        <f>COUNTIF($C$2:C99,"Да")</f>
        <v>0</v>
      </c>
      <c r="B99" s="45">
        <f t="shared" si="3"/>
        <v>44941</v>
      </c>
      <c r="C99" s="42" t="str">
        <f>IF(ISERROR(VLOOKUP(B99,'Айгенис Оп8'!$C$3:$C$9,1,0)),"Нет","Да")</f>
        <v>Нет</v>
      </c>
      <c r="D99" s="43">
        <f t="shared" si="2"/>
        <v>365</v>
      </c>
      <c r="E99" s="44">
        <f>ROUND(('Все выпуски'!$D$3*'Все выпуски'!$D$6/100)/365*(B99-IF(C99="Нет",VLOOKUP(A99,'Айгенис Оп8'!$A$2:$C$9,3,0),VLOOKUP((A99-1),'Айгенис Оп8'!$A$2:$C$9,3,0))),2)</f>
        <v>23.92</v>
      </c>
      <c r="G99" s="43">
        <f>COUNTIF(D100:$D$1242,365)</f>
        <v>777</v>
      </c>
      <c r="H99" s="43">
        <f>COUNTIF(D100:$D$1242,366)</f>
        <v>366</v>
      </c>
      <c r="I99" s="2"/>
    </row>
    <row r="100" spans="1:9" x14ac:dyDescent="0.25">
      <c r="A100" s="1">
        <f>COUNTIF($C$2:C100,"Да")</f>
        <v>0</v>
      </c>
      <c r="B100" s="45">
        <f t="shared" si="3"/>
        <v>44942</v>
      </c>
      <c r="C100" s="42" t="str">
        <f>IF(ISERROR(VLOOKUP(B100,'Айгенис Оп8'!$C$3:$C$9,1,0)),"Нет","Да")</f>
        <v>Нет</v>
      </c>
      <c r="D100" s="43">
        <f t="shared" si="2"/>
        <v>365</v>
      </c>
      <c r="E100" s="44">
        <f>ROUND(('Все выпуски'!$D$3*'Все выпуски'!$D$6/100)/365*(B100-IF(C100="Нет",VLOOKUP(A100,'Айгенис Оп8'!$A$2:$C$9,3,0),VLOOKUP((A100-1),'Айгенис Оп8'!$A$2:$C$9,3,0))),2)</f>
        <v>24.16</v>
      </c>
      <c r="G100" s="43">
        <f>COUNTIF(D101:$D$1242,365)</f>
        <v>776</v>
      </c>
      <c r="H100" s="43">
        <f>COUNTIF(D101:$D$1242,366)</f>
        <v>366</v>
      </c>
      <c r="I100" s="2"/>
    </row>
    <row r="101" spans="1:9" x14ac:dyDescent="0.25">
      <c r="A101" s="1">
        <f>COUNTIF($C$2:C101,"Да")</f>
        <v>0</v>
      </c>
      <c r="B101" s="45">
        <f t="shared" si="3"/>
        <v>44943</v>
      </c>
      <c r="C101" s="42" t="str">
        <f>IF(ISERROR(VLOOKUP(B101,'Айгенис Оп8'!$C$3:$C$9,1,0)),"Нет","Да")</f>
        <v>Нет</v>
      </c>
      <c r="D101" s="43">
        <f t="shared" si="2"/>
        <v>365</v>
      </c>
      <c r="E101" s="44">
        <f>ROUND(('Все выпуски'!$D$3*'Все выпуски'!$D$6/100)/365*(B101-IF(C101="Нет",VLOOKUP(A101,'Айгенис Оп8'!$A$2:$C$9,3,0),VLOOKUP((A101-1),'Айгенис Оп8'!$A$2:$C$9,3,0))),2)</f>
        <v>24.41</v>
      </c>
      <c r="G101" s="43">
        <f>COUNTIF(D102:$D$1242,365)</f>
        <v>775</v>
      </c>
      <c r="H101" s="43">
        <f>COUNTIF(D102:$D$1242,366)</f>
        <v>366</v>
      </c>
      <c r="I101" s="2"/>
    </row>
    <row r="102" spans="1:9" x14ac:dyDescent="0.25">
      <c r="A102" s="1">
        <f>COUNTIF($C$2:C102,"Да")</f>
        <v>0</v>
      </c>
      <c r="B102" s="45">
        <f t="shared" si="3"/>
        <v>44944</v>
      </c>
      <c r="C102" s="42" t="str">
        <f>IF(ISERROR(VLOOKUP(B102,'Айгенис Оп8'!$C$3:$C$9,1,0)),"Нет","Да")</f>
        <v>Нет</v>
      </c>
      <c r="D102" s="43">
        <f t="shared" si="2"/>
        <v>365</v>
      </c>
      <c r="E102" s="44">
        <f>ROUND(('Все выпуски'!$D$3*'Все выпуски'!$D$6/100)/365*(B102-IF(C102="Нет",VLOOKUP(A102,'Айгенис Оп8'!$A$2:$C$9,3,0),VLOOKUP((A102-1),'Айгенис Оп8'!$A$2:$C$9,3,0))),2)</f>
        <v>24.66</v>
      </c>
      <c r="G102" s="43">
        <f>COUNTIF(D103:$D$1242,365)</f>
        <v>774</v>
      </c>
      <c r="H102" s="43">
        <f>COUNTIF(D103:$D$1242,366)</f>
        <v>366</v>
      </c>
      <c r="I102" s="2"/>
    </row>
    <row r="103" spans="1:9" x14ac:dyDescent="0.25">
      <c r="A103" s="1">
        <f>COUNTIF($C$2:C103,"Да")</f>
        <v>0</v>
      </c>
      <c r="B103" s="45">
        <f t="shared" si="3"/>
        <v>44945</v>
      </c>
      <c r="C103" s="42" t="str">
        <f>IF(ISERROR(VLOOKUP(B103,'Айгенис Оп8'!$C$3:$C$9,1,0)),"Нет","Да")</f>
        <v>Нет</v>
      </c>
      <c r="D103" s="43">
        <f t="shared" si="2"/>
        <v>365</v>
      </c>
      <c r="E103" s="44">
        <f>ROUND(('Все выпуски'!$D$3*'Все выпуски'!$D$6/100)/365*(B103-IF(C103="Нет",VLOOKUP(A103,'Айгенис Оп8'!$A$2:$C$9,3,0),VLOOKUP((A103-1),'Айгенис Оп8'!$A$2:$C$9,3,0))),2)</f>
        <v>24.9</v>
      </c>
      <c r="G103" s="43">
        <f>COUNTIF(D104:$D$1242,365)</f>
        <v>773</v>
      </c>
      <c r="H103" s="43">
        <f>COUNTIF(D104:$D$1242,366)</f>
        <v>366</v>
      </c>
      <c r="I103" s="2"/>
    </row>
    <row r="104" spans="1:9" x14ac:dyDescent="0.25">
      <c r="A104" s="1">
        <f>COUNTIF($C$2:C104,"Да")</f>
        <v>0</v>
      </c>
      <c r="B104" s="45">
        <f t="shared" si="3"/>
        <v>44946</v>
      </c>
      <c r="C104" s="42" t="str">
        <f>IF(ISERROR(VLOOKUP(B104,'Айгенис Оп8'!$C$3:$C$9,1,0)),"Нет","Да")</f>
        <v>Нет</v>
      </c>
      <c r="D104" s="43">
        <f t="shared" si="2"/>
        <v>365</v>
      </c>
      <c r="E104" s="44">
        <f>ROUND(('Все выпуски'!$D$3*'Все выпуски'!$D$6/100)/365*(B104-IF(C104="Нет",VLOOKUP(A104,'Айгенис Оп8'!$A$2:$C$9,3,0),VLOOKUP((A104-1),'Айгенис Оп8'!$A$2:$C$9,3,0))),2)</f>
        <v>25.15</v>
      </c>
      <c r="G104" s="43">
        <f>COUNTIF(D105:$D$1242,365)</f>
        <v>772</v>
      </c>
      <c r="H104" s="43">
        <f>COUNTIF(D105:$D$1242,366)</f>
        <v>366</v>
      </c>
      <c r="I104" s="2"/>
    </row>
    <row r="105" spans="1:9" x14ac:dyDescent="0.25">
      <c r="A105" s="1">
        <f>COUNTIF($C$2:C105,"Да")</f>
        <v>0</v>
      </c>
      <c r="B105" s="45">
        <f t="shared" si="3"/>
        <v>44947</v>
      </c>
      <c r="C105" s="42" t="str">
        <f>IF(ISERROR(VLOOKUP(B105,'Айгенис Оп8'!$C$3:$C$9,1,0)),"Нет","Да")</f>
        <v>Нет</v>
      </c>
      <c r="D105" s="43">
        <f t="shared" si="2"/>
        <v>365</v>
      </c>
      <c r="E105" s="44">
        <f>ROUND(('Все выпуски'!$D$3*'Все выпуски'!$D$6/100)/365*(B105-IF(C105="Нет",VLOOKUP(A105,'Айгенис Оп8'!$A$2:$C$9,3,0),VLOOKUP((A105-1),'Айгенис Оп8'!$A$2:$C$9,3,0))),2)</f>
        <v>25.4</v>
      </c>
      <c r="G105" s="43">
        <f>COUNTIF(D106:$D$1242,365)</f>
        <v>771</v>
      </c>
      <c r="H105" s="43">
        <f>COUNTIF(D106:$D$1242,366)</f>
        <v>366</v>
      </c>
      <c r="I105" s="2"/>
    </row>
    <row r="106" spans="1:9" x14ac:dyDescent="0.25">
      <c r="A106" s="1">
        <f>COUNTIF($C$2:C106,"Да")</f>
        <v>0</v>
      </c>
      <c r="B106" s="45">
        <f t="shared" si="3"/>
        <v>44948</v>
      </c>
      <c r="C106" s="42" t="str">
        <f>IF(ISERROR(VLOOKUP(B106,'Айгенис Оп8'!$C$3:$C$9,1,0)),"Нет","Да")</f>
        <v>Нет</v>
      </c>
      <c r="D106" s="43">
        <f t="shared" si="2"/>
        <v>365</v>
      </c>
      <c r="E106" s="44">
        <f>ROUND(('Все выпуски'!$D$3*'Все выпуски'!$D$6/100)/365*(B106-IF(C106="Нет",VLOOKUP(A106,'Айгенис Оп8'!$A$2:$C$9,3,0),VLOOKUP((A106-1),'Айгенис Оп8'!$A$2:$C$9,3,0))),2)</f>
        <v>25.64</v>
      </c>
      <c r="G106" s="43">
        <f>COUNTIF(D107:$D$1242,365)</f>
        <v>770</v>
      </c>
      <c r="H106" s="43">
        <f>COUNTIF(D107:$D$1242,366)</f>
        <v>366</v>
      </c>
      <c r="I106" s="2"/>
    </row>
    <row r="107" spans="1:9" x14ac:dyDescent="0.25">
      <c r="A107" s="1">
        <f>COUNTIF($C$2:C107,"Да")</f>
        <v>0</v>
      </c>
      <c r="B107" s="45">
        <f t="shared" si="3"/>
        <v>44949</v>
      </c>
      <c r="C107" s="42" t="str">
        <f>IF(ISERROR(VLOOKUP(B107,'Айгенис Оп8'!$C$3:$C$9,1,0)),"Нет","Да")</f>
        <v>Нет</v>
      </c>
      <c r="D107" s="43">
        <f t="shared" si="2"/>
        <v>365</v>
      </c>
      <c r="E107" s="44">
        <f>ROUND(('Все выпуски'!$D$3*'Все выпуски'!$D$6/100)/365*(B107-IF(C107="Нет",VLOOKUP(A107,'Айгенис Оп8'!$A$2:$C$9,3,0),VLOOKUP((A107-1),'Айгенис Оп8'!$A$2:$C$9,3,0))),2)</f>
        <v>25.89</v>
      </c>
      <c r="G107" s="43">
        <f>COUNTIF(D108:$D$1242,365)</f>
        <v>769</v>
      </c>
      <c r="H107" s="43">
        <f>COUNTIF(D108:$D$1242,366)</f>
        <v>366</v>
      </c>
      <c r="I107" s="2"/>
    </row>
    <row r="108" spans="1:9" x14ac:dyDescent="0.25">
      <c r="A108" s="1">
        <f>COUNTIF($C$2:C108,"Да")</f>
        <v>0</v>
      </c>
      <c r="B108" s="45">
        <f t="shared" si="3"/>
        <v>44950</v>
      </c>
      <c r="C108" s="42" t="str">
        <f>IF(ISERROR(VLOOKUP(B108,'Айгенис Оп8'!$C$3:$C$9,1,0)),"Нет","Да")</f>
        <v>Нет</v>
      </c>
      <c r="D108" s="43">
        <f t="shared" si="2"/>
        <v>365</v>
      </c>
      <c r="E108" s="44">
        <f>ROUND(('Все выпуски'!$D$3*'Все выпуски'!$D$6/100)/365*(B108-IF(C108="Нет",VLOOKUP(A108,'Айгенис Оп8'!$A$2:$C$9,3,0),VLOOKUP((A108-1),'Айгенис Оп8'!$A$2:$C$9,3,0))),2)</f>
        <v>26.14</v>
      </c>
      <c r="G108" s="43">
        <f>COUNTIF(D109:$D$1242,365)</f>
        <v>768</v>
      </c>
      <c r="H108" s="43">
        <f>COUNTIF(D109:$D$1242,366)</f>
        <v>366</v>
      </c>
      <c r="I108" s="2"/>
    </row>
    <row r="109" spans="1:9" x14ac:dyDescent="0.25">
      <c r="A109" s="1">
        <f>COUNTIF($C$2:C109,"Да")</f>
        <v>0</v>
      </c>
      <c r="B109" s="45">
        <f t="shared" si="3"/>
        <v>44951</v>
      </c>
      <c r="C109" s="42" t="str">
        <f>IF(ISERROR(VLOOKUP(B109,'Айгенис Оп8'!$C$3:$C$9,1,0)),"Нет","Да")</f>
        <v>Нет</v>
      </c>
      <c r="D109" s="43">
        <f t="shared" si="2"/>
        <v>365</v>
      </c>
      <c r="E109" s="44">
        <f>ROUND(('Все выпуски'!$D$3*'Все выпуски'!$D$6/100)/365*(B109-IF(C109="Нет",VLOOKUP(A109,'Айгенис Оп8'!$A$2:$C$9,3,0),VLOOKUP((A109-1),'Айгенис Оп8'!$A$2:$C$9,3,0))),2)</f>
        <v>26.38</v>
      </c>
      <c r="G109" s="43">
        <f>COUNTIF(D110:$D$1242,365)</f>
        <v>767</v>
      </c>
      <c r="H109" s="43">
        <f>COUNTIF(D110:$D$1242,366)</f>
        <v>366</v>
      </c>
      <c r="I109" s="2"/>
    </row>
    <row r="110" spans="1:9" x14ac:dyDescent="0.25">
      <c r="A110" s="1">
        <f>COUNTIF($C$2:C110,"Да")</f>
        <v>0</v>
      </c>
      <c r="B110" s="45">
        <f t="shared" si="3"/>
        <v>44952</v>
      </c>
      <c r="C110" s="42" t="str">
        <f>IF(ISERROR(VLOOKUP(B110,'Айгенис Оп8'!$C$3:$C$9,1,0)),"Нет","Да")</f>
        <v>Нет</v>
      </c>
      <c r="D110" s="43">
        <f t="shared" si="2"/>
        <v>365</v>
      </c>
      <c r="E110" s="44">
        <f>ROUND(('Все выпуски'!$D$3*'Все выпуски'!$D$6/100)/365*(B110-IF(C110="Нет",VLOOKUP(A110,'Айгенис Оп8'!$A$2:$C$9,3,0),VLOOKUP((A110-1),'Айгенис Оп8'!$A$2:$C$9,3,0))),2)</f>
        <v>26.63</v>
      </c>
      <c r="G110" s="43">
        <f>COUNTIF(D111:$D$1242,365)</f>
        <v>766</v>
      </c>
      <c r="H110" s="43">
        <f>COUNTIF(D111:$D$1242,366)</f>
        <v>366</v>
      </c>
      <c r="I110" s="2"/>
    </row>
    <row r="111" spans="1:9" x14ac:dyDescent="0.25">
      <c r="A111" s="1">
        <f>COUNTIF($C$2:C111,"Да")</f>
        <v>0</v>
      </c>
      <c r="B111" s="45">
        <f t="shared" si="3"/>
        <v>44953</v>
      </c>
      <c r="C111" s="42" t="str">
        <f>IF(ISERROR(VLOOKUP(B111,'Айгенис Оп8'!$C$3:$C$9,1,0)),"Нет","Да")</f>
        <v>Нет</v>
      </c>
      <c r="D111" s="43">
        <f t="shared" si="2"/>
        <v>365</v>
      </c>
      <c r="E111" s="44">
        <f>ROUND(('Все выпуски'!$D$3*'Все выпуски'!$D$6/100)/365*(B111-IF(C111="Нет",VLOOKUP(A111,'Айгенис Оп8'!$A$2:$C$9,3,0),VLOOKUP((A111-1),'Айгенис Оп8'!$A$2:$C$9,3,0))),2)</f>
        <v>26.88</v>
      </c>
      <c r="G111" s="43">
        <f>COUNTIF(D112:$D$1242,365)</f>
        <v>765</v>
      </c>
      <c r="H111" s="43">
        <f>COUNTIF(D112:$D$1242,366)</f>
        <v>366</v>
      </c>
      <c r="I111" s="2"/>
    </row>
    <row r="112" spans="1:9" x14ac:dyDescent="0.25">
      <c r="A112" s="1">
        <f>COUNTIF($C$2:C112,"Да")</f>
        <v>0</v>
      </c>
      <c r="B112" s="45">
        <f t="shared" si="3"/>
        <v>44954</v>
      </c>
      <c r="C112" s="42" t="str">
        <f>IF(ISERROR(VLOOKUP(B112,'Айгенис Оп8'!$C$3:$C$9,1,0)),"Нет","Да")</f>
        <v>Нет</v>
      </c>
      <c r="D112" s="43">
        <f t="shared" si="2"/>
        <v>365</v>
      </c>
      <c r="E112" s="44">
        <f>ROUND(('Все выпуски'!$D$3*'Все выпуски'!$D$6/100)/365*(B112-IF(C112="Нет",VLOOKUP(A112,'Айгенис Оп8'!$A$2:$C$9,3,0),VLOOKUP((A112-1),'Айгенис Оп8'!$A$2:$C$9,3,0))),2)</f>
        <v>27.12</v>
      </c>
      <c r="G112" s="43">
        <f>COUNTIF(D113:$D$1242,365)</f>
        <v>764</v>
      </c>
      <c r="H112" s="43">
        <f>COUNTIF(D113:$D$1242,366)</f>
        <v>366</v>
      </c>
      <c r="I112" s="2"/>
    </row>
    <row r="113" spans="1:9" x14ac:dyDescent="0.25">
      <c r="A113" s="1">
        <f>COUNTIF($C$2:C113,"Да")</f>
        <v>0</v>
      </c>
      <c r="B113" s="45">
        <f t="shared" si="3"/>
        <v>44955</v>
      </c>
      <c r="C113" s="42" t="str">
        <f>IF(ISERROR(VLOOKUP(B113,'Айгенис Оп8'!$C$3:$C$9,1,0)),"Нет","Да")</f>
        <v>Нет</v>
      </c>
      <c r="D113" s="43">
        <f t="shared" si="2"/>
        <v>365</v>
      </c>
      <c r="E113" s="44">
        <f>ROUND(('Все выпуски'!$D$3*'Все выпуски'!$D$6/100)/365*(B113-IF(C113="Нет",VLOOKUP(A113,'Айгенис Оп8'!$A$2:$C$9,3,0),VLOOKUP((A113-1),'Айгенис Оп8'!$A$2:$C$9,3,0))),2)</f>
        <v>27.37</v>
      </c>
      <c r="G113" s="43">
        <f>COUNTIF(D114:$D$1242,365)</f>
        <v>763</v>
      </c>
      <c r="H113" s="43">
        <f>COUNTIF(D114:$D$1242,366)</f>
        <v>366</v>
      </c>
      <c r="I113" s="2"/>
    </row>
    <row r="114" spans="1:9" x14ac:dyDescent="0.25">
      <c r="A114" s="1">
        <f>COUNTIF($C$2:C114,"Да")</f>
        <v>0</v>
      </c>
      <c r="B114" s="45">
        <f t="shared" si="3"/>
        <v>44956</v>
      </c>
      <c r="C114" s="42" t="str">
        <f>IF(ISERROR(VLOOKUP(B114,'Айгенис Оп8'!$C$3:$C$9,1,0)),"Нет","Да")</f>
        <v>Нет</v>
      </c>
      <c r="D114" s="43">
        <f t="shared" si="2"/>
        <v>365</v>
      </c>
      <c r="E114" s="44">
        <f>ROUND(('Все выпуски'!$D$3*'Все выпуски'!$D$6/100)/365*(B114-IF(C114="Нет",VLOOKUP(A114,'Айгенис Оп8'!$A$2:$C$9,3,0),VLOOKUP((A114-1),'Айгенис Оп8'!$A$2:$C$9,3,0))),2)</f>
        <v>27.62</v>
      </c>
      <c r="G114" s="43">
        <f>COUNTIF(D115:$D$1242,365)</f>
        <v>762</v>
      </c>
      <c r="H114" s="43">
        <f>COUNTIF(D115:$D$1242,366)</f>
        <v>366</v>
      </c>
      <c r="I114" s="2"/>
    </row>
    <row r="115" spans="1:9" x14ac:dyDescent="0.25">
      <c r="A115" s="1">
        <f>COUNTIF($C$2:C115,"Да")</f>
        <v>0</v>
      </c>
      <c r="B115" s="45">
        <f t="shared" si="3"/>
        <v>44957</v>
      </c>
      <c r="C115" s="42" t="str">
        <f>IF(ISERROR(VLOOKUP(B115,'Айгенис Оп8'!$C$3:$C$9,1,0)),"Нет","Да")</f>
        <v>Нет</v>
      </c>
      <c r="D115" s="43">
        <f t="shared" si="2"/>
        <v>365</v>
      </c>
      <c r="E115" s="44">
        <f>ROUND(('Все выпуски'!$D$3*'Все выпуски'!$D$6/100)/365*(B115-IF(C115="Нет",VLOOKUP(A115,'Айгенис Оп8'!$A$2:$C$9,3,0),VLOOKUP((A115-1),'Айгенис Оп8'!$A$2:$C$9,3,0))),2)</f>
        <v>27.86</v>
      </c>
      <c r="G115" s="43">
        <f>COUNTIF(D116:$D$1242,365)</f>
        <v>761</v>
      </c>
      <c r="H115" s="43">
        <f>COUNTIF(D116:$D$1242,366)</f>
        <v>366</v>
      </c>
      <c r="I115" s="2"/>
    </row>
    <row r="116" spans="1:9" x14ac:dyDescent="0.25">
      <c r="A116" s="1">
        <f>COUNTIF($C$2:C116,"Да")</f>
        <v>0</v>
      </c>
      <c r="B116" s="45">
        <f t="shared" si="3"/>
        <v>44958</v>
      </c>
      <c r="C116" s="42" t="str">
        <f>IF(ISERROR(VLOOKUP(B116,'Айгенис Оп8'!$C$3:$C$9,1,0)),"Нет","Да")</f>
        <v>Нет</v>
      </c>
      <c r="D116" s="43">
        <f t="shared" si="2"/>
        <v>365</v>
      </c>
      <c r="E116" s="44">
        <f>ROUND(('Все выпуски'!$D$3*'Все выпуски'!$D$6/100)/365*(B116-IF(C116="Нет",VLOOKUP(A116,'Айгенис Оп8'!$A$2:$C$9,3,0),VLOOKUP((A116-1),'Айгенис Оп8'!$A$2:$C$9,3,0))),2)</f>
        <v>28.11</v>
      </c>
      <c r="G116" s="43">
        <f>COUNTIF(D117:$D$1242,365)</f>
        <v>760</v>
      </c>
      <c r="H116" s="43">
        <f>COUNTIF(D117:$D$1242,366)</f>
        <v>366</v>
      </c>
      <c r="I116" s="2"/>
    </row>
    <row r="117" spans="1:9" x14ac:dyDescent="0.25">
      <c r="A117" s="1">
        <f>COUNTIF($C$2:C117,"Да")</f>
        <v>0</v>
      </c>
      <c r="B117" s="45">
        <f t="shared" si="3"/>
        <v>44959</v>
      </c>
      <c r="C117" s="42" t="str">
        <f>IF(ISERROR(VLOOKUP(B117,'Айгенис Оп8'!$C$3:$C$9,1,0)),"Нет","Да")</f>
        <v>Нет</v>
      </c>
      <c r="D117" s="43">
        <f t="shared" si="2"/>
        <v>365</v>
      </c>
      <c r="E117" s="44">
        <f>ROUND(('Все выпуски'!$D$3*'Все выпуски'!$D$6/100)/365*(B117-IF(C117="Нет",VLOOKUP(A117,'Айгенис Оп8'!$A$2:$C$9,3,0),VLOOKUP((A117-1),'Айгенис Оп8'!$A$2:$C$9,3,0))),2)</f>
        <v>28.36</v>
      </c>
      <c r="G117" s="43">
        <f>COUNTIF(D118:$D$1242,365)</f>
        <v>759</v>
      </c>
      <c r="H117" s="43">
        <f>COUNTIF(D118:$D$1242,366)</f>
        <v>366</v>
      </c>
      <c r="I117" s="2"/>
    </row>
    <row r="118" spans="1:9" x14ac:dyDescent="0.25">
      <c r="A118" s="1">
        <f>COUNTIF($C$2:C118,"Да")</f>
        <v>0</v>
      </c>
      <c r="B118" s="45">
        <f t="shared" si="3"/>
        <v>44960</v>
      </c>
      <c r="C118" s="42" t="str">
        <f>IF(ISERROR(VLOOKUP(B118,'Айгенис Оп8'!$C$3:$C$9,1,0)),"Нет","Да")</f>
        <v>Нет</v>
      </c>
      <c r="D118" s="43">
        <f t="shared" si="2"/>
        <v>365</v>
      </c>
      <c r="E118" s="44">
        <f>ROUND(('Все выпуски'!$D$3*'Все выпуски'!$D$6/100)/365*(B118-IF(C118="Нет",VLOOKUP(A118,'Айгенис Оп8'!$A$2:$C$9,3,0),VLOOKUP((A118-1),'Айгенис Оп8'!$A$2:$C$9,3,0))),2)</f>
        <v>28.6</v>
      </c>
      <c r="G118" s="43">
        <f>COUNTIF(D119:$D$1242,365)</f>
        <v>758</v>
      </c>
      <c r="H118" s="43">
        <f>COUNTIF(D119:$D$1242,366)</f>
        <v>366</v>
      </c>
      <c r="I118" s="2"/>
    </row>
    <row r="119" spans="1:9" x14ac:dyDescent="0.25">
      <c r="A119" s="1">
        <f>COUNTIF($C$2:C119,"Да")</f>
        <v>0</v>
      </c>
      <c r="B119" s="45">
        <f t="shared" si="3"/>
        <v>44961</v>
      </c>
      <c r="C119" s="42" t="str">
        <f>IF(ISERROR(VLOOKUP(B119,'Айгенис Оп8'!$C$3:$C$9,1,0)),"Нет","Да")</f>
        <v>Нет</v>
      </c>
      <c r="D119" s="43">
        <f t="shared" si="2"/>
        <v>365</v>
      </c>
      <c r="E119" s="44">
        <f>ROUND(('Все выпуски'!$D$3*'Все выпуски'!$D$6/100)/365*(B119-IF(C119="Нет",VLOOKUP(A119,'Айгенис Оп8'!$A$2:$C$9,3,0),VLOOKUP((A119-1),'Айгенис Оп8'!$A$2:$C$9,3,0))),2)</f>
        <v>28.85</v>
      </c>
      <c r="G119" s="43">
        <f>COUNTIF(D120:$D$1242,365)</f>
        <v>757</v>
      </c>
      <c r="H119" s="43">
        <f>COUNTIF(D120:$D$1242,366)</f>
        <v>366</v>
      </c>
      <c r="I119" s="2"/>
    </row>
    <row r="120" spans="1:9" x14ac:dyDescent="0.25">
      <c r="A120" s="1">
        <f>COUNTIF($C$2:C120,"Да")</f>
        <v>0</v>
      </c>
      <c r="B120" s="45">
        <f t="shared" si="3"/>
        <v>44962</v>
      </c>
      <c r="C120" s="42" t="str">
        <f>IF(ISERROR(VLOOKUP(B120,'Айгенис Оп8'!$C$3:$C$9,1,0)),"Нет","Да")</f>
        <v>Нет</v>
      </c>
      <c r="D120" s="43">
        <f t="shared" si="2"/>
        <v>365</v>
      </c>
      <c r="E120" s="44">
        <f>ROUND(('Все выпуски'!$D$3*'Все выпуски'!$D$6/100)/365*(B120-IF(C120="Нет",VLOOKUP(A120,'Айгенис Оп8'!$A$2:$C$9,3,0),VLOOKUP((A120-1),'Айгенис Оп8'!$A$2:$C$9,3,0))),2)</f>
        <v>29.1</v>
      </c>
      <c r="G120" s="43">
        <f>COUNTIF(D121:$D$1242,365)</f>
        <v>756</v>
      </c>
      <c r="H120" s="43">
        <f>COUNTIF(D121:$D$1242,366)</f>
        <v>366</v>
      </c>
      <c r="I120" s="2"/>
    </row>
    <row r="121" spans="1:9" x14ac:dyDescent="0.25">
      <c r="A121" s="1">
        <f>COUNTIF($C$2:C121,"Да")</f>
        <v>0</v>
      </c>
      <c r="B121" s="45">
        <f t="shared" si="3"/>
        <v>44963</v>
      </c>
      <c r="C121" s="42" t="str">
        <f>IF(ISERROR(VLOOKUP(B121,'Айгенис Оп8'!$C$3:$C$9,1,0)),"Нет","Да")</f>
        <v>Нет</v>
      </c>
      <c r="D121" s="43">
        <f t="shared" si="2"/>
        <v>365</v>
      </c>
      <c r="E121" s="44">
        <f>ROUND(('Все выпуски'!$D$3*'Все выпуски'!$D$6/100)/365*(B121-IF(C121="Нет",VLOOKUP(A121,'Айгенис Оп8'!$A$2:$C$9,3,0),VLOOKUP((A121-1),'Айгенис Оп8'!$A$2:$C$9,3,0))),2)</f>
        <v>29.34</v>
      </c>
      <c r="G121" s="43">
        <f>COUNTIF(D122:$D$1242,365)</f>
        <v>755</v>
      </c>
      <c r="H121" s="43">
        <f>COUNTIF(D122:$D$1242,366)</f>
        <v>366</v>
      </c>
      <c r="I121" s="2"/>
    </row>
    <row r="122" spans="1:9" x14ac:dyDescent="0.25">
      <c r="A122" s="1">
        <f>COUNTIF($C$2:C122,"Да")</f>
        <v>0</v>
      </c>
      <c r="B122" s="45">
        <f t="shared" si="3"/>
        <v>44964</v>
      </c>
      <c r="C122" s="42" t="str">
        <f>IF(ISERROR(VLOOKUP(B122,'Айгенис Оп8'!$C$3:$C$9,1,0)),"Нет","Да")</f>
        <v>Нет</v>
      </c>
      <c r="D122" s="43">
        <f t="shared" si="2"/>
        <v>365</v>
      </c>
      <c r="E122" s="44">
        <f>ROUND(('Все выпуски'!$D$3*'Все выпуски'!$D$6/100)/365*(B122-IF(C122="Нет",VLOOKUP(A122,'Айгенис Оп8'!$A$2:$C$9,3,0),VLOOKUP((A122-1),'Айгенис Оп8'!$A$2:$C$9,3,0))),2)</f>
        <v>29.59</v>
      </c>
      <c r="G122" s="43">
        <f>COUNTIF(D123:$D$1242,365)</f>
        <v>754</v>
      </c>
      <c r="H122" s="43">
        <f>COUNTIF(D123:$D$1242,366)</f>
        <v>366</v>
      </c>
      <c r="I122" s="2"/>
    </row>
    <row r="123" spans="1:9" x14ac:dyDescent="0.25">
      <c r="A123" s="1">
        <f>COUNTIF($C$2:C123,"Да")</f>
        <v>0</v>
      </c>
      <c r="B123" s="45">
        <f t="shared" si="3"/>
        <v>44965</v>
      </c>
      <c r="C123" s="42" t="str">
        <f>IF(ISERROR(VLOOKUP(B123,'Айгенис Оп8'!$C$3:$C$9,1,0)),"Нет","Да")</f>
        <v>Нет</v>
      </c>
      <c r="D123" s="43">
        <f t="shared" si="2"/>
        <v>365</v>
      </c>
      <c r="E123" s="44">
        <f>ROUND(('Все выпуски'!$D$3*'Все выпуски'!$D$6/100)/365*(B123-IF(C123="Нет",VLOOKUP(A123,'Айгенис Оп8'!$A$2:$C$9,3,0),VLOOKUP((A123-1),'Айгенис Оп8'!$A$2:$C$9,3,0))),2)</f>
        <v>29.84</v>
      </c>
      <c r="G123" s="43">
        <f>COUNTIF(D124:$D$1242,365)</f>
        <v>753</v>
      </c>
      <c r="H123" s="43">
        <f>COUNTIF(D124:$D$1242,366)</f>
        <v>366</v>
      </c>
      <c r="I123" s="2"/>
    </row>
    <row r="124" spans="1:9" x14ac:dyDescent="0.25">
      <c r="A124" s="1">
        <f>COUNTIF($C$2:C124,"Да")</f>
        <v>0</v>
      </c>
      <c r="B124" s="45">
        <f t="shared" si="3"/>
        <v>44966</v>
      </c>
      <c r="C124" s="42" t="str">
        <f>IF(ISERROR(VLOOKUP(B124,'Айгенис Оп8'!$C$3:$C$9,1,0)),"Нет","Да")</f>
        <v>Нет</v>
      </c>
      <c r="D124" s="43">
        <f t="shared" si="2"/>
        <v>365</v>
      </c>
      <c r="E124" s="44">
        <f>ROUND(('Все выпуски'!$D$3*'Все выпуски'!$D$6/100)/365*(B124-IF(C124="Нет",VLOOKUP(A124,'Айгенис Оп8'!$A$2:$C$9,3,0),VLOOKUP((A124-1),'Айгенис Оп8'!$A$2:$C$9,3,0))),2)</f>
        <v>30.08</v>
      </c>
      <c r="G124" s="43">
        <f>COUNTIF(D125:$D$1242,365)</f>
        <v>752</v>
      </c>
      <c r="H124" s="43">
        <f>COUNTIF(D125:$D$1242,366)</f>
        <v>366</v>
      </c>
      <c r="I124" s="2"/>
    </row>
    <row r="125" spans="1:9" x14ac:dyDescent="0.25">
      <c r="A125" s="1">
        <f>COUNTIF($C$2:C125,"Да")</f>
        <v>0</v>
      </c>
      <c r="B125" s="45">
        <f t="shared" si="3"/>
        <v>44967</v>
      </c>
      <c r="C125" s="42" t="str">
        <f>IF(ISERROR(VLOOKUP(B125,'Айгенис Оп8'!$C$3:$C$9,1,0)),"Нет","Да")</f>
        <v>Нет</v>
      </c>
      <c r="D125" s="43">
        <f t="shared" si="2"/>
        <v>365</v>
      </c>
      <c r="E125" s="44">
        <f>ROUND(('Все выпуски'!$D$3*'Все выпуски'!$D$6/100)/365*(B125-IF(C125="Нет",VLOOKUP(A125,'Айгенис Оп8'!$A$2:$C$9,3,0),VLOOKUP((A125-1),'Айгенис Оп8'!$A$2:$C$9,3,0))),2)</f>
        <v>30.33</v>
      </c>
      <c r="G125" s="43">
        <f>COUNTIF(D126:$D$1242,365)</f>
        <v>751</v>
      </c>
      <c r="H125" s="43">
        <f>COUNTIF(D126:$D$1242,366)</f>
        <v>366</v>
      </c>
      <c r="I125" s="2"/>
    </row>
    <row r="126" spans="1:9" x14ac:dyDescent="0.25">
      <c r="A126" s="1">
        <f>COUNTIF($C$2:C126,"Да")</f>
        <v>0</v>
      </c>
      <c r="B126" s="45">
        <f t="shared" si="3"/>
        <v>44968</v>
      </c>
      <c r="C126" s="42" t="str">
        <f>IF(ISERROR(VLOOKUP(B126,'Айгенис Оп8'!$C$3:$C$9,1,0)),"Нет","Да")</f>
        <v>Нет</v>
      </c>
      <c r="D126" s="43">
        <f t="shared" si="2"/>
        <v>365</v>
      </c>
      <c r="E126" s="44">
        <f>ROUND(('Все выпуски'!$D$3*'Все выпуски'!$D$6/100)/365*(B126-IF(C126="Нет",VLOOKUP(A126,'Айгенис Оп8'!$A$2:$C$9,3,0),VLOOKUP((A126-1),'Айгенис Оп8'!$A$2:$C$9,3,0))),2)</f>
        <v>30.58</v>
      </c>
      <c r="G126" s="43">
        <f>COUNTIF(D127:$D$1242,365)</f>
        <v>750</v>
      </c>
      <c r="H126" s="43">
        <f>COUNTIF(D127:$D$1242,366)</f>
        <v>366</v>
      </c>
      <c r="I126" s="2"/>
    </row>
    <row r="127" spans="1:9" x14ac:dyDescent="0.25">
      <c r="A127" s="1">
        <f>COUNTIF($C$2:C127,"Да")</f>
        <v>0</v>
      </c>
      <c r="B127" s="45">
        <f t="shared" si="3"/>
        <v>44969</v>
      </c>
      <c r="C127" s="42" t="str">
        <f>IF(ISERROR(VLOOKUP(B127,'Айгенис Оп8'!$C$3:$C$9,1,0)),"Нет","Да")</f>
        <v>Нет</v>
      </c>
      <c r="D127" s="43">
        <f t="shared" si="2"/>
        <v>365</v>
      </c>
      <c r="E127" s="44">
        <f>ROUND(('Все выпуски'!$D$3*'Все выпуски'!$D$6/100)/365*(B127-IF(C127="Нет",VLOOKUP(A127,'Айгенис Оп8'!$A$2:$C$9,3,0),VLOOKUP((A127-1),'Айгенис Оп8'!$A$2:$C$9,3,0))),2)</f>
        <v>30.82</v>
      </c>
      <c r="G127" s="43">
        <f>COUNTIF(D128:$D$1242,365)</f>
        <v>749</v>
      </c>
      <c r="H127" s="43">
        <f>COUNTIF(D128:$D$1242,366)</f>
        <v>366</v>
      </c>
      <c r="I127" s="2"/>
    </row>
    <row r="128" spans="1:9" x14ac:dyDescent="0.25">
      <c r="A128" s="1">
        <f>COUNTIF($C$2:C128,"Да")</f>
        <v>0</v>
      </c>
      <c r="B128" s="45">
        <f t="shared" si="3"/>
        <v>44970</v>
      </c>
      <c r="C128" s="42" t="str">
        <f>IF(ISERROR(VLOOKUP(B128,'Айгенис Оп8'!$C$3:$C$9,1,0)),"Нет","Да")</f>
        <v>Нет</v>
      </c>
      <c r="D128" s="43">
        <f t="shared" si="2"/>
        <v>365</v>
      </c>
      <c r="E128" s="44">
        <f>ROUND(('Все выпуски'!$D$3*'Все выпуски'!$D$6/100)/365*(B128-IF(C128="Нет",VLOOKUP(A128,'Айгенис Оп8'!$A$2:$C$9,3,0),VLOOKUP((A128-1),'Айгенис Оп8'!$A$2:$C$9,3,0))),2)</f>
        <v>31.07</v>
      </c>
      <c r="G128" s="43">
        <f>COUNTIF(D129:$D$1242,365)</f>
        <v>748</v>
      </c>
      <c r="H128" s="43">
        <f>COUNTIF(D129:$D$1242,366)</f>
        <v>366</v>
      </c>
      <c r="I128" s="2"/>
    </row>
    <row r="129" spans="1:9" x14ac:dyDescent="0.25">
      <c r="A129" s="1">
        <f>COUNTIF($C$2:C129,"Да")</f>
        <v>0</v>
      </c>
      <c r="B129" s="45">
        <f t="shared" si="3"/>
        <v>44971</v>
      </c>
      <c r="C129" s="42" t="str">
        <f>IF(ISERROR(VLOOKUP(B129,'Айгенис Оп8'!$C$3:$C$9,1,0)),"Нет","Да")</f>
        <v>Нет</v>
      </c>
      <c r="D129" s="43">
        <f t="shared" si="2"/>
        <v>365</v>
      </c>
      <c r="E129" s="44">
        <f>ROUND(('Все выпуски'!$D$3*'Все выпуски'!$D$6/100)/365*(B129-IF(C129="Нет",VLOOKUP(A129,'Айгенис Оп8'!$A$2:$C$9,3,0),VLOOKUP((A129-1),'Айгенис Оп8'!$A$2:$C$9,3,0))),2)</f>
        <v>31.32</v>
      </c>
      <c r="G129" s="43">
        <f>COUNTIF(D130:$D$1242,365)</f>
        <v>747</v>
      </c>
      <c r="H129" s="43">
        <f>COUNTIF(D130:$D$1242,366)</f>
        <v>366</v>
      </c>
      <c r="I129" s="2"/>
    </row>
    <row r="130" spans="1:9" x14ac:dyDescent="0.25">
      <c r="A130" s="1">
        <f>COUNTIF($C$2:C130,"Да")</f>
        <v>0</v>
      </c>
      <c r="B130" s="45">
        <f t="shared" si="3"/>
        <v>44972</v>
      </c>
      <c r="C130" s="42" t="str">
        <f>IF(ISERROR(VLOOKUP(B130,'Айгенис Оп8'!$C$3:$C$9,1,0)),"Нет","Да")</f>
        <v>Нет</v>
      </c>
      <c r="D130" s="43">
        <f t="shared" si="2"/>
        <v>365</v>
      </c>
      <c r="E130" s="44">
        <f>ROUND(('Все выпуски'!$D$3*'Все выпуски'!$D$6/100)/365*(B130-IF(C130="Нет",VLOOKUP(A130,'Айгенис Оп8'!$A$2:$C$9,3,0),VLOOKUP((A130-1),'Айгенис Оп8'!$A$2:$C$9,3,0))),2)</f>
        <v>31.56</v>
      </c>
      <c r="G130" s="43">
        <f>COUNTIF(D131:$D$1242,365)</f>
        <v>746</v>
      </c>
      <c r="H130" s="43">
        <f>COUNTIF(D131:$D$1242,366)</f>
        <v>366</v>
      </c>
      <c r="I130" s="2"/>
    </row>
    <row r="131" spans="1:9" x14ac:dyDescent="0.25">
      <c r="A131" s="1">
        <f>COUNTIF($C$2:C131,"Да")</f>
        <v>0</v>
      </c>
      <c r="B131" s="45">
        <f t="shared" si="3"/>
        <v>44973</v>
      </c>
      <c r="C131" s="42" t="str">
        <f>IF(ISERROR(VLOOKUP(B131,'Айгенис Оп8'!$C$3:$C$9,1,0)),"Нет","Да")</f>
        <v>Нет</v>
      </c>
      <c r="D131" s="43">
        <f t="shared" ref="D131:D194" si="4">IF(MOD(YEAR(B131),4)=0,366,365)</f>
        <v>365</v>
      </c>
      <c r="E131" s="44">
        <f>ROUND(('Все выпуски'!$D$3*'Все выпуски'!$D$6/100)/365*(B131-IF(C131="Нет",VLOOKUP(A131,'Айгенис Оп8'!$A$2:$C$9,3,0),VLOOKUP((A131-1),'Айгенис Оп8'!$A$2:$C$9,3,0))),2)</f>
        <v>31.81</v>
      </c>
      <c r="G131" s="43">
        <f>COUNTIF(D132:$D$1242,365)</f>
        <v>745</v>
      </c>
      <c r="H131" s="43">
        <f>COUNTIF(D132:$D$1242,366)</f>
        <v>366</v>
      </c>
      <c r="I131" s="2"/>
    </row>
    <row r="132" spans="1:9" x14ac:dyDescent="0.25">
      <c r="A132" s="1">
        <f>COUNTIF($C$2:C132,"Да")</f>
        <v>0</v>
      </c>
      <c r="B132" s="45">
        <f t="shared" ref="B132:B195" si="5">B131+1</f>
        <v>44974</v>
      </c>
      <c r="C132" s="42" t="str">
        <f>IF(ISERROR(VLOOKUP(B132,'Айгенис Оп8'!$C$3:$C$9,1,0)),"Нет","Да")</f>
        <v>Нет</v>
      </c>
      <c r="D132" s="43">
        <f t="shared" si="4"/>
        <v>365</v>
      </c>
      <c r="E132" s="44">
        <f>ROUND(('Все выпуски'!$D$3*'Все выпуски'!$D$6/100)/365*(B132-IF(C132="Нет",VLOOKUP(A132,'Айгенис Оп8'!$A$2:$C$9,3,0),VLOOKUP((A132-1),'Айгенис Оп8'!$A$2:$C$9,3,0))),2)</f>
        <v>32.049999999999997</v>
      </c>
      <c r="G132" s="43">
        <f>COUNTIF(D133:$D$1242,365)</f>
        <v>744</v>
      </c>
      <c r="H132" s="43">
        <f>COUNTIF(D133:$D$1242,366)</f>
        <v>366</v>
      </c>
      <c r="I132" s="2"/>
    </row>
    <row r="133" spans="1:9" x14ac:dyDescent="0.25">
      <c r="A133" s="1">
        <f>COUNTIF($C$2:C133,"Да")</f>
        <v>0</v>
      </c>
      <c r="B133" s="45">
        <f t="shared" si="5"/>
        <v>44975</v>
      </c>
      <c r="C133" s="42" t="str">
        <f>IF(ISERROR(VLOOKUP(B133,'Айгенис Оп8'!$C$3:$C$9,1,0)),"Нет","Да")</f>
        <v>Нет</v>
      </c>
      <c r="D133" s="43">
        <f t="shared" si="4"/>
        <v>365</v>
      </c>
      <c r="E133" s="44">
        <f>ROUND(('Все выпуски'!$D$3*'Все выпуски'!$D$6/100)/365*(B133-IF(C133="Нет",VLOOKUP(A133,'Айгенис Оп8'!$A$2:$C$9,3,0),VLOOKUP((A133-1),'Айгенис Оп8'!$A$2:$C$9,3,0))),2)</f>
        <v>32.299999999999997</v>
      </c>
      <c r="G133" s="43">
        <f>COUNTIF(D134:$D$1242,365)</f>
        <v>743</v>
      </c>
      <c r="H133" s="43">
        <f>COUNTIF(D134:$D$1242,366)</f>
        <v>366</v>
      </c>
      <c r="I133" s="2"/>
    </row>
    <row r="134" spans="1:9" x14ac:dyDescent="0.25">
      <c r="A134" s="1">
        <f>COUNTIF($C$2:C134,"Да")</f>
        <v>0</v>
      </c>
      <c r="B134" s="45">
        <f t="shared" si="5"/>
        <v>44976</v>
      </c>
      <c r="C134" s="42" t="str">
        <f>IF(ISERROR(VLOOKUP(B134,'Айгенис Оп8'!$C$3:$C$9,1,0)),"Нет","Да")</f>
        <v>Нет</v>
      </c>
      <c r="D134" s="43">
        <f t="shared" si="4"/>
        <v>365</v>
      </c>
      <c r="E134" s="44">
        <f>ROUND(('Все выпуски'!$D$3*'Все выпуски'!$D$6/100)/365*(B134-IF(C134="Нет",VLOOKUP(A134,'Айгенис Оп8'!$A$2:$C$9,3,0),VLOOKUP((A134-1),'Айгенис Оп8'!$A$2:$C$9,3,0))),2)</f>
        <v>32.549999999999997</v>
      </c>
      <c r="G134" s="43">
        <f>COUNTIF(D135:$D$1242,365)</f>
        <v>742</v>
      </c>
      <c r="H134" s="43">
        <f>COUNTIF(D135:$D$1242,366)</f>
        <v>366</v>
      </c>
      <c r="I134" s="2"/>
    </row>
    <row r="135" spans="1:9" x14ac:dyDescent="0.25">
      <c r="A135" s="1">
        <f>COUNTIF($C$2:C135,"Да")</f>
        <v>0</v>
      </c>
      <c r="B135" s="45">
        <f t="shared" si="5"/>
        <v>44977</v>
      </c>
      <c r="C135" s="42" t="str">
        <f>IF(ISERROR(VLOOKUP(B135,'Айгенис Оп8'!$C$3:$C$9,1,0)),"Нет","Да")</f>
        <v>Нет</v>
      </c>
      <c r="D135" s="43">
        <f t="shared" si="4"/>
        <v>365</v>
      </c>
      <c r="E135" s="44">
        <f>ROUND(('Все выпуски'!$D$3*'Все выпуски'!$D$6/100)/365*(B135-IF(C135="Нет",VLOOKUP(A135,'Айгенис Оп8'!$A$2:$C$9,3,0),VLOOKUP((A135-1),'Айгенис Оп8'!$A$2:$C$9,3,0))),2)</f>
        <v>32.79</v>
      </c>
      <c r="G135" s="43">
        <f>COUNTIF(D136:$D$1242,365)</f>
        <v>741</v>
      </c>
      <c r="H135" s="43">
        <f>COUNTIF(D136:$D$1242,366)</f>
        <v>366</v>
      </c>
      <c r="I135" s="2"/>
    </row>
    <row r="136" spans="1:9" x14ac:dyDescent="0.25">
      <c r="A136" s="1">
        <f>COUNTIF($C$2:C136,"Да")</f>
        <v>0</v>
      </c>
      <c r="B136" s="45">
        <f t="shared" si="5"/>
        <v>44978</v>
      </c>
      <c r="C136" s="42" t="str">
        <f>IF(ISERROR(VLOOKUP(B136,'Айгенис Оп8'!$C$3:$C$9,1,0)),"Нет","Да")</f>
        <v>Нет</v>
      </c>
      <c r="D136" s="43">
        <f t="shared" si="4"/>
        <v>365</v>
      </c>
      <c r="E136" s="44">
        <f>ROUND(('Все выпуски'!$D$3*'Все выпуски'!$D$6/100)/365*(B136-IF(C136="Нет",VLOOKUP(A136,'Айгенис Оп8'!$A$2:$C$9,3,0),VLOOKUP((A136-1),'Айгенис Оп8'!$A$2:$C$9,3,0))),2)</f>
        <v>33.04</v>
      </c>
      <c r="G136" s="43">
        <f>COUNTIF(D137:$D$1242,365)</f>
        <v>740</v>
      </c>
      <c r="H136" s="43">
        <f>COUNTIF(D137:$D$1242,366)</f>
        <v>366</v>
      </c>
      <c r="I136" s="2"/>
    </row>
    <row r="137" spans="1:9" x14ac:dyDescent="0.25">
      <c r="A137" s="1">
        <f>COUNTIF($C$2:C137,"Да")</f>
        <v>0</v>
      </c>
      <c r="B137" s="45">
        <f t="shared" si="5"/>
        <v>44979</v>
      </c>
      <c r="C137" s="42" t="str">
        <f>IF(ISERROR(VLOOKUP(B137,'Айгенис Оп8'!$C$3:$C$9,1,0)),"Нет","Да")</f>
        <v>Нет</v>
      </c>
      <c r="D137" s="43">
        <f t="shared" si="4"/>
        <v>365</v>
      </c>
      <c r="E137" s="44">
        <f>ROUND(('Все выпуски'!$D$3*'Все выпуски'!$D$6/100)/365*(B137-IF(C137="Нет",VLOOKUP(A137,'Айгенис Оп8'!$A$2:$C$9,3,0),VLOOKUP((A137-1),'Айгенис Оп8'!$A$2:$C$9,3,0))),2)</f>
        <v>33.29</v>
      </c>
      <c r="G137" s="43">
        <f>COUNTIF(D138:$D$1242,365)</f>
        <v>739</v>
      </c>
      <c r="H137" s="43">
        <f>COUNTIF(D138:$D$1242,366)</f>
        <v>366</v>
      </c>
      <c r="I137" s="2"/>
    </row>
    <row r="138" spans="1:9" x14ac:dyDescent="0.25">
      <c r="A138" s="1">
        <f>COUNTIF($C$2:C138,"Да")</f>
        <v>0</v>
      </c>
      <c r="B138" s="45">
        <f t="shared" si="5"/>
        <v>44980</v>
      </c>
      <c r="C138" s="42" t="str">
        <f>IF(ISERROR(VLOOKUP(B138,'Айгенис Оп8'!$C$3:$C$9,1,0)),"Нет","Да")</f>
        <v>Нет</v>
      </c>
      <c r="D138" s="43">
        <f t="shared" si="4"/>
        <v>365</v>
      </c>
      <c r="E138" s="44">
        <f>ROUND(('Все выпуски'!$D$3*'Все выпуски'!$D$6/100)/365*(B138-IF(C138="Нет",VLOOKUP(A138,'Айгенис Оп8'!$A$2:$C$9,3,0),VLOOKUP((A138-1),'Айгенис Оп8'!$A$2:$C$9,3,0))),2)</f>
        <v>33.53</v>
      </c>
      <c r="G138" s="43">
        <f>COUNTIF(D139:$D$1242,365)</f>
        <v>738</v>
      </c>
      <c r="H138" s="43">
        <f>COUNTIF(D139:$D$1242,366)</f>
        <v>366</v>
      </c>
      <c r="I138" s="2"/>
    </row>
    <row r="139" spans="1:9" x14ac:dyDescent="0.25">
      <c r="A139" s="1">
        <f>COUNTIF($C$2:C139,"Да")</f>
        <v>0</v>
      </c>
      <c r="B139" s="45">
        <f t="shared" si="5"/>
        <v>44981</v>
      </c>
      <c r="C139" s="42" t="str">
        <f>IF(ISERROR(VLOOKUP(B139,'Айгенис Оп8'!$C$3:$C$9,1,0)),"Нет","Да")</f>
        <v>Нет</v>
      </c>
      <c r="D139" s="43">
        <f t="shared" si="4"/>
        <v>365</v>
      </c>
      <c r="E139" s="44">
        <f>ROUND(('Все выпуски'!$D$3*'Все выпуски'!$D$6/100)/365*(B139-IF(C139="Нет",VLOOKUP(A139,'Айгенис Оп8'!$A$2:$C$9,3,0),VLOOKUP((A139-1),'Айгенис Оп8'!$A$2:$C$9,3,0))),2)</f>
        <v>33.78</v>
      </c>
      <c r="G139" s="43">
        <f>COUNTIF(D140:$D$1242,365)</f>
        <v>737</v>
      </c>
      <c r="H139" s="43">
        <f>COUNTIF(D140:$D$1242,366)</f>
        <v>366</v>
      </c>
      <c r="I139" s="2"/>
    </row>
    <row r="140" spans="1:9" x14ac:dyDescent="0.25">
      <c r="A140" s="1">
        <f>COUNTIF($C$2:C140,"Да")</f>
        <v>0</v>
      </c>
      <c r="B140" s="45">
        <f t="shared" si="5"/>
        <v>44982</v>
      </c>
      <c r="C140" s="42" t="str">
        <f>IF(ISERROR(VLOOKUP(B140,'Айгенис Оп8'!$C$3:$C$9,1,0)),"Нет","Да")</f>
        <v>Нет</v>
      </c>
      <c r="D140" s="43">
        <f t="shared" si="4"/>
        <v>365</v>
      </c>
      <c r="E140" s="44">
        <f>ROUND(('Все выпуски'!$D$3*'Все выпуски'!$D$6/100)/365*(B140-IF(C140="Нет",VLOOKUP(A140,'Айгенис Оп8'!$A$2:$C$9,3,0),VLOOKUP((A140-1),'Айгенис Оп8'!$A$2:$C$9,3,0))),2)</f>
        <v>34.03</v>
      </c>
      <c r="G140" s="43">
        <f>COUNTIF(D141:$D$1242,365)</f>
        <v>736</v>
      </c>
      <c r="H140" s="43">
        <f>COUNTIF(D141:$D$1242,366)</f>
        <v>366</v>
      </c>
      <c r="I140" s="2"/>
    </row>
    <row r="141" spans="1:9" x14ac:dyDescent="0.25">
      <c r="A141" s="1">
        <f>COUNTIF($C$2:C141,"Да")</f>
        <v>0</v>
      </c>
      <c r="B141" s="45">
        <f t="shared" si="5"/>
        <v>44983</v>
      </c>
      <c r="C141" s="42" t="str">
        <f>IF(ISERROR(VLOOKUP(B141,'Айгенис Оп8'!$C$3:$C$9,1,0)),"Нет","Да")</f>
        <v>Нет</v>
      </c>
      <c r="D141" s="43">
        <f t="shared" si="4"/>
        <v>365</v>
      </c>
      <c r="E141" s="44">
        <f>ROUND(('Все выпуски'!$D$3*'Все выпуски'!$D$6/100)/365*(B141-IF(C141="Нет",VLOOKUP(A141,'Айгенис Оп8'!$A$2:$C$9,3,0),VLOOKUP((A141-1),'Айгенис Оп8'!$A$2:$C$9,3,0))),2)</f>
        <v>34.270000000000003</v>
      </c>
      <c r="G141" s="43">
        <f>COUNTIF(D142:$D$1242,365)</f>
        <v>735</v>
      </c>
      <c r="H141" s="43">
        <f>COUNTIF(D142:$D$1242,366)</f>
        <v>366</v>
      </c>
      <c r="I141" s="2"/>
    </row>
    <row r="142" spans="1:9" x14ac:dyDescent="0.25">
      <c r="A142" s="1">
        <f>COUNTIF($C$2:C142,"Да")</f>
        <v>0</v>
      </c>
      <c r="B142" s="45">
        <f t="shared" si="5"/>
        <v>44984</v>
      </c>
      <c r="C142" s="42" t="str">
        <f>IF(ISERROR(VLOOKUP(B142,'Айгенис Оп8'!$C$3:$C$9,1,0)),"Нет","Да")</f>
        <v>Нет</v>
      </c>
      <c r="D142" s="43">
        <f t="shared" si="4"/>
        <v>365</v>
      </c>
      <c r="E142" s="44">
        <f>ROUND(('Все выпуски'!$D$3*'Все выпуски'!$D$6/100)/365*(B142-IF(C142="Нет",VLOOKUP(A142,'Айгенис Оп8'!$A$2:$C$9,3,0),VLOOKUP((A142-1),'Айгенис Оп8'!$A$2:$C$9,3,0))),2)</f>
        <v>34.520000000000003</v>
      </c>
      <c r="G142" s="43">
        <f>COUNTIF(D143:$D$1242,365)</f>
        <v>734</v>
      </c>
      <c r="H142" s="43">
        <f>COUNTIF(D143:$D$1242,366)</f>
        <v>366</v>
      </c>
      <c r="I142" s="2"/>
    </row>
    <row r="143" spans="1:9" x14ac:dyDescent="0.25">
      <c r="A143" s="1">
        <f>COUNTIF($C$2:C143,"Да")</f>
        <v>0</v>
      </c>
      <c r="B143" s="45">
        <f t="shared" si="5"/>
        <v>44985</v>
      </c>
      <c r="C143" s="42" t="str">
        <f>IF(ISERROR(VLOOKUP(B143,'Айгенис Оп8'!$C$3:$C$9,1,0)),"Нет","Да")</f>
        <v>Нет</v>
      </c>
      <c r="D143" s="43">
        <f t="shared" si="4"/>
        <v>365</v>
      </c>
      <c r="E143" s="44">
        <f>ROUND(('Все выпуски'!$D$3*'Все выпуски'!$D$6/100)/365*(B143-IF(C143="Нет",VLOOKUP(A143,'Айгенис Оп8'!$A$2:$C$9,3,0),VLOOKUP((A143-1),'Айгенис Оп8'!$A$2:$C$9,3,0))),2)</f>
        <v>34.770000000000003</v>
      </c>
      <c r="G143" s="43">
        <f>COUNTIF(D144:$D$1242,365)</f>
        <v>733</v>
      </c>
      <c r="H143" s="43">
        <f>COUNTIF(D144:$D$1242,366)</f>
        <v>366</v>
      </c>
      <c r="I143" s="2"/>
    </row>
    <row r="144" spans="1:9" x14ac:dyDescent="0.25">
      <c r="A144" s="1">
        <f>COUNTIF($C$2:C144,"Да")</f>
        <v>0</v>
      </c>
      <c r="B144" s="45">
        <f t="shared" si="5"/>
        <v>44986</v>
      </c>
      <c r="C144" s="42" t="str">
        <f>IF(ISERROR(VLOOKUP(B144,'Айгенис Оп8'!$C$3:$C$9,1,0)),"Нет","Да")</f>
        <v>Нет</v>
      </c>
      <c r="D144" s="43">
        <f t="shared" si="4"/>
        <v>365</v>
      </c>
      <c r="E144" s="44">
        <f>ROUND(('Все выпуски'!$D$3*'Все выпуски'!$D$6/100)/365*(B144-IF(C144="Нет",VLOOKUP(A144,'Айгенис Оп8'!$A$2:$C$9,3,0),VLOOKUP((A144-1),'Айгенис Оп8'!$A$2:$C$9,3,0))),2)</f>
        <v>35.01</v>
      </c>
      <c r="G144" s="43">
        <f>COUNTIF(D145:$D$1242,365)</f>
        <v>732</v>
      </c>
      <c r="H144" s="43">
        <f>COUNTIF(D145:$D$1242,366)</f>
        <v>366</v>
      </c>
      <c r="I144" s="2"/>
    </row>
    <row r="145" spans="1:9" x14ac:dyDescent="0.25">
      <c r="A145" s="1">
        <f>COUNTIF($C$2:C145,"Да")</f>
        <v>0</v>
      </c>
      <c r="B145" s="45">
        <f t="shared" si="5"/>
        <v>44987</v>
      </c>
      <c r="C145" s="42" t="str">
        <f>IF(ISERROR(VLOOKUP(B145,'Айгенис Оп8'!$C$3:$C$9,1,0)),"Нет","Да")</f>
        <v>Нет</v>
      </c>
      <c r="D145" s="43">
        <f t="shared" si="4"/>
        <v>365</v>
      </c>
      <c r="E145" s="44">
        <f>ROUND(('Все выпуски'!$D$3*'Все выпуски'!$D$6/100)/365*(B145-IF(C145="Нет",VLOOKUP(A145,'Айгенис Оп8'!$A$2:$C$9,3,0),VLOOKUP((A145-1),'Айгенис Оп8'!$A$2:$C$9,3,0))),2)</f>
        <v>35.26</v>
      </c>
      <c r="G145" s="43">
        <f>COUNTIF(D146:$D$1242,365)</f>
        <v>731</v>
      </c>
      <c r="H145" s="43">
        <f>COUNTIF(D146:$D$1242,366)</f>
        <v>366</v>
      </c>
      <c r="I145" s="2"/>
    </row>
    <row r="146" spans="1:9" x14ac:dyDescent="0.25">
      <c r="A146" s="1">
        <f>COUNTIF($C$2:C146,"Да")</f>
        <v>1</v>
      </c>
      <c r="B146" s="45">
        <f t="shared" si="5"/>
        <v>44988</v>
      </c>
      <c r="C146" s="42" t="str">
        <f>IF(ISERROR(VLOOKUP(B146,'Айгенис Оп8'!$C$3:$C$9,1,0)),"Нет","Да")</f>
        <v>Да</v>
      </c>
      <c r="D146" s="43">
        <f t="shared" si="4"/>
        <v>365</v>
      </c>
      <c r="E146" s="44">
        <f>ROUND(('Все выпуски'!$D$3*'Все выпуски'!$D$6/100)/365*(B146-IF(C146="Нет",VLOOKUP(A146,'Айгенис Оп8'!$A$2:$C$9,3,0),VLOOKUP((A146-1),'Айгенис Оп8'!$A$2:$C$9,3,0))),2)</f>
        <v>35.51</v>
      </c>
      <c r="G146" s="43">
        <f>COUNTIF(D147:$D$1242,365)</f>
        <v>730</v>
      </c>
      <c r="H146" s="43">
        <f>COUNTIF(D147:$D$1242,366)</f>
        <v>366</v>
      </c>
      <c r="I146" s="2"/>
    </row>
    <row r="147" spans="1:9" x14ac:dyDescent="0.25">
      <c r="A147" s="1">
        <f>COUNTIF($C$2:C147,"Да")</f>
        <v>1</v>
      </c>
      <c r="B147" s="45">
        <f t="shared" si="5"/>
        <v>44989</v>
      </c>
      <c r="C147" s="42" t="str">
        <f>IF(ISERROR(VLOOKUP(B147,'Айгенис Оп8'!$C$3:$C$9,1,0)),"Нет","Да")</f>
        <v>Нет</v>
      </c>
      <c r="D147" s="43">
        <f t="shared" si="4"/>
        <v>365</v>
      </c>
      <c r="E147" s="44">
        <f>ROUND(('Все выпуски'!$D$3*'Все выпуски'!$D$6/100)/365*(B147-IF(C147="Нет",VLOOKUP(A147,'Айгенис Оп8'!$A$2:$C$9,3,0),VLOOKUP((A147-1),'Айгенис Оп8'!$A$2:$C$9,3,0))),2)</f>
        <v>0.25</v>
      </c>
      <c r="G147" s="43">
        <f>COUNTIF(D148:$D$1242,365)</f>
        <v>729</v>
      </c>
      <c r="H147" s="43">
        <f>COUNTIF(D148:$D$1242,366)</f>
        <v>366</v>
      </c>
      <c r="I147" s="2"/>
    </row>
    <row r="148" spans="1:9" x14ac:dyDescent="0.25">
      <c r="A148" s="1">
        <f>COUNTIF($C$2:C148,"Да")</f>
        <v>1</v>
      </c>
      <c r="B148" s="45">
        <f t="shared" si="5"/>
        <v>44990</v>
      </c>
      <c r="C148" s="42" t="str">
        <f>IF(ISERROR(VLOOKUP(B148,'Айгенис Оп8'!$C$3:$C$9,1,0)),"Нет","Да")</f>
        <v>Нет</v>
      </c>
      <c r="D148" s="43">
        <f t="shared" si="4"/>
        <v>365</v>
      </c>
      <c r="E148" s="44">
        <f>ROUND(('Все выпуски'!$D$3*'Все выпуски'!$D$6/100)/365*(B148-IF(C148="Нет",VLOOKUP(A148,'Айгенис Оп8'!$A$2:$C$9,3,0),VLOOKUP((A148-1),'Айгенис Оп8'!$A$2:$C$9,3,0))),2)</f>
        <v>0.49</v>
      </c>
      <c r="G148" s="43">
        <f>COUNTIF(D149:$D$1242,365)</f>
        <v>728</v>
      </c>
      <c r="H148" s="43">
        <f>COUNTIF(D149:$D$1242,366)</f>
        <v>366</v>
      </c>
      <c r="I148" s="2"/>
    </row>
    <row r="149" spans="1:9" x14ac:dyDescent="0.25">
      <c r="A149" s="1">
        <f>COUNTIF($C$2:C149,"Да")</f>
        <v>1</v>
      </c>
      <c r="B149" s="45">
        <f t="shared" si="5"/>
        <v>44991</v>
      </c>
      <c r="C149" s="42" t="str">
        <f>IF(ISERROR(VLOOKUP(B149,'Айгенис Оп8'!$C$3:$C$9,1,0)),"Нет","Да")</f>
        <v>Нет</v>
      </c>
      <c r="D149" s="43">
        <f t="shared" si="4"/>
        <v>365</v>
      </c>
      <c r="E149" s="44">
        <f>ROUND(('Все выпуски'!$D$3*'Все выпуски'!$D$6/100)/365*(B149-IF(C149="Нет",VLOOKUP(A149,'Айгенис Оп8'!$A$2:$C$9,3,0),VLOOKUP((A149-1),'Айгенис Оп8'!$A$2:$C$9,3,0))),2)</f>
        <v>0.74</v>
      </c>
      <c r="G149" s="43">
        <f>COUNTIF(D150:$D$1242,365)</f>
        <v>727</v>
      </c>
      <c r="H149" s="43">
        <f>COUNTIF(D150:$D$1242,366)</f>
        <v>366</v>
      </c>
      <c r="I149" s="2"/>
    </row>
    <row r="150" spans="1:9" x14ac:dyDescent="0.25">
      <c r="A150" s="1">
        <f>COUNTIF($C$2:C150,"Да")</f>
        <v>1</v>
      </c>
      <c r="B150" s="45">
        <f t="shared" si="5"/>
        <v>44992</v>
      </c>
      <c r="C150" s="42" t="str">
        <f>IF(ISERROR(VLOOKUP(B150,'Айгенис Оп8'!$C$3:$C$9,1,0)),"Нет","Да")</f>
        <v>Нет</v>
      </c>
      <c r="D150" s="43">
        <f t="shared" si="4"/>
        <v>365</v>
      </c>
      <c r="E150" s="44">
        <f>ROUND(('Все выпуски'!$D$3*'Все выпуски'!$D$6/100)/365*(B150-IF(C150="Нет",VLOOKUP(A150,'Айгенис Оп8'!$A$2:$C$9,3,0),VLOOKUP((A150-1),'Айгенис Оп8'!$A$2:$C$9,3,0))),2)</f>
        <v>0.99</v>
      </c>
      <c r="G150" s="43">
        <f>COUNTIF(D151:$D$1242,365)</f>
        <v>726</v>
      </c>
      <c r="H150" s="43">
        <f>COUNTIF(D151:$D$1242,366)</f>
        <v>366</v>
      </c>
      <c r="I150" s="2"/>
    </row>
    <row r="151" spans="1:9" x14ac:dyDescent="0.25">
      <c r="A151" s="1">
        <f>COUNTIF($C$2:C151,"Да")</f>
        <v>1</v>
      </c>
      <c r="B151" s="45">
        <f t="shared" si="5"/>
        <v>44993</v>
      </c>
      <c r="C151" s="42" t="str">
        <f>IF(ISERROR(VLOOKUP(B151,'Айгенис Оп8'!$C$3:$C$9,1,0)),"Нет","Да")</f>
        <v>Нет</v>
      </c>
      <c r="D151" s="43">
        <f t="shared" si="4"/>
        <v>365</v>
      </c>
      <c r="E151" s="44">
        <f>ROUND(('Все выпуски'!$D$3*'Все выпуски'!$D$6/100)/365*(B151-IF(C151="Нет",VLOOKUP(A151,'Айгенис Оп8'!$A$2:$C$9,3,0),VLOOKUP((A151-1),'Айгенис Оп8'!$A$2:$C$9,3,0))),2)</f>
        <v>1.23</v>
      </c>
      <c r="G151" s="43">
        <f>COUNTIF(D152:$D$1242,365)</f>
        <v>725</v>
      </c>
      <c r="H151" s="43">
        <f>COUNTIF(D152:$D$1242,366)</f>
        <v>366</v>
      </c>
      <c r="I151" s="2"/>
    </row>
    <row r="152" spans="1:9" x14ac:dyDescent="0.25">
      <c r="A152" s="1">
        <f>COUNTIF($C$2:C152,"Да")</f>
        <v>1</v>
      </c>
      <c r="B152" s="45">
        <f t="shared" si="5"/>
        <v>44994</v>
      </c>
      <c r="C152" s="42" t="str">
        <f>IF(ISERROR(VLOOKUP(B152,'Айгенис Оп8'!$C$3:$C$9,1,0)),"Нет","Да")</f>
        <v>Нет</v>
      </c>
      <c r="D152" s="43">
        <f t="shared" si="4"/>
        <v>365</v>
      </c>
      <c r="E152" s="44">
        <f>ROUND(('Все выпуски'!$D$3*'Все выпуски'!$D$6/100)/365*(B152-IF(C152="Нет",VLOOKUP(A152,'Айгенис Оп8'!$A$2:$C$9,3,0),VLOOKUP((A152-1),'Айгенис Оп8'!$A$2:$C$9,3,0))),2)</f>
        <v>1.48</v>
      </c>
      <c r="G152" s="43">
        <f>COUNTIF(D153:$D$1242,365)</f>
        <v>724</v>
      </c>
      <c r="H152" s="43">
        <f>COUNTIF(D153:$D$1242,366)</f>
        <v>366</v>
      </c>
      <c r="I152" s="2"/>
    </row>
    <row r="153" spans="1:9" x14ac:dyDescent="0.25">
      <c r="A153" s="1">
        <f>COUNTIF($C$2:C153,"Да")</f>
        <v>1</v>
      </c>
      <c r="B153" s="45">
        <f t="shared" si="5"/>
        <v>44995</v>
      </c>
      <c r="C153" s="42" t="str">
        <f>IF(ISERROR(VLOOKUP(B153,'Айгенис Оп8'!$C$3:$C$9,1,0)),"Нет","Да")</f>
        <v>Нет</v>
      </c>
      <c r="D153" s="43">
        <f t="shared" si="4"/>
        <v>365</v>
      </c>
      <c r="E153" s="44">
        <f>ROUND(('Все выпуски'!$D$3*'Все выпуски'!$D$6/100)/365*(B153-IF(C153="Нет",VLOOKUP(A153,'Айгенис Оп8'!$A$2:$C$9,3,0),VLOOKUP((A153-1),'Айгенис Оп8'!$A$2:$C$9,3,0))),2)</f>
        <v>1.73</v>
      </c>
      <c r="G153" s="43">
        <f>COUNTIF(D154:$D$1242,365)</f>
        <v>723</v>
      </c>
      <c r="H153" s="43">
        <f>COUNTIF(D154:$D$1242,366)</f>
        <v>366</v>
      </c>
      <c r="I153" s="2"/>
    </row>
    <row r="154" spans="1:9" x14ac:dyDescent="0.25">
      <c r="A154" s="1">
        <f>COUNTIF($C$2:C154,"Да")</f>
        <v>1</v>
      </c>
      <c r="B154" s="45">
        <f t="shared" si="5"/>
        <v>44996</v>
      </c>
      <c r="C154" s="42" t="str">
        <f>IF(ISERROR(VLOOKUP(B154,'Айгенис Оп8'!$C$3:$C$9,1,0)),"Нет","Да")</f>
        <v>Нет</v>
      </c>
      <c r="D154" s="43">
        <f t="shared" si="4"/>
        <v>365</v>
      </c>
      <c r="E154" s="44">
        <f>ROUND(('Все выпуски'!$D$3*'Все выпуски'!$D$6/100)/365*(B154-IF(C154="Нет",VLOOKUP(A154,'Айгенис Оп8'!$A$2:$C$9,3,0),VLOOKUP((A154-1),'Айгенис Оп8'!$A$2:$C$9,3,0))),2)</f>
        <v>1.97</v>
      </c>
      <c r="G154" s="43">
        <f>COUNTIF(D155:$D$1242,365)</f>
        <v>722</v>
      </c>
      <c r="H154" s="43">
        <f>COUNTIF(D155:$D$1242,366)</f>
        <v>366</v>
      </c>
      <c r="I154" s="2"/>
    </row>
    <row r="155" spans="1:9" x14ac:dyDescent="0.25">
      <c r="A155" s="1">
        <f>COUNTIF($C$2:C155,"Да")</f>
        <v>1</v>
      </c>
      <c r="B155" s="45">
        <f t="shared" si="5"/>
        <v>44997</v>
      </c>
      <c r="C155" s="42" t="str">
        <f>IF(ISERROR(VLOOKUP(B155,'Айгенис Оп8'!$C$3:$C$9,1,0)),"Нет","Да")</f>
        <v>Нет</v>
      </c>
      <c r="D155" s="43">
        <f t="shared" si="4"/>
        <v>365</v>
      </c>
      <c r="E155" s="44">
        <f>ROUND(('Все выпуски'!$D$3*'Все выпуски'!$D$6/100)/365*(B155-IF(C155="Нет",VLOOKUP(A155,'Айгенис Оп8'!$A$2:$C$9,3,0),VLOOKUP((A155-1),'Айгенис Оп8'!$A$2:$C$9,3,0))),2)</f>
        <v>2.2200000000000002</v>
      </c>
      <c r="G155" s="43">
        <f>COUNTIF(D156:$D$1242,365)</f>
        <v>721</v>
      </c>
      <c r="H155" s="43">
        <f>COUNTIF(D156:$D$1242,366)</f>
        <v>366</v>
      </c>
      <c r="I155" s="2"/>
    </row>
    <row r="156" spans="1:9" x14ac:dyDescent="0.25">
      <c r="A156" s="1">
        <f>COUNTIF($C$2:C156,"Да")</f>
        <v>1</v>
      </c>
      <c r="B156" s="45">
        <f t="shared" si="5"/>
        <v>44998</v>
      </c>
      <c r="C156" s="42" t="str">
        <f>IF(ISERROR(VLOOKUP(B156,'Айгенис Оп8'!$C$3:$C$9,1,0)),"Нет","Да")</f>
        <v>Нет</v>
      </c>
      <c r="D156" s="43">
        <f t="shared" si="4"/>
        <v>365</v>
      </c>
      <c r="E156" s="44">
        <f>ROUND(('Все выпуски'!$D$3*'Все выпуски'!$D$6/100)/365*(B156-IF(C156="Нет",VLOOKUP(A156,'Айгенис Оп8'!$A$2:$C$9,3,0),VLOOKUP((A156-1),'Айгенис Оп8'!$A$2:$C$9,3,0))),2)</f>
        <v>2.4700000000000002</v>
      </c>
      <c r="G156" s="43">
        <f>COUNTIF(D157:$D$1242,365)</f>
        <v>720</v>
      </c>
      <c r="H156" s="43">
        <f>COUNTIF(D157:$D$1242,366)</f>
        <v>366</v>
      </c>
      <c r="I156" s="2"/>
    </row>
    <row r="157" spans="1:9" x14ac:dyDescent="0.25">
      <c r="A157" s="1">
        <f>COUNTIF($C$2:C157,"Да")</f>
        <v>1</v>
      </c>
      <c r="B157" s="45">
        <f t="shared" si="5"/>
        <v>44999</v>
      </c>
      <c r="C157" s="42" t="str">
        <f>IF(ISERROR(VLOOKUP(B157,'Айгенис Оп8'!$C$3:$C$9,1,0)),"Нет","Да")</f>
        <v>Нет</v>
      </c>
      <c r="D157" s="43">
        <f t="shared" si="4"/>
        <v>365</v>
      </c>
      <c r="E157" s="44">
        <f>ROUND(('Все выпуски'!$D$3*'Все выпуски'!$D$6/100)/365*(B157-IF(C157="Нет",VLOOKUP(A157,'Айгенис Оп8'!$A$2:$C$9,3,0),VLOOKUP((A157-1),'Айгенис Оп8'!$A$2:$C$9,3,0))),2)</f>
        <v>2.71</v>
      </c>
      <c r="G157" s="43">
        <f>COUNTIF(D158:$D$1242,365)</f>
        <v>719</v>
      </c>
      <c r="H157" s="43">
        <f>COUNTIF(D158:$D$1242,366)</f>
        <v>366</v>
      </c>
      <c r="I157" s="2"/>
    </row>
    <row r="158" spans="1:9" x14ac:dyDescent="0.25">
      <c r="A158" s="1">
        <f>COUNTIF($C$2:C158,"Да")</f>
        <v>1</v>
      </c>
      <c r="B158" s="45">
        <f t="shared" si="5"/>
        <v>45000</v>
      </c>
      <c r="C158" s="42" t="str">
        <f>IF(ISERROR(VLOOKUP(B158,'Айгенис Оп8'!$C$3:$C$9,1,0)),"Нет","Да")</f>
        <v>Нет</v>
      </c>
      <c r="D158" s="43">
        <f t="shared" si="4"/>
        <v>365</v>
      </c>
      <c r="E158" s="44">
        <f>ROUND(('Все выпуски'!$D$3*'Все выпуски'!$D$6/100)/365*(B158-IF(C158="Нет",VLOOKUP(A158,'Айгенис Оп8'!$A$2:$C$9,3,0),VLOOKUP((A158-1),'Айгенис Оп8'!$A$2:$C$9,3,0))),2)</f>
        <v>2.96</v>
      </c>
      <c r="G158" s="43">
        <f>COUNTIF(D159:$D$1242,365)</f>
        <v>718</v>
      </c>
      <c r="H158" s="43">
        <f>COUNTIF(D159:$D$1242,366)</f>
        <v>366</v>
      </c>
      <c r="I158" s="2"/>
    </row>
    <row r="159" spans="1:9" x14ac:dyDescent="0.25">
      <c r="A159" s="1">
        <f>COUNTIF($C$2:C159,"Да")</f>
        <v>1</v>
      </c>
      <c r="B159" s="45">
        <f t="shared" si="5"/>
        <v>45001</v>
      </c>
      <c r="C159" s="42" t="str">
        <f>IF(ISERROR(VLOOKUP(B159,'Айгенис Оп8'!$C$3:$C$9,1,0)),"Нет","Да")</f>
        <v>Нет</v>
      </c>
      <c r="D159" s="43">
        <f t="shared" si="4"/>
        <v>365</v>
      </c>
      <c r="E159" s="44">
        <f>ROUND(('Все выпуски'!$D$3*'Все выпуски'!$D$6/100)/365*(B159-IF(C159="Нет",VLOOKUP(A159,'Айгенис Оп8'!$A$2:$C$9,3,0),VLOOKUP((A159-1),'Айгенис Оп8'!$A$2:$C$9,3,0))),2)</f>
        <v>3.21</v>
      </c>
      <c r="G159" s="43">
        <f>COUNTIF(D160:$D$1242,365)</f>
        <v>717</v>
      </c>
      <c r="H159" s="43">
        <f>COUNTIF(D160:$D$1242,366)</f>
        <v>366</v>
      </c>
      <c r="I159" s="2"/>
    </row>
    <row r="160" spans="1:9" x14ac:dyDescent="0.25">
      <c r="A160" s="1">
        <f>COUNTIF($C$2:C160,"Да")</f>
        <v>1</v>
      </c>
      <c r="B160" s="45">
        <f t="shared" si="5"/>
        <v>45002</v>
      </c>
      <c r="C160" s="42" t="str">
        <f>IF(ISERROR(VLOOKUP(B160,'Айгенис Оп8'!$C$3:$C$9,1,0)),"Нет","Да")</f>
        <v>Нет</v>
      </c>
      <c r="D160" s="43">
        <f t="shared" si="4"/>
        <v>365</v>
      </c>
      <c r="E160" s="44">
        <f>ROUND(('Все выпуски'!$D$3*'Все выпуски'!$D$6/100)/365*(B160-IF(C160="Нет",VLOOKUP(A160,'Айгенис Оп8'!$A$2:$C$9,3,0),VLOOKUP((A160-1),'Айгенис Оп8'!$A$2:$C$9,3,0))),2)</f>
        <v>3.45</v>
      </c>
      <c r="G160" s="43">
        <f>COUNTIF(D161:$D$1242,365)</f>
        <v>716</v>
      </c>
      <c r="H160" s="43">
        <f>COUNTIF(D161:$D$1242,366)</f>
        <v>366</v>
      </c>
      <c r="I160" s="2"/>
    </row>
    <row r="161" spans="1:9" x14ac:dyDescent="0.25">
      <c r="A161" s="1">
        <f>COUNTIF($C$2:C161,"Да")</f>
        <v>1</v>
      </c>
      <c r="B161" s="45">
        <f t="shared" si="5"/>
        <v>45003</v>
      </c>
      <c r="C161" s="42" t="str">
        <f>IF(ISERROR(VLOOKUP(B161,'Айгенис Оп8'!$C$3:$C$9,1,0)),"Нет","Да")</f>
        <v>Нет</v>
      </c>
      <c r="D161" s="43">
        <f t="shared" si="4"/>
        <v>365</v>
      </c>
      <c r="E161" s="44">
        <f>ROUND(('Все выпуски'!$D$3*'Все выпуски'!$D$6/100)/365*(B161-IF(C161="Нет",VLOOKUP(A161,'Айгенис Оп8'!$A$2:$C$9,3,0),VLOOKUP((A161-1),'Айгенис Оп8'!$A$2:$C$9,3,0))),2)</f>
        <v>3.7</v>
      </c>
      <c r="G161" s="43">
        <f>COUNTIF(D162:$D$1242,365)</f>
        <v>715</v>
      </c>
      <c r="H161" s="43">
        <f>COUNTIF(D162:$D$1242,366)</f>
        <v>366</v>
      </c>
      <c r="I161" s="2"/>
    </row>
    <row r="162" spans="1:9" x14ac:dyDescent="0.25">
      <c r="A162" s="1">
        <f>COUNTIF($C$2:C162,"Да")</f>
        <v>1</v>
      </c>
      <c r="B162" s="45">
        <f t="shared" si="5"/>
        <v>45004</v>
      </c>
      <c r="C162" s="42" t="str">
        <f>IF(ISERROR(VLOOKUP(B162,'Айгенис Оп8'!$C$3:$C$9,1,0)),"Нет","Да")</f>
        <v>Нет</v>
      </c>
      <c r="D162" s="43">
        <f t="shared" si="4"/>
        <v>365</v>
      </c>
      <c r="E162" s="44">
        <f>ROUND(('Все выпуски'!$D$3*'Все выпуски'!$D$6/100)/365*(B162-IF(C162="Нет",VLOOKUP(A162,'Айгенис Оп8'!$A$2:$C$9,3,0),VLOOKUP((A162-1),'Айгенис Оп8'!$A$2:$C$9,3,0))),2)</f>
        <v>3.95</v>
      </c>
      <c r="G162" s="43">
        <f>COUNTIF(D163:$D$1242,365)</f>
        <v>714</v>
      </c>
      <c r="H162" s="43">
        <f>COUNTIF(D163:$D$1242,366)</f>
        <v>366</v>
      </c>
      <c r="I162" s="2"/>
    </row>
    <row r="163" spans="1:9" x14ac:dyDescent="0.25">
      <c r="A163" s="1">
        <f>COUNTIF($C$2:C163,"Да")</f>
        <v>1</v>
      </c>
      <c r="B163" s="45">
        <f t="shared" si="5"/>
        <v>45005</v>
      </c>
      <c r="C163" s="42" t="str">
        <f>IF(ISERROR(VLOOKUP(B163,'Айгенис Оп8'!$C$3:$C$9,1,0)),"Нет","Да")</f>
        <v>Нет</v>
      </c>
      <c r="D163" s="43">
        <f t="shared" si="4"/>
        <v>365</v>
      </c>
      <c r="E163" s="44">
        <f>ROUND(('Все выпуски'!$D$3*'Все выпуски'!$D$6/100)/365*(B163-IF(C163="Нет",VLOOKUP(A163,'Айгенис Оп8'!$A$2:$C$9,3,0),VLOOKUP((A163-1),'Айгенис Оп8'!$A$2:$C$9,3,0))),2)</f>
        <v>4.1900000000000004</v>
      </c>
      <c r="G163" s="43">
        <f>COUNTIF(D164:$D$1242,365)</f>
        <v>713</v>
      </c>
      <c r="H163" s="43">
        <f>COUNTIF(D164:$D$1242,366)</f>
        <v>366</v>
      </c>
      <c r="I163" s="2"/>
    </row>
    <row r="164" spans="1:9" x14ac:dyDescent="0.25">
      <c r="A164" s="1">
        <f>COUNTIF($C$2:C164,"Да")</f>
        <v>1</v>
      </c>
      <c r="B164" s="45">
        <f t="shared" si="5"/>
        <v>45006</v>
      </c>
      <c r="C164" s="42" t="str">
        <f>IF(ISERROR(VLOOKUP(B164,'Айгенис Оп8'!$C$3:$C$9,1,0)),"Нет","Да")</f>
        <v>Нет</v>
      </c>
      <c r="D164" s="43">
        <f t="shared" si="4"/>
        <v>365</v>
      </c>
      <c r="E164" s="44">
        <f>ROUND(('Все выпуски'!$D$3*'Все выпуски'!$D$6/100)/365*(B164-IF(C164="Нет",VLOOKUP(A164,'Айгенис Оп8'!$A$2:$C$9,3,0),VLOOKUP((A164-1),'Айгенис Оп8'!$A$2:$C$9,3,0))),2)</f>
        <v>4.4400000000000004</v>
      </c>
      <c r="G164" s="43">
        <f>COUNTIF(D165:$D$1242,365)</f>
        <v>712</v>
      </c>
      <c r="H164" s="43">
        <f>COUNTIF(D165:$D$1242,366)</f>
        <v>366</v>
      </c>
      <c r="I164" s="2"/>
    </row>
    <row r="165" spans="1:9" x14ac:dyDescent="0.25">
      <c r="A165" s="1">
        <f>COUNTIF($C$2:C165,"Да")</f>
        <v>1</v>
      </c>
      <c r="B165" s="45">
        <f t="shared" si="5"/>
        <v>45007</v>
      </c>
      <c r="C165" s="42" t="str">
        <f>IF(ISERROR(VLOOKUP(B165,'Айгенис Оп8'!$C$3:$C$9,1,0)),"Нет","Да")</f>
        <v>Нет</v>
      </c>
      <c r="D165" s="43">
        <f t="shared" si="4"/>
        <v>365</v>
      </c>
      <c r="E165" s="44">
        <f>ROUND(('Все выпуски'!$D$3*'Все выпуски'!$D$6/100)/365*(B165-IF(C165="Нет",VLOOKUP(A165,'Айгенис Оп8'!$A$2:$C$9,3,0),VLOOKUP((A165-1),'Айгенис Оп8'!$A$2:$C$9,3,0))),2)</f>
        <v>4.68</v>
      </c>
      <c r="G165" s="43">
        <f>COUNTIF(D166:$D$1242,365)</f>
        <v>711</v>
      </c>
      <c r="H165" s="43">
        <f>COUNTIF(D166:$D$1242,366)</f>
        <v>366</v>
      </c>
      <c r="I165" s="2"/>
    </row>
    <row r="166" spans="1:9" x14ac:dyDescent="0.25">
      <c r="A166" s="1">
        <f>COUNTIF($C$2:C166,"Да")</f>
        <v>1</v>
      </c>
      <c r="B166" s="45">
        <f t="shared" si="5"/>
        <v>45008</v>
      </c>
      <c r="C166" s="42" t="str">
        <f>IF(ISERROR(VLOOKUP(B166,'Айгенис Оп8'!$C$3:$C$9,1,0)),"Нет","Да")</f>
        <v>Нет</v>
      </c>
      <c r="D166" s="43">
        <f t="shared" si="4"/>
        <v>365</v>
      </c>
      <c r="E166" s="44">
        <f>ROUND(('Все выпуски'!$D$3*'Все выпуски'!$D$6/100)/365*(B166-IF(C166="Нет",VLOOKUP(A166,'Айгенис Оп8'!$A$2:$C$9,3,0),VLOOKUP((A166-1),'Айгенис Оп8'!$A$2:$C$9,3,0))),2)</f>
        <v>4.93</v>
      </c>
      <c r="G166" s="43">
        <f>COUNTIF(D167:$D$1242,365)</f>
        <v>710</v>
      </c>
      <c r="H166" s="43">
        <f>COUNTIF(D167:$D$1242,366)</f>
        <v>366</v>
      </c>
      <c r="I166" s="2"/>
    </row>
    <row r="167" spans="1:9" x14ac:dyDescent="0.25">
      <c r="A167" s="1">
        <f>COUNTIF($C$2:C167,"Да")</f>
        <v>1</v>
      </c>
      <c r="B167" s="45">
        <f t="shared" si="5"/>
        <v>45009</v>
      </c>
      <c r="C167" s="42" t="str">
        <f>IF(ISERROR(VLOOKUP(B167,'Айгенис Оп8'!$C$3:$C$9,1,0)),"Нет","Да")</f>
        <v>Нет</v>
      </c>
      <c r="D167" s="43">
        <f t="shared" si="4"/>
        <v>365</v>
      </c>
      <c r="E167" s="44">
        <f>ROUND(('Все выпуски'!$D$3*'Все выпуски'!$D$6/100)/365*(B167-IF(C167="Нет",VLOOKUP(A167,'Айгенис Оп8'!$A$2:$C$9,3,0),VLOOKUP((A167-1),'Айгенис Оп8'!$A$2:$C$9,3,0))),2)</f>
        <v>5.18</v>
      </c>
      <c r="G167" s="43">
        <f>COUNTIF(D168:$D$1242,365)</f>
        <v>709</v>
      </c>
      <c r="H167" s="43">
        <f>COUNTIF(D168:$D$1242,366)</f>
        <v>366</v>
      </c>
      <c r="I167" s="2"/>
    </row>
    <row r="168" spans="1:9" x14ac:dyDescent="0.25">
      <c r="A168" s="1">
        <f>COUNTIF($C$2:C168,"Да")</f>
        <v>1</v>
      </c>
      <c r="B168" s="45">
        <f t="shared" si="5"/>
        <v>45010</v>
      </c>
      <c r="C168" s="42" t="str">
        <f>IF(ISERROR(VLOOKUP(B168,'Айгенис Оп8'!$C$3:$C$9,1,0)),"Нет","Да")</f>
        <v>Нет</v>
      </c>
      <c r="D168" s="43">
        <f t="shared" si="4"/>
        <v>365</v>
      </c>
      <c r="E168" s="44">
        <f>ROUND(('Все выпуски'!$D$3*'Все выпуски'!$D$6/100)/365*(B168-IF(C168="Нет",VLOOKUP(A168,'Айгенис Оп8'!$A$2:$C$9,3,0),VLOOKUP((A168-1),'Айгенис Оп8'!$A$2:$C$9,3,0))),2)</f>
        <v>5.42</v>
      </c>
      <c r="G168" s="43">
        <f>COUNTIF(D169:$D$1242,365)</f>
        <v>708</v>
      </c>
      <c r="H168" s="43">
        <f>COUNTIF(D169:$D$1242,366)</f>
        <v>366</v>
      </c>
      <c r="I168" s="2"/>
    </row>
    <row r="169" spans="1:9" x14ac:dyDescent="0.25">
      <c r="A169" s="1">
        <f>COUNTIF($C$2:C169,"Да")</f>
        <v>1</v>
      </c>
      <c r="B169" s="45">
        <f t="shared" si="5"/>
        <v>45011</v>
      </c>
      <c r="C169" s="42" t="str">
        <f>IF(ISERROR(VLOOKUP(B169,'Айгенис Оп8'!$C$3:$C$9,1,0)),"Нет","Да")</f>
        <v>Нет</v>
      </c>
      <c r="D169" s="43">
        <f t="shared" si="4"/>
        <v>365</v>
      </c>
      <c r="E169" s="44">
        <f>ROUND(('Все выпуски'!$D$3*'Все выпуски'!$D$6/100)/365*(B169-IF(C169="Нет",VLOOKUP(A169,'Айгенис Оп8'!$A$2:$C$9,3,0),VLOOKUP((A169-1),'Айгенис Оп8'!$A$2:$C$9,3,0))),2)</f>
        <v>5.67</v>
      </c>
      <c r="G169" s="43">
        <f>COUNTIF(D170:$D$1242,365)</f>
        <v>707</v>
      </c>
      <c r="H169" s="43">
        <f>COUNTIF(D170:$D$1242,366)</f>
        <v>366</v>
      </c>
      <c r="I169" s="2"/>
    </row>
    <row r="170" spans="1:9" x14ac:dyDescent="0.25">
      <c r="A170" s="1">
        <f>COUNTIF($C$2:C170,"Да")</f>
        <v>1</v>
      </c>
      <c r="B170" s="45">
        <f t="shared" si="5"/>
        <v>45012</v>
      </c>
      <c r="C170" s="42" t="str">
        <f>IF(ISERROR(VLOOKUP(B170,'Айгенис Оп8'!$C$3:$C$9,1,0)),"Нет","Да")</f>
        <v>Нет</v>
      </c>
      <c r="D170" s="43">
        <f t="shared" si="4"/>
        <v>365</v>
      </c>
      <c r="E170" s="44">
        <f>ROUND(('Все выпуски'!$D$3*'Все выпуски'!$D$6/100)/365*(B170-IF(C170="Нет",VLOOKUP(A170,'Айгенис Оп8'!$A$2:$C$9,3,0),VLOOKUP((A170-1),'Айгенис Оп8'!$A$2:$C$9,3,0))),2)</f>
        <v>5.92</v>
      </c>
      <c r="G170" s="43">
        <f>COUNTIF(D171:$D$1242,365)</f>
        <v>706</v>
      </c>
      <c r="H170" s="43">
        <f>COUNTIF(D171:$D$1242,366)</f>
        <v>366</v>
      </c>
      <c r="I170" s="2"/>
    </row>
    <row r="171" spans="1:9" x14ac:dyDescent="0.25">
      <c r="A171" s="1">
        <f>COUNTIF($C$2:C171,"Да")</f>
        <v>1</v>
      </c>
      <c r="B171" s="45">
        <f t="shared" si="5"/>
        <v>45013</v>
      </c>
      <c r="C171" s="42" t="str">
        <f>IF(ISERROR(VLOOKUP(B171,'Айгенис Оп8'!$C$3:$C$9,1,0)),"Нет","Да")</f>
        <v>Нет</v>
      </c>
      <c r="D171" s="43">
        <f t="shared" si="4"/>
        <v>365</v>
      </c>
      <c r="E171" s="44">
        <f>ROUND(('Все выпуски'!$D$3*'Все выпуски'!$D$6/100)/365*(B171-IF(C171="Нет",VLOOKUP(A171,'Айгенис Оп8'!$A$2:$C$9,3,0),VLOOKUP((A171-1),'Айгенис Оп8'!$A$2:$C$9,3,0))),2)</f>
        <v>6.16</v>
      </c>
      <c r="G171" s="43">
        <f>COUNTIF(D172:$D$1242,365)</f>
        <v>705</v>
      </c>
      <c r="H171" s="43">
        <f>COUNTIF(D172:$D$1242,366)</f>
        <v>366</v>
      </c>
      <c r="I171" s="2"/>
    </row>
    <row r="172" spans="1:9" x14ac:dyDescent="0.25">
      <c r="A172" s="1">
        <f>COUNTIF($C$2:C172,"Да")</f>
        <v>1</v>
      </c>
      <c r="B172" s="45">
        <f t="shared" si="5"/>
        <v>45014</v>
      </c>
      <c r="C172" s="42" t="str">
        <f>IF(ISERROR(VLOOKUP(B172,'Айгенис Оп8'!$C$3:$C$9,1,0)),"Нет","Да")</f>
        <v>Нет</v>
      </c>
      <c r="D172" s="43">
        <f t="shared" si="4"/>
        <v>365</v>
      </c>
      <c r="E172" s="44">
        <f>ROUND(('Все выпуски'!$D$3*'Все выпуски'!$D$6/100)/365*(B172-IF(C172="Нет",VLOOKUP(A172,'Айгенис Оп8'!$A$2:$C$9,3,0),VLOOKUP((A172-1),'Айгенис Оп8'!$A$2:$C$9,3,0))),2)</f>
        <v>6.41</v>
      </c>
      <c r="G172" s="43">
        <f>COUNTIF(D173:$D$1242,365)</f>
        <v>704</v>
      </c>
      <c r="H172" s="43">
        <f>COUNTIF(D173:$D$1242,366)</f>
        <v>366</v>
      </c>
      <c r="I172" s="2"/>
    </row>
    <row r="173" spans="1:9" x14ac:dyDescent="0.25">
      <c r="A173" s="1">
        <f>COUNTIF($C$2:C173,"Да")</f>
        <v>1</v>
      </c>
      <c r="B173" s="45">
        <f t="shared" si="5"/>
        <v>45015</v>
      </c>
      <c r="C173" s="42" t="str">
        <f>IF(ISERROR(VLOOKUP(B173,'Айгенис Оп8'!$C$3:$C$9,1,0)),"Нет","Да")</f>
        <v>Нет</v>
      </c>
      <c r="D173" s="43">
        <f t="shared" si="4"/>
        <v>365</v>
      </c>
      <c r="E173" s="44">
        <f>ROUND(('Все выпуски'!$D$3*'Все выпуски'!$D$6/100)/365*(B173-IF(C173="Нет",VLOOKUP(A173,'Айгенис Оп8'!$A$2:$C$9,3,0),VLOOKUP((A173-1),'Айгенис Оп8'!$A$2:$C$9,3,0))),2)</f>
        <v>6.66</v>
      </c>
      <c r="G173" s="43">
        <f>COUNTIF(D174:$D$1242,365)</f>
        <v>703</v>
      </c>
      <c r="H173" s="43">
        <f>COUNTIF(D174:$D$1242,366)</f>
        <v>366</v>
      </c>
      <c r="I173" s="2"/>
    </row>
    <row r="174" spans="1:9" x14ac:dyDescent="0.25">
      <c r="A174" s="1">
        <f>COUNTIF($C$2:C174,"Да")</f>
        <v>1</v>
      </c>
      <c r="B174" s="45">
        <f t="shared" si="5"/>
        <v>45016</v>
      </c>
      <c r="C174" s="42" t="str">
        <f>IF(ISERROR(VLOOKUP(B174,'Айгенис Оп8'!$C$3:$C$9,1,0)),"Нет","Да")</f>
        <v>Нет</v>
      </c>
      <c r="D174" s="43">
        <f t="shared" si="4"/>
        <v>365</v>
      </c>
      <c r="E174" s="44">
        <f>ROUND(('Все выпуски'!$D$3*'Все выпуски'!$D$6/100)/365*(B174-IF(C174="Нет",VLOOKUP(A174,'Айгенис Оп8'!$A$2:$C$9,3,0),VLOOKUP((A174-1),'Айгенис Оп8'!$A$2:$C$9,3,0))),2)</f>
        <v>6.9</v>
      </c>
      <c r="G174" s="43">
        <f>COUNTIF(D175:$D$1242,365)</f>
        <v>702</v>
      </c>
      <c r="H174" s="43">
        <f>COUNTIF(D175:$D$1242,366)</f>
        <v>366</v>
      </c>
      <c r="I174" s="2"/>
    </row>
    <row r="175" spans="1:9" x14ac:dyDescent="0.25">
      <c r="A175" s="1">
        <f>COUNTIF($C$2:C175,"Да")</f>
        <v>1</v>
      </c>
      <c r="B175" s="45">
        <f t="shared" si="5"/>
        <v>45017</v>
      </c>
      <c r="C175" s="42" t="str">
        <f>IF(ISERROR(VLOOKUP(B175,'Айгенис Оп8'!$C$3:$C$9,1,0)),"Нет","Да")</f>
        <v>Нет</v>
      </c>
      <c r="D175" s="43">
        <f t="shared" si="4"/>
        <v>365</v>
      </c>
      <c r="E175" s="44">
        <f>ROUND(('Все выпуски'!$D$3*'Все выпуски'!$D$6/100)/365*(B175-IF(C175="Нет",VLOOKUP(A175,'Айгенис Оп8'!$A$2:$C$9,3,0),VLOOKUP((A175-1),'Айгенис Оп8'!$A$2:$C$9,3,0))),2)</f>
        <v>7.15</v>
      </c>
      <c r="G175" s="43">
        <f>COUNTIF(D176:$D$1242,365)</f>
        <v>701</v>
      </c>
      <c r="H175" s="43">
        <f>COUNTIF(D176:$D$1242,366)</f>
        <v>366</v>
      </c>
      <c r="I175" s="2"/>
    </row>
    <row r="176" spans="1:9" x14ac:dyDescent="0.25">
      <c r="A176" s="1">
        <f>COUNTIF($C$2:C176,"Да")</f>
        <v>1</v>
      </c>
      <c r="B176" s="45">
        <f t="shared" si="5"/>
        <v>45018</v>
      </c>
      <c r="C176" s="42" t="str">
        <f>IF(ISERROR(VLOOKUP(B176,'Айгенис Оп8'!$C$3:$C$9,1,0)),"Нет","Да")</f>
        <v>Нет</v>
      </c>
      <c r="D176" s="43">
        <f t="shared" si="4"/>
        <v>365</v>
      </c>
      <c r="E176" s="44">
        <f>ROUND(('Все выпуски'!$D$3*'Все выпуски'!$D$6/100)/365*(B176-IF(C176="Нет",VLOOKUP(A176,'Айгенис Оп8'!$A$2:$C$9,3,0),VLOOKUP((A176-1),'Айгенис Оп8'!$A$2:$C$9,3,0))),2)</f>
        <v>7.4</v>
      </c>
      <c r="G176" s="43">
        <f>COUNTIF(D177:$D$1242,365)</f>
        <v>700</v>
      </c>
      <c r="H176" s="43">
        <f>COUNTIF(D177:$D$1242,366)</f>
        <v>366</v>
      </c>
      <c r="I176" s="2"/>
    </row>
    <row r="177" spans="1:9" x14ac:dyDescent="0.25">
      <c r="A177" s="1">
        <f>COUNTIF($C$2:C177,"Да")</f>
        <v>1</v>
      </c>
      <c r="B177" s="45">
        <f t="shared" si="5"/>
        <v>45019</v>
      </c>
      <c r="C177" s="42" t="str">
        <f>IF(ISERROR(VLOOKUP(B177,'Айгенис Оп8'!$C$3:$C$9,1,0)),"Нет","Да")</f>
        <v>Нет</v>
      </c>
      <c r="D177" s="43">
        <f t="shared" si="4"/>
        <v>365</v>
      </c>
      <c r="E177" s="44">
        <f>ROUND(('Все выпуски'!$D$3*'Все выпуски'!$D$6/100)/365*(B177-IF(C177="Нет",VLOOKUP(A177,'Айгенис Оп8'!$A$2:$C$9,3,0),VLOOKUP((A177-1),'Айгенис Оп8'!$A$2:$C$9,3,0))),2)</f>
        <v>7.64</v>
      </c>
      <c r="G177" s="43">
        <f>COUNTIF(D178:$D$1242,365)</f>
        <v>699</v>
      </c>
      <c r="H177" s="43">
        <f>COUNTIF(D178:$D$1242,366)</f>
        <v>366</v>
      </c>
      <c r="I177" s="2"/>
    </row>
    <row r="178" spans="1:9" x14ac:dyDescent="0.25">
      <c r="A178" s="1">
        <f>COUNTIF($C$2:C178,"Да")</f>
        <v>1</v>
      </c>
      <c r="B178" s="45">
        <f t="shared" si="5"/>
        <v>45020</v>
      </c>
      <c r="C178" s="42" t="str">
        <f>IF(ISERROR(VLOOKUP(B178,'Айгенис Оп8'!$C$3:$C$9,1,0)),"Нет","Да")</f>
        <v>Нет</v>
      </c>
      <c r="D178" s="43">
        <f t="shared" si="4"/>
        <v>365</v>
      </c>
      <c r="E178" s="44">
        <f>ROUND(('Все выпуски'!$D$3*'Все выпуски'!$D$6/100)/365*(B178-IF(C178="Нет",VLOOKUP(A178,'Айгенис Оп8'!$A$2:$C$9,3,0),VLOOKUP((A178-1),'Айгенис Оп8'!$A$2:$C$9,3,0))),2)</f>
        <v>7.89</v>
      </c>
      <c r="G178" s="43">
        <f>COUNTIF(D179:$D$1242,365)</f>
        <v>698</v>
      </c>
      <c r="H178" s="43">
        <f>COUNTIF(D179:$D$1242,366)</f>
        <v>366</v>
      </c>
      <c r="I178" s="2"/>
    </row>
    <row r="179" spans="1:9" x14ac:dyDescent="0.25">
      <c r="A179" s="1">
        <f>COUNTIF($C$2:C179,"Да")</f>
        <v>1</v>
      </c>
      <c r="B179" s="45">
        <f t="shared" si="5"/>
        <v>45021</v>
      </c>
      <c r="C179" s="42" t="str">
        <f>IF(ISERROR(VLOOKUP(B179,'Айгенис Оп8'!$C$3:$C$9,1,0)),"Нет","Да")</f>
        <v>Нет</v>
      </c>
      <c r="D179" s="43">
        <f t="shared" si="4"/>
        <v>365</v>
      </c>
      <c r="E179" s="44">
        <f>ROUND(('Все выпуски'!$D$3*'Все выпуски'!$D$6/100)/365*(B179-IF(C179="Нет",VLOOKUP(A179,'Айгенис Оп8'!$A$2:$C$9,3,0),VLOOKUP((A179-1),'Айгенис Оп8'!$A$2:$C$9,3,0))),2)</f>
        <v>8.14</v>
      </c>
      <c r="G179" s="43">
        <f>COUNTIF(D180:$D$1242,365)</f>
        <v>697</v>
      </c>
      <c r="H179" s="43">
        <f>COUNTIF(D180:$D$1242,366)</f>
        <v>366</v>
      </c>
      <c r="I179" s="2"/>
    </row>
    <row r="180" spans="1:9" x14ac:dyDescent="0.25">
      <c r="A180" s="1">
        <f>COUNTIF($C$2:C180,"Да")</f>
        <v>1</v>
      </c>
      <c r="B180" s="45">
        <f t="shared" si="5"/>
        <v>45022</v>
      </c>
      <c r="C180" s="42" t="str">
        <f>IF(ISERROR(VLOOKUP(B180,'Айгенис Оп8'!$C$3:$C$9,1,0)),"Нет","Да")</f>
        <v>Нет</v>
      </c>
      <c r="D180" s="43">
        <f t="shared" si="4"/>
        <v>365</v>
      </c>
      <c r="E180" s="44">
        <f>ROUND(('Все выпуски'!$D$3*'Все выпуски'!$D$6/100)/365*(B180-IF(C180="Нет",VLOOKUP(A180,'Айгенис Оп8'!$A$2:$C$9,3,0),VLOOKUP((A180-1),'Айгенис Оп8'!$A$2:$C$9,3,0))),2)</f>
        <v>8.3800000000000008</v>
      </c>
      <c r="G180" s="43">
        <f>COUNTIF(D181:$D$1242,365)</f>
        <v>696</v>
      </c>
      <c r="H180" s="43">
        <f>COUNTIF(D181:$D$1242,366)</f>
        <v>366</v>
      </c>
      <c r="I180" s="2"/>
    </row>
    <row r="181" spans="1:9" x14ac:dyDescent="0.25">
      <c r="A181" s="1">
        <f>COUNTIF($C$2:C181,"Да")</f>
        <v>1</v>
      </c>
      <c r="B181" s="45">
        <f t="shared" si="5"/>
        <v>45023</v>
      </c>
      <c r="C181" s="42" t="str">
        <f>IF(ISERROR(VLOOKUP(B181,'Айгенис Оп8'!$C$3:$C$9,1,0)),"Нет","Да")</f>
        <v>Нет</v>
      </c>
      <c r="D181" s="43">
        <f t="shared" si="4"/>
        <v>365</v>
      </c>
      <c r="E181" s="44">
        <f>ROUND(('Все выпуски'!$D$3*'Все выпуски'!$D$6/100)/365*(B181-IF(C181="Нет",VLOOKUP(A181,'Айгенис Оп8'!$A$2:$C$9,3,0),VLOOKUP((A181-1),'Айгенис Оп8'!$A$2:$C$9,3,0))),2)</f>
        <v>8.6300000000000008</v>
      </c>
      <c r="G181" s="43">
        <f>COUNTIF(D182:$D$1242,365)</f>
        <v>695</v>
      </c>
      <c r="H181" s="43">
        <f>COUNTIF(D182:$D$1242,366)</f>
        <v>366</v>
      </c>
      <c r="I181" s="2"/>
    </row>
    <row r="182" spans="1:9" x14ac:dyDescent="0.25">
      <c r="A182" s="1">
        <f>COUNTIF($C$2:C182,"Да")</f>
        <v>1</v>
      </c>
      <c r="B182" s="45">
        <f t="shared" si="5"/>
        <v>45024</v>
      </c>
      <c r="C182" s="42" t="str">
        <f>IF(ISERROR(VLOOKUP(B182,'Айгенис Оп8'!$C$3:$C$9,1,0)),"Нет","Да")</f>
        <v>Нет</v>
      </c>
      <c r="D182" s="43">
        <f t="shared" si="4"/>
        <v>365</v>
      </c>
      <c r="E182" s="44">
        <f>ROUND(('Все выпуски'!$D$3*'Все выпуски'!$D$6/100)/365*(B182-IF(C182="Нет",VLOOKUP(A182,'Айгенис Оп8'!$A$2:$C$9,3,0),VLOOKUP((A182-1),'Айгенис Оп8'!$A$2:$C$9,3,0))),2)</f>
        <v>8.8800000000000008</v>
      </c>
      <c r="G182" s="43">
        <f>COUNTIF(D183:$D$1242,365)</f>
        <v>694</v>
      </c>
      <c r="H182" s="43">
        <f>COUNTIF(D183:$D$1242,366)</f>
        <v>366</v>
      </c>
      <c r="I182" s="2"/>
    </row>
    <row r="183" spans="1:9" x14ac:dyDescent="0.25">
      <c r="A183" s="1">
        <f>COUNTIF($C$2:C183,"Да")</f>
        <v>1</v>
      </c>
      <c r="B183" s="45">
        <f t="shared" si="5"/>
        <v>45025</v>
      </c>
      <c r="C183" s="42" t="str">
        <f>IF(ISERROR(VLOOKUP(B183,'Айгенис Оп8'!$C$3:$C$9,1,0)),"Нет","Да")</f>
        <v>Нет</v>
      </c>
      <c r="D183" s="43">
        <f t="shared" si="4"/>
        <v>365</v>
      </c>
      <c r="E183" s="44">
        <f>ROUND(('Все выпуски'!$D$3*'Все выпуски'!$D$6/100)/365*(B183-IF(C183="Нет",VLOOKUP(A183,'Айгенис Оп8'!$A$2:$C$9,3,0),VLOOKUP((A183-1),'Айгенис Оп8'!$A$2:$C$9,3,0))),2)</f>
        <v>9.1199999999999992</v>
      </c>
      <c r="G183" s="43">
        <f>COUNTIF(D184:$D$1242,365)</f>
        <v>693</v>
      </c>
      <c r="H183" s="43">
        <f>COUNTIF(D184:$D$1242,366)</f>
        <v>366</v>
      </c>
      <c r="I183" s="2"/>
    </row>
    <row r="184" spans="1:9" x14ac:dyDescent="0.25">
      <c r="A184" s="1">
        <f>COUNTIF($C$2:C184,"Да")</f>
        <v>1</v>
      </c>
      <c r="B184" s="45">
        <f t="shared" si="5"/>
        <v>45026</v>
      </c>
      <c r="C184" s="42" t="str">
        <f>IF(ISERROR(VLOOKUP(B184,'Айгенис Оп8'!$C$3:$C$9,1,0)),"Нет","Да")</f>
        <v>Нет</v>
      </c>
      <c r="D184" s="43">
        <f t="shared" si="4"/>
        <v>365</v>
      </c>
      <c r="E184" s="44">
        <f>ROUND(('Все выпуски'!$D$3*'Все выпуски'!$D$6/100)/365*(B184-IF(C184="Нет",VLOOKUP(A184,'Айгенис Оп8'!$A$2:$C$9,3,0),VLOOKUP((A184-1),'Айгенис Оп8'!$A$2:$C$9,3,0))),2)</f>
        <v>9.3699999999999992</v>
      </c>
      <c r="G184" s="43">
        <f>COUNTIF(D185:$D$1242,365)</f>
        <v>692</v>
      </c>
      <c r="H184" s="43">
        <f>COUNTIF(D185:$D$1242,366)</f>
        <v>366</v>
      </c>
      <c r="I184" s="2"/>
    </row>
    <row r="185" spans="1:9" x14ac:dyDescent="0.25">
      <c r="A185" s="1">
        <f>COUNTIF($C$2:C185,"Да")</f>
        <v>1</v>
      </c>
      <c r="B185" s="45">
        <f t="shared" si="5"/>
        <v>45027</v>
      </c>
      <c r="C185" s="42" t="str">
        <f>IF(ISERROR(VLOOKUP(B185,'Айгенис Оп8'!$C$3:$C$9,1,0)),"Нет","Да")</f>
        <v>Нет</v>
      </c>
      <c r="D185" s="43">
        <f t="shared" si="4"/>
        <v>365</v>
      </c>
      <c r="E185" s="44">
        <f>ROUND(('Все выпуски'!$D$3*'Все выпуски'!$D$6/100)/365*(B185-IF(C185="Нет",VLOOKUP(A185,'Айгенис Оп8'!$A$2:$C$9,3,0),VLOOKUP((A185-1),'Айгенис Оп8'!$A$2:$C$9,3,0))),2)</f>
        <v>9.6199999999999992</v>
      </c>
      <c r="G185" s="43">
        <f>COUNTIF(D186:$D$1242,365)</f>
        <v>691</v>
      </c>
      <c r="H185" s="43">
        <f>COUNTIF(D186:$D$1242,366)</f>
        <v>366</v>
      </c>
      <c r="I185" s="2"/>
    </row>
    <row r="186" spans="1:9" x14ac:dyDescent="0.25">
      <c r="A186" s="1">
        <f>COUNTIF($C$2:C186,"Да")</f>
        <v>1</v>
      </c>
      <c r="B186" s="45">
        <f t="shared" si="5"/>
        <v>45028</v>
      </c>
      <c r="C186" s="42" t="str">
        <f>IF(ISERROR(VLOOKUP(B186,'Айгенис Оп8'!$C$3:$C$9,1,0)),"Нет","Да")</f>
        <v>Нет</v>
      </c>
      <c r="D186" s="43">
        <f t="shared" si="4"/>
        <v>365</v>
      </c>
      <c r="E186" s="44">
        <f>ROUND(('Все выпуски'!$D$3*'Все выпуски'!$D$6/100)/365*(B186-IF(C186="Нет",VLOOKUP(A186,'Айгенис Оп8'!$A$2:$C$9,3,0),VLOOKUP((A186-1),'Айгенис Оп8'!$A$2:$C$9,3,0))),2)</f>
        <v>9.86</v>
      </c>
      <c r="G186" s="43">
        <f>COUNTIF(D187:$D$1242,365)</f>
        <v>690</v>
      </c>
      <c r="H186" s="43">
        <f>COUNTIF(D187:$D$1242,366)</f>
        <v>366</v>
      </c>
      <c r="I186" s="2"/>
    </row>
    <row r="187" spans="1:9" x14ac:dyDescent="0.25">
      <c r="A187" s="1">
        <f>COUNTIF($C$2:C187,"Да")</f>
        <v>1</v>
      </c>
      <c r="B187" s="45">
        <f t="shared" si="5"/>
        <v>45029</v>
      </c>
      <c r="C187" s="42" t="str">
        <f>IF(ISERROR(VLOOKUP(B187,'Айгенис Оп8'!$C$3:$C$9,1,0)),"Нет","Да")</f>
        <v>Нет</v>
      </c>
      <c r="D187" s="43">
        <f t="shared" si="4"/>
        <v>365</v>
      </c>
      <c r="E187" s="44">
        <f>ROUND(('Все выпуски'!$D$3*'Все выпуски'!$D$6/100)/365*(B187-IF(C187="Нет",VLOOKUP(A187,'Айгенис Оп8'!$A$2:$C$9,3,0),VLOOKUP((A187-1),'Айгенис Оп8'!$A$2:$C$9,3,0))),2)</f>
        <v>10.11</v>
      </c>
      <c r="G187" s="43">
        <f>COUNTIF(D188:$D$1242,365)</f>
        <v>689</v>
      </c>
      <c r="H187" s="43">
        <f>COUNTIF(D188:$D$1242,366)</f>
        <v>366</v>
      </c>
      <c r="I187" s="2"/>
    </row>
    <row r="188" spans="1:9" x14ac:dyDescent="0.25">
      <c r="A188" s="1">
        <f>COUNTIF($C$2:C188,"Да")</f>
        <v>1</v>
      </c>
      <c r="B188" s="45">
        <f t="shared" si="5"/>
        <v>45030</v>
      </c>
      <c r="C188" s="42" t="str">
        <f>IF(ISERROR(VLOOKUP(B188,'Айгенис Оп8'!$C$3:$C$9,1,0)),"Нет","Да")</f>
        <v>Нет</v>
      </c>
      <c r="D188" s="43">
        <f t="shared" si="4"/>
        <v>365</v>
      </c>
      <c r="E188" s="44">
        <f>ROUND(('Все выпуски'!$D$3*'Все выпуски'!$D$6/100)/365*(B188-IF(C188="Нет",VLOOKUP(A188,'Айгенис Оп8'!$A$2:$C$9,3,0),VLOOKUP((A188-1),'Айгенис Оп8'!$A$2:$C$9,3,0))),2)</f>
        <v>10.36</v>
      </c>
      <c r="G188" s="43">
        <f>COUNTIF(D189:$D$1242,365)</f>
        <v>688</v>
      </c>
      <c r="H188" s="43">
        <f>COUNTIF(D189:$D$1242,366)</f>
        <v>366</v>
      </c>
      <c r="I188" s="2"/>
    </row>
    <row r="189" spans="1:9" x14ac:dyDescent="0.25">
      <c r="A189" s="1">
        <f>COUNTIF($C$2:C189,"Да")</f>
        <v>1</v>
      </c>
      <c r="B189" s="45">
        <f t="shared" si="5"/>
        <v>45031</v>
      </c>
      <c r="C189" s="42" t="str">
        <f>IF(ISERROR(VLOOKUP(B189,'Айгенис Оп8'!$C$3:$C$9,1,0)),"Нет","Да")</f>
        <v>Нет</v>
      </c>
      <c r="D189" s="43">
        <f t="shared" si="4"/>
        <v>365</v>
      </c>
      <c r="E189" s="44">
        <f>ROUND(('Все выпуски'!$D$3*'Все выпуски'!$D$6/100)/365*(B189-IF(C189="Нет",VLOOKUP(A189,'Айгенис Оп8'!$A$2:$C$9,3,0),VLOOKUP((A189-1),'Айгенис Оп8'!$A$2:$C$9,3,0))),2)</f>
        <v>10.6</v>
      </c>
      <c r="G189" s="43">
        <f>COUNTIF(D190:$D$1242,365)</f>
        <v>687</v>
      </c>
      <c r="H189" s="43">
        <f>COUNTIF(D190:$D$1242,366)</f>
        <v>366</v>
      </c>
      <c r="I189" s="2"/>
    </row>
    <row r="190" spans="1:9" x14ac:dyDescent="0.25">
      <c r="A190" s="1">
        <f>COUNTIF($C$2:C190,"Да")</f>
        <v>1</v>
      </c>
      <c r="B190" s="45">
        <f t="shared" si="5"/>
        <v>45032</v>
      </c>
      <c r="C190" s="42" t="str">
        <f>IF(ISERROR(VLOOKUP(B190,'Айгенис Оп8'!$C$3:$C$9,1,0)),"Нет","Да")</f>
        <v>Нет</v>
      </c>
      <c r="D190" s="43">
        <f t="shared" si="4"/>
        <v>365</v>
      </c>
      <c r="E190" s="44">
        <f>ROUND(('Все выпуски'!$D$3*'Все выпуски'!$D$6/100)/365*(B190-IF(C190="Нет",VLOOKUP(A190,'Айгенис Оп8'!$A$2:$C$9,3,0),VLOOKUP((A190-1),'Айгенис Оп8'!$A$2:$C$9,3,0))),2)</f>
        <v>10.85</v>
      </c>
      <c r="G190" s="43">
        <f>COUNTIF(D191:$D$1242,365)</f>
        <v>686</v>
      </c>
      <c r="H190" s="43">
        <f>COUNTIF(D191:$D$1242,366)</f>
        <v>366</v>
      </c>
      <c r="I190" s="2"/>
    </row>
    <row r="191" spans="1:9" x14ac:dyDescent="0.25">
      <c r="A191" s="1">
        <f>COUNTIF($C$2:C191,"Да")</f>
        <v>1</v>
      </c>
      <c r="B191" s="45">
        <f t="shared" si="5"/>
        <v>45033</v>
      </c>
      <c r="C191" s="42" t="str">
        <f>IF(ISERROR(VLOOKUP(B191,'Айгенис Оп8'!$C$3:$C$9,1,0)),"Нет","Да")</f>
        <v>Нет</v>
      </c>
      <c r="D191" s="43">
        <f t="shared" si="4"/>
        <v>365</v>
      </c>
      <c r="E191" s="44">
        <f>ROUND(('Все выпуски'!$D$3*'Все выпуски'!$D$6/100)/365*(B191-IF(C191="Нет",VLOOKUP(A191,'Айгенис Оп8'!$A$2:$C$9,3,0),VLOOKUP((A191-1),'Айгенис Оп8'!$A$2:$C$9,3,0))),2)</f>
        <v>11.1</v>
      </c>
      <c r="G191" s="43">
        <f>COUNTIF(D192:$D$1242,365)</f>
        <v>685</v>
      </c>
      <c r="H191" s="43">
        <f>COUNTIF(D192:$D$1242,366)</f>
        <v>366</v>
      </c>
      <c r="I191" s="2"/>
    </row>
    <row r="192" spans="1:9" x14ac:dyDescent="0.25">
      <c r="A192" s="1">
        <f>COUNTIF($C$2:C192,"Да")</f>
        <v>1</v>
      </c>
      <c r="B192" s="45">
        <f t="shared" si="5"/>
        <v>45034</v>
      </c>
      <c r="C192" s="42" t="str">
        <f>IF(ISERROR(VLOOKUP(B192,'Айгенис Оп8'!$C$3:$C$9,1,0)),"Нет","Да")</f>
        <v>Нет</v>
      </c>
      <c r="D192" s="43">
        <f t="shared" si="4"/>
        <v>365</v>
      </c>
      <c r="E192" s="44">
        <f>ROUND(('Все выпуски'!$D$3*'Все выпуски'!$D$6/100)/365*(B192-IF(C192="Нет",VLOOKUP(A192,'Айгенис Оп8'!$A$2:$C$9,3,0),VLOOKUP((A192-1),'Айгенис Оп8'!$A$2:$C$9,3,0))),2)</f>
        <v>11.34</v>
      </c>
      <c r="G192" s="43">
        <f>COUNTIF(D193:$D$1242,365)</f>
        <v>684</v>
      </c>
      <c r="H192" s="43">
        <f>COUNTIF(D193:$D$1242,366)</f>
        <v>366</v>
      </c>
      <c r="I192" s="2"/>
    </row>
    <row r="193" spans="1:9" x14ac:dyDescent="0.25">
      <c r="A193" s="1">
        <f>COUNTIF($C$2:C193,"Да")</f>
        <v>1</v>
      </c>
      <c r="B193" s="45">
        <f t="shared" si="5"/>
        <v>45035</v>
      </c>
      <c r="C193" s="42" t="str">
        <f>IF(ISERROR(VLOOKUP(B193,'Айгенис Оп8'!$C$3:$C$9,1,0)),"Нет","Да")</f>
        <v>Нет</v>
      </c>
      <c r="D193" s="43">
        <f t="shared" si="4"/>
        <v>365</v>
      </c>
      <c r="E193" s="44">
        <f>ROUND(('Все выпуски'!$D$3*'Все выпуски'!$D$6/100)/365*(B193-IF(C193="Нет",VLOOKUP(A193,'Айгенис Оп8'!$A$2:$C$9,3,0),VLOOKUP((A193-1),'Айгенис Оп8'!$A$2:$C$9,3,0))),2)</f>
        <v>11.59</v>
      </c>
      <c r="G193" s="43">
        <f>COUNTIF(D194:$D$1242,365)</f>
        <v>683</v>
      </c>
      <c r="H193" s="43">
        <f>COUNTIF(D194:$D$1242,366)</f>
        <v>366</v>
      </c>
      <c r="I193" s="2"/>
    </row>
    <row r="194" spans="1:9" x14ac:dyDescent="0.25">
      <c r="A194" s="1">
        <f>COUNTIF($C$2:C194,"Да")</f>
        <v>1</v>
      </c>
      <c r="B194" s="45">
        <f t="shared" si="5"/>
        <v>45036</v>
      </c>
      <c r="C194" s="42" t="str">
        <f>IF(ISERROR(VLOOKUP(B194,'Айгенис Оп8'!$C$3:$C$9,1,0)),"Нет","Да")</f>
        <v>Нет</v>
      </c>
      <c r="D194" s="43">
        <f t="shared" si="4"/>
        <v>365</v>
      </c>
      <c r="E194" s="44">
        <f>ROUND(('Все выпуски'!$D$3*'Все выпуски'!$D$6/100)/365*(B194-IF(C194="Нет",VLOOKUP(A194,'Айгенис Оп8'!$A$2:$C$9,3,0),VLOOKUP((A194-1),'Айгенис Оп8'!$A$2:$C$9,3,0))),2)</f>
        <v>11.84</v>
      </c>
      <c r="G194" s="43">
        <f>COUNTIF(D195:$D$1242,365)</f>
        <v>682</v>
      </c>
      <c r="H194" s="43">
        <f>COUNTIF(D195:$D$1242,366)</f>
        <v>366</v>
      </c>
      <c r="I194" s="2"/>
    </row>
    <row r="195" spans="1:9" x14ac:dyDescent="0.25">
      <c r="A195" s="1">
        <f>COUNTIF($C$2:C195,"Да")</f>
        <v>1</v>
      </c>
      <c r="B195" s="45">
        <f t="shared" si="5"/>
        <v>45037</v>
      </c>
      <c r="C195" s="42" t="str">
        <f>IF(ISERROR(VLOOKUP(B195,'Айгенис Оп8'!$C$3:$C$9,1,0)),"Нет","Да")</f>
        <v>Нет</v>
      </c>
      <c r="D195" s="43">
        <f t="shared" ref="D195:D258" si="6">IF(MOD(YEAR(B195),4)=0,366,365)</f>
        <v>365</v>
      </c>
      <c r="E195" s="44">
        <f>ROUND(('Все выпуски'!$D$3*'Все выпуски'!$D$6/100)/365*(B195-IF(C195="Нет",VLOOKUP(A195,'Айгенис Оп8'!$A$2:$C$9,3,0),VLOOKUP((A195-1),'Айгенис Оп8'!$A$2:$C$9,3,0))),2)</f>
        <v>12.08</v>
      </c>
      <c r="G195" s="43">
        <f>COUNTIF(D196:$D$1242,365)</f>
        <v>681</v>
      </c>
      <c r="H195" s="43">
        <f>COUNTIF(D196:$D$1242,366)</f>
        <v>366</v>
      </c>
      <c r="I195" s="2"/>
    </row>
    <row r="196" spans="1:9" x14ac:dyDescent="0.25">
      <c r="A196" s="1">
        <f>COUNTIF($C$2:C196,"Да")</f>
        <v>1</v>
      </c>
      <c r="B196" s="45">
        <f t="shared" ref="B196:B259" si="7">B195+1</f>
        <v>45038</v>
      </c>
      <c r="C196" s="42" t="str">
        <f>IF(ISERROR(VLOOKUP(B196,'Айгенис Оп8'!$C$3:$C$9,1,0)),"Нет","Да")</f>
        <v>Нет</v>
      </c>
      <c r="D196" s="43">
        <f t="shared" si="6"/>
        <v>365</v>
      </c>
      <c r="E196" s="44">
        <f>ROUND(('Все выпуски'!$D$3*'Все выпуски'!$D$6/100)/365*(B196-IF(C196="Нет",VLOOKUP(A196,'Айгенис Оп8'!$A$2:$C$9,3,0),VLOOKUP((A196-1),'Айгенис Оп8'!$A$2:$C$9,3,0))),2)</f>
        <v>12.33</v>
      </c>
      <c r="G196" s="43">
        <f>COUNTIF(D197:$D$1242,365)</f>
        <v>680</v>
      </c>
      <c r="H196" s="43">
        <f>COUNTIF(D197:$D$1242,366)</f>
        <v>366</v>
      </c>
      <c r="I196" s="2"/>
    </row>
    <row r="197" spans="1:9" x14ac:dyDescent="0.25">
      <c r="A197" s="1">
        <f>COUNTIF($C$2:C197,"Да")</f>
        <v>1</v>
      </c>
      <c r="B197" s="45">
        <f t="shared" si="7"/>
        <v>45039</v>
      </c>
      <c r="C197" s="42" t="str">
        <f>IF(ISERROR(VLOOKUP(B197,'Айгенис Оп8'!$C$3:$C$9,1,0)),"Нет","Да")</f>
        <v>Нет</v>
      </c>
      <c r="D197" s="43">
        <f t="shared" si="6"/>
        <v>365</v>
      </c>
      <c r="E197" s="44">
        <f>ROUND(('Все выпуски'!$D$3*'Все выпуски'!$D$6/100)/365*(B197-IF(C197="Нет",VLOOKUP(A197,'Айгенис Оп8'!$A$2:$C$9,3,0),VLOOKUP((A197-1),'Айгенис Оп8'!$A$2:$C$9,3,0))),2)</f>
        <v>12.58</v>
      </c>
      <c r="G197" s="43">
        <f>COUNTIF(D198:$D$1242,365)</f>
        <v>679</v>
      </c>
      <c r="H197" s="43">
        <f>COUNTIF(D198:$D$1242,366)</f>
        <v>366</v>
      </c>
      <c r="I197" s="2"/>
    </row>
    <row r="198" spans="1:9" x14ac:dyDescent="0.25">
      <c r="A198" s="1">
        <f>COUNTIF($C$2:C198,"Да")</f>
        <v>1</v>
      </c>
      <c r="B198" s="45">
        <f t="shared" si="7"/>
        <v>45040</v>
      </c>
      <c r="C198" s="42" t="str">
        <f>IF(ISERROR(VLOOKUP(B198,'Айгенис Оп8'!$C$3:$C$9,1,0)),"Нет","Да")</f>
        <v>Нет</v>
      </c>
      <c r="D198" s="43">
        <f t="shared" si="6"/>
        <v>365</v>
      </c>
      <c r="E198" s="44">
        <f>ROUND(('Все выпуски'!$D$3*'Все выпуски'!$D$6/100)/365*(B198-IF(C198="Нет",VLOOKUP(A198,'Айгенис Оп8'!$A$2:$C$9,3,0),VLOOKUP((A198-1),'Айгенис Оп8'!$A$2:$C$9,3,0))),2)</f>
        <v>12.82</v>
      </c>
      <c r="G198" s="43">
        <f>COUNTIF(D199:$D$1242,365)</f>
        <v>678</v>
      </c>
      <c r="H198" s="43">
        <f>COUNTIF(D199:$D$1242,366)</f>
        <v>366</v>
      </c>
      <c r="I198" s="2"/>
    </row>
    <row r="199" spans="1:9" x14ac:dyDescent="0.25">
      <c r="A199" s="1">
        <f>COUNTIF($C$2:C199,"Да")</f>
        <v>1</v>
      </c>
      <c r="B199" s="45">
        <f t="shared" si="7"/>
        <v>45041</v>
      </c>
      <c r="C199" s="42" t="str">
        <f>IF(ISERROR(VLOOKUP(B199,'Айгенис Оп8'!$C$3:$C$9,1,0)),"Нет","Да")</f>
        <v>Нет</v>
      </c>
      <c r="D199" s="43">
        <f t="shared" si="6"/>
        <v>365</v>
      </c>
      <c r="E199" s="44">
        <f>ROUND(('Все выпуски'!$D$3*'Все выпуски'!$D$6/100)/365*(B199-IF(C199="Нет",VLOOKUP(A199,'Айгенис Оп8'!$A$2:$C$9,3,0),VLOOKUP((A199-1),'Айгенис Оп8'!$A$2:$C$9,3,0))),2)</f>
        <v>13.07</v>
      </c>
      <c r="G199" s="43">
        <f>COUNTIF(D200:$D$1242,365)</f>
        <v>677</v>
      </c>
      <c r="H199" s="43">
        <f>COUNTIF(D200:$D$1242,366)</f>
        <v>366</v>
      </c>
      <c r="I199" s="2"/>
    </row>
    <row r="200" spans="1:9" x14ac:dyDescent="0.25">
      <c r="A200" s="1">
        <f>COUNTIF($C$2:C200,"Да")</f>
        <v>1</v>
      </c>
      <c r="B200" s="45">
        <f t="shared" si="7"/>
        <v>45042</v>
      </c>
      <c r="C200" s="42" t="str">
        <f>IF(ISERROR(VLOOKUP(B200,'Айгенис Оп8'!$C$3:$C$9,1,0)),"Нет","Да")</f>
        <v>Нет</v>
      </c>
      <c r="D200" s="43">
        <f t="shared" si="6"/>
        <v>365</v>
      </c>
      <c r="E200" s="44">
        <f>ROUND(('Все выпуски'!$D$3*'Все выпуски'!$D$6/100)/365*(B200-IF(C200="Нет",VLOOKUP(A200,'Айгенис Оп8'!$A$2:$C$9,3,0),VLOOKUP((A200-1),'Айгенис Оп8'!$A$2:$C$9,3,0))),2)</f>
        <v>13.32</v>
      </c>
      <c r="G200" s="43">
        <f>COUNTIF(D201:$D$1242,365)</f>
        <v>676</v>
      </c>
      <c r="H200" s="43">
        <f>COUNTIF(D201:$D$1242,366)</f>
        <v>366</v>
      </c>
      <c r="I200" s="2"/>
    </row>
    <row r="201" spans="1:9" x14ac:dyDescent="0.25">
      <c r="A201" s="1">
        <f>COUNTIF($C$2:C201,"Да")</f>
        <v>1</v>
      </c>
      <c r="B201" s="45">
        <f t="shared" si="7"/>
        <v>45043</v>
      </c>
      <c r="C201" s="42" t="str">
        <f>IF(ISERROR(VLOOKUP(B201,'Айгенис Оп8'!$C$3:$C$9,1,0)),"Нет","Да")</f>
        <v>Нет</v>
      </c>
      <c r="D201" s="43">
        <f t="shared" si="6"/>
        <v>365</v>
      </c>
      <c r="E201" s="44">
        <f>ROUND(('Все выпуски'!$D$3*'Все выпуски'!$D$6/100)/365*(B201-IF(C201="Нет",VLOOKUP(A201,'Айгенис Оп8'!$A$2:$C$9,3,0),VLOOKUP((A201-1),'Айгенис Оп8'!$A$2:$C$9,3,0))),2)</f>
        <v>13.56</v>
      </c>
      <c r="G201" s="43">
        <f>COUNTIF(D202:$D$1242,365)</f>
        <v>675</v>
      </c>
      <c r="H201" s="43">
        <f>COUNTIF(D202:$D$1242,366)</f>
        <v>366</v>
      </c>
      <c r="I201" s="2"/>
    </row>
    <row r="202" spans="1:9" x14ac:dyDescent="0.25">
      <c r="A202" s="1">
        <f>COUNTIF($C$2:C202,"Да")</f>
        <v>1</v>
      </c>
      <c r="B202" s="45">
        <f t="shared" si="7"/>
        <v>45044</v>
      </c>
      <c r="C202" s="42" t="str">
        <f>IF(ISERROR(VLOOKUP(B202,'Айгенис Оп8'!$C$3:$C$9,1,0)),"Нет","Да")</f>
        <v>Нет</v>
      </c>
      <c r="D202" s="43">
        <f t="shared" si="6"/>
        <v>365</v>
      </c>
      <c r="E202" s="44">
        <f>ROUND(('Все выпуски'!$D$3*'Все выпуски'!$D$6/100)/365*(B202-IF(C202="Нет",VLOOKUP(A202,'Айгенис Оп8'!$A$2:$C$9,3,0),VLOOKUP((A202-1),'Айгенис Оп8'!$A$2:$C$9,3,0))),2)</f>
        <v>13.81</v>
      </c>
      <c r="G202" s="43">
        <f>COUNTIF(D203:$D$1242,365)</f>
        <v>674</v>
      </c>
      <c r="H202" s="43">
        <f>COUNTIF(D203:$D$1242,366)</f>
        <v>366</v>
      </c>
      <c r="I202" s="2"/>
    </row>
    <row r="203" spans="1:9" x14ac:dyDescent="0.25">
      <c r="A203" s="1">
        <f>COUNTIF($C$2:C203,"Да")</f>
        <v>1</v>
      </c>
      <c r="B203" s="45">
        <f t="shared" si="7"/>
        <v>45045</v>
      </c>
      <c r="C203" s="42" t="str">
        <f>IF(ISERROR(VLOOKUP(B203,'Айгенис Оп8'!$C$3:$C$9,1,0)),"Нет","Да")</f>
        <v>Нет</v>
      </c>
      <c r="D203" s="43">
        <f t="shared" si="6"/>
        <v>365</v>
      </c>
      <c r="E203" s="44">
        <f>ROUND(('Все выпуски'!$D$3*'Все выпуски'!$D$6/100)/365*(B203-IF(C203="Нет",VLOOKUP(A203,'Айгенис Оп8'!$A$2:$C$9,3,0),VLOOKUP((A203-1),'Айгенис Оп8'!$A$2:$C$9,3,0))),2)</f>
        <v>14.05</v>
      </c>
      <c r="G203" s="43">
        <f>COUNTIF(D204:$D$1242,365)</f>
        <v>673</v>
      </c>
      <c r="H203" s="43">
        <f>COUNTIF(D204:$D$1242,366)</f>
        <v>366</v>
      </c>
      <c r="I203" s="2"/>
    </row>
    <row r="204" spans="1:9" x14ac:dyDescent="0.25">
      <c r="A204" s="1">
        <f>COUNTIF($C$2:C204,"Да")</f>
        <v>1</v>
      </c>
      <c r="B204" s="45">
        <f t="shared" si="7"/>
        <v>45046</v>
      </c>
      <c r="C204" s="42" t="str">
        <f>IF(ISERROR(VLOOKUP(B204,'Айгенис Оп8'!$C$3:$C$9,1,0)),"Нет","Да")</f>
        <v>Нет</v>
      </c>
      <c r="D204" s="43">
        <f t="shared" si="6"/>
        <v>365</v>
      </c>
      <c r="E204" s="44">
        <f>ROUND(('Все выпуски'!$D$3*'Все выпуски'!$D$6/100)/365*(B204-IF(C204="Нет",VLOOKUP(A204,'Айгенис Оп8'!$A$2:$C$9,3,0),VLOOKUP((A204-1),'Айгенис Оп8'!$A$2:$C$9,3,0))),2)</f>
        <v>14.3</v>
      </c>
      <c r="G204" s="43">
        <f>COUNTIF(D205:$D$1242,365)</f>
        <v>672</v>
      </c>
      <c r="H204" s="43">
        <f>COUNTIF(D205:$D$1242,366)</f>
        <v>366</v>
      </c>
      <c r="I204" s="2"/>
    </row>
    <row r="205" spans="1:9" x14ac:dyDescent="0.25">
      <c r="A205" s="1">
        <f>COUNTIF($C$2:C205,"Да")</f>
        <v>1</v>
      </c>
      <c r="B205" s="45">
        <f t="shared" si="7"/>
        <v>45047</v>
      </c>
      <c r="C205" s="42" t="str">
        <f>IF(ISERROR(VLOOKUP(B205,'Айгенис Оп8'!$C$3:$C$9,1,0)),"Нет","Да")</f>
        <v>Нет</v>
      </c>
      <c r="D205" s="43">
        <f t="shared" si="6"/>
        <v>365</v>
      </c>
      <c r="E205" s="44">
        <f>ROUND(('Все выпуски'!$D$3*'Все выпуски'!$D$6/100)/365*(B205-IF(C205="Нет",VLOOKUP(A205,'Айгенис Оп8'!$A$2:$C$9,3,0),VLOOKUP((A205-1),'Айгенис Оп8'!$A$2:$C$9,3,0))),2)</f>
        <v>14.55</v>
      </c>
      <c r="G205" s="43">
        <f>COUNTIF(D206:$D$1242,365)</f>
        <v>671</v>
      </c>
      <c r="H205" s="43">
        <f>COUNTIF(D206:$D$1242,366)</f>
        <v>366</v>
      </c>
      <c r="I205" s="2"/>
    </row>
    <row r="206" spans="1:9" x14ac:dyDescent="0.25">
      <c r="A206" s="1">
        <f>COUNTIF($C$2:C206,"Да")</f>
        <v>1</v>
      </c>
      <c r="B206" s="45">
        <f t="shared" si="7"/>
        <v>45048</v>
      </c>
      <c r="C206" s="42" t="str">
        <f>IF(ISERROR(VLOOKUP(B206,'Айгенис Оп8'!$C$3:$C$9,1,0)),"Нет","Да")</f>
        <v>Нет</v>
      </c>
      <c r="D206" s="43">
        <f t="shared" si="6"/>
        <v>365</v>
      </c>
      <c r="E206" s="44">
        <f>ROUND(('Все выпуски'!$D$3*'Все выпуски'!$D$6/100)/365*(B206-IF(C206="Нет",VLOOKUP(A206,'Айгенис Оп8'!$A$2:$C$9,3,0),VLOOKUP((A206-1),'Айгенис Оп8'!$A$2:$C$9,3,0))),2)</f>
        <v>14.79</v>
      </c>
      <c r="G206" s="43">
        <f>COUNTIF(D207:$D$1242,365)</f>
        <v>670</v>
      </c>
      <c r="H206" s="43">
        <f>COUNTIF(D207:$D$1242,366)</f>
        <v>366</v>
      </c>
      <c r="I206" s="2"/>
    </row>
    <row r="207" spans="1:9" x14ac:dyDescent="0.25">
      <c r="A207" s="1">
        <f>COUNTIF($C$2:C207,"Да")</f>
        <v>1</v>
      </c>
      <c r="B207" s="45">
        <f t="shared" si="7"/>
        <v>45049</v>
      </c>
      <c r="C207" s="42" t="str">
        <f>IF(ISERROR(VLOOKUP(B207,'Айгенис Оп8'!$C$3:$C$9,1,0)),"Нет","Да")</f>
        <v>Нет</v>
      </c>
      <c r="D207" s="43">
        <f t="shared" si="6"/>
        <v>365</v>
      </c>
      <c r="E207" s="44">
        <f>ROUND(('Все выпуски'!$D$3*'Все выпуски'!$D$6/100)/365*(B207-IF(C207="Нет",VLOOKUP(A207,'Айгенис Оп8'!$A$2:$C$9,3,0),VLOOKUP((A207-1),'Айгенис Оп8'!$A$2:$C$9,3,0))),2)</f>
        <v>15.04</v>
      </c>
      <c r="G207" s="43">
        <f>COUNTIF(D208:$D$1242,365)</f>
        <v>669</v>
      </c>
      <c r="H207" s="43">
        <f>COUNTIF(D208:$D$1242,366)</f>
        <v>366</v>
      </c>
      <c r="I207" s="2"/>
    </row>
    <row r="208" spans="1:9" x14ac:dyDescent="0.25">
      <c r="A208" s="1">
        <f>COUNTIF($C$2:C208,"Да")</f>
        <v>1</v>
      </c>
      <c r="B208" s="45">
        <f t="shared" si="7"/>
        <v>45050</v>
      </c>
      <c r="C208" s="42" t="str">
        <f>IF(ISERROR(VLOOKUP(B208,'Айгенис Оп8'!$C$3:$C$9,1,0)),"Нет","Да")</f>
        <v>Нет</v>
      </c>
      <c r="D208" s="43">
        <f t="shared" si="6"/>
        <v>365</v>
      </c>
      <c r="E208" s="44">
        <f>ROUND(('Все выпуски'!$D$3*'Все выпуски'!$D$6/100)/365*(B208-IF(C208="Нет",VLOOKUP(A208,'Айгенис Оп8'!$A$2:$C$9,3,0),VLOOKUP((A208-1),'Айгенис Оп8'!$A$2:$C$9,3,0))),2)</f>
        <v>15.29</v>
      </c>
      <c r="G208" s="43">
        <f>COUNTIF(D209:$D$1242,365)</f>
        <v>668</v>
      </c>
      <c r="H208" s="43">
        <f>COUNTIF(D209:$D$1242,366)</f>
        <v>366</v>
      </c>
      <c r="I208" s="2"/>
    </row>
    <row r="209" spans="1:9" x14ac:dyDescent="0.25">
      <c r="A209" s="1">
        <f>COUNTIF($C$2:C209,"Да")</f>
        <v>1</v>
      </c>
      <c r="B209" s="45">
        <f t="shared" si="7"/>
        <v>45051</v>
      </c>
      <c r="C209" s="42" t="str">
        <f>IF(ISERROR(VLOOKUP(B209,'Айгенис Оп8'!$C$3:$C$9,1,0)),"Нет","Да")</f>
        <v>Нет</v>
      </c>
      <c r="D209" s="43">
        <f t="shared" si="6"/>
        <v>365</v>
      </c>
      <c r="E209" s="44">
        <f>ROUND(('Все выпуски'!$D$3*'Все выпуски'!$D$6/100)/365*(B209-IF(C209="Нет",VLOOKUP(A209,'Айгенис Оп8'!$A$2:$C$9,3,0),VLOOKUP((A209-1),'Айгенис Оп8'!$A$2:$C$9,3,0))),2)</f>
        <v>15.53</v>
      </c>
      <c r="G209" s="43">
        <f>COUNTIF(D210:$D$1242,365)</f>
        <v>667</v>
      </c>
      <c r="H209" s="43">
        <f>COUNTIF(D210:$D$1242,366)</f>
        <v>366</v>
      </c>
      <c r="I209" s="2"/>
    </row>
    <row r="210" spans="1:9" x14ac:dyDescent="0.25">
      <c r="A210" s="1">
        <f>COUNTIF($C$2:C210,"Да")</f>
        <v>1</v>
      </c>
      <c r="B210" s="45">
        <f t="shared" si="7"/>
        <v>45052</v>
      </c>
      <c r="C210" s="42" t="str">
        <f>IF(ISERROR(VLOOKUP(B210,'Айгенис Оп8'!$C$3:$C$9,1,0)),"Нет","Да")</f>
        <v>Нет</v>
      </c>
      <c r="D210" s="43">
        <f t="shared" si="6"/>
        <v>365</v>
      </c>
      <c r="E210" s="44">
        <f>ROUND(('Все выпуски'!$D$3*'Все выпуски'!$D$6/100)/365*(B210-IF(C210="Нет",VLOOKUP(A210,'Айгенис Оп8'!$A$2:$C$9,3,0),VLOOKUP((A210-1),'Айгенис Оп8'!$A$2:$C$9,3,0))),2)</f>
        <v>15.78</v>
      </c>
      <c r="G210" s="43">
        <f>COUNTIF(D211:$D$1242,365)</f>
        <v>666</v>
      </c>
      <c r="H210" s="43">
        <f>COUNTIF(D211:$D$1242,366)</f>
        <v>366</v>
      </c>
      <c r="I210" s="2"/>
    </row>
    <row r="211" spans="1:9" x14ac:dyDescent="0.25">
      <c r="A211" s="1">
        <f>COUNTIF($C$2:C211,"Да")</f>
        <v>1</v>
      </c>
      <c r="B211" s="45">
        <f t="shared" si="7"/>
        <v>45053</v>
      </c>
      <c r="C211" s="42" t="str">
        <f>IF(ISERROR(VLOOKUP(B211,'Айгенис Оп8'!$C$3:$C$9,1,0)),"Нет","Да")</f>
        <v>Нет</v>
      </c>
      <c r="D211" s="43">
        <f t="shared" si="6"/>
        <v>365</v>
      </c>
      <c r="E211" s="44">
        <f>ROUND(('Все выпуски'!$D$3*'Все выпуски'!$D$6/100)/365*(B211-IF(C211="Нет",VLOOKUP(A211,'Айгенис Оп8'!$A$2:$C$9,3,0),VLOOKUP((A211-1),'Айгенис Оп8'!$A$2:$C$9,3,0))),2)</f>
        <v>16.03</v>
      </c>
      <c r="G211" s="43">
        <f>COUNTIF(D212:$D$1242,365)</f>
        <v>665</v>
      </c>
      <c r="H211" s="43">
        <f>COUNTIF(D212:$D$1242,366)</f>
        <v>366</v>
      </c>
      <c r="I211" s="2"/>
    </row>
    <row r="212" spans="1:9" x14ac:dyDescent="0.25">
      <c r="A212" s="1">
        <f>COUNTIF($C$2:C212,"Да")</f>
        <v>1</v>
      </c>
      <c r="B212" s="45">
        <f t="shared" si="7"/>
        <v>45054</v>
      </c>
      <c r="C212" s="42" t="str">
        <f>IF(ISERROR(VLOOKUP(B212,'Айгенис Оп8'!$C$3:$C$9,1,0)),"Нет","Да")</f>
        <v>Нет</v>
      </c>
      <c r="D212" s="43">
        <f t="shared" si="6"/>
        <v>365</v>
      </c>
      <c r="E212" s="44">
        <f>ROUND(('Все выпуски'!$D$3*'Все выпуски'!$D$6/100)/365*(B212-IF(C212="Нет",VLOOKUP(A212,'Айгенис Оп8'!$A$2:$C$9,3,0),VLOOKUP((A212-1),'Айгенис Оп8'!$A$2:$C$9,3,0))),2)</f>
        <v>16.27</v>
      </c>
      <c r="G212" s="43">
        <f>COUNTIF(D213:$D$1242,365)</f>
        <v>664</v>
      </c>
      <c r="H212" s="43">
        <f>COUNTIF(D213:$D$1242,366)</f>
        <v>366</v>
      </c>
      <c r="I212" s="2"/>
    </row>
    <row r="213" spans="1:9" x14ac:dyDescent="0.25">
      <c r="A213" s="1">
        <f>COUNTIF($C$2:C213,"Да")</f>
        <v>1</v>
      </c>
      <c r="B213" s="45">
        <f t="shared" si="7"/>
        <v>45055</v>
      </c>
      <c r="C213" s="42" t="str">
        <f>IF(ISERROR(VLOOKUP(B213,'Айгенис Оп8'!$C$3:$C$9,1,0)),"Нет","Да")</f>
        <v>Нет</v>
      </c>
      <c r="D213" s="43">
        <f t="shared" si="6"/>
        <v>365</v>
      </c>
      <c r="E213" s="44">
        <f>ROUND(('Все выпуски'!$D$3*'Все выпуски'!$D$6/100)/365*(B213-IF(C213="Нет",VLOOKUP(A213,'Айгенис Оп8'!$A$2:$C$9,3,0),VLOOKUP((A213-1),'Айгенис Оп8'!$A$2:$C$9,3,0))),2)</f>
        <v>16.52</v>
      </c>
      <c r="G213" s="43">
        <f>COUNTIF(D214:$D$1242,365)</f>
        <v>663</v>
      </c>
      <c r="H213" s="43">
        <f>COUNTIF(D214:$D$1242,366)</f>
        <v>366</v>
      </c>
      <c r="I213" s="2"/>
    </row>
    <row r="214" spans="1:9" x14ac:dyDescent="0.25">
      <c r="A214" s="1">
        <f>COUNTIF($C$2:C214,"Да")</f>
        <v>1</v>
      </c>
      <c r="B214" s="45">
        <f t="shared" si="7"/>
        <v>45056</v>
      </c>
      <c r="C214" s="42" t="str">
        <f>IF(ISERROR(VLOOKUP(B214,'Айгенис Оп8'!$C$3:$C$9,1,0)),"Нет","Да")</f>
        <v>Нет</v>
      </c>
      <c r="D214" s="43">
        <f t="shared" si="6"/>
        <v>365</v>
      </c>
      <c r="E214" s="44">
        <f>ROUND(('Все выпуски'!$D$3*'Все выпуски'!$D$6/100)/365*(B214-IF(C214="Нет",VLOOKUP(A214,'Айгенис Оп8'!$A$2:$C$9,3,0),VLOOKUP((A214-1),'Айгенис Оп8'!$A$2:$C$9,3,0))),2)</f>
        <v>16.77</v>
      </c>
      <c r="G214" s="43">
        <f>COUNTIF(D215:$D$1242,365)</f>
        <v>662</v>
      </c>
      <c r="H214" s="43">
        <f>COUNTIF(D215:$D$1242,366)</f>
        <v>366</v>
      </c>
      <c r="I214" s="2"/>
    </row>
    <row r="215" spans="1:9" x14ac:dyDescent="0.25">
      <c r="A215" s="1">
        <f>COUNTIF($C$2:C215,"Да")</f>
        <v>1</v>
      </c>
      <c r="B215" s="45">
        <f t="shared" si="7"/>
        <v>45057</v>
      </c>
      <c r="C215" s="42" t="str">
        <f>IF(ISERROR(VLOOKUP(B215,'Айгенис Оп8'!$C$3:$C$9,1,0)),"Нет","Да")</f>
        <v>Нет</v>
      </c>
      <c r="D215" s="43">
        <f t="shared" si="6"/>
        <v>365</v>
      </c>
      <c r="E215" s="44">
        <f>ROUND(('Все выпуски'!$D$3*'Все выпуски'!$D$6/100)/365*(B215-IF(C215="Нет",VLOOKUP(A215,'Айгенис Оп8'!$A$2:$C$9,3,0),VLOOKUP((A215-1),'Айгенис Оп8'!$A$2:$C$9,3,0))),2)</f>
        <v>17.010000000000002</v>
      </c>
      <c r="G215" s="43">
        <f>COUNTIF(D216:$D$1242,365)</f>
        <v>661</v>
      </c>
      <c r="H215" s="43">
        <f>COUNTIF(D216:$D$1242,366)</f>
        <v>366</v>
      </c>
      <c r="I215" s="2"/>
    </row>
    <row r="216" spans="1:9" x14ac:dyDescent="0.25">
      <c r="A216" s="1">
        <f>COUNTIF($C$2:C216,"Да")</f>
        <v>1</v>
      </c>
      <c r="B216" s="45">
        <f t="shared" si="7"/>
        <v>45058</v>
      </c>
      <c r="C216" s="42" t="str">
        <f>IF(ISERROR(VLOOKUP(B216,'Айгенис Оп8'!$C$3:$C$9,1,0)),"Нет","Да")</f>
        <v>Нет</v>
      </c>
      <c r="D216" s="43">
        <f t="shared" si="6"/>
        <v>365</v>
      </c>
      <c r="E216" s="44">
        <f>ROUND(('Все выпуски'!$D$3*'Все выпуски'!$D$6/100)/365*(B216-IF(C216="Нет",VLOOKUP(A216,'Айгенис Оп8'!$A$2:$C$9,3,0),VLOOKUP((A216-1),'Айгенис Оп8'!$A$2:$C$9,3,0))),2)</f>
        <v>17.260000000000002</v>
      </c>
      <c r="G216" s="43">
        <f>COUNTIF(D217:$D$1242,365)</f>
        <v>660</v>
      </c>
      <c r="H216" s="43">
        <f>COUNTIF(D217:$D$1242,366)</f>
        <v>366</v>
      </c>
      <c r="I216" s="2"/>
    </row>
    <row r="217" spans="1:9" x14ac:dyDescent="0.25">
      <c r="A217" s="1">
        <f>COUNTIF($C$2:C217,"Да")</f>
        <v>1</v>
      </c>
      <c r="B217" s="45">
        <f t="shared" si="7"/>
        <v>45059</v>
      </c>
      <c r="C217" s="42" t="str">
        <f>IF(ISERROR(VLOOKUP(B217,'Айгенис Оп8'!$C$3:$C$9,1,0)),"Нет","Да")</f>
        <v>Нет</v>
      </c>
      <c r="D217" s="43">
        <f t="shared" si="6"/>
        <v>365</v>
      </c>
      <c r="E217" s="44">
        <f>ROUND(('Все выпуски'!$D$3*'Все выпуски'!$D$6/100)/365*(B217-IF(C217="Нет",VLOOKUP(A217,'Айгенис Оп8'!$A$2:$C$9,3,0),VLOOKUP((A217-1),'Айгенис Оп8'!$A$2:$C$9,3,0))),2)</f>
        <v>17.510000000000002</v>
      </c>
      <c r="G217" s="43">
        <f>COUNTIF(D218:$D$1242,365)</f>
        <v>659</v>
      </c>
      <c r="H217" s="43">
        <f>COUNTIF(D218:$D$1242,366)</f>
        <v>366</v>
      </c>
      <c r="I217" s="2"/>
    </row>
    <row r="218" spans="1:9" x14ac:dyDescent="0.25">
      <c r="A218" s="1">
        <f>COUNTIF($C$2:C218,"Да")</f>
        <v>1</v>
      </c>
      <c r="B218" s="45">
        <f t="shared" si="7"/>
        <v>45060</v>
      </c>
      <c r="C218" s="42" t="str">
        <f>IF(ISERROR(VLOOKUP(B218,'Айгенис Оп8'!$C$3:$C$9,1,0)),"Нет","Да")</f>
        <v>Нет</v>
      </c>
      <c r="D218" s="43">
        <f t="shared" si="6"/>
        <v>365</v>
      </c>
      <c r="E218" s="44">
        <f>ROUND(('Все выпуски'!$D$3*'Все выпуски'!$D$6/100)/365*(B218-IF(C218="Нет",VLOOKUP(A218,'Айгенис Оп8'!$A$2:$C$9,3,0),VLOOKUP((A218-1),'Айгенис Оп8'!$A$2:$C$9,3,0))),2)</f>
        <v>17.75</v>
      </c>
      <c r="G218" s="43">
        <f>COUNTIF(D219:$D$1242,365)</f>
        <v>658</v>
      </c>
      <c r="H218" s="43">
        <f>COUNTIF(D219:$D$1242,366)</f>
        <v>366</v>
      </c>
      <c r="I218" s="2"/>
    </row>
    <row r="219" spans="1:9" x14ac:dyDescent="0.25">
      <c r="A219" s="1">
        <f>COUNTIF($C$2:C219,"Да")</f>
        <v>1</v>
      </c>
      <c r="B219" s="45">
        <f t="shared" si="7"/>
        <v>45061</v>
      </c>
      <c r="C219" s="42" t="str">
        <f>IF(ISERROR(VLOOKUP(B219,'Айгенис Оп8'!$C$3:$C$9,1,0)),"Нет","Да")</f>
        <v>Нет</v>
      </c>
      <c r="D219" s="43">
        <f t="shared" si="6"/>
        <v>365</v>
      </c>
      <c r="E219" s="44">
        <f>ROUND(('Все выпуски'!$D$3*'Все выпуски'!$D$6/100)/365*(B219-IF(C219="Нет",VLOOKUP(A219,'Айгенис Оп8'!$A$2:$C$9,3,0),VLOOKUP((A219-1),'Айгенис Оп8'!$A$2:$C$9,3,0))),2)</f>
        <v>18</v>
      </c>
      <c r="G219" s="43">
        <f>COUNTIF(D220:$D$1242,365)</f>
        <v>657</v>
      </c>
      <c r="H219" s="43">
        <f>COUNTIF(D220:$D$1242,366)</f>
        <v>366</v>
      </c>
      <c r="I219" s="2"/>
    </row>
    <row r="220" spans="1:9" x14ac:dyDescent="0.25">
      <c r="A220" s="1">
        <f>COUNTIF($C$2:C220,"Да")</f>
        <v>1</v>
      </c>
      <c r="B220" s="45">
        <f t="shared" si="7"/>
        <v>45062</v>
      </c>
      <c r="C220" s="42" t="str">
        <f>IF(ISERROR(VLOOKUP(B220,'Айгенис Оп8'!$C$3:$C$9,1,0)),"Нет","Да")</f>
        <v>Нет</v>
      </c>
      <c r="D220" s="43">
        <f t="shared" si="6"/>
        <v>365</v>
      </c>
      <c r="E220" s="44">
        <f>ROUND(('Все выпуски'!$D$3*'Все выпуски'!$D$6/100)/365*(B220-IF(C220="Нет",VLOOKUP(A220,'Айгенис Оп8'!$A$2:$C$9,3,0),VLOOKUP((A220-1),'Айгенис Оп8'!$A$2:$C$9,3,0))),2)</f>
        <v>18.25</v>
      </c>
      <c r="G220" s="43">
        <f>COUNTIF(D221:$D$1242,365)</f>
        <v>656</v>
      </c>
      <c r="H220" s="43">
        <f>COUNTIF(D221:$D$1242,366)</f>
        <v>366</v>
      </c>
      <c r="I220" s="2"/>
    </row>
    <row r="221" spans="1:9" x14ac:dyDescent="0.25">
      <c r="A221" s="1">
        <f>COUNTIF($C$2:C221,"Да")</f>
        <v>1</v>
      </c>
      <c r="B221" s="45">
        <f t="shared" si="7"/>
        <v>45063</v>
      </c>
      <c r="C221" s="42" t="str">
        <f>IF(ISERROR(VLOOKUP(B221,'Айгенис Оп8'!$C$3:$C$9,1,0)),"Нет","Да")</f>
        <v>Нет</v>
      </c>
      <c r="D221" s="43">
        <f t="shared" si="6"/>
        <v>365</v>
      </c>
      <c r="E221" s="44">
        <f>ROUND(('Все выпуски'!$D$3*'Все выпуски'!$D$6/100)/365*(B221-IF(C221="Нет",VLOOKUP(A221,'Айгенис Оп8'!$A$2:$C$9,3,0),VLOOKUP((A221-1),'Айгенис Оп8'!$A$2:$C$9,3,0))),2)</f>
        <v>18.489999999999998</v>
      </c>
      <c r="G221" s="43">
        <f>COUNTIF(D222:$D$1242,365)</f>
        <v>655</v>
      </c>
      <c r="H221" s="43">
        <f>COUNTIF(D222:$D$1242,366)</f>
        <v>366</v>
      </c>
      <c r="I221" s="2"/>
    </row>
    <row r="222" spans="1:9" x14ac:dyDescent="0.25">
      <c r="A222" s="1">
        <f>COUNTIF($C$2:C222,"Да")</f>
        <v>1</v>
      </c>
      <c r="B222" s="45">
        <f t="shared" si="7"/>
        <v>45064</v>
      </c>
      <c r="C222" s="42" t="str">
        <f>IF(ISERROR(VLOOKUP(B222,'Айгенис Оп8'!$C$3:$C$9,1,0)),"Нет","Да")</f>
        <v>Нет</v>
      </c>
      <c r="D222" s="43">
        <f t="shared" si="6"/>
        <v>365</v>
      </c>
      <c r="E222" s="44">
        <f>ROUND(('Все выпуски'!$D$3*'Все выпуски'!$D$6/100)/365*(B222-IF(C222="Нет",VLOOKUP(A222,'Айгенис Оп8'!$A$2:$C$9,3,0),VLOOKUP((A222-1),'Айгенис Оп8'!$A$2:$C$9,3,0))),2)</f>
        <v>18.739999999999998</v>
      </c>
      <c r="G222" s="43">
        <f>COUNTIF(D223:$D$1242,365)</f>
        <v>654</v>
      </c>
      <c r="H222" s="43">
        <f>COUNTIF(D223:$D$1242,366)</f>
        <v>366</v>
      </c>
      <c r="I222" s="2"/>
    </row>
    <row r="223" spans="1:9" x14ac:dyDescent="0.25">
      <c r="A223" s="1">
        <f>COUNTIF($C$2:C223,"Да")</f>
        <v>1</v>
      </c>
      <c r="B223" s="45">
        <f t="shared" si="7"/>
        <v>45065</v>
      </c>
      <c r="C223" s="42" t="str">
        <f>IF(ISERROR(VLOOKUP(B223,'Айгенис Оп8'!$C$3:$C$9,1,0)),"Нет","Да")</f>
        <v>Нет</v>
      </c>
      <c r="D223" s="43">
        <f t="shared" si="6"/>
        <v>365</v>
      </c>
      <c r="E223" s="44">
        <f>ROUND(('Все выпуски'!$D$3*'Все выпуски'!$D$6/100)/365*(B223-IF(C223="Нет",VLOOKUP(A223,'Айгенис Оп8'!$A$2:$C$9,3,0),VLOOKUP((A223-1),'Айгенис Оп8'!$A$2:$C$9,3,0))),2)</f>
        <v>18.989999999999998</v>
      </c>
      <c r="G223" s="43">
        <f>COUNTIF(D224:$D$1242,365)</f>
        <v>653</v>
      </c>
      <c r="H223" s="43">
        <f>COUNTIF(D224:$D$1242,366)</f>
        <v>366</v>
      </c>
      <c r="I223" s="2"/>
    </row>
    <row r="224" spans="1:9" x14ac:dyDescent="0.25">
      <c r="A224" s="1">
        <f>COUNTIF($C$2:C224,"Да")</f>
        <v>1</v>
      </c>
      <c r="B224" s="45">
        <f t="shared" si="7"/>
        <v>45066</v>
      </c>
      <c r="C224" s="42" t="str">
        <f>IF(ISERROR(VLOOKUP(B224,'Айгенис Оп8'!$C$3:$C$9,1,0)),"Нет","Да")</f>
        <v>Нет</v>
      </c>
      <c r="D224" s="43">
        <f t="shared" si="6"/>
        <v>365</v>
      </c>
      <c r="E224" s="44">
        <f>ROUND(('Все выпуски'!$D$3*'Все выпуски'!$D$6/100)/365*(B224-IF(C224="Нет",VLOOKUP(A224,'Айгенис Оп8'!$A$2:$C$9,3,0),VLOOKUP((A224-1),'Айгенис Оп8'!$A$2:$C$9,3,0))),2)</f>
        <v>19.23</v>
      </c>
      <c r="G224" s="43">
        <f>COUNTIF(D225:$D$1242,365)</f>
        <v>652</v>
      </c>
      <c r="H224" s="43">
        <f>COUNTIF(D225:$D$1242,366)</f>
        <v>366</v>
      </c>
      <c r="I224" s="2"/>
    </row>
    <row r="225" spans="1:9" x14ac:dyDescent="0.25">
      <c r="A225" s="1">
        <f>COUNTIF($C$2:C225,"Да")</f>
        <v>1</v>
      </c>
      <c r="B225" s="45">
        <f t="shared" si="7"/>
        <v>45067</v>
      </c>
      <c r="C225" s="42" t="str">
        <f>IF(ISERROR(VLOOKUP(B225,'Айгенис Оп8'!$C$3:$C$9,1,0)),"Нет","Да")</f>
        <v>Нет</v>
      </c>
      <c r="D225" s="43">
        <f t="shared" si="6"/>
        <v>365</v>
      </c>
      <c r="E225" s="44">
        <f>ROUND(('Все выпуски'!$D$3*'Все выпуски'!$D$6/100)/365*(B225-IF(C225="Нет",VLOOKUP(A225,'Айгенис Оп8'!$A$2:$C$9,3,0),VLOOKUP((A225-1),'Айгенис Оп8'!$A$2:$C$9,3,0))),2)</f>
        <v>19.48</v>
      </c>
      <c r="G225" s="43">
        <f>COUNTIF(D226:$D$1242,365)</f>
        <v>651</v>
      </c>
      <c r="H225" s="43">
        <f>COUNTIF(D226:$D$1242,366)</f>
        <v>366</v>
      </c>
      <c r="I225" s="2"/>
    </row>
    <row r="226" spans="1:9" x14ac:dyDescent="0.25">
      <c r="A226" s="1">
        <f>COUNTIF($C$2:C226,"Да")</f>
        <v>1</v>
      </c>
      <c r="B226" s="45">
        <f t="shared" si="7"/>
        <v>45068</v>
      </c>
      <c r="C226" s="42" t="str">
        <f>IF(ISERROR(VLOOKUP(B226,'Айгенис Оп8'!$C$3:$C$9,1,0)),"Нет","Да")</f>
        <v>Нет</v>
      </c>
      <c r="D226" s="43">
        <f t="shared" si="6"/>
        <v>365</v>
      </c>
      <c r="E226" s="44">
        <f>ROUND(('Все выпуски'!$D$3*'Все выпуски'!$D$6/100)/365*(B226-IF(C226="Нет",VLOOKUP(A226,'Айгенис Оп8'!$A$2:$C$9,3,0),VLOOKUP((A226-1),'Айгенис Оп8'!$A$2:$C$9,3,0))),2)</f>
        <v>19.73</v>
      </c>
      <c r="G226" s="43">
        <f>COUNTIF(D227:$D$1242,365)</f>
        <v>650</v>
      </c>
      <c r="H226" s="43">
        <f>COUNTIF(D227:$D$1242,366)</f>
        <v>366</v>
      </c>
      <c r="I226" s="2"/>
    </row>
    <row r="227" spans="1:9" x14ac:dyDescent="0.25">
      <c r="A227" s="1">
        <f>COUNTIF($C$2:C227,"Да")</f>
        <v>1</v>
      </c>
      <c r="B227" s="45">
        <f t="shared" si="7"/>
        <v>45069</v>
      </c>
      <c r="C227" s="42" t="str">
        <f>IF(ISERROR(VLOOKUP(B227,'Айгенис Оп8'!$C$3:$C$9,1,0)),"Нет","Да")</f>
        <v>Нет</v>
      </c>
      <c r="D227" s="43">
        <f t="shared" si="6"/>
        <v>365</v>
      </c>
      <c r="E227" s="44">
        <f>ROUND(('Все выпуски'!$D$3*'Все выпуски'!$D$6/100)/365*(B227-IF(C227="Нет",VLOOKUP(A227,'Айгенис Оп8'!$A$2:$C$9,3,0),VLOOKUP((A227-1),'Айгенис Оп8'!$A$2:$C$9,3,0))),2)</f>
        <v>19.97</v>
      </c>
      <c r="G227" s="43">
        <f>COUNTIF(D228:$D$1242,365)</f>
        <v>649</v>
      </c>
      <c r="H227" s="43">
        <f>COUNTIF(D228:$D$1242,366)</f>
        <v>366</v>
      </c>
      <c r="I227" s="2"/>
    </row>
    <row r="228" spans="1:9" x14ac:dyDescent="0.25">
      <c r="A228" s="1">
        <f>COUNTIF($C$2:C228,"Да")</f>
        <v>1</v>
      </c>
      <c r="B228" s="45">
        <f t="shared" si="7"/>
        <v>45070</v>
      </c>
      <c r="C228" s="42" t="str">
        <f>IF(ISERROR(VLOOKUP(B228,'Айгенис Оп8'!$C$3:$C$9,1,0)),"Нет","Да")</f>
        <v>Нет</v>
      </c>
      <c r="D228" s="43">
        <f t="shared" si="6"/>
        <v>365</v>
      </c>
      <c r="E228" s="44">
        <f>ROUND(('Все выпуски'!$D$3*'Все выпуски'!$D$6/100)/365*(B228-IF(C228="Нет",VLOOKUP(A228,'Айгенис Оп8'!$A$2:$C$9,3,0),VLOOKUP((A228-1),'Айгенис Оп8'!$A$2:$C$9,3,0))),2)</f>
        <v>20.22</v>
      </c>
      <c r="G228" s="43">
        <f>COUNTIF(D229:$D$1242,365)</f>
        <v>648</v>
      </c>
      <c r="H228" s="43">
        <f>COUNTIF(D229:$D$1242,366)</f>
        <v>366</v>
      </c>
      <c r="I228" s="2"/>
    </row>
    <row r="229" spans="1:9" x14ac:dyDescent="0.25">
      <c r="A229" s="1">
        <f>COUNTIF($C$2:C229,"Да")</f>
        <v>1</v>
      </c>
      <c r="B229" s="45">
        <f t="shared" si="7"/>
        <v>45071</v>
      </c>
      <c r="C229" s="42" t="str">
        <f>IF(ISERROR(VLOOKUP(B229,'Айгенис Оп8'!$C$3:$C$9,1,0)),"Нет","Да")</f>
        <v>Нет</v>
      </c>
      <c r="D229" s="43">
        <f t="shared" si="6"/>
        <v>365</v>
      </c>
      <c r="E229" s="44">
        <f>ROUND(('Все выпуски'!$D$3*'Все выпуски'!$D$6/100)/365*(B229-IF(C229="Нет",VLOOKUP(A229,'Айгенис Оп8'!$A$2:$C$9,3,0),VLOOKUP((A229-1),'Айгенис Оп8'!$A$2:$C$9,3,0))),2)</f>
        <v>20.47</v>
      </c>
      <c r="G229" s="43">
        <f>COUNTIF(D230:$D$1242,365)</f>
        <v>647</v>
      </c>
      <c r="H229" s="43">
        <f>COUNTIF(D230:$D$1242,366)</f>
        <v>366</v>
      </c>
      <c r="I229" s="2"/>
    </row>
    <row r="230" spans="1:9" x14ac:dyDescent="0.25">
      <c r="A230" s="1">
        <f>COUNTIF($C$2:C230,"Да")</f>
        <v>1</v>
      </c>
      <c r="B230" s="45">
        <f t="shared" si="7"/>
        <v>45072</v>
      </c>
      <c r="C230" s="42" t="str">
        <f>IF(ISERROR(VLOOKUP(B230,'Айгенис Оп8'!$C$3:$C$9,1,0)),"Нет","Да")</f>
        <v>Нет</v>
      </c>
      <c r="D230" s="43">
        <f t="shared" si="6"/>
        <v>365</v>
      </c>
      <c r="E230" s="44">
        <f>ROUND(('Все выпуски'!$D$3*'Все выпуски'!$D$6/100)/365*(B230-IF(C230="Нет",VLOOKUP(A230,'Айгенис Оп8'!$A$2:$C$9,3,0),VLOOKUP((A230-1),'Айгенис Оп8'!$A$2:$C$9,3,0))),2)</f>
        <v>20.71</v>
      </c>
      <c r="G230" s="43">
        <f>COUNTIF(D231:$D$1242,365)</f>
        <v>646</v>
      </c>
      <c r="H230" s="43">
        <f>COUNTIF(D231:$D$1242,366)</f>
        <v>366</v>
      </c>
      <c r="I230" s="2"/>
    </row>
    <row r="231" spans="1:9" x14ac:dyDescent="0.25">
      <c r="A231" s="1">
        <f>COUNTIF($C$2:C231,"Да")</f>
        <v>1</v>
      </c>
      <c r="B231" s="45">
        <f t="shared" si="7"/>
        <v>45073</v>
      </c>
      <c r="C231" s="42" t="str">
        <f>IF(ISERROR(VLOOKUP(B231,'Айгенис Оп8'!$C$3:$C$9,1,0)),"Нет","Да")</f>
        <v>Нет</v>
      </c>
      <c r="D231" s="43">
        <f t="shared" si="6"/>
        <v>365</v>
      </c>
      <c r="E231" s="44">
        <f>ROUND(('Все выпуски'!$D$3*'Все выпуски'!$D$6/100)/365*(B231-IF(C231="Нет",VLOOKUP(A231,'Айгенис Оп8'!$A$2:$C$9,3,0),VLOOKUP((A231-1),'Айгенис Оп8'!$A$2:$C$9,3,0))),2)</f>
        <v>20.96</v>
      </c>
      <c r="G231" s="43">
        <f>COUNTIF(D232:$D$1242,365)</f>
        <v>645</v>
      </c>
      <c r="H231" s="43">
        <f>COUNTIF(D232:$D$1242,366)</f>
        <v>366</v>
      </c>
      <c r="I231" s="2"/>
    </row>
    <row r="232" spans="1:9" x14ac:dyDescent="0.25">
      <c r="A232" s="1">
        <f>COUNTIF($C$2:C232,"Да")</f>
        <v>1</v>
      </c>
      <c r="B232" s="45">
        <f t="shared" si="7"/>
        <v>45074</v>
      </c>
      <c r="C232" s="42" t="str">
        <f>IF(ISERROR(VLOOKUP(B232,'Айгенис Оп8'!$C$3:$C$9,1,0)),"Нет","Да")</f>
        <v>Нет</v>
      </c>
      <c r="D232" s="43">
        <f t="shared" si="6"/>
        <v>365</v>
      </c>
      <c r="E232" s="44">
        <f>ROUND(('Все выпуски'!$D$3*'Все выпуски'!$D$6/100)/365*(B232-IF(C232="Нет",VLOOKUP(A232,'Айгенис Оп8'!$A$2:$C$9,3,0),VLOOKUP((A232-1),'Айгенис Оп8'!$A$2:$C$9,3,0))),2)</f>
        <v>21.21</v>
      </c>
      <c r="G232" s="43">
        <f>COUNTIF(D233:$D$1242,365)</f>
        <v>644</v>
      </c>
      <c r="H232" s="43">
        <f>COUNTIF(D233:$D$1242,366)</f>
        <v>366</v>
      </c>
      <c r="I232" s="2"/>
    </row>
    <row r="233" spans="1:9" x14ac:dyDescent="0.25">
      <c r="A233" s="1">
        <f>COUNTIF($C$2:C233,"Да")</f>
        <v>1</v>
      </c>
      <c r="B233" s="45">
        <f t="shared" si="7"/>
        <v>45075</v>
      </c>
      <c r="C233" s="42" t="str">
        <f>IF(ISERROR(VLOOKUP(B233,'Айгенис Оп8'!$C$3:$C$9,1,0)),"Нет","Да")</f>
        <v>Нет</v>
      </c>
      <c r="D233" s="43">
        <f t="shared" si="6"/>
        <v>365</v>
      </c>
      <c r="E233" s="44">
        <f>ROUND(('Все выпуски'!$D$3*'Все выпуски'!$D$6/100)/365*(B233-IF(C233="Нет",VLOOKUP(A233,'Айгенис Оп8'!$A$2:$C$9,3,0),VLOOKUP((A233-1),'Айгенис Оп8'!$A$2:$C$9,3,0))),2)</f>
        <v>21.45</v>
      </c>
      <c r="G233" s="43">
        <f>COUNTIF(D234:$D$1242,365)</f>
        <v>643</v>
      </c>
      <c r="H233" s="43">
        <f>COUNTIF(D234:$D$1242,366)</f>
        <v>366</v>
      </c>
      <c r="I233" s="2"/>
    </row>
    <row r="234" spans="1:9" x14ac:dyDescent="0.25">
      <c r="A234" s="1">
        <f>COUNTIF($C$2:C234,"Да")</f>
        <v>1</v>
      </c>
      <c r="B234" s="45">
        <f t="shared" si="7"/>
        <v>45076</v>
      </c>
      <c r="C234" s="42" t="str">
        <f>IF(ISERROR(VLOOKUP(B234,'Айгенис Оп8'!$C$3:$C$9,1,0)),"Нет","Да")</f>
        <v>Нет</v>
      </c>
      <c r="D234" s="43">
        <f t="shared" si="6"/>
        <v>365</v>
      </c>
      <c r="E234" s="44">
        <f>ROUND(('Все выпуски'!$D$3*'Все выпуски'!$D$6/100)/365*(B234-IF(C234="Нет",VLOOKUP(A234,'Айгенис Оп8'!$A$2:$C$9,3,0),VLOOKUP((A234-1),'Айгенис Оп8'!$A$2:$C$9,3,0))),2)</f>
        <v>21.7</v>
      </c>
      <c r="G234" s="43">
        <f>COUNTIF(D235:$D$1242,365)</f>
        <v>642</v>
      </c>
      <c r="H234" s="43">
        <f>COUNTIF(D235:$D$1242,366)</f>
        <v>366</v>
      </c>
      <c r="I234" s="2"/>
    </row>
    <row r="235" spans="1:9" x14ac:dyDescent="0.25">
      <c r="A235" s="1">
        <f>COUNTIF($C$2:C235,"Да")</f>
        <v>1</v>
      </c>
      <c r="B235" s="45">
        <f t="shared" si="7"/>
        <v>45077</v>
      </c>
      <c r="C235" s="42" t="str">
        <f>IF(ISERROR(VLOOKUP(B235,'Айгенис Оп8'!$C$3:$C$9,1,0)),"Нет","Да")</f>
        <v>Нет</v>
      </c>
      <c r="D235" s="43">
        <f t="shared" si="6"/>
        <v>365</v>
      </c>
      <c r="E235" s="44">
        <f>ROUND(('Все выпуски'!$D$3*'Все выпуски'!$D$6/100)/365*(B235-IF(C235="Нет",VLOOKUP(A235,'Айгенис Оп8'!$A$2:$C$9,3,0),VLOOKUP((A235-1),'Айгенис Оп8'!$A$2:$C$9,3,0))),2)</f>
        <v>21.95</v>
      </c>
      <c r="G235" s="43">
        <f>COUNTIF(D236:$D$1242,365)</f>
        <v>641</v>
      </c>
      <c r="H235" s="43">
        <f>COUNTIF(D236:$D$1242,366)</f>
        <v>366</v>
      </c>
      <c r="I235" s="2"/>
    </row>
    <row r="236" spans="1:9" x14ac:dyDescent="0.25">
      <c r="A236" s="1">
        <f>COUNTIF($C$2:C236,"Да")</f>
        <v>1</v>
      </c>
      <c r="B236" s="45">
        <f t="shared" si="7"/>
        <v>45078</v>
      </c>
      <c r="C236" s="42" t="str">
        <f>IF(ISERROR(VLOOKUP(B236,'Айгенис Оп8'!$C$3:$C$9,1,0)),"Нет","Да")</f>
        <v>Нет</v>
      </c>
      <c r="D236" s="43">
        <f t="shared" si="6"/>
        <v>365</v>
      </c>
      <c r="E236" s="44">
        <f>ROUND(('Все выпуски'!$D$3*'Все выпуски'!$D$6/100)/365*(B236-IF(C236="Нет",VLOOKUP(A236,'Айгенис Оп8'!$A$2:$C$9,3,0),VLOOKUP((A236-1),'Айгенис Оп8'!$A$2:$C$9,3,0))),2)</f>
        <v>22.19</v>
      </c>
      <c r="G236" s="43">
        <f>COUNTIF(D237:$D$1242,365)</f>
        <v>640</v>
      </c>
      <c r="H236" s="43">
        <f>COUNTIF(D237:$D$1242,366)</f>
        <v>366</v>
      </c>
      <c r="I236" s="2"/>
    </row>
    <row r="237" spans="1:9" x14ac:dyDescent="0.25">
      <c r="A237" s="1">
        <f>COUNTIF($C$2:C237,"Да")</f>
        <v>1</v>
      </c>
      <c r="B237" s="45">
        <f t="shared" si="7"/>
        <v>45079</v>
      </c>
      <c r="C237" s="42" t="str">
        <f>IF(ISERROR(VLOOKUP(B237,'Айгенис Оп8'!$C$3:$C$9,1,0)),"Нет","Да")</f>
        <v>Нет</v>
      </c>
      <c r="D237" s="43">
        <f t="shared" si="6"/>
        <v>365</v>
      </c>
      <c r="E237" s="44">
        <f>ROUND(('Все выпуски'!$D$3*'Все выпуски'!$D$6/100)/365*(B237-IF(C237="Нет",VLOOKUP(A237,'Айгенис Оп8'!$A$2:$C$9,3,0),VLOOKUP((A237-1),'Айгенис Оп8'!$A$2:$C$9,3,0))),2)</f>
        <v>22.44</v>
      </c>
      <c r="G237" s="43">
        <f>COUNTIF(D238:$D$1242,365)</f>
        <v>639</v>
      </c>
      <c r="H237" s="43">
        <f>COUNTIF(D238:$D$1242,366)</f>
        <v>366</v>
      </c>
      <c r="I237" s="2"/>
    </row>
    <row r="238" spans="1:9" x14ac:dyDescent="0.25">
      <c r="A238" s="1">
        <f>COUNTIF($C$2:C238,"Да")</f>
        <v>1</v>
      </c>
      <c r="B238" s="45">
        <f t="shared" si="7"/>
        <v>45080</v>
      </c>
      <c r="C238" s="42" t="str">
        <f>IF(ISERROR(VLOOKUP(B238,'Айгенис Оп8'!$C$3:$C$9,1,0)),"Нет","Да")</f>
        <v>Нет</v>
      </c>
      <c r="D238" s="43">
        <f t="shared" si="6"/>
        <v>365</v>
      </c>
      <c r="E238" s="44">
        <f>ROUND(('Все выпуски'!$D$3*'Все выпуски'!$D$6/100)/365*(B238-IF(C238="Нет",VLOOKUP(A238,'Айгенис Оп8'!$A$2:$C$9,3,0),VLOOKUP((A238-1),'Айгенис Оп8'!$A$2:$C$9,3,0))),2)</f>
        <v>22.68</v>
      </c>
      <c r="G238" s="43">
        <f>COUNTIF(D239:$D$1242,365)</f>
        <v>638</v>
      </c>
      <c r="H238" s="43">
        <f>COUNTIF(D239:$D$1242,366)</f>
        <v>366</v>
      </c>
      <c r="I238" s="2"/>
    </row>
    <row r="239" spans="1:9" x14ac:dyDescent="0.25">
      <c r="A239" s="1">
        <f>COUNTIF($C$2:C239,"Да")</f>
        <v>1</v>
      </c>
      <c r="B239" s="45">
        <f t="shared" si="7"/>
        <v>45081</v>
      </c>
      <c r="C239" s="42" t="str">
        <f>IF(ISERROR(VLOOKUP(B239,'Айгенис Оп8'!$C$3:$C$9,1,0)),"Нет","Да")</f>
        <v>Нет</v>
      </c>
      <c r="D239" s="43">
        <f t="shared" si="6"/>
        <v>365</v>
      </c>
      <c r="E239" s="44">
        <f>ROUND(('Все выпуски'!$D$3*'Все выпуски'!$D$6/100)/365*(B239-IF(C239="Нет",VLOOKUP(A239,'Айгенис Оп8'!$A$2:$C$9,3,0),VLOOKUP((A239-1),'Айгенис Оп8'!$A$2:$C$9,3,0))),2)</f>
        <v>22.93</v>
      </c>
      <c r="G239" s="43">
        <f>COUNTIF(D240:$D$1242,365)</f>
        <v>637</v>
      </c>
      <c r="H239" s="43">
        <f>COUNTIF(D240:$D$1242,366)</f>
        <v>366</v>
      </c>
      <c r="I239" s="2"/>
    </row>
    <row r="240" spans="1:9" x14ac:dyDescent="0.25">
      <c r="A240" s="1">
        <f>COUNTIF($C$2:C240,"Да")</f>
        <v>1</v>
      </c>
      <c r="B240" s="45">
        <f t="shared" si="7"/>
        <v>45082</v>
      </c>
      <c r="C240" s="42" t="str">
        <f>IF(ISERROR(VLOOKUP(B240,'Айгенис Оп8'!$C$3:$C$9,1,0)),"Нет","Да")</f>
        <v>Нет</v>
      </c>
      <c r="D240" s="43">
        <f t="shared" si="6"/>
        <v>365</v>
      </c>
      <c r="E240" s="44">
        <f>ROUND(('Все выпуски'!$D$3*'Все выпуски'!$D$6/100)/365*(B240-IF(C240="Нет",VLOOKUP(A240,'Айгенис Оп8'!$A$2:$C$9,3,0),VLOOKUP((A240-1),'Айгенис Оп8'!$A$2:$C$9,3,0))),2)</f>
        <v>23.18</v>
      </c>
      <c r="G240" s="43">
        <f>COUNTIF(D241:$D$1242,365)</f>
        <v>636</v>
      </c>
      <c r="H240" s="43">
        <f>COUNTIF(D241:$D$1242,366)</f>
        <v>366</v>
      </c>
      <c r="I240" s="2"/>
    </row>
    <row r="241" spans="1:9" x14ac:dyDescent="0.25">
      <c r="A241" s="1">
        <f>COUNTIF($C$2:C241,"Да")</f>
        <v>1</v>
      </c>
      <c r="B241" s="45">
        <f t="shared" si="7"/>
        <v>45083</v>
      </c>
      <c r="C241" s="42" t="str">
        <f>IF(ISERROR(VLOOKUP(B241,'Айгенис Оп8'!$C$3:$C$9,1,0)),"Нет","Да")</f>
        <v>Нет</v>
      </c>
      <c r="D241" s="43">
        <f t="shared" si="6"/>
        <v>365</v>
      </c>
      <c r="E241" s="44">
        <f>ROUND(('Все выпуски'!$D$3*'Все выпуски'!$D$6/100)/365*(B241-IF(C241="Нет",VLOOKUP(A241,'Айгенис Оп8'!$A$2:$C$9,3,0),VLOOKUP((A241-1),'Айгенис Оп8'!$A$2:$C$9,3,0))),2)</f>
        <v>23.42</v>
      </c>
      <c r="G241" s="43">
        <f>COUNTIF(D242:$D$1242,365)</f>
        <v>635</v>
      </c>
      <c r="H241" s="43">
        <f>COUNTIF(D242:$D$1242,366)</f>
        <v>366</v>
      </c>
      <c r="I241" s="2"/>
    </row>
    <row r="242" spans="1:9" x14ac:dyDescent="0.25">
      <c r="A242" s="1">
        <f>COUNTIF($C$2:C242,"Да")</f>
        <v>1</v>
      </c>
      <c r="B242" s="45">
        <f t="shared" si="7"/>
        <v>45084</v>
      </c>
      <c r="C242" s="42" t="str">
        <f>IF(ISERROR(VLOOKUP(B242,'Айгенис Оп8'!$C$3:$C$9,1,0)),"Нет","Да")</f>
        <v>Нет</v>
      </c>
      <c r="D242" s="43">
        <f t="shared" si="6"/>
        <v>365</v>
      </c>
      <c r="E242" s="44">
        <f>ROUND(('Все выпуски'!$D$3*'Все выпуски'!$D$6/100)/365*(B242-IF(C242="Нет",VLOOKUP(A242,'Айгенис Оп8'!$A$2:$C$9,3,0),VLOOKUP((A242-1),'Айгенис Оп8'!$A$2:$C$9,3,0))),2)</f>
        <v>23.67</v>
      </c>
      <c r="G242" s="43">
        <f>COUNTIF(D243:$D$1242,365)</f>
        <v>634</v>
      </c>
      <c r="H242" s="43">
        <f>COUNTIF(D243:$D$1242,366)</f>
        <v>366</v>
      </c>
      <c r="I242" s="2"/>
    </row>
    <row r="243" spans="1:9" x14ac:dyDescent="0.25">
      <c r="A243" s="1">
        <f>COUNTIF($C$2:C243,"Да")</f>
        <v>1</v>
      </c>
      <c r="B243" s="45">
        <f t="shared" si="7"/>
        <v>45085</v>
      </c>
      <c r="C243" s="42" t="str">
        <f>IF(ISERROR(VLOOKUP(B243,'Айгенис Оп8'!$C$3:$C$9,1,0)),"Нет","Да")</f>
        <v>Нет</v>
      </c>
      <c r="D243" s="43">
        <f t="shared" si="6"/>
        <v>365</v>
      </c>
      <c r="E243" s="44">
        <f>ROUND(('Все выпуски'!$D$3*'Все выпуски'!$D$6/100)/365*(B243-IF(C243="Нет",VLOOKUP(A243,'Айгенис Оп8'!$A$2:$C$9,3,0),VLOOKUP((A243-1),'Айгенис Оп8'!$A$2:$C$9,3,0))),2)</f>
        <v>23.92</v>
      </c>
      <c r="G243" s="43">
        <f>COUNTIF(D244:$D$1242,365)</f>
        <v>633</v>
      </c>
      <c r="H243" s="43">
        <f>COUNTIF(D244:$D$1242,366)</f>
        <v>366</v>
      </c>
      <c r="I243" s="2"/>
    </row>
    <row r="244" spans="1:9" x14ac:dyDescent="0.25">
      <c r="A244" s="1">
        <f>COUNTIF($C$2:C244,"Да")</f>
        <v>1</v>
      </c>
      <c r="B244" s="45">
        <f t="shared" si="7"/>
        <v>45086</v>
      </c>
      <c r="C244" s="42" t="str">
        <f>IF(ISERROR(VLOOKUP(B244,'Айгенис Оп8'!$C$3:$C$9,1,0)),"Нет","Да")</f>
        <v>Нет</v>
      </c>
      <c r="D244" s="43">
        <f t="shared" si="6"/>
        <v>365</v>
      </c>
      <c r="E244" s="44">
        <f>ROUND(('Все выпуски'!$D$3*'Все выпуски'!$D$6/100)/365*(B244-IF(C244="Нет",VLOOKUP(A244,'Айгенис Оп8'!$A$2:$C$9,3,0),VLOOKUP((A244-1),'Айгенис Оп8'!$A$2:$C$9,3,0))),2)</f>
        <v>24.16</v>
      </c>
      <c r="G244" s="43">
        <f>COUNTIF(D245:$D$1242,365)</f>
        <v>632</v>
      </c>
      <c r="H244" s="43">
        <f>COUNTIF(D245:$D$1242,366)</f>
        <v>366</v>
      </c>
      <c r="I244" s="2"/>
    </row>
    <row r="245" spans="1:9" x14ac:dyDescent="0.25">
      <c r="A245" s="1">
        <f>COUNTIF($C$2:C245,"Да")</f>
        <v>1</v>
      </c>
      <c r="B245" s="45">
        <f t="shared" si="7"/>
        <v>45087</v>
      </c>
      <c r="C245" s="42" t="str">
        <f>IF(ISERROR(VLOOKUP(B245,'Айгенис Оп8'!$C$3:$C$9,1,0)),"Нет","Да")</f>
        <v>Нет</v>
      </c>
      <c r="D245" s="43">
        <f t="shared" si="6"/>
        <v>365</v>
      </c>
      <c r="E245" s="44">
        <f>ROUND(('Все выпуски'!$D$3*'Все выпуски'!$D$6/100)/365*(B245-IF(C245="Нет",VLOOKUP(A245,'Айгенис Оп8'!$A$2:$C$9,3,0),VLOOKUP((A245-1),'Айгенис Оп8'!$A$2:$C$9,3,0))),2)</f>
        <v>24.41</v>
      </c>
      <c r="G245" s="43">
        <f>COUNTIF(D246:$D$1242,365)</f>
        <v>631</v>
      </c>
      <c r="H245" s="43">
        <f>COUNTIF(D246:$D$1242,366)</f>
        <v>366</v>
      </c>
      <c r="I245" s="2"/>
    </row>
    <row r="246" spans="1:9" x14ac:dyDescent="0.25">
      <c r="A246" s="1">
        <f>COUNTIF($C$2:C246,"Да")</f>
        <v>1</v>
      </c>
      <c r="B246" s="45">
        <f t="shared" si="7"/>
        <v>45088</v>
      </c>
      <c r="C246" s="42" t="str">
        <f>IF(ISERROR(VLOOKUP(B246,'Айгенис Оп8'!$C$3:$C$9,1,0)),"Нет","Да")</f>
        <v>Нет</v>
      </c>
      <c r="D246" s="43">
        <f t="shared" si="6"/>
        <v>365</v>
      </c>
      <c r="E246" s="44">
        <f>ROUND(('Все выпуски'!$D$3*'Все выпуски'!$D$6/100)/365*(B246-IF(C246="Нет",VLOOKUP(A246,'Айгенис Оп8'!$A$2:$C$9,3,0),VLOOKUP((A246-1),'Айгенис Оп8'!$A$2:$C$9,3,0))),2)</f>
        <v>24.66</v>
      </c>
      <c r="G246" s="43">
        <f>COUNTIF(D247:$D$1242,365)</f>
        <v>630</v>
      </c>
      <c r="H246" s="43">
        <f>COUNTIF(D247:$D$1242,366)</f>
        <v>366</v>
      </c>
      <c r="I246" s="2"/>
    </row>
    <row r="247" spans="1:9" x14ac:dyDescent="0.25">
      <c r="A247" s="1">
        <f>COUNTIF($C$2:C247,"Да")</f>
        <v>1</v>
      </c>
      <c r="B247" s="45">
        <f t="shared" si="7"/>
        <v>45089</v>
      </c>
      <c r="C247" s="42" t="str">
        <f>IF(ISERROR(VLOOKUP(B247,'Айгенис Оп8'!$C$3:$C$9,1,0)),"Нет","Да")</f>
        <v>Нет</v>
      </c>
      <c r="D247" s="43">
        <f t="shared" si="6"/>
        <v>365</v>
      </c>
      <c r="E247" s="44">
        <f>ROUND(('Все выпуски'!$D$3*'Все выпуски'!$D$6/100)/365*(B247-IF(C247="Нет",VLOOKUP(A247,'Айгенис Оп8'!$A$2:$C$9,3,0),VLOOKUP((A247-1),'Айгенис Оп8'!$A$2:$C$9,3,0))),2)</f>
        <v>24.9</v>
      </c>
      <c r="G247" s="43">
        <f>COUNTIF(D248:$D$1242,365)</f>
        <v>629</v>
      </c>
      <c r="H247" s="43">
        <f>COUNTIF(D248:$D$1242,366)</f>
        <v>366</v>
      </c>
      <c r="I247" s="2"/>
    </row>
    <row r="248" spans="1:9" x14ac:dyDescent="0.25">
      <c r="A248" s="1">
        <f>COUNTIF($C$2:C248,"Да")</f>
        <v>1</v>
      </c>
      <c r="B248" s="45">
        <f t="shared" si="7"/>
        <v>45090</v>
      </c>
      <c r="C248" s="42" t="str">
        <f>IF(ISERROR(VLOOKUP(B248,'Айгенис Оп8'!$C$3:$C$9,1,0)),"Нет","Да")</f>
        <v>Нет</v>
      </c>
      <c r="D248" s="43">
        <f t="shared" si="6"/>
        <v>365</v>
      </c>
      <c r="E248" s="44">
        <f>ROUND(('Все выпуски'!$D$3*'Все выпуски'!$D$6/100)/365*(B248-IF(C248="Нет",VLOOKUP(A248,'Айгенис Оп8'!$A$2:$C$9,3,0),VLOOKUP((A248-1),'Айгенис Оп8'!$A$2:$C$9,3,0))),2)</f>
        <v>25.15</v>
      </c>
      <c r="G248" s="43">
        <f>COUNTIF(D249:$D$1242,365)</f>
        <v>628</v>
      </c>
      <c r="H248" s="43">
        <f>COUNTIF(D249:$D$1242,366)</f>
        <v>366</v>
      </c>
      <c r="I248" s="2"/>
    </row>
    <row r="249" spans="1:9" x14ac:dyDescent="0.25">
      <c r="A249" s="1">
        <f>COUNTIF($C$2:C249,"Да")</f>
        <v>1</v>
      </c>
      <c r="B249" s="45">
        <f t="shared" si="7"/>
        <v>45091</v>
      </c>
      <c r="C249" s="42" t="str">
        <f>IF(ISERROR(VLOOKUP(B249,'Айгенис Оп8'!$C$3:$C$9,1,0)),"Нет","Да")</f>
        <v>Нет</v>
      </c>
      <c r="D249" s="43">
        <f t="shared" si="6"/>
        <v>365</v>
      </c>
      <c r="E249" s="44">
        <f>ROUND(('Все выпуски'!$D$3*'Все выпуски'!$D$6/100)/365*(B249-IF(C249="Нет",VLOOKUP(A249,'Айгенис Оп8'!$A$2:$C$9,3,0),VLOOKUP((A249-1),'Айгенис Оп8'!$A$2:$C$9,3,0))),2)</f>
        <v>25.4</v>
      </c>
      <c r="G249" s="43">
        <f>COUNTIF(D250:$D$1242,365)</f>
        <v>627</v>
      </c>
      <c r="H249" s="43">
        <f>COUNTIF(D250:$D$1242,366)</f>
        <v>366</v>
      </c>
      <c r="I249" s="2"/>
    </row>
    <row r="250" spans="1:9" x14ac:dyDescent="0.25">
      <c r="A250" s="1">
        <f>COUNTIF($C$2:C250,"Да")</f>
        <v>1</v>
      </c>
      <c r="B250" s="45">
        <f t="shared" si="7"/>
        <v>45092</v>
      </c>
      <c r="C250" s="42" t="str">
        <f>IF(ISERROR(VLOOKUP(B250,'Айгенис Оп8'!$C$3:$C$9,1,0)),"Нет","Да")</f>
        <v>Нет</v>
      </c>
      <c r="D250" s="43">
        <f t="shared" si="6"/>
        <v>365</v>
      </c>
      <c r="E250" s="44">
        <f>ROUND(('Все выпуски'!$D$3*'Все выпуски'!$D$6/100)/365*(B250-IF(C250="Нет",VLOOKUP(A250,'Айгенис Оп8'!$A$2:$C$9,3,0),VLOOKUP((A250-1),'Айгенис Оп8'!$A$2:$C$9,3,0))),2)</f>
        <v>25.64</v>
      </c>
      <c r="G250" s="43">
        <f>COUNTIF(D251:$D$1242,365)</f>
        <v>626</v>
      </c>
      <c r="H250" s="43">
        <f>COUNTIF(D251:$D$1242,366)</f>
        <v>366</v>
      </c>
      <c r="I250" s="2"/>
    </row>
    <row r="251" spans="1:9" x14ac:dyDescent="0.25">
      <c r="A251" s="1">
        <f>COUNTIF($C$2:C251,"Да")</f>
        <v>1</v>
      </c>
      <c r="B251" s="45">
        <f t="shared" si="7"/>
        <v>45093</v>
      </c>
      <c r="C251" s="42" t="str">
        <f>IF(ISERROR(VLOOKUP(B251,'Айгенис Оп8'!$C$3:$C$9,1,0)),"Нет","Да")</f>
        <v>Нет</v>
      </c>
      <c r="D251" s="43">
        <f t="shared" si="6"/>
        <v>365</v>
      </c>
      <c r="E251" s="44">
        <f>ROUND(('Все выпуски'!$D$3*'Все выпуски'!$D$6/100)/365*(B251-IF(C251="Нет",VLOOKUP(A251,'Айгенис Оп8'!$A$2:$C$9,3,0),VLOOKUP((A251-1),'Айгенис Оп8'!$A$2:$C$9,3,0))),2)</f>
        <v>25.89</v>
      </c>
      <c r="G251" s="43">
        <f>COUNTIF(D252:$D$1242,365)</f>
        <v>625</v>
      </c>
      <c r="H251" s="43">
        <f>COUNTIF(D252:$D$1242,366)</f>
        <v>366</v>
      </c>
      <c r="I251" s="2"/>
    </row>
    <row r="252" spans="1:9" x14ac:dyDescent="0.25">
      <c r="A252" s="1">
        <f>COUNTIF($C$2:C252,"Да")</f>
        <v>1</v>
      </c>
      <c r="B252" s="45">
        <f t="shared" si="7"/>
        <v>45094</v>
      </c>
      <c r="C252" s="42" t="str">
        <f>IF(ISERROR(VLOOKUP(B252,'Айгенис Оп8'!$C$3:$C$9,1,0)),"Нет","Да")</f>
        <v>Нет</v>
      </c>
      <c r="D252" s="43">
        <f t="shared" si="6"/>
        <v>365</v>
      </c>
      <c r="E252" s="44">
        <f>ROUND(('Все выпуски'!$D$3*'Все выпуски'!$D$6/100)/365*(B252-IF(C252="Нет",VLOOKUP(A252,'Айгенис Оп8'!$A$2:$C$9,3,0),VLOOKUP((A252-1),'Айгенис Оп8'!$A$2:$C$9,3,0))),2)</f>
        <v>26.14</v>
      </c>
      <c r="G252" s="43">
        <f>COUNTIF(D253:$D$1242,365)</f>
        <v>624</v>
      </c>
      <c r="H252" s="43">
        <f>COUNTIF(D253:$D$1242,366)</f>
        <v>366</v>
      </c>
      <c r="I252" s="2"/>
    </row>
    <row r="253" spans="1:9" x14ac:dyDescent="0.25">
      <c r="A253" s="1">
        <f>COUNTIF($C$2:C253,"Да")</f>
        <v>1</v>
      </c>
      <c r="B253" s="45">
        <f t="shared" si="7"/>
        <v>45095</v>
      </c>
      <c r="C253" s="42" t="str">
        <f>IF(ISERROR(VLOOKUP(B253,'Айгенис Оп8'!$C$3:$C$9,1,0)),"Нет","Да")</f>
        <v>Нет</v>
      </c>
      <c r="D253" s="43">
        <f t="shared" si="6"/>
        <v>365</v>
      </c>
      <c r="E253" s="44">
        <f>ROUND(('Все выпуски'!$D$3*'Все выпуски'!$D$6/100)/365*(B253-IF(C253="Нет",VLOOKUP(A253,'Айгенис Оп8'!$A$2:$C$9,3,0),VLOOKUP((A253-1),'Айгенис Оп8'!$A$2:$C$9,3,0))),2)</f>
        <v>26.38</v>
      </c>
      <c r="G253" s="43">
        <f>COUNTIF(D254:$D$1242,365)</f>
        <v>623</v>
      </c>
      <c r="H253" s="43">
        <f>COUNTIF(D254:$D$1242,366)</f>
        <v>366</v>
      </c>
      <c r="I253" s="2"/>
    </row>
    <row r="254" spans="1:9" x14ac:dyDescent="0.25">
      <c r="A254" s="1">
        <f>COUNTIF($C$2:C254,"Да")</f>
        <v>1</v>
      </c>
      <c r="B254" s="45">
        <f t="shared" si="7"/>
        <v>45096</v>
      </c>
      <c r="C254" s="42" t="str">
        <f>IF(ISERROR(VLOOKUP(B254,'Айгенис Оп8'!$C$3:$C$9,1,0)),"Нет","Да")</f>
        <v>Нет</v>
      </c>
      <c r="D254" s="43">
        <f t="shared" si="6"/>
        <v>365</v>
      </c>
      <c r="E254" s="44">
        <f>ROUND(('Все выпуски'!$D$3*'Все выпуски'!$D$6/100)/365*(B254-IF(C254="Нет",VLOOKUP(A254,'Айгенис Оп8'!$A$2:$C$9,3,0),VLOOKUP((A254-1),'Айгенис Оп8'!$A$2:$C$9,3,0))),2)</f>
        <v>26.63</v>
      </c>
      <c r="G254" s="43">
        <f>COUNTIF(D255:$D$1242,365)</f>
        <v>622</v>
      </c>
      <c r="H254" s="43">
        <f>COUNTIF(D255:$D$1242,366)</f>
        <v>366</v>
      </c>
      <c r="I254" s="2"/>
    </row>
    <row r="255" spans="1:9" x14ac:dyDescent="0.25">
      <c r="A255" s="1">
        <f>COUNTIF($C$2:C255,"Да")</f>
        <v>1</v>
      </c>
      <c r="B255" s="45">
        <f t="shared" si="7"/>
        <v>45097</v>
      </c>
      <c r="C255" s="42" t="str">
        <f>IF(ISERROR(VLOOKUP(B255,'Айгенис Оп8'!$C$3:$C$9,1,0)),"Нет","Да")</f>
        <v>Нет</v>
      </c>
      <c r="D255" s="43">
        <f t="shared" si="6"/>
        <v>365</v>
      </c>
      <c r="E255" s="44">
        <f>ROUND(('Все выпуски'!$D$3*'Все выпуски'!$D$6/100)/365*(B255-IF(C255="Нет",VLOOKUP(A255,'Айгенис Оп8'!$A$2:$C$9,3,0),VLOOKUP((A255-1),'Айгенис Оп8'!$A$2:$C$9,3,0))),2)</f>
        <v>26.88</v>
      </c>
      <c r="G255" s="43">
        <f>COUNTIF(D256:$D$1242,365)</f>
        <v>621</v>
      </c>
      <c r="H255" s="43">
        <f>COUNTIF(D256:$D$1242,366)</f>
        <v>366</v>
      </c>
      <c r="I255" s="2"/>
    </row>
    <row r="256" spans="1:9" x14ac:dyDescent="0.25">
      <c r="A256" s="1">
        <f>COUNTIF($C$2:C256,"Да")</f>
        <v>1</v>
      </c>
      <c r="B256" s="45">
        <f t="shared" si="7"/>
        <v>45098</v>
      </c>
      <c r="C256" s="42" t="str">
        <f>IF(ISERROR(VLOOKUP(B256,'Айгенис Оп8'!$C$3:$C$9,1,0)),"Нет","Да")</f>
        <v>Нет</v>
      </c>
      <c r="D256" s="43">
        <f t="shared" si="6"/>
        <v>365</v>
      </c>
      <c r="E256" s="44">
        <f>ROUND(('Все выпуски'!$D$3*'Все выпуски'!$D$6/100)/365*(B256-IF(C256="Нет",VLOOKUP(A256,'Айгенис Оп8'!$A$2:$C$9,3,0),VLOOKUP((A256-1),'Айгенис Оп8'!$A$2:$C$9,3,0))),2)</f>
        <v>27.12</v>
      </c>
      <c r="G256" s="43">
        <f>COUNTIF(D257:$D$1242,365)</f>
        <v>620</v>
      </c>
      <c r="H256" s="43">
        <f>COUNTIF(D257:$D$1242,366)</f>
        <v>366</v>
      </c>
      <c r="I256" s="2"/>
    </row>
    <row r="257" spans="1:9" x14ac:dyDescent="0.25">
      <c r="A257" s="1">
        <f>COUNTIF($C$2:C257,"Да")</f>
        <v>1</v>
      </c>
      <c r="B257" s="45">
        <f t="shared" si="7"/>
        <v>45099</v>
      </c>
      <c r="C257" s="42" t="str">
        <f>IF(ISERROR(VLOOKUP(B257,'Айгенис Оп8'!$C$3:$C$9,1,0)),"Нет","Да")</f>
        <v>Нет</v>
      </c>
      <c r="D257" s="43">
        <f t="shared" si="6"/>
        <v>365</v>
      </c>
      <c r="E257" s="44">
        <f>ROUND(('Все выпуски'!$D$3*'Все выпуски'!$D$6/100)/365*(B257-IF(C257="Нет",VLOOKUP(A257,'Айгенис Оп8'!$A$2:$C$9,3,0),VLOOKUP((A257-1),'Айгенис Оп8'!$A$2:$C$9,3,0))),2)</f>
        <v>27.37</v>
      </c>
      <c r="G257" s="43">
        <f>COUNTIF(D258:$D$1242,365)</f>
        <v>619</v>
      </c>
      <c r="H257" s="43">
        <f>COUNTIF(D258:$D$1242,366)</f>
        <v>366</v>
      </c>
      <c r="I257" s="2"/>
    </row>
    <row r="258" spans="1:9" x14ac:dyDescent="0.25">
      <c r="A258" s="1">
        <f>COUNTIF($C$2:C258,"Да")</f>
        <v>1</v>
      </c>
      <c r="B258" s="45">
        <f t="shared" si="7"/>
        <v>45100</v>
      </c>
      <c r="C258" s="42" t="str">
        <f>IF(ISERROR(VLOOKUP(B258,'Айгенис Оп8'!$C$3:$C$9,1,0)),"Нет","Да")</f>
        <v>Нет</v>
      </c>
      <c r="D258" s="43">
        <f t="shared" si="6"/>
        <v>365</v>
      </c>
      <c r="E258" s="44">
        <f>ROUND(('Все выпуски'!$D$3*'Все выпуски'!$D$6/100)/365*(B258-IF(C258="Нет",VLOOKUP(A258,'Айгенис Оп8'!$A$2:$C$9,3,0),VLOOKUP((A258-1),'Айгенис Оп8'!$A$2:$C$9,3,0))),2)</f>
        <v>27.62</v>
      </c>
      <c r="G258" s="43">
        <f>COUNTIF(D259:$D$1242,365)</f>
        <v>618</v>
      </c>
      <c r="H258" s="43">
        <f>COUNTIF(D259:$D$1242,366)</f>
        <v>366</v>
      </c>
      <c r="I258" s="2"/>
    </row>
    <row r="259" spans="1:9" x14ac:dyDescent="0.25">
      <c r="A259" s="1">
        <f>COUNTIF($C$2:C259,"Да")</f>
        <v>1</v>
      </c>
      <c r="B259" s="45">
        <f t="shared" si="7"/>
        <v>45101</v>
      </c>
      <c r="C259" s="42" t="str">
        <f>IF(ISERROR(VLOOKUP(B259,'Айгенис Оп8'!$C$3:$C$9,1,0)),"Нет","Да")</f>
        <v>Нет</v>
      </c>
      <c r="D259" s="43">
        <f t="shared" ref="D259:D322" si="8">IF(MOD(YEAR(B259),4)=0,366,365)</f>
        <v>365</v>
      </c>
      <c r="E259" s="44">
        <f>ROUND(('Все выпуски'!$D$3*'Все выпуски'!$D$6/100)/365*(B259-IF(C259="Нет",VLOOKUP(A259,'Айгенис Оп8'!$A$2:$C$9,3,0),VLOOKUP((A259-1),'Айгенис Оп8'!$A$2:$C$9,3,0))),2)</f>
        <v>27.86</v>
      </c>
      <c r="G259" s="43">
        <f>COUNTIF(D260:$D$1242,365)</f>
        <v>617</v>
      </c>
      <c r="H259" s="43">
        <f>COUNTIF(D260:$D$1242,366)</f>
        <v>366</v>
      </c>
      <c r="I259" s="2"/>
    </row>
    <row r="260" spans="1:9" x14ac:dyDescent="0.25">
      <c r="A260" s="1">
        <f>COUNTIF($C$2:C260,"Да")</f>
        <v>1</v>
      </c>
      <c r="B260" s="45">
        <f t="shared" ref="B260:B323" si="9">B259+1</f>
        <v>45102</v>
      </c>
      <c r="C260" s="42" t="str">
        <f>IF(ISERROR(VLOOKUP(B260,'Айгенис Оп8'!$C$3:$C$9,1,0)),"Нет","Да")</f>
        <v>Нет</v>
      </c>
      <c r="D260" s="43">
        <f t="shared" si="8"/>
        <v>365</v>
      </c>
      <c r="E260" s="44">
        <f>ROUND(('Все выпуски'!$D$3*'Все выпуски'!$D$6/100)/365*(B260-IF(C260="Нет",VLOOKUP(A260,'Айгенис Оп8'!$A$2:$C$9,3,0),VLOOKUP((A260-1),'Айгенис Оп8'!$A$2:$C$9,3,0))),2)</f>
        <v>28.11</v>
      </c>
      <c r="G260" s="43">
        <f>COUNTIF(D261:$D$1242,365)</f>
        <v>616</v>
      </c>
      <c r="H260" s="43">
        <f>COUNTIF(D261:$D$1242,366)</f>
        <v>366</v>
      </c>
      <c r="I260" s="2"/>
    </row>
    <row r="261" spans="1:9" x14ac:dyDescent="0.25">
      <c r="A261" s="1">
        <f>COUNTIF($C$2:C261,"Да")</f>
        <v>1</v>
      </c>
      <c r="B261" s="45">
        <f t="shared" si="9"/>
        <v>45103</v>
      </c>
      <c r="C261" s="42" t="str">
        <f>IF(ISERROR(VLOOKUP(B261,'Айгенис Оп8'!$C$3:$C$9,1,0)),"Нет","Да")</f>
        <v>Нет</v>
      </c>
      <c r="D261" s="43">
        <f t="shared" si="8"/>
        <v>365</v>
      </c>
      <c r="E261" s="44">
        <f>ROUND(('Все выпуски'!$D$3*'Все выпуски'!$D$6/100)/365*(B261-IF(C261="Нет",VLOOKUP(A261,'Айгенис Оп8'!$A$2:$C$9,3,0),VLOOKUP((A261-1),'Айгенис Оп8'!$A$2:$C$9,3,0))),2)</f>
        <v>28.36</v>
      </c>
      <c r="G261" s="43">
        <f>COUNTIF(D262:$D$1242,365)</f>
        <v>615</v>
      </c>
      <c r="H261" s="43">
        <f>COUNTIF(D262:$D$1242,366)</f>
        <v>366</v>
      </c>
      <c r="I261" s="2"/>
    </row>
    <row r="262" spans="1:9" x14ac:dyDescent="0.25">
      <c r="A262" s="1">
        <f>COUNTIF($C$2:C262,"Да")</f>
        <v>1</v>
      </c>
      <c r="B262" s="45">
        <f t="shared" si="9"/>
        <v>45104</v>
      </c>
      <c r="C262" s="42" t="str">
        <f>IF(ISERROR(VLOOKUP(B262,'Айгенис Оп8'!$C$3:$C$9,1,0)),"Нет","Да")</f>
        <v>Нет</v>
      </c>
      <c r="D262" s="43">
        <f t="shared" si="8"/>
        <v>365</v>
      </c>
      <c r="E262" s="44">
        <f>ROUND(('Все выпуски'!$D$3*'Все выпуски'!$D$6/100)/365*(B262-IF(C262="Нет",VLOOKUP(A262,'Айгенис Оп8'!$A$2:$C$9,3,0),VLOOKUP((A262-1),'Айгенис Оп8'!$A$2:$C$9,3,0))),2)</f>
        <v>28.6</v>
      </c>
      <c r="G262" s="43">
        <f>COUNTIF(D263:$D$1242,365)</f>
        <v>614</v>
      </c>
      <c r="H262" s="43">
        <f>COUNTIF(D263:$D$1242,366)</f>
        <v>366</v>
      </c>
      <c r="I262" s="2"/>
    </row>
    <row r="263" spans="1:9" x14ac:dyDescent="0.25">
      <c r="A263" s="1">
        <f>COUNTIF($C$2:C263,"Да")</f>
        <v>1</v>
      </c>
      <c r="B263" s="45">
        <f t="shared" si="9"/>
        <v>45105</v>
      </c>
      <c r="C263" s="42" t="str">
        <f>IF(ISERROR(VLOOKUP(B263,'Айгенис Оп8'!$C$3:$C$9,1,0)),"Нет","Да")</f>
        <v>Нет</v>
      </c>
      <c r="D263" s="43">
        <f t="shared" si="8"/>
        <v>365</v>
      </c>
      <c r="E263" s="44">
        <f>ROUND(('Все выпуски'!$D$3*'Все выпуски'!$D$6/100)/365*(B263-IF(C263="Нет",VLOOKUP(A263,'Айгенис Оп8'!$A$2:$C$9,3,0),VLOOKUP((A263-1),'Айгенис Оп8'!$A$2:$C$9,3,0))),2)</f>
        <v>28.85</v>
      </c>
      <c r="G263" s="43">
        <f>COUNTIF(D264:$D$1242,365)</f>
        <v>613</v>
      </c>
      <c r="H263" s="43">
        <f>COUNTIF(D264:$D$1242,366)</f>
        <v>366</v>
      </c>
      <c r="I263" s="2"/>
    </row>
    <row r="264" spans="1:9" x14ac:dyDescent="0.25">
      <c r="A264" s="1">
        <f>COUNTIF($C$2:C264,"Да")</f>
        <v>1</v>
      </c>
      <c r="B264" s="45">
        <f t="shared" si="9"/>
        <v>45106</v>
      </c>
      <c r="C264" s="42" t="str">
        <f>IF(ISERROR(VLOOKUP(B264,'Айгенис Оп8'!$C$3:$C$9,1,0)),"Нет","Да")</f>
        <v>Нет</v>
      </c>
      <c r="D264" s="43">
        <f t="shared" si="8"/>
        <v>365</v>
      </c>
      <c r="E264" s="44">
        <f>ROUND(('Все выпуски'!$D$3*'Все выпуски'!$D$6/100)/365*(B264-IF(C264="Нет",VLOOKUP(A264,'Айгенис Оп8'!$A$2:$C$9,3,0),VLOOKUP((A264-1),'Айгенис Оп8'!$A$2:$C$9,3,0))),2)</f>
        <v>29.1</v>
      </c>
      <c r="G264" s="43">
        <f>COUNTIF(D265:$D$1242,365)</f>
        <v>612</v>
      </c>
      <c r="H264" s="43">
        <f>COUNTIF(D265:$D$1242,366)</f>
        <v>366</v>
      </c>
      <c r="I264" s="2"/>
    </row>
    <row r="265" spans="1:9" x14ac:dyDescent="0.25">
      <c r="A265" s="1">
        <f>COUNTIF($C$2:C265,"Да")</f>
        <v>1</v>
      </c>
      <c r="B265" s="45">
        <f t="shared" si="9"/>
        <v>45107</v>
      </c>
      <c r="C265" s="42" t="str">
        <f>IF(ISERROR(VLOOKUP(B265,'Айгенис Оп8'!$C$3:$C$9,1,0)),"Нет","Да")</f>
        <v>Нет</v>
      </c>
      <c r="D265" s="43">
        <f t="shared" si="8"/>
        <v>365</v>
      </c>
      <c r="E265" s="44">
        <f>ROUND(('Все выпуски'!$D$3*'Все выпуски'!$D$6/100)/365*(B265-IF(C265="Нет",VLOOKUP(A265,'Айгенис Оп8'!$A$2:$C$9,3,0),VLOOKUP((A265-1),'Айгенис Оп8'!$A$2:$C$9,3,0))),2)</f>
        <v>29.34</v>
      </c>
      <c r="G265" s="43">
        <f>COUNTIF(D266:$D$1242,365)</f>
        <v>611</v>
      </c>
      <c r="H265" s="43">
        <f>COUNTIF(D266:$D$1242,366)</f>
        <v>366</v>
      </c>
      <c r="I265" s="2"/>
    </row>
    <row r="266" spans="1:9" x14ac:dyDescent="0.25">
      <c r="A266" s="1">
        <f>COUNTIF($C$2:C266,"Да")</f>
        <v>1</v>
      </c>
      <c r="B266" s="45">
        <f t="shared" si="9"/>
        <v>45108</v>
      </c>
      <c r="C266" s="42" t="str">
        <f>IF(ISERROR(VLOOKUP(B266,'Айгенис Оп8'!$C$3:$C$9,1,0)),"Нет","Да")</f>
        <v>Нет</v>
      </c>
      <c r="D266" s="43">
        <f t="shared" si="8"/>
        <v>365</v>
      </c>
      <c r="E266" s="44">
        <f>ROUND(('Все выпуски'!$D$3*'Все выпуски'!$D$6/100)/365*(B266-IF(C266="Нет",VLOOKUP(A266,'Айгенис Оп8'!$A$2:$C$9,3,0),VLOOKUP((A266-1),'Айгенис Оп8'!$A$2:$C$9,3,0))),2)</f>
        <v>29.59</v>
      </c>
      <c r="G266" s="43">
        <f>COUNTIF(D267:$D$1242,365)</f>
        <v>610</v>
      </c>
      <c r="H266" s="43">
        <f>COUNTIF(D267:$D$1242,366)</f>
        <v>366</v>
      </c>
      <c r="I266" s="2"/>
    </row>
    <row r="267" spans="1:9" x14ac:dyDescent="0.25">
      <c r="A267" s="1">
        <f>COUNTIF($C$2:C267,"Да")</f>
        <v>1</v>
      </c>
      <c r="B267" s="45">
        <f t="shared" si="9"/>
        <v>45109</v>
      </c>
      <c r="C267" s="42" t="str">
        <f>IF(ISERROR(VLOOKUP(B267,'Айгенис Оп8'!$C$3:$C$9,1,0)),"Нет","Да")</f>
        <v>Нет</v>
      </c>
      <c r="D267" s="43">
        <f t="shared" si="8"/>
        <v>365</v>
      </c>
      <c r="E267" s="44">
        <f>ROUND(('Все выпуски'!$D$3*'Все выпуски'!$D$6/100)/365*(B267-IF(C267="Нет",VLOOKUP(A267,'Айгенис Оп8'!$A$2:$C$9,3,0),VLOOKUP((A267-1),'Айгенис Оп8'!$A$2:$C$9,3,0))),2)</f>
        <v>29.84</v>
      </c>
      <c r="G267" s="43">
        <f>COUNTIF(D268:$D$1242,365)</f>
        <v>609</v>
      </c>
      <c r="H267" s="43">
        <f>COUNTIF(D268:$D$1242,366)</f>
        <v>366</v>
      </c>
      <c r="I267" s="2"/>
    </row>
    <row r="268" spans="1:9" x14ac:dyDescent="0.25">
      <c r="A268" s="1">
        <f>COUNTIF($C$2:C268,"Да")</f>
        <v>1</v>
      </c>
      <c r="B268" s="45">
        <f t="shared" si="9"/>
        <v>45110</v>
      </c>
      <c r="C268" s="42" t="str">
        <f>IF(ISERROR(VLOOKUP(B268,'Айгенис Оп8'!$C$3:$C$9,1,0)),"Нет","Да")</f>
        <v>Нет</v>
      </c>
      <c r="D268" s="43">
        <f t="shared" si="8"/>
        <v>365</v>
      </c>
      <c r="E268" s="44">
        <f>ROUND(('Все выпуски'!$D$3*'Все выпуски'!$D$6/100)/365*(B268-IF(C268="Нет",VLOOKUP(A268,'Айгенис Оп8'!$A$2:$C$9,3,0),VLOOKUP((A268-1),'Айгенис Оп8'!$A$2:$C$9,3,0))),2)</f>
        <v>30.08</v>
      </c>
      <c r="G268" s="43">
        <f>COUNTIF(D269:$D$1242,365)</f>
        <v>608</v>
      </c>
      <c r="H268" s="43">
        <f>COUNTIF(D269:$D$1242,366)</f>
        <v>366</v>
      </c>
      <c r="I268" s="2"/>
    </row>
    <row r="269" spans="1:9" x14ac:dyDescent="0.25">
      <c r="A269" s="1">
        <f>COUNTIF($C$2:C269,"Да")</f>
        <v>1</v>
      </c>
      <c r="B269" s="45">
        <f t="shared" si="9"/>
        <v>45111</v>
      </c>
      <c r="C269" s="42" t="str">
        <f>IF(ISERROR(VLOOKUP(B269,'Айгенис Оп8'!$C$3:$C$9,1,0)),"Нет","Да")</f>
        <v>Нет</v>
      </c>
      <c r="D269" s="43">
        <f t="shared" si="8"/>
        <v>365</v>
      </c>
      <c r="E269" s="44">
        <f>ROUND(('Все выпуски'!$D$3*'Все выпуски'!$D$6/100)/365*(B269-IF(C269="Нет",VLOOKUP(A269,'Айгенис Оп8'!$A$2:$C$9,3,0),VLOOKUP((A269-1),'Айгенис Оп8'!$A$2:$C$9,3,0))),2)</f>
        <v>30.33</v>
      </c>
      <c r="G269" s="43">
        <f>COUNTIF(D270:$D$1242,365)</f>
        <v>607</v>
      </c>
      <c r="H269" s="43">
        <f>COUNTIF(D270:$D$1242,366)</f>
        <v>366</v>
      </c>
      <c r="I269" s="2"/>
    </row>
    <row r="270" spans="1:9" x14ac:dyDescent="0.25">
      <c r="A270" s="1">
        <f>COUNTIF($C$2:C270,"Да")</f>
        <v>1</v>
      </c>
      <c r="B270" s="45">
        <f t="shared" si="9"/>
        <v>45112</v>
      </c>
      <c r="C270" s="42" t="str">
        <f>IF(ISERROR(VLOOKUP(B270,'Айгенис Оп8'!$C$3:$C$9,1,0)),"Нет","Да")</f>
        <v>Нет</v>
      </c>
      <c r="D270" s="43">
        <f t="shared" si="8"/>
        <v>365</v>
      </c>
      <c r="E270" s="44">
        <f>ROUND(('Все выпуски'!$D$3*'Все выпуски'!$D$6/100)/365*(B270-IF(C270="Нет",VLOOKUP(A270,'Айгенис Оп8'!$A$2:$C$9,3,0),VLOOKUP((A270-1),'Айгенис Оп8'!$A$2:$C$9,3,0))),2)</f>
        <v>30.58</v>
      </c>
      <c r="G270" s="43">
        <f>COUNTIF(D271:$D$1242,365)</f>
        <v>606</v>
      </c>
      <c r="H270" s="43">
        <f>COUNTIF(D271:$D$1242,366)</f>
        <v>366</v>
      </c>
      <c r="I270" s="2"/>
    </row>
    <row r="271" spans="1:9" x14ac:dyDescent="0.25">
      <c r="A271" s="1">
        <f>COUNTIF($C$2:C271,"Да")</f>
        <v>1</v>
      </c>
      <c r="B271" s="45">
        <f t="shared" si="9"/>
        <v>45113</v>
      </c>
      <c r="C271" s="42" t="str">
        <f>IF(ISERROR(VLOOKUP(B271,'Айгенис Оп8'!$C$3:$C$9,1,0)),"Нет","Да")</f>
        <v>Нет</v>
      </c>
      <c r="D271" s="43">
        <f t="shared" si="8"/>
        <v>365</v>
      </c>
      <c r="E271" s="44">
        <f>ROUND(('Все выпуски'!$D$3*'Все выпуски'!$D$6/100)/365*(B271-IF(C271="Нет",VLOOKUP(A271,'Айгенис Оп8'!$A$2:$C$9,3,0),VLOOKUP((A271-1),'Айгенис Оп8'!$A$2:$C$9,3,0))),2)</f>
        <v>30.82</v>
      </c>
      <c r="G271" s="43">
        <f>COUNTIF(D272:$D$1242,365)</f>
        <v>605</v>
      </c>
      <c r="H271" s="43">
        <f>COUNTIF(D272:$D$1242,366)</f>
        <v>366</v>
      </c>
      <c r="I271" s="2"/>
    </row>
    <row r="272" spans="1:9" x14ac:dyDescent="0.25">
      <c r="A272" s="1">
        <f>COUNTIF($C$2:C272,"Да")</f>
        <v>1</v>
      </c>
      <c r="B272" s="45">
        <f t="shared" si="9"/>
        <v>45114</v>
      </c>
      <c r="C272" s="42" t="str">
        <f>IF(ISERROR(VLOOKUP(B272,'Айгенис Оп8'!$C$3:$C$9,1,0)),"Нет","Да")</f>
        <v>Нет</v>
      </c>
      <c r="D272" s="43">
        <f t="shared" si="8"/>
        <v>365</v>
      </c>
      <c r="E272" s="44">
        <f>ROUND(('Все выпуски'!$D$3*'Все выпуски'!$D$6/100)/365*(B272-IF(C272="Нет",VLOOKUP(A272,'Айгенис Оп8'!$A$2:$C$9,3,0),VLOOKUP((A272-1),'Айгенис Оп8'!$A$2:$C$9,3,0))),2)</f>
        <v>31.07</v>
      </c>
      <c r="G272" s="43">
        <f>COUNTIF(D273:$D$1242,365)</f>
        <v>604</v>
      </c>
      <c r="H272" s="43">
        <f>COUNTIF(D273:$D$1242,366)</f>
        <v>366</v>
      </c>
      <c r="I272" s="2"/>
    </row>
    <row r="273" spans="1:9" x14ac:dyDescent="0.25">
      <c r="A273" s="1">
        <f>COUNTIF($C$2:C273,"Да")</f>
        <v>1</v>
      </c>
      <c r="B273" s="45">
        <f t="shared" si="9"/>
        <v>45115</v>
      </c>
      <c r="C273" s="42" t="str">
        <f>IF(ISERROR(VLOOKUP(B273,'Айгенис Оп8'!$C$3:$C$9,1,0)),"Нет","Да")</f>
        <v>Нет</v>
      </c>
      <c r="D273" s="43">
        <f t="shared" si="8"/>
        <v>365</v>
      </c>
      <c r="E273" s="44">
        <f>ROUND(('Все выпуски'!$D$3*'Все выпуски'!$D$6/100)/365*(B273-IF(C273="Нет",VLOOKUP(A273,'Айгенис Оп8'!$A$2:$C$9,3,0),VLOOKUP((A273-1),'Айгенис Оп8'!$A$2:$C$9,3,0))),2)</f>
        <v>31.32</v>
      </c>
      <c r="G273" s="43">
        <f>COUNTIF(D274:$D$1242,365)</f>
        <v>603</v>
      </c>
      <c r="H273" s="43">
        <f>COUNTIF(D274:$D$1242,366)</f>
        <v>366</v>
      </c>
      <c r="I273" s="2"/>
    </row>
    <row r="274" spans="1:9" x14ac:dyDescent="0.25">
      <c r="A274" s="1">
        <f>COUNTIF($C$2:C274,"Да")</f>
        <v>1</v>
      </c>
      <c r="B274" s="45">
        <f t="shared" si="9"/>
        <v>45116</v>
      </c>
      <c r="C274" s="42" t="str">
        <f>IF(ISERROR(VLOOKUP(B274,'Айгенис Оп8'!$C$3:$C$9,1,0)),"Нет","Да")</f>
        <v>Нет</v>
      </c>
      <c r="D274" s="43">
        <f t="shared" si="8"/>
        <v>365</v>
      </c>
      <c r="E274" s="44">
        <f>ROUND(('Все выпуски'!$D$3*'Все выпуски'!$D$6/100)/365*(B274-IF(C274="Нет",VLOOKUP(A274,'Айгенис Оп8'!$A$2:$C$9,3,0),VLOOKUP((A274-1),'Айгенис Оп8'!$A$2:$C$9,3,0))),2)</f>
        <v>31.56</v>
      </c>
      <c r="G274" s="43">
        <f>COUNTIF(D275:$D$1242,365)</f>
        <v>602</v>
      </c>
      <c r="H274" s="43">
        <f>COUNTIF(D275:$D$1242,366)</f>
        <v>366</v>
      </c>
      <c r="I274" s="2"/>
    </row>
    <row r="275" spans="1:9" x14ac:dyDescent="0.25">
      <c r="A275" s="1">
        <f>COUNTIF($C$2:C275,"Да")</f>
        <v>1</v>
      </c>
      <c r="B275" s="45">
        <f t="shared" si="9"/>
        <v>45117</v>
      </c>
      <c r="C275" s="42" t="str">
        <f>IF(ISERROR(VLOOKUP(B275,'Айгенис Оп8'!$C$3:$C$9,1,0)),"Нет","Да")</f>
        <v>Нет</v>
      </c>
      <c r="D275" s="43">
        <f t="shared" si="8"/>
        <v>365</v>
      </c>
      <c r="E275" s="44">
        <f>ROUND(('Все выпуски'!$D$3*'Все выпуски'!$D$6/100)/365*(B275-IF(C275="Нет",VLOOKUP(A275,'Айгенис Оп8'!$A$2:$C$9,3,0),VLOOKUP((A275-1),'Айгенис Оп8'!$A$2:$C$9,3,0))),2)</f>
        <v>31.81</v>
      </c>
      <c r="G275" s="43">
        <f>COUNTIF(D276:$D$1242,365)</f>
        <v>601</v>
      </c>
      <c r="H275" s="43">
        <f>COUNTIF(D276:$D$1242,366)</f>
        <v>366</v>
      </c>
      <c r="I275" s="2"/>
    </row>
    <row r="276" spans="1:9" x14ac:dyDescent="0.25">
      <c r="A276" s="1">
        <f>COUNTIF($C$2:C276,"Да")</f>
        <v>1</v>
      </c>
      <c r="B276" s="45">
        <f t="shared" si="9"/>
        <v>45118</v>
      </c>
      <c r="C276" s="42" t="str">
        <f>IF(ISERROR(VLOOKUP(B276,'Айгенис Оп8'!$C$3:$C$9,1,0)),"Нет","Да")</f>
        <v>Нет</v>
      </c>
      <c r="D276" s="43">
        <f t="shared" si="8"/>
        <v>365</v>
      </c>
      <c r="E276" s="44">
        <f>ROUND(('Все выпуски'!$D$3*'Все выпуски'!$D$6/100)/365*(B276-IF(C276="Нет",VLOOKUP(A276,'Айгенис Оп8'!$A$2:$C$9,3,0),VLOOKUP((A276-1),'Айгенис Оп8'!$A$2:$C$9,3,0))),2)</f>
        <v>32.049999999999997</v>
      </c>
      <c r="G276" s="43">
        <f>COUNTIF(D277:$D$1242,365)</f>
        <v>600</v>
      </c>
      <c r="H276" s="43">
        <f>COUNTIF(D277:$D$1242,366)</f>
        <v>366</v>
      </c>
      <c r="I276" s="2"/>
    </row>
    <row r="277" spans="1:9" x14ac:dyDescent="0.25">
      <c r="A277" s="1">
        <f>COUNTIF($C$2:C277,"Да")</f>
        <v>1</v>
      </c>
      <c r="B277" s="45">
        <f t="shared" si="9"/>
        <v>45119</v>
      </c>
      <c r="C277" s="42" t="str">
        <f>IF(ISERROR(VLOOKUP(B277,'Айгенис Оп8'!$C$3:$C$9,1,0)),"Нет","Да")</f>
        <v>Нет</v>
      </c>
      <c r="D277" s="43">
        <f t="shared" si="8"/>
        <v>365</v>
      </c>
      <c r="E277" s="44">
        <f>ROUND(('Все выпуски'!$D$3*'Все выпуски'!$D$6/100)/365*(B277-IF(C277="Нет",VLOOKUP(A277,'Айгенис Оп8'!$A$2:$C$9,3,0),VLOOKUP((A277-1),'Айгенис Оп8'!$A$2:$C$9,3,0))),2)</f>
        <v>32.299999999999997</v>
      </c>
      <c r="G277" s="43">
        <f>COUNTIF(D278:$D$1242,365)</f>
        <v>599</v>
      </c>
      <c r="H277" s="43">
        <f>COUNTIF(D278:$D$1242,366)</f>
        <v>366</v>
      </c>
      <c r="I277" s="2"/>
    </row>
    <row r="278" spans="1:9" x14ac:dyDescent="0.25">
      <c r="A278" s="1">
        <f>COUNTIF($C$2:C278,"Да")</f>
        <v>1</v>
      </c>
      <c r="B278" s="45">
        <f t="shared" si="9"/>
        <v>45120</v>
      </c>
      <c r="C278" s="42" t="str">
        <f>IF(ISERROR(VLOOKUP(B278,'Айгенис Оп8'!$C$3:$C$9,1,0)),"Нет","Да")</f>
        <v>Нет</v>
      </c>
      <c r="D278" s="43">
        <f t="shared" si="8"/>
        <v>365</v>
      </c>
      <c r="E278" s="44">
        <f>ROUND(('Все выпуски'!$D$3*'Все выпуски'!$D$6/100)/365*(B278-IF(C278="Нет",VLOOKUP(A278,'Айгенис Оп8'!$A$2:$C$9,3,0),VLOOKUP((A278-1),'Айгенис Оп8'!$A$2:$C$9,3,0))),2)</f>
        <v>32.549999999999997</v>
      </c>
      <c r="G278" s="43">
        <f>COUNTIF(D279:$D$1242,365)</f>
        <v>598</v>
      </c>
      <c r="H278" s="43">
        <f>COUNTIF(D279:$D$1242,366)</f>
        <v>366</v>
      </c>
      <c r="I278" s="2"/>
    </row>
    <row r="279" spans="1:9" x14ac:dyDescent="0.25">
      <c r="A279" s="1">
        <f>COUNTIF($C$2:C279,"Да")</f>
        <v>1</v>
      </c>
      <c r="B279" s="45">
        <f t="shared" si="9"/>
        <v>45121</v>
      </c>
      <c r="C279" s="42" t="str">
        <f>IF(ISERROR(VLOOKUP(B279,'Айгенис Оп8'!$C$3:$C$9,1,0)),"Нет","Да")</f>
        <v>Нет</v>
      </c>
      <c r="D279" s="43">
        <f t="shared" si="8"/>
        <v>365</v>
      </c>
      <c r="E279" s="44">
        <f>ROUND(('Все выпуски'!$D$3*'Все выпуски'!$D$6/100)/365*(B279-IF(C279="Нет",VLOOKUP(A279,'Айгенис Оп8'!$A$2:$C$9,3,0),VLOOKUP((A279-1),'Айгенис Оп8'!$A$2:$C$9,3,0))),2)</f>
        <v>32.79</v>
      </c>
      <c r="G279" s="43">
        <f>COUNTIF(D280:$D$1242,365)</f>
        <v>597</v>
      </c>
      <c r="H279" s="43">
        <f>COUNTIF(D280:$D$1242,366)</f>
        <v>366</v>
      </c>
      <c r="I279" s="2"/>
    </row>
    <row r="280" spans="1:9" x14ac:dyDescent="0.25">
      <c r="A280" s="1">
        <f>COUNTIF($C$2:C280,"Да")</f>
        <v>1</v>
      </c>
      <c r="B280" s="45">
        <f t="shared" si="9"/>
        <v>45122</v>
      </c>
      <c r="C280" s="42" t="str">
        <f>IF(ISERROR(VLOOKUP(B280,'Айгенис Оп8'!$C$3:$C$9,1,0)),"Нет","Да")</f>
        <v>Нет</v>
      </c>
      <c r="D280" s="43">
        <f t="shared" si="8"/>
        <v>365</v>
      </c>
      <c r="E280" s="44">
        <f>ROUND(('Все выпуски'!$D$3*'Все выпуски'!$D$6/100)/365*(B280-IF(C280="Нет",VLOOKUP(A280,'Айгенис Оп8'!$A$2:$C$9,3,0),VLOOKUP((A280-1),'Айгенис Оп8'!$A$2:$C$9,3,0))),2)</f>
        <v>33.04</v>
      </c>
      <c r="G280" s="43">
        <f>COUNTIF(D281:$D$1242,365)</f>
        <v>596</v>
      </c>
      <c r="H280" s="43">
        <f>COUNTIF(D281:$D$1242,366)</f>
        <v>366</v>
      </c>
      <c r="I280" s="2"/>
    </row>
    <row r="281" spans="1:9" x14ac:dyDescent="0.25">
      <c r="A281" s="1">
        <f>COUNTIF($C$2:C281,"Да")</f>
        <v>1</v>
      </c>
      <c r="B281" s="45">
        <f t="shared" si="9"/>
        <v>45123</v>
      </c>
      <c r="C281" s="42" t="str">
        <f>IF(ISERROR(VLOOKUP(B281,'Айгенис Оп8'!$C$3:$C$9,1,0)),"Нет","Да")</f>
        <v>Нет</v>
      </c>
      <c r="D281" s="43">
        <f t="shared" si="8"/>
        <v>365</v>
      </c>
      <c r="E281" s="44">
        <f>ROUND(('Все выпуски'!$D$3*'Все выпуски'!$D$6/100)/365*(B281-IF(C281="Нет",VLOOKUP(A281,'Айгенис Оп8'!$A$2:$C$9,3,0),VLOOKUP((A281-1),'Айгенис Оп8'!$A$2:$C$9,3,0))),2)</f>
        <v>33.29</v>
      </c>
      <c r="G281" s="43">
        <f>COUNTIF(D282:$D$1242,365)</f>
        <v>595</v>
      </c>
      <c r="H281" s="43">
        <f>COUNTIF(D282:$D$1242,366)</f>
        <v>366</v>
      </c>
      <c r="I281" s="2"/>
    </row>
    <row r="282" spans="1:9" x14ac:dyDescent="0.25">
      <c r="A282" s="1">
        <f>COUNTIF($C$2:C282,"Да")</f>
        <v>1</v>
      </c>
      <c r="B282" s="45">
        <f t="shared" si="9"/>
        <v>45124</v>
      </c>
      <c r="C282" s="42" t="str">
        <f>IF(ISERROR(VLOOKUP(B282,'Айгенис Оп8'!$C$3:$C$9,1,0)),"Нет","Да")</f>
        <v>Нет</v>
      </c>
      <c r="D282" s="43">
        <f t="shared" si="8"/>
        <v>365</v>
      </c>
      <c r="E282" s="44">
        <f>ROUND(('Все выпуски'!$D$3*'Все выпуски'!$D$6/100)/365*(B282-IF(C282="Нет",VLOOKUP(A282,'Айгенис Оп8'!$A$2:$C$9,3,0),VLOOKUP((A282-1),'Айгенис Оп8'!$A$2:$C$9,3,0))),2)</f>
        <v>33.53</v>
      </c>
      <c r="G282" s="43">
        <f>COUNTIF(D283:$D$1242,365)</f>
        <v>594</v>
      </c>
      <c r="H282" s="43">
        <f>COUNTIF(D283:$D$1242,366)</f>
        <v>366</v>
      </c>
      <c r="I282" s="2"/>
    </row>
    <row r="283" spans="1:9" x14ac:dyDescent="0.25">
      <c r="A283" s="1">
        <f>COUNTIF($C$2:C283,"Да")</f>
        <v>1</v>
      </c>
      <c r="B283" s="45">
        <f t="shared" si="9"/>
        <v>45125</v>
      </c>
      <c r="C283" s="42" t="str">
        <f>IF(ISERROR(VLOOKUP(B283,'Айгенис Оп8'!$C$3:$C$9,1,0)),"Нет","Да")</f>
        <v>Нет</v>
      </c>
      <c r="D283" s="43">
        <f t="shared" si="8"/>
        <v>365</v>
      </c>
      <c r="E283" s="44">
        <f>ROUND(('Все выпуски'!$D$3*'Все выпуски'!$D$6/100)/365*(B283-IF(C283="Нет",VLOOKUP(A283,'Айгенис Оп8'!$A$2:$C$9,3,0),VLOOKUP((A283-1),'Айгенис Оп8'!$A$2:$C$9,3,0))),2)</f>
        <v>33.78</v>
      </c>
      <c r="G283" s="43">
        <f>COUNTIF(D284:$D$1242,365)</f>
        <v>593</v>
      </c>
      <c r="H283" s="43">
        <f>COUNTIF(D284:$D$1242,366)</f>
        <v>366</v>
      </c>
      <c r="I283" s="2"/>
    </row>
    <row r="284" spans="1:9" x14ac:dyDescent="0.25">
      <c r="A284" s="1">
        <f>COUNTIF($C$2:C284,"Да")</f>
        <v>1</v>
      </c>
      <c r="B284" s="45">
        <f t="shared" si="9"/>
        <v>45126</v>
      </c>
      <c r="C284" s="42" t="str">
        <f>IF(ISERROR(VLOOKUP(B284,'Айгенис Оп8'!$C$3:$C$9,1,0)),"Нет","Да")</f>
        <v>Нет</v>
      </c>
      <c r="D284" s="43">
        <f t="shared" si="8"/>
        <v>365</v>
      </c>
      <c r="E284" s="44">
        <f>ROUND(('Все выпуски'!$D$3*'Все выпуски'!$D$6/100)/365*(B284-IF(C284="Нет",VLOOKUP(A284,'Айгенис Оп8'!$A$2:$C$9,3,0),VLOOKUP((A284-1),'Айгенис Оп8'!$A$2:$C$9,3,0))),2)</f>
        <v>34.03</v>
      </c>
      <c r="G284" s="43">
        <f>COUNTIF(D285:$D$1242,365)</f>
        <v>592</v>
      </c>
      <c r="H284" s="43">
        <f>COUNTIF(D285:$D$1242,366)</f>
        <v>366</v>
      </c>
      <c r="I284" s="2"/>
    </row>
    <row r="285" spans="1:9" x14ac:dyDescent="0.25">
      <c r="A285" s="1">
        <f>COUNTIF($C$2:C285,"Да")</f>
        <v>1</v>
      </c>
      <c r="B285" s="45">
        <f t="shared" si="9"/>
        <v>45127</v>
      </c>
      <c r="C285" s="42" t="str">
        <f>IF(ISERROR(VLOOKUP(B285,'Айгенис Оп8'!$C$3:$C$9,1,0)),"Нет","Да")</f>
        <v>Нет</v>
      </c>
      <c r="D285" s="43">
        <f t="shared" si="8"/>
        <v>365</v>
      </c>
      <c r="E285" s="44">
        <f>ROUND(('Все выпуски'!$D$3*'Все выпуски'!$D$6/100)/365*(B285-IF(C285="Нет",VLOOKUP(A285,'Айгенис Оп8'!$A$2:$C$9,3,0),VLOOKUP((A285-1),'Айгенис Оп8'!$A$2:$C$9,3,0))),2)</f>
        <v>34.270000000000003</v>
      </c>
      <c r="G285" s="43">
        <f>COUNTIF(D286:$D$1242,365)</f>
        <v>591</v>
      </c>
      <c r="H285" s="43">
        <f>COUNTIF(D286:$D$1242,366)</f>
        <v>366</v>
      </c>
      <c r="I285" s="2"/>
    </row>
    <row r="286" spans="1:9" x14ac:dyDescent="0.25">
      <c r="A286" s="1">
        <f>COUNTIF($C$2:C286,"Да")</f>
        <v>1</v>
      </c>
      <c r="B286" s="45">
        <f t="shared" si="9"/>
        <v>45128</v>
      </c>
      <c r="C286" s="42" t="str">
        <f>IF(ISERROR(VLOOKUP(B286,'Айгенис Оп8'!$C$3:$C$9,1,0)),"Нет","Да")</f>
        <v>Нет</v>
      </c>
      <c r="D286" s="43">
        <f t="shared" si="8"/>
        <v>365</v>
      </c>
      <c r="E286" s="44">
        <f>ROUND(('Все выпуски'!$D$3*'Все выпуски'!$D$6/100)/365*(B286-IF(C286="Нет",VLOOKUP(A286,'Айгенис Оп8'!$A$2:$C$9,3,0),VLOOKUP((A286-1),'Айгенис Оп8'!$A$2:$C$9,3,0))),2)</f>
        <v>34.520000000000003</v>
      </c>
      <c r="G286" s="43">
        <f>COUNTIF(D287:$D$1242,365)</f>
        <v>590</v>
      </c>
      <c r="H286" s="43">
        <f>COUNTIF(D287:$D$1242,366)</f>
        <v>366</v>
      </c>
      <c r="I286" s="2"/>
    </row>
    <row r="287" spans="1:9" x14ac:dyDescent="0.25">
      <c r="A287" s="1">
        <f>COUNTIF($C$2:C287,"Да")</f>
        <v>1</v>
      </c>
      <c r="B287" s="45">
        <f t="shared" si="9"/>
        <v>45129</v>
      </c>
      <c r="C287" s="42" t="str">
        <f>IF(ISERROR(VLOOKUP(B287,'Айгенис Оп8'!$C$3:$C$9,1,0)),"Нет","Да")</f>
        <v>Нет</v>
      </c>
      <c r="D287" s="43">
        <f t="shared" si="8"/>
        <v>365</v>
      </c>
      <c r="E287" s="44">
        <f>ROUND(('Все выпуски'!$D$3*'Все выпуски'!$D$6/100)/365*(B287-IF(C287="Нет",VLOOKUP(A287,'Айгенис Оп8'!$A$2:$C$9,3,0),VLOOKUP((A287-1),'Айгенис Оп8'!$A$2:$C$9,3,0))),2)</f>
        <v>34.770000000000003</v>
      </c>
      <c r="G287" s="43">
        <f>COUNTIF(D288:$D$1242,365)</f>
        <v>589</v>
      </c>
      <c r="H287" s="43">
        <f>COUNTIF(D288:$D$1242,366)</f>
        <v>366</v>
      </c>
      <c r="I287" s="2"/>
    </row>
    <row r="288" spans="1:9" x14ac:dyDescent="0.25">
      <c r="A288" s="1">
        <f>COUNTIF($C$2:C288,"Да")</f>
        <v>1</v>
      </c>
      <c r="B288" s="45">
        <f t="shared" si="9"/>
        <v>45130</v>
      </c>
      <c r="C288" s="42" t="str">
        <f>IF(ISERROR(VLOOKUP(B288,'Айгенис Оп8'!$C$3:$C$9,1,0)),"Нет","Да")</f>
        <v>Нет</v>
      </c>
      <c r="D288" s="43">
        <f t="shared" si="8"/>
        <v>365</v>
      </c>
      <c r="E288" s="44">
        <f>ROUND(('Все выпуски'!$D$3*'Все выпуски'!$D$6/100)/365*(B288-IF(C288="Нет",VLOOKUP(A288,'Айгенис Оп8'!$A$2:$C$9,3,0),VLOOKUP((A288-1),'Айгенис Оп8'!$A$2:$C$9,3,0))),2)</f>
        <v>35.01</v>
      </c>
      <c r="G288" s="43">
        <f>COUNTIF(D289:$D$1242,365)</f>
        <v>588</v>
      </c>
      <c r="H288" s="43">
        <f>COUNTIF(D289:$D$1242,366)</f>
        <v>366</v>
      </c>
      <c r="I288" s="2"/>
    </row>
    <row r="289" spans="1:9" x14ac:dyDescent="0.25">
      <c r="A289" s="1">
        <f>COUNTIF($C$2:C289,"Да")</f>
        <v>1</v>
      </c>
      <c r="B289" s="45">
        <f t="shared" si="9"/>
        <v>45131</v>
      </c>
      <c r="C289" s="42" t="str">
        <f>IF(ISERROR(VLOOKUP(B289,'Айгенис Оп8'!$C$3:$C$9,1,0)),"Нет","Да")</f>
        <v>Нет</v>
      </c>
      <c r="D289" s="43">
        <f t="shared" si="8"/>
        <v>365</v>
      </c>
      <c r="E289" s="44">
        <f>ROUND(('Все выпуски'!$D$3*'Все выпуски'!$D$6/100)/365*(B289-IF(C289="Нет",VLOOKUP(A289,'Айгенис Оп8'!$A$2:$C$9,3,0),VLOOKUP((A289-1),'Айгенис Оп8'!$A$2:$C$9,3,0))),2)</f>
        <v>35.26</v>
      </c>
      <c r="G289" s="43">
        <f>COUNTIF(D290:$D$1242,365)</f>
        <v>587</v>
      </c>
      <c r="H289" s="43">
        <f>COUNTIF(D290:$D$1242,366)</f>
        <v>366</v>
      </c>
      <c r="I289" s="2"/>
    </row>
    <row r="290" spans="1:9" x14ac:dyDescent="0.25">
      <c r="A290" s="1">
        <f>COUNTIF($C$2:C290,"Да")</f>
        <v>1</v>
      </c>
      <c r="B290" s="45">
        <f t="shared" si="9"/>
        <v>45132</v>
      </c>
      <c r="C290" s="42" t="str">
        <f>IF(ISERROR(VLOOKUP(B290,'Айгенис Оп8'!$C$3:$C$9,1,0)),"Нет","Да")</f>
        <v>Нет</v>
      </c>
      <c r="D290" s="43">
        <f t="shared" si="8"/>
        <v>365</v>
      </c>
      <c r="E290" s="44">
        <f>ROUND(('Все выпуски'!$D$3*'Все выпуски'!$D$6/100)/365*(B290-IF(C290="Нет",VLOOKUP(A290,'Айгенис Оп8'!$A$2:$C$9,3,0),VLOOKUP((A290-1),'Айгенис Оп8'!$A$2:$C$9,3,0))),2)</f>
        <v>35.51</v>
      </c>
      <c r="G290" s="43">
        <f>COUNTIF(D291:$D$1242,365)</f>
        <v>586</v>
      </c>
      <c r="H290" s="43">
        <f>COUNTIF(D291:$D$1242,366)</f>
        <v>366</v>
      </c>
      <c r="I290" s="2"/>
    </row>
    <row r="291" spans="1:9" x14ac:dyDescent="0.25">
      <c r="A291" s="1">
        <f>COUNTIF($C$2:C291,"Да")</f>
        <v>1</v>
      </c>
      <c r="B291" s="45">
        <f t="shared" si="9"/>
        <v>45133</v>
      </c>
      <c r="C291" s="42" t="str">
        <f>IF(ISERROR(VLOOKUP(B291,'Айгенис Оп8'!$C$3:$C$9,1,0)),"Нет","Да")</f>
        <v>Нет</v>
      </c>
      <c r="D291" s="43">
        <f t="shared" si="8"/>
        <v>365</v>
      </c>
      <c r="E291" s="44">
        <f>ROUND(('Все выпуски'!$D$3*'Все выпуски'!$D$6/100)/365*(B291-IF(C291="Нет",VLOOKUP(A291,'Айгенис Оп8'!$A$2:$C$9,3,0),VLOOKUP((A291-1),'Айгенис Оп8'!$A$2:$C$9,3,0))),2)</f>
        <v>35.75</v>
      </c>
      <c r="G291" s="43">
        <f>COUNTIF(D292:$D$1242,365)</f>
        <v>585</v>
      </c>
      <c r="H291" s="43">
        <f>COUNTIF(D292:$D$1242,366)</f>
        <v>366</v>
      </c>
      <c r="I291" s="2"/>
    </row>
    <row r="292" spans="1:9" x14ac:dyDescent="0.25">
      <c r="A292" s="1">
        <f>COUNTIF($C$2:C292,"Да")</f>
        <v>1</v>
      </c>
      <c r="B292" s="45">
        <f t="shared" si="9"/>
        <v>45134</v>
      </c>
      <c r="C292" s="42" t="str">
        <f>IF(ISERROR(VLOOKUP(B292,'Айгенис Оп8'!$C$3:$C$9,1,0)),"Нет","Да")</f>
        <v>Нет</v>
      </c>
      <c r="D292" s="43">
        <f t="shared" si="8"/>
        <v>365</v>
      </c>
      <c r="E292" s="44">
        <f>ROUND(('Все выпуски'!$D$3*'Все выпуски'!$D$6/100)/365*(B292-IF(C292="Нет",VLOOKUP(A292,'Айгенис Оп8'!$A$2:$C$9,3,0),VLOOKUP((A292-1),'Айгенис Оп8'!$A$2:$C$9,3,0))),2)</f>
        <v>36</v>
      </c>
      <c r="G292" s="43">
        <f>COUNTIF(D293:$D$1242,365)</f>
        <v>584</v>
      </c>
      <c r="H292" s="43">
        <f>COUNTIF(D293:$D$1242,366)</f>
        <v>366</v>
      </c>
      <c r="I292" s="2"/>
    </row>
    <row r="293" spans="1:9" x14ac:dyDescent="0.25">
      <c r="A293" s="1">
        <f>COUNTIF($C$2:C293,"Да")</f>
        <v>1</v>
      </c>
      <c r="B293" s="45">
        <f t="shared" si="9"/>
        <v>45135</v>
      </c>
      <c r="C293" s="42" t="str">
        <f>IF(ISERROR(VLOOKUP(B293,'Айгенис Оп8'!$C$3:$C$9,1,0)),"Нет","Да")</f>
        <v>Нет</v>
      </c>
      <c r="D293" s="43">
        <f t="shared" si="8"/>
        <v>365</v>
      </c>
      <c r="E293" s="44">
        <f>ROUND(('Все выпуски'!$D$3*'Все выпуски'!$D$6/100)/365*(B293-IF(C293="Нет",VLOOKUP(A293,'Айгенис Оп8'!$A$2:$C$9,3,0),VLOOKUP((A293-1),'Айгенис Оп8'!$A$2:$C$9,3,0))),2)</f>
        <v>36.25</v>
      </c>
      <c r="G293" s="43">
        <f>COUNTIF(D294:$D$1242,365)</f>
        <v>583</v>
      </c>
      <c r="H293" s="43">
        <f>COUNTIF(D294:$D$1242,366)</f>
        <v>366</v>
      </c>
      <c r="I293" s="2"/>
    </row>
    <row r="294" spans="1:9" x14ac:dyDescent="0.25">
      <c r="A294" s="1">
        <f>COUNTIF($C$2:C294,"Да")</f>
        <v>1</v>
      </c>
      <c r="B294" s="45">
        <f t="shared" si="9"/>
        <v>45136</v>
      </c>
      <c r="C294" s="42" t="str">
        <f>IF(ISERROR(VLOOKUP(B294,'Айгенис Оп8'!$C$3:$C$9,1,0)),"Нет","Да")</f>
        <v>Нет</v>
      </c>
      <c r="D294" s="43">
        <f t="shared" si="8"/>
        <v>365</v>
      </c>
      <c r="E294" s="44">
        <f>ROUND(('Все выпуски'!$D$3*'Все выпуски'!$D$6/100)/365*(B294-IF(C294="Нет",VLOOKUP(A294,'Айгенис Оп8'!$A$2:$C$9,3,0),VLOOKUP((A294-1),'Айгенис Оп8'!$A$2:$C$9,3,0))),2)</f>
        <v>36.49</v>
      </c>
      <c r="G294" s="43">
        <f>COUNTIF(D295:$D$1242,365)</f>
        <v>582</v>
      </c>
      <c r="H294" s="43">
        <f>COUNTIF(D295:$D$1242,366)</f>
        <v>366</v>
      </c>
      <c r="I294" s="2"/>
    </row>
    <row r="295" spans="1:9" x14ac:dyDescent="0.25">
      <c r="A295" s="1">
        <f>COUNTIF($C$2:C295,"Да")</f>
        <v>1</v>
      </c>
      <c r="B295" s="45">
        <f t="shared" si="9"/>
        <v>45137</v>
      </c>
      <c r="C295" s="42" t="str">
        <f>IF(ISERROR(VLOOKUP(B295,'Айгенис Оп8'!$C$3:$C$9,1,0)),"Нет","Да")</f>
        <v>Нет</v>
      </c>
      <c r="D295" s="43">
        <f t="shared" si="8"/>
        <v>365</v>
      </c>
      <c r="E295" s="44">
        <f>ROUND(('Все выпуски'!$D$3*'Все выпуски'!$D$6/100)/365*(B295-IF(C295="Нет",VLOOKUP(A295,'Айгенис Оп8'!$A$2:$C$9,3,0),VLOOKUP((A295-1),'Айгенис Оп8'!$A$2:$C$9,3,0))),2)</f>
        <v>36.74</v>
      </c>
      <c r="G295" s="43">
        <f>COUNTIF(D296:$D$1242,365)</f>
        <v>581</v>
      </c>
      <c r="H295" s="43">
        <f>COUNTIF(D296:$D$1242,366)</f>
        <v>366</v>
      </c>
      <c r="I295" s="2"/>
    </row>
    <row r="296" spans="1:9" x14ac:dyDescent="0.25">
      <c r="A296" s="1">
        <f>COUNTIF($C$2:C296,"Да")</f>
        <v>1</v>
      </c>
      <c r="B296" s="45">
        <f t="shared" si="9"/>
        <v>45138</v>
      </c>
      <c r="C296" s="42" t="str">
        <f>IF(ISERROR(VLOOKUP(B296,'Айгенис Оп8'!$C$3:$C$9,1,0)),"Нет","Да")</f>
        <v>Нет</v>
      </c>
      <c r="D296" s="43">
        <f t="shared" si="8"/>
        <v>365</v>
      </c>
      <c r="E296" s="44">
        <f>ROUND(('Все выпуски'!$D$3*'Все выпуски'!$D$6/100)/365*(B296-IF(C296="Нет",VLOOKUP(A296,'Айгенис Оп8'!$A$2:$C$9,3,0),VLOOKUP((A296-1),'Айгенис Оп8'!$A$2:$C$9,3,0))),2)</f>
        <v>36.99</v>
      </c>
      <c r="G296" s="43">
        <f>COUNTIF(D297:$D$1242,365)</f>
        <v>580</v>
      </c>
      <c r="H296" s="43">
        <f>COUNTIF(D297:$D$1242,366)</f>
        <v>366</v>
      </c>
      <c r="I296" s="2"/>
    </row>
    <row r="297" spans="1:9" x14ac:dyDescent="0.25">
      <c r="A297" s="1">
        <f>COUNTIF($C$2:C297,"Да")</f>
        <v>1</v>
      </c>
      <c r="B297" s="45">
        <f t="shared" si="9"/>
        <v>45139</v>
      </c>
      <c r="C297" s="42" t="str">
        <f>IF(ISERROR(VLOOKUP(B297,'Айгенис Оп8'!$C$3:$C$9,1,0)),"Нет","Да")</f>
        <v>Нет</v>
      </c>
      <c r="D297" s="43">
        <f t="shared" si="8"/>
        <v>365</v>
      </c>
      <c r="E297" s="44">
        <f>ROUND(('Все выпуски'!$D$3*'Все выпуски'!$D$6/100)/365*(B297-IF(C297="Нет",VLOOKUP(A297,'Айгенис Оп8'!$A$2:$C$9,3,0),VLOOKUP((A297-1),'Айгенис Оп8'!$A$2:$C$9,3,0))),2)</f>
        <v>37.229999999999997</v>
      </c>
      <c r="G297" s="43">
        <f>COUNTIF(D298:$D$1242,365)</f>
        <v>579</v>
      </c>
      <c r="H297" s="43">
        <f>COUNTIF(D298:$D$1242,366)</f>
        <v>366</v>
      </c>
      <c r="I297" s="2"/>
    </row>
    <row r="298" spans="1:9" x14ac:dyDescent="0.25">
      <c r="A298" s="1">
        <f>COUNTIF($C$2:C298,"Да")</f>
        <v>1</v>
      </c>
      <c r="B298" s="45">
        <f t="shared" si="9"/>
        <v>45140</v>
      </c>
      <c r="C298" s="42" t="str">
        <f>IF(ISERROR(VLOOKUP(B298,'Айгенис Оп8'!$C$3:$C$9,1,0)),"Нет","Да")</f>
        <v>Нет</v>
      </c>
      <c r="D298" s="43">
        <f t="shared" si="8"/>
        <v>365</v>
      </c>
      <c r="E298" s="44">
        <f>ROUND(('Все выпуски'!$D$3*'Все выпуски'!$D$6/100)/365*(B298-IF(C298="Нет",VLOOKUP(A298,'Айгенис Оп8'!$A$2:$C$9,3,0),VLOOKUP((A298-1),'Айгенис Оп8'!$A$2:$C$9,3,0))),2)</f>
        <v>37.479999999999997</v>
      </c>
      <c r="G298" s="43">
        <f>COUNTIF(D299:$D$1242,365)</f>
        <v>578</v>
      </c>
      <c r="H298" s="43">
        <f>COUNTIF(D299:$D$1242,366)</f>
        <v>366</v>
      </c>
      <c r="I298" s="2"/>
    </row>
    <row r="299" spans="1:9" x14ac:dyDescent="0.25">
      <c r="A299" s="1">
        <f>COUNTIF($C$2:C299,"Да")</f>
        <v>1</v>
      </c>
      <c r="B299" s="45">
        <f t="shared" si="9"/>
        <v>45141</v>
      </c>
      <c r="C299" s="42" t="str">
        <f>IF(ISERROR(VLOOKUP(B299,'Айгенис Оп8'!$C$3:$C$9,1,0)),"Нет","Да")</f>
        <v>Нет</v>
      </c>
      <c r="D299" s="43">
        <f t="shared" si="8"/>
        <v>365</v>
      </c>
      <c r="E299" s="44">
        <f>ROUND(('Все выпуски'!$D$3*'Все выпуски'!$D$6/100)/365*(B299-IF(C299="Нет",VLOOKUP(A299,'Айгенис Оп8'!$A$2:$C$9,3,0),VLOOKUP((A299-1),'Айгенис Оп8'!$A$2:$C$9,3,0))),2)</f>
        <v>37.729999999999997</v>
      </c>
      <c r="G299" s="43">
        <f>COUNTIF(D300:$D$1242,365)</f>
        <v>577</v>
      </c>
      <c r="H299" s="43">
        <f>COUNTIF(D300:$D$1242,366)</f>
        <v>366</v>
      </c>
      <c r="I299" s="2"/>
    </row>
    <row r="300" spans="1:9" x14ac:dyDescent="0.25">
      <c r="A300" s="1">
        <f>COUNTIF($C$2:C300,"Да")</f>
        <v>1</v>
      </c>
      <c r="B300" s="45">
        <f t="shared" si="9"/>
        <v>45142</v>
      </c>
      <c r="C300" s="42" t="str">
        <f>IF(ISERROR(VLOOKUP(B300,'Айгенис Оп8'!$C$3:$C$9,1,0)),"Нет","Да")</f>
        <v>Нет</v>
      </c>
      <c r="D300" s="43">
        <f t="shared" si="8"/>
        <v>365</v>
      </c>
      <c r="E300" s="44">
        <f>ROUND(('Все выпуски'!$D$3*'Все выпуски'!$D$6/100)/365*(B300-IF(C300="Нет",VLOOKUP(A300,'Айгенис Оп8'!$A$2:$C$9,3,0),VLOOKUP((A300-1),'Айгенис Оп8'!$A$2:$C$9,3,0))),2)</f>
        <v>37.97</v>
      </c>
      <c r="G300" s="43">
        <f>COUNTIF(D301:$D$1242,365)</f>
        <v>576</v>
      </c>
      <c r="H300" s="43">
        <f>COUNTIF(D301:$D$1242,366)</f>
        <v>366</v>
      </c>
      <c r="I300" s="2"/>
    </row>
    <row r="301" spans="1:9" x14ac:dyDescent="0.25">
      <c r="A301" s="1">
        <f>COUNTIF($C$2:C301,"Да")</f>
        <v>1</v>
      </c>
      <c r="B301" s="45">
        <f t="shared" si="9"/>
        <v>45143</v>
      </c>
      <c r="C301" s="42" t="str">
        <f>IF(ISERROR(VLOOKUP(B301,'Айгенис Оп8'!$C$3:$C$9,1,0)),"Нет","Да")</f>
        <v>Нет</v>
      </c>
      <c r="D301" s="43">
        <f t="shared" si="8"/>
        <v>365</v>
      </c>
      <c r="E301" s="44">
        <f>ROUND(('Все выпуски'!$D$3*'Все выпуски'!$D$6/100)/365*(B301-IF(C301="Нет",VLOOKUP(A301,'Айгенис Оп8'!$A$2:$C$9,3,0),VLOOKUP((A301-1),'Айгенис Оп8'!$A$2:$C$9,3,0))),2)</f>
        <v>38.22</v>
      </c>
      <c r="G301" s="43">
        <f>COUNTIF(D302:$D$1242,365)</f>
        <v>575</v>
      </c>
      <c r="H301" s="43">
        <f>COUNTIF(D302:$D$1242,366)</f>
        <v>366</v>
      </c>
      <c r="I301" s="2"/>
    </row>
    <row r="302" spans="1:9" x14ac:dyDescent="0.25">
      <c r="A302" s="1">
        <f>COUNTIF($C$2:C302,"Да")</f>
        <v>1</v>
      </c>
      <c r="B302" s="45">
        <f t="shared" si="9"/>
        <v>45144</v>
      </c>
      <c r="C302" s="42" t="str">
        <f>IF(ISERROR(VLOOKUP(B302,'Айгенис Оп8'!$C$3:$C$9,1,0)),"Нет","Да")</f>
        <v>Нет</v>
      </c>
      <c r="D302" s="43">
        <f t="shared" si="8"/>
        <v>365</v>
      </c>
      <c r="E302" s="44">
        <f>ROUND(('Все выпуски'!$D$3*'Все выпуски'!$D$6/100)/365*(B302-IF(C302="Нет",VLOOKUP(A302,'Айгенис Оп8'!$A$2:$C$9,3,0),VLOOKUP((A302-1),'Айгенис Оп8'!$A$2:$C$9,3,0))),2)</f>
        <v>38.47</v>
      </c>
      <c r="G302" s="43">
        <f>COUNTIF(D303:$D$1242,365)</f>
        <v>574</v>
      </c>
      <c r="H302" s="43">
        <f>COUNTIF(D303:$D$1242,366)</f>
        <v>366</v>
      </c>
      <c r="I302" s="2"/>
    </row>
    <row r="303" spans="1:9" x14ac:dyDescent="0.25">
      <c r="A303" s="1">
        <f>COUNTIF($C$2:C303,"Да")</f>
        <v>1</v>
      </c>
      <c r="B303" s="45">
        <f t="shared" si="9"/>
        <v>45145</v>
      </c>
      <c r="C303" s="42" t="str">
        <f>IF(ISERROR(VLOOKUP(B303,'Айгенис Оп8'!$C$3:$C$9,1,0)),"Нет","Да")</f>
        <v>Нет</v>
      </c>
      <c r="D303" s="43">
        <f t="shared" si="8"/>
        <v>365</v>
      </c>
      <c r="E303" s="44">
        <f>ROUND(('Все выпуски'!$D$3*'Все выпуски'!$D$6/100)/365*(B303-IF(C303="Нет",VLOOKUP(A303,'Айгенис Оп8'!$A$2:$C$9,3,0),VLOOKUP((A303-1),'Айгенис Оп8'!$A$2:$C$9,3,0))),2)</f>
        <v>38.71</v>
      </c>
      <c r="G303" s="43">
        <f>COUNTIF(D304:$D$1242,365)</f>
        <v>573</v>
      </c>
      <c r="H303" s="43">
        <f>COUNTIF(D304:$D$1242,366)</f>
        <v>366</v>
      </c>
      <c r="I303" s="2"/>
    </row>
    <row r="304" spans="1:9" x14ac:dyDescent="0.25">
      <c r="A304" s="1">
        <f>COUNTIF($C$2:C304,"Да")</f>
        <v>1</v>
      </c>
      <c r="B304" s="45">
        <f t="shared" si="9"/>
        <v>45146</v>
      </c>
      <c r="C304" s="42" t="str">
        <f>IF(ISERROR(VLOOKUP(B304,'Айгенис Оп8'!$C$3:$C$9,1,0)),"Нет","Да")</f>
        <v>Нет</v>
      </c>
      <c r="D304" s="43">
        <f t="shared" si="8"/>
        <v>365</v>
      </c>
      <c r="E304" s="44">
        <f>ROUND(('Все выпуски'!$D$3*'Все выпуски'!$D$6/100)/365*(B304-IF(C304="Нет",VLOOKUP(A304,'Айгенис Оп8'!$A$2:$C$9,3,0),VLOOKUP((A304-1),'Айгенис Оп8'!$A$2:$C$9,3,0))),2)</f>
        <v>38.96</v>
      </c>
      <c r="G304" s="43">
        <f>COUNTIF(D305:$D$1242,365)</f>
        <v>572</v>
      </c>
      <c r="H304" s="43">
        <f>COUNTIF(D305:$D$1242,366)</f>
        <v>366</v>
      </c>
      <c r="I304" s="2"/>
    </row>
    <row r="305" spans="1:9" x14ac:dyDescent="0.25">
      <c r="A305" s="1">
        <f>COUNTIF($C$2:C305,"Да")</f>
        <v>1</v>
      </c>
      <c r="B305" s="45">
        <f t="shared" si="9"/>
        <v>45147</v>
      </c>
      <c r="C305" s="42" t="str">
        <f>IF(ISERROR(VLOOKUP(B305,'Айгенис Оп8'!$C$3:$C$9,1,0)),"Нет","Да")</f>
        <v>Нет</v>
      </c>
      <c r="D305" s="43">
        <f t="shared" si="8"/>
        <v>365</v>
      </c>
      <c r="E305" s="44">
        <f>ROUND(('Все выпуски'!$D$3*'Все выпуски'!$D$6/100)/365*(B305-IF(C305="Нет",VLOOKUP(A305,'Айгенис Оп8'!$A$2:$C$9,3,0),VLOOKUP((A305-1),'Айгенис Оп8'!$A$2:$C$9,3,0))),2)</f>
        <v>39.21</v>
      </c>
      <c r="G305" s="43">
        <f>COUNTIF(D306:$D$1242,365)</f>
        <v>571</v>
      </c>
      <c r="H305" s="43">
        <f>COUNTIF(D306:$D$1242,366)</f>
        <v>366</v>
      </c>
      <c r="I305" s="2"/>
    </row>
    <row r="306" spans="1:9" x14ac:dyDescent="0.25">
      <c r="A306" s="1">
        <f>COUNTIF($C$2:C306,"Да")</f>
        <v>1</v>
      </c>
      <c r="B306" s="45">
        <f t="shared" si="9"/>
        <v>45148</v>
      </c>
      <c r="C306" s="42" t="str">
        <f>IF(ISERROR(VLOOKUP(B306,'Айгенис Оп8'!$C$3:$C$9,1,0)),"Нет","Да")</f>
        <v>Нет</v>
      </c>
      <c r="D306" s="43">
        <f t="shared" si="8"/>
        <v>365</v>
      </c>
      <c r="E306" s="44">
        <f>ROUND(('Все выпуски'!$D$3*'Все выпуски'!$D$6/100)/365*(B306-IF(C306="Нет",VLOOKUP(A306,'Айгенис Оп8'!$A$2:$C$9,3,0),VLOOKUP((A306-1),'Айгенис Оп8'!$A$2:$C$9,3,0))),2)</f>
        <v>39.450000000000003</v>
      </c>
      <c r="G306" s="43">
        <f>COUNTIF(D307:$D$1242,365)</f>
        <v>570</v>
      </c>
      <c r="H306" s="43">
        <f>COUNTIF(D307:$D$1242,366)</f>
        <v>366</v>
      </c>
      <c r="I306" s="2"/>
    </row>
    <row r="307" spans="1:9" x14ac:dyDescent="0.25">
      <c r="A307" s="1">
        <f>COUNTIF($C$2:C307,"Да")</f>
        <v>1</v>
      </c>
      <c r="B307" s="45">
        <f t="shared" si="9"/>
        <v>45149</v>
      </c>
      <c r="C307" s="42" t="str">
        <f>IF(ISERROR(VLOOKUP(B307,'Айгенис Оп8'!$C$3:$C$9,1,0)),"Нет","Да")</f>
        <v>Нет</v>
      </c>
      <c r="D307" s="43">
        <f t="shared" si="8"/>
        <v>365</v>
      </c>
      <c r="E307" s="44">
        <f>ROUND(('Все выпуски'!$D$3*'Все выпуски'!$D$6/100)/365*(B307-IF(C307="Нет",VLOOKUP(A307,'Айгенис Оп8'!$A$2:$C$9,3,0),VLOOKUP((A307-1),'Айгенис Оп8'!$A$2:$C$9,3,0))),2)</f>
        <v>39.700000000000003</v>
      </c>
      <c r="G307" s="43">
        <f>COUNTIF(D308:$D$1242,365)</f>
        <v>569</v>
      </c>
      <c r="H307" s="43">
        <f>COUNTIF(D308:$D$1242,366)</f>
        <v>366</v>
      </c>
      <c r="I307" s="2"/>
    </row>
    <row r="308" spans="1:9" x14ac:dyDescent="0.25">
      <c r="A308" s="1">
        <f>COUNTIF($C$2:C308,"Да")</f>
        <v>1</v>
      </c>
      <c r="B308" s="45">
        <f t="shared" si="9"/>
        <v>45150</v>
      </c>
      <c r="C308" s="42" t="str">
        <f>IF(ISERROR(VLOOKUP(B308,'Айгенис Оп8'!$C$3:$C$9,1,0)),"Нет","Да")</f>
        <v>Нет</v>
      </c>
      <c r="D308" s="43">
        <f t="shared" si="8"/>
        <v>365</v>
      </c>
      <c r="E308" s="44">
        <f>ROUND(('Все выпуски'!$D$3*'Все выпуски'!$D$6/100)/365*(B308-IF(C308="Нет",VLOOKUP(A308,'Айгенис Оп8'!$A$2:$C$9,3,0),VLOOKUP((A308-1),'Айгенис Оп8'!$A$2:$C$9,3,0))),2)</f>
        <v>39.950000000000003</v>
      </c>
      <c r="G308" s="43">
        <f>COUNTIF(D309:$D$1242,365)</f>
        <v>568</v>
      </c>
      <c r="H308" s="43">
        <f>COUNTIF(D309:$D$1242,366)</f>
        <v>366</v>
      </c>
      <c r="I308" s="2"/>
    </row>
    <row r="309" spans="1:9" x14ac:dyDescent="0.25">
      <c r="A309" s="1">
        <f>COUNTIF($C$2:C309,"Да")</f>
        <v>1</v>
      </c>
      <c r="B309" s="45">
        <f t="shared" si="9"/>
        <v>45151</v>
      </c>
      <c r="C309" s="42" t="str">
        <f>IF(ISERROR(VLOOKUP(B309,'Айгенис Оп8'!$C$3:$C$9,1,0)),"Нет","Да")</f>
        <v>Нет</v>
      </c>
      <c r="D309" s="43">
        <f t="shared" si="8"/>
        <v>365</v>
      </c>
      <c r="E309" s="44">
        <f>ROUND(('Все выпуски'!$D$3*'Все выпуски'!$D$6/100)/365*(B309-IF(C309="Нет",VLOOKUP(A309,'Айгенис Оп8'!$A$2:$C$9,3,0),VLOOKUP((A309-1),'Айгенис Оп8'!$A$2:$C$9,3,0))),2)</f>
        <v>40.19</v>
      </c>
      <c r="G309" s="43">
        <f>COUNTIF(D310:$D$1242,365)</f>
        <v>567</v>
      </c>
      <c r="H309" s="43">
        <f>COUNTIF(D310:$D$1242,366)</f>
        <v>366</v>
      </c>
      <c r="I309" s="2"/>
    </row>
    <row r="310" spans="1:9" x14ac:dyDescent="0.25">
      <c r="A310" s="1">
        <f>COUNTIF($C$2:C310,"Да")</f>
        <v>1</v>
      </c>
      <c r="B310" s="45">
        <f t="shared" si="9"/>
        <v>45152</v>
      </c>
      <c r="C310" s="42" t="str">
        <f>IF(ISERROR(VLOOKUP(B310,'Айгенис Оп8'!$C$3:$C$9,1,0)),"Нет","Да")</f>
        <v>Нет</v>
      </c>
      <c r="D310" s="43">
        <f t="shared" si="8"/>
        <v>365</v>
      </c>
      <c r="E310" s="44">
        <f>ROUND(('Все выпуски'!$D$3*'Все выпуски'!$D$6/100)/365*(B310-IF(C310="Нет",VLOOKUP(A310,'Айгенис Оп8'!$A$2:$C$9,3,0),VLOOKUP((A310-1),'Айгенис Оп8'!$A$2:$C$9,3,0))),2)</f>
        <v>40.44</v>
      </c>
      <c r="G310" s="43">
        <f>COUNTIF(D311:$D$1242,365)</f>
        <v>566</v>
      </c>
      <c r="H310" s="43">
        <f>COUNTIF(D311:$D$1242,366)</f>
        <v>366</v>
      </c>
      <c r="I310" s="2"/>
    </row>
    <row r="311" spans="1:9" x14ac:dyDescent="0.25">
      <c r="A311" s="1">
        <f>COUNTIF($C$2:C311,"Да")</f>
        <v>1</v>
      </c>
      <c r="B311" s="45">
        <f t="shared" si="9"/>
        <v>45153</v>
      </c>
      <c r="C311" s="42" t="str">
        <f>IF(ISERROR(VLOOKUP(B311,'Айгенис Оп8'!$C$3:$C$9,1,0)),"Нет","Да")</f>
        <v>Нет</v>
      </c>
      <c r="D311" s="43">
        <f t="shared" si="8"/>
        <v>365</v>
      </c>
      <c r="E311" s="44">
        <f>ROUND(('Все выпуски'!$D$3*'Все выпуски'!$D$6/100)/365*(B311-IF(C311="Нет",VLOOKUP(A311,'Айгенис Оп8'!$A$2:$C$9,3,0),VLOOKUP((A311-1),'Айгенис Оп8'!$A$2:$C$9,3,0))),2)</f>
        <v>40.68</v>
      </c>
      <c r="G311" s="43">
        <f>COUNTIF(D312:$D$1242,365)</f>
        <v>565</v>
      </c>
      <c r="H311" s="43">
        <f>COUNTIF(D312:$D$1242,366)</f>
        <v>366</v>
      </c>
      <c r="I311" s="2"/>
    </row>
    <row r="312" spans="1:9" x14ac:dyDescent="0.25">
      <c r="A312" s="1">
        <f>COUNTIF($C$2:C312,"Да")</f>
        <v>1</v>
      </c>
      <c r="B312" s="45">
        <f t="shared" si="9"/>
        <v>45154</v>
      </c>
      <c r="C312" s="42" t="str">
        <f>IF(ISERROR(VLOOKUP(B312,'Айгенис Оп8'!$C$3:$C$9,1,0)),"Нет","Да")</f>
        <v>Нет</v>
      </c>
      <c r="D312" s="43">
        <f t="shared" si="8"/>
        <v>365</v>
      </c>
      <c r="E312" s="44">
        <f>ROUND(('Все выпуски'!$D$3*'Все выпуски'!$D$6/100)/365*(B312-IF(C312="Нет",VLOOKUP(A312,'Айгенис Оп8'!$A$2:$C$9,3,0),VLOOKUP((A312-1),'Айгенис Оп8'!$A$2:$C$9,3,0))),2)</f>
        <v>40.93</v>
      </c>
      <c r="G312" s="43">
        <f>COUNTIF(D313:$D$1242,365)</f>
        <v>564</v>
      </c>
      <c r="H312" s="43">
        <f>COUNTIF(D313:$D$1242,366)</f>
        <v>366</v>
      </c>
      <c r="I312" s="2"/>
    </row>
    <row r="313" spans="1:9" x14ac:dyDescent="0.25">
      <c r="A313" s="1">
        <f>COUNTIF($C$2:C313,"Да")</f>
        <v>1</v>
      </c>
      <c r="B313" s="45">
        <f t="shared" si="9"/>
        <v>45155</v>
      </c>
      <c r="C313" s="42" t="str">
        <f>IF(ISERROR(VLOOKUP(B313,'Айгенис Оп8'!$C$3:$C$9,1,0)),"Нет","Да")</f>
        <v>Нет</v>
      </c>
      <c r="D313" s="43">
        <f t="shared" si="8"/>
        <v>365</v>
      </c>
      <c r="E313" s="44">
        <f>ROUND(('Все выпуски'!$D$3*'Все выпуски'!$D$6/100)/365*(B313-IF(C313="Нет",VLOOKUP(A313,'Айгенис Оп8'!$A$2:$C$9,3,0),VLOOKUP((A313-1),'Айгенис Оп8'!$A$2:$C$9,3,0))),2)</f>
        <v>41.18</v>
      </c>
      <c r="G313" s="43">
        <f>COUNTIF(D314:$D$1242,365)</f>
        <v>563</v>
      </c>
      <c r="H313" s="43">
        <f>COUNTIF(D314:$D$1242,366)</f>
        <v>366</v>
      </c>
      <c r="I313" s="2"/>
    </row>
    <row r="314" spans="1:9" x14ac:dyDescent="0.25">
      <c r="A314" s="1">
        <f>COUNTIF($C$2:C314,"Да")</f>
        <v>1</v>
      </c>
      <c r="B314" s="45">
        <f t="shared" si="9"/>
        <v>45156</v>
      </c>
      <c r="C314" s="42" t="str">
        <f>IF(ISERROR(VLOOKUP(B314,'Айгенис Оп8'!$C$3:$C$9,1,0)),"Нет","Да")</f>
        <v>Нет</v>
      </c>
      <c r="D314" s="43">
        <f t="shared" si="8"/>
        <v>365</v>
      </c>
      <c r="E314" s="44">
        <f>ROUND(('Все выпуски'!$D$3*'Все выпуски'!$D$6/100)/365*(B314-IF(C314="Нет",VLOOKUP(A314,'Айгенис Оп8'!$A$2:$C$9,3,0),VLOOKUP((A314-1),'Айгенис Оп8'!$A$2:$C$9,3,0))),2)</f>
        <v>41.42</v>
      </c>
      <c r="G314" s="43">
        <f>COUNTIF(D315:$D$1242,365)</f>
        <v>562</v>
      </c>
      <c r="H314" s="43">
        <f>COUNTIF(D315:$D$1242,366)</f>
        <v>366</v>
      </c>
      <c r="I314" s="2"/>
    </row>
    <row r="315" spans="1:9" x14ac:dyDescent="0.25">
      <c r="A315" s="1">
        <f>COUNTIF($C$2:C315,"Да")</f>
        <v>1</v>
      </c>
      <c r="B315" s="45">
        <f t="shared" si="9"/>
        <v>45157</v>
      </c>
      <c r="C315" s="42" t="str">
        <f>IF(ISERROR(VLOOKUP(B315,'Айгенис Оп8'!$C$3:$C$9,1,0)),"Нет","Да")</f>
        <v>Нет</v>
      </c>
      <c r="D315" s="43">
        <f t="shared" si="8"/>
        <v>365</v>
      </c>
      <c r="E315" s="44">
        <f>ROUND(('Все выпуски'!$D$3*'Все выпуски'!$D$6/100)/365*(B315-IF(C315="Нет",VLOOKUP(A315,'Айгенис Оп8'!$A$2:$C$9,3,0),VLOOKUP((A315-1),'Айгенис Оп8'!$A$2:$C$9,3,0))),2)</f>
        <v>41.67</v>
      </c>
      <c r="G315" s="43">
        <f>COUNTIF(D316:$D$1242,365)</f>
        <v>561</v>
      </c>
      <c r="H315" s="43">
        <f>COUNTIF(D316:$D$1242,366)</f>
        <v>366</v>
      </c>
      <c r="I315" s="2"/>
    </row>
    <row r="316" spans="1:9" x14ac:dyDescent="0.25">
      <c r="A316" s="1">
        <f>COUNTIF($C$2:C316,"Да")</f>
        <v>1</v>
      </c>
      <c r="B316" s="45">
        <f t="shared" si="9"/>
        <v>45158</v>
      </c>
      <c r="C316" s="42" t="str">
        <f>IF(ISERROR(VLOOKUP(B316,'Айгенис Оп8'!$C$3:$C$9,1,0)),"Нет","Да")</f>
        <v>Нет</v>
      </c>
      <c r="D316" s="43">
        <f t="shared" si="8"/>
        <v>365</v>
      </c>
      <c r="E316" s="44">
        <f>ROUND(('Все выпуски'!$D$3*'Все выпуски'!$D$6/100)/365*(B316-IF(C316="Нет",VLOOKUP(A316,'Айгенис Оп8'!$A$2:$C$9,3,0),VLOOKUP((A316-1),'Айгенис Оп8'!$A$2:$C$9,3,0))),2)</f>
        <v>41.92</v>
      </c>
      <c r="G316" s="43">
        <f>COUNTIF(D317:$D$1242,365)</f>
        <v>560</v>
      </c>
      <c r="H316" s="43">
        <f>COUNTIF(D317:$D$1242,366)</f>
        <v>366</v>
      </c>
      <c r="I316" s="2"/>
    </row>
    <row r="317" spans="1:9" x14ac:dyDescent="0.25">
      <c r="A317" s="1">
        <f>COUNTIF($C$2:C317,"Да")</f>
        <v>1</v>
      </c>
      <c r="B317" s="45">
        <f t="shared" si="9"/>
        <v>45159</v>
      </c>
      <c r="C317" s="42" t="str">
        <f>IF(ISERROR(VLOOKUP(B317,'Айгенис Оп8'!$C$3:$C$9,1,0)),"Нет","Да")</f>
        <v>Нет</v>
      </c>
      <c r="D317" s="43">
        <f t="shared" si="8"/>
        <v>365</v>
      </c>
      <c r="E317" s="44">
        <f>ROUND(('Все выпуски'!$D$3*'Все выпуски'!$D$6/100)/365*(B317-IF(C317="Нет",VLOOKUP(A317,'Айгенис Оп8'!$A$2:$C$9,3,0),VLOOKUP((A317-1),'Айгенис Оп8'!$A$2:$C$9,3,0))),2)</f>
        <v>42.16</v>
      </c>
      <c r="G317" s="43">
        <f>COUNTIF(D318:$D$1242,365)</f>
        <v>559</v>
      </c>
      <c r="H317" s="43">
        <f>COUNTIF(D318:$D$1242,366)</f>
        <v>366</v>
      </c>
      <c r="I317" s="2"/>
    </row>
    <row r="318" spans="1:9" x14ac:dyDescent="0.25">
      <c r="A318" s="1">
        <f>COUNTIF($C$2:C318,"Да")</f>
        <v>1</v>
      </c>
      <c r="B318" s="45">
        <f t="shared" si="9"/>
        <v>45160</v>
      </c>
      <c r="C318" s="42" t="str">
        <f>IF(ISERROR(VLOOKUP(B318,'Айгенис Оп8'!$C$3:$C$9,1,0)),"Нет","Да")</f>
        <v>Нет</v>
      </c>
      <c r="D318" s="43">
        <f t="shared" si="8"/>
        <v>365</v>
      </c>
      <c r="E318" s="44">
        <f>ROUND(('Все выпуски'!$D$3*'Все выпуски'!$D$6/100)/365*(B318-IF(C318="Нет",VLOOKUP(A318,'Айгенис Оп8'!$A$2:$C$9,3,0),VLOOKUP((A318-1),'Айгенис Оп8'!$A$2:$C$9,3,0))),2)</f>
        <v>42.41</v>
      </c>
      <c r="G318" s="43">
        <f>COUNTIF(D319:$D$1242,365)</f>
        <v>558</v>
      </c>
      <c r="H318" s="43">
        <f>COUNTIF(D319:$D$1242,366)</f>
        <v>366</v>
      </c>
      <c r="I318" s="2"/>
    </row>
    <row r="319" spans="1:9" x14ac:dyDescent="0.25">
      <c r="A319" s="1">
        <f>COUNTIF($C$2:C319,"Да")</f>
        <v>1</v>
      </c>
      <c r="B319" s="45">
        <f t="shared" si="9"/>
        <v>45161</v>
      </c>
      <c r="C319" s="42" t="str">
        <f>IF(ISERROR(VLOOKUP(B319,'Айгенис Оп8'!$C$3:$C$9,1,0)),"Нет","Да")</f>
        <v>Нет</v>
      </c>
      <c r="D319" s="43">
        <f t="shared" si="8"/>
        <v>365</v>
      </c>
      <c r="E319" s="44">
        <f>ROUND(('Все выпуски'!$D$3*'Все выпуски'!$D$6/100)/365*(B319-IF(C319="Нет",VLOOKUP(A319,'Айгенис Оп8'!$A$2:$C$9,3,0),VLOOKUP((A319-1),'Айгенис Оп8'!$A$2:$C$9,3,0))),2)</f>
        <v>42.66</v>
      </c>
      <c r="G319" s="43">
        <f>COUNTIF(D320:$D$1242,365)</f>
        <v>557</v>
      </c>
      <c r="H319" s="43">
        <f>COUNTIF(D320:$D$1242,366)</f>
        <v>366</v>
      </c>
      <c r="I319" s="2"/>
    </row>
    <row r="320" spans="1:9" x14ac:dyDescent="0.25">
      <c r="A320" s="1">
        <f>COUNTIF($C$2:C320,"Да")</f>
        <v>1</v>
      </c>
      <c r="B320" s="45">
        <f t="shared" si="9"/>
        <v>45162</v>
      </c>
      <c r="C320" s="42" t="str">
        <f>IF(ISERROR(VLOOKUP(B320,'Айгенис Оп8'!$C$3:$C$9,1,0)),"Нет","Да")</f>
        <v>Нет</v>
      </c>
      <c r="D320" s="43">
        <f t="shared" si="8"/>
        <v>365</v>
      </c>
      <c r="E320" s="44">
        <f>ROUND(('Все выпуски'!$D$3*'Все выпуски'!$D$6/100)/365*(B320-IF(C320="Нет",VLOOKUP(A320,'Айгенис Оп8'!$A$2:$C$9,3,0),VLOOKUP((A320-1),'Айгенис Оп8'!$A$2:$C$9,3,0))),2)</f>
        <v>42.9</v>
      </c>
      <c r="G320" s="43">
        <f>COUNTIF(D321:$D$1242,365)</f>
        <v>556</v>
      </c>
      <c r="H320" s="43">
        <f>COUNTIF(D321:$D$1242,366)</f>
        <v>366</v>
      </c>
      <c r="I320" s="2"/>
    </row>
    <row r="321" spans="1:9" x14ac:dyDescent="0.25">
      <c r="A321" s="1">
        <f>COUNTIF($C$2:C321,"Да")</f>
        <v>1</v>
      </c>
      <c r="B321" s="45">
        <f t="shared" si="9"/>
        <v>45163</v>
      </c>
      <c r="C321" s="42" t="str">
        <f>IF(ISERROR(VLOOKUP(B321,'Айгенис Оп8'!$C$3:$C$9,1,0)),"Нет","Да")</f>
        <v>Нет</v>
      </c>
      <c r="D321" s="43">
        <f t="shared" si="8"/>
        <v>365</v>
      </c>
      <c r="E321" s="44">
        <f>ROUND(('Все выпуски'!$D$3*'Все выпуски'!$D$6/100)/365*(B321-IF(C321="Нет",VLOOKUP(A321,'Айгенис Оп8'!$A$2:$C$9,3,0),VLOOKUP((A321-1),'Айгенис Оп8'!$A$2:$C$9,3,0))),2)</f>
        <v>43.15</v>
      </c>
      <c r="G321" s="43">
        <f>COUNTIF(D322:$D$1242,365)</f>
        <v>555</v>
      </c>
      <c r="H321" s="43">
        <f>COUNTIF(D322:$D$1242,366)</f>
        <v>366</v>
      </c>
      <c r="I321" s="2"/>
    </row>
    <row r="322" spans="1:9" x14ac:dyDescent="0.25">
      <c r="A322" s="1">
        <f>COUNTIF($C$2:C322,"Да")</f>
        <v>1</v>
      </c>
      <c r="B322" s="45">
        <f t="shared" si="9"/>
        <v>45164</v>
      </c>
      <c r="C322" s="42" t="str">
        <f>IF(ISERROR(VLOOKUP(B322,'Айгенис Оп8'!$C$3:$C$9,1,0)),"Нет","Да")</f>
        <v>Нет</v>
      </c>
      <c r="D322" s="43">
        <f t="shared" si="8"/>
        <v>365</v>
      </c>
      <c r="E322" s="44">
        <f>ROUND(('Все выпуски'!$D$3*'Все выпуски'!$D$6/100)/365*(B322-IF(C322="Нет",VLOOKUP(A322,'Айгенис Оп8'!$A$2:$C$9,3,0),VLOOKUP((A322-1),'Айгенис Оп8'!$A$2:$C$9,3,0))),2)</f>
        <v>43.4</v>
      </c>
      <c r="G322" s="43">
        <f>COUNTIF(D323:$D$1242,365)</f>
        <v>554</v>
      </c>
      <c r="H322" s="43">
        <f>COUNTIF(D323:$D$1242,366)</f>
        <v>366</v>
      </c>
      <c r="I322" s="2"/>
    </row>
    <row r="323" spans="1:9" x14ac:dyDescent="0.25">
      <c r="A323" s="1">
        <f>COUNTIF($C$2:C323,"Да")</f>
        <v>1</v>
      </c>
      <c r="B323" s="45">
        <f t="shared" si="9"/>
        <v>45165</v>
      </c>
      <c r="C323" s="42" t="str">
        <f>IF(ISERROR(VLOOKUP(B323,'Айгенис Оп8'!$C$3:$C$9,1,0)),"Нет","Да")</f>
        <v>Нет</v>
      </c>
      <c r="D323" s="43">
        <f t="shared" ref="D323:D386" si="10">IF(MOD(YEAR(B323),4)=0,366,365)</f>
        <v>365</v>
      </c>
      <c r="E323" s="44">
        <f>ROUND(('Все выпуски'!$D$3*'Все выпуски'!$D$6/100)/365*(B323-IF(C323="Нет",VLOOKUP(A323,'Айгенис Оп8'!$A$2:$C$9,3,0),VLOOKUP((A323-1),'Айгенис Оп8'!$A$2:$C$9,3,0))),2)</f>
        <v>43.64</v>
      </c>
      <c r="G323" s="43">
        <f>COUNTIF(D324:$D$1242,365)</f>
        <v>553</v>
      </c>
      <c r="H323" s="43">
        <f>COUNTIF(D324:$D$1242,366)</f>
        <v>366</v>
      </c>
      <c r="I323" s="2"/>
    </row>
    <row r="324" spans="1:9" x14ac:dyDescent="0.25">
      <c r="A324" s="1">
        <f>COUNTIF($C$2:C324,"Да")</f>
        <v>1</v>
      </c>
      <c r="B324" s="45">
        <f t="shared" ref="B324:B387" si="11">B323+1</f>
        <v>45166</v>
      </c>
      <c r="C324" s="42" t="str">
        <f>IF(ISERROR(VLOOKUP(B324,'Айгенис Оп8'!$C$3:$C$9,1,0)),"Нет","Да")</f>
        <v>Нет</v>
      </c>
      <c r="D324" s="43">
        <f t="shared" si="10"/>
        <v>365</v>
      </c>
      <c r="E324" s="44">
        <f>ROUND(('Все выпуски'!$D$3*'Все выпуски'!$D$6/100)/365*(B324-IF(C324="Нет",VLOOKUP(A324,'Айгенис Оп8'!$A$2:$C$9,3,0),VLOOKUP((A324-1),'Айгенис Оп8'!$A$2:$C$9,3,0))),2)</f>
        <v>43.89</v>
      </c>
      <c r="G324" s="43">
        <f>COUNTIF(D325:$D$1242,365)</f>
        <v>552</v>
      </c>
      <c r="H324" s="43">
        <f>COUNTIF(D325:$D$1242,366)</f>
        <v>366</v>
      </c>
      <c r="I324" s="2"/>
    </row>
    <row r="325" spans="1:9" x14ac:dyDescent="0.25">
      <c r="A325" s="1">
        <f>COUNTIF($C$2:C325,"Да")</f>
        <v>1</v>
      </c>
      <c r="B325" s="45">
        <f t="shared" si="11"/>
        <v>45167</v>
      </c>
      <c r="C325" s="42" t="str">
        <f>IF(ISERROR(VLOOKUP(B325,'Айгенис Оп8'!$C$3:$C$9,1,0)),"Нет","Да")</f>
        <v>Нет</v>
      </c>
      <c r="D325" s="43">
        <f t="shared" si="10"/>
        <v>365</v>
      </c>
      <c r="E325" s="44">
        <f>ROUND(('Все выпуски'!$D$3*'Все выпуски'!$D$6/100)/365*(B325-IF(C325="Нет",VLOOKUP(A325,'Айгенис Оп8'!$A$2:$C$9,3,0),VLOOKUP((A325-1),'Айгенис Оп8'!$A$2:$C$9,3,0))),2)</f>
        <v>44.14</v>
      </c>
      <c r="G325" s="43">
        <f>COUNTIF(D326:$D$1242,365)</f>
        <v>551</v>
      </c>
      <c r="H325" s="43">
        <f>COUNTIF(D326:$D$1242,366)</f>
        <v>366</v>
      </c>
      <c r="I325" s="2"/>
    </row>
    <row r="326" spans="1:9" x14ac:dyDescent="0.25">
      <c r="A326" s="1">
        <f>COUNTIF($C$2:C326,"Да")</f>
        <v>1</v>
      </c>
      <c r="B326" s="45">
        <f t="shared" si="11"/>
        <v>45168</v>
      </c>
      <c r="C326" s="42" t="str">
        <f>IF(ISERROR(VLOOKUP(B326,'Айгенис Оп8'!$C$3:$C$9,1,0)),"Нет","Да")</f>
        <v>Нет</v>
      </c>
      <c r="D326" s="43">
        <f t="shared" si="10"/>
        <v>365</v>
      </c>
      <c r="E326" s="44">
        <f>ROUND(('Все выпуски'!$D$3*'Все выпуски'!$D$6/100)/365*(B326-IF(C326="Нет",VLOOKUP(A326,'Айгенис Оп8'!$A$2:$C$9,3,0),VLOOKUP((A326-1),'Айгенис Оп8'!$A$2:$C$9,3,0))),2)</f>
        <v>44.38</v>
      </c>
      <c r="G326" s="43">
        <f>COUNTIF(D327:$D$1242,365)</f>
        <v>550</v>
      </c>
      <c r="H326" s="43">
        <f>COUNTIF(D327:$D$1242,366)</f>
        <v>366</v>
      </c>
      <c r="I326" s="2"/>
    </row>
    <row r="327" spans="1:9" x14ac:dyDescent="0.25">
      <c r="A327" s="1">
        <f>COUNTIF($C$2:C327,"Да")</f>
        <v>2</v>
      </c>
      <c r="B327" s="45">
        <f t="shared" si="11"/>
        <v>45169</v>
      </c>
      <c r="C327" s="42" t="str">
        <f>IF(ISERROR(VLOOKUP(B327,'Айгенис Оп8'!$C$3:$C$9,1,0)),"Нет","Да")</f>
        <v>Да</v>
      </c>
      <c r="D327" s="43">
        <f t="shared" si="10"/>
        <v>365</v>
      </c>
      <c r="E327" s="44">
        <f>ROUND(('Все выпуски'!$D$3*'Все выпуски'!$D$6/100)/365*(B327-IF(C327="Нет",VLOOKUP(A327,'Айгенис Оп8'!$A$2:$C$9,3,0),VLOOKUP((A327-1),'Айгенис Оп8'!$A$2:$C$9,3,0))),2)</f>
        <v>44.63</v>
      </c>
      <c r="G327" s="43">
        <f>COUNTIF(D328:$D$1242,365)</f>
        <v>549</v>
      </c>
      <c r="H327" s="43">
        <f>COUNTIF(D328:$D$1242,366)</f>
        <v>366</v>
      </c>
      <c r="I327" s="2"/>
    </row>
    <row r="328" spans="1:9" x14ac:dyDescent="0.25">
      <c r="A328" s="1">
        <f>COUNTIF($C$2:C328,"Да")</f>
        <v>2</v>
      </c>
      <c r="B328" s="45">
        <f t="shared" si="11"/>
        <v>45170</v>
      </c>
      <c r="C328" s="42" t="str">
        <f>IF(ISERROR(VLOOKUP(B328,'Айгенис Оп8'!$C$3:$C$9,1,0)),"Нет","Да")</f>
        <v>Нет</v>
      </c>
      <c r="D328" s="43">
        <f t="shared" si="10"/>
        <v>365</v>
      </c>
      <c r="E328" s="44">
        <f>ROUND(('Все выпуски'!$D$3*'Все выпуски'!$D$6/100)/365*(B328-IF(C328="Нет",VLOOKUP(A328,'Айгенис Оп8'!$A$2:$C$9,3,0),VLOOKUP((A328-1),'Айгенис Оп8'!$A$2:$C$9,3,0))),2)</f>
        <v>0.25</v>
      </c>
      <c r="G328" s="43">
        <f>COUNTIF(D329:$D$1242,365)</f>
        <v>548</v>
      </c>
      <c r="H328" s="43">
        <f>COUNTIF(D329:$D$1242,366)</f>
        <v>366</v>
      </c>
      <c r="I328" s="2"/>
    </row>
    <row r="329" spans="1:9" x14ac:dyDescent="0.25">
      <c r="A329" s="1">
        <f>COUNTIF($C$2:C329,"Да")</f>
        <v>2</v>
      </c>
      <c r="B329" s="45">
        <f t="shared" si="11"/>
        <v>45171</v>
      </c>
      <c r="C329" s="42" t="str">
        <f>IF(ISERROR(VLOOKUP(B329,'Айгенис Оп8'!$C$3:$C$9,1,0)),"Нет","Да")</f>
        <v>Нет</v>
      </c>
      <c r="D329" s="43">
        <f t="shared" si="10"/>
        <v>365</v>
      </c>
      <c r="E329" s="44">
        <f>ROUND(('Все выпуски'!$D$3*'Все выпуски'!$D$6/100)/365*(B329-IF(C329="Нет",VLOOKUP(A329,'Айгенис Оп8'!$A$2:$C$9,3,0),VLOOKUP((A329-1),'Айгенис Оп8'!$A$2:$C$9,3,0))),2)</f>
        <v>0.49</v>
      </c>
      <c r="G329" s="43">
        <f>COUNTIF(D330:$D$1242,365)</f>
        <v>547</v>
      </c>
      <c r="H329" s="43">
        <f>COUNTIF(D330:$D$1242,366)</f>
        <v>366</v>
      </c>
      <c r="I329" s="2"/>
    </row>
    <row r="330" spans="1:9" x14ac:dyDescent="0.25">
      <c r="A330" s="1">
        <f>COUNTIF($C$2:C330,"Да")</f>
        <v>2</v>
      </c>
      <c r="B330" s="45">
        <f t="shared" si="11"/>
        <v>45172</v>
      </c>
      <c r="C330" s="42" t="str">
        <f>IF(ISERROR(VLOOKUP(B330,'Айгенис Оп8'!$C$3:$C$9,1,0)),"Нет","Да")</f>
        <v>Нет</v>
      </c>
      <c r="D330" s="43">
        <f t="shared" si="10"/>
        <v>365</v>
      </c>
      <c r="E330" s="44">
        <f>ROUND(('Все выпуски'!$D$3*'Все выпуски'!$D$6/100)/365*(B330-IF(C330="Нет",VLOOKUP(A330,'Айгенис Оп8'!$A$2:$C$9,3,0),VLOOKUP((A330-1),'Айгенис Оп8'!$A$2:$C$9,3,0))),2)</f>
        <v>0.74</v>
      </c>
      <c r="G330" s="43">
        <f>COUNTIF(D331:$D$1242,365)</f>
        <v>546</v>
      </c>
      <c r="H330" s="43">
        <f>COUNTIF(D331:$D$1242,366)</f>
        <v>366</v>
      </c>
      <c r="I330" s="2"/>
    </row>
    <row r="331" spans="1:9" x14ac:dyDescent="0.25">
      <c r="A331" s="1">
        <f>COUNTIF($C$2:C331,"Да")</f>
        <v>2</v>
      </c>
      <c r="B331" s="45">
        <f t="shared" si="11"/>
        <v>45173</v>
      </c>
      <c r="C331" s="42" t="str">
        <f>IF(ISERROR(VLOOKUP(B331,'Айгенис Оп8'!$C$3:$C$9,1,0)),"Нет","Да")</f>
        <v>Нет</v>
      </c>
      <c r="D331" s="43">
        <f t="shared" si="10"/>
        <v>365</v>
      </c>
      <c r="E331" s="44">
        <f>ROUND(('Все выпуски'!$D$3*'Все выпуски'!$D$6/100)/365*(B331-IF(C331="Нет",VLOOKUP(A331,'Айгенис Оп8'!$A$2:$C$9,3,0),VLOOKUP((A331-1),'Айгенис Оп8'!$A$2:$C$9,3,0))),2)</f>
        <v>0.99</v>
      </c>
      <c r="G331" s="43">
        <f>COUNTIF(D332:$D$1242,365)</f>
        <v>545</v>
      </c>
      <c r="H331" s="43">
        <f>COUNTIF(D332:$D$1242,366)</f>
        <v>366</v>
      </c>
      <c r="I331" s="2"/>
    </row>
    <row r="332" spans="1:9" x14ac:dyDescent="0.25">
      <c r="A332" s="1">
        <f>COUNTIF($C$2:C332,"Да")</f>
        <v>2</v>
      </c>
      <c r="B332" s="45">
        <f t="shared" si="11"/>
        <v>45174</v>
      </c>
      <c r="C332" s="42" t="str">
        <f>IF(ISERROR(VLOOKUP(B332,'Айгенис Оп8'!$C$3:$C$9,1,0)),"Нет","Да")</f>
        <v>Нет</v>
      </c>
      <c r="D332" s="43">
        <f t="shared" si="10"/>
        <v>365</v>
      </c>
      <c r="E332" s="44">
        <f>ROUND(('Все выпуски'!$D$3*'Все выпуски'!$D$6/100)/365*(B332-IF(C332="Нет",VLOOKUP(A332,'Айгенис Оп8'!$A$2:$C$9,3,0),VLOOKUP((A332-1),'Айгенис Оп8'!$A$2:$C$9,3,0))),2)</f>
        <v>1.23</v>
      </c>
      <c r="G332" s="43">
        <f>COUNTIF(D333:$D$1242,365)</f>
        <v>544</v>
      </c>
      <c r="H332" s="43">
        <f>COUNTIF(D333:$D$1242,366)</f>
        <v>366</v>
      </c>
      <c r="I332" s="2"/>
    </row>
    <row r="333" spans="1:9" x14ac:dyDescent="0.25">
      <c r="A333" s="1">
        <f>COUNTIF($C$2:C333,"Да")</f>
        <v>2</v>
      </c>
      <c r="B333" s="45">
        <f t="shared" si="11"/>
        <v>45175</v>
      </c>
      <c r="C333" s="42" t="str">
        <f>IF(ISERROR(VLOOKUP(B333,'Айгенис Оп8'!$C$3:$C$9,1,0)),"Нет","Да")</f>
        <v>Нет</v>
      </c>
      <c r="D333" s="43">
        <f t="shared" si="10"/>
        <v>365</v>
      </c>
      <c r="E333" s="44">
        <f>ROUND(('Все выпуски'!$D$3*'Все выпуски'!$D$6/100)/365*(B333-IF(C333="Нет",VLOOKUP(A333,'Айгенис Оп8'!$A$2:$C$9,3,0),VLOOKUP((A333-1),'Айгенис Оп8'!$A$2:$C$9,3,0))),2)</f>
        <v>1.48</v>
      </c>
      <c r="G333" s="43">
        <f>COUNTIF(D334:$D$1242,365)</f>
        <v>543</v>
      </c>
      <c r="H333" s="43">
        <f>COUNTIF(D334:$D$1242,366)</f>
        <v>366</v>
      </c>
      <c r="I333" s="2"/>
    </row>
    <row r="334" spans="1:9" x14ac:dyDescent="0.25">
      <c r="A334" s="1">
        <f>COUNTIF($C$2:C334,"Да")</f>
        <v>2</v>
      </c>
      <c r="B334" s="45">
        <f t="shared" si="11"/>
        <v>45176</v>
      </c>
      <c r="C334" s="42" t="str">
        <f>IF(ISERROR(VLOOKUP(B334,'Айгенис Оп8'!$C$3:$C$9,1,0)),"Нет","Да")</f>
        <v>Нет</v>
      </c>
      <c r="D334" s="43">
        <f t="shared" si="10"/>
        <v>365</v>
      </c>
      <c r="E334" s="44">
        <f>ROUND(('Все выпуски'!$D$3*'Все выпуски'!$D$6/100)/365*(B334-IF(C334="Нет",VLOOKUP(A334,'Айгенис Оп8'!$A$2:$C$9,3,0),VLOOKUP((A334-1),'Айгенис Оп8'!$A$2:$C$9,3,0))),2)</f>
        <v>1.73</v>
      </c>
      <c r="G334" s="43">
        <f>COUNTIF(D335:$D$1242,365)</f>
        <v>542</v>
      </c>
      <c r="H334" s="43">
        <f>COUNTIF(D335:$D$1242,366)</f>
        <v>366</v>
      </c>
      <c r="I334" s="2"/>
    </row>
    <row r="335" spans="1:9" x14ac:dyDescent="0.25">
      <c r="A335" s="1">
        <f>COUNTIF($C$2:C335,"Да")</f>
        <v>2</v>
      </c>
      <c r="B335" s="45">
        <f t="shared" si="11"/>
        <v>45177</v>
      </c>
      <c r="C335" s="42" t="str">
        <f>IF(ISERROR(VLOOKUP(B335,'Айгенис Оп8'!$C$3:$C$9,1,0)),"Нет","Да")</f>
        <v>Нет</v>
      </c>
      <c r="D335" s="43">
        <f t="shared" si="10"/>
        <v>365</v>
      </c>
      <c r="E335" s="44">
        <f>ROUND(('Все выпуски'!$D$3*'Все выпуски'!$D$6/100)/365*(B335-IF(C335="Нет",VLOOKUP(A335,'Айгенис Оп8'!$A$2:$C$9,3,0),VLOOKUP((A335-1),'Айгенис Оп8'!$A$2:$C$9,3,0))),2)</f>
        <v>1.97</v>
      </c>
      <c r="G335" s="43">
        <f>COUNTIF(D336:$D$1242,365)</f>
        <v>541</v>
      </c>
      <c r="H335" s="43">
        <f>COUNTIF(D336:$D$1242,366)</f>
        <v>366</v>
      </c>
      <c r="I335" s="2"/>
    </row>
    <row r="336" spans="1:9" x14ac:dyDescent="0.25">
      <c r="A336" s="1">
        <f>COUNTIF($C$2:C336,"Да")</f>
        <v>2</v>
      </c>
      <c r="B336" s="45">
        <f t="shared" si="11"/>
        <v>45178</v>
      </c>
      <c r="C336" s="42" t="str">
        <f>IF(ISERROR(VLOOKUP(B336,'Айгенис Оп8'!$C$3:$C$9,1,0)),"Нет","Да")</f>
        <v>Нет</v>
      </c>
      <c r="D336" s="43">
        <f t="shared" si="10"/>
        <v>365</v>
      </c>
      <c r="E336" s="44">
        <f>ROUND(('Все выпуски'!$D$3*'Все выпуски'!$D$6/100)/365*(B336-IF(C336="Нет",VLOOKUP(A336,'Айгенис Оп8'!$A$2:$C$9,3,0),VLOOKUP((A336-1),'Айгенис Оп8'!$A$2:$C$9,3,0))),2)</f>
        <v>2.2200000000000002</v>
      </c>
      <c r="G336" s="43">
        <f>COUNTIF(D337:$D$1242,365)</f>
        <v>540</v>
      </c>
      <c r="H336" s="43">
        <f>COUNTIF(D337:$D$1242,366)</f>
        <v>366</v>
      </c>
      <c r="I336" s="2"/>
    </row>
    <row r="337" spans="1:9" x14ac:dyDescent="0.25">
      <c r="A337" s="1">
        <f>COUNTIF($C$2:C337,"Да")</f>
        <v>2</v>
      </c>
      <c r="B337" s="45">
        <f t="shared" si="11"/>
        <v>45179</v>
      </c>
      <c r="C337" s="42" t="str">
        <f>IF(ISERROR(VLOOKUP(B337,'Айгенис Оп8'!$C$3:$C$9,1,0)),"Нет","Да")</f>
        <v>Нет</v>
      </c>
      <c r="D337" s="43">
        <f t="shared" si="10"/>
        <v>365</v>
      </c>
      <c r="E337" s="44">
        <f>ROUND(('Все выпуски'!$D$3*'Все выпуски'!$D$6/100)/365*(B337-IF(C337="Нет",VLOOKUP(A337,'Айгенис Оп8'!$A$2:$C$9,3,0),VLOOKUP((A337-1),'Айгенис Оп8'!$A$2:$C$9,3,0))),2)</f>
        <v>2.4700000000000002</v>
      </c>
      <c r="G337" s="43">
        <f>COUNTIF(D338:$D$1242,365)</f>
        <v>539</v>
      </c>
      <c r="H337" s="43">
        <f>COUNTIF(D338:$D$1242,366)</f>
        <v>366</v>
      </c>
      <c r="I337" s="2"/>
    </row>
    <row r="338" spans="1:9" x14ac:dyDescent="0.25">
      <c r="A338" s="1">
        <f>COUNTIF($C$2:C338,"Да")</f>
        <v>2</v>
      </c>
      <c r="B338" s="45">
        <f t="shared" si="11"/>
        <v>45180</v>
      </c>
      <c r="C338" s="42" t="str">
        <f>IF(ISERROR(VLOOKUP(B338,'Айгенис Оп8'!$C$3:$C$9,1,0)),"Нет","Да")</f>
        <v>Нет</v>
      </c>
      <c r="D338" s="43">
        <f t="shared" si="10"/>
        <v>365</v>
      </c>
      <c r="E338" s="44">
        <f>ROUND(('Все выпуски'!$D$3*'Все выпуски'!$D$6/100)/365*(B338-IF(C338="Нет",VLOOKUP(A338,'Айгенис Оп8'!$A$2:$C$9,3,0),VLOOKUP((A338-1),'Айгенис Оп8'!$A$2:$C$9,3,0))),2)</f>
        <v>2.71</v>
      </c>
      <c r="G338" s="43">
        <f>COUNTIF(D339:$D$1242,365)</f>
        <v>538</v>
      </c>
      <c r="H338" s="43">
        <f>COUNTIF(D339:$D$1242,366)</f>
        <v>366</v>
      </c>
      <c r="I338" s="2"/>
    </row>
    <row r="339" spans="1:9" x14ac:dyDescent="0.25">
      <c r="A339" s="1">
        <f>COUNTIF($C$2:C339,"Да")</f>
        <v>2</v>
      </c>
      <c r="B339" s="45">
        <f t="shared" si="11"/>
        <v>45181</v>
      </c>
      <c r="C339" s="42" t="str">
        <f>IF(ISERROR(VLOOKUP(B339,'Айгенис Оп8'!$C$3:$C$9,1,0)),"Нет","Да")</f>
        <v>Нет</v>
      </c>
      <c r="D339" s="43">
        <f t="shared" si="10"/>
        <v>365</v>
      </c>
      <c r="E339" s="44">
        <f>ROUND(('Все выпуски'!$D$3*'Все выпуски'!$D$6/100)/365*(B339-IF(C339="Нет",VLOOKUP(A339,'Айгенис Оп8'!$A$2:$C$9,3,0),VLOOKUP((A339-1),'Айгенис Оп8'!$A$2:$C$9,3,0))),2)</f>
        <v>2.96</v>
      </c>
      <c r="G339" s="43">
        <f>COUNTIF(D340:$D$1242,365)</f>
        <v>537</v>
      </c>
      <c r="H339" s="43">
        <f>COUNTIF(D340:$D$1242,366)</f>
        <v>366</v>
      </c>
      <c r="I339" s="2"/>
    </row>
    <row r="340" spans="1:9" x14ac:dyDescent="0.25">
      <c r="A340" s="1">
        <f>COUNTIF($C$2:C340,"Да")</f>
        <v>2</v>
      </c>
      <c r="B340" s="45">
        <f t="shared" si="11"/>
        <v>45182</v>
      </c>
      <c r="C340" s="42" t="str">
        <f>IF(ISERROR(VLOOKUP(B340,'Айгенис Оп8'!$C$3:$C$9,1,0)),"Нет","Да")</f>
        <v>Нет</v>
      </c>
      <c r="D340" s="43">
        <f t="shared" si="10"/>
        <v>365</v>
      </c>
      <c r="E340" s="44">
        <f>ROUND(('Все выпуски'!$D$3*'Все выпуски'!$D$6/100)/365*(B340-IF(C340="Нет",VLOOKUP(A340,'Айгенис Оп8'!$A$2:$C$9,3,0),VLOOKUP((A340-1),'Айгенис Оп8'!$A$2:$C$9,3,0))),2)</f>
        <v>3.21</v>
      </c>
      <c r="G340" s="43">
        <f>COUNTIF(D341:$D$1242,365)</f>
        <v>536</v>
      </c>
      <c r="H340" s="43">
        <f>COUNTIF(D341:$D$1242,366)</f>
        <v>366</v>
      </c>
      <c r="I340" s="2"/>
    </row>
    <row r="341" spans="1:9" x14ac:dyDescent="0.25">
      <c r="A341" s="1">
        <f>COUNTIF($C$2:C341,"Да")</f>
        <v>2</v>
      </c>
      <c r="B341" s="45">
        <f t="shared" si="11"/>
        <v>45183</v>
      </c>
      <c r="C341" s="42" t="str">
        <f>IF(ISERROR(VLOOKUP(B341,'Айгенис Оп8'!$C$3:$C$9,1,0)),"Нет","Да")</f>
        <v>Нет</v>
      </c>
      <c r="D341" s="43">
        <f t="shared" si="10"/>
        <v>365</v>
      </c>
      <c r="E341" s="44">
        <f>ROUND(('Все выпуски'!$D$3*'Все выпуски'!$D$6/100)/365*(B341-IF(C341="Нет",VLOOKUP(A341,'Айгенис Оп8'!$A$2:$C$9,3,0),VLOOKUP((A341-1),'Айгенис Оп8'!$A$2:$C$9,3,0))),2)</f>
        <v>3.45</v>
      </c>
      <c r="G341" s="43">
        <f>COUNTIF(D342:$D$1242,365)</f>
        <v>535</v>
      </c>
      <c r="H341" s="43">
        <f>COUNTIF(D342:$D$1242,366)</f>
        <v>366</v>
      </c>
      <c r="I341" s="2"/>
    </row>
    <row r="342" spans="1:9" x14ac:dyDescent="0.25">
      <c r="A342" s="1">
        <f>COUNTIF($C$2:C342,"Да")</f>
        <v>2</v>
      </c>
      <c r="B342" s="45">
        <f t="shared" si="11"/>
        <v>45184</v>
      </c>
      <c r="C342" s="42" t="str">
        <f>IF(ISERROR(VLOOKUP(B342,'Айгенис Оп8'!$C$3:$C$9,1,0)),"Нет","Да")</f>
        <v>Нет</v>
      </c>
      <c r="D342" s="43">
        <f t="shared" si="10"/>
        <v>365</v>
      </c>
      <c r="E342" s="44">
        <f>ROUND(('Все выпуски'!$D$3*'Все выпуски'!$D$6/100)/365*(B342-IF(C342="Нет",VLOOKUP(A342,'Айгенис Оп8'!$A$2:$C$9,3,0),VLOOKUP((A342-1),'Айгенис Оп8'!$A$2:$C$9,3,0))),2)</f>
        <v>3.7</v>
      </c>
      <c r="G342" s="43">
        <f>COUNTIF(D343:$D$1242,365)</f>
        <v>534</v>
      </c>
      <c r="H342" s="43">
        <f>COUNTIF(D343:$D$1242,366)</f>
        <v>366</v>
      </c>
      <c r="I342" s="2"/>
    </row>
    <row r="343" spans="1:9" x14ac:dyDescent="0.25">
      <c r="A343" s="1">
        <f>COUNTIF($C$2:C343,"Да")</f>
        <v>2</v>
      </c>
      <c r="B343" s="45">
        <f t="shared" si="11"/>
        <v>45185</v>
      </c>
      <c r="C343" s="42" t="str">
        <f>IF(ISERROR(VLOOKUP(B343,'Айгенис Оп8'!$C$3:$C$9,1,0)),"Нет","Да")</f>
        <v>Нет</v>
      </c>
      <c r="D343" s="43">
        <f t="shared" si="10"/>
        <v>365</v>
      </c>
      <c r="E343" s="44">
        <f>ROUND(('Все выпуски'!$D$3*'Все выпуски'!$D$6/100)/365*(B343-IF(C343="Нет",VLOOKUP(A343,'Айгенис Оп8'!$A$2:$C$9,3,0),VLOOKUP((A343-1),'Айгенис Оп8'!$A$2:$C$9,3,0))),2)</f>
        <v>3.95</v>
      </c>
      <c r="G343" s="43">
        <f>COUNTIF(D344:$D$1242,365)</f>
        <v>533</v>
      </c>
      <c r="H343" s="43">
        <f>COUNTIF(D344:$D$1242,366)</f>
        <v>366</v>
      </c>
      <c r="I343" s="2"/>
    </row>
    <row r="344" spans="1:9" x14ac:dyDescent="0.25">
      <c r="A344" s="1">
        <f>COUNTIF($C$2:C344,"Да")</f>
        <v>2</v>
      </c>
      <c r="B344" s="45">
        <f t="shared" si="11"/>
        <v>45186</v>
      </c>
      <c r="C344" s="42" t="str">
        <f>IF(ISERROR(VLOOKUP(B344,'Айгенис Оп8'!$C$3:$C$9,1,0)),"Нет","Да")</f>
        <v>Нет</v>
      </c>
      <c r="D344" s="43">
        <f t="shared" si="10"/>
        <v>365</v>
      </c>
      <c r="E344" s="44">
        <f>ROUND(('Все выпуски'!$D$3*'Все выпуски'!$D$6/100)/365*(B344-IF(C344="Нет",VLOOKUP(A344,'Айгенис Оп8'!$A$2:$C$9,3,0),VLOOKUP((A344-1),'Айгенис Оп8'!$A$2:$C$9,3,0))),2)</f>
        <v>4.1900000000000004</v>
      </c>
      <c r="G344" s="43">
        <f>COUNTIF(D345:$D$1242,365)</f>
        <v>532</v>
      </c>
      <c r="H344" s="43">
        <f>COUNTIF(D345:$D$1242,366)</f>
        <v>366</v>
      </c>
      <c r="I344" s="2"/>
    </row>
    <row r="345" spans="1:9" x14ac:dyDescent="0.25">
      <c r="A345" s="1">
        <f>COUNTIF($C$2:C345,"Да")</f>
        <v>2</v>
      </c>
      <c r="B345" s="45">
        <f t="shared" si="11"/>
        <v>45187</v>
      </c>
      <c r="C345" s="42" t="str">
        <f>IF(ISERROR(VLOOKUP(B345,'Айгенис Оп8'!$C$3:$C$9,1,0)),"Нет","Да")</f>
        <v>Нет</v>
      </c>
      <c r="D345" s="43">
        <f t="shared" si="10"/>
        <v>365</v>
      </c>
      <c r="E345" s="44">
        <f>ROUND(('Все выпуски'!$D$3*'Все выпуски'!$D$6/100)/365*(B345-IF(C345="Нет",VLOOKUP(A345,'Айгенис Оп8'!$A$2:$C$9,3,0),VLOOKUP((A345-1),'Айгенис Оп8'!$A$2:$C$9,3,0))),2)</f>
        <v>4.4400000000000004</v>
      </c>
      <c r="G345" s="43">
        <f>COUNTIF(D346:$D$1242,365)</f>
        <v>531</v>
      </c>
      <c r="H345" s="43">
        <f>COUNTIF(D346:$D$1242,366)</f>
        <v>366</v>
      </c>
      <c r="I345" s="2"/>
    </row>
    <row r="346" spans="1:9" x14ac:dyDescent="0.25">
      <c r="A346" s="1">
        <f>COUNTIF($C$2:C346,"Да")</f>
        <v>2</v>
      </c>
      <c r="B346" s="45">
        <f t="shared" si="11"/>
        <v>45188</v>
      </c>
      <c r="C346" s="42" t="str">
        <f>IF(ISERROR(VLOOKUP(B346,'Айгенис Оп8'!$C$3:$C$9,1,0)),"Нет","Да")</f>
        <v>Нет</v>
      </c>
      <c r="D346" s="43">
        <f t="shared" si="10"/>
        <v>365</v>
      </c>
      <c r="E346" s="44">
        <f>ROUND(('Все выпуски'!$D$3*'Все выпуски'!$D$6/100)/365*(B346-IF(C346="Нет",VLOOKUP(A346,'Айгенис Оп8'!$A$2:$C$9,3,0),VLOOKUP((A346-1),'Айгенис Оп8'!$A$2:$C$9,3,0))),2)</f>
        <v>4.68</v>
      </c>
      <c r="G346" s="43">
        <f>COUNTIF(D347:$D$1242,365)</f>
        <v>530</v>
      </c>
      <c r="H346" s="43">
        <f>COUNTIF(D347:$D$1242,366)</f>
        <v>366</v>
      </c>
      <c r="I346" s="2"/>
    </row>
    <row r="347" spans="1:9" x14ac:dyDescent="0.25">
      <c r="A347" s="1">
        <f>COUNTIF($C$2:C347,"Да")</f>
        <v>2</v>
      </c>
      <c r="B347" s="45">
        <f t="shared" si="11"/>
        <v>45189</v>
      </c>
      <c r="C347" s="42" t="str">
        <f>IF(ISERROR(VLOOKUP(B347,'Айгенис Оп8'!$C$3:$C$9,1,0)),"Нет","Да")</f>
        <v>Нет</v>
      </c>
      <c r="D347" s="43">
        <f t="shared" si="10"/>
        <v>365</v>
      </c>
      <c r="E347" s="44">
        <f>ROUND(('Все выпуски'!$D$3*'Все выпуски'!$D$6/100)/365*(B347-IF(C347="Нет",VLOOKUP(A347,'Айгенис Оп8'!$A$2:$C$9,3,0),VLOOKUP((A347-1),'Айгенис Оп8'!$A$2:$C$9,3,0))),2)</f>
        <v>4.93</v>
      </c>
      <c r="G347" s="43">
        <f>COUNTIF(D348:$D$1242,365)</f>
        <v>529</v>
      </c>
      <c r="H347" s="43">
        <f>COUNTIF(D348:$D$1242,366)</f>
        <v>366</v>
      </c>
      <c r="I347" s="2"/>
    </row>
    <row r="348" spans="1:9" x14ac:dyDescent="0.25">
      <c r="A348" s="1">
        <f>COUNTIF($C$2:C348,"Да")</f>
        <v>2</v>
      </c>
      <c r="B348" s="45">
        <f t="shared" si="11"/>
        <v>45190</v>
      </c>
      <c r="C348" s="42" t="str">
        <f>IF(ISERROR(VLOOKUP(B348,'Айгенис Оп8'!$C$3:$C$9,1,0)),"Нет","Да")</f>
        <v>Нет</v>
      </c>
      <c r="D348" s="43">
        <f t="shared" si="10"/>
        <v>365</v>
      </c>
      <c r="E348" s="44">
        <f>ROUND(('Все выпуски'!$D$3*'Все выпуски'!$D$6/100)/365*(B348-IF(C348="Нет",VLOOKUP(A348,'Айгенис Оп8'!$A$2:$C$9,3,0),VLOOKUP((A348-1),'Айгенис Оп8'!$A$2:$C$9,3,0))),2)</f>
        <v>5.18</v>
      </c>
      <c r="G348" s="43">
        <f>COUNTIF(D349:$D$1242,365)</f>
        <v>528</v>
      </c>
      <c r="H348" s="43">
        <f>COUNTIF(D349:$D$1242,366)</f>
        <v>366</v>
      </c>
      <c r="I348" s="2"/>
    </row>
    <row r="349" spans="1:9" x14ac:dyDescent="0.25">
      <c r="A349" s="1">
        <f>COUNTIF($C$2:C349,"Да")</f>
        <v>2</v>
      </c>
      <c r="B349" s="45">
        <f t="shared" si="11"/>
        <v>45191</v>
      </c>
      <c r="C349" s="42" t="str">
        <f>IF(ISERROR(VLOOKUP(B349,'Айгенис Оп8'!$C$3:$C$9,1,0)),"Нет","Да")</f>
        <v>Нет</v>
      </c>
      <c r="D349" s="43">
        <f t="shared" si="10"/>
        <v>365</v>
      </c>
      <c r="E349" s="44">
        <f>ROUND(('Все выпуски'!$D$3*'Все выпуски'!$D$6/100)/365*(B349-IF(C349="Нет",VLOOKUP(A349,'Айгенис Оп8'!$A$2:$C$9,3,0),VLOOKUP((A349-1),'Айгенис Оп8'!$A$2:$C$9,3,0))),2)</f>
        <v>5.42</v>
      </c>
      <c r="G349" s="43">
        <f>COUNTIF(D350:$D$1242,365)</f>
        <v>527</v>
      </c>
      <c r="H349" s="43">
        <f>COUNTIF(D350:$D$1242,366)</f>
        <v>366</v>
      </c>
      <c r="I349" s="2"/>
    </row>
    <row r="350" spans="1:9" x14ac:dyDescent="0.25">
      <c r="A350" s="1">
        <f>COUNTIF($C$2:C350,"Да")</f>
        <v>2</v>
      </c>
      <c r="B350" s="45">
        <f t="shared" si="11"/>
        <v>45192</v>
      </c>
      <c r="C350" s="42" t="str">
        <f>IF(ISERROR(VLOOKUP(B350,'Айгенис Оп8'!$C$3:$C$9,1,0)),"Нет","Да")</f>
        <v>Нет</v>
      </c>
      <c r="D350" s="43">
        <f t="shared" si="10"/>
        <v>365</v>
      </c>
      <c r="E350" s="44">
        <f>ROUND(('Все выпуски'!$D$3*'Все выпуски'!$D$6/100)/365*(B350-IF(C350="Нет",VLOOKUP(A350,'Айгенис Оп8'!$A$2:$C$9,3,0),VLOOKUP((A350-1),'Айгенис Оп8'!$A$2:$C$9,3,0))),2)</f>
        <v>5.67</v>
      </c>
      <c r="G350" s="43">
        <f>COUNTIF(D351:$D$1242,365)</f>
        <v>526</v>
      </c>
      <c r="H350" s="43">
        <f>COUNTIF(D351:$D$1242,366)</f>
        <v>366</v>
      </c>
      <c r="I350" s="2"/>
    </row>
    <row r="351" spans="1:9" x14ac:dyDescent="0.25">
      <c r="A351" s="1">
        <f>COUNTIF($C$2:C351,"Да")</f>
        <v>2</v>
      </c>
      <c r="B351" s="45">
        <f t="shared" si="11"/>
        <v>45193</v>
      </c>
      <c r="C351" s="42" t="str">
        <f>IF(ISERROR(VLOOKUP(B351,'Айгенис Оп8'!$C$3:$C$9,1,0)),"Нет","Да")</f>
        <v>Нет</v>
      </c>
      <c r="D351" s="43">
        <f t="shared" si="10"/>
        <v>365</v>
      </c>
      <c r="E351" s="44">
        <f>ROUND(('Все выпуски'!$D$3*'Все выпуски'!$D$6/100)/365*(B351-IF(C351="Нет",VLOOKUP(A351,'Айгенис Оп8'!$A$2:$C$9,3,0),VLOOKUP((A351-1),'Айгенис Оп8'!$A$2:$C$9,3,0))),2)</f>
        <v>5.92</v>
      </c>
      <c r="G351" s="43">
        <f>COUNTIF(D352:$D$1242,365)</f>
        <v>525</v>
      </c>
      <c r="H351" s="43">
        <f>COUNTIF(D352:$D$1242,366)</f>
        <v>366</v>
      </c>
      <c r="I351" s="2"/>
    </row>
    <row r="352" spans="1:9" x14ac:dyDescent="0.25">
      <c r="A352" s="1">
        <f>COUNTIF($C$2:C352,"Да")</f>
        <v>2</v>
      </c>
      <c r="B352" s="45">
        <f t="shared" si="11"/>
        <v>45194</v>
      </c>
      <c r="C352" s="42" t="str">
        <f>IF(ISERROR(VLOOKUP(B352,'Айгенис Оп8'!$C$3:$C$9,1,0)),"Нет","Да")</f>
        <v>Нет</v>
      </c>
      <c r="D352" s="43">
        <f t="shared" si="10"/>
        <v>365</v>
      </c>
      <c r="E352" s="44">
        <f>ROUND(('Все выпуски'!$D$3*'Все выпуски'!$D$6/100)/365*(B352-IF(C352="Нет",VLOOKUP(A352,'Айгенис Оп8'!$A$2:$C$9,3,0),VLOOKUP((A352-1),'Айгенис Оп8'!$A$2:$C$9,3,0))),2)</f>
        <v>6.16</v>
      </c>
      <c r="G352" s="43">
        <f>COUNTIF(D353:$D$1242,365)</f>
        <v>524</v>
      </c>
      <c r="H352" s="43">
        <f>COUNTIF(D353:$D$1242,366)</f>
        <v>366</v>
      </c>
      <c r="I352" s="2"/>
    </row>
    <row r="353" spans="1:9" x14ac:dyDescent="0.25">
      <c r="A353" s="1">
        <f>COUNTIF($C$2:C353,"Да")</f>
        <v>2</v>
      </c>
      <c r="B353" s="45">
        <f t="shared" si="11"/>
        <v>45195</v>
      </c>
      <c r="C353" s="42" t="str">
        <f>IF(ISERROR(VLOOKUP(B353,'Айгенис Оп8'!$C$3:$C$9,1,0)),"Нет","Да")</f>
        <v>Нет</v>
      </c>
      <c r="D353" s="43">
        <f t="shared" si="10"/>
        <v>365</v>
      </c>
      <c r="E353" s="44">
        <f>ROUND(('Все выпуски'!$D$3*'Все выпуски'!$D$6/100)/365*(B353-IF(C353="Нет",VLOOKUP(A353,'Айгенис Оп8'!$A$2:$C$9,3,0),VLOOKUP((A353-1),'Айгенис Оп8'!$A$2:$C$9,3,0))),2)</f>
        <v>6.41</v>
      </c>
      <c r="G353" s="43">
        <f>COUNTIF(D354:$D$1242,365)</f>
        <v>523</v>
      </c>
      <c r="H353" s="43">
        <f>COUNTIF(D354:$D$1242,366)</f>
        <v>366</v>
      </c>
      <c r="I353" s="2"/>
    </row>
    <row r="354" spans="1:9" x14ac:dyDescent="0.25">
      <c r="A354" s="1">
        <f>COUNTIF($C$2:C354,"Да")</f>
        <v>2</v>
      </c>
      <c r="B354" s="45">
        <f t="shared" si="11"/>
        <v>45196</v>
      </c>
      <c r="C354" s="42" t="str">
        <f>IF(ISERROR(VLOOKUP(B354,'Айгенис Оп8'!$C$3:$C$9,1,0)),"Нет","Да")</f>
        <v>Нет</v>
      </c>
      <c r="D354" s="43">
        <f t="shared" si="10"/>
        <v>365</v>
      </c>
      <c r="E354" s="44">
        <f>ROUND(('Все выпуски'!$D$3*'Все выпуски'!$D$6/100)/365*(B354-IF(C354="Нет",VLOOKUP(A354,'Айгенис Оп8'!$A$2:$C$9,3,0),VLOOKUP((A354-1),'Айгенис Оп8'!$A$2:$C$9,3,0))),2)</f>
        <v>6.66</v>
      </c>
      <c r="G354" s="43">
        <f>COUNTIF(D355:$D$1242,365)</f>
        <v>522</v>
      </c>
      <c r="H354" s="43">
        <f>COUNTIF(D355:$D$1242,366)</f>
        <v>366</v>
      </c>
      <c r="I354" s="2"/>
    </row>
    <row r="355" spans="1:9" x14ac:dyDescent="0.25">
      <c r="A355" s="1">
        <f>COUNTIF($C$2:C355,"Да")</f>
        <v>2</v>
      </c>
      <c r="B355" s="45">
        <f t="shared" si="11"/>
        <v>45197</v>
      </c>
      <c r="C355" s="42" t="str">
        <f>IF(ISERROR(VLOOKUP(B355,'Айгенис Оп8'!$C$3:$C$9,1,0)),"Нет","Да")</f>
        <v>Нет</v>
      </c>
      <c r="D355" s="43">
        <f t="shared" si="10"/>
        <v>365</v>
      </c>
      <c r="E355" s="44">
        <f>ROUND(('Все выпуски'!$D$3*'Все выпуски'!$D$6/100)/365*(B355-IF(C355="Нет",VLOOKUP(A355,'Айгенис Оп8'!$A$2:$C$9,3,0),VLOOKUP((A355-1),'Айгенис Оп8'!$A$2:$C$9,3,0))),2)</f>
        <v>6.9</v>
      </c>
      <c r="G355" s="43">
        <f>COUNTIF(D356:$D$1242,365)</f>
        <v>521</v>
      </c>
      <c r="H355" s="43">
        <f>COUNTIF(D356:$D$1242,366)</f>
        <v>366</v>
      </c>
      <c r="I355" s="2"/>
    </row>
    <row r="356" spans="1:9" x14ac:dyDescent="0.25">
      <c r="A356" s="1">
        <f>COUNTIF($C$2:C356,"Да")</f>
        <v>2</v>
      </c>
      <c r="B356" s="45">
        <f t="shared" si="11"/>
        <v>45198</v>
      </c>
      <c r="C356" s="42" t="str">
        <f>IF(ISERROR(VLOOKUP(B356,'Айгенис Оп8'!$C$3:$C$9,1,0)),"Нет","Да")</f>
        <v>Нет</v>
      </c>
      <c r="D356" s="43">
        <f t="shared" si="10"/>
        <v>365</v>
      </c>
      <c r="E356" s="44">
        <f>ROUND(('Все выпуски'!$D$3*'Все выпуски'!$D$6/100)/365*(B356-IF(C356="Нет",VLOOKUP(A356,'Айгенис Оп8'!$A$2:$C$9,3,0),VLOOKUP((A356-1),'Айгенис Оп8'!$A$2:$C$9,3,0))),2)</f>
        <v>7.15</v>
      </c>
      <c r="G356" s="43">
        <f>COUNTIF(D357:$D$1242,365)</f>
        <v>520</v>
      </c>
      <c r="H356" s="43">
        <f>COUNTIF(D357:$D$1242,366)</f>
        <v>366</v>
      </c>
      <c r="I356" s="2"/>
    </row>
    <row r="357" spans="1:9" x14ac:dyDescent="0.25">
      <c r="A357" s="1">
        <f>COUNTIF($C$2:C357,"Да")</f>
        <v>2</v>
      </c>
      <c r="B357" s="45">
        <f t="shared" si="11"/>
        <v>45199</v>
      </c>
      <c r="C357" s="42" t="str">
        <f>IF(ISERROR(VLOOKUP(B357,'Айгенис Оп8'!$C$3:$C$9,1,0)),"Нет","Да")</f>
        <v>Нет</v>
      </c>
      <c r="D357" s="43">
        <f t="shared" si="10"/>
        <v>365</v>
      </c>
      <c r="E357" s="44">
        <f>ROUND(('Все выпуски'!$D$3*'Все выпуски'!$D$6/100)/365*(B357-IF(C357="Нет",VLOOKUP(A357,'Айгенис Оп8'!$A$2:$C$9,3,0),VLOOKUP((A357-1),'Айгенис Оп8'!$A$2:$C$9,3,0))),2)</f>
        <v>7.4</v>
      </c>
      <c r="G357" s="43">
        <f>COUNTIF(D358:$D$1242,365)</f>
        <v>519</v>
      </c>
      <c r="H357" s="43">
        <f>COUNTIF(D358:$D$1242,366)</f>
        <v>366</v>
      </c>
      <c r="I357" s="2"/>
    </row>
    <row r="358" spans="1:9" x14ac:dyDescent="0.25">
      <c r="A358" s="1">
        <f>COUNTIF($C$2:C358,"Да")</f>
        <v>2</v>
      </c>
      <c r="B358" s="45">
        <f t="shared" si="11"/>
        <v>45200</v>
      </c>
      <c r="C358" s="42" t="str">
        <f>IF(ISERROR(VLOOKUP(B358,'Айгенис Оп8'!$C$3:$C$9,1,0)),"Нет","Да")</f>
        <v>Нет</v>
      </c>
      <c r="D358" s="43">
        <f t="shared" si="10"/>
        <v>365</v>
      </c>
      <c r="E358" s="44">
        <f>ROUND(('Все выпуски'!$D$3*'Все выпуски'!$D$6/100)/365*(B358-IF(C358="Нет",VLOOKUP(A358,'Айгенис Оп8'!$A$2:$C$9,3,0),VLOOKUP((A358-1),'Айгенис Оп8'!$A$2:$C$9,3,0))),2)</f>
        <v>7.64</v>
      </c>
      <c r="G358" s="43">
        <f>COUNTIF(D359:$D$1242,365)</f>
        <v>518</v>
      </c>
      <c r="H358" s="43">
        <f>COUNTIF(D359:$D$1242,366)</f>
        <v>366</v>
      </c>
      <c r="I358" s="2"/>
    </row>
    <row r="359" spans="1:9" x14ac:dyDescent="0.25">
      <c r="A359" s="1">
        <f>COUNTIF($C$2:C359,"Да")</f>
        <v>2</v>
      </c>
      <c r="B359" s="45">
        <f t="shared" si="11"/>
        <v>45201</v>
      </c>
      <c r="C359" s="42" t="str">
        <f>IF(ISERROR(VLOOKUP(B359,'Айгенис Оп8'!$C$3:$C$9,1,0)),"Нет","Да")</f>
        <v>Нет</v>
      </c>
      <c r="D359" s="43">
        <f t="shared" si="10"/>
        <v>365</v>
      </c>
      <c r="E359" s="44">
        <f>ROUND(('Все выпуски'!$D$3*'Все выпуски'!$D$6/100)/365*(B359-IF(C359="Нет",VLOOKUP(A359,'Айгенис Оп8'!$A$2:$C$9,3,0),VLOOKUP((A359-1),'Айгенис Оп8'!$A$2:$C$9,3,0))),2)</f>
        <v>7.89</v>
      </c>
      <c r="G359" s="43">
        <f>COUNTIF(D360:$D$1242,365)</f>
        <v>517</v>
      </c>
      <c r="H359" s="43">
        <f>COUNTIF(D360:$D$1242,366)</f>
        <v>366</v>
      </c>
      <c r="I359" s="2"/>
    </row>
    <row r="360" spans="1:9" x14ac:dyDescent="0.25">
      <c r="A360" s="1">
        <f>COUNTIF($C$2:C360,"Да")</f>
        <v>2</v>
      </c>
      <c r="B360" s="45">
        <f t="shared" si="11"/>
        <v>45202</v>
      </c>
      <c r="C360" s="42" t="str">
        <f>IF(ISERROR(VLOOKUP(B360,'Айгенис Оп8'!$C$3:$C$9,1,0)),"Нет","Да")</f>
        <v>Нет</v>
      </c>
      <c r="D360" s="43">
        <f t="shared" si="10"/>
        <v>365</v>
      </c>
      <c r="E360" s="44">
        <f>ROUND(('Все выпуски'!$D$3*'Все выпуски'!$D$6/100)/365*(B360-IF(C360="Нет",VLOOKUP(A360,'Айгенис Оп8'!$A$2:$C$9,3,0),VLOOKUP((A360-1),'Айгенис Оп8'!$A$2:$C$9,3,0))),2)</f>
        <v>8.14</v>
      </c>
      <c r="G360" s="43">
        <f>COUNTIF(D361:$D$1242,365)</f>
        <v>516</v>
      </c>
      <c r="H360" s="43">
        <f>COUNTIF(D361:$D$1242,366)</f>
        <v>366</v>
      </c>
      <c r="I360" s="2"/>
    </row>
    <row r="361" spans="1:9" x14ac:dyDescent="0.25">
      <c r="A361" s="1">
        <f>COUNTIF($C$2:C361,"Да")</f>
        <v>2</v>
      </c>
      <c r="B361" s="45">
        <f t="shared" si="11"/>
        <v>45203</v>
      </c>
      <c r="C361" s="42" t="str">
        <f>IF(ISERROR(VLOOKUP(B361,'Айгенис Оп8'!$C$3:$C$9,1,0)),"Нет","Да")</f>
        <v>Нет</v>
      </c>
      <c r="D361" s="43">
        <f t="shared" si="10"/>
        <v>365</v>
      </c>
      <c r="E361" s="44">
        <f>ROUND(('Все выпуски'!$D$3*'Все выпуски'!$D$6/100)/365*(B361-IF(C361="Нет",VLOOKUP(A361,'Айгенис Оп8'!$A$2:$C$9,3,0),VLOOKUP((A361-1),'Айгенис Оп8'!$A$2:$C$9,3,0))),2)</f>
        <v>8.3800000000000008</v>
      </c>
      <c r="G361" s="43">
        <f>COUNTIF(D362:$D$1242,365)</f>
        <v>515</v>
      </c>
      <c r="H361" s="43">
        <f>COUNTIF(D362:$D$1242,366)</f>
        <v>366</v>
      </c>
      <c r="I361" s="2"/>
    </row>
    <row r="362" spans="1:9" x14ac:dyDescent="0.25">
      <c r="A362" s="1">
        <f>COUNTIF($C$2:C362,"Да")</f>
        <v>2</v>
      </c>
      <c r="B362" s="45">
        <f t="shared" si="11"/>
        <v>45204</v>
      </c>
      <c r="C362" s="42" t="str">
        <f>IF(ISERROR(VLOOKUP(B362,'Айгенис Оп8'!$C$3:$C$9,1,0)),"Нет","Да")</f>
        <v>Нет</v>
      </c>
      <c r="D362" s="43">
        <f t="shared" si="10"/>
        <v>365</v>
      </c>
      <c r="E362" s="44">
        <f>ROUND(('Все выпуски'!$D$3*'Все выпуски'!$D$6/100)/365*(B362-IF(C362="Нет",VLOOKUP(A362,'Айгенис Оп8'!$A$2:$C$9,3,0),VLOOKUP((A362-1),'Айгенис Оп8'!$A$2:$C$9,3,0))),2)</f>
        <v>8.6300000000000008</v>
      </c>
      <c r="G362" s="43">
        <f>COUNTIF(D363:$D$1242,365)</f>
        <v>514</v>
      </c>
      <c r="H362" s="43">
        <f>COUNTIF(D363:$D$1242,366)</f>
        <v>366</v>
      </c>
      <c r="I362" s="2"/>
    </row>
    <row r="363" spans="1:9" x14ac:dyDescent="0.25">
      <c r="A363" s="1">
        <f>COUNTIF($C$2:C363,"Да")</f>
        <v>2</v>
      </c>
      <c r="B363" s="45">
        <f t="shared" si="11"/>
        <v>45205</v>
      </c>
      <c r="C363" s="42" t="str">
        <f>IF(ISERROR(VLOOKUP(B363,'Айгенис Оп8'!$C$3:$C$9,1,0)),"Нет","Да")</f>
        <v>Нет</v>
      </c>
      <c r="D363" s="43">
        <f t="shared" si="10"/>
        <v>365</v>
      </c>
      <c r="E363" s="44">
        <f>ROUND(('Все выпуски'!$D$3*'Все выпуски'!$D$6/100)/365*(B363-IF(C363="Нет",VLOOKUP(A363,'Айгенис Оп8'!$A$2:$C$9,3,0),VLOOKUP((A363-1),'Айгенис Оп8'!$A$2:$C$9,3,0))),2)</f>
        <v>8.8800000000000008</v>
      </c>
      <c r="G363" s="43">
        <f>COUNTIF(D364:$D$1242,365)</f>
        <v>513</v>
      </c>
      <c r="H363" s="43">
        <f>COUNTIF(D364:$D$1242,366)</f>
        <v>366</v>
      </c>
      <c r="I363" s="2"/>
    </row>
    <row r="364" spans="1:9" x14ac:dyDescent="0.25">
      <c r="A364" s="1">
        <f>COUNTIF($C$2:C364,"Да")</f>
        <v>2</v>
      </c>
      <c r="B364" s="45">
        <f t="shared" si="11"/>
        <v>45206</v>
      </c>
      <c r="C364" s="42" t="str">
        <f>IF(ISERROR(VLOOKUP(B364,'Айгенис Оп8'!$C$3:$C$9,1,0)),"Нет","Да")</f>
        <v>Нет</v>
      </c>
      <c r="D364" s="43">
        <f t="shared" si="10"/>
        <v>365</v>
      </c>
      <c r="E364" s="44">
        <f>ROUND(('Все выпуски'!$D$3*'Все выпуски'!$D$6/100)/365*(B364-IF(C364="Нет",VLOOKUP(A364,'Айгенис Оп8'!$A$2:$C$9,3,0),VLOOKUP((A364-1),'Айгенис Оп8'!$A$2:$C$9,3,0))),2)</f>
        <v>9.1199999999999992</v>
      </c>
      <c r="G364" s="43">
        <f>COUNTIF(D365:$D$1242,365)</f>
        <v>512</v>
      </c>
      <c r="H364" s="43">
        <f>COUNTIF(D365:$D$1242,366)</f>
        <v>366</v>
      </c>
      <c r="I364" s="2"/>
    </row>
    <row r="365" spans="1:9" x14ac:dyDescent="0.25">
      <c r="A365" s="1">
        <f>COUNTIF($C$2:C365,"Да")</f>
        <v>2</v>
      </c>
      <c r="B365" s="45">
        <f t="shared" si="11"/>
        <v>45207</v>
      </c>
      <c r="C365" s="42" t="str">
        <f>IF(ISERROR(VLOOKUP(B365,'Айгенис Оп8'!$C$3:$C$9,1,0)),"Нет","Да")</f>
        <v>Нет</v>
      </c>
      <c r="D365" s="43">
        <f t="shared" si="10"/>
        <v>365</v>
      </c>
      <c r="E365" s="44">
        <f>ROUND(('Все выпуски'!$D$3*'Все выпуски'!$D$6/100)/365*(B365-IF(C365="Нет",VLOOKUP(A365,'Айгенис Оп8'!$A$2:$C$9,3,0),VLOOKUP((A365-1),'Айгенис Оп8'!$A$2:$C$9,3,0))),2)</f>
        <v>9.3699999999999992</v>
      </c>
      <c r="G365" s="43">
        <f>COUNTIF(D366:$D$1242,365)</f>
        <v>511</v>
      </c>
      <c r="H365" s="43">
        <f>COUNTIF(D366:$D$1242,366)</f>
        <v>366</v>
      </c>
      <c r="I365" s="2"/>
    </row>
    <row r="366" spans="1:9" x14ac:dyDescent="0.25">
      <c r="A366" s="1">
        <f>COUNTIF($C$2:C366,"Да")</f>
        <v>2</v>
      </c>
      <c r="B366" s="45">
        <f t="shared" si="11"/>
        <v>45208</v>
      </c>
      <c r="C366" s="42" t="str">
        <f>IF(ISERROR(VLOOKUP(B366,'Айгенис Оп8'!$C$3:$C$9,1,0)),"Нет","Да")</f>
        <v>Нет</v>
      </c>
      <c r="D366" s="43">
        <f t="shared" si="10"/>
        <v>365</v>
      </c>
      <c r="E366" s="44">
        <f>ROUND(('Все выпуски'!$D$3*'Все выпуски'!$D$6/100)/365*(B366-IF(C366="Нет",VLOOKUP(A366,'Айгенис Оп8'!$A$2:$C$9,3,0),VLOOKUP((A366-1),'Айгенис Оп8'!$A$2:$C$9,3,0))),2)</f>
        <v>9.6199999999999992</v>
      </c>
      <c r="G366" s="43">
        <f>COUNTIF(D367:$D$1242,365)</f>
        <v>510</v>
      </c>
      <c r="H366" s="43">
        <f>COUNTIF(D367:$D$1242,366)</f>
        <v>366</v>
      </c>
      <c r="I366" s="2"/>
    </row>
    <row r="367" spans="1:9" x14ac:dyDescent="0.25">
      <c r="A367" s="1">
        <f>COUNTIF($C$2:C367,"Да")</f>
        <v>2</v>
      </c>
      <c r="B367" s="45">
        <f t="shared" si="11"/>
        <v>45209</v>
      </c>
      <c r="C367" s="42" t="str">
        <f>IF(ISERROR(VLOOKUP(B367,'Айгенис Оп8'!$C$3:$C$9,1,0)),"Нет","Да")</f>
        <v>Нет</v>
      </c>
      <c r="D367" s="43">
        <f t="shared" si="10"/>
        <v>365</v>
      </c>
      <c r="E367" s="44">
        <f>ROUND(('Все выпуски'!$D$3*'Все выпуски'!$D$6/100)/365*(B367-IF(C367="Нет",VLOOKUP(A367,'Айгенис Оп8'!$A$2:$C$9,3,0),VLOOKUP((A367-1),'Айгенис Оп8'!$A$2:$C$9,3,0))),2)</f>
        <v>9.86</v>
      </c>
      <c r="G367" s="43">
        <f>COUNTIF(D368:$D$1242,365)</f>
        <v>509</v>
      </c>
      <c r="H367" s="43">
        <f>COUNTIF(D368:$D$1242,366)</f>
        <v>366</v>
      </c>
      <c r="I367" s="2"/>
    </row>
    <row r="368" spans="1:9" x14ac:dyDescent="0.25">
      <c r="A368" s="1">
        <f>COUNTIF($C$2:C368,"Да")</f>
        <v>2</v>
      </c>
      <c r="B368" s="45">
        <f t="shared" si="11"/>
        <v>45210</v>
      </c>
      <c r="C368" s="42" t="str">
        <f>IF(ISERROR(VLOOKUP(B368,'Айгенис Оп8'!$C$3:$C$9,1,0)),"Нет","Да")</f>
        <v>Нет</v>
      </c>
      <c r="D368" s="43">
        <f t="shared" si="10"/>
        <v>365</v>
      </c>
      <c r="E368" s="44">
        <f>ROUND(('Все выпуски'!$D$3*'Все выпуски'!$D$6/100)/365*(B368-IF(C368="Нет",VLOOKUP(A368,'Айгенис Оп8'!$A$2:$C$9,3,0),VLOOKUP((A368-1),'Айгенис Оп8'!$A$2:$C$9,3,0))),2)</f>
        <v>10.11</v>
      </c>
      <c r="G368" s="43">
        <f>COUNTIF(D369:$D$1242,365)</f>
        <v>508</v>
      </c>
      <c r="H368" s="43">
        <f>COUNTIF(D369:$D$1242,366)</f>
        <v>366</v>
      </c>
      <c r="I368" s="2"/>
    </row>
    <row r="369" spans="1:9" x14ac:dyDescent="0.25">
      <c r="A369" s="1">
        <f>COUNTIF($C$2:C369,"Да")</f>
        <v>2</v>
      </c>
      <c r="B369" s="45">
        <f t="shared" si="11"/>
        <v>45211</v>
      </c>
      <c r="C369" s="42" t="str">
        <f>IF(ISERROR(VLOOKUP(B369,'Айгенис Оп8'!$C$3:$C$9,1,0)),"Нет","Да")</f>
        <v>Нет</v>
      </c>
      <c r="D369" s="43">
        <f t="shared" si="10"/>
        <v>365</v>
      </c>
      <c r="E369" s="44">
        <f>ROUND(('Все выпуски'!$D$3*'Все выпуски'!$D$6/100)/365*(B369-IF(C369="Нет",VLOOKUP(A369,'Айгенис Оп8'!$A$2:$C$9,3,0),VLOOKUP((A369-1),'Айгенис Оп8'!$A$2:$C$9,3,0))),2)</f>
        <v>10.36</v>
      </c>
      <c r="G369" s="43">
        <f>COUNTIF(D370:$D$1242,365)</f>
        <v>507</v>
      </c>
      <c r="H369" s="43">
        <f>COUNTIF(D370:$D$1242,366)</f>
        <v>366</v>
      </c>
      <c r="I369" s="2"/>
    </row>
    <row r="370" spans="1:9" x14ac:dyDescent="0.25">
      <c r="A370" s="1">
        <f>COUNTIF($C$2:C370,"Да")</f>
        <v>2</v>
      </c>
      <c r="B370" s="45">
        <f t="shared" si="11"/>
        <v>45212</v>
      </c>
      <c r="C370" s="42" t="str">
        <f>IF(ISERROR(VLOOKUP(B370,'Айгенис Оп8'!$C$3:$C$9,1,0)),"Нет","Да")</f>
        <v>Нет</v>
      </c>
      <c r="D370" s="43">
        <f t="shared" si="10"/>
        <v>365</v>
      </c>
      <c r="E370" s="44">
        <f>ROUND(('Все выпуски'!$D$3*'Все выпуски'!$D$6/100)/365*(B370-IF(C370="Нет",VLOOKUP(A370,'Айгенис Оп8'!$A$2:$C$9,3,0),VLOOKUP((A370-1),'Айгенис Оп8'!$A$2:$C$9,3,0))),2)</f>
        <v>10.6</v>
      </c>
      <c r="G370" s="43">
        <f>COUNTIF(D371:$D$1242,365)</f>
        <v>506</v>
      </c>
      <c r="H370" s="43">
        <f>COUNTIF(D371:$D$1242,366)</f>
        <v>366</v>
      </c>
      <c r="I370" s="2"/>
    </row>
    <row r="371" spans="1:9" x14ac:dyDescent="0.25">
      <c r="A371" s="1">
        <f>COUNTIF($C$2:C371,"Да")</f>
        <v>2</v>
      </c>
      <c r="B371" s="45">
        <f t="shared" si="11"/>
        <v>45213</v>
      </c>
      <c r="C371" s="42" t="str">
        <f>IF(ISERROR(VLOOKUP(B371,'Айгенис Оп8'!$C$3:$C$9,1,0)),"Нет","Да")</f>
        <v>Нет</v>
      </c>
      <c r="D371" s="43">
        <f t="shared" si="10"/>
        <v>365</v>
      </c>
      <c r="E371" s="44">
        <f>ROUND(('Все выпуски'!$D$3*'Все выпуски'!$D$6/100)/365*(B371-IF(C371="Нет",VLOOKUP(A371,'Айгенис Оп8'!$A$2:$C$9,3,0),VLOOKUP((A371-1),'Айгенис Оп8'!$A$2:$C$9,3,0))),2)</f>
        <v>10.85</v>
      </c>
      <c r="G371" s="43">
        <f>COUNTIF(D372:$D$1242,365)</f>
        <v>505</v>
      </c>
      <c r="H371" s="43">
        <f>COUNTIF(D372:$D$1242,366)</f>
        <v>366</v>
      </c>
      <c r="I371" s="2"/>
    </row>
    <row r="372" spans="1:9" x14ac:dyDescent="0.25">
      <c r="A372" s="1">
        <f>COUNTIF($C$2:C372,"Да")</f>
        <v>2</v>
      </c>
      <c r="B372" s="45">
        <f t="shared" si="11"/>
        <v>45214</v>
      </c>
      <c r="C372" s="42" t="str">
        <f>IF(ISERROR(VLOOKUP(B372,'Айгенис Оп8'!$C$3:$C$9,1,0)),"Нет","Да")</f>
        <v>Нет</v>
      </c>
      <c r="D372" s="43">
        <f t="shared" si="10"/>
        <v>365</v>
      </c>
      <c r="E372" s="44">
        <f>ROUND(('Все выпуски'!$D$3*'Все выпуски'!$D$6/100)/365*(B372-IF(C372="Нет",VLOOKUP(A372,'Айгенис Оп8'!$A$2:$C$9,3,0),VLOOKUP((A372-1),'Айгенис Оп8'!$A$2:$C$9,3,0))),2)</f>
        <v>11.1</v>
      </c>
      <c r="G372" s="43">
        <f>COUNTIF(D373:$D$1242,365)</f>
        <v>504</v>
      </c>
      <c r="H372" s="43">
        <f>COUNTIF(D373:$D$1242,366)</f>
        <v>366</v>
      </c>
      <c r="I372" s="2"/>
    </row>
    <row r="373" spans="1:9" x14ac:dyDescent="0.25">
      <c r="A373" s="1">
        <f>COUNTIF($C$2:C373,"Да")</f>
        <v>2</v>
      </c>
      <c r="B373" s="45">
        <f t="shared" si="11"/>
        <v>45215</v>
      </c>
      <c r="C373" s="42" t="str">
        <f>IF(ISERROR(VLOOKUP(B373,'Айгенис Оп8'!$C$3:$C$9,1,0)),"Нет","Да")</f>
        <v>Нет</v>
      </c>
      <c r="D373" s="43">
        <f t="shared" si="10"/>
        <v>365</v>
      </c>
      <c r="E373" s="44">
        <f>ROUND(('Все выпуски'!$D$3*'Все выпуски'!$D$6/100)/365*(B373-IF(C373="Нет",VLOOKUP(A373,'Айгенис Оп8'!$A$2:$C$9,3,0),VLOOKUP((A373-1),'Айгенис Оп8'!$A$2:$C$9,3,0))),2)</f>
        <v>11.34</v>
      </c>
      <c r="G373" s="43">
        <f>COUNTIF(D374:$D$1242,365)</f>
        <v>503</v>
      </c>
      <c r="H373" s="43">
        <f>COUNTIF(D374:$D$1242,366)</f>
        <v>366</v>
      </c>
      <c r="I373" s="2"/>
    </row>
    <row r="374" spans="1:9" x14ac:dyDescent="0.25">
      <c r="A374" s="1">
        <f>COUNTIF($C$2:C374,"Да")</f>
        <v>2</v>
      </c>
      <c r="B374" s="45">
        <f t="shared" si="11"/>
        <v>45216</v>
      </c>
      <c r="C374" s="42" t="str">
        <f>IF(ISERROR(VLOOKUP(B374,'Айгенис Оп8'!$C$3:$C$9,1,0)),"Нет","Да")</f>
        <v>Нет</v>
      </c>
      <c r="D374" s="43">
        <f t="shared" si="10"/>
        <v>365</v>
      </c>
      <c r="E374" s="44">
        <f>ROUND(('Все выпуски'!$D$3*'Все выпуски'!$D$6/100)/365*(B374-IF(C374="Нет",VLOOKUP(A374,'Айгенис Оп8'!$A$2:$C$9,3,0),VLOOKUP((A374-1),'Айгенис Оп8'!$A$2:$C$9,3,0))),2)</f>
        <v>11.59</v>
      </c>
      <c r="G374" s="43">
        <f>COUNTIF(D375:$D$1242,365)</f>
        <v>502</v>
      </c>
      <c r="H374" s="43">
        <f>COUNTIF(D375:$D$1242,366)</f>
        <v>366</v>
      </c>
      <c r="I374" s="2"/>
    </row>
    <row r="375" spans="1:9" x14ac:dyDescent="0.25">
      <c r="A375" s="1">
        <f>COUNTIF($C$2:C375,"Да")</f>
        <v>2</v>
      </c>
      <c r="B375" s="45">
        <f t="shared" si="11"/>
        <v>45217</v>
      </c>
      <c r="C375" s="42" t="str">
        <f>IF(ISERROR(VLOOKUP(B375,'Айгенис Оп8'!$C$3:$C$9,1,0)),"Нет","Да")</f>
        <v>Нет</v>
      </c>
      <c r="D375" s="43">
        <f t="shared" si="10"/>
        <v>365</v>
      </c>
      <c r="E375" s="44">
        <f>ROUND(('Все выпуски'!$D$3*'Все выпуски'!$D$6/100)/365*(B375-IF(C375="Нет",VLOOKUP(A375,'Айгенис Оп8'!$A$2:$C$9,3,0),VLOOKUP((A375-1),'Айгенис Оп8'!$A$2:$C$9,3,0))),2)</f>
        <v>11.84</v>
      </c>
      <c r="G375" s="43">
        <f>COUNTIF(D376:$D$1242,365)</f>
        <v>501</v>
      </c>
      <c r="H375" s="43">
        <f>COUNTIF(D376:$D$1242,366)</f>
        <v>366</v>
      </c>
      <c r="I375" s="2"/>
    </row>
    <row r="376" spans="1:9" x14ac:dyDescent="0.25">
      <c r="A376" s="1">
        <f>COUNTIF($C$2:C376,"Да")</f>
        <v>2</v>
      </c>
      <c r="B376" s="45">
        <f t="shared" si="11"/>
        <v>45218</v>
      </c>
      <c r="C376" s="42" t="str">
        <f>IF(ISERROR(VLOOKUP(B376,'Айгенис Оп8'!$C$3:$C$9,1,0)),"Нет","Да")</f>
        <v>Нет</v>
      </c>
      <c r="D376" s="43">
        <f t="shared" si="10"/>
        <v>365</v>
      </c>
      <c r="E376" s="44">
        <f>ROUND(('Все выпуски'!$D$3*'Все выпуски'!$D$6/100)/365*(B376-IF(C376="Нет",VLOOKUP(A376,'Айгенис Оп8'!$A$2:$C$9,3,0),VLOOKUP((A376-1),'Айгенис Оп8'!$A$2:$C$9,3,0))),2)</f>
        <v>12.08</v>
      </c>
      <c r="G376" s="43">
        <f>COUNTIF(D377:$D$1242,365)</f>
        <v>500</v>
      </c>
      <c r="H376" s="43">
        <f>COUNTIF(D377:$D$1242,366)</f>
        <v>366</v>
      </c>
      <c r="I376" s="2"/>
    </row>
    <row r="377" spans="1:9" x14ac:dyDescent="0.25">
      <c r="A377" s="1">
        <f>COUNTIF($C$2:C377,"Да")</f>
        <v>2</v>
      </c>
      <c r="B377" s="45">
        <f t="shared" si="11"/>
        <v>45219</v>
      </c>
      <c r="C377" s="42" t="str">
        <f>IF(ISERROR(VLOOKUP(B377,'Айгенис Оп8'!$C$3:$C$9,1,0)),"Нет","Да")</f>
        <v>Нет</v>
      </c>
      <c r="D377" s="43">
        <f t="shared" si="10"/>
        <v>365</v>
      </c>
      <c r="E377" s="44">
        <f>ROUND(('Все выпуски'!$D$3*'Все выпуски'!$D$6/100)/365*(B377-IF(C377="Нет",VLOOKUP(A377,'Айгенис Оп8'!$A$2:$C$9,3,0),VLOOKUP((A377-1),'Айгенис Оп8'!$A$2:$C$9,3,0))),2)</f>
        <v>12.33</v>
      </c>
      <c r="G377" s="43">
        <f>COUNTIF(D378:$D$1242,365)</f>
        <v>499</v>
      </c>
      <c r="H377" s="43">
        <f>COUNTIF(D378:$D$1242,366)</f>
        <v>366</v>
      </c>
      <c r="I377" s="2"/>
    </row>
    <row r="378" spans="1:9" x14ac:dyDescent="0.25">
      <c r="A378" s="1">
        <f>COUNTIF($C$2:C378,"Да")</f>
        <v>2</v>
      </c>
      <c r="B378" s="45">
        <f t="shared" si="11"/>
        <v>45220</v>
      </c>
      <c r="C378" s="42" t="str">
        <f>IF(ISERROR(VLOOKUP(B378,'Айгенис Оп8'!$C$3:$C$9,1,0)),"Нет","Да")</f>
        <v>Нет</v>
      </c>
      <c r="D378" s="43">
        <f t="shared" si="10"/>
        <v>365</v>
      </c>
      <c r="E378" s="44">
        <f>ROUND(('Все выпуски'!$D$3*'Все выпуски'!$D$6/100)/365*(B378-IF(C378="Нет",VLOOKUP(A378,'Айгенис Оп8'!$A$2:$C$9,3,0),VLOOKUP((A378-1),'Айгенис Оп8'!$A$2:$C$9,3,0))),2)</f>
        <v>12.58</v>
      </c>
      <c r="G378" s="43">
        <f>COUNTIF(D379:$D$1242,365)</f>
        <v>498</v>
      </c>
      <c r="H378" s="43">
        <f>COUNTIF(D379:$D$1242,366)</f>
        <v>366</v>
      </c>
      <c r="I378" s="2"/>
    </row>
    <row r="379" spans="1:9" x14ac:dyDescent="0.25">
      <c r="A379" s="1">
        <f>COUNTIF($C$2:C379,"Да")</f>
        <v>2</v>
      </c>
      <c r="B379" s="45">
        <f t="shared" si="11"/>
        <v>45221</v>
      </c>
      <c r="C379" s="42" t="str">
        <f>IF(ISERROR(VLOOKUP(B379,'Айгенис Оп8'!$C$3:$C$9,1,0)),"Нет","Да")</f>
        <v>Нет</v>
      </c>
      <c r="D379" s="43">
        <f t="shared" si="10"/>
        <v>365</v>
      </c>
      <c r="E379" s="44">
        <f>ROUND(('Все выпуски'!$D$3*'Все выпуски'!$D$6/100)/365*(B379-IF(C379="Нет",VLOOKUP(A379,'Айгенис Оп8'!$A$2:$C$9,3,0),VLOOKUP((A379-1),'Айгенис Оп8'!$A$2:$C$9,3,0))),2)</f>
        <v>12.82</v>
      </c>
      <c r="G379" s="43">
        <f>COUNTIF(D380:$D$1242,365)</f>
        <v>497</v>
      </c>
      <c r="H379" s="43">
        <f>COUNTIF(D380:$D$1242,366)</f>
        <v>366</v>
      </c>
      <c r="I379" s="2"/>
    </row>
    <row r="380" spans="1:9" x14ac:dyDescent="0.25">
      <c r="A380" s="1">
        <f>COUNTIF($C$2:C380,"Да")</f>
        <v>2</v>
      </c>
      <c r="B380" s="45">
        <f t="shared" si="11"/>
        <v>45222</v>
      </c>
      <c r="C380" s="42" t="str">
        <f>IF(ISERROR(VLOOKUP(B380,'Айгенис Оп8'!$C$3:$C$9,1,0)),"Нет","Да")</f>
        <v>Нет</v>
      </c>
      <c r="D380" s="43">
        <f t="shared" si="10"/>
        <v>365</v>
      </c>
      <c r="E380" s="44">
        <f>ROUND(('Все выпуски'!$D$3*'Все выпуски'!$D$6/100)/365*(B380-IF(C380="Нет",VLOOKUP(A380,'Айгенис Оп8'!$A$2:$C$9,3,0),VLOOKUP((A380-1),'Айгенис Оп8'!$A$2:$C$9,3,0))),2)</f>
        <v>13.07</v>
      </c>
      <c r="G380" s="43">
        <f>COUNTIF(D381:$D$1242,365)</f>
        <v>496</v>
      </c>
      <c r="H380" s="43">
        <f>COUNTIF(D381:$D$1242,366)</f>
        <v>366</v>
      </c>
      <c r="I380" s="2"/>
    </row>
    <row r="381" spans="1:9" x14ac:dyDescent="0.25">
      <c r="A381" s="1">
        <f>COUNTIF($C$2:C381,"Да")</f>
        <v>2</v>
      </c>
      <c r="B381" s="45">
        <f t="shared" si="11"/>
        <v>45223</v>
      </c>
      <c r="C381" s="42" t="str">
        <f>IF(ISERROR(VLOOKUP(B381,'Айгенис Оп8'!$C$3:$C$9,1,0)),"Нет","Да")</f>
        <v>Нет</v>
      </c>
      <c r="D381" s="43">
        <f t="shared" si="10"/>
        <v>365</v>
      </c>
      <c r="E381" s="44">
        <f>ROUND(('Все выпуски'!$D$3*'Все выпуски'!$D$6/100)/365*(B381-IF(C381="Нет",VLOOKUP(A381,'Айгенис Оп8'!$A$2:$C$9,3,0),VLOOKUP((A381-1),'Айгенис Оп8'!$A$2:$C$9,3,0))),2)</f>
        <v>13.32</v>
      </c>
      <c r="G381" s="43">
        <f>COUNTIF(D382:$D$1242,365)</f>
        <v>495</v>
      </c>
      <c r="H381" s="43">
        <f>COUNTIF(D382:$D$1242,366)</f>
        <v>366</v>
      </c>
      <c r="I381" s="2"/>
    </row>
    <row r="382" spans="1:9" x14ac:dyDescent="0.25">
      <c r="A382" s="1">
        <f>COUNTIF($C$2:C382,"Да")</f>
        <v>2</v>
      </c>
      <c r="B382" s="45">
        <f t="shared" si="11"/>
        <v>45224</v>
      </c>
      <c r="C382" s="42" t="str">
        <f>IF(ISERROR(VLOOKUP(B382,'Айгенис Оп8'!$C$3:$C$9,1,0)),"Нет","Да")</f>
        <v>Нет</v>
      </c>
      <c r="D382" s="43">
        <f t="shared" si="10"/>
        <v>365</v>
      </c>
      <c r="E382" s="44">
        <f>ROUND(('Все выпуски'!$D$3*'Все выпуски'!$D$6/100)/365*(B382-IF(C382="Нет",VLOOKUP(A382,'Айгенис Оп8'!$A$2:$C$9,3,0),VLOOKUP((A382-1),'Айгенис Оп8'!$A$2:$C$9,3,0))),2)</f>
        <v>13.56</v>
      </c>
      <c r="G382" s="43">
        <f>COUNTIF(D383:$D$1242,365)</f>
        <v>494</v>
      </c>
      <c r="H382" s="43">
        <f>COUNTIF(D383:$D$1242,366)</f>
        <v>366</v>
      </c>
      <c r="I382" s="2"/>
    </row>
    <row r="383" spans="1:9" x14ac:dyDescent="0.25">
      <c r="A383" s="1">
        <f>COUNTIF($C$2:C383,"Да")</f>
        <v>2</v>
      </c>
      <c r="B383" s="45">
        <f t="shared" si="11"/>
        <v>45225</v>
      </c>
      <c r="C383" s="42" t="str">
        <f>IF(ISERROR(VLOOKUP(B383,'Айгенис Оп8'!$C$3:$C$9,1,0)),"Нет","Да")</f>
        <v>Нет</v>
      </c>
      <c r="D383" s="43">
        <f t="shared" si="10"/>
        <v>365</v>
      </c>
      <c r="E383" s="44">
        <f>ROUND(('Все выпуски'!$D$3*'Все выпуски'!$D$6/100)/365*(B383-IF(C383="Нет",VLOOKUP(A383,'Айгенис Оп8'!$A$2:$C$9,3,0),VLOOKUP((A383-1),'Айгенис Оп8'!$A$2:$C$9,3,0))),2)</f>
        <v>13.81</v>
      </c>
      <c r="G383" s="43">
        <f>COUNTIF(D384:$D$1242,365)</f>
        <v>493</v>
      </c>
      <c r="H383" s="43">
        <f>COUNTIF(D384:$D$1242,366)</f>
        <v>366</v>
      </c>
      <c r="I383" s="2"/>
    </row>
    <row r="384" spans="1:9" x14ac:dyDescent="0.25">
      <c r="A384" s="1">
        <f>COUNTIF($C$2:C384,"Да")</f>
        <v>2</v>
      </c>
      <c r="B384" s="45">
        <f t="shared" si="11"/>
        <v>45226</v>
      </c>
      <c r="C384" s="42" t="str">
        <f>IF(ISERROR(VLOOKUP(B384,'Айгенис Оп8'!$C$3:$C$9,1,0)),"Нет","Да")</f>
        <v>Нет</v>
      </c>
      <c r="D384" s="43">
        <f t="shared" si="10"/>
        <v>365</v>
      </c>
      <c r="E384" s="44">
        <f>ROUND(('Все выпуски'!$D$3*'Все выпуски'!$D$6/100)/365*(B384-IF(C384="Нет",VLOOKUP(A384,'Айгенис Оп8'!$A$2:$C$9,3,0),VLOOKUP((A384-1),'Айгенис Оп8'!$A$2:$C$9,3,0))),2)</f>
        <v>14.05</v>
      </c>
      <c r="G384" s="43">
        <f>COUNTIF(D385:$D$1242,365)</f>
        <v>492</v>
      </c>
      <c r="H384" s="43">
        <f>COUNTIF(D385:$D$1242,366)</f>
        <v>366</v>
      </c>
      <c r="I384" s="2"/>
    </row>
    <row r="385" spans="1:9" x14ac:dyDescent="0.25">
      <c r="A385" s="1">
        <f>COUNTIF($C$2:C385,"Да")</f>
        <v>2</v>
      </c>
      <c r="B385" s="45">
        <f t="shared" si="11"/>
        <v>45227</v>
      </c>
      <c r="C385" s="42" t="str">
        <f>IF(ISERROR(VLOOKUP(B385,'Айгенис Оп8'!$C$3:$C$9,1,0)),"Нет","Да")</f>
        <v>Нет</v>
      </c>
      <c r="D385" s="43">
        <f t="shared" si="10"/>
        <v>365</v>
      </c>
      <c r="E385" s="44">
        <f>ROUND(('Все выпуски'!$D$3*'Все выпуски'!$D$6/100)/365*(B385-IF(C385="Нет",VLOOKUP(A385,'Айгенис Оп8'!$A$2:$C$9,3,0),VLOOKUP((A385-1),'Айгенис Оп8'!$A$2:$C$9,3,0))),2)</f>
        <v>14.3</v>
      </c>
      <c r="G385" s="43">
        <f>COUNTIF(D386:$D$1242,365)</f>
        <v>491</v>
      </c>
      <c r="H385" s="43">
        <f>COUNTIF(D386:$D$1242,366)</f>
        <v>366</v>
      </c>
      <c r="I385" s="2"/>
    </row>
    <row r="386" spans="1:9" x14ac:dyDescent="0.25">
      <c r="A386" s="1">
        <f>COUNTIF($C$2:C386,"Да")</f>
        <v>2</v>
      </c>
      <c r="B386" s="45">
        <f t="shared" si="11"/>
        <v>45228</v>
      </c>
      <c r="C386" s="42" t="str">
        <f>IF(ISERROR(VLOOKUP(B386,'Айгенис Оп8'!$C$3:$C$9,1,0)),"Нет","Да")</f>
        <v>Нет</v>
      </c>
      <c r="D386" s="43">
        <f t="shared" si="10"/>
        <v>365</v>
      </c>
      <c r="E386" s="44">
        <f>ROUND(('Все выпуски'!$D$3*'Все выпуски'!$D$6/100)/365*(B386-IF(C386="Нет",VLOOKUP(A386,'Айгенис Оп8'!$A$2:$C$9,3,0),VLOOKUP((A386-1),'Айгенис Оп8'!$A$2:$C$9,3,0))),2)</f>
        <v>14.55</v>
      </c>
      <c r="G386" s="43">
        <f>COUNTIF(D387:$D$1242,365)</f>
        <v>490</v>
      </c>
      <c r="H386" s="43">
        <f>COUNTIF(D387:$D$1242,366)</f>
        <v>366</v>
      </c>
      <c r="I386" s="2"/>
    </row>
    <row r="387" spans="1:9" x14ac:dyDescent="0.25">
      <c r="A387" s="1">
        <f>COUNTIF($C$2:C387,"Да")</f>
        <v>2</v>
      </c>
      <c r="B387" s="45">
        <f t="shared" si="11"/>
        <v>45229</v>
      </c>
      <c r="C387" s="42" t="str">
        <f>IF(ISERROR(VLOOKUP(B387,'Айгенис Оп8'!$C$3:$C$9,1,0)),"Нет","Да")</f>
        <v>Нет</v>
      </c>
      <c r="D387" s="43">
        <f t="shared" ref="D387:D450" si="12">IF(MOD(YEAR(B387),4)=0,366,365)</f>
        <v>365</v>
      </c>
      <c r="E387" s="44">
        <f>ROUND(('Все выпуски'!$D$3*'Все выпуски'!$D$6/100)/365*(B387-IF(C387="Нет",VLOOKUP(A387,'Айгенис Оп8'!$A$2:$C$9,3,0),VLOOKUP((A387-1),'Айгенис Оп8'!$A$2:$C$9,3,0))),2)</f>
        <v>14.79</v>
      </c>
      <c r="G387" s="43">
        <f>COUNTIF(D388:$D$1242,365)</f>
        <v>489</v>
      </c>
      <c r="H387" s="43">
        <f>COUNTIF(D388:$D$1242,366)</f>
        <v>366</v>
      </c>
      <c r="I387" s="2"/>
    </row>
    <row r="388" spans="1:9" x14ac:dyDescent="0.25">
      <c r="A388" s="1">
        <f>COUNTIF($C$2:C388,"Да")</f>
        <v>2</v>
      </c>
      <c r="B388" s="45">
        <f t="shared" ref="B388:B451" si="13">B387+1</f>
        <v>45230</v>
      </c>
      <c r="C388" s="42" t="str">
        <f>IF(ISERROR(VLOOKUP(B388,'Айгенис Оп8'!$C$3:$C$9,1,0)),"Нет","Да")</f>
        <v>Нет</v>
      </c>
      <c r="D388" s="43">
        <f t="shared" si="12"/>
        <v>365</v>
      </c>
      <c r="E388" s="44">
        <f>ROUND(('Все выпуски'!$D$3*'Все выпуски'!$D$6/100)/365*(B388-IF(C388="Нет",VLOOKUP(A388,'Айгенис Оп8'!$A$2:$C$9,3,0),VLOOKUP((A388-1),'Айгенис Оп8'!$A$2:$C$9,3,0))),2)</f>
        <v>15.04</v>
      </c>
      <c r="G388" s="43">
        <f>COUNTIF(D389:$D$1242,365)</f>
        <v>488</v>
      </c>
      <c r="H388" s="43">
        <f>COUNTIF(D389:$D$1242,366)</f>
        <v>366</v>
      </c>
      <c r="I388" s="2"/>
    </row>
    <row r="389" spans="1:9" x14ac:dyDescent="0.25">
      <c r="A389" s="1">
        <f>COUNTIF($C$2:C389,"Да")</f>
        <v>2</v>
      </c>
      <c r="B389" s="45">
        <f t="shared" si="13"/>
        <v>45231</v>
      </c>
      <c r="C389" s="42" t="str">
        <f>IF(ISERROR(VLOOKUP(B389,'Айгенис Оп8'!$C$3:$C$9,1,0)),"Нет","Да")</f>
        <v>Нет</v>
      </c>
      <c r="D389" s="43">
        <f t="shared" si="12"/>
        <v>365</v>
      </c>
      <c r="E389" s="44">
        <f>ROUND(('Все выпуски'!$D$3*'Все выпуски'!$D$6/100)/365*(B389-IF(C389="Нет",VLOOKUP(A389,'Айгенис Оп8'!$A$2:$C$9,3,0),VLOOKUP((A389-1),'Айгенис Оп8'!$A$2:$C$9,3,0))),2)</f>
        <v>15.29</v>
      </c>
      <c r="G389" s="43">
        <f>COUNTIF(D390:$D$1242,365)</f>
        <v>487</v>
      </c>
      <c r="H389" s="43">
        <f>COUNTIF(D390:$D$1242,366)</f>
        <v>366</v>
      </c>
      <c r="I389" s="2"/>
    </row>
    <row r="390" spans="1:9" x14ac:dyDescent="0.25">
      <c r="A390" s="1">
        <f>COUNTIF($C$2:C390,"Да")</f>
        <v>2</v>
      </c>
      <c r="B390" s="45">
        <f t="shared" si="13"/>
        <v>45232</v>
      </c>
      <c r="C390" s="42" t="str">
        <f>IF(ISERROR(VLOOKUP(B390,'Айгенис Оп8'!$C$3:$C$9,1,0)),"Нет","Да")</f>
        <v>Нет</v>
      </c>
      <c r="D390" s="43">
        <f t="shared" si="12"/>
        <v>365</v>
      </c>
      <c r="E390" s="44">
        <f>ROUND(('Все выпуски'!$D$3*'Все выпуски'!$D$6/100)/365*(B390-IF(C390="Нет",VLOOKUP(A390,'Айгенис Оп8'!$A$2:$C$9,3,0),VLOOKUP((A390-1),'Айгенис Оп8'!$A$2:$C$9,3,0))),2)</f>
        <v>15.53</v>
      </c>
      <c r="G390" s="43">
        <f>COUNTIF(D391:$D$1242,365)</f>
        <v>486</v>
      </c>
      <c r="H390" s="43">
        <f>COUNTIF(D391:$D$1242,366)</f>
        <v>366</v>
      </c>
      <c r="I390" s="2"/>
    </row>
    <row r="391" spans="1:9" x14ac:dyDescent="0.25">
      <c r="A391" s="1">
        <f>COUNTIF($C$2:C391,"Да")</f>
        <v>2</v>
      </c>
      <c r="B391" s="45">
        <f t="shared" si="13"/>
        <v>45233</v>
      </c>
      <c r="C391" s="42" t="str">
        <f>IF(ISERROR(VLOOKUP(B391,'Айгенис Оп8'!$C$3:$C$9,1,0)),"Нет","Да")</f>
        <v>Нет</v>
      </c>
      <c r="D391" s="43">
        <f t="shared" si="12"/>
        <v>365</v>
      </c>
      <c r="E391" s="44">
        <f>ROUND(('Все выпуски'!$D$3*'Все выпуски'!$D$6/100)/365*(B391-IF(C391="Нет",VLOOKUP(A391,'Айгенис Оп8'!$A$2:$C$9,3,0),VLOOKUP((A391-1),'Айгенис Оп8'!$A$2:$C$9,3,0))),2)</f>
        <v>15.78</v>
      </c>
      <c r="G391" s="43">
        <f>COUNTIF(D392:$D$1242,365)</f>
        <v>485</v>
      </c>
      <c r="H391" s="43">
        <f>COUNTIF(D392:$D$1242,366)</f>
        <v>366</v>
      </c>
      <c r="I391" s="2"/>
    </row>
    <row r="392" spans="1:9" x14ac:dyDescent="0.25">
      <c r="A392" s="1">
        <f>COUNTIF($C$2:C392,"Да")</f>
        <v>2</v>
      </c>
      <c r="B392" s="45">
        <f t="shared" si="13"/>
        <v>45234</v>
      </c>
      <c r="C392" s="42" t="str">
        <f>IF(ISERROR(VLOOKUP(B392,'Айгенис Оп8'!$C$3:$C$9,1,0)),"Нет","Да")</f>
        <v>Нет</v>
      </c>
      <c r="D392" s="43">
        <f t="shared" si="12"/>
        <v>365</v>
      </c>
      <c r="E392" s="44">
        <f>ROUND(('Все выпуски'!$D$3*'Все выпуски'!$D$6/100)/365*(B392-IF(C392="Нет",VLOOKUP(A392,'Айгенис Оп8'!$A$2:$C$9,3,0),VLOOKUP((A392-1),'Айгенис Оп8'!$A$2:$C$9,3,0))),2)</f>
        <v>16.03</v>
      </c>
      <c r="G392" s="43">
        <f>COUNTIF(D393:$D$1242,365)</f>
        <v>484</v>
      </c>
      <c r="H392" s="43">
        <f>COUNTIF(D393:$D$1242,366)</f>
        <v>366</v>
      </c>
      <c r="I392" s="2"/>
    </row>
    <row r="393" spans="1:9" x14ac:dyDescent="0.25">
      <c r="A393" s="1">
        <f>COUNTIF($C$2:C393,"Да")</f>
        <v>2</v>
      </c>
      <c r="B393" s="45">
        <f t="shared" si="13"/>
        <v>45235</v>
      </c>
      <c r="C393" s="42" t="str">
        <f>IF(ISERROR(VLOOKUP(B393,'Айгенис Оп8'!$C$3:$C$9,1,0)),"Нет","Да")</f>
        <v>Нет</v>
      </c>
      <c r="D393" s="43">
        <f t="shared" si="12"/>
        <v>365</v>
      </c>
      <c r="E393" s="44">
        <f>ROUND(('Все выпуски'!$D$3*'Все выпуски'!$D$6/100)/365*(B393-IF(C393="Нет",VLOOKUP(A393,'Айгенис Оп8'!$A$2:$C$9,3,0),VLOOKUP((A393-1),'Айгенис Оп8'!$A$2:$C$9,3,0))),2)</f>
        <v>16.27</v>
      </c>
      <c r="G393" s="43">
        <f>COUNTIF(D394:$D$1242,365)</f>
        <v>483</v>
      </c>
      <c r="H393" s="43">
        <f>COUNTIF(D394:$D$1242,366)</f>
        <v>366</v>
      </c>
      <c r="I393" s="2"/>
    </row>
    <row r="394" spans="1:9" x14ac:dyDescent="0.25">
      <c r="A394" s="1">
        <f>COUNTIF($C$2:C394,"Да")</f>
        <v>2</v>
      </c>
      <c r="B394" s="45">
        <f t="shared" si="13"/>
        <v>45236</v>
      </c>
      <c r="C394" s="42" t="str">
        <f>IF(ISERROR(VLOOKUP(B394,'Айгенис Оп8'!$C$3:$C$9,1,0)),"Нет","Да")</f>
        <v>Нет</v>
      </c>
      <c r="D394" s="43">
        <f t="shared" si="12"/>
        <v>365</v>
      </c>
      <c r="E394" s="44">
        <f>ROUND(('Все выпуски'!$D$3*'Все выпуски'!$D$6/100)/365*(B394-IF(C394="Нет",VLOOKUP(A394,'Айгенис Оп8'!$A$2:$C$9,3,0),VLOOKUP((A394-1),'Айгенис Оп8'!$A$2:$C$9,3,0))),2)</f>
        <v>16.52</v>
      </c>
      <c r="G394" s="43">
        <f>COUNTIF(D395:$D$1242,365)</f>
        <v>482</v>
      </c>
      <c r="H394" s="43">
        <f>COUNTIF(D395:$D$1242,366)</f>
        <v>366</v>
      </c>
      <c r="I394" s="2"/>
    </row>
    <row r="395" spans="1:9" x14ac:dyDescent="0.25">
      <c r="A395" s="1">
        <f>COUNTIF($C$2:C395,"Да")</f>
        <v>2</v>
      </c>
      <c r="B395" s="45">
        <f t="shared" si="13"/>
        <v>45237</v>
      </c>
      <c r="C395" s="42" t="str">
        <f>IF(ISERROR(VLOOKUP(B395,'Айгенис Оп8'!$C$3:$C$9,1,0)),"Нет","Да")</f>
        <v>Нет</v>
      </c>
      <c r="D395" s="43">
        <f t="shared" si="12"/>
        <v>365</v>
      </c>
      <c r="E395" s="44">
        <f>ROUND(('Все выпуски'!$D$3*'Все выпуски'!$D$6/100)/365*(B395-IF(C395="Нет",VLOOKUP(A395,'Айгенис Оп8'!$A$2:$C$9,3,0),VLOOKUP((A395-1),'Айгенис Оп8'!$A$2:$C$9,3,0))),2)</f>
        <v>16.77</v>
      </c>
      <c r="G395" s="43">
        <f>COUNTIF(D396:$D$1242,365)</f>
        <v>481</v>
      </c>
      <c r="H395" s="43">
        <f>COUNTIF(D396:$D$1242,366)</f>
        <v>366</v>
      </c>
      <c r="I395" s="2"/>
    </row>
    <row r="396" spans="1:9" x14ac:dyDescent="0.25">
      <c r="A396" s="1">
        <f>COUNTIF($C$2:C396,"Да")</f>
        <v>2</v>
      </c>
      <c r="B396" s="45">
        <f t="shared" si="13"/>
        <v>45238</v>
      </c>
      <c r="C396" s="42" t="str">
        <f>IF(ISERROR(VLOOKUP(B396,'Айгенис Оп8'!$C$3:$C$9,1,0)),"Нет","Да")</f>
        <v>Нет</v>
      </c>
      <c r="D396" s="43">
        <f t="shared" si="12"/>
        <v>365</v>
      </c>
      <c r="E396" s="44">
        <f>ROUND(('Все выпуски'!$D$3*'Все выпуски'!$D$6/100)/365*(B396-IF(C396="Нет",VLOOKUP(A396,'Айгенис Оп8'!$A$2:$C$9,3,0),VLOOKUP((A396-1),'Айгенис Оп8'!$A$2:$C$9,3,0))),2)</f>
        <v>17.010000000000002</v>
      </c>
      <c r="G396" s="43">
        <f>COUNTIF(D397:$D$1242,365)</f>
        <v>480</v>
      </c>
      <c r="H396" s="43">
        <f>COUNTIF(D397:$D$1242,366)</f>
        <v>366</v>
      </c>
      <c r="I396" s="2"/>
    </row>
    <row r="397" spans="1:9" x14ac:dyDescent="0.25">
      <c r="A397" s="1">
        <f>COUNTIF($C$2:C397,"Да")</f>
        <v>2</v>
      </c>
      <c r="B397" s="45">
        <f t="shared" si="13"/>
        <v>45239</v>
      </c>
      <c r="C397" s="42" t="str">
        <f>IF(ISERROR(VLOOKUP(B397,'Айгенис Оп8'!$C$3:$C$9,1,0)),"Нет","Да")</f>
        <v>Нет</v>
      </c>
      <c r="D397" s="43">
        <f t="shared" si="12"/>
        <v>365</v>
      </c>
      <c r="E397" s="44">
        <f>ROUND(('Все выпуски'!$D$3*'Все выпуски'!$D$6/100)/365*(B397-IF(C397="Нет",VLOOKUP(A397,'Айгенис Оп8'!$A$2:$C$9,3,0),VLOOKUP((A397-1),'Айгенис Оп8'!$A$2:$C$9,3,0))),2)</f>
        <v>17.260000000000002</v>
      </c>
      <c r="G397" s="43">
        <f>COUNTIF(D398:$D$1242,365)</f>
        <v>479</v>
      </c>
      <c r="H397" s="43">
        <f>COUNTIF(D398:$D$1242,366)</f>
        <v>366</v>
      </c>
      <c r="I397" s="2"/>
    </row>
    <row r="398" spans="1:9" x14ac:dyDescent="0.25">
      <c r="A398" s="1">
        <f>COUNTIF($C$2:C398,"Да")</f>
        <v>2</v>
      </c>
      <c r="B398" s="45">
        <f t="shared" si="13"/>
        <v>45240</v>
      </c>
      <c r="C398" s="42" t="str">
        <f>IF(ISERROR(VLOOKUP(B398,'Айгенис Оп8'!$C$3:$C$9,1,0)),"Нет","Да")</f>
        <v>Нет</v>
      </c>
      <c r="D398" s="43">
        <f t="shared" si="12"/>
        <v>365</v>
      </c>
      <c r="E398" s="44">
        <f>ROUND(('Все выпуски'!$D$3*'Все выпуски'!$D$6/100)/365*(B398-IF(C398="Нет",VLOOKUP(A398,'Айгенис Оп8'!$A$2:$C$9,3,0),VLOOKUP((A398-1),'Айгенис Оп8'!$A$2:$C$9,3,0))),2)</f>
        <v>17.510000000000002</v>
      </c>
      <c r="G398" s="43">
        <f>COUNTIF(D399:$D$1242,365)</f>
        <v>478</v>
      </c>
      <c r="H398" s="43">
        <f>COUNTIF(D399:$D$1242,366)</f>
        <v>366</v>
      </c>
      <c r="I398" s="2"/>
    </row>
    <row r="399" spans="1:9" x14ac:dyDescent="0.25">
      <c r="A399" s="1">
        <f>COUNTIF($C$2:C399,"Да")</f>
        <v>2</v>
      </c>
      <c r="B399" s="45">
        <f t="shared" si="13"/>
        <v>45241</v>
      </c>
      <c r="C399" s="42" t="str">
        <f>IF(ISERROR(VLOOKUP(B399,'Айгенис Оп8'!$C$3:$C$9,1,0)),"Нет","Да")</f>
        <v>Нет</v>
      </c>
      <c r="D399" s="43">
        <f t="shared" si="12"/>
        <v>365</v>
      </c>
      <c r="E399" s="44">
        <f>ROUND(('Все выпуски'!$D$3*'Все выпуски'!$D$6/100)/365*(B399-IF(C399="Нет",VLOOKUP(A399,'Айгенис Оп8'!$A$2:$C$9,3,0),VLOOKUP((A399-1),'Айгенис Оп8'!$A$2:$C$9,3,0))),2)</f>
        <v>17.75</v>
      </c>
      <c r="G399" s="43">
        <f>COUNTIF(D400:$D$1242,365)</f>
        <v>477</v>
      </c>
      <c r="H399" s="43">
        <f>COUNTIF(D400:$D$1242,366)</f>
        <v>366</v>
      </c>
      <c r="I399" s="2"/>
    </row>
    <row r="400" spans="1:9" x14ac:dyDescent="0.25">
      <c r="A400" s="1">
        <f>COUNTIF($C$2:C400,"Да")</f>
        <v>2</v>
      </c>
      <c r="B400" s="45">
        <f t="shared" si="13"/>
        <v>45242</v>
      </c>
      <c r="C400" s="42" t="str">
        <f>IF(ISERROR(VLOOKUP(B400,'Айгенис Оп8'!$C$3:$C$9,1,0)),"Нет","Да")</f>
        <v>Нет</v>
      </c>
      <c r="D400" s="43">
        <f t="shared" si="12"/>
        <v>365</v>
      </c>
      <c r="E400" s="44">
        <f>ROUND(('Все выпуски'!$D$3*'Все выпуски'!$D$6/100)/365*(B400-IF(C400="Нет",VLOOKUP(A400,'Айгенис Оп8'!$A$2:$C$9,3,0),VLOOKUP((A400-1),'Айгенис Оп8'!$A$2:$C$9,3,0))),2)</f>
        <v>18</v>
      </c>
      <c r="G400" s="43">
        <f>COUNTIF(D401:$D$1242,365)</f>
        <v>476</v>
      </c>
      <c r="H400" s="43">
        <f>COUNTIF(D401:$D$1242,366)</f>
        <v>366</v>
      </c>
      <c r="I400" s="2"/>
    </row>
    <row r="401" spans="1:9" x14ac:dyDescent="0.25">
      <c r="A401" s="1">
        <f>COUNTIF($C$2:C401,"Да")</f>
        <v>2</v>
      </c>
      <c r="B401" s="45">
        <f t="shared" si="13"/>
        <v>45243</v>
      </c>
      <c r="C401" s="42" t="str">
        <f>IF(ISERROR(VLOOKUP(B401,'Айгенис Оп8'!$C$3:$C$9,1,0)),"Нет","Да")</f>
        <v>Нет</v>
      </c>
      <c r="D401" s="43">
        <f t="shared" si="12"/>
        <v>365</v>
      </c>
      <c r="E401" s="44">
        <f>ROUND(('Все выпуски'!$D$3*'Все выпуски'!$D$6/100)/365*(B401-IF(C401="Нет",VLOOKUP(A401,'Айгенис Оп8'!$A$2:$C$9,3,0),VLOOKUP((A401-1),'Айгенис Оп8'!$A$2:$C$9,3,0))),2)</f>
        <v>18.25</v>
      </c>
      <c r="G401" s="43">
        <f>COUNTIF(D402:$D$1242,365)</f>
        <v>475</v>
      </c>
      <c r="H401" s="43">
        <f>COUNTIF(D402:$D$1242,366)</f>
        <v>366</v>
      </c>
      <c r="I401" s="2"/>
    </row>
    <row r="402" spans="1:9" x14ac:dyDescent="0.25">
      <c r="A402" s="1">
        <f>COUNTIF($C$2:C402,"Да")</f>
        <v>2</v>
      </c>
      <c r="B402" s="45">
        <f t="shared" si="13"/>
        <v>45244</v>
      </c>
      <c r="C402" s="42" t="str">
        <f>IF(ISERROR(VLOOKUP(B402,'Айгенис Оп8'!$C$3:$C$9,1,0)),"Нет","Да")</f>
        <v>Нет</v>
      </c>
      <c r="D402" s="43">
        <f t="shared" si="12"/>
        <v>365</v>
      </c>
      <c r="E402" s="44">
        <f>ROUND(('Все выпуски'!$D$3*'Все выпуски'!$D$6/100)/365*(B402-IF(C402="Нет",VLOOKUP(A402,'Айгенис Оп8'!$A$2:$C$9,3,0),VLOOKUP((A402-1),'Айгенис Оп8'!$A$2:$C$9,3,0))),2)</f>
        <v>18.489999999999998</v>
      </c>
      <c r="G402" s="43">
        <f>COUNTIF(D403:$D$1242,365)</f>
        <v>474</v>
      </c>
      <c r="H402" s="43">
        <f>COUNTIF(D403:$D$1242,366)</f>
        <v>366</v>
      </c>
      <c r="I402" s="2"/>
    </row>
    <row r="403" spans="1:9" x14ac:dyDescent="0.25">
      <c r="A403" s="1">
        <f>COUNTIF($C$2:C403,"Да")</f>
        <v>2</v>
      </c>
      <c r="B403" s="45">
        <f t="shared" si="13"/>
        <v>45245</v>
      </c>
      <c r="C403" s="42" t="str">
        <f>IF(ISERROR(VLOOKUP(B403,'Айгенис Оп8'!$C$3:$C$9,1,0)),"Нет","Да")</f>
        <v>Нет</v>
      </c>
      <c r="D403" s="43">
        <f t="shared" si="12"/>
        <v>365</v>
      </c>
      <c r="E403" s="44">
        <f>ROUND(('Все выпуски'!$D$3*'Все выпуски'!$D$6/100)/365*(B403-IF(C403="Нет",VLOOKUP(A403,'Айгенис Оп8'!$A$2:$C$9,3,0),VLOOKUP((A403-1),'Айгенис Оп8'!$A$2:$C$9,3,0))),2)</f>
        <v>18.739999999999998</v>
      </c>
      <c r="G403" s="43">
        <f>COUNTIF(D404:$D$1242,365)</f>
        <v>473</v>
      </c>
      <c r="H403" s="43">
        <f>COUNTIF(D404:$D$1242,366)</f>
        <v>366</v>
      </c>
      <c r="I403" s="2"/>
    </row>
    <row r="404" spans="1:9" x14ac:dyDescent="0.25">
      <c r="A404" s="1">
        <f>COUNTIF($C$2:C404,"Да")</f>
        <v>2</v>
      </c>
      <c r="B404" s="45">
        <f t="shared" si="13"/>
        <v>45246</v>
      </c>
      <c r="C404" s="42" t="str">
        <f>IF(ISERROR(VLOOKUP(B404,'Айгенис Оп8'!$C$3:$C$9,1,0)),"Нет","Да")</f>
        <v>Нет</v>
      </c>
      <c r="D404" s="43">
        <f t="shared" si="12"/>
        <v>365</v>
      </c>
      <c r="E404" s="44">
        <f>ROUND(('Все выпуски'!$D$3*'Все выпуски'!$D$6/100)/365*(B404-IF(C404="Нет",VLOOKUP(A404,'Айгенис Оп8'!$A$2:$C$9,3,0),VLOOKUP((A404-1),'Айгенис Оп8'!$A$2:$C$9,3,0))),2)</f>
        <v>18.989999999999998</v>
      </c>
      <c r="G404" s="43">
        <f>COUNTIF(D405:$D$1242,365)</f>
        <v>472</v>
      </c>
      <c r="H404" s="43">
        <f>COUNTIF(D405:$D$1242,366)</f>
        <v>366</v>
      </c>
      <c r="I404" s="2"/>
    </row>
    <row r="405" spans="1:9" x14ac:dyDescent="0.25">
      <c r="A405" s="1">
        <f>COUNTIF($C$2:C405,"Да")</f>
        <v>2</v>
      </c>
      <c r="B405" s="45">
        <f t="shared" si="13"/>
        <v>45247</v>
      </c>
      <c r="C405" s="42" t="str">
        <f>IF(ISERROR(VLOOKUP(B405,'Айгенис Оп8'!$C$3:$C$9,1,0)),"Нет","Да")</f>
        <v>Нет</v>
      </c>
      <c r="D405" s="43">
        <f t="shared" si="12"/>
        <v>365</v>
      </c>
      <c r="E405" s="44">
        <f>ROUND(('Все выпуски'!$D$3*'Все выпуски'!$D$6/100)/365*(B405-IF(C405="Нет",VLOOKUP(A405,'Айгенис Оп8'!$A$2:$C$9,3,0),VLOOKUP((A405-1),'Айгенис Оп8'!$A$2:$C$9,3,0))),2)</f>
        <v>19.23</v>
      </c>
      <c r="G405" s="43">
        <f>COUNTIF(D406:$D$1242,365)</f>
        <v>471</v>
      </c>
      <c r="H405" s="43">
        <f>COUNTIF(D406:$D$1242,366)</f>
        <v>366</v>
      </c>
      <c r="I405" s="2"/>
    </row>
    <row r="406" spans="1:9" x14ac:dyDescent="0.25">
      <c r="A406" s="1">
        <f>COUNTIF($C$2:C406,"Да")</f>
        <v>2</v>
      </c>
      <c r="B406" s="45">
        <f t="shared" si="13"/>
        <v>45248</v>
      </c>
      <c r="C406" s="42" t="str">
        <f>IF(ISERROR(VLOOKUP(B406,'Айгенис Оп8'!$C$3:$C$9,1,0)),"Нет","Да")</f>
        <v>Нет</v>
      </c>
      <c r="D406" s="43">
        <f t="shared" si="12"/>
        <v>365</v>
      </c>
      <c r="E406" s="44">
        <f>ROUND(('Все выпуски'!$D$3*'Все выпуски'!$D$6/100)/365*(B406-IF(C406="Нет",VLOOKUP(A406,'Айгенис Оп8'!$A$2:$C$9,3,0),VLOOKUP((A406-1),'Айгенис Оп8'!$A$2:$C$9,3,0))),2)</f>
        <v>19.48</v>
      </c>
      <c r="G406" s="43">
        <f>COUNTIF(D407:$D$1242,365)</f>
        <v>470</v>
      </c>
      <c r="H406" s="43">
        <f>COUNTIF(D407:$D$1242,366)</f>
        <v>366</v>
      </c>
      <c r="I406" s="2"/>
    </row>
    <row r="407" spans="1:9" x14ac:dyDescent="0.25">
      <c r="A407" s="1">
        <f>COUNTIF($C$2:C407,"Да")</f>
        <v>2</v>
      </c>
      <c r="B407" s="45">
        <f t="shared" si="13"/>
        <v>45249</v>
      </c>
      <c r="C407" s="42" t="str">
        <f>IF(ISERROR(VLOOKUP(B407,'Айгенис Оп8'!$C$3:$C$9,1,0)),"Нет","Да")</f>
        <v>Нет</v>
      </c>
      <c r="D407" s="43">
        <f t="shared" si="12"/>
        <v>365</v>
      </c>
      <c r="E407" s="44">
        <f>ROUND(('Все выпуски'!$D$3*'Все выпуски'!$D$6/100)/365*(B407-IF(C407="Нет",VLOOKUP(A407,'Айгенис Оп8'!$A$2:$C$9,3,0),VLOOKUP((A407-1),'Айгенис Оп8'!$A$2:$C$9,3,0))),2)</f>
        <v>19.73</v>
      </c>
      <c r="G407" s="43">
        <f>COUNTIF(D408:$D$1242,365)</f>
        <v>469</v>
      </c>
      <c r="H407" s="43">
        <f>COUNTIF(D408:$D$1242,366)</f>
        <v>366</v>
      </c>
      <c r="I407" s="2"/>
    </row>
    <row r="408" spans="1:9" x14ac:dyDescent="0.25">
      <c r="A408" s="1">
        <f>COUNTIF($C$2:C408,"Да")</f>
        <v>2</v>
      </c>
      <c r="B408" s="45">
        <f t="shared" si="13"/>
        <v>45250</v>
      </c>
      <c r="C408" s="42" t="str">
        <f>IF(ISERROR(VLOOKUP(B408,'Айгенис Оп8'!$C$3:$C$9,1,0)),"Нет","Да")</f>
        <v>Нет</v>
      </c>
      <c r="D408" s="43">
        <f t="shared" si="12"/>
        <v>365</v>
      </c>
      <c r="E408" s="44">
        <f>ROUND(('Все выпуски'!$D$3*'Все выпуски'!$D$6/100)/365*(B408-IF(C408="Нет",VLOOKUP(A408,'Айгенис Оп8'!$A$2:$C$9,3,0),VLOOKUP((A408-1),'Айгенис Оп8'!$A$2:$C$9,3,0))),2)</f>
        <v>19.97</v>
      </c>
      <c r="G408" s="43">
        <f>COUNTIF(D409:$D$1242,365)</f>
        <v>468</v>
      </c>
      <c r="H408" s="43">
        <f>COUNTIF(D409:$D$1242,366)</f>
        <v>366</v>
      </c>
      <c r="I408" s="2"/>
    </row>
    <row r="409" spans="1:9" x14ac:dyDescent="0.25">
      <c r="A409" s="1">
        <f>COUNTIF($C$2:C409,"Да")</f>
        <v>2</v>
      </c>
      <c r="B409" s="45">
        <f t="shared" si="13"/>
        <v>45251</v>
      </c>
      <c r="C409" s="42" t="str">
        <f>IF(ISERROR(VLOOKUP(B409,'Айгенис Оп8'!$C$3:$C$9,1,0)),"Нет","Да")</f>
        <v>Нет</v>
      </c>
      <c r="D409" s="43">
        <f t="shared" si="12"/>
        <v>365</v>
      </c>
      <c r="E409" s="44">
        <f>ROUND(('Все выпуски'!$D$3*'Все выпуски'!$D$6/100)/365*(B409-IF(C409="Нет",VLOOKUP(A409,'Айгенис Оп8'!$A$2:$C$9,3,0),VLOOKUP((A409-1),'Айгенис Оп8'!$A$2:$C$9,3,0))),2)</f>
        <v>20.22</v>
      </c>
      <c r="G409" s="43">
        <f>COUNTIF(D410:$D$1242,365)</f>
        <v>467</v>
      </c>
      <c r="H409" s="43">
        <f>COUNTIF(D410:$D$1242,366)</f>
        <v>366</v>
      </c>
      <c r="I409" s="2"/>
    </row>
    <row r="410" spans="1:9" x14ac:dyDescent="0.25">
      <c r="A410" s="1">
        <f>COUNTIF($C$2:C410,"Да")</f>
        <v>2</v>
      </c>
      <c r="B410" s="45">
        <f t="shared" si="13"/>
        <v>45252</v>
      </c>
      <c r="C410" s="42" t="str">
        <f>IF(ISERROR(VLOOKUP(B410,'Айгенис Оп8'!$C$3:$C$9,1,0)),"Нет","Да")</f>
        <v>Нет</v>
      </c>
      <c r="D410" s="43">
        <f t="shared" si="12"/>
        <v>365</v>
      </c>
      <c r="E410" s="44">
        <f>ROUND(('Все выпуски'!$D$3*'Все выпуски'!$D$6/100)/365*(B410-IF(C410="Нет",VLOOKUP(A410,'Айгенис Оп8'!$A$2:$C$9,3,0),VLOOKUP((A410-1),'Айгенис Оп8'!$A$2:$C$9,3,0))),2)</f>
        <v>20.47</v>
      </c>
      <c r="G410" s="43">
        <f>COUNTIF(D411:$D$1242,365)</f>
        <v>466</v>
      </c>
      <c r="H410" s="43">
        <f>COUNTIF(D411:$D$1242,366)</f>
        <v>366</v>
      </c>
      <c r="I410" s="2"/>
    </row>
    <row r="411" spans="1:9" x14ac:dyDescent="0.25">
      <c r="A411" s="1">
        <f>COUNTIF($C$2:C411,"Да")</f>
        <v>2</v>
      </c>
      <c r="B411" s="45">
        <f t="shared" si="13"/>
        <v>45253</v>
      </c>
      <c r="C411" s="42" t="str">
        <f>IF(ISERROR(VLOOKUP(B411,'Айгенис Оп8'!$C$3:$C$9,1,0)),"Нет","Да")</f>
        <v>Нет</v>
      </c>
      <c r="D411" s="43">
        <f t="shared" si="12"/>
        <v>365</v>
      </c>
      <c r="E411" s="44">
        <f>ROUND(('Все выпуски'!$D$3*'Все выпуски'!$D$6/100)/365*(B411-IF(C411="Нет",VLOOKUP(A411,'Айгенис Оп8'!$A$2:$C$9,3,0),VLOOKUP((A411-1),'Айгенис Оп8'!$A$2:$C$9,3,0))),2)</f>
        <v>20.71</v>
      </c>
      <c r="G411" s="43">
        <f>COUNTIF(D412:$D$1242,365)</f>
        <v>465</v>
      </c>
      <c r="H411" s="43">
        <f>COUNTIF(D412:$D$1242,366)</f>
        <v>366</v>
      </c>
      <c r="I411" s="2"/>
    </row>
    <row r="412" spans="1:9" x14ac:dyDescent="0.25">
      <c r="A412" s="1">
        <f>COUNTIF($C$2:C412,"Да")</f>
        <v>2</v>
      </c>
      <c r="B412" s="45">
        <f t="shared" si="13"/>
        <v>45254</v>
      </c>
      <c r="C412" s="42" t="str">
        <f>IF(ISERROR(VLOOKUP(B412,'Айгенис Оп8'!$C$3:$C$9,1,0)),"Нет","Да")</f>
        <v>Нет</v>
      </c>
      <c r="D412" s="43">
        <f t="shared" si="12"/>
        <v>365</v>
      </c>
      <c r="E412" s="44">
        <f>ROUND(('Все выпуски'!$D$3*'Все выпуски'!$D$6/100)/365*(B412-IF(C412="Нет",VLOOKUP(A412,'Айгенис Оп8'!$A$2:$C$9,3,0),VLOOKUP((A412-1),'Айгенис Оп8'!$A$2:$C$9,3,0))),2)</f>
        <v>20.96</v>
      </c>
      <c r="G412" s="43">
        <f>COUNTIF(D413:$D$1242,365)</f>
        <v>464</v>
      </c>
      <c r="H412" s="43">
        <f>COUNTIF(D413:$D$1242,366)</f>
        <v>366</v>
      </c>
      <c r="I412" s="2"/>
    </row>
    <row r="413" spans="1:9" x14ac:dyDescent="0.25">
      <c r="A413" s="1">
        <f>COUNTIF($C$2:C413,"Да")</f>
        <v>2</v>
      </c>
      <c r="B413" s="45">
        <f t="shared" si="13"/>
        <v>45255</v>
      </c>
      <c r="C413" s="42" t="str">
        <f>IF(ISERROR(VLOOKUP(B413,'Айгенис Оп8'!$C$3:$C$9,1,0)),"Нет","Да")</f>
        <v>Нет</v>
      </c>
      <c r="D413" s="43">
        <f t="shared" si="12"/>
        <v>365</v>
      </c>
      <c r="E413" s="44">
        <f>ROUND(('Все выпуски'!$D$3*'Все выпуски'!$D$6/100)/365*(B413-IF(C413="Нет",VLOOKUP(A413,'Айгенис Оп8'!$A$2:$C$9,3,0),VLOOKUP((A413-1),'Айгенис Оп8'!$A$2:$C$9,3,0))),2)</f>
        <v>21.21</v>
      </c>
      <c r="G413" s="43">
        <f>COUNTIF(D414:$D$1242,365)</f>
        <v>463</v>
      </c>
      <c r="H413" s="43">
        <f>COUNTIF(D414:$D$1242,366)</f>
        <v>366</v>
      </c>
      <c r="I413" s="2"/>
    </row>
    <row r="414" spans="1:9" x14ac:dyDescent="0.25">
      <c r="A414" s="1">
        <f>COUNTIF($C$2:C414,"Да")</f>
        <v>2</v>
      </c>
      <c r="B414" s="45">
        <f t="shared" si="13"/>
        <v>45256</v>
      </c>
      <c r="C414" s="42" t="str">
        <f>IF(ISERROR(VLOOKUP(B414,'Айгенис Оп8'!$C$3:$C$9,1,0)),"Нет","Да")</f>
        <v>Нет</v>
      </c>
      <c r="D414" s="43">
        <f t="shared" si="12"/>
        <v>365</v>
      </c>
      <c r="E414" s="44">
        <f>ROUND(('Все выпуски'!$D$3*'Все выпуски'!$D$6/100)/365*(B414-IF(C414="Нет",VLOOKUP(A414,'Айгенис Оп8'!$A$2:$C$9,3,0),VLOOKUP((A414-1),'Айгенис Оп8'!$A$2:$C$9,3,0))),2)</f>
        <v>21.45</v>
      </c>
      <c r="G414" s="43">
        <f>COUNTIF(D415:$D$1242,365)</f>
        <v>462</v>
      </c>
      <c r="H414" s="43">
        <f>COUNTIF(D415:$D$1242,366)</f>
        <v>366</v>
      </c>
      <c r="I414" s="2"/>
    </row>
    <row r="415" spans="1:9" x14ac:dyDescent="0.25">
      <c r="A415" s="1">
        <f>COUNTIF($C$2:C415,"Да")</f>
        <v>2</v>
      </c>
      <c r="B415" s="45">
        <f t="shared" si="13"/>
        <v>45257</v>
      </c>
      <c r="C415" s="42" t="str">
        <f>IF(ISERROR(VLOOKUP(B415,'Айгенис Оп8'!$C$3:$C$9,1,0)),"Нет","Да")</f>
        <v>Нет</v>
      </c>
      <c r="D415" s="43">
        <f t="shared" si="12"/>
        <v>365</v>
      </c>
      <c r="E415" s="44">
        <f>ROUND(('Все выпуски'!$D$3*'Все выпуски'!$D$6/100)/365*(B415-IF(C415="Нет",VLOOKUP(A415,'Айгенис Оп8'!$A$2:$C$9,3,0),VLOOKUP((A415-1),'Айгенис Оп8'!$A$2:$C$9,3,0))),2)</f>
        <v>21.7</v>
      </c>
      <c r="G415" s="43">
        <f>COUNTIF(D416:$D$1242,365)</f>
        <v>461</v>
      </c>
      <c r="H415" s="43">
        <f>COUNTIF(D416:$D$1242,366)</f>
        <v>366</v>
      </c>
      <c r="I415" s="2"/>
    </row>
    <row r="416" spans="1:9" x14ac:dyDescent="0.25">
      <c r="A416" s="1">
        <f>COUNTIF($C$2:C416,"Да")</f>
        <v>2</v>
      </c>
      <c r="B416" s="45">
        <f t="shared" si="13"/>
        <v>45258</v>
      </c>
      <c r="C416" s="42" t="str">
        <f>IF(ISERROR(VLOOKUP(B416,'Айгенис Оп8'!$C$3:$C$9,1,0)),"Нет","Да")</f>
        <v>Нет</v>
      </c>
      <c r="D416" s="43">
        <f t="shared" si="12"/>
        <v>365</v>
      </c>
      <c r="E416" s="44">
        <f>ROUND(('Все выпуски'!$D$3*'Все выпуски'!$D$6/100)/365*(B416-IF(C416="Нет",VLOOKUP(A416,'Айгенис Оп8'!$A$2:$C$9,3,0),VLOOKUP((A416-1),'Айгенис Оп8'!$A$2:$C$9,3,0))),2)</f>
        <v>21.95</v>
      </c>
      <c r="G416" s="43">
        <f>COUNTIF(D417:$D$1242,365)</f>
        <v>460</v>
      </c>
      <c r="H416" s="43">
        <f>COUNTIF(D417:$D$1242,366)</f>
        <v>366</v>
      </c>
      <c r="I416" s="2"/>
    </row>
    <row r="417" spans="1:9" x14ac:dyDescent="0.25">
      <c r="A417" s="1">
        <f>COUNTIF($C$2:C417,"Да")</f>
        <v>2</v>
      </c>
      <c r="B417" s="45">
        <f t="shared" si="13"/>
        <v>45259</v>
      </c>
      <c r="C417" s="42" t="str">
        <f>IF(ISERROR(VLOOKUP(B417,'Айгенис Оп8'!$C$3:$C$9,1,0)),"Нет","Да")</f>
        <v>Нет</v>
      </c>
      <c r="D417" s="43">
        <f t="shared" si="12"/>
        <v>365</v>
      </c>
      <c r="E417" s="44">
        <f>ROUND(('Все выпуски'!$D$3*'Все выпуски'!$D$6/100)/365*(B417-IF(C417="Нет",VLOOKUP(A417,'Айгенис Оп8'!$A$2:$C$9,3,0),VLOOKUP((A417-1),'Айгенис Оп8'!$A$2:$C$9,3,0))),2)</f>
        <v>22.19</v>
      </c>
      <c r="G417" s="43">
        <f>COUNTIF(D418:$D$1242,365)</f>
        <v>459</v>
      </c>
      <c r="H417" s="43">
        <f>COUNTIF(D418:$D$1242,366)</f>
        <v>366</v>
      </c>
      <c r="I417" s="2"/>
    </row>
    <row r="418" spans="1:9" x14ac:dyDescent="0.25">
      <c r="A418" s="1">
        <f>COUNTIF($C$2:C418,"Да")</f>
        <v>2</v>
      </c>
      <c r="B418" s="45">
        <f t="shared" si="13"/>
        <v>45260</v>
      </c>
      <c r="C418" s="42" t="str">
        <f>IF(ISERROR(VLOOKUP(B418,'Айгенис Оп8'!$C$3:$C$9,1,0)),"Нет","Да")</f>
        <v>Нет</v>
      </c>
      <c r="D418" s="43">
        <f t="shared" si="12"/>
        <v>365</v>
      </c>
      <c r="E418" s="44">
        <f>ROUND(('Все выпуски'!$D$3*'Все выпуски'!$D$6/100)/365*(B418-IF(C418="Нет",VLOOKUP(A418,'Айгенис Оп8'!$A$2:$C$9,3,0),VLOOKUP((A418-1),'Айгенис Оп8'!$A$2:$C$9,3,0))),2)</f>
        <v>22.44</v>
      </c>
      <c r="G418" s="43">
        <f>COUNTIF(D419:$D$1242,365)</f>
        <v>458</v>
      </c>
      <c r="H418" s="43">
        <f>COUNTIF(D419:$D$1242,366)</f>
        <v>366</v>
      </c>
      <c r="I418" s="2"/>
    </row>
    <row r="419" spans="1:9" x14ac:dyDescent="0.25">
      <c r="A419" s="1">
        <f>COUNTIF($C$2:C419,"Да")</f>
        <v>2</v>
      </c>
      <c r="B419" s="45">
        <f t="shared" si="13"/>
        <v>45261</v>
      </c>
      <c r="C419" s="42" t="str">
        <f>IF(ISERROR(VLOOKUP(B419,'Айгенис Оп8'!$C$3:$C$9,1,0)),"Нет","Да")</f>
        <v>Нет</v>
      </c>
      <c r="D419" s="43">
        <f t="shared" si="12"/>
        <v>365</v>
      </c>
      <c r="E419" s="44">
        <f>ROUND(('Все выпуски'!$D$3*'Все выпуски'!$D$6/100)/365*(B419-IF(C419="Нет",VLOOKUP(A419,'Айгенис Оп8'!$A$2:$C$9,3,0),VLOOKUP((A419-1),'Айгенис Оп8'!$A$2:$C$9,3,0))),2)</f>
        <v>22.68</v>
      </c>
      <c r="G419" s="43">
        <f>COUNTIF(D420:$D$1242,365)</f>
        <v>457</v>
      </c>
      <c r="H419" s="43">
        <f>COUNTIF(D420:$D$1242,366)</f>
        <v>366</v>
      </c>
      <c r="I419" s="2"/>
    </row>
    <row r="420" spans="1:9" x14ac:dyDescent="0.25">
      <c r="A420" s="1">
        <f>COUNTIF($C$2:C420,"Да")</f>
        <v>2</v>
      </c>
      <c r="B420" s="45">
        <f t="shared" si="13"/>
        <v>45262</v>
      </c>
      <c r="C420" s="42" t="str">
        <f>IF(ISERROR(VLOOKUP(B420,'Айгенис Оп8'!$C$3:$C$9,1,0)),"Нет","Да")</f>
        <v>Нет</v>
      </c>
      <c r="D420" s="43">
        <f t="shared" si="12"/>
        <v>365</v>
      </c>
      <c r="E420" s="44">
        <f>ROUND(('Все выпуски'!$D$3*'Все выпуски'!$D$6/100)/365*(B420-IF(C420="Нет",VLOOKUP(A420,'Айгенис Оп8'!$A$2:$C$9,3,0),VLOOKUP((A420-1),'Айгенис Оп8'!$A$2:$C$9,3,0))),2)</f>
        <v>22.93</v>
      </c>
      <c r="G420" s="43">
        <f>COUNTIF(D421:$D$1242,365)</f>
        <v>456</v>
      </c>
      <c r="H420" s="43">
        <f>COUNTIF(D421:$D$1242,366)</f>
        <v>366</v>
      </c>
      <c r="I420" s="2"/>
    </row>
    <row r="421" spans="1:9" x14ac:dyDescent="0.25">
      <c r="A421" s="1">
        <f>COUNTIF($C$2:C421,"Да")</f>
        <v>2</v>
      </c>
      <c r="B421" s="45">
        <f t="shared" si="13"/>
        <v>45263</v>
      </c>
      <c r="C421" s="42" t="str">
        <f>IF(ISERROR(VLOOKUP(B421,'Айгенис Оп8'!$C$3:$C$9,1,0)),"Нет","Да")</f>
        <v>Нет</v>
      </c>
      <c r="D421" s="43">
        <f t="shared" si="12"/>
        <v>365</v>
      </c>
      <c r="E421" s="44">
        <f>ROUND(('Все выпуски'!$D$3*'Все выпуски'!$D$6/100)/365*(B421-IF(C421="Нет",VLOOKUP(A421,'Айгенис Оп8'!$A$2:$C$9,3,0),VLOOKUP((A421-1),'Айгенис Оп8'!$A$2:$C$9,3,0))),2)</f>
        <v>23.18</v>
      </c>
      <c r="G421" s="43">
        <f>COUNTIF(D422:$D$1242,365)</f>
        <v>455</v>
      </c>
      <c r="H421" s="43">
        <f>COUNTIF(D422:$D$1242,366)</f>
        <v>366</v>
      </c>
      <c r="I421" s="2"/>
    </row>
    <row r="422" spans="1:9" x14ac:dyDescent="0.25">
      <c r="A422" s="1">
        <f>COUNTIF($C$2:C422,"Да")</f>
        <v>2</v>
      </c>
      <c r="B422" s="45">
        <f t="shared" si="13"/>
        <v>45264</v>
      </c>
      <c r="C422" s="42" t="str">
        <f>IF(ISERROR(VLOOKUP(B422,'Айгенис Оп8'!$C$3:$C$9,1,0)),"Нет","Да")</f>
        <v>Нет</v>
      </c>
      <c r="D422" s="43">
        <f t="shared" si="12"/>
        <v>365</v>
      </c>
      <c r="E422" s="44">
        <f>ROUND(('Все выпуски'!$D$3*'Все выпуски'!$D$6/100)/365*(B422-IF(C422="Нет",VLOOKUP(A422,'Айгенис Оп8'!$A$2:$C$9,3,0),VLOOKUP((A422-1),'Айгенис Оп8'!$A$2:$C$9,3,0))),2)</f>
        <v>23.42</v>
      </c>
      <c r="G422" s="43">
        <f>COUNTIF(D423:$D$1242,365)</f>
        <v>454</v>
      </c>
      <c r="H422" s="43">
        <f>COUNTIF(D423:$D$1242,366)</f>
        <v>366</v>
      </c>
      <c r="I422" s="2"/>
    </row>
    <row r="423" spans="1:9" x14ac:dyDescent="0.25">
      <c r="A423" s="1">
        <f>COUNTIF($C$2:C423,"Да")</f>
        <v>2</v>
      </c>
      <c r="B423" s="45">
        <f t="shared" si="13"/>
        <v>45265</v>
      </c>
      <c r="C423" s="42" t="str">
        <f>IF(ISERROR(VLOOKUP(B423,'Айгенис Оп8'!$C$3:$C$9,1,0)),"Нет","Да")</f>
        <v>Нет</v>
      </c>
      <c r="D423" s="43">
        <f t="shared" si="12"/>
        <v>365</v>
      </c>
      <c r="E423" s="44">
        <f>ROUND(('Все выпуски'!$D$3*'Все выпуски'!$D$6/100)/365*(B423-IF(C423="Нет",VLOOKUP(A423,'Айгенис Оп8'!$A$2:$C$9,3,0),VLOOKUP((A423-1),'Айгенис Оп8'!$A$2:$C$9,3,0))),2)</f>
        <v>23.67</v>
      </c>
      <c r="G423" s="43">
        <f>COUNTIF(D424:$D$1242,365)</f>
        <v>453</v>
      </c>
      <c r="H423" s="43">
        <f>COUNTIF(D424:$D$1242,366)</f>
        <v>366</v>
      </c>
      <c r="I423" s="2"/>
    </row>
    <row r="424" spans="1:9" x14ac:dyDescent="0.25">
      <c r="A424" s="1">
        <f>COUNTIF($C$2:C424,"Да")</f>
        <v>2</v>
      </c>
      <c r="B424" s="45">
        <f t="shared" si="13"/>
        <v>45266</v>
      </c>
      <c r="C424" s="42" t="str">
        <f>IF(ISERROR(VLOOKUP(B424,'Айгенис Оп8'!$C$3:$C$9,1,0)),"Нет","Да")</f>
        <v>Нет</v>
      </c>
      <c r="D424" s="43">
        <f t="shared" si="12"/>
        <v>365</v>
      </c>
      <c r="E424" s="44">
        <f>ROUND(('Все выпуски'!$D$3*'Все выпуски'!$D$6/100)/365*(B424-IF(C424="Нет",VLOOKUP(A424,'Айгенис Оп8'!$A$2:$C$9,3,0),VLOOKUP((A424-1),'Айгенис Оп8'!$A$2:$C$9,3,0))),2)</f>
        <v>23.92</v>
      </c>
      <c r="G424" s="43">
        <f>COUNTIF(D425:$D$1242,365)</f>
        <v>452</v>
      </c>
      <c r="H424" s="43">
        <f>COUNTIF(D425:$D$1242,366)</f>
        <v>366</v>
      </c>
      <c r="I424" s="2"/>
    </row>
    <row r="425" spans="1:9" x14ac:dyDescent="0.25">
      <c r="A425" s="1">
        <f>COUNTIF($C$2:C425,"Да")</f>
        <v>2</v>
      </c>
      <c r="B425" s="45">
        <f t="shared" si="13"/>
        <v>45267</v>
      </c>
      <c r="C425" s="42" t="str">
        <f>IF(ISERROR(VLOOKUP(B425,'Айгенис Оп8'!$C$3:$C$9,1,0)),"Нет","Да")</f>
        <v>Нет</v>
      </c>
      <c r="D425" s="43">
        <f t="shared" si="12"/>
        <v>365</v>
      </c>
      <c r="E425" s="44">
        <f>ROUND(('Все выпуски'!$D$3*'Все выпуски'!$D$6/100)/365*(B425-IF(C425="Нет",VLOOKUP(A425,'Айгенис Оп8'!$A$2:$C$9,3,0),VLOOKUP((A425-1),'Айгенис Оп8'!$A$2:$C$9,3,0))),2)</f>
        <v>24.16</v>
      </c>
      <c r="G425" s="43">
        <f>COUNTIF(D426:$D$1242,365)</f>
        <v>451</v>
      </c>
      <c r="H425" s="43">
        <f>COUNTIF(D426:$D$1242,366)</f>
        <v>366</v>
      </c>
      <c r="I425" s="2"/>
    </row>
    <row r="426" spans="1:9" x14ac:dyDescent="0.25">
      <c r="A426" s="1">
        <f>COUNTIF($C$2:C426,"Да")</f>
        <v>2</v>
      </c>
      <c r="B426" s="45">
        <f t="shared" si="13"/>
        <v>45268</v>
      </c>
      <c r="C426" s="42" t="str">
        <f>IF(ISERROR(VLOOKUP(B426,'Айгенис Оп8'!$C$3:$C$9,1,0)),"Нет","Да")</f>
        <v>Нет</v>
      </c>
      <c r="D426" s="43">
        <f t="shared" si="12"/>
        <v>365</v>
      </c>
      <c r="E426" s="44">
        <f>ROUND(('Все выпуски'!$D$3*'Все выпуски'!$D$6/100)/365*(B426-IF(C426="Нет",VLOOKUP(A426,'Айгенис Оп8'!$A$2:$C$9,3,0),VLOOKUP((A426-1),'Айгенис Оп8'!$A$2:$C$9,3,0))),2)</f>
        <v>24.41</v>
      </c>
      <c r="G426" s="43">
        <f>COUNTIF(D427:$D$1242,365)</f>
        <v>450</v>
      </c>
      <c r="H426" s="43">
        <f>COUNTIF(D427:$D$1242,366)</f>
        <v>366</v>
      </c>
      <c r="I426" s="2"/>
    </row>
    <row r="427" spans="1:9" x14ac:dyDescent="0.25">
      <c r="A427" s="1">
        <f>COUNTIF($C$2:C427,"Да")</f>
        <v>2</v>
      </c>
      <c r="B427" s="45">
        <f t="shared" si="13"/>
        <v>45269</v>
      </c>
      <c r="C427" s="42" t="str">
        <f>IF(ISERROR(VLOOKUP(B427,'Айгенис Оп8'!$C$3:$C$9,1,0)),"Нет","Да")</f>
        <v>Нет</v>
      </c>
      <c r="D427" s="43">
        <f t="shared" si="12"/>
        <v>365</v>
      </c>
      <c r="E427" s="44">
        <f>ROUND(('Все выпуски'!$D$3*'Все выпуски'!$D$6/100)/365*(B427-IF(C427="Нет",VLOOKUP(A427,'Айгенис Оп8'!$A$2:$C$9,3,0),VLOOKUP((A427-1),'Айгенис Оп8'!$A$2:$C$9,3,0))),2)</f>
        <v>24.66</v>
      </c>
      <c r="G427" s="43">
        <f>COUNTIF(D428:$D$1242,365)</f>
        <v>449</v>
      </c>
      <c r="H427" s="43">
        <f>COUNTIF(D428:$D$1242,366)</f>
        <v>366</v>
      </c>
      <c r="I427" s="2"/>
    </row>
    <row r="428" spans="1:9" x14ac:dyDescent="0.25">
      <c r="A428" s="1">
        <f>COUNTIF($C$2:C428,"Да")</f>
        <v>2</v>
      </c>
      <c r="B428" s="45">
        <f t="shared" si="13"/>
        <v>45270</v>
      </c>
      <c r="C428" s="42" t="str">
        <f>IF(ISERROR(VLOOKUP(B428,'Айгенис Оп8'!$C$3:$C$9,1,0)),"Нет","Да")</f>
        <v>Нет</v>
      </c>
      <c r="D428" s="43">
        <f t="shared" si="12"/>
        <v>365</v>
      </c>
      <c r="E428" s="44">
        <f>ROUND(('Все выпуски'!$D$3*'Все выпуски'!$D$6/100)/365*(B428-IF(C428="Нет",VLOOKUP(A428,'Айгенис Оп8'!$A$2:$C$9,3,0),VLOOKUP((A428-1),'Айгенис Оп8'!$A$2:$C$9,3,0))),2)</f>
        <v>24.9</v>
      </c>
      <c r="G428" s="43">
        <f>COUNTIF(D429:$D$1242,365)</f>
        <v>448</v>
      </c>
      <c r="H428" s="43">
        <f>COUNTIF(D429:$D$1242,366)</f>
        <v>366</v>
      </c>
      <c r="I428" s="2"/>
    </row>
    <row r="429" spans="1:9" x14ac:dyDescent="0.25">
      <c r="A429" s="1">
        <f>COUNTIF($C$2:C429,"Да")</f>
        <v>2</v>
      </c>
      <c r="B429" s="45">
        <f t="shared" si="13"/>
        <v>45271</v>
      </c>
      <c r="C429" s="42" t="str">
        <f>IF(ISERROR(VLOOKUP(B429,'Айгенис Оп8'!$C$3:$C$9,1,0)),"Нет","Да")</f>
        <v>Нет</v>
      </c>
      <c r="D429" s="43">
        <f t="shared" si="12"/>
        <v>365</v>
      </c>
      <c r="E429" s="44">
        <f>ROUND(('Все выпуски'!$D$3*'Все выпуски'!$D$6/100)/365*(B429-IF(C429="Нет",VLOOKUP(A429,'Айгенис Оп8'!$A$2:$C$9,3,0),VLOOKUP((A429-1),'Айгенис Оп8'!$A$2:$C$9,3,0))),2)</f>
        <v>25.15</v>
      </c>
      <c r="G429" s="43">
        <f>COUNTIF(D430:$D$1242,365)</f>
        <v>447</v>
      </c>
      <c r="H429" s="43">
        <f>COUNTIF(D430:$D$1242,366)</f>
        <v>366</v>
      </c>
      <c r="I429" s="2"/>
    </row>
    <row r="430" spans="1:9" x14ac:dyDescent="0.25">
      <c r="A430" s="1">
        <f>COUNTIF($C$2:C430,"Да")</f>
        <v>2</v>
      </c>
      <c r="B430" s="45">
        <f t="shared" si="13"/>
        <v>45272</v>
      </c>
      <c r="C430" s="42" t="str">
        <f>IF(ISERROR(VLOOKUP(B430,'Айгенис Оп8'!$C$3:$C$9,1,0)),"Нет","Да")</f>
        <v>Нет</v>
      </c>
      <c r="D430" s="43">
        <f t="shared" si="12"/>
        <v>365</v>
      </c>
      <c r="E430" s="44">
        <f>ROUND(('Все выпуски'!$D$3*'Все выпуски'!$D$6/100)/365*(B430-IF(C430="Нет",VLOOKUP(A430,'Айгенис Оп8'!$A$2:$C$9,3,0),VLOOKUP((A430-1),'Айгенис Оп8'!$A$2:$C$9,3,0))),2)</f>
        <v>25.4</v>
      </c>
      <c r="G430" s="43">
        <f>COUNTIF(D431:$D$1242,365)</f>
        <v>446</v>
      </c>
      <c r="H430" s="43">
        <f>COUNTIF(D431:$D$1242,366)</f>
        <v>366</v>
      </c>
      <c r="I430" s="2"/>
    </row>
    <row r="431" spans="1:9" x14ac:dyDescent="0.25">
      <c r="A431" s="1">
        <f>COUNTIF($C$2:C431,"Да")</f>
        <v>2</v>
      </c>
      <c r="B431" s="45">
        <f t="shared" si="13"/>
        <v>45273</v>
      </c>
      <c r="C431" s="42" t="str">
        <f>IF(ISERROR(VLOOKUP(B431,'Айгенис Оп8'!$C$3:$C$9,1,0)),"Нет","Да")</f>
        <v>Нет</v>
      </c>
      <c r="D431" s="43">
        <f t="shared" si="12"/>
        <v>365</v>
      </c>
      <c r="E431" s="44">
        <f>ROUND(('Все выпуски'!$D$3*'Все выпуски'!$D$6/100)/365*(B431-IF(C431="Нет",VLOOKUP(A431,'Айгенис Оп8'!$A$2:$C$9,3,0),VLOOKUP((A431-1),'Айгенис Оп8'!$A$2:$C$9,3,0))),2)</f>
        <v>25.64</v>
      </c>
      <c r="G431" s="43">
        <f>COUNTIF(D432:$D$1242,365)</f>
        <v>445</v>
      </c>
      <c r="H431" s="43">
        <f>COUNTIF(D432:$D$1242,366)</f>
        <v>366</v>
      </c>
      <c r="I431" s="2"/>
    </row>
    <row r="432" spans="1:9" x14ac:dyDescent="0.25">
      <c r="A432" s="1">
        <f>COUNTIF($C$2:C432,"Да")</f>
        <v>2</v>
      </c>
      <c r="B432" s="45">
        <f t="shared" si="13"/>
        <v>45274</v>
      </c>
      <c r="C432" s="42" t="str">
        <f>IF(ISERROR(VLOOKUP(B432,'Айгенис Оп8'!$C$3:$C$9,1,0)),"Нет","Да")</f>
        <v>Нет</v>
      </c>
      <c r="D432" s="43">
        <f t="shared" si="12"/>
        <v>365</v>
      </c>
      <c r="E432" s="44">
        <f>ROUND(('Все выпуски'!$D$3*'Все выпуски'!$D$6/100)/365*(B432-IF(C432="Нет",VLOOKUP(A432,'Айгенис Оп8'!$A$2:$C$9,3,0),VLOOKUP((A432-1),'Айгенис Оп8'!$A$2:$C$9,3,0))),2)</f>
        <v>25.89</v>
      </c>
      <c r="G432" s="43">
        <f>COUNTIF(D433:$D$1242,365)</f>
        <v>444</v>
      </c>
      <c r="H432" s="43">
        <f>COUNTIF(D433:$D$1242,366)</f>
        <v>366</v>
      </c>
      <c r="I432" s="2"/>
    </row>
    <row r="433" spans="1:9" x14ac:dyDescent="0.25">
      <c r="A433" s="1">
        <f>COUNTIF($C$2:C433,"Да")</f>
        <v>2</v>
      </c>
      <c r="B433" s="45">
        <f t="shared" si="13"/>
        <v>45275</v>
      </c>
      <c r="C433" s="42" t="str">
        <f>IF(ISERROR(VLOOKUP(B433,'Айгенис Оп8'!$C$3:$C$9,1,0)),"Нет","Да")</f>
        <v>Нет</v>
      </c>
      <c r="D433" s="43">
        <f t="shared" si="12"/>
        <v>365</v>
      </c>
      <c r="E433" s="44">
        <f>ROUND(('Все выпуски'!$D$3*'Все выпуски'!$D$6/100)/365*(B433-IF(C433="Нет",VLOOKUP(A433,'Айгенис Оп8'!$A$2:$C$9,3,0),VLOOKUP((A433-1),'Айгенис Оп8'!$A$2:$C$9,3,0))),2)</f>
        <v>26.14</v>
      </c>
      <c r="G433" s="43">
        <f>COUNTIF(D434:$D$1242,365)</f>
        <v>443</v>
      </c>
      <c r="H433" s="43">
        <f>COUNTIF(D434:$D$1242,366)</f>
        <v>366</v>
      </c>
      <c r="I433" s="2"/>
    </row>
    <row r="434" spans="1:9" x14ac:dyDescent="0.25">
      <c r="A434" s="1">
        <f>COUNTIF($C$2:C434,"Да")</f>
        <v>2</v>
      </c>
      <c r="B434" s="45">
        <f t="shared" si="13"/>
        <v>45276</v>
      </c>
      <c r="C434" s="42" t="str">
        <f>IF(ISERROR(VLOOKUP(B434,'Айгенис Оп8'!$C$3:$C$9,1,0)),"Нет","Да")</f>
        <v>Нет</v>
      </c>
      <c r="D434" s="43">
        <f t="shared" si="12"/>
        <v>365</v>
      </c>
      <c r="E434" s="44">
        <f>ROUND(('Все выпуски'!$D$3*'Все выпуски'!$D$6/100)/365*(B434-IF(C434="Нет",VLOOKUP(A434,'Айгенис Оп8'!$A$2:$C$9,3,0),VLOOKUP((A434-1),'Айгенис Оп8'!$A$2:$C$9,3,0))),2)</f>
        <v>26.38</v>
      </c>
      <c r="G434" s="43">
        <f>COUNTIF(D435:$D$1242,365)</f>
        <v>442</v>
      </c>
      <c r="H434" s="43">
        <f>COUNTIF(D435:$D$1242,366)</f>
        <v>366</v>
      </c>
      <c r="I434" s="2"/>
    </row>
    <row r="435" spans="1:9" x14ac:dyDescent="0.25">
      <c r="A435" s="1">
        <f>COUNTIF($C$2:C435,"Да")</f>
        <v>2</v>
      </c>
      <c r="B435" s="45">
        <f t="shared" si="13"/>
        <v>45277</v>
      </c>
      <c r="C435" s="42" t="str">
        <f>IF(ISERROR(VLOOKUP(B435,'Айгенис Оп8'!$C$3:$C$9,1,0)),"Нет","Да")</f>
        <v>Нет</v>
      </c>
      <c r="D435" s="43">
        <f t="shared" si="12"/>
        <v>365</v>
      </c>
      <c r="E435" s="44">
        <f>ROUND(('Все выпуски'!$D$3*'Все выпуски'!$D$6/100)/365*(B435-IF(C435="Нет",VLOOKUP(A435,'Айгенис Оп8'!$A$2:$C$9,3,0),VLOOKUP((A435-1),'Айгенис Оп8'!$A$2:$C$9,3,0))),2)</f>
        <v>26.63</v>
      </c>
      <c r="G435" s="43">
        <f>COUNTIF(D436:$D$1242,365)</f>
        <v>441</v>
      </c>
      <c r="H435" s="43">
        <f>COUNTIF(D436:$D$1242,366)</f>
        <v>366</v>
      </c>
      <c r="I435" s="2"/>
    </row>
    <row r="436" spans="1:9" x14ac:dyDescent="0.25">
      <c r="A436" s="1">
        <f>COUNTIF($C$2:C436,"Да")</f>
        <v>2</v>
      </c>
      <c r="B436" s="45">
        <f t="shared" si="13"/>
        <v>45278</v>
      </c>
      <c r="C436" s="42" t="str">
        <f>IF(ISERROR(VLOOKUP(B436,'Айгенис Оп8'!$C$3:$C$9,1,0)),"Нет","Да")</f>
        <v>Нет</v>
      </c>
      <c r="D436" s="43">
        <f t="shared" si="12"/>
        <v>365</v>
      </c>
      <c r="E436" s="44">
        <f>ROUND(('Все выпуски'!$D$3*'Все выпуски'!$D$6/100)/365*(B436-IF(C436="Нет",VLOOKUP(A436,'Айгенис Оп8'!$A$2:$C$9,3,0),VLOOKUP((A436-1),'Айгенис Оп8'!$A$2:$C$9,3,0))),2)</f>
        <v>26.88</v>
      </c>
      <c r="G436" s="43">
        <f>COUNTIF(D437:$D$1242,365)</f>
        <v>440</v>
      </c>
      <c r="H436" s="43">
        <f>COUNTIF(D437:$D$1242,366)</f>
        <v>366</v>
      </c>
      <c r="I436" s="2"/>
    </row>
    <row r="437" spans="1:9" x14ac:dyDescent="0.25">
      <c r="A437" s="1">
        <f>COUNTIF($C$2:C437,"Да")</f>
        <v>2</v>
      </c>
      <c r="B437" s="45">
        <f t="shared" si="13"/>
        <v>45279</v>
      </c>
      <c r="C437" s="42" t="str">
        <f>IF(ISERROR(VLOOKUP(B437,'Айгенис Оп8'!$C$3:$C$9,1,0)),"Нет","Да")</f>
        <v>Нет</v>
      </c>
      <c r="D437" s="43">
        <f t="shared" si="12"/>
        <v>365</v>
      </c>
      <c r="E437" s="44">
        <f>ROUND(('Все выпуски'!$D$3*'Все выпуски'!$D$6/100)/365*(B437-IF(C437="Нет",VLOOKUP(A437,'Айгенис Оп8'!$A$2:$C$9,3,0),VLOOKUP((A437-1),'Айгенис Оп8'!$A$2:$C$9,3,0))),2)</f>
        <v>27.12</v>
      </c>
      <c r="G437" s="43">
        <f>COUNTIF(D438:$D$1242,365)</f>
        <v>439</v>
      </c>
      <c r="H437" s="43">
        <f>COUNTIF(D438:$D$1242,366)</f>
        <v>366</v>
      </c>
      <c r="I437" s="2"/>
    </row>
    <row r="438" spans="1:9" x14ac:dyDescent="0.25">
      <c r="A438" s="1">
        <f>COUNTIF($C$2:C438,"Да")</f>
        <v>2</v>
      </c>
      <c r="B438" s="45">
        <f t="shared" si="13"/>
        <v>45280</v>
      </c>
      <c r="C438" s="42" t="str">
        <f>IF(ISERROR(VLOOKUP(B438,'Айгенис Оп8'!$C$3:$C$9,1,0)),"Нет","Да")</f>
        <v>Нет</v>
      </c>
      <c r="D438" s="43">
        <f t="shared" si="12"/>
        <v>365</v>
      </c>
      <c r="E438" s="44">
        <f>ROUND(('Все выпуски'!$D$3*'Все выпуски'!$D$6/100)/365*(B438-IF(C438="Нет",VLOOKUP(A438,'Айгенис Оп8'!$A$2:$C$9,3,0),VLOOKUP((A438-1),'Айгенис Оп8'!$A$2:$C$9,3,0))),2)</f>
        <v>27.37</v>
      </c>
      <c r="G438" s="43">
        <f>COUNTIF(D439:$D$1242,365)</f>
        <v>438</v>
      </c>
      <c r="H438" s="43">
        <f>COUNTIF(D439:$D$1242,366)</f>
        <v>366</v>
      </c>
      <c r="I438" s="2"/>
    </row>
    <row r="439" spans="1:9" x14ac:dyDescent="0.25">
      <c r="A439" s="1">
        <f>COUNTIF($C$2:C439,"Да")</f>
        <v>2</v>
      </c>
      <c r="B439" s="45">
        <f t="shared" si="13"/>
        <v>45281</v>
      </c>
      <c r="C439" s="42" t="str">
        <f>IF(ISERROR(VLOOKUP(B439,'Айгенис Оп8'!$C$3:$C$9,1,0)),"Нет","Да")</f>
        <v>Нет</v>
      </c>
      <c r="D439" s="43">
        <f t="shared" si="12"/>
        <v>365</v>
      </c>
      <c r="E439" s="44">
        <f>ROUND(('Все выпуски'!$D$3*'Все выпуски'!$D$6/100)/365*(B439-IF(C439="Нет",VLOOKUP(A439,'Айгенис Оп8'!$A$2:$C$9,3,0),VLOOKUP((A439-1),'Айгенис Оп8'!$A$2:$C$9,3,0))),2)</f>
        <v>27.62</v>
      </c>
      <c r="G439" s="43">
        <f>COUNTIF(D440:$D$1242,365)</f>
        <v>437</v>
      </c>
      <c r="H439" s="43">
        <f>COUNTIF(D440:$D$1242,366)</f>
        <v>366</v>
      </c>
      <c r="I439" s="2"/>
    </row>
    <row r="440" spans="1:9" x14ac:dyDescent="0.25">
      <c r="A440" s="1">
        <f>COUNTIF($C$2:C440,"Да")</f>
        <v>2</v>
      </c>
      <c r="B440" s="45">
        <f t="shared" si="13"/>
        <v>45282</v>
      </c>
      <c r="C440" s="42" t="str">
        <f>IF(ISERROR(VLOOKUP(B440,'Айгенис Оп8'!$C$3:$C$9,1,0)),"Нет","Да")</f>
        <v>Нет</v>
      </c>
      <c r="D440" s="43">
        <f t="shared" si="12"/>
        <v>365</v>
      </c>
      <c r="E440" s="44">
        <f>ROUND(('Все выпуски'!$D$3*'Все выпуски'!$D$6/100)/365*(B440-IF(C440="Нет",VLOOKUP(A440,'Айгенис Оп8'!$A$2:$C$9,3,0),VLOOKUP((A440-1),'Айгенис Оп8'!$A$2:$C$9,3,0))),2)</f>
        <v>27.86</v>
      </c>
      <c r="G440" s="43">
        <f>COUNTIF(D441:$D$1242,365)</f>
        <v>436</v>
      </c>
      <c r="H440" s="43">
        <f>COUNTIF(D441:$D$1242,366)</f>
        <v>366</v>
      </c>
      <c r="I440" s="2"/>
    </row>
    <row r="441" spans="1:9" x14ac:dyDescent="0.25">
      <c r="A441" s="1">
        <f>COUNTIF($C$2:C441,"Да")</f>
        <v>2</v>
      </c>
      <c r="B441" s="45">
        <f t="shared" si="13"/>
        <v>45283</v>
      </c>
      <c r="C441" s="42" t="str">
        <f>IF(ISERROR(VLOOKUP(B441,'Айгенис Оп8'!$C$3:$C$9,1,0)),"Нет","Да")</f>
        <v>Нет</v>
      </c>
      <c r="D441" s="43">
        <f t="shared" si="12"/>
        <v>365</v>
      </c>
      <c r="E441" s="44">
        <f>ROUND(('Все выпуски'!$D$3*'Все выпуски'!$D$6/100)/365*(B441-IF(C441="Нет",VLOOKUP(A441,'Айгенис Оп8'!$A$2:$C$9,3,0),VLOOKUP((A441-1),'Айгенис Оп8'!$A$2:$C$9,3,0))),2)</f>
        <v>28.11</v>
      </c>
      <c r="G441" s="43">
        <f>COUNTIF(D442:$D$1242,365)</f>
        <v>435</v>
      </c>
      <c r="H441" s="43">
        <f>COUNTIF(D442:$D$1242,366)</f>
        <v>366</v>
      </c>
      <c r="I441" s="2"/>
    </row>
    <row r="442" spans="1:9" x14ac:dyDescent="0.25">
      <c r="A442" s="1">
        <f>COUNTIF($C$2:C442,"Да")</f>
        <v>2</v>
      </c>
      <c r="B442" s="45">
        <f t="shared" si="13"/>
        <v>45284</v>
      </c>
      <c r="C442" s="42" t="str">
        <f>IF(ISERROR(VLOOKUP(B442,'Айгенис Оп8'!$C$3:$C$9,1,0)),"Нет","Да")</f>
        <v>Нет</v>
      </c>
      <c r="D442" s="43">
        <f t="shared" si="12"/>
        <v>365</v>
      </c>
      <c r="E442" s="44">
        <f>ROUND(('Все выпуски'!$D$3*'Все выпуски'!$D$6/100)/365*(B442-IF(C442="Нет",VLOOKUP(A442,'Айгенис Оп8'!$A$2:$C$9,3,0),VLOOKUP((A442-1),'Айгенис Оп8'!$A$2:$C$9,3,0))),2)</f>
        <v>28.36</v>
      </c>
      <c r="G442" s="43">
        <f>COUNTIF(D443:$D$1242,365)</f>
        <v>434</v>
      </c>
      <c r="H442" s="43">
        <f>COUNTIF(D443:$D$1242,366)</f>
        <v>366</v>
      </c>
      <c r="I442" s="2"/>
    </row>
    <row r="443" spans="1:9" x14ac:dyDescent="0.25">
      <c r="A443" s="1">
        <f>COUNTIF($C$2:C443,"Да")</f>
        <v>2</v>
      </c>
      <c r="B443" s="45">
        <f t="shared" si="13"/>
        <v>45285</v>
      </c>
      <c r="C443" s="42" t="str">
        <f>IF(ISERROR(VLOOKUP(B443,'Айгенис Оп8'!$C$3:$C$9,1,0)),"Нет","Да")</f>
        <v>Нет</v>
      </c>
      <c r="D443" s="43">
        <f t="shared" si="12"/>
        <v>365</v>
      </c>
      <c r="E443" s="44">
        <f>ROUND(('Все выпуски'!$D$3*'Все выпуски'!$D$6/100)/365*(B443-IF(C443="Нет",VLOOKUP(A443,'Айгенис Оп8'!$A$2:$C$9,3,0),VLOOKUP((A443-1),'Айгенис Оп8'!$A$2:$C$9,3,0))),2)</f>
        <v>28.6</v>
      </c>
      <c r="G443" s="43">
        <f>COUNTIF(D444:$D$1242,365)</f>
        <v>433</v>
      </c>
      <c r="H443" s="43">
        <f>COUNTIF(D444:$D$1242,366)</f>
        <v>366</v>
      </c>
      <c r="I443" s="2"/>
    </row>
    <row r="444" spans="1:9" x14ac:dyDescent="0.25">
      <c r="A444" s="1">
        <f>COUNTIF($C$2:C444,"Да")</f>
        <v>2</v>
      </c>
      <c r="B444" s="45">
        <f t="shared" si="13"/>
        <v>45286</v>
      </c>
      <c r="C444" s="42" t="str">
        <f>IF(ISERROR(VLOOKUP(B444,'Айгенис Оп8'!$C$3:$C$9,1,0)),"Нет","Да")</f>
        <v>Нет</v>
      </c>
      <c r="D444" s="43">
        <f t="shared" si="12"/>
        <v>365</v>
      </c>
      <c r="E444" s="44">
        <f>ROUND(('Все выпуски'!$D$3*'Все выпуски'!$D$6/100)/365*(B444-IF(C444="Нет",VLOOKUP(A444,'Айгенис Оп8'!$A$2:$C$9,3,0),VLOOKUP((A444-1),'Айгенис Оп8'!$A$2:$C$9,3,0))),2)</f>
        <v>28.85</v>
      </c>
      <c r="G444" s="43">
        <f>COUNTIF(D445:$D$1242,365)</f>
        <v>432</v>
      </c>
      <c r="H444" s="43">
        <f>COUNTIF(D445:$D$1242,366)</f>
        <v>366</v>
      </c>
      <c r="I444" s="2"/>
    </row>
    <row r="445" spans="1:9" x14ac:dyDescent="0.25">
      <c r="A445" s="1">
        <f>COUNTIF($C$2:C445,"Да")</f>
        <v>2</v>
      </c>
      <c r="B445" s="45">
        <f t="shared" si="13"/>
        <v>45287</v>
      </c>
      <c r="C445" s="42" t="str">
        <f>IF(ISERROR(VLOOKUP(B445,'Айгенис Оп8'!$C$3:$C$9,1,0)),"Нет","Да")</f>
        <v>Нет</v>
      </c>
      <c r="D445" s="43">
        <f t="shared" si="12"/>
        <v>365</v>
      </c>
      <c r="E445" s="44">
        <f>ROUND(('Все выпуски'!$D$3*'Все выпуски'!$D$6/100)/365*(B445-IF(C445="Нет",VLOOKUP(A445,'Айгенис Оп8'!$A$2:$C$9,3,0),VLOOKUP((A445-1),'Айгенис Оп8'!$A$2:$C$9,3,0))),2)</f>
        <v>29.1</v>
      </c>
      <c r="G445" s="43">
        <f>COUNTIF(D446:$D$1242,365)</f>
        <v>431</v>
      </c>
      <c r="H445" s="43">
        <f>COUNTIF(D446:$D$1242,366)</f>
        <v>366</v>
      </c>
      <c r="I445" s="2"/>
    </row>
    <row r="446" spans="1:9" x14ac:dyDescent="0.25">
      <c r="A446" s="1">
        <f>COUNTIF($C$2:C446,"Да")</f>
        <v>2</v>
      </c>
      <c r="B446" s="45">
        <f t="shared" si="13"/>
        <v>45288</v>
      </c>
      <c r="C446" s="42" t="str">
        <f>IF(ISERROR(VLOOKUP(B446,'Айгенис Оп8'!$C$3:$C$9,1,0)),"Нет","Да")</f>
        <v>Нет</v>
      </c>
      <c r="D446" s="43">
        <f t="shared" si="12"/>
        <v>365</v>
      </c>
      <c r="E446" s="44">
        <f>ROUND(('Все выпуски'!$D$3*'Все выпуски'!$D$6/100)/365*(B446-IF(C446="Нет",VLOOKUP(A446,'Айгенис Оп8'!$A$2:$C$9,3,0),VLOOKUP((A446-1),'Айгенис Оп8'!$A$2:$C$9,3,0))),2)</f>
        <v>29.34</v>
      </c>
      <c r="G446" s="43">
        <f>COUNTIF(D447:$D$1242,365)</f>
        <v>430</v>
      </c>
      <c r="H446" s="43">
        <f>COUNTIF(D447:$D$1242,366)</f>
        <v>366</v>
      </c>
      <c r="I446" s="2"/>
    </row>
    <row r="447" spans="1:9" x14ac:dyDescent="0.25">
      <c r="A447" s="1">
        <f>COUNTIF($C$2:C447,"Да")</f>
        <v>2</v>
      </c>
      <c r="B447" s="45">
        <f t="shared" si="13"/>
        <v>45289</v>
      </c>
      <c r="C447" s="42" t="str">
        <f>IF(ISERROR(VLOOKUP(B447,'Айгенис Оп8'!$C$3:$C$9,1,0)),"Нет","Да")</f>
        <v>Нет</v>
      </c>
      <c r="D447" s="43">
        <f t="shared" si="12"/>
        <v>365</v>
      </c>
      <c r="E447" s="44">
        <f>ROUND(('Все выпуски'!$D$3*'Все выпуски'!$D$6/100)/365*(B447-IF(C447="Нет",VLOOKUP(A447,'Айгенис Оп8'!$A$2:$C$9,3,0),VLOOKUP((A447-1),'Айгенис Оп8'!$A$2:$C$9,3,0))),2)</f>
        <v>29.59</v>
      </c>
      <c r="G447" s="43">
        <f>COUNTIF(D448:$D$1242,365)</f>
        <v>429</v>
      </c>
      <c r="H447" s="43">
        <f>COUNTIF(D448:$D$1242,366)</f>
        <v>366</v>
      </c>
      <c r="I447" s="2"/>
    </row>
    <row r="448" spans="1:9" x14ac:dyDescent="0.25">
      <c r="A448" s="1">
        <f>COUNTIF($C$2:C448,"Да")</f>
        <v>2</v>
      </c>
      <c r="B448" s="45">
        <f t="shared" si="13"/>
        <v>45290</v>
      </c>
      <c r="C448" s="42" t="str">
        <f>IF(ISERROR(VLOOKUP(B448,'Айгенис Оп8'!$C$3:$C$9,1,0)),"Нет","Да")</f>
        <v>Нет</v>
      </c>
      <c r="D448" s="43">
        <f t="shared" si="12"/>
        <v>365</v>
      </c>
      <c r="E448" s="44">
        <f>ROUND(('Все выпуски'!$D$3*'Все выпуски'!$D$6/100)/365*(B448-IF(C448="Нет",VLOOKUP(A448,'Айгенис Оп8'!$A$2:$C$9,3,0),VLOOKUP((A448-1),'Айгенис Оп8'!$A$2:$C$9,3,0))),2)</f>
        <v>29.84</v>
      </c>
      <c r="G448" s="43">
        <f>COUNTIF(D449:$D$1242,365)</f>
        <v>428</v>
      </c>
      <c r="H448" s="43">
        <f>COUNTIF(D449:$D$1242,366)</f>
        <v>366</v>
      </c>
      <c r="I448" s="2"/>
    </row>
    <row r="449" spans="1:9" x14ac:dyDescent="0.25">
      <c r="A449" s="1">
        <f>COUNTIF($C$2:C449,"Да")</f>
        <v>2</v>
      </c>
      <c r="B449" s="45">
        <f t="shared" si="13"/>
        <v>45291</v>
      </c>
      <c r="C449" s="42" t="str">
        <f>IF(ISERROR(VLOOKUP(B449,'Айгенис Оп8'!$C$3:$C$9,1,0)),"Нет","Да")</f>
        <v>Нет</v>
      </c>
      <c r="D449" s="43">
        <f t="shared" si="12"/>
        <v>365</v>
      </c>
      <c r="E449" s="44">
        <f>ROUND(('Все выпуски'!$D$3*'Все выпуски'!$D$6/100)/365*(B449-IF(C449="Нет",VLOOKUP(A449,'Айгенис Оп8'!$A$2:$C$9,3,0),VLOOKUP((A449-1),'Айгенис Оп8'!$A$2:$C$9,3,0))),2)</f>
        <v>30.08</v>
      </c>
      <c r="F449" s="44">
        <f>('Все выпуски'!$D$3*'Все выпуски'!$D$6/100)/365*(B449-IF(C449="Нет",VLOOKUP(A449,'Айгенис Оп8'!$A$2:$C$9,3,0),VLOOKUP((A449-1),'Айгенис Оп8'!$A$2:$C$9,3,0)))</f>
        <v>30.082191780821915</v>
      </c>
      <c r="G449" s="43">
        <f>COUNTIF(D450:$D$1242,365)</f>
        <v>427</v>
      </c>
      <c r="H449" s="43">
        <f>COUNTIF(D450:$D$1242,366)</f>
        <v>366</v>
      </c>
      <c r="I449" s="2"/>
    </row>
    <row r="450" spans="1:9" x14ac:dyDescent="0.25">
      <c r="A450" s="1">
        <f>COUNTIF($C$2:C450,"Да")</f>
        <v>2</v>
      </c>
      <c r="B450" s="45">
        <f t="shared" si="13"/>
        <v>45292</v>
      </c>
      <c r="C450" s="42" t="str">
        <f>IF(ISERROR(VLOOKUP(B450,'Айгенис Оп8'!$C$3:$C$9,1,0)),"Нет","Да")</f>
        <v>Нет</v>
      </c>
      <c r="D450" s="43">
        <f t="shared" si="12"/>
        <v>366</v>
      </c>
      <c r="E450" s="44">
        <f>ROUND(('Все выпуски'!$D$3*'Все выпуски'!$D$6/100)*((B450-$B$449)/366)+$F$449,2)</f>
        <v>30.33</v>
      </c>
      <c r="G450" s="43">
        <f>COUNTIF(D451:$D$1242,365)</f>
        <v>427</v>
      </c>
      <c r="H450" s="43">
        <f>COUNTIF(D451:$D$1242,366)</f>
        <v>365</v>
      </c>
      <c r="I450" s="2"/>
    </row>
    <row r="451" spans="1:9" x14ac:dyDescent="0.25">
      <c r="A451" s="1">
        <f>COUNTIF($C$2:C451,"Да")</f>
        <v>2</v>
      </c>
      <c r="B451" s="45">
        <f t="shared" si="13"/>
        <v>45293</v>
      </c>
      <c r="C451" s="42" t="str">
        <f>IF(ISERROR(VLOOKUP(B451,'Айгенис Оп8'!$C$3:$C$9,1,0)),"Нет","Да")</f>
        <v>Нет</v>
      </c>
      <c r="D451" s="43">
        <f t="shared" ref="D451:D514" si="14">IF(MOD(YEAR(B451),4)=0,366,365)</f>
        <v>366</v>
      </c>
      <c r="E451" s="44">
        <f>ROUND(('Все выпуски'!$D$3*'Все выпуски'!$D$6/100)*((B451-$B$449)/366)+$F$449,2)</f>
        <v>30.57</v>
      </c>
      <c r="G451" s="43">
        <f>COUNTIF(D452:$D$1242,365)</f>
        <v>427</v>
      </c>
      <c r="H451" s="43">
        <f>COUNTIF(D452:$D$1242,366)</f>
        <v>364</v>
      </c>
      <c r="I451" s="2"/>
    </row>
    <row r="452" spans="1:9" x14ac:dyDescent="0.25">
      <c r="A452" s="1">
        <f>COUNTIF($C$2:C452,"Да")</f>
        <v>2</v>
      </c>
      <c r="B452" s="45">
        <f t="shared" ref="B452:B515" si="15">B451+1</f>
        <v>45294</v>
      </c>
      <c r="C452" s="42" t="str">
        <f>IF(ISERROR(VLOOKUP(B452,'Айгенис Оп8'!$C$3:$C$9,1,0)),"Нет","Да")</f>
        <v>Нет</v>
      </c>
      <c r="D452" s="43">
        <f t="shared" si="14"/>
        <v>366</v>
      </c>
      <c r="E452" s="44">
        <f>ROUND(('Все выпуски'!$D$3*'Все выпуски'!$D$6/100)*((B452-$B$449)/366)+$F$449,2)</f>
        <v>30.82</v>
      </c>
      <c r="G452" s="43">
        <f>COUNTIF(D453:$D$1242,365)</f>
        <v>427</v>
      </c>
      <c r="H452" s="43">
        <f>COUNTIF(D453:$D$1242,366)</f>
        <v>363</v>
      </c>
      <c r="I452" s="2"/>
    </row>
    <row r="453" spans="1:9" x14ac:dyDescent="0.25">
      <c r="A453" s="1">
        <f>COUNTIF($C$2:C453,"Да")</f>
        <v>2</v>
      </c>
      <c r="B453" s="45">
        <f t="shared" si="15"/>
        <v>45295</v>
      </c>
      <c r="C453" s="42" t="str">
        <f>IF(ISERROR(VLOOKUP(B453,'Айгенис Оп8'!$C$3:$C$9,1,0)),"Нет","Да")</f>
        <v>Нет</v>
      </c>
      <c r="D453" s="43">
        <f t="shared" si="14"/>
        <v>366</v>
      </c>
      <c r="E453" s="44">
        <f>ROUND(('Все выпуски'!$D$3*'Все выпуски'!$D$6/100)*((B453-$B$449)/366)+$F$449,2)</f>
        <v>31.07</v>
      </c>
      <c r="G453" s="43">
        <f>COUNTIF(D454:$D$1242,365)</f>
        <v>427</v>
      </c>
      <c r="H453" s="43">
        <f>COUNTIF(D454:$D$1242,366)</f>
        <v>362</v>
      </c>
      <c r="I453" s="2"/>
    </row>
    <row r="454" spans="1:9" x14ac:dyDescent="0.25">
      <c r="A454" s="1">
        <f>COUNTIF($C$2:C454,"Да")</f>
        <v>2</v>
      </c>
      <c r="B454" s="45">
        <f t="shared" si="15"/>
        <v>45296</v>
      </c>
      <c r="C454" s="42" t="str">
        <f>IF(ISERROR(VLOOKUP(B454,'Айгенис Оп8'!$C$3:$C$9,1,0)),"Нет","Да")</f>
        <v>Нет</v>
      </c>
      <c r="D454" s="43">
        <f t="shared" si="14"/>
        <v>366</v>
      </c>
      <c r="E454" s="44">
        <f>ROUND(('Все выпуски'!$D$3*'Все выпуски'!$D$6/100)*((B454-$B$449)/366)+$F$449,2)</f>
        <v>31.31</v>
      </c>
      <c r="G454" s="43">
        <f>COUNTIF(D455:$D$1242,365)</f>
        <v>427</v>
      </c>
      <c r="H454" s="43">
        <f>COUNTIF(D455:$D$1242,366)</f>
        <v>361</v>
      </c>
      <c r="I454" s="2"/>
    </row>
    <row r="455" spans="1:9" x14ac:dyDescent="0.25">
      <c r="A455" s="1">
        <f>COUNTIF($C$2:C455,"Да")</f>
        <v>2</v>
      </c>
      <c r="B455" s="45">
        <f t="shared" si="15"/>
        <v>45297</v>
      </c>
      <c r="C455" s="42" t="str">
        <f>IF(ISERROR(VLOOKUP(B455,'Айгенис Оп8'!$C$3:$C$9,1,0)),"Нет","Да")</f>
        <v>Нет</v>
      </c>
      <c r="D455" s="43">
        <f t="shared" si="14"/>
        <v>366</v>
      </c>
      <c r="E455" s="44">
        <f>ROUND(('Все выпуски'!$D$3*'Все выпуски'!$D$6/100)*((B455-$B$449)/366)+$F$449,2)</f>
        <v>31.56</v>
      </c>
      <c r="G455" s="43">
        <f>COUNTIF(D456:$D$1242,365)</f>
        <v>427</v>
      </c>
      <c r="H455" s="43">
        <f>COUNTIF(D456:$D$1242,366)</f>
        <v>360</v>
      </c>
      <c r="I455" s="2"/>
    </row>
    <row r="456" spans="1:9" x14ac:dyDescent="0.25">
      <c r="A456" s="1">
        <f>COUNTIF($C$2:C456,"Да")</f>
        <v>2</v>
      </c>
      <c r="B456" s="45">
        <f t="shared" si="15"/>
        <v>45298</v>
      </c>
      <c r="C456" s="42" t="str">
        <f>IF(ISERROR(VLOOKUP(B456,'Айгенис Оп8'!$C$3:$C$9,1,0)),"Нет","Да")</f>
        <v>Нет</v>
      </c>
      <c r="D456" s="43">
        <f t="shared" si="14"/>
        <v>366</v>
      </c>
      <c r="E456" s="44">
        <f>ROUND(('Все выпуски'!$D$3*'Все выпуски'!$D$6/100)*((B456-$B$449)/366)+$F$449,2)</f>
        <v>31.8</v>
      </c>
      <c r="G456" s="43">
        <f>COUNTIF(D457:$D$1242,365)</f>
        <v>427</v>
      </c>
      <c r="H456" s="43">
        <f>COUNTIF(D457:$D$1242,366)</f>
        <v>359</v>
      </c>
      <c r="I456" s="2"/>
    </row>
    <row r="457" spans="1:9" x14ac:dyDescent="0.25">
      <c r="A457" s="1">
        <f>COUNTIF($C$2:C457,"Да")</f>
        <v>2</v>
      </c>
      <c r="B457" s="45">
        <f t="shared" si="15"/>
        <v>45299</v>
      </c>
      <c r="C457" s="42" t="str">
        <f>IF(ISERROR(VLOOKUP(B457,'Айгенис Оп8'!$C$3:$C$9,1,0)),"Нет","Да")</f>
        <v>Нет</v>
      </c>
      <c r="D457" s="43">
        <f t="shared" si="14"/>
        <v>366</v>
      </c>
      <c r="E457" s="44">
        <f>ROUND(('Все выпуски'!$D$3*'Все выпуски'!$D$6/100)*((B457-$B$449)/366)+$F$449,2)</f>
        <v>32.049999999999997</v>
      </c>
      <c r="G457" s="43">
        <f>COUNTIF(D458:$D$1242,365)</f>
        <v>427</v>
      </c>
      <c r="H457" s="43">
        <f>COUNTIF(D458:$D$1242,366)</f>
        <v>358</v>
      </c>
      <c r="I457" s="2"/>
    </row>
    <row r="458" spans="1:9" x14ac:dyDescent="0.25">
      <c r="A458" s="1">
        <f>COUNTIF($C$2:C458,"Да")</f>
        <v>2</v>
      </c>
      <c r="B458" s="45">
        <f t="shared" si="15"/>
        <v>45300</v>
      </c>
      <c r="C458" s="42" t="str">
        <f>IF(ISERROR(VLOOKUP(B458,'Айгенис Оп8'!$C$3:$C$9,1,0)),"Нет","Да")</f>
        <v>Нет</v>
      </c>
      <c r="D458" s="43">
        <f t="shared" si="14"/>
        <v>366</v>
      </c>
      <c r="E458" s="44">
        <f>ROUND(('Все выпуски'!$D$3*'Все выпуски'!$D$6/100)*((B458-$B$449)/366)+$F$449,2)</f>
        <v>32.299999999999997</v>
      </c>
      <c r="G458" s="43">
        <f>COUNTIF(D459:$D$1242,365)</f>
        <v>427</v>
      </c>
      <c r="H458" s="43">
        <f>COUNTIF(D459:$D$1242,366)</f>
        <v>357</v>
      </c>
      <c r="I458" s="2"/>
    </row>
    <row r="459" spans="1:9" x14ac:dyDescent="0.25">
      <c r="A459" s="1">
        <f>COUNTIF($C$2:C459,"Да")</f>
        <v>2</v>
      </c>
      <c r="B459" s="45">
        <f t="shared" si="15"/>
        <v>45301</v>
      </c>
      <c r="C459" s="42" t="str">
        <f>IF(ISERROR(VLOOKUP(B459,'Айгенис Оп8'!$C$3:$C$9,1,0)),"Нет","Да")</f>
        <v>Нет</v>
      </c>
      <c r="D459" s="43">
        <f t="shared" si="14"/>
        <v>366</v>
      </c>
      <c r="E459" s="44">
        <f>ROUND(('Все выпуски'!$D$3*'Все выпуски'!$D$6/100)*((B459-$B$449)/366)+$F$449,2)</f>
        <v>32.54</v>
      </c>
      <c r="G459" s="43">
        <f>COUNTIF(D460:$D$1242,365)</f>
        <v>427</v>
      </c>
      <c r="H459" s="43">
        <f>COUNTIF(D460:$D$1242,366)</f>
        <v>356</v>
      </c>
      <c r="I459" s="2"/>
    </row>
    <row r="460" spans="1:9" x14ac:dyDescent="0.25">
      <c r="A460" s="1">
        <f>COUNTIF($C$2:C460,"Да")</f>
        <v>2</v>
      </c>
      <c r="B460" s="45">
        <f t="shared" si="15"/>
        <v>45302</v>
      </c>
      <c r="C460" s="42" t="str">
        <f>IF(ISERROR(VLOOKUP(B460,'Айгенис Оп8'!$C$3:$C$9,1,0)),"Нет","Да")</f>
        <v>Нет</v>
      </c>
      <c r="D460" s="43">
        <f t="shared" si="14"/>
        <v>366</v>
      </c>
      <c r="E460" s="44">
        <f>ROUND(('Все выпуски'!$D$3*'Все выпуски'!$D$6/100)*((B460-$B$449)/366)+$F$449,2)</f>
        <v>32.79</v>
      </c>
      <c r="G460" s="43">
        <f>COUNTIF(D461:$D$1242,365)</f>
        <v>427</v>
      </c>
      <c r="H460" s="43">
        <f>COUNTIF(D461:$D$1242,366)</f>
        <v>355</v>
      </c>
      <c r="I460" s="2"/>
    </row>
    <row r="461" spans="1:9" x14ac:dyDescent="0.25">
      <c r="A461" s="1">
        <f>COUNTIF($C$2:C461,"Да")</f>
        <v>2</v>
      </c>
      <c r="B461" s="45">
        <f t="shared" si="15"/>
        <v>45303</v>
      </c>
      <c r="C461" s="42" t="str">
        <f>IF(ISERROR(VLOOKUP(B461,'Айгенис Оп8'!$C$3:$C$9,1,0)),"Нет","Да")</f>
        <v>Нет</v>
      </c>
      <c r="D461" s="43">
        <f t="shared" si="14"/>
        <v>366</v>
      </c>
      <c r="E461" s="44">
        <f>ROUND(('Все выпуски'!$D$3*'Все выпуски'!$D$6/100)*((B461-$B$449)/366)+$F$449,2)</f>
        <v>33.03</v>
      </c>
      <c r="G461" s="43">
        <f>COUNTIF(D462:$D$1242,365)</f>
        <v>427</v>
      </c>
      <c r="H461" s="43">
        <f>COUNTIF(D462:$D$1242,366)</f>
        <v>354</v>
      </c>
      <c r="I461" s="2"/>
    </row>
    <row r="462" spans="1:9" x14ac:dyDescent="0.25">
      <c r="A462" s="1">
        <f>COUNTIF($C$2:C462,"Да")</f>
        <v>2</v>
      </c>
      <c r="B462" s="45">
        <f t="shared" si="15"/>
        <v>45304</v>
      </c>
      <c r="C462" s="42" t="str">
        <f>IF(ISERROR(VLOOKUP(B462,'Айгенис Оп8'!$C$3:$C$9,1,0)),"Нет","Да")</f>
        <v>Нет</v>
      </c>
      <c r="D462" s="43">
        <f t="shared" si="14"/>
        <v>366</v>
      </c>
      <c r="E462" s="44">
        <f>ROUND(('Все выпуски'!$D$3*'Все выпуски'!$D$6/100)*((B462-$B$449)/366)+$F$449,2)</f>
        <v>33.28</v>
      </c>
      <c r="G462" s="43">
        <f>COUNTIF(D463:$D$1242,365)</f>
        <v>427</v>
      </c>
      <c r="H462" s="43">
        <f>COUNTIF(D463:$D$1242,366)</f>
        <v>353</v>
      </c>
      <c r="I462" s="2"/>
    </row>
    <row r="463" spans="1:9" x14ac:dyDescent="0.25">
      <c r="A463" s="1">
        <f>COUNTIF($C$2:C463,"Да")</f>
        <v>2</v>
      </c>
      <c r="B463" s="45">
        <f t="shared" si="15"/>
        <v>45305</v>
      </c>
      <c r="C463" s="42" t="str">
        <f>IF(ISERROR(VLOOKUP(B463,'Айгенис Оп8'!$C$3:$C$9,1,0)),"Нет","Да")</f>
        <v>Нет</v>
      </c>
      <c r="D463" s="43">
        <f t="shared" si="14"/>
        <v>366</v>
      </c>
      <c r="E463" s="44">
        <f>ROUND(('Все выпуски'!$D$3*'Все выпуски'!$D$6/100)*((B463-$B$449)/366)+$F$449,2)</f>
        <v>33.520000000000003</v>
      </c>
      <c r="G463" s="43">
        <f>COUNTIF(D464:$D$1242,365)</f>
        <v>427</v>
      </c>
      <c r="H463" s="43">
        <f>COUNTIF(D464:$D$1242,366)</f>
        <v>352</v>
      </c>
      <c r="I463" s="2"/>
    </row>
    <row r="464" spans="1:9" x14ac:dyDescent="0.25">
      <c r="A464" s="1">
        <f>COUNTIF($C$2:C464,"Да")</f>
        <v>2</v>
      </c>
      <c r="B464" s="45">
        <f t="shared" si="15"/>
        <v>45306</v>
      </c>
      <c r="C464" s="42" t="str">
        <f>IF(ISERROR(VLOOKUP(B464,'Айгенис Оп8'!$C$3:$C$9,1,0)),"Нет","Да")</f>
        <v>Нет</v>
      </c>
      <c r="D464" s="43">
        <f t="shared" si="14"/>
        <v>366</v>
      </c>
      <c r="E464" s="44">
        <f>ROUND(('Все выпуски'!$D$3*'Все выпуски'!$D$6/100)*((B464-$B$449)/366)+$F$449,2)</f>
        <v>33.770000000000003</v>
      </c>
      <c r="G464" s="43">
        <f>COUNTIF(D465:$D$1242,365)</f>
        <v>427</v>
      </c>
      <c r="H464" s="43">
        <f>COUNTIF(D465:$D$1242,366)</f>
        <v>351</v>
      </c>
      <c r="I464" s="2"/>
    </row>
    <row r="465" spans="1:9" x14ac:dyDescent="0.25">
      <c r="A465" s="1">
        <f>COUNTIF($C$2:C465,"Да")</f>
        <v>2</v>
      </c>
      <c r="B465" s="45">
        <f t="shared" si="15"/>
        <v>45307</v>
      </c>
      <c r="C465" s="42" t="str">
        <f>IF(ISERROR(VLOOKUP(B465,'Айгенис Оп8'!$C$3:$C$9,1,0)),"Нет","Да")</f>
        <v>Нет</v>
      </c>
      <c r="D465" s="43">
        <f t="shared" si="14"/>
        <v>366</v>
      </c>
      <c r="E465" s="44">
        <f>ROUND(('Все выпуски'!$D$3*'Все выпуски'!$D$6/100)*((B465-$B$449)/366)+$F$449,2)</f>
        <v>34.020000000000003</v>
      </c>
      <c r="G465" s="43">
        <f>COUNTIF(D466:$D$1242,365)</f>
        <v>427</v>
      </c>
      <c r="H465" s="43">
        <f>COUNTIF(D466:$D$1242,366)</f>
        <v>350</v>
      </c>
      <c r="I465" s="2"/>
    </row>
    <row r="466" spans="1:9" x14ac:dyDescent="0.25">
      <c r="A466" s="1">
        <f>COUNTIF($C$2:C466,"Да")</f>
        <v>2</v>
      </c>
      <c r="B466" s="45">
        <f t="shared" si="15"/>
        <v>45308</v>
      </c>
      <c r="C466" s="42" t="str">
        <f>IF(ISERROR(VLOOKUP(B466,'Айгенис Оп8'!$C$3:$C$9,1,0)),"Нет","Да")</f>
        <v>Нет</v>
      </c>
      <c r="D466" s="43">
        <f t="shared" si="14"/>
        <v>366</v>
      </c>
      <c r="E466" s="44">
        <f>ROUND(('Все выпуски'!$D$3*'Все выпуски'!$D$6/100)*((B466-$B$449)/366)+$F$449,2)</f>
        <v>34.26</v>
      </c>
      <c r="G466" s="43">
        <f>COUNTIF(D467:$D$1242,365)</f>
        <v>427</v>
      </c>
      <c r="H466" s="43">
        <f>COUNTIF(D467:$D$1242,366)</f>
        <v>349</v>
      </c>
      <c r="I466" s="2"/>
    </row>
    <row r="467" spans="1:9" x14ac:dyDescent="0.25">
      <c r="A467" s="1">
        <f>COUNTIF($C$2:C467,"Да")</f>
        <v>2</v>
      </c>
      <c r="B467" s="45">
        <f t="shared" si="15"/>
        <v>45309</v>
      </c>
      <c r="C467" s="42" t="str">
        <f>IF(ISERROR(VLOOKUP(B467,'Айгенис Оп8'!$C$3:$C$9,1,0)),"Нет","Да")</f>
        <v>Нет</v>
      </c>
      <c r="D467" s="43">
        <f t="shared" si="14"/>
        <v>366</v>
      </c>
      <c r="E467" s="44">
        <f>ROUND(('Все выпуски'!$D$3*'Все выпуски'!$D$6/100)*((B467-$B$449)/366)+$F$449,2)</f>
        <v>34.51</v>
      </c>
      <c r="G467" s="43">
        <f>COUNTIF(D468:$D$1242,365)</f>
        <v>427</v>
      </c>
      <c r="H467" s="43">
        <f>COUNTIF(D468:$D$1242,366)</f>
        <v>348</v>
      </c>
      <c r="I467" s="2"/>
    </row>
    <row r="468" spans="1:9" x14ac:dyDescent="0.25">
      <c r="A468" s="1">
        <f>COUNTIF($C$2:C468,"Да")</f>
        <v>2</v>
      </c>
      <c r="B468" s="45">
        <f t="shared" si="15"/>
        <v>45310</v>
      </c>
      <c r="C468" s="42" t="str">
        <f>IF(ISERROR(VLOOKUP(B468,'Айгенис Оп8'!$C$3:$C$9,1,0)),"Нет","Да")</f>
        <v>Нет</v>
      </c>
      <c r="D468" s="43">
        <f t="shared" si="14"/>
        <v>366</v>
      </c>
      <c r="E468" s="44">
        <f>ROUND(('Все выпуски'!$D$3*'Все выпуски'!$D$6/100)*((B468-$B$449)/366)+$F$449,2)</f>
        <v>34.75</v>
      </c>
      <c r="G468" s="43">
        <f>COUNTIF(D469:$D$1242,365)</f>
        <v>427</v>
      </c>
      <c r="H468" s="43">
        <f>COUNTIF(D469:$D$1242,366)</f>
        <v>347</v>
      </c>
      <c r="I468" s="2"/>
    </row>
    <row r="469" spans="1:9" x14ac:dyDescent="0.25">
      <c r="A469" s="1">
        <f>COUNTIF($C$2:C469,"Да")</f>
        <v>2</v>
      </c>
      <c r="B469" s="45">
        <f t="shared" si="15"/>
        <v>45311</v>
      </c>
      <c r="C469" s="42" t="str">
        <f>IF(ISERROR(VLOOKUP(B469,'Айгенис Оп8'!$C$3:$C$9,1,0)),"Нет","Да")</f>
        <v>Нет</v>
      </c>
      <c r="D469" s="43">
        <f t="shared" si="14"/>
        <v>366</v>
      </c>
      <c r="E469" s="44">
        <f>ROUND(('Все выпуски'!$D$3*'Все выпуски'!$D$6/100)*((B469-$B$449)/366)+$F$449,2)</f>
        <v>35</v>
      </c>
      <c r="G469" s="43">
        <f>COUNTIF(D470:$D$1242,365)</f>
        <v>427</v>
      </c>
      <c r="H469" s="43">
        <f>COUNTIF(D470:$D$1242,366)</f>
        <v>346</v>
      </c>
      <c r="I469" s="2"/>
    </row>
    <row r="470" spans="1:9" x14ac:dyDescent="0.25">
      <c r="A470" s="1">
        <f>COUNTIF($C$2:C470,"Да")</f>
        <v>2</v>
      </c>
      <c r="B470" s="45">
        <f t="shared" si="15"/>
        <v>45312</v>
      </c>
      <c r="C470" s="42" t="str">
        <f>IF(ISERROR(VLOOKUP(B470,'Айгенис Оп8'!$C$3:$C$9,1,0)),"Нет","Да")</f>
        <v>Нет</v>
      </c>
      <c r="D470" s="43">
        <f t="shared" si="14"/>
        <v>366</v>
      </c>
      <c r="E470" s="44">
        <f>ROUND(('Все выпуски'!$D$3*'Все выпуски'!$D$6/100)*((B470-$B$449)/366)+$F$449,2)</f>
        <v>35.25</v>
      </c>
      <c r="G470" s="43">
        <f>COUNTIF(D471:$D$1242,365)</f>
        <v>427</v>
      </c>
      <c r="H470" s="43">
        <f>COUNTIF(D471:$D$1242,366)</f>
        <v>345</v>
      </c>
      <c r="I470" s="2"/>
    </row>
    <row r="471" spans="1:9" x14ac:dyDescent="0.25">
      <c r="A471" s="1">
        <f>COUNTIF($C$2:C471,"Да")</f>
        <v>2</v>
      </c>
      <c r="B471" s="45">
        <f t="shared" si="15"/>
        <v>45313</v>
      </c>
      <c r="C471" s="42" t="str">
        <f>IF(ISERROR(VLOOKUP(B471,'Айгенис Оп8'!$C$3:$C$9,1,0)),"Нет","Да")</f>
        <v>Нет</v>
      </c>
      <c r="D471" s="43">
        <f t="shared" si="14"/>
        <v>366</v>
      </c>
      <c r="E471" s="44">
        <f>ROUND(('Все выпуски'!$D$3*'Все выпуски'!$D$6/100)*((B471-$B$449)/366)+$F$449,2)</f>
        <v>35.49</v>
      </c>
      <c r="G471" s="43">
        <f>COUNTIF(D472:$D$1242,365)</f>
        <v>427</v>
      </c>
      <c r="H471" s="43">
        <f>COUNTIF(D472:$D$1242,366)</f>
        <v>344</v>
      </c>
      <c r="I471" s="2"/>
    </row>
    <row r="472" spans="1:9" x14ac:dyDescent="0.25">
      <c r="A472" s="1">
        <f>COUNTIF($C$2:C472,"Да")</f>
        <v>2</v>
      </c>
      <c r="B472" s="45">
        <f t="shared" si="15"/>
        <v>45314</v>
      </c>
      <c r="C472" s="42" t="str">
        <f>IF(ISERROR(VLOOKUP(B472,'Айгенис Оп8'!$C$3:$C$9,1,0)),"Нет","Да")</f>
        <v>Нет</v>
      </c>
      <c r="D472" s="43">
        <f t="shared" si="14"/>
        <v>366</v>
      </c>
      <c r="E472" s="44">
        <f>ROUND(('Все выпуски'!$D$3*'Все выпуски'!$D$6/100)*((B472-$B$449)/366)+$F$449,2)</f>
        <v>35.74</v>
      </c>
      <c r="G472" s="43">
        <f>COUNTIF(D473:$D$1242,365)</f>
        <v>427</v>
      </c>
      <c r="H472" s="43">
        <f>COUNTIF(D473:$D$1242,366)</f>
        <v>343</v>
      </c>
      <c r="I472" s="2"/>
    </row>
    <row r="473" spans="1:9" x14ac:dyDescent="0.25">
      <c r="A473" s="1">
        <f>COUNTIF($C$2:C473,"Да")</f>
        <v>2</v>
      </c>
      <c r="B473" s="45">
        <f t="shared" si="15"/>
        <v>45315</v>
      </c>
      <c r="C473" s="42" t="str">
        <f>IF(ISERROR(VLOOKUP(B473,'Айгенис Оп8'!$C$3:$C$9,1,0)),"Нет","Да")</f>
        <v>Нет</v>
      </c>
      <c r="D473" s="43">
        <f t="shared" si="14"/>
        <v>366</v>
      </c>
      <c r="E473" s="44">
        <f>ROUND(('Все выпуски'!$D$3*'Все выпуски'!$D$6/100)*((B473-$B$449)/366)+$F$449,2)</f>
        <v>35.979999999999997</v>
      </c>
      <c r="G473" s="43">
        <f>COUNTIF(D474:$D$1242,365)</f>
        <v>427</v>
      </c>
      <c r="H473" s="43">
        <f>COUNTIF(D474:$D$1242,366)</f>
        <v>342</v>
      </c>
      <c r="I473" s="2"/>
    </row>
    <row r="474" spans="1:9" x14ac:dyDescent="0.25">
      <c r="A474" s="1">
        <f>COUNTIF($C$2:C474,"Да")</f>
        <v>2</v>
      </c>
      <c r="B474" s="45">
        <f t="shared" si="15"/>
        <v>45316</v>
      </c>
      <c r="C474" s="42" t="str">
        <f>IF(ISERROR(VLOOKUP(B474,'Айгенис Оп8'!$C$3:$C$9,1,0)),"Нет","Да")</f>
        <v>Нет</v>
      </c>
      <c r="D474" s="43">
        <f t="shared" si="14"/>
        <v>366</v>
      </c>
      <c r="E474" s="44">
        <f>ROUND(('Все выпуски'!$D$3*'Все выпуски'!$D$6/100)*((B474-$B$449)/366)+$F$449,2)</f>
        <v>36.229999999999997</v>
      </c>
      <c r="G474" s="43">
        <f>COUNTIF(D475:$D$1242,365)</f>
        <v>427</v>
      </c>
      <c r="H474" s="43">
        <f>COUNTIF(D475:$D$1242,366)</f>
        <v>341</v>
      </c>
      <c r="I474" s="2"/>
    </row>
    <row r="475" spans="1:9" x14ac:dyDescent="0.25">
      <c r="A475" s="1">
        <f>COUNTIF($C$2:C475,"Да")</f>
        <v>2</v>
      </c>
      <c r="B475" s="45">
        <f t="shared" si="15"/>
        <v>45317</v>
      </c>
      <c r="C475" s="42" t="str">
        <f>IF(ISERROR(VLOOKUP(B475,'Айгенис Оп8'!$C$3:$C$9,1,0)),"Нет","Да")</f>
        <v>Нет</v>
      </c>
      <c r="D475" s="43">
        <f t="shared" si="14"/>
        <v>366</v>
      </c>
      <c r="E475" s="44">
        <f>ROUND(('Все выпуски'!$D$3*'Все выпуски'!$D$6/100)*((B475-$B$449)/366)+$F$449,2)</f>
        <v>36.479999999999997</v>
      </c>
      <c r="G475" s="43">
        <f>COUNTIF(D476:$D$1242,365)</f>
        <v>427</v>
      </c>
      <c r="H475" s="43">
        <f>COUNTIF(D476:$D$1242,366)</f>
        <v>340</v>
      </c>
      <c r="I475" s="2"/>
    </row>
    <row r="476" spans="1:9" x14ac:dyDescent="0.25">
      <c r="A476" s="1">
        <f>COUNTIF($C$2:C476,"Да")</f>
        <v>2</v>
      </c>
      <c r="B476" s="45">
        <f t="shared" si="15"/>
        <v>45318</v>
      </c>
      <c r="C476" s="42" t="str">
        <f>IF(ISERROR(VLOOKUP(B476,'Айгенис Оп8'!$C$3:$C$9,1,0)),"Нет","Да")</f>
        <v>Нет</v>
      </c>
      <c r="D476" s="43">
        <f t="shared" si="14"/>
        <v>366</v>
      </c>
      <c r="E476" s="44">
        <f>ROUND(('Все выпуски'!$D$3*'Все выпуски'!$D$6/100)*((B476-$B$449)/366)+$F$449,2)</f>
        <v>36.72</v>
      </c>
      <c r="G476" s="43">
        <f>COUNTIF(D477:$D$1242,365)</f>
        <v>427</v>
      </c>
      <c r="H476" s="43">
        <f>COUNTIF(D477:$D$1242,366)</f>
        <v>339</v>
      </c>
      <c r="I476" s="2"/>
    </row>
    <row r="477" spans="1:9" x14ac:dyDescent="0.25">
      <c r="A477" s="1">
        <f>COUNTIF($C$2:C477,"Да")</f>
        <v>2</v>
      </c>
      <c r="B477" s="45">
        <f t="shared" si="15"/>
        <v>45319</v>
      </c>
      <c r="C477" s="42" t="str">
        <f>IF(ISERROR(VLOOKUP(B477,'Айгенис Оп8'!$C$3:$C$9,1,0)),"Нет","Да")</f>
        <v>Нет</v>
      </c>
      <c r="D477" s="43">
        <f t="shared" si="14"/>
        <v>366</v>
      </c>
      <c r="E477" s="44">
        <f>ROUND(('Все выпуски'!$D$3*'Все выпуски'!$D$6/100)*((B477-$B$449)/366)+$F$449,2)</f>
        <v>36.97</v>
      </c>
      <c r="G477" s="43">
        <f>COUNTIF(D478:$D$1242,365)</f>
        <v>427</v>
      </c>
      <c r="H477" s="43">
        <f>COUNTIF(D478:$D$1242,366)</f>
        <v>338</v>
      </c>
      <c r="I477" s="2"/>
    </row>
    <row r="478" spans="1:9" x14ac:dyDescent="0.25">
      <c r="A478" s="1">
        <f>COUNTIF($C$2:C478,"Да")</f>
        <v>2</v>
      </c>
      <c r="B478" s="45">
        <f t="shared" si="15"/>
        <v>45320</v>
      </c>
      <c r="C478" s="42" t="str">
        <f>IF(ISERROR(VLOOKUP(B478,'Айгенис Оп8'!$C$3:$C$9,1,0)),"Нет","Да")</f>
        <v>Нет</v>
      </c>
      <c r="D478" s="43">
        <f t="shared" si="14"/>
        <v>366</v>
      </c>
      <c r="E478" s="44">
        <f>ROUND(('Все выпуски'!$D$3*'Все выпуски'!$D$6/100)*((B478-$B$449)/366)+$F$449,2)</f>
        <v>37.21</v>
      </c>
      <c r="G478" s="43">
        <f>COUNTIF(D479:$D$1242,365)</f>
        <v>427</v>
      </c>
      <c r="H478" s="43">
        <f>COUNTIF(D479:$D$1242,366)</f>
        <v>337</v>
      </c>
      <c r="I478" s="2"/>
    </row>
    <row r="479" spans="1:9" x14ac:dyDescent="0.25">
      <c r="A479" s="1">
        <f>COUNTIF($C$2:C479,"Да")</f>
        <v>2</v>
      </c>
      <c r="B479" s="45">
        <f t="shared" si="15"/>
        <v>45321</v>
      </c>
      <c r="C479" s="42" t="str">
        <f>IF(ISERROR(VLOOKUP(B479,'Айгенис Оп8'!$C$3:$C$9,1,0)),"Нет","Да")</f>
        <v>Нет</v>
      </c>
      <c r="D479" s="43">
        <f t="shared" si="14"/>
        <v>366</v>
      </c>
      <c r="E479" s="44">
        <f>ROUND(('Все выпуски'!$D$3*'Все выпуски'!$D$6/100)*((B479-$B$449)/366)+$F$449,2)</f>
        <v>37.46</v>
      </c>
      <c r="G479" s="43">
        <f>COUNTIF(D480:$D$1242,365)</f>
        <v>427</v>
      </c>
      <c r="H479" s="43">
        <f>COUNTIF(D480:$D$1242,366)</f>
        <v>336</v>
      </c>
      <c r="I479" s="2"/>
    </row>
    <row r="480" spans="1:9" x14ac:dyDescent="0.25">
      <c r="A480" s="1">
        <f>COUNTIF($C$2:C480,"Да")</f>
        <v>2</v>
      </c>
      <c r="B480" s="45">
        <f t="shared" si="15"/>
        <v>45322</v>
      </c>
      <c r="C480" s="42" t="str">
        <f>IF(ISERROR(VLOOKUP(B480,'Айгенис Оп8'!$C$3:$C$9,1,0)),"Нет","Да")</f>
        <v>Нет</v>
      </c>
      <c r="D480" s="43">
        <f t="shared" si="14"/>
        <v>366</v>
      </c>
      <c r="E480" s="44">
        <f>ROUND(('Все выпуски'!$D$3*'Все выпуски'!$D$6/100)*((B480-$B$449)/366)+$F$449,2)</f>
        <v>37.71</v>
      </c>
      <c r="G480" s="43">
        <f>COUNTIF(D481:$D$1242,365)</f>
        <v>427</v>
      </c>
      <c r="H480" s="43">
        <f>COUNTIF(D481:$D$1242,366)</f>
        <v>335</v>
      </c>
      <c r="I480" s="2"/>
    </row>
    <row r="481" spans="1:9" x14ac:dyDescent="0.25">
      <c r="A481" s="1">
        <f>COUNTIF($C$2:C481,"Да")</f>
        <v>2</v>
      </c>
      <c r="B481" s="45">
        <f t="shared" si="15"/>
        <v>45323</v>
      </c>
      <c r="C481" s="42" t="str">
        <f>IF(ISERROR(VLOOKUP(B481,'Айгенис Оп8'!$C$3:$C$9,1,0)),"Нет","Да")</f>
        <v>Нет</v>
      </c>
      <c r="D481" s="43">
        <f t="shared" si="14"/>
        <v>366</v>
      </c>
      <c r="E481" s="44">
        <f>ROUND(('Все выпуски'!$D$3*'Все выпуски'!$D$6/100)*((B481-$B$449)/366)+$F$449,2)</f>
        <v>37.950000000000003</v>
      </c>
      <c r="G481" s="43">
        <f>COUNTIF(D482:$D$1242,365)</f>
        <v>427</v>
      </c>
      <c r="H481" s="43">
        <f>COUNTIF(D482:$D$1242,366)</f>
        <v>334</v>
      </c>
      <c r="I481" s="2"/>
    </row>
    <row r="482" spans="1:9" x14ac:dyDescent="0.25">
      <c r="A482" s="1">
        <f>COUNTIF($C$2:C482,"Да")</f>
        <v>2</v>
      </c>
      <c r="B482" s="45">
        <f t="shared" si="15"/>
        <v>45324</v>
      </c>
      <c r="C482" s="42" t="str">
        <f>IF(ISERROR(VLOOKUP(B482,'Айгенис Оп8'!$C$3:$C$9,1,0)),"Нет","Да")</f>
        <v>Нет</v>
      </c>
      <c r="D482" s="43">
        <f t="shared" si="14"/>
        <v>366</v>
      </c>
      <c r="E482" s="44">
        <f>ROUND(('Все выпуски'!$D$3*'Все выпуски'!$D$6/100)*((B482-$B$449)/366)+$F$449,2)</f>
        <v>38.200000000000003</v>
      </c>
      <c r="G482" s="43">
        <f>COUNTIF(D483:$D$1242,365)</f>
        <v>427</v>
      </c>
      <c r="H482" s="43">
        <f>COUNTIF(D483:$D$1242,366)</f>
        <v>333</v>
      </c>
      <c r="I482" s="2"/>
    </row>
    <row r="483" spans="1:9" x14ac:dyDescent="0.25">
      <c r="A483" s="1">
        <f>COUNTIF($C$2:C483,"Да")</f>
        <v>2</v>
      </c>
      <c r="B483" s="45">
        <f t="shared" si="15"/>
        <v>45325</v>
      </c>
      <c r="C483" s="42" t="str">
        <f>IF(ISERROR(VLOOKUP(B483,'Айгенис Оп8'!$C$3:$C$9,1,0)),"Нет","Да")</f>
        <v>Нет</v>
      </c>
      <c r="D483" s="43">
        <f t="shared" si="14"/>
        <v>366</v>
      </c>
      <c r="E483" s="44">
        <f>ROUND(('Все выпуски'!$D$3*'Все выпуски'!$D$6/100)*((B483-$B$449)/366)+$F$449,2)</f>
        <v>38.44</v>
      </c>
      <c r="G483" s="43">
        <f>COUNTIF(D484:$D$1242,365)</f>
        <v>427</v>
      </c>
      <c r="H483" s="43">
        <f>COUNTIF(D484:$D$1242,366)</f>
        <v>332</v>
      </c>
      <c r="I483" s="2"/>
    </row>
    <row r="484" spans="1:9" x14ac:dyDescent="0.25">
      <c r="A484" s="1">
        <f>COUNTIF($C$2:C484,"Да")</f>
        <v>2</v>
      </c>
      <c r="B484" s="45">
        <f t="shared" si="15"/>
        <v>45326</v>
      </c>
      <c r="C484" s="42" t="str">
        <f>IF(ISERROR(VLOOKUP(B484,'Айгенис Оп8'!$C$3:$C$9,1,0)),"Нет","Да")</f>
        <v>Нет</v>
      </c>
      <c r="D484" s="43">
        <f t="shared" si="14"/>
        <v>366</v>
      </c>
      <c r="E484" s="44">
        <f>ROUND(('Все выпуски'!$D$3*'Все выпуски'!$D$6/100)*((B484-$B$449)/366)+$F$449,2)</f>
        <v>38.69</v>
      </c>
      <c r="G484" s="43">
        <f>COUNTIF(D485:$D$1242,365)</f>
        <v>427</v>
      </c>
      <c r="H484" s="43">
        <f>COUNTIF(D485:$D$1242,366)</f>
        <v>331</v>
      </c>
      <c r="I484" s="2"/>
    </row>
    <row r="485" spans="1:9" x14ac:dyDescent="0.25">
      <c r="A485" s="1">
        <f>COUNTIF($C$2:C485,"Да")</f>
        <v>2</v>
      </c>
      <c r="B485" s="45">
        <f t="shared" si="15"/>
        <v>45327</v>
      </c>
      <c r="C485" s="42" t="str">
        <f>IF(ISERROR(VLOOKUP(B485,'Айгенис Оп8'!$C$3:$C$9,1,0)),"Нет","Да")</f>
        <v>Нет</v>
      </c>
      <c r="D485" s="43">
        <f t="shared" si="14"/>
        <v>366</v>
      </c>
      <c r="E485" s="44">
        <f>ROUND(('Все выпуски'!$D$3*'Все выпуски'!$D$6/100)*((B485-$B$449)/366)+$F$449,2)</f>
        <v>38.93</v>
      </c>
      <c r="G485" s="43">
        <f>COUNTIF(D486:$D$1242,365)</f>
        <v>427</v>
      </c>
      <c r="H485" s="43">
        <f>COUNTIF(D486:$D$1242,366)</f>
        <v>330</v>
      </c>
      <c r="I485" s="2"/>
    </row>
    <row r="486" spans="1:9" x14ac:dyDescent="0.25">
      <c r="A486" s="1">
        <f>COUNTIF($C$2:C486,"Да")</f>
        <v>2</v>
      </c>
      <c r="B486" s="45">
        <f t="shared" si="15"/>
        <v>45328</v>
      </c>
      <c r="C486" s="42" t="str">
        <f>IF(ISERROR(VLOOKUP(B486,'Айгенис Оп8'!$C$3:$C$9,1,0)),"Нет","Да")</f>
        <v>Нет</v>
      </c>
      <c r="D486" s="43">
        <f t="shared" si="14"/>
        <v>366</v>
      </c>
      <c r="E486" s="44">
        <f>ROUND(('Все выпуски'!$D$3*'Все выпуски'!$D$6/100)*((B486-$B$449)/366)+$F$449,2)</f>
        <v>39.18</v>
      </c>
      <c r="G486" s="43">
        <f>COUNTIF(D487:$D$1242,365)</f>
        <v>427</v>
      </c>
      <c r="H486" s="43">
        <f>COUNTIF(D487:$D$1242,366)</f>
        <v>329</v>
      </c>
      <c r="I486" s="2"/>
    </row>
    <row r="487" spans="1:9" x14ac:dyDescent="0.25">
      <c r="A487" s="1">
        <f>COUNTIF($C$2:C487,"Да")</f>
        <v>2</v>
      </c>
      <c r="B487" s="45">
        <f t="shared" si="15"/>
        <v>45329</v>
      </c>
      <c r="C487" s="42" t="str">
        <f>IF(ISERROR(VLOOKUP(B487,'Айгенис Оп8'!$C$3:$C$9,1,0)),"Нет","Да")</f>
        <v>Нет</v>
      </c>
      <c r="D487" s="43">
        <f t="shared" si="14"/>
        <v>366</v>
      </c>
      <c r="E487" s="44">
        <f>ROUND(('Все выпуски'!$D$3*'Все выпуски'!$D$6/100)*((B487-$B$449)/366)+$F$449,2)</f>
        <v>39.43</v>
      </c>
      <c r="G487" s="43">
        <f>COUNTIF(D488:$D$1242,365)</f>
        <v>427</v>
      </c>
      <c r="H487" s="43">
        <f>COUNTIF(D488:$D$1242,366)</f>
        <v>328</v>
      </c>
      <c r="I487" s="2"/>
    </row>
    <row r="488" spans="1:9" x14ac:dyDescent="0.25">
      <c r="A488" s="1">
        <f>COUNTIF($C$2:C488,"Да")</f>
        <v>2</v>
      </c>
      <c r="B488" s="45">
        <f t="shared" si="15"/>
        <v>45330</v>
      </c>
      <c r="C488" s="42" t="str">
        <f>IF(ISERROR(VLOOKUP(B488,'Айгенис Оп8'!$C$3:$C$9,1,0)),"Нет","Да")</f>
        <v>Нет</v>
      </c>
      <c r="D488" s="43">
        <f t="shared" si="14"/>
        <v>366</v>
      </c>
      <c r="E488" s="44">
        <f>ROUND(('Все выпуски'!$D$3*'Все выпуски'!$D$6/100)*((B488-$B$449)/366)+$F$449,2)</f>
        <v>39.67</v>
      </c>
      <c r="G488" s="43">
        <f>COUNTIF(D489:$D$1242,365)</f>
        <v>427</v>
      </c>
      <c r="H488" s="43">
        <f>COUNTIF(D489:$D$1242,366)</f>
        <v>327</v>
      </c>
      <c r="I488" s="2"/>
    </row>
    <row r="489" spans="1:9" x14ac:dyDescent="0.25">
      <c r="A489" s="1">
        <f>COUNTIF($C$2:C489,"Да")</f>
        <v>2</v>
      </c>
      <c r="B489" s="45">
        <f t="shared" si="15"/>
        <v>45331</v>
      </c>
      <c r="C489" s="42" t="str">
        <f>IF(ISERROR(VLOOKUP(B489,'Айгенис Оп8'!$C$3:$C$9,1,0)),"Нет","Да")</f>
        <v>Нет</v>
      </c>
      <c r="D489" s="43">
        <f t="shared" si="14"/>
        <v>366</v>
      </c>
      <c r="E489" s="44">
        <f>ROUND(('Все выпуски'!$D$3*'Все выпуски'!$D$6/100)*((B489-$B$449)/366)+$F$449,2)</f>
        <v>39.92</v>
      </c>
      <c r="G489" s="43">
        <f>COUNTIF(D490:$D$1242,365)</f>
        <v>427</v>
      </c>
      <c r="H489" s="43">
        <f>COUNTIF(D490:$D$1242,366)</f>
        <v>326</v>
      </c>
      <c r="I489" s="2"/>
    </row>
    <row r="490" spans="1:9" x14ac:dyDescent="0.25">
      <c r="A490" s="1">
        <f>COUNTIF($C$2:C490,"Да")</f>
        <v>2</v>
      </c>
      <c r="B490" s="45">
        <f t="shared" si="15"/>
        <v>45332</v>
      </c>
      <c r="C490" s="42" t="str">
        <f>IF(ISERROR(VLOOKUP(B490,'Айгенис Оп8'!$C$3:$C$9,1,0)),"Нет","Да")</f>
        <v>Нет</v>
      </c>
      <c r="D490" s="43">
        <f t="shared" si="14"/>
        <v>366</v>
      </c>
      <c r="E490" s="44">
        <f>ROUND(('Все выпуски'!$D$3*'Все выпуски'!$D$6/100)*((B490-$B$449)/366)+$F$449,2)</f>
        <v>40.159999999999997</v>
      </c>
      <c r="G490" s="43">
        <f>COUNTIF(D491:$D$1242,365)</f>
        <v>427</v>
      </c>
      <c r="H490" s="43">
        <f>COUNTIF(D491:$D$1242,366)</f>
        <v>325</v>
      </c>
      <c r="I490" s="2"/>
    </row>
    <row r="491" spans="1:9" x14ac:dyDescent="0.25">
      <c r="A491" s="1">
        <f>COUNTIF($C$2:C491,"Да")</f>
        <v>2</v>
      </c>
      <c r="B491" s="45">
        <f t="shared" si="15"/>
        <v>45333</v>
      </c>
      <c r="C491" s="42" t="str">
        <f>IF(ISERROR(VLOOKUP(B491,'Айгенис Оп8'!$C$3:$C$9,1,0)),"Нет","Да")</f>
        <v>Нет</v>
      </c>
      <c r="D491" s="43">
        <f t="shared" si="14"/>
        <v>366</v>
      </c>
      <c r="E491" s="44">
        <f>ROUND(('Все выпуски'!$D$3*'Все выпуски'!$D$6/100)*((B491-$B$449)/366)+$F$449,2)</f>
        <v>40.409999999999997</v>
      </c>
      <c r="G491" s="43">
        <f>COUNTIF(D492:$D$1242,365)</f>
        <v>427</v>
      </c>
      <c r="H491" s="43">
        <f>COUNTIF(D492:$D$1242,366)</f>
        <v>324</v>
      </c>
      <c r="I491" s="2"/>
    </row>
    <row r="492" spans="1:9" x14ac:dyDescent="0.25">
      <c r="A492" s="1">
        <f>COUNTIF($C$2:C492,"Да")</f>
        <v>2</v>
      </c>
      <c r="B492" s="45">
        <f t="shared" si="15"/>
        <v>45334</v>
      </c>
      <c r="C492" s="42" t="str">
        <f>IF(ISERROR(VLOOKUP(B492,'Айгенис Оп8'!$C$3:$C$9,1,0)),"Нет","Да")</f>
        <v>Нет</v>
      </c>
      <c r="D492" s="43">
        <f t="shared" si="14"/>
        <v>366</v>
      </c>
      <c r="E492" s="44">
        <f>ROUND(('Все выпуски'!$D$3*'Все выпуски'!$D$6/100)*((B492-$B$449)/366)+$F$449,2)</f>
        <v>40.659999999999997</v>
      </c>
      <c r="G492" s="43">
        <f>COUNTIF(D493:$D$1242,365)</f>
        <v>427</v>
      </c>
      <c r="H492" s="43">
        <f>COUNTIF(D493:$D$1242,366)</f>
        <v>323</v>
      </c>
      <c r="I492" s="2"/>
    </row>
    <row r="493" spans="1:9" x14ac:dyDescent="0.25">
      <c r="A493" s="1">
        <f>COUNTIF($C$2:C493,"Да")</f>
        <v>2</v>
      </c>
      <c r="B493" s="45">
        <f t="shared" si="15"/>
        <v>45335</v>
      </c>
      <c r="C493" s="42" t="str">
        <f>IF(ISERROR(VLOOKUP(B493,'Айгенис Оп8'!$C$3:$C$9,1,0)),"Нет","Да")</f>
        <v>Нет</v>
      </c>
      <c r="D493" s="43">
        <f t="shared" si="14"/>
        <v>366</v>
      </c>
      <c r="E493" s="44">
        <f>ROUND(('Все выпуски'!$D$3*'Все выпуски'!$D$6/100)*((B493-$B$449)/366)+$F$449,2)</f>
        <v>40.9</v>
      </c>
      <c r="G493" s="43">
        <f>COUNTIF(D494:$D$1242,365)</f>
        <v>427</v>
      </c>
      <c r="H493" s="43">
        <f>COUNTIF(D494:$D$1242,366)</f>
        <v>322</v>
      </c>
      <c r="I493" s="2"/>
    </row>
    <row r="494" spans="1:9" x14ac:dyDescent="0.25">
      <c r="A494" s="1">
        <f>COUNTIF($C$2:C494,"Да")</f>
        <v>2</v>
      </c>
      <c r="B494" s="45">
        <f t="shared" si="15"/>
        <v>45336</v>
      </c>
      <c r="C494" s="42" t="str">
        <f>IF(ISERROR(VLOOKUP(B494,'Айгенис Оп8'!$C$3:$C$9,1,0)),"Нет","Да")</f>
        <v>Нет</v>
      </c>
      <c r="D494" s="43">
        <f t="shared" si="14"/>
        <v>366</v>
      </c>
      <c r="E494" s="44">
        <f>ROUND(('Все выпуски'!$D$3*'Все выпуски'!$D$6/100)*((B494-$B$449)/366)+$F$449,2)</f>
        <v>41.15</v>
      </c>
      <c r="G494" s="43">
        <f>COUNTIF(D495:$D$1242,365)</f>
        <v>427</v>
      </c>
      <c r="H494" s="43">
        <f>COUNTIF(D495:$D$1242,366)</f>
        <v>321</v>
      </c>
      <c r="I494" s="2"/>
    </row>
    <row r="495" spans="1:9" x14ac:dyDescent="0.25">
      <c r="A495" s="1">
        <f>COUNTIF($C$2:C495,"Да")</f>
        <v>2</v>
      </c>
      <c r="B495" s="45">
        <f t="shared" si="15"/>
        <v>45337</v>
      </c>
      <c r="C495" s="42" t="str">
        <f>IF(ISERROR(VLOOKUP(B495,'Айгенис Оп8'!$C$3:$C$9,1,0)),"Нет","Да")</f>
        <v>Нет</v>
      </c>
      <c r="D495" s="43">
        <f t="shared" si="14"/>
        <v>366</v>
      </c>
      <c r="E495" s="44">
        <f>ROUND(('Все выпуски'!$D$3*'Все выпуски'!$D$6/100)*((B495-$B$449)/366)+$F$449,2)</f>
        <v>41.39</v>
      </c>
      <c r="G495" s="43">
        <f>COUNTIF(D496:$D$1242,365)</f>
        <v>427</v>
      </c>
      <c r="H495" s="43">
        <f>COUNTIF(D496:$D$1242,366)</f>
        <v>320</v>
      </c>
      <c r="I495" s="2"/>
    </row>
    <row r="496" spans="1:9" x14ac:dyDescent="0.25">
      <c r="A496" s="1">
        <f>COUNTIF($C$2:C496,"Да")</f>
        <v>2</v>
      </c>
      <c r="B496" s="45">
        <f t="shared" si="15"/>
        <v>45338</v>
      </c>
      <c r="C496" s="42" t="str">
        <f>IF(ISERROR(VLOOKUP(B496,'Айгенис Оп8'!$C$3:$C$9,1,0)),"Нет","Да")</f>
        <v>Нет</v>
      </c>
      <c r="D496" s="43">
        <f t="shared" si="14"/>
        <v>366</v>
      </c>
      <c r="E496" s="44">
        <f>ROUND(('Все выпуски'!$D$3*'Все выпуски'!$D$6/100)*((B496-$B$449)/366)+$F$449,2)</f>
        <v>41.64</v>
      </c>
      <c r="G496" s="43">
        <f>COUNTIF(D497:$D$1242,365)</f>
        <v>427</v>
      </c>
      <c r="H496" s="43">
        <f>COUNTIF(D497:$D$1242,366)</f>
        <v>319</v>
      </c>
      <c r="I496" s="2"/>
    </row>
    <row r="497" spans="1:9" x14ac:dyDescent="0.25">
      <c r="A497" s="1">
        <f>COUNTIF($C$2:C497,"Да")</f>
        <v>2</v>
      </c>
      <c r="B497" s="45">
        <f t="shared" si="15"/>
        <v>45339</v>
      </c>
      <c r="C497" s="42" t="str">
        <f>IF(ISERROR(VLOOKUP(B497,'Айгенис Оп8'!$C$3:$C$9,1,0)),"Нет","Да")</f>
        <v>Нет</v>
      </c>
      <c r="D497" s="43">
        <f t="shared" si="14"/>
        <v>366</v>
      </c>
      <c r="E497" s="44">
        <f>ROUND(('Все выпуски'!$D$3*'Все выпуски'!$D$6/100)*((B497-$B$449)/366)+$F$449,2)</f>
        <v>41.89</v>
      </c>
      <c r="G497" s="43">
        <f>COUNTIF(D498:$D$1242,365)</f>
        <v>427</v>
      </c>
      <c r="H497" s="43">
        <f>COUNTIF(D498:$D$1242,366)</f>
        <v>318</v>
      </c>
      <c r="I497" s="2"/>
    </row>
    <row r="498" spans="1:9" x14ac:dyDescent="0.25">
      <c r="A498" s="1">
        <f>COUNTIF($C$2:C498,"Да")</f>
        <v>2</v>
      </c>
      <c r="B498" s="45">
        <f t="shared" si="15"/>
        <v>45340</v>
      </c>
      <c r="C498" s="42" t="str">
        <f>IF(ISERROR(VLOOKUP(B498,'Айгенис Оп8'!$C$3:$C$9,1,0)),"Нет","Да")</f>
        <v>Нет</v>
      </c>
      <c r="D498" s="43">
        <f t="shared" si="14"/>
        <v>366</v>
      </c>
      <c r="E498" s="44">
        <f>ROUND(('Все выпуски'!$D$3*'Все выпуски'!$D$6/100)*((B498-$B$449)/366)+$F$449,2)</f>
        <v>42.13</v>
      </c>
      <c r="G498" s="43">
        <f>COUNTIF(D499:$D$1242,365)</f>
        <v>427</v>
      </c>
      <c r="H498" s="43">
        <f>COUNTIF(D499:$D$1242,366)</f>
        <v>317</v>
      </c>
      <c r="I498" s="2"/>
    </row>
    <row r="499" spans="1:9" x14ac:dyDescent="0.25">
      <c r="A499" s="1">
        <f>COUNTIF($C$2:C499,"Да")</f>
        <v>2</v>
      </c>
      <c r="B499" s="45">
        <f t="shared" si="15"/>
        <v>45341</v>
      </c>
      <c r="C499" s="42" t="str">
        <f>IF(ISERROR(VLOOKUP(B499,'Айгенис Оп8'!$C$3:$C$9,1,0)),"Нет","Да")</f>
        <v>Нет</v>
      </c>
      <c r="D499" s="43">
        <f t="shared" si="14"/>
        <v>366</v>
      </c>
      <c r="E499" s="44">
        <f>ROUND(('Все выпуски'!$D$3*'Все выпуски'!$D$6/100)*((B499-$B$449)/366)+$F$449,2)</f>
        <v>42.38</v>
      </c>
      <c r="G499" s="43">
        <f>COUNTIF(D500:$D$1242,365)</f>
        <v>427</v>
      </c>
      <c r="H499" s="43">
        <f>COUNTIF(D500:$D$1242,366)</f>
        <v>316</v>
      </c>
      <c r="I499" s="2"/>
    </row>
    <row r="500" spans="1:9" x14ac:dyDescent="0.25">
      <c r="A500" s="1">
        <f>COUNTIF($C$2:C500,"Да")</f>
        <v>2</v>
      </c>
      <c r="B500" s="45">
        <f t="shared" si="15"/>
        <v>45342</v>
      </c>
      <c r="C500" s="42" t="str">
        <f>IF(ISERROR(VLOOKUP(B500,'Айгенис Оп8'!$C$3:$C$9,1,0)),"Нет","Да")</f>
        <v>Нет</v>
      </c>
      <c r="D500" s="43">
        <f t="shared" si="14"/>
        <v>366</v>
      </c>
      <c r="E500" s="44">
        <f>ROUND(('Все выпуски'!$D$3*'Все выпуски'!$D$6/100)*((B500-$B$449)/366)+$F$449,2)</f>
        <v>42.62</v>
      </c>
      <c r="G500" s="43">
        <f>COUNTIF(D501:$D$1242,365)</f>
        <v>427</v>
      </c>
      <c r="H500" s="43">
        <f>COUNTIF(D501:$D$1242,366)</f>
        <v>315</v>
      </c>
      <c r="I500" s="2"/>
    </row>
    <row r="501" spans="1:9" x14ac:dyDescent="0.25">
      <c r="A501" s="1">
        <f>COUNTIF($C$2:C501,"Да")</f>
        <v>2</v>
      </c>
      <c r="B501" s="45">
        <f t="shared" si="15"/>
        <v>45343</v>
      </c>
      <c r="C501" s="42" t="str">
        <f>IF(ISERROR(VLOOKUP(B501,'Айгенис Оп8'!$C$3:$C$9,1,0)),"Нет","Да")</f>
        <v>Нет</v>
      </c>
      <c r="D501" s="43">
        <f t="shared" si="14"/>
        <v>366</v>
      </c>
      <c r="E501" s="44">
        <f>ROUND(('Все выпуски'!$D$3*'Все выпуски'!$D$6/100)*((B501-$B$449)/366)+$F$449,2)</f>
        <v>42.87</v>
      </c>
      <c r="G501" s="43">
        <f>COUNTIF(D502:$D$1242,365)</f>
        <v>427</v>
      </c>
      <c r="H501" s="43">
        <f>COUNTIF(D502:$D$1242,366)</f>
        <v>314</v>
      </c>
      <c r="I501" s="2"/>
    </row>
    <row r="502" spans="1:9" x14ac:dyDescent="0.25">
      <c r="A502" s="1">
        <f>COUNTIF($C$2:C502,"Да")</f>
        <v>2</v>
      </c>
      <c r="B502" s="45">
        <f t="shared" si="15"/>
        <v>45344</v>
      </c>
      <c r="C502" s="42" t="str">
        <f>IF(ISERROR(VLOOKUP(B502,'Айгенис Оп8'!$C$3:$C$9,1,0)),"Нет","Да")</f>
        <v>Нет</v>
      </c>
      <c r="D502" s="43">
        <f t="shared" si="14"/>
        <v>366</v>
      </c>
      <c r="E502" s="44">
        <f>ROUND(('Все выпуски'!$D$3*'Все выпуски'!$D$6/100)*((B502-$B$449)/366)+$F$449,2)</f>
        <v>43.11</v>
      </c>
      <c r="G502" s="43">
        <f>COUNTIF(D503:$D$1242,365)</f>
        <v>427</v>
      </c>
      <c r="H502" s="43">
        <f>COUNTIF(D503:$D$1242,366)</f>
        <v>313</v>
      </c>
      <c r="I502" s="2"/>
    </row>
    <row r="503" spans="1:9" x14ac:dyDescent="0.25">
      <c r="A503" s="1">
        <f>COUNTIF($C$2:C503,"Да")</f>
        <v>2</v>
      </c>
      <c r="B503" s="45">
        <f t="shared" si="15"/>
        <v>45345</v>
      </c>
      <c r="C503" s="42" t="str">
        <f>IF(ISERROR(VLOOKUP(B503,'Айгенис Оп8'!$C$3:$C$9,1,0)),"Нет","Да")</f>
        <v>Нет</v>
      </c>
      <c r="D503" s="43">
        <f t="shared" si="14"/>
        <v>366</v>
      </c>
      <c r="E503" s="44">
        <f>ROUND(('Все выпуски'!$D$3*'Все выпуски'!$D$6/100)*((B503-$B$449)/366)+$F$449,2)</f>
        <v>43.36</v>
      </c>
      <c r="G503" s="43">
        <f>COUNTIF(D504:$D$1242,365)</f>
        <v>427</v>
      </c>
      <c r="H503" s="43">
        <f>COUNTIF(D504:$D$1242,366)</f>
        <v>312</v>
      </c>
      <c r="I503" s="2"/>
    </row>
    <row r="504" spans="1:9" x14ac:dyDescent="0.25">
      <c r="A504" s="1">
        <f>COUNTIF($C$2:C504,"Да")</f>
        <v>2</v>
      </c>
      <c r="B504" s="45">
        <f t="shared" si="15"/>
        <v>45346</v>
      </c>
      <c r="C504" s="42" t="str">
        <f>IF(ISERROR(VLOOKUP(B504,'Айгенис Оп8'!$C$3:$C$9,1,0)),"Нет","Да")</f>
        <v>Нет</v>
      </c>
      <c r="D504" s="43">
        <f t="shared" si="14"/>
        <v>366</v>
      </c>
      <c r="E504" s="44">
        <f>ROUND(('Все выпуски'!$D$3*'Все выпуски'!$D$6/100)*((B504-$B$449)/366)+$F$449,2)</f>
        <v>43.61</v>
      </c>
      <c r="G504" s="43">
        <f>COUNTIF(D505:$D$1242,365)</f>
        <v>427</v>
      </c>
      <c r="H504" s="43">
        <f>COUNTIF(D505:$D$1242,366)</f>
        <v>311</v>
      </c>
      <c r="I504" s="2"/>
    </row>
    <row r="505" spans="1:9" x14ac:dyDescent="0.25">
      <c r="A505" s="1">
        <f>COUNTIF($C$2:C505,"Да")</f>
        <v>2</v>
      </c>
      <c r="B505" s="45">
        <f t="shared" si="15"/>
        <v>45347</v>
      </c>
      <c r="C505" s="42" t="str">
        <f>IF(ISERROR(VLOOKUP(B505,'Айгенис Оп8'!$C$3:$C$9,1,0)),"Нет","Да")</f>
        <v>Нет</v>
      </c>
      <c r="D505" s="43">
        <f t="shared" si="14"/>
        <v>366</v>
      </c>
      <c r="E505" s="44">
        <f>ROUND(('Все выпуски'!$D$3*'Все выпуски'!$D$6/100)*((B505-$B$449)/366)+$F$449,2)</f>
        <v>43.85</v>
      </c>
      <c r="G505" s="43">
        <f>COUNTIF(D506:$D$1242,365)</f>
        <v>427</v>
      </c>
      <c r="H505" s="43">
        <f>COUNTIF(D506:$D$1242,366)</f>
        <v>310</v>
      </c>
      <c r="I505" s="2"/>
    </row>
    <row r="506" spans="1:9" x14ac:dyDescent="0.25">
      <c r="A506" s="1">
        <f>COUNTIF($C$2:C506,"Да")</f>
        <v>2</v>
      </c>
      <c r="B506" s="45">
        <f t="shared" si="15"/>
        <v>45348</v>
      </c>
      <c r="C506" s="42" t="str">
        <f>IF(ISERROR(VLOOKUP(B506,'Айгенис Оп8'!$C$3:$C$9,1,0)),"Нет","Да")</f>
        <v>Нет</v>
      </c>
      <c r="D506" s="43">
        <f t="shared" si="14"/>
        <v>366</v>
      </c>
      <c r="E506" s="44">
        <f>ROUND(('Все выпуски'!$D$3*'Все выпуски'!$D$6/100)*((B506-$B$449)/366)+$F$449,2)</f>
        <v>44.1</v>
      </c>
      <c r="G506" s="43">
        <f>COUNTIF(D507:$D$1242,365)</f>
        <v>427</v>
      </c>
      <c r="H506" s="43">
        <f>COUNTIF(D507:$D$1242,366)</f>
        <v>309</v>
      </c>
      <c r="I506" s="2"/>
    </row>
    <row r="507" spans="1:9" x14ac:dyDescent="0.25">
      <c r="A507" s="1">
        <f>COUNTIF($C$2:C507,"Да")</f>
        <v>2</v>
      </c>
      <c r="B507" s="45">
        <f t="shared" si="15"/>
        <v>45349</v>
      </c>
      <c r="C507" s="42" t="str">
        <f>IF(ISERROR(VLOOKUP(B507,'Айгенис Оп8'!$C$3:$C$9,1,0)),"Нет","Да")</f>
        <v>Нет</v>
      </c>
      <c r="D507" s="43">
        <f t="shared" si="14"/>
        <v>366</v>
      </c>
      <c r="E507" s="44">
        <f>ROUND(('Все выпуски'!$D$3*'Все выпуски'!$D$6/100)*((B507-$B$449)/366)+$F$449,2)</f>
        <v>44.34</v>
      </c>
      <c r="G507" s="43">
        <f>COUNTIF(D508:$D$1242,365)</f>
        <v>427</v>
      </c>
      <c r="H507" s="43">
        <f>COUNTIF(D508:$D$1242,366)</f>
        <v>308</v>
      </c>
      <c r="I507" s="2"/>
    </row>
    <row r="508" spans="1:9" x14ac:dyDescent="0.25">
      <c r="A508" s="1">
        <f>COUNTIF($C$2:C508,"Да")</f>
        <v>2</v>
      </c>
      <c r="B508" s="45">
        <f t="shared" si="15"/>
        <v>45350</v>
      </c>
      <c r="C508" s="42" t="str">
        <f>IF(ISERROR(VLOOKUP(B508,'Айгенис Оп8'!$C$3:$C$9,1,0)),"Нет","Да")</f>
        <v>Нет</v>
      </c>
      <c r="D508" s="43">
        <f t="shared" si="14"/>
        <v>366</v>
      </c>
      <c r="E508" s="44">
        <f>ROUND(('Все выпуски'!$D$3*'Все выпуски'!$D$6/100)*((B508-$B$449)/366)+$F$449,2)</f>
        <v>44.59</v>
      </c>
      <c r="G508" s="43">
        <f>COUNTIF(D509:$D$1242,365)</f>
        <v>427</v>
      </c>
      <c r="H508" s="43">
        <f>COUNTIF(D509:$D$1242,366)</f>
        <v>307</v>
      </c>
      <c r="I508" s="2"/>
    </row>
    <row r="509" spans="1:9" x14ac:dyDescent="0.25">
      <c r="A509" s="1">
        <f>COUNTIF($C$2:C509,"Да")</f>
        <v>2</v>
      </c>
      <c r="B509" s="45">
        <f t="shared" si="15"/>
        <v>45351</v>
      </c>
      <c r="C509" s="42" t="str">
        <f>IF(ISERROR(VLOOKUP(B509,'Айгенис Оп8'!$C$3:$C$9,1,0)),"Нет","Да")</f>
        <v>Нет</v>
      </c>
      <c r="D509" s="43">
        <f t="shared" si="14"/>
        <v>366</v>
      </c>
      <c r="E509" s="44">
        <f>ROUND(('Все выпуски'!$D$3*'Все выпуски'!$D$6/100)*((B509-$B$449)/366)+$F$449,2)</f>
        <v>44.84</v>
      </c>
      <c r="G509" s="43">
        <f>COUNTIF(D510:$D$1242,365)</f>
        <v>427</v>
      </c>
      <c r="H509" s="43">
        <f>COUNTIF(D510:$D$1242,366)</f>
        <v>306</v>
      </c>
      <c r="I509" s="2"/>
    </row>
    <row r="510" spans="1:9" x14ac:dyDescent="0.25">
      <c r="A510" s="1">
        <f>COUNTIF($C$2:C510,"Да")</f>
        <v>2</v>
      </c>
      <c r="B510" s="45">
        <f t="shared" si="15"/>
        <v>45352</v>
      </c>
      <c r="C510" s="42" t="str">
        <f>IF(ISERROR(VLOOKUP(B510,'Айгенис Оп8'!$C$3:$C$9,1,0)),"Нет","Да")</f>
        <v>Нет</v>
      </c>
      <c r="D510" s="43">
        <f t="shared" si="14"/>
        <v>366</v>
      </c>
      <c r="E510" s="44">
        <f>ROUND(('Все выпуски'!$D$3*'Все выпуски'!$D$6/100)*((B510-$B$449)/366)+$F$449,2)</f>
        <v>45.08</v>
      </c>
      <c r="G510" s="43">
        <f>COUNTIF(D511:$D$1242,365)</f>
        <v>427</v>
      </c>
      <c r="H510" s="43">
        <f>COUNTIF(D511:$D$1242,366)</f>
        <v>305</v>
      </c>
      <c r="I510" s="2"/>
    </row>
    <row r="511" spans="1:9" x14ac:dyDescent="0.25">
      <c r="A511" s="1">
        <f>COUNTIF($C$2:C511,"Да")</f>
        <v>2</v>
      </c>
      <c r="B511" s="45">
        <f t="shared" si="15"/>
        <v>45353</v>
      </c>
      <c r="C511" s="42" t="str">
        <f>IF(ISERROR(VLOOKUP(B511,'Айгенис Оп8'!$C$3:$C$9,1,0)),"Нет","Да")</f>
        <v>Нет</v>
      </c>
      <c r="D511" s="43">
        <f t="shared" si="14"/>
        <v>366</v>
      </c>
      <c r="E511" s="44">
        <f>ROUND(('Все выпуски'!$D$3*'Все выпуски'!$D$6/100)*((B511-$B$449)/366)+$F$449,2)</f>
        <v>45.33</v>
      </c>
      <c r="G511" s="43">
        <f>COUNTIF(D512:$D$1242,365)</f>
        <v>427</v>
      </c>
      <c r="H511" s="43">
        <f>COUNTIF(D512:$D$1242,366)</f>
        <v>304</v>
      </c>
      <c r="I511" s="2"/>
    </row>
    <row r="512" spans="1:9" x14ac:dyDescent="0.25">
      <c r="A512" s="1">
        <f>COUNTIF($C$2:C512,"Да")</f>
        <v>2</v>
      </c>
      <c r="B512" s="45">
        <f t="shared" si="15"/>
        <v>45354</v>
      </c>
      <c r="C512" s="42" t="str">
        <f>IF(ISERROR(VLOOKUP(B512,'Айгенис Оп8'!$C$3:$C$9,1,0)),"Нет","Да")</f>
        <v>Нет</v>
      </c>
      <c r="D512" s="43">
        <f t="shared" si="14"/>
        <v>366</v>
      </c>
      <c r="E512" s="44">
        <f>ROUND(('Все выпуски'!$D$3*'Все выпуски'!$D$6/100)*((B512-$B$449)/366)+$F$449,2)</f>
        <v>45.57</v>
      </c>
      <c r="G512" s="43">
        <f>COUNTIF(D513:$D$1242,365)</f>
        <v>427</v>
      </c>
      <c r="H512" s="43">
        <f>COUNTIF(D513:$D$1242,366)</f>
        <v>303</v>
      </c>
      <c r="I512" s="2"/>
    </row>
    <row r="513" spans="1:9" x14ac:dyDescent="0.25">
      <c r="A513" s="1">
        <f>COUNTIF($C$2:C513,"Да")</f>
        <v>3</v>
      </c>
      <c r="B513" s="45">
        <f t="shared" si="15"/>
        <v>45355</v>
      </c>
      <c r="C513" s="42" t="str">
        <f>IF(ISERROR(VLOOKUP(B513,'Айгенис Оп8'!$C$3:$C$9,1,0)),"Нет","Да")</f>
        <v>Да</v>
      </c>
      <c r="D513" s="43">
        <f t="shared" si="14"/>
        <v>366</v>
      </c>
      <c r="E513" s="44">
        <f>ROUND(('Все выпуски'!$D$3*'Все выпуски'!$D$6/100)*((B513-$B$449)/366)+$F$449,2)</f>
        <v>45.82</v>
      </c>
      <c r="G513" s="43">
        <f>COUNTIF(D514:$D$1242,365)</f>
        <v>427</v>
      </c>
      <c r="H513" s="43">
        <f>COUNTIF(D514:$D$1242,366)</f>
        <v>302</v>
      </c>
      <c r="I513" s="2"/>
    </row>
    <row r="514" spans="1:9" x14ac:dyDescent="0.25">
      <c r="A514" s="1">
        <f>COUNTIF($C$2:C514,"Да")</f>
        <v>3</v>
      </c>
      <c r="B514" s="45">
        <f t="shared" si="15"/>
        <v>45356</v>
      </c>
      <c r="C514" s="42" t="str">
        <f>IF(ISERROR(VLOOKUP(B514,'Айгенис Оп8'!$C$3:$C$9,1,0)),"Нет","Да")</f>
        <v>Нет</v>
      </c>
      <c r="D514" s="43">
        <f t="shared" si="14"/>
        <v>366</v>
      </c>
      <c r="E514" s="44">
        <f>ROUND(('Все выпуски'!$D$3*'Все выпуски'!$D$6/100)/366*(B514-IF(C514="Нет",VLOOKUP(A514,'Айгенис Оп8'!$A$2:$C$9,3,0),VLOOKUP((A514-1),'Айгенис Оп8'!$A$2:$C$9,3,0))),2)</f>
        <v>0.25</v>
      </c>
      <c r="G514" s="43">
        <f>COUNTIF(D515:$D$1242,365)</f>
        <v>427</v>
      </c>
      <c r="H514" s="43">
        <f>COUNTIF(D515:$D$1242,366)</f>
        <v>301</v>
      </c>
      <c r="I514" s="2"/>
    </row>
    <row r="515" spans="1:9" x14ac:dyDescent="0.25">
      <c r="A515" s="1">
        <f>COUNTIF($C$2:C515,"Да")</f>
        <v>3</v>
      </c>
      <c r="B515" s="45">
        <f t="shared" si="15"/>
        <v>45357</v>
      </c>
      <c r="C515" s="42" t="str">
        <f>IF(ISERROR(VLOOKUP(B515,'Айгенис Оп8'!$C$3:$C$9,1,0)),"Нет","Да")</f>
        <v>Нет</v>
      </c>
      <c r="D515" s="43">
        <f t="shared" ref="D515:D578" si="16">IF(MOD(YEAR(B515),4)=0,366,365)</f>
        <v>366</v>
      </c>
      <c r="E515" s="44">
        <f>ROUND(('Все выпуски'!$D$3*'Все выпуски'!$D$6/100)/366*(B515-IF(C515="Нет",VLOOKUP(A515,'Айгенис Оп8'!$A$2:$C$9,3,0),VLOOKUP((A515-1),'Айгенис Оп8'!$A$2:$C$9,3,0))),2)</f>
        <v>0.49</v>
      </c>
      <c r="G515" s="43">
        <f>COUNTIF(D516:$D$1242,365)</f>
        <v>427</v>
      </c>
      <c r="H515" s="43">
        <f>COUNTIF(D516:$D$1242,366)</f>
        <v>300</v>
      </c>
      <c r="I515" s="2"/>
    </row>
    <row r="516" spans="1:9" x14ac:dyDescent="0.25">
      <c r="A516" s="1">
        <f>COUNTIF($C$2:C516,"Да")</f>
        <v>3</v>
      </c>
      <c r="B516" s="45">
        <f t="shared" ref="B516:B579" si="17">B515+1</f>
        <v>45358</v>
      </c>
      <c r="C516" s="42" t="str">
        <f>IF(ISERROR(VLOOKUP(B516,'Айгенис Оп8'!$C$3:$C$9,1,0)),"Нет","Да")</f>
        <v>Нет</v>
      </c>
      <c r="D516" s="43">
        <f t="shared" si="16"/>
        <v>366</v>
      </c>
      <c r="E516" s="44">
        <f>ROUND(('Все выпуски'!$D$3*'Все выпуски'!$D$6/100)/366*(B516-IF(C516="Нет",VLOOKUP(A516,'Айгенис Оп8'!$A$2:$C$9,3,0),VLOOKUP((A516-1),'Айгенис Оп8'!$A$2:$C$9,3,0))),2)</f>
        <v>0.74</v>
      </c>
      <c r="G516" s="43">
        <f>COUNTIF(D517:$D$1242,365)</f>
        <v>427</v>
      </c>
      <c r="H516" s="43">
        <f>COUNTIF(D517:$D$1242,366)</f>
        <v>299</v>
      </c>
      <c r="I516" s="2"/>
    </row>
    <row r="517" spans="1:9" x14ac:dyDescent="0.25">
      <c r="A517" s="1">
        <f>COUNTIF($C$2:C517,"Да")</f>
        <v>3</v>
      </c>
      <c r="B517" s="45">
        <f t="shared" si="17"/>
        <v>45359</v>
      </c>
      <c r="C517" s="42" t="str">
        <f>IF(ISERROR(VLOOKUP(B517,'Айгенис Оп8'!$C$3:$C$9,1,0)),"Нет","Да")</f>
        <v>Нет</v>
      </c>
      <c r="D517" s="43">
        <f t="shared" si="16"/>
        <v>366</v>
      </c>
      <c r="E517" s="44">
        <f>ROUND(('Все выпуски'!$D$3*'Все выпуски'!$D$6/100)/366*(B517-IF(C517="Нет",VLOOKUP(A517,'Айгенис Оп8'!$A$2:$C$9,3,0),VLOOKUP((A517-1),'Айгенис Оп8'!$A$2:$C$9,3,0))),2)</f>
        <v>0.98</v>
      </c>
      <c r="G517" s="43">
        <f>COUNTIF(D518:$D$1242,365)</f>
        <v>427</v>
      </c>
      <c r="H517" s="43">
        <f>COUNTIF(D518:$D$1242,366)</f>
        <v>298</v>
      </c>
      <c r="I517" s="2"/>
    </row>
    <row r="518" spans="1:9" x14ac:dyDescent="0.25">
      <c r="A518" s="1">
        <f>COUNTIF($C$2:C518,"Да")</f>
        <v>3</v>
      </c>
      <c r="B518" s="45">
        <f t="shared" si="17"/>
        <v>45360</v>
      </c>
      <c r="C518" s="42" t="str">
        <f>IF(ISERROR(VLOOKUP(B518,'Айгенис Оп8'!$C$3:$C$9,1,0)),"Нет","Да")</f>
        <v>Нет</v>
      </c>
      <c r="D518" s="43">
        <f t="shared" si="16"/>
        <v>366</v>
      </c>
      <c r="E518" s="44">
        <f>ROUND(('Все выпуски'!$D$3*'Все выпуски'!$D$6/100)/366*(B518-IF(C518="Нет",VLOOKUP(A518,'Айгенис Оп8'!$A$2:$C$9,3,0),VLOOKUP((A518-1),'Айгенис Оп8'!$A$2:$C$9,3,0))),2)</f>
        <v>1.23</v>
      </c>
      <c r="G518" s="43">
        <f>COUNTIF(D519:$D$1242,365)</f>
        <v>427</v>
      </c>
      <c r="H518" s="43">
        <f>COUNTIF(D519:$D$1242,366)</f>
        <v>297</v>
      </c>
      <c r="I518" s="2"/>
    </row>
    <row r="519" spans="1:9" x14ac:dyDescent="0.25">
      <c r="A519" s="1">
        <f>COUNTIF($C$2:C519,"Да")</f>
        <v>3</v>
      </c>
      <c r="B519" s="45">
        <f t="shared" si="17"/>
        <v>45361</v>
      </c>
      <c r="C519" s="42" t="str">
        <f>IF(ISERROR(VLOOKUP(B519,'Айгенис Оп8'!$C$3:$C$9,1,0)),"Нет","Да")</f>
        <v>Нет</v>
      </c>
      <c r="D519" s="43">
        <f t="shared" si="16"/>
        <v>366</v>
      </c>
      <c r="E519" s="44">
        <f>ROUND(('Все выпуски'!$D$3*'Все выпуски'!$D$6/100)/366*(B519-IF(C519="Нет",VLOOKUP(A519,'Айгенис Оп8'!$A$2:$C$9,3,0),VLOOKUP((A519-1),'Айгенис Оп8'!$A$2:$C$9,3,0))),2)</f>
        <v>1.48</v>
      </c>
      <c r="G519" s="43">
        <f>COUNTIF(D520:$D$1242,365)</f>
        <v>427</v>
      </c>
      <c r="H519" s="43">
        <f>COUNTIF(D520:$D$1242,366)</f>
        <v>296</v>
      </c>
      <c r="I519" s="2"/>
    </row>
    <row r="520" spans="1:9" x14ac:dyDescent="0.25">
      <c r="A520" s="1">
        <f>COUNTIF($C$2:C520,"Да")</f>
        <v>3</v>
      </c>
      <c r="B520" s="45">
        <f t="shared" si="17"/>
        <v>45362</v>
      </c>
      <c r="C520" s="42" t="str">
        <f>IF(ISERROR(VLOOKUP(B520,'Айгенис Оп8'!$C$3:$C$9,1,0)),"Нет","Да")</f>
        <v>Нет</v>
      </c>
      <c r="D520" s="43">
        <f t="shared" si="16"/>
        <v>366</v>
      </c>
      <c r="E520" s="44">
        <f>ROUND(('Все выпуски'!$D$3*'Все выпуски'!$D$6/100)/366*(B520-IF(C520="Нет",VLOOKUP(A520,'Айгенис Оп8'!$A$2:$C$9,3,0),VLOOKUP((A520-1),'Айгенис Оп8'!$A$2:$C$9,3,0))),2)</f>
        <v>1.72</v>
      </c>
      <c r="G520" s="43">
        <f>COUNTIF(D521:$D$1242,365)</f>
        <v>427</v>
      </c>
      <c r="H520" s="43">
        <f>COUNTIF(D521:$D$1242,366)</f>
        <v>295</v>
      </c>
      <c r="I520" s="2"/>
    </row>
    <row r="521" spans="1:9" x14ac:dyDescent="0.25">
      <c r="A521" s="1">
        <f>COUNTIF($C$2:C521,"Да")</f>
        <v>3</v>
      </c>
      <c r="B521" s="45">
        <f t="shared" si="17"/>
        <v>45363</v>
      </c>
      <c r="C521" s="42" t="str">
        <f>IF(ISERROR(VLOOKUP(B521,'Айгенис Оп8'!$C$3:$C$9,1,0)),"Нет","Да")</f>
        <v>Нет</v>
      </c>
      <c r="D521" s="43">
        <f t="shared" si="16"/>
        <v>366</v>
      </c>
      <c r="E521" s="44">
        <f>ROUND(('Все выпуски'!$D$3*'Все выпуски'!$D$6/100)/366*(B521-IF(C521="Нет",VLOOKUP(A521,'Айгенис Оп8'!$A$2:$C$9,3,0),VLOOKUP((A521-1),'Айгенис Оп8'!$A$2:$C$9,3,0))),2)</f>
        <v>1.97</v>
      </c>
      <c r="G521" s="43">
        <f>COUNTIF(D522:$D$1242,365)</f>
        <v>427</v>
      </c>
      <c r="H521" s="43">
        <f>COUNTIF(D522:$D$1242,366)</f>
        <v>294</v>
      </c>
      <c r="I521" s="2"/>
    </row>
    <row r="522" spans="1:9" x14ac:dyDescent="0.25">
      <c r="A522" s="1">
        <f>COUNTIF($C$2:C522,"Да")</f>
        <v>3</v>
      </c>
      <c r="B522" s="45">
        <f t="shared" si="17"/>
        <v>45364</v>
      </c>
      <c r="C522" s="42" t="str">
        <f>IF(ISERROR(VLOOKUP(B522,'Айгенис Оп8'!$C$3:$C$9,1,0)),"Нет","Да")</f>
        <v>Нет</v>
      </c>
      <c r="D522" s="43">
        <f t="shared" si="16"/>
        <v>366</v>
      </c>
      <c r="E522" s="44">
        <f>ROUND(('Все выпуски'!$D$3*'Все выпуски'!$D$6/100)/366*(B522-IF(C522="Нет",VLOOKUP(A522,'Айгенис Оп8'!$A$2:$C$9,3,0),VLOOKUP((A522-1),'Айгенис Оп8'!$A$2:$C$9,3,0))),2)</f>
        <v>2.21</v>
      </c>
      <c r="G522" s="43">
        <f>COUNTIF(D523:$D$1242,365)</f>
        <v>427</v>
      </c>
      <c r="H522" s="43">
        <f>COUNTIF(D523:$D$1242,366)</f>
        <v>293</v>
      </c>
      <c r="I522" s="2"/>
    </row>
    <row r="523" spans="1:9" x14ac:dyDescent="0.25">
      <c r="A523" s="1">
        <f>COUNTIF($C$2:C523,"Да")</f>
        <v>3</v>
      </c>
      <c r="B523" s="45">
        <f t="shared" si="17"/>
        <v>45365</v>
      </c>
      <c r="C523" s="42" t="str">
        <f>IF(ISERROR(VLOOKUP(B523,'Айгенис Оп8'!$C$3:$C$9,1,0)),"Нет","Да")</f>
        <v>Нет</v>
      </c>
      <c r="D523" s="43">
        <f t="shared" si="16"/>
        <v>366</v>
      </c>
      <c r="E523" s="44">
        <f>ROUND(('Все выпуски'!$D$3*'Все выпуски'!$D$6/100)/366*(B523-IF(C523="Нет",VLOOKUP(A523,'Айгенис Оп8'!$A$2:$C$9,3,0),VLOOKUP((A523-1),'Айгенис Оп8'!$A$2:$C$9,3,0))),2)</f>
        <v>2.46</v>
      </c>
      <c r="G523" s="43">
        <f>COUNTIF(D524:$D$1242,365)</f>
        <v>427</v>
      </c>
      <c r="H523" s="43">
        <f>COUNTIF(D524:$D$1242,366)</f>
        <v>292</v>
      </c>
      <c r="I523" s="2"/>
    </row>
    <row r="524" spans="1:9" x14ac:dyDescent="0.25">
      <c r="A524" s="1">
        <f>COUNTIF($C$2:C524,"Да")</f>
        <v>3</v>
      </c>
      <c r="B524" s="45">
        <f t="shared" si="17"/>
        <v>45366</v>
      </c>
      <c r="C524" s="42" t="str">
        <f>IF(ISERROR(VLOOKUP(B524,'Айгенис Оп8'!$C$3:$C$9,1,0)),"Нет","Да")</f>
        <v>Нет</v>
      </c>
      <c r="D524" s="43">
        <f t="shared" si="16"/>
        <v>366</v>
      </c>
      <c r="E524" s="44">
        <f>ROUND(('Все выпуски'!$D$3*'Все выпуски'!$D$6/100)/366*(B524-IF(C524="Нет",VLOOKUP(A524,'Айгенис Оп8'!$A$2:$C$9,3,0),VLOOKUP((A524-1),'Айгенис Оп8'!$A$2:$C$9,3,0))),2)</f>
        <v>2.7</v>
      </c>
      <c r="G524" s="43">
        <f>COUNTIF(D525:$D$1242,365)</f>
        <v>427</v>
      </c>
      <c r="H524" s="43">
        <f>COUNTIF(D525:$D$1242,366)</f>
        <v>291</v>
      </c>
      <c r="I524" s="2"/>
    </row>
    <row r="525" spans="1:9" x14ac:dyDescent="0.25">
      <c r="A525" s="1">
        <f>COUNTIF($C$2:C525,"Да")</f>
        <v>3</v>
      </c>
      <c r="B525" s="45">
        <f t="shared" si="17"/>
        <v>45367</v>
      </c>
      <c r="C525" s="42" t="str">
        <f>IF(ISERROR(VLOOKUP(B525,'Айгенис Оп8'!$C$3:$C$9,1,0)),"Нет","Да")</f>
        <v>Нет</v>
      </c>
      <c r="D525" s="43">
        <f t="shared" si="16"/>
        <v>366</v>
      </c>
      <c r="E525" s="44">
        <f>ROUND(('Все выпуски'!$D$3*'Все выпуски'!$D$6/100)/366*(B525-IF(C525="Нет",VLOOKUP(A525,'Айгенис Оп8'!$A$2:$C$9,3,0),VLOOKUP((A525-1),'Айгенис Оп8'!$A$2:$C$9,3,0))),2)</f>
        <v>2.95</v>
      </c>
      <c r="G525" s="43">
        <f>COUNTIF(D526:$D$1242,365)</f>
        <v>427</v>
      </c>
      <c r="H525" s="43">
        <f>COUNTIF(D526:$D$1242,366)</f>
        <v>290</v>
      </c>
      <c r="I525" s="2"/>
    </row>
    <row r="526" spans="1:9" x14ac:dyDescent="0.25">
      <c r="A526" s="1">
        <f>COUNTIF($C$2:C526,"Да")</f>
        <v>3</v>
      </c>
      <c r="B526" s="45">
        <f t="shared" si="17"/>
        <v>45368</v>
      </c>
      <c r="C526" s="42" t="str">
        <f>IF(ISERROR(VLOOKUP(B526,'Айгенис Оп8'!$C$3:$C$9,1,0)),"Нет","Да")</f>
        <v>Нет</v>
      </c>
      <c r="D526" s="43">
        <f t="shared" si="16"/>
        <v>366</v>
      </c>
      <c r="E526" s="44">
        <f>ROUND(('Все выпуски'!$D$3*'Все выпуски'!$D$6/100)/366*(B526-IF(C526="Нет",VLOOKUP(A526,'Айгенис Оп8'!$A$2:$C$9,3,0),VLOOKUP((A526-1),'Айгенис Оп8'!$A$2:$C$9,3,0))),2)</f>
        <v>3.2</v>
      </c>
      <c r="G526" s="43">
        <f>COUNTIF(D527:$D$1242,365)</f>
        <v>427</v>
      </c>
      <c r="H526" s="43">
        <f>COUNTIF(D527:$D$1242,366)</f>
        <v>289</v>
      </c>
      <c r="I526" s="2"/>
    </row>
    <row r="527" spans="1:9" x14ac:dyDescent="0.25">
      <c r="A527" s="1">
        <f>COUNTIF($C$2:C527,"Да")</f>
        <v>3</v>
      </c>
      <c r="B527" s="45">
        <f t="shared" si="17"/>
        <v>45369</v>
      </c>
      <c r="C527" s="42" t="str">
        <f>IF(ISERROR(VLOOKUP(B527,'Айгенис Оп8'!$C$3:$C$9,1,0)),"Нет","Да")</f>
        <v>Нет</v>
      </c>
      <c r="D527" s="43">
        <f t="shared" si="16"/>
        <v>366</v>
      </c>
      <c r="E527" s="44">
        <f>ROUND(('Все выпуски'!$D$3*'Все выпуски'!$D$6/100)/366*(B527-IF(C527="Нет",VLOOKUP(A527,'Айгенис Оп8'!$A$2:$C$9,3,0),VLOOKUP((A527-1),'Айгенис Оп8'!$A$2:$C$9,3,0))),2)</f>
        <v>3.44</v>
      </c>
      <c r="G527" s="43">
        <f>COUNTIF(D528:$D$1242,365)</f>
        <v>427</v>
      </c>
      <c r="H527" s="43">
        <f>COUNTIF(D528:$D$1242,366)</f>
        <v>288</v>
      </c>
      <c r="I527" s="2"/>
    </row>
    <row r="528" spans="1:9" x14ac:dyDescent="0.25">
      <c r="A528" s="1">
        <f>COUNTIF($C$2:C528,"Да")</f>
        <v>3</v>
      </c>
      <c r="B528" s="45">
        <f t="shared" si="17"/>
        <v>45370</v>
      </c>
      <c r="C528" s="42" t="str">
        <f>IF(ISERROR(VLOOKUP(B528,'Айгенис Оп8'!$C$3:$C$9,1,0)),"Нет","Да")</f>
        <v>Нет</v>
      </c>
      <c r="D528" s="43">
        <f t="shared" si="16"/>
        <v>366</v>
      </c>
      <c r="E528" s="44">
        <f>ROUND(('Все выпуски'!$D$3*'Все выпуски'!$D$6/100)/366*(B528-IF(C528="Нет",VLOOKUP(A528,'Айгенис Оп8'!$A$2:$C$9,3,0),VLOOKUP((A528-1),'Айгенис Оп8'!$A$2:$C$9,3,0))),2)</f>
        <v>3.69</v>
      </c>
      <c r="G528" s="43">
        <f>COUNTIF(D529:$D$1242,365)</f>
        <v>427</v>
      </c>
      <c r="H528" s="43">
        <f>COUNTIF(D529:$D$1242,366)</f>
        <v>287</v>
      </c>
      <c r="I528" s="2"/>
    </row>
    <row r="529" spans="1:9" x14ac:dyDescent="0.25">
      <c r="A529" s="1">
        <f>COUNTIF($C$2:C529,"Да")</f>
        <v>3</v>
      </c>
      <c r="B529" s="45">
        <f t="shared" si="17"/>
        <v>45371</v>
      </c>
      <c r="C529" s="42" t="str">
        <f>IF(ISERROR(VLOOKUP(B529,'Айгенис Оп8'!$C$3:$C$9,1,0)),"Нет","Да")</f>
        <v>Нет</v>
      </c>
      <c r="D529" s="43">
        <f t="shared" si="16"/>
        <v>366</v>
      </c>
      <c r="E529" s="44">
        <f>ROUND(('Все выпуски'!$D$3*'Все выпуски'!$D$6/100)/366*(B529-IF(C529="Нет",VLOOKUP(A529,'Айгенис Оп8'!$A$2:$C$9,3,0),VLOOKUP((A529-1),'Айгенис Оп8'!$A$2:$C$9,3,0))),2)</f>
        <v>3.93</v>
      </c>
      <c r="G529" s="43">
        <f>COUNTIF(D530:$D$1242,365)</f>
        <v>427</v>
      </c>
      <c r="H529" s="43">
        <f>COUNTIF(D530:$D$1242,366)</f>
        <v>286</v>
      </c>
      <c r="I529" s="2"/>
    </row>
    <row r="530" spans="1:9" x14ac:dyDescent="0.25">
      <c r="A530" s="1">
        <f>COUNTIF($C$2:C530,"Да")</f>
        <v>3</v>
      </c>
      <c r="B530" s="45">
        <f t="shared" si="17"/>
        <v>45372</v>
      </c>
      <c r="C530" s="42" t="str">
        <f>IF(ISERROR(VLOOKUP(B530,'Айгенис Оп8'!$C$3:$C$9,1,0)),"Нет","Да")</f>
        <v>Нет</v>
      </c>
      <c r="D530" s="43">
        <f t="shared" si="16"/>
        <v>366</v>
      </c>
      <c r="E530" s="44">
        <f>ROUND(('Все выпуски'!$D$3*'Все выпуски'!$D$6/100)/366*(B530-IF(C530="Нет",VLOOKUP(A530,'Айгенис Оп8'!$A$2:$C$9,3,0),VLOOKUP((A530-1),'Айгенис Оп8'!$A$2:$C$9,3,0))),2)</f>
        <v>4.18</v>
      </c>
      <c r="G530" s="43">
        <f>COUNTIF(D531:$D$1242,365)</f>
        <v>427</v>
      </c>
      <c r="H530" s="43">
        <f>COUNTIF(D531:$D$1242,366)</f>
        <v>285</v>
      </c>
      <c r="I530" s="2"/>
    </row>
    <row r="531" spans="1:9" x14ac:dyDescent="0.25">
      <c r="A531" s="1">
        <f>COUNTIF($C$2:C531,"Да")</f>
        <v>3</v>
      </c>
      <c r="B531" s="45">
        <f t="shared" si="17"/>
        <v>45373</v>
      </c>
      <c r="C531" s="42" t="str">
        <f>IF(ISERROR(VLOOKUP(B531,'Айгенис Оп8'!$C$3:$C$9,1,0)),"Нет","Да")</f>
        <v>Нет</v>
      </c>
      <c r="D531" s="43">
        <f t="shared" si="16"/>
        <v>366</v>
      </c>
      <c r="E531" s="44">
        <f>ROUND(('Все выпуски'!$D$3*'Все выпуски'!$D$6/100)/366*(B531-IF(C531="Нет",VLOOKUP(A531,'Айгенис Оп8'!$A$2:$C$9,3,0),VLOOKUP((A531-1),'Айгенис Оп8'!$A$2:$C$9,3,0))),2)</f>
        <v>4.43</v>
      </c>
      <c r="G531" s="43">
        <f>COUNTIF(D532:$D$1242,365)</f>
        <v>427</v>
      </c>
      <c r="H531" s="43">
        <f>COUNTIF(D532:$D$1242,366)</f>
        <v>284</v>
      </c>
      <c r="I531" s="2"/>
    </row>
    <row r="532" spans="1:9" x14ac:dyDescent="0.25">
      <c r="A532" s="1">
        <f>COUNTIF($C$2:C532,"Да")</f>
        <v>3</v>
      </c>
      <c r="B532" s="45">
        <f t="shared" si="17"/>
        <v>45374</v>
      </c>
      <c r="C532" s="42" t="str">
        <f>IF(ISERROR(VLOOKUP(B532,'Айгенис Оп8'!$C$3:$C$9,1,0)),"Нет","Да")</f>
        <v>Нет</v>
      </c>
      <c r="D532" s="43">
        <f t="shared" si="16"/>
        <v>366</v>
      </c>
      <c r="E532" s="44">
        <f>ROUND(('Все выпуски'!$D$3*'Все выпуски'!$D$6/100)/366*(B532-IF(C532="Нет",VLOOKUP(A532,'Айгенис Оп8'!$A$2:$C$9,3,0),VLOOKUP((A532-1),'Айгенис Оп8'!$A$2:$C$9,3,0))),2)</f>
        <v>4.67</v>
      </c>
      <c r="G532" s="43">
        <f>COUNTIF(D533:$D$1242,365)</f>
        <v>427</v>
      </c>
      <c r="H532" s="43">
        <f>COUNTIF(D533:$D$1242,366)</f>
        <v>283</v>
      </c>
      <c r="I532" s="2"/>
    </row>
    <row r="533" spans="1:9" x14ac:dyDescent="0.25">
      <c r="A533" s="1">
        <f>COUNTIF($C$2:C533,"Да")</f>
        <v>3</v>
      </c>
      <c r="B533" s="45">
        <f t="shared" si="17"/>
        <v>45375</v>
      </c>
      <c r="C533" s="42" t="str">
        <f>IF(ISERROR(VLOOKUP(B533,'Айгенис Оп8'!$C$3:$C$9,1,0)),"Нет","Да")</f>
        <v>Нет</v>
      </c>
      <c r="D533" s="43">
        <f t="shared" si="16"/>
        <v>366</v>
      </c>
      <c r="E533" s="44">
        <f>ROUND(('Все выпуски'!$D$3*'Все выпуски'!$D$6/100)/366*(B533-IF(C533="Нет",VLOOKUP(A533,'Айгенис Оп8'!$A$2:$C$9,3,0),VLOOKUP((A533-1),'Айгенис Оп8'!$A$2:$C$9,3,0))),2)</f>
        <v>4.92</v>
      </c>
      <c r="G533" s="43">
        <f>COUNTIF(D534:$D$1242,365)</f>
        <v>427</v>
      </c>
      <c r="H533" s="43">
        <f>COUNTIF(D534:$D$1242,366)</f>
        <v>282</v>
      </c>
      <c r="I533" s="2"/>
    </row>
    <row r="534" spans="1:9" x14ac:dyDescent="0.25">
      <c r="A534" s="1">
        <f>COUNTIF($C$2:C534,"Да")</f>
        <v>3</v>
      </c>
      <c r="B534" s="45">
        <f t="shared" si="17"/>
        <v>45376</v>
      </c>
      <c r="C534" s="42" t="str">
        <f>IF(ISERROR(VLOOKUP(B534,'Айгенис Оп8'!$C$3:$C$9,1,0)),"Нет","Да")</f>
        <v>Нет</v>
      </c>
      <c r="D534" s="43">
        <f t="shared" si="16"/>
        <v>366</v>
      </c>
      <c r="E534" s="44">
        <f>ROUND(('Все выпуски'!$D$3*'Все выпуски'!$D$6/100)/366*(B534-IF(C534="Нет",VLOOKUP(A534,'Айгенис Оп8'!$A$2:$C$9,3,0),VLOOKUP((A534-1),'Айгенис Оп8'!$A$2:$C$9,3,0))),2)</f>
        <v>5.16</v>
      </c>
      <c r="G534" s="43">
        <f>COUNTIF(D535:$D$1242,365)</f>
        <v>427</v>
      </c>
      <c r="H534" s="43">
        <f>COUNTIF(D535:$D$1242,366)</f>
        <v>281</v>
      </c>
      <c r="I534" s="2"/>
    </row>
    <row r="535" spans="1:9" x14ac:dyDescent="0.25">
      <c r="A535" s="1">
        <f>COUNTIF($C$2:C535,"Да")</f>
        <v>3</v>
      </c>
      <c r="B535" s="45">
        <f t="shared" si="17"/>
        <v>45377</v>
      </c>
      <c r="C535" s="42" t="str">
        <f>IF(ISERROR(VLOOKUP(B535,'Айгенис Оп8'!$C$3:$C$9,1,0)),"Нет","Да")</f>
        <v>Нет</v>
      </c>
      <c r="D535" s="43">
        <f t="shared" si="16"/>
        <v>366</v>
      </c>
      <c r="E535" s="44">
        <f>ROUND(('Все выпуски'!$D$3*'Все выпуски'!$D$6/100)/366*(B535-IF(C535="Нет",VLOOKUP(A535,'Айгенис Оп8'!$A$2:$C$9,3,0),VLOOKUP((A535-1),'Айгенис Оп8'!$A$2:$C$9,3,0))),2)</f>
        <v>5.41</v>
      </c>
      <c r="G535" s="43">
        <f>COUNTIF(D536:$D$1242,365)</f>
        <v>427</v>
      </c>
      <c r="H535" s="43">
        <f>COUNTIF(D536:$D$1242,366)</f>
        <v>280</v>
      </c>
      <c r="I535" s="2"/>
    </row>
    <row r="536" spans="1:9" x14ac:dyDescent="0.25">
      <c r="A536" s="1">
        <f>COUNTIF($C$2:C536,"Да")</f>
        <v>3</v>
      </c>
      <c r="B536" s="45">
        <f t="shared" si="17"/>
        <v>45378</v>
      </c>
      <c r="C536" s="42" t="str">
        <f>IF(ISERROR(VLOOKUP(B536,'Айгенис Оп8'!$C$3:$C$9,1,0)),"Нет","Да")</f>
        <v>Нет</v>
      </c>
      <c r="D536" s="43">
        <f t="shared" si="16"/>
        <v>366</v>
      </c>
      <c r="E536" s="44">
        <f>ROUND(('Все выпуски'!$D$3*'Все выпуски'!$D$6/100)/366*(B536-IF(C536="Нет",VLOOKUP(A536,'Айгенис Оп8'!$A$2:$C$9,3,0),VLOOKUP((A536-1),'Айгенис Оп8'!$A$2:$C$9,3,0))),2)</f>
        <v>5.66</v>
      </c>
      <c r="G536" s="43">
        <f>COUNTIF(D537:$D$1242,365)</f>
        <v>427</v>
      </c>
      <c r="H536" s="43">
        <f>COUNTIF(D537:$D$1242,366)</f>
        <v>279</v>
      </c>
      <c r="I536" s="2"/>
    </row>
    <row r="537" spans="1:9" x14ac:dyDescent="0.25">
      <c r="A537" s="1">
        <f>COUNTIF($C$2:C537,"Да")</f>
        <v>3</v>
      </c>
      <c r="B537" s="45">
        <f t="shared" si="17"/>
        <v>45379</v>
      </c>
      <c r="C537" s="42" t="str">
        <f>IF(ISERROR(VLOOKUP(B537,'Айгенис Оп8'!$C$3:$C$9,1,0)),"Нет","Да")</f>
        <v>Нет</v>
      </c>
      <c r="D537" s="43">
        <f t="shared" si="16"/>
        <v>366</v>
      </c>
      <c r="E537" s="44">
        <f>ROUND(('Все выпуски'!$D$3*'Все выпуски'!$D$6/100)/366*(B537-IF(C537="Нет",VLOOKUP(A537,'Айгенис Оп8'!$A$2:$C$9,3,0),VLOOKUP((A537-1),'Айгенис Оп8'!$A$2:$C$9,3,0))),2)</f>
        <v>5.9</v>
      </c>
      <c r="G537" s="43">
        <f>COUNTIF(D538:$D$1242,365)</f>
        <v>427</v>
      </c>
      <c r="H537" s="43">
        <f>COUNTIF(D538:$D$1242,366)</f>
        <v>278</v>
      </c>
      <c r="I537" s="2"/>
    </row>
    <row r="538" spans="1:9" x14ac:dyDescent="0.25">
      <c r="A538" s="1">
        <f>COUNTIF($C$2:C538,"Да")</f>
        <v>3</v>
      </c>
      <c r="B538" s="45">
        <f t="shared" si="17"/>
        <v>45380</v>
      </c>
      <c r="C538" s="42" t="str">
        <f>IF(ISERROR(VLOOKUP(B538,'Айгенис Оп8'!$C$3:$C$9,1,0)),"Нет","Да")</f>
        <v>Нет</v>
      </c>
      <c r="D538" s="43">
        <f t="shared" si="16"/>
        <v>366</v>
      </c>
      <c r="E538" s="44">
        <f>ROUND(('Все выпуски'!$D$3*'Все выпуски'!$D$6/100)/366*(B538-IF(C538="Нет",VLOOKUP(A538,'Айгенис Оп8'!$A$2:$C$9,3,0),VLOOKUP((A538-1),'Айгенис Оп8'!$A$2:$C$9,3,0))),2)</f>
        <v>6.15</v>
      </c>
      <c r="G538" s="43">
        <f>COUNTIF(D539:$D$1242,365)</f>
        <v>427</v>
      </c>
      <c r="H538" s="43">
        <f>COUNTIF(D539:$D$1242,366)</f>
        <v>277</v>
      </c>
      <c r="I538" s="2"/>
    </row>
    <row r="539" spans="1:9" x14ac:dyDescent="0.25">
      <c r="A539" s="1">
        <f>COUNTIF($C$2:C539,"Да")</f>
        <v>3</v>
      </c>
      <c r="B539" s="45">
        <f t="shared" si="17"/>
        <v>45381</v>
      </c>
      <c r="C539" s="42" t="str">
        <f>IF(ISERROR(VLOOKUP(B539,'Айгенис Оп8'!$C$3:$C$9,1,0)),"Нет","Да")</f>
        <v>Нет</v>
      </c>
      <c r="D539" s="43">
        <f t="shared" si="16"/>
        <v>366</v>
      </c>
      <c r="E539" s="44">
        <f>ROUND(('Все выпуски'!$D$3*'Все выпуски'!$D$6/100)/366*(B539-IF(C539="Нет",VLOOKUP(A539,'Айгенис Оп8'!$A$2:$C$9,3,0),VLOOKUP((A539-1),'Айгенис Оп8'!$A$2:$C$9,3,0))),2)</f>
        <v>6.39</v>
      </c>
      <c r="G539" s="43">
        <f>COUNTIF(D540:$D$1242,365)</f>
        <v>427</v>
      </c>
      <c r="H539" s="43">
        <f>COUNTIF(D540:$D$1242,366)</f>
        <v>276</v>
      </c>
      <c r="I539" s="2"/>
    </row>
    <row r="540" spans="1:9" x14ac:dyDescent="0.25">
      <c r="A540" s="1">
        <f>COUNTIF($C$2:C540,"Да")</f>
        <v>3</v>
      </c>
      <c r="B540" s="45">
        <f t="shared" si="17"/>
        <v>45382</v>
      </c>
      <c r="C540" s="42" t="str">
        <f>IF(ISERROR(VLOOKUP(B540,'Айгенис Оп8'!$C$3:$C$9,1,0)),"Нет","Да")</f>
        <v>Нет</v>
      </c>
      <c r="D540" s="43">
        <f t="shared" si="16"/>
        <v>366</v>
      </c>
      <c r="E540" s="44">
        <f>ROUND(('Все выпуски'!$D$3*'Все выпуски'!$D$6/100)/366*(B540-IF(C540="Нет",VLOOKUP(A540,'Айгенис Оп8'!$A$2:$C$9,3,0),VLOOKUP((A540-1),'Айгенис Оп8'!$A$2:$C$9,3,0))),2)</f>
        <v>6.64</v>
      </c>
      <c r="G540" s="43">
        <f>COUNTIF(D541:$D$1242,365)</f>
        <v>427</v>
      </c>
      <c r="H540" s="43">
        <f>COUNTIF(D541:$D$1242,366)</f>
        <v>275</v>
      </c>
      <c r="I540" s="2"/>
    </row>
    <row r="541" spans="1:9" x14ac:dyDescent="0.25">
      <c r="A541" s="1">
        <f>COUNTIF($C$2:C541,"Да")</f>
        <v>3</v>
      </c>
      <c r="B541" s="45">
        <f t="shared" si="17"/>
        <v>45383</v>
      </c>
      <c r="C541" s="42" t="str">
        <f>IF(ISERROR(VLOOKUP(B541,'Айгенис Оп8'!$C$3:$C$9,1,0)),"Нет","Да")</f>
        <v>Нет</v>
      </c>
      <c r="D541" s="43">
        <f t="shared" si="16"/>
        <v>366</v>
      </c>
      <c r="E541" s="44">
        <f>ROUND(('Все выпуски'!$D$3*'Все выпуски'!$D$6/100)/366*(B541-IF(C541="Нет",VLOOKUP(A541,'Айгенис Оп8'!$A$2:$C$9,3,0),VLOOKUP((A541-1),'Айгенис Оп8'!$A$2:$C$9,3,0))),2)</f>
        <v>6.89</v>
      </c>
      <c r="G541" s="43">
        <f>COUNTIF(D542:$D$1242,365)</f>
        <v>427</v>
      </c>
      <c r="H541" s="43">
        <f>COUNTIF(D542:$D$1242,366)</f>
        <v>274</v>
      </c>
      <c r="I541" s="2"/>
    </row>
    <row r="542" spans="1:9" x14ac:dyDescent="0.25">
      <c r="A542" s="1">
        <f>COUNTIF($C$2:C542,"Да")</f>
        <v>3</v>
      </c>
      <c r="B542" s="45">
        <f t="shared" si="17"/>
        <v>45384</v>
      </c>
      <c r="C542" s="42" t="str">
        <f>IF(ISERROR(VLOOKUP(B542,'Айгенис Оп8'!$C$3:$C$9,1,0)),"Нет","Да")</f>
        <v>Нет</v>
      </c>
      <c r="D542" s="43">
        <f t="shared" si="16"/>
        <v>366</v>
      </c>
      <c r="E542" s="44">
        <f>ROUND(('Все выпуски'!$D$3*'Все выпуски'!$D$6/100)/366*(B542-IF(C542="Нет",VLOOKUP(A542,'Айгенис Оп8'!$A$2:$C$9,3,0),VLOOKUP((A542-1),'Айгенис Оп8'!$A$2:$C$9,3,0))),2)</f>
        <v>7.13</v>
      </c>
      <c r="G542" s="43">
        <f>COUNTIF(D543:$D$1242,365)</f>
        <v>427</v>
      </c>
      <c r="H542" s="43">
        <f>COUNTIF(D543:$D$1242,366)</f>
        <v>273</v>
      </c>
      <c r="I542" s="2"/>
    </row>
    <row r="543" spans="1:9" x14ac:dyDescent="0.25">
      <c r="A543" s="1">
        <f>COUNTIF($C$2:C543,"Да")</f>
        <v>3</v>
      </c>
      <c r="B543" s="45">
        <f t="shared" si="17"/>
        <v>45385</v>
      </c>
      <c r="C543" s="42" t="str">
        <f>IF(ISERROR(VLOOKUP(B543,'Айгенис Оп8'!$C$3:$C$9,1,0)),"Нет","Да")</f>
        <v>Нет</v>
      </c>
      <c r="D543" s="43">
        <f t="shared" si="16"/>
        <v>366</v>
      </c>
      <c r="E543" s="44">
        <f>ROUND(('Все выпуски'!$D$3*'Все выпуски'!$D$6/100)/366*(B543-IF(C543="Нет",VLOOKUP(A543,'Айгенис Оп8'!$A$2:$C$9,3,0),VLOOKUP((A543-1),'Айгенис Оп8'!$A$2:$C$9,3,0))),2)</f>
        <v>7.38</v>
      </c>
      <c r="G543" s="43">
        <f>COUNTIF(D544:$D$1242,365)</f>
        <v>427</v>
      </c>
      <c r="H543" s="43">
        <f>COUNTIF(D544:$D$1242,366)</f>
        <v>272</v>
      </c>
      <c r="I543" s="2"/>
    </row>
    <row r="544" spans="1:9" x14ac:dyDescent="0.25">
      <c r="A544" s="1">
        <f>COUNTIF($C$2:C544,"Да")</f>
        <v>3</v>
      </c>
      <c r="B544" s="45">
        <f t="shared" si="17"/>
        <v>45386</v>
      </c>
      <c r="C544" s="42" t="str">
        <f>IF(ISERROR(VLOOKUP(B544,'Айгенис Оп8'!$C$3:$C$9,1,0)),"Нет","Да")</f>
        <v>Нет</v>
      </c>
      <c r="D544" s="43">
        <f t="shared" si="16"/>
        <v>366</v>
      </c>
      <c r="E544" s="44">
        <f>ROUND(('Все выпуски'!$D$3*'Все выпуски'!$D$6/100)/366*(B544-IF(C544="Нет",VLOOKUP(A544,'Айгенис Оп8'!$A$2:$C$9,3,0),VLOOKUP((A544-1),'Айгенис Оп8'!$A$2:$C$9,3,0))),2)</f>
        <v>7.62</v>
      </c>
      <c r="G544" s="43">
        <f>COUNTIF(D545:$D$1242,365)</f>
        <v>427</v>
      </c>
      <c r="H544" s="43">
        <f>COUNTIF(D545:$D$1242,366)</f>
        <v>271</v>
      </c>
      <c r="I544" s="2"/>
    </row>
    <row r="545" spans="1:9" x14ac:dyDescent="0.25">
      <c r="A545" s="1">
        <f>COUNTIF($C$2:C545,"Да")</f>
        <v>3</v>
      </c>
      <c r="B545" s="45">
        <f t="shared" si="17"/>
        <v>45387</v>
      </c>
      <c r="C545" s="42" t="str">
        <f>IF(ISERROR(VLOOKUP(B545,'Айгенис Оп8'!$C$3:$C$9,1,0)),"Нет","Да")</f>
        <v>Нет</v>
      </c>
      <c r="D545" s="43">
        <f t="shared" si="16"/>
        <v>366</v>
      </c>
      <c r="E545" s="44">
        <f>ROUND(('Все выпуски'!$D$3*'Все выпуски'!$D$6/100)/366*(B545-IF(C545="Нет",VLOOKUP(A545,'Айгенис Оп8'!$A$2:$C$9,3,0),VLOOKUP((A545-1),'Айгенис Оп8'!$A$2:$C$9,3,0))),2)</f>
        <v>7.87</v>
      </c>
      <c r="G545" s="43">
        <f>COUNTIF(D546:$D$1242,365)</f>
        <v>427</v>
      </c>
      <c r="H545" s="43">
        <f>COUNTIF(D546:$D$1242,366)</f>
        <v>270</v>
      </c>
      <c r="I545" s="2"/>
    </row>
    <row r="546" spans="1:9" x14ac:dyDescent="0.25">
      <c r="A546" s="1">
        <f>COUNTIF($C$2:C546,"Да")</f>
        <v>3</v>
      </c>
      <c r="B546" s="45">
        <f t="shared" si="17"/>
        <v>45388</v>
      </c>
      <c r="C546" s="42" t="str">
        <f>IF(ISERROR(VLOOKUP(B546,'Айгенис Оп8'!$C$3:$C$9,1,0)),"Нет","Да")</f>
        <v>Нет</v>
      </c>
      <c r="D546" s="43">
        <f t="shared" si="16"/>
        <v>366</v>
      </c>
      <c r="E546" s="44">
        <f>ROUND(('Все выпуски'!$D$3*'Все выпуски'!$D$6/100)/366*(B546-IF(C546="Нет",VLOOKUP(A546,'Айгенис Оп8'!$A$2:$C$9,3,0),VLOOKUP((A546-1),'Айгенис Оп8'!$A$2:$C$9,3,0))),2)</f>
        <v>8.11</v>
      </c>
      <c r="G546" s="43">
        <f>COUNTIF(D547:$D$1242,365)</f>
        <v>427</v>
      </c>
      <c r="H546" s="43">
        <f>COUNTIF(D547:$D$1242,366)</f>
        <v>269</v>
      </c>
      <c r="I546" s="2"/>
    </row>
    <row r="547" spans="1:9" x14ac:dyDescent="0.25">
      <c r="A547" s="1">
        <f>COUNTIF($C$2:C547,"Да")</f>
        <v>3</v>
      </c>
      <c r="B547" s="45">
        <f t="shared" si="17"/>
        <v>45389</v>
      </c>
      <c r="C547" s="42" t="str">
        <f>IF(ISERROR(VLOOKUP(B547,'Айгенис Оп8'!$C$3:$C$9,1,0)),"Нет","Да")</f>
        <v>Нет</v>
      </c>
      <c r="D547" s="43">
        <f t="shared" si="16"/>
        <v>366</v>
      </c>
      <c r="E547" s="44">
        <f>ROUND(('Все выпуски'!$D$3*'Все выпуски'!$D$6/100)/366*(B547-IF(C547="Нет",VLOOKUP(A547,'Айгенис Оп8'!$A$2:$C$9,3,0),VLOOKUP((A547-1),'Айгенис Оп8'!$A$2:$C$9,3,0))),2)</f>
        <v>8.36</v>
      </c>
      <c r="G547" s="43">
        <f>COUNTIF(D548:$D$1242,365)</f>
        <v>427</v>
      </c>
      <c r="H547" s="43">
        <f>COUNTIF(D548:$D$1242,366)</f>
        <v>268</v>
      </c>
      <c r="I547" s="2"/>
    </row>
    <row r="548" spans="1:9" x14ac:dyDescent="0.25">
      <c r="A548" s="1">
        <f>COUNTIF($C$2:C548,"Да")</f>
        <v>3</v>
      </c>
      <c r="B548" s="45">
        <f t="shared" si="17"/>
        <v>45390</v>
      </c>
      <c r="C548" s="42" t="str">
        <f>IF(ISERROR(VLOOKUP(B548,'Айгенис Оп8'!$C$3:$C$9,1,0)),"Нет","Да")</f>
        <v>Нет</v>
      </c>
      <c r="D548" s="43">
        <f t="shared" si="16"/>
        <v>366</v>
      </c>
      <c r="E548" s="44">
        <f>ROUND(('Все выпуски'!$D$3*'Все выпуски'!$D$6/100)/366*(B548-IF(C548="Нет",VLOOKUP(A548,'Айгенис Оп8'!$A$2:$C$9,3,0),VLOOKUP((A548-1),'Айгенис Оп8'!$A$2:$C$9,3,0))),2)</f>
        <v>8.61</v>
      </c>
      <c r="G548" s="43">
        <f>COUNTIF(D549:$D$1242,365)</f>
        <v>427</v>
      </c>
      <c r="H548" s="43">
        <f>COUNTIF(D549:$D$1242,366)</f>
        <v>267</v>
      </c>
      <c r="I548" s="2"/>
    </row>
    <row r="549" spans="1:9" x14ac:dyDescent="0.25">
      <c r="A549" s="1">
        <f>COUNTIF($C$2:C549,"Да")</f>
        <v>3</v>
      </c>
      <c r="B549" s="45">
        <f t="shared" si="17"/>
        <v>45391</v>
      </c>
      <c r="C549" s="42" t="str">
        <f>IF(ISERROR(VLOOKUP(B549,'Айгенис Оп8'!$C$3:$C$9,1,0)),"Нет","Да")</f>
        <v>Нет</v>
      </c>
      <c r="D549" s="43">
        <f t="shared" si="16"/>
        <v>366</v>
      </c>
      <c r="E549" s="44">
        <f>ROUND(('Все выпуски'!$D$3*'Все выпуски'!$D$6/100)/366*(B549-IF(C549="Нет",VLOOKUP(A549,'Айгенис Оп8'!$A$2:$C$9,3,0),VLOOKUP((A549-1),'Айгенис Оп8'!$A$2:$C$9,3,0))),2)</f>
        <v>8.85</v>
      </c>
      <c r="G549" s="43">
        <f>COUNTIF(D550:$D$1242,365)</f>
        <v>427</v>
      </c>
      <c r="H549" s="43">
        <f>COUNTIF(D550:$D$1242,366)</f>
        <v>266</v>
      </c>
      <c r="I549" s="2"/>
    </row>
    <row r="550" spans="1:9" x14ac:dyDescent="0.25">
      <c r="A550" s="1">
        <f>COUNTIF($C$2:C550,"Да")</f>
        <v>3</v>
      </c>
      <c r="B550" s="45">
        <f t="shared" si="17"/>
        <v>45392</v>
      </c>
      <c r="C550" s="42" t="str">
        <f>IF(ISERROR(VLOOKUP(B550,'Айгенис Оп8'!$C$3:$C$9,1,0)),"Нет","Да")</f>
        <v>Нет</v>
      </c>
      <c r="D550" s="43">
        <f t="shared" si="16"/>
        <v>366</v>
      </c>
      <c r="E550" s="44">
        <f>ROUND(('Все выпуски'!$D$3*'Все выпуски'!$D$6/100)/366*(B550-IF(C550="Нет",VLOOKUP(A550,'Айгенис Оп8'!$A$2:$C$9,3,0),VLOOKUP((A550-1),'Айгенис Оп8'!$A$2:$C$9,3,0))),2)</f>
        <v>9.1</v>
      </c>
      <c r="G550" s="43">
        <f>COUNTIF(D551:$D$1242,365)</f>
        <v>427</v>
      </c>
      <c r="H550" s="43">
        <f>COUNTIF(D551:$D$1242,366)</f>
        <v>265</v>
      </c>
      <c r="I550" s="2"/>
    </row>
    <row r="551" spans="1:9" x14ac:dyDescent="0.25">
      <c r="A551" s="1">
        <f>COUNTIF($C$2:C551,"Да")</f>
        <v>3</v>
      </c>
      <c r="B551" s="45">
        <f t="shared" si="17"/>
        <v>45393</v>
      </c>
      <c r="C551" s="42" t="str">
        <f>IF(ISERROR(VLOOKUP(B551,'Айгенис Оп8'!$C$3:$C$9,1,0)),"Нет","Да")</f>
        <v>Нет</v>
      </c>
      <c r="D551" s="43">
        <f t="shared" si="16"/>
        <v>366</v>
      </c>
      <c r="E551" s="44">
        <f>ROUND(('Все выпуски'!$D$3*'Все выпуски'!$D$6/100)/366*(B551-IF(C551="Нет",VLOOKUP(A551,'Айгенис Оп8'!$A$2:$C$9,3,0),VLOOKUP((A551-1),'Айгенис Оп8'!$A$2:$C$9,3,0))),2)</f>
        <v>9.34</v>
      </c>
      <c r="G551" s="43">
        <f>COUNTIF(D552:$D$1242,365)</f>
        <v>427</v>
      </c>
      <c r="H551" s="43">
        <f>COUNTIF(D552:$D$1242,366)</f>
        <v>264</v>
      </c>
      <c r="I551" s="2"/>
    </row>
    <row r="552" spans="1:9" x14ac:dyDescent="0.25">
      <c r="A552" s="1">
        <f>COUNTIF($C$2:C552,"Да")</f>
        <v>3</v>
      </c>
      <c r="B552" s="45">
        <f t="shared" si="17"/>
        <v>45394</v>
      </c>
      <c r="C552" s="42" t="str">
        <f>IF(ISERROR(VLOOKUP(B552,'Айгенис Оп8'!$C$3:$C$9,1,0)),"Нет","Да")</f>
        <v>Нет</v>
      </c>
      <c r="D552" s="43">
        <f t="shared" si="16"/>
        <v>366</v>
      </c>
      <c r="E552" s="44">
        <f>ROUND(('Все выпуски'!$D$3*'Все выпуски'!$D$6/100)/366*(B552-IF(C552="Нет",VLOOKUP(A552,'Айгенис Оп8'!$A$2:$C$9,3,0),VLOOKUP((A552-1),'Айгенис Оп8'!$A$2:$C$9,3,0))),2)</f>
        <v>9.59</v>
      </c>
      <c r="G552" s="43">
        <f>COUNTIF(D553:$D$1242,365)</f>
        <v>427</v>
      </c>
      <c r="H552" s="43">
        <f>COUNTIF(D553:$D$1242,366)</f>
        <v>263</v>
      </c>
      <c r="I552" s="2"/>
    </row>
    <row r="553" spans="1:9" x14ac:dyDescent="0.25">
      <c r="A553" s="1">
        <f>COUNTIF($C$2:C553,"Да")</f>
        <v>3</v>
      </c>
      <c r="B553" s="45">
        <f t="shared" si="17"/>
        <v>45395</v>
      </c>
      <c r="C553" s="42" t="str">
        <f>IF(ISERROR(VLOOKUP(B553,'Айгенис Оп8'!$C$3:$C$9,1,0)),"Нет","Да")</f>
        <v>Нет</v>
      </c>
      <c r="D553" s="43">
        <f t="shared" si="16"/>
        <v>366</v>
      </c>
      <c r="E553" s="44">
        <f>ROUND(('Все выпуски'!$D$3*'Все выпуски'!$D$6/100)/366*(B553-IF(C553="Нет",VLOOKUP(A553,'Айгенис Оп8'!$A$2:$C$9,3,0),VLOOKUP((A553-1),'Айгенис Оп8'!$A$2:$C$9,3,0))),2)</f>
        <v>9.84</v>
      </c>
      <c r="G553" s="43">
        <f>COUNTIF(D554:$D$1242,365)</f>
        <v>427</v>
      </c>
      <c r="H553" s="43">
        <f>COUNTIF(D554:$D$1242,366)</f>
        <v>262</v>
      </c>
      <c r="I553" s="2"/>
    </row>
    <row r="554" spans="1:9" x14ac:dyDescent="0.25">
      <c r="A554" s="1">
        <f>COUNTIF($C$2:C554,"Да")</f>
        <v>3</v>
      </c>
      <c r="B554" s="45">
        <f t="shared" si="17"/>
        <v>45396</v>
      </c>
      <c r="C554" s="42" t="str">
        <f>IF(ISERROR(VLOOKUP(B554,'Айгенис Оп8'!$C$3:$C$9,1,0)),"Нет","Да")</f>
        <v>Нет</v>
      </c>
      <c r="D554" s="43">
        <f t="shared" si="16"/>
        <v>366</v>
      </c>
      <c r="E554" s="44">
        <f>ROUND(('Все выпуски'!$D$3*'Все выпуски'!$D$6/100)/366*(B554-IF(C554="Нет",VLOOKUP(A554,'Айгенис Оп8'!$A$2:$C$9,3,0),VLOOKUP((A554-1),'Айгенис Оп8'!$A$2:$C$9,3,0))),2)</f>
        <v>10.08</v>
      </c>
      <c r="G554" s="43">
        <f>COUNTIF(D555:$D$1242,365)</f>
        <v>427</v>
      </c>
      <c r="H554" s="43">
        <f>COUNTIF(D555:$D$1242,366)</f>
        <v>261</v>
      </c>
      <c r="I554" s="2"/>
    </row>
    <row r="555" spans="1:9" x14ac:dyDescent="0.25">
      <c r="A555" s="1">
        <f>COUNTIF($C$2:C555,"Да")</f>
        <v>3</v>
      </c>
      <c r="B555" s="45">
        <f t="shared" si="17"/>
        <v>45397</v>
      </c>
      <c r="C555" s="42" t="str">
        <f>IF(ISERROR(VLOOKUP(B555,'Айгенис Оп8'!$C$3:$C$9,1,0)),"Нет","Да")</f>
        <v>Нет</v>
      </c>
      <c r="D555" s="43">
        <f t="shared" si="16"/>
        <v>366</v>
      </c>
      <c r="E555" s="44">
        <f>ROUND(('Все выпуски'!$D$3*'Все выпуски'!$D$6/100)/366*(B555-IF(C555="Нет",VLOOKUP(A555,'Айгенис Оп8'!$A$2:$C$9,3,0),VLOOKUP((A555-1),'Айгенис Оп8'!$A$2:$C$9,3,0))),2)</f>
        <v>10.33</v>
      </c>
      <c r="G555" s="43">
        <f>COUNTIF(D556:$D$1242,365)</f>
        <v>427</v>
      </c>
      <c r="H555" s="43">
        <f>COUNTIF(D556:$D$1242,366)</f>
        <v>260</v>
      </c>
      <c r="I555" s="2"/>
    </row>
    <row r="556" spans="1:9" x14ac:dyDescent="0.25">
      <c r="A556" s="1">
        <f>COUNTIF($C$2:C556,"Да")</f>
        <v>3</v>
      </c>
      <c r="B556" s="45">
        <f t="shared" si="17"/>
        <v>45398</v>
      </c>
      <c r="C556" s="42" t="str">
        <f>IF(ISERROR(VLOOKUP(B556,'Айгенис Оп8'!$C$3:$C$9,1,0)),"Нет","Да")</f>
        <v>Нет</v>
      </c>
      <c r="D556" s="43">
        <f t="shared" si="16"/>
        <v>366</v>
      </c>
      <c r="E556" s="44">
        <f>ROUND(('Все выпуски'!$D$3*'Все выпуски'!$D$6/100)/366*(B556-IF(C556="Нет",VLOOKUP(A556,'Айгенис Оп8'!$A$2:$C$9,3,0),VLOOKUP((A556-1),'Айгенис Оп8'!$A$2:$C$9,3,0))),2)</f>
        <v>10.57</v>
      </c>
      <c r="G556" s="43">
        <f>COUNTIF(D557:$D$1242,365)</f>
        <v>427</v>
      </c>
      <c r="H556" s="43">
        <f>COUNTIF(D557:$D$1242,366)</f>
        <v>259</v>
      </c>
      <c r="I556" s="2"/>
    </row>
    <row r="557" spans="1:9" x14ac:dyDescent="0.25">
      <c r="A557" s="1">
        <f>COUNTIF($C$2:C557,"Да")</f>
        <v>3</v>
      </c>
      <c r="B557" s="45">
        <f t="shared" si="17"/>
        <v>45399</v>
      </c>
      <c r="C557" s="42" t="str">
        <f>IF(ISERROR(VLOOKUP(B557,'Айгенис Оп8'!$C$3:$C$9,1,0)),"Нет","Да")</f>
        <v>Нет</v>
      </c>
      <c r="D557" s="43">
        <f t="shared" si="16"/>
        <v>366</v>
      </c>
      <c r="E557" s="44">
        <f>ROUND(('Все выпуски'!$D$3*'Все выпуски'!$D$6/100)/366*(B557-IF(C557="Нет",VLOOKUP(A557,'Айгенис Оп8'!$A$2:$C$9,3,0),VLOOKUP((A557-1),'Айгенис Оп8'!$A$2:$C$9,3,0))),2)</f>
        <v>10.82</v>
      </c>
      <c r="G557" s="43">
        <f>COUNTIF(D558:$D$1242,365)</f>
        <v>427</v>
      </c>
      <c r="H557" s="43">
        <f>COUNTIF(D558:$D$1242,366)</f>
        <v>258</v>
      </c>
      <c r="I557" s="2"/>
    </row>
    <row r="558" spans="1:9" x14ac:dyDescent="0.25">
      <c r="A558" s="1">
        <f>COUNTIF($C$2:C558,"Да")</f>
        <v>3</v>
      </c>
      <c r="B558" s="45">
        <f t="shared" si="17"/>
        <v>45400</v>
      </c>
      <c r="C558" s="42" t="str">
        <f>IF(ISERROR(VLOOKUP(B558,'Айгенис Оп8'!$C$3:$C$9,1,0)),"Нет","Да")</f>
        <v>Нет</v>
      </c>
      <c r="D558" s="43">
        <f t="shared" si="16"/>
        <v>366</v>
      </c>
      <c r="E558" s="44">
        <f>ROUND(('Все выпуски'!$D$3*'Все выпуски'!$D$6/100)/366*(B558-IF(C558="Нет",VLOOKUP(A558,'Айгенис Оп8'!$A$2:$C$9,3,0),VLOOKUP((A558-1),'Айгенис Оп8'!$A$2:$C$9,3,0))),2)</f>
        <v>11.07</v>
      </c>
      <c r="G558" s="43">
        <f>COUNTIF(D559:$D$1242,365)</f>
        <v>427</v>
      </c>
      <c r="H558" s="43">
        <f>COUNTIF(D559:$D$1242,366)</f>
        <v>257</v>
      </c>
      <c r="I558" s="2"/>
    </row>
    <row r="559" spans="1:9" x14ac:dyDescent="0.25">
      <c r="A559" s="1">
        <f>COUNTIF($C$2:C559,"Да")</f>
        <v>3</v>
      </c>
      <c r="B559" s="45">
        <f t="shared" si="17"/>
        <v>45401</v>
      </c>
      <c r="C559" s="42" t="str">
        <f>IF(ISERROR(VLOOKUP(B559,'Айгенис Оп8'!$C$3:$C$9,1,0)),"Нет","Да")</f>
        <v>Нет</v>
      </c>
      <c r="D559" s="43">
        <f t="shared" si="16"/>
        <v>366</v>
      </c>
      <c r="E559" s="44">
        <f>ROUND(('Все выпуски'!$D$3*'Все выпуски'!$D$6/100)/366*(B559-IF(C559="Нет",VLOOKUP(A559,'Айгенис Оп8'!$A$2:$C$9,3,0),VLOOKUP((A559-1),'Айгенис Оп8'!$A$2:$C$9,3,0))),2)</f>
        <v>11.31</v>
      </c>
      <c r="G559" s="43">
        <f>COUNTIF(D560:$D$1242,365)</f>
        <v>427</v>
      </c>
      <c r="H559" s="43">
        <f>COUNTIF(D560:$D$1242,366)</f>
        <v>256</v>
      </c>
      <c r="I559" s="2"/>
    </row>
    <row r="560" spans="1:9" x14ac:dyDescent="0.25">
      <c r="A560" s="1">
        <f>COUNTIF($C$2:C560,"Да")</f>
        <v>3</v>
      </c>
      <c r="B560" s="45">
        <f t="shared" si="17"/>
        <v>45402</v>
      </c>
      <c r="C560" s="42" t="str">
        <f>IF(ISERROR(VLOOKUP(B560,'Айгенис Оп8'!$C$3:$C$9,1,0)),"Нет","Да")</f>
        <v>Нет</v>
      </c>
      <c r="D560" s="43">
        <f t="shared" si="16"/>
        <v>366</v>
      </c>
      <c r="E560" s="44">
        <f>ROUND(('Все выпуски'!$D$3*'Все выпуски'!$D$6/100)/366*(B560-IF(C560="Нет",VLOOKUP(A560,'Айгенис Оп8'!$A$2:$C$9,3,0),VLOOKUP((A560-1),'Айгенис Оп8'!$A$2:$C$9,3,0))),2)</f>
        <v>11.56</v>
      </c>
      <c r="G560" s="43">
        <f>COUNTIF(D561:$D$1242,365)</f>
        <v>427</v>
      </c>
      <c r="H560" s="43">
        <f>COUNTIF(D561:$D$1242,366)</f>
        <v>255</v>
      </c>
      <c r="I560" s="2"/>
    </row>
    <row r="561" spans="1:9" x14ac:dyDescent="0.25">
      <c r="A561" s="1">
        <f>COUNTIF($C$2:C561,"Да")</f>
        <v>3</v>
      </c>
      <c r="B561" s="45">
        <f t="shared" si="17"/>
        <v>45403</v>
      </c>
      <c r="C561" s="42" t="str">
        <f>IF(ISERROR(VLOOKUP(B561,'Айгенис Оп8'!$C$3:$C$9,1,0)),"Нет","Да")</f>
        <v>Нет</v>
      </c>
      <c r="D561" s="43">
        <f t="shared" si="16"/>
        <v>366</v>
      </c>
      <c r="E561" s="44">
        <f>ROUND(('Все выпуски'!$D$3*'Все выпуски'!$D$6/100)/366*(B561-IF(C561="Нет",VLOOKUP(A561,'Айгенис Оп8'!$A$2:$C$9,3,0),VLOOKUP((A561-1),'Айгенис Оп8'!$A$2:$C$9,3,0))),2)</f>
        <v>11.8</v>
      </c>
      <c r="G561" s="43">
        <f>COUNTIF(D562:$D$1242,365)</f>
        <v>427</v>
      </c>
      <c r="H561" s="43">
        <f>COUNTIF(D562:$D$1242,366)</f>
        <v>254</v>
      </c>
      <c r="I561" s="2"/>
    </row>
    <row r="562" spans="1:9" x14ac:dyDescent="0.25">
      <c r="A562" s="1">
        <f>COUNTIF($C$2:C562,"Да")</f>
        <v>3</v>
      </c>
      <c r="B562" s="45">
        <f t="shared" si="17"/>
        <v>45404</v>
      </c>
      <c r="C562" s="42" t="str">
        <f>IF(ISERROR(VLOOKUP(B562,'Айгенис Оп8'!$C$3:$C$9,1,0)),"Нет","Да")</f>
        <v>Нет</v>
      </c>
      <c r="D562" s="43">
        <f t="shared" si="16"/>
        <v>366</v>
      </c>
      <c r="E562" s="44">
        <f>ROUND(('Все выпуски'!$D$3*'Все выпуски'!$D$6/100)/366*(B562-IF(C562="Нет",VLOOKUP(A562,'Айгенис Оп8'!$A$2:$C$9,3,0),VLOOKUP((A562-1),'Айгенис Оп8'!$A$2:$C$9,3,0))),2)</f>
        <v>12.05</v>
      </c>
      <c r="G562" s="43">
        <f>COUNTIF(D563:$D$1242,365)</f>
        <v>427</v>
      </c>
      <c r="H562" s="43">
        <f>COUNTIF(D563:$D$1242,366)</f>
        <v>253</v>
      </c>
      <c r="I562" s="2"/>
    </row>
    <row r="563" spans="1:9" x14ac:dyDescent="0.25">
      <c r="A563" s="1">
        <f>COUNTIF($C$2:C563,"Да")</f>
        <v>3</v>
      </c>
      <c r="B563" s="45">
        <f t="shared" si="17"/>
        <v>45405</v>
      </c>
      <c r="C563" s="42" t="str">
        <f>IF(ISERROR(VLOOKUP(B563,'Айгенис Оп8'!$C$3:$C$9,1,0)),"Нет","Да")</f>
        <v>Нет</v>
      </c>
      <c r="D563" s="43">
        <f t="shared" si="16"/>
        <v>366</v>
      </c>
      <c r="E563" s="44">
        <f>ROUND(('Все выпуски'!$D$3*'Все выпуски'!$D$6/100)/366*(B563-IF(C563="Нет",VLOOKUP(A563,'Айгенис Оп8'!$A$2:$C$9,3,0),VLOOKUP((A563-1),'Айгенис Оп8'!$A$2:$C$9,3,0))),2)</f>
        <v>12.3</v>
      </c>
      <c r="G563" s="43">
        <f>COUNTIF(D564:$D$1242,365)</f>
        <v>427</v>
      </c>
      <c r="H563" s="43">
        <f>COUNTIF(D564:$D$1242,366)</f>
        <v>252</v>
      </c>
      <c r="I563" s="2"/>
    </row>
    <row r="564" spans="1:9" x14ac:dyDescent="0.25">
      <c r="A564" s="1">
        <f>COUNTIF($C$2:C564,"Да")</f>
        <v>3</v>
      </c>
      <c r="B564" s="45">
        <f t="shared" si="17"/>
        <v>45406</v>
      </c>
      <c r="C564" s="42" t="str">
        <f>IF(ISERROR(VLOOKUP(B564,'Айгенис Оп8'!$C$3:$C$9,1,0)),"Нет","Да")</f>
        <v>Нет</v>
      </c>
      <c r="D564" s="43">
        <f t="shared" si="16"/>
        <v>366</v>
      </c>
      <c r="E564" s="44">
        <f>ROUND(('Все выпуски'!$D$3*'Все выпуски'!$D$6/100)/366*(B564-IF(C564="Нет",VLOOKUP(A564,'Айгенис Оп8'!$A$2:$C$9,3,0),VLOOKUP((A564-1),'Айгенис Оп8'!$A$2:$C$9,3,0))),2)</f>
        <v>12.54</v>
      </c>
      <c r="G564" s="43">
        <f>COUNTIF(D565:$D$1242,365)</f>
        <v>427</v>
      </c>
      <c r="H564" s="43">
        <f>COUNTIF(D565:$D$1242,366)</f>
        <v>251</v>
      </c>
      <c r="I564" s="2"/>
    </row>
    <row r="565" spans="1:9" x14ac:dyDescent="0.25">
      <c r="A565" s="1">
        <f>COUNTIF($C$2:C565,"Да")</f>
        <v>3</v>
      </c>
      <c r="B565" s="45">
        <f t="shared" si="17"/>
        <v>45407</v>
      </c>
      <c r="C565" s="42" t="str">
        <f>IF(ISERROR(VLOOKUP(B565,'Айгенис Оп8'!$C$3:$C$9,1,0)),"Нет","Да")</f>
        <v>Нет</v>
      </c>
      <c r="D565" s="43">
        <f t="shared" si="16"/>
        <v>366</v>
      </c>
      <c r="E565" s="44">
        <f>ROUND(('Все выпуски'!$D$3*'Все выпуски'!$D$6/100)/366*(B565-IF(C565="Нет",VLOOKUP(A565,'Айгенис Оп8'!$A$2:$C$9,3,0),VLOOKUP((A565-1),'Айгенис Оп8'!$A$2:$C$9,3,0))),2)</f>
        <v>12.79</v>
      </c>
      <c r="G565" s="43">
        <f>COUNTIF(D566:$D$1242,365)</f>
        <v>427</v>
      </c>
      <c r="H565" s="43">
        <f>COUNTIF(D566:$D$1242,366)</f>
        <v>250</v>
      </c>
      <c r="I565" s="2"/>
    </row>
    <row r="566" spans="1:9" x14ac:dyDescent="0.25">
      <c r="A566" s="1">
        <f>COUNTIF($C$2:C566,"Да")</f>
        <v>3</v>
      </c>
      <c r="B566" s="45">
        <f t="shared" si="17"/>
        <v>45408</v>
      </c>
      <c r="C566" s="42" t="str">
        <f>IF(ISERROR(VLOOKUP(B566,'Айгенис Оп8'!$C$3:$C$9,1,0)),"Нет","Да")</f>
        <v>Нет</v>
      </c>
      <c r="D566" s="43">
        <f t="shared" si="16"/>
        <v>366</v>
      </c>
      <c r="E566" s="44">
        <f>ROUND(('Все выпуски'!$D$3*'Все выпуски'!$D$6/100)/366*(B566-IF(C566="Нет",VLOOKUP(A566,'Айгенис Оп8'!$A$2:$C$9,3,0),VLOOKUP((A566-1),'Айгенис Оп8'!$A$2:$C$9,3,0))),2)</f>
        <v>13.03</v>
      </c>
      <c r="G566" s="43">
        <f>COUNTIF(D567:$D$1242,365)</f>
        <v>427</v>
      </c>
      <c r="H566" s="43">
        <f>COUNTIF(D567:$D$1242,366)</f>
        <v>249</v>
      </c>
      <c r="I566" s="2"/>
    </row>
    <row r="567" spans="1:9" x14ac:dyDescent="0.25">
      <c r="A567" s="1">
        <f>COUNTIF($C$2:C567,"Да")</f>
        <v>3</v>
      </c>
      <c r="B567" s="45">
        <f t="shared" si="17"/>
        <v>45409</v>
      </c>
      <c r="C567" s="42" t="str">
        <f>IF(ISERROR(VLOOKUP(B567,'Айгенис Оп8'!$C$3:$C$9,1,0)),"Нет","Да")</f>
        <v>Нет</v>
      </c>
      <c r="D567" s="43">
        <f t="shared" si="16"/>
        <v>366</v>
      </c>
      <c r="E567" s="44">
        <f>ROUND(('Все выпуски'!$D$3*'Все выпуски'!$D$6/100)/366*(B567-IF(C567="Нет",VLOOKUP(A567,'Айгенис Оп8'!$A$2:$C$9,3,0),VLOOKUP((A567-1),'Айгенис Оп8'!$A$2:$C$9,3,0))),2)</f>
        <v>13.28</v>
      </c>
      <c r="G567" s="43">
        <f>COUNTIF(D568:$D$1242,365)</f>
        <v>427</v>
      </c>
      <c r="H567" s="43">
        <f>COUNTIF(D568:$D$1242,366)</f>
        <v>248</v>
      </c>
      <c r="I567" s="2"/>
    </row>
    <row r="568" spans="1:9" x14ac:dyDescent="0.25">
      <c r="A568" s="1">
        <f>COUNTIF($C$2:C568,"Да")</f>
        <v>3</v>
      </c>
      <c r="B568" s="45">
        <f t="shared" si="17"/>
        <v>45410</v>
      </c>
      <c r="C568" s="42" t="str">
        <f>IF(ISERROR(VLOOKUP(B568,'Айгенис Оп8'!$C$3:$C$9,1,0)),"Нет","Да")</f>
        <v>Нет</v>
      </c>
      <c r="D568" s="43">
        <f t="shared" si="16"/>
        <v>366</v>
      </c>
      <c r="E568" s="44">
        <f>ROUND(('Все выпуски'!$D$3*'Все выпуски'!$D$6/100)/366*(B568-IF(C568="Нет",VLOOKUP(A568,'Айгенис Оп8'!$A$2:$C$9,3,0),VLOOKUP((A568-1),'Айгенис Оп8'!$A$2:$C$9,3,0))),2)</f>
        <v>13.52</v>
      </c>
      <c r="G568" s="43">
        <f>COUNTIF(D569:$D$1242,365)</f>
        <v>427</v>
      </c>
      <c r="H568" s="43">
        <f>COUNTIF(D569:$D$1242,366)</f>
        <v>247</v>
      </c>
      <c r="I568" s="2"/>
    </row>
    <row r="569" spans="1:9" x14ac:dyDescent="0.25">
      <c r="A569" s="1">
        <f>COUNTIF($C$2:C569,"Да")</f>
        <v>3</v>
      </c>
      <c r="B569" s="45">
        <f t="shared" si="17"/>
        <v>45411</v>
      </c>
      <c r="C569" s="42" t="str">
        <f>IF(ISERROR(VLOOKUP(B569,'Айгенис Оп8'!$C$3:$C$9,1,0)),"Нет","Да")</f>
        <v>Нет</v>
      </c>
      <c r="D569" s="43">
        <f t="shared" si="16"/>
        <v>366</v>
      </c>
      <c r="E569" s="44">
        <f>ROUND(('Все выпуски'!$D$3*'Все выпуски'!$D$6/100)/366*(B569-IF(C569="Нет",VLOOKUP(A569,'Айгенис Оп8'!$A$2:$C$9,3,0),VLOOKUP((A569-1),'Айгенис Оп8'!$A$2:$C$9,3,0))),2)</f>
        <v>13.77</v>
      </c>
      <c r="G569" s="43">
        <f>COUNTIF(D570:$D$1242,365)</f>
        <v>427</v>
      </c>
      <c r="H569" s="43">
        <f>COUNTIF(D570:$D$1242,366)</f>
        <v>246</v>
      </c>
      <c r="I569" s="2"/>
    </row>
    <row r="570" spans="1:9" x14ac:dyDescent="0.25">
      <c r="A570" s="1">
        <f>COUNTIF($C$2:C570,"Да")</f>
        <v>3</v>
      </c>
      <c r="B570" s="45">
        <f t="shared" si="17"/>
        <v>45412</v>
      </c>
      <c r="C570" s="42" t="str">
        <f>IF(ISERROR(VLOOKUP(B570,'Айгенис Оп8'!$C$3:$C$9,1,0)),"Нет","Да")</f>
        <v>Нет</v>
      </c>
      <c r="D570" s="43">
        <f t="shared" si="16"/>
        <v>366</v>
      </c>
      <c r="E570" s="44">
        <f>ROUND(('Все выпуски'!$D$3*'Все выпуски'!$D$6/100)/366*(B570-IF(C570="Нет",VLOOKUP(A570,'Айгенис Оп8'!$A$2:$C$9,3,0),VLOOKUP((A570-1),'Айгенис Оп8'!$A$2:$C$9,3,0))),2)</f>
        <v>14.02</v>
      </c>
      <c r="G570" s="43">
        <f>COUNTIF(D571:$D$1242,365)</f>
        <v>427</v>
      </c>
      <c r="H570" s="43">
        <f>COUNTIF(D571:$D$1242,366)</f>
        <v>245</v>
      </c>
      <c r="I570" s="2"/>
    </row>
    <row r="571" spans="1:9" x14ac:dyDescent="0.25">
      <c r="A571" s="1">
        <f>COUNTIF($C$2:C571,"Да")</f>
        <v>3</v>
      </c>
      <c r="B571" s="45">
        <f t="shared" si="17"/>
        <v>45413</v>
      </c>
      <c r="C571" s="42" t="str">
        <f>IF(ISERROR(VLOOKUP(B571,'Айгенис Оп8'!$C$3:$C$9,1,0)),"Нет","Да")</f>
        <v>Нет</v>
      </c>
      <c r="D571" s="43">
        <f t="shared" si="16"/>
        <v>366</v>
      </c>
      <c r="E571" s="44">
        <f>ROUND(('Все выпуски'!$D$3*'Все выпуски'!$D$6/100)/366*(B571-IF(C571="Нет",VLOOKUP(A571,'Айгенис Оп8'!$A$2:$C$9,3,0),VLOOKUP((A571-1),'Айгенис Оп8'!$A$2:$C$9,3,0))),2)</f>
        <v>14.26</v>
      </c>
      <c r="G571" s="43">
        <f>COUNTIF(D572:$D$1242,365)</f>
        <v>427</v>
      </c>
      <c r="H571" s="43">
        <f>COUNTIF(D572:$D$1242,366)</f>
        <v>244</v>
      </c>
      <c r="I571" s="2"/>
    </row>
    <row r="572" spans="1:9" x14ac:dyDescent="0.25">
      <c r="A572" s="1">
        <f>COUNTIF($C$2:C572,"Да")</f>
        <v>3</v>
      </c>
      <c r="B572" s="45">
        <f t="shared" si="17"/>
        <v>45414</v>
      </c>
      <c r="C572" s="42" t="str">
        <f>IF(ISERROR(VLOOKUP(B572,'Айгенис Оп8'!$C$3:$C$9,1,0)),"Нет","Да")</f>
        <v>Нет</v>
      </c>
      <c r="D572" s="43">
        <f t="shared" si="16"/>
        <v>366</v>
      </c>
      <c r="E572" s="44">
        <f>ROUND(('Все выпуски'!$D$3*'Все выпуски'!$D$6/100)/366*(B572-IF(C572="Нет",VLOOKUP(A572,'Айгенис Оп8'!$A$2:$C$9,3,0),VLOOKUP((A572-1),'Айгенис Оп8'!$A$2:$C$9,3,0))),2)</f>
        <v>14.51</v>
      </c>
      <c r="G572" s="43">
        <f>COUNTIF(D573:$D$1242,365)</f>
        <v>427</v>
      </c>
      <c r="H572" s="43">
        <f>COUNTIF(D573:$D$1242,366)</f>
        <v>243</v>
      </c>
      <c r="I572" s="2"/>
    </row>
    <row r="573" spans="1:9" x14ac:dyDescent="0.25">
      <c r="A573" s="1">
        <f>COUNTIF($C$2:C573,"Да")</f>
        <v>3</v>
      </c>
      <c r="B573" s="45">
        <f t="shared" si="17"/>
        <v>45415</v>
      </c>
      <c r="C573" s="42" t="str">
        <f>IF(ISERROR(VLOOKUP(B573,'Айгенис Оп8'!$C$3:$C$9,1,0)),"Нет","Да")</f>
        <v>Нет</v>
      </c>
      <c r="D573" s="43">
        <f t="shared" si="16"/>
        <v>366</v>
      </c>
      <c r="E573" s="44">
        <f>ROUND(('Все выпуски'!$D$3*'Все выпуски'!$D$6/100)/366*(B573-IF(C573="Нет",VLOOKUP(A573,'Айгенис Оп8'!$A$2:$C$9,3,0),VLOOKUP((A573-1),'Айгенис Оп8'!$A$2:$C$9,3,0))),2)</f>
        <v>14.75</v>
      </c>
      <c r="G573" s="43">
        <f>COUNTIF(D574:$D$1242,365)</f>
        <v>427</v>
      </c>
      <c r="H573" s="43">
        <f>COUNTIF(D574:$D$1242,366)</f>
        <v>242</v>
      </c>
      <c r="I573" s="2"/>
    </row>
    <row r="574" spans="1:9" x14ac:dyDescent="0.25">
      <c r="A574" s="1">
        <f>COUNTIF($C$2:C574,"Да")</f>
        <v>3</v>
      </c>
      <c r="B574" s="45">
        <f t="shared" si="17"/>
        <v>45416</v>
      </c>
      <c r="C574" s="42" t="str">
        <f>IF(ISERROR(VLOOKUP(B574,'Айгенис Оп8'!$C$3:$C$9,1,0)),"Нет","Да")</f>
        <v>Нет</v>
      </c>
      <c r="D574" s="43">
        <f t="shared" si="16"/>
        <v>366</v>
      </c>
      <c r="E574" s="44">
        <f>ROUND(('Все выпуски'!$D$3*'Все выпуски'!$D$6/100)/366*(B574-IF(C574="Нет",VLOOKUP(A574,'Айгенис Оп8'!$A$2:$C$9,3,0),VLOOKUP((A574-1),'Айгенис Оп8'!$A$2:$C$9,3,0))),2)</f>
        <v>15</v>
      </c>
      <c r="G574" s="43">
        <f>COUNTIF(D575:$D$1242,365)</f>
        <v>427</v>
      </c>
      <c r="H574" s="43">
        <f>COUNTIF(D575:$D$1242,366)</f>
        <v>241</v>
      </c>
      <c r="I574" s="2"/>
    </row>
    <row r="575" spans="1:9" x14ac:dyDescent="0.25">
      <c r="A575" s="1">
        <f>COUNTIF($C$2:C575,"Да")</f>
        <v>3</v>
      </c>
      <c r="B575" s="45">
        <f t="shared" si="17"/>
        <v>45417</v>
      </c>
      <c r="C575" s="42" t="str">
        <f>IF(ISERROR(VLOOKUP(B575,'Айгенис Оп8'!$C$3:$C$9,1,0)),"Нет","Да")</f>
        <v>Нет</v>
      </c>
      <c r="D575" s="43">
        <f t="shared" si="16"/>
        <v>366</v>
      </c>
      <c r="E575" s="44">
        <f>ROUND(('Все выпуски'!$D$3*'Все выпуски'!$D$6/100)/366*(B575-IF(C575="Нет",VLOOKUP(A575,'Айгенис Оп8'!$A$2:$C$9,3,0),VLOOKUP((A575-1),'Айгенис Оп8'!$A$2:$C$9,3,0))),2)</f>
        <v>15.25</v>
      </c>
      <c r="G575" s="43">
        <f>COUNTIF(D576:$D$1242,365)</f>
        <v>427</v>
      </c>
      <c r="H575" s="43">
        <f>COUNTIF(D576:$D$1242,366)</f>
        <v>240</v>
      </c>
      <c r="I575" s="2"/>
    </row>
    <row r="576" spans="1:9" x14ac:dyDescent="0.25">
      <c r="A576" s="1">
        <f>COUNTIF($C$2:C576,"Да")</f>
        <v>3</v>
      </c>
      <c r="B576" s="45">
        <f t="shared" si="17"/>
        <v>45418</v>
      </c>
      <c r="C576" s="42" t="str">
        <f>IF(ISERROR(VLOOKUP(B576,'Айгенис Оп8'!$C$3:$C$9,1,0)),"Нет","Да")</f>
        <v>Нет</v>
      </c>
      <c r="D576" s="43">
        <f t="shared" si="16"/>
        <v>366</v>
      </c>
      <c r="E576" s="44">
        <f>ROUND(('Все выпуски'!$D$3*'Все выпуски'!$D$6/100)/366*(B576-IF(C576="Нет",VLOOKUP(A576,'Айгенис Оп8'!$A$2:$C$9,3,0),VLOOKUP((A576-1),'Айгенис Оп8'!$A$2:$C$9,3,0))),2)</f>
        <v>15.49</v>
      </c>
      <c r="G576" s="43">
        <f>COUNTIF(D577:$D$1242,365)</f>
        <v>427</v>
      </c>
      <c r="H576" s="43">
        <f>COUNTIF(D577:$D$1242,366)</f>
        <v>239</v>
      </c>
      <c r="I576" s="2"/>
    </row>
    <row r="577" spans="1:9" x14ac:dyDescent="0.25">
      <c r="A577" s="1">
        <f>COUNTIF($C$2:C577,"Да")</f>
        <v>3</v>
      </c>
      <c r="B577" s="45">
        <f t="shared" si="17"/>
        <v>45419</v>
      </c>
      <c r="C577" s="42" t="str">
        <f>IF(ISERROR(VLOOKUP(B577,'Айгенис Оп8'!$C$3:$C$9,1,0)),"Нет","Да")</f>
        <v>Нет</v>
      </c>
      <c r="D577" s="43">
        <f t="shared" si="16"/>
        <v>366</v>
      </c>
      <c r="E577" s="44">
        <f>ROUND(('Все выпуски'!$D$3*'Все выпуски'!$D$6/100)/366*(B577-IF(C577="Нет",VLOOKUP(A577,'Айгенис Оп8'!$A$2:$C$9,3,0),VLOOKUP((A577-1),'Айгенис Оп8'!$A$2:$C$9,3,0))),2)</f>
        <v>15.74</v>
      </c>
      <c r="G577" s="43">
        <f>COUNTIF(D578:$D$1242,365)</f>
        <v>427</v>
      </c>
      <c r="H577" s="43">
        <f>COUNTIF(D578:$D$1242,366)</f>
        <v>238</v>
      </c>
      <c r="I577" s="2"/>
    </row>
    <row r="578" spans="1:9" x14ac:dyDescent="0.25">
      <c r="A578" s="1">
        <f>COUNTIF($C$2:C578,"Да")</f>
        <v>3</v>
      </c>
      <c r="B578" s="45">
        <f t="shared" si="17"/>
        <v>45420</v>
      </c>
      <c r="C578" s="42" t="str">
        <f>IF(ISERROR(VLOOKUP(B578,'Айгенис Оп8'!$C$3:$C$9,1,0)),"Нет","Да")</f>
        <v>Нет</v>
      </c>
      <c r="D578" s="43">
        <f t="shared" si="16"/>
        <v>366</v>
      </c>
      <c r="E578" s="44">
        <f>ROUND(('Все выпуски'!$D$3*'Все выпуски'!$D$6/100)/366*(B578-IF(C578="Нет",VLOOKUP(A578,'Айгенис Оп8'!$A$2:$C$9,3,0),VLOOKUP((A578-1),'Айгенис Оп8'!$A$2:$C$9,3,0))),2)</f>
        <v>15.98</v>
      </c>
      <c r="G578" s="43">
        <f>COUNTIF(D579:$D$1242,365)</f>
        <v>427</v>
      </c>
      <c r="H578" s="43">
        <f>COUNTIF(D579:$D$1242,366)</f>
        <v>237</v>
      </c>
      <c r="I578" s="2"/>
    </row>
    <row r="579" spans="1:9" x14ac:dyDescent="0.25">
      <c r="A579" s="1">
        <f>COUNTIF($C$2:C579,"Да")</f>
        <v>3</v>
      </c>
      <c r="B579" s="45">
        <f t="shared" si="17"/>
        <v>45421</v>
      </c>
      <c r="C579" s="42" t="str">
        <f>IF(ISERROR(VLOOKUP(B579,'Айгенис Оп8'!$C$3:$C$9,1,0)),"Нет","Да")</f>
        <v>Нет</v>
      </c>
      <c r="D579" s="43">
        <f t="shared" ref="D579:D642" si="18">IF(MOD(YEAR(B579),4)=0,366,365)</f>
        <v>366</v>
      </c>
      <c r="E579" s="44">
        <f>ROUND(('Все выпуски'!$D$3*'Все выпуски'!$D$6/100)/366*(B579-IF(C579="Нет",VLOOKUP(A579,'Айгенис Оп8'!$A$2:$C$9,3,0),VLOOKUP((A579-1),'Айгенис Оп8'!$A$2:$C$9,3,0))),2)</f>
        <v>16.23</v>
      </c>
      <c r="G579" s="43">
        <f>COUNTIF(D580:$D$1242,365)</f>
        <v>427</v>
      </c>
      <c r="H579" s="43">
        <f>COUNTIF(D580:$D$1242,366)</f>
        <v>236</v>
      </c>
      <c r="I579" s="2"/>
    </row>
    <row r="580" spans="1:9" x14ac:dyDescent="0.25">
      <c r="A580" s="1">
        <f>COUNTIF($C$2:C580,"Да")</f>
        <v>3</v>
      </c>
      <c r="B580" s="45">
        <f t="shared" ref="B580:B643" si="19">B579+1</f>
        <v>45422</v>
      </c>
      <c r="C580" s="42" t="str">
        <f>IF(ISERROR(VLOOKUP(B580,'Айгенис Оп8'!$C$3:$C$9,1,0)),"Нет","Да")</f>
        <v>Нет</v>
      </c>
      <c r="D580" s="43">
        <f t="shared" si="18"/>
        <v>366</v>
      </c>
      <c r="E580" s="44">
        <f>ROUND(('Все выпуски'!$D$3*'Все выпуски'!$D$6/100)/366*(B580-IF(C580="Нет",VLOOKUP(A580,'Айгенис Оп8'!$A$2:$C$9,3,0),VLOOKUP((A580-1),'Айгенис Оп8'!$A$2:$C$9,3,0))),2)</f>
        <v>16.48</v>
      </c>
      <c r="G580" s="43">
        <f>COUNTIF(D581:$D$1242,365)</f>
        <v>427</v>
      </c>
      <c r="H580" s="43">
        <f>COUNTIF(D581:$D$1242,366)</f>
        <v>235</v>
      </c>
      <c r="I580" s="2"/>
    </row>
    <row r="581" spans="1:9" x14ac:dyDescent="0.25">
      <c r="A581" s="1">
        <f>COUNTIF($C$2:C581,"Да")</f>
        <v>3</v>
      </c>
      <c r="B581" s="45">
        <f t="shared" si="19"/>
        <v>45423</v>
      </c>
      <c r="C581" s="42" t="str">
        <f>IF(ISERROR(VLOOKUP(B581,'Айгенис Оп8'!$C$3:$C$9,1,0)),"Нет","Да")</f>
        <v>Нет</v>
      </c>
      <c r="D581" s="43">
        <f t="shared" si="18"/>
        <v>366</v>
      </c>
      <c r="E581" s="44">
        <f>ROUND(('Все выпуски'!$D$3*'Все выпуски'!$D$6/100)/366*(B581-IF(C581="Нет",VLOOKUP(A581,'Айгенис Оп8'!$A$2:$C$9,3,0),VLOOKUP((A581-1),'Айгенис Оп8'!$A$2:$C$9,3,0))),2)</f>
        <v>16.72</v>
      </c>
      <c r="G581" s="43">
        <f>COUNTIF(D582:$D$1242,365)</f>
        <v>427</v>
      </c>
      <c r="H581" s="43">
        <f>COUNTIF(D582:$D$1242,366)</f>
        <v>234</v>
      </c>
      <c r="I581" s="2"/>
    </row>
    <row r="582" spans="1:9" x14ac:dyDescent="0.25">
      <c r="A582" s="1">
        <f>COUNTIF($C$2:C582,"Да")</f>
        <v>3</v>
      </c>
      <c r="B582" s="45">
        <f t="shared" si="19"/>
        <v>45424</v>
      </c>
      <c r="C582" s="42" t="str">
        <f>IF(ISERROR(VLOOKUP(B582,'Айгенис Оп8'!$C$3:$C$9,1,0)),"Нет","Да")</f>
        <v>Нет</v>
      </c>
      <c r="D582" s="43">
        <f t="shared" si="18"/>
        <v>366</v>
      </c>
      <c r="E582" s="44">
        <f>ROUND(('Все выпуски'!$D$3*'Все выпуски'!$D$6/100)/366*(B582-IF(C582="Нет",VLOOKUP(A582,'Айгенис Оп8'!$A$2:$C$9,3,0),VLOOKUP((A582-1),'Айгенис Оп8'!$A$2:$C$9,3,0))),2)</f>
        <v>16.97</v>
      </c>
      <c r="G582" s="43">
        <f>COUNTIF(D583:$D$1242,365)</f>
        <v>427</v>
      </c>
      <c r="H582" s="43">
        <f>COUNTIF(D583:$D$1242,366)</f>
        <v>233</v>
      </c>
      <c r="I582" s="2"/>
    </row>
    <row r="583" spans="1:9" x14ac:dyDescent="0.25">
      <c r="A583" s="1">
        <f>COUNTIF($C$2:C583,"Да")</f>
        <v>3</v>
      </c>
      <c r="B583" s="45">
        <f t="shared" si="19"/>
        <v>45425</v>
      </c>
      <c r="C583" s="42" t="str">
        <f>IF(ISERROR(VLOOKUP(B583,'Айгенис Оп8'!$C$3:$C$9,1,0)),"Нет","Да")</f>
        <v>Нет</v>
      </c>
      <c r="D583" s="43">
        <f t="shared" si="18"/>
        <v>366</v>
      </c>
      <c r="E583" s="44">
        <f>ROUND(('Все выпуски'!$D$3*'Все выпуски'!$D$6/100)/366*(B583-IF(C583="Нет",VLOOKUP(A583,'Айгенис Оп8'!$A$2:$C$9,3,0),VLOOKUP((A583-1),'Айгенис Оп8'!$A$2:$C$9,3,0))),2)</f>
        <v>17.21</v>
      </c>
      <c r="G583" s="43">
        <f>COUNTIF(D584:$D$1242,365)</f>
        <v>427</v>
      </c>
      <c r="H583" s="43">
        <f>COUNTIF(D584:$D$1242,366)</f>
        <v>232</v>
      </c>
      <c r="I583" s="2"/>
    </row>
    <row r="584" spans="1:9" x14ac:dyDescent="0.25">
      <c r="A584" s="1">
        <f>COUNTIF($C$2:C584,"Да")</f>
        <v>3</v>
      </c>
      <c r="B584" s="45">
        <f t="shared" si="19"/>
        <v>45426</v>
      </c>
      <c r="C584" s="42" t="str">
        <f>IF(ISERROR(VLOOKUP(B584,'Айгенис Оп8'!$C$3:$C$9,1,0)),"Нет","Да")</f>
        <v>Нет</v>
      </c>
      <c r="D584" s="43">
        <f t="shared" si="18"/>
        <v>366</v>
      </c>
      <c r="E584" s="44">
        <f>ROUND(('Все выпуски'!$D$3*'Все выпуски'!$D$6/100)/366*(B584-IF(C584="Нет",VLOOKUP(A584,'Айгенис Оп8'!$A$2:$C$9,3,0),VLOOKUP((A584-1),'Айгенис Оп8'!$A$2:$C$9,3,0))),2)</f>
        <v>17.46</v>
      </c>
      <c r="G584" s="43">
        <f>COUNTIF(D585:$D$1242,365)</f>
        <v>427</v>
      </c>
      <c r="H584" s="43">
        <f>COUNTIF(D585:$D$1242,366)</f>
        <v>231</v>
      </c>
      <c r="I584" s="2"/>
    </row>
    <row r="585" spans="1:9" x14ac:dyDescent="0.25">
      <c r="A585" s="1">
        <f>COUNTIF($C$2:C585,"Да")</f>
        <v>3</v>
      </c>
      <c r="B585" s="45">
        <f t="shared" si="19"/>
        <v>45427</v>
      </c>
      <c r="C585" s="42" t="str">
        <f>IF(ISERROR(VLOOKUP(B585,'Айгенис Оп8'!$C$3:$C$9,1,0)),"Нет","Да")</f>
        <v>Нет</v>
      </c>
      <c r="D585" s="43">
        <f t="shared" si="18"/>
        <v>366</v>
      </c>
      <c r="E585" s="44">
        <f>ROUND(('Все выпуски'!$D$3*'Все выпуски'!$D$6/100)/366*(B585-IF(C585="Нет",VLOOKUP(A585,'Айгенис Оп8'!$A$2:$C$9,3,0),VLOOKUP((A585-1),'Айгенис Оп8'!$A$2:$C$9,3,0))),2)</f>
        <v>17.7</v>
      </c>
      <c r="G585" s="43">
        <f>COUNTIF(D586:$D$1242,365)</f>
        <v>427</v>
      </c>
      <c r="H585" s="43">
        <f>COUNTIF(D586:$D$1242,366)</f>
        <v>230</v>
      </c>
      <c r="I585" s="2"/>
    </row>
    <row r="586" spans="1:9" x14ac:dyDescent="0.25">
      <c r="A586" s="1">
        <f>COUNTIF($C$2:C586,"Да")</f>
        <v>3</v>
      </c>
      <c r="B586" s="45">
        <f t="shared" si="19"/>
        <v>45428</v>
      </c>
      <c r="C586" s="42" t="str">
        <f>IF(ISERROR(VLOOKUP(B586,'Айгенис Оп8'!$C$3:$C$9,1,0)),"Нет","Да")</f>
        <v>Нет</v>
      </c>
      <c r="D586" s="43">
        <f t="shared" si="18"/>
        <v>366</v>
      </c>
      <c r="E586" s="44">
        <f>ROUND(('Все выпуски'!$D$3*'Все выпуски'!$D$6/100)/366*(B586-IF(C586="Нет",VLOOKUP(A586,'Айгенис Оп8'!$A$2:$C$9,3,0),VLOOKUP((A586-1),'Айгенис Оп8'!$A$2:$C$9,3,0))),2)</f>
        <v>17.95</v>
      </c>
      <c r="G586" s="43">
        <f>COUNTIF(D587:$D$1242,365)</f>
        <v>427</v>
      </c>
      <c r="H586" s="43">
        <f>COUNTIF(D587:$D$1242,366)</f>
        <v>229</v>
      </c>
      <c r="I586" s="2"/>
    </row>
    <row r="587" spans="1:9" x14ac:dyDescent="0.25">
      <c r="A587" s="1">
        <f>COUNTIF($C$2:C587,"Да")</f>
        <v>3</v>
      </c>
      <c r="B587" s="45">
        <f t="shared" si="19"/>
        <v>45429</v>
      </c>
      <c r="C587" s="42" t="str">
        <f>IF(ISERROR(VLOOKUP(B587,'Айгенис Оп8'!$C$3:$C$9,1,0)),"Нет","Да")</f>
        <v>Нет</v>
      </c>
      <c r="D587" s="43">
        <f t="shared" si="18"/>
        <v>366</v>
      </c>
      <c r="E587" s="44">
        <f>ROUND(('Все выпуски'!$D$3*'Все выпуски'!$D$6/100)/366*(B587-IF(C587="Нет",VLOOKUP(A587,'Айгенис Оп8'!$A$2:$C$9,3,0),VLOOKUP((A587-1),'Айгенис Оп8'!$A$2:$C$9,3,0))),2)</f>
        <v>18.2</v>
      </c>
      <c r="G587" s="43">
        <f>COUNTIF(D588:$D$1242,365)</f>
        <v>427</v>
      </c>
      <c r="H587" s="43">
        <f>COUNTIF(D588:$D$1242,366)</f>
        <v>228</v>
      </c>
      <c r="I587" s="2"/>
    </row>
    <row r="588" spans="1:9" x14ac:dyDescent="0.25">
      <c r="A588" s="1">
        <f>COUNTIF($C$2:C588,"Да")</f>
        <v>3</v>
      </c>
      <c r="B588" s="45">
        <f t="shared" si="19"/>
        <v>45430</v>
      </c>
      <c r="C588" s="42" t="str">
        <f>IF(ISERROR(VLOOKUP(B588,'Айгенис Оп8'!$C$3:$C$9,1,0)),"Нет","Да")</f>
        <v>Нет</v>
      </c>
      <c r="D588" s="43">
        <f t="shared" si="18"/>
        <v>366</v>
      </c>
      <c r="E588" s="44">
        <f>ROUND(('Все выпуски'!$D$3*'Все выпуски'!$D$6/100)/366*(B588-IF(C588="Нет",VLOOKUP(A588,'Айгенис Оп8'!$A$2:$C$9,3,0),VLOOKUP((A588-1),'Айгенис Оп8'!$A$2:$C$9,3,0))),2)</f>
        <v>18.440000000000001</v>
      </c>
      <c r="G588" s="43">
        <f>COUNTIF(D589:$D$1242,365)</f>
        <v>427</v>
      </c>
      <c r="H588" s="43">
        <f>COUNTIF(D589:$D$1242,366)</f>
        <v>227</v>
      </c>
      <c r="I588" s="2"/>
    </row>
    <row r="589" spans="1:9" x14ac:dyDescent="0.25">
      <c r="A589" s="1">
        <f>COUNTIF($C$2:C589,"Да")</f>
        <v>3</v>
      </c>
      <c r="B589" s="45">
        <f t="shared" si="19"/>
        <v>45431</v>
      </c>
      <c r="C589" s="42" t="str">
        <f>IF(ISERROR(VLOOKUP(B589,'Айгенис Оп8'!$C$3:$C$9,1,0)),"Нет","Да")</f>
        <v>Нет</v>
      </c>
      <c r="D589" s="43">
        <f t="shared" si="18"/>
        <v>366</v>
      </c>
      <c r="E589" s="44">
        <f>ROUND(('Все выпуски'!$D$3*'Все выпуски'!$D$6/100)/366*(B589-IF(C589="Нет",VLOOKUP(A589,'Айгенис Оп8'!$A$2:$C$9,3,0),VLOOKUP((A589-1),'Айгенис Оп8'!$A$2:$C$9,3,0))),2)</f>
        <v>18.690000000000001</v>
      </c>
      <c r="G589" s="43">
        <f>COUNTIF(D590:$D$1242,365)</f>
        <v>427</v>
      </c>
      <c r="H589" s="43">
        <f>COUNTIF(D590:$D$1242,366)</f>
        <v>226</v>
      </c>
      <c r="I589" s="2"/>
    </row>
    <row r="590" spans="1:9" x14ac:dyDescent="0.25">
      <c r="A590" s="1">
        <f>COUNTIF($C$2:C590,"Да")</f>
        <v>3</v>
      </c>
      <c r="B590" s="45">
        <f t="shared" si="19"/>
        <v>45432</v>
      </c>
      <c r="C590" s="42" t="str">
        <f>IF(ISERROR(VLOOKUP(B590,'Айгенис Оп8'!$C$3:$C$9,1,0)),"Нет","Да")</f>
        <v>Нет</v>
      </c>
      <c r="D590" s="43">
        <f t="shared" si="18"/>
        <v>366</v>
      </c>
      <c r="E590" s="44">
        <f>ROUND(('Все выпуски'!$D$3*'Все выпуски'!$D$6/100)/366*(B590-IF(C590="Нет",VLOOKUP(A590,'Айгенис Оп8'!$A$2:$C$9,3,0),VLOOKUP((A590-1),'Айгенис Оп8'!$A$2:$C$9,3,0))),2)</f>
        <v>18.93</v>
      </c>
      <c r="G590" s="43">
        <f>COUNTIF(D591:$D$1242,365)</f>
        <v>427</v>
      </c>
      <c r="H590" s="43">
        <f>COUNTIF(D591:$D$1242,366)</f>
        <v>225</v>
      </c>
      <c r="I590" s="2"/>
    </row>
    <row r="591" spans="1:9" x14ac:dyDescent="0.25">
      <c r="A591" s="1">
        <f>COUNTIF($C$2:C591,"Да")</f>
        <v>3</v>
      </c>
      <c r="B591" s="45">
        <f t="shared" si="19"/>
        <v>45433</v>
      </c>
      <c r="C591" s="42" t="str">
        <f>IF(ISERROR(VLOOKUP(B591,'Айгенис Оп8'!$C$3:$C$9,1,0)),"Нет","Да")</f>
        <v>Нет</v>
      </c>
      <c r="D591" s="43">
        <f t="shared" si="18"/>
        <v>366</v>
      </c>
      <c r="E591" s="44">
        <f>ROUND(('Все выпуски'!$D$3*'Все выпуски'!$D$6/100)/366*(B591-IF(C591="Нет",VLOOKUP(A591,'Айгенис Оп8'!$A$2:$C$9,3,0),VLOOKUP((A591-1),'Айгенис Оп8'!$A$2:$C$9,3,0))),2)</f>
        <v>19.18</v>
      </c>
      <c r="G591" s="43">
        <f>COUNTIF(D592:$D$1242,365)</f>
        <v>427</v>
      </c>
      <c r="H591" s="43">
        <f>COUNTIF(D592:$D$1242,366)</f>
        <v>224</v>
      </c>
      <c r="I591" s="2"/>
    </row>
    <row r="592" spans="1:9" x14ac:dyDescent="0.25">
      <c r="A592" s="1">
        <f>COUNTIF($C$2:C592,"Да")</f>
        <v>3</v>
      </c>
      <c r="B592" s="45">
        <f t="shared" si="19"/>
        <v>45434</v>
      </c>
      <c r="C592" s="42" t="str">
        <f>IF(ISERROR(VLOOKUP(B592,'Айгенис Оп8'!$C$3:$C$9,1,0)),"Нет","Да")</f>
        <v>Нет</v>
      </c>
      <c r="D592" s="43">
        <f t="shared" si="18"/>
        <v>366</v>
      </c>
      <c r="E592" s="44">
        <f>ROUND(('Все выпуски'!$D$3*'Все выпуски'!$D$6/100)/366*(B592-IF(C592="Нет",VLOOKUP(A592,'Айгенис Оп8'!$A$2:$C$9,3,0),VLOOKUP((A592-1),'Айгенис Оп8'!$A$2:$C$9,3,0))),2)</f>
        <v>19.43</v>
      </c>
      <c r="G592" s="43">
        <f>COUNTIF(D593:$D$1242,365)</f>
        <v>427</v>
      </c>
      <c r="H592" s="43">
        <f>COUNTIF(D593:$D$1242,366)</f>
        <v>223</v>
      </c>
      <c r="I592" s="2"/>
    </row>
    <row r="593" spans="1:9" x14ac:dyDescent="0.25">
      <c r="A593" s="1">
        <f>COUNTIF($C$2:C593,"Да")</f>
        <v>3</v>
      </c>
      <c r="B593" s="45">
        <f t="shared" si="19"/>
        <v>45435</v>
      </c>
      <c r="C593" s="42" t="str">
        <f>IF(ISERROR(VLOOKUP(B593,'Айгенис Оп8'!$C$3:$C$9,1,0)),"Нет","Да")</f>
        <v>Нет</v>
      </c>
      <c r="D593" s="43">
        <f t="shared" si="18"/>
        <v>366</v>
      </c>
      <c r="E593" s="44">
        <f>ROUND(('Все выпуски'!$D$3*'Все выпуски'!$D$6/100)/366*(B593-IF(C593="Нет",VLOOKUP(A593,'Айгенис Оп8'!$A$2:$C$9,3,0),VLOOKUP((A593-1),'Айгенис Оп8'!$A$2:$C$9,3,0))),2)</f>
        <v>19.670000000000002</v>
      </c>
      <c r="G593" s="43">
        <f>COUNTIF(D594:$D$1242,365)</f>
        <v>427</v>
      </c>
      <c r="H593" s="43">
        <f>COUNTIF(D594:$D$1242,366)</f>
        <v>222</v>
      </c>
      <c r="I593" s="2"/>
    </row>
    <row r="594" spans="1:9" x14ac:dyDescent="0.25">
      <c r="A594" s="1">
        <f>COUNTIF($C$2:C594,"Да")</f>
        <v>3</v>
      </c>
      <c r="B594" s="45">
        <f t="shared" si="19"/>
        <v>45436</v>
      </c>
      <c r="C594" s="42" t="str">
        <f>IF(ISERROR(VLOOKUP(B594,'Айгенис Оп8'!$C$3:$C$9,1,0)),"Нет","Да")</f>
        <v>Нет</v>
      </c>
      <c r="D594" s="43">
        <f t="shared" si="18"/>
        <v>366</v>
      </c>
      <c r="E594" s="44">
        <f>ROUND(('Все выпуски'!$D$3*'Все выпуски'!$D$6/100)/366*(B594-IF(C594="Нет",VLOOKUP(A594,'Айгенис Оп8'!$A$2:$C$9,3,0),VLOOKUP((A594-1),'Айгенис Оп8'!$A$2:$C$9,3,0))),2)</f>
        <v>19.920000000000002</v>
      </c>
      <c r="G594" s="43">
        <f>COUNTIF(D595:$D$1242,365)</f>
        <v>427</v>
      </c>
      <c r="H594" s="43">
        <f>COUNTIF(D595:$D$1242,366)</f>
        <v>221</v>
      </c>
      <c r="I594" s="2"/>
    </row>
    <row r="595" spans="1:9" x14ac:dyDescent="0.25">
      <c r="A595" s="1">
        <f>COUNTIF($C$2:C595,"Да")</f>
        <v>3</v>
      </c>
      <c r="B595" s="45">
        <f t="shared" si="19"/>
        <v>45437</v>
      </c>
      <c r="C595" s="42" t="str">
        <f>IF(ISERROR(VLOOKUP(B595,'Айгенис Оп8'!$C$3:$C$9,1,0)),"Нет","Да")</f>
        <v>Нет</v>
      </c>
      <c r="D595" s="43">
        <f t="shared" si="18"/>
        <v>366</v>
      </c>
      <c r="E595" s="44">
        <f>ROUND(('Все выпуски'!$D$3*'Все выпуски'!$D$6/100)/366*(B595-IF(C595="Нет",VLOOKUP(A595,'Айгенис Оп8'!$A$2:$C$9,3,0),VLOOKUP((A595-1),'Айгенис Оп8'!$A$2:$C$9,3,0))),2)</f>
        <v>20.16</v>
      </c>
      <c r="G595" s="43">
        <f>COUNTIF(D596:$D$1242,365)</f>
        <v>427</v>
      </c>
      <c r="H595" s="43">
        <f>COUNTIF(D596:$D$1242,366)</f>
        <v>220</v>
      </c>
      <c r="I595" s="2"/>
    </row>
    <row r="596" spans="1:9" x14ac:dyDescent="0.25">
      <c r="A596" s="1">
        <f>COUNTIF($C$2:C596,"Да")</f>
        <v>3</v>
      </c>
      <c r="B596" s="45">
        <f t="shared" si="19"/>
        <v>45438</v>
      </c>
      <c r="C596" s="42" t="str">
        <f>IF(ISERROR(VLOOKUP(B596,'Айгенис Оп8'!$C$3:$C$9,1,0)),"Нет","Да")</f>
        <v>Нет</v>
      </c>
      <c r="D596" s="43">
        <f t="shared" si="18"/>
        <v>366</v>
      </c>
      <c r="E596" s="44">
        <f>ROUND(('Все выпуски'!$D$3*'Все выпуски'!$D$6/100)/366*(B596-IF(C596="Нет",VLOOKUP(A596,'Айгенис Оп8'!$A$2:$C$9,3,0),VLOOKUP((A596-1),'Айгенис Оп8'!$A$2:$C$9,3,0))),2)</f>
        <v>20.41</v>
      </c>
      <c r="G596" s="43">
        <f>COUNTIF(D597:$D$1242,365)</f>
        <v>427</v>
      </c>
      <c r="H596" s="43">
        <f>COUNTIF(D597:$D$1242,366)</f>
        <v>219</v>
      </c>
      <c r="I596" s="2"/>
    </row>
    <row r="597" spans="1:9" x14ac:dyDescent="0.25">
      <c r="A597" s="1">
        <f>COUNTIF($C$2:C597,"Да")</f>
        <v>3</v>
      </c>
      <c r="B597" s="45">
        <f t="shared" si="19"/>
        <v>45439</v>
      </c>
      <c r="C597" s="42" t="str">
        <f>IF(ISERROR(VLOOKUP(B597,'Айгенис Оп8'!$C$3:$C$9,1,0)),"Нет","Да")</f>
        <v>Нет</v>
      </c>
      <c r="D597" s="43">
        <f t="shared" si="18"/>
        <v>366</v>
      </c>
      <c r="E597" s="44">
        <f>ROUND(('Все выпуски'!$D$3*'Все выпуски'!$D$6/100)/366*(B597-IF(C597="Нет",VLOOKUP(A597,'Айгенис Оп8'!$A$2:$C$9,3,0),VLOOKUP((A597-1),'Айгенис Оп8'!$A$2:$C$9,3,0))),2)</f>
        <v>20.66</v>
      </c>
      <c r="G597" s="43">
        <f>COUNTIF(D598:$D$1242,365)</f>
        <v>427</v>
      </c>
      <c r="H597" s="43">
        <f>COUNTIF(D598:$D$1242,366)</f>
        <v>218</v>
      </c>
      <c r="I597" s="2"/>
    </row>
    <row r="598" spans="1:9" x14ac:dyDescent="0.25">
      <c r="A598" s="1">
        <f>COUNTIF($C$2:C598,"Да")</f>
        <v>3</v>
      </c>
      <c r="B598" s="45">
        <f t="shared" si="19"/>
        <v>45440</v>
      </c>
      <c r="C598" s="42" t="str">
        <f>IF(ISERROR(VLOOKUP(B598,'Айгенис Оп8'!$C$3:$C$9,1,0)),"Нет","Да")</f>
        <v>Нет</v>
      </c>
      <c r="D598" s="43">
        <f t="shared" si="18"/>
        <v>366</v>
      </c>
      <c r="E598" s="44">
        <f>ROUND(('Все выпуски'!$D$3*'Все выпуски'!$D$6/100)/366*(B598-IF(C598="Нет",VLOOKUP(A598,'Айгенис Оп8'!$A$2:$C$9,3,0),VLOOKUP((A598-1),'Айгенис Оп8'!$A$2:$C$9,3,0))),2)</f>
        <v>20.9</v>
      </c>
      <c r="G598" s="43">
        <f>COUNTIF(D599:$D$1242,365)</f>
        <v>427</v>
      </c>
      <c r="H598" s="43">
        <f>COUNTIF(D599:$D$1242,366)</f>
        <v>217</v>
      </c>
      <c r="I598" s="2"/>
    </row>
    <row r="599" spans="1:9" x14ac:dyDescent="0.25">
      <c r="A599" s="1">
        <f>COUNTIF($C$2:C599,"Да")</f>
        <v>3</v>
      </c>
      <c r="B599" s="45">
        <f t="shared" si="19"/>
        <v>45441</v>
      </c>
      <c r="C599" s="42" t="str">
        <f>IF(ISERROR(VLOOKUP(B599,'Айгенис Оп8'!$C$3:$C$9,1,0)),"Нет","Да")</f>
        <v>Нет</v>
      </c>
      <c r="D599" s="43">
        <f t="shared" si="18"/>
        <v>366</v>
      </c>
      <c r="E599" s="44">
        <f>ROUND(('Все выпуски'!$D$3*'Все выпуски'!$D$6/100)/366*(B599-IF(C599="Нет",VLOOKUP(A599,'Айгенис Оп8'!$A$2:$C$9,3,0),VLOOKUP((A599-1),'Айгенис Оп8'!$A$2:$C$9,3,0))),2)</f>
        <v>21.15</v>
      </c>
      <c r="G599" s="43">
        <f>COUNTIF(D600:$D$1242,365)</f>
        <v>427</v>
      </c>
      <c r="H599" s="43">
        <f>COUNTIF(D600:$D$1242,366)</f>
        <v>216</v>
      </c>
      <c r="I599" s="2"/>
    </row>
    <row r="600" spans="1:9" x14ac:dyDescent="0.25">
      <c r="A600" s="1">
        <f>COUNTIF($C$2:C600,"Да")</f>
        <v>3</v>
      </c>
      <c r="B600" s="45">
        <f t="shared" si="19"/>
        <v>45442</v>
      </c>
      <c r="C600" s="42" t="str">
        <f>IF(ISERROR(VLOOKUP(B600,'Айгенис Оп8'!$C$3:$C$9,1,0)),"Нет","Да")</f>
        <v>Нет</v>
      </c>
      <c r="D600" s="43">
        <f t="shared" si="18"/>
        <v>366</v>
      </c>
      <c r="E600" s="44">
        <f>ROUND(('Все выпуски'!$D$3*'Все выпуски'!$D$6/100)/366*(B600-IF(C600="Нет",VLOOKUP(A600,'Айгенис Оп8'!$A$2:$C$9,3,0),VLOOKUP((A600-1),'Айгенис Оп8'!$A$2:$C$9,3,0))),2)</f>
        <v>21.39</v>
      </c>
      <c r="G600" s="43">
        <f>COUNTIF(D601:$D$1242,365)</f>
        <v>427</v>
      </c>
      <c r="H600" s="43">
        <f>COUNTIF(D601:$D$1242,366)</f>
        <v>215</v>
      </c>
      <c r="I600" s="2"/>
    </row>
    <row r="601" spans="1:9" x14ac:dyDescent="0.25">
      <c r="A601" s="1">
        <f>COUNTIF($C$2:C601,"Да")</f>
        <v>3</v>
      </c>
      <c r="B601" s="45">
        <f t="shared" si="19"/>
        <v>45443</v>
      </c>
      <c r="C601" s="42" t="str">
        <f>IF(ISERROR(VLOOKUP(B601,'Айгенис Оп8'!$C$3:$C$9,1,0)),"Нет","Да")</f>
        <v>Нет</v>
      </c>
      <c r="D601" s="43">
        <f t="shared" si="18"/>
        <v>366</v>
      </c>
      <c r="E601" s="44">
        <f>ROUND(('Все выпуски'!$D$3*'Все выпуски'!$D$6/100)/366*(B601-IF(C601="Нет",VLOOKUP(A601,'Айгенис Оп8'!$A$2:$C$9,3,0),VLOOKUP((A601-1),'Айгенис Оп8'!$A$2:$C$9,3,0))),2)</f>
        <v>21.64</v>
      </c>
      <c r="G601" s="43">
        <f>COUNTIF(D602:$D$1242,365)</f>
        <v>427</v>
      </c>
      <c r="H601" s="43">
        <f>COUNTIF(D602:$D$1242,366)</f>
        <v>214</v>
      </c>
      <c r="I601" s="2"/>
    </row>
    <row r="602" spans="1:9" x14ac:dyDescent="0.25">
      <c r="A602" s="1">
        <f>COUNTIF($C$2:C602,"Да")</f>
        <v>3</v>
      </c>
      <c r="B602" s="45">
        <f t="shared" si="19"/>
        <v>45444</v>
      </c>
      <c r="C602" s="42" t="str">
        <f>IF(ISERROR(VLOOKUP(B602,'Айгенис Оп8'!$C$3:$C$9,1,0)),"Нет","Да")</f>
        <v>Нет</v>
      </c>
      <c r="D602" s="43">
        <f t="shared" si="18"/>
        <v>366</v>
      </c>
      <c r="E602" s="44">
        <f>ROUND(('Все выпуски'!$D$3*'Все выпуски'!$D$6/100)/366*(B602-IF(C602="Нет",VLOOKUP(A602,'Айгенис Оп8'!$A$2:$C$9,3,0),VLOOKUP((A602-1),'Айгенис Оп8'!$A$2:$C$9,3,0))),2)</f>
        <v>21.89</v>
      </c>
      <c r="G602" s="43">
        <f>COUNTIF(D603:$D$1242,365)</f>
        <v>427</v>
      </c>
      <c r="H602" s="43">
        <f>COUNTIF(D603:$D$1242,366)</f>
        <v>213</v>
      </c>
      <c r="I602" s="2"/>
    </row>
    <row r="603" spans="1:9" x14ac:dyDescent="0.25">
      <c r="A603" s="1">
        <f>COUNTIF($C$2:C603,"Да")</f>
        <v>3</v>
      </c>
      <c r="B603" s="45">
        <f t="shared" si="19"/>
        <v>45445</v>
      </c>
      <c r="C603" s="42" t="str">
        <f>IF(ISERROR(VLOOKUP(B603,'Айгенис Оп8'!$C$3:$C$9,1,0)),"Нет","Да")</f>
        <v>Нет</v>
      </c>
      <c r="D603" s="43">
        <f t="shared" si="18"/>
        <v>366</v>
      </c>
      <c r="E603" s="44">
        <f>ROUND(('Все выпуски'!$D$3*'Все выпуски'!$D$6/100)/366*(B603-IF(C603="Нет",VLOOKUP(A603,'Айгенис Оп8'!$A$2:$C$9,3,0),VLOOKUP((A603-1),'Айгенис Оп8'!$A$2:$C$9,3,0))),2)</f>
        <v>22.13</v>
      </c>
      <c r="G603" s="43">
        <f>COUNTIF(D604:$D$1242,365)</f>
        <v>427</v>
      </c>
      <c r="H603" s="43">
        <f>COUNTIF(D604:$D$1242,366)</f>
        <v>212</v>
      </c>
      <c r="I603" s="2"/>
    </row>
    <row r="604" spans="1:9" x14ac:dyDescent="0.25">
      <c r="A604" s="1">
        <f>COUNTIF($C$2:C604,"Да")</f>
        <v>3</v>
      </c>
      <c r="B604" s="45">
        <f t="shared" si="19"/>
        <v>45446</v>
      </c>
      <c r="C604" s="42" t="str">
        <f>IF(ISERROR(VLOOKUP(B604,'Айгенис Оп8'!$C$3:$C$9,1,0)),"Нет","Да")</f>
        <v>Нет</v>
      </c>
      <c r="D604" s="43">
        <f t="shared" si="18"/>
        <v>366</v>
      </c>
      <c r="E604" s="44">
        <f>ROUND(('Все выпуски'!$D$3*'Все выпуски'!$D$6/100)/366*(B604-IF(C604="Нет",VLOOKUP(A604,'Айгенис Оп8'!$A$2:$C$9,3,0),VLOOKUP((A604-1),'Айгенис Оп8'!$A$2:$C$9,3,0))),2)</f>
        <v>22.38</v>
      </c>
      <c r="G604" s="43">
        <f>COUNTIF(D605:$D$1242,365)</f>
        <v>427</v>
      </c>
      <c r="H604" s="43">
        <f>COUNTIF(D605:$D$1242,366)</f>
        <v>211</v>
      </c>
      <c r="I604" s="2"/>
    </row>
    <row r="605" spans="1:9" x14ac:dyDescent="0.25">
      <c r="A605" s="1">
        <f>COUNTIF($C$2:C605,"Да")</f>
        <v>3</v>
      </c>
      <c r="B605" s="45">
        <f t="shared" si="19"/>
        <v>45447</v>
      </c>
      <c r="C605" s="42" t="str">
        <f>IF(ISERROR(VLOOKUP(B605,'Айгенис Оп8'!$C$3:$C$9,1,0)),"Нет","Да")</f>
        <v>Нет</v>
      </c>
      <c r="D605" s="43">
        <f t="shared" si="18"/>
        <v>366</v>
      </c>
      <c r="E605" s="44">
        <f>ROUND(('Все выпуски'!$D$3*'Все выпуски'!$D$6/100)/366*(B605-IF(C605="Нет",VLOOKUP(A605,'Айгенис Оп8'!$A$2:$C$9,3,0),VLOOKUP((A605-1),'Айгенис Оп8'!$A$2:$C$9,3,0))),2)</f>
        <v>22.62</v>
      </c>
      <c r="G605" s="43">
        <f>COUNTIF(D606:$D$1242,365)</f>
        <v>427</v>
      </c>
      <c r="H605" s="43">
        <f>COUNTIF(D606:$D$1242,366)</f>
        <v>210</v>
      </c>
      <c r="I605" s="2"/>
    </row>
    <row r="606" spans="1:9" x14ac:dyDescent="0.25">
      <c r="A606" s="1">
        <f>COUNTIF($C$2:C606,"Да")</f>
        <v>3</v>
      </c>
      <c r="B606" s="45">
        <f t="shared" si="19"/>
        <v>45448</v>
      </c>
      <c r="C606" s="42" t="str">
        <f>IF(ISERROR(VLOOKUP(B606,'Айгенис Оп8'!$C$3:$C$9,1,0)),"Нет","Да")</f>
        <v>Нет</v>
      </c>
      <c r="D606" s="43">
        <f t="shared" si="18"/>
        <v>366</v>
      </c>
      <c r="E606" s="44">
        <f>ROUND(('Все выпуски'!$D$3*'Все выпуски'!$D$6/100)/366*(B606-IF(C606="Нет",VLOOKUP(A606,'Айгенис Оп8'!$A$2:$C$9,3,0),VLOOKUP((A606-1),'Айгенис Оп8'!$A$2:$C$9,3,0))),2)</f>
        <v>22.87</v>
      </c>
      <c r="G606" s="43">
        <f>COUNTIF(D607:$D$1242,365)</f>
        <v>427</v>
      </c>
      <c r="H606" s="43">
        <f>COUNTIF(D607:$D$1242,366)</f>
        <v>209</v>
      </c>
      <c r="I606" s="2"/>
    </row>
    <row r="607" spans="1:9" x14ac:dyDescent="0.25">
      <c r="A607" s="1">
        <f>COUNTIF($C$2:C607,"Да")</f>
        <v>3</v>
      </c>
      <c r="B607" s="45">
        <f t="shared" si="19"/>
        <v>45449</v>
      </c>
      <c r="C607" s="42" t="str">
        <f>IF(ISERROR(VLOOKUP(B607,'Айгенис Оп8'!$C$3:$C$9,1,0)),"Нет","Да")</f>
        <v>Нет</v>
      </c>
      <c r="D607" s="43">
        <f t="shared" si="18"/>
        <v>366</v>
      </c>
      <c r="E607" s="44">
        <f>ROUND(('Все выпуски'!$D$3*'Все выпуски'!$D$6/100)/366*(B607-IF(C607="Нет",VLOOKUP(A607,'Айгенис Оп8'!$A$2:$C$9,3,0),VLOOKUP((A607-1),'Айгенис Оп8'!$A$2:$C$9,3,0))),2)</f>
        <v>23.11</v>
      </c>
      <c r="G607" s="43">
        <f>COUNTIF(D608:$D$1242,365)</f>
        <v>427</v>
      </c>
      <c r="H607" s="43">
        <f>COUNTIF(D608:$D$1242,366)</f>
        <v>208</v>
      </c>
      <c r="I607" s="2"/>
    </row>
    <row r="608" spans="1:9" x14ac:dyDescent="0.25">
      <c r="A608" s="1">
        <f>COUNTIF($C$2:C608,"Да")</f>
        <v>3</v>
      </c>
      <c r="B608" s="45">
        <f t="shared" si="19"/>
        <v>45450</v>
      </c>
      <c r="C608" s="42" t="str">
        <f>IF(ISERROR(VLOOKUP(B608,'Айгенис Оп8'!$C$3:$C$9,1,0)),"Нет","Да")</f>
        <v>Нет</v>
      </c>
      <c r="D608" s="43">
        <f t="shared" si="18"/>
        <v>366</v>
      </c>
      <c r="E608" s="44">
        <f>ROUND(('Все выпуски'!$D$3*'Все выпуски'!$D$6/100)/366*(B608-IF(C608="Нет",VLOOKUP(A608,'Айгенис Оп8'!$A$2:$C$9,3,0),VLOOKUP((A608-1),'Айгенис Оп8'!$A$2:$C$9,3,0))),2)</f>
        <v>23.36</v>
      </c>
      <c r="G608" s="43">
        <f>COUNTIF(D609:$D$1242,365)</f>
        <v>427</v>
      </c>
      <c r="H608" s="43">
        <f>COUNTIF(D609:$D$1242,366)</f>
        <v>207</v>
      </c>
      <c r="I608" s="2"/>
    </row>
    <row r="609" spans="1:9" x14ac:dyDescent="0.25">
      <c r="A609" s="1">
        <f>COUNTIF($C$2:C609,"Да")</f>
        <v>3</v>
      </c>
      <c r="B609" s="45">
        <f t="shared" si="19"/>
        <v>45451</v>
      </c>
      <c r="C609" s="42" t="str">
        <f>IF(ISERROR(VLOOKUP(B609,'Айгенис Оп8'!$C$3:$C$9,1,0)),"Нет","Да")</f>
        <v>Нет</v>
      </c>
      <c r="D609" s="43">
        <f t="shared" si="18"/>
        <v>366</v>
      </c>
      <c r="E609" s="44">
        <f>ROUND(('Все выпуски'!$D$3*'Все выпуски'!$D$6/100)/366*(B609-IF(C609="Нет",VLOOKUP(A609,'Айгенис Оп8'!$A$2:$C$9,3,0),VLOOKUP((A609-1),'Айгенис Оп8'!$A$2:$C$9,3,0))),2)</f>
        <v>23.61</v>
      </c>
      <c r="G609" s="43">
        <f>COUNTIF(D610:$D$1242,365)</f>
        <v>427</v>
      </c>
      <c r="H609" s="43">
        <f>COUNTIF(D610:$D$1242,366)</f>
        <v>206</v>
      </c>
      <c r="I609" s="2"/>
    </row>
    <row r="610" spans="1:9" x14ac:dyDescent="0.25">
      <c r="A610" s="1">
        <f>COUNTIF($C$2:C610,"Да")</f>
        <v>3</v>
      </c>
      <c r="B610" s="45">
        <f t="shared" si="19"/>
        <v>45452</v>
      </c>
      <c r="C610" s="42" t="str">
        <f>IF(ISERROR(VLOOKUP(B610,'Айгенис Оп8'!$C$3:$C$9,1,0)),"Нет","Да")</f>
        <v>Нет</v>
      </c>
      <c r="D610" s="43">
        <f t="shared" si="18"/>
        <v>366</v>
      </c>
      <c r="E610" s="44">
        <f>ROUND(('Все выпуски'!$D$3*'Все выпуски'!$D$6/100)/366*(B610-IF(C610="Нет",VLOOKUP(A610,'Айгенис Оп8'!$A$2:$C$9,3,0),VLOOKUP((A610-1),'Айгенис Оп8'!$A$2:$C$9,3,0))),2)</f>
        <v>23.85</v>
      </c>
      <c r="G610" s="43">
        <f>COUNTIF(D611:$D$1242,365)</f>
        <v>427</v>
      </c>
      <c r="H610" s="43">
        <f>COUNTIF(D611:$D$1242,366)</f>
        <v>205</v>
      </c>
      <c r="I610" s="2"/>
    </row>
    <row r="611" spans="1:9" x14ac:dyDescent="0.25">
      <c r="A611" s="1">
        <f>COUNTIF($C$2:C611,"Да")</f>
        <v>3</v>
      </c>
      <c r="B611" s="45">
        <f t="shared" si="19"/>
        <v>45453</v>
      </c>
      <c r="C611" s="42" t="str">
        <f>IF(ISERROR(VLOOKUP(B611,'Айгенис Оп8'!$C$3:$C$9,1,0)),"Нет","Да")</f>
        <v>Нет</v>
      </c>
      <c r="D611" s="43">
        <f t="shared" si="18"/>
        <v>366</v>
      </c>
      <c r="E611" s="44">
        <f>ROUND(('Все выпуски'!$D$3*'Все выпуски'!$D$6/100)/366*(B611-IF(C611="Нет",VLOOKUP(A611,'Айгенис Оп8'!$A$2:$C$9,3,0),VLOOKUP((A611-1),'Айгенис Оп8'!$A$2:$C$9,3,0))),2)</f>
        <v>24.1</v>
      </c>
      <c r="G611" s="43">
        <f>COUNTIF(D612:$D$1242,365)</f>
        <v>427</v>
      </c>
      <c r="H611" s="43">
        <f>COUNTIF(D612:$D$1242,366)</f>
        <v>204</v>
      </c>
      <c r="I611" s="2"/>
    </row>
    <row r="612" spans="1:9" x14ac:dyDescent="0.25">
      <c r="A612" s="1">
        <f>COUNTIF($C$2:C612,"Да")</f>
        <v>3</v>
      </c>
      <c r="B612" s="45">
        <f t="shared" si="19"/>
        <v>45454</v>
      </c>
      <c r="C612" s="42" t="str">
        <f>IF(ISERROR(VLOOKUP(B612,'Айгенис Оп8'!$C$3:$C$9,1,0)),"Нет","Да")</f>
        <v>Нет</v>
      </c>
      <c r="D612" s="43">
        <f t="shared" si="18"/>
        <v>366</v>
      </c>
      <c r="E612" s="44">
        <f>ROUND(('Все выпуски'!$D$3*'Все выпуски'!$D$6/100)/366*(B612-IF(C612="Нет",VLOOKUP(A612,'Айгенис Оп8'!$A$2:$C$9,3,0),VLOOKUP((A612-1),'Айгенис Оп8'!$A$2:$C$9,3,0))),2)</f>
        <v>24.34</v>
      </c>
      <c r="G612" s="43">
        <f>COUNTIF(D613:$D$1242,365)</f>
        <v>427</v>
      </c>
      <c r="H612" s="43">
        <f>COUNTIF(D613:$D$1242,366)</f>
        <v>203</v>
      </c>
      <c r="I612" s="2"/>
    </row>
    <row r="613" spans="1:9" x14ac:dyDescent="0.25">
      <c r="A613" s="1">
        <f>COUNTIF($C$2:C613,"Да")</f>
        <v>3</v>
      </c>
      <c r="B613" s="45">
        <f t="shared" si="19"/>
        <v>45455</v>
      </c>
      <c r="C613" s="42" t="str">
        <f>IF(ISERROR(VLOOKUP(B613,'Айгенис Оп8'!$C$3:$C$9,1,0)),"Нет","Да")</f>
        <v>Нет</v>
      </c>
      <c r="D613" s="43">
        <f t="shared" si="18"/>
        <v>366</v>
      </c>
      <c r="E613" s="44">
        <f>ROUND(('Все выпуски'!$D$3*'Все выпуски'!$D$6/100)/366*(B613-IF(C613="Нет",VLOOKUP(A613,'Айгенис Оп8'!$A$2:$C$9,3,0),VLOOKUP((A613-1),'Айгенис Оп8'!$A$2:$C$9,3,0))),2)</f>
        <v>24.59</v>
      </c>
      <c r="G613" s="43">
        <f>COUNTIF(D614:$D$1242,365)</f>
        <v>427</v>
      </c>
      <c r="H613" s="43">
        <f>COUNTIF(D614:$D$1242,366)</f>
        <v>202</v>
      </c>
      <c r="I613" s="2"/>
    </row>
    <row r="614" spans="1:9" x14ac:dyDescent="0.25">
      <c r="A614" s="1">
        <f>COUNTIF($C$2:C614,"Да")</f>
        <v>3</v>
      </c>
      <c r="B614" s="45">
        <f t="shared" si="19"/>
        <v>45456</v>
      </c>
      <c r="C614" s="42" t="str">
        <f>IF(ISERROR(VLOOKUP(B614,'Айгенис Оп8'!$C$3:$C$9,1,0)),"Нет","Да")</f>
        <v>Нет</v>
      </c>
      <c r="D614" s="43">
        <f t="shared" si="18"/>
        <v>366</v>
      </c>
      <c r="E614" s="44">
        <f>ROUND(('Все выпуски'!$D$3*'Все выпуски'!$D$6/100)/366*(B614-IF(C614="Нет",VLOOKUP(A614,'Айгенис Оп8'!$A$2:$C$9,3,0),VLOOKUP((A614-1),'Айгенис Оп8'!$A$2:$C$9,3,0))),2)</f>
        <v>24.84</v>
      </c>
      <c r="G614" s="43">
        <f>COUNTIF(D615:$D$1242,365)</f>
        <v>427</v>
      </c>
      <c r="H614" s="43">
        <f>COUNTIF(D615:$D$1242,366)</f>
        <v>201</v>
      </c>
      <c r="I614" s="2"/>
    </row>
    <row r="615" spans="1:9" x14ac:dyDescent="0.25">
      <c r="A615" s="1">
        <f>COUNTIF($C$2:C615,"Да")</f>
        <v>3</v>
      </c>
      <c r="B615" s="45">
        <f t="shared" si="19"/>
        <v>45457</v>
      </c>
      <c r="C615" s="42" t="str">
        <f>IF(ISERROR(VLOOKUP(B615,'Айгенис Оп8'!$C$3:$C$9,1,0)),"Нет","Да")</f>
        <v>Нет</v>
      </c>
      <c r="D615" s="43">
        <f t="shared" si="18"/>
        <v>366</v>
      </c>
      <c r="E615" s="44">
        <f>ROUND(('Все выпуски'!$D$3*'Все выпуски'!$D$6/100)/366*(B615-IF(C615="Нет",VLOOKUP(A615,'Айгенис Оп8'!$A$2:$C$9,3,0),VLOOKUP((A615-1),'Айгенис Оп8'!$A$2:$C$9,3,0))),2)</f>
        <v>25.08</v>
      </c>
      <c r="G615" s="43">
        <f>COUNTIF(D616:$D$1242,365)</f>
        <v>427</v>
      </c>
      <c r="H615" s="43">
        <f>COUNTIF(D616:$D$1242,366)</f>
        <v>200</v>
      </c>
      <c r="I615" s="2"/>
    </row>
    <row r="616" spans="1:9" x14ac:dyDescent="0.25">
      <c r="A616" s="1">
        <f>COUNTIF($C$2:C616,"Да")</f>
        <v>3</v>
      </c>
      <c r="B616" s="45">
        <f t="shared" si="19"/>
        <v>45458</v>
      </c>
      <c r="C616" s="42" t="str">
        <f>IF(ISERROR(VLOOKUP(B616,'Айгенис Оп8'!$C$3:$C$9,1,0)),"Нет","Да")</f>
        <v>Нет</v>
      </c>
      <c r="D616" s="43">
        <f t="shared" si="18"/>
        <v>366</v>
      </c>
      <c r="E616" s="44">
        <f>ROUND(('Все выпуски'!$D$3*'Все выпуски'!$D$6/100)/366*(B616-IF(C616="Нет",VLOOKUP(A616,'Айгенис Оп8'!$A$2:$C$9,3,0),VLOOKUP((A616-1),'Айгенис Оп8'!$A$2:$C$9,3,0))),2)</f>
        <v>25.33</v>
      </c>
      <c r="G616" s="43">
        <f>COUNTIF(D617:$D$1242,365)</f>
        <v>427</v>
      </c>
      <c r="H616" s="43">
        <f>COUNTIF(D617:$D$1242,366)</f>
        <v>199</v>
      </c>
      <c r="I616" s="2"/>
    </row>
    <row r="617" spans="1:9" x14ac:dyDescent="0.25">
      <c r="A617" s="1">
        <f>COUNTIF($C$2:C617,"Да")</f>
        <v>3</v>
      </c>
      <c r="B617" s="45">
        <f t="shared" si="19"/>
        <v>45459</v>
      </c>
      <c r="C617" s="42" t="str">
        <f>IF(ISERROR(VLOOKUP(B617,'Айгенис Оп8'!$C$3:$C$9,1,0)),"Нет","Да")</f>
        <v>Нет</v>
      </c>
      <c r="D617" s="43">
        <f t="shared" si="18"/>
        <v>366</v>
      </c>
      <c r="E617" s="44">
        <f>ROUND(('Все выпуски'!$D$3*'Все выпуски'!$D$6/100)/366*(B617-IF(C617="Нет",VLOOKUP(A617,'Айгенис Оп8'!$A$2:$C$9,3,0),VLOOKUP((A617-1),'Айгенис Оп8'!$A$2:$C$9,3,0))),2)</f>
        <v>25.57</v>
      </c>
      <c r="G617" s="43">
        <f>COUNTIF(D618:$D$1242,365)</f>
        <v>427</v>
      </c>
      <c r="H617" s="43">
        <f>COUNTIF(D618:$D$1242,366)</f>
        <v>198</v>
      </c>
      <c r="I617" s="2"/>
    </row>
    <row r="618" spans="1:9" x14ac:dyDescent="0.25">
      <c r="A618" s="1">
        <f>COUNTIF($C$2:C618,"Да")</f>
        <v>3</v>
      </c>
      <c r="B618" s="45">
        <f t="shared" si="19"/>
        <v>45460</v>
      </c>
      <c r="C618" s="42" t="str">
        <f>IF(ISERROR(VLOOKUP(B618,'Айгенис Оп8'!$C$3:$C$9,1,0)),"Нет","Да")</f>
        <v>Нет</v>
      </c>
      <c r="D618" s="43">
        <f t="shared" si="18"/>
        <v>366</v>
      </c>
      <c r="E618" s="44">
        <f>ROUND(('Все выпуски'!$D$3*'Все выпуски'!$D$6/100)/366*(B618-IF(C618="Нет",VLOOKUP(A618,'Айгенис Оп8'!$A$2:$C$9,3,0),VLOOKUP((A618-1),'Айгенис Оп8'!$A$2:$C$9,3,0))),2)</f>
        <v>25.82</v>
      </c>
      <c r="G618" s="43">
        <f>COUNTIF(D619:$D$1242,365)</f>
        <v>427</v>
      </c>
      <c r="H618" s="43">
        <f>COUNTIF(D619:$D$1242,366)</f>
        <v>197</v>
      </c>
      <c r="I618" s="2"/>
    </row>
    <row r="619" spans="1:9" x14ac:dyDescent="0.25">
      <c r="A619" s="1">
        <f>COUNTIF($C$2:C619,"Да")</f>
        <v>3</v>
      </c>
      <c r="B619" s="45">
        <f t="shared" si="19"/>
        <v>45461</v>
      </c>
      <c r="C619" s="42" t="str">
        <f>IF(ISERROR(VLOOKUP(B619,'Айгенис Оп8'!$C$3:$C$9,1,0)),"Нет","Да")</f>
        <v>Нет</v>
      </c>
      <c r="D619" s="43">
        <f t="shared" si="18"/>
        <v>366</v>
      </c>
      <c r="E619" s="44">
        <f>ROUND(('Все выпуски'!$D$3*'Все выпуски'!$D$6/100)/366*(B619-IF(C619="Нет",VLOOKUP(A619,'Айгенис Оп8'!$A$2:$C$9,3,0),VLOOKUP((A619-1),'Айгенис Оп8'!$A$2:$C$9,3,0))),2)</f>
        <v>26.07</v>
      </c>
      <c r="G619" s="43">
        <f>COUNTIF(D620:$D$1242,365)</f>
        <v>427</v>
      </c>
      <c r="H619" s="43">
        <f>COUNTIF(D620:$D$1242,366)</f>
        <v>196</v>
      </c>
      <c r="I619" s="2"/>
    </row>
    <row r="620" spans="1:9" x14ac:dyDescent="0.25">
      <c r="A620" s="1">
        <f>COUNTIF($C$2:C620,"Да")</f>
        <v>3</v>
      </c>
      <c r="B620" s="45">
        <f t="shared" si="19"/>
        <v>45462</v>
      </c>
      <c r="C620" s="42" t="str">
        <f>IF(ISERROR(VLOOKUP(B620,'Айгенис Оп8'!$C$3:$C$9,1,0)),"Нет","Да")</f>
        <v>Нет</v>
      </c>
      <c r="D620" s="43">
        <f t="shared" si="18"/>
        <v>366</v>
      </c>
      <c r="E620" s="44">
        <f>ROUND(('Все выпуски'!$D$3*'Все выпуски'!$D$6/100)/366*(B620-IF(C620="Нет",VLOOKUP(A620,'Айгенис Оп8'!$A$2:$C$9,3,0),VLOOKUP((A620-1),'Айгенис Оп8'!$A$2:$C$9,3,0))),2)</f>
        <v>26.31</v>
      </c>
      <c r="G620" s="43">
        <f>COUNTIF(D621:$D$1242,365)</f>
        <v>427</v>
      </c>
      <c r="H620" s="43">
        <f>COUNTIF(D621:$D$1242,366)</f>
        <v>195</v>
      </c>
      <c r="I620" s="2"/>
    </row>
    <row r="621" spans="1:9" x14ac:dyDescent="0.25">
      <c r="A621" s="1">
        <f>COUNTIF($C$2:C621,"Да")</f>
        <v>3</v>
      </c>
      <c r="B621" s="45">
        <f t="shared" si="19"/>
        <v>45463</v>
      </c>
      <c r="C621" s="42" t="str">
        <f>IF(ISERROR(VLOOKUP(B621,'Айгенис Оп8'!$C$3:$C$9,1,0)),"Нет","Да")</f>
        <v>Нет</v>
      </c>
      <c r="D621" s="43">
        <f t="shared" si="18"/>
        <v>366</v>
      </c>
      <c r="E621" s="44">
        <f>ROUND(('Все выпуски'!$D$3*'Все выпуски'!$D$6/100)/366*(B621-IF(C621="Нет",VLOOKUP(A621,'Айгенис Оп8'!$A$2:$C$9,3,0),VLOOKUP((A621-1),'Айгенис Оп8'!$A$2:$C$9,3,0))),2)</f>
        <v>26.56</v>
      </c>
      <c r="G621" s="43">
        <f>COUNTIF(D622:$D$1242,365)</f>
        <v>427</v>
      </c>
      <c r="H621" s="43">
        <f>COUNTIF(D622:$D$1242,366)</f>
        <v>194</v>
      </c>
      <c r="I621" s="2"/>
    </row>
    <row r="622" spans="1:9" x14ac:dyDescent="0.25">
      <c r="A622" s="1">
        <f>COUNTIF($C$2:C622,"Да")</f>
        <v>3</v>
      </c>
      <c r="B622" s="45">
        <f t="shared" si="19"/>
        <v>45464</v>
      </c>
      <c r="C622" s="42" t="str">
        <f>IF(ISERROR(VLOOKUP(B622,'Айгенис Оп8'!$C$3:$C$9,1,0)),"Нет","Да")</f>
        <v>Нет</v>
      </c>
      <c r="D622" s="43">
        <f t="shared" si="18"/>
        <v>366</v>
      </c>
      <c r="E622" s="44">
        <f>ROUND(('Все выпуски'!$D$3*'Все выпуски'!$D$6/100)/366*(B622-IF(C622="Нет",VLOOKUP(A622,'Айгенис Оп8'!$A$2:$C$9,3,0),VLOOKUP((A622-1),'Айгенис Оп8'!$A$2:$C$9,3,0))),2)</f>
        <v>26.8</v>
      </c>
      <c r="G622" s="43">
        <f>COUNTIF(D623:$D$1242,365)</f>
        <v>427</v>
      </c>
      <c r="H622" s="43">
        <f>COUNTIF(D623:$D$1242,366)</f>
        <v>193</v>
      </c>
      <c r="I622" s="2"/>
    </row>
    <row r="623" spans="1:9" x14ac:dyDescent="0.25">
      <c r="A623" s="1">
        <f>COUNTIF($C$2:C623,"Да")</f>
        <v>3</v>
      </c>
      <c r="B623" s="45">
        <f t="shared" si="19"/>
        <v>45465</v>
      </c>
      <c r="C623" s="42" t="str">
        <f>IF(ISERROR(VLOOKUP(B623,'Айгенис Оп8'!$C$3:$C$9,1,0)),"Нет","Да")</f>
        <v>Нет</v>
      </c>
      <c r="D623" s="43">
        <f t="shared" si="18"/>
        <v>366</v>
      </c>
      <c r="E623" s="44">
        <f>ROUND(('Все выпуски'!$D$3*'Все выпуски'!$D$6/100)/366*(B623-IF(C623="Нет",VLOOKUP(A623,'Айгенис Оп8'!$A$2:$C$9,3,0),VLOOKUP((A623-1),'Айгенис Оп8'!$A$2:$C$9,3,0))),2)</f>
        <v>27.05</v>
      </c>
      <c r="G623" s="43">
        <f>COUNTIF(D624:$D$1242,365)</f>
        <v>427</v>
      </c>
      <c r="H623" s="43">
        <f>COUNTIF(D624:$D$1242,366)</f>
        <v>192</v>
      </c>
      <c r="I623" s="2"/>
    </row>
    <row r="624" spans="1:9" x14ac:dyDescent="0.25">
      <c r="A624" s="1">
        <f>COUNTIF($C$2:C624,"Да")</f>
        <v>3</v>
      </c>
      <c r="B624" s="45">
        <f t="shared" si="19"/>
        <v>45466</v>
      </c>
      <c r="C624" s="42" t="str">
        <f>IF(ISERROR(VLOOKUP(B624,'Айгенис Оп8'!$C$3:$C$9,1,0)),"Нет","Да")</f>
        <v>Нет</v>
      </c>
      <c r="D624" s="43">
        <f t="shared" si="18"/>
        <v>366</v>
      </c>
      <c r="E624" s="44">
        <f>ROUND(('Все выпуски'!$D$3*'Все выпуски'!$D$6/100)/366*(B624-IF(C624="Нет",VLOOKUP(A624,'Айгенис Оп8'!$A$2:$C$9,3,0),VLOOKUP((A624-1),'Айгенис Оп8'!$A$2:$C$9,3,0))),2)</f>
        <v>27.3</v>
      </c>
      <c r="G624" s="43">
        <f>COUNTIF(D625:$D$1242,365)</f>
        <v>427</v>
      </c>
      <c r="H624" s="43">
        <f>COUNTIF(D625:$D$1242,366)</f>
        <v>191</v>
      </c>
      <c r="I624" s="2"/>
    </row>
    <row r="625" spans="1:9" x14ac:dyDescent="0.25">
      <c r="A625" s="1">
        <f>COUNTIF($C$2:C625,"Да")</f>
        <v>3</v>
      </c>
      <c r="B625" s="45">
        <f t="shared" si="19"/>
        <v>45467</v>
      </c>
      <c r="C625" s="42" t="str">
        <f>IF(ISERROR(VLOOKUP(B625,'Айгенис Оп8'!$C$3:$C$9,1,0)),"Нет","Да")</f>
        <v>Нет</v>
      </c>
      <c r="D625" s="43">
        <f t="shared" si="18"/>
        <v>366</v>
      </c>
      <c r="E625" s="44">
        <f>ROUND(('Все выпуски'!$D$3*'Все выпуски'!$D$6/100)/366*(B625-IF(C625="Нет",VLOOKUP(A625,'Айгенис Оп8'!$A$2:$C$9,3,0),VLOOKUP((A625-1),'Айгенис Оп8'!$A$2:$C$9,3,0))),2)</f>
        <v>27.54</v>
      </c>
      <c r="G625" s="43">
        <f>COUNTIF(D626:$D$1242,365)</f>
        <v>427</v>
      </c>
      <c r="H625" s="43">
        <f>COUNTIF(D626:$D$1242,366)</f>
        <v>190</v>
      </c>
      <c r="I625" s="2"/>
    </row>
    <row r="626" spans="1:9" x14ac:dyDescent="0.25">
      <c r="A626" s="1">
        <f>COUNTIF($C$2:C626,"Да")</f>
        <v>3</v>
      </c>
      <c r="B626" s="45">
        <f t="shared" si="19"/>
        <v>45468</v>
      </c>
      <c r="C626" s="42" t="str">
        <f>IF(ISERROR(VLOOKUP(B626,'Айгенис Оп8'!$C$3:$C$9,1,0)),"Нет","Да")</f>
        <v>Нет</v>
      </c>
      <c r="D626" s="43">
        <f t="shared" si="18"/>
        <v>366</v>
      </c>
      <c r="E626" s="44">
        <f>ROUND(('Все выпуски'!$D$3*'Все выпуски'!$D$6/100)/366*(B626-IF(C626="Нет",VLOOKUP(A626,'Айгенис Оп8'!$A$2:$C$9,3,0),VLOOKUP((A626-1),'Айгенис Оп8'!$A$2:$C$9,3,0))),2)</f>
        <v>27.79</v>
      </c>
      <c r="G626" s="43">
        <f>COUNTIF(D627:$D$1242,365)</f>
        <v>427</v>
      </c>
      <c r="H626" s="43">
        <f>COUNTIF(D627:$D$1242,366)</f>
        <v>189</v>
      </c>
      <c r="I626" s="2"/>
    </row>
    <row r="627" spans="1:9" x14ac:dyDescent="0.25">
      <c r="A627" s="1">
        <f>COUNTIF($C$2:C627,"Да")</f>
        <v>3</v>
      </c>
      <c r="B627" s="45">
        <f t="shared" si="19"/>
        <v>45469</v>
      </c>
      <c r="C627" s="42" t="str">
        <f>IF(ISERROR(VLOOKUP(B627,'Айгенис Оп8'!$C$3:$C$9,1,0)),"Нет","Да")</f>
        <v>Нет</v>
      </c>
      <c r="D627" s="43">
        <f t="shared" si="18"/>
        <v>366</v>
      </c>
      <c r="E627" s="44">
        <f>ROUND(('Все выпуски'!$D$3*'Все выпуски'!$D$6/100)/366*(B627-IF(C627="Нет",VLOOKUP(A627,'Айгенис Оп8'!$A$2:$C$9,3,0),VLOOKUP((A627-1),'Айгенис Оп8'!$A$2:$C$9,3,0))),2)</f>
        <v>28.03</v>
      </c>
      <c r="G627" s="43">
        <f>COUNTIF(D628:$D$1242,365)</f>
        <v>427</v>
      </c>
      <c r="H627" s="43">
        <f>COUNTIF(D628:$D$1242,366)</f>
        <v>188</v>
      </c>
      <c r="I627" s="2"/>
    </row>
    <row r="628" spans="1:9" x14ac:dyDescent="0.25">
      <c r="A628" s="1">
        <f>COUNTIF($C$2:C628,"Да")</f>
        <v>3</v>
      </c>
      <c r="B628" s="45">
        <f t="shared" si="19"/>
        <v>45470</v>
      </c>
      <c r="C628" s="42" t="str">
        <f>IF(ISERROR(VLOOKUP(B628,'Айгенис Оп8'!$C$3:$C$9,1,0)),"Нет","Да")</f>
        <v>Нет</v>
      </c>
      <c r="D628" s="43">
        <f t="shared" si="18"/>
        <v>366</v>
      </c>
      <c r="E628" s="44">
        <f>ROUND(('Все выпуски'!$D$3*'Все выпуски'!$D$6/100)/366*(B628-IF(C628="Нет",VLOOKUP(A628,'Айгенис Оп8'!$A$2:$C$9,3,0),VLOOKUP((A628-1),'Айгенис Оп8'!$A$2:$C$9,3,0))),2)</f>
        <v>28.28</v>
      </c>
      <c r="G628" s="43">
        <f>COUNTIF(D629:$D$1242,365)</f>
        <v>427</v>
      </c>
      <c r="H628" s="43">
        <f>COUNTIF(D629:$D$1242,366)</f>
        <v>187</v>
      </c>
      <c r="I628" s="2"/>
    </row>
    <row r="629" spans="1:9" x14ac:dyDescent="0.25">
      <c r="A629" s="1">
        <f>COUNTIF($C$2:C629,"Да")</f>
        <v>3</v>
      </c>
      <c r="B629" s="45">
        <f t="shared" si="19"/>
        <v>45471</v>
      </c>
      <c r="C629" s="42" t="str">
        <f>IF(ISERROR(VLOOKUP(B629,'Айгенис Оп8'!$C$3:$C$9,1,0)),"Нет","Да")</f>
        <v>Нет</v>
      </c>
      <c r="D629" s="43">
        <f t="shared" si="18"/>
        <v>366</v>
      </c>
      <c r="E629" s="44">
        <f>ROUND(('Все выпуски'!$D$3*'Все выпуски'!$D$6/100)/366*(B629-IF(C629="Нет",VLOOKUP(A629,'Айгенис Оп8'!$A$2:$C$9,3,0),VLOOKUP((A629-1),'Айгенис Оп8'!$A$2:$C$9,3,0))),2)</f>
        <v>28.52</v>
      </c>
      <c r="G629" s="43">
        <f>COUNTIF(D630:$D$1242,365)</f>
        <v>427</v>
      </c>
      <c r="H629" s="43">
        <f>COUNTIF(D630:$D$1242,366)</f>
        <v>186</v>
      </c>
      <c r="I629" s="2"/>
    </row>
    <row r="630" spans="1:9" x14ac:dyDescent="0.25">
      <c r="A630" s="1">
        <f>COUNTIF($C$2:C630,"Да")</f>
        <v>3</v>
      </c>
      <c r="B630" s="45">
        <f t="shared" si="19"/>
        <v>45472</v>
      </c>
      <c r="C630" s="42" t="str">
        <f>IF(ISERROR(VLOOKUP(B630,'Айгенис Оп8'!$C$3:$C$9,1,0)),"Нет","Да")</f>
        <v>Нет</v>
      </c>
      <c r="D630" s="43">
        <f t="shared" si="18"/>
        <v>366</v>
      </c>
      <c r="E630" s="44">
        <f>ROUND(('Все выпуски'!$D$3*'Все выпуски'!$D$6/100)/366*(B630-IF(C630="Нет",VLOOKUP(A630,'Айгенис Оп8'!$A$2:$C$9,3,0),VLOOKUP((A630-1),'Айгенис Оп8'!$A$2:$C$9,3,0))),2)</f>
        <v>28.77</v>
      </c>
      <c r="G630" s="43">
        <f>COUNTIF(D631:$D$1242,365)</f>
        <v>427</v>
      </c>
      <c r="H630" s="43">
        <f>COUNTIF(D631:$D$1242,366)</f>
        <v>185</v>
      </c>
      <c r="I630" s="2"/>
    </row>
    <row r="631" spans="1:9" x14ac:dyDescent="0.25">
      <c r="A631" s="1">
        <f>COUNTIF($C$2:C631,"Да")</f>
        <v>3</v>
      </c>
      <c r="B631" s="45">
        <f t="shared" si="19"/>
        <v>45473</v>
      </c>
      <c r="C631" s="42" t="str">
        <f>IF(ISERROR(VLOOKUP(B631,'Айгенис Оп8'!$C$3:$C$9,1,0)),"Нет","Да")</f>
        <v>Нет</v>
      </c>
      <c r="D631" s="43">
        <f t="shared" si="18"/>
        <v>366</v>
      </c>
      <c r="E631" s="44">
        <f>ROUND(('Все выпуски'!$D$3*'Все выпуски'!$D$6/100)/366*(B631-IF(C631="Нет",VLOOKUP(A631,'Айгенис Оп8'!$A$2:$C$9,3,0),VLOOKUP((A631-1),'Айгенис Оп8'!$A$2:$C$9,3,0))),2)</f>
        <v>29.02</v>
      </c>
      <c r="G631" s="43">
        <f>COUNTIF(D632:$D$1242,365)</f>
        <v>427</v>
      </c>
      <c r="H631" s="43">
        <f>COUNTIF(D632:$D$1242,366)</f>
        <v>184</v>
      </c>
      <c r="I631" s="2"/>
    </row>
    <row r="632" spans="1:9" x14ac:dyDescent="0.25">
      <c r="A632" s="1">
        <f>COUNTIF($C$2:C632,"Да")</f>
        <v>3</v>
      </c>
      <c r="B632" s="45">
        <f t="shared" si="19"/>
        <v>45474</v>
      </c>
      <c r="C632" s="42" t="str">
        <f>IF(ISERROR(VLOOKUP(B632,'Айгенис Оп8'!$C$3:$C$9,1,0)),"Нет","Да")</f>
        <v>Нет</v>
      </c>
      <c r="D632" s="43">
        <f t="shared" si="18"/>
        <v>366</v>
      </c>
      <c r="E632" s="44">
        <f>ROUND(('Все выпуски'!$D$3*'Все выпуски'!$D$6/100)/366*(B632-IF(C632="Нет",VLOOKUP(A632,'Айгенис Оп8'!$A$2:$C$9,3,0),VLOOKUP((A632-1),'Айгенис Оп8'!$A$2:$C$9,3,0))),2)</f>
        <v>29.26</v>
      </c>
      <c r="G632" s="43">
        <f>COUNTIF(D633:$D$1242,365)</f>
        <v>427</v>
      </c>
      <c r="H632" s="43">
        <f>COUNTIF(D633:$D$1242,366)</f>
        <v>183</v>
      </c>
      <c r="I632" s="2"/>
    </row>
    <row r="633" spans="1:9" x14ac:dyDescent="0.25">
      <c r="A633" s="1">
        <f>COUNTIF($C$2:C633,"Да")</f>
        <v>3</v>
      </c>
      <c r="B633" s="45">
        <f t="shared" si="19"/>
        <v>45475</v>
      </c>
      <c r="C633" s="42" t="str">
        <f>IF(ISERROR(VLOOKUP(B633,'Айгенис Оп8'!$C$3:$C$9,1,0)),"Нет","Да")</f>
        <v>Нет</v>
      </c>
      <c r="D633" s="43">
        <f t="shared" si="18"/>
        <v>366</v>
      </c>
      <c r="E633" s="44">
        <f>ROUND(('Все выпуски'!$D$3*'Все выпуски'!$D$6/100)/366*(B633-IF(C633="Нет",VLOOKUP(A633,'Айгенис Оп8'!$A$2:$C$9,3,0),VLOOKUP((A633-1),'Айгенис Оп8'!$A$2:$C$9,3,0))),2)</f>
        <v>29.51</v>
      </c>
      <c r="G633" s="43">
        <f>COUNTIF(D634:$D$1242,365)</f>
        <v>427</v>
      </c>
      <c r="H633" s="43">
        <f>COUNTIF(D634:$D$1242,366)</f>
        <v>182</v>
      </c>
      <c r="I633" s="2"/>
    </row>
    <row r="634" spans="1:9" x14ac:dyDescent="0.25">
      <c r="A634" s="1">
        <f>COUNTIF($C$2:C634,"Да")</f>
        <v>3</v>
      </c>
      <c r="B634" s="45">
        <f t="shared" si="19"/>
        <v>45476</v>
      </c>
      <c r="C634" s="42" t="str">
        <f>IF(ISERROR(VLOOKUP(B634,'Айгенис Оп8'!$C$3:$C$9,1,0)),"Нет","Да")</f>
        <v>Нет</v>
      </c>
      <c r="D634" s="43">
        <f t="shared" si="18"/>
        <v>366</v>
      </c>
      <c r="E634" s="44">
        <f>ROUND(('Все выпуски'!$D$3*'Все выпуски'!$D$6/100)/366*(B634-IF(C634="Нет",VLOOKUP(A634,'Айгенис Оп8'!$A$2:$C$9,3,0),VLOOKUP((A634-1),'Айгенис Оп8'!$A$2:$C$9,3,0))),2)</f>
        <v>29.75</v>
      </c>
      <c r="G634" s="43">
        <f>COUNTIF(D635:$D$1242,365)</f>
        <v>427</v>
      </c>
      <c r="H634" s="43">
        <f>COUNTIF(D635:$D$1242,366)</f>
        <v>181</v>
      </c>
      <c r="I634" s="2"/>
    </row>
    <row r="635" spans="1:9" x14ac:dyDescent="0.25">
      <c r="A635" s="1">
        <f>COUNTIF($C$2:C635,"Да")</f>
        <v>3</v>
      </c>
      <c r="B635" s="45">
        <f t="shared" si="19"/>
        <v>45477</v>
      </c>
      <c r="C635" s="42" t="str">
        <f>IF(ISERROR(VLOOKUP(B635,'Айгенис Оп8'!$C$3:$C$9,1,0)),"Нет","Да")</f>
        <v>Нет</v>
      </c>
      <c r="D635" s="43">
        <f t="shared" si="18"/>
        <v>366</v>
      </c>
      <c r="E635" s="44">
        <f>ROUND(('Все выпуски'!$D$3*'Все выпуски'!$D$6/100)/366*(B635-IF(C635="Нет",VLOOKUP(A635,'Айгенис Оп8'!$A$2:$C$9,3,0),VLOOKUP((A635-1),'Айгенис Оп8'!$A$2:$C$9,3,0))),2)</f>
        <v>30</v>
      </c>
      <c r="G635" s="43">
        <f>COUNTIF(D636:$D$1242,365)</f>
        <v>427</v>
      </c>
      <c r="H635" s="43">
        <f>COUNTIF(D636:$D$1242,366)</f>
        <v>180</v>
      </c>
      <c r="I635" s="2"/>
    </row>
    <row r="636" spans="1:9" x14ac:dyDescent="0.25">
      <c r="A636" s="1">
        <f>COUNTIF($C$2:C636,"Да")</f>
        <v>3</v>
      </c>
      <c r="B636" s="45">
        <f t="shared" si="19"/>
        <v>45478</v>
      </c>
      <c r="C636" s="42" t="str">
        <f>IF(ISERROR(VLOOKUP(B636,'Айгенис Оп8'!$C$3:$C$9,1,0)),"Нет","Да")</f>
        <v>Нет</v>
      </c>
      <c r="D636" s="43">
        <f t="shared" si="18"/>
        <v>366</v>
      </c>
      <c r="E636" s="44">
        <f>ROUND(('Все выпуски'!$D$3*'Все выпуски'!$D$6/100)/366*(B636-IF(C636="Нет",VLOOKUP(A636,'Айгенис Оп8'!$A$2:$C$9,3,0),VLOOKUP((A636-1),'Айгенис Оп8'!$A$2:$C$9,3,0))),2)</f>
        <v>30.25</v>
      </c>
      <c r="G636" s="43">
        <f>COUNTIF(D637:$D$1242,365)</f>
        <v>427</v>
      </c>
      <c r="H636" s="43">
        <f>COUNTIF(D637:$D$1242,366)</f>
        <v>179</v>
      </c>
      <c r="I636" s="2"/>
    </row>
    <row r="637" spans="1:9" x14ac:dyDescent="0.25">
      <c r="A637" s="1">
        <f>COUNTIF($C$2:C637,"Да")</f>
        <v>3</v>
      </c>
      <c r="B637" s="45">
        <f t="shared" si="19"/>
        <v>45479</v>
      </c>
      <c r="C637" s="42" t="str">
        <f>IF(ISERROR(VLOOKUP(B637,'Айгенис Оп8'!$C$3:$C$9,1,0)),"Нет","Да")</f>
        <v>Нет</v>
      </c>
      <c r="D637" s="43">
        <f t="shared" si="18"/>
        <v>366</v>
      </c>
      <c r="E637" s="44">
        <f>ROUND(('Все выпуски'!$D$3*'Все выпуски'!$D$6/100)/366*(B637-IF(C637="Нет",VLOOKUP(A637,'Айгенис Оп8'!$A$2:$C$9,3,0),VLOOKUP((A637-1),'Айгенис Оп8'!$A$2:$C$9,3,0))),2)</f>
        <v>30.49</v>
      </c>
      <c r="G637" s="43">
        <f>COUNTIF(D638:$D$1242,365)</f>
        <v>427</v>
      </c>
      <c r="H637" s="43">
        <f>COUNTIF(D638:$D$1242,366)</f>
        <v>178</v>
      </c>
      <c r="I637" s="2"/>
    </row>
    <row r="638" spans="1:9" x14ac:dyDescent="0.25">
      <c r="A638" s="1">
        <f>COUNTIF($C$2:C638,"Да")</f>
        <v>3</v>
      </c>
      <c r="B638" s="45">
        <f t="shared" si="19"/>
        <v>45480</v>
      </c>
      <c r="C638" s="42" t="str">
        <f>IF(ISERROR(VLOOKUP(B638,'Айгенис Оп8'!$C$3:$C$9,1,0)),"Нет","Да")</f>
        <v>Нет</v>
      </c>
      <c r="D638" s="43">
        <f t="shared" si="18"/>
        <v>366</v>
      </c>
      <c r="E638" s="44">
        <f>ROUND(('Все выпуски'!$D$3*'Все выпуски'!$D$6/100)/366*(B638-IF(C638="Нет",VLOOKUP(A638,'Айгенис Оп8'!$A$2:$C$9,3,0),VLOOKUP((A638-1),'Айгенис Оп8'!$A$2:$C$9,3,0))),2)</f>
        <v>30.74</v>
      </c>
      <c r="G638" s="43">
        <f>COUNTIF(D639:$D$1242,365)</f>
        <v>427</v>
      </c>
      <c r="H638" s="43">
        <f>COUNTIF(D639:$D$1242,366)</f>
        <v>177</v>
      </c>
      <c r="I638" s="2"/>
    </row>
    <row r="639" spans="1:9" x14ac:dyDescent="0.25">
      <c r="A639" s="1">
        <f>COUNTIF($C$2:C639,"Да")</f>
        <v>3</v>
      </c>
      <c r="B639" s="45">
        <f t="shared" si="19"/>
        <v>45481</v>
      </c>
      <c r="C639" s="42" t="str">
        <f>IF(ISERROR(VLOOKUP(B639,'Айгенис Оп8'!$C$3:$C$9,1,0)),"Нет","Да")</f>
        <v>Нет</v>
      </c>
      <c r="D639" s="43">
        <f t="shared" si="18"/>
        <v>366</v>
      </c>
      <c r="E639" s="44">
        <f>ROUND(('Все выпуски'!$D$3*'Все выпуски'!$D$6/100)/366*(B639-IF(C639="Нет",VLOOKUP(A639,'Айгенис Оп8'!$A$2:$C$9,3,0),VLOOKUP((A639-1),'Айгенис Оп8'!$A$2:$C$9,3,0))),2)</f>
        <v>30.98</v>
      </c>
      <c r="G639" s="43">
        <f>COUNTIF(D640:$D$1242,365)</f>
        <v>427</v>
      </c>
      <c r="H639" s="43">
        <f>COUNTIF(D640:$D$1242,366)</f>
        <v>176</v>
      </c>
      <c r="I639" s="2"/>
    </row>
    <row r="640" spans="1:9" x14ac:dyDescent="0.25">
      <c r="A640" s="1">
        <f>COUNTIF($C$2:C640,"Да")</f>
        <v>3</v>
      </c>
      <c r="B640" s="45">
        <f t="shared" si="19"/>
        <v>45482</v>
      </c>
      <c r="C640" s="42" t="str">
        <f>IF(ISERROR(VLOOKUP(B640,'Айгенис Оп8'!$C$3:$C$9,1,0)),"Нет","Да")</f>
        <v>Нет</v>
      </c>
      <c r="D640" s="43">
        <f t="shared" si="18"/>
        <v>366</v>
      </c>
      <c r="E640" s="44">
        <f>ROUND(('Все выпуски'!$D$3*'Все выпуски'!$D$6/100)/366*(B640-IF(C640="Нет",VLOOKUP(A640,'Айгенис Оп8'!$A$2:$C$9,3,0),VLOOKUP((A640-1),'Айгенис Оп8'!$A$2:$C$9,3,0))),2)</f>
        <v>31.23</v>
      </c>
      <c r="G640" s="43">
        <f>COUNTIF(D641:$D$1242,365)</f>
        <v>427</v>
      </c>
      <c r="H640" s="43">
        <f>COUNTIF(D641:$D$1242,366)</f>
        <v>175</v>
      </c>
      <c r="I640" s="2"/>
    </row>
    <row r="641" spans="1:9" x14ac:dyDescent="0.25">
      <c r="A641" s="1">
        <f>COUNTIF($C$2:C641,"Да")</f>
        <v>3</v>
      </c>
      <c r="B641" s="45">
        <f t="shared" si="19"/>
        <v>45483</v>
      </c>
      <c r="C641" s="42" t="str">
        <f>IF(ISERROR(VLOOKUP(B641,'Айгенис Оп8'!$C$3:$C$9,1,0)),"Нет","Да")</f>
        <v>Нет</v>
      </c>
      <c r="D641" s="43">
        <f t="shared" si="18"/>
        <v>366</v>
      </c>
      <c r="E641" s="44">
        <f>ROUND(('Все выпуски'!$D$3*'Все выпуски'!$D$6/100)/366*(B641-IF(C641="Нет",VLOOKUP(A641,'Айгенис Оп8'!$A$2:$C$9,3,0),VLOOKUP((A641-1),'Айгенис Оп8'!$A$2:$C$9,3,0))),2)</f>
        <v>31.48</v>
      </c>
      <c r="G641" s="43">
        <f>COUNTIF(D642:$D$1242,365)</f>
        <v>427</v>
      </c>
      <c r="H641" s="43">
        <f>COUNTIF(D642:$D$1242,366)</f>
        <v>174</v>
      </c>
      <c r="I641" s="2"/>
    </row>
    <row r="642" spans="1:9" x14ac:dyDescent="0.25">
      <c r="A642" s="1">
        <f>COUNTIF($C$2:C642,"Да")</f>
        <v>3</v>
      </c>
      <c r="B642" s="45">
        <f t="shared" si="19"/>
        <v>45484</v>
      </c>
      <c r="C642" s="42" t="str">
        <f>IF(ISERROR(VLOOKUP(B642,'Айгенис Оп8'!$C$3:$C$9,1,0)),"Нет","Да")</f>
        <v>Нет</v>
      </c>
      <c r="D642" s="43">
        <f t="shared" si="18"/>
        <v>366</v>
      </c>
      <c r="E642" s="44">
        <f>ROUND(('Все выпуски'!$D$3*'Все выпуски'!$D$6/100)/366*(B642-IF(C642="Нет",VLOOKUP(A642,'Айгенис Оп8'!$A$2:$C$9,3,0),VLOOKUP((A642-1),'Айгенис Оп8'!$A$2:$C$9,3,0))),2)</f>
        <v>31.72</v>
      </c>
      <c r="G642" s="43">
        <f>COUNTIF(D643:$D$1242,365)</f>
        <v>427</v>
      </c>
      <c r="H642" s="43">
        <f>COUNTIF(D643:$D$1242,366)</f>
        <v>173</v>
      </c>
      <c r="I642" s="2"/>
    </row>
    <row r="643" spans="1:9" x14ac:dyDescent="0.25">
      <c r="A643" s="1">
        <f>COUNTIF($C$2:C643,"Да")</f>
        <v>3</v>
      </c>
      <c r="B643" s="45">
        <f t="shared" si="19"/>
        <v>45485</v>
      </c>
      <c r="C643" s="42" t="str">
        <f>IF(ISERROR(VLOOKUP(B643,'Айгенис Оп8'!$C$3:$C$9,1,0)),"Нет","Да")</f>
        <v>Нет</v>
      </c>
      <c r="D643" s="43">
        <f t="shared" ref="D643:D706" si="20">IF(MOD(YEAR(B643),4)=0,366,365)</f>
        <v>366</v>
      </c>
      <c r="E643" s="44">
        <f>ROUND(('Все выпуски'!$D$3*'Все выпуски'!$D$6/100)/366*(B643-IF(C643="Нет",VLOOKUP(A643,'Айгенис Оп8'!$A$2:$C$9,3,0),VLOOKUP((A643-1),'Айгенис Оп8'!$A$2:$C$9,3,0))),2)</f>
        <v>31.97</v>
      </c>
      <c r="G643" s="43">
        <f>COUNTIF(D644:$D$1242,365)</f>
        <v>427</v>
      </c>
      <c r="H643" s="43">
        <f>COUNTIF(D644:$D$1242,366)</f>
        <v>172</v>
      </c>
      <c r="I643" s="2"/>
    </row>
    <row r="644" spans="1:9" x14ac:dyDescent="0.25">
      <c r="A644" s="1">
        <f>COUNTIF($C$2:C644,"Да")</f>
        <v>3</v>
      </c>
      <c r="B644" s="45">
        <f t="shared" ref="B644:B707" si="21">B643+1</f>
        <v>45486</v>
      </c>
      <c r="C644" s="42" t="str">
        <f>IF(ISERROR(VLOOKUP(B644,'Айгенис Оп8'!$C$3:$C$9,1,0)),"Нет","Да")</f>
        <v>Нет</v>
      </c>
      <c r="D644" s="43">
        <f t="shared" si="20"/>
        <v>366</v>
      </c>
      <c r="E644" s="44">
        <f>ROUND(('Все выпуски'!$D$3*'Все выпуски'!$D$6/100)/366*(B644-IF(C644="Нет",VLOOKUP(A644,'Айгенис Оп8'!$A$2:$C$9,3,0),VLOOKUP((A644-1),'Айгенис Оп8'!$A$2:$C$9,3,0))),2)</f>
        <v>32.21</v>
      </c>
      <c r="G644" s="43">
        <f>COUNTIF(D645:$D$1242,365)</f>
        <v>427</v>
      </c>
      <c r="H644" s="43">
        <f>COUNTIF(D645:$D$1242,366)</f>
        <v>171</v>
      </c>
      <c r="I644" s="2"/>
    </row>
    <row r="645" spans="1:9" x14ac:dyDescent="0.25">
      <c r="A645" s="1">
        <f>COUNTIF($C$2:C645,"Да")</f>
        <v>3</v>
      </c>
      <c r="B645" s="45">
        <f t="shared" si="21"/>
        <v>45487</v>
      </c>
      <c r="C645" s="42" t="str">
        <f>IF(ISERROR(VLOOKUP(B645,'Айгенис Оп8'!$C$3:$C$9,1,0)),"Нет","Да")</f>
        <v>Нет</v>
      </c>
      <c r="D645" s="43">
        <f t="shared" si="20"/>
        <v>366</v>
      </c>
      <c r="E645" s="44">
        <f>ROUND(('Все выпуски'!$D$3*'Все выпуски'!$D$6/100)/366*(B645-IF(C645="Нет",VLOOKUP(A645,'Айгенис Оп8'!$A$2:$C$9,3,0),VLOOKUP((A645-1),'Айгенис Оп8'!$A$2:$C$9,3,0))),2)</f>
        <v>32.46</v>
      </c>
      <c r="G645" s="43">
        <f>COUNTIF(D646:$D$1242,365)</f>
        <v>427</v>
      </c>
      <c r="H645" s="43">
        <f>COUNTIF(D646:$D$1242,366)</f>
        <v>170</v>
      </c>
      <c r="I645" s="2"/>
    </row>
    <row r="646" spans="1:9" x14ac:dyDescent="0.25">
      <c r="A646" s="1">
        <f>COUNTIF($C$2:C646,"Да")</f>
        <v>3</v>
      </c>
      <c r="B646" s="45">
        <f t="shared" si="21"/>
        <v>45488</v>
      </c>
      <c r="C646" s="42" t="str">
        <f>IF(ISERROR(VLOOKUP(B646,'Айгенис Оп8'!$C$3:$C$9,1,0)),"Нет","Да")</f>
        <v>Нет</v>
      </c>
      <c r="D646" s="43">
        <f t="shared" si="20"/>
        <v>366</v>
      </c>
      <c r="E646" s="44">
        <f>ROUND(('Все выпуски'!$D$3*'Все выпуски'!$D$6/100)/366*(B646-IF(C646="Нет",VLOOKUP(A646,'Айгенис Оп8'!$A$2:$C$9,3,0),VLOOKUP((A646-1),'Айгенис Оп8'!$A$2:$C$9,3,0))),2)</f>
        <v>32.700000000000003</v>
      </c>
      <c r="G646" s="43">
        <f>COUNTIF(D647:$D$1242,365)</f>
        <v>427</v>
      </c>
      <c r="H646" s="43">
        <f>COUNTIF(D647:$D$1242,366)</f>
        <v>169</v>
      </c>
      <c r="I646" s="2"/>
    </row>
    <row r="647" spans="1:9" x14ac:dyDescent="0.25">
      <c r="A647" s="1">
        <f>COUNTIF($C$2:C647,"Да")</f>
        <v>3</v>
      </c>
      <c r="B647" s="45">
        <f t="shared" si="21"/>
        <v>45489</v>
      </c>
      <c r="C647" s="42" t="str">
        <f>IF(ISERROR(VLOOKUP(B647,'Айгенис Оп8'!$C$3:$C$9,1,0)),"Нет","Да")</f>
        <v>Нет</v>
      </c>
      <c r="D647" s="43">
        <f t="shared" si="20"/>
        <v>366</v>
      </c>
      <c r="E647" s="44">
        <f>ROUND(('Все выпуски'!$D$3*'Все выпуски'!$D$6/100)/366*(B647-IF(C647="Нет",VLOOKUP(A647,'Айгенис Оп8'!$A$2:$C$9,3,0),VLOOKUP((A647-1),'Айгенис Оп8'!$A$2:$C$9,3,0))),2)</f>
        <v>32.950000000000003</v>
      </c>
      <c r="G647" s="43">
        <f>COUNTIF(D648:$D$1242,365)</f>
        <v>427</v>
      </c>
      <c r="H647" s="43">
        <f>COUNTIF(D648:$D$1242,366)</f>
        <v>168</v>
      </c>
      <c r="I647" s="2"/>
    </row>
    <row r="648" spans="1:9" x14ac:dyDescent="0.25">
      <c r="A648" s="1">
        <f>COUNTIF($C$2:C648,"Да")</f>
        <v>3</v>
      </c>
      <c r="B648" s="45">
        <f t="shared" si="21"/>
        <v>45490</v>
      </c>
      <c r="C648" s="42" t="str">
        <f>IF(ISERROR(VLOOKUP(B648,'Айгенис Оп8'!$C$3:$C$9,1,0)),"Нет","Да")</f>
        <v>Нет</v>
      </c>
      <c r="D648" s="43">
        <f t="shared" si="20"/>
        <v>366</v>
      </c>
      <c r="E648" s="44">
        <f>ROUND(('Все выпуски'!$D$3*'Все выпуски'!$D$6/100)/366*(B648-IF(C648="Нет",VLOOKUP(A648,'Айгенис Оп8'!$A$2:$C$9,3,0),VLOOKUP((A648-1),'Айгенис Оп8'!$A$2:$C$9,3,0))),2)</f>
        <v>33.200000000000003</v>
      </c>
      <c r="G648" s="43">
        <f>COUNTIF(D649:$D$1242,365)</f>
        <v>427</v>
      </c>
      <c r="H648" s="43">
        <f>COUNTIF(D649:$D$1242,366)</f>
        <v>167</v>
      </c>
      <c r="I648" s="2"/>
    </row>
    <row r="649" spans="1:9" x14ac:dyDescent="0.25">
      <c r="A649" s="1">
        <f>COUNTIF($C$2:C649,"Да")</f>
        <v>3</v>
      </c>
      <c r="B649" s="45">
        <f t="shared" si="21"/>
        <v>45491</v>
      </c>
      <c r="C649" s="42" t="str">
        <f>IF(ISERROR(VLOOKUP(B649,'Айгенис Оп8'!$C$3:$C$9,1,0)),"Нет","Да")</f>
        <v>Нет</v>
      </c>
      <c r="D649" s="43">
        <f t="shared" si="20"/>
        <v>366</v>
      </c>
      <c r="E649" s="44">
        <f>ROUND(('Все выпуски'!$D$3*'Все выпуски'!$D$6/100)/366*(B649-IF(C649="Нет",VLOOKUP(A649,'Айгенис Оп8'!$A$2:$C$9,3,0),VLOOKUP((A649-1),'Айгенис Оп8'!$A$2:$C$9,3,0))),2)</f>
        <v>33.44</v>
      </c>
      <c r="G649" s="43">
        <f>COUNTIF(D650:$D$1242,365)</f>
        <v>427</v>
      </c>
      <c r="H649" s="43">
        <f>COUNTIF(D650:$D$1242,366)</f>
        <v>166</v>
      </c>
      <c r="I649" s="2"/>
    </row>
    <row r="650" spans="1:9" x14ac:dyDescent="0.25">
      <c r="A650" s="1">
        <f>COUNTIF($C$2:C650,"Да")</f>
        <v>3</v>
      </c>
      <c r="B650" s="45">
        <f t="shared" si="21"/>
        <v>45492</v>
      </c>
      <c r="C650" s="42" t="str">
        <f>IF(ISERROR(VLOOKUP(B650,'Айгенис Оп8'!$C$3:$C$9,1,0)),"Нет","Да")</f>
        <v>Нет</v>
      </c>
      <c r="D650" s="43">
        <f t="shared" si="20"/>
        <v>366</v>
      </c>
      <c r="E650" s="44">
        <f>ROUND(('Все выпуски'!$D$3*'Все выпуски'!$D$6/100)/366*(B650-IF(C650="Нет",VLOOKUP(A650,'Айгенис Оп8'!$A$2:$C$9,3,0),VLOOKUP((A650-1),'Айгенис Оп8'!$A$2:$C$9,3,0))),2)</f>
        <v>33.69</v>
      </c>
      <c r="G650" s="43">
        <f>COUNTIF(D651:$D$1242,365)</f>
        <v>427</v>
      </c>
      <c r="H650" s="43">
        <f>COUNTIF(D651:$D$1242,366)</f>
        <v>165</v>
      </c>
      <c r="I650" s="2"/>
    </row>
    <row r="651" spans="1:9" x14ac:dyDescent="0.25">
      <c r="A651" s="1">
        <f>COUNTIF($C$2:C651,"Да")</f>
        <v>3</v>
      </c>
      <c r="B651" s="45">
        <f t="shared" si="21"/>
        <v>45493</v>
      </c>
      <c r="C651" s="42" t="str">
        <f>IF(ISERROR(VLOOKUP(B651,'Айгенис Оп8'!$C$3:$C$9,1,0)),"Нет","Да")</f>
        <v>Нет</v>
      </c>
      <c r="D651" s="43">
        <f t="shared" si="20"/>
        <v>366</v>
      </c>
      <c r="E651" s="44">
        <f>ROUND(('Все выпуски'!$D$3*'Все выпуски'!$D$6/100)/366*(B651-IF(C651="Нет",VLOOKUP(A651,'Айгенис Оп8'!$A$2:$C$9,3,0),VLOOKUP((A651-1),'Айгенис Оп8'!$A$2:$C$9,3,0))),2)</f>
        <v>33.93</v>
      </c>
      <c r="G651" s="43">
        <f>COUNTIF(D652:$D$1242,365)</f>
        <v>427</v>
      </c>
      <c r="H651" s="43">
        <f>COUNTIF(D652:$D$1242,366)</f>
        <v>164</v>
      </c>
      <c r="I651" s="2"/>
    </row>
    <row r="652" spans="1:9" x14ac:dyDescent="0.25">
      <c r="A652" s="1">
        <f>COUNTIF($C$2:C652,"Да")</f>
        <v>3</v>
      </c>
      <c r="B652" s="45">
        <f t="shared" si="21"/>
        <v>45494</v>
      </c>
      <c r="C652" s="42" t="str">
        <f>IF(ISERROR(VLOOKUP(B652,'Айгенис Оп8'!$C$3:$C$9,1,0)),"Нет","Да")</f>
        <v>Нет</v>
      </c>
      <c r="D652" s="43">
        <f t="shared" si="20"/>
        <v>366</v>
      </c>
      <c r="E652" s="44">
        <f>ROUND(('Все выпуски'!$D$3*'Все выпуски'!$D$6/100)/366*(B652-IF(C652="Нет",VLOOKUP(A652,'Айгенис Оп8'!$A$2:$C$9,3,0),VLOOKUP((A652-1),'Айгенис Оп8'!$A$2:$C$9,3,0))),2)</f>
        <v>34.18</v>
      </c>
      <c r="G652" s="43">
        <f>COUNTIF(D653:$D$1242,365)</f>
        <v>427</v>
      </c>
      <c r="H652" s="43">
        <f>COUNTIF(D653:$D$1242,366)</f>
        <v>163</v>
      </c>
      <c r="I652" s="2"/>
    </row>
    <row r="653" spans="1:9" x14ac:dyDescent="0.25">
      <c r="A653" s="1">
        <f>COUNTIF($C$2:C653,"Да")</f>
        <v>3</v>
      </c>
      <c r="B653" s="45">
        <f t="shared" si="21"/>
        <v>45495</v>
      </c>
      <c r="C653" s="42" t="str">
        <f>IF(ISERROR(VLOOKUP(B653,'Айгенис Оп8'!$C$3:$C$9,1,0)),"Нет","Да")</f>
        <v>Нет</v>
      </c>
      <c r="D653" s="43">
        <f t="shared" si="20"/>
        <v>366</v>
      </c>
      <c r="E653" s="44">
        <f>ROUND(('Все выпуски'!$D$3*'Все выпуски'!$D$6/100)/366*(B653-IF(C653="Нет",VLOOKUP(A653,'Айгенис Оп8'!$A$2:$C$9,3,0),VLOOKUP((A653-1),'Айгенис Оп8'!$A$2:$C$9,3,0))),2)</f>
        <v>34.43</v>
      </c>
      <c r="G653" s="43">
        <f>COUNTIF(D654:$D$1242,365)</f>
        <v>427</v>
      </c>
      <c r="H653" s="43">
        <f>COUNTIF(D654:$D$1242,366)</f>
        <v>162</v>
      </c>
      <c r="I653" s="2"/>
    </row>
    <row r="654" spans="1:9" x14ac:dyDescent="0.25">
      <c r="A654" s="1">
        <f>COUNTIF($C$2:C654,"Да")</f>
        <v>3</v>
      </c>
      <c r="B654" s="45">
        <f t="shared" si="21"/>
        <v>45496</v>
      </c>
      <c r="C654" s="42" t="str">
        <f>IF(ISERROR(VLOOKUP(B654,'Айгенис Оп8'!$C$3:$C$9,1,0)),"Нет","Да")</f>
        <v>Нет</v>
      </c>
      <c r="D654" s="43">
        <f t="shared" si="20"/>
        <v>366</v>
      </c>
      <c r="E654" s="44">
        <f>ROUND(('Все выпуски'!$D$3*'Все выпуски'!$D$6/100)/366*(B654-IF(C654="Нет",VLOOKUP(A654,'Айгенис Оп8'!$A$2:$C$9,3,0),VLOOKUP((A654-1),'Айгенис Оп8'!$A$2:$C$9,3,0))),2)</f>
        <v>34.67</v>
      </c>
      <c r="G654" s="43">
        <f>COUNTIF(D655:$D$1242,365)</f>
        <v>427</v>
      </c>
      <c r="H654" s="43">
        <f>COUNTIF(D655:$D$1242,366)</f>
        <v>161</v>
      </c>
      <c r="I654" s="2"/>
    </row>
    <row r="655" spans="1:9" x14ac:dyDescent="0.25">
      <c r="A655" s="1">
        <f>COUNTIF($C$2:C655,"Да")</f>
        <v>3</v>
      </c>
      <c r="B655" s="45">
        <f t="shared" si="21"/>
        <v>45497</v>
      </c>
      <c r="C655" s="42" t="str">
        <f>IF(ISERROR(VLOOKUP(B655,'Айгенис Оп8'!$C$3:$C$9,1,0)),"Нет","Да")</f>
        <v>Нет</v>
      </c>
      <c r="D655" s="43">
        <f t="shared" si="20"/>
        <v>366</v>
      </c>
      <c r="E655" s="44">
        <f>ROUND(('Все выпуски'!$D$3*'Все выпуски'!$D$6/100)/366*(B655-IF(C655="Нет",VLOOKUP(A655,'Айгенис Оп8'!$A$2:$C$9,3,0),VLOOKUP((A655-1),'Айгенис Оп8'!$A$2:$C$9,3,0))),2)</f>
        <v>34.92</v>
      </c>
      <c r="G655" s="43">
        <f>COUNTIF(D656:$D$1242,365)</f>
        <v>427</v>
      </c>
      <c r="H655" s="43">
        <f>COUNTIF(D656:$D$1242,366)</f>
        <v>160</v>
      </c>
      <c r="I655" s="2"/>
    </row>
    <row r="656" spans="1:9" x14ac:dyDescent="0.25">
      <c r="A656" s="1">
        <f>COUNTIF($C$2:C656,"Да")</f>
        <v>3</v>
      </c>
      <c r="B656" s="45">
        <f t="shared" si="21"/>
        <v>45498</v>
      </c>
      <c r="C656" s="42" t="str">
        <f>IF(ISERROR(VLOOKUP(B656,'Айгенис Оп8'!$C$3:$C$9,1,0)),"Нет","Да")</f>
        <v>Нет</v>
      </c>
      <c r="D656" s="43">
        <f t="shared" si="20"/>
        <v>366</v>
      </c>
      <c r="E656" s="44">
        <f>ROUND(('Все выпуски'!$D$3*'Все выпуски'!$D$6/100)/366*(B656-IF(C656="Нет",VLOOKUP(A656,'Айгенис Оп8'!$A$2:$C$9,3,0),VLOOKUP((A656-1),'Айгенис Оп8'!$A$2:$C$9,3,0))),2)</f>
        <v>35.159999999999997</v>
      </c>
      <c r="G656" s="43">
        <f>COUNTIF(D657:$D$1242,365)</f>
        <v>427</v>
      </c>
      <c r="H656" s="43">
        <f>COUNTIF(D657:$D$1242,366)</f>
        <v>159</v>
      </c>
      <c r="I656" s="2"/>
    </row>
    <row r="657" spans="1:9" x14ac:dyDescent="0.25">
      <c r="A657" s="1">
        <f>COUNTIF($C$2:C657,"Да")</f>
        <v>3</v>
      </c>
      <c r="B657" s="45">
        <f t="shared" si="21"/>
        <v>45499</v>
      </c>
      <c r="C657" s="42" t="str">
        <f>IF(ISERROR(VLOOKUP(B657,'Айгенис Оп8'!$C$3:$C$9,1,0)),"Нет","Да")</f>
        <v>Нет</v>
      </c>
      <c r="D657" s="43">
        <f t="shared" si="20"/>
        <v>366</v>
      </c>
      <c r="E657" s="44">
        <f>ROUND(('Все выпуски'!$D$3*'Все выпуски'!$D$6/100)/366*(B657-IF(C657="Нет",VLOOKUP(A657,'Айгенис Оп8'!$A$2:$C$9,3,0),VLOOKUP((A657-1),'Айгенис Оп8'!$A$2:$C$9,3,0))),2)</f>
        <v>35.409999999999997</v>
      </c>
      <c r="G657" s="43">
        <f>COUNTIF(D658:$D$1242,365)</f>
        <v>427</v>
      </c>
      <c r="H657" s="43">
        <f>COUNTIF(D658:$D$1242,366)</f>
        <v>158</v>
      </c>
      <c r="I657" s="2"/>
    </row>
    <row r="658" spans="1:9" x14ac:dyDescent="0.25">
      <c r="A658" s="1">
        <f>COUNTIF($C$2:C658,"Да")</f>
        <v>3</v>
      </c>
      <c r="B658" s="45">
        <f t="shared" si="21"/>
        <v>45500</v>
      </c>
      <c r="C658" s="42" t="str">
        <f>IF(ISERROR(VLOOKUP(B658,'Айгенис Оп8'!$C$3:$C$9,1,0)),"Нет","Да")</f>
        <v>Нет</v>
      </c>
      <c r="D658" s="43">
        <f t="shared" si="20"/>
        <v>366</v>
      </c>
      <c r="E658" s="44">
        <f>ROUND(('Все выпуски'!$D$3*'Все выпуски'!$D$6/100)/366*(B658-IF(C658="Нет",VLOOKUP(A658,'Айгенис Оп8'!$A$2:$C$9,3,0),VLOOKUP((A658-1),'Айгенис Оп8'!$A$2:$C$9,3,0))),2)</f>
        <v>35.659999999999997</v>
      </c>
      <c r="G658" s="43">
        <f>COUNTIF(D659:$D$1242,365)</f>
        <v>427</v>
      </c>
      <c r="H658" s="43">
        <f>COUNTIF(D659:$D$1242,366)</f>
        <v>157</v>
      </c>
      <c r="I658" s="2"/>
    </row>
    <row r="659" spans="1:9" x14ac:dyDescent="0.25">
      <c r="A659" s="1">
        <f>COUNTIF($C$2:C659,"Да")</f>
        <v>3</v>
      </c>
      <c r="B659" s="45">
        <f t="shared" si="21"/>
        <v>45501</v>
      </c>
      <c r="C659" s="42" t="str">
        <f>IF(ISERROR(VLOOKUP(B659,'Айгенис Оп8'!$C$3:$C$9,1,0)),"Нет","Да")</f>
        <v>Нет</v>
      </c>
      <c r="D659" s="43">
        <f t="shared" si="20"/>
        <v>366</v>
      </c>
      <c r="E659" s="44">
        <f>ROUND(('Все выпуски'!$D$3*'Все выпуски'!$D$6/100)/366*(B659-IF(C659="Нет",VLOOKUP(A659,'Айгенис Оп8'!$A$2:$C$9,3,0),VLOOKUP((A659-1),'Айгенис Оп8'!$A$2:$C$9,3,0))),2)</f>
        <v>35.9</v>
      </c>
      <c r="G659" s="43">
        <f>COUNTIF(D660:$D$1242,365)</f>
        <v>427</v>
      </c>
      <c r="H659" s="43">
        <f>COUNTIF(D660:$D$1242,366)</f>
        <v>156</v>
      </c>
      <c r="I659" s="2"/>
    </row>
    <row r="660" spans="1:9" x14ac:dyDescent="0.25">
      <c r="A660" s="1">
        <f>COUNTIF($C$2:C660,"Да")</f>
        <v>3</v>
      </c>
      <c r="B660" s="45">
        <f t="shared" si="21"/>
        <v>45502</v>
      </c>
      <c r="C660" s="42" t="str">
        <f>IF(ISERROR(VLOOKUP(B660,'Айгенис Оп8'!$C$3:$C$9,1,0)),"Нет","Да")</f>
        <v>Нет</v>
      </c>
      <c r="D660" s="43">
        <f t="shared" si="20"/>
        <v>366</v>
      </c>
      <c r="E660" s="44">
        <f>ROUND(('Все выпуски'!$D$3*'Все выпуски'!$D$6/100)/366*(B660-IF(C660="Нет",VLOOKUP(A660,'Айгенис Оп8'!$A$2:$C$9,3,0),VLOOKUP((A660-1),'Айгенис Оп8'!$A$2:$C$9,3,0))),2)</f>
        <v>36.15</v>
      </c>
      <c r="G660" s="43">
        <f>COUNTIF(D661:$D$1242,365)</f>
        <v>427</v>
      </c>
      <c r="H660" s="43">
        <f>COUNTIF(D661:$D$1242,366)</f>
        <v>155</v>
      </c>
      <c r="I660" s="2"/>
    </row>
    <row r="661" spans="1:9" x14ac:dyDescent="0.25">
      <c r="A661" s="1">
        <f>COUNTIF($C$2:C661,"Да")</f>
        <v>3</v>
      </c>
      <c r="B661" s="45">
        <f t="shared" si="21"/>
        <v>45503</v>
      </c>
      <c r="C661" s="42" t="str">
        <f>IF(ISERROR(VLOOKUP(B661,'Айгенис Оп8'!$C$3:$C$9,1,0)),"Нет","Да")</f>
        <v>Нет</v>
      </c>
      <c r="D661" s="43">
        <f t="shared" si="20"/>
        <v>366</v>
      </c>
      <c r="E661" s="44">
        <f>ROUND(('Все выпуски'!$D$3*'Все выпуски'!$D$6/100)/366*(B661-IF(C661="Нет",VLOOKUP(A661,'Айгенис Оп8'!$A$2:$C$9,3,0),VLOOKUP((A661-1),'Айгенис Оп8'!$A$2:$C$9,3,0))),2)</f>
        <v>36.39</v>
      </c>
      <c r="G661" s="43">
        <f>COUNTIF(D662:$D$1242,365)</f>
        <v>427</v>
      </c>
      <c r="H661" s="43">
        <f>COUNTIF(D662:$D$1242,366)</f>
        <v>154</v>
      </c>
      <c r="I661" s="2"/>
    </row>
    <row r="662" spans="1:9" x14ac:dyDescent="0.25">
      <c r="A662" s="1">
        <f>COUNTIF($C$2:C662,"Да")</f>
        <v>3</v>
      </c>
      <c r="B662" s="45">
        <f t="shared" si="21"/>
        <v>45504</v>
      </c>
      <c r="C662" s="42" t="str">
        <f>IF(ISERROR(VLOOKUP(B662,'Айгенис Оп8'!$C$3:$C$9,1,0)),"Нет","Да")</f>
        <v>Нет</v>
      </c>
      <c r="D662" s="43">
        <f t="shared" si="20"/>
        <v>366</v>
      </c>
      <c r="E662" s="44">
        <f>ROUND(('Все выпуски'!$D$3*'Все выпуски'!$D$6/100)/366*(B662-IF(C662="Нет",VLOOKUP(A662,'Айгенис Оп8'!$A$2:$C$9,3,0),VLOOKUP((A662-1),'Айгенис Оп8'!$A$2:$C$9,3,0))),2)</f>
        <v>36.64</v>
      </c>
      <c r="G662" s="43">
        <f>COUNTIF(D663:$D$1242,365)</f>
        <v>427</v>
      </c>
      <c r="H662" s="43">
        <f>COUNTIF(D663:$D$1242,366)</f>
        <v>153</v>
      </c>
      <c r="I662" s="2"/>
    </row>
    <row r="663" spans="1:9" x14ac:dyDescent="0.25">
      <c r="A663" s="1">
        <f>COUNTIF($C$2:C663,"Да")</f>
        <v>3</v>
      </c>
      <c r="B663" s="45">
        <f t="shared" si="21"/>
        <v>45505</v>
      </c>
      <c r="C663" s="42" t="str">
        <f>IF(ISERROR(VLOOKUP(B663,'Айгенис Оп8'!$C$3:$C$9,1,0)),"Нет","Да")</f>
        <v>Нет</v>
      </c>
      <c r="D663" s="43">
        <f t="shared" si="20"/>
        <v>366</v>
      </c>
      <c r="E663" s="44">
        <f>ROUND(('Все выпуски'!$D$3*'Все выпуски'!$D$6/100)/366*(B663-IF(C663="Нет",VLOOKUP(A663,'Айгенис Оп8'!$A$2:$C$9,3,0),VLOOKUP((A663-1),'Айгенис Оп8'!$A$2:$C$9,3,0))),2)</f>
        <v>36.89</v>
      </c>
      <c r="G663" s="43">
        <f>COUNTIF(D664:$D$1242,365)</f>
        <v>427</v>
      </c>
      <c r="H663" s="43">
        <f>COUNTIF(D664:$D$1242,366)</f>
        <v>152</v>
      </c>
      <c r="I663" s="2"/>
    </row>
    <row r="664" spans="1:9" x14ac:dyDescent="0.25">
      <c r="A664" s="1">
        <f>COUNTIF($C$2:C664,"Да")</f>
        <v>3</v>
      </c>
      <c r="B664" s="45">
        <f t="shared" si="21"/>
        <v>45506</v>
      </c>
      <c r="C664" s="42" t="str">
        <f>IF(ISERROR(VLOOKUP(B664,'Айгенис Оп8'!$C$3:$C$9,1,0)),"Нет","Да")</f>
        <v>Нет</v>
      </c>
      <c r="D664" s="43">
        <f t="shared" si="20"/>
        <v>366</v>
      </c>
      <c r="E664" s="44">
        <f>ROUND(('Все выпуски'!$D$3*'Все выпуски'!$D$6/100)/366*(B664-IF(C664="Нет",VLOOKUP(A664,'Айгенис Оп8'!$A$2:$C$9,3,0),VLOOKUP((A664-1),'Айгенис Оп8'!$A$2:$C$9,3,0))),2)</f>
        <v>37.130000000000003</v>
      </c>
      <c r="G664" s="43">
        <f>COUNTIF(D665:$D$1242,365)</f>
        <v>427</v>
      </c>
      <c r="H664" s="43">
        <f>COUNTIF(D665:$D$1242,366)</f>
        <v>151</v>
      </c>
      <c r="I664" s="2"/>
    </row>
    <row r="665" spans="1:9" x14ac:dyDescent="0.25">
      <c r="A665" s="1">
        <f>COUNTIF($C$2:C665,"Да")</f>
        <v>3</v>
      </c>
      <c r="B665" s="45">
        <f t="shared" si="21"/>
        <v>45507</v>
      </c>
      <c r="C665" s="42" t="str">
        <f>IF(ISERROR(VLOOKUP(B665,'Айгенис Оп8'!$C$3:$C$9,1,0)),"Нет","Да")</f>
        <v>Нет</v>
      </c>
      <c r="D665" s="43">
        <f t="shared" si="20"/>
        <v>366</v>
      </c>
      <c r="E665" s="44">
        <f>ROUND(('Все выпуски'!$D$3*'Все выпуски'!$D$6/100)/366*(B665-IF(C665="Нет",VLOOKUP(A665,'Айгенис Оп8'!$A$2:$C$9,3,0),VLOOKUP((A665-1),'Айгенис Оп8'!$A$2:$C$9,3,0))),2)</f>
        <v>37.380000000000003</v>
      </c>
      <c r="G665" s="43">
        <f>COUNTIF(D666:$D$1242,365)</f>
        <v>427</v>
      </c>
      <c r="H665" s="43">
        <f>COUNTIF(D666:$D$1242,366)</f>
        <v>150</v>
      </c>
      <c r="I665" s="2"/>
    </row>
    <row r="666" spans="1:9" x14ac:dyDescent="0.25">
      <c r="A666" s="1">
        <f>COUNTIF($C$2:C666,"Да")</f>
        <v>3</v>
      </c>
      <c r="B666" s="45">
        <f t="shared" si="21"/>
        <v>45508</v>
      </c>
      <c r="C666" s="42" t="str">
        <f>IF(ISERROR(VLOOKUP(B666,'Айгенис Оп8'!$C$3:$C$9,1,0)),"Нет","Да")</f>
        <v>Нет</v>
      </c>
      <c r="D666" s="43">
        <f t="shared" si="20"/>
        <v>366</v>
      </c>
      <c r="E666" s="44">
        <f>ROUND(('Все выпуски'!$D$3*'Все выпуски'!$D$6/100)/366*(B666-IF(C666="Нет",VLOOKUP(A666,'Айгенис Оп8'!$A$2:$C$9,3,0),VLOOKUP((A666-1),'Айгенис Оп8'!$A$2:$C$9,3,0))),2)</f>
        <v>37.619999999999997</v>
      </c>
      <c r="G666" s="43">
        <f>COUNTIF(D667:$D$1242,365)</f>
        <v>427</v>
      </c>
      <c r="H666" s="43">
        <f>COUNTIF(D667:$D$1242,366)</f>
        <v>149</v>
      </c>
      <c r="I666" s="2"/>
    </row>
    <row r="667" spans="1:9" x14ac:dyDescent="0.25">
      <c r="A667" s="1">
        <f>COUNTIF($C$2:C667,"Да")</f>
        <v>3</v>
      </c>
      <c r="B667" s="45">
        <f t="shared" si="21"/>
        <v>45509</v>
      </c>
      <c r="C667" s="42" t="str">
        <f>IF(ISERROR(VLOOKUP(B667,'Айгенис Оп8'!$C$3:$C$9,1,0)),"Нет","Да")</f>
        <v>Нет</v>
      </c>
      <c r="D667" s="43">
        <f t="shared" si="20"/>
        <v>366</v>
      </c>
      <c r="E667" s="44">
        <f>ROUND(('Все выпуски'!$D$3*'Все выпуски'!$D$6/100)/366*(B667-IF(C667="Нет",VLOOKUP(A667,'Айгенис Оп8'!$A$2:$C$9,3,0),VLOOKUP((A667-1),'Айгенис Оп8'!$A$2:$C$9,3,0))),2)</f>
        <v>37.869999999999997</v>
      </c>
      <c r="G667" s="43">
        <f>COUNTIF(D668:$D$1242,365)</f>
        <v>427</v>
      </c>
      <c r="H667" s="43">
        <f>COUNTIF(D668:$D$1242,366)</f>
        <v>148</v>
      </c>
      <c r="I667" s="2"/>
    </row>
    <row r="668" spans="1:9" x14ac:dyDescent="0.25">
      <c r="A668" s="1">
        <f>COUNTIF($C$2:C668,"Да")</f>
        <v>3</v>
      </c>
      <c r="B668" s="45">
        <f t="shared" si="21"/>
        <v>45510</v>
      </c>
      <c r="C668" s="42" t="str">
        <f>IF(ISERROR(VLOOKUP(B668,'Айгенис Оп8'!$C$3:$C$9,1,0)),"Нет","Да")</f>
        <v>Нет</v>
      </c>
      <c r="D668" s="43">
        <f t="shared" si="20"/>
        <v>366</v>
      </c>
      <c r="E668" s="44">
        <f>ROUND(('Все выпуски'!$D$3*'Все выпуски'!$D$6/100)/366*(B668-IF(C668="Нет",VLOOKUP(A668,'Айгенис Оп8'!$A$2:$C$9,3,0),VLOOKUP((A668-1),'Айгенис Оп8'!$A$2:$C$9,3,0))),2)</f>
        <v>38.11</v>
      </c>
      <c r="G668" s="43">
        <f>COUNTIF(D669:$D$1242,365)</f>
        <v>427</v>
      </c>
      <c r="H668" s="43">
        <f>COUNTIF(D669:$D$1242,366)</f>
        <v>147</v>
      </c>
      <c r="I668" s="2"/>
    </row>
    <row r="669" spans="1:9" x14ac:dyDescent="0.25">
      <c r="A669" s="1">
        <f>COUNTIF($C$2:C669,"Да")</f>
        <v>3</v>
      </c>
      <c r="B669" s="45">
        <f t="shared" si="21"/>
        <v>45511</v>
      </c>
      <c r="C669" s="42" t="str">
        <f>IF(ISERROR(VLOOKUP(B669,'Айгенис Оп8'!$C$3:$C$9,1,0)),"Нет","Да")</f>
        <v>Нет</v>
      </c>
      <c r="D669" s="43">
        <f t="shared" si="20"/>
        <v>366</v>
      </c>
      <c r="E669" s="44">
        <f>ROUND(('Все выпуски'!$D$3*'Все выпуски'!$D$6/100)/366*(B669-IF(C669="Нет",VLOOKUP(A669,'Айгенис Оп8'!$A$2:$C$9,3,0),VLOOKUP((A669-1),'Айгенис Оп8'!$A$2:$C$9,3,0))),2)</f>
        <v>38.36</v>
      </c>
      <c r="G669" s="43">
        <f>COUNTIF(D670:$D$1242,365)</f>
        <v>427</v>
      </c>
      <c r="H669" s="43">
        <f>COUNTIF(D670:$D$1242,366)</f>
        <v>146</v>
      </c>
      <c r="I669" s="2"/>
    </row>
    <row r="670" spans="1:9" x14ac:dyDescent="0.25">
      <c r="A670" s="1">
        <f>COUNTIF($C$2:C670,"Да")</f>
        <v>3</v>
      </c>
      <c r="B670" s="45">
        <f t="shared" si="21"/>
        <v>45512</v>
      </c>
      <c r="C670" s="42" t="str">
        <f>IF(ISERROR(VLOOKUP(B670,'Айгенис Оп8'!$C$3:$C$9,1,0)),"Нет","Да")</f>
        <v>Нет</v>
      </c>
      <c r="D670" s="43">
        <f t="shared" si="20"/>
        <v>366</v>
      </c>
      <c r="E670" s="44">
        <f>ROUND(('Все выпуски'!$D$3*'Все выпуски'!$D$6/100)/366*(B670-IF(C670="Нет",VLOOKUP(A670,'Айгенис Оп8'!$A$2:$C$9,3,0),VLOOKUP((A670-1),'Айгенис Оп8'!$A$2:$C$9,3,0))),2)</f>
        <v>38.61</v>
      </c>
      <c r="G670" s="43">
        <f>COUNTIF(D671:$D$1242,365)</f>
        <v>427</v>
      </c>
      <c r="H670" s="43">
        <f>COUNTIF(D671:$D$1242,366)</f>
        <v>145</v>
      </c>
      <c r="I670" s="2"/>
    </row>
    <row r="671" spans="1:9" x14ac:dyDescent="0.25">
      <c r="A671" s="1">
        <f>COUNTIF($C$2:C671,"Да")</f>
        <v>3</v>
      </c>
      <c r="B671" s="45">
        <f t="shared" si="21"/>
        <v>45513</v>
      </c>
      <c r="C671" s="42" t="str">
        <f>IF(ISERROR(VLOOKUP(B671,'Айгенис Оп8'!$C$3:$C$9,1,0)),"Нет","Да")</f>
        <v>Нет</v>
      </c>
      <c r="D671" s="43">
        <f t="shared" si="20"/>
        <v>366</v>
      </c>
      <c r="E671" s="44">
        <f>ROUND(('Все выпуски'!$D$3*'Все выпуски'!$D$6/100)/366*(B671-IF(C671="Нет",VLOOKUP(A671,'Айгенис Оп8'!$A$2:$C$9,3,0),VLOOKUP((A671-1),'Айгенис Оп8'!$A$2:$C$9,3,0))),2)</f>
        <v>38.85</v>
      </c>
      <c r="G671" s="43">
        <f>COUNTIF(D672:$D$1242,365)</f>
        <v>427</v>
      </c>
      <c r="H671" s="43">
        <f>COUNTIF(D672:$D$1242,366)</f>
        <v>144</v>
      </c>
      <c r="I671" s="2"/>
    </row>
    <row r="672" spans="1:9" x14ac:dyDescent="0.25">
      <c r="A672" s="1">
        <f>COUNTIF($C$2:C672,"Да")</f>
        <v>3</v>
      </c>
      <c r="B672" s="45">
        <f t="shared" si="21"/>
        <v>45514</v>
      </c>
      <c r="C672" s="42" t="str">
        <f>IF(ISERROR(VLOOKUP(B672,'Айгенис Оп8'!$C$3:$C$9,1,0)),"Нет","Да")</f>
        <v>Нет</v>
      </c>
      <c r="D672" s="43">
        <f t="shared" si="20"/>
        <v>366</v>
      </c>
      <c r="E672" s="44">
        <f>ROUND(('Все выпуски'!$D$3*'Все выпуски'!$D$6/100)/366*(B672-IF(C672="Нет",VLOOKUP(A672,'Айгенис Оп8'!$A$2:$C$9,3,0),VLOOKUP((A672-1),'Айгенис Оп8'!$A$2:$C$9,3,0))),2)</f>
        <v>39.1</v>
      </c>
      <c r="G672" s="43">
        <f>COUNTIF(D673:$D$1242,365)</f>
        <v>427</v>
      </c>
      <c r="H672" s="43">
        <f>COUNTIF(D673:$D$1242,366)</f>
        <v>143</v>
      </c>
      <c r="I672" s="2"/>
    </row>
    <row r="673" spans="1:9" x14ac:dyDescent="0.25">
      <c r="A673" s="1">
        <f>COUNTIF($C$2:C673,"Да")</f>
        <v>3</v>
      </c>
      <c r="B673" s="45">
        <f t="shared" si="21"/>
        <v>45515</v>
      </c>
      <c r="C673" s="42" t="str">
        <f>IF(ISERROR(VLOOKUP(B673,'Айгенис Оп8'!$C$3:$C$9,1,0)),"Нет","Да")</f>
        <v>Нет</v>
      </c>
      <c r="D673" s="43">
        <f t="shared" si="20"/>
        <v>366</v>
      </c>
      <c r="E673" s="44">
        <f>ROUND(('Все выпуски'!$D$3*'Все выпуски'!$D$6/100)/366*(B673-IF(C673="Нет",VLOOKUP(A673,'Айгенис Оп8'!$A$2:$C$9,3,0),VLOOKUP((A673-1),'Айгенис Оп8'!$A$2:$C$9,3,0))),2)</f>
        <v>39.340000000000003</v>
      </c>
      <c r="G673" s="43">
        <f>COUNTIF(D674:$D$1242,365)</f>
        <v>427</v>
      </c>
      <c r="H673" s="43">
        <f>COUNTIF(D674:$D$1242,366)</f>
        <v>142</v>
      </c>
      <c r="I673" s="2"/>
    </row>
    <row r="674" spans="1:9" x14ac:dyDescent="0.25">
      <c r="A674" s="1">
        <f>COUNTIF($C$2:C674,"Да")</f>
        <v>3</v>
      </c>
      <c r="B674" s="45">
        <f t="shared" si="21"/>
        <v>45516</v>
      </c>
      <c r="C674" s="42" t="str">
        <f>IF(ISERROR(VLOOKUP(B674,'Айгенис Оп8'!$C$3:$C$9,1,0)),"Нет","Да")</f>
        <v>Нет</v>
      </c>
      <c r="D674" s="43">
        <f t="shared" si="20"/>
        <v>366</v>
      </c>
      <c r="E674" s="44">
        <f>ROUND(('Все выпуски'!$D$3*'Все выпуски'!$D$6/100)/366*(B674-IF(C674="Нет",VLOOKUP(A674,'Айгенис Оп8'!$A$2:$C$9,3,0),VLOOKUP((A674-1),'Айгенис Оп8'!$A$2:$C$9,3,0))),2)</f>
        <v>39.590000000000003</v>
      </c>
      <c r="G674" s="43">
        <f>COUNTIF(D675:$D$1242,365)</f>
        <v>427</v>
      </c>
      <c r="H674" s="43">
        <f>COUNTIF(D675:$D$1242,366)</f>
        <v>141</v>
      </c>
      <c r="I674" s="2"/>
    </row>
    <row r="675" spans="1:9" x14ac:dyDescent="0.25">
      <c r="A675" s="1">
        <f>COUNTIF($C$2:C675,"Да")</f>
        <v>3</v>
      </c>
      <c r="B675" s="45">
        <f t="shared" si="21"/>
        <v>45517</v>
      </c>
      <c r="C675" s="42" t="str">
        <f>IF(ISERROR(VLOOKUP(B675,'Айгенис Оп8'!$C$3:$C$9,1,0)),"Нет","Да")</f>
        <v>Нет</v>
      </c>
      <c r="D675" s="43">
        <f t="shared" si="20"/>
        <v>366</v>
      </c>
      <c r="E675" s="44">
        <f>ROUND(('Все выпуски'!$D$3*'Все выпуски'!$D$6/100)/366*(B675-IF(C675="Нет",VLOOKUP(A675,'Айгенис Оп8'!$A$2:$C$9,3,0),VLOOKUP((A675-1),'Айгенис Оп8'!$A$2:$C$9,3,0))),2)</f>
        <v>39.840000000000003</v>
      </c>
      <c r="G675" s="43">
        <f>COUNTIF(D676:$D$1242,365)</f>
        <v>427</v>
      </c>
      <c r="H675" s="43">
        <f>COUNTIF(D676:$D$1242,366)</f>
        <v>140</v>
      </c>
      <c r="I675" s="2"/>
    </row>
    <row r="676" spans="1:9" x14ac:dyDescent="0.25">
      <c r="A676" s="1">
        <f>COUNTIF($C$2:C676,"Да")</f>
        <v>3</v>
      </c>
      <c r="B676" s="45">
        <f t="shared" si="21"/>
        <v>45518</v>
      </c>
      <c r="C676" s="42" t="str">
        <f>IF(ISERROR(VLOOKUP(B676,'Айгенис Оп8'!$C$3:$C$9,1,0)),"Нет","Да")</f>
        <v>Нет</v>
      </c>
      <c r="D676" s="43">
        <f t="shared" si="20"/>
        <v>366</v>
      </c>
      <c r="E676" s="44">
        <f>ROUND(('Все выпуски'!$D$3*'Все выпуски'!$D$6/100)/366*(B676-IF(C676="Нет",VLOOKUP(A676,'Айгенис Оп8'!$A$2:$C$9,3,0),VLOOKUP((A676-1),'Айгенис Оп8'!$A$2:$C$9,3,0))),2)</f>
        <v>40.08</v>
      </c>
      <c r="G676" s="43">
        <f>COUNTIF(D677:$D$1242,365)</f>
        <v>427</v>
      </c>
      <c r="H676" s="43">
        <f>COUNTIF(D677:$D$1242,366)</f>
        <v>139</v>
      </c>
      <c r="I676" s="2"/>
    </row>
    <row r="677" spans="1:9" x14ac:dyDescent="0.25">
      <c r="A677" s="1">
        <f>COUNTIF($C$2:C677,"Да")</f>
        <v>3</v>
      </c>
      <c r="B677" s="45">
        <f t="shared" si="21"/>
        <v>45519</v>
      </c>
      <c r="C677" s="42" t="str">
        <f>IF(ISERROR(VLOOKUP(B677,'Айгенис Оп8'!$C$3:$C$9,1,0)),"Нет","Да")</f>
        <v>Нет</v>
      </c>
      <c r="D677" s="43">
        <f t="shared" si="20"/>
        <v>366</v>
      </c>
      <c r="E677" s="44">
        <f>ROUND(('Все выпуски'!$D$3*'Все выпуски'!$D$6/100)/366*(B677-IF(C677="Нет",VLOOKUP(A677,'Айгенис Оп8'!$A$2:$C$9,3,0),VLOOKUP((A677-1),'Айгенис Оп8'!$A$2:$C$9,3,0))),2)</f>
        <v>40.33</v>
      </c>
      <c r="G677" s="43">
        <f>COUNTIF(D678:$D$1242,365)</f>
        <v>427</v>
      </c>
      <c r="H677" s="43">
        <f>COUNTIF(D678:$D$1242,366)</f>
        <v>138</v>
      </c>
      <c r="I677" s="2"/>
    </row>
    <row r="678" spans="1:9" x14ac:dyDescent="0.25">
      <c r="A678" s="1">
        <f>COUNTIF($C$2:C678,"Да")</f>
        <v>3</v>
      </c>
      <c r="B678" s="45">
        <f t="shared" si="21"/>
        <v>45520</v>
      </c>
      <c r="C678" s="42" t="str">
        <f>IF(ISERROR(VLOOKUP(B678,'Айгенис Оп8'!$C$3:$C$9,1,0)),"Нет","Да")</f>
        <v>Нет</v>
      </c>
      <c r="D678" s="43">
        <f t="shared" si="20"/>
        <v>366</v>
      </c>
      <c r="E678" s="44">
        <f>ROUND(('Все выпуски'!$D$3*'Все выпуски'!$D$6/100)/366*(B678-IF(C678="Нет",VLOOKUP(A678,'Айгенис Оп8'!$A$2:$C$9,3,0),VLOOKUP((A678-1),'Айгенис Оп8'!$A$2:$C$9,3,0))),2)</f>
        <v>40.57</v>
      </c>
      <c r="G678" s="43">
        <f>COUNTIF(D679:$D$1242,365)</f>
        <v>427</v>
      </c>
      <c r="H678" s="43">
        <f>COUNTIF(D679:$D$1242,366)</f>
        <v>137</v>
      </c>
      <c r="I678" s="2"/>
    </row>
    <row r="679" spans="1:9" x14ac:dyDescent="0.25">
      <c r="A679" s="1">
        <f>COUNTIF($C$2:C679,"Да")</f>
        <v>3</v>
      </c>
      <c r="B679" s="45">
        <f t="shared" si="21"/>
        <v>45521</v>
      </c>
      <c r="C679" s="42" t="str">
        <f>IF(ISERROR(VLOOKUP(B679,'Айгенис Оп8'!$C$3:$C$9,1,0)),"Нет","Да")</f>
        <v>Нет</v>
      </c>
      <c r="D679" s="43">
        <f t="shared" si="20"/>
        <v>366</v>
      </c>
      <c r="E679" s="44">
        <f>ROUND(('Все выпуски'!$D$3*'Все выпуски'!$D$6/100)/366*(B679-IF(C679="Нет",VLOOKUP(A679,'Айгенис Оп8'!$A$2:$C$9,3,0),VLOOKUP((A679-1),'Айгенис Оп8'!$A$2:$C$9,3,0))),2)</f>
        <v>40.82</v>
      </c>
      <c r="G679" s="43">
        <f>COUNTIF(D680:$D$1242,365)</f>
        <v>427</v>
      </c>
      <c r="H679" s="43">
        <f>COUNTIF(D680:$D$1242,366)</f>
        <v>136</v>
      </c>
      <c r="I679" s="2"/>
    </row>
    <row r="680" spans="1:9" x14ac:dyDescent="0.25">
      <c r="A680" s="1">
        <f>COUNTIF($C$2:C680,"Да")</f>
        <v>3</v>
      </c>
      <c r="B680" s="45">
        <f t="shared" si="21"/>
        <v>45522</v>
      </c>
      <c r="C680" s="42" t="str">
        <f>IF(ISERROR(VLOOKUP(B680,'Айгенис Оп8'!$C$3:$C$9,1,0)),"Нет","Да")</f>
        <v>Нет</v>
      </c>
      <c r="D680" s="43">
        <f t="shared" si="20"/>
        <v>366</v>
      </c>
      <c r="E680" s="44">
        <f>ROUND(('Все выпуски'!$D$3*'Все выпуски'!$D$6/100)/366*(B680-IF(C680="Нет",VLOOKUP(A680,'Айгенис Оп8'!$A$2:$C$9,3,0),VLOOKUP((A680-1),'Айгенис Оп8'!$A$2:$C$9,3,0))),2)</f>
        <v>41.07</v>
      </c>
      <c r="G680" s="43">
        <f>COUNTIF(D681:$D$1242,365)</f>
        <v>427</v>
      </c>
      <c r="H680" s="43">
        <f>COUNTIF(D681:$D$1242,366)</f>
        <v>135</v>
      </c>
      <c r="I680" s="2"/>
    </row>
    <row r="681" spans="1:9" x14ac:dyDescent="0.25">
      <c r="A681" s="1">
        <f>COUNTIF($C$2:C681,"Да")</f>
        <v>3</v>
      </c>
      <c r="B681" s="45">
        <f t="shared" si="21"/>
        <v>45523</v>
      </c>
      <c r="C681" s="42" t="str">
        <f>IF(ISERROR(VLOOKUP(B681,'Айгенис Оп8'!$C$3:$C$9,1,0)),"Нет","Да")</f>
        <v>Нет</v>
      </c>
      <c r="D681" s="43">
        <f t="shared" si="20"/>
        <v>366</v>
      </c>
      <c r="E681" s="44">
        <f>ROUND(('Все выпуски'!$D$3*'Все выпуски'!$D$6/100)/366*(B681-IF(C681="Нет",VLOOKUP(A681,'Айгенис Оп8'!$A$2:$C$9,3,0),VLOOKUP((A681-1),'Айгенис Оп8'!$A$2:$C$9,3,0))),2)</f>
        <v>41.31</v>
      </c>
      <c r="G681" s="43">
        <f>COUNTIF(D682:$D$1242,365)</f>
        <v>427</v>
      </c>
      <c r="H681" s="43">
        <f>COUNTIF(D682:$D$1242,366)</f>
        <v>134</v>
      </c>
      <c r="I681" s="2"/>
    </row>
    <row r="682" spans="1:9" x14ac:dyDescent="0.25">
      <c r="A682" s="1">
        <f>COUNTIF($C$2:C682,"Да")</f>
        <v>3</v>
      </c>
      <c r="B682" s="45">
        <f t="shared" si="21"/>
        <v>45524</v>
      </c>
      <c r="C682" s="42" t="str">
        <f>IF(ISERROR(VLOOKUP(B682,'Айгенис Оп8'!$C$3:$C$9,1,0)),"Нет","Да")</f>
        <v>Нет</v>
      </c>
      <c r="D682" s="43">
        <f t="shared" si="20"/>
        <v>366</v>
      </c>
      <c r="E682" s="44">
        <f>ROUND(('Все выпуски'!$D$3*'Все выпуски'!$D$6/100)/366*(B682-IF(C682="Нет",VLOOKUP(A682,'Айгенис Оп8'!$A$2:$C$9,3,0),VLOOKUP((A682-1),'Айгенис Оп8'!$A$2:$C$9,3,0))),2)</f>
        <v>41.56</v>
      </c>
      <c r="G682" s="43">
        <f>COUNTIF(D683:$D$1242,365)</f>
        <v>427</v>
      </c>
      <c r="H682" s="43">
        <f>COUNTIF(D683:$D$1242,366)</f>
        <v>133</v>
      </c>
      <c r="I682" s="2"/>
    </row>
    <row r="683" spans="1:9" x14ac:dyDescent="0.25">
      <c r="A683" s="1">
        <f>COUNTIF($C$2:C683,"Да")</f>
        <v>3</v>
      </c>
      <c r="B683" s="45">
        <f t="shared" si="21"/>
        <v>45525</v>
      </c>
      <c r="C683" s="42" t="str">
        <f>IF(ISERROR(VLOOKUP(B683,'Айгенис Оп8'!$C$3:$C$9,1,0)),"Нет","Да")</f>
        <v>Нет</v>
      </c>
      <c r="D683" s="43">
        <f t="shared" si="20"/>
        <v>366</v>
      </c>
      <c r="E683" s="44">
        <f>ROUND(('Все выпуски'!$D$3*'Все выпуски'!$D$6/100)/366*(B683-IF(C683="Нет",VLOOKUP(A683,'Айгенис Оп8'!$A$2:$C$9,3,0),VLOOKUP((A683-1),'Айгенис Оп8'!$A$2:$C$9,3,0))),2)</f>
        <v>41.8</v>
      </c>
      <c r="G683" s="43">
        <f>COUNTIF(D684:$D$1242,365)</f>
        <v>427</v>
      </c>
      <c r="H683" s="43">
        <f>COUNTIF(D684:$D$1242,366)</f>
        <v>132</v>
      </c>
      <c r="I683" s="2"/>
    </row>
    <row r="684" spans="1:9" x14ac:dyDescent="0.25">
      <c r="A684" s="1">
        <f>COUNTIF($C$2:C684,"Да")</f>
        <v>3</v>
      </c>
      <c r="B684" s="45">
        <f t="shared" si="21"/>
        <v>45526</v>
      </c>
      <c r="C684" s="42" t="str">
        <f>IF(ISERROR(VLOOKUP(B684,'Айгенис Оп8'!$C$3:$C$9,1,0)),"Нет","Да")</f>
        <v>Нет</v>
      </c>
      <c r="D684" s="43">
        <f t="shared" si="20"/>
        <v>366</v>
      </c>
      <c r="E684" s="44">
        <f>ROUND(('Все выпуски'!$D$3*'Все выпуски'!$D$6/100)/366*(B684-IF(C684="Нет",VLOOKUP(A684,'Айгенис Оп8'!$A$2:$C$9,3,0),VLOOKUP((A684-1),'Айгенис Оп8'!$A$2:$C$9,3,0))),2)</f>
        <v>42.05</v>
      </c>
      <c r="G684" s="43">
        <f>COUNTIF(D685:$D$1242,365)</f>
        <v>427</v>
      </c>
      <c r="H684" s="43">
        <f>COUNTIF(D685:$D$1242,366)</f>
        <v>131</v>
      </c>
      <c r="I684" s="2"/>
    </row>
    <row r="685" spans="1:9" x14ac:dyDescent="0.25">
      <c r="A685" s="1">
        <f>COUNTIF($C$2:C685,"Да")</f>
        <v>3</v>
      </c>
      <c r="B685" s="45">
        <f t="shared" si="21"/>
        <v>45527</v>
      </c>
      <c r="C685" s="42" t="str">
        <f>IF(ISERROR(VLOOKUP(B685,'Айгенис Оп8'!$C$3:$C$9,1,0)),"Нет","Да")</f>
        <v>Нет</v>
      </c>
      <c r="D685" s="43">
        <f t="shared" si="20"/>
        <v>366</v>
      </c>
      <c r="E685" s="44">
        <f>ROUND(('Все выпуски'!$D$3*'Все выпуски'!$D$6/100)/366*(B685-IF(C685="Нет",VLOOKUP(A685,'Айгенис Оп8'!$A$2:$C$9,3,0),VLOOKUP((A685-1),'Айгенис Оп8'!$A$2:$C$9,3,0))),2)</f>
        <v>42.3</v>
      </c>
      <c r="G685" s="43">
        <f>COUNTIF(D686:$D$1242,365)</f>
        <v>427</v>
      </c>
      <c r="H685" s="43">
        <f>COUNTIF(D686:$D$1242,366)</f>
        <v>130</v>
      </c>
      <c r="I685" s="2"/>
    </row>
    <row r="686" spans="1:9" x14ac:dyDescent="0.25">
      <c r="A686" s="1">
        <f>COUNTIF($C$2:C686,"Да")</f>
        <v>3</v>
      </c>
      <c r="B686" s="45">
        <f t="shared" si="21"/>
        <v>45528</v>
      </c>
      <c r="C686" s="42" t="str">
        <f>IF(ISERROR(VLOOKUP(B686,'Айгенис Оп8'!$C$3:$C$9,1,0)),"Нет","Да")</f>
        <v>Нет</v>
      </c>
      <c r="D686" s="43">
        <f t="shared" si="20"/>
        <v>366</v>
      </c>
      <c r="E686" s="44">
        <f>ROUND(('Все выпуски'!$D$3*'Все выпуски'!$D$6/100)/366*(B686-IF(C686="Нет",VLOOKUP(A686,'Айгенис Оп8'!$A$2:$C$9,3,0),VLOOKUP((A686-1),'Айгенис Оп8'!$A$2:$C$9,3,0))),2)</f>
        <v>42.54</v>
      </c>
      <c r="G686" s="43">
        <f>COUNTIF(D687:$D$1242,365)</f>
        <v>427</v>
      </c>
      <c r="H686" s="43">
        <f>COUNTIF(D687:$D$1242,366)</f>
        <v>129</v>
      </c>
      <c r="I686" s="2"/>
    </row>
    <row r="687" spans="1:9" x14ac:dyDescent="0.25">
      <c r="A687" s="1">
        <f>COUNTIF($C$2:C687,"Да")</f>
        <v>3</v>
      </c>
      <c r="B687" s="45">
        <f t="shared" si="21"/>
        <v>45529</v>
      </c>
      <c r="C687" s="42" t="str">
        <f>IF(ISERROR(VLOOKUP(B687,'Айгенис Оп8'!$C$3:$C$9,1,0)),"Нет","Да")</f>
        <v>Нет</v>
      </c>
      <c r="D687" s="43">
        <f t="shared" si="20"/>
        <v>366</v>
      </c>
      <c r="E687" s="44">
        <f>ROUND(('Все выпуски'!$D$3*'Все выпуски'!$D$6/100)/366*(B687-IF(C687="Нет",VLOOKUP(A687,'Айгенис Оп8'!$A$2:$C$9,3,0),VLOOKUP((A687-1),'Айгенис Оп8'!$A$2:$C$9,3,0))),2)</f>
        <v>42.79</v>
      </c>
      <c r="G687" s="43">
        <f>COUNTIF(D688:$D$1242,365)</f>
        <v>427</v>
      </c>
      <c r="H687" s="43">
        <f>COUNTIF(D688:$D$1242,366)</f>
        <v>128</v>
      </c>
      <c r="I687" s="2"/>
    </row>
    <row r="688" spans="1:9" x14ac:dyDescent="0.25">
      <c r="A688" s="1">
        <f>COUNTIF($C$2:C688,"Да")</f>
        <v>3</v>
      </c>
      <c r="B688" s="45">
        <f t="shared" si="21"/>
        <v>45530</v>
      </c>
      <c r="C688" s="42" t="str">
        <f>IF(ISERROR(VLOOKUP(B688,'Айгенис Оп8'!$C$3:$C$9,1,0)),"Нет","Да")</f>
        <v>Нет</v>
      </c>
      <c r="D688" s="43">
        <f t="shared" si="20"/>
        <v>366</v>
      </c>
      <c r="E688" s="44">
        <f>ROUND(('Все выпуски'!$D$3*'Все выпуски'!$D$6/100)/366*(B688-IF(C688="Нет",VLOOKUP(A688,'Айгенис Оп8'!$A$2:$C$9,3,0),VLOOKUP((A688-1),'Айгенис Оп8'!$A$2:$C$9,3,0))),2)</f>
        <v>43.03</v>
      </c>
      <c r="G688" s="43">
        <f>COUNTIF(D689:$D$1242,365)</f>
        <v>427</v>
      </c>
      <c r="H688" s="43">
        <f>COUNTIF(D689:$D$1242,366)</f>
        <v>127</v>
      </c>
      <c r="I688" s="2"/>
    </row>
    <row r="689" spans="1:9" x14ac:dyDescent="0.25">
      <c r="A689" s="1">
        <f>COUNTIF($C$2:C689,"Да")</f>
        <v>3</v>
      </c>
      <c r="B689" s="45">
        <f t="shared" si="21"/>
        <v>45531</v>
      </c>
      <c r="C689" s="42" t="str">
        <f>IF(ISERROR(VLOOKUP(B689,'Айгенис Оп8'!$C$3:$C$9,1,0)),"Нет","Да")</f>
        <v>Нет</v>
      </c>
      <c r="D689" s="43">
        <f t="shared" si="20"/>
        <v>366</v>
      </c>
      <c r="E689" s="44">
        <f>ROUND(('Все выпуски'!$D$3*'Все выпуски'!$D$6/100)/366*(B689-IF(C689="Нет",VLOOKUP(A689,'Айгенис Оп8'!$A$2:$C$9,3,0),VLOOKUP((A689-1),'Айгенис Оп8'!$A$2:$C$9,3,0))),2)</f>
        <v>43.28</v>
      </c>
      <c r="G689" s="43">
        <f>COUNTIF(D690:$D$1242,365)</f>
        <v>427</v>
      </c>
      <c r="H689" s="43">
        <f>COUNTIF(D690:$D$1242,366)</f>
        <v>126</v>
      </c>
      <c r="I689" s="2"/>
    </row>
    <row r="690" spans="1:9" x14ac:dyDescent="0.25">
      <c r="A690" s="1">
        <f>COUNTIF($C$2:C690,"Да")</f>
        <v>3</v>
      </c>
      <c r="B690" s="45">
        <f t="shared" si="21"/>
        <v>45532</v>
      </c>
      <c r="C690" s="42" t="str">
        <f>IF(ISERROR(VLOOKUP(B690,'Айгенис Оп8'!$C$3:$C$9,1,0)),"Нет","Да")</f>
        <v>Нет</v>
      </c>
      <c r="D690" s="43">
        <f t="shared" si="20"/>
        <v>366</v>
      </c>
      <c r="E690" s="44">
        <f>ROUND(('Все выпуски'!$D$3*'Все выпуски'!$D$6/100)/366*(B690-IF(C690="Нет",VLOOKUP(A690,'Айгенис Оп8'!$A$2:$C$9,3,0),VLOOKUP((A690-1),'Айгенис Оп8'!$A$2:$C$9,3,0))),2)</f>
        <v>43.52</v>
      </c>
      <c r="G690" s="43">
        <f>COUNTIF(D691:$D$1242,365)</f>
        <v>427</v>
      </c>
      <c r="H690" s="43">
        <f>COUNTIF(D691:$D$1242,366)</f>
        <v>125</v>
      </c>
      <c r="I690" s="2"/>
    </row>
    <row r="691" spans="1:9" x14ac:dyDescent="0.25">
      <c r="A691" s="1">
        <f>COUNTIF($C$2:C691,"Да")</f>
        <v>3</v>
      </c>
      <c r="B691" s="45">
        <f t="shared" si="21"/>
        <v>45533</v>
      </c>
      <c r="C691" s="42" t="str">
        <f>IF(ISERROR(VLOOKUP(B691,'Айгенис Оп8'!$C$3:$C$9,1,0)),"Нет","Да")</f>
        <v>Нет</v>
      </c>
      <c r="D691" s="43">
        <f t="shared" si="20"/>
        <v>366</v>
      </c>
      <c r="E691" s="44">
        <f>ROUND(('Все выпуски'!$D$3*'Все выпуски'!$D$6/100)/366*(B691-IF(C691="Нет",VLOOKUP(A691,'Айгенис Оп8'!$A$2:$C$9,3,0),VLOOKUP((A691-1),'Айгенис Оп8'!$A$2:$C$9,3,0))),2)</f>
        <v>43.77</v>
      </c>
      <c r="G691" s="43">
        <f>COUNTIF(D692:$D$1242,365)</f>
        <v>427</v>
      </c>
      <c r="H691" s="43">
        <f>COUNTIF(D692:$D$1242,366)</f>
        <v>124</v>
      </c>
      <c r="I691" s="2"/>
    </row>
    <row r="692" spans="1:9" x14ac:dyDescent="0.25">
      <c r="A692" s="1">
        <f>COUNTIF($C$2:C692,"Да")</f>
        <v>3</v>
      </c>
      <c r="B692" s="45">
        <f t="shared" si="21"/>
        <v>45534</v>
      </c>
      <c r="C692" s="42" t="str">
        <f>IF(ISERROR(VLOOKUP(B692,'Айгенис Оп8'!$C$3:$C$9,1,0)),"Нет","Да")</f>
        <v>Нет</v>
      </c>
      <c r="D692" s="43">
        <f t="shared" si="20"/>
        <v>366</v>
      </c>
      <c r="E692" s="44">
        <f>ROUND(('Все выпуски'!$D$3*'Все выпуски'!$D$6/100)/366*(B692-IF(C692="Нет",VLOOKUP(A692,'Айгенис Оп8'!$A$2:$C$9,3,0),VLOOKUP((A692-1),'Айгенис Оп8'!$A$2:$C$9,3,0))),2)</f>
        <v>44.02</v>
      </c>
      <c r="G692" s="43">
        <f>COUNTIF(D693:$D$1242,365)</f>
        <v>427</v>
      </c>
      <c r="H692" s="43">
        <f>COUNTIF(D693:$D$1242,366)</f>
        <v>123</v>
      </c>
      <c r="I692" s="2"/>
    </row>
    <row r="693" spans="1:9" x14ac:dyDescent="0.25">
      <c r="A693" s="1">
        <f>COUNTIF($C$2:C693,"Да")</f>
        <v>3</v>
      </c>
      <c r="B693" s="45">
        <f t="shared" si="21"/>
        <v>45535</v>
      </c>
      <c r="C693" s="42" t="str">
        <f>IF(ISERROR(VLOOKUP(B693,'Айгенис Оп8'!$C$3:$C$9,1,0)),"Нет","Да")</f>
        <v>Нет</v>
      </c>
      <c r="D693" s="43">
        <f t="shared" si="20"/>
        <v>366</v>
      </c>
      <c r="E693" s="44">
        <f>ROUND(('Все выпуски'!$D$3*'Все выпуски'!$D$6/100)/366*(B693-IF(C693="Нет",VLOOKUP(A693,'Айгенис Оп8'!$A$2:$C$9,3,0),VLOOKUP((A693-1),'Айгенис Оп8'!$A$2:$C$9,3,0))),2)</f>
        <v>44.26</v>
      </c>
      <c r="G693" s="43">
        <f>COUNTIF(D694:$D$1242,365)</f>
        <v>427</v>
      </c>
      <c r="H693" s="43">
        <f>COUNTIF(D694:$D$1242,366)</f>
        <v>122</v>
      </c>
      <c r="I693" s="2"/>
    </row>
    <row r="694" spans="1:9" x14ac:dyDescent="0.25">
      <c r="A694" s="1">
        <f>COUNTIF($C$2:C694,"Да")</f>
        <v>3</v>
      </c>
      <c r="B694" s="45">
        <f t="shared" si="21"/>
        <v>45536</v>
      </c>
      <c r="C694" s="42" t="str">
        <f>IF(ISERROR(VLOOKUP(B694,'Айгенис Оп8'!$C$3:$C$9,1,0)),"Нет","Да")</f>
        <v>Нет</v>
      </c>
      <c r="D694" s="43">
        <f t="shared" si="20"/>
        <v>366</v>
      </c>
      <c r="E694" s="44">
        <f>ROUND(('Все выпуски'!$D$3*'Все выпуски'!$D$6/100)/366*(B694-IF(C694="Нет",VLOOKUP(A694,'Айгенис Оп8'!$A$2:$C$9,3,0),VLOOKUP((A694-1),'Айгенис Оп8'!$A$2:$C$9,3,0))),2)</f>
        <v>44.51</v>
      </c>
      <c r="G694" s="43">
        <f>COUNTIF(D695:$D$1242,365)</f>
        <v>427</v>
      </c>
      <c r="H694" s="43">
        <f>COUNTIF(D695:$D$1242,366)</f>
        <v>121</v>
      </c>
      <c r="I694" s="2"/>
    </row>
    <row r="695" spans="1:9" x14ac:dyDescent="0.25">
      <c r="A695" s="1">
        <f>COUNTIF($C$2:C695,"Да")</f>
        <v>4</v>
      </c>
      <c r="B695" s="45">
        <f t="shared" si="21"/>
        <v>45537</v>
      </c>
      <c r="C695" s="42" t="str">
        <f>IF(ISERROR(VLOOKUP(B695,'Айгенис Оп8'!$C$3:$C$9,1,0)),"Нет","Да")</f>
        <v>Да</v>
      </c>
      <c r="D695" s="43">
        <f t="shared" si="20"/>
        <v>366</v>
      </c>
      <c r="E695" s="44">
        <f>ROUND(('Все выпуски'!$D$3*'Все выпуски'!$D$6/100)/366*(B695-IF(C695="Нет",VLOOKUP(A695,'Айгенис Оп8'!$A$2:$C$9,3,0),VLOOKUP((A695-1),'Айгенис Оп8'!$A$2:$C$9,3,0))),2)</f>
        <v>44.75</v>
      </c>
      <c r="G695" s="43">
        <f>COUNTIF(D696:$D$1242,365)</f>
        <v>427</v>
      </c>
      <c r="H695" s="43">
        <f>COUNTIF(D696:$D$1242,366)</f>
        <v>120</v>
      </c>
      <c r="I695" s="2"/>
    </row>
    <row r="696" spans="1:9" x14ac:dyDescent="0.25">
      <c r="A696" s="1">
        <f>COUNTIF($C$2:C696,"Да")</f>
        <v>4</v>
      </c>
      <c r="B696" s="45">
        <f t="shared" si="21"/>
        <v>45538</v>
      </c>
      <c r="C696" s="42" t="str">
        <f>IF(ISERROR(VLOOKUP(B696,'Айгенис Оп8'!$C$3:$C$9,1,0)),"Нет","Да")</f>
        <v>Нет</v>
      </c>
      <c r="D696" s="43">
        <f t="shared" si="20"/>
        <v>366</v>
      </c>
      <c r="E696" s="44">
        <f>ROUND(('Все выпуски'!$D$3*'Все выпуски'!$D$6/100)/366*(B696-IF(C696="Нет",VLOOKUP(A696,'Айгенис Оп8'!$A$2:$C$9,3,0),VLOOKUP((A696-1),'Айгенис Оп8'!$A$2:$C$9,3,0))),2)</f>
        <v>0.25</v>
      </c>
      <c r="G696" s="43">
        <f>COUNTIF(D697:$D$1242,365)</f>
        <v>427</v>
      </c>
      <c r="H696" s="43">
        <f>COUNTIF(D697:$D$1242,366)</f>
        <v>119</v>
      </c>
      <c r="I696" s="2"/>
    </row>
    <row r="697" spans="1:9" x14ac:dyDescent="0.25">
      <c r="A697" s="1">
        <f>COUNTIF($C$2:C697,"Да")</f>
        <v>4</v>
      </c>
      <c r="B697" s="45">
        <f t="shared" si="21"/>
        <v>45539</v>
      </c>
      <c r="C697" s="42" t="str">
        <f>IF(ISERROR(VLOOKUP(B697,'Айгенис Оп8'!$C$3:$C$9,1,0)),"Нет","Да")</f>
        <v>Нет</v>
      </c>
      <c r="D697" s="43">
        <f t="shared" si="20"/>
        <v>366</v>
      </c>
      <c r="E697" s="44">
        <f>ROUND(('Все выпуски'!$D$3*'Все выпуски'!$D$6/100)/366*(B697-IF(C697="Нет",VLOOKUP(A697,'Айгенис Оп8'!$A$2:$C$9,3,0),VLOOKUP((A697-1),'Айгенис Оп8'!$A$2:$C$9,3,0))),2)</f>
        <v>0.49</v>
      </c>
      <c r="G697" s="43">
        <f>COUNTIF(D698:$D$1242,365)</f>
        <v>427</v>
      </c>
      <c r="H697" s="43">
        <f>COUNTIF(D698:$D$1242,366)</f>
        <v>118</v>
      </c>
      <c r="I697" s="2"/>
    </row>
    <row r="698" spans="1:9" x14ac:dyDescent="0.25">
      <c r="A698" s="1">
        <f>COUNTIF($C$2:C698,"Да")</f>
        <v>4</v>
      </c>
      <c r="B698" s="45">
        <f t="shared" si="21"/>
        <v>45540</v>
      </c>
      <c r="C698" s="42" t="str">
        <f>IF(ISERROR(VLOOKUP(B698,'Айгенис Оп8'!$C$3:$C$9,1,0)),"Нет","Да")</f>
        <v>Нет</v>
      </c>
      <c r="D698" s="43">
        <f t="shared" si="20"/>
        <v>366</v>
      </c>
      <c r="E698" s="44">
        <f>ROUND(('Все выпуски'!$D$3*'Все выпуски'!$D$6/100)/366*(B698-IF(C698="Нет",VLOOKUP(A698,'Айгенис Оп8'!$A$2:$C$9,3,0),VLOOKUP((A698-1),'Айгенис Оп8'!$A$2:$C$9,3,0))),2)</f>
        <v>0.74</v>
      </c>
      <c r="G698" s="43">
        <f>COUNTIF(D699:$D$1242,365)</f>
        <v>427</v>
      </c>
      <c r="H698" s="43">
        <f>COUNTIF(D699:$D$1242,366)</f>
        <v>117</v>
      </c>
      <c r="I698" s="2"/>
    </row>
    <row r="699" spans="1:9" x14ac:dyDescent="0.25">
      <c r="A699" s="1">
        <f>COUNTIF($C$2:C699,"Да")</f>
        <v>4</v>
      </c>
      <c r="B699" s="45">
        <f t="shared" si="21"/>
        <v>45541</v>
      </c>
      <c r="C699" s="42" t="str">
        <f>IF(ISERROR(VLOOKUP(B699,'Айгенис Оп8'!$C$3:$C$9,1,0)),"Нет","Да")</f>
        <v>Нет</v>
      </c>
      <c r="D699" s="43">
        <f t="shared" si="20"/>
        <v>366</v>
      </c>
      <c r="E699" s="44">
        <f>ROUND(('Все выпуски'!$D$3*'Все выпуски'!$D$6/100)/366*(B699-IF(C699="Нет",VLOOKUP(A699,'Айгенис Оп8'!$A$2:$C$9,3,0),VLOOKUP((A699-1),'Айгенис Оп8'!$A$2:$C$9,3,0))),2)</f>
        <v>0.98</v>
      </c>
      <c r="G699" s="43">
        <f>COUNTIF(D700:$D$1242,365)</f>
        <v>427</v>
      </c>
      <c r="H699" s="43">
        <f>COUNTIF(D700:$D$1242,366)</f>
        <v>116</v>
      </c>
      <c r="I699" s="2"/>
    </row>
    <row r="700" spans="1:9" x14ac:dyDescent="0.25">
      <c r="A700" s="1">
        <f>COUNTIF($C$2:C700,"Да")</f>
        <v>4</v>
      </c>
      <c r="B700" s="45">
        <f t="shared" si="21"/>
        <v>45542</v>
      </c>
      <c r="C700" s="42" t="str">
        <f>IF(ISERROR(VLOOKUP(B700,'Айгенис Оп8'!$C$3:$C$9,1,0)),"Нет","Да")</f>
        <v>Нет</v>
      </c>
      <c r="D700" s="43">
        <f t="shared" si="20"/>
        <v>366</v>
      </c>
      <c r="E700" s="44">
        <f>ROUND(('Все выпуски'!$D$3*'Все выпуски'!$D$6/100)/366*(B700-IF(C700="Нет",VLOOKUP(A700,'Айгенис Оп8'!$A$2:$C$9,3,0),VLOOKUP((A700-1),'Айгенис Оп8'!$A$2:$C$9,3,0))),2)</f>
        <v>1.23</v>
      </c>
      <c r="G700" s="43">
        <f>COUNTIF(D701:$D$1242,365)</f>
        <v>427</v>
      </c>
      <c r="H700" s="43">
        <f>COUNTIF(D701:$D$1242,366)</f>
        <v>115</v>
      </c>
      <c r="I700" s="2"/>
    </row>
    <row r="701" spans="1:9" x14ac:dyDescent="0.25">
      <c r="A701" s="1">
        <f>COUNTIF($C$2:C701,"Да")</f>
        <v>4</v>
      </c>
      <c r="B701" s="45">
        <f t="shared" si="21"/>
        <v>45543</v>
      </c>
      <c r="C701" s="42" t="str">
        <f>IF(ISERROR(VLOOKUP(B701,'Айгенис Оп8'!$C$3:$C$9,1,0)),"Нет","Да")</f>
        <v>Нет</v>
      </c>
      <c r="D701" s="43">
        <f t="shared" si="20"/>
        <v>366</v>
      </c>
      <c r="E701" s="44">
        <f>ROUND(('Все выпуски'!$D$3*'Все выпуски'!$D$6/100)/366*(B701-IF(C701="Нет",VLOOKUP(A701,'Айгенис Оп8'!$A$2:$C$9,3,0),VLOOKUP((A701-1),'Айгенис Оп8'!$A$2:$C$9,3,0))),2)</f>
        <v>1.48</v>
      </c>
      <c r="G701" s="43">
        <f>COUNTIF(D702:$D$1242,365)</f>
        <v>427</v>
      </c>
      <c r="H701" s="43">
        <f>COUNTIF(D702:$D$1242,366)</f>
        <v>114</v>
      </c>
      <c r="I701" s="2"/>
    </row>
    <row r="702" spans="1:9" x14ac:dyDescent="0.25">
      <c r="A702" s="1">
        <f>COUNTIF($C$2:C702,"Да")</f>
        <v>4</v>
      </c>
      <c r="B702" s="45">
        <f t="shared" si="21"/>
        <v>45544</v>
      </c>
      <c r="C702" s="42" t="str">
        <f>IF(ISERROR(VLOOKUP(B702,'Айгенис Оп8'!$C$3:$C$9,1,0)),"Нет","Да")</f>
        <v>Нет</v>
      </c>
      <c r="D702" s="43">
        <f t="shared" si="20"/>
        <v>366</v>
      </c>
      <c r="E702" s="44">
        <f>ROUND(('Все выпуски'!$D$3*'Все выпуски'!$D$6/100)/366*(B702-IF(C702="Нет",VLOOKUP(A702,'Айгенис Оп8'!$A$2:$C$9,3,0),VLOOKUP((A702-1),'Айгенис Оп8'!$A$2:$C$9,3,0))),2)</f>
        <v>1.72</v>
      </c>
      <c r="G702" s="43">
        <f>COUNTIF(D703:$D$1242,365)</f>
        <v>427</v>
      </c>
      <c r="H702" s="43">
        <f>COUNTIF(D703:$D$1242,366)</f>
        <v>113</v>
      </c>
      <c r="I702" s="2"/>
    </row>
    <row r="703" spans="1:9" x14ac:dyDescent="0.25">
      <c r="A703" s="1">
        <f>COUNTIF($C$2:C703,"Да")</f>
        <v>4</v>
      </c>
      <c r="B703" s="45">
        <f t="shared" si="21"/>
        <v>45545</v>
      </c>
      <c r="C703" s="42" t="str">
        <f>IF(ISERROR(VLOOKUP(B703,'Айгенис Оп8'!$C$3:$C$9,1,0)),"Нет","Да")</f>
        <v>Нет</v>
      </c>
      <c r="D703" s="43">
        <f t="shared" si="20"/>
        <v>366</v>
      </c>
      <c r="E703" s="44">
        <f>ROUND(('Все выпуски'!$D$3*'Все выпуски'!$D$6/100)/366*(B703-IF(C703="Нет",VLOOKUP(A703,'Айгенис Оп8'!$A$2:$C$9,3,0),VLOOKUP((A703-1),'Айгенис Оп8'!$A$2:$C$9,3,0))),2)</f>
        <v>1.97</v>
      </c>
      <c r="G703" s="43">
        <f>COUNTIF(D704:$D$1242,365)</f>
        <v>427</v>
      </c>
      <c r="H703" s="43">
        <f>COUNTIF(D704:$D$1242,366)</f>
        <v>112</v>
      </c>
      <c r="I703" s="2"/>
    </row>
    <row r="704" spans="1:9" x14ac:dyDescent="0.25">
      <c r="A704" s="1">
        <f>COUNTIF($C$2:C704,"Да")</f>
        <v>4</v>
      </c>
      <c r="B704" s="45">
        <f t="shared" si="21"/>
        <v>45546</v>
      </c>
      <c r="C704" s="42" t="str">
        <f>IF(ISERROR(VLOOKUP(B704,'Айгенис Оп8'!$C$3:$C$9,1,0)),"Нет","Да")</f>
        <v>Нет</v>
      </c>
      <c r="D704" s="43">
        <f t="shared" si="20"/>
        <v>366</v>
      </c>
      <c r="E704" s="44">
        <f>ROUND(('Все выпуски'!$D$3*'Все выпуски'!$D$6/100)/366*(B704-IF(C704="Нет",VLOOKUP(A704,'Айгенис Оп8'!$A$2:$C$9,3,0),VLOOKUP((A704-1),'Айгенис Оп8'!$A$2:$C$9,3,0))),2)</f>
        <v>2.21</v>
      </c>
      <c r="G704" s="43">
        <f>COUNTIF(D705:$D$1242,365)</f>
        <v>427</v>
      </c>
      <c r="H704" s="43">
        <f>COUNTIF(D705:$D$1242,366)</f>
        <v>111</v>
      </c>
      <c r="I704" s="2"/>
    </row>
    <row r="705" spans="1:9" x14ac:dyDescent="0.25">
      <c r="A705" s="1">
        <f>COUNTIF($C$2:C705,"Да")</f>
        <v>4</v>
      </c>
      <c r="B705" s="45">
        <f t="shared" si="21"/>
        <v>45547</v>
      </c>
      <c r="C705" s="42" t="str">
        <f>IF(ISERROR(VLOOKUP(B705,'Айгенис Оп8'!$C$3:$C$9,1,0)),"Нет","Да")</f>
        <v>Нет</v>
      </c>
      <c r="D705" s="43">
        <f t="shared" si="20"/>
        <v>366</v>
      </c>
      <c r="E705" s="44">
        <f>ROUND(('Все выпуски'!$D$3*'Все выпуски'!$D$6/100)/366*(B705-IF(C705="Нет",VLOOKUP(A705,'Айгенис Оп8'!$A$2:$C$9,3,0),VLOOKUP((A705-1),'Айгенис Оп8'!$A$2:$C$9,3,0))),2)</f>
        <v>2.46</v>
      </c>
      <c r="G705" s="43">
        <f>COUNTIF(D706:$D$1242,365)</f>
        <v>427</v>
      </c>
      <c r="H705" s="43">
        <f>COUNTIF(D706:$D$1242,366)</f>
        <v>110</v>
      </c>
      <c r="I705" s="2"/>
    </row>
    <row r="706" spans="1:9" x14ac:dyDescent="0.25">
      <c r="A706" s="1">
        <f>COUNTIF($C$2:C706,"Да")</f>
        <v>4</v>
      </c>
      <c r="B706" s="45">
        <f t="shared" si="21"/>
        <v>45548</v>
      </c>
      <c r="C706" s="42" t="str">
        <f>IF(ISERROR(VLOOKUP(B706,'Айгенис Оп8'!$C$3:$C$9,1,0)),"Нет","Да")</f>
        <v>Нет</v>
      </c>
      <c r="D706" s="43">
        <f t="shared" si="20"/>
        <v>366</v>
      </c>
      <c r="E706" s="44">
        <f>ROUND(('Все выпуски'!$D$3*'Все выпуски'!$D$6/100)/366*(B706-IF(C706="Нет",VLOOKUP(A706,'Айгенис Оп8'!$A$2:$C$9,3,0),VLOOKUP((A706-1),'Айгенис Оп8'!$A$2:$C$9,3,0))),2)</f>
        <v>2.7</v>
      </c>
      <c r="G706" s="43">
        <f>COUNTIF(D707:$D$1242,365)</f>
        <v>427</v>
      </c>
      <c r="H706" s="43">
        <f>COUNTIF(D707:$D$1242,366)</f>
        <v>109</v>
      </c>
      <c r="I706" s="2"/>
    </row>
    <row r="707" spans="1:9" x14ac:dyDescent="0.25">
      <c r="A707" s="1">
        <f>COUNTIF($C$2:C707,"Да")</f>
        <v>4</v>
      </c>
      <c r="B707" s="45">
        <f t="shared" si="21"/>
        <v>45549</v>
      </c>
      <c r="C707" s="42" t="str">
        <f>IF(ISERROR(VLOOKUP(B707,'Айгенис Оп8'!$C$3:$C$9,1,0)),"Нет","Да")</f>
        <v>Нет</v>
      </c>
      <c r="D707" s="43">
        <f t="shared" ref="D707:D770" si="22">IF(MOD(YEAR(B707),4)=0,366,365)</f>
        <v>366</v>
      </c>
      <c r="E707" s="44">
        <f>ROUND(('Все выпуски'!$D$3*'Все выпуски'!$D$6/100)/366*(B707-IF(C707="Нет",VLOOKUP(A707,'Айгенис Оп8'!$A$2:$C$9,3,0),VLOOKUP((A707-1),'Айгенис Оп8'!$A$2:$C$9,3,0))),2)</f>
        <v>2.95</v>
      </c>
      <c r="G707" s="43">
        <f>COUNTIF(D708:$D$1242,365)</f>
        <v>427</v>
      </c>
      <c r="H707" s="43">
        <f>COUNTIF(D708:$D$1242,366)</f>
        <v>108</v>
      </c>
      <c r="I707" s="2"/>
    </row>
    <row r="708" spans="1:9" x14ac:dyDescent="0.25">
      <c r="A708" s="1">
        <f>COUNTIF($C$2:C708,"Да")</f>
        <v>4</v>
      </c>
      <c r="B708" s="45">
        <f t="shared" ref="B708:B771" si="23">B707+1</f>
        <v>45550</v>
      </c>
      <c r="C708" s="42" t="str">
        <f>IF(ISERROR(VLOOKUP(B708,'Айгенис Оп8'!$C$3:$C$9,1,0)),"Нет","Да")</f>
        <v>Нет</v>
      </c>
      <c r="D708" s="43">
        <f t="shared" si="22"/>
        <v>366</v>
      </c>
      <c r="E708" s="44">
        <f>ROUND(('Все выпуски'!$D$3*'Все выпуски'!$D$6/100)/366*(B708-IF(C708="Нет",VLOOKUP(A708,'Айгенис Оп8'!$A$2:$C$9,3,0),VLOOKUP((A708-1),'Айгенис Оп8'!$A$2:$C$9,3,0))),2)</f>
        <v>3.2</v>
      </c>
      <c r="G708" s="43">
        <f>COUNTIF(D709:$D$1242,365)</f>
        <v>427</v>
      </c>
      <c r="H708" s="43">
        <f>COUNTIF(D709:$D$1242,366)</f>
        <v>107</v>
      </c>
      <c r="I708" s="2"/>
    </row>
    <row r="709" spans="1:9" x14ac:dyDescent="0.25">
      <c r="A709" s="1">
        <f>COUNTIF($C$2:C709,"Да")</f>
        <v>4</v>
      </c>
      <c r="B709" s="45">
        <f t="shared" si="23"/>
        <v>45551</v>
      </c>
      <c r="C709" s="42" t="str">
        <f>IF(ISERROR(VLOOKUP(B709,'Айгенис Оп8'!$C$3:$C$9,1,0)),"Нет","Да")</f>
        <v>Нет</v>
      </c>
      <c r="D709" s="43">
        <f t="shared" si="22"/>
        <v>366</v>
      </c>
      <c r="E709" s="44">
        <f>ROUND(('Все выпуски'!$D$3*'Все выпуски'!$D$6/100)/366*(B709-IF(C709="Нет",VLOOKUP(A709,'Айгенис Оп8'!$A$2:$C$9,3,0),VLOOKUP((A709-1),'Айгенис Оп8'!$A$2:$C$9,3,0))),2)</f>
        <v>3.44</v>
      </c>
      <c r="G709" s="43">
        <f>COUNTIF(D710:$D$1242,365)</f>
        <v>427</v>
      </c>
      <c r="H709" s="43">
        <f>COUNTIF(D710:$D$1242,366)</f>
        <v>106</v>
      </c>
      <c r="I709" s="2"/>
    </row>
    <row r="710" spans="1:9" x14ac:dyDescent="0.25">
      <c r="A710" s="1">
        <f>COUNTIF($C$2:C710,"Да")</f>
        <v>4</v>
      </c>
      <c r="B710" s="45">
        <f t="shared" si="23"/>
        <v>45552</v>
      </c>
      <c r="C710" s="42" t="str">
        <f>IF(ISERROR(VLOOKUP(B710,'Айгенис Оп8'!$C$3:$C$9,1,0)),"Нет","Да")</f>
        <v>Нет</v>
      </c>
      <c r="D710" s="43">
        <f t="shared" si="22"/>
        <v>366</v>
      </c>
      <c r="E710" s="44">
        <f>ROUND(('Все выпуски'!$D$3*'Все выпуски'!$D$6/100)/366*(B710-IF(C710="Нет",VLOOKUP(A710,'Айгенис Оп8'!$A$2:$C$9,3,0),VLOOKUP((A710-1),'Айгенис Оп8'!$A$2:$C$9,3,0))),2)</f>
        <v>3.69</v>
      </c>
      <c r="G710" s="43">
        <f>COUNTIF(D711:$D$1242,365)</f>
        <v>427</v>
      </c>
      <c r="H710" s="43">
        <f>COUNTIF(D711:$D$1242,366)</f>
        <v>105</v>
      </c>
      <c r="I710" s="2"/>
    </row>
    <row r="711" spans="1:9" x14ac:dyDescent="0.25">
      <c r="A711" s="1">
        <f>COUNTIF($C$2:C711,"Да")</f>
        <v>4</v>
      </c>
      <c r="B711" s="45">
        <f t="shared" si="23"/>
        <v>45553</v>
      </c>
      <c r="C711" s="42" t="str">
        <f>IF(ISERROR(VLOOKUP(B711,'Айгенис Оп8'!$C$3:$C$9,1,0)),"Нет","Да")</f>
        <v>Нет</v>
      </c>
      <c r="D711" s="43">
        <f t="shared" si="22"/>
        <v>366</v>
      </c>
      <c r="E711" s="44">
        <f>ROUND(('Все выпуски'!$D$3*'Все выпуски'!$D$6/100)/366*(B711-IF(C711="Нет",VLOOKUP(A711,'Айгенис Оп8'!$A$2:$C$9,3,0),VLOOKUP((A711-1),'Айгенис Оп8'!$A$2:$C$9,3,0))),2)</f>
        <v>3.93</v>
      </c>
      <c r="G711" s="43">
        <f>COUNTIF(D712:$D$1242,365)</f>
        <v>427</v>
      </c>
      <c r="H711" s="43">
        <f>COUNTIF(D712:$D$1242,366)</f>
        <v>104</v>
      </c>
      <c r="I711" s="2"/>
    </row>
    <row r="712" spans="1:9" x14ac:dyDescent="0.25">
      <c r="A712" s="1">
        <f>COUNTIF($C$2:C712,"Да")</f>
        <v>4</v>
      </c>
      <c r="B712" s="45">
        <f t="shared" si="23"/>
        <v>45554</v>
      </c>
      <c r="C712" s="42" t="str">
        <f>IF(ISERROR(VLOOKUP(B712,'Айгенис Оп8'!$C$3:$C$9,1,0)),"Нет","Да")</f>
        <v>Нет</v>
      </c>
      <c r="D712" s="43">
        <f t="shared" si="22"/>
        <v>366</v>
      </c>
      <c r="E712" s="44">
        <f>ROUND(('Все выпуски'!$D$3*'Все выпуски'!$D$6/100)/366*(B712-IF(C712="Нет",VLOOKUP(A712,'Айгенис Оп8'!$A$2:$C$9,3,0),VLOOKUP((A712-1),'Айгенис Оп8'!$A$2:$C$9,3,0))),2)</f>
        <v>4.18</v>
      </c>
      <c r="G712" s="43">
        <f>COUNTIF(D713:$D$1242,365)</f>
        <v>427</v>
      </c>
      <c r="H712" s="43">
        <f>COUNTIF(D713:$D$1242,366)</f>
        <v>103</v>
      </c>
      <c r="I712" s="2"/>
    </row>
    <row r="713" spans="1:9" x14ac:dyDescent="0.25">
      <c r="A713" s="1">
        <f>COUNTIF($C$2:C713,"Да")</f>
        <v>4</v>
      </c>
      <c r="B713" s="45">
        <f t="shared" si="23"/>
        <v>45555</v>
      </c>
      <c r="C713" s="42" t="str">
        <f>IF(ISERROR(VLOOKUP(B713,'Айгенис Оп8'!$C$3:$C$9,1,0)),"Нет","Да")</f>
        <v>Нет</v>
      </c>
      <c r="D713" s="43">
        <f t="shared" si="22"/>
        <v>366</v>
      </c>
      <c r="E713" s="44">
        <f>ROUND(('Все выпуски'!$D$3*'Все выпуски'!$D$6/100)/366*(B713-IF(C713="Нет",VLOOKUP(A713,'Айгенис Оп8'!$A$2:$C$9,3,0),VLOOKUP((A713-1),'Айгенис Оп8'!$A$2:$C$9,3,0))),2)</f>
        <v>4.43</v>
      </c>
      <c r="G713" s="43">
        <f>COUNTIF(D714:$D$1242,365)</f>
        <v>427</v>
      </c>
      <c r="H713" s="43">
        <f>COUNTIF(D714:$D$1242,366)</f>
        <v>102</v>
      </c>
      <c r="I713" s="2"/>
    </row>
    <row r="714" spans="1:9" x14ac:dyDescent="0.25">
      <c r="A714" s="1">
        <f>COUNTIF($C$2:C714,"Да")</f>
        <v>4</v>
      </c>
      <c r="B714" s="45">
        <f t="shared" si="23"/>
        <v>45556</v>
      </c>
      <c r="C714" s="42" t="str">
        <f>IF(ISERROR(VLOOKUP(B714,'Айгенис Оп8'!$C$3:$C$9,1,0)),"Нет","Да")</f>
        <v>Нет</v>
      </c>
      <c r="D714" s="43">
        <f t="shared" si="22"/>
        <v>366</v>
      </c>
      <c r="E714" s="44">
        <f>ROUND(('Все выпуски'!$D$3*'Все выпуски'!$D$6/100)/366*(B714-IF(C714="Нет",VLOOKUP(A714,'Айгенис Оп8'!$A$2:$C$9,3,0),VLOOKUP((A714-1),'Айгенис Оп8'!$A$2:$C$9,3,0))),2)</f>
        <v>4.67</v>
      </c>
      <c r="G714" s="43">
        <f>COUNTIF(D715:$D$1242,365)</f>
        <v>427</v>
      </c>
      <c r="H714" s="43">
        <f>COUNTIF(D715:$D$1242,366)</f>
        <v>101</v>
      </c>
      <c r="I714" s="2"/>
    </row>
    <row r="715" spans="1:9" x14ac:dyDescent="0.25">
      <c r="A715" s="1">
        <f>COUNTIF($C$2:C715,"Да")</f>
        <v>4</v>
      </c>
      <c r="B715" s="45">
        <f t="shared" si="23"/>
        <v>45557</v>
      </c>
      <c r="C715" s="42" t="str">
        <f>IF(ISERROR(VLOOKUP(B715,'Айгенис Оп8'!$C$3:$C$9,1,0)),"Нет","Да")</f>
        <v>Нет</v>
      </c>
      <c r="D715" s="43">
        <f t="shared" si="22"/>
        <v>366</v>
      </c>
      <c r="E715" s="44">
        <f>ROUND(('Все выпуски'!$D$3*'Все выпуски'!$D$6/100)/366*(B715-IF(C715="Нет",VLOOKUP(A715,'Айгенис Оп8'!$A$2:$C$9,3,0),VLOOKUP((A715-1),'Айгенис Оп8'!$A$2:$C$9,3,0))),2)</f>
        <v>4.92</v>
      </c>
      <c r="G715" s="43">
        <f>COUNTIF(D716:$D$1242,365)</f>
        <v>427</v>
      </c>
      <c r="H715" s="43">
        <f>COUNTIF(D716:$D$1242,366)</f>
        <v>100</v>
      </c>
      <c r="I715" s="2"/>
    </row>
    <row r="716" spans="1:9" x14ac:dyDescent="0.25">
      <c r="A716" s="1">
        <f>COUNTIF($C$2:C716,"Да")</f>
        <v>4</v>
      </c>
      <c r="B716" s="45">
        <f t="shared" si="23"/>
        <v>45558</v>
      </c>
      <c r="C716" s="42" t="str">
        <f>IF(ISERROR(VLOOKUP(B716,'Айгенис Оп8'!$C$3:$C$9,1,0)),"Нет","Да")</f>
        <v>Нет</v>
      </c>
      <c r="D716" s="43">
        <f t="shared" si="22"/>
        <v>366</v>
      </c>
      <c r="E716" s="44">
        <f>ROUND(('Все выпуски'!$D$3*'Все выпуски'!$D$6/100)/366*(B716-IF(C716="Нет",VLOOKUP(A716,'Айгенис Оп8'!$A$2:$C$9,3,0),VLOOKUP((A716-1),'Айгенис Оп8'!$A$2:$C$9,3,0))),2)</f>
        <v>5.16</v>
      </c>
      <c r="G716" s="43">
        <f>COUNTIF(D717:$D$1242,365)</f>
        <v>427</v>
      </c>
      <c r="H716" s="43">
        <f>COUNTIF(D717:$D$1242,366)</f>
        <v>99</v>
      </c>
      <c r="I716" s="2"/>
    </row>
    <row r="717" spans="1:9" x14ac:dyDescent="0.25">
      <c r="A717" s="1">
        <f>COUNTIF($C$2:C717,"Да")</f>
        <v>4</v>
      </c>
      <c r="B717" s="45">
        <f t="shared" si="23"/>
        <v>45559</v>
      </c>
      <c r="C717" s="42" t="str">
        <f>IF(ISERROR(VLOOKUP(B717,'Айгенис Оп8'!$C$3:$C$9,1,0)),"Нет","Да")</f>
        <v>Нет</v>
      </c>
      <c r="D717" s="43">
        <f t="shared" si="22"/>
        <v>366</v>
      </c>
      <c r="E717" s="44">
        <f>ROUND(('Все выпуски'!$D$3*'Все выпуски'!$D$6/100)/366*(B717-IF(C717="Нет",VLOOKUP(A717,'Айгенис Оп8'!$A$2:$C$9,3,0),VLOOKUP((A717-1),'Айгенис Оп8'!$A$2:$C$9,3,0))),2)</f>
        <v>5.41</v>
      </c>
      <c r="G717" s="43">
        <f>COUNTIF(D718:$D$1242,365)</f>
        <v>427</v>
      </c>
      <c r="H717" s="43">
        <f>COUNTIF(D718:$D$1242,366)</f>
        <v>98</v>
      </c>
      <c r="I717" s="2"/>
    </row>
    <row r="718" spans="1:9" x14ac:dyDescent="0.25">
      <c r="A718" s="1">
        <f>COUNTIF($C$2:C718,"Да")</f>
        <v>4</v>
      </c>
      <c r="B718" s="45">
        <f t="shared" si="23"/>
        <v>45560</v>
      </c>
      <c r="C718" s="42" t="str">
        <f>IF(ISERROR(VLOOKUP(B718,'Айгенис Оп8'!$C$3:$C$9,1,0)),"Нет","Да")</f>
        <v>Нет</v>
      </c>
      <c r="D718" s="43">
        <f t="shared" si="22"/>
        <v>366</v>
      </c>
      <c r="E718" s="44">
        <f>ROUND(('Все выпуски'!$D$3*'Все выпуски'!$D$6/100)/366*(B718-IF(C718="Нет",VLOOKUP(A718,'Айгенис Оп8'!$A$2:$C$9,3,0),VLOOKUP((A718-1),'Айгенис Оп8'!$A$2:$C$9,3,0))),2)</f>
        <v>5.66</v>
      </c>
      <c r="G718" s="43">
        <f>COUNTIF(D719:$D$1242,365)</f>
        <v>427</v>
      </c>
      <c r="H718" s="43">
        <f>COUNTIF(D719:$D$1242,366)</f>
        <v>97</v>
      </c>
      <c r="I718" s="2"/>
    </row>
    <row r="719" spans="1:9" x14ac:dyDescent="0.25">
      <c r="A719" s="1">
        <f>COUNTIF($C$2:C719,"Да")</f>
        <v>4</v>
      </c>
      <c r="B719" s="45">
        <f t="shared" si="23"/>
        <v>45561</v>
      </c>
      <c r="C719" s="42" t="str">
        <f>IF(ISERROR(VLOOKUP(B719,'Айгенис Оп8'!$C$3:$C$9,1,0)),"Нет","Да")</f>
        <v>Нет</v>
      </c>
      <c r="D719" s="43">
        <f t="shared" si="22"/>
        <v>366</v>
      </c>
      <c r="E719" s="44">
        <f>ROUND(('Все выпуски'!$D$3*'Все выпуски'!$D$6/100)/366*(B719-IF(C719="Нет",VLOOKUP(A719,'Айгенис Оп8'!$A$2:$C$9,3,0),VLOOKUP((A719-1),'Айгенис Оп8'!$A$2:$C$9,3,0))),2)</f>
        <v>5.9</v>
      </c>
      <c r="G719" s="43">
        <f>COUNTIF(D720:$D$1242,365)</f>
        <v>427</v>
      </c>
      <c r="H719" s="43">
        <f>COUNTIF(D720:$D$1242,366)</f>
        <v>96</v>
      </c>
      <c r="I719" s="2"/>
    </row>
    <row r="720" spans="1:9" x14ac:dyDescent="0.25">
      <c r="A720" s="1">
        <f>COUNTIF($C$2:C720,"Да")</f>
        <v>4</v>
      </c>
      <c r="B720" s="45">
        <f t="shared" si="23"/>
        <v>45562</v>
      </c>
      <c r="C720" s="42" t="str">
        <f>IF(ISERROR(VLOOKUP(B720,'Айгенис Оп8'!$C$3:$C$9,1,0)),"Нет","Да")</f>
        <v>Нет</v>
      </c>
      <c r="D720" s="43">
        <f t="shared" si="22"/>
        <v>366</v>
      </c>
      <c r="E720" s="44">
        <f>ROUND(('Все выпуски'!$D$3*'Все выпуски'!$D$6/100)/366*(B720-IF(C720="Нет",VLOOKUP(A720,'Айгенис Оп8'!$A$2:$C$9,3,0),VLOOKUP((A720-1),'Айгенис Оп8'!$A$2:$C$9,3,0))),2)</f>
        <v>6.15</v>
      </c>
      <c r="G720" s="43">
        <f>COUNTIF(D721:$D$1242,365)</f>
        <v>427</v>
      </c>
      <c r="H720" s="43">
        <f>COUNTIF(D721:$D$1242,366)</f>
        <v>95</v>
      </c>
      <c r="I720" s="2"/>
    </row>
    <row r="721" spans="1:9" x14ac:dyDescent="0.25">
      <c r="A721" s="1">
        <f>COUNTIF($C$2:C721,"Да")</f>
        <v>4</v>
      </c>
      <c r="B721" s="45">
        <f t="shared" si="23"/>
        <v>45563</v>
      </c>
      <c r="C721" s="42" t="str">
        <f>IF(ISERROR(VLOOKUP(B721,'Айгенис Оп8'!$C$3:$C$9,1,0)),"Нет","Да")</f>
        <v>Нет</v>
      </c>
      <c r="D721" s="43">
        <f t="shared" si="22"/>
        <v>366</v>
      </c>
      <c r="E721" s="44">
        <f>ROUND(('Все выпуски'!$D$3*'Все выпуски'!$D$6/100)/366*(B721-IF(C721="Нет",VLOOKUP(A721,'Айгенис Оп8'!$A$2:$C$9,3,0),VLOOKUP((A721-1),'Айгенис Оп8'!$A$2:$C$9,3,0))),2)</f>
        <v>6.39</v>
      </c>
      <c r="G721" s="43">
        <f>COUNTIF(D722:$D$1242,365)</f>
        <v>427</v>
      </c>
      <c r="H721" s="43">
        <f>COUNTIF(D722:$D$1242,366)</f>
        <v>94</v>
      </c>
      <c r="I721" s="2"/>
    </row>
    <row r="722" spans="1:9" x14ac:dyDescent="0.25">
      <c r="A722" s="1">
        <f>COUNTIF($C$2:C722,"Да")</f>
        <v>4</v>
      </c>
      <c r="B722" s="45">
        <f t="shared" si="23"/>
        <v>45564</v>
      </c>
      <c r="C722" s="42" t="str">
        <f>IF(ISERROR(VLOOKUP(B722,'Айгенис Оп8'!$C$3:$C$9,1,0)),"Нет","Да")</f>
        <v>Нет</v>
      </c>
      <c r="D722" s="43">
        <f t="shared" si="22"/>
        <v>366</v>
      </c>
      <c r="E722" s="44">
        <f>ROUND(('Все выпуски'!$D$3*'Все выпуски'!$D$6/100)/366*(B722-IF(C722="Нет",VLOOKUP(A722,'Айгенис Оп8'!$A$2:$C$9,3,0),VLOOKUP((A722-1),'Айгенис Оп8'!$A$2:$C$9,3,0))),2)</f>
        <v>6.64</v>
      </c>
      <c r="G722" s="43">
        <f>COUNTIF(D723:$D$1242,365)</f>
        <v>427</v>
      </c>
      <c r="H722" s="43">
        <f>COUNTIF(D723:$D$1242,366)</f>
        <v>93</v>
      </c>
      <c r="I722" s="2"/>
    </row>
    <row r="723" spans="1:9" x14ac:dyDescent="0.25">
      <c r="A723" s="1">
        <f>COUNTIF($C$2:C723,"Да")</f>
        <v>4</v>
      </c>
      <c r="B723" s="45">
        <f t="shared" si="23"/>
        <v>45565</v>
      </c>
      <c r="C723" s="42" t="str">
        <f>IF(ISERROR(VLOOKUP(B723,'Айгенис Оп8'!$C$3:$C$9,1,0)),"Нет","Да")</f>
        <v>Нет</v>
      </c>
      <c r="D723" s="43">
        <f t="shared" si="22"/>
        <v>366</v>
      </c>
      <c r="E723" s="44">
        <f>ROUND(('Все выпуски'!$D$3*'Все выпуски'!$D$6/100)/366*(B723-IF(C723="Нет",VLOOKUP(A723,'Айгенис Оп8'!$A$2:$C$9,3,0),VLOOKUP((A723-1),'Айгенис Оп8'!$A$2:$C$9,3,0))),2)</f>
        <v>6.89</v>
      </c>
      <c r="G723" s="43">
        <f>COUNTIF(D724:$D$1242,365)</f>
        <v>427</v>
      </c>
      <c r="H723" s="43">
        <f>COUNTIF(D724:$D$1242,366)</f>
        <v>92</v>
      </c>
      <c r="I723" s="2"/>
    </row>
    <row r="724" spans="1:9" x14ac:dyDescent="0.25">
      <c r="A724" s="1">
        <f>COUNTIF($C$2:C724,"Да")</f>
        <v>4</v>
      </c>
      <c r="B724" s="45">
        <f t="shared" si="23"/>
        <v>45566</v>
      </c>
      <c r="C724" s="42" t="str">
        <f>IF(ISERROR(VLOOKUP(B724,'Айгенис Оп8'!$C$3:$C$9,1,0)),"Нет","Да")</f>
        <v>Нет</v>
      </c>
      <c r="D724" s="43">
        <f t="shared" si="22"/>
        <v>366</v>
      </c>
      <c r="E724" s="44">
        <f>ROUND(('Все выпуски'!$D$3*'Все выпуски'!$D$6/100)/366*(B724-IF(C724="Нет",VLOOKUP(A724,'Айгенис Оп8'!$A$2:$C$9,3,0),VLOOKUP((A724-1),'Айгенис Оп8'!$A$2:$C$9,3,0))),2)</f>
        <v>7.13</v>
      </c>
      <c r="G724" s="43">
        <f>COUNTIF(D725:$D$1242,365)</f>
        <v>427</v>
      </c>
      <c r="H724" s="43">
        <f>COUNTIF(D725:$D$1242,366)</f>
        <v>91</v>
      </c>
      <c r="I724" s="2"/>
    </row>
    <row r="725" spans="1:9" x14ac:dyDescent="0.25">
      <c r="A725" s="1">
        <f>COUNTIF($C$2:C725,"Да")</f>
        <v>4</v>
      </c>
      <c r="B725" s="45">
        <f t="shared" si="23"/>
        <v>45567</v>
      </c>
      <c r="C725" s="42" t="str">
        <f>IF(ISERROR(VLOOKUP(B725,'Айгенис Оп8'!$C$3:$C$9,1,0)),"Нет","Да")</f>
        <v>Нет</v>
      </c>
      <c r="D725" s="43">
        <f t="shared" si="22"/>
        <v>366</v>
      </c>
      <c r="E725" s="44">
        <f>ROUND(('Все выпуски'!$D$3*'Все выпуски'!$D$6/100)/366*(B725-IF(C725="Нет",VLOOKUP(A725,'Айгенис Оп8'!$A$2:$C$9,3,0),VLOOKUP((A725-1),'Айгенис Оп8'!$A$2:$C$9,3,0))),2)</f>
        <v>7.38</v>
      </c>
      <c r="G725" s="43">
        <f>COUNTIF(D726:$D$1242,365)</f>
        <v>427</v>
      </c>
      <c r="H725" s="43">
        <f>COUNTIF(D726:$D$1242,366)</f>
        <v>90</v>
      </c>
      <c r="I725" s="2"/>
    </row>
    <row r="726" spans="1:9" x14ac:dyDescent="0.25">
      <c r="A726" s="1">
        <f>COUNTIF($C$2:C726,"Да")</f>
        <v>4</v>
      </c>
      <c r="B726" s="45">
        <f t="shared" si="23"/>
        <v>45568</v>
      </c>
      <c r="C726" s="42" t="str">
        <f>IF(ISERROR(VLOOKUP(B726,'Айгенис Оп8'!$C$3:$C$9,1,0)),"Нет","Да")</f>
        <v>Нет</v>
      </c>
      <c r="D726" s="43">
        <f t="shared" si="22"/>
        <v>366</v>
      </c>
      <c r="E726" s="44">
        <f>ROUND(('Все выпуски'!$D$3*'Все выпуски'!$D$6/100)/366*(B726-IF(C726="Нет",VLOOKUP(A726,'Айгенис Оп8'!$A$2:$C$9,3,0),VLOOKUP((A726-1),'Айгенис Оп8'!$A$2:$C$9,3,0))),2)</f>
        <v>7.62</v>
      </c>
      <c r="G726" s="43">
        <f>COUNTIF(D727:$D$1242,365)</f>
        <v>427</v>
      </c>
      <c r="H726" s="43">
        <f>COUNTIF(D727:$D$1242,366)</f>
        <v>89</v>
      </c>
      <c r="I726" s="2"/>
    </row>
    <row r="727" spans="1:9" x14ac:dyDescent="0.25">
      <c r="A727" s="1">
        <f>COUNTIF($C$2:C727,"Да")</f>
        <v>4</v>
      </c>
      <c r="B727" s="45">
        <f t="shared" si="23"/>
        <v>45569</v>
      </c>
      <c r="C727" s="42" t="str">
        <f>IF(ISERROR(VLOOKUP(B727,'Айгенис Оп8'!$C$3:$C$9,1,0)),"Нет","Да")</f>
        <v>Нет</v>
      </c>
      <c r="D727" s="43">
        <f t="shared" si="22"/>
        <v>366</v>
      </c>
      <c r="E727" s="44">
        <f>ROUND(('Все выпуски'!$D$3*'Все выпуски'!$D$6/100)/366*(B727-IF(C727="Нет",VLOOKUP(A727,'Айгенис Оп8'!$A$2:$C$9,3,0),VLOOKUP((A727-1),'Айгенис Оп8'!$A$2:$C$9,3,0))),2)</f>
        <v>7.87</v>
      </c>
      <c r="G727" s="43">
        <f>COUNTIF(D728:$D$1242,365)</f>
        <v>427</v>
      </c>
      <c r="H727" s="43">
        <f>COUNTIF(D728:$D$1242,366)</f>
        <v>88</v>
      </c>
      <c r="I727" s="2"/>
    </row>
    <row r="728" spans="1:9" x14ac:dyDescent="0.25">
      <c r="A728" s="1">
        <f>COUNTIF($C$2:C728,"Да")</f>
        <v>4</v>
      </c>
      <c r="B728" s="45">
        <f t="shared" si="23"/>
        <v>45570</v>
      </c>
      <c r="C728" s="42" t="str">
        <f>IF(ISERROR(VLOOKUP(B728,'Айгенис Оп8'!$C$3:$C$9,1,0)),"Нет","Да")</f>
        <v>Нет</v>
      </c>
      <c r="D728" s="43">
        <f t="shared" si="22"/>
        <v>366</v>
      </c>
      <c r="E728" s="44">
        <f>ROUND(('Все выпуски'!$D$3*'Все выпуски'!$D$6/100)/366*(B728-IF(C728="Нет",VLOOKUP(A728,'Айгенис Оп8'!$A$2:$C$9,3,0),VLOOKUP((A728-1),'Айгенис Оп8'!$A$2:$C$9,3,0))),2)</f>
        <v>8.11</v>
      </c>
      <c r="G728" s="43">
        <f>COUNTIF(D729:$D$1242,365)</f>
        <v>427</v>
      </c>
      <c r="H728" s="43">
        <f>COUNTIF(D729:$D$1242,366)</f>
        <v>87</v>
      </c>
      <c r="I728" s="2"/>
    </row>
    <row r="729" spans="1:9" x14ac:dyDescent="0.25">
      <c r="A729" s="1">
        <f>COUNTIF($C$2:C729,"Да")</f>
        <v>4</v>
      </c>
      <c r="B729" s="45">
        <f t="shared" si="23"/>
        <v>45571</v>
      </c>
      <c r="C729" s="42" t="str">
        <f>IF(ISERROR(VLOOKUP(B729,'Айгенис Оп8'!$C$3:$C$9,1,0)),"Нет","Да")</f>
        <v>Нет</v>
      </c>
      <c r="D729" s="43">
        <f t="shared" si="22"/>
        <v>366</v>
      </c>
      <c r="E729" s="44">
        <f>ROUND(('Все выпуски'!$D$3*'Все выпуски'!$D$6/100)/366*(B729-IF(C729="Нет",VLOOKUP(A729,'Айгенис Оп8'!$A$2:$C$9,3,0),VLOOKUP((A729-1),'Айгенис Оп8'!$A$2:$C$9,3,0))),2)</f>
        <v>8.36</v>
      </c>
      <c r="G729" s="43">
        <f>COUNTIF(D730:$D$1242,365)</f>
        <v>427</v>
      </c>
      <c r="H729" s="43">
        <f>COUNTIF(D730:$D$1242,366)</f>
        <v>86</v>
      </c>
      <c r="I729" s="2"/>
    </row>
    <row r="730" spans="1:9" x14ac:dyDescent="0.25">
      <c r="A730" s="1">
        <f>COUNTIF($C$2:C730,"Да")</f>
        <v>4</v>
      </c>
      <c r="B730" s="45">
        <f t="shared" si="23"/>
        <v>45572</v>
      </c>
      <c r="C730" s="42" t="str">
        <f>IF(ISERROR(VLOOKUP(B730,'Айгенис Оп8'!$C$3:$C$9,1,0)),"Нет","Да")</f>
        <v>Нет</v>
      </c>
      <c r="D730" s="43">
        <f t="shared" si="22"/>
        <v>366</v>
      </c>
      <c r="E730" s="44">
        <f>ROUND(('Все выпуски'!$D$3*'Все выпуски'!$D$6/100)/366*(B730-IF(C730="Нет",VLOOKUP(A730,'Айгенис Оп8'!$A$2:$C$9,3,0),VLOOKUP((A730-1),'Айгенис Оп8'!$A$2:$C$9,3,0))),2)</f>
        <v>8.61</v>
      </c>
      <c r="G730" s="43">
        <f>COUNTIF(D731:$D$1242,365)</f>
        <v>427</v>
      </c>
      <c r="H730" s="43">
        <f>COUNTIF(D731:$D$1242,366)</f>
        <v>85</v>
      </c>
      <c r="I730" s="2"/>
    </row>
    <row r="731" spans="1:9" x14ac:dyDescent="0.25">
      <c r="A731" s="1">
        <f>COUNTIF($C$2:C731,"Да")</f>
        <v>4</v>
      </c>
      <c r="B731" s="45">
        <f t="shared" si="23"/>
        <v>45573</v>
      </c>
      <c r="C731" s="42" t="str">
        <f>IF(ISERROR(VLOOKUP(B731,'Айгенис Оп8'!$C$3:$C$9,1,0)),"Нет","Да")</f>
        <v>Нет</v>
      </c>
      <c r="D731" s="43">
        <f t="shared" si="22"/>
        <v>366</v>
      </c>
      <c r="E731" s="44">
        <f>ROUND(('Все выпуски'!$D$3*'Все выпуски'!$D$6/100)/366*(B731-IF(C731="Нет",VLOOKUP(A731,'Айгенис Оп8'!$A$2:$C$9,3,0),VLOOKUP((A731-1),'Айгенис Оп8'!$A$2:$C$9,3,0))),2)</f>
        <v>8.85</v>
      </c>
      <c r="G731" s="43">
        <f>COUNTIF(D732:$D$1242,365)</f>
        <v>427</v>
      </c>
      <c r="H731" s="43">
        <f>COUNTIF(D732:$D$1242,366)</f>
        <v>84</v>
      </c>
      <c r="I731" s="2"/>
    </row>
    <row r="732" spans="1:9" x14ac:dyDescent="0.25">
      <c r="A732" s="1">
        <f>COUNTIF($C$2:C732,"Да")</f>
        <v>4</v>
      </c>
      <c r="B732" s="45">
        <f t="shared" si="23"/>
        <v>45574</v>
      </c>
      <c r="C732" s="42" t="str">
        <f>IF(ISERROR(VLOOKUP(B732,'Айгенис Оп8'!$C$3:$C$9,1,0)),"Нет","Да")</f>
        <v>Нет</v>
      </c>
      <c r="D732" s="43">
        <f t="shared" si="22"/>
        <v>366</v>
      </c>
      <c r="E732" s="44">
        <f>ROUND(('Все выпуски'!$D$3*'Все выпуски'!$D$6/100)/366*(B732-IF(C732="Нет",VLOOKUP(A732,'Айгенис Оп8'!$A$2:$C$9,3,0),VLOOKUP((A732-1),'Айгенис Оп8'!$A$2:$C$9,3,0))),2)</f>
        <v>9.1</v>
      </c>
      <c r="G732" s="43">
        <f>COUNTIF(D733:$D$1242,365)</f>
        <v>427</v>
      </c>
      <c r="H732" s="43">
        <f>COUNTIF(D733:$D$1242,366)</f>
        <v>83</v>
      </c>
      <c r="I732" s="2"/>
    </row>
    <row r="733" spans="1:9" x14ac:dyDescent="0.25">
      <c r="A733" s="1">
        <f>COUNTIF($C$2:C733,"Да")</f>
        <v>4</v>
      </c>
      <c r="B733" s="45">
        <f t="shared" si="23"/>
        <v>45575</v>
      </c>
      <c r="C733" s="42" t="str">
        <f>IF(ISERROR(VLOOKUP(B733,'Айгенис Оп8'!$C$3:$C$9,1,0)),"Нет","Да")</f>
        <v>Нет</v>
      </c>
      <c r="D733" s="43">
        <f t="shared" si="22"/>
        <v>366</v>
      </c>
      <c r="E733" s="44">
        <f>ROUND(('Все выпуски'!$D$3*'Все выпуски'!$D$6/100)/366*(B733-IF(C733="Нет",VLOOKUP(A733,'Айгенис Оп8'!$A$2:$C$9,3,0),VLOOKUP((A733-1),'Айгенис Оп8'!$A$2:$C$9,3,0))),2)</f>
        <v>9.34</v>
      </c>
      <c r="G733" s="43">
        <f>COUNTIF(D734:$D$1242,365)</f>
        <v>427</v>
      </c>
      <c r="H733" s="43">
        <f>COUNTIF(D734:$D$1242,366)</f>
        <v>82</v>
      </c>
      <c r="I733" s="2"/>
    </row>
    <row r="734" spans="1:9" x14ac:dyDescent="0.25">
      <c r="A734" s="1">
        <f>COUNTIF($C$2:C734,"Да")</f>
        <v>4</v>
      </c>
      <c r="B734" s="45">
        <f t="shared" si="23"/>
        <v>45576</v>
      </c>
      <c r="C734" s="42" t="str">
        <f>IF(ISERROR(VLOOKUP(B734,'Айгенис Оп8'!$C$3:$C$9,1,0)),"Нет","Да")</f>
        <v>Нет</v>
      </c>
      <c r="D734" s="43">
        <f t="shared" si="22"/>
        <v>366</v>
      </c>
      <c r="E734" s="44">
        <f>ROUND(('Все выпуски'!$D$3*'Все выпуски'!$D$6/100)/366*(B734-IF(C734="Нет",VLOOKUP(A734,'Айгенис Оп8'!$A$2:$C$9,3,0),VLOOKUP((A734-1),'Айгенис Оп8'!$A$2:$C$9,3,0))),2)</f>
        <v>9.59</v>
      </c>
      <c r="G734" s="43">
        <f>COUNTIF(D735:$D$1242,365)</f>
        <v>427</v>
      </c>
      <c r="H734" s="43">
        <f>COUNTIF(D735:$D$1242,366)</f>
        <v>81</v>
      </c>
      <c r="I734" s="2"/>
    </row>
    <row r="735" spans="1:9" x14ac:dyDescent="0.25">
      <c r="A735" s="1">
        <f>COUNTIF($C$2:C735,"Да")</f>
        <v>4</v>
      </c>
      <c r="B735" s="45">
        <f t="shared" si="23"/>
        <v>45577</v>
      </c>
      <c r="C735" s="42" t="str">
        <f>IF(ISERROR(VLOOKUP(B735,'Айгенис Оп8'!$C$3:$C$9,1,0)),"Нет","Да")</f>
        <v>Нет</v>
      </c>
      <c r="D735" s="43">
        <f t="shared" si="22"/>
        <v>366</v>
      </c>
      <c r="E735" s="44">
        <f>ROUND(('Все выпуски'!$D$3*'Все выпуски'!$D$6/100)/366*(B735-IF(C735="Нет",VLOOKUP(A735,'Айгенис Оп8'!$A$2:$C$9,3,0),VLOOKUP((A735-1),'Айгенис Оп8'!$A$2:$C$9,3,0))),2)</f>
        <v>9.84</v>
      </c>
      <c r="G735" s="43">
        <f>COUNTIF(D736:$D$1242,365)</f>
        <v>427</v>
      </c>
      <c r="H735" s="43">
        <f>COUNTIF(D736:$D$1242,366)</f>
        <v>80</v>
      </c>
      <c r="I735" s="2"/>
    </row>
    <row r="736" spans="1:9" x14ac:dyDescent="0.25">
      <c r="A736" s="1">
        <f>COUNTIF($C$2:C736,"Да")</f>
        <v>4</v>
      </c>
      <c r="B736" s="45">
        <f t="shared" si="23"/>
        <v>45578</v>
      </c>
      <c r="C736" s="42" t="str">
        <f>IF(ISERROR(VLOOKUP(B736,'Айгенис Оп8'!$C$3:$C$9,1,0)),"Нет","Да")</f>
        <v>Нет</v>
      </c>
      <c r="D736" s="43">
        <f t="shared" si="22"/>
        <v>366</v>
      </c>
      <c r="E736" s="44">
        <f>ROUND(('Все выпуски'!$D$3*'Все выпуски'!$D$6/100)/366*(B736-IF(C736="Нет",VLOOKUP(A736,'Айгенис Оп8'!$A$2:$C$9,3,0),VLOOKUP((A736-1),'Айгенис Оп8'!$A$2:$C$9,3,0))),2)</f>
        <v>10.08</v>
      </c>
      <c r="G736" s="43">
        <f>COUNTIF(D737:$D$1242,365)</f>
        <v>427</v>
      </c>
      <c r="H736" s="43">
        <f>COUNTIF(D737:$D$1242,366)</f>
        <v>79</v>
      </c>
      <c r="I736" s="2"/>
    </row>
    <row r="737" spans="1:9" x14ac:dyDescent="0.25">
      <c r="A737" s="1">
        <f>COUNTIF($C$2:C737,"Да")</f>
        <v>4</v>
      </c>
      <c r="B737" s="45">
        <f t="shared" si="23"/>
        <v>45579</v>
      </c>
      <c r="C737" s="42" t="str">
        <f>IF(ISERROR(VLOOKUP(B737,'Айгенис Оп8'!$C$3:$C$9,1,0)),"Нет","Да")</f>
        <v>Нет</v>
      </c>
      <c r="D737" s="43">
        <f t="shared" si="22"/>
        <v>366</v>
      </c>
      <c r="E737" s="44">
        <f>ROUND(('Все выпуски'!$D$3*'Все выпуски'!$D$6/100)/366*(B737-IF(C737="Нет",VLOOKUP(A737,'Айгенис Оп8'!$A$2:$C$9,3,0),VLOOKUP((A737-1),'Айгенис Оп8'!$A$2:$C$9,3,0))),2)</f>
        <v>10.33</v>
      </c>
      <c r="G737" s="43">
        <f>COUNTIF(D738:$D$1242,365)</f>
        <v>427</v>
      </c>
      <c r="H737" s="43">
        <f>COUNTIF(D738:$D$1242,366)</f>
        <v>78</v>
      </c>
      <c r="I737" s="2"/>
    </row>
    <row r="738" spans="1:9" x14ac:dyDescent="0.25">
      <c r="A738" s="1">
        <f>COUNTIF($C$2:C738,"Да")</f>
        <v>4</v>
      </c>
      <c r="B738" s="45">
        <f t="shared" si="23"/>
        <v>45580</v>
      </c>
      <c r="C738" s="42" t="str">
        <f>IF(ISERROR(VLOOKUP(B738,'Айгенис Оп8'!$C$3:$C$9,1,0)),"Нет","Да")</f>
        <v>Нет</v>
      </c>
      <c r="D738" s="43">
        <f t="shared" si="22"/>
        <v>366</v>
      </c>
      <c r="E738" s="44">
        <f>ROUND(('Все выпуски'!$D$3*'Все выпуски'!$D$6/100)/366*(B738-IF(C738="Нет",VLOOKUP(A738,'Айгенис Оп8'!$A$2:$C$9,3,0),VLOOKUP((A738-1),'Айгенис Оп8'!$A$2:$C$9,3,0))),2)</f>
        <v>10.57</v>
      </c>
      <c r="G738" s="43">
        <f>COUNTIF(D739:$D$1242,365)</f>
        <v>427</v>
      </c>
      <c r="H738" s="43">
        <f>COUNTIF(D739:$D$1242,366)</f>
        <v>77</v>
      </c>
      <c r="I738" s="2"/>
    </row>
    <row r="739" spans="1:9" x14ac:dyDescent="0.25">
      <c r="A739" s="1">
        <f>COUNTIF($C$2:C739,"Да")</f>
        <v>4</v>
      </c>
      <c r="B739" s="45">
        <f t="shared" si="23"/>
        <v>45581</v>
      </c>
      <c r="C739" s="42" t="str">
        <f>IF(ISERROR(VLOOKUP(B739,'Айгенис Оп8'!$C$3:$C$9,1,0)),"Нет","Да")</f>
        <v>Нет</v>
      </c>
      <c r="D739" s="43">
        <f t="shared" si="22"/>
        <v>366</v>
      </c>
      <c r="E739" s="44">
        <f>ROUND(('Все выпуски'!$D$3*'Все выпуски'!$D$6/100)/366*(B739-IF(C739="Нет",VLOOKUP(A739,'Айгенис Оп8'!$A$2:$C$9,3,0),VLOOKUP((A739-1),'Айгенис Оп8'!$A$2:$C$9,3,0))),2)</f>
        <v>10.82</v>
      </c>
      <c r="G739" s="43">
        <f>COUNTIF(D740:$D$1242,365)</f>
        <v>427</v>
      </c>
      <c r="H739" s="43">
        <f>COUNTIF(D740:$D$1242,366)</f>
        <v>76</v>
      </c>
      <c r="I739" s="2"/>
    </row>
    <row r="740" spans="1:9" x14ac:dyDescent="0.25">
      <c r="A740" s="1">
        <f>COUNTIF($C$2:C740,"Да")</f>
        <v>4</v>
      </c>
      <c r="B740" s="45">
        <f t="shared" si="23"/>
        <v>45582</v>
      </c>
      <c r="C740" s="42" t="str">
        <f>IF(ISERROR(VLOOKUP(B740,'Айгенис Оп8'!$C$3:$C$9,1,0)),"Нет","Да")</f>
        <v>Нет</v>
      </c>
      <c r="D740" s="43">
        <f t="shared" si="22"/>
        <v>366</v>
      </c>
      <c r="E740" s="44">
        <f>ROUND(('Все выпуски'!$D$3*'Все выпуски'!$D$6/100)/366*(B740-IF(C740="Нет",VLOOKUP(A740,'Айгенис Оп8'!$A$2:$C$9,3,0),VLOOKUP((A740-1),'Айгенис Оп8'!$A$2:$C$9,3,0))),2)</f>
        <v>11.07</v>
      </c>
      <c r="G740" s="43">
        <f>COUNTIF(D741:$D$1242,365)</f>
        <v>427</v>
      </c>
      <c r="H740" s="43">
        <f>COUNTIF(D741:$D$1242,366)</f>
        <v>75</v>
      </c>
      <c r="I740" s="2"/>
    </row>
    <row r="741" spans="1:9" x14ac:dyDescent="0.25">
      <c r="A741" s="1">
        <f>COUNTIF($C$2:C741,"Да")</f>
        <v>4</v>
      </c>
      <c r="B741" s="45">
        <f t="shared" si="23"/>
        <v>45583</v>
      </c>
      <c r="C741" s="42" t="str">
        <f>IF(ISERROR(VLOOKUP(B741,'Айгенис Оп8'!$C$3:$C$9,1,0)),"Нет","Да")</f>
        <v>Нет</v>
      </c>
      <c r="D741" s="43">
        <f t="shared" si="22"/>
        <v>366</v>
      </c>
      <c r="E741" s="44">
        <f>ROUND(('Все выпуски'!$D$3*'Все выпуски'!$D$6/100)/366*(B741-IF(C741="Нет",VLOOKUP(A741,'Айгенис Оп8'!$A$2:$C$9,3,0),VLOOKUP((A741-1),'Айгенис Оп8'!$A$2:$C$9,3,0))),2)</f>
        <v>11.31</v>
      </c>
      <c r="G741" s="43">
        <f>COUNTIF(D742:$D$1242,365)</f>
        <v>427</v>
      </c>
      <c r="H741" s="43">
        <f>COUNTIF(D742:$D$1242,366)</f>
        <v>74</v>
      </c>
      <c r="I741" s="2"/>
    </row>
    <row r="742" spans="1:9" x14ac:dyDescent="0.25">
      <c r="A742" s="1">
        <f>COUNTIF($C$2:C742,"Да")</f>
        <v>4</v>
      </c>
      <c r="B742" s="45">
        <f t="shared" si="23"/>
        <v>45584</v>
      </c>
      <c r="C742" s="42" t="str">
        <f>IF(ISERROR(VLOOKUP(B742,'Айгенис Оп8'!$C$3:$C$9,1,0)),"Нет","Да")</f>
        <v>Нет</v>
      </c>
      <c r="D742" s="43">
        <f t="shared" si="22"/>
        <v>366</v>
      </c>
      <c r="E742" s="44">
        <f>ROUND(('Все выпуски'!$D$3*'Все выпуски'!$D$6/100)/366*(B742-IF(C742="Нет",VLOOKUP(A742,'Айгенис Оп8'!$A$2:$C$9,3,0),VLOOKUP((A742-1),'Айгенис Оп8'!$A$2:$C$9,3,0))),2)</f>
        <v>11.56</v>
      </c>
      <c r="G742" s="43">
        <f>COUNTIF(D743:$D$1242,365)</f>
        <v>427</v>
      </c>
      <c r="H742" s="43">
        <f>COUNTIF(D743:$D$1242,366)</f>
        <v>73</v>
      </c>
      <c r="I742" s="2"/>
    </row>
    <row r="743" spans="1:9" x14ac:dyDescent="0.25">
      <c r="A743" s="1">
        <f>COUNTIF($C$2:C743,"Да")</f>
        <v>4</v>
      </c>
      <c r="B743" s="45">
        <f t="shared" si="23"/>
        <v>45585</v>
      </c>
      <c r="C743" s="42" t="str">
        <f>IF(ISERROR(VLOOKUP(B743,'Айгенис Оп8'!$C$3:$C$9,1,0)),"Нет","Да")</f>
        <v>Нет</v>
      </c>
      <c r="D743" s="43">
        <f t="shared" si="22"/>
        <v>366</v>
      </c>
      <c r="E743" s="44">
        <f>ROUND(('Все выпуски'!$D$3*'Все выпуски'!$D$6/100)/366*(B743-IF(C743="Нет",VLOOKUP(A743,'Айгенис Оп8'!$A$2:$C$9,3,0),VLOOKUP((A743-1),'Айгенис Оп8'!$A$2:$C$9,3,0))),2)</f>
        <v>11.8</v>
      </c>
      <c r="G743" s="43">
        <f>COUNTIF(D744:$D$1242,365)</f>
        <v>427</v>
      </c>
      <c r="H743" s="43">
        <f>COUNTIF(D744:$D$1242,366)</f>
        <v>72</v>
      </c>
      <c r="I743" s="2"/>
    </row>
    <row r="744" spans="1:9" x14ac:dyDescent="0.25">
      <c r="A744" s="1">
        <f>COUNTIF($C$2:C744,"Да")</f>
        <v>4</v>
      </c>
      <c r="B744" s="45">
        <f t="shared" si="23"/>
        <v>45586</v>
      </c>
      <c r="C744" s="42" t="str">
        <f>IF(ISERROR(VLOOKUP(B744,'Айгенис Оп8'!$C$3:$C$9,1,0)),"Нет","Да")</f>
        <v>Нет</v>
      </c>
      <c r="D744" s="43">
        <f t="shared" si="22"/>
        <v>366</v>
      </c>
      <c r="E744" s="44">
        <f>ROUND(('Все выпуски'!$D$3*'Все выпуски'!$D$6/100)/366*(B744-IF(C744="Нет",VLOOKUP(A744,'Айгенис Оп8'!$A$2:$C$9,3,0),VLOOKUP((A744-1),'Айгенис Оп8'!$A$2:$C$9,3,0))),2)</f>
        <v>12.05</v>
      </c>
      <c r="G744" s="43">
        <f>COUNTIF(D745:$D$1242,365)</f>
        <v>427</v>
      </c>
      <c r="H744" s="43">
        <f>COUNTIF(D745:$D$1242,366)</f>
        <v>71</v>
      </c>
      <c r="I744" s="2"/>
    </row>
    <row r="745" spans="1:9" x14ac:dyDescent="0.25">
      <c r="A745" s="1">
        <f>COUNTIF($C$2:C745,"Да")</f>
        <v>4</v>
      </c>
      <c r="B745" s="45">
        <f t="shared" si="23"/>
        <v>45587</v>
      </c>
      <c r="C745" s="42" t="str">
        <f>IF(ISERROR(VLOOKUP(B745,'Айгенис Оп8'!$C$3:$C$9,1,0)),"Нет","Да")</f>
        <v>Нет</v>
      </c>
      <c r="D745" s="43">
        <f t="shared" si="22"/>
        <v>366</v>
      </c>
      <c r="E745" s="44">
        <f>ROUND(('Все выпуски'!$D$3*'Все выпуски'!$D$6/100)/366*(B745-IF(C745="Нет",VLOOKUP(A745,'Айгенис Оп8'!$A$2:$C$9,3,0),VLOOKUP((A745-1),'Айгенис Оп8'!$A$2:$C$9,3,0))),2)</f>
        <v>12.3</v>
      </c>
      <c r="G745" s="43">
        <f>COUNTIF(D746:$D$1242,365)</f>
        <v>427</v>
      </c>
      <c r="H745" s="43">
        <f>COUNTIF(D746:$D$1242,366)</f>
        <v>70</v>
      </c>
      <c r="I745" s="2"/>
    </row>
    <row r="746" spans="1:9" x14ac:dyDescent="0.25">
      <c r="A746" s="1">
        <f>COUNTIF($C$2:C746,"Да")</f>
        <v>4</v>
      </c>
      <c r="B746" s="45">
        <f t="shared" si="23"/>
        <v>45588</v>
      </c>
      <c r="C746" s="42" t="str">
        <f>IF(ISERROR(VLOOKUP(B746,'Айгенис Оп8'!$C$3:$C$9,1,0)),"Нет","Да")</f>
        <v>Нет</v>
      </c>
      <c r="D746" s="43">
        <f t="shared" si="22"/>
        <v>366</v>
      </c>
      <c r="E746" s="44">
        <f>ROUND(('Все выпуски'!$D$3*'Все выпуски'!$D$6/100)/366*(B746-IF(C746="Нет",VLOOKUP(A746,'Айгенис Оп8'!$A$2:$C$9,3,0),VLOOKUP((A746-1),'Айгенис Оп8'!$A$2:$C$9,3,0))),2)</f>
        <v>12.54</v>
      </c>
      <c r="G746" s="43">
        <f>COUNTIF(D747:$D$1242,365)</f>
        <v>427</v>
      </c>
      <c r="H746" s="43">
        <f>COUNTIF(D747:$D$1242,366)</f>
        <v>69</v>
      </c>
      <c r="I746" s="2"/>
    </row>
    <row r="747" spans="1:9" x14ac:dyDescent="0.25">
      <c r="A747" s="1">
        <f>COUNTIF($C$2:C747,"Да")</f>
        <v>4</v>
      </c>
      <c r="B747" s="45">
        <f t="shared" si="23"/>
        <v>45589</v>
      </c>
      <c r="C747" s="42" t="str">
        <f>IF(ISERROR(VLOOKUP(B747,'Айгенис Оп8'!$C$3:$C$9,1,0)),"Нет","Да")</f>
        <v>Нет</v>
      </c>
      <c r="D747" s="43">
        <f t="shared" si="22"/>
        <v>366</v>
      </c>
      <c r="E747" s="44">
        <f>ROUND(('Все выпуски'!$D$3*'Все выпуски'!$D$6/100)/366*(B747-IF(C747="Нет",VLOOKUP(A747,'Айгенис Оп8'!$A$2:$C$9,3,0),VLOOKUP((A747-1),'Айгенис Оп8'!$A$2:$C$9,3,0))),2)</f>
        <v>12.79</v>
      </c>
      <c r="G747" s="43">
        <f>COUNTIF(D748:$D$1242,365)</f>
        <v>427</v>
      </c>
      <c r="H747" s="43">
        <f>COUNTIF(D748:$D$1242,366)</f>
        <v>68</v>
      </c>
      <c r="I747" s="2"/>
    </row>
    <row r="748" spans="1:9" x14ac:dyDescent="0.25">
      <c r="A748" s="1">
        <f>COUNTIF($C$2:C748,"Да")</f>
        <v>4</v>
      </c>
      <c r="B748" s="45">
        <f t="shared" si="23"/>
        <v>45590</v>
      </c>
      <c r="C748" s="42" t="str">
        <f>IF(ISERROR(VLOOKUP(B748,'Айгенис Оп8'!$C$3:$C$9,1,0)),"Нет","Да")</f>
        <v>Нет</v>
      </c>
      <c r="D748" s="43">
        <f t="shared" si="22"/>
        <v>366</v>
      </c>
      <c r="E748" s="44">
        <f>ROUND(('Все выпуски'!$D$3*'Все выпуски'!$D$6/100)/366*(B748-IF(C748="Нет",VLOOKUP(A748,'Айгенис Оп8'!$A$2:$C$9,3,0),VLOOKUP((A748-1),'Айгенис Оп8'!$A$2:$C$9,3,0))),2)</f>
        <v>13.03</v>
      </c>
      <c r="G748" s="43">
        <f>COUNTIF(D749:$D$1242,365)</f>
        <v>427</v>
      </c>
      <c r="H748" s="43">
        <f>COUNTIF(D749:$D$1242,366)</f>
        <v>67</v>
      </c>
      <c r="I748" s="2"/>
    </row>
    <row r="749" spans="1:9" x14ac:dyDescent="0.25">
      <c r="A749" s="1">
        <f>COUNTIF($C$2:C749,"Да")</f>
        <v>4</v>
      </c>
      <c r="B749" s="45">
        <f t="shared" si="23"/>
        <v>45591</v>
      </c>
      <c r="C749" s="42" t="str">
        <f>IF(ISERROR(VLOOKUP(B749,'Айгенис Оп8'!$C$3:$C$9,1,0)),"Нет","Да")</f>
        <v>Нет</v>
      </c>
      <c r="D749" s="43">
        <f t="shared" si="22"/>
        <v>366</v>
      </c>
      <c r="E749" s="44">
        <f>ROUND(('Все выпуски'!$D$3*'Все выпуски'!$D$6/100)/366*(B749-IF(C749="Нет",VLOOKUP(A749,'Айгенис Оп8'!$A$2:$C$9,3,0),VLOOKUP((A749-1),'Айгенис Оп8'!$A$2:$C$9,3,0))),2)</f>
        <v>13.28</v>
      </c>
      <c r="G749" s="43">
        <f>COUNTIF(D750:$D$1242,365)</f>
        <v>427</v>
      </c>
      <c r="H749" s="43">
        <f>COUNTIF(D750:$D$1242,366)</f>
        <v>66</v>
      </c>
      <c r="I749" s="2"/>
    </row>
    <row r="750" spans="1:9" x14ac:dyDescent="0.25">
      <c r="A750" s="1">
        <f>COUNTIF($C$2:C750,"Да")</f>
        <v>4</v>
      </c>
      <c r="B750" s="45">
        <f t="shared" si="23"/>
        <v>45592</v>
      </c>
      <c r="C750" s="42" t="str">
        <f>IF(ISERROR(VLOOKUP(B750,'Айгенис Оп8'!$C$3:$C$9,1,0)),"Нет","Да")</f>
        <v>Нет</v>
      </c>
      <c r="D750" s="43">
        <f t="shared" si="22"/>
        <v>366</v>
      </c>
      <c r="E750" s="44">
        <f>ROUND(('Все выпуски'!$D$3*'Все выпуски'!$D$6/100)/366*(B750-IF(C750="Нет",VLOOKUP(A750,'Айгенис Оп8'!$A$2:$C$9,3,0),VLOOKUP((A750-1),'Айгенис Оп8'!$A$2:$C$9,3,0))),2)</f>
        <v>13.52</v>
      </c>
      <c r="G750" s="43">
        <f>COUNTIF(D751:$D$1242,365)</f>
        <v>427</v>
      </c>
      <c r="H750" s="43">
        <f>COUNTIF(D751:$D$1242,366)</f>
        <v>65</v>
      </c>
      <c r="I750" s="2"/>
    </row>
    <row r="751" spans="1:9" x14ac:dyDescent="0.25">
      <c r="A751" s="1">
        <f>COUNTIF($C$2:C751,"Да")</f>
        <v>4</v>
      </c>
      <c r="B751" s="45">
        <f t="shared" si="23"/>
        <v>45593</v>
      </c>
      <c r="C751" s="42" t="str">
        <f>IF(ISERROR(VLOOKUP(B751,'Айгенис Оп8'!$C$3:$C$9,1,0)),"Нет","Да")</f>
        <v>Нет</v>
      </c>
      <c r="D751" s="43">
        <f t="shared" si="22"/>
        <v>366</v>
      </c>
      <c r="E751" s="44">
        <f>ROUND(('Все выпуски'!$D$3*'Все выпуски'!$D$6/100)/366*(B751-IF(C751="Нет",VLOOKUP(A751,'Айгенис Оп8'!$A$2:$C$9,3,0),VLOOKUP((A751-1),'Айгенис Оп8'!$A$2:$C$9,3,0))),2)</f>
        <v>13.77</v>
      </c>
      <c r="G751" s="43">
        <f>COUNTIF(D752:$D$1242,365)</f>
        <v>427</v>
      </c>
      <c r="H751" s="43">
        <f>COUNTIF(D752:$D$1242,366)</f>
        <v>64</v>
      </c>
      <c r="I751" s="2"/>
    </row>
    <row r="752" spans="1:9" x14ac:dyDescent="0.25">
      <c r="A752" s="1">
        <f>COUNTIF($C$2:C752,"Да")</f>
        <v>4</v>
      </c>
      <c r="B752" s="45">
        <f t="shared" si="23"/>
        <v>45594</v>
      </c>
      <c r="C752" s="42" t="str">
        <f>IF(ISERROR(VLOOKUP(B752,'Айгенис Оп8'!$C$3:$C$9,1,0)),"Нет","Да")</f>
        <v>Нет</v>
      </c>
      <c r="D752" s="43">
        <f t="shared" si="22"/>
        <v>366</v>
      </c>
      <c r="E752" s="44">
        <f>ROUND(('Все выпуски'!$D$3*'Все выпуски'!$D$6/100)/366*(B752-IF(C752="Нет",VLOOKUP(A752,'Айгенис Оп8'!$A$2:$C$9,3,0),VLOOKUP((A752-1),'Айгенис Оп8'!$A$2:$C$9,3,0))),2)</f>
        <v>14.02</v>
      </c>
      <c r="G752" s="43">
        <f>COUNTIF(D753:$D$1242,365)</f>
        <v>427</v>
      </c>
      <c r="H752" s="43">
        <f>COUNTIF(D753:$D$1242,366)</f>
        <v>63</v>
      </c>
      <c r="I752" s="2"/>
    </row>
    <row r="753" spans="1:9" x14ac:dyDescent="0.25">
      <c r="A753" s="1">
        <f>COUNTIF($C$2:C753,"Да")</f>
        <v>4</v>
      </c>
      <c r="B753" s="45">
        <f t="shared" si="23"/>
        <v>45595</v>
      </c>
      <c r="C753" s="42" t="str">
        <f>IF(ISERROR(VLOOKUP(B753,'Айгенис Оп8'!$C$3:$C$9,1,0)),"Нет","Да")</f>
        <v>Нет</v>
      </c>
      <c r="D753" s="43">
        <f t="shared" si="22"/>
        <v>366</v>
      </c>
      <c r="E753" s="44">
        <f>ROUND(('Все выпуски'!$D$3*'Все выпуски'!$D$6/100)/366*(B753-IF(C753="Нет",VLOOKUP(A753,'Айгенис Оп8'!$A$2:$C$9,3,0),VLOOKUP((A753-1),'Айгенис Оп8'!$A$2:$C$9,3,0))),2)</f>
        <v>14.26</v>
      </c>
      <c r="G753" s="43">
        <f>COUNTIF(D754:$D$1242,365)</f>
        <v>427</v>
      </c>
      <c r="H753" s="43">
        <f>COUNTIF(D754:$D$1242,366)</f>
        <v>62</v>
      </c>
      <c r="I753" s="2"/>
    </row>
    <row r="754" spans="1:9" x14ac:dyDescent="0.25">
      <c r="A754" s="1">
        <f>COUNTIF($C$2:C754,"Да")</f>
        <v>4</v>
      </c>
      <c r="B754" s="45">
        <f t="shared" si="23"/>
        <v>45596</v>
      </c>
      <c r="C754" s="42" t="str">
        <f>IF(ISERROR(VLOOKUP(B754,'Айгенис Оп8'!$C$3:$C$9,1,0)),"Нет","Да")</f>
        <v>Нет</v>
      </c>
      <c r="D754" s="43">
        <f t="shared" si="22"/>
        <v>366</v>
      </c>
      <c r="E754" s="44">
        <f>ROUND(('Все выпуски'!$D$3*'Все выпуски'!$D$6/100)/366*(B754-IF(C754="Нет",VLOOKUP(A754,'Айгенис Оп8'!$A$2:$C$9,3,0),VLOOKUP((A754-1),'Айгенис Оп8'!$A$2:$C$9,3,0))),2)</f>
        <v>14.51</v>
      </c>
      <c r="G754" s="43">
        <f>COUNTIF(D755:$D$1242,365)</f>
        <v>427</v>
      </c>
      <c r="H754" s="43">
        <f>COUNTIF(D755:$D$1242,366)</f>
        <v>61</v>
      </c>
      <c r="I754" s="2"/>
    </row>
    <row r="755" spans="1:9" x14ac:dyDescent="0.25">
      <c r="A755" s="1">
        <f>COUNTIF($C$2:C755,"Да")</f>
        <v>4</v>
      </c>
      <c r="B755" s="45">
        <f t="shared" si="23"/>
        <v>45597</v>
      </c>
      <c r="C755" s="42" t="str">
        <f>IF(ISERROR(VLOOKUP(B755,'Айгенис Оп8'!$C$3:$C$9,1,0)),"Нет","Да")</f>
        <v>Нет</v>
      </c>
      <c r="D755" s="43">
        <f t="shared" si="22"/>
        <v>366</v>
      </c>
      <c r="E755" s="44">
        <f>ROUND(('Все выпуски'!$D$3*'Все выпуски'!$D$6/100)/366*(B755-IF(C755="Нет",VLOOKUP(A755,'Айгенис Оп8'!$A$2:$C$9,3,0),VLOOKUP((A755-1),'Айгенис Оп8'!$A$2:$C$9,3,0))),2)</f>
        <v>14.75</v>
      </c>
      <c r="G755" s="43">
        <f>COUNTIF(D756:$D$1242,365)</f>
        <v>427</v>
      </c>
      <c r="H755" s="43">
        <f>COUNTIF(D756:$D$1242,366)</f>
        <v>60</v>
      </c>
      <c r="I755" s="2"/>
    </row>
    <row r="756" spans="1:9" x14ac:dyDescent="0.25">
      <c r="A756" s="1">
        <f>COUNTIF($C$2:C756,"Да")</f>
        <v>4</v>
      </c>
      <c r="B756" s="45">
        <f t="shared" si="23"/>
        <v>45598</v>
      </c>
      <c r="C756" s="42" t="str">
        <f>IF(ISERROR(VLOOKUP(B756,'Айгенис Оп8'!$C$3:$C$9,1,0)),"Нет","Да")</f>
        <v>Нет</v>
      </c>
      <c r="D756" s="43">
        <f t="shared" si="22"/>
        <v>366</v>
      </c>
      <c r="E756" s="44">
        <f>ROUND(('Все выпуски'!$D$3*'Все выпуски'!$D$6/100)/366*(B756-IF(C756="Нет",VLOOKUP(A756,'Айгенис Оп8'!$A$2:$C$9,3,0),VLOOKUP((A756-1),'Айгенис Оп8'!$A$2:$C$9,3,0))),2)</f>
        <v>15</v>
      </c>
      <c r="G756" s="43">
        <f>COUNTIF(D757:$D$1242,365)</f>
        <v>427</v>
      </c>
      <c r="H756" s="43">
        <f>COUNTIF(D757:$D$1242,366)</f>
        <v>59</v>
      </c>
      <c r="I756" s="2"/>
    </row>
    <row r="757" spans="1:9" x14ac:dyDescent="0.25">
      <c r="A757" s="1">
        <f>COUNTIF($C$2:C757,"Да")</f>
        <v>4</v>
      </c>
      <c r="B757" s="45">
        <f t="shared" si="23"/>
        <v>45599</v>
      </c>
      <c r="C757" s="42" t="str">
        <f>IF(ISERROR(VLOOKUP(B757,'Айгенис Оп8'!$C$3:$C$9,1,0)),"Нет","Да")</f>
        <v>Нет</v>
      </c>
      <c r="D757" s="43">
        <f t="shared" si="22"/>
        <v>366</v>
      </c>
      <c r="E757" s="44">
        <f>ROUND(('Все выпуски'!$D$3*'Все выпуски'!$D$6/100)/366*(B757-IF(C757="Нет",VLOOKUP(A757,'Айгенис Оп8'!$A$2:$C$9,3,0),VLOOKUP((A757-1),'Айгенис Оп8'!$A$2:$C$9,3,0))),2)</f>
        <v>15.25</v>
      </c>
      <c r="G757" s="43">
        <f>COUNTIF(D758:$D$1242,365)</f>
        <v>427</v>
      </c>
      <c r="H757" s="43">
        <f>COUNTIF(D758:$D$1242,366)</f>
        <v>58</v>
      </c>
      <c r="I757" s="2"/>
    </row>
    <row r="758" spans="1:9" x14ac:dyDescent="0.25">
      <c r="A758" s="1">
        <f>COUNTIF($C$2:C758,"Да")</f>
        <v>4</v>
      </c>
      <c r="B758" s="45">
        <f t="shared" si="23"/>
        <v>45600</v>
      </c>
      <c r="C758" s="42" t="str">
        <f>IF(ISERROR(VLOOKUP(B758,'Айгенис Оп8'!$C$3:$C$9,1,0)),"Нет","Да")</f>
        <v>Нет</v>
      </c>
      <c r="D758" s="43">
        <f t="shared" si="22"/>
        <v>366</v>
      </c>
      <c r="E758" s="44">
        <f>ROUND(('Все выпуски'!$D$3*'Все выпуски'!$D$6/100)/366*(B758-IF(C758="Нет",VLOOKUP(A758,'Айгенис Оп8'!$A$2:$C$9,3,0),VLOOKUP((A758-1),'Айгенис Оп8'!$A$2:$C$9,3,0))),2)</f>
        <v>15.49</v>
      </c>
      <c r="G758" s="43">
        <f>COUNTIF(D759:$D$1242,365)</f>
        <v>427</v>
      </c>
      <c r="H758" s="43">
        <f>COUNTIF(D759:$D$1242,366)</f>
        <v>57</v>
      </c>
      <c r="I758" s="2"/>
    </row>
    <row r="759" spans="1:9" x14ac:dyDescent="0.25">
      <c r="A759" s="1">
        <f>COUNTIF($C$2:C759,"Да")</f>
        <v>4</v>
      </c>
      <c r="B759" s="45">
        <f t="shared" si="23"/>
        <v>45601</v>
      </c>
      <c r="C759" s="42" t="str">
        <f>IF(ISERROR(VLOOKUP(B759,'Айгенис Оп8'!$C$3:$C$9,1,0)),"Нет","Да")</f>
        <v>Нет</v>
      </c>
      <c r="D759" s="43">
        <f t="shared" si="22"/>
        <v>366</v>
      </c>
      <c r="E759" s="44">
        <f>ROUND(('Все выпуски'!$D$3*'Все выпуски'!$D$6/100)/366*(B759-IF(C759="Нет",VLOOKUP(A759,'Айгенис Оп8'!$A$2:$C$9,3,0),VLOOKUP((A759-1),'Айгенис Оп8'!$A$2:$C$9,3,0))),2)</f>
        <v>15.74</v>
      </c>
      <c r="G759" s="43">
        <f>COUNTIF(D760:$D$1242,365)</f>
        <v>427</v>
      </c>
      <c r="H759" s="43">
        <f>COUNTIF(D760:$D$1242,366)</f>
        <v>56</v>
      </c>
      <c r="I759" s="2"/>
    </row>
    <row r="760" spans="1:9" x14ac:dyDescent="0.25">
      <c r="A760" s="1">
        <f>COUNTIF($C$2:C760,"Да")</f>
        <v>4</v>
      </c>
      <c r="B760" s="45">
        <f t="shared" si="23"/>
        <v>45602</v>
      </c>
      <c r="C760" s="42" t="str">
        <f>IF(ISERROR(VLOOKUP(B760,'Айгенис Оп8'!$C$3:$C$9,1,0)),"Нет","Да")</f>
        <v>Нет</v>
      </c>
      <c r="D760" s="43">
        <f t="shared" si="22"/>
        <v>366</v>
      </c>
      <c r="E760" s="44">
        <f>ROUND(('Все выпуски'!$D$3*'Все выпуски'!$D$6/100)/366*(B760-IF(C760="Нет",VLOOKUP(A760,'Айгенис Оп8'!$A$2:$C$9,3,0),VLOOKUP((A760-1),'Айгенис Оп8'!$A$2:$C$9,3,0))),2)</f>
        <v>15.98</v>
      </c>
      <c r="G760" s="43">
        <f>COUNTIF(D761:$D$1242,365)</f>
        <v>427</v>
      </c>
      <c r="H760" s="43">
        <f>COUNTIF(D761:$D$1242,366)</f>
        <v>55</v>
      </c>
      <c r="I760" s="2"/>
    </row>
    <row r="761" spans="1:9" x14ac:dyDescent="0.25">
      <c r="A761" s="1">
        <f>COUNTIF($C$2:C761,"Да")</f>
        <v>4</v>
      </c>
      <c r="B761" s="45">
        <f t="shared" si="23"/>
        <v>45603</v>
      </c>
      <c r="C761" s="42" t="str">
        <f>IF(ISERROR(VLOOKUP(B761,'Айгенис Оп8'!$C$3:$C$9,1,0)),"Нет","Да")</f>
        <v>Нет</v>
      </c>
      <c r="D761" s="43">
        <f t="shared" si="22"/>
        <v>366</v>
      </c>
      <c r="E761" s="44">
        <f>ROUND(('Все выпуски'!$D$3*'Все выпуски'!$D$6/100)/366*(B761-IF(C761="Нет",VLOOKUP(A761,'Айгенис Оп8'!$A$2:$C$9,3,0),VLOOKUP((A761-1),'Айгенис Оп8'!$A$2:$C$9,3,0))),2)</f>
        <v>16.23</v>
      </c>
      <c r="G761" s="43">
        <f>COUNTIF(D762:$D$1242,365)</f>
        <v>427</v>
      </c>
      <c r="H761" s="43">
        <f>COUNTIF(D762:$D$1242,366)</f>
        <v>54</v>
      </c>
      <c r="I761" s="2"/>
    </row>
    <row r="762" spans="1:9" x14ac:dyDescent="0.25">
      <c r="A762" s="1">
        <f>COUNTIF($C$2:C762,"Да")</f>
        <v>4</v>
      </c>
      <c r="B762" s="45">
        <f t="shared" si="23"/>
        <v>45604</v>
      </c>
      <c r="C762" s="42" t="str">
        <f>IF(ISERROR(VLOOKUP(B762,'Айгенис Оп8'!$C$3:$C$9,1,0)),"Нет","Да")</f>
        <v>Нет</v>
      </c>
      <c r="D762" s="43">
        <f t="shared" si="22"/>
        <v>366</v>
      </c>
      <c r="E762" s="44">
        <f>ROUND(('Все выпуски'!$D$3*'Все выпуски'!$D$6/100)/366*(B762-IF(C762="Нет",VLOOKUP(A762,'Айгенис Оп8'!$A$2:$C$9,3,0),VLOOKUP((A762-1),'Айгенис Оп8'!$A$2:$C$9,3,0))),2)</f>
        <v>16.48</v>
      </c>
      <c r="G762" s="43">
        <f>COUNTIF(D763:$D$1242,365)</f>
        <v>427</v>
      </c>
      <c r="H762" s="43">
        <f>COUNTIF(D763:$D$1242,366)</f>
        <v>53</v>
      </c>
      <c r="I762" s="2"/>
    </row>
    <row r="763" spans="1:9" x14ac:dyDescent="0.25">
      <c r="A763" s="1">
        <f>COUNTIF($C$2:C763,"Да")</f>
        <v>4</v>
      </c>
      <c r="B763" s="45">
        <f t="shared" si="23"/>
        <v>45605</v>
      </c>
      <c r="C763" s="42" t="str">
        <f>IF(ISERROR(VLOOKUP(B763,'Айгенис Оп8'!$C$3:$C$9,1,0)),"Нет","Да")</f>
        <v>Нет</v>
      </c>
      <c r="D763" s="43">
        <f t="shared" si="22"/>
        <v>366</v>
      </c>
      <c r="E763" s="44">
        <f>ROUND(('Все выпуски'!$D$3*'Все выпуски'!$D$6/100)/366*(B763-IF(C763="Нет",VLOOKUP(A763,'Айгенис Оп8'!$A$2:$C$9,3,0),VLOOKUP((A763-1),'Айгенис Оп8'!$A$2:$C$9,3,0))),2)</f>
        <v>16.72</v>
      </c>
      <c r="G763" s="43">
        <f>COUNTIF(D764:$D$1242,365)</f>
        <v>427</v>
      </c>
      <c r="H763" s="43">
        <f>COUNTIF(D764:$D$1242,366)</f>
        <v>52</v>
      </c>
      <c r="I763" s="2"/>
    </row>
    <row r="764" spans="1:9" x14ac:dyDescent="0.25">
      <c r="A764" s="1">
        <f>COUNTIF($C$2:C764,"Да")</f>
        <v>4</v>
      </c>
      <c r="B764" s="45">
        <f t="shared" si="23"/>
        <v>45606</v>
      </c>
      <c r="C764" s="42" t="str">
        <f>IF(ISERROR(VLOOKUP(B764,'Айгенис Оп8'!$C$3:$C$9,1,0)),"Нет","Да")</f>
        <v>Нет</v>
      </c>
      <c r="D764" s="43">
        <f t="shared" si="22"/>
        <v>366</v>
      </c>
      <c r="E764" s="44">
        <f>ROUND(('Все выпуски'!$D$3*'Все выпуски'!$D$6/100)/366*(B764-IF(C764="Нет",VLOOKUP(A764,'Айгенис Оп8'!$A$2:$C$9,3,0),VLOOKUP((A764-1),'Айгенис Оп8'!$A$2:$C$9,3,0))),2)</f>
        <v>16.97</v>
      </c>
      <c r="G764" s="43">
        <f>COUNTIF(D765:$D$1242,365)</f>
        <v>427</v>
      </c>
      <c r="H764" s="43">
        <f>COUNTIF(D765:$D$1242,366)</f>
        <v>51</v>
      </c>
      <c r="I764" s="2"/>
    </row>
    <row r="765" spans="1:9" x14ac:dyDescent="0.25">
      <c r="A765" s="1">
        <f>COUNTIF($C$2:C765,"Да")</f>
        <v>4</v>
      </c>
      <c r="B765" s="45">
        <f t="shared" si="23"/>
        <v>45607</v>
      </c>
      <c r="C765" s="42" t="str">
        <f>IF(ISERROR(VLOOKUP(B765,'Айгенис Оп8'!$C$3:$C$9,1,0)),"Нет","Да")</f>
        <v>Нет</v>
      </c>
      <c r="D765" s="43">
        <f t="shared" si="22"/>
        <v>366</v>
      </c>
      <c r="E765" s="44">
        <f>ROUND(('Все выпуски'!$D$3*'Все выпуски'!$D$6/100)/366*(B765-IF(C765="Нет",VLOOKUP(A765,'Айгенис Оп8'!$A$2:$C$9,3,0),VLOOKUP((A765-1),'Айгенис Оп8'!$A$2:$C$9,3,0))),2)</f>
        <v>17.21</v>
      </c>
      <c r="G765" s="43">
        <f>COUNTIF(D766:$D$1242,365)</f>
        <v>427</v>
      </c>
      <c r="H765" s="43">
        <f>COUNTIF(D766:$D$1242,366)</f>
        <v>50</v>
      </c>
      <c r="I765" s="2"/>
    </row>
    <row r="766" spans="1:9" x14ac:dyDescent="0.25">
      <c r="A766" s="1">
        <f>COUNTIF($C$2:C766,"Да")</f>
        <v>4</v>
      </c>
      <c r="B766" s="45">
        <f t="shared" si="23"/>
        <v>45608</v>
      </c>
      <c r="C766" s="42" t="str">
        <f>IF(ISERROR(VLOOKUP(B766,'Айгенис Оп8'!$C$3:$C$9,1,0)),"Нет","Да")</f>
        <v>Нет</v>
      </c>
      <c r="D766" s="43">
        <f t="shared" si="22"/>
        <v>366</v>
      </c>
      <c r="E766" s="44">
        <f>ROUND(('Все выпуски'!$D$3*'Все выпуски'!$D$6/100)/366*(B766-IF(C766="Нет",VLOOKUP(A766,'Айгенис Оп8'!$A$2:$C$9,3,0),VLOOKUP((A766-1),'Айгенис Оп8'!$A$2:$C$9,3,0))),2)</f>
        <v>17.46</v>
      </c>
      <c r="G766" s="43">
        <f>COUNTIF(D767:$D$1242,365)</f>
        <v>427</v>
      </c>
      <c r="H766" s="43">
        <f>COUNTIF(D767:$D$1242,366)</f>
        <v>49</v>
      </c>
      <c r="I766" s="2"/>
    </row>
    <row r="767" spans="1:9" x14ac:dyDescent="0.25">
      <c r="A767" s="1">
        <f>COUNTIF($C$2:C767,"Да")</f>
        <v>4</v>
      </c>
      <c r="B767" s="45">
        <f t="shared" si="23"/>
        <v>45609</v>
      </c>
      <c r="C767" s="42" t="str">
        <f>IF(ISERROR(VLOOKUP(B767,'Айгенис Оп8'!$C$3:$C$9,1,0)),"Нет","Да")</f>
        <v>Нет</v>
      </c>
      <c r="D767" s="43">
        <f t="shared" si="22"/>
        <v>366</v>
      </c>
      <c r="E767" s="44">
        <f>ROUND(('Все выпуски'!$D$3*'Все выпуски'!$D$6/100)/366*(B767-IF(C767="Нет",VLOOKUP(A767,'Айгенис Оп8'!$A$2:$C$9,3,0),VLOOKUP((A767-1),'Айгенис Оп8'!$A$2:$C$9,3,0))),2)</f>
        <v>17.7</v>
      </c>
      <c r="G767" s="43">
        <f>COUNTIF(D768:$D$1242,365)</f>
        <v>427</v>
      </c>
      <c r="H767" s="43">
        <f>COUNTIF(D768:$D$1242,366)</f>
        <v>48</v>
      </c>
      <c r="I767" s="2"/>
    </row>
    <row r="768" spans="1:9" x14ac:dyDescent="0.25">
      <c r="A768" s="1">
        <f>COUNTIF($C$2:C768,"Да")</f>
        <v>4</v>
      </c>
      <c r="B768" s="45">
        <f t="shared" si="23"/>
        <v>45610</v>
      </c>
      <c r="C768" s="42" t="str">
        <f>IF(ISERROR(VLOOKUP(B768,'Айгенис Оп8'!$C$3:$C$9,1,0)),"Нет","Да")</f>
        <v>Нет</v>
      </c>
      <c r="D768" s="43">
        <f t="shared" si="22"/>
        <v>366</v>
      </c>
      <c r="E768" s="44">
        <f>ROUND(('Все выпуски'!$D$3*'Все выпуски'!$D$6/100)/366*(B768-IF(C768="Нет",VLOOKUP(A768,'Айгенис Оп8'!$A$2:$C$9,3,0),VLOOKUP((A768-1),'Айгенис Оп8'!$A$2:$C$9,3,0))),2)</f>
        <v>17.95</v>
      </c>
      <c r="G768" s="43">
        <f>COUNTIF(D769:$D$1242,365)</f>
        <v>427</v>
      </c>
      <c r="H768" s="43">
        <f>COUNTIF(D769:$D$1242,366)</f>
        <v>47</v>
      </c>
      <c r="I768" s="2"/>
    </row>
    <row r="769" spans="1:9" x14ac:dyDescent="0.25">
      <c r="A769" s="1">
        <f>COUNTIF($C$2:C769,"Да")</f>
        <v>4</v>
      </c>
      <c r="B769" s="45">
        <f t="shared" si="23"/>
        <v>45611</v>
      </c>
      <c r="C769" s="42" t="str">
        <f>IF(ISERROR(VLOOKUP(B769,'Айгенис Оп8'!$C$3:$C$9,1,0)),"Нет","Да")</f>
        <v>Нет</v>
      </c>
      <c r="D769" s="43">
        <f t="shared" si="22"/>
        <v>366</v>
      </c>
      <c r="E769" s="44">
        <f>ROUND(('Все выпуски'!$D$3*'Все выпуски'!$D$6/100)/366*(B769-IF(C769="Нет",VLOOKUP(A769,'Айгенис Оп8'!$A$2:$C$9,3,0),VLOOKUP((A769-1),'Айгенис Оп8'!$A$2:$C$9,3,0))),2)</f>
        <v>18.2</v>
      </c>
      <c r="G769" s="43">
        <f>COUNTIF(D770:$D$1242,365)</f>
        <v>427</v>
      </c>
      <c r="H769" s="43">
        <f>COUNTIF(D770:$D$1242,366)</f>
        <v>46</v>
      </c>
      <c r="I769" s="2"/>
    </row>
    <row r="770" spans="1:9" x14ac:dyDescent="0.25">
      <c r="A770" s="1">
        <f>COUNTIF($C$2:C770,"Да")</f>
        <v>4</v>
      </c>
      <c r="B770" s="45">
        <f t="shared" si="23"/>
        <v>45612</v>
      </c>
      <c r="C770" s="42" t="str">
        <f>IF(ISERROR(VLOOKUP(B770,'Айгенис Оп8'!$C$3:$C$9,1,0)),"Нет","Да")</f>
        <v>Нет</v>
      </c>
      <c r="D770" s="43">
        <f t="shared" si="22"/>
        <v>366</v>
      </c>
      <c r="E770" s="44">
        <f>ROUND(('Все выпуски'!$D$3*'Все выпуски'!$D$6/100)/366*(B770-IF(C770="Нет",VLOOKUP(A770,'Айгенис Оп8'!$A$2:$C$9,3,0),VLOOKUP((A770-1),'Айгенис Оп8'!$A$2:$C$9,3,0))),2)</f>
        <v>18.440000000000001</v>
      </c>
      <c r="G770" s="43">
        <f>COUNTIF(D771:$D$1242,365)</f>
        <v>427</v>
      </c>
      <c r="H770" s="43">
        <f>COUNTIF(D771:$D$1242,366)</f>
        <v>45</v>
      </c>
      <c r="I770" s="2"/>
    </row>
    <row r="771" spans="1:9" x14ac:dyDescent="0.25">
      <c r="A771" s="1">
        <f>COUNTIF($C$2:C771,"Да")</f>
        <v>4</v>
      </c>
      <c r="B771" s="45">
        <f t="shared" si="23"/>
        <v>45613</v>
      </c>
      <c r="C771" s="42" t="str">
        <f>IF(ISERROR(VLOOKUP(B771,'Айгенис Оп8'!$C$3:$C$9,1,0)),"Нет","Да")</f>
        <v>Нет</v>
      </c>
      <c r="D771" s="43">
        <f t="shared" ref="D771:D834" si="24">IF(MOD(YEAR(B771),4)=0,366,365)</f>
        <v>366</v>
      </c>
      <c r="E771" s="44">
        <f>ROUND(('Все выпуски'!$D$3*'Все выпуски'!$D$6/100)/366*(B771-IF(C771="Нет",VLOOKUP(A771,'Айгенис Оп8'!$A$2:$C$9,3,0),VLOOKUP((A771-1),'Айгенис Оп8'!$A$2:$C$9,3,0))),2)</f>
        <v>18.690000000000001</v>
      </c>
      <c r="G771" s="43">
        <f>COUNTIF(D772:$D$1242,365)</f>
        <v>427</v>
      </c>
      <c r="H771" s="43">
        <f>COUNTIF(D772:$D$1242,366)</f>
        <v>44</v>
      </c>
      <c r="I771" s="2"/>
    </row>
    <row r="772" spans="1:9" x14ac:dyDescent="0.25">
      <c r="A772" s="1">
        <f>COUNTIF($C$2:C772,"Да")</f>
        <v>4</v>
      </c>
      <c r="B772" s="45">
        <f t="shared" ref="B772:B835" si="25">B771+1</f>
        <v>45614</v>
      </c>
      <c r="C772" s="42" t="str">
        <f>IF(ISERROR(VLOOKUP(B772,'Айгенис Оп8'!$C$3:$C$9,1,0)),"Нет","Да")</f>
        <v>Нет</v>
      </c>
      <c r="D772" s="43">
        <f t="shared" si="24"/>
        <v>366</v>
      </c>
      <c r="E772" s="44">
        <f>ROUND(('Все выпуски'!$D$3*'Все выпуски'!$D$6/100)/366*(B772-IF(C772="Нет",VLOOKUP(A772,'Айгенис Оп8'!$A$2:$C$9,3,0),VLOOKUP((A772-1),'Айгенис Оп8'!$A$2:$C$9,3,0))),2)</f>
        <v>18.93</v>
      </c>
      <c r="G772" s="43">
        <f>COUNTIF(D773:$D$1242,365)</f>
        <v>427</v>
      </c>
      <c r="H772" s="43">
        <f>COUNTIF(D773:$D$1242,366)</f>
        <v>43</v>
      </c>
      <c r="I772" s="2"/>
    </row>
    <row r="773" spans="1:9" x14ac:dyDescent="0.25">
      <c r="A773" s="1">
        <f>COUNTIF($C$2:C773,"Да")</f>
        <v>4</v>
      </c>
      <c r="B773" s="45">
        <f t="shared" si="25"/>
        <v>45615</v>
      </c>
      <c r="C773" s="42" t="str">
        <f>IF(ISERROR(VLOOKUP(B773,'Айгенис Оп8'!$C$3:$C$9,1,0)),"Нет","Да")</f>
        <v>Нет</v>
      </c>
      <c r="D773" s="43">
        <f t="shared" si="24"/>
        <v>366</v>
      </c>
      <c r="E773" s="44">
        <f>ROUND(('Все выпуски'!$D$3*'Все выпуски'!$D$6/100)/366*(B773-IF(C773="Нет",VLOOKUP(A773,'Айгенис Оп8'!$A$2:$C$9,3,0),VLOOKUP((A773-1),'Айгенис Оп8'!$A$2:$C$9,3,0))),2)</f>
        <v>19.18</v>
      </c>
      <c r="G773" s="43">
        <f>COUNTIF(D774:$D$1242,365)</f>
        <v>427</v>
      </c>
      <c r="H773" s="43">
        <f>COUNTIF(D774:$D$1242,366)</f>
        <v>42</v>
      </c>
      <c r="I773" s="2"/>
    </row>
    <row r="774" spans="1:9" x14ac:dyDescent="0.25">
      <c r="A774" s="1">
        <f>COUNTIF($C$2:C774,"Да")</f>
        <v>4</v>
      </c>
      <c r="B774" s="45">
        <f t="shared" si="25"/>
        <v>45616</v>
      </c>
      <c r="C774" s="42" t="str">
        <f>IF(ISERROR(VLOOKUP(B774,'Айгенис Оп8'!$C$3:$C$9,1,0)),"Нет","Да")</f>
        <v>Нет</v>
      </c>
      <c r="D774" s="43">
        <f t="shared" si="24"/>
        <v>366</v>
      </c>
      <c r="E774" s="44">
        <f>ROUND(('Все выпуски'!$D$3*'Все выпуски'!$D$6/100)/366*(B774-IF(C774="Нет",VLOOKUP(A774,'Айгенис Оп8'!$A$2:$C$9,3,0),VLOOKUP((A774-1),'Айгенис Оп8'!$A$2:$C$9,3,0))),2)</f>
        <v>19.43</v>
      </c>
      <c r="G774" s="43">
        <f>COUNTIF(D775:$D$1242,365)</f>
        <v>427</v>
      </c>
      <c r="H774" s="43">
        <f>COUNTIF(D775:$D$1242,366)</f>
        <v>41</v>
      </c>
      <c r="I774" s="2"/>
    </row>
    <row r="775" spans="1:9" x14ac:dyDescent="0.25">
      <c r="A775" s="1">
        <f>COUNTIF($C$2:C775,"Да")</f>
        <v>4</v>
      </c>
      <c r="B775" s="45">
        <f t="shared" si="25"/>
        <v>45617</v>
      </c>
      <c r="C775" s="42" t="str">
        <f>IF(ISERROR(VLOOKUP(B775,'Айгенис Оп8'!$C$3:$C$9,1,0)),"Нет","Да")</f>
        <v>Нет</v>
      </c>
      <c r="D775" s="43">
        <f t="shared" si="24"/>
        <v>366</v>
      </c>
      <c r="E775" s="44">
        <f>ROUND(('Все выпуски'!$D$3*'Все выпуски'!$D$6/100)/366*(B775-IF(C775="Нет",VLOOKUP(A775,'Айгенис Оп8'!$A$2:$C$9,3,0),VLOOKUP((A775-1),'Айгенис Оп8'!$A$2:$C$9,3,0))),2)</f>
        <v>19.670000000000002</v>
      </c>
      <c r="G775" s="43">
        <f>COUNTIF(D776:$D$1242,365)</f>
        <v>427</v>
      </c>
      <c r="H775" s="43">
        <f>COUNTIF(D776:$D$1242,366)</f>
        <v>40</v>
      </c>
      <c r="I775" s="2"/>
    </row>
    <row r="776" spans="1:9" x14ac:dyDescent="0.25">
      <c r="A776" s="1">
        <f>COUNTIF($C$2:C776,"Да")</f>
        <v>4</v>
      </c>
      <c r="B776" s="45">
        <f t="shared" si="25"/>
        <v>45618</v>
      </c>
      <c r="C776" s="42" t="str">
        <f>IF(ISERROR(VLOOKUP(B776,'Айгенис Оп8'!$C$3:$C$9,1,0)),"Нет","Да")</f>
        <v>Нет</v>
      </c>
      <c r="D776" s="43">
        <f t="shared" si="24"/>
        <v>366</v>
      </c>
      <c r="E776" s="44">
        <f>ROUND(('Все выпуски'!$D$3*'Все выпуски'!$D$6/100)/366*(B776-IF(C776="Нет",VLOOKUP(A776,'Айгенис Оп8'!$A$2:$C$9,3,0),VLOOKUP((A776-1),'Айгенис Оп8'!$A$2:$C$9,3,0))),2)</f>
        <v>19.920000000000002</v>
      </c>
      <c r="G776" s="43">
        <f>COUNTIF(D777:$D$1242,365)</f>
        <v>427</v>
      </c>
      <c r="H776" s="43">
        <f>COUNTIF(D777:$D$1242,366)</f>
        <v>39</v>
      </c>
      <c r="I776" s="2"/>
    </row>
    <row r="777" spans="1:9" x14ac:dyDescent="0.25">
      <c r="A777" s="1">
        <f>COUNTIF($C$2:C777,"Да")</f>
        <v>4</v>
      </c>
      <c r="B777" s="45">
        <f t="shared" si="25"/>
        <v>45619</v>
      </c>
      <c r="C777" s="42" t="str">
        <f>IF(ISERROR(VLOOKUP(B777,'Айгенис Оп8'!$C$3:$C$9,1,0)),"Нет","Да")</f>
        <v>Нет</v>
      </c>
      <c r="D777" s="43">
        <f t="shared" si="24"/>
        <v>366</v>
      </c>
      <c r="E777" s="44">
        <f>ROUND(('Все выпуски'!$D$3*'Все выпуски'!$D$6/100)/366*(B777-IF(C777="Нет",VLOOKUP(A777,'Айгенис Оп8'!$A$2:$C$9,3,0),VLOOKUP((A777-1),'Айгенис Оп8'!$A$2:$C$9,3,0))),2)</f>
        <v>20.16</v>
      </c>
      <c r="G777" s="43">
        <f>COUNTIF(D778:$D$1242,365)</f>
        <v>427</v>
      </c>
      <c r="H777" s="43">
        <f>COUNTIF(D778:$D$1242,366)</f>
        <v>38</v>
      </c>
      <c r="I777" s="2"/>
    </row>
    <row r="778" spans="1:9" x14ac:dyDescent="0.25">
      <c r="A778" s="1">
        <f>COUNTIF($C$2:C778,"Да")</f>
        <v>4</v>
      </c>
      <c r="B778" s="45">
        <f t="shared" si="25"/>
        <v>45620</v>
      </c>
      <c r="C778" s="42" t="str">
        <f>IF(ISERROR(VLOOKUP(B778,'Айгенис Оп8'!$C$3:$C$9,1,0)),"Нет","Да")</f>
        <v>Нет</v>
      </c>
      <c r="D778" s="43">
        <f t="shared" si="24"/>
        <v>366</v>
      </c>
      <c r="E778" s="44">
        <f>ROUND(('Все выпуски'!$D$3*'Все выпуски'!$D$6/100)/366*(B778-IF(C778="Нет",VLOOKUP(A778,'Айгенис Оп8'!$A$2:$C$9,3,0),VLOOKUP((A778-1),'Айгенис Оп8'!$A$2:$C$9,3,0))),2)</f>
        <v>20.41</v>
      </c>
      <c r="G778" s="43">
        <f>COUNTIF(D779:$D$1242,365)</f>
        <v>427</v>
      </c>
      <c r="H778" s="43">
        <f>COUNTIF(D779:$D$1242,366)</f>
        <v>37</v>
      </c>
      <c r="I778" s="2"/>
    </row>
    <row r="779" spans="1:9" x14ac:dyDescent="0.25">
      <c r="A779" s="1">
        <f>COUNTIF($C$2:C779,"Да")</f>
        <v>4</v>
      </c>
      <c r="B779" s="45">
        <f t="shared" si="25"/>
        <v>45621</v>
      </c>
      <c r="C779" s="42" t="str">
        <f>IF(ISERROR(VLOOKUP(B779,'Айгенис Оп8'!$C$3:$C$9,1,0)),"Нет","Да")</f>
        <v>Нет</v>
      </c>
      <c r="D779" s="43">
        <f t="shared" si="24"/>
        <v>366</v>
      </c>
      <c r="E779" s="44">
        <f>ROUND(('Все выпуски'!$D$3*'Все выпуски'!$D$6/100)/366*(B779-IF(C779="Нет",VLOOKUP(A779,'Айгенис Оп8'!$A$2:$C$9,3,0),VLOOKUP((A779-1),'Айгенис Оп8'!$A$2:$C$9,3,0))),2)</f>
        <v>20.66</v>
      </c>
      <c r="G779" s="43">
        <f>COUNTIF(D780:$D$1242,365)</f>
        <v>427</v>
      </c>
      <c r="H779" s="43">
        <f>COUNTIF(D780:$D$1242,366)</f>
        <v>36</v>
      </c>
      <c r="I779" s="2"/>
    </row>
    <row r="780" spans="1:9" x14ac:dyDescent="0.25">
      <c r="A780" s="1">
        <f>COUNTIF($C$2:C780,"Да")</f>
        <v>4</v>
      </c>
      <c r="B780" s="45">
        <f t="shared" si="25"/>
        <v>45622</v>
      </c>
      <c r="C780" s="42" t="str">
        <f>IF(ISERROR(VLOOKUP(B780,'Айгенис Оп8'!$C$3:$C$9,1,0)),"Нет","Да")</f>
        <v>Нет</v>
      </c>
      <c r="D780" s="43">
        <f t="shared" si="24"/>
        <v>366</v>
      </c>
      <c r="E780" s="44">
        <f>ROUND(('Все выпуски'!$D$3*'Все выпуски'!$D$6/100)/366*(B780-IF(C780="Нет",VLOOKUP(A780,'Айгенис Оп8'!$A$2:$C$9,3,0),VLOOKUP((A780-1),'Айгенис Оп8'!$A$2:$C$9,3,0))),2)</f>
        <v>20.9</v>
      </c>
      <c r="G780" s="43">
        <f>COUNTIF(D781:$D$1242,365)</f>
        <v>427</v>
      </c>
      <c r="H780" s="43">
        <f>COUNTIF(D781:$D$1242,366)</f>
        <v>35</v>
      </c>
      <c r="I780" s="2"/>
    </row>
    <row r="781" spans="1:9" x14ac:dyDescent="0.25">
      <c r="A781" s="1">
        <f>COUNTIF($C$2:C781,"Да")</f>
        <v>4</v>
      </c>
      <c r="B781" s="45">
        <f t="shared" si="25"/>
        <v>45623</v>
      </c>
      <c r="C781" s="42" t="str">
        <f>IF(ISERROR(VLOOKUP(B781,'Айгенис Оп8'!$C$3:$C$9,1,0)),"Нет","Да")</f>
        <v>Нет</v>
      </c>
      <c r="D781" s="43">
        <f t="shared" si="24"/>
        <v>366</v>
      </c>
      <c r="E781" s="44">
        <f>ROUND(('Все выпуски'!$D$3*'Все выпуски'!$D$6/100)/366*(B781-IF(C781="Нет",VLOOKUP(A781,'Айгенис Оп8'!$A$2:$C$9,3,0),VLOOKUP((A781-1),'Айгенис Оп8'!$A$2:$C$9,3,0))),2)</f>
        <v>21.15</v>
      </c>
      <c r="G781" s="43">
        <f>COUNTIF(D782:$D$1242,365)</f>
        <v>427</v>
      </c>
      <c r="H781" s="43">
        <f>COUNTIF(D782:$D$1242,366)</f>
        <v>34</v>
      </c>
      <c r="I781" s="2"/>
    </row>
    <row r="782" spans="1:9" x14ac:dyDescent="0.25">
      <c r="A782" s="1">
        <f>COUNTIF($C$2:C782,"Да")</f>
        <v>4</v>
      </c>
      <c r="B782" s="45">
        <f t="shared" si="25"/>
        <v>45624</v>
      </c>
      <c r="C782" s="42" t="str">
        <f>IF(ISERROR(VLOOKUP(B782,'Айгенис Оп8'!$C$3:$C$9,1,0)),"Нет","Да")</f>
        <v>Нет</v>
      </c>
      <c r="D782" s="43">
        <f t="shared" si="24"/>
        <v>366</v>
      </c>
      <c r="E782" s="44">
        <f>ROUND(('Все выпуски'!$D$3*'Все выпуски'!$D$6/100)/366*(B782-IF(C782="Нет",VLOOKUP(A782,'Айгенис Оп8'!$A$2:$C$9,3,0),VLOOKUP((A782-1),'Айгенис Оп8'!$A$2:$C$9,3,0))),2)</f>
        <v>21.39</v>
      </c>
      <c r="G782" s="43">
        <f>COUNTIF(D783:$D$1242,365)</f>
        <v>427</v>
      </c>
      <c r="H782" s="43">
        <f>COUNTIF(D783:$D$1242,366)</f>
        <v>33</v>
      </c>
      <c r="I782" s="2"/>
    </row>
    <row r="783" spans="1:9" x14ac:dyDescent="0.25">
      <c r="A783" s="1">
        <f>COUNTIF($C$2:C783,"Да")</f>
        <v>4</v>
      </c>
      <c r="B783" s="45">
        <f t="shared" si="25"/>
        <v>45625</v>
      </c>
      <c r="C783" s="42" t="str">
        <f>IF(ISERROR(VLOOKUP(B783,'Айгенис Оп8'!$C$3:$C$9,1,0)),"Нет","Да")</f>
        <v>Нет</v>
      </c>
      <c r="D783" s="43">
        <f t="shared" si="24"/>
        <v>366</v>
      </c>
      <c r="E783" s="44">
        <f>ROUND(('Все выпуски'!$D$3*'Все выпуски'!$D$6/100)/366*(B783-IF(C783="Нет",VLOOKUP(A783,'Айгенис Оп8'!$A$2:$C$9,3,0),VLOOKUP((A783-1),'Айгенис Оп8'!$A$2:$C$9,3,0))),2)</f>
        <v>21.64</v>
      </c>
      <c r="G783" s="43">
        <f>COUNTIF(D784:$D$1242,365)</f>
        <v>427</v>
      </c>
      <c r="H783" s="43">
        <f>COUNTIF(D784:$D$1242,366)</f>
        <v>32</v>
      </c>
      <c r="I783" s="2"/>
    </row>
    <row r="784" spans="1:9" x14ac:dyDescent="0.25">
      <c r="A784" s="1">
        <f>COUNTIF($C$2:C784,"Да")</f>
        <v>4</v>
      </c>
      <c r="B784" s="45">
        <f t="shared" si="25"/>
        <v>45626</v>
      </c>
      <c r="C784" s="42" t="str">
        <f>IF(ISERROR(VLOOKUP(B784,'Айгенис Оп8'!$C$3:$C$9,1,0)),"Нет","Да")</f>
        <v>Нет</v>
      </c>
      <c r="D784" s="43">
        <f t="shared" si="24"/>
        <v>366</v>
      </c>
      <c r="E784" s="44">
        <f>ROUND(('Все выпуски'!$D$3*'Все выпуски'!$D$6/100)/366*(B784-IF(C784="Нет",VLOOKUP(A784,'Айгенис Оп8'!$A$2:$C$9,3,0),VLOOKUP((A784-1),'Айгенис Оп8'!$A$2:$C$9,3,0))),2)</f>
        <v>21.89</v>
      </c>
      <c r="G784" s="43">
        <f>COUNTIF(D785:$D$1242,365)</f>
        <v>427</v>
      </c>
      <c r="H784" s="43">
        <f>COUNTIF(D785:$D$1242,366)</f>
        <v>31</v>
      </c>
      <c r="I784" s="2"/>
    </row>
    <row r="785" spans="1:9" x14ac:dyDescent="0.25">
      <c r="A785" s="1">
        <f>COUNTIF($C$2:C785,"Да")</f>
        <v>4</v>
      </c>
      <c r="B785" s="45">
        <f t="shared" si="25"/>
        <v>45627</v>
      </c>
      <c r="C785" s="42" t="str">
        <f>IF(ISERROR(VLOOKUP(B785,'Айгенис Оп8'!$C$3:$C$9,1,0)),"Нет","Да")</f>
        <v>Нет</v>
      </c>
      <c r="D785" s="43">
        <f t="shared" si="24"/>
        <v>366</v>
      </c>
      <c r="E785" s="44">
        <f>ROUND(('Все выпуски'!$D$3*'Все выпуски'!$D$6/100)/366*(B785-IF(C785="Нет",VLOOKUP(A785,'Айгенис Оп8'!$A$2:$C$9,3,0),VLOOKUP((A785-1),'Айгенис Оп8'!$A$2:$C$9,3,0))),2)</f>
        <v>22.13</v>
      </c>
      <c r="G785" s="43">
        <f>COUNTIF(D786:$D$1242,365)</f>
        <v>427</v>
      </c>
      <c r="H785" s="43">
        <f>COUNTIF(D786:$D$1242,366)</f>
        <v>30</v>
      </c>
      <c r="I785" s="2"/>
    </row>
    <row r="786" spans="1:9" x14ac:dyDescent="0.25">
      <c r="A786" s="1">
        <f>COUNTIF($C$2:C786,"Да")</f>
        <v>4</v>
      </c>
      <c r="B786" s="45">
        <f t="shared" si="25"/>
        <v>45628</v>
      </c>
      <c r="C786" s="42" t="str">
        <f>IF(ISERROR(VLOOKUP(B786,'Айгенис Оп8'!$C$3:$C$9,1,0)),"Нет","Да")</f>
        <v>Нет</v>
      </c>
      <c r="D786" s="43">
        <f t="shared" si="24"/>
        <v>366</v>
      </c>
      <c r="E786" s="44">
        <f>ROUND(('Все выпуски'!$D$3*'Все выпуски'!$D$6/100)/366*(B786-IF(C786="Нет",VLOOKUP(A786,'Айгенис Оп8'!$A$2:$C$9,3,0),VLOOKUP((A786-1),'Айгенис Оп8'!$A$2:$C$9,3,0))),2)</f>
        <v>22.38</v>
      </c>
      <c r="G786" s="43">
        <f>COUNTIF(D787:$D$1242,365)</f>
        <v>427</v>
      </c>
      <c r="H786" s="43">
        <f>COUNTIF(D787:$D$1242,366)</f>
        <v>29</v>
      </c>
      <c r="I786" s="2"/>
    </row>
    <row r="787" spans="1:9" x14ac:dyDescent="0.25">
      <c r="A787" s="1">
        <f>COUNTIF($C$2:C787,"Да")</f>
        <v>4</v>
      </c>
      <c r="B787" s="45">
        <f t="shared" si="25"/>
        <v>45629</v>
      </c>
      <c r="C787" s="42" t="str">
        <f>IF(ISERROR(VLOOKUP(B787,'Айгенис Оп8'!$C$3:$C$9,1,0)),"Нет","Да")</f>
        <v>Нет</v>
      </c>
      <c r="D787" s="43">
        <f t="shared" si="24"/>
        <v>366</v>
      </c>
      <c r="E787" s="44">
        <f>ROUND(('Все выпуски'!$D$3*'Все выпуски'!$D$6/100)/366*(B787-IF(C787="Нет",VLOOKUP(A787,'Айгенис Оп8'!$A$2:$C$9,3,0),VLOOKUP((A787-1),'Айгенис Оп8'!$A$2:$C$9,3,0))),2)</f>
        <v>22.62</v>
      </c>
      <c r="G787" s="43">
        <f>COUNTIF(D788:$D$1242,365)</f>
        <v>427</v>
      </c>
      <c r="H787" s="43">
        <f>COUNTIF(D788:$D$1242,366)</f>
        <v>28</v>
      </c>
      <c r="I787" s="2"/>
    </row>
    <row r="788" spans="1:9" x14ac:dyDescent="0.25">
      <c r="A788" s="1">
        <f>COUNTIF($C$2:C788,"Да")</f>
        <v>4</v>
      </c>
      <c r="B788" s="45">
        <f t="shared" si="25"/>
        <v>45630</v>
      </c>
      <c r="C788" s="42" t="str">
        <f>IF(ISERROR(VLOOKUP(B788,'Айгенис Оп8'!$C$3:$C$9,1,0)),"Нет","Да")</f>
        <v>Нет</v>
      </c>
      <c r="D788" s="43">
        <f t="shared" si="24"/>
        <v>366</v>
      </c>
      <c r="E788" s="44">
        <f>ROUND(('Все выпуски'!$D$3*'Все выпуски'!$D$6/100)/366*(B788-IF(C788="Нет",VLOOKUP(A788,'Айгенис Оп8'!$A$2:$C$9,3,0),VLOOKUP((A788-1),'Айгенис Оп8'!$A$2:$C$9,3,0))),2)</f>
        <v>22.87</v>
      </c>
      <c r="G788" s="43">
        <f>COUNTIF(D789:$D$1242,365)</f>
        <v>427</v>
      </c>
      <c r="H788" s="43">
        <f>COUNTIF(D789:$D$1242,366)</f>
        <v>27</v>
      </c>
      <c r="I788" s="2"/>
    </row>
    <row r="789" spans="1:9" x14ac:dyDescent="0.25">
      <c r="A789" s="1">
        <f>COUNTIF($C$2:C789,"Да")</f>
        <v>4</v>
      </c>
      <c r="B789" s="45">
        <f t="shared" si="25"/>
        <v>45631</v>
      </c>
      <c r="C789" s="42" t="str">
        <f>IF(ISERROR(VLOOKUP(B789,'Айгенис Оп8'!$C$3:$C$9,1,0)),"Нет","Да")</f>
        <v>Нет</v>
      </c>
      <c r="D789" s="43">
        <f t="shared" si="24"/>
        <v>366</v>
      </c>
      <c r="E789" s="44">
        <f>ROUND(('Все выпуски'!$D$3*'Все выпуски'!$D$6/100)/366*(B789-IF(C789="Нет",VLOOKUP(A789,'Айгенис Оп8'!$A$2:$C$9,3,0),VLOOKUP((A789-1),'Айгенис Оп8'!$A$2:$C$9,3,0))),2)</f>
        <v>23.11</v>
      </c>
      <c r="G789" s="43">
        <f>COUNTIF(D790:$D$1242,365)</f>
        <v>427</v>
      </c>
      <c r="H789" s="43">
        <f>COUNTIF(D790:$D$1242,366)</f>
        <v>26</v>
      </c>
      <c r="I789" s="2"/>
    </row>
    <row r="790" spans="1:9" x14ac:dyDescent="0.25">
      <c r="A790" s="1">
        <f>COUNTIF($C$2:C790,"Да")</f>
        <v>4</v>
      </c>
      <c r="B790" s="45">
        <f t="shared" si="25"/>
        <v>45632</v>
      </c>
      <c r="C790" s="42" t="str">
        <f>IF(ISERROR(VLOOKUP(B790,'Айгенис Оп8'!$C$3:$C$9,1,0)),"Нет","Да")</f>
        <v>Нет</v>
      </c>
      <c r="D790" s="43">
        <f t="shared" si="24"/>
        <v>366</v>
      </c>
      <c r="E790" s="44">
        <f>ROUND(('Все выпуски'!$D$3*'Все выпуски'!$D$6/100)/366*(B790-IF(C790="Нет",VLOOKUP(A790,'Айгенис Оп8'!$A$2:$C$9,3,0),VLOOKUP((A790-1),'Айгенис Оп8'!$A$2:$C$9,3,0))),2)</f>
        <v>23.36</v>
      </c>
      <c r="G790" s="43">
        <f>COUNTIF(D791:$D$1242,365)</f>
        <v>427</v>
      </c>
      <c r="H790" s="43">
        <f>COUNTIF(D791:$D$1242,366)</f>
        <v>25</v>
      </c>
      <c r="I790" s="2"/>
    </row>
    <row r="791" spans="1:9" x14ac:dyDescent="0.25">
      <c r="A791" s="1">
        <f>COUNTIF($C$2:C791,"Да")</f>
        <v>4</v>
      </c>
      <c r="B791" s="45">
        <f t="shared" si="25"/>
        <v>45633</v>
      </c>
      <c r="C791" s="42" t="str">
        <f>IF(ISERROR(VLOOKUP(B791,'Айгенис Оп8'!$C$3:$C$9,1,0)),"Нет","Да")</f>
        <v>Нет</v>
      </c>
      <c r="D791" s="43">
        <f t="shared" si="24"/>
        <v>366</v>
      </c>
      <c r="E791" s="44">
        <f>ROUND(('Все выпуски'!$D$3*'Все выпуски'!$D$6/100)/366*(B791-IF(C791="Нет",VLOOKUP(A791,'Айгенис Оп8'!$A$2:$C$9,3,0),VLOOKUP((A791-1),'Айгенис Оп8'!$A$2:$C$9,3,0))),2)</f>
        <v>23.61</v>
      </c>
      <c r="G791" s="43">
        <f>COUNTIF(D792:$D$1242,365)</f>
        <v>427</v>
      </c>
      <c r="H791" s="43">
        <f>COUNTIF(D792:$D$1242,366)</f>
        <v>24</v>
      </c>
      <c r="I791" s="2"/>
    </row>
    <row r="792" spans="1:9" x14ac:dyDescent="0.25">
      <c r="A792" s="1">
        <f>COUNTIF($C$2:C792,"Да")</f>
        <v>4</v>
      </c>
      <c r="B792" s="45">
        <f t="shared" si="25"/>
        <v>45634</v>
      </c>
      <c r="C792" s="42" t="str">
        <f>IF(ISERROR(VLOOKUP(B792,'Айгенис Оп8'!$C$3:$C$9,1,0)),"Нет","Да")</f>
        <v>Нет</v>
      </c>
      <c r="D792" s="43">
        <f t="shared" si="24"/>
        <v>366</v>
      </c>
      <c r="E792" s="44">
        <f>ROUND(('Все выпуски'!$D$3*'Все выпуски'!$D$6/100)/366*(B792-IF(C792="Нет",VLOOKUP(A792,'Айгенис Оп8'!$A$2:$C$9,3,0),VLOOKUP((A792-1),'Айгенис Оп8'!$A$2:$C$9,3,0))),2)</f>
        <v>23.85</v>
      </c>
      <c r="G792" s="43">
        <f>COUNTIF(D793:$D$1242,365)</f>
        <v>427</v>
      </c>
      <c r="H792" s="43">
        <f>COUNTIF(D793:$D$1242,366)</f>
        <v>23</v>
      </c>
      <c r="I792" s="2"/>
    </row>
    <row r="793" spans="1:9" x14ac:dyDescent="0.25">
      <c r="A793" s="1">
        <f>COUNTIF($C$2:C793,"Да")</f>
        <v>4</v>
      </c>
      <c r="B793" s="45">
        <f t="shared" si="25"/>
        <v>45635</v>
      </c>
      <c r="C793" s="42" t="str">
        <f>IF(ISERROR(VLOOKUP(B793,'Айгенис Оп8'!$C$3:$C$9,1,0)),"Нет","Да")</f>
        <v>Нет</v>
      </c>
      <c r="D793" s="43">
        <f t="shared" si="24"/>
        <v>366</v>
      </c>
      <c r="E793" s="44">
        <f>ROUND(('Все выпуски'!$D$3*'Все выпуски'!$D$6/100)/366*(B793-IF(C793="Нет",VLOOKUP(A793,'Айгенис Оп8'!$A$2:$C$9,3,0),VLOOKUP((A793-1),'Айгенис Оп8'!$A$2:$C$9,3,0))),2)</f>
        <v>24.1</v>
      </c>
      <c r="G793" s="43">
        <f>COUNTIF(D794:$D$1242,365)</f>
        <v>427</v>
      </c>
      <c r="H793" s="43">
        <f>COUNTIF(D794:$D$1242,366)</f>
        <v>22</v>
      </c>
      <c r="I793" s="2"/>
    </row>
    <row r="794" spans="1:9" x14ac:dyDescent="0.25">
      <c r="A794" s="1">
        <f>COUNTIF($C$2:C794,"Да")</f>
        <v>4</v>
      </c>
      <c r="B794" s="45">
        <f t="shared" si="25"/>
        <v>45636</v>
      </c>
      <c r="C794" s="42" t="str">
        <f>IF(ISERROR(VLOOKUP(B794,'Айгенис Оп8'!$C$3:$C$9,1,0)),"Нет","Да")</f>
        <v>Нет</v>
      </c>
      <c r="D794" s="43">
        <f t="shared" si="24"/>
        <v>366</v>
      </c>
      <c r="E794" s="44">
        <f>ROUND(('Все выпуски'!$D$3*'Все выпуски'!$D$6/100)/366*(B794-IF(C794="Нет",VLOOKUP(A794,'Айгенис Оп8'!$A$2:$C$9,3,0),VLOOKUP((A794-1),'Айгенис Оп8'!$A$2:$C$9,3,0))),2)</f>
        <v>24.34</v>
      </c>
      <c r="G794" s="43">
        <f>COUNTIF(D795:$D$1242,365)</f>
        <v>427</v>
      </c>
      <c r="H794" s="43">
        <f>COUNTIF(D795:$D$1242,366)</f>
        <v>21</v>
      </c>
      <c r="I794" s="2"/>
    </row>
    <row r="795" spans="1:9" x14ac:dyDescent="0.25">
      <c r="A795" s="1">
        <f>COUNTIF($C$2:C795,"Да")</f>
        <v>4</v>
      </c>
      <c r="B795" s="45">
        <f t="shared" si="25"/>
        <v>45637</v>
      </c>
      <c r="C795" s="42" t="str">
        <f>IF(ISERROR(VLOOKUP(B795,'Айгенис Оп8'!$C$3:$C$9,1,0)),"Нет","Да")</f>
        <v>Нет</v>
      </c>
      <c r="D795" s="43">
        <f t="shared" si="24"/>
        <v>366</v>
      </c>
      <c r="E795" s="44">
        <f>ROUND(('Все выпуски'!$D$3*'Все выпуски'!$D$6/100)/366*(B795-IF(C795="Нет",VLOOKUP(A795,'Айгенис Оп8'!$A$2:$C$9,3,0),VLOOKUP((A795-1),'Айгенис Оп8'!$A$2:$C$9,3,0))),2)</f>
        <v>24.59</v>
      </c>
      <c r="G795" s="43">
        <f>COUNTIF(D796:$D$1242,365)</f>
        <v>427</v>
      </c>
      <c r="H795" s="43">
        <f>COUNTIF(D796:$D$1242,366)</f>
        <v>20</v>
      </c>
      <c r="I795" s="2"/>
    </row>
    <row r="796" spans="1:9" x14ac:dyDescent="0.25">
      <c r="A796" s="1">
        <f>COUNTIF($C$2:C796,"Да")</f>
        <v>4</v>
      </c>
      <c r="B796" s="45">
        <f t="shared" si="25"/>
        <v>45638</v>
      </c>
      <c r="C796" s="42" t="str">
        <f>IF(ISERROR(VLOOKUP(B796,'Айгенис Оп8'!$C$3:$C$9,1,0)),"Нет","Да")</f>
        <v>Нет</v>
      </c>
      <c r="D796" s="43">
        <f t="shared" si="24"/>
        <v>366</v>
      </c>
      <c r="E796" s="44">
        <f>ROUND(('Все выпуски'!$D$3*'Все выпуски'!$D$6/100)/366*(B796-IF(C796="Нет",VLOOKUP(A796,'Айгенис Оп8'!$A$2:$C$9,3,0),VLOOKUP((A796-1),'Айгенис Оп8'!$A$2:$C$9,3,0))),2)</f>
        <v>24.84</v>
      </c>
      <c r="G796" s="43">
        <f>COUNTIF(D797:$D$1242,365)</f>
        <v>427</v>
      </c>
      <c r="H796" s="43">
        <f>COUNTIF(D797:$D$1242,366)</f>
        <v>19</v>
      </c>
      <c r="I796" s="2"/>
    </row>
    <row r="797" spans="1:9" x14ac:dyDescent="0.25">
      <c r="A797" s="1">
        <f>COUNTIF($C$2:C797,"Да")</f>
        <v>4</v>
      </c>
      <c r="B797" s="45">
        <f t="shared" si="25"/>
        <v>45639</v>
      </c>
      <c r="C797" s="42" t="str">
        <f>IF(ISERROR(VLOOKUP(B797,'Айгенис Оп8'!$C$3:$C$9,1,0)),"Нет","Да")</f>
        <v>Нет</v>
      </c>
      <c r="D797" s="43">
        <f t="shared" si="24"/>
        <v>366</v>
      </c>
      <c r="E797" s="44">
        <f>ROUND(('Все выпуски'!$D$3*'Все выпуски'!$D$6/100)/366*(B797-IF(C797="Нет",VLOOKUP(A797,'Айгенис Оп8'!$A$2:$C$9,3,0),VLOOKUP((A797-1),'Айгенис Оп8'!$A$2:$C$9,3,0))),2)</f>
        <v>25.08</v>
      </c>
      <c r="G797" s="43">
        <f>COUNTIF(D798:$D$1242,365)</f>
        <v>427</v>
      </c>
      <c r="H797" s="43">
        <f>COUNTIF(D798:$D$1242,366)</f>
        <v>18</v>
      </c>
      <c r="I797" s="2"/>
    </row>
    <row r="798" spans="1:9" x14ac:dyDescent="0.25">
      <c r="A798" s="1">
        <f>COUNTIF($C$2:C798,"Да")</f>
        <v>4</v>
      </c>
      <c r="B798" s="45">
        <f t="shared" si="25"/>
        <v>45640</v>
      </c>
      <c r="C798" s="42" t="str">
        <f>IF(ISERROR(VLOOKUP(B798,'Айгенис Оп8'!$C$3:$C$9,1,0)),"Нет","Да")</f>
        <v>Нет</v>
      </c>
      <c r="D798" s="43">
        <f t="shared" si="24"/>
        <v>366</v>
      </c>
      <c r="E798" s="44">
        <f>ROUND(('Все выпуски'!$D$3*'Все выпуски'!$D$6/100)/366*(B798-IF(C798="Нет",VLOOKUP(A798,'Айгенис Оп8'!$A$2:$C$9,3,0),VLOOKUP((A798-1),'Айгенис Оп8'!$A$2:$C$9,3,0))),2)</f>
        <v>25.33</v>
      </c>
      <c r="G798" s="43">
        <f>COUNTIF(D799:$D$1242,365)</f>
        <v>427</v>
      </c>
      <c r="H798" s="43">
        <f>COUNTIF(D799:$D$1242,366)</f>
        <v>17</v>
      </c>
      <c r="I798" s="2"/>
    </row>
    <row r="799" spans="1:9" x14ac:dyDescent="0.25">
      <c r="A799" s="1">
        <f>COUNTIF($C$2:C799,"Да")</f>
        <v>4</v>
      </c>
      <c r="B799" s="45">
        <f t="shared" si="25"/>
        <v>45641</v>
      </c>
      <c r="C799" s="42" t="str">
        <f>IF(ISERROR(VLOOKUP(B799,'Айгенис Оп8'!$C$3:$C$9,1,0)),"Нет","Да")</f>
        <v>Нет</v>
      </c>
      <c r="D799" s="43">
        <f t="shared" si="24"/>
        <v>366</v>
      </c>
      <c r="E799" s="44">
        <f>ROUND(('Все выпуски'!$D$3*'Все выпуски'!$D$6/100)/366*(B799-IF(C799="Нет",VLOOKUP(A799,'Айгенис Оп8'!$A$2:$C$9,3,0),VLOOKUP((A799-1),'Айгенис Оп8'!$A$2:$C$9,3,0))),2)</f>
        <v>25.57</v>
      </c>
      <c r="G799" s="43">
        <f>COUNTIF(D800:$D$1242,365)</f>
        <v>427</v>
      </c>
      <c r="H799" s="43">
        <f>COUNTIF(D800:$D$1242,366)</f>
        <v>16</v>
      </c>
      <c r="I799" s="2"/>
    </row>
    <row r="800" spans="1:9" x14ac:dyDescent="0.25">
      <c r="A800" s="1">
        <f>COUNTIF($C$2:C800,"Да")</f>
        <v>4</v>
      </c>
      <c r="B800" s="45">
        <f t="shared" si="25"/>
        <v>45642</v>
      </c>
      <c r="C800" s="42" t="str">
        <f>IF(ISERROR(VLOOKUP(B800,'Айгенис Оп8'!$C$3:$C$9,1,0)),"Нет","Да")</f>
        <v>Нет</v>
      </c>
      <c r="D800" s="43">
        <f t="shared" si="24"/>
        <v>366</v>
      </c>
      <c r="E800" s="44">
        <f>ROUND(('Все выпуски'!$D$3*'Все выпуски'!$D$6/100)/366*(B800-IF(C800="Нет",VLOOKUP(A800,'Айгенис Оп8'!$A$2:$C$9,3,0),VLOOKUP((A800-1),'Айгенис Оп8'!$A$2:$C$9,3,0))),2)</f>
        <v>25.82</v>
      </c>
      <c r="G800" s="43">
        <f>COUNTIF(D801:$D$1242,365)</f>
        <v>427</v>
      </c>
      <c r="H800" s="43">
        <f>COUNTIF(D801:$D$1242,366)</f>
        <v>15</v>
      </c>
      <c r="I800" s="2"/>
    </row>
    <row r="801" spans="1:9" x14ac:dyDescent="0.25">
      <c r="A801" s="1">
        <f>COUNTIF($C$2:C801,"Да")</f>
        <v>4</v>
      </c>
      <c r="B801" s="45">
        <f t="shared" si="25"/>
        <v>45643</v>
      </c>
      <c r="C801" s="42" t="str">
        <f>IF(ISERROR(VLOOKUP(B801,'Айгенис Оп8'!$C$3:$C$9,1,0)),"Нет","Да")</f>
        <v>Нет</v>
      </c>
      <c r="D801" s="43">
        <f t="shared" si="24"/>
        <v>366</v>
      </c>
      <c r="E801" s="44">
        <f>ROUND(('Все выпуски'!$D$3*'Все выпуски'!$D$6/100)/366*(B801-IF(C801="Нет",VLOOKUP(A801,'Айгенис Оп8'!$A$2:$C$9,3,0),VLOOKUP((A801-1),'Айгенис Оп8'!$A$2:$C$9,3,0))),2)</f>
        <v>26.07</v>
      </c>
      <c r="G801" s="43">
        <f>COUNTIF(D802:$D$1242,365)</f>
        <v>427</v>
      </c>
      <c r="H801" s="43">
        <f>COUNTIF(D802:$D$1242,366)</f>
        <v>14</v>
      </c>
      <c r="I801" s="2"/>
    </row>
    <row r="802" spans="1:9" x14ac:dyDescent="0.25">
      <c r="A802" s="1">
        <f>COUNTIF($C$2:C802,"Да")</f>
        <v>4</v>
      </c>
      <c r="B802" s="45">
        <f t="shared" si="25"/>
        <v>45644</v>
      </c>
      <c r="C802" s="42" t="str">
        <f>IF(ISERROR(VLOOKUP(B802,'Айгенис Оп8'!$C$3:$C$9,1,0)),"Нет","Да")</f>
        <v>Нет</v>
      </c>
      <c r="D802" s="43">
        <f t="shared" si="24"/>
        <v>366</v>
      </c>
      <c r="E802" s="44">
        <f>ROUND(('Все выпуски'!$D$3*'Все выпуски'!$D$6/100)/366*(B802-IF(C802="Нет",VLOOKUP(A802,'Айгенис Оп8'!$A$2:$C$9,3,0),VLOOKUP((A802-1),'Айгенис Оп8'!$A$2:$C$9,3,0))),2)</f>
        <v>26.31</v>
      </c>
      <c r="G802" s="43">
        <f>COUNTIF(D803:$D$1242,365)</f>
        <v>427</v>
      </c>
      <c r="H802" s="43">
        <f>COUNTIF(D803:$D$1242,366)</f>
        <v>13</v>
      </c>
      <c r="I802" s="2"/>
    </row>
    <row r="803" spans="1:9" x14ac:dyDescent="0.25">
      <c r="A803" s="1">
        <f>COUNTIF($C$2:C803,"Да")</f>
        <v>4</v>
      </c>
      <c r="B803" s="45">
        <f t="shared" si="25"/>
        <v>45645</v>
      </c>
      <c r="C803" s="42" t="str">
        <f>IF(ISERROR(VLOOKUP(B803,'Айгенис Оп8'!$C$3:$C$9,1,0)),"Нет","Да")</f>
        <v>Нет</v>
      </c>
      <c r="D803" s="43">
        <f t="shared" si="24"/>
        <v>366</v>
      </c>
      <c r="E803" s="44">
        <f>ROUND(('Все выпуски'!$D$3*'Все выпуски'!$D$6/100)/366*(B803-IF(C803="Нет",VLOOKUP(A803,'Айгенис Оп8'!$A$2:$C$9,3,0),VLOOKUP((A803-1),'Айгенис Оп8'!$A$2:$C$9,3,0))),2)</f>
        <v>26.56</v>
      </c>
      <c r="G803" s="43">
        <f>COUNTIF(D804:$D$1242,365)</f>
        <v>427</v>
      </c>
      <c r="H803" s="43">
        <f>COUNTIF(D804:$D$1242,366)</f>
        <v>12</v>
      </c>
      <c r="I803" s="2"/>
    </row>
    <row r="804" spans="1:9" x14ac:dyDescent="0.25">
      <c r="A804" s="1">
        <f>COUNTIF($C$2:C804,"Да")</f>
        <v>4</v>
      </c>
      <c r="B804" s="45">
        <f t="shared" si="25"/>
        <v>45646</v>
      </c>
      <c r="C804" s="42" t="str">
        <f>IF(ISERROR(VLOOKUP(B804,'Айгенис Оп8'!$C$3:$C$9,1,0)),"Нет","Да")</f>
        <v>Нет</v>
      </c>
      <c r="D804" s="43">
        <f t="shared" si="24"/>
        <v>366</v>
      </c>
      <c r="E804" s="44">
        <f>ROUND(('Все выпуски'!$D$3*'Все выпуски'!$D$6/100)/366*(B804-IF(C804="Нет",VLOOKUP(A804,'Айгенис Оп8'!$A$2:$C$9,3,0),VLOOKUP((A804-1),'Айгенис Оп8'!$A$2:$C$9,3,0))),2)</f>
        <v>26.8</v>
      </c>
      <c r="G804" s="43">
        <f>COUNTIF(D805:$D$1242,365)</f>
        <v>427</v>
      </c>
      <c r="H804" s="43">
        <f>COUNTIF(D805:$D$1242,366)</f>
        <v>11</v>
      </c>
      <c r="I804" s="2"/>
    </row>
    <row r="805" spans="1:9" x14ac:dyDescent="0.25">
      <c r="A805" s="1">
        <f>COUNTIF($C$2:C805,"Да")</f>
        <v>4</v>
      </c>
      <c r="B805" s="45">
        <f t="shared" si="25"/>
        <v>45647</v>
      </c>
      <c r="C805" s="42" t="str">
        <f>IF(ISERROR(VLOOKUP(B805,'Айгенис Оп8'!$C$3:$C$9,1,0)),"Нет","Да")</f>
        <v>Нет</v>
      </c>
      <c r="D805" s="43">
        <f t="shared" si="24"/>
        <v>366</v>
      </c>
      <c r="E805" s="44">
        <f>ROUND(('Все выпуски'!$D$3*'Все выпуски'!$D$6/100)/366*(B805-IF(C805="Нет",VLOOKUP(A805,'Айгенис Оп8'!$A$2:$C$9,3,0),VLOOKUP((A805-1),'Айгенис Оп8'!$A$2:$C$9,3,0))),2)</f>
        <v>27.05</v>
      </c>
      <c r="G805" s="43">
        <f>COUNTIF(D806:$D$1242,365)</f>
        <v>427</v>
      </c>
      <c r="H805" s="43">
        <f>COUNTIF(D806:$D$1242,366)</f>
        <v>10</v>
      </c>
      <c r="I805" s="2"/>
    </row>
    <row r="806" spans="1:9" x14ac:dyDescent="0.25">
      <c r="A806" s="1">
        <f>COUNTIF($C$2:C806,"Да")</f>
        <v>4</v>
      </c>
      <c r="B806" s="45">
        <f t="shared" si="25"/>
        <v>45648</v>
      </c>
      <c r="C806" s="42" t="str">
        <f>IF(ISERROR(VLOOKUP(B806,'Айгенис Оп8'!$C$3:$C$9,1,0)),"Нет","Да")</f>
        <v>Нет</v>
      </c>
      <c r="D806" s="43">
        <f t="shared" si="24"/>
        <v>366</v>
      </c>
      <c r="E806" s="44">
        <f>ROUND(('Все выпуски'!$D$3*'Все выпуски'!$D$6/100)/366*(B806-IF(C806="Нет",VLOOKUP(A806,'Айгенис Оп8'!$A$2:$C$9,3,0),VLOOKUP((A806-1),'Айгенис Оп8'!$A$2:$C$9,3,0))),2)</f>
        <v>27.3</v>
      </c>
      <c r="G806" s="43">
        <f>COUNTIF(D807:$D$1242,365)</f>
        <v>427</v>
      </c>
      <c r="H806" s="43">
        <f>COUNTIF(D807:$D$1242,366)</f>
        <v>9</v>
      </c>
      <c r="I806" s="2"/>
    </row>
    <row r="807" spans="1:9" x14ac:dyDescent="0.25">
      <c r="A807" s="1">
        <f>COUNTIF($C$2:C807,"Да")</f>
        <v>4</v>
      </c>
      <c r="B807" s="45">
        <f t="shared" si="25"/>
        <v>45649</v>
      </c>
      <c r="C807" s="42" t="str">
        <f>IF(ISERROR(VLOOKUP(B807,'Айгенис Оп8'!$C$3:$C$9,1,0)),"Нет","Да")</f>
        <v>Нет</v>
      </c>
      <c r="D807" s="43">
        <f t="shared" si="24"/>
        <v>366</v>
      </c>
      <c r="E807" s="44">
        <f>ROUND(('Все выпуски'!$D$3*'Все выпуски'!$D$6/100)/366*(B807-IF(C807="Нет",VLOOKUP(A807,'Айгенис Оп8'!$A$2:$C$9,3,0),VLOOKUP((A807-1),'Айгенис Оп8'!$A$2:$C$9,3,0))),2)</f>
        <v>27.54</v>
      </c>
      <c r="G807" s="43">
        <f>COUNTIF(D808:$D$1242,365)</f>
        <v>427</v>
      </c>
      <c r="H807" s="43">
        <f>COUNTIF(D808:$D$1242,366)</f>
        <v>8</v>
      </c>
      <c r="I807" s="2"/>
    </row>
    <row r="808" spans="1:9" x14ac:dyDescent="0.25">
      <c r="A808" s="1">
        <f>COUNTIF($C$2:C808,"Да")</f>
        <v>4</v>
      </c>
      <c r="B808" s="45">
        <f t="shared" si="25"/>
        <v>45650</v>
      </c>
      <c r="C808" s="42" t="str">
        <f>IF(ISERROR(VLOOKUP(B808,'Айгенис Оп8'!$C$3:$C$9,1,0)),"Нет","Да")</f>
        <v>Нет</v>
      </c>
      <c r="D808" s="43">
        <f t="shared" si="24"/>
        <v>366</v>
      </c>
      <c r="E808" s="44">
        <f>ROUND(('Все выпуски'!$D$3*'Все выпуски'!$D$6/100)/366*(B808-IF(C808="Нет",VLOOKUP(A808,'Айгенис Оп8'!$A$2:$C$9,3,0),VLOOKUP((A808-1),'Айгенис Оп8'!$A$2:$C$9,3,0))),2)</f>
        <v>27.79</v>
      </c>
      <c r="G808" s="43">
        <f>COUNTIF(D809:$D$1242,365)</f>
        <v>427</v>
      </c>
      <c r="H808" s="43">
        <f>COUNTIF(D809:$D$1242,366)</f>
        <v>7</v>
      </c>
      <c r="I808" s="2"/>
    </row>
    <row r="809" spans="1:9" x14ac:dyDescent="0.25">
      <c r="A809" s="1">
        <f>COUNTIF($C$2:C809,"Да")</f>
        <v>4</v>
      </c>
      <c r="B809" s="45">
        <f t="shared" si="25"/>
        <v>45651</v>
      </c>
      <c r="C809" s="42" t="str">
        <f>IF(ISERROR(VLOOKUP(B809,'Айгенис Оп8'!$C$3:$C$9,1,0)),"Нет","Да")</f>
        <v>Нет</v>
      </c>
      <c r="D809" s="43">
        <f t="shared" si="24"/>
        <v>366</v>
      </c>
      <c r="E809" s="44">
        <f>ROUND(('Все выпуски'!$D$3*'Все выпуски'!$D$6/100)/366*(B809-IF(C809="Нет",VLOOKUP(A809,'Айгенис Оп8'!$A$2:$C$9,3,0),VLOOKUP((A809-1),'Айгенис Оп8'!$A$2:$C$9,3,0))),2)</f>
        <v>28.03</v>
      </c>
      <c r="G809" s="43">
        <f>COUNTIF(D810:$D$1242,365)</f>
        <v>427</v>
      </c>
      <c r="H809" s="43">
        <f>COUNTIF(D810:$D$1242,366)</f>
        <v>6</v>
      </c>
      <c r="I809" s="2"/>
    </row>
    <row r="810" spans="1:9" x14ac:dyDescent="0.25">
      <c r="A810" s="1">
        <f>COUNTIF($C$2:C810,"Да")</f>
        <v>4</v>
      </c>
      <c r="B810" s="45">
        <f t="shared" si="25"/>
        <v>45652</v>
      </c>
      <c r="C810" s="42" t="str">
        <f>IF(ISERROR(VLOOKUP(B810,'Айгенис Оп8'!$C$3:$C$9,1,0)),"Нет","Да")</f>
        <v>Нет</v>
      </c>
      <c r="D810" s="43">
        <f t="shared" si="24"/>
        <v>366</v>
      </c>
      <c r="E810" s="44">
        <f>ROUND(('Все выпуски'!$D$3*'Все выпуски'!$D$6/100)/366*(B810-IF(C810="Нет",VLOOKUP(A810,'Айгенис Оп8'!$A$2:$C$9,3,0),VLOOKUP((A810-1),'Айгенис Оп8'!$A$2:$C$9,3,0))),2)</f>
        <v>28.28</v>
      </c>
      <c r="G810" s="43">
        <f>COUNTIF(D811:$D$1242,365)</f>
        <v>427</v>
      </c>
      <c r="H810" s="43">
        <f>COUNTIF(D811:$D$1242,366)</f>
        <v>5</v>
      </c>
      <c r="I810" s="2"/>
    </row>
    <row r="811" spans="1:9" x14ac:dyDescent="0.25">
      <c r="A811" s="1">
        <f>COUNTIF($C$2:C811,"Да")</f>
        <v>4</v>
      </c>
      <c r="B811" s="45">
        <f t="shared" si="25"/>
        <v>45653</v>
      </c>
      <c r="C811" s="42" t="str">
        <f>IF(ISERROR(VLOOKUP(B811,'Айгенис Оп8'!$C$3:$C$9,1,0)),"Нет","Да")</f>
        <v>Нет</v>
      </c>
      <c r="D811" s="43">
        <f t="shared" si="24"/>
        <v>366</v>
      </c>
      <c r="E811" s="44">
        <f>ROUND(('Все выпуски'!$D$3*'Все выпуски'!$D$6/100)/366*(B811-IF(C811="Нет",VLOOKUP(A811,'Айгенис Оп8'!$A$2:$C$9,3,0),VLOOKUP((A811-1),'Айгенис Оп8'!$A$2:$C$9,3,0))),2)</f>
        <v>28.52</v>
      </c>
      <c r="G811" s="43">
        <f>COUNTIF(D812:$D$1242,365)</f>
        <v>427</v>
      </c>
      <c r="H811" s="43">
        <f>COUNTIF(D812:$D$1242,366)</f>
        <v>4</v>
      </c>
      <c r="I811" s="2"/>
    </row>
    <row r="812" spans="1:9" x14ac:dyDescent="0.25">
      <c r="A812" s="1">
        <f>COUNTIF($C$2:C812,"Да")</f>
        <v>4</v>
      </c>
      <c r="B812" s="45">
        <f t="shared" si="25"/>
        <v>45654</v>
      </c>
      <c r="C812" s="42" t="str">
        <f>IF(ISERROR(VLOOKUP(B812,'Айгенис Оп8'!$C$3:$C$9,1,0)),"Нет","Да")</f>
        <v>Нет</v>
      </c>
      <c r="D812" s="43">
        <f t="shared" si="24"/>
        <v>366</v>
      </c>
      <c r="E812" s="44">
        <f>ROUND(('Все выпуски'!$D$3*'Все выпуски'!$D$6/100)/366*(B812-IF(C812="Нет",VLOOKUP(A812,'Айгенис Оп8'!$A$2:$C$9,3,0),VLOOKUP((A812-1),'Айгенис Оп8'!$A$2:$C$9,3,0))),2)</f>
        <v>28.77</v>
      </c>
      <c r="G812" s="43">
        <f>COUNTIF(D813:$D$1242,365)</f>
        <v>427</v>
      </c>
      <c r="H812" s="43">
        <f>COUNTIF(D813:$D$1242,366)</f>
        <v>3</v>
      </c>
      <c r="I812" s="2"/>
    </row>
    <row r="813" spans="1:9" x14ac:dyDescent="0.25">
      <c r="A813" s="1">
        <f>COUNTIF($C$2:C813,"Да")</f>
        <v>4</v>
      </c>
      <c r="B813" s="45">
        <f t="shared" si="25"/>
        <v>45655</v>
      </c>
      <c r="C813" s="42" t="str">
        <f>IF(ISERROR(VLOOKUP(B813,'Айгенис Оп8'!$C$3:$C$9,1,0)),"Нет","Да")</f>
        <v>Нет</v>
      </c>
      <c r="D813" s="43">
        <f t="shared" si="24"/>
        <v>366</v>
      </c>
      <c r="E813" s="44">
        <f>ROUND(('Все выпуски'!$D$3*'Все выпуски'!$D$6/100)/366*(B813-IF(C813="Нет",VLOOKUP(A813,'Айгенис Оп8'!$A$2:$C$9,3,0),VLOOKUP((A813-1),'Айгенис Оп8'!$A$2:$C$9,3,0))),2)</f>
        <v>29.02</v>
      </c>
      <c r="G813" s="43">
        <f>COUNTIF(D814:$D$1242,365)</f>
        <v>427</v>
      </c>
      <c r="H813" s="43">
        <f>COUNTIF(D814:$D$1242,366)</f>
        <v>2</v>
      </c>
      <c r="I813" s="2"/>
    </row>
    <row r="814" spans="1:9" x14ac:dyDescent="0.25">
      <c r="A814" s="1">
        <f>COUNTIF($C$2:C814,"Да")</f>
        <v>4</v>
      </c>
      <c r="B814" s="45">
        <f t="shared" si="25"/>
        <v>45656</v>
      </c>
      <c r="C814" s="42" t="str">
        <f>IF(ISERROR(VLOOKUP(B814,'Айгенис Оп8'!$C$3:$C$9,1,0)),"Нет","Да")</f>
        <v>Нет</v>
      </c>
      <c r="D814" s="43">
        <f t="shared" si="24"/>
        <v>366</v>
      </c>
      <c r="E814" s="44">
        <f>ROUND(('Все выпуски'!$D$3*'Все выпуски'!$D$6/100)/366*(B814-IF(C814="Нет",VLOOKUP(A814,'Айгенис Оп8'!$A$2:$C$9,3,0),VLOOKUP((A814-1),'Айгенис Оп8'!$A$2:$C$9,3,0))),2)</f>
        <v>29.26</v>
      </c>
      <c r="G814" s="43">
        <f>COUNTIF(D815:$D$1242,365)</f>
        <v>427</v>
      </c>
      <c r="H814" s="43">
        <f>COUNTIF(D815:$D$1242,366)</f>
        <v>1</v>
      </c>
      <c r="I814" s="2"/>
    </row>
    <row r="815" spans="1:9" x14ac:dyDescent="0.25">
      <c r="A815" s="1">
        <f>COUNTIF($C$2:C815,"Да")</f>
        <v>4</v>
      </c>
      <c r="B815" s="45">
        <f t="shared" si="25"/>
        <v>45657</v>
      </c>
      <c r="C815" s="42" t="str">
        <f>IF(ISERROR(VLOOKUP(B815,'Айгенис Оп8'!$C$3:$C$9,1,0)),"Нет","Да")</f>
        <v>Нет</v>
      </c>
      <c r="D815" s="43">
        <f t="shared" si="24"/>
        <v>366</v>
      </c>
      <c r="E815" s="44">
        <f>ROUND(('Все выпуски'!$D$3*'Все выпуски'!$D$6/100)/366*(B815-IF(C815="Нет",VLOOKUP(A815,'Айгенис Оп8'!$A$2:$C$9,3,0),VLOOKUP((A815-1),'Айгенис Оп8'!$A$2:$C$9,3,0))),2)</f>
        <v>29.51</v>
      </c>
      <c r="F815" s="44">
        <f>('Все выпуски'!$D$3*'Все выпуски'!$D$6/100)/366*(B815-IF(C815="Нет",VLOOKUP(A815,'Айгенис Оп8'!$A$2:$C$9,3,0),VLOOKUP((A815-1),'Айгенис Оп8'!$A$2:$C$9,3,0)))</f>
        <v>29.508196721311474</v>
      </c>
      <c r="G815" s="43">
        <f>COUNTIF(D816:$D$1242,365)</f>
        <v>427</v>
      </c>
      <c r="H815" s="43">
        <f>COUNTIF(D816:$D$1242,366)</f>
        <v>0</v>
      </c>
      <c r="I815" s="2"/>
    </row>
    <row r="816" spans="1:9" x14ac:dyDescent="0.25">
      <c r="A816" s="1">
        <f>COUNTIF($C$2:C816,"Да")</f>
        <v>4</v>
      </c>
      <c r="B816" s="45">
        <f t="shared" si="25"/>
        <v>45658</v>
      </c>
      <c r="C816" s="42" t="str">
        <f>IF(ISERROR(VLOOKUP(B816,'Айгенис Оп8'!$C$3:$C$9,1,0)),"Нет","Да")</f>
        <v>Нет</v>
      </c>
      <c r="D816" s="43">
        <f t="shared" si="24"/>
        <v>365</v>
      </c>
      <c r="E816" s="44">
        <f>ROUND(('Все выпуски'!$D$3*'Все выпуски'!$D$6/100)*((B816-$B$815)/365)+$F$815,2)</f>
        <v>29.75</v>
      </c>
      <c r="G816" s="43">
        <f>COUNTIF(D817:$D$1242,365)</f>
        <v>426</v>
      </c>
      <c r="H816" s="43">
        <f>COUNTIF(D817:$D$1242,366)</f>
        <v>0</v>
      </c>
      <c r="I816" s="2"/>
    </row>
    <row r="817" spans="1:9" x14ac:dyDescent="0.25">
      <c r="A817" s="1">
        <f>COUNTIF($C$2:C817,"Да")</f>
        <v>4</v>
      </c>
      <c r="B817" s="45">
        <f t="shared" si="25"/>
        <v>45659</v>
      </c>
      <c r="C817" s="42" t="str">
        <f>IF(ISERROR(VLOOKUP(B817,'Айгенис Оп8'!$C$3:$C$9,1,0)),"Нет","Да")</f>
        <v>Нет</v>
      </c>
      <c r="D817" s="43">
        <f t="shared" si="24"/>
        <v>365</v>
      </c>
      <c r="E817" s="44">
        <f>ROUND(('Все выпуски'!$D$3*'Все выпуски'!$D$6/100)*((B817-$B$815)/365)+$F$815,2)</f>
        <v>30</v>
      </c>
      <c r="G817" s="43">
        <f>COUNTIF(D818:$D$1242,365)</f>
        <v>425</v>
      </c>
      <c r="H817" s="43">
        <f>COUNTIF(D818:$D$1242,366)</f>
        <v>0</v>
      </c>
      <c r="I817" s="2"/>
    </row>
    <row r="818" spans="1:9" x14ac:dyDescent="0.25">
      <c r="A818" s="1">
        <f>COUNTIF($C$2:C818,"Да")</f>
        <v>4</v>
      </c>
      <c r="B818" s="45">
        <f t="shared" si="25"/>
        <v>45660</v>
      </c>
      <c r="C818" s="42" t="str">
        <f>IF(ISERROR(VLOOKUP(B818,'Айгенис Оп8'!$C$3:$C$9,1,0)),"Нет","Да")</f>
        <v>Нет</v>
      </c>
      <c r="D818" s="43">
        <f t="shared" si="24"/>
        <v>365</v>
      </c>
      <c r="E818" s="44">
        <f>ROUND(('Все выпуски'!$D$3*'Все выпуски'!$D$6/100)*((B818-$B$815)/365)+$F$815,2)</f>
        <v>30.25</v>
      </c>
      <c r="G818" s="43">
        <f>COUNTIF(D819:$D$1242,365)</f>
        <v>424</v>
      </c>
      <c r="H818" s="43">
        <f>COUNTIF(D819:$D$1242,366)</f>
        <v>0</v>
      </c>
      <c r="I818" s="2"/>
    </row>
    <row r="819" spans="1:9" x14ac:dyDescent="0.25">
      <c r="A819" s="1">
        <f>COUNTIF($C$2:C819,"Да")</f>
        <v>4</v>
      </c>
      <c r="B819" s="45">
        <f t="shared" si="25"/>
        <v>45661</v>
      </c>
      <c r="C819" s="42" t="str">
        <f>IF(ISERROR(VLOOKUP(B819,'Айгенис Оп8'!$C$3:$C$9,1,0)),"Нет","Да")</f>
        <v>Нет</v>
      </c>
      <c r="D819" s="43">
        <f t="shared" si="24"/>
        <v>365</v>
      </c>
      <c r="E819" s="44">
        <f>ROUND(('Все выпуски'!$D$3*'Все выпуски'!$D$6/100)*((B819-$B$815)/365)+$F$815,2)</f>
        <v>30.49</v>
      </c>
      <c r="G819" s="43">
        <f>COUNTIF(D820:$D$1242,365)</f>
        <v>423</v>
      </c>
      <c r="H819" s="43">
        <f>COUNTIF(D820:$D$1242,366)</f>
        <v>0</v>
      </c>
      <c r="I819" s="2"/>
    </row>
    <row r="820" spans="1:9" x14ac:dyDescent="0.25">
      <c r="A820" s="1">
        <f>COUNTIF($C$2:C820,"Да")</f>
        <v>4</v>
      </c>
      <c r="B820" s="45">
        <f t="shared" si="25"/>
        <v>45662</v>
      </c>
      <c r="C820" s="42" t="str">
        <f>IF(ISERROR(VLOOKUP(B820,'Айгенис Оп8'!$C$3:$C$9,1,0)),"Нет","Да")</f>
        <v>Нет</v>
      </c>
      <c r="D820" s="43">
        <f t="shared" si="24"/>
        <v>365</v>
      </c>
      <c r="E820" s="44">
        <f>ROUND(('Все выпуски'!$D$3*'Все выпуски'!$D$6/100)*((B820-$B$815)/365)+$F$815,2)</f>
        <v>30.74</v>
      </c>
      <c r="G820" s="43">
        <f>COUNTIF(D821:$D$1242,365)</f>
        <v>422</v>
      </c>
      <c r="H820" s="43">
        <f>COUNTIF(D821:$D$1242,366)</f>
        <v>0</v>
      </c>
      <c r="I820" s="2"/>
    </row>
    <row r="821" spans="1:9" x14ac:dyDescent="0.25">
      <c r="A821" s="1">
        <f>COUNTIF($C$2:C821,"Да")</f>
        <v>4</v>
      </c>
      <c r="B821" s="45">
        <f t="shared" si="25"/>
        <v>45663</v>
      </c>
      <c r="C821" s="42" t="str">
        <f>IF(ISERROR(VLOOKUP(B821,'Айгенис Оп8'!$C$3:$C$9,1,0)),"Нет","Да")</f>
        <v>Нет</v>
      </c>
      <c r="D821" s="43">
        <f t="shared" si="24"/>
        <v>365</v>
      </c>
      <c r="E821" s="44">
        <f>ROUND(('Все выпуски'!$D$3*'Все выпуски'!$D$6/100)*((B821-$B$815)/365)+$F$815,2)</f>
        <v>30.99</v>
      </c>
      <c r="G821" s="43">
        <f>COUNTIF(D822:$D$1242,365)</f>
        <v>421</v>
      </c>
      <c r="H821" s="43">
        <f>COUNTIF(D822:$D$1242,366)</f>
        <v>0</v>
      </c>
      <c r="I821" s="2"/>
    </row>
    <row r="822" spans="1:9" x14ac:dyDescent="0.25">
      <c r="A822" s="1">
        <f>COUNTIF($C$2:C822,"Да")</f>
        <v>4</v>
      </c>
      <c r="B822" s="45">
        <f t="shared" si="25"/>
        <v>45664</v>
      </c>
      <c r="C822" s="42" t="str">
        <f>IF(ISERROR(VLOOKUP(B822,'Айгенис Оп8'!$C$3:$C$9,1,0)),"Нет","Да")</f>
        <v>Нет</v>
      </c>
      <c r="D822" s="43">
        <f t="shared" si="24"/>
        <v>365</v>
      </c>
      <c r="E822" s="44">
        <f>ROUND(('Все выпуски'!$D$3*'Все выпуски'!$D$6/100)*((B822-$B$815)/365)+$F$815,2)</f>
        <v>31.23</v>
      </c>
      <c r="G822" s="43">
        <f>COUNTIF(D823:$D$1242,365)</f>
        <v>420</v>
      </c>
      <c r="H822" s="43">
        <f>COUNTIF(D823:$D$1242,366)</f>
        <v>0</v>
      </c>
      <c r="I822" s="2"/>
    </row>
    <row r="823" spans="1:9" x14ac:dyDescent="0.25">
      <c r="A823" s="1">
        <f>COUNTIF($C$2:C823,"Да")</f>
        <v>4</v>
      </c>
      <c r="B823" s="45">
        <f t="shared" si="25"/>
        <v>45665</v>
      </c>
      <c r="C823" s="42" t="str">
        <f>IF(ISERROR(VLOOKUP(B823,'Айгенис Оп8'!$C$3:$C$9,1,0)),"Нет","Да")</f>
        <v>Нет</v>
      </c>
      <c r="D823" s="43">
        <f t="shared" si="24"/>
        <v>365</v>
      </c>
      <c r="E823" s="44">
        <f>ROUND(('Все выпуски'!$D$3*'Все выпуски'!$D$6/100)*((B823-$B$815)/365)+$F$815,2)</f>
        <v>31.48</v>
      </c>
      <c r="G823" s="43">
        <f>COUNTIF(D824:$D$1242,365)</f>
        <v>419</v>
      </c>
      <c r="H823" s="43">
        <f>COUNTIF(D824:$D$1242,366)</f>
        <v>0</v>
      </c>
      <c r="I823" s="2"/>
    </row>
    <row r="824" spans="1:9" x14ac:dyDescent="0.25">
      <c r="A824" s="1">
        <f>COUNTIF($C$2:C824,"Да")</f>
        <v>4</v>
      </c>
      <c r="B824" s="45">
        <f t="shared" si="25"/>
        <v>45666</v>
      </c>
      <c r="C824" s="42" t="str">
        <f>IF(ISERROR(VLOOKUP(B824,'Айгенис Оп8'!$C$3:$C$9,1,0)),"Нет","Да")</f>
        <v>Нет</v>
      </c>
      <c r="D824" s="43">
        <f t="shared" si="24"/>
        <v>365</v>
      </c>
      <c r="E824" s="44">
        <f>ROUND(('Все выпуски'!$D$3*'Все выпуски'!$D$6/100)*((B824-$B$815)/365)+$F$815,2)</f>
        <v>31.73</v>
      </c>
      <c r="G824" s="43">
        <f>COUNTIF(D825:$D$1242,365)</f>
        <v>418</v>
      </c>
      <c r="H824" s="43">
        <f>COUNTIF(D825:$D$1242,366)</f>
        <v>0</v>
      </c>
      <c r="I824" s="2"/>
    </row>
    <row r="825" spans="1:9" x14ac:dyDescent="0.25">
      <c r="A825" s="1">
        <f>COUNTIF($C$2:C825,"Да")</f>
        <v>4</v>
      </c>
      <c r="B825" s="45">
        <f t="shared" si="25"/>
        <v>45667</v>
      </c>
      <c r="C825" s="42" t="str">
        <f>IF(ISERROR(VLOOKUP(B825,'Айгенис Оп8'!$C$3:$C$9,1,0)),"Нет","Да")</f>
        <v>Нет</v>
      </c>
      <c r="D825" s="43">
        <f t="shared" si="24"/>
        <v>365</v>
      </c>
      <c r="E825" s="44">
        <f>ROUND(('Все выпуски'!$D$3*'Все выпуски'!$D$6/100)*((B825-$B$815)/365)+$F$815,2)</f>
        <v>31.97</v>
      </c>
      <c r="G825" s="43">
        <f>COUNTIF(D826:$D$1242,365)</f>
        <v>417</v>
      </c>
      <c r="H825" s="43">
        <f>COUNTIF(D826:$D$1242,366)</f>
        <v>0</v>
      </c>
      <c r="I825" s="2"/>
    </row>
    <row r="826" spans="1:9" x14ac:dyDescent="0.25">
      <c r="A826" s="1">
        <f>COUNTIF($C$2:C826,"Да")</f>
        <v>4</v>
      </c>
      <c r="B826" s="45">
        <f t="shared" si="25"/>
        <v>45668</v>
      </c>
      <c r="C826" s="42" t="str">
        <f>IF(ISERROR(VLOOKUP(B826,'Айгенис Оп8'!$C$3:$C$9,1,0)),"Нет","Да")</f>
        <v>Нет</v>
      </c>
      <c r="D826" s="43">
        <f t="shared" si="24"/>
        <v>365</v>
      </c>
      <c r="E826" s="44">
        <f>ROUND(('Все выпуски'!$D$3*'Все выпуски'!$D$6/100)*((B826-$B$815)/365)+$F$815,2)</f>
        <v>32.22</v>
      </c>
      <c r="G826" s="43">
        <f>COUNTIF(D827:$D$1242,365)</f>
        <v>416</v>
      </c>
      <c r="H826" s="43">
        <f>COUNTIF(D827:$D$1242,366)</f>
        <v>0</v>
      </c>
      <c r="I826" s="2"/>
    </row>
    <row r="827" spans="1:9" x14ac:dyDescent="0.25">
      <c r="A827" s="1">
        <f>COUNTIF($C$2:C827,"Да")</f>
        <v>4</v>
      </c>
      <c r="B827" s="45">
        <f t="shared" si="25"/>
        <v>45669</v>
      </c>
      <c r="C827" s="42" t="str">
        <f>IF(ISERROR(VLOOKUP(B827,'Айгенис Оп8'!$C$3:$C$9,1,0)),"Нет","Да")</f>
        <v>Нет</v>
      </c>
      <c r="D827" s="43">
        <f t="shared" si="24"/>
        <v>365</v>
      </c>
      <c r="E827" s="44">
        <f>ROUND(('Все выпуски'!$D$3*'Все выпуски'!$D$6/100)*((B827-$B$815)/365)+$F$815,2)</f>
        <v>32.47</v>
      </c>
      <c r="G827" s="43">
        <f>COUNTIF(D828:$D$1242,365)</f>
        <v>415</v>
      </c>
      <c r="H827" s="43">
        <f>COUNTIF(D828:$D$1242,366)</f>
        <v>0</v>
      </c>
      <c r="I827" s="2"/>
    </row>
    <row r="828" spans="1:9" x14ac:dyDescent="0.25">
      <c r="A828" s="1">
        <f>COUNTIF($C$2:C828,"Да")</f>
        <v>4</v>
      </c>
      <c r="B828" s="45">
        <f t="shared" si="25"/>
        <v>45670</v>
      </c>
      <c r="C828" s="42" t="str">
        <f>IF(ISERROR(VLOOKUP(B828,'Айгенис Оп8'!$C$3:$C$9,1,0)),"Нет","Да")</f>
        <v>Нет</v>
      </c>
      <c r="D828" s="43">
        <f t="shared" si="24"/>
        <v>365</v>
      </c>
      <c r="E828" s="44">
        <f>ROUND(('Все выпуски'!$D$3*'Все выпуски'!$D$6/100)*((B828-$B$815)/365)+$F$815,2)</f>
        <v>32.71</v>
      </c>
      <c r="G828" s="43">
        <f>COUNTIF(D829:$D$1242,365)</f>
        <v>414</v>
      </c>
      <c r="H828" s="43">
        <f>COUNTIF(D829:$D$1242,366)</f>
        <v>0</v>
      </c>
      <c r="I828" s="2"/>
    </row>
    <row r="829" spans="1:9" x14ac:dyDescent="0.25">
      <c r="A829" s="1">
        <f>COUNTIF($C$2:C829,"Да")</f>
        <v>4</v>
      </c>
      <c r="B829" s="45">
        <f t="shared" si="25"/>
        <v>45671</v>
      </c>
      <c r="C829" s="42" t="str">
        <f>IF(ISERROR(VLOOKUP(B829,'Айгенис Оп8'!$C$3:$C$9,1,0)),"Нет","Да")</f>
        <v>Нет</v>
      </c>
      <c r="D829" s="43">
        <f t="shared" si="24"/>
        <v>365</v>
      </c>
      <c r="E829" s="44">
        <f>ROUND(('Все выпуски'!$D$3*'Все выпуски'!$D$6/100)*((B829-$B$815)/365)+$F$815,2)</f>
        <v>32.96</v>
      </c>
      <c r="G829" s="43">
        <f>COUNTIF(D830:$D$1242,365)</f>
        <v>413</v>
      </c>
      <c r="H829" s="43">
        <f>COUNTIF(D830:$D$1242,366)</f>
        <v>0</v>
      </c>
      <c r="I829" s="2"/>
    </row>
    <row r="830" spans="1:9" x14ac:dyDescent="0.25">
      <c r="A830" s="1">
        <f>COUNTIF($C$2:C830,"Да")</f>
        <v>4</v>
      </c>
      <c r="B830" s="45">
        <f t="shared" si="25"/>
        <v>45672</v>
      </c>
      <c r="C830" s="42" t="str">
        <f>IF(ISERROR(VLOOKUP(B830,'Айгенис Оп8'!$C$3:$C$9,1,0)),"Нет","Да")</f>
        <v>Нет</v>
      </c>
      <c r="D830" s="43">
        <f t="shared" si="24"/>
        <v>365</v>
      </c>
      <c r="E830" s="44">
        <f>ROUND(('Все выпуски'!$D$3*'Все выпуски'!$D$6/100)*((B830-$B$815)/365)+$F$815,2)</f>
        <v>33.21</v>
      </c>
      <c r="G830" s="43">
        <f>COUNTIF(D831:$D$1242,365)</f>
        <v>412</v>
      </c>
      <c r="H830" s="43">
        <f>COUNTIF(D831:$D$1242,366)</f>
        <v>0</v>
      </c>
      <c r="I830" s="2"/>
    </row>
    <row r="831" spans="1:9" x14ac:dyDescent="0.25">
      <c r="A831" s="1">
        <f>COUNTIF($C$2:C831,"Да")</f>
        <v>4</v>
      </c>
      <c r="B831" s="45">
        <f t="shared" si="25"/>
        <v>45673</v>
      </c>
      <c r="C831" s="42" t="str">
        <f>IF(ISERROR(VLOOKUP(B831,'Айгенис Оп8'!$C$3:$C$9,1,0)),"Нет","Да")</f>
        <v>Нет</v>
      </c>
      <c r="D831" s="43">
        <f t="shared" si="24"/>
        <v>365</v>
      </c>
      <c r="E831" s="44">
        <f>ROUND(('Все выпуски'!$D$3*'Все выпуски'!$D$6/100)*((B831-$B$815)/365)+$F$815,2)</f>
        <v>33.450000000000003</v>
      </c>
      <c r="G831" s="43">
        <f>COUNTIF(D832:$D$1242,365)</f>
        <v>411</v>
      </c>
      <c r="H831" s="43">
        <f>COUNTIF(D832:$D$1242,366)</f>
        <v>0</v>
      </c>
      <c r="I831" s="2"/>
    </row>
    <row r="832" spans="1:9" x14ac:dyDescent="0.25">
      <c r="A832" s="1">
        <f>COUNTIF($C$2:C832,"Да")</f>
        <v>4</v>
      </c>
      <c r="B832" s="45">
        <f t="shared" si="25"/>
        <v>45674</v>
      </c>
      <c r="C832" s="42" t="str">
        <f>IF(ISERROR(VLOOKUP(B832,'Айгенис Оп8'!$C$3:$C$9,1,0)),"Нет","Да")</f>
        <v>Нет</v>
      </c>
      <c r="D832" s="43">
        <f t="shared" si="24"/>
        <v>365</v>
      </c>
      <c r="E832" s="44">
        <f>ROUND(('Все выпуски'!$D$3*'Все выпуски'!$D$6/100)*((B832-$B$815)/365)+$F$815,2)</f>
        <v>33.700000000000003</v>
      </c>
      <c r="G832" s="43">
        <f>COUNTIF(D833:$D$1242,365)</f>
        <v>410</v>
      </c>
      <c r="H832" s="43">
        <f>COUNTIF(D833:$D$1242,366)</f>
        <v>0</v>
      </c>
      <c r="I832" s="2"/>
    </row>
    <row r="833" spans="1:9" x14ac:dyDescent="0.25">
      <c r="A833" s="1">
        <f>COUNTIF($C$2:C833,"Да")</f>
        <v>4</v>
      </c>
      <c r="B833" s="45">
        <f t="shared" si="25"/>
        <v>45675</v>
      </c>
      <c r="C833" s="42" t="str">
        <f>IF(ISERROR(VLOOKUP(B833,'Айгенис Оп8'!$C$3:$C$9,1,0)),"Нет","Да")</f>
        <v>Нет</v>
      </c>
      <c r="D833" s="43">
        <f t="shared" si="24"/>
        <v>365</v>
      </c>
      <c r="E833" s="44">
        <f>ROUND(('Все выпуски'!$D$3*'Все выпуски'!$D$6/100)*((B833-$B$815)/365)+$F$815,2)</f>
        <v>33.950000000000003</v>
      </c>
      <c r="G833" s="43">
        <f>COUNTIF(D834:$D$1242,365)</f>
        <v>409</v>
      </c>
      <c r="H833" s="43">
        <f>COUNTIF(D834:$D$1242,366)</f>
        <v>0</v>
      </c>
      <c r="I833" s="2"/>
    </row>
    <row r="834" spans="1:9" x14ac:dyDescent="0.25">
      <c r="A834" s="1">
        <f>COUNTIF($C$2:C834,"Да")</f>
        <v>4</v>
      </c>
      <c r="B834" s="45">
        <f t="shared" si="25"/>
        <v>45676</v>
      </c>
      <c r="C834" s="42" t="str">
        <f>IF(ISERROR(VLOOKUP(B834,'Айгенис Оп8'!$C$3:$C$9,1,0)),"Нет","Да")</f>
        <v>Нет</v>
      </c>
      <c r="D834" s="43">
        <f t="shared" si="24"/>
        <v>365</v>
      </c>
      <c r="E834" s="44">
        <f>ROUND(('Все выпуски'!$D$3*'Все выпуски'!$D$6/100)*((B834-$B$815)/365)+$F$815,2)</f>
        <v>34.19</v>
      </c>
      <c r="G834" s="43">
        <f>COUNTIF(D835:$D$1242,365)</f>
        <v>408</v>
      </c>
      <c r="H834" s="43">
        <f>COUNTIF(D835:$D$1242,366)</f>
        <v>0</v>
      </c>
      <c r="I834" s="2"/>
    </row>
    <row r="835" spans="1:9" x14ac:dyDescent="0.25">
      <c r="A835" s="1">
        <f>COUNTIF($C$2:C835,"Да")</f>
        <v>4</v>
      </c>
      <c r="B835" s="45">
        <f t="shared" si="25"/>
        <v>45677</v>
      </c>
      <c r="C835" s="42" t="str">
        <f>IF(ISERROR(VLOOKUP(B835,'Айгенис Оп8'!$C$3:$C$9,1,0)),"Нет","Да")</f>
        <v>Нет</v>
      </c>
      <c r="D835" s="43">
        <f t="shared" ref="D835:D898" si="26">IF(MOD(YEAR(B835),4)=0,366,365)</f>
        <v>365</v>
      </c>
      <c r="E835" s="44">
        <f>ROUND(('Все выпуски'!$D$3*'Все выпуски'!$D$6/100)*((B835-$B$815)/365)+$F$815,2)</f>
        <v>34.44</v>
      </c>
      <c r="G835" s="43">
        <f>COUNTIF(D836:$D$1242,365)</f>
        <v>407</v>
      </c>
      <c r="H835" s="43">
        <f>COUNTIF(D836:$D$1242,366)</f>
        <v>0</v>
      </c>
      <c r="I835" s="2"/>
    </row>
    <row r="836" spans="1:9" x14ac:dyDescent="0.25">
      <c r="A836" s="1">
        <f>COUNTIF($C$2:C836,"Да")</f>
        <v>4</v>
      </c>
      <c r="B836" s="45">
        <f t="shared" ref="B836:B899" si="27">B835+1</f>
        <v>45678</v>
      </c>
      <c r="C836" s="42" t="str">
        <f>IF(ISERROR(VLOOKUP(B836,'Айгенис Оп8'!$C$3:$C$9,1,0)),"Нет","Да")</f>
        <v>Нет</v>
      </c>
      <c r="D836" s="43">
        <f t="shared" si="26"/>
        <v>365</v>
      </c>
      <c r="E836" s="44">
        <f>ROUND(('Все выпуски'!$D$3*'Все выпуски'!$D$6/100)*((B836-$B$815)/365)+$F$815,2)</f>
        <v>34.69</v>
      </c>
      <c r="G836" s="43">
        <f>COUNTIF(D837:$D$1242,365)</f>
        <v>406</v>
      </c>
      <c r="H836" s="43">
        <f>COUNTIF(D837:$D$1242,366)</f>
        <v>0</v>
      </c>
      <c r="I836" s="2"/>
    </row>
    <row r="837" spans="1:9" x14ac:dyDescent="0.25">
      <c r="A837" s="1">
        <f>COUNTIF($C$2:C837,"Да")</f>
        <v>4</v>
      </c>
      <c r="B837" s="45">
        <f t="shared" si="27"/>
        <v>45679</v>
      </c>
      <c r="C837" s="42" t="str">
        <f>IF(ISERROR(VLOOKUP(B837,'Айгенис Оп8'!$C$3:$C$9,1,0)),"Нет","Да")</f>
        <v>Нет</v>
      </c>
      <c r="D837" s="43">
        <f t="shared" si="26"/>
        <v>365</v>
      </c>
      <c r="E837" s="44">
        <f>ROUND(('Все выпуски'!$D$3*'Все выпуски'!$D$6/100)*((B837-$B$815)/365)+$F$815,2)</f>
        <v>34.93</v>
      </c>
      <c r="G837" s="43">
        <f>COUNTIF(D838:$D$1242,365)</f>
        <v>405</v>
      </c>
      <c r="H837" s="43">
        <f>COUNTIF(D838:$D$1242,366)</f>
        <v>0</v>
      </c>
      <c r="I837" s="2"/>
    </row>
    <row r="838" spans="1:9" x14ac:dyDescent="0.25">
      <c r="A838" s="1">
        <f>COUNTIF($C$2:C838,"Да")</f>
        <v>4</v>
      </c>
      <c r="B838" s="45">
        <f t="shared" si="27"/>
        <v>45680</v>
      </c>
      <c r="C838" s="42" t="str">
        <f>IF(ISERROR(VLOOKUP(B838,'Айгенис Оп8'!$C$3:$C$9,1,0)),"Нет","Да")</f>
        <v>Нет</v>
      </c>
      <c r="D838" s="43">
        <f t="shared" si="26"/>
        <v>365</v>
      </c>
      <c r="E838" s="44">
        <f>ROUND(('Все выпуски'!$D$3*'Все выпуски'!$D$6/100)*((B838-$B$815)/365)+$F$815,2)</f>
        <v>35.18</v>
      </c>
      <c r="G838" s="43">
        <f>COUNTIF(D839:$D$1242,365)</f>
        <v>404</v>
      </c>
      <c r="H838" s="43">
        <f>COUNTIF(D839:$D$1242,366)</f>
        <v>0</v>
      </c>
      <c r="I838" s="2"/>
    </row>
    <row r="839" spans="1:9" x14ac:dyDescent="0.25">
      <c r="A839" s="1">
        <f>COUNTIF($C$2:C839,"Да")</f>
        <v>4</v>
      </c>
      <c r="B839" s="45">
        <f t="shared" si="27"/>
        <v>45681</v>
      </c>
      <c r="C839" s="42" t="str">
        <f>IF(ISERROR(VLOOKUP(B839,'Айгенис Оп8'!$C$3:$C$9,1,0)),"Нет","Да")</f>
        <v>Нет</v>
      </c>
      <c r="D839" s="43">
        <f t="shared" si="26"/>
        <v>365</v>
      </c>
      <c r="E839" s="44">
        <f>ROUND(('Все выпуски'!$D$3*'Все выпуски'!$D$6/100)*((B839-$B$815)/365)+$F$815,2)</f>
        <v>35.43</v>
      </c>
      <c r="G839" s="43">
        <f>COUNTIF(D840:$D$1242,365)</f>
        <v>403</v>
      </c>
      <c r="H839" s="43">
        <f>COUNTIF(D840:$D$1242,366)</f>
        <v>0</v>
      </c>
      <c r="I839" s="2"/>
    </row>
    <row r="840" spans="1:9" x14ac:dyDescent="0.25">
      <c r="A840" s="1">
        <f>COUNTIF($C$2:C840,"Да")</f>
        <v>4</v>
      </c>
      <c r="B840" s="45">
        <f t="shared" si="27"/>
        <v>45682</v>
      </c>
      <c r="C840" s="42" t="str">
        <f>IF(ISERROR(VLOOKUP(B840,'Айгенис Оп8'!$C$3:$C$9,1,0)),"Нет","Да")</f>
        <v>Нет</v>
      </c>
      <c r="D840" s="43">
        <f t="shared" si="26"/>
        <v>365</v>
      </c>
      <c r="E840" s="44">
        <f>ROUND(('Все выпуски'!$D$3*'Все выпуски'!$D$6/100)*((B840-$B$815)/365)+$F$815,2)</f>
        <v>35.67</v>
      </c>
      <c r="G840" s="43">
        <f>COUNTIF(D841:$D$1242,365)</f>
        <v>402</v>
      </c>
      <c r="H840" s="43">
        <f>COUNTIF(D841:$D$1242,366)</f>
        <v>0</v>
      </c>
      <c r="I840" s="2"/>
    </row>
    <row r="841" spans="1:9" x14ac:dyDescent="0.25">
      <c r="A841" s="1">
        <f>COUNTIF($C$2:C841,"Да")</f>
        <v>4</v>
      </c>
      <c r="B841" s="45">
        <f t="shared" si="27"/>
        <v>45683</v>
      </c>
      <c r="C841" s="42" t="str">
        <f>IF(ISERROR(VLOOKUP(B841,'Айгенис Оп8'!$C$3:$C$9,1,0)),"Нет","Да")</f>
        <v>Нет</v>
      </c>
      <c r="D841" s="43">
        <f t="shared" si="26"/>
        <v>365</v>
      </c>
      <c r="E841" s="44">
        <f>ROUND(('Все выпуски'!$D$3*'Все выпуски'!$D$6/100)*((B841-$B$815)/365)+$F$815,2)</f>
        <v>35.92</v>
      </c>
      <c r="G841" s="43">
        <f>COUNTIF(D842:$D$1242,365)</f>
        <v>401</v>
      </c>
      <c r="H841" s="43">
        <f>COUNTIF(D842:$D$1242,366)</f>
        <v>0</v>
      </c>
      <c r="I841" s="2"/>
    </row>
    <row r="842" spans="1:9" x14ac:dyDescent="0.25">
      <c r="A842" s="1">
        <f>COUNTIF($C$2:C842,"Да")</f>
        <v>4</v>
      </c>
      <c r="B842" s="45">
        <f t="shared" si="27"/>
        <v>45684</v>
      </c>
      <c r="C842" s="42" t="str">
        <f>IF(ISERROR(VLOOKUP(B842,'Айгенис Оп8'!$C$3:$C$9,1,0)),"Нет","Да")</f>
        <v>Нет</v>
      </c>
      <c r="D842" s="43">
        <f t="shared" si="26"/>
        <v>365</v>
      </c>
      <c r="E842" s="44">
        <f>ROUND(('Все выпуски'!$D$3*'Все выпуски'!$D$6/100)*((B842-$B$815)/365)+$F$815,2)</f>
        <v>36.17</v>
      </c>
      <c r="G842" s="43">
        <f>COUNTIF(D843:$D$1242,365)</f>
        <v>400</v>
      </c>
      <c r="H842" s="43">
        <f>COUNTIF(D843:$D$1242,366)</f>
        <v>0</v>
      </c>
      <c r="I842" s="2"/>
    </row>
    <row r="843" spans="1:9" x14ac:dyDescent="0.25">
      <c r="A843" s="1">
        <f>COUNTIF($C$2:C843,"Да")</f>
        <v>4</v>
      </c>
      <c r="B843" s="45">
        <f t="shared" si="27"/>
        <v>45685</v>
      </c>
      <c r="C843" s="42" t="str">
        <f>IF(ISERROR(VLOOKUP(B843,'Айгенис Оп8'!$C$3:$C$9,1,0)),"Нет","Да")</f>
        <v>Нет</v>
      </c>
      <c r="D843" s="43">
        <f t="shared" si="26"/>
        <v>365</v>
      </c>
      <c r="E843" s="44">
        <f>ROUND(('Все выпуски'!$D$3*'Все выпуски'!$D$6/100)*((B843-$B$815)/365)+$F$815,2)</f>
        <v>36.409999999999997</v>
      </c>
      <c r="G843" s="43">
        <f>COUNTIF(D844:$D$1242,365)</f>
        <v>399</v>
      </c>
      <c r="H843" s="43">
        <f>COUNTIF(D844:$D$1242,366)</f>
        <v>0</v>
      </c>
      <c r="I843" s="2"/>
    </row>
    <row r="844" spans="1:9" x14ac:dyDescent="0.25">
      <c r="A844" s="1">
        <f>COUNTIF($C$2:C844,"Да")</f>
        <v>4</v>
      </c>
      <c r="B844" s="45">
        <f t="shared" si="27"/>
        <v>45686</v>
      </c>
      <c r="C844" s="42" t="str">
        <f>IF(ISERROR(VLOOKUP(B844,'Айгенис Оп8'!$C$3:$C$9,1,0)),"Нет","Да")</f>
        <v>Нет</v>
      </c>
      <c r="D844" s="43">
        <f t="shared" si="26"/>
        <v>365</v>
      </c>
      <c r="E844" s="44">
        <f>ROUND(('Все выпуски'!$D$3*'Все выпуски'!$D$6/100)*((B844-$B$815)/365)+$F$815,2)</f>
        <v>36.659999999999997</v>
      </c>
      <c r="G844" s="43">
        <f>COUNTIF(D845:$D$1242,365)</f>
        <v>398</v>
      </c>
      <c r="H844" s="43">
        <f>COUNTIF(D845:$D$1242,366)</f>
        <v>0</v>
      </c>
      <c r="I844" s="2"/>
    </row>
    <row r="845" spans="1:9" x14ac:dyDescent="0.25">
      <c r="A845" s="1">
        <f>COUNTIF($C$2:C845,"Да")</f>
        <v>4</v>
      </c>
      <c r="B845" s="45">
        <f t="shared" si="27"/>
        <v>45687</v>
      </c>
      <c r="C845" s="42" t="str">
        <f>IF(ISERROR(VLOOKUP(B845,'Айгенис Оп8'!$C$3:$C$9,1,0)),"Нет","Да")</f>
        <v>Нет</v>
      </c>
      <c r="D845" s="43">
        <f t="shared" si="26"/>
        <v>365</v>
      </c>
      <c r="E845" s="44">
        <f>ROUND(('Все выпуски'!$D$3*'Все выпуски'!$D$6/100)*((B845-$B$815)/365)+$F$815,2)</f>
        <v>36.909999999999997</v>
      </c>
      <c r="G845" s="43">
        <f>COUNTIF(D846:$D$1242,365)</f>
        <v>397</v>
      </c>
      <c r="H845" s="43">
        <f>COUNTIF(D846:$D$1242,366)</f>
        <v>0</v>
      </c>
      <c r="I845" s="2"/>
    </row>
    <row r="846" spans="1:9" x14ac:dyDescent="0.25">
      <c r="A846" s="1">
        <f>COUNTIF($C$2:C846,"Да")</f>
        <v>4</v>
      </c>
      <c r="B846" s="45">
        <f t="shared" si="27"/>
        <v>45688</v>
      </c>
      <c r="C846" s="42" t="str">
        <f>IF(ISERROR(VLOOKUP(B846,'Айгенис Оп8'!$C$3:$C$9,1,0)),"Нет","Да")</f>
        <v>Нет</v>
      </c>
      <c r="D846" s="43">
        <f t="shared" si="26"/>
        <v>365</v>
      </c>
      <c r="E846" s="44">
        <f>ROUND(('Все выпуски'!$D$3*'Все выпуски'!$D$6/100)*((B846-$B$815)/365)+$F$815,2)</f>
        <v>37.15</v>
      </c>
      <c r="G846" s="43">
        <f>COUNTIF(D847:$D$1242,365)</f>
        <v>396</v>
      </c>
      <c r="H846" s="43">
        <f>COUNTIF(D847:$D$1242,366)</f>
        <v>0</v>
      </c>
      <c r="I846" s="2"/>
    </row>
    <row r="847" spans="1:9" x14ac:dyDescent="0.25">
      <c r="A847" s="1">
        <f>COUNTIF($C$2:C847,"Да")</f>
        <v>4</v>
      </c>
      <c r="B847" s="45">
        <f t="shared" si="27"/>
        <v>45689</v>
      </c>
      <c r="C847" s="42" t="str">
        <f>IF(ISERROR(VLOOKUP(B847,'Айгенис Оп8'!$C$3:$C$9,1,0)),"Нет","Да")</f>
        <v>Нет</v>
      </c>
      <c r="D847" s="43">
        <f t="shared" si="26"/>
        <v>365</v>
      </c>
      <c r="E847" s="44">
        <f>ROUND(('Все выпуски'!$D$3*'Все выпуски'!$D$6/100)*((B847-$B$815)/365)+$F$815,2)</f>
        <v>37.4</v>
      </c>
      <c r="G847" s="43">
        <f>COUNTIF(D848:$D$1242,365)</f>
        <v>395</v>
      </c>
      <c r="H847" s="43">
        <f>COUNTIF(D848:$D$1242,366)</f>
        <v>0</v>
      </c>
      <c r="I847" s="2"/>
    </row>
    <row r="848" spans="1:9" x14ac:dyDescent="0.25">
      <c r="A848" s="1">
        <f>COUNTIF($C$2:C848,"Да")</f>
        <v>4</v>
      </c>
      <c r="B848" s="45">
        <f t="shared" si="27"/>
        <v>45690</v>
      </c>
      <c r="C848" s="42" t="str">
        <f>IF(ISERROR(VLOOKUP(B848,'Айгенис Оп8'!$C$3:$C$9,1,0)),"Нет","Да")</f>
        <v>Нет</v>
      </c>
      <c r="D848" s="43">
        <f t="shared" si="26"/>
        <v>365</v>
      </c>
      <c r="E848" s="44">
        <f>ROUND(('Все выпуски'!$D$3*'Все выпуски'!$D$6/100)*((B848-$B$815)/365)+$F$815,2)</f>
        <v>37.65</v>
      </c>
      <c r="G848" s="43">
        <f>COUNTIF(D849:$D$1242,365)</f>
        <v>394</v>
      </c>
      <c r="H848" s="43">
        <f>COUNTIF(D849:$D$1242,366)</f>
        <v>0</v>
      </c>
      <c r="I848" s="2"/>
    </row>
    <row r="849" spans="1:9" x14ac:dyDescent="0.25">
      <c r="A849" s="1">
        <f>COUNTIF($C$2:C849,"Да")</f>
        <v>4</v>
      </c>
      <c r="B849" s="45">
        <f t="shared" si="27"/>
        <v>45691</v>
      </c>
      <c r="C849" s="42" t="str">
        <f>IF(ISERROR(VLOOKUP(B849,'Айгенис Оп8'!$C$3:$C$9,1,0)),"Нет","Да")</f>
        <v>Нет</v>
      </c>
      <c r="D849" s="43">
        <f t="shared" si="26"/>
        <v>365</v>
      </c>
      <c r="E849" s="44">
        <f>ROUND(('Все выпуски'!$D$3*'Все выпуски'!$D$6/100)*((B849-$B$815)/365)+$F$815,2)</f>
        <v>37.89</v>
      </c>
      <c r="G849" s="43">
        <f>COUNTIF(D850:$D$1242,365)</f>
        <v>393</v>
      </c>
      <c r="H849" s="43">
        <f>COUNTIF(D850:$D$1242,366)</f>
        <v>0</v>
      </c>
      <c r="I849" s="2"/>
    </row>
    <row r="850" spans="1:9" x14ac:dyDescent="0.25">
      <c r="A850" s="1">
        <f>COUNTIF($C$2:C850,"Да")</f>
        <v>4</v>
      </c>
      <c r="B850" s="45">
        <f t="shared" si="27"/>
        <v>45692</v>
      </c>
      <c r="C850" s="42" t="str">
        <f>IF(ISERROR(VLOOKUP(B850,'Айгенис Оп8'!$C$3:$C$9,1,0)),"Нет","Да")</f>
        <v>Нет</v>
      </c>
      <c r="D850" s="43">
        <f t="shared" si="26"/>
        <v>365</v>
      </c>
      <c r="E850" s="44">
        <f>ROUND(('Все выпуски'!$D$3*'Все выпуски'!$D$6/100)*((B850-$B$815)/365)+$F$815,2)</f>
        <v>38.14</v>
      </c>
      <c r="G850" s="43">
        <f>COUNTIF(D851:$D$1242,365)</f>
        <v>392</v>
      </c>
      <c r="H850" s="43">
        <f>COUNTIF(D851:$D$1242,366)</f>
        <v>0</v>
      </c>
      <c r="I850" s="2"/>
    </row>
    <row r="851" spans="1:9" x14ac:dyDescent="0.25">
      <c r="A851" s="1">
        <f>COUNTIF($C$2:C851,"Да")</f>
        <v>4</v>
      </c>
      <c r="B851" s="45">
        <f t="shared" si="27"/>
        <v>45693</v>
      </c>
      <c r="C851" s="42" t="str">
        <f>IF(ISERROR(VLOOKUP(B851,'Айгенис Оп8'!$C$3:$C$9,1,0)),"Нет","Да")</f>
        <v>Нет</v>
      </c>
      <c r="D851" s="43">
        <f t="shared" si="26"/>
        <v>365</v>
      </c>
      <c r="E851" s="44">
        <f>ROUND(('Все выпуски'!$D$3*'Все выпуски'!$D$6/100)*((B851-$B$815)/365)+$F$815,2)</f>
        <v>38.380000000000003</v>
      </c>
      <c r="G851" s="43">
        <f>COUNTIF(D852:$D$1242,365)</f>
        <v>391</v>
      </c>
      <c r="H851" s="43">
        <f>COUNTIF(D852:$D$1242,366)</f>
        <v>0</v>
      </c>
      <c r="I851" s="2"/>
    </row>
    <row r="852" spans="1:9" x14ac:dyDescent="0.25">
      <c r="A852" s="1">
        <f>COUNTIF($C$2:C852,"Да")</f>
        <v>4</v>
      </c>
      <c r="B852" s="45">
        <f t="shared" si="27"/>
        <v>45694</v>
      </c>
      <c r="C852" s="42" t="str">
        <f>IF(ISERROR(VLOOKUP(B852,'Айгенис Оп8'!$C$3:$C$9,1,0)),"Нет","Да")</f>
        <v>Нет</v>
      </c>
      <c r="D852" s="43">
        <f t="shared" si="26"/>
        <v>365</v>
      </c>
      <c r="E852" s="44">
        <f>ROUND(('Все выпуски'!$D$3*'Все выпуски'!$D$6/100)*((B852-$B$815)/365)+$F$815,2)</f>
        <v>38.630000000000003</v>
      </c>
      <c r="G852" s="43">
        <f>COUNTIF(D853:$D$1242,365)</f>
        <v>390</v>
      </c>
      <c r="H852" s="43">
        <f>COUNTIF(D853:$D$1242,366)</f>
        <v>0</v>
      </c>
      <c r="I852" s="2"/>
    </row>
    <row r="853" spans="1:9" x14ac:dyDescent="0.25">
      <c r="A853" s="1">
        <f>COUNTIF($C$2:C853,"Да")</f>
        <v>4</v>
      </c>
      <c r="B853" s="45">
        <f t="shared" si="27"/>
        <v>45695</v>
      </c>
      <c r="C853" s="42" t="str">
        <f>IF(ISERROR(VLOOKUP(B853,'Айгенис Оп8'!$C$3:$C$9,1,0)),"Нет","Да")</f>
        <v>Нет</v>
      </c>
      <c r="D853" s="43">
        <f t="shared" si="26"/>
        <v>365</v>
      </c>
      <c r="E853" s="44">
        <f>ROUND(('Все выпуски'!$D$3*'Все выпуски'!$D$6/100)*((B853-$B$815)/365)+$F$815,2)</f>
        <v>38.880000000000003</v>
      </c>
      <c r="G853" s="43">
        <f>COUNTIF(D854:$D$1242,365)</f>
        <v>389</v>
      </c>
      <c r="H853" s="43">
        <f>COUNTIF(D854:$D$1242,366)</f>
        <v>0</v>
      </c>
      <c r="I853" s="2"/>
    </row>
    <row r="854" spans="1:9" x14ac:dyDescent="0.25">
      <c r="A854" s="1">
        <f>COUNTIF($C$2:C854,"Да")</f>
        <v>4</v>
      </c>
      <c r="B854" s="45">
        <f t="shared" si="27"/>
        <v>45696</v>
      </c>
      <c r="C854" s="42" t="str">
        <f>IF(ISERROR(VLOOKUP(B854,'Айгенис Оп8'!$C$3:$C$9,1,0)),"Нет","Да")</f>
        <v>Нет</v>
      </c>
      <c r="D854" s="43">
        <f t="shared" si="26"/>
        <v>365</v>
      </c>
      <c r="E854" s="44">
        <f>ROUND(('Все выпуски'!$D$3*'Все выпуски'!$D$6/100)*((B854-$B$815)/365)+$F$815,2)</f>
        <v>39.119999999999997</v>
      </c>
      <c r="G854" s="43">
        <f>COUNTIF(D855:$D$1242,365)</f>
        <v>388</v>
      </c>
      <c r="H854" s="43">
        <f>COUNTIF(D855:$D$1242,366)</f>
        <v>0</v>
      </c>
      <c r="I854" s="2"/>
    </row>
    <row r="855" spans="1:9" x14ac:dyDescent="0.25">
      <c r="A855" s="1">
        <f>COUNTIF($C$2:C855,"Да")</f>
        <v>4</v>
      </c>
      <c r="B855" s="45">
        <f t="shared" si="27"/>
        <v>45697</v>
      </c>
      <c r="C855" s="42" t="str">
        <f>IF(ISERROR(VLOOKUP(B855,'Айгенис Оп8'!$C$3:$C$9,1,0)),"Нет","Да")</f>
        <v>Нет</v>
      </c>
      <c r="D855" s="43">
        <f t="shared" si="26"/>
        <v>365</v>
      </c>
      <c r="E855" s="44">
        <f>ROUND(('Все выпуски'!$D$3*'Все выпуски'!$D$6/100)*((B855-$B$815)/365)+$F$815,2)</f>
        <v>39.369999999999997</v>
      </c>
      <c r="G855" s="43">
        <f>COUNTIF(D856:$D$1242,365)</f>
        <v>387</v>
      </c>
      <c r="H855" s="43">
        <f>COUNTIF(D856:$D$1242,366)</f>
        <v>0</v>
      </c>
      <c r="I855" s="2"/>
    </row>
    <row r="856" spans="1:9" x14ac:dyDescent="0.25">
      <c r="A856" s="1">
        <f>COUNTIF($C$2:C856,"Да")</f>
        <v>4</v>
      </c>
      <c r="B856" s="45">
        <f t="shared" si="27"/>
        <v>45698</v>
      </c>
      <c r="C856" s="42" t="str">
        <f>IF(ISERROR(VLOOKUP(B856,'Айгенис Оп8'!$C$3:$C$9,1,0)),"Нет","Да")</f>
        <v>Нет</v>
      </c>
      <c r="D856" s="43">
        <f t="shared" si="26"/>
        <v>365</v>
      </c>
      <c r="E856" s="44">
        <f>ROUND(('Все выпуски'!$D$3*'Все выпуски'!$D$6/100)*((B856-$B$815)/365)+$F$815,2)</f>
        <v>39.619999999999997</v>
      </c>
      <c r="G856" s="43">
        <f>COUNTIF(D857:$D$1242,365)</f>
        <v>386</v>
      </c>
      <c r="H856" s="43">
        <f>COUNTIF(D857:$D$1242,366)</f>
        <v>0</v>
      </c>
      <c r="I856" s="2"/>
    </row>
    <row r="857" spans="1:9" x14ac:dyDescent="0.25">
      <c r="A857" s="1">
        <f>COUNTIF($C$2:C857,"Да")</f>
        <v>4</v>
      </c>
      <c r="B857" s="45">
        <f t="shared" si="27"/>
        <v>45699</v>
      </c>
      <c r="C857" s="42" t="str">
        <f>IF(ISERROR(VLOOKUP(B857,'Айгенис Оп8'!$C$3:$C$9,1,0)),"Нет","Да")</f>
        <v>Нет</v>
      </c>
      <c r="D857" s="43">
        <f t="shared" si="26"/>
        <v>365</v>
      </c>
      <c r="E857" s="44">
        <f>ROUND(('Все выпуски'!$D$3*'Все выпуски'!$D$6/100)*((B857-$B$815)/365)+$F$815,2)</f>
        <v>39.86</v>
      </c>
      <c r="G857" s="43">
        <f>COUNTIF(D858:$D$1242,365)</f>
        <v>385</v>
      </c>
      <c r="H857" s="43">
        <f>COUNTIF(D858:$D$1242,366)</f>
        <v>0</v>
      </c>
      <c r="I857" s="2"/>
    </row>
    <row r="858" spans="1:9" x14ac:dyDescent="0.25">
      <c r="A858" s="1">
        <f>COUNTIF($C$2:C858,"Да")</f>
        <v>4</v>
      </c>
      <c r="B858" s="45">
        <f t="shared" si="27"/>
        <v>45700</v>
      </c>
      <c r="C858" s="42" t="str">
        <f>IF(ISERROR(VLOOKUP(B858,'Айгенис Оп8'!$C$3:$C$9,1,0)),"Нет","Да")</f>
        <v>Нет</v>
      </c>
      <c r="D858" s="43">
        <f t="shared" si="26"/>
        <v>365</v>
      </c>
      <c r="E858" s="44">
        <f>ROUND(('Все выпуски'!$D$3*'Все выпуски'!$D$6/100)*((B858-$B$815)/365)+$F$815,2)</f>
        <v>40.11</v>
      </c>
      <c r="G858" s="43">
        <f>COUNTIF(D859:$D$1242,365)</f>
        <v>384</v>
      </c>
      <c r="H858" s="43">
        <f>COUNTIF(D859:$D$1242,366)</f>
        <v>0</v>
      </c>
      <c r="I858" s="2"/>
    </row>
    <row r="859" spans="1:9" x14ac:dyDescent="0.25">
      <c r="A859" s="1">
        <f>COUNTIF($C$2:C859,"Да")</f>
        <v>4</v>
      </c>
      <c r="B859" s="45">
        <f t="shared" si="27"/>
        <v>45701</v>
      </c>
      <c r="C859" s="42" t="str">
        <f>IF(ISERROR(VLOOKUP(B859,'Айгенис Оп8'!$C$3:$C$9,1,0)),"Нет","Да")</f>
        <v>Нет</v>
      </c>
      <c r="D859" s="43">
        <f t="shared" si="26"/>
        <v>365</v>
      </c>
      <c r="E859" s="44">
        <f>ROUND(('Все выпуски'!$D$3*'Все выпуски'!$D$6/100)*((B859-$B$815)/365)+$F$815,2)</f>
        <v>40.36</v>
      </c>
      <c r="G859" s="43">
        <f>COUNTIF(D860:$D$1242,365)</f>
        <v>383</v>
      </c>
      <c r="H859" s="43">
        <f>COUNTIF(D860:$D$1242,366)</f>
        <v>0</v>
      </c>
      <c r="I859" s="2"/>
    </row>
    <row r="860" spans="1:9" x14ac:dyDescent="0.25">
      <c r="A860" s="1">
        <f>COUNTIF($C$2:C860,"Да")</f>
        <v>4</v>
      </c>
      <c r="B860" s="45">
        <f t="shared" si="27"/>
        <v>45702</v>
      </c>
      <c r="C860" s="42" t="str">
        <f>IF(ISERROR(VLOOKUP(B860,'Айгенис Оп8'!$C$3:$C$9,1,0)),"Нет","Да")</f>
        <v>Нет</v>
      </c>
      <c r="D860" s="43">
        <f t="shared" si="26"/>
        <v>365</v>
      </c>
      <c r="E860" s="44">
        <f>ROUND(('Все выпуски'!$D$3*'Все выпуски'!$D$6/100)*((B860-$B$815)/365)+$F$815,2)</f>
        <v>40.6</v>
      </c>
      <c r="G860" s="43">
        <f>COUNTIF(D861:$D$1242,365)</f>
        <v>382</v>
      </c>
      <c r="H860" s="43">
        <f>COUNTIF(D861:$D$1242,366)</f>
        <v>0</v>
      </c>
      <c r="I860" s="2"/>
    </row>
    <row r="861" spans="1:9" x14ac:dyDescent="0.25">
      <c r="A861" s="1">
        <f>COUNTIF($C$2:C861,"Да")</f>
        <v>4</v>
      </c>
      <c r="B861" s="45">
        <f t="shared" si="27"/>
        <v>45703</v>
      </c>
      <c r="C861" s="42" t="str">
        <f>IF(ISERROR(VLOOKUP(B861,'Айгенис Оп8'!$C$3:$C$9,1,0)),"Нет","Да")</f>
        <v>Нет</v>
      </c>
      <c r="D861" s="43">
        <f t="shared" si="26"/>
        <v>365</v>
      </c>
      <c r="E861" s="44">
        <f>ROUND(('Все выпуски'!$D$3*'Все выпуски'!$D$6/100)*((B861-$B$815)/365)+$F$815,2)</f>
        <v>40.85</v>
      </c>
      <c r="G861" s="43">
        <f>COUNTIF(D862:$D$1242,365)</f>
        <v>381</v>
      </c>
      <c r="H861" s="43">
        <f>COUNTIF(D862:$D$1242,366)</f>
        <v>0</v>
      </c>
      <c r="I861" s="2"/>
    </row>
    <row r="862" spans="1:9" x14ac:dyDescent="0.25">
      <c r="A862" s="1">
        <f>COUNTIF($C$2:C862,"Да")</f>
        <v>4</v>
      </c>
      <c r="B862" s="45">
        <f t="shared" si="27"/>
        <v>45704</v>
      </c>
      <c r="C862" s="42" t="str">
        <f>IF(ISERROR(VLOOKUP(B862,'Айгенис Оп8'!$C$3:$C$9,1,0)),"Нет","Да")</f>
        <v>Нет</v>
      </c>
      <c r="D862" s="43">
        <f t="shared" si="26"/>
        <v>365</v>
      </c>
      <c r="E862" s="44">
        <f>ROUND(('Все выпуски'!$D$3*'Все выпуски'!$D$6/100)*((B862-$B$815)/365)+$F$815,2)</f>
        <v>41.1</v>
      </c>
      <c r="G862" s="43">
        <f>COUNTIF(D863:$D$1242,365)</f>
        <v>380</v>
      </c>
      <c r="H862" s="43">
        <f>COUNTIF(D863:$D$1242,366)</f>
        <v>0</v>
      </c>
      <c r="I862" s="2"/>
    </row>
    <row r="863" spans="1:9" x14ac:dyDescent="0.25">
      <c r="A863" s="1">
        <f>COUNTIF($C$2:C863,"Да")</f>
        <v>4</v>
      </c>
      <c r="B863" s="45">
        <f t="shared" si="27"/>
        <v>45705</v>
      </c>
      <c r="C863" s="42" t="str">
        <f>IF(ISERROR(VLOOKUP(B863,'Айгенис Оп8'!$C$3:$C$9,1,0)),"Нет","Да")</f>
        <v>Нет</v>
      </c>
      <c r="D863" s="43">
        <f t="shared" si="26"/>
        <v>365</v>
      </c>
      <c r="E863" s="44">
        <f>ROUND(('Все выпуски'!$D$3*'Все выпуски'!$D$6/100)*((B863-$B$815)/365)+$F$815,2)</f>
        <v>41.34</v>
      </c>
      <c r="G863" s="43">
        <f>COUNTIF(D864:$D$1242,365)</f>
        <v>379</v>
      </c>
      <c r="H863" s="43">
        <f>COUNTIF(D864:$D$1242,366)</f>
        <v>0</v>
      </c>
      <c r="I863" s="2"/>
    </row>
    <row r="864" spans="1:9" x14ac:dyDescent="0.25">
      <c r="A864" s="1">
        <f>COUNTIF($C$2:C864,"Да")</f>
        <v>4</v>
      </c>
      <c r="B864" s="45">
        <f t="shared" si="27"/>
        <v>45706</v>
      </c>
      <c r="C864" s="42" t="str">
        <f>IF(ISERROR(VLOOKUP(B864,'Айгенис Оп8'!$C$3:$C$9,1,0)),"Нет","Да")</f>
        <v>Нет</v>
      </c>
      <c r="D864" s="43">
        <f t="shared" si="26"/>
        <v>365</v>
      </c>
      <c r="E864" s="44">
        <f>ROUND(('Все выпуски'!$D$3*'Все выпуски'!$D$6/100)*((B864-$B$815)/365)+$F$815,2)</f>
        <v>41.59</v>
      </c>
      <c r="G864" s="43">
        <f>COUNTIF(D865:$D$1242,365)</f>
        <v>378</v>
      </c>
      <c r="H864" s="43">
        <f>COUNTIF(D865:$D$1242,366)</f>
        <v>0</v>
      </c>
      <c r="I864" s="2"/>
    </row>
    <row r="865" spans="1:9" x14ac:dyDescent="0.25">
      <c r="A865" s="1">
        <f>COUNTIF($C$2:C865,"Да")</f>
        <v>4</v>
      </c>
      <c r="B865" s="45">
        <f t="shared" si="27"/>
        <v>45707</v>
      </c>
      <c r="C865" s="42" t="str">
        <f>IF(ISERROR(VLOOKUP(B865,'Айгенис Оп8'!$C$3:$C$9,1,0)),"Нет","Да")</f>
        <v>Нет</v>
      </c>
      <c r="D865" s="43">
        <f t="shared" si="26"/>
        <v>365</v>
      </c>
      <c r="E865" s="44">
        <f>ROUND(('Все выпуски'!$D$3*'Все выпуски'!$D$6/100)*((B865-$B$815)/365)+$F$815,2)</f>
        <v>41.84</v>
      </c>
      <c r="G865" s="43">
        <f>COUNTIF(D866:$D$1242,365)</f>
        <v>377</v>
      </c>
      <c r="H865" s="43">
        <f>COUNTIF(D866:$D$1242,366)</f>
        <v>0</v>
      </c>
      <c r="I865" s="2"/>
    </row>
    <row r="866" spans="1:9" x14ac:dyDescent="0.25">
      <c r="A866" s="1">
        <f>COUNTIF($C$2:C866,"Да")</f>
        <v>4</v>
      </c>
      <c r="B866" s="45">
        <f t="shared" si="27"/>
        <v>45708</v>
      </c>
      <c r="C866" s="42" t="str">
        <f>IF(ISERROR(VLOOKUP(B866,'Айгенис Оп8'!$C$3:$C$9,1,0)),"Нет","Да")</f>
        <v>Нет</v>
      </c>
      <c r="D866" s="43">
        <f t="shared" si="26"/>
        <v>365</v>
      </c>
      <c r="E866" s="44">
        <f>ROUND(('Все выпуски'!$D$3*'Все выпуски'!$D$6/100)*((B866-$B$815)/365)+$F$815,2)</f>
        <v>42.08</v>
      </c>
      <c r="G866" s="43">
        <f>COUNTIF(D867:$D$1242,365)</f>
        <v>376</v>
      </c>
      <c r="H866" s="43">
        <f>COUNTIF(D867:$D$1242,366)</f>
        <v>0</v>
      </c>
      <c r="I866" s="2"/>
    </row>
    <row r="867" spans="1:9" x14ac:dyDescent="0.25">
      <c r="A867" s="1">
        <f>COUNTIF($C$2:C867,"Да")</f>
        <v>4</v>
      </c>
      <c r="B867" s="45">
        <f t="shared" si="27"/>
        <v>45709</v>
      </c>
      <c r="C867" s="42" t="str">
        <f>IF(ISERROR(VLOOKUP(B867,'Айгенис Оп8'!$C$3:$C$9,1,0)),"Нет","Да")</f>
        <v>Нет</v>
      </c>
      <c r="D867" s="43">
        <f t="shared" si="26"/>
        <v>365</v>
      </c>
      <c r="E867" s="44">
        <f>ROUND(('Все выпуски'!$D$3*'Все выпуски'!$D$6/100)*((B867-$B$815)/365)+$F$815,2)</f>
        <v>42.33</v>
      </c>
      <c r="G867" s="43">
        <f>COUNTIF(D868:$D$1242,365)</f>
        <v>375</v>
      </c>
      <c r="H867" s="43">
        <f>COUNTIF(D868:$D$1242,366)</f>
        <v>0</v>
      </c>
      <c r="I867" s="2"/>
    </row>
    <row r="868" spans="1:9" x14ac:dyDescent="0.25">
      <c r="A868" s="1">
        <f>COUNTIF($C$2:C868,"Да")</f>
        <v>4</v>
      </c>
      <c r="B868" s="45">
        <f t="shared" si="27"/>
        <v>45710</v>
      </c>
      <c r="C868" s="42" t="str">
        <f>IF(ISERROR(VLOOKUP(B868,'Айгенис Оп8'!$C$3:$C$9,1,0)),"Нет","Да")</f>
        <v>Нет</v>
      </c>
      <c r="D868" s="43">
        <f t="shared" si="26"/>
        <v>365</v>
      </c>
      <c r="E868" s="44">
        <f>ROUND(('Все выпуски'!$D$3*'Все выпуски'!$D$6/100)*((B868-$B$815)/365)+$F$815,2)</f>
        <v>42.58</v>
      </c>
      <c r="G868" s="43">
        <f>COUNTIF(D869:$D$1242,365)</f>
        <v>374</v>
      </c>
      <c r="H868" s="43">
        <f>COUNTIF(D869:$D$1242,366)</f>
        <v>0</v>
      </c>
      <c r="I868" s="2"/>
    </row>
    <row r="869" spans="1:9" x14ac:dyDescent="0.25">
      <c r="A869" s="1">
        <f>COUNTIF($C$2:C869,"Да")</f>
        <v>4</v>
      </c>
      <c r="B869" s="45">
        <f t="shared" si="27"/>
        <v>45711</v>
      </c>
      <c r="C869" s="42" t="str">
        <f>IF(ISERROR(VLOOKUP(B869,'Айгенис Оп8'!$C$3:$C$9,1,0)),"Нет","Да")</f>
        <v>Нет</v>
      </c>
      <c r="D869" s="43">
        <f t="shared" si="26"/>
        <v>365</v>
      </c>
      <c r="E869" s="44">
        <f>ROUND(('Все выпуски'!$D$3*'Все выпуски'!$D$6/100)*((B869-$B$815)/365)+$F$815,2)</f>
        <v>42.82</v>
      </c>
      <c r="G869" s="43">
        <f>COUNTIF(D870:$D$1242,365)</f>
        <v>373</v>
      </c>
      <c r="H869" s="43">
        <f>COUNTIF(D870:$D$1242,366)</f>
        <v>0</v>
      </c>
      <c r="I869" s="2"/>
    </row>
    <row r="870" spans="1:9" x14ac:dyDescent="0.25">
      <c r="A870" s="1">
        <f>COUNTIF($C$2:C870,"Да")</f>
        <v>4</v>
      </c>
      <c r="B870" s="45">
        <f t="shared" si="27"/>
        <v>45712</v>
      </c>
      <c r="C870" s="42" t="str">
        <f>IF(ISERROR(VLOOKUP(B870,'Айгенис Оп8'!$C$3:$C$9,1,0)),"Нет","Да")</f>
        <v>Нет</v>
      </c>
      <c r="D870" s="43">
        <f t="shared" si="26"/>
        <v>365</v>
      </c>
      <c r="E870" s="44">
        <f>ROUND(('Все выпуски'!$D$3*'Все выпуски'!$D$6/100)*((B870-$B$815)/365)+$F$815,2)</f>
        <v>43.07</v>
      </c>
      <c r="G870" s="43">
        <f>COUNTIF(D871:$D$1242,365)</f>
        <v>372</v>
      </c>
      <c r="H870" s="43">
        <f>COUNTIF(D871:$D$1242,366)</f>
        <v>0</v>
      </c>
      <c r="I870" s="2"/>
    </row>
    <row r="871" spans="1:9" x14ac:dyDescent="0.25">
      <c r="A871" s="1">
        <f>COUNTIF($C$2:C871,"Да")</f>
        <v>4</v>
      </c>
      <c r="B871" s="45">
        <f t="shared" si="27"/>
        <v>45713</v>
      </c>
      <c r="C871" s="42" t="str">
        <f>IF(ISERROR(VLOOKUP(B871,'Айгенис Оп8'!$C$3:$C$9,1,0)),"Нет","Да")</f>
        <v>Нет</v>
      </c>
      <c r="D871" s="43">
        <f t="shared" si="26"/>
        <v>365</v>
      </c>
      <c r="E871" s="44">
        <f>ROUND(('Все выпуски'!$D$3*'Все выпуски'!$D$6/100)*((B871-$B$815)/365)+$F$815,2)</f>
        <v>43.32</v>
      </c>
      <c r="G871" s="43">
        <f>COUNTIF(D872:$D$1242,365)</f>
        <v>371</v>
      </c>
      <c r="H871" s="43">
        <f>COUNTIF(D872:$D$1242,366)</f>
        <v>0</v>
      </c>
      <c r="I871" s="2"/>
    </row>
    <row r="872" spans="1:9" x14ac:dyDescent="0.25">
      <c r="A872" s="1">
        <f>COUNTIF($C$2:C872,"Да")</f>
        <v>4</v>
      </c>
      <c r="B872" s="45">
        <f t="shared" si="27"/>
        <v>45714</v>
      </c>
      <c r="C872" s="42" t="str">
        <f>IF(ISERROR(VLOOKUP(B872,'Айгенис Оп8'!$C$3:$C$9,1,0)),"Нет","Да")</f>
        <v>Нет</v>
      </c>
      <c r="D872" s="43">
        <f t="shared" si="26"/>
        <v>365</v>
      </c>
      <c r="E872" s="44">
        <f>ROUND(('Все выпуски'!$D$3*'Все выпуски'!$D$6/100)*((B872-$B$815)/365)+$F$815,2)</f>
        <v>43.56</v>
      </c>
      <c r="G872" s="43">
        <f>COUNTIF(D873:$D$1242,365)</f>
        <v>370</v>
      </c>
      <c r="H872" s="43">
        <f>COUNTIF(D873:$D$1242,366)</f>
        <v>0</v>
      </c>
      <c r="I872" s="2"/>
    </row>
    <row r="873" spans="1:9" x14ac:dyDescent="0.25">
      <c r="A873" s="1">
        <f>COUNTIF($C$2:C873,"Да")</f>
        <v>4</v>
      </c>
      <c r="B873" s="45">
        <f t="shared" si="27"/>
        <v>45715</v>
      </c>
      <c r="C873" s="42" t="str">
        <f>IF(ISERROR(VLOOKUP(B873,'Айгенис Оп8'!$C$3:$C$9,1,0)),"Нет","Да")</f>
        <v>Нет</v>
      </c>
      <c r="D873" s="43">
        <f t="shared" si="26"/>
        <v>365</v>
      </c>
      <c r="E873" s="44">
        <f>ROUND(('Все выпуски'!$D$3*'Все выпуски'!$D$6/100)*((B873-$B$815)/365)+$F$815,2)</f>
        <v>43.81</v>
      </c>
      <c r="G873" s="43">
        <f>COUNTIF(D874:$D$1242,365)</f>
        <v>369</v>
      </c>
      <c r="H873" s="43">
        <f>COUNTIF(D874:$D$1242,366)</f>
        <v>0</v>
      </c>
      <c r="I873" s="2"/>
    </row>
    <row r="874" spans="1:9" x14ac:dyDescent="0.25">
      <c r="A874" s="1">
        <f>COUNTIF($C$2:C874,"Да")</f>
        <v>4</v>
      </c>
      <c r="B874" s="45">
        <f t="shared" si="27"/>
        <v>45716</v>
      </c>
      <c r="C874" s="42" t="str">
        <f>IF(ISERROR(VLOOKUP(B874,'Айгенис Оп8'!$C$3:$C$9,1,0)),"Нет","Да")</f>
        <v>Нет</v>
      </c>
      <c r="D874" s="43">
        <f t="shared" si="26"/>
        <v>365</v>
      </c>
      <c r="E874" s="44">
        <f>ROUND(('Все выпуски'!$D$3*'Все выпуски'!$D$6/100)*((B874-$B$815)/365)+$F$815,2)</f>
        <v>44.06</v>
      </c>
      <c r="G874" s="43">
        <f>COUNTIF(D875:$D$1242,365)</f>
        <v>368</v>
      </c>
      <c r="H874" s="43">
        <f>COUNTIF(D875:$D$1242,366)</f>
        <v>0</v>
      </c>
      <c r="I874" s="2"/>
    </row>
    <row r="875" spans="1:9" x14ac:dyDescent="0.25">
      <c r="A875" s="1">
        <f>COUNTIF($C$2:C875,"Да")</f>
        <v>4</v>
      </c>
      <c r="B875" s="45">
        <f t="shared" si="27"/>
        <v>45717</v>
      </c>
      <c r="C875" s="42" t="str">
        <f>IF(ISERROR(VLOOKUP(B875,'Айгенис Оп8'!$C$3:$C$9,1,0)),"Нет","Да")</f>
        <v>Нет</v>
      </c>
      <c r="D875" s="43">
        <f t="shared" si="26"/>
        <v>365</v>
      </c>
      <c r="E875" s="44">
        <f>ROUND(('Все выпуски'!$D$3*'Все выпуски'!$D$6/100)*((B875-$B$815)/365)+$F$815,2)</f>
        <v>44.3</v>
      </c>
      <c r="G875" s="43">
        <f>COUNTIF(D876:$D$1242,365)</f>
        <v>367</v>
      </c>
      <c r="H875" s="43">
        <f>COUNTIF(D876:$D$1242,366)</f>
        <v>0</v>
      </c>
      <c r="I875" s="2"/>
    </row>
    <row r="876" spans="1:9" x14ac:dyDescent="0.25">
      <c r="A876" s="1">
        <f>COUNTIF($C$2:C876,"Да")</f>
        <v>4</v>
      </c>
      <c r="B876" s="45">
        <f t="shared" si="27"/>
        <v>45718</v>
      </c>
      <c r="C876" s="42" t="str">
        <f>IF(ISERROR(VLOOKUP(B876,'Айгенис Оп8'!$C$3:$C$9,1,0)),"Нет","Да")</f>
        <v>Нет</v>
      </c>
      <c r="D876" s="43">
        <f t="shared" si="26"/>
        <v>365</v>
      </c>
      <c r="E876" s="44">
        <f>ROUND(('Все выпуски'!$D$3*'Все выпуски'!$D$6/100)*((B876-$B$815)/365)+$F$815,2)</f>
        <v>44.55</v>
      </c>
      <c r="G876" s="43">
        <f>COUNTIF(D877:$D$1242,365)</f>
        <v>366</v>
      </c>
      <c r="H876" s="43">
        <f>COUNTIF(D877:$D$1242,366)</f>
        <v>0</v>
      </c>
      <c r="I876" s="2"/>
    </row>
    <row r="877" spans="1:9" x14ac:dyDescent="0.25">
      <c r="A877" s="1">
        <f>COUNTIF($C$2:C877,"Да")</f>
        <v>5</v>
      </c>
      <c r="B877" s="45">
        <f t="shared" si="27"/>
        <v>45719</v>
      </c>
      <c r="C877" s="42" t="str">
        <f>IF(ISERROR(VLOOKUP(B877,'Айгенис Оп8'!$C$3:$C$9,1,0)),"Нет","Да")</f>
        <v>Да</v>
      </c>
      <c r="D877" s="43">
        <f t="shared" si="26"/>
        <v>365</v>
      </c>
      <c r="E877" s="44">
        <f>ROUND(('Все выпуски'!$D$3*'Все выпуски'!$D$6/100)*((B877-$B$815)/365)+$F$815,2)</f>
        <v>44.8</v>
      </c>
      <c r="G877" s="43">
        <f>COUNTIF(D878:$D$1242,365)</f>
        <v>365</v>
      </c>
      <c r="H877" s="43">
        <f>COUNTIF(D878:$D$1242,366)</f>
        <v>0</v>
      </c>
      <c r="I877" s="2"/>
    </row>
    <row r="878" spans="1:9" x14ac:dyDescent="0.25">
      <c r="A878" s="1">
        <f>COUNTIF($C$2:C878,"Да")</f>
        <v>5</v>
      </c>
      <c r="B878" s="45">
        <f t="shared" si="27"/>
        <v>45720</v>
      </c>
      <c r="C878" s="42" t="str">
        <f>IF(ISERROR(VLOOKUP(B878,'Айгенис Оп8'!$C$3:$C$9,1,0)),"Нет","Да")</f>
        <v>Нет</v>
      </c>
      <c r="D878" s="43">
        <f t="shared" si="26"/>
        <v>365</v>
      </c>
      <c r="E878" s="44">
        <f>ROUND(('Все выпуски'!$D$3*'Все выпуски'!$D$6/100)/365*(B878-IF(C878="Нет",VLOOKUP(A878,'Айгенис Оп8'!$A$2:$C$9,3,0),VLOOKUP((A878-1),'Айгенис Оп8'!$A$2:$C$9,3,0))),2)</f>
        <v>0.25</v>
      </c>
      <c r="G878" s="43">
        <f>COUNTIF(D879:$D$1242,365)</f>
        <v>364</v>
      </c>
      <c r="H878" s="43">
        <f>COUNTIF(D879:$D$1242,366)</f>
        <v>0</v>
      </c>
      <c r="I878" s="2"/>
    </row>
    <row r="879" spans="1:9" x14ac:dyDescent="0.25">
      <c r="A879" s="1">
        <f>COUNTIF($C$2:C879,"Да")</f>
        <v>5</v>
      </c>
      <c r="B879" s="45">
        <f t="shared" si="27"/>
        <v>45721</v>
      </c>
      <c r="C879" s="42" t="str">
        <f>IF(ISERROR(VLOOKUP(B879,'Айгенис Оп8'!$C$3:$C$9,1,0)),"Нет","Да")</f>
        <v>Нет</v>
      </c>
      <c r="D879" s="43">
        <f t="shared" si="26"/>
        <v>365</v>
      </c>
      <c r="E879" s="44">
        <f>ROUND(('Все выпуски'!$D$3*'Все выпуски'!$D$6/100)/365*(B879-IF(C879="Нет",VLOOKUP(A879,'Айгенис Оп8'!$A$2:$C$9,3,0),VLOOKUP((A879-1),'Айгенис Оп8'!$A$2:$C$9,3,0))),2)</f>
        <v>0.49</v>
      </c>
      <c r="G879" s="43">
        <f>COUNTIF(D880:$D$1242,365)</f>
        <v>363</v>
      </c>
      <c r="H879" s="43">
        <f>COUNTIF(D880:$D$1242,366)</f>
        <v>0</v>
      </c>
      <c r="I879" s="2"/>
    </row>
    <row r="880" spans="1:9" x14ac:dyDescent="0.25">
      <c r="A880" s="1">
        <f>COUNTIF($C$2:C880,"Да")</f>
        <v>5</v>
      </c>
      <c r="B880" s="45">
        <f t="shared" si="27"/>
        <v>45722</v>
      </c>
      <c r="C880" s="42" t="str">
        <f>IF(ISERROR(VLOOKUP(B880,'Айгенис Оп8'!$C$3:$C$9,1,0)),"Нет","Да")</f>
        <v>Нет</v>
      </c>
      <c r="D880" s="43">
        <f t="shared" si="26"/>
        <v>365</v>
      </c>
      <c r="E880" s="44">
        <f>ROUND(('Все выпуски'!$D$3*'Все выпуски'!$D$6/100)/365*(B880-IF(C880="Нет",VLOOKUP(A880,'Айгенис Оп8'!$A$2:$C$9,3,0),VLOOKUP((A880-1),'Айгенис Оп8'!$A$2:$C$9,3,0))),2)</f>
        <v>0.74</v>
      </c>
      <c r="G880" s="43">
        <f>COUNTIF(D881:$D$1242,365)</f>
        <v>362</v>
      </c>
      <c r="H880" s="43">
        <f>COUNTIF(D881:$D$1242,366)</f>
        <v>0</v>
      </c>
      <c r="I880" s="2"/>
    </row>
    <row r="881" spans="1:9" x14ac:dyDescent="0.25">
      <c r="A881" s="1">
        <f>COUNTIF($C$2:C881,"Да")</f>
        <v>5</v>
      </c>
      <c r="B881" s="45">
        <f t="shared" si="27"/>
        <v>45723</v>
      </c>
      <c r="C881" s="42" t="str">
        <f>IF(ISERROR(VLOOKUP(B881,'Айгенис Оп8'!$C$3:$C$9,1,0)),"Нет","Да")</f>
        <v>Нет</v>
      </c>
      <c r="D881" s="43">
        <f t="shared" si="26"/>
        <v>365</v>
      </c>
      <c r="E881" s="44">
        <f>ROUND(('Все выпуски'!$D$3*'Все выпуски'!$D$6/100)/365*(B881-IF(C881="Нет",VLOOKUP(A881,'Айгенис Оп8'!$A$2:$C$9,3,0),VLOOKUP((A881-1),'Айгенис Оп8'!$A$2:$C$9,3,0))),2)</f>
        <v>0.99</v>
      </c>
      <c r="G881" s="43">
        <f>COUNTIF(D882:$D$1242,365)</f>
        <v>361</v>
      </c>
      <c r="H881" s="43">
        <f>COUNTIF(D882:$D$1242,366)</f>
        <v>0</v>
      </c>
      <c r="I881" s="2"/>
    </row>
    <row r="882" spans="1:9" x14ac:dyDescent="0.25">
      <c r="A882" s="1">
        <f>COUNTIF($C$2:C882,"Да")</f>
        <v>5</v>
      </c>
      <c r="B882" s="45">
        <f t="shared" si="27"/>
        <v>45724</v>
      </c>
      <c r="C882" s="42" t="str">
        <f>IF(ISERROR(VLOOKUP(B882,'Айгенис Оп8'!$C$3:$C$9,1,0)),"Нет","Да")</f>
        <v>Нет</v>
      </c>
      <c r="D882" s="43">
        <f t="shared" si="26"/>
        <v>365</v>
      </c>
      <c r="E882" s="44">
        <f>ROUND(('Все выпуски'!$D$3*'Все выпуски'!$D$6/100)/365*(B882-IF(C882="Нет",VLOOKUP(A882,'Айгенис Оп8'!$A$2:$C$9,3,0),VLOOKUP((A882-1),'Айгенис Оп8'!$A$2:$C$9,3,0))),2)</f>
        <v>1.23</v>
      </c>
      <c r="G882" s="43">
        <f>COUNTIF(D883:$D$1242,365)</f>
        <v>360</v>
      </c>
      <c r="H882" s="43">
        <f>COUNTIF(D883:$D$1242,366)</f>
        <v>0</v>
      </c>
      <c r="I882" s="2"/>
    </row>
    <row r="883" spans="1:9" x14ac:dyDescent="0.25">
      <c r="A883" s="1">
        <f>COUNTIF($C$2:C883,"Да")</f>
        <v>5</v>
      </c>
      <c r="B883" s="45">
        <f t="shared" si="27"/>
        <v>45725</v>
      </c>
      <c r="C883" s="42" t="str">
        <f>IF(ISERROR(VLOOKUP(B883,'Айгенис Оп8'!$C$3:$C$9,1,0)),"Нет","Да")</f>
        <v>Нет</v>
      </c>
      <c r="D883" s="43">
        <f t="shared" si="26"/>
        <v>365</v>
      </c>
      <c r="E883" s="44">
        <f>ROUND(('Все выпуски'!$D$3*'Все выпуски'!$D$6/100)/365*(B883-IF(C883="Нет",VLOOKUP(A883,'Айгенис Оп8'!$A$2:$C$9,3,0),VLOOKUP((A883-1),'Айгенис Оп8'!$A$2:$C$9,3,0))),2)</f>
        <v>1.48</v>
      </c>
      <c r="G883" s="43">
        <f>COUNTIF(D884:$D$1242,365)</f>
        <v>359</v>
      </c>
      <c r="H883" s="43">
        <f>COUNTIF(D884:$D$1242,366)</f>
        <v>0</v>
      </c>
      <c r="I883" s="2"/>
    </row>
    <row r="884" spans="1:9" x14ac:dyDescent="0.25">
      <c r="A884" s="1">
        <f>COUNTIF($C$2:C884,"Да")</f>
        <v>5</v>
      </c>
      <c r="B884" s="45">
        <f t="shared" si="27"/>
        <v>45726</v>
      </c>
      <c r="C884" s="42" t="str">
        <f>IF(ISERROR(VLOOKUP(B884,'Айгенис Оп8'!$C$3:$C$9,1,0)),"Нет","Да")</f>
        <v>Нет</v>
      </c>
      <c r="D884" s="43">
        <f t="shared" si="26"/>
        <v>365</v>
      </c>
      <c r="E884" s="44">
        <f>ROUND(('Все выпуски'!$D$3*'Все выпуски'!$D$6/100)/365*(B884-IF(C884="Нет",VLOOKUP(A884,'Айгенис Оп8'!$A$2:$C$9,3,0),VLOOKUP((A884-1),'Айгенис Оп8'!$A$2:$C$9,3,0))),2)</f>
        <v>1.73</v>
      </c>
      <c r="G884" s="43">
        <f>COUNTIF(D885:$D$1242,365)</f>
        <v>358</v>
      </c>
      <c r="H884" s="43">
        <f>COUNTIF(D885:$D$1242,366)</f>
        <v>0</v>
      </c>
      <c r="I884" s="2"/>
    </row>
    <row r="885" spans="1:9" x14ac:dyDescent="0.25">
      <c r="A885" s="1">
        <f>COUNTIF($C$2:C885,"Да")</f>
        <v>5</v>
      </c>
      <c r="B885" s="45">
        <f t="shared" si="27"/>
        <v>45727</v>
      </c>
      <c r="C885" s="42" t="str">
        <f>IF(ISERROR(VLOOKUP(B885,'Айгенис Оп8'!$C$3:$C$9,1,0)),"Нет","Да")</f>
        <v>Нет</v>
      </c>
      <c r="D885" s="43">
        <f t="shared" si="26"/>
        <v>365</v>
      </c>
      <c r="E885" s="44">
        <f>ROUND(('Все выпуски'!$D$3*'Все выпуски'!$D$6/100)/365*(B885-IF(C885="Нет",VLOOKUP(A885,'Айгенис Оп8'!$A$2:$C$9,3,0),VLOOKUP((A885-1),'Айгенис Оп8'!$A$2:$C$9,3,0))),2)</f>
        <v>1.97</v>
      </c>
      <c r="G885" s="43">
        <f>COUNTIF(D886:$D$1242,365)</f>
        <v>357</v>
      </c>
      <c r="H885" s="43">
        <f>COUNTIF(D886:$D$1242,366)</f>
        <v>0</v>
      </c>
      <c r="I885" s="2"/>
    </row>
    <row r="886" spans="1:9" x14ac:dyDescent="0.25">
      <c r="A886" s="1">
        <f>COUNTIF($C$2:C886,"Да")</f>
        <v>5</v>
      </c>
      <c r="B886" s="45">
        <f t="shared" si="27"/>
        <v>45728</v>
      </c>
      <c r="C886" s="42" t="str">
        <f>IF(ISERROR(VLOOKUP(B886,'Айгенис Оп8'!$C$3:$C$9,1,0)),"Нет","Да")</f>
        <v>Нет</v>
      </c>
      <c r="D886" s="43">
        <f t="shared" si="26"/>
        <v>365</v>
      </c>
      <c r="E886" s="44">
        <f>ROUND(('Все выпуски'!$D$3*'Все выпуски'!$D$6/100)/365*(B886-IF(C886="Нет",VLOOKUP(A886,'Айгенис Оп8'!$A$2:$C$9,3,0),VLOOKUP((A886-1),'Айгенис Оп8'!$A$2:$C$9,3,0))),2)</f>
        <v>2.2200000000000002</v>
      </c>
      <c r="G886" s="43">
        <f>COUNTIF(D887:$D$1242,365)</f>
        <v>356</v>
      </c>
      <c r="H886" s="43">
        <f>COUNTIF(D887:$D$1242,366)</f>
        <v>0</v>
      </c>
      <c r="I886" s="2"/>
    </row>
    <row r="887" spans="1:9" x14ac:dyDescent="0.25">
      <c r="A887" s="1">
        <f>COUNTIF($C$2:C887,"Да")</f>
        <v>5</v>
      </c>
      <c r="B887" s="45">
        <f t="shared" si="27"/>
        <v>45729</v>
      </c>
      <c r="C887" s="42" t="str">
        <f>IF(ISERROR(VLOOKUP(B887,'Айгенис Оп8'!$C$3:$C$9,1,0)),"Нет","Да")</f>
        <v>Нет</v>
      </c>
      <c r="D887" s="43">
        <f t="shared" si="26"/>
        <v>365</v>
      </c>
      <c r="E887" s="44">
        <f>ROUND(('Все выпуски'!$D$3*'Все выпуски'!$D$6/100)/365*(B887-IF(C887="Нет",VLOOKUP(A887,'Айгенис Оп8'!$A$2:$C$9,3,0),VLOOKUP((A887-1),'Айгенис Оп8'!$A$2:$C$9,3,0))),2)</f>
        <v>2.4700000000000002</v>
      </c>
      <c r="G887" s="43">
        <f>COUNTIF(D888:$D$1242,365)</f>
        <v>355</v>
      </c>
      <c r="H887" s="43">
        <f>COUNTIF(D888:$D$1242,366)</f>
        <v>0</v>
      </c>
      <c r="I887" s="2"/>
    </row>
    <row r="888" spans="1:9" x14ac:dyDescent="0.25">
      <c r="A888" s="1">
        <f>COUNTIF($C$2:C888,"Да")</f>
        <v>5</v>
      </c>
      <c r="B888" s="45">
        <f t="shared" si="27"/>
        <v>45730</v>
      </c>
      <c r="C888" s="42" t="str">
        <f>IF(ISERROR(VLOOKUP(B888,'Айгенис Оп8'!$C$3:$C$9,1,0)),"Нет","Да")</f>
        <v>Нет</v>
      </c>
      <c r="D888" s="43">
        <f t="shared" si="26"/>
        <v>365</v>
      </c>
      <c r="E888" s="44">
        <f>ROUND(('Все выпуски'!$D$3*'Все выпуски'!$D$6/100)/365*(B888-IF(C888="Нет",VLOOKUP(A888,'Айгенис Оп8'!$A$2:$C$9,3,0),VLOOKUP((A888-1),'Айгенис Оп8'!$A$2:$C$9,3,0))),2)</f>
        <v>2.71</v>
      </c>
      <c r="G888" s="43">
        <f>COUNTIF(D889:$D$1242,365)</f>
        <v>354</v>
      </c>
      <c r="H888" s="43">
        <f>COUNTIF(D889:$D$1242,366)</f>
        <v>0</v>
      </c>
      <c r="I888" s="2"/>
    </row>
    <row r="889" spans="1:9" x14ac:dyDescent="0.25">
      <c r="A889" s="1">
        <f>COUNTIF($C$2:C889,"Да")</f>
        <v>5</v>
      </c>
      <c r="B889" s="45">
        <f t="shared" si="27"/>
        <v>45731</v>
      </c>
      <c r="C889" s="42" t="str">
        <f>IF(ISERROR(VLOOKUP(B889,'Айгенис Оп8'!$C$3:$C$9,1,0)),"Нет","Да")</f>
        <v>Нет</v>
      </c>
      <c r="D889" s="43">
        <f t="shared" si="26"/>
        <v>365</v>
      </c>
      <c r="E889" s="44">
        <f>ROUND(('Все выпуски'!$D$3*'Все выпуски'!$D$6/100)/365*(B889-IF(C889="Нет",VLOOKUP(A889,'Айгенис Оп8'!$A$2:$C$9,3,0),VLOOKUP((A889-1),'Айгенис Оп8'!$A$2:$C$9,3,0))),2)</f>
        <v>2.96</v>
      </c>
      <c r="G889" s="43">
        <f>COUNTIF(D890:$D$1242,365)</f>
        <v>353</v>
      </c>
      <c r="H889" s="43">
        <f>COUNTIF(D890:$D$1242,366)</f>
        <v>0</v>
      </c>
      <c r="I889" s="2"/>
    </row>
    <row r="890" spans="1:9" x14ac:dyDescent="0.25">
      <c r="A890" s="1">
        <f>COUNTIF($C$2:C890,"Да")</f>
        <v>5</v>
      </c>
      <c r="B890" s="45">
        <f t="shared" si="27"/>
        <v>45732</v>
      </c>
      <c r="C890" s="42" t="str">
        <f>IF(ISERROR(VLOOKUP(B890,'Айгенис Оп8'!$C$3:$C$9,1,0)),"Нет","Да")</f>
        <v>Нет</v>
      </c>
      <c r="D890" s="43">
        <f t="shared" si="26"/>
        <v>365</v>
      </c>
      <c r="E890" s="44">
        <f>ROUND(('Все выпуски'!$D$3*'Все выпуски'!$D$6/100)/365*(B890-IF(C890="Нет",VLOOKUP(A890,'Айгенис Оп8'!$A$2:$C$9,3,0),VLOOKUP((A890-1),'Айгенис Оп8'!$A$2:$C$9,3,0))),2)</f>
        <v>3.21</v>
      </c>
      <c r="G890" s="43">
        <f>COUNTIF(D891:$D$1242,365)</f>
        <v>352</v>
      </c>
      <c r="H890" s="43">
        <f>COUNTIF(D891:$D$1242,366)</f>
        <v>0</v>
      </c>
      <c r="I890" s="2"/>
    </row>
    <row r="891" spans="1:9" x14ac:dyDescent="0.25">
      <c r="A891" s="1">
        <f>COUNTIF($C$2:C891,"Да")</f>
        <v>5</v>
      </c>
      <c r="B891" s="45">
        <f t="shared" si="27"/>
        <v>45733</v>
      </c>
      <c r="C891" s="42" t="str">
        <f>IF(ISERROR(VLOOKUP(B891,'Айгенис Оп8'!$C$3:$C$9,1,0)),"Нет","Да")</f>
        <v>Нет</v>
      </c>
      <c r="D891" s="43">
        <f t="shared" si="26"/>
        <v>365</v>
      </c>
      <c r="E891" s="44">
        <f>ROUND(('Все выпуски'!$D$3*'Все выпуски'!$D$6/100)/365*(B891-IF(C891="Нет",VLOOKUP(A891,'Айгенис Оп8'!$A$2:$C$9,3,0),VLOOKUP((A891-1),'Айгенис Оп8'!$A$2:$C$9,3,0))),2)</f>
        <v>3.45</v>
      </c>
      <c r="G891" s="43">
        <f>COUNTIF(D892:$D$1242,365)</f>
        <v>351</v>
      </c>
      <c r="H891" s="43">
        <f>COUNTIF(D892:$D$1242,366)</f>
        <v>0</v>
      </c>
      <c r="I891" s="2"/>
    </row>
    <row r="892" spans="1:9" x14ac:dyDescent="0.25">
      <c r="A892" s="1">
        <f>COUNTIF($C$2:C892,"Да")</f>
        <v>5</v>
      </c>
      <c r="B892" s="45">
        <f t="shared" si="27"/>
        <v>45734</v>
      </c>
      <c r="C892" s="42" t="str">
        <f>IF(ISERROR(VLOOKUP(B892,'Айгенис Оп8'!$C$3:$C$9,1,0)),"Нет","Да")</f>
        <v>Нет</v>
      </c>
      <c r="D892" s="43">
        <f t="shared" si="26"/>
        <v>365</v>
      </c>
      <c r="E892" s="44">
        <f>ROUND(('Все выпуски'!$D$3*'Все выпуски'!$D$6/100)/365*(B892-IF(C892="Нет",VLOOKUP(A892,'Айгенис Оп8'!$A$2:$C$9,3,0),VLOOKUP((A892-1),'Айгенис Оп8'!$A$2:$C$9,3,0))),2)</f>
        <v>3.7</v>
      </c>
      <c r="G892" s="43">
        <f>COUNTIF(D893:$D$1242,365)</f>
        <v>350</v>
      </c>
      <c r="H892" s="43">
        <f>COUNTIF(D893:$D$1242,366)</f>
        <v>0</v>
      </c>
      <c r="I892" s="2"/>
    </row>
    <row r="893" spans="1:9" x14ac:dyDescent="0.25">
      <c r="A893" s="1">
        <f>COUNTIF($C$2:C893,"Да")</f>
        <v>5</v>
      </c>
      <c r="B893" s="45">
        <f t="shared" si="27"/>
        <v>45735</v>
      </c>
      <c r="C893" s="42" t="str">
        <f>IF(ISERROR(VLOOKUP(B893,'Айгенис Оп8'!$C$3:$C$9,1,0)),"Нет","Да")</f>
        <v>Нет</v>
      </c>
      <c r="D893" s="43">
        <f t="shared" si="26"/>
        <v>365</v>
      </c>
      <c r="E893" s="44">
        <f>ROUND(('Все выпуски'!$D$3*'Все выпуски'!$D$6/100)/365*(B893-IF(C893="Нет",VLOOKUP(A893,'Айгенис Оп8'!$A$2:$C$9,3,0),VLOOKUP((A893-1),'Айгенис Оп8'!$A$2:$C$9,3,0))),2)</f>
        <v>3.95</v>
      </c>
      <c r="G893" s="43">
        <f>COUNTIF(D894:$D$1242,365)</f>
        <v>349</v>
      </c>
      <c r="H893" s="43">
        <f>COUNTIF(D894:$D$1242,366)</f>
        <v>0</v>
      </c>
      <c r="I893" s="2"/>
    </row>
    <row r="894" spans="1:9" x14ac:dyDescent="0.25">
      <c r="A894" s="1">
        <f>COUNTIF($C$2:C894,"Да")</f>
        <v>5</v>
      </c>
      <c r="B894" s="45">
        <f t="shared" si="27"/>
        <v>45736</v>
      </c>
      <c r="C894" s="42" t="str">
        <f>IF(ISERROR(VLOOKUP(B894,'Айгенис Оп8'!$C$3:$C$9,1,0)),"Нет","Да")</f>
        <v>Нет</v>
      </c>
      <c r="D894" s="43">
        <f t="shared" si="26"/>
        <v>365</v>
      </c>
      <c r="E894" s="44">
        <f>ROUND(('Все выпуски'!$D$3*'Все выпуски'!$D$6/100)/365*(B894-IF(C894="Нет",VLOOKUP(A894,'Айгенис Оп8'!$A$2:$C$9,3,0),VLOOKUP((A894-1),'Айгенис Оп8'!$A$2:$C$9,3,0))),2)</f>
        <v>4.1900000000000004</v>
      </c>
      <c r="G894" s="43">
        <f>COUNTIF(D895:$D$1242,365)</f>
        <v>348</v>
      </c>
      <c r="H894" s="43">
        <f>COUNTIF(D895:$D$1242,366)</f>
        <v>0</v>
      </c>
      <c r="I894" s="2"/>
    </row>
    <row r="895" spans="1:9" x14ac:dyDescent="0.25">
      <c r="A895" s="1">
        <f>COUNTIF($C$2:C895,"Да")</f>
        <v>5</v>
      </c>
      <c r="B895" s="45">
        <f t="shared" si="27"/>
        <v>45737</v>
      </c>
      <c r="C895" s="42" t="str">
        <f>IF(ISERROR(VLOOKUP(B895,'Айгенис Оп8'!$C$3:$C$9,1,0)),"Нет","Да")</f>
        <v>Нет</v>
      </c>
      <c r="D895" s="43">
        <f t="shared" si="26"/>
        <v>365</v>
      </c>
      <c r="E895" s="44">
        <f>ROUND(('Все выпуски'!$D$3*'Все выпуски'!$D$6/100)/365*(B895-IF(C895="Нет",VLOOKUP(A895,'Айгенис Оп8'!$A$2:$C$9,3,0),VLOOKUP((A895-1),'Айгенис Оп8'!$A$2:$C$9,3,0))),2)</f>
        <v>4.4400000000000004</v>
      </c>
      <c r="G895" s="43">
        <f>COUNTIF(D896:$D$1242,365)</f>
        <v>347</v>
      </c>
      <c r="H895" s="43">
        <f>COUNTIF(D896:$D$1242,366)</f>
        <v>0</v>
      </c>
      <c r="I895" s="2"/>
    </row>
    <row r="896" spans="1:9" x14ac:dyDescent="0.25">
      <c r="A896" s="1">
        <f>COUNTIF($C$2:C896,"Да")</f>
        <v>5</v>
      </c>
      <c r="B896" s="45">
        <f t="shared" si="27"/>
        <v>45738</v>
      </c>
      <c r="C896" s="42" t="str">
        <f>IF(ISERROR(VLOOKUP(B896,'Айгенис Оп8'!$C$3:$C$9,1,0)),"Нет","Да")</f>
        <v>Нет</v>
      </c>
      <c r="D896" s="43">
        <f t="shared" si="26"/>
        <v>365</v>
      </c>
      <c r="E896" s="44">
        <f>ROUND(('Все выпуски'!$D$3*'Все выпуски'!$D$6/100)/365*(B896-IF(C896="Нет",VLOOKUP(A896,'Айгенис Оп8'!$A$2:$C$9,3,0),VLOOKUP((A896-1),'Айгенис Оп8'!$A$2:$C$9,3,0))),2)</f>
        <v>4.68</v>
      </c>
      <c r="G896" s="43">
        <f>COUNTIF(D897:$D$1242,365)</f>
        <v>346</v>
      </c>
      <c r="H896" s="43">
        <f>COUNTIF(D897:$D$1242,366)</f>
        <v>0</v>
      </c>
      <c r="I896" s="2"/>
    </row>
    <row r="897" spans="1:9" x14ac:dyDescent="0.25">
      <c r="A897" s="1">
        <f>COUNTIF($C$2:C897,"Да")</f>
        <v>5</v>
      </c>
      <c r="B897" s="45">
        <f t="shared" si="27"/>
        <v>45739</v>
      </c>
      <c r="C897" s="42" t="str">
        <f>IF(ISERROR(VLOOKUP(B897,'Айгенис Оп8'!$C$3:$C$9,1,0)),"Нет","Да")</f>
        <v>Нет</v>
      </c>
      <c r="D897" s="43">
        <f t="shared" si="26"/>
        <v>365</v>
      </c>
      <c r="E897" s="44">
        <f>ROUND(('Все выпуски'!$D$3*'Все выпуски'!$D$6/100)/365*(B897-IF(C897="Нет",VLOOKUP(A897,'Айгенис Оп8'!$A$2:$C$9,3,0),VLOOKUP((A897-1),'Айгенис Оп8'!$A$2:$C$9,3,0))),2)</f>
        <v>4.93</v>
      </c>
      <c r="G897" s="43">
        <f>COUNTIF(D898:$D$1242,365)</f>
        <v>345</v>
      </c>
      <c r="H897" s="43">
        <f>COUNTIF(D898:$D$1242,366)</f>
        <v>0</v>
      </c>
      <c r="I897" s="2"/>
    </row>
    <row r="898" spans="1:9" x14ac:dyDescent="0.25">
      <c r="A898" s="1">
        <f>COUNTIF($C$2:C898,"Да")</f>
        <v>5</v>
      </c>
      <c r="B898" s="45">
        <f t="shared" si="27"/>
        <v>45740</v>
      </c>
      <c r="C898" s="42" t="str">
        <f>IF(ISERROR(VLOOKUP(B898,'Айгенис Оп8'!$C$3:$C$9,1,0)),"Нет","Да")</f>
        <v>Нет</v>
      </c>
      <c r="D898" s="43">
        <f t="shared" si="26"/>
        <v>365</v>
      </c>
      <c r="E898" s="44">
        <f>ROUND(('Все выпуски'!$D$3*'Все выпуски'!$D$6/100)/365*(B898-IF(C898="Нет",VLOOKUP(A898,'Айгенис Оп8'!$A$2:$C$9,3,0),VLOOKUP((A898-1),'Айгенис Оп8'!$A$2:$C$9,3,0))),2)</f>
        <v>5.18</v>
      </c>
      <c r="G898" s="43">
        <f>COUNTIF(D899:$D$1242,365)</f>
        <v>344</v>
      </c>
      <c r="H898" s="43">
        <f>COUNTIF(D899:$D$1242,366)</f>
        <v>0</v>
      </c>
      <c r="I898" s="2"/>
    </row>
    <row r="899" spans="1:9" x14ac:dyDescent="0.25">
      <c r="A899" s="1">
        <f>COUNTIF($C$2:C899,"Да")</f>
        <v>5</v>
      </c>
      <c r="B899" s="45">
        <f t="shared" si="27"/>
        <v>45741</v>
      </c>
      <c r="C899" s="42" t="str">
        <f>IF(ISERROR(VLOOKUP(B899,'Айгенис Оп8'!$C$3:$C$9,1,0)),"Нет","Да")</f>
        <v>Нет</v>
      </c>
      <c r="D899" s="43">
        <f t="shared" ref="D899:D962" si="28">IF(MOD(YEAR(B899),4)=0,366,365)</f>
        <v>365</v>
      </c>
      <c r="E899" s="44">
        <f>ROUND(('Все выпуски'!$D$3*'Все выпуски'!$D$6/100)/365*(B899-IF(C899="Нет",VLOOKUP(A899,'Айгенис Оп8'!$A$2:$C$9,3,0),VLOOKUP((A899-1),'Айгенис Оп8'!$A$2:$C$9,3,0))),2)</f>
        <v>5.42</v>
      </c>
      <c r="G899" s="43">
        <f>COUNTIF(D900:$D$1242,365)</f>
        <v>343</v>
      </c>
      <c r="H899" s="43">
        <f>COUNTIF(D900:$D$1242,366)</f>
        <v>0</v>
      </c>
      <c r="I899" s="2"/>
    </row>
    <row r="900" spans="1:9" x14ac:dyDescent="0.25">
      <c r="A900" s="1">
        <f>COUNTIF($C$2:C900,"Да")</f>
        <v>5</v>
      </c>
      <c r="B900" s="45">
        <f t="shared" ref="B900:B963" si="29">B899+1</f>
        <v>45742</v>
      </c>
      <c r="C900" s="42" t="str">
        <f>IF(ISERROR(VLOOKUP(B900,'Айгенис Оп8'!$C$3:$C$9,1,0)),"Нет","Да")</f>
        <v>Нет</v>
      </c>
      <c r="D900" s="43">
        <f t="shared" si="28"/>
        <v>365</v>
      </c>
      <c r="E900" s="44">
        <f>ROUND(('Все выпуски'!$D$3*'Все выпуски'!$D$6/100)/365*(B900-IF(C900="Нет",VLOOKUP(A900,'Айгенис Оп8'!$A$2:$C$9,3,0),VLOOKUP((A900-1),'Айгенис Оп8'!$A$2:$C$9,3,0))),2)</f>
        <v>5.67</v>
      </c>
      <c r="G900" s="43">
        <f>COUNTIF(D901:$D$1242,365)</f>
        <v>342</v>
      </c>
      <c r="H900" s="43">
        <f>COUNTIF(D901:$D$1242,366)</f>
        <v>0</v>
      </c>
      <c r="I900" s="2"/>
    </row>
    <row r="901" spans="1:9" x14ac:dyDescent="0.25">
      <c r="A901" s="1">
        <f>COUNTIF($C$2:C901,"Да")</f>
        <v>5</v>
      </c>
      <c r="B901" s="45">
        <f t="shared" si="29"/>
        <v>45743</v>
      </c>
      <c r="C901" s="42" t="str">
        <f>IF(ISERROR(VLOOKUP(B901,'Айгенис Оп8'!$C$3:$C$9,1,0)),"Нет","Да")</f>
        <v>Нет</v>
      </c>
      <c r="D901" s="43">
        <f t="shared" si="28"/>
        <v>365</v>
      </c>
      <c r="E901" s="44">
        <f>ROUND(('Все выпуски'!$D$3*'Все выпуски'!$D$6/100)/365*(B901-IF(C901="Нет",VLOOKUP(A901,'Айгенис Оп8'!$A$2:$C$9,3,0),VLOOKUP((A901-1),'Айгенис Оп8'!$A$2:$C$9,3,0))),2)</f>
        <v>5.92</v>
      </c>
      <c r="G901" s="43">
        <f>COUNTIF(D902:$D$1242,365)</f>
        <v>341</v>
      </c>
      <c r="H901" s="43">
        <f>COUNTIF(D902:$D$1242,366)</f>
        <v>0</v>
      </c>
      <c r="I901" s="2"/>
    </row>
    <row r="902" spans="1:9" x14ac:dyDescent="0.25">
      <c r="A902" s="1">
        <f>COUNTIF($C$2:C902,"Да")</f>
        <v>5</v>
      </c>
      <c r="B902" s="45">
        <f t="shared" si="29"/>
        <v>45744</v>
      </c>
      <c r="C902" s="42" t="str">
        <f>IF(ISERROR(VLOOKUP(B902,'Айгенис Оп8'!$C$3:$C$9,1,0)),"Нет","Да")</f>
        <v>Нет</v>
      </c>
      <c r="D902" s="43">
        <f t="shared" si="28"/>
        <v>365</v>
      </c>
      <c r="E902" s="44">
        <f>ROUND(('Все выпуски'!$D$3*'Все выпуски'!$D$6/100)/365*(B902-IF(C902="Нет",VLOOKUP(A902,'Айгенис Оп8'!$A$2:$C$9,3,0),VLOOKUP((A902-1),'Айгенис Оп8'!$A$2:$C$9,3,0))),2)</f>
        <v>6.16</v>
      </c>
      <c r="G902" s="43">
        <f>COUNTIF(D903:$D$1242,365)</f>
        <v>340</v>
      </c>
      <c r="H902" s="43">
        <f>COUNTIF(D903:$D$1242,366)</f>
        <v>0</v>
      </c>
      <c r="I902" s="2"/>
    </row>
    <row r="903" spans="1:9" x14ac:dyDescent="0.25">
      <c r="A903" s="1">
        <f>COUNTIF($C$2:C903,"Да")</f>
        <v>5</v>
      </c>
      <c r="B903" s="45">
        <f t="shared" si="29"/>
        <v>45745</v>
      </c>
      <c r="C903" s="42" t="str">
        <f>IF(ISERROR(VLOOKUP(B903,'Айгенис Оп8'!$C$3:$C$9,1,0)),"Нет","Да")</f>
        <v>Нет</v>
      </c>
      <c r="D903" s="43">
        <f t="shared" si="28"/>
        <v>365</v>
      </c>
      <c r="E903" s="44">
        <f>ROUND(('Все выпуски'!$D$3*'Все выпуски'!$D$6/100)/365*(B903-IF(C903="Нет",VLOOKUP(A903,'Айгенис Оп8'!$A$2:$C$9,3,0),VLOOKUP((A903-1),'Айгенис Оп8'!$A$2:$C$9,3,0))),2)</f>
        <v>6.41</v>
      </c>
      <c r="G903" s="43">
        <f>COUNTIF(D904:$D$1242,365)</f>
        <v>339</v>
      </c>
      <c r="H903" s="43">
        <f>COUNTIF(D904:$D$1242,366)</f>
        <v>0</v>
      </c>
      <c r="I903" s="2"/>
    </row>
    <row r="904" spans="1:9" x14ac:dyDescent="0.25">
      <c r="A904" s="1">
        <f>COUNTIF($C$2:C904,"Да")</f>
        <v>5</v>
      </c>
      <c r="B904" s="45">
        <f t="shared" si="29"/>
        <v>45746</v>
      </c>
      <c r="C904" s="42" t="str">
        <f>IF(ISERROR(VLOOKUP(B904,'Айгенис Оп8'!$C$3:$C$9,1,0)),"Нет","Да")</f>
        <v>Нет</v>
      </c>
      <c r="D904" s="43">
        <f t="shared" si="28"/>
        <v>365</v>
      </c>
      <c r="E904" s="44">
        <f>ROUND(('Все выпуски'!$D$3*'Все выпуски'!$D$6/100)/365*(B904-IF(C904="Нет",VLOOKUP(A904,'Айгенис Оп8'!$A$2:$C$9,3,0),VLOOKUP((A904-1),'Айгенис Оп8'!$A$2:$C$9,3,0))),2)</f>
        <v>6.66</v>
      </c>
      <c r="G904" s="43">
        <f>COUNTIF(D905:$D$1242,365)</f>
        <v>338</v>
      </c>
      <c r="H904" s="43">
        <f>COUNTIF(D905:$D$1242,366)</f>
        <v>0</v>
      </c>
      <c r="I904" s="2"/>
    </row>
    <row r="905" spans="1:9" x14ac:dyDescent="0.25">
      <c r="A905" s="1">
        <f>COUNTIF($C$2:C905,"Да")</f>
        <v>5</v>
      </c>
      <c r="B905" s="45">
        <f t="shared" si="29"/>
        <v>45747</v>
      </c>
      <c r="C905" s="42" t="str">
        <f>IF(ISERROR(VLOOKUP(B905,'Айгенис Оп8'!$C$3:$C$9,1,0)),"Нет","Да")</f>
        <v>Нет</v>
      </c>
      <c r="D905" s="43">
        <f t="shared" si="28"/>
        <v>365</v>
      </c>
      <c r="E905" s="44">
        <f>ROUND(('Все выпуски'!$D$3*'Все выпуски'!$D$6/100)/365*(B905-IF(C905="Нет",VLOOKUP(A905,'Айгенис Оп8'!$A$2:$C$9,3,0),VLOOKUP((A905-1),'Айгенис Оп8'!$A$2:$C$9,3,0))),2)</f>
        <v>6.9</v>
      </c>
      <c r="G905" s="43">
        <f>COUNTIF(D906:$D$1242,365)</f>
        <v>337</v>
      </c>
      <c r="H905" s="43">
        <f>COUNTIF(D906:$D$1242,366)</f>
        <v>0</v>
      </c>
      <c r="I905" s="2"/>
    </row>
    <row r="906" spans="1:9" x14ac:dyDescent="0.25">
      <c r="A906" s="1">
        <f>COUNTIF($C$2:C906,"Да")</f>
        <v>5</v>
      </c>
      <c r="B906" s="45">
        <f t="shared" si="29"/>
        <v>45748</v>
      </c>
      <c r="C906" s="42" t="str">
        <f>IF(ISERROR(VLOOKUP(B906,'Айгенис Оп8'!$C$3:$C$9,1,0)),"Нет","Да")</f>
        <v>Нет</v>
      </c>
      <c r="D906" s="43">
        <f t="shared" si="28"/>
        <v>365</v>
      </c>
      <c r="E906" s="44">
        <f>ROUND(('Все выпуски'!$D$3*'Все выпуски'!$D$6/100)/365*(B906-IF(C906="Нет",VLOOKUP(A906,'Айгенис Оп8'!$A$2:$C$9,3,0),VLOOKUP((A906-1),'Айгенис Оп8'!$A$2:$C$9,3,0))),2)</f>
        <v>7.15</v>
      </c>
      <c r="G906" s="43">
        <f>COUNTIF(D907:$D$1242,365)</f>
        <v>336</v>
      </c>
      <c r="H906" s="43">
        <f>COUNTIF(D907:$D$1242,366)</f>
        <v>0</v>
      </c>
      <c r="I906" s="2"/>
    </row>
    <row r="907" spans="1:9" x14ac:dyDescent="0.25">
      <c r="A907" s="1">
        <f>COUNTIF($C$2:C907,"Да")</f>
        <v>5</v>
      </c>
      <c r="B907" s="45">
        <f t="shared" si="29"/>
        <v>45749</v>
      </c>
      <c r="C907" s="42" t="str">
        <f>IF(ISERROR(VLOOKUP(B907,'Айгенис Оп8'!$C$3:$C$9,1,0)),"Нет","Да")</f>
        <v>Нет</v>
      </c>
      <c r="D907" s="43">
        <f t="shared" si="28"/>
        <v>365</v>
      </c>
      <c r="E907" s="44">
        <f>ROUND(('Все выпуски'!$D$3*'Все выпуски'!$D$6/100)/365*(B907-IF(C907="Нет",VLOOKUP(A907,'Айгенис Оп8'!$A$2:$C$9,3,0),VLOOKUP((A907-1),'Айгенис Оп8'!$A$2:$C$9,3,0))),2)</f>
        <v>7.4</v>
      </c>
      <c r="G907" s="43">
        <f>COUNTIF(D908:$D$1242,365)</f>
        <v>335</v>
      </c>
      <c r="H907" s="43">
        <f>COUNTIF(D908:$D$1242,366)</f>
        <v>0</v>
      </c>
      <c r="I907" s="2"/>
    </row>
    <row r="908" spans="1:9" x14ac:dyDescent="0.25">
      <c r="A908" s="1">
        <f>COUNTIF($C$2:C908,"Да")</f>
        <v>5</v>
      </c>
      <c r="B908" s="45">
        <f t="shared" si="29"/>
        <v>45750</v>
      </c>
      <c r="C908" s="42" t="str">
        <f>IF(ISERROR(VLOOKUP(B908,'Айгенис Оп8'!$C$3:$C$9,1,0)),"Нет","Да")</f>
        <v>Нет</v>
      </c>
      <c r="D908" s="43">
        <f t="shared" si="28"/>
        <v>365</v>
      </c>
      <c r="E908" s="44">
        <f>ROUND(('Все выпуски'!$D$3*'Все выпуски'!$D$6/100)/365*(B908-IF(C908="Нет",VLOOKUP(A908,'Айгенис Оп8'!$A$2:$C$9,3,0),VLOOKUP((A908-1),'Айгенис Оп8'!$A$2:$C$9,3,0))),2)</f>
        <v>7.64</v>
      </c>
      <c r="G908" s="43">
        <f>COUNTIF(D909:$D$1242,365)</f>
        <v>334</v>
      </c>
      <c r="H908" s="43">
        <f>COUNTIF(D909:$D$1242,366)</f>
        <v>0</v>
      </c>
      <c r="I908" s="2"/>
    </row>
    <row r="909" spans="1:9" x14ac:dyDescent="0.25">
      <c r="A909" s="1">
        <f>COUNTIF($C$2:C909,"Да")</f>
        <v>5</v>
      </c>
      <c r="B909" s="45">
        <f t="shared" si="29"/>
        <v>45751</v>
      </c>
      <c r="C909" s="42" t="str">
        <f>IF(ISERROR(VLOOKUP(B909,'Айгенис Оп8'!$C$3:$C$9,1,0)),"Нет","Да")</f>
        <v>Нет</v>
      </c>
      <c r="D909" s="43">
        <f t="shared" si="28"/>
        <v>365</v>
      </c>
      <c r="E909" s="44">
        <f>ROUND(('Все выпуски'!$D$3*'Все выпуски'!$D$6/100)/365*(B909-IF(C909="Нет",VLOOKUP(A909,'Айгенис Оп8'!$A$2:$C$9,3,0),VLOOKUP((A909-1),'Айгенис Оп8'!$A$2:$C$9,3,0))),2)</f>
        <v>7.89</v>
      </c>
      <c r="G909" s="43">
        <f>COUNTIF(D910:$D$1242,365)</f>
        <v>333</v>
      </c>
      <c r="H909" s="43">
        <f>COUNTIF(D910:$D$1242,366)</f>
        <v>0</v>
      </c>
      <c r="I909" s="2"/>
    </row>
    <row r="910" spans="1:9" x14ac:dyDescent="0.25">
      <c r="A910" s="1">
        <f>COUNTIF($C$2:C910,"Да")</f>
        <v>5</v>
      </c>
      <c r="B910" s="45">
        <f t="shared" si="29"/>
        <v>45752</v>
      </c>
      <c r="C910" s="42" t="str">
        <f>IF(ISERROR(VLOOKUP(B910,'Айгенис Оп8'!$C$3:$C$9,1,0)),"Нет","Да")</f>
        <v>Нет</v>
      </c>
      <c r="D910" s="43">
        <f t="shared" si="28"/>
        <v>365</v>
      </c>
      <c r="E910" s="44">
        <f>ROUND(('Все выпуски'!$D$3*'Все выпуски'!$D$6/100)/365*(B910-IF(C910="Нет",VLOOKUP(A910,'Айгенис Оп8'!$A$2:$C$9,3,0),VLOOKUP((A910-1),'Айгенис Оп8'!$A$2:$C$9,3,0))),2)</f>
        <v>8.14</v>
      </c>
      <c r="G910" s="43">
        <f>COUNTIF(D911:$D$1242,365)</f>
        <v>332</v>
      </c>
      <c r="H910" s="43">
        <f>COUNTIF(D911:$D$1242,366)</f>
        <v>0</v>
      </c>
      <c r="I910" s="2"/>
    </row>
    <row r="911" spans="1:9" x14ac:dyDescent="0.25">
      <c r="A911" s="1">
        <f>COUNTIF($C$2:C911,"Да")</f>
        <v>5</v>
      </c>
      <c r="B911" s="45">
        <f t="shared" si="29"/>
        <v>45753</v>
      </c>
      <c r="C911" s="42" t="str">
        <f>IF(ISERROR(VLOOKUP(B911,'Айгенис Оп8'!$C$3:$C$9,1,0)),"Нет","Да")</f>
        <v>Нет</v>
      </c>
      <c r="D911" s="43">
        <f t="shared" si="28"/>
        <v>365</v>
      </c>
      <c r="E911" s="44">
        <f>ROUND(('Все выпуски'!$D$3*'Все выпуски'!$D$6/100)/365*(B911-IF(C911="Нет",VLOOKUP(A911,'Айгенис Оп8'!$A$2:$C$9,3,0),VLOOKUP((A911-1),'Айгенис Оп8'!$A$2:$C$9,3,0))),2)</f>
        <v>8.3800000000000008</v>
      </c>
      <c r="G911" s="43">
        <f>COUNTIF(D912:$D$1242,365)</f>
        <v>331</v>
      </c>
      <c r="H911" s="43">
        <f>COUNTIF(D912:$D$1242,366)</f>
        <v>0</v>
      </c>
      <c r="I911" s="2"/>
    </row>
    <row r="912" spans="1:9" x14ac:dyDescent="0.25">
      <c r="A912" s="1">
        <f>COUNTIF($C$2:C912,"Да")</f>
        <v>5</v>
      </c>
      <c r="B912" s="45">
        <f t="shared" si="29"/>
        <v>45754</v>
      </c>
      <c r="C912" s="42" t="str">
        <f>IF(ISERROR(VLOOKUP(B912,'Айгенис Оп8'!$C$3:$C$9,1,0)),"Нет","Да")</f>
        <v>Нет</v>
      </c>
      <c r="D912" s="43">
        <f t="shared" si="28"/>
        <v>365</v>
      </c>
      <c r="E912" s="44">
        <f>ROUND(('Все выпуски'!$D$3*'Все выпуски'!$D$6/100)/365*(B912-IF(C912="Нет",VLOOKUP(A912,'Айгенис Оп8'!$A$2:$C$9,3,0),VLOOKUP((A912-1),'Айгенис Оп8'!$A$2:$C$9,3,0))),2)</f>
        <v>8.6300000000000008</v>
      </c>
      <c r="G912" s="43">
        <f>COUNTIF(D913:$D$1242,365)</f>
        <v>330</v>
      </c>
      <c r="H912" s="43">
        <f>COUNTIF(D913:$D$1242,366)</f>
        <v>0</v>
      </c>
      <c r="I912" s="2"/>
    </row>
    <row r="913" spans="1:9" x14ac:dyDescent="0.25">
      <c r="A913" s="1">
        <f>COUNTIF($C$2:C913,"Да")</f>
        <v>5</v>
      </c>
      <c r="B913" s="45">
        <f t="shared" si="29"/>
        <v>45755</v>
      </c>
      <c r="C913" s="42" t="str">
        <f>IF(ISERROR(VLOOKUP(B913,'Айгенис Оп8'!$C$3:$C$9,1,0)),"Нет","Да")</f>
        <v>Нет</v>
      </c>
      <c r="D913" s="43">
        <f t="shared" si="28"/>
        <v>365</v>
      </c>
      <c r="E913" s="44">
        <f>ROUND(('Все выпуски'!$D$3*'Все выпуски'!$D$6/100)/365*(B913-IF(C913="Нет",VLOOKUP(A913,'Айгенис Оп8'!$A$2:$C$9,3,0),VLOOKUP((A913-1),'Айгенис Оп8'!$A$2:$C$9,3,0))),2)</f>
        <v>8.8800000000000008</v>
      </c>
      <c r="G913" s="43">
        <f>COUNTIF(D914:$D$1242,365)</f>
        <v>329</v>
      </c>
      <c r="H913" s="43">
        <f>COUNTIF(D914:$D$1242,366)</f>
        <v>0</v>
      </c>
      <c r="I913" s="2"/>
    </row>
    <row r="914" spans="1:9" x14ac:dyDescent="0.25">
      <c r="A914" s="1">
        <f>COUNTIF($C$2:C914,"Да")</f>
        <v>5</v>
      </c>
      <c r="B914" s="45">
        <f t="shared" si="29"/>
        <v>45756</v>
      </c>
      <c r="C914" s="42" t="str">
        <f>IF(ISERROR(VLOOKUP(B914,'Айгенис Оп8'!$C$3:$C$9,1,0)),"Нет","Да")</f>
        <v>Нет</v>
      </c>
      <c r="D914" s="43">
        <f t="shared" si="28"/>
        <v>365</v>
      </c>
      <c r="E914" s="44">
        <f>ROUND(('Все выпуски'!$D$3*'Все выпуски'!$D$6/100)/365*(B914-IF(C914="Нет",VLOOKUP(A914,'Айгенис Оп8'!$A$2:$C$9,3,0),VLOOKUP((A914-1),'Айгенис Оп8'!$A$2:$C$9,3,0))),2)</f>
        <v>9.1199999999999992</v>
      </c>
      <c r="G914" s="43">
        <f>COUNTIF(D915:$D$1242,365)</f>
        <v>328</v>
      </c>
      <c r="H914" s="43">
        <f>COUNTIF(D915:$D$1242,366)</f>
        <v>0</v>
      </c>
      <c r="I914" s="2"/>
    </row>
    <row r="915" spans="1:9" x14ac:dyDescent="0.25">
      <c r="A915" s="1">
        <f>COUNTIF($C$2:C915,"Да")</f>
        <v>5</v>
      </c>
      <c r="B915" s="45">
        <f t="shared" si="29"/>
        <v>45757</v>
      </c>
      <c r="C915" s="42" t="str">
        <f>IF(ISERROR(VLOOKUP(B915,'Айгенис Оп8'!$C$3:$C$9,1,0)),"Нет","Да")</f>
        <v>Нет</v>
      </c>
      <c r="D915" s="43">
        <f t="shared" si="28"/>
        <v>365</v>
      </c>
      <c r="E915" s="44">
        <f>ROUND(('Все выпуски'!$D$3*'Все выпуски'!$D$6/100)/365*(B915-IF(C915="Нет",VLOOKUP(A915,'Айгенис Оп8'!$A$2:$C$9,3,0),VLOOKUP((A915-1),'Айгенис Оп8'!$A$2:$C$9,3,0))),2)</f>
        <v>9.3699999999999992</v>
      </c>
      <c r="G915" s="43">
        <f>COUNTIF(D916:$D$1242,365)</f>
        <v>327</v>
      </c>
      <c r="H915" s="43">
        <f>COUNTIF(D916:$D$1242,366)</f>
        <v>0</v>
      </c>
      <c r="I915" s="2"/>
    </row>
    <row r="916" spans="1:9" x14ac:dyDescent="0.25">
      <c r="A916" s="1">
        <f>COUNTIF($C$2:C916,"Да")</f>
        <v>5</v>
      </c>
      <c r="B916" s="45">
        <f t="shared" si="29"/>
        <v>45758</v>
      </c>
      <c r="C916" s="42" t="str">
        <f>IF(ISERROR(VLOOKUP(B916,'Айгенис Оп8'!$C$3:$C$9,1,0)),"Нет","Да")</f>
        <v>Нет</v>
      </c>
      <c r="D916" s="43">
        <f t="shared" si="28"/>
        <v>365</v>
      </c>
      <c r="E916" s="44">
        <f>ROUND(('Все выпуски'!$D$3*'Все выпуски'!$D$6/100)/365*(B916-IF(C916="Нет",VLOOKUP(A916,'Айгенис Оп8'!$A$2:$C$9,3,0),VLOOKUP((A916-1),'Айгенис Оп8'!$A$2:$C$9,3,0))),2)</f>
        <v>9.6199999999999992</v>
      </c>
      <c r="G916" s="43">
        <f>COUNTIF(D917:$D$1242,365)</f>
        <v>326</v>
      </c>
      <c r="H916" s="43">
        <f>COUNTIF(D917:$D$1242,366)</f>
        <v>0</v>
      </c>
      <c r="I916" s="2"/>
    </row>
    <row r="917" spans="1:9" x14ac:dyDescent="0.25">
      <c r="A917" s="1">
        <f>COUNTIF($C$2:C917,"Да")</f>
        <v>5</v>
      </c>
      <c r="B917" s="45">
        <f t="shared" si="29"/>
        <v>45759</v>
      </c>
      <c r="C917" s="42" t="str">
        <f>IF(ISERROR(VLOOKUP(B917,'Айгенис Оп8'!$C$3:$C$9,1,0)),"Нет","Да")</f>
        <v>Нет</v>
      </c>
      <c r="D917" s="43">
        <f t="shared" si="28"/>
        <v>365</v>
      </c>
      <c r="E917" s="44">
        <f>ROUND(('Все выпуски'!$D$3*'Все выпуски'!$D$6/100)/365*(B917-IF(C917="Нет",VLOOKUP(A917,'Айгенис Оп8'!$A$2:$C$9,3,0),VLOOKUP((A917-1),'Айгенис Оп8'!$A$2:$C$9,3,0))),2)</f>
        <v>9.86</v>
      </c>
      <c r="G917" s="43">
        <f>COUNTIF(D918:$D$1242,365)</f>
        <v>325</v>
      </c>
      <c r="H917" s="43">
        <f>COUNTIF(D918:$D$1242,366)</f>
        <v>0</v>
      </c>
      <c r="I917" s="2"/>
    </row>
    <row r="918" spans="1:9" x14ac:dyDescent="0.25">
      <c r="A918" s="1">
        <f>COUNTIF($C$2:C918,"Да")</f>
        <v>5</v>
      </c>
      <c r="B918" s="45">
        <f t="shared" si="29"/>
        <v>45760</v>
      </c>
      <c r="C918" s="42" t="str">
        <f>IF(ISERROR(VLOOKUP(B918,'Айгенис Оп8'!$C$3:$C$9,1,0)),"Нет","Да")</f>
        <v>Нет</v>
      </c>
      <c r="D918" s="43">
        <f t="shared" si="28"/>
        <v>365</v>
      </c>
      <c r="E918" s="44">
        <f>ROUND(('Все выпуски'!$D$3*'Все выпуски'!$D$6/100)/365*(B918-IF(C918="Нет",VLOOKUP(A918,'Айгенис Оп8'!$A$2:$C$9,3,0),VLOOKUP((A918-1),'Айгенис Оп8'!$A$2:$C$9,3,0))),2)</f>
        <v>10.11</v>
      </c>
      <c r="G918" s="43">
        <f>COUNTIF(D919:$D$1242,365)</f>
        <v>324</v>
      </c>
      <c r="H918" s="43">
        <f>COUNTIF(D919:$D$1242,366)</f>
        <v>0</v>
      </c>
      <c r="I918" s="2"/>
    </row>
    <row r="919" spans="1:9" x14ac:dyDescent="0.25">
      <c r="A919" s="1">
        <f>COUNTIF($C$2:C919,"Да")</f>
        <v>5</v>
      </c>
      <c r="B919" s="45">
        <f t="shared" si="29"/>
        <v>45761</v>
      </c>
      <c r="C919" s="42" t="str">
        <f>IF(ISERROR(VLOOKUP(B919,'Айгенис Оп8'!$C$3:$C$9,1,0)),"Нет","Да")</f>
        <v>Нет</v>
      </c>
      <c r="D919" s="43">
        <f t="shared" si="28"/>
        <v>365</v>
      </c>
      <c r="E919" s="44">
        <f>ROUND(('Все выпуски'!$D$3*'Все выпуски'!$D$6/100)/365*(B919-IF(C919="Нет",VLOOKUP(A919,'Айгенис Оп8'!$A$2:$C$9,3,0),VLOOKUP((A919-1),'Айгенис Оп8'!$A$2:$C$9,3,0))),2)</f>
        <v>10.36</v>
      </c>
      <c r="G919" s="43">
        <f>COUNTIF(D920:$D$1242,365)</f>
        <v>323</v>
      </c>
      <c r="H919" s="43">
        <f>COUNTIF(D920:$D$1242,366)</f>
        <v>0</v>
      </c>
      <c r="I919" s="2"/>
    </row>
    <row r="920" spans="1:9" x14ac:dyDescent="0.25">
      <c r="A920" s="1">
        <f>COUNTIF($C$2:C920,"Да")</f>
        <v>5</v>
      </c>
      <c r="B920" s="45">
        <f t="shared" si="29"/>
        <v>45762</v>
      </c>
      <c r="C920" s="42" t="str">
        <f>IF(ISERROR(VLOOKUP(B920,'Айгенис Оп8'!$C$3:$C$9,1,0)),"Нет","Да")</f>
        <v>Нет</v>
      </c>
      <c r="D920" s="43">
        <f t="shared" si="28"/>
        <v>365</v>
      </c>
      <c r="E920" s="44">
        <f>ROUND(('Все выпуски'!$D$3*'Все выпуски'!$D$6/100)/365*(B920-IF(C920="Нет",VLOOKUP(A920,'Айгенис Оп8'!$A$2:$C$9,3,0),VLOOKUP((A920-1),'Айгенис Оп8'!$A$2:$C$9,3,0))),2)</f>
        <v>10.6</v>
      </c>
      <c r="G920" s="43">
        <f>COUNTIF(D921:$D$1242,365)</f>
        <v>322</v>
      </c>
      <c r="H920" s="43">
        <f>COUNTIF(D921:$D$1242,366)</f>
        <v>0</v>
      </c>
      <c r="I920" s="2"/>
    </row>
    <row r="921" spans="1:9" x14ac:dyDescent="0.25">
      <c r="A921" s="1">
        <f>COUNTIF($C$2:C921,"Да")</f>
        <v>5</v>
      </c>
      <c r="B921" s="45">
        <f t="shared" si="29"/>
        <v>45763</v>
      </c>
      <c r="C921" s="42" t="str">
        <f>IF(ISERROR(VLOOKUP(B921,'Айгенис Оп8'!$C$3:$C$9,1,0)),"Нет","Да")</f>
        <v>Нет</v>
      </c>
      <c r="D921" s="43">
        <f t="shared" si="28"/>
        <v>365</v>
      </c>
      <c r="E921" s="44">
        <f>ROUND(('Все выпуски'!$D$3*'Все выпуски'!$D$6/100)/365*(B921-IF(C921="Нет",VLOOKUP(A921,'Айгенис Оп8'!$A$2:$C$9,3,0),VLOOKUP((A921-1),'Айгенис Оп8'!$A$2:$C$9,3,0))),2)</f>
        <v>10.85</v>
      </c>
      <c r="G921" s="43">
        <f>COUNTIF(D922:$D$1242,365)</f>
        <v>321</v>
      </c>
      <c r="H921" s="43">
        <f>COUNTIF(D922:$D$1242,366)</f>
        <v>0</v>
      </c>
      <c r="I921" s="2"/>
    </row>
    <row r="922" spans="1:9" x14ac:dyDescent="0.25">
      <c r="A922" s="1">
        <f>COUNTIF($C$2:C922,"Да")</f>
        <v>5</v>
      </c>
      <c r="B922" s="45">
        <f t="shared" si="29"/>
        <v>45764</v>
      </c>
      <c r="C922" s="42" t="str">
        <f>IF(ISERROR(VLOOKUP(B922,'Айгенис Оп8'!$C$3:$C$9,1,0)),"Нет","Да")</f>
        <v>Нет</v>
      </c>
      <c r="D922" s="43">
        <f t="shared" si="28"/>
        <v>365</v>
      </c>
      <c r="E922" s="44">
        <f>ROUND(('Все выпуски'!$D$3*'Все выпуски'!$D$6/100)/365*(B922-IF(C922="Нет",VLOOKUP(A922,'Айгенис Оп8'!$A$2:$C$9,3,0),VLOOKUP((A922-1),'Айгенис Оп8'!$A$2:$C$9,3,0))),2)</f>
        <v>11.1</v>
      </c>
      <c r="G922" s="43">
        <f>COUNTIF(D923:$D$1242,365)</f>
        <v>320</v>
      </c>
      <c r="H922" s="43">
        <f>COUNTIF(D923:$D$1242,366)</f>
        <v>0</v>
      </c>
      <c r="I922" s="2"/>
    </row>
    <row r="923" spans="1:9" x14ac:dyDescent="0.25">
      <c r="A923" s="1">
        <f>COUNTIF($C$2:C923,"Да")</f>
        <v>5</v>
      </c>
      <c r="B923" s="45">
        <f t="shared" si="29"/>
        <v>45765</v>
      </c>
      <c r="C923" s="42" t="str">
        <f>IF(ISERROR(VLOOKUP(B923,'Айгенис Оп8'!$C$3:$C$9,1,0)),"Нет","Да")</f>
        <v>Нет</v>
      </c>
      <c r="D923" s="43">
        <f t="shared" si="28"/>
        <v>365</v>
      </c>
      <c r="E923" s="44">
        <f>ROUND(('Все выпуски'!$D$3*'Все выпуски'!$D$6/100)/365*(B923-IF(C923="Нет",VLOOKUP(A923,'Айгенис Оп8'!$A$2:$C$9,3,0),VLOOKUP((A923-1),'Айгенис Оп8'!$A$2:$C$9,3,0))),2)</f>
        <v>11.34</v>
      </c>
      <c r="G923" s="43">
        <f>COUNTIF(D924:$D$1242,365)</f>
        <v>319</v>
      </c>
      <c r="H923" s="43">
        <f>COUNTIF(D924:$D$1242,366)</f>
        <v>0</v>
      </c>
      <c r="I923" s="2"/>
    </row>
    <row r="924" spans="1:9" x14ac:dyDescent="0.25">
      <c r="A924" s="1">
        <f>COUNTIF($C$2:C924,"Да")</f>
        <v>5</v>
      </c>
      <c r="B924" s="45">
        <f t="shared" si="29"/>
        <v>45766</v>
      </c>
      <c r="C924" s="42" t="str">
        <f>IF(ISERROR(VLOOKUP(B924,'Айгенис Оп8'!$C$3:$C$9,1,0)),"Нет","Да")</f>
        <v>Нет</v>
      </c>
      <c r="D924" s="43">
        <f t="shared" si="28"/>
        <v>365</v>
      </c>
      <c r="E924" s="44">
        <f>ROUND(('Все выпуски'!$D$3*'Все выпуски'!$D$6/100)/365*(B924-IF(C924="Нет",VLOOKUP(A924,'Айгенис Оп8'!$A$2:$C$9,3,0),VLOOKUP((A924-1),'Айгенис Оп8'!$A$2:$C$9,3,0))),2)</f>
        <v>11.59</v>
      </c>
      <c r="G924" s="43">
        <f>COUNTIF(D925:$D$1242,365)</f>
        <v>318</v>
      </c>
      <c r="H924" s="43">
        <f>COUNTIF(D925:$D$1242,366)</f>
        <v>0</v>
      </c>
      <c r="I924" s="2"/>
    </row>
    <row r="925" spans="1:9" x14ac:dyDescent="0.25">
      <c r="A925" s="1">
        <f>COUNTIF($C$2:C925,"Да")</f>
        <v>5</v>
      </c>
      <c r="B925" s="45">
        <f t="shared" si="29"/>
        <v>45767</v>
      </c>
      <c r="C925" s="42" t="str">
        <f>IF(ISERROR(VLOOKUP(B925,'Айгенис Оп8'!$C$3:$C$9,1,0)),"Нет","Да")</f>
        <v>Нет</v>
      </c>
      <c r="D925" s="43">
        <f t="shared" si="28"/>
        <v>365</v>
      </c>
      <c r="E925" s="44">
        <f>ROUND(('Все выпуски'!$D$3*'Все выпуски'!$D$6/100)/365*(B925-IF(C925="Нет",VLOOKUP(A925,'Айгенис Оп8'!$A$2:$C$9,3,0),VLOOKUP((A925-1),'Айгенис Оп8'!$A$2:$C$9,3,0))),2)</f>
        <v>11.84</v>
      </c>
      <c r="G925" s="43">
        <f>COUNTIF(D926:$D$1242,365)</f>
        <v>317</v>
      </c>
      <c r="H925" s="43">
        <f>COUNTIF(D926:$D$1242,366)</f>
        <v>0</v>
      </c>
      <c r="I925" s="2"/>
    </row>
    <row r="926" spans="1:9" x14ac:dyDescent="0.25">
      <c r="A926" s="1">
        <f>COUNTIF($C$2:C926,"Да")</f>
        <v>5</v>
      </c>
      <c r="B926" s="45">
        <f t="shared" si="29"/>
        <v>45768</v>
      </c>
      <c r="C926" s="42" t="str">
        <f>IF(ISERROR(VLOOKUP(B926,'Айгенис Оп8'!$C$3:$C$9,1,0)),"Нет","Да")</f>
        <v>Нет</v>
      </c>
      <c r="D926" s="43">
        <f t="shared" si="28"/>
        <v>365</v>
      </c>
      <c r="E926" s="44">
        <f>ROUND(('Все выпуски'!$D$3*'Все выпуски'!$D$6/100)/365*(B926-IF(C926="Нет",VLOOKUP(A926,'Айгенис Оп8'!$A$2:$C$9,3,0),VLOOKUP((A926-1),'Айгенис Оп8'!$A$2:$C$9,3,0))),2)</f>
        <v>12.08</v>
      </c>
      <c r="G926" s="43">
        <f>COUNTIF(D927:$D$1242,365)</f>
        <v>316</v>
      </c>
      <c r="H926" s="43">
        <f>COUNTIF(D927:$D$1242,366)</f>
        <v>0</v>
      </c>
      <c r="I926" s="2"/>
    </row>
    <row r="927" spans="1:9" x14ac:dyDescent="0.25">
      <c r="A927" s="1">
        <f>COUNTIF($C$2:C927,"Да")</f>
        <v>5</v>
      </c>
      <c r="B927" s="45">
        <f t="shared" si="29"/>
        <v>45769</v>
      </c>
      <c r="C927" s="42" t="str">
        <f>IF(ISERROR(VLOOKUP(B927,'Айгенис Оп8'!$C$3:$C$9,1,0)),"Нет","Да")</f>
        <v>Нет</v>
      </c>
      <c r="D927" s="43">
        <f t="shared" si="28"/>
        <v>365</v>
      </c>
      <c r="E927" s="44">
        <f>ROUND(('Все выпуски'!$D$3*'Все выпуски'!$D$6/100)/365*(B927-IF(C927="Нет",VLOOKUP(A927,'Айгенис Оп8'!$A$2:$C$9,3,0),VLOOKUP((A927-1),'Айгенис Оп8'!$A$2:$C$9,3,0))),2)</f>
        <v>12.33</v>
      </c>
      <c r="G927" s="43">
        <f>COUNTIF(D928:$D$1242,365)</f>
        <v>315</v>
      </c>
      <c r="H927" s="43">
        <f>COUNTIF(D928:$D$1242,366)</f>
        <v>0</v>
      </c>
      <c r="I927" s="2"/>
    </row>
    <row r="928" spans="1:9" x14ac:dyDescent="0.25">
      <c r="A928" s="1">
        <f>COUNTIF($C$2:C928,"Да")</f>
        <v>5</v>
      </c>
      <c r="B928" s="45">
        <f t="shared" si="29"/>
        <v>45770</v>
      </c>
      <c r="C928" s="42" t="str">
        <f>IF(ISERROR(VLOOKUP(B928,'Айгенис Оп8'!$C$3:$C$9,1,0)),"Нет","Да")</f>
        <v>Нет</v>
      </c>
      <c r="D928" s="43">
        <f t="shared" si="28"/>
        <v>365</v>
      </c>
      <c r="E928" s="44">
        <f>ROUND(('Все выпуски'!$D$3*'Все выпуски'!$D$6/100)/365*(B928-IF(C928="Нет",VLOOKUP(A928,'Айгенис Оп8'!$A$2:$C$9,3,0),VLOOKUP((A928-1),'Айгенис Оп8'!$A$2:$C$9,3,0))),2)</f>
        <v>12.58</v>
      </c>
      <c r="G928" s="43">
        <f>COUNTIF(D929:$D$1242,365)</f>
        <v>314</v>
      </c>
      <c r="H928" s="43">
        <f>COUNTIF(D929:$D$1242,366)</f>
        <v>0</v>
      </c>
      <c r="I928" s="2"/>
    </row>
    <row r="929" spans="1:9" x14ac:dyDescent="0.25">
      <c r="A929" s="1">
        <f>COUNTIF($C$2:C929,"Да")</f>
        <v>5</v>
      </c>
      <c r="B929" s="45">
        <f t="shared" si="29"/>
        <v>45771</v>
      </c>
      <c r="C929" s="42" t="str">
        <f>IF(ISERROR(VLOOKUP(B929,'Айгенис Оп8'!$C$3:$C$9,1,0)),"Нет","Да")</f>
        <v>Нет</v>
      </c>
      <c r="D929" s="43">
        <f t="shared" si="28"/>
        <v>365</v>
      </c>
      <c r="E929" s="44">
        <f>ROUND(('Все выпуски'!$D$3*'Все выпуски'!$D$6/100)/365*(B929-IF(C929="Нет",VLOOKUP(A929,'Айгенис Оп8'!$A$2:$C$9,3,0),VLOOKUP((A929-1),'Айгенис Оп8'!$A$2:$C$9,3,0))),2)</f>
        <v>12.82</v>
      </c>
      <c r="G929" s="43">
        <f>COUNTIF(D930:$D$1242,365)</f>
        <v>313</v>
      </c>
      <c r="H929" s="43">
        <f>COUNTIF(D930:$D$1242,366)</f>
        <v>0</v>
      </c>
      <c r="I929" s="2"/>
    </row>
    <row r="930" spans="1:9" x14ac:dyDescent="0.25">
      <c r="A930" s="1">
        <f>COUNTIF($C$2:C930,"Да")</f>
        <v>5</v>
      </c>
      <c r="B930" s="45">
        <f t="shared" si="29"/>
        <v>45772</v>
      </c>
      <c r="C930" s="42" t="str">
        <f>IF(ISERROR(VLOOKUP(B930,'Айгенис Оп8'!$C$3:$C$9,1,0)),"Нет","Да")</f>
        <v>Нет</v>
      </c>
      <c r="D930" s="43">
        <f t="shared" si="28"/>
        <v>365</v>
      </c>
      <c r="E930" s="44">
        <f>ROUND(('Все выпуски'!$D$3*'Все выпуски'!$D$6/100)/365*(B930-IF(C930="Нет",VLOOKUP(A930,'Айгенис Оп8'!$A$2:$C$9,3,0),VLOOKUP((A930-1),'Айгенис Оп8'!$A$2:$C$9,3,0))),2)</f>
        <v>13.07</v>
      </c>
      <c r="G930" s="43">
        <f>COUNTIF(D931:$D$1242,365)</f>
        <v>312</v>
      </c>
      <c r="H930" s="43">
        <f>COUNTIF(D931:$D$1242,366)</f>
        <v>0</v>
      </c>
      <c r="I930" s="2"/>
    </row>
    <row r="931" spans="1:9" x14ac:dyDescent="0.25">
      <c r="A931" s="1">
        <f>COUNTIF($C$2:C931,"Да")</f>
        <v>5</v>
      </c>
      <c r="B931" s="45">
        <f t="shared" si="29"/>
        <v>45773</v>
      </c>
      <c r="C931" s="42" t="str">
        <f>IF(ISERROR(VLOOKUP(B931,'Айгенис Оп8'!$C$3:$C$9,1,0)),"Нет","Да")</f>
        <v>Нет</v>
      </c>
      <c r="D931" s="43">
        <f t="shared" si="28"/>
        <v>365</v>
      </c>
      <c r="E931" s="44">
        <f>ROUND(('Все выпуски'!$D$3*'Все выпуски'!$D$6/100)/365*(B931-IF(C931="Нет",VLOOKUP(A931,'Айгенис Оп8'!$A$2:$C$9,3,0),VLOOKUP((A931-1),'Айгенис Оп8'!$A$2:$C$9,3,0))),2)</f>
        <v>13.32</v>
      </c>
      <c r="G931" s="43">
        <f>COUNTIF(D932:$D$1242,365)</f>
        <v>311</v>
      </c>
      <c r="H931" s="43">
        <f>COUNTIF(D932:$D$1242,366)</f>
        <v>0</v>
      </c>
      <c r="I931" s="2"/>
    </row>
    <row r="932" spans="1:9" x14ac:dyDescent="0.25">
      <c r="A932" s="1">
        <f>COUNTIF($C$2:C932,"Да")</f>
        <v>5</v>
      </c>
      <c r="B932" s="45">
        <f t="shared" si="29"/>
        <v>45774</v>
      </c>
      <c r="C932" s="42" t="str">
        <f>IF(ISERROR(VLOOKUP(B932,'Айгенис Оп8'!$C$3:$C$9,1,0)),"Нет","Да")</f>
        <v>Нет</v>
      </c>
      <c r="D932" s="43">
        <f t="shared" si="28"/>
        <v>365</v>
      </c>
      <c r="E932" s="44">
        <f>ROUND(('Все выпуски'!$D$3*'Все выпуски'!$D$6/100)/365*(B932-IF(C932="Нет",VLOOKUP(A932,'Айгенис Оп8'!$A$2:$C$9,3,0),VLOOKUP((A932-1),'Айгенис Оп8'!$A$2:$C$9,3,0))),2)</f>
        <v>13.56</v>
      </c>
      <c r="G932" s="43">
        <f>COUNTIF(D933:$D$1242,365)</f>
        <v>310</v>
      </c>
      <c r="H932" s="43">
        <f>COUNTIF(D933:$D$1242,366)</f>
        <v>0</v>
      </c>
      <c r="I932" s="2"/>
    </row>
    <row r="933" spans="1:9" x14ac:dyDescent="0.25">
      <c r="A933" s="1">
        <f>COUNTIF($C$2:C933,"Да")</f>
        <v>5</v>
      </c>
      <c r="B933" s="45">
        <f t="shared" si="29"/>
        <v>45775</v>
      </c>
      <c r="C933" s="42" t="str">
        <f>IF(ISERROR(VLOOKUP(B933,'Айгенис Оп8'!$C$3:$C$9,1,0)),"Нет","Да")</f>
        <v>Нет</v>
      </c>
      <c r="D933" s="43">
        <f t="shared" si="28"/>
        <v>365</v>
      </c>
      <c r="E933" s="44">
        <f>ROUND(('Все выпуски'!$D$3*'Все выпуски'!$D$6/100)/365*(B933-IF(C933="Нет",VLOOKUP(A933,'Айгенис Оп8'!$A$2:$C$9,3,0),VLOOKUP((A933-1),'Айгенис Оп8'!$A$2:$C$9,3,0))),2)</f>
        <v>13.81</v>
      </c>
      <c r="G933" s="43">
        <f>COUNTIF(D934:$D$1242,365)</f>
        <v>309</v>
      </c>
      <c r="H933" s="43">
        <f>COUNTIF(D934:$D$1242,366)</f>
        <v>0</v>
      </c>
      <c r="I933" s="2"/>
    </row>
    <row r="934" spans="1:9" x14ac:dyDescent="0.25">
      <c r="A934" s="1">
        <f>COUNTIF($C$2:C934,"Да")</f>
        <v>5</v>
      </c>
      <c r="B934" s="45">
        <f t="shared" si="29"/>
        <v>45776</v>
      </c>
      <c r="C934" s="42" t="str">
        <f>IF(ISERROR(VLOOKUP(B934,'Айгенис Оп8'!$C$3:$C$9,1,0)),"Нет","Да")</f>
        <v>Нет</v>
      </c>
      <c r="D934" s="43">
        <f t="shared" si="28"/>
        <v>365</v>
      </c>
      <c r="E934" s="44">
        <f>ROUND(('Все выпуски'!$D$3*'Все выпуски'!$D$6/100)/365*(B934-IF(C934="Нет",VLOOKUP(A934,'Айгенис Оп8'!$A$2:$C$9,3,0),VLOOKUP((A934-1),'Айгенис Оп8'!$A$2:$C$9,3,0))),2)</f>
        <v>14.05</v>
      </c>
      <c r="G934" s="43">
        <f>COUNTIF(D935:$D$1242,365)</f>
        <v>308</v>
      </c>
      <c r="H934" s="43">
        <f>COUNTIF(D935:$D$1242,366)</f>
        <v>0</v>
      </c>
      <c r="I934" s="2"/>
    </row>
    <row r="935" spans="1:9" x14ac:dyDescent="0.25">
      <c r="A935" s="1">
        <f>COUNTIF($C$2:C935,"Да")</f>
        <v>5</v>
      </c>
      <c r="B935" s="45">
        <f t="shared" si="29"/>
        <v>45777</v>
      </c>
      <c r="C935" s="42" t="str">
        <f>IF(ISERROR(VLOOKUP(B935,'Айгенис Оп8'!$C$3:$C$9,1,0)),"Нет","Да")</f>
        <v>Нет</v>
      </c>
      <c r="D935" s="43">
        <f t="shared" si="28"/>
        <v>365</v>
      </c>
      <c r="E935" s="44">
        <f>ROUND(('Все выпуски'!$D$3*'Все выпуски'!$D$6/100)/365*(B935-IF(C935="Нет",VLOOKUP(A935,'Айгенис Оп8'!$A$2:$C$9,3,0),VLOOKUP((A935-1),'Айгенис Оп8'!$A$2:$C$9,3,0))),2)</f>
        <v>14.3</v>
      </c>
      <c r="G935" s="43">
        <f>COUNTIF(D936:$D$1242,365)</f>
        <v>307</v>
      </c>
      <c r="H935" s="43">
        <f>COUNTIF(D936:$D$1242,366)</f>
        <v>0</v>
      </c>
      <c r="I935" s="2"/>
    </row>
    <row r="936" spans="1:9" x14ac:dyDescent="0.25">
      <c r="A936" s="1">
        <f>COUNTIF($C$2:C936,"Да")</f>
        <v>5</v>
      </c>
      <c r="B936" s="45">
        <f t="shared" si="29"/>
        <v>45778</v>
      </c>
      <c r="C936" s="42" t="str">
        <f>IF(ISERROR(VLOOKUP(B936,'Айгенис Оп8'!$C$3:$C$9,1,0)),"Нет","Да")</f>
        <v>Нет</v>
      </c>
      <c r="D936" s="43">
        <f t="shared" si="28"/>
        <v>365</v>
      </c>
      <c r="E936" s="44">
        <f>ROUND(('Все выпуски'!$D$3*'Все выпуски'!$D$6/100)/365*(B936-IF(C936="Нет",VLOOKUP(A936,'Айгенис Оп8'!$A$2:$C$9,3,0),VLOOKUP((A936-1),'Айгенис Оп8'!$A$2:$C$9,3,0))),2)</f>
        <v>14.55</v>
      </c>
      <c r="G936" s="43">
        <f>COUNTIF(D937:$D$1242,365)</f>
        <v>306</v>
      </c>
      <c r="H936" s="43">
        <f>COUNTIF(D937:$D$1242,366)</f>
        <v>0</v>
      </c>
      <c r="I936" s="2"/>
    </row>
    <row r="937" spans="1:9" x14ac:dyDescent="0.25">
      <c r="A937" s="1">
        <f>COUNTIF($C$2:C937,"Да")</f>
        <v>5</v>
      </c>
      <c r="B937" s="45">
        <f t="shared" si="29"/>
        <v>45779</v>
      </c>
      <c r="C937" s="42" t="str">
        <f>IF(ISERROR(VLOOKUP(B937,'Айгенис Оп8'!$C$3:$C$9,1,0)),"Нет","Да")</f>
        <v>Нет</v>
      </c>
      <c r="D937" s="43">
        <f t="shared" si="28"/>
        <v>365</v>
      </c>
      <c r="E937" s="44">
        <f>ROUND(('Все выпуски'!$D$3*'Все выпуски'!$D$6/100)/365*(B937-IF(C937="Нет",VLOOKUP(A937,'Айгенис Оп8'!$A$2:$C$9,3,0),VLOOKUP((A937-1),'Айгенис Оп8'!$A$2:$C$9,3,0))),2)</f>
        <v>14.79</v>
      </c>
      <c r="G937" s="43">
        <f>COUNTIF(D938:$D$1242,365)</f>
        <v>305</v>
      </c>
      <c r="H937" s="43">
        <f>COUNTIF(D938:$D$1242,366)</f>
        <v>0</v>
      </c>
      <c r="I937" s="2"/>
    </row>
    <row r="938" spans="1:9" x14ac:dyDescent="0.25">
      <c r="A938" s="1">
        <f>COUNTIF($C$2:C938,"Да")</f>
        <v>5</v>
      </c>
      <c r="B938" s="45">
        <f t="shared" si="29"/>
        <v>45780</v>
      </c>
      <c r="C938" s="42" t="str">
        <f>IF(ISERROR(VLOOKUP(B938,'Айгенис Оп8'!$C$3:$C$9,1,0)),"Нет","Да")</f>
        <v>Нет</v>
      </c>
      <c r="D938" s="43">
        <f t="shared" si="28"/>
        <v>365</v>
      </c>
      <c r="E938" s="44">
        <f>ROUND(('Все выпуски'!$D$3*'Все выпуски'!$D$6/100)/365*(B938-IF(C938="Нет",VLOOKUP(A938,'Айгенис Оп8'!$A$2:$C$9,3,0),VLOOKUP((A938-1),'Айгенис Оп8'!$A$2:$C$9,3,0))),2)</f>
        <v>15.04</v>
      </c>
      <c r="G938" s="43">
        <f>COUNTIF(D939:$D$1242,365)</f>
        <v>304</v>
      </c>
      <c r="H938" s="43">
        <f>COUNTIF(D939:$D$1242,366)</f>
        <v>0</v>
      </c>
      <c r="I938" s="2"/>
    </row>
    <row r="939" spans="1:9" x14ac:dyDescent="0.25">
      <c r="A939" s="1">
        <f>COUNTIF($C$2:C939,"Да")</f>
        <v>5</v>
      </c>
      <c r="B939" s="45">
        <f t="shared" si="29"/>
        <v>45781</v>
      </c>
      <c r="C939" s="42" t="str">
        <f>IF(ISERROR(VLOOKUP(B939,'Айгенис Оп8'!$C$3:$C$9,1,0)),"Нет","Да")</f>
        <v>Нет</v>
      </c>
      <c r="D939" s="43">
        <f t="shared" si="28"/>
        <v>365</v>
      </c>
      <c r="E939" s="44">
        <f>ROUND(('Все выпуски'!$D$3*'Все выпуски'!$D$6/100)/365*(B939-IF(C939="Нет",VLOOKUP(A939,'Айгенис Оп8'!$A$2:$C$9,3,0),VLOOKUP((A939-1),'Айгенис Оп8'!$A$2:$C$9,3,0))),2)</f>
        <v>15.29</v>
      </c>
      <c r="G939" s="43">
        <f>COUNTIF(D940:$D$1242,365)</f>
        <v>303</v>
      </c>
      <c r="H939" s="43">
        <f>COUNTIF(D940:$D$1242,366)</f>
        <v>0</v>
      </c>
      <c r="I939" s="2"/>
    </row>
    <row r="940" spans="1:9" x14ac:dyDescent="0.25">
      <c r="A940" s="1">
        <f>COUNTIF($C$2:C940,"Да")</f>
        <v>5</v>
      </c>
      <c r="B940" s="45">
        <f t="shared" si="29"/>
        <v>45782</v>
      </c>
      <c r="C940" s="42" t="str">
        <f>IF(ISERROR(VLOOKUP(B940,'Айгенис Оп8'!$C$3:$C$9,1,0)),"Нет","Да")</f>
        <v>Нет</v>
      </c>
      <c r="D940" s="43">
        <f t="shared" si="28"/>
        <v>365</v>
      </c>
      <c r="E940" s="44">
        <f>ROUND(('Все выпуски'!$D$3*'Все выпуски'!$D$6/100)/365*(B940-IF(C940="Нет",VLOOKUP(A940,'Айгенис Оп8'!$A$2:$C$9,3,0),VLOOKUP((A940-1),'Айгенис Оп8'!$A$2:$C$9,3,0))),2)</f>
        <v>15.53</v>
      </c>
      <c r="G940" s="43">
        <f>COUNTIF(D941:$D$1242,365)</f>
        <v>302</v>
      </c>
      <c r="H940" s="43">
        <f>COUNTIF(D941:$D$1242,366)</f>
        <v>0</v>
      </c>
      <c r="I940" s="2"/>
    </row>
    <row r="941" spans="1:9" x14ac:dyDescent="0.25">
      <c r="A941" s="1">
        <f>COUNTIF($C$2:C941,"Да")</f>
        <v>5</v>
      </c>
      <c r="B941" s="45">
        <f t="shared" si="29"/>
        <v>45783</v>
      </c>
      <c r="C941" s="42" t="str">
        <f>IF(ISERROR(VLOOKUP(B941,'Айгенис Оп8'!$C$3:$C$9,1,0)),"Нет","Да")</f>
        <v>Нет</v>
      </c>
      <c r="D941" s="43">
        <f t="shared" si="28"/>
        <v>365</v>
      </c>
      <c r="E941" s="44">
        <f>ROUND(('Все выпуски'!$D$3*'Все выпуски'!$D$6/100)/365*(B941-IF(C941="Нет",VLOOKUP(A941,'Айгенис Оп8'!$A$2:$C$9,3,0),VLOOKUP((A941-1),'Айгенис Оп8'!$A$2:$C$9,3,0))),2)</f>
        <v>15.78</v>
      </c>
      <c r="G941" s="43">
        <f>COUNTIF(D942:$D$1242,365)</f>
        <v>301</v>
      </c>
      <c r="H941" s="43">
        <f>COUNTIF(D942:$D$1242,366)</f>
        <v>0</v>
      </c>
      <c r="I941" s="2"/>
    </row>
    <row r="942" spans="1:9" x14ac:dyDescent="0.25">
      <c r="A942" s="1">
        <f>COUNTIF($C$2:C942,"Да")</f>
        <v>5</v>
      </c>
      <c r="B942" s="45">
        <f t="shared" si="29"/>
        <v>45784</v>
      </c>
      <c r="C942" s="42" t="str">
        <f>IF(ISERROR(VLOOKUP(B942,'Айгенис Оп8'!$C$3:$C$9,1,0)),"Нет","Да")</f>
        <v>Нет</v>
      </c>
      <c r="D942" s="43">
        <f t="shared" si="28"/>
        <v>365</v>
      </c>
      <c r="E942" s="44">
        <f>ROUND(('Все выпуски'!$D$3*'Все выпуски'!$D$6/100)/365*(B942-IF(C942="Нет",VLOOKUP(A942,'Айгенис Оп8'!$A$2:$C$9,3,0),VLOOKUP((A942-1),'Айгенис Оп8'!$A$2:$C$9,3,0))),2)</f>
        <v>16.03</v>
      </c>
      <c r="G942" s="43">
        <f>COUNTIF(D943:$D$1242,365)</f>
        <v>300</v>
      </c>
      <c r="H942" s="43">
        <f>COUNTIF(D943:$D$1242,366)</f>
        <v>0</v>
      </c>
      <c r="I942" s="2"/>
    </row>
    <row r="943" spans="1:9" x14ac:dyDescent="0.25">
      <c r="A943" s="1">
        <f>COUNTIF($C$2:C943,"Да")</f>
        <v>5</v>
      </c>
      <c r="B943" s="45">
        <f t="shared" si="29"/>
        <v>45785</v>
      </c>
      <c r="C943" s="42" t="str">
        <f>IF(ISERROR(VLOOKUP(B943,'Айгенис Оп8'!$C$3:$C$9,1,0)),"Нет","Да")</f>
        <v>Нет</v>
      </c>
      <c r="D943" s="43">
        <f t="shared" si="28"/>
        <v>365</v>
      </c>
      <c r="E943" s="44">
        <f>ROUND(('Все выпуски'!$D$3*'Все выпуски'!$D$6/100)/365*(B943-IF(C943="Нет",VLOOKUP(A943,'Айгенис Оп8'!$A$2:$C$9,3,0),VLOOKUP((A943-1),'Айгенис Оп8'!$A$2:$C$9,3,0))),2)</f>
        <v>16.27</v>
      </c>
      <c r="G943" s="43">
        <f>COUNTIF(D944:$D$1242,365)</f>
        <v>299</v>
      </c>
      <c r="H943" s="43">
        <f>COUNTIF(D944:$D$1242,366)</f>
        <v>0</v>
      </c>
      <c r="I943" s="2"/>
    </row>
    <row r="944" spans="1:9" x14ac:dyDescent="0.25">
      <c r="A944" s="1">
        <f>COUNTIF($C$2:C944,"Да")</f>
        <v>5</v>
      </c>
      <c r="B944" s="45">
        <f t="shared" si="29"/>
        <v>45786</v>
      </c>
      <c r="C944" s="42" t="str">
        <f>IF(ISERROR(VLOOKUP(B944,'Айгенис Оп8'!$C$3:$C$9,1,0)),"Нет","Да")</f>
        <v>Нет</v>
      </c>
      <c r="D944" s="43">
        <f t="shared" si="28"/>
        <v>365</v>
      </c>
      <c r="E944" s="44">
        <f>ROUND(('Все выпуски'!$D$3*'Все выпуски'!$D$6/100)/365*(B944-IF(C944="Нет",VLOOKUP(A944,'Айгенис Оп8'!$A$2:$C$9,3,0),VLOOKUP((A944-1),'Айгенис Оп8'!$A$2:$C$9,3,0))),2)</f>
        <v>16.52</v>
      </c>
      <c r="G944" s="43">
        <f>COUNTIF(D945:$D$1242,365)</f>
        <v>298</v>
      </c>
      <c r="H944" s="43">
        <f>COUNTIF(D945:$D$1242,366)</f>
        <v>0</v>
      </c>
      <c r="I944" s="2"/>
    </row>
    <row r="945" spans="1:9" x14ac:dyDescent="0.25">
      <c r="A945" s="1">
        <f>COUNTIF($C$2:C945,"Да")</f>
        <v>5</v>
      </c>
      <c r="B945" s="45">
        <f t="shared" si="29"/>
        <v>45787</v>
      </c>
      <c r="C945" s="42" t="str">
        <f>IF(ISERROR(VLOOKUP(B945,'Айгенис Оп8'!$C$3:$C$9,1,0)),"Нет","Да")</f>
        <v>Нет</v>
      </c>
      <c r="D945" s="43">
        <f t="shared" si="28"/>
        <v>365</v>
      </c>
      <c r="E945" s="44">
        <f>ROUND(('Все выпуски'!$D$3*'Все выпуски'!$D$6/100)/365*(B945-IF(C945="Нет",VLOOKUP(A945,'Айгенис Оп8'!$A$2:$C$9,3,0),VLOOKUP((A945-1),'Айгенис Оп8'!$A$2:$C$9,3,0))),2)</f>
        <v>16.77</v>
      </c>
      <c r="G945" s="43">
        <f>COUNTIF(D946:$D$1242,365)</f>
        <v>297</v>
      </c>
      <c r="H945" s="43">
        <f>COUNTIF(D946:$D$1242,366)</f>
        <v>0</v>
      </c>
      <c r="I945" s="2"/>
    </row>
    <row r="946" spans="1:9" x14ac:dyDescent="0.25">
      <c r="A946" s="1">
        <f>COUNTIF($C$2:C946,"Да")</f>
        <v>5</v>
      </c>
      <c r="B946" s="45">
        <f t="shared" si="29"/>
        <v>45788</v>
      </c>
      <c r="C946" s="42" t="str">
        <f>IF(ISERROR(VLOOKUP(B946,'Айгенис Оп8'!$C$3:$C$9,1,0)),"Нет","Да")</f>
        <v>Нет</v>
      </c>
      <c r="D946" s="43">
        <f t="shared" si="28"/>
        <v>365</v>
      </c>
      <c r="E946" s="44">
        <f>ROUND(('Все выпуски'!$D$3*'Все выпуски'!$D$6/100)/365*(B946-IF(C946="Нет",VLOOKUP(A946,'Айгенис Оп8'!$A$2:$C$9,3,0),VLOOKUP((A946-1),'Айгенис Оп8'!$A$2:$C$9,3,0))),2)</f>
        <v>17.010000000000002</v>
      </c>
      <c r="G946" s="43">
        <f>COUNTIF(D947:$D$1242,365)</f>
        <v>296</v>
      </c>
      <c r="H946" s="43">
        <f>COUNTIF(D947:$D$1242,366)</f>
        <v>0</v>
      </c>
      <c r="I946" s="2"/>
    </row>
    <row r="947" spans="1:9" x14ac:dyDescent="0.25">
      <c r="A947" s="1">
        <f>COUNTIF($C$2:C947,"Да")</f>
        <v>5</v>
      </c>
      <c r="B947" s="45">
        <f t="shared" si="29"/>
        <v>45789</v>
      </c>
      <c r="C947" s="42" t="str">
        <f>IF(ISERROR(VLOOKUP(B947,'Айгенис Оп8'!$C$3:$C$9,1,0)),"Нет","Да")</f>
        <v>Нет</v>
      </c>
      <c r="D947" s="43">
        <f t="shared" si="28"/>
        <v>365</v>
      </c>
      <c r="E947" s="44">
        <f>ROUND(('Все выпуски'!$D$3*'Все выпуски'!$D$6/100)/365*(B947-IF(C947="Нет",VLOOKUP(A947,'Айгенис Оп8'!$A$2:$C$9,3,0),VLOOKUP((A947-1),'Айгенис Оп8'!$A$2:$C$9,3,0))),2)</f>
        <v>17.260000000000002</v>
      </c>
      <c r="G947" s="43">
        <f>COUNTIF(D948:$D$1242,365)</f>
        <v>295</v>
      </c>
      <c r="H947" s="43">
        <f>COUNTIF(D948:$D$1242,366)</f>
        <v>0</v>
      </c>
      <c r="I947" s="2"/>
    </row>
    <row r="948" spans="1:9" x14ac:dyDescent="0.25">
      <c r="A948" s="1">
        <f>COUNTIF($C$2:C948,"Да")</f>
        <v>5</v>
      </c>
      <c r="B948" s="45">
        <f t="shared" si="29"/>
        <v>45790</v>
      </c>
      <c r="C948" s="42" t="str">
        <f>IF(ISERROR(VLOOKUP(B948,'Айгенис Оп8'!$C$3:$C$9,1,0)),"Нет","Да")</f>
        <v>Нет</v>
      </c>
      <c r="D948" s="43">
        <f t="shared" si="28"/>
        <v>365</v>
      </c>
      <c r="E948" s="44">
        <f>ROUND(('Все выпуски'!$D$3*'Все выпуски'!$D$6/100)/365*(B948-IF(C948="Нет",VLOOKUP(A948,'Айгенис Оп8'!$A$2:$C$9,3,0),VLOOKUP((A948-1),'Айгенис Оп8'!$A$2:$C$9,3,0))),2)</f>
        <v>17.510000000000002</v>
      </c>
      <c r="G948" s="43">
        <f>COUNTIF(D949:$D$1242,365)</f>
        <v>294</v>
      </c>
      <c r="H948" s="43">
        <f>COUNTIF(D949:$D$1242,366)</f>
        <v>0</v>
      </c>
      <c r="I948" s="2"/>
    </row>
    <row r="949" spans="1:9" x14ac:dyDescent="0.25">
      <c r="A949" s="1">
        <f>COUNTIF($C$2:C949,"Да")</f>
        <v>5</v>
      </c>
      <c r="B949" s="45">
        <f t="shared" si="29"/>
        <v>45791</v>
      </c>
      <c r="C949" s="42" t="str">
        <f>IF(ISERROR(VLOOKUP(B949,'Айгенис Оп8'!$C$3:$C$9,1,0)),"Нет","Да")</f>
        <v>Нет</v>
      </c>
      <c r="D949" s="43">
        <f t="shared" si="28"/>
        <v>365</v>
      </c>
      <c r="E949" s="44">
        <f>ROUND(('Все выпуски'!$D$3*'Все выпуски'!$D$6/100)/365*(B949-IF(C949="Нет",VLOOKUP(A949,'Айгенис Оп8'!$A$2:$C$9,3,0),VLOOKUP((A949-1),'Айгенис Оп8'!$A$2:$C$9,3,0))),2)</f>
        <v>17.75</v>
      </c>
      <c r="G949" s="43">
        <f>COUNTIF(D950:$D$1242,365)</f>
        <v>293</v>
      </c>
      <c r="H949" s="43">
        <f>COUNTIF(D950:$D$1242,366)</f>
        <v>0</v>
      </c>
      <c r="I949" s="2"/>
    </row>
    <row r="950" spans="1:9" x14ac:dyDescent="0.25">
      <c r="A950" s="1">
        <f>COUNTIF($C$2:C950,"Да")</f>
        <v>5</v>
      </c>
      <c r="B950" s="45">
        <f t="shared" si="29"/>
        <v>45792</v>
      </c>
      <c r="C950" s="42" t="str">
        <f>IF(ISERROR(VLOOKUP(B950,'Айгенис Оп8'!$C$3:$C$9,1,0)),"Нет","Да")</f>
        <v>Нет</v>
      </c>
      <c r="D950" s="43">
        <f t="shared" si="28"/>
        <v>365</v>
      </c>
      <c r="E950" s="44">
        <f>ROUND(('Все выпуски'!$D$3*'Все выпуски'!$D$6/100)/365*(B950-IF(C950="Нет",VLOOKUP(A950,'Айгенис Оп8'!$A$2:$C$9,3,0),VLOOKUP((A950-1),'Айгенис Оп8'!$A$2:$C$9,3,0))),2)</f>
        <v>18</v>
      </c>
      <c r="G950" s="43">
        <f>COUNTIF(D951:$D$1242,365)</f>
        <v>292</v>
      </c>
      <c r="H950" s="43">
        <f>COUNTIF(D951:$D$1242,366)</f>
        <v>0</v>
      </c>
      <c r="I950" s="2"/>
    </row>
    <row r="951" spans="1:9" x14ac:dyDescent="0.25">
      <c r="A951" s="1">
        <f>COUNTIF($C$2:C951,"Да")</f>
        <v>5</v>
      </c>
      <c r="B951" s="45">
        <f t="shared" si="29"/>
        <v>45793</v>
      </c>
      <c r="C951" s="42" t="str">
        <f>IF(ISERROR(VLOOKUP(B951,'Айгенис Оп8'!$C$3:$C$9,1,0)),"Нет","Да")</f>
        <v>Нет</v>
      </c>
      <c r="D951" s="43">
        <f t="shared" si="28"/>
        <v>365</v>
      </c>
      <c r="E951" s="44">
        <f>ROUND(('Все выпуски'!$D$3*'Все выпуски'!$D$6/100)/365*(B951-IF(C951="Нет",VLOOKUP(A951,'Айгенис Оп8'!$A$2:$C$9,3,0),VLOOKUP((A951-1),'Айгенис Оп8'!$A$2:$C$9,3,0))),2)</f>
        <v>18.25</v>
      </c>
      <c r="G951" s="43">
        <f>COUNTIF(D952:$D$1242,365)</f>
        <v>291</v>
      </c>
      <c r="H951" s="43">
        <f>COUNTIF(D952:$D$1242,366)</f>
        <v>0</v>
      </c>
      <c r="I951" s="2"/>
    </row>
    <row r="952" spans="1:9" x14ac:dyDescent="0.25">
      <c r="A952" s="1">
        <f>COUNTIF($C$2:C952,"Да")</f>
        <v>5</v>
      </c>
      <c r="B952" s="45">
        <f t="shared" si="29"/>
        <v>45794</v>
      </c>
      <c r="C952" s="42" t="str">
        <f>IF(ISERROR(VLOOKUP(B952,'Айгенис Оп8'!$C$3:$C$9,1,0)),"Нет","Да")</f>
        <v>Нет</v>
      </c>
      <c r="D952" s="43">
        <f t="shared" si="28"/>
        <v>365</v>
      </c>
      <c r="E952" s="44">
        <f>ROUND(('Все выпуски'!$D$3*'Все выпуски'!$D$6/100)/365*(B952-IF(C952="Нет",VLOOKUP(A952,'Айгенис Оп8'!$A$2:$C$9,3,0),VLOOKUP((A952-1),'Айгенис Оп8'!$A$2:$C$9,3,0))),2)</f>
        <v>18.489999999999998</v>
      </c>
      <c r="G952" s="43">
        <f>COUNTIF(D953:$D$1242,365)</f>
        <v>290</v>
      </c>
      <c r="H952" s="43">
        <f>COUNTIF(D953:$D$1242,366)</f>
        <v>0</v>
      </c>
      <c r="I952" s="2"/>
    </row>
    <row r="953" spans="1:9" x14ac:dyDescent="0.25">
      <c r="A953" s="1">
        <f>COUNTIF($C$2:C953,"Да")</f>
        <v>5</v>
      </c>
      <c r="B953" s="45">
        <f t="shared" si="29"/>
        <v>45795</v>
      </c>
      <c r="C953" s="42" t="str">
        <f>IF(ISERROR(VLOOKUP(B953,'Айгенис Оп8'!$C$3:$C$9,1,0)),"Нет","Да")</f>
        <v>Нет</v>
      </c>
      <c r="D953" s="43">
        <f t="shared" si="28"/>
        <v>365</v>
      </c>
      <c r="E953" s="44">
        <f>ROUND(('Все выпуски'!$D$3*'Все выпуски'!$D$6/100)/365*(B953-IF(C953="Нет",VLOOKUP(A953,'Айгенис Оп8'!$A$2:$C$9,3,0),VLOOKUP((A953-1),'Айгенис Оп8'!$A$2:$C$9,3,0))),2)</f>
        <v>18.739999999999998</v>
      </c>
      <c r="G953" s="43">
        <f>COUNTIF(D954:$D$1242,365)</f>
        <v>289</v>
      </c>
      <c r="H953" s="43">
        <f>COUNTIF(D954:$D$1242,366)</f>
        <v>0</v>
      </c>
      <c r="I953" s="2"/>
    </row>
    <row r="954" spans="1:9" x14ac:dyDescent="0.25">
      <c r="A954" s="1">
        <f>COUNTIF($C$2:C954,"Да")</f>
        <v>5</v>
      </c>
      <c r="B954" s="45">
        <f t="shared" si="29"/>
        <v>45796</v>
      </c>
      <c r="C954" s="42" t="str">
        <f>IF(ISERROR(VLOOKUP(B954,'Айгенис Оп8'!$C$3:$C$9,1,0)),"Нет","Да")</f>
        <v>Нет</v>
      </c>
      <c r="D954" s="43">
        <f t="shared" si="28"/>
        <v>365</v>
      </c>
      <c r="E954" s="44">
        <f>ROUND(('Все выпуски'!$D$3*'Все выпуски'!$D$6/100)/365*(B954-IF(C954="Нет",VLOOKUP(A954,'Айгенис Оп8'!$A$2:$C$9,3,0),VLOOKUP((A954-1),'Айгенис Оп8'!$A$2:$C$9,3,0))),2)</f>
        <v>18.989999999999998</v>
      </c>
      <c r="G954" s="43">
        <f>COUNTIF(D955:$D$1242,365)</f>
        <v>288</v>
      </c>
      <c r="H954" s="43">
        <f>COUNTIF(D955:$D$1242,366)</f>
        <v>0</v>
      </c>
      <c r="I954" s="2"/>
    </row>
    <row r="955" spans="1:9" x14ac:dyDescent="0.25">
      <c r="A955" s="1">
        <f>COUNTIF($C$2:C955,"Да")</f>
        <v>5</v>
      </c>
      <c r="B955" s="45">
        <f t="shared" si="29"/>
        <v>45797</v>
      </c>
      <c r="C955" s="42" t="str">
        <f>IF(ISERROR(VLOOKUP(B955,'Айгенис Оп8'!$C$3:$C$9,1,0)),"Нет","Да")</f>
        <v>Нет</v>
      </c>
      <c r="D955" s="43">
        <f t="shared" si="28"/>
        <v>365</v>
      </c>
      <c r="E955" s="44">
        <f>ROUND(('Все выпуски'!$D$3*'Все выпуски'!$D$6/100)/365*(B955-IF(C955="Нет",VLOOKUP(A955,'Айгенис Оп8'!$A$2:$C$9,3,0),VLOOKUP((A955-1),'Айгенис Оп8'!$A$2:$C$9,3,0))),2)</f>
        <v>19.23</v>
      </c>
      <c r="G955" s="43">
        <f>COUNTIF(D956:$D$1242,365)</f>
        <v>287</v>
      </c>
      <c r="H955" s="43">
        <f>COUNTIF(D956:$D$1242,366)</f>
        <v>0</v>
      </c>
      <c r="I955" s="2"/>
    </row>
    <row r="956" spans="1:9" x14ac:dyDescent="0.25">
      <c r="A956" s="1">
        <f>COUNTIF($C$2:C956,"Да")</f>
        <v>5</v>
      </c>
      <c r="B956" s="45">
        <f t="shared" si="29"/>
        <v>45798</v>
      </c>
      <c r="C956" s="42" t="str">
        <f>IF(ISERROR(VLOOKUP(B956,'Айгенис Оп8'!$C$3:$C$9,1,0)),"Нет","Да")</f>
        <v>Нет</v>
      </c>
      <c r="D956" s="43">
        <f t="shared" si="28"/>
        <v>365</v>
      </c>
      <c r="E956" s="44">
        <f>ROUND(('Все выпуски'!$D$3*'Все выпуски'!$D$6/100)/365*(B956-IF(C956="Нет",VLOOKUP(A956,'Айгенис Оп8'!$A$2:$C$9,3,0),VLOOKUP((A956-1),'Айгенис Оп8'!$A$2:$C$9,3,0))),2)</f>
        <v>19.48</v>
      </c>
      <c r="G956" s="43">
        <f>COUNTIF(D957:$D$1242,365)</f>
        <v>286</v>
      </c>
      <c r="H956" s="43">
        <f>COUNTIF(D957:$D$1242,366)</f>
        <v>0</v>
      </c>
      <c r="I956" s="2"/>
    </row>
    <row r="957" spans="1:9" x14ac:dyDescent="0.25">
      <c r="A957" s="1">
        <f>COUNTIF($C$2:C957,"Да")</f>
        <v>5</v>
      </c>
      <c r="B957" s="45">
        <f t="shared" si="29"/>
        <v>45799</v>
      </c>
      <c r="C957" s="42" t="str">
        <f>IF(ISERROR(VLOOKUP(B957,'Айгенис Оп8'!$C$3:$C$9,1,0)),"Нет","Да")</f>
        <v>Нет</v>
      </c>
      <c r="D957" s="43">
        <f t="shared" si="28"/>
        <v>365</v>
      </c>
      <c r="E957" s="44">
        <f>ROUND(('Все выпуски'!$D$3*'Все выпуски'!$D$6/100)/365*(B957-IF(C957="Нет",VLOOKUP(A957,'Айгенис Оп8'!$A$2:$C$9,3,0),VLOOKUP((A957-1),'Айгенис Оп8'!$A$2:$C$9,3,0))),2)</f>
        <v>19.73</v>
      </c>
      <c r="G957" s="43">
        <f>COUNTIF(D958:$D$1242,365)</f>
        <v>285</v>
      </c>
      <c r="H957" s="43">
        <f>COUNTIF(D958:$D$1242,366)</f>
        <v>0</v>
      </c>
      <c r="I957" s="2"/>
    </row>
    <row r="958" spans="1:9" x14ac:dyDescent="0.25">
      <c r="A958" s="1">
        <f>COUNTIF($C$2:C958,"Да")</f>
        <v>5</v>
      </c>
      <c r="B958" s="45">
        <f t="shared" si="29"/>
        <v>45800</v>
      </c>
      <c r="C958" s="42" t="str">
        <f>IF(ISERROR(VLOOKUP(B958,'Айгенис Оп8'!$C$3:$C$9,1,0)),"Нет","Да")</f>
        <v>Нет</v>
      </c>
      <c r="D958" s="43">
        <f t="shared" si="28"/>
        <v>365</v>
      </c>
      <c r="E958" s="44">
        <f>ROUND(('Все выпуски'!$D$3*'Все выпуски'!$D$6/100)/365*(B958-IF(C958="Нет",VLOOKUP(A958,'Айгенис Оп8'!$A$2:$C$9,3,0),VLOOKUP((A958-1),'Айгенис Оп8'!$A$2:$C$9,3,0))),2)</f>
        <v>19.97</v>
      </c>
      <c r="G958" s="43">
        <f>COUNTIF(D959:$D$1242,365)</f>
        <v>284</v>
      </c>
      <c r="H958" s="43">
        <f>COUNTIF(D959:$D$1242,366)</f>
        <v>0</v>
      </c>
      <c r="I958" s="2"/>
    </row>
    <row r="959" spans="1:9" x14ac:dyDescent="0.25">
      <c r="A959" s="1">
        <f>COUNTIF($C$2:C959,"Да")</f>
        <v>5</v>
      </c>
      <c r="B959" s="45">
        <f t="shared" si="29"/>
        <v>45801</v>
      </c>
      <c r="C959" s="42" t="str">
        <f>IF(ISERROR(VLOOKUP(B959,'Айгенис Оп8'!$C$3:$C$9,1,0)),"Нет","Да")</f>
        <v>Нет</v>
      </c>
      <c r="D959" s="43">
        <f t="shared" si="28"/>
        <v>365</v>
      </c>
      <c r="E959" s="44">
        <f>ROUND(('Все выпуски'!$D$3*'Все выпуски'!$D$6/100)/365*(B959-IF(C959="Нет",VLOOKUP(A959,'Айгенис Оп8'!$A$2:$C$9,3,0),VLOOKUP((A959-1),'Айгенис Оп8'!$A$2:$C$9,3,0))),2)</f>
        <v>20.22</v>
      </c>
      <c r="G959" s="43">
        <f>COUNTIF(D960:$D$1242,365)</f>
        <v>283</v>
      </c>
      <c r="H959" s="43">
        <f>COUNTIF(D960:$D$1242,366)</f>
        <v>0</v>
      </c>
      <c r="I959" s="2"/>
    </row>
    <row r="960" spans="1:9" x14ac:dyDescent="0.25">
      <c r="A960" s="1">
        <f>COUNTIF($C$2:C960,"Да")</f>
        <v>5</v>
      </c>
      <c r="B960" s="45">
        <f t="shared" si="29"/>
        <v>45802</v>
      </c>
      <c r="C960" s="42" t="str">
        <f>IF(ISERROR(VLOOKUP(B960,'Айгенис Оп8'!$C$3:$C$9,1,0)),"Нет","Да")</f>
        <v>Нет</v>
      </c>
      <c r="D960" s="43">
        <f t="shared" si="28"/>
        <v>365</v>
      </c>
      <c r="E960" s="44">
        <f>ROUND(('Все выпуски'!$D$3*'Все выпуски'!$D$6/100)/365*(B960-IF(C960="Нет",VLOOKUP(A960,'Айгенис Оп8'!$A$2:$C$9,3,0),VLOOKUP((A960-1),'Айгенис Оп8'!$A$2:$C$9,3,0))),2)</f>
        <v>20.47</v>
      </c>
      <c r="G960" s="43">
        <f>COUNTIF(D961:$D$1242,365)</f>
        <v>282</v>
      </c>
      <c r="H960" s="43">
        <f>COUNTIF(D961:$D$1242,366)</f>
        <v>0</v>
      </c>
      <c r="I960" s="2"/>
    </row>
    <row r="961" spans="1:9" x14ac:dyDescent="0.25">
      <c r="A961" s="1">
        <f>COUNTIF($C$2:C961,"Да")</f>
        <v>5</v>
      </c>
      <c r="B961" s="45">
        <f t="shared" si="29"/>
        <v>45803</v>
      </c>
      <c r="C961" s="42" t="str">
        <f>IF(ISERROR(VLOOKUP(B961,'Айгенис Оп8'!$C$3:$C$9,1,0)),"Нет","Да")</f>
        <v>Нет</v>
      </c>
      <c r="D961" s="43">
        <f t="shared" si="28"/>
        <v>365</v>
      </c>
      <c r="E961" s="44">
        <f>ROUND(('Все выпуски'!$D$3*'Все выпуски'!$D$6/100)/365*(B961-IF(C961="Нет",VLOOKUP(A961,'Айгенис Оп8'!$A$2:$C$9,3,0),VLOOKUP((A961-1),'Айгенис Оп8'!$A$2:$C$9,3,0))),2)</f>
        <v>20.71</v>
      </c>
      <c r="G961" s="43">
        <f>COUNTIF(D962:$D$1242,365)</f>
        <v>281</v>
      </c>
      <c r="H961" s="43">
        <f>COUNTIF(D962:$D$1242,366)</f>
        <v>0</v>
      </c>
      <c r="I961" s="2"/>
    </row>
    <row r="962" spans="1:9" x14ac:dyDescent="0.25">
      <c r="A962" s="1">
        <f>COUNTIF($C$2:C962,"Да")</f>
        <v>5</v>
      </c>
      <c r="B962" s="45">
        <f t="shared" si="29"/>
        <v>45804</v>
      </c>
      <c r="C962" s="42" t="str">
        <f>IF(ISERROR(VLOOKUP(B962,'Айгенис Оп8'!$C$3:$C$9,1,0)),"Нет","Да")</f>
        <v>Нет</v>
      </c>
      <c r="D962" s="43">
        <f t="shared" si="28"/>
        <v>365</v>
      </c>
      <c r="E962" s="44">
        <f>ROUND(('Все выпуски'!$D$3*'Все выпуски'!$D$6/100)/365*(B962-IF(C962="Нет",VLOOKUP(A962,'Айгенис Оп8'!$A$2:$C$9,3,0),VLOOKUP((A962-1),'Айгенис Оп8'!$A$2:$C$9,3,0))),2)</f>
        <v>20.96</v>
      </c>
      <c r="G962" s="43">
        <f>COUNTIF(D963:$D$1242,365)</f>
        <v>280</v>
      </c>
      <c r="H962" s="43">
        <f>COUNTIF(D963:$D$1242,366)</f>
        <v>0</v>
      </c>
      <c r="I962" s="2"/>
    </row>
    <row r="963" spans="1:9" x14ac:dyDescent="0.25">
      <c r="A963" s="1">
        <f>COUNTIF($C$2:C963,"Да")</f>
        <v>5</v>
      </c>
      <c r="B963" s="45">
        <f t="shared" si="29"/>
        <v>45805</v>
      </c>
      <c r="C963" s="42" t="str">
        <f>IF(ISERROR(VLOOKUP(B963,'Айгенис Оп8'!$C$3:$C$9,1,0)),"Нет","Да")</f>
        <v>Нет</v>
      </c>
      <c r="D963" s="43">
        <f t="shared" ref="D963:D1026" si="30">IF(MOD(YEAR(B963),4)=0,366,365)</f>
        <v>365</v>
      </c>
      <c r="E963" s="44">
        <f>ROUND(('Все выпуски'!$D$3*'Все выпуски'!$D$6/100)/365*(B963-IF(C963="Нет",VLOOKUP(A963,'Айгенис Оп8'!$A$2:$C$9,3,0),VLOOKUP((A963-1),'Айгенис Оп8'!$A$2:$C$9,3,0))),2)</f>
        <v>21.21</v>
      </c>
      <c r="G963" s="43">
        <f>COUNTIF(D964:$D$1242,365)</f>
        <v>279</v>
      </c>
      <c r="H963" s="43">
        <f>COUNTIF(D964:$D$1242,366)</f>
        <v>0</v>
      </c>
      <c r="I963" s="2"/>
    </row>
    <row r="964" spans="1:9" x14ac:dyDescent="0.25">
      <c r="A964" s="1">
        <f>COUNTIF($C$2:C964,"Да")</f>
        <v>5</v>
      </c>
      <c r="B964" s="45">
        <f t="shared" ref="B964:B1027" si="31">B963+1</f>
        <v>45806</v>
      </c>
      <c r="C964" s="42" t="str">
        <f>IF(ISERROR(VLOOKUP(B964,'Айгенис Оп8'!$C$3:$C$9,1,0)),"Нет","Да")</f>
        <v>Нет</v>
      </c>
      <c r="D964" s="43">
        <f t="shared" si="30"/>
        <v>365</v>
      </c>
      <c r="E964" s="44">
        <f>ROUND(('Все выпуски'!$D$3*'Все выпуски'!$D$6/100)/365*(B964-IF(C964="Нет",VLOOKUP(A964,'Айгенис Оп8'!$A$2:$C$9,3,0),VLOOKUP((A964-1),'Айгенис Оп8'!$A$2:$C$9,3,0))),2)</f>
        <v>21.45</v>
      </c>
      <c r="G964" s="43">
        <f>COUNTIF(D965:$D$1242,365)</f>
        <v>278</v>
      </c>
      <c r="H964" s="43">
        <f>COUNTIF(D965:$D$1242,366)</f>
        <v>0</v>
      </c>
      <c r="I964" s="2"/>
    </row>
    <row r="965" spans="1:9" x14ac:dyDescent="0.25">
      <c r="A965" s="1">
        <f>COUNTIF($C$2:C965,"Да")</f>
        <v>5</v>
      </c>
      <c r="B965" s="45">
        <f t="shared" si="31"/>
        <v>45807</v>
      </c>
      <c r="C965" s="42" t="str">
        <f>IF(ISERROR(VLOOKUP(B965,'Айгенис Оп8'!$C$3:$C$9,1,0)),"Нет","Да")</f>
        <v>Нет</v>
      </c>
      <c r="D965" s="43">
        <f t="shared" si="30"/>
        <v>365</v>
      </c>
      <c r="E965" s="44">
        <f>ROUND(('Все выпуски'!$D$3*'Все выпуски'!$D$6/100)/365*(B965-IF(C965="Нет",VLOOKUP(A965,'Айгенис Оп8'!$A$2:$C$9,3,0),VLOOKUP((A965-1),'Айгенис Оп8'!$A$2:$C$9,3,0))),2)</f>
        <v>21.7</v>
      </c>
      <c r="G965" s="43">
        <f>COUNTIF(D966:$D$1242,365)</f>
        <v>277</v>
      </c>
      <c r="H965" s="43">
        <f>COUNTIF(D966:$D$1242,366)</f>
        <v>0</v>
      </c>
      <c r="I965" s="2"/>
    </row>
    <row r="966" spans="1:9" x14ac:dyDescent="0.25">
      <c r="A966" s="1">
        <f>COUNTIF($C$2:C966,"Да")</f>
        <v>5</v>
      </c>
      <c r="B966" s="45">
        <f t="shared" si="31"/>
        <v>45808</v>
      </c>
      <c r="C966" s="42" t="str">
        <f>IF(ISERROR(VLOOKUP(B966,'Айгенис Оп8'!$C$3:$C$9,1,0)),"Нет","Да")</f>
        <v>Нет</v>
      </c>
      <c r="D966" s="43">
        <f t="shared" si="30"/>
        <v>365</v>
      </c>
      <c r="E966" s="44">
        <f>ROUND(('Все выпуски'!$D$3*'Все выпуски'!$D$6/100)/365*(B966-IF(C966="Нет",VLOOKUP(A966,'Айгенис Оп8'!$A$2:$C$9,3,0),VLOOKUP((A966-1),'Айгенис Оп8'!$A$2:$C$9,3,0))),2)</f>
        <v>21.95</v>
      </c>
      <c r="G966" s="43">
        <f>COUNTIF(D967:$D$1242,365)</f>
        <v>276</v>
      </c>
      <c r="H966" s="43">
        <f>COUNTIF(D967:$D$1242,366)</f>
        <v>0</v>
      </c>
      <c r="I966" s="2"/>
    </row>
    <row r="967" spans="1:9" x14ac:dyDescent="0.25">
      <c r="A967" s="1">
        <f>COUNTIF($C$2:C967,"Да")</f>
        <v>5</v>
      </c>
      <c r="B967" s="45">
        <f t="shared" si="31"/>
        <v>45809</v>
      </c>
      <c r="C967" s="42" t="str">
        <f>IF(ISERROR(VLOOKUP(B967,'Айгенис Оп8'!$C$3:$C$9,1,0)),"Нет","Да")</f>
        <v>Нет</v>
      </c>
      <c r="D967" s="43">
        <f t="shared" si="30"/>
        <v>365</v>
      </c>
      <c r="E967" s="44">
        <f>ROUND(('Все выпуски'!$D$3*'Все выпуски'!$D$6/100)/365*(B967-IF(C967="Нет",VLOOKUP(A967,'Айгенис Оп8'!$A$2:$C$9,3,0),VLOOKUP((A967-1),'Айгенис Оп8'!$A$2:$C$9,3,0))),2)</f>
        <v>22.19</v>
      </c>
      <c r="G967" s="43">
        <f>COUNTIF(D968:$D$1242,365)</f>
        <v>275</v>
      </c>
      <c r="H967" s="43">
        <f>COUNTIF(D968:$D$1242,366)</f>
        <v>0</v>
      </c>
      <c r="I967" s="2"/>
    </row>
    <row r="968" spans="1:9" x14ac:dyDescent="0.25">
      <c r="A968" s="1">
        <f>COUNTIF($C$2:C968,"Да")</f>
        <v>5</v>
      </c>
      <c r="B968" s="45">
        <f t="shared" si="31"/>
        <v>45810</v>
      </c>
      <c r="C968" s="42" t="str">
        <f>IF(ISERROR(VLOOKUP(B968,'Айгенис Оп8'!$C$3:$C$9,1,0)),"Нет","Да")</f>
        <v>Нет</v>
      </c>
      <c r="D968" s="43">
        <f t="shared" si="30"/>
        <v>365</v>
      </c>
      <c r="E968" s="44">
        <f>ROUND(('Все выпуски'!$D$3*'Все выпуски'!$D$6/100)/365*(B968-IF(C968="Нет",VLOOKUP(A968,'Айгенис Оп8'!$A$2:$C$9,3,0),VLOOKUP((A968-1),'Айгенис Оп8'!$A$2:$C$9,3,0))),2)</f>
        <v>22.44</v>
      </c>
      <c r="G968" s="43">
        <f>COUNTIF(D969:$D$1242,365)</f>
        <v>274</v>
      </c>
      <c r="H968" s="43">
        <f>COUNTIF(D969:$D$1242,366)</f>
        <v>0</v>
      </c>
      <c r="I968" s="2"/>
    </row>
    <row r="969" spans="1:9" x14ac:dyDescent="0.25">
      <c r="A969" s="1">
        <f>COUNTIF($C$2:C969,"Да")</f>
        <v>5</v>
      </c>
      <c r="B969" s="45">
        <f t="shared" si="31"/>
        <v>45811</v>
      </c>
      <c r="C969" s="42" t="str">
        <f>IF(ISERROR(VLOOKUP(B969,'Айгенис Оп8'!$C$3:$C$9,1,0)),"Нет","Да")</f>
        <v>Нет</v>
      </c>
      <c r="D969" s="43">
        <f t="shared" si="30"/>
        <v>365</v>
      </c>
      <c r="E969" s="44">
        <f>ROUND(('Все выпуски'!$D$3*'Все выпуски'!$D$6/100)/365*(B969-IF(C969="Нет",VLOOKUP(A969,'Айгенис Оп8'!$A$2:$C$9,3,0),VLOOKUP((A969-1),'Айгенис Оп8'!$A$2:$C$9,3,0))),2)</f>
        <v>22.68</v>
      </c>
      <c r="G969" s="43">
        <f>COUNTIF(D970:$D$1242,365)</f>
        <v>273</v>
      </c>
      <c r="H969" s="43">
        <f>COUNTIF(D970:$D$1242,366)</f>
        <v>0</v>
      </c>
      <c r="I969" s="2"/>
    </row>
    <row r="970" spans="1:9" x14ac:dyDescent="0.25">
      <c r="A970" s="1">
        <f>COUNTIF($C$2:C970,"Да")</f>
        <v>5</v>
      </c>
      <c r="B970" s="45">
        <f t="shared" si="31"/>
        <v>45812</v>
      </c>
      <c r="C970" s="42" t="str">
        <f>IF(ISERROR(VLOOKUP(B970,'Айгенис Оп8'!$C$3:$C$9,1,0)),"Нет","Да")</f>
        <v>Нет</v>
      </c>
      <c r="D970" s="43">
        <f t="shared" si="30"/>
        <v>365</v>
      </c>
      <c r="E970" s="44">
        <f>ROUND(('Все выпуски'!$D$3*'Все выпуски'!$D$6/100)/365*(B970-IF(C970="Нет",VLOOKUP(A970,'Айгенис Оп8'!$A$2:$C$9,3,0),VLOOKUP((A970-1),'Айгенис Оп8'!$A$2:$C$9,3,0))),2)</f>
        <v>22.93</v>
      </c>
      <c r="G970" s="43">
        <f>COUNTIF(D971:$D$1242,365)</f>
        <v>272</v>
      </c>
      <c r="H970" s="43">
        <f>COUNTIF(D971:$D$1242,366)</f>
        <v>0</v>
      </c>
      <c r="I970" s="2"/>
    </row>
    <row r="971" spans="1:9" x14ac:dyDescent="0.25">
      <c r="A971" s="1">
        <f>COUNTIF($C$2:C971,"Да")</f>
        <v>5</v>
      </c>
      <c r="B971" s="45">
        <f t="shared" si="31"/>
        <v>45813</v>
      </c>
      <c r="C971" s="42" t="str">
        <f>IF(ISERROR(VLOOKUP(B971,'Айгенис Оп8'!$C$3:$C$9,1,0)),"Нет","Да")</f>
        <v>Нет</v>
      </c>
      <c r="D971" s="43">
        <f t="shared" si="30"/>
        <v>365</v>
      </c>
      <c r="E971" s="44">
        <f>ROUND(('Все выпуски'!$D$3*'Все выпуски'!$D$6/100)/365*(B971-IF(C971="Нет",VLOOKUP(A971,'Айгенис Оп8'!$A$2:$C$9,3,0),VLOOKUP((A971-1),'Айгенис Оп8'!$A$2:$C$9,3,0))),2)</f>
        <v>23.18</v>
      </c>
      <c r="G971" s="43">
        <f>COUNTIF(D972:$D$1242,365)</f>
        <v>271</v>
      </c>
      <c r="H971" s="43">
        <f>COUNTIF(D972:$D$1242,366)</f>
        <v>0</v>
      </c>
      <c r="I971" s="2"/>
    </row>
    <row r="972" spans="1:9" x14ac:dyDescent="0.25">
      <c r="A972" s="1">
        <f>COUNTIF($C$2:C972,"Да")</f>
        <v>5</v>
      </c>
      <c r="B972" s="45">
        <f t="shared" si="31"/>
        <v>45814</v>
      </c>
      <c r="C972" s="42" t="str">
        <f>IF(ISERROR(VLOOKUP(B972,'Айгенис Оп8'!$C$3:$C$9,1,0)),"Нет","Да")</f>
        <v>Нет</v>
      </c>
      <c r="D972" s="43">
        <f t="shared" si="30"/>
        <v>365</v>
      </c>
      <c r="E972" s="44">
        <f>ROUND(('Все выпуски'!$D$3*'Все выпуски'!$D$6/100)/365*(B972-IF(C972="Нет",VLOOKUP(A972,'Айгенис Оп8'!$A$2:$C$9,3,0),VLOOKUP((A972-1),'Айгенис Оп8'!$A$2:$C$9,3,0))),2)</f>
        <v>23.42</v>
      </c>
      <c r="G972" s="43">
        <f>COUNTIF(D973:$D$1242,365)</f>
        <v>270</v>
      </c>
      <c r="H972" s="43">
        <f>COUNTIF(D973:$D$1242,366)</f>
        <v>0</v>
      </c>
      <c r="I972" s="2"/>
    </row>
    <row r="973" spans="1:9" x14ac:dyDescent="0.25">
      <c r="A973" s="1">
        <f>COUNTIF($C$2:C973,"Да")</f>
        <v>5</v>
      </c>
      <c r="B973" s="45">
        <f t="shared" si="31"/>
        <v>45815</v>
      </c>
      <c r="C973" s="42" t="str">
        <f>IF(ISERROR(VLOOKUP(B973,'Айгенис Оп8'!$C$3:$C$9,1,0)),"Нет","Да")</f>
        <v>Нет</v>
      </c>
      <c r="D973" s="43">
        <f t="shared" si="30"/>
        <v>365</v>
      </c>
      <c r="E973" s="44">
        <f>ROUND(('Все выпуски'!$D$3*'Все выпуски'!$D$6/100)/365*(B973-IF(C973="Нет",VLOOKUP(A973,'Айгенис Оп8'!$A$2:$C$9,3,0),VLOOKUP((A973-1),'Айгенис Оп8'!$A$2:$C$9,3,0))),2)</f>
        <v>23.67</v>
      </c>
      <c r="G973" s="43">
        <f>COUNTIF(D974:$D$1242,365)</f>
        <v>269</v>
      </c>
      <c r="H973" s="43">
        <f>COUNTIF(D974:$D$1242,366)</f>
        <v>0</v>
      </c>
      <c r="I973" s="2"/>
    </row>
    <row r="974" spans="1:9" x14ac:dyDescent="0.25">
      <c r="A974" s="1">
        <f>COUNTIF($C$2:C974,"Да")</f>
        <v>5</v>
      </c>
      <c r="B974" s="45">
        <f t="shared" si="31"/>
        <v>45816</v>
      </c>
      <c r="C974" s="42" t="str">
        <f>IF(ISERROR(VLOOKUP(B974,'Айгенис Оп8'!$C$3:$C$9,1,0)),"Нет","Да")</f>
        <v>Нет</v>
      </c>
      <c r="D974" s="43">
        <f t="shared" si="30"/>
        <v>365</v>
      </c>
      <c r="E974" s="44">
        <f>ROUND(('Все выпуски'!$D$3*'Все выпуски'!$D$6/100)/365*(B974-IF(C974="Нет",VLOOKUP(A974,'Айгенис Оп8'!$A$2:$C$9,3,0),VLOOKUP((A974-1),'Айгенис Оп8'!$A$2:$C$9,3,0))),2)</f>
        <v>23.92</v>
      </c>
      <c r="G974" s="43">
        <f>COUNTIF(D975:$D$1242,365)</f>
        <v>268</v>
      </c>
      <c r="H974" s="43">
        <f>COUNTIF(D975:$D$1242,366)</f>
        <v>0</v>
      </c>
      <c r="I974" s="2"/>
    </row>
    <row r="975" spans="1:9" x14ac:dyDescent="0.25">
      <c r="A975" s="1">
        <f>COUNTIF($C$2:C975,"Да")</f>
        <v>5</v>
      </c>
      <c r="B975" s="45">
        <f t="shared" si="31"/>
        <v>45817</v>
      </c>
      <c r="C975" s="42" t="str">
        <f>IF(ISERROR(VLOOKUP(B975,'Айгенис Оп8'!$C$3:$C$9,1,0)),"Нет","Да")</f>
        <v>Нет</v>
      </c>
      <c r="D975" s="43">
        <f t="shared" si="30"/>
        <v>365</v>
      </c>
      <c r="E975" s="44">
        <f>ROUND(('Все выпуски'!$D$3*'Все выпуски'!$D$6/100)/365*(B975-IF(C975="Нет",VLOOKUP(A975,'Айгенис Оп8'!$A$2:$C$9,3,0),VLOOKUP((A975-1),'Айгенис Оп8'!$A$2:$C$9,3,0))),2)</f>
        <v>24.16</v>
      </c>
      <c r="G975" s="43">
        <f>COUNTIF(D976:$D$1242,365)</f>
        <v>267</v>
      </c>
      <c r="H975" s="43">
        <f>COUNTIF(D976:$D$1242,366)</f>
        <v>0</v>
      </c>
      <c r="I975" s="2"/>
    </row>
    <row r="976" spans="1:9" x14ac:dyDescent="0.25">
      <c r="A976" s="1">
        <f>COUNTIF($C$2:C976,"Да")</f>
        <v>5</v>
      </c>
      <c r="B976" s="45">
        <f t="shared" si="31"/>
        <v>45818</v>
      </c>
      <c r="C976" s="42" t="str">
        <f>IF(ISERROR(VLOOKUP(B976,'Айгенис Оп8'!$C$3:$C$9,1,0)),"Нет","Да")</f>
        <v>Нет</v>
      </c>
      <c r="D976" s="43">
        <f t="shared" si="30"/>
        <v>365</v>
      </c>
      <c r="E976" s="44">
        <f>ROUND(('Все выпуски'!$D$3*'Все выпуски'!$D$6/100)/365*(B976-IF(C976="Нет",VLOOKUP(A976,'Айгенис Оп8'!$A$2:$C$9,3,0),VLOOKUP((A976-1),'Айгенис Оп8'!$A$2:$C$9,3,0))),2)</f>
        <v>24.41</v>
      </c>
      <c r="G976" s="43">
        <f>COUNTIF(D977:$D$1242,365)</f>
        <v>266</v>
      </c>
      <c r="H976" s="43">
        <f>COUNTIF(D977:$D$1242,366)</f>
        <v>0</v>
      </c>
      <c r="I976" s="2"/>
    </row>
    <row r="977" spans="1:9" x14ac:dyDescent="0.25">
      <c r="A977" s="1">
        <f>COUNTIF($C$2:C977,"Да")</f>
        <v>5</v>
      </c>
      <c r="B977" s="45">
        <f t="shared" si="31"/>
        <v>45819</v>
      </c>
      <c r="C977" s="42" t="str">
        <f>IF(ISERROR(VLOOKUP(B977,'Айгенис Оп8'!$C$3:$C$9,1,0)),"Нет","Да")</f>
        <v>Нет</v>
      </c>
      <c r="D977" s="43">
        <f t="shared" si="30"/>
        <v>365</v>
      </c>
      <c r="E977" s="44">
        <f>ROUND(('Все выпуски'!$D$3*'Все выпуски'!$D$6/100)/365*(B977-IF(C977="Нет",VLOOKUP(A977,'Айгенис Оп8'!$A$2:$C$9,3,0),VLOOKUP((A977-1),'Айгенис Оп8'!$A$2:$C$9,3,0))),2)</f>
        <v>24.66</v>
      </c>
      <c r="G977" s="43">
        <f>COUNTIF(D978:$D$1242,365)</f>
        <v>265</v>
      </c>
      <c r="H977" s="43">
        <f>COUNTIF(D978:$D$1242,366)</f>
        <v>0</v>
      </c>
      <c r="I977" s="2"/>
    </row>
    <row r="978" spans="1:9" x14ac:dyDescent="0.25">
      <c r="A978" s="1">
        <f>COUNTIF($C$2:C978,"Да")</f>
        <v>5</v>
      </c>
      <c r="B978" s="45">
        <f t="shared" si="31"/>
        <v>45820</v>
      </c>
      <c r="C978" s="42" t="str">
        <f>IF(ISERROR(VLOOKUP(B978,'Айгенис Оп8'!$C$3:$C$9,1,0)),"Нет","Да")</f>
        <v>Нет</v>
      </c>
      <c r="D978" s="43">
        <f t="shared" si="30"/>
        <v>365</v>
      </c>
      <c r="E978" s="44">
        <f>ROUND(('Все выпуски'!$D$3*'Все выпуски'!$D$6/100)/365*(B978-IF(C978="Нет",VLOOKUP(A978,'Айгенис Оп8'!$A$2:$C$9,3,0),VLOOKUP((A978-1),'Айгенис Оп8'!$A$2:$C$9,3,0))),2)</f>
        <v>24.9</v>
      </c>
      <c r="G978" s="43">
        <f>COUNTIF(D979:$D$1242,365)</f>
        <v>264</v>
      </c>
      <c r="H978" s="43">
        <f>COUNTIF(D979:$D$1242,366)</f>
        <v>0</v>
      </c>
      <c r="I978" s="2"/>
    </row>
    <row r="979" spans="1:9" x14ac:dyDescent="0.25">
      <c r="A979" s="1">
        <f>COUNTIF($C$2:C979,"Да")</f>
        <v>5</v>
      </c>
      <c r="B979" s="45">
        <f t="shared" si="31"/>
        <v>45821</v>
      </c>
      <c r="C979" s="42" t="str">
        <f>IF(ISERROR(VLOOKUP(B979,'Айгенис Оп8'!$C$3:$C$9,1,0)),"Нет","Да")</f>
        <v>Нет</v>
      </c>
      <c r="D979" s="43">
        <f t="shared" si="30"/>
        <v>365</v>
      </c>
      <c r="E979" s="44">
        <f>ROUND(('Все выпуски'!$D$3*'Все выпуски'!$D$6/100)/365*(B979-IF(C979="Нет",VLOOKUP(A979,'Айгенис Оп8'!$A$2:$C$9,3,0),VLOOKUP((A979-1),'Айгенис Оп8'!$A$2:$C$9,3,0))),2)</f>
        <v>25.15</v>
      </c>
      <c r="G979" s="43">
        <f>COUNTIF(D980:$D$1242,365)</f>
        <v>263</v>
      </c>
      <c r="H979" s="43">
        <f>COUNTIF(D980:$D$1242,366)</f>
        <v>0</v>
      </c>
      <c r="I979" s="2"/>
    </row>
    <row r="980" spans="1:9" x14ac:dyDescent="0.25">
      <c r="A980" s="1">
        <f>COUNTIF($C$2:C980,"Да")</f>
        <v>5</v>
      </c>
      <c r="B980" s="45">
        <f t="shared" si="31"/>
        <v>45822</v>
      </c>
      <c r="C980" s="42" t="str">
        <f>IF(ISERROR(VLOOKUP(B980,'Айгенис Оп8'!$C$3:$C$9,1,0)),"Нет","Да")</f>
        <v>Нет</v>
      </c>
      <c r="D980" s="43">
        <f t="shared" si="30"/>
        <v>365</v>
      </c>
      <c r="E980" s="44">
        <f>ROUND(('Все выпуски'!$D$3*'Все выпуски'!$D$6/100)/365*(B980-IF(C980="Нет",VLOOKUP(A980,'Айгенис Оп8'!$A$2:$C$9,3,0),VLOOKUP((A980-1),'Айгенис Оп8'!$A$2:$C$9,3,0))),2)</f>
        <v>25.4</v>
      </c>
      <c r="G980" s="43">
        <f>COUNTIF(D981:$D$1242,365)</f>
        <v>262</v>
      </c>
      <c r="H980" s="43">
        <f>COUNTIF(D981:$D$1242,366)</f>
        <v>0</v>
      </c>
      <c r="I980" s="2"/>
    </row>
    <row r="981" spans="1:9" x14ac:dyDescent="0.25">
      <c r="A981" s="1">
        <f>COUNTIF($C$2:C981,"Да")</f>
        <v>5</v>
      </c>
      <c r="B981" s="45">
        <f t="shared" si="31"/>
        <v>45823</v>
      </c>
      <c r="C981" s="42" t="str">
        <f>IF(ISERROR(VLOOKUP(B981,'Айгенис Оп8'!$C$3:$C$9,1,0)),"Нет","Да")</f>
        <v>Нет</v>
      </c>
      <c r="D981" s="43">
        <f t="shared" si="30"/>
        <v>365</v>
      </c>
      <c r="E981" s="44">
        <f>ROUND(('Все выпуски'!$D$3*'Все выпуски'!$D$6/100)/365*(B981-IF(C981="Нет",VLOOKUP(A981,'Айгенис Оп8'!$A$2:$C$9,3,0),VLOOKUP((A981-1),'Айгенис Оп8'!$A$2:$C$9,3,0))),2)</f>
        <v>25.64</v>
      </c>
      <c r="G981" s="43">
        <f>COUNTIF(D982:$D$1242,365)</f>
        <v>261</v>
      </c>
      <c r="H981" s="43">
        <f>COUNTIF(D982:$D$1242,366)</f>
        <v>0</v>
      </c>
      <c r="I981" s="2"/>
    </row>
    <row r="982" spans="1:9" x14ac:dyDescent="0.25">
      <c r="A982" s="1">
        <f>COUNTIF($C$2:C982,"Да")</f>
        <v>5</v>
      </c>
      <c r="B982" s="45">
        <f t="shared" si="31"/>
        <v>45824</v>
      </c>
      <c r="C982" s="42" t="str">
        <f>IF(ISERROR(VLOOKUP(B982,'Айгенис Оп8'!$C$3:$C$9,1,0)),"Нет","Да")</f>
        <v>Нет</v>
      </c>
      <c r="D982" s="43">
        <f t="shared" si="30"/>
        <v>365</v>
      </c>
      <c r="E982" s="44">
        <f>ROUND(('Все выпуски'!$D$3*'Все выпуски'!$D$6/100)/365*(B982-IF(C982="Нет",VLOOKUP(A982,'Айгенис Оп8'!$A$2:$C$9,3,0),VLOOKUP((A982-1),'Айгенис Оп8'!$A$2:$C$9,3,0))),2)</f>
        <v>25.89</v>
      </c>
      <c r="G982" s="43">
        <f>COUNTIF(D983:$D$1242,365)</f>
        <v>260</v>
      </c>
      <c r="H982" s="43">
        <f>COUNTIF(D983:$D$1242,366)</f>
        <v>0</v>
      </c>
      <c r="I982" s="2"/>
    </row>
    <row r="983" spans="1:9" x14ac:dyDescent="0.25">
      <c r="A983" s="1">
        <f>COUNTIF($C$2:C983,"Да")</f>
        <v>5</v>
      </c>
      <c r="B983" s="45">
        <f t="shared" si="31"/>
        <v>45825</v>
      </c>
      <c r="C983" s="42" t="str">
        <f>IF(ISERROR(VLOOKUP(B983,'Айгенис Оп8'!$C$3:$C$9,1,0)),"Нет","Да")</f>
        <v>Нет</v>
      </c>
      <c r="D983" s="43">
        <f t="shared" si="30"/>
        <v>365</v>
      </c>
      <c r="E983" s="44">
        <f>ROUND(('Все выпуски'!$D$3*'Все выпуски'!$D$6/100)/365*(B983-IF(C983="Нет",VLOOKUP(A983,'Айгенис Оп8'!$A$2:$C$9,3,0),VLOOKUP((A983-1),'Айгенис Оп8'!$A$2:$C$9,3,0))),2)</f>
        <v>26.14</v>
      </c>
      <c r="G983" s="43">
        <f>COUNTIF(D984:$D$1242,365)</f>
        <v>259</v>
      </c>
      <c r="H983" s="43">
        <f>COUNTIF(D984:$D$1242,366)</f>
        <v>0</v>
      </c>
      <c r="I983" s="2"/>
    </row>
    <row r="984" spans="1:9" x14ac:dyDescent="0.25">
      <c r="A984" s="1">
        <f>COUNTIF($C$2:C984,"Да")</f>
        <v>5</v>
      </c>
      <c r="B984" s="45">
        <f t="shared" si="31"/>
        <v>45826</v>
      </c>
      <c r="C984" s="42" t="str">
        <f>IF(ISERROR(VLOOKUP(B984,'Айгенис Оп8'!$C$3:$C$9,1,0)),"Нет","Да")</f>
        <v>Нет</v>
      </c>
      <c r="D984" s="43">
        <f t="shared" si="30"/>
        <v>365</v>
      </c>
      <c r="E984" s="44">
        <f>ROUND(('Все выпуски'!$D$3*'Все выпуски'!$D$6/100)/365*(B984-IF(C984="Нет",VLOOKUP(A984,'Айгенис Оп8'!$A$2:$C$9,3,0),VLOOKUP((A984-1),'Айгенис Оп8'!$A$2:$C$9,3,0))),2)</f>
        <v>26.38</v>
      </c>
      <c r="G984" s="43">
        <f>COUNTIF(D985:$D$1242,365)</f>
        <v>258</v>
      </c>
      <c r="H984" s="43">
        <f>COUNTIF(D985:$D$1242,366)</f>
        <v>0</v>
      </c>
      <c r="I984" s="2"/>
    </row>
    <row r="985" spans="1:9" x14ac:dyDescent="0.25">
      <c r="A985" s="1">
        <f>COUNTIF($C$2:C985,"Да")</f>
        <v>5</v>
      </c>
      <c r="B985" s="45">
        <f t="shared" si="31"/>
        <v>45827</v>
      </c>
      <c r="C985" s="42" t="str">
        <f>IF(ISERROR(VLOOKUP(B985,'Айгенис Оп8'!$C$3:$C$9,1,0)),"Нет","Да")</f>
        <v>Нет</v>
      </c>
      <c r="D985" s="43">
        <f t="shared" si="30"/>
        <v>365</v>
      </c>
      <c r="E985" s="44">
        <f>ROUND(('Все выпуски'!$D$3*'Все выпуски'!$D$6/100)/365*(B985-IF(C985="Нет",VLOOKUP(A985,'Айгенис Оп8'!$A$2:$C$9,3,0),VLOOKUP((A985-1),'Айгенис Оп8'!$A$2:$C$9,3,0))),2)</f>
        <v>26.63</v>
      </c>
      <c r="G985" s="43">
        <f>COUNTIF(D986:$D$1242,365)</f>
        <v>257</v>
      </c>
      <c r="H985" s="43">
        <f>COUNTIF(D986:$D$1242,366)</f>
        <v>0</v>
      </c>
      <c r="I985" s="2"/>
    </row>
    <row r="986" spans="1:9" x14ac:dyDescent="0.25">
      <c r="A986" s="1">
        <f>COUNTIF($C$2:C986,"Да")</f>
        <v>5</v>
      </c>
      <c r="B986" s="45">
        <f t="shared" si="31"/>
        <v>45828</v>
      </c>
      <c r="C986" s="42" t="str">
        <f>IF(ISERROR(VLOOKUP(B986,'Айгенис Оп8'!$C$3:$C$9,1,0)),"Нет","Да")</f>
        <v>Нет</v>
      </c>
      <c r="D986" s="43">
        <f t="shared" si="30"/>
        <v>365</v>
      </c>
      <c r="E986" s="44">
        <f>ROUND(('Все выпуски'!$D$3*'Все выпуски'!$D$6/100)/365*(B986-IF(C986="Нет",VLOOKUP(A986,'Айгенис Оп8'!$A$2:$C$9,3,0),VLOOKUP((A986-1),'Айгенис Оп8'!$A$2:$C$9,3,0))),2)</f>
        <v>26.88</v>
      </c>
      <c r="G986" s="43">
        <f>COUNTIF(D987:$D$1242,365)</f>
        <v>256</v>
      </c>
      <c r="H986" s="43">
        <f>COUNTIF(D987:$D$1242,366)</f>
        <v>0</v>
      </c>
      <c r="I986" s="2"/>
    </row>
    <row r="987" spans="1:9" x14ac:dyDescent="0.25">
      <c r="A987" s="1">
        <f>COUNTIF($C$2:C987,"Да")</f>
        <v>5</v>
      </c>
      <c r="B987" s="45">
        <f t="shared" si="31"/>
        <v>45829</v>
      </c>
      <c r="C987" s="42" t="str">
        <f>IF(ISERROR(VLOOKUP(B987,'Айгенис Оп8'!$C$3:$C$9,1,0)),"Нет","Да")</f>
        <v>Нет</v>
      </c>
      <c r="D987" s="43">
        <f t="shared" si="30"/>
        <v>365</v>
      </c>
      <c r="E987" s="44">
        <f>ROUND(('Все выпуски'!$D$3*'Все выпуски'!$D$6/100)/365*(B987-IF(C987="Нет",VLOOKUP(A987,'Айгенис Оп8'!$A$2:$C$9,3,0),VLOOKUP((A987-1),'Айгенис Оп8'!$A$2:$C$9,3,0))),2)</f>
        <v>27.12</v>
      </c>
      <c r="G987" s="43">
        <f>COUNTIF(D988:$D$1242,365)</f>
        <v>255</v>
      </c>
      <c r="H987" s="43">
        <f>COUNTIF(D988:$D$1242,366)</f>
        <v>0</v>
      </c>
      <c r="I987" s="2"/>
    </row>
    <row r="988" spans="1:9" x14ac:dyDescent="0.25">
      <c r="A988" s="1">
        <f>COUNTIF($C$2:C988,"Да")</f>
        <v>5</v>
      </c>
      <c r="B988" s="45">
        <f t="shared" si="31"/>
        <v>45830</v>
      </c>
      <c r="C988" s="42" t="str">
        <f>IF(ISERROR(VLOOKUP(B988,'Айгенис Оп8'!$C$3:$C$9,1,0)),"Нет","Да")</f>
        <v>Нет</v>
      </c>
      <c r="D988" s="43">
        <f t="shared" si="30"/>
        <v>365</v>
      </c>
      <c r="E988" s="44">
        <f>ROUND(('Все выпуски'!$D$3*'Все выпуски'!$D$6/100)/365*(B988-IF(C988="Нет",VLOOKUP(A988,'Айгенис Оп8'!$A$2:$C$9,3,0),VLOOKUP((A988-1),'Айгенис Оп8'!$A$2:$C$9,3,0))),2)</f>
        <v>27.37</v>
      </c>
      <c r="G988" s="43">
        <f>COUNTIF(D989:$D$1242,365)</f>
        <v>254</v>
      </c>
      <c r="H988" s="43">
        <f>COUNTIF(D989:$D$1242,366)</f>
        <v>0</v>
      </c>
      <c r="I988" s="2"/>
    </row>
    <row r="989" spans="1:9" x14ac:dyDescent="0.25">
      <c r="A989" s="1">
        <f>COUNTIF($C$2:C989,"Да")</f>
        <v>5</v>
      </c>
      <c r="B989" s="45">
        <f t="shared" si="31"/>
        <v>45831</v>
      </c>
      <c r="C989" s="42" t="str">
        <f>IF(ISERROR(VLOOKUP(B989,'Айгенис Оп8'!$C$3:$C$9,1,0)),"Нет","Да")</f>
        <v>Нет</v>
      </c>
      <c r="D989" s="43">
        <f t="shared" si="30"/>
        <v>365</v>
      </c>
      <c r="E989" s="44">
        <f>ROUND(('Все выпуски'!$D$3*'Все выпуски'!$D$6/100)/365*(B989-IF(C989="Нет",VLOOKUP(A989,'Айгенис Оп8'!$A$2:$C$9,3,0),VLOOKUP((A989-1),'Айгенис Оп8'!$A$2:$C$9,3,0))),2)</f>
        <v>27.62</v>
      </c>
      <c r="G989" s="43">
        <f>COUNTIF(D990:$D$1242,365)</f>
        <v>253</v>
      </c>
      <c r="H989" s="43">
        <f>COUNTIF(D990:$D$1242,366)</f>
        <v>0</v>
      </c>
      <c r="I989" s="2"/>
    </row>
    <row r="990" spans="1:9" x14ac:dyDescent="0.25">
      <c r="A990" s="1">
        <f>COUNTIF($C$2:C990,"Да")</f>
        <v>5</v>
      </c>
      <c r="B990" s="45">
        <f t="shared" si="31"/>
        <v>45832</v>
      </c>
      <c r="C990" s="42" t="str">
        <f>IF(ISERROR(VLOOKUP(B990,'Айгенис Оп8'!$C$3:$C$9,1,0)),"Нет","Да")</f>
        <v>Нет</v>
      </c>
      <c r="D990" s="43">
        <f t="shared" si="30"/>
        <v>365</v>
      </c>
      <c r="E990" s="44">
        <f>ROUND(('Все выпуски'!$D$3*'Все выпуски'!$D$6/100)/365*(B990-IF(C990="Нет",VLOOKUP(A990,'Айгенис Оп8'!$A$2:$C$9,3,0),VLOOKUP((A990-1),'Айгенис Оп8'!$A$2:$C$9,3,0))),2)</f>
        <v>27.86</v>
      </c>
      <c r="G990" s="43">
        <f>COUNTIF(D991:$D$1242,365)</f>
        <v>252</v>
      </c>
      <c r="H990" s="43">
        <f>COUNTIF(D991:$D$1242,366)</f>
        <v>0</v>
      </c>
      <c r="I990" s="2"/>
    </row>
    <row r="991" spans="1:9" x14ac:dyDescent="0.25">
      <c r="A991" s="1">
        <f>COUNTIF($C$2:C991,"Да")</f>
        <v>5</v>
      </c>
      <c r="B991" s="45">
        <f t="shared" si="31"/>
        <v>45833</v>
      </c>
      <c r="C991" s="42" t="str">
        <f>IF(ISERROR(VLOOKUP(B991,'Айгенис Оп8'!$C$3:$C$9,1,0)),"Нет","Да")</f>
        <v>Нет</v>
      </c>
      <c r="D991" s="43">
        <f t="shared" si="30"/>
        <v>365</v>
      </c>
      <c r="E991" s="44">
        <f>ROUND(('Все выпуски'!$D$3*'Все выпуски'!$D$6/100)/365*(B991-IF(C991="Нет",VLOOKUP(A991,'Айгенис Оп8'!$A$2:$C$9,3,0),VLOOKUP((A991-1),'Айгенис Оп8'!$A$2:$C$9,3,0))),2)</f>
        <v>28.11</v>
      </c>
      <c r="G991" s="43">
        <f>COUNTIF(D992:$D$1242,365)</f>
        <v>251</v>
      </c>
      <c r="H991" s="43">
        <f>COUNTIF(D992:$D$1242,366)</f>
        <v>0</v>
      </c>
      <c r="I991" s="2"/>
    </row>
    <row r="992" spans="1:9" x14ac:dyDescent="0.25">
      <c r="A992" s="1">
        <f>COUNTIF($C$2:C992,"Да")</f>
        <v>5</v>
      </c>
      <c r="B992" s="45">
        <f t="shared" si="31"/>
        <v>45834</v>
      </c>
      <c r="C992" s="42" t="str">
        <f>IF(ISERROR(VLOOKUP(B992,'Айгенис Оп8'!$C$3:$C$9,1,0)),"Нет","Да")</f>
        <v>Нет</v>
      </c>
      <c r="D992" s="43">
        <f t="shared" si="30"/>
        <v>365</v>
      </c>
      <c r="E992" s="44">
        <f>ROUND(('Все выпуски'!$D$3*'Все выпуски'!$D$6/100)/365*(B992-IF(C992="Нет",VLOOKUP(A992,'Айгенис Оп8'!$A$2:$C$9,3,0),VLOOKUP((A992-1),'Айгенис Оп8'!$A$2:$C$9,3,0))),2)</f>
        <v>28.36</v>
      </c>
      <c r="G992" s="43">
        <f>COUNTIF(D993:$D$1242,365)</f>
        <v>250</v>
      </c>
      <c r="H992" s="43">
        <f>COUNTIF(D993:$D$1242,366)</f>
        <v>0</v>
      </c>
      <c r="I992" s="2"/>
    </row>
    <row r="993" spans="1:9" x14ac:dyDescent="0.25">
      <c r="A993" s="1">
        <f>COUNTIF($C$2:C993,"Да")</f>
        <v>5</v>
      </c>
      <c r="B993" s="45">
        <f t="shared" si="31"/>
        <v>45835</v>
      </c>
      <c r="C993" s="42" t="str">
        <f>IF(ISERROR(VLOOKUP(B993,'Айгенис Оп8'!$C$3:$C$9,1,0)),"Нет","Да")</f>
        <v>Нет</v>
      </c>
      <c r="D993" s="43">
        <f t="shared" si="30"/>
        <v>365</v>
      </c>
      <c r="E993" s="44">
        <f>ROUND(('Все выпуски'!$D$3*'Все выпуски'!$D$6/100)/365*(B993-IF(C993="Нет",VLOOKUP(A993,'Айгенис Оп8'!$A$2:$C$9,3,0),VLOOKUP((A993-1),'Айгенис Оп8'!$A$2:$C$9,3,0))),2)</f>
        <v>28.6</v>
      </c>
      <c r="G993" s="43">
        <f>COUNTIF(D994:$D$1242,365)</f>
        <v>249</v>
      </c>
      <c r="H993" s="43">
        <f>COUNTIF(D994:$D$1242,366)</f>
        <v>0</v>
      </c>
      <c r="I993" s="2"/>
    </row>
    <row r="994" spans="1:9" x14ac:dyDescent="0.25">
      <c r="A994" s="1">
        <f>COUNTIF($C$2:C994,"Да")</f>
        <v>5</v>
      </c>
      <c r="B994" s="45">
        <f t="shared" si="31"/>
        <v>45836</v>
      </c>
      <c r="C994" s="42" t="str">
        <f>IF(ISERROR(VLOOKUP(B994,'Айгенис Оп8'!$C$3:$C$9,1,0)),"Нет","Да")</f>
        <v>Нет</v>
      </c>
      <c r="D994" s="43">
        <f t="shared" si="30"/>
        <v>365</v>
      </c>
      <c r="E994" s="44">
        <f>ROUND(('Все выпуски'!$D$3*'Все выпуски'!$D$6/100)/365*(B994-IF(C994="Нет",VLOOKUP(A994,'Айгенис Оп8'!$A$2:$C$9,3,0),VLOOKUP((A994-1),'Айгенис Оп8'!$A$2:$C$9,3,0))),2)</f>
        <v>28.85</v>
      </c>
      <c r="G994" s="43">
        <f>COUNTIF(D995:$D$1242,365)</f>
        <v>248</v>
      </c>
      <c r="H994" s="43">
        <f>COUNTIF(D995:$D$1242,366)</f>
        <v>0</v>
      </c>
      <c r="I994" s="2"/>
    </row>
    <row r="995" spans="1:9" x14ac:dyDescent="0.25">
      <c r="A995" s="1">
        <f>COUNTIF($C$2:C995,"Да")</f>
        <v>5</v>
      </c>
      <c r="B995" s="45">
        <f t="shared" si="31"/>
        <v>45837</v>
      </c>
      <c r="C995" s="42" t="str">
        <f>IF(ISERROR(VLOOKUP(B995,'Айгенис Оп8'!$C$3:$C$9,1,0)),"Нет","Да")</f>
        <v>Нет</v>
      </c>
      <c r="D995" s="43">
        <f t="shared" si="30"/>
        <v>365</v>
      </c>
      <c r="E995" s="44">
        <f>ROUND(('Все выпуски'!$D$3*'Все выпуски'!$D$6/100)/365*(B995-IF(C995="Нет",VLOOKUP(A995,'Айгенис Оп8'!$A$2:$C$9,3,0),VLOOKUP((A995-1),'Айгенис Оп8'!$A$2:$C$9,3,0))),2)</f>
        <v>29.1</v>
      </c>
      <c r="G995" s="43">
        <f>COUNTIF(D996:$D$1242,365)</f>
        <v>247</v>
      </c>
      <c r="H995" s="43">
        <f>COUNTIF(D996:$D$1242,366)</f>
        <v>0</v>
      </c>
      <c r="I995" s="2"/>
    </row>
    <row r="996" spans="1:9" x14ac:dyDescent="0.25">
      <c r="A996" s="1">
        <f>COUNTIF($C$2:C996,"Да")</f>
        <v>5</v>
      </c>
      <c r="B996" s="45">
        <f t="shared" si="31"/>
        <v>45838</v>
      </c>
      <c r="C996" s="42" t="str">
        <f>IF(ISERROR(VLOOKUP(B996,'Айгенис Оп8'!$C$3:$C$9,1,0)),"Нет","Да")</f>
        <v>Нет</v>
      </c>
      <c r="D996" s="43">
        <f t="shared" si="30"/>
        <v>365</v>
      </c>
      <c r="E996" s="44">
        <f>ROUND(('Все выпуски'!$D$3*'Все выпуски'!$D$6/100)/365*(B996-IF(C996="Нет",VLOOKUP(A996,'Айгенис Оп8'!$A$2:$C$9,3,0),VLOOKUP((A996-1),'Айгенис Оп8'!$A$2:$C$9,3,0))),2)</f>
        <v>29.34</v>
      </c>
      <c r="G996" s="43">
        <f>COUNTIF(D997:$D$1242,365)</f>
        <v>246</v>
      </c>
      <c r="H996" s="43">
        <f>COUNTIF(D997:$D$1242,366)</f>
        <v>0</v>
      </c>
      <c r="I996" s="2"/>
    </row>
    <row r="997" spans="1:9" x14ac:dyDescent="0.25">
      <c r="A997" s="1">
        <f>COUNTIF($C$2:C997,"Да")</f>
        <v>5</v>
      </c>
      <c r="B997" s="45">
        <f t="shared" si="31"/>
        <v>45839</v>
      </c>
      <c r="C997" s="42" t="str">
        <f>IF(ISERROR(VLOOKUP(B997,'Айгенис Оп8'!$C$3:$C$9,1,0)),"Нет","Да")</f>
        <v>Нет</v>
      </c>
      <c r="D997" s="43">
        <f t="shared" si="30"/>
        <v>365</v>
      </c>
      <c r="E997" s="44">
        <f>ROUND(('Все выпуски'!$D$3*'Все выпуски'!$D$6/100)/365*(B997-IF(C997="Нет",VLOOKUP(A997,'Айгенис Оп8'!$A$2:$C$9,3,0),VLOOKUP((A997-1),'Айгенис Оп8'!$A$2:$C$9,3,0))),2)</f>
        <v>29.59</v>
      </c>
      <c r="G997" s="43">
        <f>COUNTIF(D998:$D$1242,365)</f>
        <v>245</v>
      </c>
      <c r="H997" s="43">
        <f>COUNTIF(D998:$D$1242,366)</f>
        <v>0</v>
      </c>
      <c r="I997" s="2"/>
    </row>
    <row r="998" spans="1:9" x14ac:dyDescent="0.25">
      <c r="A998" s="1">
        <f>COUNTIF($C$2:C998,"Да")</f>
        <v>5</v>
      </c>
      <c r="B998" s="45">
        <f t="shared" si="31"/>
        <v>45840</v>
      </c>
      <c r="C998" s="42" t="str">
        <f>IF(ISERROR(VLOOKUP(B998,'Айгенис Оп8'!$C$3:$C$9,1,0)),"Нет","Да")</f>
        <v>Нет</v>
      </c>
      <c r="D998" s="43">
        <f t="shared" si="30"/>
        <v>365</v>
      </c>
      <c r="E998" s="44">
        <f>ROUND(('Все выпуски'!$D$3*'Все выпуски'!$D$6/100)/365*(B998-IF(C998="Нет",VLOOKUP(A998,'Айгенис Оп8'!$A$2:$C$9,3,0),VLOOKUP((A998-1),'Айгенис Оп8'!$A$2:$C$9,3,0))),2)</f>
        <v>29.84</v>
      </c>
      <c r="G998" s="43">
        <f>COUNTIF(D999:$D$1242,365)</f>
        <v>244</v>
      </c>
      <c r="H998" s="43">
        <f>COUNTIF(D999:$D$1242,366)</f>
        <v>0</v>
      </c>
      <c r="I998" s="2"/>
    </row>
    <row r="999" spans="1:9" x14ac:dyDescent="0.25">
      <c r="A999" s="1">
        <f>COUNTIF($C$2:C999,"Да")</f>
        <v>5</v>
      </c>
      <c r="B999" s="45">
        <f t="shared" si="31"/>
        <v>45841</v>
      </c>
      <c r="C999" s="42" t="str">
        <f>IF(ISERROR(VLOOKUP(B999,'Айгенис Оп8'!$C$3:$C$9,1,0)),"Нет","Да")</f>
        <v>Нет</v>
      </c>
      <c r="D999" s="43">
        <f t="shared" si="30"/>
        <v>365</v>
      </c>
      <c r="E999" s="44">
        <f>ROUND(('Все выпуски'!$D$3*'Все выпуски'!$D$6/100)/365*(B999-IF(C999="Нет",VLOOKUP(A999,'Айгенис Оп8'!$A$2:$C$9,3,0),VLOOKUP((A999-1),'Айгенис Оп8'!$A$2:$C$9,3,0))),2)</f>
        <v>30.08</v>
      </c>
      <c r="G999" s="43">
        <f>COUNTIF(D1000:$D$1242,365)</f>
        <v>243</v>
      </c>
      <c r="H999" s="43">
        <f>COUNTIF(D1000:$D$1242,366)</f>
        <v>0</v>
      </c>
      <c r="I999" s="2"/>
    </row>
    <row r="1000" spans="1:9" x14ac:dyDescent="0.25">
      <c r="A1000" s="1">
        <f>COUNTIF($C$2:C1000,"Да")</f>
        <v>5</v>
      </c>
      <c r="B1000" s="45">
        <f t="shared" si="31"/>
        <v>45842</v>
      </c>
      <c r="C1000" s="42" t="str">
        <f>IF(ISERROR(VLOOKUP(B1000,'Айгенис Оп8'!$C$3:$C$9,1,0)),"Нет","Да")</f>
        <v>Нет</v>
      </c>
      <c r="D1000" s="43">
        <f t="shared" si="30"/>
        <v>365</v>
      </c>
      <c r="E1000" s="44">
        <f>ROUND(('Все выпуски'!$D$3*'Все выпуски'!$D$6/100)/365*(B1000-IF(C1000="Нет",VLOOKUP(A1000,'Айгенис Оп8'!$A$2:$C$9,3,0),VLOOKUP((A1000-1),'Айгенис Оп8'!$A$2:$C$9,3,0))),2)</f>
        <v>30.33</v>
      </c>
      <c r="G1000" s="43">
        <f>COUNTIF(D1001:$D$1242,365)</f>
        <v>242</v>
      </c>
      <c r="H1000" s="43">
        <f>COUNTIF(D1001:$D$1242,366)</f>
        <v>0</v>
      </c>
      <c r="I1000" s="2"/>
    </row>
    <row r="1001" spans="1:9" x14ac:dyDescent="0.25">
      <c r="A1001" s="1">
        <f>COUNTIF($C$2:C1001,"Да")</f>
        <v>5</v>
      </c>
      <c r="B1001" s="45">
        <f t="shared" si="31"/>
        <v>45843</v>
      </c>
      <c r="C1001" s="42" t="str">
        <f>IF(ISERROR(VLOOKUP(B1001,'Айгенис Оп8'!$C$3:$C$9,1,0)),"Нет","Да")</f>
        <v>Нет</v>
      </c>
      <c r="D1001" s="43">
        <f t="shared" si="30"/>
        <v>365</v>
      </c>
      <c r="E1001" s="44">
        <f>ROUND(('Все выпуски'!$D$3*'Все выпуски'!$D$6/100)/365*(B1001-IF(C1001="Нет",VLOOKUP(A1001,'Айгенис Оп8'!$A$2:$C$9,3,0),VLOOKUP((A1001-1),'Айгенис Оп8'!$A$2:$C$9,3,0))),2)</f>
        <v>30.58</v>
      </c>
      <c r="G1001" s="43">
        <f>COUNTIF(D1002:$D$1242,365)</f>
        <v>241</v>
      </c>
      <c r="H1001" s="43">
        <f>COUNTIF(D1002:$D$1242,366)</f>
        <v>0</v>
      </c>
      <c r="I1001" s="2"/>
    </row>
    <row r="1002" spans="1:9" x14ac:dyDescent="0.25">
      <c r="A1002" s="1">
        <f>COUNTIF($C$2:C1002,"Да")</f>
        <v>5</v>
      </c>
      <c r="B1002" s="45">
        <f t="shared" si="31"/>
        <v>45844</v>
      </c>
      <c r="C1002" s="42" t="str">
        <f>IF(ISERROR(VLOOKUP(B1002,'Айгенис Оп8'!$C$3:$C$9,1,0)),"Нет","Да")</f>
        <v>Нет</v>
      </c>
      <c r="D1002" s="43">
        <f t="shared" si="30"/>
        <v>365</v>
      </c>
      <c r="E1002" s="44">
        <f>ROUND(('Все выпуски'!$D$3*'Все выпуски'!$D$6/100)/365*(B1002-IF(C1002="Нет",VLOOKUP(A1002,'Айгенис Оп8'!$A$2:$C$9,3,0),VLOOKUP((A1002-1),'Айгенис Оп8'!$A$2:$C$9,3,0))),2)</f>
        <v>30.82</v>
      </c>
      <c r="G1002" s="43">
        <f>COUNTIF(D1003:$D$1242,365)</f>
        <v>240</v>
      </c>
      <c r="H1002" s="43">
        <f>COUNTIF(D1003:$D$1242,366)</f>
        <v>0</v>
      </c>
      <c r="I1002" s="2"/>
    </row>
    <row r="1003" spans="1:9" x14ac:dyDescent="0.25">
      <c r="A1003" s="1">
        <f>COUNTIF($C$2:C1003,"Да")</f>
        <v>5</v>
      </c>
      <c r="B1003" s="45">
        <f t="shared" si="31"/>
        <v>45845</v>
      </c>
      <c r="C1003" s="42" t="str">
        <f>IF(ISERROR(VLOOKUP(B1003,'Айгенис Оп8'!$C$3:$C$9,1,0)),"Нет","Да")</f>
        <v>Нет</v>
      </c>
      <c r="D1003" s="43">
        <f t="shared" si="30"/>
        <v>365</v>
      </c>
      <c r="E1003" s="44">
        <f>ROUND(('Все выпуски'!$D$3*'Все выпуски'!$D$6/100)/365*(B1003-IF(C1003="Нет",VLOOKUP(A1003,'Айгенис Оп8'!$A$2:$C$9,3,0),VLOOKUP((A1003-1),'Айгенис Оп8'!$A$2:$C$9,3,0))),2)</f>
        <v>31.07</v>
      </c>
      <c r="G1003" s="43">
        <f>COUNTIF(D1004:$D$1242,365)</f>
        <v>239</v>
      </c>
      <c r="H1003" s="43">
        <f>COUNTIF(D1004:$D$1242,366)</f>
        <v>0</v>
      </c>
      <c r="I1003" s="2"/>
    </row>
    <row r="1004" spans="1:9" x14ac:dyDescent="0.25">
      <c r="A1004" s="1">
        <f>COUNTIF($C$2:C1004,"Да")</f>
        <v>5</v>
      </c>
      <c r="B1004" s="45">
        <f t="shared" si="31"/>
        <v>45846</v>
      </c>
      <c r="C1004" s="42" t="str">
        <f>IF(ISERROR(VLOOKUP(B1004,'Айгенис Оп8'!$C$3:$C$9,1,0)),"Нет","Да")</f>
        <v>Нет</v>
      </c>
      <c r="D1004" s="43">
        <f t="shared" si="30"/>
        <v>365</v>
      </c>
      <c r="E1004" s="44">
        <f>ROUND(('Все выпуски'!$D$3*'Все выпуски'!$D$6/100)/365*(B1004-IF(C1004="Нет",VLOOKUP(A1004,'Айгенис Оп8'!$A$2:$C$9,3,0),VLOOKUP((A1004-1),'Айгенис Оп8'!$A$2:$C$9,3,0))),2)</f>
        <v>31.32</v>
      </c>
      <c r="G1004" s="43">
        <f>COUNTIF(D1005:$D$1242,365)</f>
        <v>238</v>
      </c>
      <c r="H1004" s="43">
        <f>COUNTIF(D1005:$D$1242,366)</f>
        <v>0</v>
      </c>
      <c r="I1004" s="2"/>
    </row>
    <row r="1005" spans="1:9" x14ac:dyDescent="0.25">
      <c r="A1005" s="1">
        <f>COUNTIF($C$2:C1005,"Да")</f>
        <v>5</v>
      </c>
      <c r="B1005" s="45">
        <f t="shared" si="31"/>
        <v>45847</v>
      </c>
      <c r="C1005" s="42" t="str">
        <f>IF(ISERROR(VLOOKUP(B1005,'Айгенис Оп8'!$C$3:$C$9,1,0)),"Нет","Да")</f>
        <v>Нет</v>
      </c>
      <c r="D1005" s="43">
        <f t="shared" si="30"/>
        <v>365</v>
      </c>
      <c r="E1005" s="44">
        <f>ROUND(('Все выпуски'!$D$3*'Все выпуски'!$D$6/100)/365*(B1005-IF(C1005="Нет",VLOOKUP(A1005,'Айгенис Оп8'!$A$2:$C$9,3,0),VLOOKUP((A1005-1),'Айгенис Оп8'!$A$2:$C$9,3,0))),2)</f>
        <v>31.56</v>
      </c>
      <c r="G1005" s="43">
        <f>COUNTIF(D1006:$D$1242,365)</f>
        <v>237</v>
      </c>
      <c r="H1005" s="43">
        <f>COUNTIF(D1006:$D$1242,366)</f>
        <v>0</v>
      </c>
      <c r="I1005" s="2"/>
    </row>
    <row r="1006" spans="1:9" x14ac:dyDescent="0.25">
      <c r="A1006" s="1">
        <f>COUNTIF($C$2:C1006,"Да")</f>
        <v>5</v>
      </c>
      <c r="B1006" s="45">
        <f t="shared" si="31"/>
        <v>45848</v>
      </c>
      <c r="C1006" s="42" t="str">
        <f>IF(ISERROR(VLOOKUP(B1006,'Айгенис Оп8'!$C$3:$C$9,1,0)),"Нет","Да")</f>
        <v>Нет</v>
      </c>
      <c r="D1006" s="43">
        <f t="shared" si="30"/>
        <v>365</v>
      </c>
      <c r="E1006" s="44">
        <f>ROUND(('Все выпуски'!$D$3*'Все выпуски'!$D$6/100)/365*(B1006-IF(C1006="Нет",VLOOKUP(A1006,'Айгенис Оп8'!$A$2:$C$9,3,0),VLOOKUP((A1006-1),'Айгенис Оп8'!$A$2:$C$9,3,0))),2)</f>
        <v>31.81</v>
      </c>
      <c r="G1006" s="43">
        <f>COUNTIF(D1007:$D$1242,365)</f>
        <v>236</v>
      </c>
      <c r="H1006" s="43">
        <f>COUNTIF(D1007:$D$1242,366)</f>
        <v>0</v>
      </c>
      <c r="I1006" s="2"/>
    </row>
    <row r="1007" spans="1:9" x14ac:dyDescent="0.25">
      <c r="A1007" s="1">
        <f>COUNTIF($C$2:C1007,"Да")</f>
        <v>5</v>
      </c>
      <c r="B1007" s="45">
        <f t="shared" si="31"/>
        <v>45849</v>
      </c>
      <c r="C1007" s="42" t="str">
        <f>IF(ISERROR(VLOOKUP(B1007,'Айгенис Оп8'!$C$3:$C$9,1,0)),"Нет","Да")</f>
        <v>Нет</v>
      </c>
      <c r="D1007" s="43">
        <f t="shared" si="30"/>
        <v>365</v>
      </c>
      <c r="E1007" s="44">
        <f>ROUND(('Все выпуски'!$D$3*'Все выпуски'!$D$6/100)/365*(B1007-IF(C1007="Нет",VLOOKUP(A1007,'Айгенис Оп8'!$A$2:$C$9,3,0),VLOOKUP((A1007-1),'Айгенис Оп8'!$A$2:$C$9,3,0))),2)</f>
        <v>32.049999999999997</v>
      </c>
      <c r="G1007" s="43">
        <f>COUNTIF(D1008:$D$1242,365)</f>
        <v>235</v>
      </c>
      <c r="H1007" s="43">
        <f>COUNTIF(D1008:$D$1242,366)</f>
        <v>0</v>
      </c>
      <c r="I1007" s="2"/>
    </row>
    <row r="1008" spans="1:9" x14ac:dyDescent="0.25">
      <c r="A1008" s="1">
        <f>COUNTIF($C$2:C1008,"Да")</f>
        <v>5</v>
      </c>
      <c r="B1008" s="45">
        <f t="shared" si="31"/>
        <v>45850</v>
      </c>
      <c r="C1008" s="42" t="str">
        <f>IF(ISERROR(VLOOKUP(B1008,'Айгенис Оп8'!$C$3:$C$9,1,0)),"Нет","Да")</f>
        <v>Нет</v>
      </c>
      <c r="D1008" s="43">
        <f t="shared" si="30"/>
        <v>365</v>
      </c>
      <c r="E1008" s="44">
        <f>ROUND(('Все выпуски'!$D$3*'Все выпуски'!$D$6/100)/365*(B1008-IF(C1008="Нет",VLOOKUP(A1008,'Айгенис Оп8'!$A$2:$C$9,3,0),VLOOKUP((A1008-1),'Айгенис Оп8'!$A$2:$C$9,3,0))),2)</f>
        <v>32.299999999999997</v>
      </c>
      <c r="G1008" s="43">
        <f>COUNTIF(D1009:$D$1242,365)</f>
        <v>234</v>
      </c>
      <c r="H1008" s="43">
        <f>COUNTIF(D1009:$D$1242,366)</f>
        <v>0</v>
      </c>
      <c r="I1008" s="2"/>
    </row>
    <row r="1009" spans="1:9" x14ac:dyDescent="0.25">
      <c r="A1009" s="1">
        <f>COUNTIF($C$2:C1009,"Да")</f>
        <v>5</v>
      </c>
      <c r="B1009" s="45">
        <f t="shared" si="31"/>
        <v>45851</v>
      </c>
      <c r="C1009" s="42" t="str">
        <f>IF(ISERROR(VLOOKUP(B1009,'Айгенис Оп8'!$C$3:$C$9,1,0)),"Нет","Да")</f>
        <v>Нет</v>
      </c>
      <c r="D1009" s="43">
        <f t="shared" si="30"/>
        <v>365</v>
      </c>
      <c r="E1009" s="44">
        <f>ROUND(('Все выпуски'!$D$3*'Все выпуски'!$D$6/100)/365*(B1009-IF(C1009="Нет",VLOOKUP(A1009,'Айгенис Оп8'!$A$2:$C$9,3,0),VLOOKUP((A1009-1),'Айгенис Оп8'!$A$2:$C$9,3,0))),2)</f>
        <v>32.549999999999997</v>
      </c>
      <c r="G1009" s="43">
        <f>COUNTIF(D1010:$D$1242,365)</f>
        <v>233</v>
      </c>
      <c r="H1009" s="43">
        <f>COUNTIF(D1010:$D$1242,366)</f>
        <v>0</v>
      </c>
      <c r="I1009" s="2"/>
    </row>
    <row r="1010" spans="1:9" x14ac:dyDescent="0.25">
      <c r="A1010" s="1">
        <f>COUNTIF($C$2:C1010,"Да")</f>
        <v>5</v>
      </c>
      <c r="B1010" s="45">
        <f t="shared" si="31"/>
        <v>45852</v>
      </c>
      <c r="C1010" s="42" t="str">
        <f>IF(ISERROR(VLOOKUP(B1010,'Айгенис Оп8'!$C$3:$C$9,1,0)),"Нет","Да")</f>
        <v>Нет</v>
      </c>
      <c r="D1010" s="43">
        <f t="shared" si="30"/>
        <v>365</v>
      </c>
      <c r="E1010" s="44">
        <f>ROUND(('Все выпуски'!$D$3*'Все выпуски'!$D$6/100)/365*(B1010-IF(C1010="Нет",VLOOKUP(A1010,'Айгенис Оп8'!$A$2:$C$9,3,0),VLOOKUP((A1010-1),'Айгенис Оп8'!$A$2:$C$9,3,0))),2)</f>
        <v>32.79</v>
      </c>
      <c r="G1010" s="43">
        <f>COUNTIF(D1011:$D$1242,365)</f>
        <v>232</v>
      </c>
      <c r="H1010" s="43">
        <f>COUNTIF(D1011:$D$1242,366)</f>
        <v>0</v>
      </c>
      <c r="I1010" s="2"/>
    </row>
    <row r="1011" spans="1:9" x14ac:dyDescent="0.25">
      <c r="A1011" s="1">
        <f>COUNTIF($C$2:C1011,"Да")</f>
        <v>5</v>
      </c>
      <c r="B1011" s="45">
        <f t="shared" si="31"/>
        <v>45853</v>
      </c>
      <c r="C1011" s="42" t="str">
        <f>IF(ISERROR(VLOOKUP(B1011,'Айгенис Оп8'!$C$3:$C$9,1,0)),"Нет","Да")</f>
        <v>Нет</v>
      </c>
      <c r="D1011" s="43">
        <f t="shared" si="30"/>
        <v>365</v>
      </c>
      <c r="E1011" s="44">
        <f>ROUND(('Все выпуски'!$D$3*'Все выпуски'!$D$6/100)/365*(B1011-IF(C1011="Нет",VLOOKUP(A1011,'Айгенис Оп8'!$A$2:$C$9,3,0),VLOOKUP((A1011-1),'Айгенис Оп8'!$A$2:$C$9,3,0))),2)</f>
        <v>33.04</v>
      </c>
      <c r="G1011" s="43">
        <f>COUNTIF(D1012:$D$1242,365)</f>
        <v>231</v>
      </c>
      <c r="H1011" s="43">
        <f>COUNTIF(D1012:$D$1242,366)</f>
        <v>0</v>
      </c>
      <c r="I1011" s="2"/>
    </row>
    <row r="1012" spans="1:9" x14ac:dyDescent="0.25">
      <c r="A1012" s="1">
        <f>COUNTIF($C$2:C1012,"Да")</f>
        <v>5</v>
      </c>
      <c r="B1012" s="45">
        <f t="shared" si="31"/>
        <v>45854</v>
      </c>
      <c r="C1012" s="42" t="str">
        <f>IF(ISERROR(VLOOKUP(B1012,'Айгенис Оп8'!$C$3:$C$9,1,0)),"Нет","Да")</f>
        <v>Нет</v>
      </c>
      <c r="D1012" s="43">
        <f t="shared" si="30"/>
        <v>365</v>
      </c>
      <c r="E1012" s="44">
        <f>ROUND(('Все выпуски'!$D$3*'Все выпуски'!$D$6/100)/365*(B1012-IF(C1012="Нет",VLOOKUP(A1012,'Айгенис Оп8'!$A$2:$C$9,3,0),VLOOKUP((A1012-1),'Айгенис Оп8'!$A$2:$C$9,3,0))),2)</f>
        <v>33.29</v>
      </c>
      <c r="G1012" s="43">
        <f>COUNTIF(D1013:$D$1242,365)</f>
        <v>230</v>
      </c>
      <c r="H1012" s="43">
        <f>COUNTIF(D1013:$D$1242,366)</f>
        <v>0</v>
      </c>
      <c r="I1012" s="2"/>
    </row>
    <row r="1013" spans="1:9" x14ac:dyDescent="0.25">
      <c r="A1013" s="1">
        <f>COUNTIF($C$2:C1013,"Да")</f>
        <v>5</v>
      </c>
      <c r="B1013" s="45">
        <f t="shared" si="31"/>
        <v>45855</v>
      </c>
      <c r="C1013" s="42" t="str">
        <f>IF(ISERROR(VLOOKUP(B1013,'Айгенис Оп8'!$C$3:$C$9,1,0)),"Нет","Да")</f>
        <v>Нет</v>
      </c>
      <c r="D1013" s="43">
        <f t="shared" si="30"/>
        <v>365</v>
      </c>
      <c r="E1013" s="44">
        <f>ROUND(('Все выпуски'!$D$3*'Все выпуски'!$D$6/100)/365*(B1013-IF(C1013="Нет",VLOOKUP(A1013,'Айгенис Оп8'!$A$2:$C$9,3,0),VLOOKUP((A1013-1),'Айгенис Оп8'!$A$2:$C$9,3,0))),2)</f>
        <v>33.53</v>
      </c>
      <c r="G1013" s="43">
        <f>COUNTIF(D1014:$D$1242,365)</f>
        <v>229</v>
      </c>
      <c r="H1013" s="43">
        <f>COUNTIF(D1014:$D$1242,366)</f>
        <v>0</v>
      </c>
      <c r="I1013" s="2"/>
    </row>
    <row r="1014" spans="1:9" x14ac:dyDescent="0.25">
      <c r="A1014" s="1">
        <f>COUNTIF($C$2:C1014,"Да")</f>
        <v>5</v>
      </c>
      <c r="B1014" s="45">
        <f t="shared" si="31"/>
        <v>45856</v>
      </c>
      <c r="C1014" s="42" t="str">
        <f>IF(ISERROR(VLOOKUP(B1014,'Айгенис Оп8'!$C$3:$C$9,1,0)),"Нет","Да")</f>
        <v>Нет</v>
      </c>
      <c r="D1014" s="43">
        <f t="shared" si="30"/>
        <v>365</v>
      </c>
      <c r="E1014" s="44">
        <f>ROUND(('Все выпуски'!$D$3*'Все выпуски'!$D$6/100)/365*(B1014-IF(C1014="Нет",VLOOKUP(A1014,'Айгенис Оп8'!$A$2:$C$9,3,0),VLOOKUP((A1014-1),'Айгенис Оп8'!$A$2:$C$9,3,0))),2)</f>
        <v>33.78</v>
      </c>
      <c r="G1014" s="43">
        <f>COUNTIF(D1015:$D$1242,365)</f>
        <v>228</v>
      </c>
      <c r="H1014" s="43">
        <f>COUNTIF(D1015:$D$1242,366)</f>
        <v>0</v>
      </c>
      <c r="I1014" s="2"/>
    </row>
    <row r="1015" spans="1:9" x14ac:dyDescent="0.25">
      <c r="A1015" s="1">
        <f>COUNTIF($C$2:C1015,"Да")</f>
        <v>5</v>
      </c>
      <c r="B1015" s="45">
        <f t="shared" si="31"/>
        <v>45857</v>
      </c>
      <c r="C1015" s="42" t="str">
        <f>IF(ISERROR(VLOOKUP(B1015,'Айгенис Оп8'!$C$3:$C$9,1,0)),"Нет","Да")</f>
        <v>Нет</v>
      </c>
      <c r="D1015" s="43">
        <f t="shared" si="30"/>
        <v>365</v>
      </c>
      <c r="E1015" s="44">
        <f>ROUND(('Все выпуски'!$D$3*'Все выпуски'!$D$6/100)/365*(B1015-IF(C1015="Нет",VLOOKUP(A1015,'Айгенис Оп8'!$A$2:$C$9,3,0),VLOOKUP((A1015-1),'Айгенис Оп8'!$A$2:$C$9,3,0))),2)</f>
        <v>34.03</v>
      </c>
      <c r="G1015" s="43">
        <f>COUNTIF(D1016:$D$1242,365)</f>
        <v>227</v>
      </c>
      <c r="H1015" s="43">
        <f>COUNTIF(D1016:$D$1242,366)</f>
        <v>0</v>
      </c>
      <c r="I1015" s="2"/>
    </row>
    <row r="1016" spans="1:9" x14ac:dyDescent="0.25">
      <c r="A1016" s="1">
        <f>COUNTIF($C$2:C1016,"Да")</f>
        <v>5</v>
      </c>
      <c r="B1016" s="45">
        <f t="shared" si="31"/>
        <v>45858</v>
      </c>
      <c r="C1016" s="42" t="str">
        <f>IF(ISERROR(VLOOKUP(B1016,'Айгенис Оп8'!$C$3:$C$9,1,0)),"Нет","Да")</f>
        <v>Нет</v>
      </c>
      <c r="D1016" s="43">
        <f t="shared" si="30"/>
        <v>365</v>
      </c>
      <c r="E1016" s="44">
        <f>ROUND(('Все выпуски'!$D$3*'Все выпуски'!$D$6/100)/365*(B1016-IF(C1016="Нет",VLOOKUP(A1016,'Айгенис Оп8'!$A$2:$C$9,3,0),VLOOKUP((A1016-1),'Айгенис Оп8'!$A$2:$C$9,3,0))),2)</f>
        <v>34.270000000000003</v>
      </c>
      <c r="G1016" s="43">
        <f>COUNTIF(D1017:$D$1242,365)</f>
        <v>226</v>
      </c>
      <c r="H1016" s="43">
        <f>COUNTIF(D1017:$D$1242,366)</f>
        <v>0</v>
      </c>
      <c r="I1016" s="2"/>
    </row>
    <row r="1017" spans="1:9" x14ac:dyDescent="0.25">
      <c r="A1017" s="1">
        <f>COUNTIF($C$2:C1017,"Да")</f>
        <v>5</v>
      </c>
      <c r="B1017" s="45">
        <f t="shared" si="31"/>
        <v>45859</v>
      </c>
      <c r="C1017" s="42" t="str">
        <f>IF(ISERROR(VLOOKUP(B1017,'Айгенис Оп8'!$C$3:$C$9,1,0)),"Нет","Да")</f>
        <v>Нет</v>
      </c>
      <c r="D1017" s="43">
        <f t="shared" si="30"/>
        <v>365</v>
      </c>
      <c r="E1017" s="44">
        <f>ROUND(('Все выпуски'!$D$3*'Все выпуски'!$D$6/100)/365*(B1017-IF(C1017="Нет",VLOOKUP(A1017,'Айгенис Оп8'!$A$2:$C$9,3,0),VLOOKUP((A1017-1),'Айгенис Оп8'!$A$2:$C$9,3,0))),2)</f>
        <v>34.520000000000003</v>
      </c>
      <c r="G1017" s="43">
        <f>COUNTIF(D1018:$D$1242,365)</f>
        <v>225</v>
      </c>
      <c r="H1017" s="43">
        <f>COUNTIF(D1018:$D$1242,366)</f>
        <v>0</v>
      </c>
      <c r="I1017" s="2"/>
    </row>
    <row r="1018" spans="1:9" x14ac:dyDescent="0.25">
      <c r="A1018" s="1">
        <f>COUNTIF($C$2:C1018,"Да")</f>
        <v>5</v>
      </c>
      <c r="B1018" s="45">
        <f t="shared" si="31"/>
        <v>45860</v>
      </c>
      <c r="C1018" s="42" t="str">
        <f>IF(ISERROR(VLOOKUP(B1018,'Айгенис Оп8'!$C$3:$C$9,1,0)),"Нет","Да")</f>
        <v>Нет</v>
      </c>
      <c r="D1018" s="43">
        <f t="shared" si="30"/>
        <v>365</v>
      </c>
      <c r="E1018" s="44">
        <f>ROUND(('Все выпуски'!$D$3*'Все выпуски'!$D$6/100)/365*(B1018-IF(C1018="Нет",VLOOKUP(A1018,'Айгенис Оп8'!$A$2:$C$9,3,0),VLOOKUP((A1018-1),'Айгенис Оп8'!$A$2:$C$9,3,0))),2)</f>
        <v>34.770000000000003</v>
      </c>
      <c r="G1018" s="43">
        <f>COUNTIF(D1019:$D$1242,365)</f>
        <v>224</v>
      </c>
      <c r="H1018" s="43">
        <f>COUNTIF(D1019:$D$1242,366)</f>
        <v>0</v>
      </c>
      <c r="I1018" s="2"/>
    </row>
    <row r="1019" spans="1:9" x14ac:dyDescent="0.25">
      <c r="A1019" s="1">
        <f>COUNTIF($C$2:C1019,"Да")</f>
        <v>5</v>
      </c>
      <c r="B1019" s="45">
        <f t="shared" si="31"/>
        <v>45861</v>
      </c>
      <c r="C1019" s="42" t="str">
        <f>IF(ISERROR(VLOOKUP(B1019,'Айгенис Оп8'!$C$3:$C$9,1,0)),"Нет","Да")</f>
        <v>Нет</v>
      </c>
      <c r="D1019" s="43">
        <f t="shared" si="30"/>
        <v>365</v>
      </c>
      <c r="E1019" s="44">
        <f>ROUND(('Все выпуски'!$D$3*'Все выпуски'!$D$6/100)/365*(B1019-IF(C1019="Нет",VLOOKUP(A1019,'Айгенис Оп8'!$A$2:$C$9,3,0),VLOOKUP((A1019-1),'Айгенис Оп8'!$A$2:$C$9,3,0))),2)</f>
        <v>35.01</v>
      </c>
      <c r="G1019" s="43">
        <f>COUNTIF(D1020:$D$1242,365)</f>
        <v>223</v>
      </c>
      <c r="H1019" s="43">
        <f>COUNTIF(D1020:$D$1242,366)</f>
        <v>0</v>
      </c>
      <c r="I1019" s="2"/>
    </row>
    <row r="1020" spans="1:9" x14ac:dyDescent="0.25">
      <c r="A1020" s="1">
        <f>COUNTIF($C$2:C1020,"Да")</f>
        <v>5</v>
      </c>
      <c r="B1020" s="45">
        <f t="shared" si="31"/>
        <v>45862</v>
      </c>
      <c r="C1020" s="42" t="str">
        <f>IF(ISERROR(VLOOKUP(B1020,'Айгенис Оп8'!$C$3:$C$9,1,0)),"Нет","Да")</f>
        <v>Нет</v>
      </c>
      <c r="D1020" s="43">
        <f t="shared" si="30"/>
        <v>365</v>
      </c>
      <c r="E1020" s="44">
        <f>ROUND(('Все выпуски'!$D$3*'Все выпуски'!$D$6/100)/365*(B1020-IF(C1020="Нет",VLOOKUP(A1020,'Айгенис Оп8'!$A$2:$C$9,3,0),VLOOKUP((A1020-1),'Айгенис Оп8'!$A$2:$C$9,3,0))),2)</f>
        <v>35.26</v>
      </c>
      <c r="G1020" s="43">
        <f>COUNTIF(D1021:$D$1242,365)</f>
        <v>222</v>
      </c>
      <c r="H1020" s="43">
        <f>COUNTIF(D1021:$D$1242,366)</f>
        <v>0</v>
      </c>
      <c r="I1020" s="2"/>
    </row>
    <row r="1021" spans="1:9" x14ac:dyDescent="0.25">
      <c r="A1021" s="1">
        <f>COUNTIF($C$2:C1021,"Да")</f>
        <v>5</v>
      </c>
      <c r="B1021" s="45">
        <f t="shared" si="31"/>
        <v>45863</v>
      </c>
      <c r="C1021" s="42" t="str">
        <f>IF(ISERROR(VLOOKUP(B1021,'Айгенис Оп8'!$C$3:$C$9,1,0)),"Нет","Да")</f>
        <v>Нет</v>
      </c>
      <c r="D1021" s="43">
        <f t="shared" si="30"/>
        <v>365</v>
      </c>
      <c r="E1021" s="44">
        <f>ROUND(('Все выпуски'!$D$3*'Все выпуски'!$D$6/100)/365*(B1021-IF(C1021="Нет",VLOOKUP(A1021,'Айгенис Оп8'!$A$2:$C$9,3,0),VLOOKUP((A1021-1),'Айгенис Оп8'!$A$2:$C$9,3,0))),2)</f>
        <v>35.51</v>
      </c>
      <c r="G1021" s="43">
        <f>COUNTIF(D1022:$D$1242,365)</f>
        <v>221</v>
      </c>
      <c r="H1021" s="43">
        <f>COUNTIF(D1022:$D$1242,366)</f>
        <v>0</v>
      </c>
      <c r="I1021" s="2"/>
    </row>
    <row r="1022" spans="1:9" x14ac:dyDescent="0.25">
      <c r="A1022" s="1">
        <f>COUNTIF($C$2:C1022,"Да")</f>
        <v>5</v>
      </c>
      <c r="B1022" s="45">
        <f t="shared" si="31"/>
        <v>45864</v>
      </c>
      <c r="C1022" s="42" t="str">
        <f>IF(ISERROR(VLOOKUP(B1022,'Айгенис Оп8'!$C$3:$C$9,1,0)),"Нет","Да")</f>
        <v>Нет</v>
      </c>
      <c r="D1022" s="43">
        <f t="shared" si="30"/>
        <v>365</v>
      </c>
      <c r="E1022" s="44">
        <f>ROUND(('Все выпуски'!$D$3*'Все выпуски'!$D$6/100)/365*(B1022-IF(C1022="Нет",VLOOKUP(A1022,'Айгенис Оп8'!$A$2:$C$9,3,0),VLOOKUP((A1022-1),'Айгенис Оп8'!$A$2:$C$9,3,0))),2)</f>
        <v>35.75</v>
      </c>
      <c r="G1022" s="43">
        <f>COUNTIF(D1023:$D$1242,365)</f>
        <v>220</v>
      </c>
      <c r="H1022" s="43">
        <f>COUNTIF(D1023:$D$1242,366)</f>
        <v>0</v>
      </c>
      <c r="I1022" s="2"/>
    </row>
    <row r="1023" spans="1:9" x14ac:dyDescent="0.25">
      <c r="A1023" s="1">
        <f>COUNTIF($C$2:C1023,"Да")</f>
        <v>5</v>
      </c>
      <c r="B1023" s="45">
        <f t="shared" si="31"/>
        <v>45865</v>
      </c>
      <c r="C1023" s="42" t="str">
        <f>IF(ISERROR(VLOOKUP(B1023,'Айгенис Оп8'!$C$3:$C$9,1,0)),"Нет","Да")</f>
        <v>Нет</v>
      </c>
      <c r="D1023" s="43">
        <f t="shared" si="30"/>
        <v>365</v>
      </c>
      <c r="E1023" s="44">
        <f>ROUND(('Все выпуски'!$D$3*'Все выпуски'!$D$6/100)/365*(B1023-IF(C1023="Нет",VLOOKUP(A1023,'Айгенис Оп8'!$A$2:$C$9,3,0),VLOOKUP((A1023-1),'Айгенис Оп8'!$A$2:$C$9,3,0))),2)</f>
        <v>36</v>
      </c>
      <c r="G1023" s="43">
        <f>COUNTIF(D1024:$D$1242,365)</f>
        <v>219</v>
      </c>
      <c r="H1023" s="43">
        <f>COUNTIF(D1024:$D$1242,366)</f>
        <v>0</v>
      </c>
      <c r="I1023" s="2"/>
    </row>
    <row r="1024" spans="1:9" x14ac:dyDescent="0.25">
      <c r="A1024" s="1">
        <f>COUNTIF($C$2:C1024,"Да")</f>
        <v>5</v>
      </c>
      <c r="B1024" s="45">
        <f t="shared" si="31"/>
        <v>45866</v>
      </c>
      <c r="C1024" s="42" t="str">
        <f>IF(ISERROR(VLOOKUP(B1024,'Айгенис Оп8'!$C$3:$C$9,1,0)),"Нет","Да")</f>
        <v>Нет</v>
      </c>
      <c r="D1024" s="43">
        <f t="shared" si="30"/>
        <v>365</v>
      </c>
      <c r="E1024" s="44">
        <f>ROUND(('Все выпуски'!$D$3*'Все выпуски'!$D$6/100)/365*(B1024-IF(C1024="Нет",VLOOKUP(A1024,'Айгенис Оп8'!$A$2:$C$9,3,0),VLOOKUP((A1024-1),'Айгенис Оп8'!$A$2:$C$9,3,0))),2)</f>
        <v>36.25</v>
      </c>
      <c r="G1024" s="43">
        <f>COUNTIF(D1025:$D$1242,365)</f>
        <v>218</v>
      </c>
      <c r="H1024" s="43">
        <f>COUNTIF(D1025:$D$1242,366)</f>
        <v>0</v>
      </c>
      <c r="I1024" s="2"/>
    </row>
    <row r="1025" spans="1:9" x14ac:dyDescent="0.25">
      <c r="A1025" s="1">
        <f>COUNTIF($C$2:C1025,"Да")</f>
        <v>5</v>
      </c>
      <c r="B1025" s="45">
        <f t="shared" si="31"/>
        <v>45867</v>
      </c>
      <c r="C1025" s="42" t="str">
        <f>IF(ISERROR(VLOOKUP(B1025,'Айгенис Оп8'!$C$3:$C$9,1,0)),"Нет","Да")</f>
        <v>Нет</v>
      </c>
      <c r="D1025" s="43">
        <f t="shared" si="30"/>
        <v>365</v>
      </c>
      <c r="E1025" s="44">
        <f>ROUND(('Все выпуски'!$D$3*'Все выпуски'!$D$6/100)/365*(B1025-IF(C1025="Нет",VLOOKUP(A1025,'Айгенис Оп8'!$A$2:$C$9,3,0),VLOOKUP((A1025-1),'Айгенис Оп8'!$A$2:$C$9,3,0))),2)</f>
        <v>36.49</v>
      </c>
      <c r="G1025" s="43">
        <f>COUNTIF(D1026:$D$1242,365)</f>
        <v>217</v>
      </c>
      <c r="H1025" s="43">
        <f>COUNTIF(D1026:$D$1242,366)</f>
        <v>0</v>
      </c>
      <c r="I1025" s="2"/>
    </row>
    <row r="1026" spans="1:9" x14ac:dyDescent="0.25">
      <c r="A1026" s="1">
        <f>COUNTIF($C$2:C1026,"Да")</f>
        <v>5</v>
      </c>
      <c r="B1026" s="45">
        <f t="shared" si="31"/>
        <v>45868</v>
      </c>
      <c r="C1026" s="42" t="str">
        <f>IF(ISERROR(VLOOKUP(B1026,'Айгенис Оп8'!$C$3:$C$9,1,0)),"Нет","Да")</f>
        <v>Нет</v>
      </c>
      <c r="D1026" s="43">
        <f t="shared" si="30"/>
        <v>365</v>
      </c>
      <c r="E1026" s="44">
        <f>ROUND(('Все выпуски'!$D$3*'Все выпуски'!$D$6/100)/365*(B1026-IF(C1026="Нет",VLOOKUP(A1026,'Айгенис Оп8'!$A$2:$C$9,3,0),VLOOKUP((A1026-1),'Айгенис Оп8'!$A$2:$C$9,3,0))),2)</f>
        <v>36.74</v>
      </c>
      <c r="G1026" s="43">
        <f>COUNTIF(D1027:$D$1242,365)</f>
        <v>216</v>
      </c>
      <c r="H1026" s="43">
        <f>COUNTIF(D1027:$D$1242,366)</f>
        <v>0</v>
      </c>
      <c r="I1026" s="2"/>
    </row>
    <row r="1027" spans="1:9" x14ac:dyDescent="0.25">
      <c r="A1027" s="1">
        <f>COUNTIF($C$2:C1027,"Да")</f>
        <v>5</v>
      </c>
      <c r="B1027" s="45">
        <f t="shared" si="31"/>
        <v>45869</v>
      </c>
      <c r="C1027" s="42" t="str">
        <f>IF(ISERROR(VLOOKUP(B1027,'Айгенис Оп8'!$C$3:$C$9,1,0)),"Нет","Да")</f>
        <v>Нет</v>
      </c>
      <c r="D1027" s="43">
        <f t="shared" ref="D1027:D1090" si="32">IF(MOD(YEAR(B1027),4)=0,366,365)</f>
        <v>365</v>
      </c>
      <c r="E1027" s="44">
        <f>ROUND(('Все выпуски'!$D$3*'Все выпуски'!$D$6/100)/365*(B1027-IF(C1027="Нет",VLOOKUP(A1027,'Айгенис Оп8'!$A$2:$C$9,3,0),VLOOKUP((A1027-1),'Айгенис Оп8'!$A$2:$C$9,3,0))),2)</f>
        <v>36.99</v>
      </c>
      <c r="G1027" s="43">
        <f>COUNTIF(D1028:$D$1242,365)</f>
        <v>215</v>
      </c>
      <c r="H1027" s="43">
        <f>COUNTIF(D1028:$D$1242,366)</f>
        <v>0</v>
      </c>
      <c r="I1027" s="2"/>
    </row>
    <row r="1028" spans="1:9" x14ac:dyDescent="0.25">
      <c r="A1028" s="1">
        <f>COUNTIF($C$2:C1028,"Да")</f>
        <v>5</v>
      </c>
      <c r="B1028" s="45">
        <f t="shared" ref="B1028:B1091" si="33">B1027+1</f>
        <v>45870</v>
      </c>
      <c r="C1028" s="42" t="str">
        <f>IF(ISERROR(VLOOKUP(B1028,'Айгенис Оп8'!$C$3:$C$9,1,0)),"Нет","Да")</f>
        <v>Нет</v>
      </c>
      <c r="D1028" s="43">
        <f t="shared" si="32"/>
        <v>365</v>
      </c>
      <c r="E1028" s="44">
        <f>ROUND(('Все выпуски'!$D$3*'Все выпуски'!$D$6/100)/365*(B1028-IF(C1028="Нет",VLOOKUP(A1028,'Айгенис Оп8'!$A$2:$C$9,3,0),VLOOKUP((A1028-1),'Айгенис Оп8'!$A$2:$C$9,3,0))),2)</f>
        <v>37.229999999999997</v>
      </c>
      <c r="G1028" s="43">
        <f>COUNTIF(D1029:$D$1242,365)</f>
        <v>214</v>
      </c>
      <c r="H1028" s="43">
        <f>COUNTIF(D1029:$D$1242,366)</f>
        <v>0</v>
      </c>
      <c r="I1028" s="2"/>
    </row>
    <row r="1029" spans="1:9" x14ac:dyDescent="0.25">
      <c r="A1029" s="1">
        <f>COUNTIF($C$2:C1029,"Да")</f>
        <v>5</v>
      </c>
      <c r="B1029" s="45">
        <f t="shared" si="33"/>
        <v>45871</v>
      </c>
      <c r="C1029" s="42" t="str">
        <f>IF(ISERROR(VLOOKUP(B1029,'Айгенис Оп8'!$C$3:$C$9,1,0)),"Нет","Да")</f>
        <v>Нет</v>
      </c>
      <c r="D1029" s="43">
        <f t="shared" si="32"/>
        <v>365</v>
      </c>
      <c r="E1029" s="44">
        <f>ROUND(('Все выпуски'!$D$3*'Все выпуски'!$D$6/100)/365*(B1029-IF(C1029="Нет",VLOOKUP(A1029,'Айгенис Оп8'!$A$2:$C$9,3,0),VLOOKUP((A1029-1),'Айгенис Оп8'!$A$2:$C$9,3,0))),2)</f>
        <v>37.479999999999997</v>
      </c>
      <c r="G1029" s="43">
        <f>COUNTIF(D1030:$D$1242,365)</f>
        <v>213</v>
      </c>
      <c r="H1029" s="43">
        <f>COUNTIF(D1030:$D$1242,366)</f>
        <v>0</v>
      </c>
      <c r="I1029" s="2"/>
    </row>
    <row r="1030" spans="1:9" x14ac:dyDescent="0.25">
      <c r="A1030" s="1">
        <f>COUNTIF($C$2:C1030,"Да")</f>
        <v>5</v>
      </c>
      <c r="B1030" s="45">
        <f t="shared" si="33"/>
        <v>45872</v>
      </c>
      <c r="C1030" s="42" t="str">
        <f>IF(ISERROR(VLOOKUP(B1030,'Айгенис Оп8'!$C$3:$C$9,1,0)),"Нет","Да")</f>
        <v>Нет</v>
      </c>
      <c r="D1030" s="43">
        <f t="shared" si="32"/>
        <v>365</v>
      </c>
      <c r="E1030" s="44">
        <f>ROUND(('Все выпуски'!$D$3*'Все выпуски'!$D$6/100)/365*(B1030-IF(C1030="Нет",VLOOKUP(A1030,'Айгенис Оп8'!$A$2:$C$9,3,0),VLOOKUP((A1030-1),'Айгенис Оп8'!$A$2:$C$9,3,0))),2)</f>
        <v>37.729999999999997</v>
      </c>
      <c r="G1030" s="43">
        <f>COUNTIF(D1031:$D$1242,365)</f>
        <v>212</v>
      </c>
      <c r="H1030" s="43">
        <f>COUNTIF(D1031:$D$1242,366)</f>
        <v>0</v>
      </c>
      <c r="I1030" s="2"/>
    </row>
    <row r="1031" spans="1:9" x14ac:dyDescent="0.25">
      <c r="A1031" s="1">
        <f>COUNTIF($C$2:C1031,"Да")</f>
        <v>5</v>
      </c>
      <c r="B1031" s="45">
        <f t="shared" si="33"/>
        <v>45873</v>
      </c>
      <c r="C1031" s="42" t="str">
        <f>IF(ISERROR(VLOOKUP(B1031,'Айгенис Оп8'!$C$3:$C$9,1,0)),"Нет","Да")</f>
        <v>Нет</v>
      </c>
      <c r="D1031" s="43">
        <f t="shared" si="32"/>
        <v>365</v>
      </c>
      <c r="E1031" s="44">
        <f>ROUND(('Все выпуски'!$D$3*'Все выпуски'!$D$6/100)/365*(B1031-IF(C1031="Нет",VLOOKUP(A1031,'Айгенис Оп8'!$A$2:$C$9,3,0),VLOOKUP((A1031-1),'Айгенис Оп8'!$A$2:$C$9,3,0))),2)</f>
        <v>37.97</v>
      </c>
      <c r="G1031" s="43">
        <f>COUNTIF(D1032:$D$1242,365)</f>
        <v>211</v>
      </c>
      <c r="H1031" s="43">
        <f>COUNTIF(D1032:$D$1242,366)</f>
        <v>0</v>
      </c>
      <c r="I1031" s="2"/>
    </row>
    <row r="1032" spans="1:9" x14ac:dyDescent="0.25">
      <c r="A1032" s="1">
        <f>COUNTIF($C$2:C1032,"Да")</f>
        <v>5</v>
      </c>
      <c r="B1032" s="45">
        <f t="shared" si="33"/>
        <v>45874</v>
      </c>
      <c r="C1032" s="42" t="str">
        <f>IF(ISERROR(VLOOKUP(B1032,'Айгенис Оп8'!$C$3:$C$9,1,0)),"Нет","Да")</f>
        <v>Нет</v>
      </c>
      <c r="D1032" s="43">
        <f t="shared" si="32"/>
        <v>365</v>
      </c>
      <c r="E1032" s="44">
        <f>ROUND(('Все выпуски'!$D$3*'Все выпуски'!$D$6/100)/365*(B1032-IF(C1032="Нет",VLOOKUP(A1032,'Айгенис Оп8'!$A$2:$C$9,3,0),VLOOKUP((A1032-1),'Айгенис Оп8'!$A$2:$C$9,3,0))),2)</f>
        <v>38.22</v>
      </c>
      <c r="G1032" s="43">
        <f>COUNTIF(D1033:$D$1242,365)</f>
        <v>210</v>
      </c>
      <c r="H1032" s="43">
        <f>COUNTIF(D1033:$D$1242,366)</f>
        <v>0</v>
      </c>
      <c r="I1032" s="2"/>
    </row>
    <row r="1033" spans="1:9" x14ac:dyDescent="0.25">
      <c r="A1033" s="1">
        <f>COUNTIF($C$2:C1033,"Да")</f>
        <v>5</v>
      </c>
      <c r="B1033" s="45">
        <f t="shared" si="33"/>
        <v>45875</v>
      </c>
      <c r="C1033" s="42" t="str">
        <f>IF(ISERROR(VLOOKUP(B1033,'Айгенис Оп8'!$C$3:$C$9,1,0)),"Нет","Да")</f>
        <v>Нет</v>
      </c>
      <c r="D1033" s="43">
        <f t="shared" si="32"/>
        <v>365</v>
      </c>
      <c r="E1033" s="44">
        <f>ROUND(('Все выпуски'!$D$3*'Все выпуски'!$D$6/100)/365*(B1033-IF(C1033="Нет",VLOOKUP(A1033,'Айгенис Оп8'!$A$2:$C$9,3,0),VLOOKUP((A1033-1),'Айгенис Оп8'!$A$2:$C$9,3,0))),2)</f>
        <v>38.47</v>
      </c>
      <c r="G1033" s="43">
        <f>COUNTIF(D1034:$D$1242,365)</f>
        <v>209</v>
      </c>
      <c r="H1033" s="43">
        <f>COUNTIF(D1034:$D$1242,366)</f>
        <v>0</v>
      </c>
      <c r="I1033" s="2"/>
    </row>
    <row r="1034" spans="1:9" x14ac:dyDescent="0.25">
      <c r="A1034" s="1">
        <f>COUNTIF($C$2:C1034,"Да")</f>
        <v>5</v>
      </c>
      <c r="B1034" s="45">
        <f t="shared" si="33"/>
        <v>45876</v>
      </c>
      <c r="C1034" s="42" t="str">
        <f>IF(ISERROR(VLOOKUP(B1034,'Айгенис Оп8'!$C$3:$C$9,1,0)),"Нет","Да")</f>
        <v>Нет</v>
      </c>
      <c r="D1034" s="43">
        <f t="shared" si="32"/>
        <v>365</v>
      </c>
      <c r="E1034" s="44">
        <f>ROUND(('Все выпуски'!$D$3*'Все выпуски'!$D$6/100)/365*(B1034-IF(C1034="Нет",VLOOKUP(A1034,'Айгенис Оп8'!$A$2:$C$9,3,0),VLOOKUP((A1034-1),'Айгенис Оп8'!$A$2:$C$9,3,0))),2)</f>
        <v>38.71</v>
      </c>
      <c r="G1034" s="43">
        <f>COUNTIF(D1035:$D$1242,365)</f>
        <v>208</v>
      </c>
      <c r="H1034" s="43">
        <f>COUNTIF(D1035:$D$1242,366)</f>
        <v>0</v>
      </c>
      <c r="I1034" s="2"/>
    </row>
    <row r="1035" spans="1:9" x14ac:dyDescent="0.25">
      <c r="A1035" s="1">
        <f>COUNTIF($C$2:C1035,"Да")</f>
        <v>5</v>
      </c>
      <c r="B1035" s="45">
        <f t="shared" si="33"/>
        <v>45877</v>
      </c>
      <c r="C1035" s="42" t="str">
        <f>IF(ISERROR(VLOOKUP(B1035,'Айгенис Оп8'!$C$3:$C$9,1,0)),"Нет","Да")</f>
        <v>Нет</v>
      </c>
      <c r="D1035" s="43">
        <f t="shared" si="32"/>
        <v>365</v>
      </c>
      <c r="E1035" s="44">
        <f>ROUND(('Все выпуски'!$D$3*'Все выпуски'!$D$6/100)/365*(B1035-IF(C1035="Нет",VLOOKUP(A1035,'Айгенис Оп8'!$A$2:$C$9,3,0),VLOOKUP((A1035-1),'Айгенис Оп8'!$A$2:$C$9,3,0))),2)</f>
        <v>38.96</v>
      </c>
      <c r="G1035" s="43">
        <f>COUNTIF(D1036:$D$1242,365)</f>
        <v>207</v>
      </c>
      <c r="H1035" s="43">
        <f>COUNTIF(D1036:$D$1242,366)</f>
        <v>0</v>
      </c>
      <c r="I1035" s="2"/>
    </row>
    <row r="1036" spans="1:9" x14ac:dyDescent="0.25">
      <c r="A1036" s="1">
        <f>COUNTIF($C$2:C1036,"Да")</f>
        <v>5</v>
      </c>
      <c r="B1036" s="45">
        <f t="shared" si="33"/>
        <v>45878</v>
      </c>
      <c r="C1036" s="42" t="str">
        <f>IF(ISERROR(VLOOKUP(B1036,'Айгенис Оп8'!$C$3:$C$9,1,0)),"Нет","Да")</f>
        <v>Нет</v>
      </c>
      <c r="D1036" s="43">
        <f t="shared" si="32"/>
        <v>365</v>
      </c>
      <c r="E1036" s="44">
        <f>ROUND(('Все выпуски'!$D$3*'Все выпуски'!$D$6/100)/365*(B1036-IF(C1036="Нет",VLOOKUP(A1036,'Айгенис Оп8'!$A$2:$C$9,3,0),VLOOKUP((A1036-1),'Айгенис Оп8'!$A$2:$C$9,3,0))),2)</f>
        <v>39.21</v>
      </c>
      <c r="G1036" s="43">
        <f>COUNTIF(D1037:$D$1242,365)</f>
        <v>206</v>
      </c>
      <c r="H1036" s="43">
        <f>COUNTIF(D1037:$D$1242,366)</f>
        <v>0</v>
      </c>
      <c r="I1036" s="2"/>
    </row>
    <row r="1037" spans="1:9" x14ac:dyDescent="0.25">
      <c r="A1037" s="1">
        <f>COUNTIF($C$2:C1037,"Да")</f>
        <v>5</v>
      </c>
      <c r="B1037" s="45">
        <f t="shared" si="33"/>
        <v>45879</v>
      </c>
      <c r="C1037" s="42" t="str">
        <f>IF(ISERROR(VLOOKUP(B1037,'Айгенис Оп8'!$C$3:$C$9,1,0)),"Нет","Да")</f>
        <v>Нет</v>
      </c>
      <c r="D1037" s="43">
        <f t="shared" si="32"/>
        <v>365</v>
      </c>
      <c r="E1037" s="44">
        <f>ROUND(('Все выпуски'!$D$3*'Все выпуски'!$D$6/100)/365*(B1037-IF(C1037="Нет",VLOOKUP(A1037,'Айгенис Оп8'!$A$2:$C$9,3,0),VLOOKUP((A1037-1),'Айгенис Оп8'!$A$2:$C$9,3,0))),2)</f>
        <v>39.450000000000003</v>
      </c>
      <c r="G1037" s="43">
        <f>COUNTIF(D1038:$D$1242,365)</f>
        <v>205</v>
      </c>
      <c r="H1037" s="43">
        <f>COUNTIF(D1038:$D$1242,366)</f>
        <v>0</v>
      </c>
      <c r="I1037" s="2"/>
    </row>
    <row r="1038" spans="1:9" x14ac:dyDescent="0.25">
      <c r="A1038" s="1">
        <f>COUNTIF($C$2:C1038,"Да")</f>
        <v>5</v>
      </c>
      <c r="B1038" s="45">
        <f t="shared" si="33"/>
        <v>45880</v>
      </c>
      <c r="C1038" s="42" t="str">
        <f>IF(ISERROR(VLOOKUP(B1038,'Айгенис Оп8'!$C$3:$C$9,1,0)),"Нет","Да")</f>
        <v>Нет</v>
      </c>
      <c r="D1038" s="43">
        <f t="shared" si="32"/>
        <v>365</v>
      </c>
      <c r="E1038" s="44">
        <f>ROUND(('Все выпуски'!$D$3*'Все выпуски'!$D$6/100)/365*(B1038-IF(C1038="Нет",VLOOKUP(A1038,'Айгенис Оп8'!$A$2:$C$9,3,0),VLOOKUP((A1038-1),'Айгенис Оп8'!$A$2:$C$9,3,0))),2)</f>
        <v>39.700000000000003</v>
      </c>
      <c r="G1038" s="43">
        <f>COUNTIF(D1039:$D$1242,365)</f>
        <v>204</v>
      </c>
      <c r="H1038" s="43">
        <f>COUNTIF(D1039:$D$1242,366)</f>
        <v>0</v>
      </c>
      <c r="I1038" s="2"/>
    </row>
    <row r="1039" spans="1:9" x14ac:dyDescent="0.25">
      <c r="A1039" s="1">
        <f>COUNTIF($C$2:C1039,"Да")</f>
        <v>5</v>
      </c>
      <c r="B1039" s="45">
        <f t="shared" si="33"/>
        <v>45881</v>
      </c>
      <c r="C1039" s="42" t="str">
        <f>IF(ISERROR(VLOOKUP(B1039,'Айгенис Оп8'!$C$3:$C$9,1,0)),"Нет","Да")</f>
        <v>Нет</v>
      </c>
      <c r="D1039" s="43">
        <f t="shared" si="32"/>
        <v>365</v>
      </c>
      <c r="E1039" s="44">
        <f>ROUND(('Все выпуски'!$D$3*'Все выпуски'!$D$6/100)/365*(B1039-IF(C1039="Нет",VLOOKUP(A1039,'Айгенис Оп8'!$A$2:$C$9,3,0),VLOOKUP((A1039-1),'Айгенис Оп8'!$A$2:$C$9,3,0))),2)</f>
        <v>39.950000000000003</v>
      </c>
      <c r="G1039" s="43">
        <f>COUNTIF(D1040:$D$1242,365)</f>
        <v>203</v>
      </c>
      <c r="H1039" s="43">
        <f>COUNTIF(D1040:$D$1242,366)</f>
        <v>0</v>
      </c>
      <c r="I1039" s="2"/>
    </row>
    <row r="1040" spans="1:9" x14ac:dyDescent="0.25">
      <c r="A1040" s="1">
        <f>COUNTIF($C$2:C1040,"Да")</f>
        <v>5</v>
      </c>
      <c r="B1040" s="45">
        <f t="shared" si="33"/>
        <v>45882</v>
      </c>
      <c r="C1040" s="42" t="str">
        <f>IF(ISERROR(VLOOKUP(B1040,'Айгенис Оп8'!$C$3:$C$9,1,0)),"Нет","Да")</f>
        <v>Нет</v>
      </c>
      <c r="D1040" s="43">
        <f t="shared" si="32"/>
        <v>365</v>
      </c>
      <c r="E1040" s="44">
        <f>ROUND(('Все выпуски'!$D$3*'Все выпуски'!$D$6/100)/365*(B1040-IF(C1040="Нет",VLOOKUP(A1040,'Айгенис Оп8'!$A$2:$C$9,3,0),VLOOKUP((A1040-1),'Айгенис Оп8'!$A$2:$C$9,3,0))),2)</f>
        <v>40.19</v>
      </c>
      <c r="G1040" s="43">
        <f>COUNTIF(D1041:$D$1242,365)</f>
        <v>202</v>
      </c>
      <c r="H1040" s="43">
        <f>COUNTIF(D1041:$D$1242,366)</f>
        <v>0</v>
      </c>
      <c r="I1040" s="2"/>
    </row>
    <row r="1041" spans="1:9" x14ac:dyDescent="0.25">
      <c r="A1041" s="1">
        <f>COUNTIF($C$2:C1041,"Да")</f>
        <v>5</v>
      </c>
      <c r="B1041" s="45">
        <f t="shared" si="33"/>
        <v>45883</v>
      </c>
      <c r="C1041" s="42" t="str">
        <f>IF(ISERROR(VLOOKUP(B1041,'Айгенис Оп8'!$C$3:$C$9,1,0)),"Нет","Да")</f>
        <v>Нет</v>
      </c>
      <c r="D1041" s="43">
        <f t="shared" si="32"/>
        <v>365</v>
      </c>
      <c r="E1041" s="44">
        <f>ROUND(('Все выпуски'!$D$3*'Все выпуски'!$D$6/100)/365*(B1041-IF(C1041="Нет",VLOOKUP(A1041,'Айгенис Оп8'!$A$2:$C$9,3,0),VLOOKUP((A1041-1),'Айгенис Оп8'!$A$2:$C$9,3,0))),2)</f>
        <v>40.44</v>
      </c>
      <c r="G1041" s="43">
        <f>COUNTIF(D1042:$D$1242,365)</f>
        <v>201</v>
      </c>
      <c r="H1041" s="43">
        <f>COUNTIF(D1042:$D$1242,366)</f>
        <v>0</v>
      </c>
      <c r="I1041" s="2"/>
    </row>
    <row r="1042" spans="1:9" x14ac:dyDescent="0.25">
      <c r="A1042" s="1">
        <f>COUNTIF($C$2:C1042,"Да")</f>
        <v>5</v>
      </c>
      <c r="B1042" s="45">
        <f t="shared" si="33"/>
        <v>45884</v>
      </c>
      <c r="C1042" s="42" t="str">
        <f>IF(ISERROR(VLOOKUP(B1042,'Айгенис Оп8'!$C$3:$C$9,1,0)),"Нет","Да")</f>
        <v>Нет</v>
      </c>
      <c r="D1042" s="43">
        <f t="shared" si="32"/>
        <v>365</v>
      </c>
      <c r="E1042" s="44">
        <f>ROUND(('Все выпуски'!$D$3*'Все выпуски'!$D$6/100)/365*(B1042-IF(C1042="Нет",VLOOKUP(A1042,'Айгенис Оп8'!$A$2:$C$9,3,0),VLOOKUP((A1042-1),'Айгенис Оп8'!$A$2:$C$9,3,0))),2)</f>
        <v>40.68</v>
      </c>
      <c r="G1042" s="43">
        <f>COUNTIF(D1043:$D$1242,365)</f>
        <v>200</v>
      </c>
      <c r="H1042" s="43">
        <f>COUNTIF(D1043:$D$1242,366)</f>
        <v>0</v>
      </c>
      <c r="I1042" s="2"/>
    </row>
    <row r="1043" spans="1:9" x14ac:dyDescent="0.25">
      <c r="A1043" s="1">
        <f>COUNTIF($C$2:C1043,"Да")</f>
        <v>5</v>
      </c>
      <c r="B1043" s="45">
        <f t="shared" si="33"/>
        <v>45885</v>
      </c>
      <c r="C1043" s="42" t="str">
        <f>IF(ISERROR(VLOOKUP(B1043,'Айгенис Оп8'!$C$3:$C$9,1,0)),"Нет","Да")</f>
        <v>Нет</v>
      </c>
      <c r="D1043" s="43">
        <f t="shared" si="32"/>
        <v>365</v>
      </c>
      <c r="E1043" s="44">
        <f>ROUND(('Все выпуски'!$D$3*'Все выпуски'!$D$6/100)/365*(B1043-IF(C1043="Нет",VLOOKUP(A1043,'Айгенис Оп8'!$A$2:$C$9,3,0),VLOOKUP((A1043-1),'Айгенис Оп8'!$A$2:$C$9,3,0))),2)</f>
        <v>40.93</v>
      </c>
      <c r="G1043" s="43">
        <f>COUNTIF(D1044:$D$1242,365)</f>
        <v>199</v>
      </c>
      <c r="H1043" s="43">
        <f>COUNTIF(D1044:$D$1242,366)</f>
        <v>0</v>
      </c>
      <c r="I1043" s="2"/>
    </row>
    <row r="1044" spans="1:9" x14ac:dyDescent="0.25">
      <c r="A1044" s="1">
        <f>COUNTIF($C$2:C1044,"Да")</f>
        <v>5</v>
      </c>
      <c r="B1044" s="45">
        <f t="shared" si="33"/>
        <v>45886</v>
      </c>
      <c r="C1044" s="42" t="str">
        <f>IF(ISERROR(VLOOKUP(B1044,'Айгенис Оп8'!$C$3:$C$9,1,0)),"Нет","Да")</f>
        <v>Нет</v>
      </c>
      <c r="D1044" s="43">
        <f t="shared" si="32"/>
        <v>365</v>
      </c>
      <c r="E1044" s="44">
        <f>ROUND(('Все выпуски'!$D$3*'Все выпуски'!$D$6/100)/365*(B1044-IF(C1044="Нет",VLOOKUP(A1044,'Айгенис Оп8'!$A$2:$C$9,3,0),VLOOKUP((A1044-1),'Айгенис Оп8'!$A$2:$C$9,3,0))),2)</f>
        <v>41.18</v>
      </c>
      <c r="G1044" s="43">
        <f>COUNTIF(D1045:$D$1242,365)</f>
        <v>198</v>
      </c>
      <c r="H1044" s="43">
        <f>COUNTIF(D1045:$D$1242,366)</f>
        <v>0</v>
      </c>
      <c r="I1044" s="2"/>
    </row>
    <row r="1045" spans="1:9" x14ac:dyDescent="0.25">
      <c r="A1045" s="1">
        <f>COUNTIF($C$2:C1045,"Да")</f>
        <v>5</v>
      </c>
      <c r="B1045" s="45">
        <f t="shared" si="33"/>
        <v>45887</v>
      </c>
      <c r="C1045" s="42" t="str">
        <f>IF(ISERROR(VLOOKUP(B1045,'Айгенис Оп8'!$C$3:$C$9,1,0)),"Нет","Да")</f>
        <v>Нет</v>
      </c>
      <c r="D1045" s="43">
        <f t="shared" si="32"/>
        <v>365</v>
      </c>
      <c r="E1045" s="44">
        <f>ROUND(('Все выпуски'!$D$3*'Все выпуски'!$D$6/100)/365*(B1045-IF(C1045="Нет",VLOOKUP(A1045,'Айгенис Оп8'!$A$2:$C$9,3,0),VLOOKUP((A1045-1),'Айгенис Оп8'!$A$2:$C$9,3,0))),2)</f>
        <v>41.42</v>
      </c>
      <c r="G1045" s="43">
        <f>COUNTIF(D1046:$D$1242,365)</f>
        <v>197</v>
      </c>
      <c r="H1045" s="43">
        <f>COUNTIF(D1046:$D$1242,366)</f>
        <v>0</v>
      </c>
      <c r="I1045" s="2"/>
    </row>
    <row r="1046" spans="1:9" x14ac:dyDescent="0.25">
      <c r="A1046" s="1">
        <f>COUNTIF($C$2:C1046,"Да")</f>
        <v>5</v>
      </c>
      <c r="B1046" s="45">
        <f t="shared" si="33"/>
        <v>45888</v>
      </c>
      <c r="C1046" s="42" t="str">
        <f>IF(ISERROR(VLOOKUP(B1046,'Айгенис Оп8'!$C$3:$C$9,1,0)),"Нет","Да")</f>
        <v>Нет</v>
      </c>
      <c r="D1046" s="43">
        <f t="shared" si="32"/>
        <v>365</v>
      </c>
      <c r="E1046" s="44">
        <f>ROUND(('Все выпуски'!$D$3*'Все выпуски'!$D$6/100)/365*(B1046-IF(C1046="Нет",VLOOKUP(A1046,'Айгенис Оп8'!$A$2:$C$9,3,0),VLOOKUP((A1046-1),'Айгенис Оп8'!$A$2:$C$9,3,0))),2)</f>
        <v>41.67</v>
      </c>
      <c r="G1046" s="43">
        <f>COUNTIF(D1047:$D$1242,365)</f>
        <v>196</v>
      </c>
      <c r="H1046" s="43">
        <f>COUNTIF(D1047:$D$1242,366)</f>
        <v>0</v>
      </c>
      <c r="I1046" s="2"/>
    </row>
    <row r="1047" spans="1:9" x14ac:dyDescent="0.25">
      <c r="A1047" s="1">
        <f>COUNTIF($C$2:C1047,"Да")</f>
        <v>5</v>
      </c>
      <c r="B1047" s="45">
        <f t="shared" si="33"/>
        <v>45889</v>
      </c>
      <c r="C1047" s="42" t="str">
        <f>IF(ISERROR(VLOOKUP(B1047,'Айгенис Оп8'!$C$3:$C$9,1,0)),"Нет","Да")</f>
        <v>Нет</v>
      </c>
      <c r="D1047" s="43">
        <f t="shared" si="32"/>
        <v>365</v>
      </c>
      <c r="E1047" s="44">
        <f>ROUND(('Все выпуски'!$D$3*'Все выпуски'!$D$6/100)/365*(B1047-IF(C1047="Нет",VLOOKUP(A1047,'Айгенис Оп8'!$A$2:$C$9,3,0),VLOOKUP((A1047-1),'Айгенис Оп8'!$A$2:$C$9,3,0))),2)</f>
        <v>41.92</v>
      </c>
      <c r="G1047" s="43">
        <f>COUNTIF(D1048:$D$1242,365)</f>
        <v>195</v>
      </c>
      <c r="H1047" s="43">
        <f>COUNTIF(D1048:$D$1242,366)</f>
        <v>0</v>
      </c>
      <c r="I1047" s="2"/>
    </row>
    <row r="1048" spans="1:9" x14ac:dyDescent="0.25">
      <c r="A1048" s="1">
        <f>COUNTIF($C$2:C1048,"Да")</f>
        <v>5</v>
      </c>
      <c r="B1048" s="45">
        <f t="shared" si="33"/>
        <v>45890</v>
      </c>
      <c r="C1048" s="42" t="str">
        <f>IF(ISERROR(VLOOKUP(B1048,'Айгенис Оп8'!$C$3:$C$9,1,0)),"Нет","Да")</f>
        <v>Нет</v>
      </c>
      <c r="D1048" s="43">
        <f t="shared" si="32"/>
        <v>365</v>
      </c>
      <c r="E1048" s="44">
        <f>ROUND(('Все выпуски'!$D$3*'Все выпуски'!$D$6/100)/365*(B1048-IF(C1048="Нет",VLOOKUP(A1048,'Айгенис Оп8'!$A$2:$C$9,3,0),VLOOKUP((A1048-1),'Айгенис Оп8'!$A$2:$C$9,3,0))),2)</f>
        <v>42.16</v>
      </c>
      <c r="G1048" s="43">
        <f>COUNTIF(D1049:$D$1242,365)</f>
        <v>194</v>
      </c>
      <c r="H1048" s="43">
        <f>COUNTIF(D1049:$D$1242,366)</f>
        <v>0</v>
      </c>
      <c r="I1048" s="2"/>
    </row>
    <row r="1049" spans="1:9" x14ac:dyDescent="0.25">
      <c r="A1049" s="1">
        <f>COUNTIF($C$2:C1049,"Да")</f>
        <v>5</v>
      </c>
      <c r="B1049" s="45">
        <f t="shared" si="33"/>
        <v>45891</v>
      </c>
      <c r="C1049" s="42" t="str">
        <f>IF(ISERROR(VLOOKUP(B1049,'Айгенис Оп8'!$C$3:$C$9,1,0)),"Нет","Да")</f>
        <v>Нет</v>
      </c>
      <c r="D1049" s="43">
        <f t="shared" si="32"/>
        <v>365</v>
      </c>
      <c r="E1049" s="44">
        <f>ROUND(('Все выпуски'!$D$3*'Все выпуски'!$D$6/100)/365*(B1049-IF(C1049="Нет",VLOOKUP(A1049,'Айгенис Оп8'!$A$2:$C$9,3,0),VLOOKUP((A1049-1),'Айгенис Оп8'!$A$2:$C$9,3,0))),2)</f>
        <v>42.41</v>
      </c>
      <c r="G1049" s="43">
        <f>COUNTIF(D1050:$D$1242,365)</f>
        <v>193</v>
      </c>
      <c r="H1049" s="43">
        <f>COUNTIF(D1050:$D$1242,366)</f>
        <v>0</v>
      </c>
      <c r="I1049" s="2"/>
    </row>
    <row r="1050" spans="1:9" x14ac:dyDescent="0.25">
      <c r="A1050" s="1">
        <f>COUNTIF($C$2:C1050,"Да")</f>
        <v>5</v>
      </c>
      <c r="B1050" s="45">
        <f t="shared" si="33"/>
        <v>45892</v>
      </c>
      <c r="C1050" s="42" t="str">
        <f>IF(ISERROR(VLOOKUP(B1050,'Айгенис Оп8'!$C$3:$C$9,1,0)),"Нет","Да")</f>
        <v>Нет</v>
      </c>
      <c r="D1050" s="43">
        <f t="shared" si="32"/>
        <v>365</v>
      </c>
      <c r="E1050" s="44">
        <f>ROUND(('Все выпуски'!$D$3*'Все выпуски'!$D$6/100)/365*(B1050-IF(C1050="Нет",VLOOKUP(A1050,'Айгенис Оп8'!$A$2:$C$9,3,0),VLOOKUP((A1050-1),'Айгенис Оп8'!$A$2:$C$9,3,0))),2)</f>
        <v>42.66</v>
      </c>
      <c r="G1050" s="43">
        <f>COUNTIF(D1051:$D$1242,365)</f>
        <v>192</v>
      </c>
      <c r="H1050" s="43">
        <f>COUNTIF(D1051:$D$1242,366)</f>
        <v>0</v>
      </c>
      <c r="I1050" s="2"/>
    </row>
    <row r="1051" spans="1:9" x14ac:dyDescent="0.25">
      <c r="A1051" s="1">
        <f>COUNTIF($C$2:C1051,"Да")</f>
        <v>5</v>
      </c>
      <c r="B1051" s="45">
        <f t="shared" si="33"/>
        <v>45893</v>
      </c>
      <c r="C1051" s="42" t="str">
        <f>IF(ISERROR(VLOOKUP(B1051,'Айгенис Оп8'!$C$3:$C$9,1,0)),"Нет","Да")</f>
        <v>Нет</v>
      </c>
      <c r="D1051" s="43">
        <f t="shared" si="32"/>
        <v>365</v>
      </c>
      <c r="E1051" s="44">
        <f>ROUND(('Все выпуски'!$D$3*'Все выпуски'!$D$6/100)/365*(B1051-IF(C1051="Нет",VLOOKUP(A1051,'Айгенис Оп8'!$A$2:$C$9,3,0),VLOOKUP((A1051-1),'Айгенис Оп8'!$A$2:$C$9,3,0))),2)</f>
        <v>42.9</v>
      </c>
      <c r="G1051" s="43">
        <f>COUNTIF(D1052:$D$1242,365)</f>
        <v>191</v>
      </c>
      <c r="H1051" s="43">
        <f>COUNTIF(D1052:$D$1242,366)</f>
        <v>0</v>
      </c>
      <c r="I1051" s="2"/>
    </row>
    <row r="1052" spans="1:9" x14ac:dyDescent="0.25">
      <c r="A1052" s="1">
        <f>COUNTIF($C$2:C1052,"Да")</f>
        <v>5</v>
      </c>
      <c r="B1052" s="45">
        <f t="shared" si="33"/>
        <v>45894</v>
      </c>
      <c r="C1052" s="42" t="str">
        <f>IF(ISERROR(VLOOKUP(B1052,'Айгенис Оп8'!$C$3:$C$9,1,0)),"Нет","Да")</f>
        <v>Нет</v>
      </c>
      <c r="D1052" s="43">
        <f t="shared" si="32"/>
        <v>365</v>
      </c>
      <c r="E1052" s="44">
        <f>ROUND(('Все выпуски'!$D$3*'Все выпуски'!$D$6/100)/365*(B1052-IF(C1052="Нет",VLOOKUP(A1052,'Айгенис Оп8'!$A$2:$C$9,3,0),VLOOKUP((A1052-1),'Айгенис Оп8'!$A$2:$C$9,3,0))),2)</f>
        <v>43.15</v>
      </c>
      <c r="G1052" s="43">
        <f>COUNTIF(D1053:$D$1242,365)</f>
        <v>190</v>
      </c>
      <c r="H1052" s="43">
        <f>COUNTIF(D1053:$D$1242,366)</f>
        <v>0</v>
      </c>
      <c r="I1052" s="2"/>
    </row>
    <row r="1053" spans="1:9" x14ac:dyDescent="0.25">
      <c r="A1053" s="1">
        <f>COUNTIF($C$2:C1053,"Да")</f>
        <v>5</v>
      </c>
      <c r="B1053" s="45">
        <f t="shared" si="33"/>
        <v>45895</v>
      </c>
      <c r="C1053" s="42" t="str">
        <f>IF(ISERROR(VLOOKUP(B1053,'Айгенис Оп8'!$C$3:$C$9,1,0)),"Нет","Да")</f>
        <v>Нет</v>
      </c>
      <c r="D1053" s="43">
        <f t="shared" si="32"/>
        <v>365</v>
      </c>
      <c r="E1053" s="44">
        <f>ROUND(('Все выпуски'!$D$3*'Все выпуски'!$D$6/100)/365*(B1053-IF(C1053="Нет",VLOOKUP(A1053,'Айгенис Оп8'!$A$2:$C$9,3,0),VLOOKUP((A1053-1),'Айгенис Оп8'!$A$2:$C$9,3,0))),2)</f>
        <v>43.4</v>
      </c>
      <c r="G1053" s="43">
        <f>COUNTIF(D1054:$D$1242,365)</f>
        <v>189</v>
      </c>
      <c r="H1053" s="43">
        <f>COUNTIF(D1054:$D$1242,366)</f>
        <v>0</v>
      </c>
      <c r="I1053" s="2"/>
    </row>
    <row r="1054" spans="1:9" x14ac:dyDescent="0.25">
      <c r="A1054" s="1">
        <f>COUNTIF($C$2:C1054,"Да")</f>
        <v>5</v>
      </c>
      <c r="B1054" s="45">
        <f t="shared" si="33"/>
        <v>45896</v>
      </c>
      <c r="C1054" s="42" t="str">
        <f>IF(ISERROR(VLOOKUP(B1054,'Айгенис Оп8'!$C$3:$C$9,1,0)),"Нет","Да")</f>
        <v>Нет</v>
      </c>
      <c r="D1054" s="43">
        <f t="shared" si="32"/>
        <v>365</v>
      </c>
      <c r="E1054" s="44">
        <f>ROUND(('Все выпуски'!$D$3*'Все выпуски'!$D$6/100)/365*(B1054-IF(C1054="Нет",VLOOKUP(A1054,'Айгенис Оп8'!$A$2:$C$9,3,0),VLOOKUP((A1054-1),'Айгенис Оп8'!$A$2:$C$9,3,0))),2)</f>
        <v>43.64</v>
      </c>
      <c r="G1054" s="43">
        <f>COUNTIF(D1055:$D$1242,365)</f>
        <v>188</v>
      </c>
      <c r="H1054" s="43">
        <f>COUNTIF(D1055:$D$1242,366)</f>
        <v>0</v>
      </c>
      <c r="I1054" s="2"/>
    </row>
    <row r="1055" spans="1:9" x14ac:dyDescent="0.25">
      <c r="A1055" s="1">
        <f>COUNTIF($C$2:C1055,"Да")</f>
        <v>5</v>
      </c>
      <c r="B1055" s="45">
        <f t="shared" si="33"/>
        <v>45897</v>
      </c>
      <c r="C1055" s="42" t="str">
        <f>IF(ISERROR(VLOOKUP(B1055,'Айгенис Оп8'!$C$3:$C$9,1,0)),"Нет","Да")</f>
        <v>Нет</v>
      </c>
      <c r="D1055" s="43">
        <f t="shared" si="32"/>
        <v>365</v>
      </c>
      <c r="E1055" s="44">
        <f>ROUND(('Все выпуски'!$D$3*'Все выпуски'!$D$6/100)/365*(B1055-IF(C1055="Нет",VLOOKUP(A1055,'Айгенис Оп8'!$A$2:$C$9,3,0),VLOOKUP((A1055-1),'Айгенис Оп8'!$A$2:$C$9,3,0))),2)</f>
        <v>43.89</v>
      </c>
      <c r="G1055" s="43">
        <f>COUNTIF(D1056:$D$1242,365)</f>
        <v>187</v>
      </c>
      <c r="H1055" s="43">
        <f>COUNTIF(D1056:$D$1242,366)</f>
        <v>0</v>
      </c>
      <c r="I1055" s="2"/>
    </row>
    <row r="1056" spans="1:9" x14ac:dyDescent="0.25">
      <c r="A1056" s="1">
        <f>COUNTIF($C$2:C1056,"Да")</f>
        <v>5</v>
      </c>
      <c r="B1056" s="45">
        <f t="shared" si="33"/>
        <v>45898</v>
      </c>
      <c r="C1056" s="42" t="str">
        <f>IF(ISERROR(VLOOKUP(B1056,'Айгенис Оп8'!$C$3:$C$9,1,0)),"Нет","Да")</f>
        <v>Нет</v>
      </c>
      <c r="D1056" s="43">
        <f t="shared" si="32"/>
        <v>365</v>
      </c>
      <c r="E1056" s="44">
        <f>ROUND(('Все выпуски'!$D$3*'Все выпуски'!$D$6/100)/365*(B1056-IF(C1056="Нет",VLOOKUP(A1056,'Айгенис Оп8'!$A$2:$C$9,3,0),VLOOKUP((A1056-1),'Айгенис Оп8'!$A$2:$C$9,3,0))),2)</f>
        <v>44.14</v>
      </c>
      <c r="G1056" s="43">
        <f>COUNTIF(D1057:$D$1242,365)</f>
        <v>186</v>
      </c>
      <c r="H1056" s="43">
        <f>COUNTIF(D1057:$D$1242,366)</f>
        <v>0</v>
      </c>
      <c r="I1056" s="2"/>
    </row>
    <row r="1057" spans="1:9" x14ac:dyDescent="0.25">
      <c r="A1057" s="1">
        <f>COUNTIF($C$2:C1057,"Да")</f>
        <v>5</v>
      </c>
      <c r="B1057" s="45">
        <f t="shared" si="33"/>
        <v>45899</v>
      </c>
      <c r="C1057" s="42" t="str">
        <f>IF(ISERROR(VLOOKUP(B1057,'Айгенис Оп8'!$C$3:$C$9,1,0)),"Нет","Да")</f>
        <v>Нет</v>
      </c>
      <c r="D1057" s="43">
        <f t="shared" si="32"/>
        <v>365</v>
      </c>
      <c r="E1057" s="44">
        <f>ROUND(('Все выпуски'!$D$3*'Все выпуски'!$D$6/100)/365*(B1057-IF(C1057="Нет",VLOOKUP(A1057,'Айгенис Оп8'!$A$2:$C$9,3,0),VLOOKUP((A1057-1),'Айгенис Оп8'!$A$2:$C$9,3,0))),2)</f>
        <v>44.38</v>
      </c>
      <c r="G1057" s="43">
        <f>COUNTIF(D1058:$D$1242,365)</f>
        <v>185</v>
      </c>
      <c r="H1057" s="43">
        <f>COUNTIF(D1058:$D$1242,366)</f>
        <v>0</v>
      </c>
      <c r="I1057" s="2"/>
    </row>
    <row r="1058" spans="1:9" x14ac:dyDescent="0.25">
      <c r="A1058" s="1">
        <f>COUNTIF($C$2:C1058,"Да")</f>
        <v>5</v>
      </c>
      <c r="B1058" s="45">
        <f t="shared" si="33"/>
        <v>45900</v>
      </c>
      <c r="C1058" s="42" t="str">
        <f>IF(ISERROR(VLOOKUP(B1058,'Айгенис Оп8'!$C$3:$C$9,1,0)),"Нет","Да")</f>
        <v>Нет</v>
      </c>
      <c r="D1058" s="43">
        <f t="shared" si="32"/>
        <v>365</v>
      </c>
      <c r="E1058" s="44">
        <f>ROUND(('Все выпуски'!$D$3*'Все выпуски'!$D$6/100)/365*(B1058-IF(C1058="Нет",VLOOKUP(A1058,'Айгенис Оп8'!$A$2:$C$9,3,0),VLOOKUP((A1058-1),'Айгенис Оп8'!$A$2:$C$9,3,0))),2)</f>
        <v>44.63</v>
      </c>
      <c r="G1058" s="43">
        <f>COUNTIF(D1059:$D$1242,365)</f>
        <v>184</v>
      </c>
      <c r="H1058" s="43">
        <f>COUNTIF(D1059:$D$1242,366)</f>
        <v>0</v>
      </c>
      <c r="I1058" s="2"/>
    </row>
    <row r="1059" spans="1:9" x14ac:dyDescent="0.25">
      <c r="A1059" s="1">
        <f>COUNTIF($C$2:C1059,"Да")</f>
        <v>6</v>
      </c>
      <c r="B1059" s="45">
        <f t="shared" si="33"/>
        <v>45901</v>
      </c>
      <c r="C1059" s="42" t="str">
        <f>IF(ISERROR(VLOOKUP(B1059,'Айгенис Оп8'!$C$3:$C$9,1,0)),"Нет","Да")</f>
        <v>Да</v>
      </c>
      <c r="D1059" s="43">
        <f t="shared" si="32"/>
        <v>365</v>
      </c>
      <c r="E1059" s="44">
        <f>ROUND(('Все выпуски'!$D$3*'Все выпуски'!$D$6/100)/365*(B1059-IF(C1059="Нет",VLOOKUP(A1059,'Айгенис Оп8'!$A$2:$C$9,3,0),VLOOKUP((A1059-1),'Айгенис Оп8'!$A$2:$C$9,3,0))),2)</f>
        <v>44.88</v>
      </c>
      <c r="G1059" s="43">
        <f>COUNTIF(D1060:$D$1242,365)</f>
        <v>183</v>
      </c>
      <c r="H1059" s="43">
        <f>COUNTIF(D1060:$D$1242,366)</f>
        <v>0</v>
      </c>
      <c r="I1059" s="2"/>
    </row>
    <row r="1060" spans="1:9" x14ac:dyDescent="0.25">
      <c r="A1060" s="1">
        <f>COUNTIF($C$2:C1060,"Да")</f>
        <v>6</v>
      </c>
      <c r="B1060" s="45">
        <f t="shared" si="33"/>
        <v>45902</v>
      </c>
      <c r="C1060" s="42" t="str">
        <f>IF(ISERROR(VLOOKUP(B1060,'Айгенис Оп8'!$C$3:$C$9,1,0)),"Нет","Да")</f>
        <v>Нет</v>
      </c>
      <c r="D1060" s="43">
        <f t="shared" si="32"/>
        <v>365</v>
      </c>
      <c r="E1060" s="44">
        <f>ROUND(('Все выпуски'!$D$3*'Все выпуски'!$D$6/100)/365*(B1060-IF(C1060="Нет",VLOOKUP(A1060,'Айгенис Оп8'!$A$2:$C$9,3,0),VLOOKUP((A1060-1),'Айгенис Оп8'!$A$2:$C$9,3,0))),2)</f>
        <v>0.25</v>
      </c>
      <c r="G1060" s="43">
        <f>COUNTIF(D1061:$D$1242,365)</f>
        <v>182</v>
      </c>
      <c r="H1060" s="43">
        <f>COUNTIF(D1061:$D$1242,366)</f>
        <v>0</v>
      </c>
      <c r="I1060" s="2"/>
    </row>
    <row r="1061" spans="1:9" x14ac:dyDescent="0.25">
      <c r="A1061" s="1">
        <f>COUNTIF($C$2:C1061,"Да")</f>
        <v>6</v>
      </c>
      <c r="B1061" s="45">
        <f t="shared" si="33"/>
        <v>45903</v>
      </c>
      <c r="C1061" s="42" t="str">
        <f>IF(ISERROR(VLOOKUP(B1061,'Айгенис Оп8'!$C$3:$C$9,1,0)),"Нет","Да")</f>
        <v>Нет</v>
      </c>
      <c r="D1061" s="43">
        <f t="shared" si="32"/>
        <v>365</v>
      </c>
      <c r="E1061" s="44">
        <f>ROUND(('Все выпуски'!$D$3*'Все выпуски'!$D$6/100)/365*(B1061-IF(C1061="Нет",VLOOKUP(A1061,'Айгенис Оп8'!$A$2:$C$9,3,0),VLOOKUP((A1061-1),'Айгенис Оп8'!$A$2:$C$9,3,0))),2)</f>
        <v>0.49</v>
      </c>
      <c r="G1061" s="43">
        <f>COUNTIF(D1062:$D$1242,365)</f>
        <v>181</v>
      </c>
      <c r="H1061" s="43">
        <f>COUNTIF(D1062:$D$1242,366)</f>
        <v>0</v>
      </c>
      <c r="I1061" s="2"/>
    </row>
    <row r="1062" spans="1:9" x14ac:dyDescent="0.25">
      <c r="A1062" s="1">
        <f>COUNTIF($C$2:C1062,"Да")</f>
        <v>6</v>
      </c>
      <c r="B1062" s="45">
        <f t="shared" si="33"/>
        <v>45904</v>
      </c>
      <c r="C1062" s="42" t="str">
        <f>IF(ISERROR(VLOOKUP(B1062,'Айгенис Оп8'!$C$3:$C$9,1,0)),"Нет","Да")</f>
        <v>Нет</v>
      </c>
      <c r="D1062" s="43">
        <f t="shared" si="32"/>
        <v>365</v>
      </c>
      <c r="E1062" s="44">
        <f>ROUND(('Все выпуски'!$D$3*'Все выпуски'!$D$6/100)/365*(B1062-IF(C1062="Нет",VLOOKUP(A1062,'Айгенис Оп8'!$A$2:$C$9,3,0),VLOOKUP((A1062-1),'Айгенис Оп8'!$A$2:$C$9,3,0))),2)</f>
        <v>0.74</v>
      </c>
      <c r="G1062" s="43">
        <f>COUNTIF(D1063:$D$1242,365)</f>
        <v>180</v>
      </c>
      <c r="H1062" s="43">
        <f>COUNTIF(D1063:$D$1242,366)</f>
        <v>0</v>
      </c>
      <c r="I1062" s="2"/>
    </row>
    <row r="1063" spans="1:9" x14ac:dyDescent="0.25">
      <c r="A1063" s="1">
        <f>COUNTIF($C$2:C1063,"Да")</f>
        <v>6</v>
      </c>
      <c r="B1063" s="45">
        <f t="shared" si="33"/>
        <v>45905</v>
      </c>
      <c r="C1063" s="42" t="str">
        <f>IF(ISERROR(VLOOKUP(B1063,'Айгенис Оп8'!$C$3:$C$9,1,0)),"Нет","Да")</f>
        <v>Нет</v>
      </c>
      <c r="D1063" s="43">
        <f t="shared" si="32"/>
        <v>365</v>
      </c>
      <c r="E1063" s="44">
        <f>ROUND(('Все выпуски'!$D$3*'Все выпуски'!$D$6/100)/365*(B1063-IF(C1063="Нет",VLOOKUP(A1063,'Айгенис Оп8'!$A$2:$C$9,3,0),VLOOKUP((A1063-1),'Айгенис Оп8'!$A$2:$C$9,3,0))),2)</f>
        <v>0.99</v>
      </c>
      <c r="G1063" s="43">
        <f>COUNTIF(D1064:$D$1242,365)</f>
        <v>179</v>
      </c>
      <c r="H1063" s="43">
        <f>COUNTIF(D1064:$D$1242,366)</f>
        <v>0</v>
      </c>
      <c r="I1063" s="2"/>
    </row>
    <row r="1064" spans="1:9" x14ac:dyDescent="0.25">
      <c r="A1064" s="1">
        <f>COUNTIF($C$2:C1064,"Да")</f>
        <v>6</v>
      </c>
      <c r="B1064" s="45">
        <f t="shared" si="33"/>
        <v>45906</v>
      </c>
      <c r="C1064" s="42" t="str">
        <f>IF(ISERROR(VLOOKUP(B1064,'Айгенис Оп8'!$C$3:$C$9,1,0)),"Нет","Да")</f>
        <v>Нет</v>
      </c>
      <c r="D1064" s="43">
        <f t="shared" si="32"/>
        <v>365</v>
      </c>
      <c r="E1064" s="44">
        <f>ROUND(('Все выпуски'!$D$3*'Все выпуски'!$D$6/100)/365*(B1064-IF(C1064="Нет",VLOOKUP(A1064,'Айгенис Оп8'!$A$2:$C$9,3,0),VLOOKUP((A1064-1),'Айгенис Оп8'!$A$2:$C$9,3,0))),2)</f>
        <v>1.23</v>
      </c>
      <c r="G1064" s="43">
        <f>COUNTIF(D1065:$D$1242,365)</f>
        <v>178</v>
      </c>
      <c r="H1064" s="43">
        <f>COUNTIF(D1065:$D$1242,366)</f>
        <v>0</v>
      </c>
      <c r="I1064" s="2"/>
    </row>
    <row r="1065" spans="1:9" x14ac:dyDescent="0.25">
      <c r="A1065" s="1">
        <f>COUNTIF($C$2:C1065,"Да")</f>
        <v>6</v>
      </c>
      <c r="B1065" s="45">
        <f t="shared" si="33"/>
        <v>45907</v>
      </c>
      <c r="C1065" s="42" t="str">
        <f>IF(ISERROR(VLOOKUP(B1065,'Айгенис Оп8'!$C$3:$C$9,1,0)),"Нет","Да")</f>
        <v>Нет</v>
      </c>
      <c r="D1065" s="43">
        <f t="shared" si="32"/>
        <v>365</v>
      </c>
      <c r="E1065" s="44">
        <f>ROUND(('Все выпуски'!$D$3*'Все выпуски'!$D$6/100)/365*(B1065-IF(C1065="Нет",VLOOKUP(A1065,'Айгенис Оп8'!$A$2:$C$9,3,0),VLOOKUP((A1065-1),'Айгенис Оп8'!$A$2:$C$9,3,0))),2)</f>
        <v>1.48</v>
      </c>
      <c r="G1065" s="43">
        <f>COUNTIF(D1066:$D$1242,365)</f>
        <v>177</v>
      </c>
      <c r="H1065" s="43">
        <f>COUNTIF(D1066:$D$1242,366)</f>
        <v>0</v>
      </c>
      <c r="I1065" s="2"/>
    </row>
    <row r="1066" spans="1:9" x14ac:dyDescent="0.25">
      <c r="A1066" s="1">
        <f>COUNTIF($C$2:C1066,"Да")</f>
        <v>6</v>
      </c>
      <c r="B1066" s="45">
        <f t="shared" si="33"/>
        <v>45908</v>
      </c>
      <c r="C1066" s="42" t="str">
        <f>IF(ISERROR(VLOOKUP(B1066,'Айгенис Оп8'!$C$3:$C$9,1,0)),"Нет","Да")</f>
        <v>Нет</v>
      </c>
      <c r="D1066" s="43">
        <f t="shared" si="32"/>
        <v>365</v>
      </c>
      <c r="E1066" s="44">
        <f>ROUND(('Все выпуски'!$D$3*'Все выпуски'!$D$6/100)/365*(B1066-IF(C1066="Нет",VLOOKUP(A1066,'Айгенис Оп8'!$A$2:$C$9,3,0),VLOOKUP((A1066-1),'Айгенис Оп8'!$A$2:$C$9,3,0))),2)</f>
        <v>1.73</v>
      </c>
      <c r="G1066" s="43">
        <f>COUNTIF(D1067:$D$1242,365)</f>
        <v>176</v>
      </c>
      <c r="H1066" s="43">
        <f>COUNTIF(D1067:$D$1242,366)</f>
        <v>0</v>
      </c>
      <c r="I1066" s="2"/>
    </row>
    <row r="1067" spans="1:9" x14ac:dyDescent="0.25">
      <c r="A1067" s="1">
        <f>COUNTIF($C$2:C1067,"Да")</f>
        <v>6</v>
      </c>
      <c r="B1067" s="45">
        <f t="shared" si="33"/>
        <v>45909</v>
      </c>
      <c r="C1067" s="42" t="str">
        <f>IF(ISERROR(VLOOKUP(B1067,'Айгенис Оп8'!$C$3:$C$9,1,0)),"Нет","Да")</f>
        <v>Нет</v>
      </c>
      <c r="D1067" s="43">
        <f t="shared" si="32"/>
        <v>365</v>
      </c>
      <c r="E1067" s="44">
        <f>ROUND(('Все выпуски'!$D$3*'Все выпуски'!$D$6/100)/365*(B1067-IF(C1067="Нет",VLOOKUP(A1067,'Айгенис Оп8'!$A$2:$C$9,3,0),VLOOKUP((A1067-1),'Айгенис Оп8'!$A$2:$C$9,3,0))),2)</f>
        <v>1.97</v>
      </c>
      <c r="G1067" s="43">
        <f>COUNTIF(D1068:$D$1242,365)</f>
        <v>175</v>
      </c>
      <c r="H1067" s="43">
        <f>COUNTIF(D1068:$D$1242,366)</f>
        <v>0</v>
      </c>
      <c r="I1067" s="2"/>
    </row>
    <row r="1068" spans="1:9" x14ac:dyDescent="0.25">
      <c r="A1068" s="1">
        <f>COUNTIF($C$2:C1068,"Да")</f>
        <v>6</v>
      </c>
      <c r="B1068" s="45">
        <f t="shared" si="33"/>
        <v>45910</v>
      </c>
      <c r="C1068" s="42" t="str">
        <f>IF(ISERROR(VLOOKUP(B1068,'Айгенис Оп8'!$C$3:$C$9,1,0)),"Нет","Да")</f>
        <v>Нет</v>
      </c>
      <c r="D1068" s="43">
        <f t="shared" si="32"/>
        <v>365</v>
      </c>
      <c r="E1068" s="44">
        <f>ROUND(('Все выпуски'!$D$3*'Все выпуски'!$D$6/100)/365*(B1068-IF(C1068="Нет",VLOOKUP(A1068,'Айгенис Оп8'!$A$2:$C$9,3,0),VLOOKUP((A1068-1),'Айгенис Оп8'!$A$2:$C$9,3,0))),2)</f>
        <v>2.2200000000000002</v>
      </c>
      <c r="G1068" s="43">
        <f>COUNTIF(D1069:$D$1242,365)</f>
        <v>174</v>
      </c>
      <c r="H1068" s="43">
        <f>COUNTIF(D1069:$D$1242,366)</f>
        <v>0</v>
      </c>
      <c r="I1068" s="2"/>
    </row>
    <row r="1069" spans="1:9" x14ac:dyDescent="0.25">
      <c r="A1069" s="1">
        <f>COUNTIF($C$2:C1069,"Да")</f>
        <v>6</v>
      </c>
      <c r="B1069" s="45">
        <f t="shared" si="33"/>
        <v>45911</v>
      </c>
      <c r="C1069" s="42" t="str">
        <f>IF(ISERROR(VLOOKUP(B1069,'Айгенис Оп8'!$C$3:$C$9,1,0)),"Нет","Да")</f>
        <v>Нет</v>
      </c>
      <c r="D1069" s="43">
        <f t="shared" si="32"/>
        <v>365</v>
      </c>
      <c r="E1069" s="44">
        <f>ROUND(('Все выпуски'!$D$3*'Все выпуски'!$D$6/100)/365*(B1069-IF(C1069="Нет",VLOOKUP(A1069,'Айгенис Оп8'!$A$2:$C$9,3,0),VLOOKUP((A1069-1),'Айгенис Оп8'!$A$2:$C$9,3,0))),2)</f>
        <v>2.4700000000000002</v>
      </c>
      <c r="G1069" s="43">
        <f>COUNTIF(D1070:$D$1242,365)</f>
        <v>173</v>
      </c>
      <c r="H1069" s="43">
        <f>COUNTIF(D1070:$D$1242,366)</f>
        <v>0</v>
      </c>
      <c r="I1069" s="2"/>
    </row>
    <row r="1070" spans="1:9" x14ac:dyDescent="0.25">
      <c r="A1070" s="1">
        <f>COUNTIF($C$2:C1070,"Да")</f>
        <v>6</v>
      </c>
      <c r="B1070" s="45">
        <f t="shared" si="33"/>
        <v>45912</v>
      </c>
      <c r="C1070" s="42" t="str">
        <f>IF(ISERROR(VLOOKUP(B1070,'Айгенис Оп8'!$C$3:$C$9,1,0)),"Нет","Да")</f>
        <v>Нет</v>
      </c>
      <c r="D1070" s="43">
        <f t="shared" si="32"/>
        <v>365</v>
      </c>
      <c r="E1070" s="44">
        <f>ROUND(('Все выпуски'!$D$3*'Все выпуски'!$D$6/100)/365*(B1070-IF(C1070="Нет",VLOOKUP(A1070,'Айгенис Оп8'!$A$2:$C$9,3,0),VLOOKUP((A1070-1),'Айгенис Оп8'!$A$2:$C$9,3,0))),2)</f>
        <v>2.71</v>
      </c>
      <c r="G1070" s="43">
        <f>COUNTIF(D1071:$D$1242,365)</f>
        <v>172</v>
      </c>
      <c r="H1070" s="43">
        <f>COUNTIF(D1071:$D$1242,366)</f>
        <v>0</v>
      </c>
      <c r="I1070" s="2"/>
    </row>
    <row r="1071" spans="1:9" x14ac:dyDescent="0.25">
      <c r="A1071" s="1">
        <f>COUNTIF($C$2:C1071,"Да")</f>
        <v>6</v>
      </c>
      <c r="B1071" s="45">
        <f t="shared" si="33"/>
        <v>45913</v>
      </c>
      <c r="C1071" s="42" t="str">
        <f>IF(ISERROR(VLOOKUP(B1071,'Айгенис Оп8'!$C$3:$C$9,1,0)),"Нет","Да")</f>
        <v>Нет</v>
      </c>
      <c r="D1071" s="43">
        <f t="shared" si="32"/>
        <v>365</v>
      </c>
      <c r="E1071" s="44">
        <f>ROUND(('Все выпуски'!$D$3*'Все выпуски'!$D$6/100)/365*(B1071-IF(C1071="Нет",VLOOKUP(A1071,'Айгенис Оп8'!$A$2:$C$9,3,0),VLOOKUP((A1071-1),'Айгенис Оп8'!$A$2:$C$9,3,0))),2)</f>
        <v>2.96</v>
      </c>
      <c r="G1071" s="43">
        <f>COUNTIF(D1072:$D$1242,365)</f>
        <v>171</v>
      </c>
      <c r="H1071" s="43">
        <f>COUNTIF(D1072:$D$1242,366)</f>
        <v>0</v>
      </c>
      <c r="I1071" s="2"/>
    </row>
    <row r="1072" spans="1:9" x14ac:dyDescent="0.25">
      <c r="A1072" s="1">
        <f>COUNTIF($C$2:C1072,"Да")</f>
        <v>6</v>
      </c>
      <c r="B1072" s="45">
        <f t="shared" si="33"/>
        <v>45914</v>
      </c>
      <c r="C1072" s="42" t="str">
        <f>IF(ISERROR(VLOOKUP(B1072,'Айгенис Оп8'!$C$3:$C$9,1,0)),"Нет","Да")</f>
        <v>Нет</v>
      </c>
      <c r="D1072" s="43">
        <f t="shared" si="32"/>
        <v>365</v>
      </c>
      <c r="E1072" s="44">
        <f>ROUND(('Все выпуски'!$D$3*'Все выпуски'!$D$6/100)/365*(B1072-IF(C1072="Нет",VLOOKUP(A1072,'Айгенис Оп8'!$A$2:$C$9,3,0),VLOOKUP((A1072-1),'Айгенис Оп8'!$A$2:$C$9,3,0))),2)</f>
        <v>3.21</v>
      </c>
      <c r="G1072" s="43">
        <f>COUNTIF(D1073:$D$1242,365)</f>
        <v>170</v>
      </c>
      <c r="H1072" s="43">
        <f>COUNTIF(D1073:$D$1242,366)</f>
        <v>0</v>
      </c>
      <c r="I1072" s="2"/>
    </row>
    <row r="1073" spans="1:9" x14ac:dyDescent="0.25">
      <c r="A1073" s="1">
        <f>COUNTIF($C$2:C1073,"Да")</f>
        <v>6</v>
      </c>
      <c r="B1073" s="45">
        <f t="shared" si="33"/>
        <v>45915</v>
      </c>
      <c r="C1073" s="42" t="str">
        <f>IF(ISERROR(VLOOKUP(B1073,'Айгенис Оп8'!$C$3:$C$9,1,0)),"Нет","Да")</f>
        <v>Нет</v>
      </c>
      <c r="D1073" s="43">
        <f t="shared" si="32"/>
        <v>365</v>
      </c>
      <c r="E1073" s="44">
        <f>ROUND(('Все выпуски'!$D$3*'Все выпуски'!$D$6/100)/365*(B1073-IF(C1073="Нет",VLOOKUP(A1073,'Айгенис Оп8'!$A$2:$C$9,3,0),VLOOKUP((A1073-1),'Айгенис Оп8'!$A$2:$C$9,3,0))),2)</f>
        <v>3.45</v>
      </c>
      <c r="G1073" s="43">
        <f>COUNTIF(D1074:$D$1242,365)</f>
        <v>169</v>
      </c>
      <c r="H1073" s="43">
        <f>COUNTIF(D1074:$D$1242,366)</f>
        <v>0</v>
      </c>
      <c r="I1073" s="2"/>
    </row>
    <row r="1074" spans="1:9" x14ac:dyDescent="0.25">
      <c r="A1074" s="1">
        <f>COUNTIF($C$2:C1074,"Да")</f>
        <v>6</v>
      </c>
      <c r="B1074" s="45">
        <f t="shared" si="33"/>
        <v>45916</v>
      </c>
      <c r="C1074" s="42" t="str">
        <f>IF(ISERROR(VLOOKUP(B1074,'Айгенис Оп8'!$C$3:$C$9,1,0)),"Нет","Да")</f>
        <v>Нет</v>
      </c>
      <c r="D1074" s="43">
        <f t="shared" si="32"/>
        <v>365</v>
      </c>
      <c r="E1074" s="44">
        <f>ROUND(('Все выпуски'!$D$3*'Все выпуски'!$D$6/100)/365*(B1074-IF(C1074="Нет",VLOOKUP(A1074,'Айгенис Оп8'!$A$2:$C$9,3,0),VLOOKUP((A1074-1),'Айгенис Оп8'!$A$2:$C$9,3,0))),2)</f>
        <v>3.7</v>
      </c>
      <c r="G1074" s="43">
        <f>COUNTIF(D1075:$D$1242,365)</f>
        <v>168</v>
      </c>
      <c r="H1074" s="43">
        <f>COUNTIF(D1075:$D$1242,366)</f>
        <v>0</v>
      </c>
      <c r="I1074" s="2"/>
    </row>
    <row r="1075" spans="1:9" x14ac:dyDescent="0.25">
      <c r="A1075" s="1">
        <f>COUNTIF($C$2:C1075,"Да")</f>
        <v>6</v>
      </c>
      <c r="B1075" s="45">
        <f t="shared" si="33"/>
        <v>45917</v>
      </c>
      <c r="C1075" s="42" t="str">
        <f>IF(ISERROR(VLOOKUP(B1075,'Айгенис Оп8'!$C$3:$C$9,1,0)),"Нет","Да")</f>
        <v>Нет</v>
      </c>
      <c r="D1075" s="43">
        <f t="shared" si="32"/>
        <v>365</v>
      </c>
      <c r="E1075" s="44">
        <f>ROUND(('Все выпуски'!$D$3*'Все выпуски'!$D$6/100)/365*(B1075-IF(C1075="Нет",VLOOKUP(A1075,'Айгенис Оп8'!$A$2:$C$9,3,0),VLOOKUP((A1075-1),'Айгенис Оп8'!$A$2:$C$9,3,0))),2)</f>
        <v>3.95</v>
      </c>
      <c r="G1075" s="43">
        <f>COUNTIF(D1076:$D$1242,365)</f>
        <v>167</v>
      </c>
      <c r="H1075" s="43">
        <f>COUNTIF(D1076:$D$1242,366)</f>
        <v>0</v>
      </c>
      <c r="I1075" s="2"/>
    </row>
    <row r="1076" spans="1:9" x14ac:dyDescent="0.25">
      <c r="A1076" s="1">
        <f>COUNTIF($C$2:C1076,"Да")</f>
        <v>6</v>
      </c>
      <c r="B1076" s="45">
        <f t="shared" si="33"/>
        <v>45918</v>
      </c>
      <c r="C1076" s="42" t="str">
        <f>IF(ISERROR(VLOOKUP(B1076,'Айгенис Оп8'!$C$3:$C$9,1,0)),"Нет","Да")</f>
        <v>Нет</v>
      </c>
      <c r="D1076" s="43">
        <f t="shared" si="32"/>
        <v>365</v>
      </c>
      <c r="E1076" s="44">
        <f>ROUND(('Все выпуски'!$D$3*'Все выпуски'!$D$6/100)/365*(B1076-IF(C1076="Нет",VLOOKUP(A1076,'Айгенис Оп8'!$A$2:$C$9,3,0),VLOOKUP((A1076-1),'Айгенис Оп8'!$A$2:$C$9,3,0))),2)</f>
        <v>4.1900000000000004</v>
      </c>
      <c r="G1076" s="43">
        <f>COUNTIF(D1077:$D$1242,365)</f>
        <v>166</v>
      </c>
      <c r="H1076" s="43">
        <f>COUNTIF(D1077:$D$1242,366)</f>
        <v>0</v>
      </c>
      <c r="I1076" s="2"/>
    </row>
    <row r="1077" spans="1:9" x14ac:dyDescent="0.25">
      <c r="A1077" s="1">
        <f>COUNTIF($C$2:C1077,"Да")</f>
        <v>6</v>
      </c>
      <c r="B1077" s="45">
        <f t="shared" si="33"/>
        <v>45919</v>
      </c>
      <c r="C1077" s="42" t="str">
        <f>IF(ISERROR(VLOOKUP(B1077,'Айгенис Оп8'!$C$3:$C$9,1,0)),"Нет","Да")</f>
        <v>Нет</v>
      </c>
      <c r="D1077" s="43">
        <f t="shared" si="32"/>
        <v>365</v>
      </c>
      <c r="E1077" s="44">
        <f>ROUND(('Все выпуски'!$D$3*'Все выпуски'!$D$6/100)/365*(B1077-IF(C1077="Нет",VLOOKUP(A1077,'Айгенис Оп8'!$A$2:$C$9,3,0),VLOOKUP((A1077-1),'Айгенис Оп8'!$A$2:$C$9,3,0))),2)</f>
        <v>4.4400000000000004</v>
      </c>
      <c r="G1077" s="43">
        <f>COUNTIF(D1078:$D$1242,365)</f>
        <v>165</v>
      </c>
      <c r="H1077" s="43">
        <f>COUNTIF(D1078:$D$1242,366)</f>
        <v>0</v>
      </c>
      <c r="I1077" s="2"/>
    </row>
    <row r="1078" spans="1:9" x14ac:dyDescent="0.25">
      <c r="A1078" s="1">
        <f>COUNTIF($C$2:C1078,"Да")</f>
        <v>6</v>
      </c>
      <c r="B1078" s="45">
        <f t="shared" si="33"/>
        <v>45920</v>
      </c>
      <c r="C1078" s="42" t="str">
        <f>IF(ISERROR(VLOOKUP(B1078,'Айгенис Оп8'!$C$3:$C$9,1,0)),"Нет","Да")</f>
        <v>Нет</v>
      </c>
      <c r="D1078" s="43">
        <f t="shared" si="32"/>
        <v>365</v>
      </c>
      <c r="E1078" s="44">
        <f>ROUND(('Все выпуски'!$D$3*'Все выпуски'!$D$6/100)/365*(B1078-IF(C1078="Нет",VLOOKUP(A1078,'Айгенис Оп8'!$A$2:$C$9,3,0),VLOOKUP((A1078-1),'Айгенис Оп8'!$A$2:$C$9,3,0))),2)</f>
        <v>4.68</v>
      </c>
      <c r="G1078" s="43">
        <f>COUNTIF(D1079:$D$1242,365)</f>
        <v>164</v>
      </c>
      <c r="H1078" s="43">
        <f>COUNTIF(D1079:$D$1242,366)</f>
        <v>0</v>
      </c>
      <c r="I1078" s="2"/>
    </row>
    <row r="1079" spans="1:9" x14ac:dyDescent="0.25">
      <c r="A1079" s="1">
        <f>COUNTIF($C$2:C1079,"Да")</f>
        <v>6</v>
      </c>
      <c r="B1079" s="45">
        <f t="shared" si="33"/>
        <v>45921</v>
      </c>
      <c r="C1079" s="42" t="str">
        <f>IF(ISERROR(VLOOKUP(B1079,'Айгенис Оп8'!$C$3:$C$9,1,0)),"Нет","Да")</f>
        <v>Нет</v>
      </c>
      <c r="D1079" s="43">
        <f t="shared" si="32"/>
        <v>365</v>
      </c>
      <c r="E1079" s="44">
        <f>ROUND(('Все выпуски'!$D$3*'Все выпуски'!$D$6/100)/365*(B1079-IF(C1079="Нет",VLOOKUP(A1079,'Айгенис Оп8'!$A$2:$C$9,3,0),VLOOKUP((A1079-1),'Айгенис Оп8'!$A$2:$C$9,3,0))),2)</f>
        <v>4.93</v>
      </c>
      <c r="G1079" s="43">
        <f>COUNTIF(D1080:$D$1242,365)</f>
        <v>163</v>
      </c>
      <c r="H1079" s="43">
        <f>COUNTIF(D1080:$D$1242,366)</f>
        <v>0</v>
      </c>
      <c r="I1079" s="2"/>
    </row>
    <row r="1080" spans="1:9" x14ac:dyDescent="0.25">
      <c r="A1080" s="1">
        <f>COUNTIF($C$2:C1080,"Да")</f>
        <v>6</v>
      </c>
      <c r="B1080" s="45">
        <f t="shared" si="33"/>
        <v>45922</v>
      </c>
      <c r="C1080" s="42" t="str">
        <f>IF(ISERROR(VLOOKUP(B1080,'Айгенис Оп8'!$C$3:$C$9,1,0)),"Нет","Да")</f>
        <v>Нет</v>
      </c>
      <c r="D1080" s="43">
        <f t="shared" si="32"/>
        <v>365</v>
      </c>
      <c r="E1080" s="44">
        <f>ROUND(('Все выпуски'!$D$3*'Все выпуски'!$D$6/100)/365*(B1080-IF(C1080="Нет",VLOOKUP(A1080,'Айгенис Оп8'!$A$2:$C$9,3,0),VLOOKUP((A1080-1),'Айгенис Оп8'!$A$2:$C$9,3,0))),2)</f>
        <v>5.18</v>
      </c>
      <c r="G1080" s="43">
        <f>COUNTIF(D1081:$D$1242,365)</f>
        <v>162</v>
      </c>
      <c r="H1080" s="43">
        <f>COUNTIF(D1081:$D$1242,366)</f>
        <v>0</v>
      </c>
      <c r="I1080" s="2"/>
    </row>
    <row r="1081" spans="1:9" x14ac:dyDescent="0.25">
      <c r="A1081" s="1">
        <f>COUNTIF($C$2:C1081,"Да")</f>
        <v>6</v>
      </c>
      <c r="B1081" s="45">
        <f t="shared" si="33"/>
        <v>45923</v>
      </c>
      <c r="C1081" s="42" t="str">
        <f>IF(ISERROR(VLOOKUP(B1081,'Айгенис Оп8'!$C$3:$C$9,1,0)),"Нет","Да")</f>
        <v>Нет</v>
      </c>
      <c r="D1081" s="43">
        <f t="shared" si="32"/>
        <v>365</v>
      </c>
      <c r="E1081" s="44">
        <f>ROUND(('Все выпуски'!$D$3*'Все выпуски'!$D$6/100)/365*(B1081-IF(C1081="Нет",VLOOKUP(A1081,'Айгенис Оп8'!$A$2:$C$9,3,0),VLOOKUP((A1081-1),'Айгенис Оп8'!$A$2:$C$9,3,0))),2)</f>
        <v>5.42</v>
      </c>
      <c r="G1081" s="43">
        <f>COUNTIF(D1082:$D$1242,365)</f>
        <v>161</v>
      </c>
      <c r="H1081" s="43">
        <f>COUNTIF(D1082:$D$1242,366)</f>
        <v>0</v>
      </c>
      <c r="I1081" s="2"/>
    </row>
    <row r="1082" spans="1:9" x14ac:dyDescent="0.25">
      <c r="A1082" s="1">
        <f>COUNTIF($C$2:C1082,"Да")</f>
        <v>6</v>
      </c>
      <c r="B1082" s="45">
        <f t="shared" si="33"/>
        <v>45924</v>
      </c>
      <c r="C1082" s="42" t="str">
        <f>IF(ISERROR(VLOOKUP(B1082,'Айгенис Оп8'!$C$3:$C$9,1,0)),"Нет","Да")</f>
        <v>Нет</v>
      </c>
      <c r="D1082" s="43">
        <f t="shared" si="32"/>
        <v>365</v>
      </c>
      <c r="E1082" s="44">
        <f>ROUND(('Все выпуски'!$D$3*'Все выпуски'!$D$6/100)/365*(B1082-IF(C1082="Нет",VLOOKUP(A1082,'Айгенис Оп8'!$A$2:$C$9,3,0),VLOOKUP((A1082-1),'Айгенис Оп8'!$A$2:$C$9,3,0))),2)</f>
        <v>5.67</v>
      </c>
      <c r="G1082" s="43">
        <f>COUNTIF(D1083:$D$1242,365)</f>
        <v>160</v>
      </c>
      <c r="H1082" s="43">
        <f>COUNTIF(D1083:$D$1242,366)</f>
        <v>0</v>
      </c>
      <c r="I1082" s="2"/>
    </row>
    <row r="1083" spans="1:9" x14ac:dyDescent="0.25">
      <c r="A1083" s="1">
        <f>COUNTIF($C$2:C1083,"Да")</f>
        <v>6</v>
      </c>
      <c r="B1083" s="45">
        <f t="shared" si="33"/>
        <v>45925</v>
      </c>
      <c r="C1083" s="42" t="str">
        <f>IF(ISERROR(VLOOKUP(B1083,'Айгенис Оп8'!$C$3:$C$9,1,0)),"Нет","Да")</f>
        <v>Нет</v>
      </c>
      <c r="D1083" s="43">
        <f t="shared" si="32"/>
        <v>365</v>
      </c>
      <c r="E1083" s="44">
        <f>ROUND(('Все выпуски'!$D$3*'Все выпуски'!$D$6/100)/365*(B1083-IF(C1083="Нет",VLOOKUP(A1083,'Айгенис Оп8'!$A$2:$C$9,3,0),VLOOKUP((A1083-1),'Айгенис Оп8'!$A$2:$C$9,3,0))),2)</f>
        <v>5.92</v>
      </c>
      <c r="G1083" s="43">
        <f>COUNTIF(D1084:$D$1242,365)</f>
        <v>159</v>
      </c>
      <c r="H1083" s="43">
        <f>COUNTIF(D1084:$D$1242,366)</f>
        <v>0</v>
      </c>
      <c r="I1083" s="2"/>
    </row>
    <row r="1084" spans="1:9" x14ac:dyDescent="0.25">
      <c r="A1084" s="1">
        <f>COUNTIF($C$2:C1084,"Да")</f>
        <v>6</v>
      </c>
      <c r="B1084" s="45">
        <f t="shared" si="33"/>
        <v>45926</v>
      </c>
      <c r="C1084" s="42" t="str">
        <f>IF(ISERROR(VLOOKUP(B1084,'Айгенис Оп8'!$C$3:$C$9,1,0)),"Нет","Да")</f>
        <v>Нет</v>
      </c>
      <c r="D1084" s="43">
        <f t="shared" si="32"/>
        <v>365</v>
      </c>
      <c r="E1084" s="44">
        <f>ROUND(('Все выпуски'!$D$3*'Все выпуски'!$D$6/100)/365*(B1084-IF(C1084="Нет",VLOOKUP(A1084,'Айгенис Оп8'!$A$2:$C$9,3,0),VLOOKUP((A1084-1),'Айгенис Оп8'!$A$2:$C$9,3,0))),2)</f>
        <v>6.16</v>
      </c>
      <c r="G1084" s="43">
        <f>COUNTIF(D1085:$D$1242,365)</f>
        <v>158</v>
      </c>
      <c r="H1084" s="43">
        <f>COUNTIF(D1085:$D$1242,366)</f>
        <v>0</v>
      </c>
      <c r="I1084" s="2"/>
    </row>
    <row r="1085" spans="1:9" x14ac:dyDescent="0.25">
      <c r="A1085" s="1">
        <f>COUNTIF($C$2:C1085,"Да")</f>
        <v>6</v>
      </c>
      <c r="B1085" s="45">
        <f t="shared" si="33"/>
        <v>45927</v>
      </c>
      <c r="C1085" s="42" t="str">
        <f>IF(ISERROR(VLOOKUP(B1085,'Айгенис Оп8'!$C$3:$C$9,1,0)),"Нет","Да")</f>
        <v>Нет</v>
      </c>
      <c r="D1085" s="43">
        <f t="shared" si="32"/>
        <v>365</v>
      </c>
      <c r="E1085" s="44">
        <f>ROUND(('Все выпуски'!$D$3*'Все выпуски'!$D$6/100)/365*(B1085-IF(C1085="Нет",VLOOKUP(A1085,'Айгенис Оп8'!$A$2:$C$9,3,0),VLOOKUP((A1085-1),'Айгенис Оп8'!$A$2:$C$9,3,0))),2)</f>
        <v>6.41</v>
      </c>
      <c r="G1085" s="43">
        <f>COUNTIF(D1086:$D$1242,365)</f>
        <v>157</v>
      </c>
      <c r="H1085" s="43">
        <f>COUNTIF(D1086:$D$1242,366)</f>
        <v>0</v>
      </c>
      <c r="I1085" s="2"/>
    </row>
    <row r="1086" spans="1:9" x14ac:dyDescent="0.25">
      <c r="A1086" s="1">
        <f>COUNTIF($C$2:C1086,"Да")</f>
        <v>6</v>
      </c>
      <c r="B1086" s="45">
        <f t="shared" si="33"/>
        <v>45928</v>
      </c>
      <c r="C1086" s="42" t="str">
        <f>IF(ISERROR(VLOOKUP(B1086,'Айгенис Оп8'!$C$3:$C$9,1,0)),"Нет","Да")</f>
        <v>Нет</v>
      </c>
      <c r="D1086" s="43">
        <f t="shared" si="32"/>
        <v>365</v>
      </c>
      <c r="E1086" s="44">
        <f>ROUND(('Все выпуски'!$D$3*'Все выпуски'!$D$6/100)/365*(B1086-IF(C1086="Нет",VLOOKUP(A1086,'Айгенис Оп8'!$A$2:$C$9,3,0),VLOOKUP((A1086-1),'Айгенис Оп8'!$A$2:$C$9,3,0))),2)</f>
        <v>6.66</v>
      </c>
      <c r="G1086" s="43">
        <f>COUNTIF(D1087:$D$1242,365)</f>
        <v>156</v>
      </c>
      <c r="H1086" s="43">
        <f>COUNTIF(D1087:$D$1242,366)</f>
        <v>0</v>
      </c>
      <c r="I1086" s="2"/>
    </row>
    <row r="1087" spans="1:9" x14ac:dyDescent="0.25">
      <c r="A1087" s="1">
        <f>COUNTIF($C$2:C1087,"Да")</f>
        <v>6</v>
      </c>
      <c r="B1087" s="45">
        <f t="shared" si="33"/>
        <v>45929</v>
      </c>
      <c r="C1087" s="42" t="str">
        <f>IF(ISERROR(VLOOKUP(B1087,'Айгенис Оп8'!$C$3:$C$9,1,0)),"Нет","Да")</f>
        <v>Нет</v>
      </c>
      <c r="D1087" s="43">
        <f t="shared" si="32"/>
        <v>365</v>
      </c>
      <c r="E1087" s="44">
        <f>ROUND(('Все выпуски'!$D$3*'Все выпуски'!$D$6/100)/365*(B1087-IF(C1087="Нет",VLOOKUP(A1087,'Айгенис Оп8'!$A$2:$C$9,3,0),VLOOKUP((A1087-1),'Айгенис Оп8'!$A$2:$C$9,3,0))),2)</f>
        <v>6.9</v>
      </c>
      <c r="G1087" s="43">
        <f>COUNTIF(D1088:$D$1242,365)</f>
        <v>155</v>
      </c>
      <c r="H1087" s="43">
        <f>COUNTIF(D1088:$D$1242,366)</f>
        <v>0</v>
      </c>
      <c r="I1087" s="2"/>
    </row>
    <row r="1088" spans="1:9" x14ac:dyDescent="0.25">
      <c r="A1088" s="1">
        <f>COUNTIF($C$2:C1088,"Да")</f>
        <v>6</v>
      </c>
      <c r="B1088" s="45">
        <f t="shared" si="33"/>
        <v>45930</v>
      </c>
      <c r="C1088" s="42" t="str">
        <f>IF(ISERROR(VLOOKUP(B1088,'Айгенис Оп8'!$C$3:$C$9,1,0)),"Нет","Да")</f>
        <v>Нет</v>
      </c>
      <c r="D1088" s="43">
        <f t="shared" si="32"/>
        <v>365</v>
      </c>
      <c r="E1088" s="44">
        <f>ROUND(('Все выпуски'!$D$3*'Все выпуски'!$D$6/100)/365*(B1088-IF(C1088="Нет",VLOOKUP(A1088,'Айгенис Оп8'!$A$2:$C$9,3,0),VLOOKUP((A1088-1),'Айгенис Оп8'!$A$2:$C$9,3,0))),2)</f>
        <v>7.15</v>
      </c>
      <c r="G1088" s="43">
        <f>COUNTIF(D1089:$D$1242,365)</f>
        <v>154</v>
      </c>
      <c r="H1088" s="43">
        <f>COUNTIF(D1089:$D$1242,366)</f>
        <v>0</v>
      </c>
      <c r="I1088" s="2"/>
    </row>
    <row r="1089" spans="1:9" x14ac:dyDescent="0.25">
      <c r="A1089" s="1">
        <f>COUNTIF($C$2:C1089,"Да")</f>
        <v>6</v>
      </c>
      <c r="B1089" s="45">
        <f t="shared" si="33"/>
        <v>45931</v>
      </c>
      <c r="C1089" s="42" t="str">
        <f>IF(ISERROR(VLOOKUP(B1089,'Айгенис Оп8'!$C$3:$C$9,1,0)),"Нет","Да")</f>
        <v>Нет</v>
      </c>
      <c r="D1089" s="43">
        <f t="shared" si="32"/>
        <v>365</v>
      </c>
      <c r="E1089" s="44">
        <f>ROUND(('Все выпуски'!$D$3*'Все выпуски'!$D$6/100)/365*(B1089-IF(C1089="Нет",VLOOKUP(A1089,'Айгенис Оп8'!$A$2:$C$9,3,0),VLOOKUP((A1089-1),'Айгенис Оп8'!$A$2:$C$9,3,0))),2)</f>
        <v>7.4</v>
      </c>
      <c r="G1089" s="43">
        <f>COUNTIF(D1090:$D$1242,365)</f>
        <v>153</v>
      </c>
      <c r="H1089" s="43">
        <f>COUNTIF(D1090:$D$1242,366)</f>
        <v>0</v>
      </c>
      <c r="I1089" s="2"/>
    </row>
    <row r="1090" spans="1:9" x14ac:dyDescent="0.25">
      <c r="A1090" s="1">
        <f>COUNTIF($C$2:C1090,"Да")</f>
        <v>6</v>
      </c>
      <c r="B1090" s="45">
        <f t="shared" si="33"/>
        <v>45932</v>
      </c>
      <c r="C1090" s="42" t="str">
        <f>IF(ISERROR(VLOOKUP(B1090,'Айгенис Оп8'!$C$3:$C$9,1,0)),"Нет","Да")</f>
        <v>Нет</v>
      </c>
      <c r="D1090" s="43">
        <f t="shared" si="32"/>
        <v>365</v>
      </c>
      <c r="E1090" s="44">
        <f>ROUND(('Все выпуски'!$D$3*'Все выпуски'!$D$6/100)/365*(B1090-IF(C1090="Нет",VLOOKUP(A1090,'Айгенис Оп8'!$A$2:$C$9,3,0),VLOOKUP((A1090-1),'Айгенис Оп8'!$A$2:$C$9,3,0))),2)</f>
        <v>7.64</v>
      </c>
      <c r="G1090" s="43">
        <f>COUNTIF(D1091:$D$1242,365)</f>
        <v>152</v>
      </c>
      <c r="H1090" s="43">
        <f>COUNTIF(D1091:$D$1242,366)</f>
        <v>0</v>
      </c>
      <c r="I1090" s="2"/>
    </row>
    <row r="1091" spans="1:9" x14ac:dyDescent="0.25">
      <c r="A1091" s="1">
        <f>COUNTIF($C$2:C1091,"Да")</f>
        <v>6</v>
      </c>
      <c r="B1091" s="45">
        <f t="shared" si="33"/>
        <v>45933</v>
      </c>
      <c r="C1091" s="42" t="str">
        <f>IF(ISERROR(VLOOKUP(B1091,'Айгенис Оп8'!$C$3:$C$9,1,0)),"Нет","Да")</f>
        <v>Нет</v>
      </c>
      <c r="D1091" s="43">
        <f t="shared" ref="D1091:D1154" si="34">IF(MOD(YEAR(B1091),4)=0,366,365)</f>
        <v>365</v>
      </c>
      <c r="E1091" s="44">
        <f>ROUND(('Все выпуски'!$D$3*'Все выпуски'!$D$6/100)/365*(B1091-IF(C1091="Нет",VLOOKUP(A1091,'Айгенис Оп8'!$A$2:$C$9,3,0),VLOOKUP((A1091-1),'Айгенис Оп8'!$A$2:$C$9,3,0))),2)</f>
        <v>7.89</v>
      </c>
      <c r="G1091" s="43">
        <f>COUNTIF(D1092:$D$1242,365)</f>
        <v>151</v>
      </c>
      <c r="H1091" s="43">
        <f>COUNTIF(D1092:$D$1242,366)</f>
        <v>0</v>
      </c>
      <c r="I1091" s="2"/>
    </row>
    <row r="1092" spans="1:9" x14ac:dyDescent="0.25">
      <c r="A1092" s="1">
        <f>COUNTIF($C$2:C1092,"Да")</f>
        <v>6</v>
      </c>
      <c r="B1092" s="45">
        <f t="shared" ref="B1092:B1155" si="35">B1091+1</f>
        <v>45934</v>
      </c>
      <c r="C1092" s="42" t="str">
        <f>IF(ISERROR(VLOOKUP(B1092,'Айгенис Оп8'!$C$3:$C$9,1,0)),"Нет","Да")</f>
        <v>Нет</v>
      </c>
      <c r="D1092" s="43">
        <f t="shared" si="34"/>
        <v>365</v>
      </c>
      <c r="E1092" s="44">
        <f>ROUND(('Все выпуски'!$D$3*'Все выпуски'!$D$6/100)/365*(B1092-IF(C1092="Нет",VLOOKUP(A1092,'Айгенис Оп8'!$A$2:$C$9,3,0),VLOOKUP((A1092-1),'Айгенис Оп8'!$A$2:$C$9,3,0))),2)</f>
        <v>8.14</v>
      </c>
      <c r="G1092" s="43">
        <f>COUNTIF(D1093:$D$1242,365)</f>
        <v>150</v>
      </c>
      <c r="H1092" s="43">
        <f>COUNTIF(D1093:$D$1242,366)</f>
        <v>0</v>
      </c>
      <c r="I1092" s="2"/>
    </row>
    <row r="1093" spans="1:9" x14ac:dyDescent="0.25">
      <c r="A1093" s="1">
        <f>COUNTIF($C$2:C1093,"Да")</f>
        <v>6</v>
      </c>
      <c r="B1093" s="45">
        <f t="shared" si="35"/>
        <v>45935</v>
      </c>
      <c r="C1093" s="42" t="str">
        <f>IF(ISERROR(VLOOKUP(B1093,'Айгенис Оп8'!$C$3:$C$9,1,0)),"Нет","Да")</f>
        <v>Нет</v>
      </c>
      <c r="D1093" s="43">
        <f t="shared" si="34"/>
        <v>365</v>
      </c>
      <c r="E1093" s="44">
        <f>ROUND(('Все выпуски'!$D$3*'Все выпуски'!$D$6/100)/365*(B1093-IF(C1093="Нет",VLOOKUP(A1093,'Айгенис Оп8'!$A$2:$C$9,3,0),VLOOKUP((A1093-1),'Айгенис Оп8'!$A$2:$C$9,3,0))),2)</f>
        <v>8.3800000000000008</v>
      </c>
      <c r="G1093" s="43">
        <f>COUNTIF(D1094:$D$1242,365)</f>
        <v>149</v>
      </c>
      <c r="H1093" s="43">
        <f>COUNTIF(D1094:$D$1242,366)</f>
        <v>0</v>
      </c>
      <c r="I1093" s="2"/>
    </row>
    <row r="1094" spans="1:9" x14ac:dyDescent="0.25">
      <c r="A1094" s="1">
        <f>COUNTIF($C$2:C1094,"Да")</f>
        <v>6</v>
      </c>
      <c r="B1094" s="45">
        <f t="shared" si="35"/>
        <v>45936</v>
      </c>
      <c r="C1094" s="42" t="str">
        <f>IF(ISERROR(VLOOKUP(B1094,'Айгенис Оп8'!$C$3:$C$9,1,0)),"Нет","Да")</f>
        <v>Нет</v>
      </c>
      <c r="D1094" s="43">
        <f t="shared" si="34"/>
        <v>365</v>
      </c>
      <c r="E1094" s="44">
        <f>ROUND(('Все выпуски'!$D$3*'Все выпуски'!$D$6/100)/365*(B1094-IF(C1094="Нет",VLOOKUP(A1094,'Айгенис Оп8'!$A$2:$C$9,3,0),VLOOKUP((A1094-1),'Айгенис Оп8'!$A$2:$C$9,3,0))),2)</f>
        <v>8.6300000000000008</v>
      </c>
      <c r="G1094" s="43">
        <f>COUNTIF(D1095:$D$1242,365)</f>
        <v>148</v>
      </c>
      <c r="H1094" s="43">
        <f>COUNTIF(D1095:$D$1242,366)</f>
        <v>0</v>
      </c>
      <c r="I1094" s="2"/>
    </row>
    <row r="1095" spans="1:9" x14ac:dyDescent="0.25">
      <c r="A1095" s="1">
        <f>COUNTIF($C$2:C1095,"Да")</f>
        <v>6</v>
      </c>
      <c r="B1095" s="45">
        <f t="shared" si="35"/>
        <v>45937</v>
      </c>
      <c r="C1095" s="42" t="str">
        <f>IF(ISERROR(VLOOKUP(B1095,'Айгенис Оп8'!$C$3:$C$9,1,0)),"Нет","Да")</f>
        <v>Нет</v>
      </c>
      <c r="D1095" s="43">
        <f t="shared" si="34"/>
        <v>365</v>
      </c>
      <c r="E1095" s="44">
        <f>ROUND(('Все выпуски'!$D$3*'Все выпуски'!$D$6/100)/365*(B1095-IF(C1095="Нет",VLOOKUP(A1095,'Айгенис Оп8'!$A$2:$C$9,3,0),VLOOKUP((A1095-1),'Айгенис Оп8'!$A$2:$C$9,3,0))),2)</f>
        <v>8.8800000000000008</v>
      </c>
      <c r="G1095" s="43">
        <f>COUNTIF(D1096:$D$1242,365)</f>
        <v>147</v>
      </c>
      <c r="H1095" s="43">
        <f>COUNTIF(D1096:$D$1242,366)</f>
        <v>0</v>
      </c>
      <c r="I1095" s="2"/>
    </row>
    <row r="1096" spans="1:9" x14ac:dyDescent="0.25">
      <c r="A1096" s="1">
        <f>COUNTIF($C$2:C1096,"Да")</f>
        <v>6</v>
      </c>
      <c r="B1096" s="45">
        <f t="shared" si="35"/>
        <v>45938</v>
      </c>
      <c r="C1096" s="42" t="str">
        <f>IF(ISERROR(VLOOKUP(B1096,'Айгенис Оп8'!$C$3:$C$9,1,0)),"Нет","Да")</f>
        <v>Нет</v>
      </c>
      <c r="D1096" s="43">
        <f t="shared" si="34"/>
        <v>365</v>
      </c>
      <c r="E1096" s="44">
        <f>ROUND(('Все выпуски'!$D$3*'Все выпуски'!$D$6/100)/365*(B1096-IF(C1096="Нет",VLOOKUP(A1096,'Айгенис Оп8'!$A$2:$C$9,3,0),VLOOKUP((A1096-1),'Айгенис Оп8'!$A$2:$C$9,3,0))),2)</f>
        <v>9.1199999999999992</v>
      </c>
      <c r="G1096" s="43">
        <f>COUNTIF(D1097:$D$1242,365)</f>
        <v>146</v>
      </c>
      <c r="H1096" s="43">
        <f>COUNTIF(D1097:$D$1242,366)</f>
        <v>0</v>
      </c>
      <c r="I1096" s="2"/>
    </row>
    <row r="1097" spans="1:9" x14ac:dyDescent="0.25">
      <c r="A1097" s="1">
        <f>COUNTIF($C$2:C1097,"Да")</f>
        <v>6</v>
      </c>
      <c r="B1097" s="45">
        <f t="shared" si="35"/>
        <v>45939</v>
      </c>
      <c r="C1097" s="42" t="str">
        <f>IF(ISERROR(VLOOKUP(B1097,'Айгенис Оп8'!$C$3:$C$9,1,0)),"Нет","Да")</f>
        <v>Нет</v>
      </c>
      <c r="D1097" s="43">
        <f t="shared" si="34"/>
        <v>365</v>
      </c>
      <c r="E1097" s="44">
        <f>ROUND(('Все выпуски'!$D$3*'Все выпуски'!$D$6/100)/365*(B1097-IF(C1097="Нет",VLOOKUP(A1097,'Айгенис Оп8'!$A$2:$C$9,3,0),VLOOKUP((A1097-1),'Айгенис Оп8'!$A$2:$C$9,3,0))),2)</f>
        <v>9.3699999999999992</v>
      </c>
      <c r="G1097" s="43">
        <f>COUNTIF(D1098:$D$1242,365)</f>
        <v>145</v>
      </c>
      <c r="H1097" s="43">
        <f>COUNTIF(D1098:$D$1242,366)</f>
        <v>0</v>
      </c>
      <c r="I1097" s="2"/>
    </row>
    <row r="1098" spans="1:9" x14ac:dyDescent="0.25">
      <c r="A1098" s="1">
        <f>COUNTIF($C$2:C1098,"Да")</f>
        <v>6</v>
      </c>
      <c r="B1098" s="45">
        <f t="shared" si="35"/>
        <v>45940</v>
      </c>
      <c r="C1098" s="42" t="str">
        <f>IF(ISERROR(VLOOKUP(B1098,'Айгенис Оп8'!$C$3:$C$9,1,0)),"Нет","Да")</f>
        <v>Нет</v>
      </c>
      <c r="D1098" s="43">
        <f t="shared" si="34"/>
        <v>365</v>
      </c>
      <c r="E1098" s="44">
        <f>ROUND(('Все выпуски'!$D$3*'Все выпуски'!$D$6/100)/365*(B1098-IF(C1098="Нет",VLOOKUP(A1098,'Айгенис Оп8'!$A$2:$C$9,3,0),VLOOKUP((A1098-1),'Айгенис Оп8'!$A$2:$C$9,3,0))),2)</f>
        <v>9.6199999999999992</v>
      </c>
      <c r="G1098" s="43">
        <f>COUNTIF(D1099:$D$1242,365)</f>
        <v>144</v>
      </c>
      <c r="H1098" s="43">
        <f>COUNTIF(D1099:$D$1242,366)</f>
        <v>0</v>
      </c>
      <c r="I1098" s="2"/>
    </row>
    <row r="1099" spans="1:9" x14ac:dyDescent="0.25">
      <c r="A1099" s="1">
        <f>COUNTIF($C$2:C1099,"Да")</f>
        <v>6</v>
      </c>
      <c r="B1099" s="45">
        <f t="shared" si="35"/>
        <v>45941</v>
      </c>
      <c r="C1099" s="42" t="str">
        <f>IF(ISERROR(VLOOKUP(B1099,'Айгенис Оп8'!$C$3:$C$9,1,0)),"Нет","Да")</f>
        <v>Нет</v>
      </c>
      <c r="D1099" s="43">
        <f t="shared" si="34"/>
        <v>365</v>
      </c>
      <c r="E1099" s="44">
        <f>ROUND(('Все выпуски'!$D$3*'Все выпуски'!$D$6/100)/365*(B1099-IF(C1099="Нет",VLOOKUP(A1099,'Айгенис Оп8'!$A$2:$C$9,3,0),VLOOKUP((A1099-1),'Айгенис Оп8'!$A$2:$C$9,3,0))),2)</f>
        <v>9.86</v>
      </c>
      <c r="G1099" s="43">
        <f>COUNTIF(D1100:$D$1242,365)</f>
        <v>143</v>
      </c>
      <c r="H1099" s="43">
        <f>COUNTIF(D1100:$D$1242,366)</f>
        <v>0</v>
      </c>
      <c r="I1099" s="2"/>
    </row>
    <row r="1100" spans="1:9" x14ac:dyDescent="0.25">
      <c r="A1100" s="1">
        <f>COUNTIF($C$2:C1100,"Да")</f>
        <v>6</v>
      </c>
      <c r="B1100" s="45">
        <f t="shared" si="35"/>
        <v>45942</v>
      </c>
      <c r="C1100" s="42" t="str">
        <f>IF(ISERROR(VLOOKUP(B1100,'Айгенис Оп8'!$C$3:$C$9,1,0)),"Нет","Да")</f>
        <v>Нет</v>
      </c>
      <c r="D1100" s="43">
        <f t="shared" si="34"/>
        <v>365</v>
      </c>
      <c r="E1100" s="44">
        <f>ROUND(('Все выпуски'!$D$3*'Все выпуски'!$D$6/100)/365*(B1100-IF(C1100="Нет",VLOOKUP(A1100,'Айгенис Оп8'!$A$2:$C$9,3,0),VLOOKUP((A1100-1),'Айгенис Оп8'!$A$2:$C$9,3,0))),2)</f>
        <v>10.11</v>
      </c>
      <c r="G1100" s="43">
        <f>COUNTIF(D1101:$D$1242,365)</f>
        <v>142</v>
      </c>
      <c r="H1100" s="43">
        <f>COUNTIF(D1101:$D$1242,366)</f>
        <v>0</v>
      </c>
      <c r="I1100" s="2"/>
    </row>
    <row r="1101" spans="1:9" x14ac:dyDescent="0.25">
      <c r="A1101" s="1">
        <f>COUNTIF($C$2:C1101,"Да")</f>
        <v>6</v>
      </c>
      <c r="B1101" s="45">
        <f t="shared" si="35"/>
        <v>45943</v>
      </c>
      <c r="C1101" s="42" t="str">
        <f>IF(ISERROR(VLOOKUP(B1101,'Айгенис Оп8'!$C$3:$C$9,1,0)),"Нет","Да")</f>
        <v>Нет</v>
      </c>
      <c r="D1101" s="43">
        <f t="shared" si="34"/>
        <v>365</v>
      </c>
      <c r="E1101" s="44">
        <f>ROUND(('Все выпуски'!$D$3*'Все выпуски'!$D$6/100)/365*(B1101-IF(C1101="Нет",VLOOKUP(A1101,'Айгенис Оп8'!$A$2:$C$9,3,0),VLOOKUP((A1101-1),'Айгенис Оп8'!$A$2:$C$9,3,0))),2)</f>
        <v>10.36</v>
      </c>
      <c r="G1101" s="43">
        <f>COUNTIF(D1102:$D$1242,365)</f>
        <v>141</v>
      </c>
      <c r="H1101" s="43">
        <f>COUNTIF(D1102:$D$1242,366)</f>
        <v>0</v>
      </c>
      <c r="I1101" s="2"/>
    </row>
    <row r="1102" spans="1:9" x14ac:dyDescent="0.25">
      <c r="A1102" s="1">
        <f>COUNTIF($C$2:C1102,"Да")</f>
        <v>6</v>
      </c>
      <c r="B1102" s="45">
        <f t="shared" si="35"/>
        <v>45944</v>
      </c>
      <c r="C1102" s="42" t="str">
        <f>IF(ISERROR(VLOOKUP(B1102,'Айгенис Оп8'!$C$3:$C$9,1,0)),"Нет","Да")</f>
        <v>Нет</v>
      </c>
      <c r="D1102" s="43">
        <f t="shared" si="34"/>
        <v>365</v>
      </c>
      <c r="E1102" s="44">
        <f>ROUND(('Все выпуски'!$D$3*'Все выпуски'!$D$6/100)/365*(B1102-IF(C1102="Нет",VLOOKUP(A1102,'Айгенис Оп8'!$A$2:$C$9,3,0),VLOOKUP((A1102-1),'Айгенис Оп8'!$A$2:$C$9,3,0))),2)</f>
        <v>10.6</v>
      </c>
      <c r="G1102" s="43">
        <f>COUNTIF(D1103:$D$1242,365)</f>
        <v>140</v>
      </c>
      <c r="H1102" s="43">
        <f>COUNTIF(D1103:$D$1242,366)</f>
        <v>0</v>
      </c>
      <c r="I1102" s="2"/>
    </row>
    <row r="1103" spans="1:9" x14ac:dyDescent="0.25">
      <c r="A1103" s="1">
        <f>COUNTIF($C$2:C1103,"Да")</f>
        <v>6</v>
      </c>
      <c r="B1103" s="45">
        <f t="shared" si="35"/>
        <v>45945</v>
      </c>
      <c r="C1103" s="42" t="str">
        <f>IF(ISERROR(VLOOKUP(B1103,'Айгенис Оп8'!$C$3:$C$9,1,0)),"Нет","Да")</f>
        <v>Нет</v>
      </c>
      <c r="D1103" s="43">
        <f t="shared" si="34"/>
        <v>365</v>
      </c>
      <c r="E1103" s="44">
        <f>ROUND(('Все выпуски'!$D$3*'Все выпуски'!$D$6/100)/365*(B1103-IF(C1103="Нет",VLOOKUP(A1103,'Айгенис Оп8'!$A$2:$C$9,3,0),VLOOKUP((A1103-1),'Айгенис Оп8'!$A$2:$C$9,3,0))),2)</f>
        <v>10.85</v>
      </c>
      <c r="G1103" s="43">
        <f>COUNTIF(D1104:$D$1242,365)</f>
        <v>139</v>
      </c>
      <c r="H1103" s="43">
        <f>COUNTIF(D1104:$D$1242,366)</f>
        <v>0</v>
      </c>
      <c r="I1103" s="2"/>
    </row>
    <row r="1104" spans="1:9" x14ac:dyDescent="0.25">
      <c r="A1104" s="1">
        <f>COUNTIF($C$2:C1104,"Да")</f>
        <v>6</v>
      </c>
      <c r="B1104" s="45">
        <f t="shared" si="35"/>
        <v>45946</v>
      </c>
      <c r="C1104" s="42" t="str">
        <f>IF(ISERROR(VLOOKUP(B1104,'Айгенис Оп8'!$C$3:$C$9,1,0)),"Нет","Да")</f>
        <v>Нет</v>
      </c>
      <c r="D1104" s="43">
        <f t="shared" si="34"/>
        <v>365</v>
      </c>
      <c r="E1104" s="44">
        <f>ROUND(('Все выпуски'!$D$3*'Все выпуски'!$D$6/100)/365*(B1104-IF(C1104="Нет",VLOOKUP(A1104,'Айгенис Оп8'!$A$2:$C$9,3,0),VLOOKUP((A1104-1),'Айгенис Оп8'!$A$2:$C$9,3,0))),2)</f>
        <v>11.1</v>
      </c>
      <c r="G1104" s="43">
        <f>COUNTIF(D1105:$D$1242,365)</f>
        <v>138</v>
      </c>
      <c r="H1104" s="43">
        <f>COUNTIF(D1105:$D$1242,366)</f>
        <v>0</v>
      </c>
      <c r="I1104" s="2"/>
    </row>
    <row r="1105" spans="1:9" x14ac:dyDescent="0.25">
      <c r="A1105" s="1">
        <f>COUNTIF($C$2:C1105,"Да")</f>
        <v>6</v>
      </c>
      <c r="B1105" s="45">
        <f t="shared" si="35"/>
        <v>45947</v>
      </c>
      <c r="C1105" s="42" t="str">
        <f>IF(ISERROR(VLOOKUP(B1105,'Айгенис Оп8'!$C$3:$C$9,1,0)),"Нет","Да")</f>
        <v>Нет</v>
      </c>
      <c r="D1105" s="43">
        <f t="shared" si="34"/>
        <v>365</v>
      </c>
      <c r="E1105" s="44">
        <f>ROUND(('Все выпуски'!$D$3*'Все выпуски'!$D$6/100)/365*(B1105-IF(C1105="Нет",VLOOKUP(A1105,'Айгенис Оп8'!$A$2:$C$9,3,0),VLOOKUP((A1105-1),'Айгенис Оп8'!$A$2:$C$9,3,0))),2)</f>
        <v>11.34</v>
      </c>
      <c r="G1105" s="43">
        <f>COUNTIF(D1106:$D$1242,365)</f>
        <v>137</v>
      </c>
      <c r="H1105" s="43">
        <f>COUNTIF(D1106:$D$1242,366)</f>
        <v>0</v>
      </c>
      <c r="I1105" s="2"/>
    </row>
    <row r="1106" spans="1:9" x14ac:dyDescent="0.25">
      <c r="A1106" s="1">
        <f>COUNTIF($C$2:C1106,"Да")</f>
        <v>6</v>
      </c>
      <c r="B1106" s="45">
        <f t="shared" si="35"/>
        <v>45948</v>
      </c>
      <c r="C1106" s="42" t="str">
        <f>IF(ISERROR(VLOOKUP(B1106,'Айгенис Оп8'!$C$3:$C$9,1,0)),"Нет","Да")</f>
        <v>Нет</v>
      </c>
      <c r="D1106" s="43">
        <f t="shared" si="34"/>
        <v>365</v>
      </c>
      <c r="E1106" s="44">
        <f>ROUND(('Все выпуски'!$D$3*'Все выпуски'!$D$6/100)/365*(B1106-IF(C1106="Нет",VLOOKUP(A1106,'Айгенис Оп8'!$A$2:$C$9,3,0),VLOOKUP((A1106-1),'Айгенис Оп8'!$A$2:$C$9,3,0))),2)</f>
        <v>11.59</v>
      </c>
      <c r="G1106" s="43">
        <f>COUNTIF(D1107:$D$1242,365)</f>
        <v>136</v>
      </c>
      <c r="H1106" s="43">
        <f>COUNTIF(D1107:$D$1242,366)</f>
        <v>0</v>
      </c>
      <c r="I1106" s="2"/>
    </row>
    <row r="1107" spans="1:9" x14ac:dyDescent="0.25">
      <c r="A1107" s="1">
        <f>COUNTIF($C$2:C1107,"Да")</f>
        <v>6</v>
      </c>
      <c r="B1107" s="45">
        <f t="shared" si="35"/>
        <v>45949</v>
      </c>
      <c r="C1107" s="42" t="str">
        <f>IF(ISERROR(VLOOKUP(B1107,'Айгенис Оп8'!$C$3:$C$9,1,0)),"Нет","Да")</f>
        <v>Нет</v>
      </c>
      <c r="D1107" s="43">
        <f t="shared" si="34"/>
        <v>365</v>
      </c>
      <c r="E1107" s="44">
        <f>ROUND(('Все выпуски'!$D$3*'Все выпуски'!$D$6/100)/365*(B1107-IF(C1107="Нет",VLOOKUP(A1107,'Айгенис Оп8'!$A$2:$C$9,3,0),VLOOKUP((A1107-1),'Айгенис Оп8'!$A$2:$C$9,3,0))),2)</f>
        <v>11.84</v>
      </c>
      <c r="G1107" s="43">
        <f>COUNTIF(D1108:$D$1242,365)</f>
        <v>135</v>
      </c>
      <c r="H1107" s="43">
        <f>COUNTIF(D1108:$D$1242,366)</f>
        <v>0</v>
      </c>
      <c r="I1107" s="2"/>
    </row>
    <row r="1108" spans="1:9" x14ac:dyDescent="0.25">
      <c r="A1108" s="1">
        <f>COUNTIF($C$2:C1108,"Да")</f>
        <v>6</v>
      </c>
      <c r="B1108" s="45">
        <f t="shared" si="35"/>
        <v>45950</v>
      </c>
      <c r="C1108" s="42" t="str">
        <f>IF(ISERROR(VLOOKUP(B1108,'Айгенис Оп8'!$C$3:$C$9,1,0)),"Нет","Да")</f>
        <v>Нет</v>
      </c>
      <c r="D1108" s="43">
        <f t="shared" si="34"/>
        <v>365</v>
      </c>
      <c r="E1108" s="44">
        <f>ROUND(('Все выпуски'!$D$3*'Все выпуски'!$D$6/100)/365*(B1108-IF(C1108="Нет",VLOOKUP(A1108,'Айгенис Оп8'!$A$2:$C$9,3,0),VLOOKUP((A1108-1),'Айгенис Оп8'!$A$2:$C$9,3,0))),2)</f>
        <v>12.08</v>
      </c>
      <c r="G1108" s="43">
        <f>COUNTIF(D1109:$D$1242,365)</f>
        <v>134</v>
      </c>
      <c r="H1108" s="43">
        <f>COUNTIF(D1109:$D$1242,366)</f>
        <v>0</v>
      </c>
      <c r="I1108" s="2"/>
    </row>
    <row r="1109" spans="1:9" x14ac:dyDescent="0.25">
      <c r="A1109" s="1">
        <f>COUNTIF($C$2:C1109,"Да")</f>
        <v>6</v>
      </c>
      <c r="B1109" s="45">
        <f t="shared" si="35"/>
        <v>45951</v>
      </c>
      <c r="C1109" s="42" t="str">
        <f>IF(ISERROR(VLOOKUP(B1109,'Айгенис Оп8'!$C$3:$C$9,1,0)),"Нет","Да")</f>
        <v>Нет</v>
      </c>
      <c r="D1109" s="43">
        <f t="shared" si="34"/>
        <v>365</v>
      </c>
      <c r="E1109" s="44">
        <f>ROUND(('Все выпуски'!$D$3*'Все выпуски'!$D$6/100)/365*(B1109-IF(C1109="Нет",VLOOKUP(A1109,'Айгенис Оп8'!$A$2:$C$9,3,0),VLOOKUP((A1109-1),'Айгенис Оп8'!$A$2:$C$9,3,0))),2)</f>
        <v>12.33</v>
      </c>
      <c r="G1109" s="43">
        <f>COUNTIF(D1110:$D$1242,365)</f>
        <v>133</v>
      </c>
      <c r="H1109" s="43">
        <f>COUNTIF(D1110:$D$1242,366)</f>
        <v>0</v>
      </c>
      <c r="I1109" s="2"/>
    </row>
    <row r="1110" spans="1:9" x14ac:dyDescent="0.25">
      <c r="A1110" s="1">
        <f>COUNTIF($C$2:C1110,"Да")</f>
        <v>6</v>
      </c>
      <c r="B1110" s="45">
        <f t="shared" si="35"/>
        <v>45952</v>
      </c>
      <c r="C1110" s="42" t="str">
        <f>IF(ISERROR(VLOOKUP(B1110,'Айгенис Оп8'!$C$3:$C$9,1,0)),"Нет","Да")</f>
        <v>Нет</v>
      </c>
      <c r="D1110" s="43">
        <f t="shared" si="34"/>
        <v>365</v>
      </c>
      <c r="E1110" s="44">
        <f>ROUND(('Все выпуски'!$D$3*'Все выпуски'!$D$6/100)/365*(B1110-IF(C1110="Нет",VLOOKUP(A1110,'Айгенис Оп8'!$A$2:$C$9,3,0),VLOOKUP((A1110-1),'Айгенис Оп8'!$A$2:$C$9,3,0))),2)</f>
        <v>12.58</v>
      </c>
      <c r="G1110" s="43">
        <f>COUNTIF(D1111:$D$1242,365)</f>
        <v>132</v>
      </c>
      <c r="H1110" s="43">
        <f>COUNTIF(D1111:$D$1242,366)</f>
        <v>0</v>
      </c>
      <c r="I1110" s="2"/>
    </row>
    <row r="1111" spans="1:9" x14ac:dyDescent="0.25">
      <c r="A1111" s="1">
        <f>COUNTIF($C$2:C1111,"Да")</f>
        <v>6</v>
      </c>
      <c r="B1111" s="45">
        <f t="shared" si="35"/>
        <v>45953</v>
      </c>
      <c r="C1111" s="42" t="str">
        <f>IF(ISERROR(VLOOKUP(B1111,'Айгенис Оп8'!$C$3:$C$9,1,0)),"Нет","Да")</f>
        <v>Нет</v>
      </c>
      <c r="D1111" s="43">
        <f t="shared" si="34"/>
        <v>365</v>
      </c>
      <c r="E1111" s="44">
        <f>ROUND(('Все выпуски'!$D$3*'Все выпуски'!$D$6/100)/365*(B1111-IF(C1111="Нет",VLOOKUP(A1111,'Айгенис Оп8'!$A$2:$C$9,3,0),VLOOKUP((A1111-1),'Айгенис Оп8'!$A$2:$C$9,3,0))),2)</f>
        <v>12.82</v>
      </c>
      <c r="G1111" s="43">
        <f>COUNTIF(D1112:$D$1242,365)</f>
        <v>131</v>
      </c>
      <c r="H1111" s="43">
        <f>COUNTIF(D1112:$D$1242,366)</f>
        <v>0</v>
      </c>
      <c r="I1111" s="2"/>
    </row>
    <row r="1112" spans="1:9" x14ac:dyDescent="0.25">
      <c r="A1112" s="1">
        <f>COUNTIF($C$2:C1112,"Да")</f>
        <v>6</v>
      </c>
      <c r="B1112" s="45">
        <f t="shared" si="35"/>
        <v>45954</v>
      </c>
      <c r="C1112" s="42" t="str">
        <f>IF(ISERROR(VLOOKUP(B1112,'Айгенис Оп8'!$C$3:$C$9,1,0)),"Нет","Да")</f>
        <v>Нет</v>
      </c>
      <c r="D1112" s="43">
        <f t="shared" si="34"/>
        <v>365</v>
      </c>
      <c r="E1112" s="44">
        <f>ROUND(('Все выпуски'!$D$3*'Все выпуски'!$D$6/100)/365*(B1112-IF(C1112="Нет",VLOOKUP(A1112,'Айгенис Оп8'!$A$2:$C$9,3,0),VLOOKUP((A1112-1),'Айгенис Оп8'!$A$2:$C$9,3,0))),2)</f>
        <v>13.07</v>
      </c>
      <c r="G1112" s="43">
        <f>COUNTIF(D1113:$D$1242,365)</f>
        <v>130</v>
      </c>
      <c r="H1112" s="43">
        <f>COUNTIF(D1113:$D$1242,366)</f>
        <v>0</v>
      </c>
      <c r="I1112" s="2"/>
    </row>
    <row r="1113" spans="1:9" x14ac:dyDescent="0.25">
      <c r="A1113" s="1">
        <f>COUNTIF($C$2:C1113,"Да")</f>
        <v>6</v>
      </c>
      <c r="B1113" s="45">
        <f t="shared" si="35"/>
        <v>45955</v>
      </c>
      <c r="C1113" s="42" t="str">
        <f>IF(ISERROR(VLOOKUP(B1113,'Айгенис Оп8'!$C$3:$C$9,1,0)),"Нет","Да")</f>
        <v>Нет</v>
      </c>
      <c r="D1113" s="43">
        <f t="shared" si="34"/>
        <v>365</v>
      </c>
      <c r="E1113" s="44">
        <f>ROUND(('Все выпуски'!$D$3*'Все выпуски'!$D$6/100)/365*(B1113-IF(C1113="Нет",VLOOKUP(A1113,'Айгенис Оп8'!$A$2:$C$9,3,0),VLOOKUP((A1113-1),'Айгенис Оп8'!$A$2:$C$9,3,0))),2)</f>
        <v>13.32</v>
      </c>
      <c r="G1113" s="43">
        <f>COUNTIF(D1114:$D$1242,365)</f>
        <v>129</v>
      </c>
      <c r="H1113" s="43">
        <f>COUNTIF(D1114:$D$1242,366)</f>
        <v>0</v>
      </c>
      <c r="I1113" s="2"/>
    </row>
    <row r="1114" spans="1:9" x14ac:dyDescent="0.25">
      <c r="A1114" s="1">
        <f>COUNTIF($C$2:C1114,"Да")</f>
        <v>6</v>
      </c>
      <c r="B1114" s="45">
        <f t="shared" si="35"/>
        <v>45956</v>
      </c>
      <c r="C1114" s="42" t="str">
        <f>IF(ISERROR(VLOOKUP(B1114,'Айгенис Оп8'!$C$3:$C$9,1,0)),"Нет","Да")</f>
        <v>Нет</v>
      </c>
      <c r="D1114" s="43">
        <f t="shared" si="34"/>
        <v>365</v>
      </c>
      <c r="E1114" s="44">
        <f>ROUND(('Все выпуски'!$D$3*'Все выпуски'!$D$6/100)/365*(B1114-IF(C1114="Нет",VLOOKUP(A1114,'Айгенис Оп8'!$A$2:$C$9,3,0),VLOOKUP((A1114-1),'Айгенис Оп8'!$A$2:$C$9,3,0))),2)</f>
        <v>13.56</v>
      </c>
      <c r="G1114" s="43">
        <f>COUNTIF(D1115:$D$1242,365)</f>
        <v>128</v>
      </c>
      <c r="H1114" s="43">
        <f>COUNTIF(D1115:$D$1242,366)</f>
        <v>0</v>
      </c>
      <c r="I1114" s="2"/>
    </row>
    <row r="1115" spans="1:9" x14ac:dyDescent="0.25">
      <c r="A1115" s="1">
        <f>COUNTIF($C$2:C1115,"Да")</f>
        <v>6</v>
      </c>
      <c r="B1115" s="45">
        <f t="shared" si="35"/>
        <v>45957</v>
      </c>
      <c r="C1115" s="42" t="str">
        <f>IF(ISERROR(VLOOKUP(B1115,'Айгенис Оп8'!$C$3:$C$9,1,0)),"Нет","Да")</f>
        <v>Нет</v>
      </c>
      <c r="D1115" s="43">
        <f t="shared" si="34"/>
        <v>365</v>
      </c>
      <c r="E1115" s="44">
        <f>ROUND(('Все выпуски'!$D$3*'Все выпуски'!$D$6/100)/365*(B1115-IF(C1115="Нет",VLOOKUP(A1115,'Айгенис Оп8'!$A$2:$C$9,3,0),VLOOKUP((A1115-1),'Айгенис Оп8'!$A$2:$C$9,3,0))),2)</f>
        <v>13.81</v>
      </c>
      <c r="G1115" s="43">
        <f>COUNTIF(D1116:$D$1242,365)</f>
        <v>127</v>
      </c>
      <c r="H1115" s="43">
        <f>COUNTIF(D1116:$D$1242,366)</f>
        <v>0</v>
      </c>
      <c r="I1115" s="2"/>
    </row>
    <row r="1116" spans="1:9" x14ac:dyDescent="0.25">
      <c r="A1116" s="1">
        <f>COUNTIF($C$2:C1116,"Да")</f>
        <v>6</v>
      </c>
      <c r="B1116" s="45">
        <f t="shared" si="35"/>
        <v>45958</v>
      </c>
      <c r="C1116" s="42" t="str">
        <f>IF(ISERROR(VLOOKUP(B1116,'Айгенис Оп8'!$C$3:$C$9,1,0)),"Нет","Да")</f>
        <v>Нет</v>
      </c>
      <c r="D1116" s="43">
        <f t="shared" si="34"/>
        <v>365</v>
      </c>
      <c r="E1116" s="44">
        <f>ROUND(('Все выпуски'!$D$3*'Все выпуски'!$D$6/100)/365*(B1116-IF(C1116="Нет",VLOOKUP(A1116,'Айгенис Оп8'!$A$2:$C$9,3,0),VLOOKUP((A1116-1),'Айгенис Оп8'!$A$2:$C$9,3,0))),2)</f>
        <v>14.05</v>
      </c>
      <c r="G1116" s="43">
        <f>COUNTIF(D1117:$D$1242,365)</f>
        <v>126</v>
      </c>
      <c r="H1116" s="43">
        <f>COUNTIF(D1117:$D$1242,366)</f>
        <v>0</v>
      </c>
      <c r="I1116" s="2"/>
    </row>
    <row r="1117" spans="1:9" x14ac:dyDescent="0.25">
      <c r="A1117" s="1">
        <f>COUNTIF($C$2:C1117,"Да")</f>
        <v>6</v>
      </c>
      <c r="B1117" s="45">
        <f t="shared" si="35"/>
        <v>45959</v>
      </c>
      <c r="C1117" s="42" t="str">
        <f>IF(ISERROR(VLOOKUP(B1117,'Айгенис Оп8'!$C$3:$C$9,1,0)),"Нет","Да")</f>
        <v>Нет</v>
      </c>
      <c r="D1117" s="43">
        <f t="shared" si="34"/>
        <v>365</v>
      </c>
      <c r="E1117" s="44">
        <f>ROUND(('Все выпуски'!$D$3*'Все выпуски'!$D$6/100)/365*(B1117-IF(C1117="Нет",VLOOKUP(A1117,'Айгенис Оп8'!$A$2:$C$9,3,0),VLOOKUP((A1117-1),'Айгенис Оп8'!$A$2:$C$9,3,0))),2)</f>
        <v>14.3</v>
      </c>
      <c r="G1117" s="43">
        <f>COUNTIF(D1118:$D$1242,365)</f>
        <v>125</v>
      </c>
      <c r="H1117" s="43">
        <f>COUNTIF(D1118:$D$1242,366)</f>
        <v>0</v>
      </c>
      <c r="I1117" s="2"/>
    </row>
    <row r="1118" spans="1:9" x14ac:dyDescent="0.25">
      <c r="A1118" s="1">
        <f>COUNTIF($C$2:C1118,"Да")</f>
        <v>6</v>
      </c>
      <c r="B1118" s="45">
        <f t="shared" si="35"/>
        <v>45960</v>
      </c>
      <c r="C1118" s="42" t="str">
        <f>IF(ISERROR(VLOOKUP(B1118,'Айгенис Оп8'!$C$3:$C$9,1,0)),"Нет","Да")</f>
        <v>Нет</v>
      </c>
      <c r="D1118" s="43">
        <f t="shared" si="34"/>
        <v>365</v>
      </c>
      <c r="E1118" s="44">
        <f>ROUND(('Все выпуски'!$D$3*'Все выпуски'!$D$6/100)/365*(B1118-IF(C1118="Нет",VLOOKUP(A1118,'Айгенис Оп8'!$A$2:$C$9,3,0),VLOOKUP((A1118-1),'Айгенис Оп8'!$A$2:$C$9,3,0))),2)</f>
        <v>14.55</v>
      </c>
      <c r="G1118" s="43">
        <f>COUNTIF(D1119:$D$1242,365)</f>
        <v>124</v>
      </c>
      <c r="H1118" s="43">
        <f>COUNTIF(D1119:$D$1242,366)</f>
        <v>0</v>
      </c>
      <c r="I1118" s="2"/>
    </row>
    <row r="1119" spans="1:9" x14ac:dyDescent="0.25">
      <c r="A1119" s="1">
        <f>COUNTIF($C$2:C1119,"Да")</f>
        <v>6</v>
      </c>
      <c r="B1119" s="45">
        <f t="shared" si="35"/>
        <v>45961</v>
      </c>
      <c r="C1119" s="42" t="str">
        <f>IF(ISERROR(VLOOKUP(B1119,'Айгенис Оп8'!$C$3:$C$9,1,0)),"Нет","Да")</f>
        <v>Нет</v>
      </c>
      <c r="D1119" s="43">
        <f t="shared" si="34"/>
        <v>365</v>
      </c>
      <c r="E1119" s="44">
        <f>ROUND(('Все выпуски'!$D$3*'Все выпуски'!$D$6/100)/365*(B1119-IF(C1119="Нет",VLOOKUP(A1119,'Айгенис Оп8'!$A$2:$C$9,3,0),VLOOKUP((A1119-1),'Айгенис Оп8'!$A$2:$C$9,3,0))),2)</f>
        <v>14.79</v>
      </c>
      <c r="G1119" s="43">
        <f>COUNTIF(D1120:$D$1242,365)</f>
        <v>123</v>
      </c>
      <c r="H1119" s="43">
        <f>COUNTIF(D1120:$D$1242,366)</f>
        <v>0</v>
      </c>
      <c r="I1119" s="2"/>
    </row>
    <row r="1120" spans="1:9" x14ac:dyDescent="0.25">
      <c r="A1120" s="1">
        <f>COUNTIF($C$2:C1120,"Да")</f>
        <v>6</v>
      </c>
      <c r="B1120" s="45">
        <f t="shared" si="35"/>
        <v>45962</v>
      </c>
      <c r="C1120" s="42" t="str">
        <f>IF(ISERROR(VLOOKUP(B1120,'Айгенис Оп8'!$C$3:$C$9,1,0)),"Нет","Да")</f>
        <v>Нет</v>
      </c>
      <c r="D1120" s="43">
        <f t="shared" si="34"/>
        <v>365</v>
      </c>
      <c r="E1120" s="44">
        <f>ROUND(('Все выпуски'!$D$3*'Все выпуски'!$D$6/100)/365*(B1120-IF(C1120="Нет",VLOOKUP(A1120,'Айгенис Оп8'!$A$2:$C$9,3,0),VLOOKUP((A1120-1),'Айгенис Оп8'!$A$2:$C$9,3,0))),2)</f>
        <v>15.04</v>
      </c>
      <c r="G1120" s="43">
        <f>COUNTIF(D1121:$D$1242,365)</f>
        <v>122</v>
      </c>
      <c r="H1120" s="43">
        <f>COUNTIF(D1121:$D$1242,366)</f>
        <v>0</v>
      </c>
      <c r="I1120" s="2"/>
    </row>
    <row r="1121" spans="1:9" x14ac:dyDescent="0.25">
      <c r="A1121" s="1">
        <f>COUNTIF($C$2:C1121,"Да")</f>
        <v>6</v>
      </c>
      <c r="B1121" s="45">
        <f t="shared" si="35"/>
        <v>45963</v>
      </c>
      <c r="C1121" s="42" t="str">
        <f>IF(ISERROR(VLOOKUP(B1121,'Айгенис Оп8'!$C$3:$C$9,1,0)),"Нет","Да")</f>
        <v>Нет</v>
      </c>
      <c r="D1121" s="43">
        <f t="shared" si="34"/>
        <v>365</v>
      </c>
      <c r="E1121" s="44">
        <f>ROUND(('Все выпуски'!$D$3*'Все выпуски'!$D$6/100)/365*(B1121-IF(C1121="Нет",VLOOKUP(A1121,'Айгенис Оп8'!$A$2:$C$9,3,0),VLOOKUP((A1121-1),'Айгенис Оп8'!$A$2:$C$9,3,0))),2)</f>
        <v>15.29</v>
      </c>
      <c r="G1121" s="43">
        <f>COUNTIF(D1122:$D$1242,365)</f>
        <v>121</v>
      </c>
      <c r="H1121" s="43">
        <f>COUNTIF(D1122:$D$1242,366)</f>
        <v>0</v>
      </c>
      <c r="I1121" s="2"/>
    </row>
    <row r="1122" spans="1:9" x14ac:dyDescent="0.25">
      <c r="A1122" s="1">
        <f>COUNTIF($C$2:C1122,"Да")</f>
        <v>6</v>
      </c>
      <c r="B1122" s="45">
        <f t="shared" si="35"/>
        <v>45964</v>
      </c>
      <c r="C1122" s="42" t="str">
        <f>IF(ISERROR(VLOOKUP(B1122,'Айгенис Оп8'!$C$3:$C$9,1,0)),"Нет","Да")</f>
        <v>Нет</v>
      </c>
      <c r="D1122" s="43">
        <f t="shared" si="34"/>
        <v>365</v>
      </c>
      <c r="E1122" s="44">
        <f>ROUND(('Все выпуски'!$D$3*'Все выпуски'!$D$6/100)/365*(B1122-IF(C1122="Нет",VLOOKUP(A1122,'Айгенис Оп8'!$A$2:$C$9,3,0),VLOOKUP((A1122-1),'Айгенис Оп8'!$A$2:$C$9,3,0))),2)</f>
        <v>15.53</v>
      </c>
      <c r="G1122" s="43">
        <f>COUNTIF(D1123:$D$1242,365)</f>
        <v>120</v>
      </c>
      <c r="H1122" s="43">
        <f>COUNTIF(D1123:$D$1242,366)</f>
        <v>0</v>
      </c>
      <c r="I1122" s="2"/>
    </row>
    <row r="1123" spans="1:9" x14ac:dyDescent="0.25">
      <c r="A1123" s="1">
        <f>COUNTIF($C$2:C1123,"Да")</f>
        <v>6</v>
      </c>
      <c r="B1123" s="45">
        <f t="shared" si="35"/>
        <v>45965</v>
      </c>
      <c r="C1123" s="42" t="str">
        <f>IF(ISERROR(VLOOKUP(B1123,'Айгенис Оп8'!$C$3:$C$9,1,0)),"Нет","Да")</f>
        <v>Нет</v>
      </c>
      <c r="D1123" s="43">
        <f t="shared" si="34"/>
        <v>365</v>
      </c>
      <c r="E1123" s="44">
        <f>ROUND(('Все выпуски'!$D$3*'Все выпуски'!$D$6/100)/365*(B1123-IF(C1123="Нет",VLOOKUP(A1123,'Айгенис Оп8'!$A$2:$C$9,3,0),VLOOKUP((A1123-1),'Айгенис Оп8'!$A$2:$C$9,3,0))),2)</f>
        <v>15.78</v>
      </c>
      <c r="G1123" s="43">
        <f>COUNTIF(D1124:$D$1242,365)</f>
        <v>119</v>
      </c>
      <c r="H1123" s="43">
        <f>COUNTIF(D1124:$D$1242,366)</f>
        <v>0</v>
      </c>
      <c r="I1123" s="2"/>
    </row>
    <row r="1124" spans="1:9" x14ac:dyDescent="0.25">
      <c r="A1124" s="1">
        <f>COUNTIF($C$2:C1124,"Да")</f>
        <v>6</v>
      </c>
      <c r="B1124" s="45">
        <f t="shared" si="35"/>
        <v>45966</v>
      </c>
      <c r="C1124" s="42" t="str">
        <f>IF(ISERROR(VLOOKUP(B1124,'Айгенис Оп8'!$C$3:$C$9,1,0)),"Нет","Да")</f>
        <v>Нет</v>
      </c>
      <c r="D1124" s="43">
        <f t="shared" si="34"/>
        <v>365</v>
      </c>
      <c r="E1124" s="44">
        <f>ROUND(('Все выпуски'!$D$3*'Все выпуски'!$D$6/100)/365*(B1124-IF(C1124="Нет",VLOOKUP(A1124,'Айгенис Оп8'!$A$2:$C$9,3,0),VLOOKUP((A1124-1),'Айгенис Оп8'!$A$2:$C$9,3,0))),2)</f>
        <v>16.03</v>
      </c>
      <c r="G1124" s="43">
        <f>COUNTIF(D1125:$D$1242,365)</f>
        <v>118</v>
      </c>
      <c r="H1124" s="43">
        <f>COUNTIF(D1125:$D$1242,366)</f>
        <v>0</v>
      </c>
      <c r="I1124" s="2"/>
    </row>
    <row r="1125" spans="1:9" x14ac:dyDescent="0.25">
      <c r="A1125" s="1">
        <f>COUNTIF($C$2:C1125,"Да")</f>
        <v>6</v>
      </c>
      <c r="B1125" s="45">
        <f t="shared" si="35"/>
        <v>45967</v>
      </c>
      <c r="C1125" s="42" t="str">
        <f>IF(ISERROR(VLOOKUP(B1125,'Айгенис Оп8'!$C$3:$C$9,1,0)),"Нет","Да")</f>
        <v>Нет</v>
      </c>
      <c r="D1125" s="43">
        <f t="shared" si="34"/>
        <v>365</v>
      </c>
      <c r="E1125" s="44">
        <f>ROUND(('Все выпуски'!$D$3*'Все выпуски'!$D$6/100)/365*(B1125-IF(C1125="Нет",VLOOKUP(A1125,'Айгенис Оп8'!$A$2:$C$9,3,0),VLOOKUP((A1125-1),'Айгенис Оп8'!$A$2:$C$9,3,0))),2)</f>
        <v>16.27</v>
      </c>
      <c r="G1125" s="43">
        <f>COUNTIF(D1126:$D$1242,365)</f>
        <v>117</v>
      </c>
      <c r="H1125" s="43">
        <f>COUNTIF(D1126:$D$1242,366)</f>
        <v>0</v>
      </c>
      <c r="I1125" s="2"/>
    </row>
    <row r="1126" spans="1:9" x14ac:dyDescent="0.25">
      <c r="A1126" s="1">
        <f>COUNTIF($C$2:C1126,"Да")</f>
        <v>6</v>
      </c>
      <c r="B1126" s="45">
        <f t="shared" si="35"/>
        <v>45968</v>
      </c>
      <c r="C1126" s="42" t="str">
        <f>IF(ISERROR(VLOOKUP(B1126,'Айгенис Оп8'!$C$3:$C$9,1,0)),"Нет","Да")</f>
        <v>Нет</v>
      </c>
      <c r="D1126" s="43">
        <f t="shared" si="34"/>
        <v>365</v>
      </c>
      <c r="E1126" s="44">
        <f>ROUND(('Все выпуски'!$D$3*'Все выпуски'!$D$6/100)/365*(B1126-IF(C1126="Нет",VLOOKUP(A1126,'Айгенис Оп8'!$A$2:$C$9,3,0),VLOOKUP((A1126-1),'Айгенис Оп8'!$A$2:$C$9,3,0))),2)</f>
        <v>16.52</v>
      </c>
      <c r="G1126" s="43">
        <f>COUNTIF(D1127:$D$1242,365)</f>
        <v>116</v>
      </c>
      <c r="H1126" s="43">
        <f>COUNTIF(D1127:$D$1242,366)</f>
        <v>0</v>
      </c>
      <c r="I1126" s="2"/>
    </row>
    <row r="1127" spans="1:9" x14ac:dyDescent="0.25">
      <c r="A1127" s="1">
        <f>COUNTIF($C$2:C1127,"Да")</f>
        <v>6</v>
      </c>
      <c r="B1127" s="45">
        <f t="shared" si="35"/>
        <v>45969</v>
      </c>
      <c r="C1127" s="42" t="str">
        <f>IF(ISERROR(VLOOKUP(B1127,'Айгенис Оп8'!$C$3:$C$9,1,0)),"Нет","Да")</f>
        <v>Нет</v>
      </c>
      <c r="D1127" s="43">
        <f t="shared" si="34"/>
        <v>365</v>
      </c>
      <c r="E1127" s="44">
        <f>ROUND(('Все выпуски'!$D$3*'Все выпуски'!$D$6/100)/365*(B1127-IF(C1127="Нет",VLOOKUP(A1127,'Айгенис Оп8'!$A$2:$C$9,3,0),VLOOKUP((A1127-1),'Айгенис Оп8'!$A$2:$C$9,3,0))),2)</f>
        <v>16.77</v>
      </c>
      <c r="G1127" s="43">
        <f>COUNTIF(D1128:$D$1242,365)</f>
        <v>115</v>
      </c>
      <c r="H1127" s="43">
        <f>COUNTIF(D1128:$D$1242,366)</f>
        <v>0</v>
      </c>
      <c r="I1127" s="2"/>
    </row>
    <row r="1128" spans="1:9" x14ac:dyDescent="0.25">
      <c r="A1128" s="1">
        <f>COUNTIF($C$2:C1128,"Да")</f>
        <v>6</v>
      </c>
      <c r="B1128" s="45">
        <f t="shared" si="35"/>
        <v>45970</v>
      </c>
      <c r="C1128" s="42" t="str">
        <f>IF(ISERROR(VLOOKUP(B1128,'Айгенис Оп8'!$C$3:$C$9,1,0)),"Нет","Да")</f>
        <v>Нет</v>
      </c>
      <c r="D1128" s="43">
        <f t="shared" si="34"/>
        <v>365</v>
      </c>
      <c r="E1128" s="44">
        <f>ROUND(('Все выпуски'!$D$3*'Все выпуски'!$D$6/100)/365*(B1128-IF(C1128="Нет",VLOOKUP(A1128,'Айгенис Оп8'!$A$2:$C$9,3,0),VLOOKUP((A1128-1),'Айгенис Оп8'!$A$2:$C$9,3,0))),2)</f>
        <v>17.010000000000002</v>
      </c>
      <c r="G1128" s="43">
        <f>COUNTIF(D1129:$D$1242,365)</f>
        <v>114</v>
      </c>
      <c r="H1128" s="43">
        <f>COUNTIF(D1129:$D$1242,366)</f>
        <v>0</v>
      </c>
      <c r="I1128" s="2"/>
    </row>
    <row r="1129" spans="1:9" x14ac:dyDescent="0.25">
      <c r="A1129" s="1">
        <f>COUNTIF($C$2:C1129,"Да")</f>
        <v>6</v>
      </c>
      <c r="B1129" s="45">
        <f t="shared" si="35"/>
        <v>45971</v>
      </c>
      <c r="C1129" s="42" t="str">
        <f>IF(ISERROR(VLOOKUP(B1129,'Айгенис Оп8'!$C$3:$C$9,1,0)),"Нет","Да")</f>
        <v>Нет</v>
      </c>
      <c r="D1129" s="43">
        <f t="shared" si="34"/>
        <v>365</v>
      </c>
      <c r="E1129" s="44">
        <f>ROUND(('Все выпуски'!$D$3*'Все выпуски'!$D$6/100)/365*(B1129-IF(C1129="Нет",VLOOKUP(A1129,'Айгенис Оп8'!$A$2:$C$9,3,0),VLOOKUP((A1129-1),'Айгенис Оп8'!$A$2:$C$9,3,0))),2)</f>
        <v>17.260000000000002</v>
      </c>
      <c r="G1129" s="43">
        <f>COUNTIF(D1130:$D$1242,365)</f>
        <v>113</v>
      </c>
      <c r="H1129" s="43">
        <f>COUNTIF(D1130:$D$1242,366)</f>
        <v>0</v>
      </c>
      <c r="I1129" s="2"/>
    </row>
    <row r="1130" spans="1:9" x14ac:dyDescent="0.25">
      <c r="A1130" s="1">
        <f>COUNTIF($C$2:C1130,"Да")</f>
        <v>6</v>
      </c>
      <c r="B1130" s="45">
        <f t="shared" si="35"/>
        <v>45972</v>
      </c>
      <c r="C1130" s="42" t="str">
        <f>IF(ISERROR(VLOOKUP(B1130,'Айгенис Оп8'!$C$3:$C$9,1,0)),"Нет","Да")</f>
        <v>Нет</v>
      </c>
      <c r="D1130" s="43">
        <f t="shared" si="34"/>
        <v>365</v>
      </c>
      <c r="E1130" s="44">
        <f>ROUND(('Все выпуски'!$D$3*'Все выпуски'!$D$6/100)/365*(B1130-IF(C1130="Нет",VLOOKUP(A1130,'Айгенис Оп8'!$A$2:$C$9,3,0),VLOOKUP((A1130-1),'Айгенис Оп8'!$A$2:$C$9,3,0))),2)</f>
        <v>17.510000000000002</v>
      </c>
      <c r="G1130" s="43">
        <f>COUNTIF(D1131:$D$1242,365)</f>
        <v>112</v>
      </c>
      <c r="H1130" s="43">
        <f>COUNTIF(D1131:$D$1242,366)</f>
        <v>0</v>
      </c>
      <c r="I1130" s="2"/>
    </row>
    <row r="1131" spans="1:9" x14ac:dyDescent="0.25">
      <c r="A1131" s="1">
        <f>COUNTIF($C$2:C1131,"Да")</f>
        <v>6</v>
      </c>
      <c r="B1131" s="45">
        <f t="shared" si="35"/>
        <v>45973</v>
      </c>
      <c r="C1131" s="42" t="str">
        <f>IF(ISERROR(VLOOKUP(B1131,'Айгенис Оп8'!$C$3:$C$9,1,0)),"Нет","Да")</f>
        <v>Нет</v>
      </c>
      <c r="D1131" s="43">
        <f t="shared" si="34"/>
        <v>365</v>
      </c>
      <c r="E1131" s="44">
        <f>ROUND(('Все выпуски'!$D$3*'Все выпуски'!$D$6/100)/365*(B1131-IF(C1131="Нет",VLOOKUP(A1131,'Айгенис Оп8'!$A$2:$C$9,3,0),VLOOKUP((A1131-1),'Айгенис Оп8'!$A$2:$C$9,3,0))),2)</f>
        <v>17.75</v>
      </c>
      <c r="G1131" s="43">
        <f>COUNTIF(D1132:$D$1242,365)</f>
        <v>111</v>
      </c>
      <c r="H1131" s="43">
        <f>COUNTIF(D1132:$D$1242,366)</f>
        <v>0</v>
      </c>
      <c r="I1131" s="2"/>
    </row>
    <row r="1132" spans="1:9" x14ac:dyDescent="0.25">
      <c r="A1132" s="1">
        <f>COUNTIF($C$2:C1132,"Да")</f>
        <v>6</v>
      </c>
      <c r="B1132" s="45">
        <f t="shared" si="35"/>
        <v>45974</v>
      </c>
      <c r="C1132" s="42" t="str">
        <f>IF(ISERROR(VLOOKUP(B1132,'Айгенис Оп8'!$C$3:$C$9,1,0)),"Нет","Да")</f>
        <v>Нет</v>
      </c>
      <c r="D1132" s="43">
        <f t="shared" si="34"/>
        <v>365</v>
      </c>
      <c r="E1132" s="44">
        <f>ROUND(('Все выпуски'!$D$3*'Все выпуски'!$D$6/100)/365*(B1132-IF(C1132="Нет",VLOOKUP(A1132,'Айгенис Оп8'!$A$2:$C$9,3,0),VLOOKUP((A1132-1),'Айгенис Оп8'!$A$2:$C$9,3,0))),2)</f>
        <v>18</v>
      </c>
      <c r="G1132" s="43">
        <f>COUNTIF(D1133:$D$1242,365)</f>
        <v>110</v>
      </c>
      <c r="H1132" s="43">
        <f>COUNTIF(D1133:$D$1242,366)</f>
        <v>0</v>
      </c>
      <c r="I1132" s="2"/>
    </row>
    <row r="1133" spans="1:9" x14ac:dyDescent="0.25">
      <c r="A1133" s="1">
        <f>COUNTIF($C$2:C1133,"Да")</f>
        <v>6</v>
      </c>
      <c r="B1133" s="45">
        <f t="shared" si="35"/>
        <v>45975</v>
      </c>
      <c r="C1133" s="42" t="str">
        <f>IF(ISERROR(VLOOKUP(B1133,'Айгенис Оп8'!$C$3:$C$9,1,0)),"Нет","Да")</f>
        <v>Нет</v>
      </c>
      <c r="D1133" s="43">
        <f t="shared" si="34"/>
        <v>365</v>
      </c>
      <c r="E1133" s="44">
        <f>ROUND(('Все выпуски'!$D$3*'Все выпуски'!$D$6/100)/365*(B1133-IF(C1133="Нет",VLOOKUP(A1133,'Айгенис Оп8'!$A$2:$C$9,3,0),VLOOKUP((A1133-1),'Айгенис Оп8'!$A$2:$C$9,3,0))),2)</f>
        <v>18.25</v>
      </c>
      <c r="G1133" s="43">
        <f>COUNTIF(D1134:$D$1242,365)</f>
        <v>109</v>
      </c>
      <c r="H1133" s="43">
        <f>COUNTIF(D1134:$D$1242,366)</f>
        <v>0</v>
      </c>
      <c r="I1133" s="2"/>
    </row>
    <row r="1134" spans="1:9" x14ac:dyDescent="0.25">
      <c r="A1134" s="1">
        <f>COUNTIF($C$2:C1134,"Да")</f>
        <v>6</v>
      </c>
      <c r="B1134" s="45">
        <f t="shared" si="35"/>
        <v>45976</v>
      </c>
      <c r="C1134" s="42" t="str">
        <f>IF(ISERROR(VLOOKUP(B1134,'Айгенис Оп8'!$C$3:$C$9,1,0)),"Нет","Да")</f>
        <v>Нет</v>
      </c>
      <c r="D1134" s="43">
        <f t="shared" si="34"/>
        <v>365</v>
      </c>
      <c r="E1134" s="44">
        <f>ROUND(('Все выпуски'!$D$3*'Все выпуски'!$D$6/100)/365*(B1134-IF(C1134="Нет",VLOOKUP(A1134,'Айгенис Оп8'!$A$2:$C$9,3,0),VLOOKUP((A1134-1),'Айгенис Оп8'!$A$2:$C$9,3,0))),2)</f>
        <v>18.489999999999998</v>
      </c>
      <c r="G1134" s="43">
        <f>COUNTIF(D1135:$D$1242,365)</f>
        <v>108</v>
      </c>
      <c r="H1134" s="43">
        <f>COUNTIF(D1135:$D$1242,366)</f>
        <v>0</v>
      </c>
      <c r="I1134" s="2"/>
    </row>
    <row r="1135" spans="1:9" x14ac:dyDescent="0.25">
      <c r="A1135" s="1">
        <f>COUNTIF($C$2:C1135,"Да")</f>
        <v>6</v>
      </c>
      <c r="B1135" s="45">
        <f t="shared" si="35"/>
        <v>45977</v>
      </c>
      <c r="C1135" s="42" t="str">
        <f>IF(ISERROR(VLOOKUP(B1135,'Айгенис Оп8'!$C$3:$C$9,1,0)),"Нет","Да")</f>
        <v>Нет</v>
      </c>
      <c r="D1135" s="43">
        <f t="shared" si="34"/>
        <v>365</v>
      </c>
      <c r="E1135" s="44">
        <f>ROUND(('Все выпуски'!$D$3*'Все выпуски'!$D$6/100)/365*(B1135-IF(C1135="Нет",VLOOKUP(A1135,'Айгенис Оп8'!$A$2:$C$9,3,0),VLOOKUP((A1135-1),'Айгенис Оп8'!$A$2:$C$9,3,0))),2)</f>
        <v>18.739999999999998</v>
      </c>
      <c r="G1135" s="43">
        <f>COUNTIF(D1136:$D$1242,365)</f>
        <v>107</v>
      </c>
      <c r="H1135" s="43">
        <f>COUNTIF(D1136:$D$1242,366)</f>
        <v>0</v>
      </c>
      <c r="I1135" s="2"/>
    </row>
    <row r="1136" spans="1:9" x14ac:dyDescent="0.25">
      <c r="A1136" s="1">
        <f>COUNTIF($C$2:C1136,"Да")</f>
        <v>6</v>
      </c>
      <c r="B1136" s="45">
        <f t="shared" si="35"/>
        <v>45978</v>
      </c>
      <c r="C1136" s="42" t="str">
        <f>IF(ISERROR(VLOOKUP(B1136,'Айгенис Оп8'!$C$3:$C$9,1,0)),"Нет","Да")</f>
        <v>Нет</v>
      </c>
      <c r="D1136" s="43">
        <f t="shared" si="34"/>
        <v>365</v>
      </c>
      <c r="E1136" s="44">
        <f>ROUND(('Все выпуски'!$D$3*'Все выпуски'!$D$6/100)/365*(B1136-IF(C1136="Нет",VLOOKUP(A1136,'Айгенис Оп8'!$A$2:$C$9,3,0),VLOOKUP((A1136-1),'Айгенис Оп8'!$A$2:$C$9,3,0))),2)</f>
        <v>18.989999999999998</v>
      </c>
      <c r="G1136" s="43">
        <f>COUNTIF(D1137:$D$1242,365)</f>
        <v>106</v>
      </c>
      <c r="H1136" s="43">
        <f>COUNTIF(D1137:$D$1242,366)</f>
        <v>0</v>
      </c>
      <c r="I1136" s="2"/>
    </row>
    <row r="1137" spans="1:9" x14ac:dyDescent="0.25">
      <c r="A1137" s="1">
        <f>COUNTIF($C$2:C1137,"Да")</f>
        <v>6</v>
      </c>
      <c r="B1137" s="45">
        <f t="shared" si="35"/>
        <v>45979</v>
      </c>
      <c r="C1137" s="42" t="str">
        <f>IF(ISERROR(VLOOKUP(B1137,'Айгенис Оп8'!$C$3:$C$9,1,0)),"Нет","Да")</f>
        <v>Нет</v>
      </c>
      <c r="D1137" s="43">
        <f t="shared" si="34"/>
        <v>365</v>
      </c>
      <c r="E1137" s="44">
        <f>ROUND(('Все выпуски'!$D$3*'Все выпуски'!$D$6/100)/365*(B1137-IF(C1137="Нет",VLOOKUP(A1137,'Айгенис Оп8'!$A$2:$C$9,3,0),VLOOKUP((A1137-1),'Айгенис Оп8'!$A$2:$C$9,3,0))),2)</f>
        <v>19.23</v>
      </c>
      <c r="G1137" s="43">
        <f>COUNTIF(D1138:$D$1242,365)</f>
        <v>105</v>
      </c>
      <c r="H1137" s="43">
        <f>COUNTIF(D1138:$D$1242,366)</f>
        <v>0</v>
      </c>
      <c r="I1137" s="2"/>
    </row>
    <row r="1138" spans="1:9" x14ac:dyDescent="0.25">
      <c r="A1138" s="1">
        <f>COUNTIF($C$2:C1138,"Да")</f>
        <v>6</v>
      </c>
      <c r="B1138" s="45">
        <f t="shared" si="35"/>
        <v>45980</v>
      </c>
      <c r="C1138" s="42" t="str">
        <f>IF(ISERROR(VLOOKUP(B1138,'Айгенис Оп8'!$C$3:$C$9,1,0)),"Нет","Да")</f>
        <v>Нет</v>
      </c>
      <c r="D1138" s="43">
        <f t="shared" si="34"/>
        <v>365</v>
      </c>
      <c r="E1138" s="44">
        <f>ROUND(('Все выпуски'!$D$3*'Все выпуски'!$D$6/100)/365*(B1138-IF(C1138="Нет",VLOOKUP(A1138,'Айгенис Оп8'!$A$2:$C$9,3,0),VLOOKUP((A1138-1),'Айгенис Оп8'!$A$2:$C$9,3,0))),2)</f>
        <v>19.48</v>
      </c>
      <c r="G1138" s="43">
        <f>COUNTIF(D1139:$D$1242,365)</f>
        <v>104</v>
      </c>
      <c r="H1138" s="43">
        <f>COUNTIF(D1139:$D$1242,366)</f>
        <v>0</v>
      </c>
      <c r="I1138" s="2"/>
    </row>
    <row r="1139" spans="1:9" x14ac:dyDescent="0.25">
      <c r="A1139" s="1">
        <f>COUNTIF($C$2:C1139,"Да")</f>
        <v>6</v>
      </c>
      <c r="B1139" s="45">
        <f t="shared" si="35"/>
        <v>45981</v>
      </c>
      <c r="C1139" s="42" t="str">
        <f>IF(ISERROR(VLOOKUP(B1139,'Айгенис Оп8'!$C$3:$C$9,1,0)),"Нет","Да")</f>
        <v>Нет</v>
      </c>
      <c r="D1139" s="43">
        <f t="shared" si="34"/>
        <v>365</v>
      </c>
      <c r="E1139" s="44">
        <f>ROUND(('Все выпуски'!$D$3*'Все выпуски'!$D$6/100)/365*(B1139-IF(C1139="Нет",VLOOKUP(A1139,'Айгенис Оп8'!$A$2:$C$9,3,0),VLOOKUP((A1139-1),'Айгенис Оп8'!$A$2:$C$9,3,0))),2)</f>
        <v>19.73</v>
      </c>
      <c r="G1139" s="43">
        <f>COUNTIF(D1140:$D$1242,365)</f>
        <v>103</v>
      </c>
      <c r="H1139" s="43">
        <f>COUNTIF(D1140:$D$1242,366)</f>
        <v>0</v>
      </c>
      <c r="I1139" s="2"/>
    </row>
    <row r="1140" spans="1:9" x14ac:dyDescent="0.25">
      <c r="A1140" s="1">
        <f>COUNTIF($C$2:C1140,"Да")</f>
        <v>6</v>
      </c>
      <c r="B1140" s="45">
        <f t="shared" si="35"/>
        <v>45982</v>
      </c>
      <c r="C1140" s="42" t="str">
        <f>IF(ISERROR(VLOOKUP(B1140,'Айгенис Оп8'!$C$3:$C$9,1,0)),"Нет","Да")</f>
        <v>Нет</v>
      </c>
      <c r="D1140" s="43">
        <f t="shared" si="34"/>
        <v>365</v>
      </c>
      <c r="E1140" s="44">
        <f>ROUND(('Все выпуски'!$D$3*'Все выпуски'!$D$6/100)/365*(B1140-IF(C1140="Нет",VLOOKUP(A1140,'Айгенис Оп8'!$A$2:$C$9,3,0),VLOOKUP((A1140-1),'Айгенис Оп8'!$A$2:$C$9,3,0))),2)</f>
        <v>19.97</v>
      </c>
      <c r="G1140" s="43">
        <f>COUNTIF(D1141:$D$1242,365)</f>
        <v>102</v>
      </c>
      <c r="H1140" s="43">
        <f>COUNTIF(D1141:$D$1242,366)</f>
        <v>0</v>
      </c>
      <c r="I1140" s="2"/>
    </row>
    <row r="1141" spans="1:9" x14ac:dyDescent="0.25">
      <c r="A1141" s="1">
        <f>COUNTIF($C$2:C1141,"Да")</f>
        <v>6</v>
      </c>
      <c r="B1141" s="45">
        <f t="shared" si="35"/>
        <v>45983</v>
      </c>
      <c r="C1141" s="42" t="str">
        <f>IF(ISERROR(VLOOKUP(B1141,'Айгенис Оп8'!$C$3:$C$9,1,0)),"Нет","Да")</f>
        <v>Нет</v>
      </c>
      <c r="D1141" s="43">
        <f t="shared" si="34"/>
        <v>365</v>
      </c>
      <c r="E1141" s="44">
        <f>ROUND(('Все выпуски'!$D$3*'Все выпуски'!$D$6/100)/365*(B1141-IF(C1141="Нет",VLOOKUP(A1141,'Айгенис Оп8'!$A$2:$C$9,3,0),VLOOKUP((A1141-1),'Айгенис Оп8'!$A$2:$C$9,3,0))),2)</f>
        <v>20.22</v>
      </c>
      <c r="G1141" s="43">
        <f>COUNTIF(D1142:$D$1242,365)</f>
        <v>101</v>
      </c>
      <c r="H1141" s="43">
        <f>COUNTIF(D1142:$D$1242,366)</f>
        <v>0</v>
      </c>
      <c r="I1141" s="2"/>
    </row>
    <row r="1142" spans="1:9" x14ac:dyDescent="0.25">
      <c r="A1142" s="1">
        <f>COUNTIF($C$2:C1142,"Да")</f>
        <v>6</v>
      </c>
      <c r="B1142" s="45">
        <f t="shared" si="35"/>
        <v>45984</v>
      </c>
      <c r="C1142" s="42" t="str">
        <f>IF(ISERROR(VLOOKUP(B1142,'Айгенис Оп8'!$C$3:$C$9,1,0)),"Нет","Да")</f>
        <v>Нет</v>
      </c>
      <c r="D1142" s="43">
        <f t="shared" si="34"/>
        <v>365</v>
      </c>
      <c r="E1142" s="44">
        <f>ROUND(('Все выпуски'!$D$3*'Все выпуски'!$D$6/100)/365*(B1142-IF(C1142="Нет",VLOOKUP(A1142,'Айгенис Оп8'!$A$2:$C$9,3,0),VLOOKUP((A1142-1),'Айгенис Оп8'!$A$2:$C$9,3,0))),2)</f>
        <v>20.47</v>
      </c>
      <c r="G1142" s="43">
        <f>COUNTIF(D1143:$D$1242,365)</f>
        <v>100</v>
      </c>
      <c r="H1142" s="43">
        <f>COUNTIF(D1143:$D$1242,366)</f>
        <v>0</v>
      </c>
      <c r="I1142" s="2"/>
    </row>
    <row r="1143" spans="1:9" x14ac:dyDescent="0.25">
      <c r="A1143" s="1">
        <f>COUNTIF($C$2:C1143,"Да")</f>
        <v>6</v>
      </c>
      <c r="B1143" s="45">
        <f t="shared" si="35"/>
        <v>45985</v>
      </c>
      <c r="C1143" s="42" t="str">
        <f>IF(ISERROR(VLOOKUP(B1143,'Айгенис Оп8'!$C$3:$C$9,1,0)),"Нет","Да")</f>
        <v>Нет</v>
      </c>
      <c r="D1143" s="43">
        <f t="shared" si="34"/>
        <v>365</v>
      </c>
      <c r="E1143" s="44">
        <f>ROUND(('Все выпуски'!$D$3*'Все выпуски'!$D$6/100)/365*(B1143-IF(C1143="Нет",VLOOKUP(A1143,'Айгенис Оп8'!$A$2:$C$9,3,0),VLOOKUP((A1143-1),'Айгенис Оп8'!$A$2:$C$9,3,0))),2)</f>
        <v>20.71</v>
      </c>
      <c r="G1143" s="43">
        <f>COUNTIF(D1144:$D$1242,365)</f>
        <v>99</v>
      </c>
      <c r="H1143" s="43">
        <f>COUNTIF(D1144:$D$1242,366)</f>
        <v>0</v>
      </c>
      <c r="I1143" s="2"/>
    </row>
    <row r="1144" spans="1:9" x14ac:dyDescent="0.25">
      <c r="A1144" s="1">
        <f>COUNTIF($C$2:C1144,"Да")</f>
        <v>6</v>
      </c>
      <c r="B1144" s="45">
        <f t="shared" si="35"/>
        <v>45986</v>
      </c>
      <c r="C1144" s="42" t="str">
        <f>IF(ISERROR(VLOOKUP(B1144,'Айгенис Оп8'!$C$3:$C$9,1,0)),"Нет","Да")</f>
        <v>Нет</v>
      </c>
      <c r="D1144" s="43">
        <f t="shared" si="34"/>
        <v>365</v>
      </c>
      <c r="E1144" s="44">
        <f>ROUND(('Все выпуски'!$D$3*'Все выпуски'!$D$6/100)/365*(B1144-IF(C1144="Нет",VLOOKUP(A1144,'Айгенис Оп8'!$A$2:$C$9,3,0),VLOOKUP((A1144-1),'Айгенис Оп8'!$A$2:$C$9,3,0))),2)</f>
        <v>20.96</v>
      </c>
      <c r="G1144" s="43">
        <f>COUNTIF(D1145:$D$1242,365)</f>
        <v>98</v>
      </c>
      <c r="H1144" s="43">
        <f>COUNTIF(D1145:$D$1242,366)</f>
        <v>0</v>
      </c>
      <c r="I1144" s="2"/>
    </row>
    <row r="1145" spans="1:9" x14ac:dyDescent="0.25">
      <c r="A1145" s="1">
        <f>COUNTIF($C$2:C1145,"Да")</f>
        <v>6</v>
      </c>
      <c r="B1145" s="45">
        <f t="shared" si="35"/>
        <v>45987</v>
      </c>
      <c r="C1145" s="42" t="str">
        <f>IF(ISERROR(VLOOKUP(B1145,'Айгенис Оп8'!$C$3:$C$9,1,0)),"Нет","Да")</f>
        <v>Нет</v>
      </c>
      <c r="D1145" s="43">
        <f t="shared" si="34"/>
        <v>365</v>
      </c>
      <c r="E1145" s="44">
        <f>ROUND(('Все выпуски'!$D$3*'Все выпуски'!$D$6/100)/365*(B1145-IF(C1145="Нет",VLOOKUP(A1145,'Айгенис Оп8'!$A$2:$C$9,3,0),VLOOKUP((A1145-1),'Айгенис Оп8'!$A$2:$C$9,3,0))),2)</f>
        <v>21.21</v>
      </c>
      <c r="G1145" s="43">
        <f>COUNTIF(D1146:$D$1242,365)</f>
        <v>97</v>
      </c>
      <c r="H1145" s="43">
        <f>COUNTIF(D1146:$D$1242,366)</f>
        <v>0</v>
      </c>
      <c r="I1145" s="2"/>
    </row>
    <row r="1146" spans="1:9" x14ac:dyDescent="0.25">
      <c r="A1146" s="1">
        <f>COUNTIF($C$2:C1146,"Да")</f>
        <v>6</v>
      </c>
      <c r="B1146" s="45">
        <f t="shared" si="35"/>
        <v>45988</v>
      </c>
      <c r="C1146" s="42" t="str">
        <f>IF(ISERROR(VLOOKUP(B1146,'Айгенис Оп8'!$C$3:$C$9,1,0)),"Нет","Да")</f>
        <v>Нет</v>
      </c>
      <c r="D1146" s="43">
        <f t="shared" si="34"/>
        <v>365</v>
      </c>
      <c r="E1146" s="44">
        <f>ROUND(('Все выпуски'!$D$3*'Все выпуски'!$D$6/100)/365*(B1146-IF(C1146="Нет",VLOOKUP(A1146,'Айгенис Оп8'!$A$2:$C$9,3,0),VLOOKUP((A1146-1),'Айгенис Оп8'!$A$2:$C$9,3,0))),2)</f>
        <v>21.45</v>
      </c>
      <c r="G1146" s="43">
        <f>COUNTIF(D1147:$D$1242,365)</f>
        <v>96</v>
      </c>
      <c r="H1146" s="43">
        <f>COUNTIF(D1147:$D$1242,366)</f>
        <v>0</v>
      </c>
      <c r="I1146" s="2"/>
    </row>
    <row r="1147" spans="1:9" x14ac:dyDescent="0.25">
      <c r="A1147" s="1">
        <f>COUNTIF($C$2:C1147,"Да")</f>
        <v>6</v>
      </c>
      <c r="B1147" s="45">
        <f t="shared" si="35"/>
        <v>45989</v>
      </c>
      <c r="C1147" s="42" t="str">
        <f>IF(ISERROR(VLOOKUP(B1147,'Айгенис Оп8'!$C$3:$C$9,1,0)),"Нет","Да")</f>
        <v>Нет</v>
      </c>
      <c r="D1147" s="43">
        <f t="shared" si="34"/>
        <v>365</v>
      </c>
      <c r="E1147" s="44">
        <f>ROUND(('Все выпуски'!$D$3*'Все выпуски'!$D$6/100)/365*(B1147-IF(C1147="Нет",VLOOKUP(A1147,'Айгенис Оп8'!$A$2:$C$9,3,0),VLOOKUP((A1147-1),'Айгенис Оп8'!$A$2:$C$9,3,0))),2)</f>
        <v>21.7</v>
      </c>
      <c r="G1147" s="43">
        <f>COUNTIF(D1148:$D$1242,365)</f>
        <v>95</v>
      </c>
      <c r="H1147" s="43">
        <f>COUNTIF(D1148:$D$1242,366)</f>
        <v>0</v>
      </c>
      <c r="I1147" s="2"/>
    </row>
    <row r="1148" spans="1:9" x14ac:dyDescent="0.25">
      <c r="A1148" s="1">
        <f>COUNTIF($C$2:C1148,"Да")</f>
        <v>6</v>
      </c>
      <c r="B1148" s="45">
        <f t="shared" si="35"/>
        <v>45990</v>
      </c>
      <c r="C1148" s="42" t="str">
        <f>IF(ISERROR(VLOOKUP(B1148,'Айгенис Оп8'!$C$3:$C$9,1,0)),"Нет","Да")</f>
        <v>Нет</v>
      </c>
      <c r="D1148" s="43">
        <f t="shared" si="34"/>
        <v>365</v>
      </c>
      <c r="E1148" s="44">
        <f>ROUND(('Все выпуски'!$D$3*'Все выпуски'!$D$6/100)/365*(B1148-IF(C1148="Нет",VLOOKUP(A1148,'Айгенис Оп8'!$A$2:$C$9,3,0),VLOOKUP((A1148-1),'Айгенис Оп8'!$A$2:$C$9,3,0))),2)</f>
        <v>21.95</v>
      </c>
      <c r="G1148" s="43">
        <f>COUNTIF(D1149:$D$1242,365)</f>
        <v>94</v>
      </c>
      <c r="H1148" s="43">
        <f>COUNTIF(D1149:$D$1242,366)</f>
        <v>0</v>
      </c>
      <c r="I1148" s="2"/>
    </row>
    <row r="1149" spans="1:9" x14ac:dyDescent="0.25">
      <c r="A1149" s="1">
        <f>COUNTIF($C$2:C1149,"Да")</f>
        <v>6</v>
      </c>
      <c r="B1149" s="45">
        <f t="shared" si="35"/>
        <v>45991</v>
      </c>
      <c r="C1149" s="42" t="str">
        <f>IF(ISERROR(VLOOKUP(B1149,'Айгенис Оп8'!$C$3:$C$9,1,0)),"Нет","Да")</f>
        <v>Нет</v>
      </c>
      <c r="D1149" s="43">
        <f t="shared" si="34"/>
        <v>365</v>
      </c>
      <c r="E1149" s="44">
        <f>ROUND(('Все выпуски'!$D$3*'Все выпуски'!$D$6/100)/365*(B1149-IF(C1149="Нет",VLOOKUP(A1149,'Айгенис Оп8'!$A$2:$C$9,3,0),VLOOKUP((A1149-1),'Айгенис Оп8'!$A$2:$C$9,3,0))),2)</f>
        <v>22.19</v>
      </c>
      <c r="G1149" s="43">
        <f>COUNTIF(D1150:$D$1242,365)</f>
        <v>93</v>
      </c>
      <c r="H1149" s="43">
        <f>COUNTIF(D1150:$D$1242,366)</f>
        <v>0</v>
      </c>
      <c r="I1149" s="2"/>
    </row>
    <row r="1150" spans="1:9" x14ac:dyDescent="0.25">
      <c r="A1150" s="1">
        <f>COUNTIF($C$2:C1150,"Да")</f>
        <v>6</v>
      </c>
      <c r="B1150" s="45">
        <f t="shared" si="35"/>
        <v>45992</v>
      </c>
      <c r="C1150" s="42" t="str">
        <f>IF(ISERROR(VLOOKUP(B1150,'Айгенис Оп8'!$C$3:$C$9,1,0)),"Нет","Да")</f>
        <v>Нет</v>
      </c>
      <c r="D1150" s="43">
        <f t="shared" si="34"/>
        <v>365</v>
      </c>
      <c r="E1150" s="44">
        <f>ROUND(('Все выпуски'!$D$3*'Все выпуски'!$D$6/100)/365*(B1150-IF(C1150="Нет",VLOOKUP(A1150,'Айгенис Оп8'!$A$2:$C$9,3,0),VLOOKUP((A1150-1),'Айгенис Оп8'!$A$2:$C$9,3,0))),2)</f>
        <v>22.44</v>
      </c>
      <c r="G1150" s="43">
        <f>COUNTIF(D1151:$D$1242,365)</f>
        <v>92</v>
      </c>
      <c r="H1150" s="43">
        <f>COUNTIF(D1151:$D$1242,366)</f>
        <v>0</v>
      </c>
      <c r="I1150" s="2"/>
    </row>
    <row r="1151" spans="1:9" x14ac:dyDescent="0.25">
      <c r="A1151" s="1">
        <f>COUNTIF($C$2:C1151,"Да")</f>
        <v>6</v>
      </c>
      <c r="B1151" s="45">
        <f t="shared" si="35"/>
        <v>45993</v>
      </c>
      <c r="C1151" s="42" t="str">
        <f>IF(ISERROR(VLOOKUP(B1151,'Айгенис Оп8'!$C$3:$C$9,1,0)),"Нет","Да")</f>
        <v>Нет</v>
      </c>
      <c r="D1151" s="43">
        <f t="shared" si="34"/>
        <v>365</v>
      </c>
      <c r="E1151" s="44">
        <f>ROUND(('Все выпуски'!$D$3*'Все выпуски'!$D$6/100)/365*(B1151-IF(C1151="Нет",VLOOKUP(A1151,'Айгенис Оп8'!$A$2:$C$9,3,0),VLOOKUP((A1151-1),'Айгенис Оп8'!$A$2:$C$9,3,0))),2)</f>
        <v>22.68</v>
      </c>
      <c r="G1151" s="43">
        <f>COUNTIF(D1152:$D$1242,365)</f>
        <v>91</v>
      </c>
      <c r="H1151" s="43">
        <f>COUNTIF(D1152:$D$1242,366)</f>
        <v>0</v>
      </c>
      <c r="I1151" s="2"/>
    </row>
    <row r="1152" spans="1:9" x14ac:dyDescent="0.25">
      <c r="A1152" s="1">
        <f>COUNTIF($C$2:C1152,"Да")</f>
        <v>6</v>
      </c>
      <c r="B1152" s="45">
        <f t="shared" si="35"/>
        <v>45994</v>
      </c>
      <c r="C1152" s="42" t="str">
        <f>IF(ISERROR(VLOOKUP(B1152,'Айгенис Оп8'!$C$3:$C$9,1,0)),"Нет","Да")</f>
        <v>Нет</v>
      </c>
      <c r="D1152" s="43">
        <f t="shared" si="34"/>
        <v>365</v>
      </c>
      <c r="E1152" s="44">
        <f>ROUND(('Все выпуски'!$D$3*'Все выпуски'!$D$6/100)/365*(B1152-IF(C1152="Нет",VLOOKUP(A1152,'Айгенис Оп8'!$A$2:$C$9,3,0),VLOOKUP((A1152-1),'Айгенис Оп8'!$A$2:$C$9,3,0))),2)</f>
        <v>22.93</v>
      </c>
      <c r="G1152" s="43">
        <f>COUNTIF(D1153:$D$1242,365)</f>
        <v>90</v>
      </c>
      <c r="H1152" s="43">
        <f>COUNTIF(D1153:$D$1242,366)</f>
        <v>0</v>
      </c>
      <c r="I1152" s="2"/>
    </row>
    <row r="1153" spans="1:9" x14ac:dyDescent="0.25">
      <c r="A1153" s="1">
        <f>COUNTIF($C$2:C1153,"Да")</f>
        <v>6</v>
      </c>
      <c r="B1153" s="45">
        <f t="shared" si="35"/>
        <v>45995</v>
      </c>
      <c r="C1153" s="42" t="str">
        <f>IF(ISERROR(VLOOKUP(B1153,'Айгенис Оп8'!$C$3:$C$9,1,0)),"Нет","Да")</f>
        <v>Нет</v>
      </c>
      <c r="D1153" s="43">
        <f t="shared" si="34"/>
        <v>365</v>
      </c>
      <c r="E1153" s="44">
        <f>ROUND(('Все выпуски'!$D$3*'Все выпуски'!$D$6/100)/365*(B1153-IF(C1153="Нет",VLOOKUP(A1153,'Айгенис Оп8'!$A$2:$C$9,3,0),VLOOKUP((A1153-1),'Айгенис Оп8'!$A$2:$C$9,3,0))),2)</f>
        <v>23.18</v>
      </c>
      <c r="G1153" s="43">
        <f>COUNTIF(D1154:$D$1242,365)</f>
        <v>89</v>
      </c>
      <c r="H1153" s="43">
        <f>COUNTIF(D1154:$D$1242,366)</f>
        <v>0</v>
      </c>
      <c r="I1153" s="2"/>
    </row>
    <row r="1154" spans="1:9" x14ac:dyDescent="0.25">
      <c r="A1154" s="1">
        <f>COUNTIF($C$2:C1154,"Да")</f>
        <v>6</v>
      </c>
      <c r="B1154" s="45">
        <f t="shared" si="35"/>
        <v>45996</v>
      </c>
      <c r="C1154" s="42" t="str">
        <f>IF(ISERROR(VLOOKUP(B1154,'Айгенис Оп8'!$C$3:$C$9,1,0)),"Нет","Да")</f>
        <v>Нет</v>
      </c>
      <c r="D1154" s="43">
        <f t="shared" si="34"/>
        <v>365</v>
      </c>
      <c r="E1154" s="44">
        <f>ROUND(('Все выпуски'!$D$3*'Все выпуски'!$D$6/100)/365*(B1154-IF(C1154="Нет",VLOOKUP(A1154,'Айгенис Оп8'!$A$2:$C$9,3,0),VLOOKUP((A1154-1),'Айгенис Оп8'!$A$2:$C$9,3,0))),2)</f>
        <v>23.42</v>
      </c>
      <c r="G1154" s="43">
        <f>COUNTIF(D1155:$D$1242,365)</f>
        <v>88</v>
      </c>
      <c r="H1154" s="43">
        <f>COUNTIF(D1155:$D$1242,366)</f>
        <v>0</v>
      </c>
      <c r="I1154" s="2"/>
    </row>
    <row r="1155" spans="1:9" x14ac:dyDescent="0.25">
      <c r="A1155" s="1">
        <f>COUNTIF($C$2:C1155,"Да")</f>
        <v>6</v>
      </c>
      <c r="B1155" s="45">
        <f t="shared" si="35"/>
        <v>45997</v>
      </c>
      <c r="C1155" s="42" t="str">
        <f>IF(ISERROR(VLOOKUP(B1155,'Айгенис Оп8'!$C$3:$C$9,1,0)),"Нет","Да")</f>
        <v>Нет</v>
      </c>
      <c r="D1155" s="43">
        <f t="shared" ref="D1155:D1218" si="36">IF(MOD(YEAR(B1155),4)=0,366,365)</f>
        <v>365</v>
      </c>
      <c r="E1155" s="44">
        <f>ROUND(('Все выпуски'!$D$3*'Все выпуски'!$D$6/100)/365*(B1155-IF(C1155="Нет",VLOOKUP(A1155,'Айгенис Оп8'!$A$2:$C$9,3,0),VLOOKUP((A1155-1),'Айгенис Оп8'!$A$2:$C$9,3,0))),2)</f>
        <v>23.67</v>
      </c>
      <c r="G1155" s="43">
        <f>COUNTIF(D1156:$D$1242,365)</f>
        <v>87</v>
      </c>
      <c r="H1155" s="43">
        <f>COUNTIF(D1156:$D$1242,366)</f>
        <v>0</v>
      </c>
      <c r="I1155" s="2"/>
    </row>
    <row r="1156" spans="1:9" x14ac:dyDescent="0.25">
      <c r="A1156" s="1">
        <f>COUNTIF($C$2:C1156,"Да")</f>
        <v>6</v>
      </c>
      <c r="B1156" s="45">
        <f t="shared" ref="B1156:B1219" si="37">B1155+1</f>
        <v>45998</v>
      </c>
      <c r="C1156" s="42" t="str">
        <f>IF(ISERROR(VLOOKUP(B1156,'Айгенис Оп8'!$C$3:$C$9,1,0)),"Нет","Да")</f>
        <v>Нет</v>
      </c>
      <c r="D1156" s="43">
        <f t="shared" si="36"/>
        <v>365</v>
      </c>
      <c r="E1156" s="44">
        <f>ROUND(('Все выпуски'!$D$3*'Все выпуски'!$D$6/100)/365*(B1156-IF(C1156="Нет",VLOOKUP(A1156,'Айгенис Оп8'!$A$2:$C$9,3,0),VLOOKUP((A1156-1),'Айгенис Оп8'!$A$2:$C$9,3,0))),2)</f>
        <v>23.92</v>
      </c>
      <c r="G1156" s="43">
        <f>COUNTIF(D1157:$D$1242,365)</f>
        <v>86</v>
      </c>
      <c r="H1156" s="43">
        <f>COUNTIF(D1157:$D$1242,366)</f>
        <v>0</v>
      </c>
      <c r="I1156" s="2"/>
    </row>
    <row r="1157" spans="1:9" x14ac:dyDescent="0.25">
      <c r="A1157" s="1">
        <f>COUNTIF($C$2:C1157,"Да")</f>
        <v>6</v>
      </c>
      <c r="B1157" s="45">
        <f t="shared" si="37"/>
        <v>45999</v>
      </c>
      <c r="C1157" s="42" t="str">
        <f>IF(ISERROR(VLOOKUP(B1157,'Айгенис Оп8'!$C$3:$C$9,1,0)),"Нет","Да")</f>
        <v>Нет</v>
      </c>
      <c r="D1157" s="43">
        <f t="shared" si="36"/>
        <v>365</v>
      </c>
      <c r="E1157" s="44">
        <f>ROUND(('Все выпуски'!$D$3*'Все выпуски'!$D$6/100)/365*(B1157-IF(C1157="Нет",VLOOKUP(A1157,'Айгенис Оп8'!$A$2:$C$9,3,0),VLOOKUP((A1157-1),'Айгенис Оп8'!$A$2:$C$9,3,0))),2)</f>
        <v>24.16</v>
      </c>
      <c r="G1157" s="43">
        <f>COUNTIF(D1158:$D$1242,365)</f>
        <v>85</v>
      </c>
      <c r="H1157" s="43">
        <f>COUNTIF(D1158:$D$1242,366)</f>
        <v>0</v>
      </c>
      <c r="I1157" s="2"/>
    </row>
    <row r="1158" spans="1:9" x14ac:dyDescent="0.25">
      <c r="A1158" s="1">
        <f>COUNTIF($C$2:C1158,"Да")</f>
        <v>6</v>
      </c>
      <c r="B1158" s="45">
        <f t="shared" si="37"/>
        <v>46000</v>
      </c>
      <c r="C1158" s="42" t="str">
        <f>IF(ISERROR(VLOOKUP(B1158,'Айгенис Оп8'!$C$3:$C$9,1,0)),"Нет","Да")</f>
        <v>Нет</v>
      </c>
      <c r="D1158" s="43">
        <f t="shared" si="36"/>
        <v>365</v>
      </c>
      <c r="E1158" s="44">
        <f>ROUND(('Все выпуски'!$D$3*'Все выпуски'!$D$6/100)/365*(B1158-IF(C1158="Нет",VLOOKUP(A1158,'Айгенис Оп8'!$A$2:$C$9,3,0),VLOOKUP((A1158-1),'Айгенис Оп8'!$A$2:$C$9,3,0))),2)</f>
        <v>24.41</v>
      </c>
      <c r="G1158" s="43">
        <f>COUNTIF(D1159:$D$1242,365)</f>
        <v>84</v>
      </c>
      <c r="H1158" s="43">
        <f>COUNTIF(D1159:$D$1242,366)</f>
        <v>0</v>
      </c>
      <c r="I1158" s="2"/>
    </row>
    <row r="1159" spans="1:9" x14ac:dyDescent="0.25">
      <c r="A1159" s="1">
        <f>COUNTIF($C$2:C1159,"Да")</f>
        <v>6</v>
      </c>
      <c r="B1159" s="45">
        <f t="shared" si="37"/>
        <v>46001</v>
      </c>
      <c r="C1159" s="42" t="str">
        <f>IF(ISERROR(VLOOKUP(B1159,'Айгенис Оп8'!$C$3:$C$9,1,0)),"Нет","Да")</f>
        <v>Нет</v>
      </c>
      <c r="D1159" s="43">
        <f t="shared" si="36"/>
        <v>365</v>
      </c>
      <c r="E1159" s="44">
        <f>ROUND(('Все выпуски'!$D$3*'Все выпуски'!$D$6/100)/365*(B1159-IF(C1159="Нет",VLOOKUP(A1159,'Айгенис Оп8'!$A$2:$C$9,3,0),VLOOKUP((A1159-1),'Айгенис Оп8'!$A$2:$C$9,3,0))),2)</f>
        <v>24.66</v>
      </c>
      <c r="G1159" s="43">
        <f>COUNTIF(D1160:$D$1242,365)</f>
        <v>83</v>
      </c>
      <c r="H1159" s="43">
        <f>COUNTIF(D1160:$D$1242,366)</f>
        <v>0</v>
      </c>
      <c r="I1159" s="2"/>
    </row>
    <row r="1160" spans="1:9" x14ac:dyDescent="0.25">
      <c r="A1160" s="1">
        <f>COUNTIF($C$2:C1160,"Да")</f>
        <v>6</v>
      </c>
      <c r="B1160" s="45">
        <f t="shared" si="37"/>
        <v>46002</v>
      </c>
      <c r="C1160" s="42" t="str">
        <f>IF(ISERROR(VLOOKUP(B1160,'Айгенис Оп8'!$C$3:$C$9,1,0)),"Нет","Да")</f>
        <v>Нет</v>
      </c>
      <c r="D1160" s="43">
        <f t="shared" si="36"/>
        <v>365</v>
      </c>
      <c r="E1160" s="44">
        <f>ROUND(('Все выпуски'!$D$3*'Все выпуски'!$D$6/100)/365*(B1160-IF(C1160="Нет",VLOOKUP(A1160,'Айгенис Оп8'!$A$2:$C$9,3,0),VLOOKUP((A1160-1),'Айгенис Оп8'!$A$2:$C$9,3,0))),2)</f>
        <v>24.9</v>
      </c>
      <c r="G1160" s="43">
        <f>COUNTIF(D1161:$D$1242,365)</f>
        <v>82</v>
      </c>
      <c r="H1160" s="43">
        <f>COUNTIF(D1161:$D$1242,366)</f>
        <v>0</v>
      </c>
      <c r="I1160" s="2"/>
    </row>
    <row r="1161" spans="1:9" x14ac:dyDescent="0.25">
      <c r="A1161" s="1">
        <f>COUNTIF($C$2:C1161,"Да")</f>
        <v>6</v>
      </c>
      <c r="B1161" s="45">
        <f t="shared" si="37"/>
        <v>46003</v>
      </c>
      <c r="C1161" s="42" t="str">
        <f>IF(ISERROR(VLOOKUP(B1161,'Айгенис Оп8'!$C$3:$C$9,1,0)),"Нет","Да")</f>
        <v>Нет</v>
      </c>
      <c r="D1161" s="43">
        <f t="shared" si="36"/>
        <v>365</v>
      </c>
      <c r="E1161" s="44">
        <f>ROUND(('Все выпуски'!$D$3*'Все выпуски'!$D$6/100)/365*(B1161-IF(C1161="Нет",VLOOKUP(A1161,'Айгенис Оп8'!$A$2:$C$9,3,0),VLOOKUP((A1161-1),'Айгенис Оп8'!$A$2:$C$9,3,0))),2)</f>
        <v>25.15</v>
      </c>
      <c r="G1161" s="43">
        <f>COUNTIF(D1162:$D$1242,365)</f>
        <v>81</v>
      </c>
      <c r="H1161" s="43">
        <f>COUNTIF(D1162:$D$1242,366)</f>
        <v>0</v>
      </c>
      <c r="I1161" s="2"/>
    </row>
    <row r="1162" spans="1:9" x14ac:dyDescent="0.25">
      <c r="A1162" s="1">
        <f>COUNTIF($C$2:C1162,"Да")</f>
        <v>6</v>
      </c>
      <c r="B1162" s="45">
        <f t="shared" si="37"/>
        <v>46004</v>
      </c>
      <c r="C1162" s="42" t="str">
        <f>IF(ISERROR(VLOOKUP(B1162,'Айгенис Оп8'!$C$3:$C$9,1,0)),"Нет","Да")</f>
        <v>Нет</v>
      </c>
      <c r="D1162" s="43">
        <f t="shared" si="36"/>
        <v>365</v>
      </c>
      <c r="E1162" s="44">
        <f>ROUND(('Все выпуски'!$D$3*'Все выпуски'!$D$6/100)/365*(B1162-IF(C1162="Нет",VLOOKUP(A1162,'Айгенис Оп8'!$A$2:$C$9,3,0),VLOOKUP((A1162-1),'Айгенис Оп8'!$A$2:$C$9,3,0))),2)</f>
        <v>25.4</v>
      </c>
      <c r="G1162" s="43">
        <f>COUNTIF(D1163:$D$1242,365)</f>
        <v>80</v>
      </c>
      <c r="H1162" s="43">
        <f>COUNTIF(D1163:$D$1242,366)</f>
        <v>0</v>
      </c>
      <c r="I1162" s="2"/>
    </row>
    <row r="1163" spans="1:9" x14ac:dyDescent="0.25">
      <c r="A1163" s="1">
        <f>COUNTIF($C$2:C1163,"Да")</f>
        <v>6</v>
      </c>
      <c r="B1163" s="45">
        <f t="shared" si="37"/>
        <v>46005</v>
      </c>
      <c r="C1163" s="42" t="str">
        <f>IF(ISERROR(VLOOKUP(B1163,'Айгенис Оп8'!$C$3:$C$9,1,0)),"Нет","Да")</f>
        <v>Нет</v>
      </c>
      <c r="D1163" s="43">
        <f t="shared" si="36"/>
        <v>365</v>
      </c>
      <c r="E1163" s="44">
        <f>ROUND(('Все выпуски'!$D$3*'Все выпуски'!$D$6/100)/365*(B1163-IF(C1163="Нет",VLOOKUP(A1163,'Айгенис Оп8'!$A$2:$C$9,3,0),VLOOKUP((A1163-1),'Айгенис Оп8'!$A$2:$C$9,3,0))),2)</f>
        <v>25.64</v>
      </c>
      <c r="G1163" s="43">
        <f>COUNTIF(D1164:$D$1242,365)</f>
        <v>79</v>
      </c>
      <c r="H1163" s="43">
        <f>COUNTIF(D1164:$D$1242,366)</f>
        <v>0</v>
      </c>
      <c r="I1163" s="2"/>
    </row>
    <row r="1164" spans="1:9" x14ac:dyDescent="0.25">
      <c r="A1164" s="1">
        <f>COUNTIF($C$2:C1164,"Да")</f>
        <v>6</v>
      </c>
      <c r="B1164" s="45">
        <f t="shared" si="37"/>
        <v>46006</v>
      </c>
      <c r="C1164" s="42" t="str">
        <f>IF(ISERROR(VLOOKUP(B1164,'Айгенис Оп8'!$C$3:$C$9,1,0)),"Нет","Да")</f>
        <v>Нет</v>
      </c>
      <c r="D1164" s="43">
        <f t="shared" si="36"/>
        <v>365</v>
      </c>
      <c r="E1164" s="44">
        <f>ROUND(('Все выпуски'!$D$3*'Все выпуски'!$D$6/100)/365*(B1164-IF(C1164="Нет",VLOOKUP(A1164,'Айгенис Оп8'!$A$2:$C$9,3,0),VLOOKUP((A1164-1),'Айгенис Оп8'!$A$2:$C$9,3,0))),2)</f>
        <v>25.89</v>
      </c>
      <c r="G1164" s="43">
        <f>COUNTIF(D1165:$D$1242,365)</f>
        <v>78</v>
      </c>
      <c r="H1164" s="43">
        <f>COUNTIF(D1165:$D$1242,366)</f>
        <v>0</v>
      </c>
      <c r="I1164" s="2"/>
    </row>
    <row r="1165" spans="1:9" x14ac:dyDescent="0.25">
      <c r="A1165" s="1">
        <f>COUNTIF($C$2:C1165,"Да")</f>
        <v>6</v>
      </c>
      <c r="B1165" s="45">
        <f t="shared" si="37"/>
        <v>46007</v>
      </c>
      <c r="C1165" s="42" t="str">
        <f>IF(ISERROR(VLOOKUP(B1165,'Айгенис Оп8'!$C$3:$C$9,1,0)),"Нет","Да")</f>
        <v>Нет</v>
      </c>
      <c r="D1165" s="43">
        <f t="shared" si="36"/>
        <v>365</v>
      </c>
      <c r="E1165" s="44">
        <f>ROUND(('Все выпуски'!$D$3*'Все выпуски'!$D$6/100)/365*(B1165-IF(C1165="Нет",VLOOKUP(A1165,'Айгенис Оп8'!$A$2:$C$9,3,0),VLOOKUP((A1165-1),'Айгенис Оп8'!$A$2:$C$9,3,0))),2)</f>
        <v>26.14</v>
      </c>
      <c r="G1165" s="43">
        <f>COUNTIF(D1166:$D$1242,365)</f>
        <v>77</v>
      </c>
      <c r="H1165" s="43">
        <f>COUNTIF(D1166:$D$1242,366)</f>
        <v>0</v>
      </c>
      <c r="I1165" s="2"/>
    </row>
    <row r="1166" spans="1:9" x14ac:dyDescent="0.25">
      <c r="A1166" s="1">
        <f>COUNTIF($C$2:C1166,"Да")</f>
        <v>6</v>
      </c>
      <c r="B1166" s="45">
        <f t="shared" si="37"/>
        <v>46008</v>
      </c>
      <c r="C1166" s="42" t="str">
        <f>IF(ISERROR(VLOOKUP(B1166,'Айгенис Оп8'!$C$3:$C$9,1,0)),"Нет","Да")</f>
        <v>Нет</v>
      </c>
      <c r="D1166" s="43">
        <f t="shared" si="36"/>
        <v>365</v>
      </c>
      <c r="E1166" s="44">
        <f>ROUND(('Все выпуски'!$D$3*'Все выпуски'!$D$6/100)/365*(B1166-IF(C1166="Нет",VLOOKUP(A1166,'Айгенис Оп8'!$A$2:$C$9,3,0),VLOOKUP((A1166-1),'Айгенис Оп8'!$A$2:$C$9,3,0))),2)</f>
        <v>26.38</v>
      </c>
      <c r="G1166" s="43">
        <f>COUNTIF(D1167:$D$1242,365)</f>
        <v>76</v>
      </c>
      <c r="H1166" s="43">
        <f>COUNTIF(D1167:$D$1242,366)</f>
        <v>0</v>
      </c>
      <c r="I1166" s="2"/>
    </row>
    <row r="1167" spans="1:9" x14ac:dyDescent="0.25">
      <c r="A1167" s="1">
        <f>COUNTIF($C$2:C1167,"Да")</f>
        <v>6</v>
      </c>
      <c r="B1167" s="45">
        <f t="shared" si="37"/>
        <v>46009</v>
      </c>
      <c r="C1167" s="42" t="str">
        <f>IF(ISERROR(VLOOKUP(B1167,'Айгенис Оп8'!$C$3:$C$9,1,0)),"Нет","Да")</f>
        <v>Нет</v>
      </c>
      <c r="D1167" s="43">
        <f t="shared" si="36"/>
        <v>365</v>
      </c>
      <c r="E1167" s="44">
        <f>ROUND(('Все выпуски'!$D$3*'Все выпуски'!$D$6/100)/365*(B1167-IF(C1167="Нет",VLOOKUP(A1167,'Айгенис Оп8'!$A$2:$C$9,3,0),VLOOKUP((A1167-1),'Айгенис Оп8'!$A$2:$C$9,3,0))),2)</f>
        <v>26.63</v>
      </c>
      <c r="G1167" s="43">
        <f>COUNTIF(D1168:$D$1242,365)</f>
        <v>75</v>
      </c>
      <c r="H1167" s="43">
        <f>COUNTIF(D1168:$D$1242,366)</f>
        <v>0</v>
      </c>
      <c r="I1167" s="2"/>
    </row>
    <row r="1168" spans="1:9" x14ac:dyDescent="0.25">
      <c r="A1168" s="1">
        <f>COUNTIF($C$2:C1168,"Да")</f>
        <v>6</v>
      </c>
      <c r="B1168" s="45">
        <f t="shared" si="37"/>
        <v>46010</v>
      </c>
      <c r="C1168" s="42" t="str">
        <f>IF(ISERROR(VLOOKUP(B1168,'Айгенис Оп8'!$C$3:$C$9,1,0)),"Нет","Да")</f>
        <v>Нет</v>
      </c>
      <c r="D1168" s="43">
        <f t="shared" si="36"/>
        <v>365</v>
      </c>
      <c r="E1168" s="44">
        <f>ROUND(('Все выпуски'!$D$3*'Все выпуски'!$D$6/100)/365*(B1168-IF(C1168="Нет",VLOOKUP(A1168,'Айгенис Оп8'!$A$2:$C$9,3,0),VLOOKUP((A1168-1),'Айгенис Оп8'!$A$2:$C$9,3,0))),2)</f>
        <v>26.88</v>
      </c>
      <c r="G1168" s="43">
        <f>COUNTIF(D1169:$D$1242,365)</f>
        <v>74</v>
      </c>
      <c r="H1168" s="43">
        <f>COUNTIF(D1169:$D$1242,366)</f>
        <v>0</v>
      </c>
      <c r="I1168" s="2"/>
    </row>
    <row r="1169" spans="1:9" x14ac:dyDescent="0.25">
      <c r="A1169" s="1">
        <f>COUNTIF($C$2:C1169,"Да")</f>
        <v>6</v>
      </c>
      <c r="B1169" s="45">
        <f t="shared" si="37"/>
        <v>46011</v>
      </c>
      <c r="C1169" s="42" t="str">
        <f>IF(ISERROR(VLOOKUP(B1169,'Айгенис Оп8'!$C$3:$C$9,1,0)),"Нет","Да")</f>
        <v>Нет</v>
      </c>
      <c r="D1169" s="43">
        <f t="shared" si="36"/>
        <v>365</v>
      </c>
      <c r="E1169" s="44">
        <f>ROUND(('Все выпуски'!$D$3*'Все выпуски'!$D$6/100)/365*(B1169-IF(C1169="Нет",VLOOKUP(A1169,'Айгенис Оп8'!$A$2:$C$9,3,0),VLOOKUP((A1169-1),'Айгенис Оп8'!$A$2:$C$9,3,0))),2)</f>
        <v>27.12</v>
      </c>
      <c r="G1169" s="43">
        <f>COUNTIF(D1170:$D$1242,365)</f>
        <v>73</v>
      </c>
      <c r="H1169" s="43">
        <f>COUNTIF(D1170:$D$1242,366)</f>
        <v>0</v>
      </c>
      <c r="I1169" s="2"/>
    </row>
    <row r="1170" spans="1:9" x14ac:dyDescent="0.25">
      <c r="A1170" s="1">
        <f>COUNTIF($C$2:C1170,"Да")</f>
        <v>6</v>
      </c>
      <c r="B1170" s="45">
        <f t="shared" si="37"/>
        <v>46012</v>
      </c>
      <c r="C1170" s="42" t="str">
        <f>IF(ISERROR(VLOOKUP(B1170,'Айгенис Оп8'!$C$3:$C$9,1,0)),"Нет","Да")</f>
        <v>Нет</v>
      </c>
      <c r="D1170" s="43">
        <f t="shared" si="36"/>
        <v>365</v>
      </c>
      <c r="E1170" s="44">
        <f>ROUND(('Все выпуски'!$D$3*'Все выпуски'!$D$6/100)/365*(B1170-IF(C1170="Нет",VLOOKUP(A1170,'Айгенис Оп8'!$A$2:$C$9,3,0),VLOOKUP((A1170-1),'Айгенис Оп8'!$A$2:$C$9,3,0))),2)</f>
        <v>27.37</v>
      </c>
      <c r="G1170" s="43">
        <f>COUNTIF(D1171:$D$1242,365)</f>
        <v>72</v>
      </c>
      <c r="H1170" s="43">
        <f>COUNTIF(D1171:$D$1242,366)</f>
        <v>0</v>
      </c>
      <c r="I1170" s="2"/>
    </row>
    <row r="1171" spans="1:9" x14ac:dyDescent="0.25">
      <c r="A1171" s="1">
        <f>COUNTIF($C$2:C1171,"Да")</f>
        <v>6</v>
      </c>
      <c r="B1171" s="45">
        <f t="shared" si="37"/>
        <v>46013</v>
      </c>
      <c r="C1171" s="42" t="str">
        <f>IF(ISERROR(VLOOKUP(B1171,'Айгенис Оп8'!$C$3:$C$9,1,0)),"Нет","Да")</f>
        <v>Нет</v>
      </c>
      <c r="D1171" s="43">
        <f t="shared" si="36"/>
        <v>365</v>
      </c>
      <c r="E1171" s="44">
        <f>ROUND(('Все выпуски'!$D$3*'Все выпуски'!$D$6/100)/365*(B1171-IF(C1171="Нет",VLOOKUP(A1171,'Айгенис Оп8'!$A$2:$C$9,3,0),VLOOKUP((A1171-1),'Айгенис Оп8'!$A$2:$C$9,3,0))),2)</f>
        <v>27.62</v>
      </c>
      <c r="G1171" s="43">
        <f>COUNTIF(D1172:$D$1242,365)</f>
        <v>71</v>
      </c>
      <c r="H1171" s="43">
        <f>COUNTIF(D1172:$D$1242,366)</f>
        <v>0</v>
      </c>
      <c r="I1171" s="2"/>
    </row>
    <row r="1172" spans="1:9" x14ac:dyDescent="0.25">
      <c r="A1172" s="1">
        <f>COUNTIF($C$2:C1172,"Да")</f>
        <v>6</v>
      </c>
      <c r="B1172" s="45">
        <f t="shared" si="37"/>
        <v>46014</v>
      </c>
      <c r="C1172" s="42" t="str">
        <f>IF(ISERROR(VLOOKUP(B1172,'Айгенис Оп8'!$C$3:$C$9,1,0)),"Нет","Да")</f>
        <v>Нет</v>
      </c>
      <c r="D1172" s="43">
        <f t="shared" si="36"/>
        <v>365</v>
      </c>
      <c r="E1172" s="44">
        <f>ROUND(('Все выпуски'!$D$3*'Все выпуски'!$D$6/100)/365*(B1172-IF(C1172="Нет",VLOOKUP(A1172,'Айгенис Оп8'!$A$2:$C$9,3,0),VLOOKUP((A1172-1),'Айгенис Оп8'!$A$2:$C$9,3,0))),2)</f>
        <v>27.86</v>
      </c>
      <c r="G1172" s="43">
        <f>COUNTIF(D1173:$D$1242,365)</f>
        <v>70</v>
      </c>
      <c r="H1172" s="43">
        <f>COUNTIF(D1173:$D$1242,366)</f>
        <v>0</v>
      </c>
      <c r="I1172" s="2"/>
    </row>
    <row r="1173" spans="1:9" x14ac:dyDescent="0.25">
      <c r="A1173" s="1">
        <f>COUNTIF($C$2:C1173,"Да")</f>
        <v>6</v>
      </c>
      <c r="B1173" s="45">
        <f t="shared" si="37"/>
        <v>46015</v>
      </c>
      <c r="C1173" s="42" t="str">
        <f>IF(ISERROR(VLOOKUP(B1173,'Айгенис Оп8'!$C$3:$C$9,1,0)),"Нет","Да")</f>
        <v>Нет</v>
      </c>
      <c r="D1173" s="43">
        <f t="shared" si="36"/>
        <v>365</v>
      </c>
      <c r="E1173" s="44">
        <f>ROUND(('Все выпуски'!$D$3*'Все выпуски'!$D$6/100)/365*(B1173-IF(C1173="Нет",VLOOKUP(A1173,'Айгенис Оп8'!$A$2:$C$9,3,0),VLOOKUP((A1173-1),'Айгенис Оп8'!$A$2:$C$9,3,0))),2)</f>
        <v>28.11</v>
      </c>
      <c r="G1173" s="43">
        <f>COUNTIF(D1174:$D$1242,365)</f>
        <v>69</v>
      </c>
      <c r="H1173" s="43">
        <f>COUNTIF(D1174:$D$1242,366)</f>
        <v>0</v>
      </c>
      <c r="I1173" s="2"/>
    </row>
    <row r="1174" spans="1:9" x14ac:dyDescent="0.25">
      <c r="A1174" s="1">
        <f>COUNTIF($C$2:C1174,"Да")</f>
        <v>6</v>
      </c>
      <c r="B1174" s="45">
        <f t="shared" si="37"/>
        <v>46016</v>
      </c>
      <c r="C1174" s="42" t="str">
        <f>IF(ISERROR(VLOOKUP(B1174,'Айгенис Оп8'!$C$3:$C$9,1,0)),"Нет","Да")</f>
        <v>Нет</v>
      </c>
      <c r="D1174" s="43">
        <f t="shared" si="36"/>
        <v>365</v>
      </c>
      <c r="E1174" s="44">
        <f>ROUND(('Все выпуски'!$D$3*'Все выпуски'!$D$6/100)/365*(B1174-IF(C1174="Нет",VLOOKUP(A1174,'Айгенис Оп8'!$A$2:$C$9,3,0),VLOOKUP((A1174-1),'Айгенис Оп8'!$A$2:$C$9,3,0))),2)</f>
        <v>28.36</v>
      </c>
      <c r="G1174" s="43">
        <f>COUNTIF(D1175:$D$1242,365)</f>
        <v>68</v>
      </c>
      <c r="H1174" s="43">
        <f>COUNTIF(D1175:$D$1242,366)</f>
        <v>0</v>
      </c>
      <c r="I1174" s="2"/>
    </row>
    <row r="1175" spans="1:9" x14ac:dyDescent="0.25">
      <c r="A1175" s="1">
        <f>COUNTIF($C$2:C1175,"Да")</f>
        <v>6</v>
      </c>
      <c r="B1175" s="45">
        <f t="shared" si="37"/>
        <v>46017</v>
      </c>
      <c r="C1175" s="42" t="str">
        <f>IF(ISERROR(VLOOKUP(B1175,'Айгенис Оп8'!$C$3:$C$9,1,0)),"Нет","Да")</f>
        <v>Нет</v>
      </c>
      <c r="D1175" s="43">
        <f t="shared" si="36"/>
        <v>365</v>
      </c>
      <c r="E1175" s="44">
        <f>ROUND(('Все выпуски'!$D$3*'Все выпуски'!$D$6/100)/365*(B1175-IF(C1175="Нет",VLOOKUP(A1175,'Айгенис Оп8'!$A$2:$C$9,3,0),VLOOKUP((A1175-1),'Айгенис Оп8'!$A$2:$C$9,3,0))),2)</f>
        <v>28.6</v>
      </c>
      <c r="G1175" s="43">
        <f>COUNTIF(D1176:$D$1242,365)</f>
        <v>67</v>
      </c>
      <c r="H1175" s="43">
        <f>COUNTIF(D1176:$D$1242,366)</f>
        <v>0</v>
      </c>
      <c r="I1175" s="2"/>
    </row>
    <row r="1176" spans="1:9" x14ac:dyDescent="0.25">
      <c r="A1176" s="1">
        <f>COUNTIF($C$2:C1176,"Да")</f>
        <v>6</v>
      </c>
      <c r="B1176" s="45">
        <f t="shared" si="37"/>
        <v>46018</v>
      </c>
      <c r="C1176" s="42" t="str">
        <f>IF(ISERROR(VLOOKUP(B1176,'Айгенис Оп8'!$C$3:$C$9,1,0)),"Нет","Да")</f>
        <v>Нет</v>
      </c>
      <c r="D1176" s="43">
        <f t="shared" si="36"/>
        <v>365</v>
      </c>
      <c r="E1176" s="44">
        <f>ROUND(('Все выпуски'!$D$3*'Все выпуски'!$D$6/100)/365*(B1176-IF(C1176="Нет",VLOOKUP(A1176,'Айгенис Оп8'!$A$2:$C$9,3,0),VLOOKUP((A1176-1),'Айгенис Оп8'!$A$2:$C$9,3,0))),2)</f>
        <v>28.85</v>
      </c>
      <c r="G1176" s="43">
        <f>COUNTIF(D1177:$D$1242,365)</f>
        <v>66</v>
      </c>
      <c r="H1176" s="43">
        <f>COUNTIF(D1177:$D$1242,366)</f>
        <v>0</v>
      </c>
      <c r="I1176" s="2"/>
    </row>
    <row r="1177" spans="1:9" x14ac:dyDescent="0.25">
      <c r="A1177" s="1">
        <f>COUNTIF($C$2:C1177,"Да")</f>
        <v>6</v>
      </c>
      <c r="B1177" s="45">
        <f t="shared" si="37"/>
        <v>46019</v>
      </c>
      <c r="C1177" s="42" t="str">
        <f>IF(ISERROR(VLOOKUP(B1177,'Айгенис Оп8'!$C$3:$C$9,1,0)),"Нет","Да")</f>
        <v>Нет</v>
      </c>
      <c r="D1177" s="43">
        <f t="shared" si="36"/>
        <v>365</v>
      </c>
      <c r="E1177" s="44">
        <f>ROUND(('Все выпуски'!$D$3*'Все выпуски'!$D$6/100)/365*(B1177-IF(C1177="Нет",VLOOKUP(A1177,'Айгенис Оп8'!$A$2:$C$9,3,0),VLOOKUP((A1177-1),'Айгенис Оп8'!$A$2:$C$9,3,0))),2)</f>
        <v>29.1</v>
      </c>
      <c r="G1177" s="43">
        <f>COUNTIF(D1178:$D$1242,365)</f>
        <v>65</v>
      </c>
      <c r="H1177" s="43">
        <f>COUNTIF(D1178:$D$1242,366)</f>
        <v>0</v>
      </c>
      <c r="I1177" s="2"/>
    </row>
    <row r="1178" spans="1:9" x14ac:dyDescent="0.25">
      <c r="A1178" s="1">
        <f>COUNTIF($C$2:C1178,"Да")</f>
        <v>6</v>
      </c>
      <c r="B1178" s="45">
        <f t="shared" si="37"/>
        <v>46020</v>
      </c>
      <c r="C1178" s="42" t="str">
        <f>IF(ISERROR(VLOOKUP(B1178,'Айгенис Оп8'!$C$3:$C$9,1,0)),"Нет","Да")</f>
        <v>Нет</v>
      </c>
      <c r="D1178" s="43">
        <f t="shared" si="36"/>
        <v>365</v>
      </c>
      <c r="E1178" s="44">
        <f>ROUND(('Все выпуски'!$D$3*'Все выпуски'!$D$6/100)/365*(B1178-IF(C1178="Нет",VLOOKUP(A1178,'Айгенис Оп8'!$A$2:$C$9,3,0),VLOOKUP((A1178-1),'Айгенис Оп8'!$A$2:$C$9,3,0))),2)</f>
        <v>29.34</v>
      </c>
      <c r="G1178" s="43">
        <f>COUNTIF(D1179:$D$1242,365)</f>
        <v>64</v>
      </c>
      <c r="H1178" s="43">
        <f>COUNTIF(D1179:$D$1242,366)</f>
        <v>0</v>
      </c>
      <c r="I1178" s="2"/>
    </row>
    <row r="1179" spans="1:9" x14ac:dyDescent="0.25">
      <c r="A1179" s="1">
        <f>COUNTIF($C$2:C1179,"Да")</f>
        <v>6</v>
      </c>
      <c r="B1179" s="45">
        <f t="shared" si="37"/>
        <v>46021</v>
      </c>
      <c r="C1179" s="42" t="str">
        <f>IF(ISERROR(VLOOKUP(B1179,'Айгенис Оп8'!$C$3:$C$9,1,0)),"Нет","Да")</f>
        <v>Нет</v>
      </c>
      <c r="D1179" s="43">
        <f t="shared" si="36"/>
        <v>365</v>
      </c>
      <c r="E1179" s="44">
        <f>ROUND(('Все выпуски'!$D$3*'Все выпуски'!$D$6/100)/365*(B1179-IF(C1179="Нет",VLOOKUP(A1179,'Айгенис Оп8'!$A$2:$C$9,3,0),VLOOKUP((A1179-1),'Айгенис Оп8'!$A$2:$C$9,3,0))),2)</f>
        <v>29.59</v>
      </c>
      <c r="G1179" s="43">
        <f>COUNTIF(D1180:$D$1242,365)</f>
        <v>63</v>
      </c>
      <c r="H1179" s="43">
        <f>COUNTIF(D1180:$D$1242,366)</f>
        <v>0</v>
      </c>
      <c r="I1179" s="2"/>
    </row>
    <row r="1180" spans="1:9" x14ac:dyDescent="0.25">
      <c r="A1180" s="1">
        <f>COUNTIF($C$2:C1180,"Да")</f>
        <v>6</v>
      </c>
      <c r="B1180" s="45">
        <f t="shared" si="37"/>
        <v>46022</v>
      </c>
      <c r="C1180" s="42" t="str">
        <f>IF(ISERROR(VLOOKUP(B1180,'Айгенис Оп8'!$C$3:$C$9,1,0)),"Нет","Да")</f>
        <v>Нет</v>
      </c>
      <c r="D1180" s="43">
        <f t="shared" si="36"/>
        <v>365</v>
      </c>
      <c r="E1180" s="44">
        <f>ROUND(('Все выпуски'!$D$3*'Все выпуски'!$D$6/100)/365*(B1180-IF(C1180="Нет",VLOOKUP(A1180,'Айгенис Оп8'!$A$2:$C$9,3,0),VLOOKUP((A1180-1),'Айгенис Оп8'!$A$2:$C$9,3,0))),2)</f>
        <v>29.84</v>
      </c>
      <c r="G1180" s="43">
        <f>COUNTIF(D1181:$D$1242,365)</f>
        <v>62</v>
      </c>
      <c r="H1180" s="43">
        <f>COUNTIF(D1181:$D$1242,366)</f>
        <v>0</v>
      </c>
      <c r="I1180" s="2"/>
    </row>
    <row r="1181" spans="1:9" x14ac:dyDescent="0.25">
      <c r="A1181" s="1">
        <f>COUNTIF($C$2:C1181,"Да")</f>
        <v>6</v>
      </c>
      <c r="B1181" s="45">
        <f t="shared" si="37"/>
        <v>46023</v>
      </c>
      <c r="C1181" s="42" t="str">
        <f>IF(ISERROR(VLOOKUP(B1181,'Айгенис Оп8'!$C$3:$C$9,1,0)),"Нет","Да")</f>
        <v>Нет</v>
      </c>
      <c r="D1181" s="43">
        <f t="shared" si="36"/>
        <v>365</v>
      </c>
      <c r="E1181" s="44">
        <f>ROUND(('Все выпуски'!$D$3*'Все выпуски'!$D$6/100)/365*(B1181-IF(C1181="Нет",VLOOKUP(A1181,'Айгенис Оп8'!$A$2:$C$9,3,0),VLOOKUP((A1181-1),'Айгенис Оп8'!$A$2:$C$9,3,0))),2)</f>
        <v>30.08</v>
      </c>
      <c r="G1181" s="43">
        <f>COUNTIF(D1182:$D$1242,365)</f>
        <v>61</v>
      </c>
      <c r="H1181" s="43">
        <f>COUNTIF(D1182:$D$1242,366)</f>
        <v>0</v>
      </c>
      <c r="I1181" s="2"/>
    </row>
    <row r="1182" spans="1:9" x14ac:dyDescent="0.25">
      <c r="A1182" s="1">
        <f>COUNTIF($C$2:C1182,"Да")</f>
        <v>6</v>
      </c>
      <c r="B1182" s="45">
        <f t="shared" si="37"/>
        <v>46024</v>
      </c>
      <c r="C1182" s="42" t="str">
        <f>IF(ISERROR(VLOOKUP(B1182,'Айгенис Оп8'!$C$3:$C$9,1,0)),"Нет","Да")</f>
        <v>Нет</v>
      </c>
      <c r="D1182" s="43">
        <f t="shared" si="36"/>
        <v>365</v>
      </c>
      <c r="E1182" s="44">
        <f>ROUND(('Все выпуски'!$D$3*'Все выпуски'!$D$6/100)/365*(B1182-IF(C1182="Нет",VLOOKUP(A1182,'Айгенис Оп8'!$A$2:$C$9,3,0),VLOOKUP((A1182-1),'Айгенис Оп8'!$A$2:$C$9,3,0))),2)</f>
        <v>30.33</v>
      </c>
      <c r="G1182" s="43">
        <f>COUNTIF(D1183:$D$1242,365)</f>
        <v>60</v>
      </c>
      <c r="H1182" s="43">
        <f>COUNTIF(D1183:$D$1242,366)</f>
        <v>0</v>
      </c>
      <c r="I1182" s="2"/>
    </row>
    <row r="1183" spans="1:9" x14ac:dyDescent="0.25">
      <c r="A1183" s="1">
        <f>COUNTIF($C$2:C1183,"Да")</f>
        <v>6</v>
      </c>
      <c r="B1183" s="45">
        <f t="shared" si="37"/>
        <v>46025</v>
      </c>
      <c r="C1183" s="42" t="str">
        <f>IF(ISERROR(VLOOKUP(B1183,'Айгенис Оп8'!$C$3:$C$9,1,0)),"Нет","Да")</f>
        <v>Нет</v>
      </c>
      <c r="D1183" s="43">
        <f t="shared" si="36"/>
        <v>365</v>
      </c>
      <c r="E1183" s="44">
        <f>ROUND(('Все выпуски'!$D$3*'Все выпуски'!$D$6/100)/365*(B1183-IF(C1183="Нет",VLOOKUP(A1183,'Айгенис Оп8'!$A$2:$C$9,3,0),VLOOKUP((A1183-1),'Айгенис Оп8'!$A$2:$C$9,3,0))),2)</f>
        <v>30.58</v>
      </c>
      <c r="G1183" s="43">
        <f>COUNTIF(D1184:$D$1242,365)</f>
        <v>59</v>
      </c>
      <c r="H1183" s="43">
        <f>COUNTIF(D1184:$D$1242,366)</f>
        <v>0</v>
      </c>
      <c r="I1183" s="2"/>
    </row>
    <row r="1184" spans="1:9" x14ac:dyDescent="0.25">
      <c r="A1184" s="1">
        <f>COUNTIF($C$2:C1184,"Да")</f>
        <v>6</v>
      </c>
      <c r="B1184" s="45">
        <f t="shared" si="37"/>
        <v>46026</v>
      </c>
      <c r="C1184" s="42" t="str">
        <f>IF(ISERROR(VLOOKUP(B1184,'Айгенис Оп8'!$C$3:$C$9,1,0)),"Нет","Да")</f>
        <v>Нет</v>
      </c>
      <c r="D1184" s="43">
        <f t="shared" si="36"/>
        <v>365</v>
      </c>
      <c r="E1184" s="44">
        <f>ROUND(('Все выпуски'!$D$3*'Все выпуски'!$D$6/100)/365*(B1184-IF(C1184="Нет",VLOOKUP(A1184,'Айгенис Оп8'!$A$2:$C$9,3,0),VLOOKUP((A1184-1),'Айгенис Оп8'!$A$2:$C$9,3,0))),2)</f>
        <v>30.82</v>
      </c>
      <c r="G1184" s="43">
        <f>COUNTIF(D1185:$D$1242,365)</f>
        <v>58</v>
      </c>
      <c r="H1184" s="43">
        <f>COUNTIF(D1185:$D$1242,366)</f>
        <v>0</v>
      </c>
      <c r="I1184" s="2"/>
    </row>
    <row r="1185" spans="1:9" x14ac:dyDescent="0.25">
      <c r="A1185" s="1">
        <f>COUNTIF($C$2:C1185,"Да")</f>
        <v>6</v>
      </c>
      <c r="B1185" s="45">
        <f t="shared" si="37"/>
        <v>46027</v>
      </c>
      <c r="C1185" s="42" t="str">
        <f>IF(ISERROR(VLOOKUP(B1185,'Айгенис Оп8'!$C$3:$C$9,1,0)),"Нет","Да")</f>
        <v>Нет</v>
      </c>
      <c r="D1185" s="43">
        <f t="shared" si="36"/>
        <v>365</v>
      </c>
      <c r="E1185" s="44">
        <f>ROUND(('Все выпуски'!$D$3*'Все выпуски'!$D$6/100)/365*(B1185-IF(C1185="Нет",VLOOKUP(A1185,'Айгенис Оп8'!$A$2:$C$9,3,0),VLOOKUP((A1185-1),'Айгенис Оп8'!$A$2:$C$9,3,0))),2)</f>
        <v>31.07</v>
      </c>
      <c r="G1185" s="43">
        <f>COUNTIF(D1186:$D$1242,365)</f>
        <v>57</v>
      </c>
      <c r="H1185" s="43">
        <f>COUNTIF(D1186:$D$1242,366)</f>
        <v>0</v>
      </c>
      <c r="I1185" s="2"/>
    </row>
    <row r="1186" spans="1:9" x14ac:dyDescent="0.25">
      <c r="A1186" s="1">
        <f>COUNTIF($C$2:C1186,"Да")</f>
        <v>6</v>
      </c>
      <c r="B1186" s="45">
        <f t="shared" si="37"/>
        <v>46028</v>
      </c>
      <c r="C1186" s="42" t="str">
        <f>IF(ISERROR(VLOOKUP(B1186,'Айгенис Оп8'!$C$3:$C$9,1,0)),"Нет","Да")</f>
        <v>Нет</v>
      </c>
      <c r="D1186" s="43">
        <f t="shared" si="36"/>
        <v>365</v>
      </c>
      <c r="E1186" s="44">
        <f>ROUND(('Все выпуски'!$D$3*'Все выпуски'!$D$6/100)/365*(B1186-IF(C1186="Нет",VLOOKUP(A1186,'Айгенис Оп8'!$A$2:$C$9,3,0),VLOOKUP((A1186-1),'Айгенис Оп8'!$A$2:$C$9,3,0))),2)</f>
        <v>31.32</v>
      </c>
      <c r="G1186" s="43">
        <f>COUNTIF(D1187:$D$1242,365)</f>
        <v>56</v>
      </c>
      <c r="H1186" s="43">
        <f>COUNTIF(D1187:$D$1242,366)</f>
        <v>0</v>
      </c>
      <c r="I1186" s="2"/>
    </row>
    <row r="1187" spans="1:9" x14ac:dyDescent="0.25">
      <c r="A1187" s="1">
        <f>COUNTIF($C$2:C1187,"Да")</f>
        <v>6</v>
      </c>
      <c r="B1187" s="45">
        <f t="shared" si="37"/>
        <v>46029</v>
      </c>
      <c r="C1187" s="42" t="str">
        <f>IF(ISERROR(VLOOKUP(B1187,'Айгенис Оп8'!$C$3:$C$9,1,0)),"Нет","Да")</f>
        <v>Нет</v>
      </c>
      <c r="D1187" s="43">
        <f t="shared" si="36"/>
        <v>365</v>
      </c>
      <c r="E1187" s="44">
        <f>ROUND(('Все выпуски'!$D$3*'Все выпуски'!$D$6/100)/365*(B1187-IF(C1187="Нет",VLOOKUP(A1187,'Айгенис Оп8'!$A$2:$C$9,3,0),VLOOKUP((A1187-1),'Айгенис Оп8'!$A$2:$C$9,3,0))),2)</f>
        <v>31.56</v>
      </c>
      <c r="G1187" s="43">
        <f>COUNTIF(D1188:$D$1242,365)</f>
        <v>55</v>
      </c>
      <c r="H1187" s="43">
        <f>COUNTIF(D1188:$D$1242,366)</f>
        <v>0</v>
      </c>
      <c r="I1187" s="2"/>
    </row>
    <row r="1188" spans="1:9" x14ac:dyDescent="0.25">
      <c r="A1188" s="1">
        <f>COUNTIF($C$2:C1188,"Да")</f>
        <v>6</v>
      </c>
      <c r="B1188" s="45">
        <f t="shared" si="37"/>
        <v>46030</v>
      </c>
      <c r="C1188" s="42" t="str">
        <f>IF(ISERROR(VLOOKUP(B1188,'Айгенис Оп8'!$C$3:$C$9,1,0)),"Нет","Да")</f>
        <v>Нет</v>
      </c>
      <c r="D1188" s="43">
        <f t="shared" si="36"/>
        <v>365</v>
      </c>
      <c r="E1188" s="44">
        <f>ROUND(('Все выпуски'!$D$3*'Все выпуски'!$D$6/100)/365*(B1188-IF(C1188="Нет",VLOOKUP(A1188,'Айгенис Оп8'!$A$2:$C$9,3,0),VLOOKUP((A1188-1),'Айгенис Оп8'!$A$2:$C$9,3,0))),2)</f>
        <v>31.81</v>
      </c>
      <c r="G1188" s="43">
        <f>COUNTIF(D1189:$D$1242,365)</f>
        <v>54</v>
      </c>
      <c r="H1188" s="43">
        <f>COUNTIF(D1189:$D$1242,366)</f>
        <v>0</v>
      </c>
      <c r="I1188" s="2"/>
    </row>
    <row r="1189" spans="1:9" x14ac:dyDescent="0.25">
      <c r="A1189" s="1">
        <f>COUNTIF($C$2:C1189,"Да")</f>
        <v>6</v>
      </c>
      <c r="B1189" s="45">
        <f t="shared" si="37"/>
        <v>46031</v>
      </c>
      <c r="C1189" s="42" t="str">
        <f>IF(ISERROR(VLOOKUP(B1189,'Айгенис Оп8'!$C$3:$C$9,1,0)),"Нет","Да")</f>
        <v>Нет</v>
      </c>
      <c r="D1189" s="43">
        <f t="shared" si="36"/>
        <v>365</v>
      </c>
      <c r="E1189" s="44">
        <f>ROUND(('Все выпуски'!$D$3*'Все выпуски'!$D$6/100)/365*(B1189-IF(C1189="Нет",VLOOKUP(A1189,'Айгенис Оп8'!$A$2:$C$9,3,0),VLOOKUP((A1189-1),'Айгенис Оп8'!$A$2:$C$9,3,0))),2)</f>
        <v>32.049999999999997</v>
      </c>
      <c r="G1189" s="43">
        <f>COUNTIF(D1190:$D$1242,365)</f>
        <v>53</v>
      </c>
      <c r="H1189" s="43">
        <f>COUNTIF(D1190:$D$1242,366)</f>
        <v>0</v>
      </c>
      <c r="I1189" s="2"/>
    </row>
    <row r="1190" spans="1:9" x14ac:dyDescent="0.25">
      <c r="A1190" s="1">
        <f>COUNTIF($C$2:C1190,"Да")</f>
        <v>6</v>
      </c>
      <c r="B1190" s="45">
        <f t="shared" si="37"/>
        <v>46032</v>
      </c>
      <c r="C1190" s="42" t="str">
        <f>IF(ISERROR(VLOOKUP(B1190,'Айгенис Оп8'!$C$3:$C$9,1,0)),"Нет","Да")</f>
        <v>Нет</v>
      </c>
      <c r="D1190" s="43">
        <f t="shared" si="36"/>
        <v>365</v>
      </c>
      <c r="E1190" s="44">
        <f>ROUND(('Все выпуски'!$D$3*'Все выпуски'!$D$6/100)/365*(B1190-IF(C1190="Нет",VLOOKUP(A1190,'Айгенис Оп8'!$A$2:$C$9,3,0),VLOOKUP((A1190-1),'Айгенис Оп8'!$A$2:$C$9,3,0))),2)</f>
        <v>32.299999999999997</v>
      </c>
      <c r="G1190" s="43">
        <f>COUNTIF(D1191:$D$1242,365)</f>
        <v>52</v>
      </c>
      <c r="H1190" s="43">
        <f>COUNTIF(D1191:$D$1242,366)</f>
        <v>0</v>
      </c>
      <c r="I1190" s="2"/>
    </row>
    <row r="1191" spans="1:9" x14ac:dyDescent="0.25">
      <c r="A1191" s="1">
        <f>COUNTIF($C$2:C1191,"Да")</f>
        <v>6</v>
      </c>
      <c r="B1191" s="45">
        <f t="shared" si="37"/>
        <v>46033</v>
      </c>
      <c r="C1191" s="42" t="str">
        <f>IF(ISERROR(VLOOKUP(B1191,'Айгенис Оп8'!$C$3:$C$9,1,0)),"Нет","Да")</f>
        <v>Нет</v>
      </c>
      <c r="D1191" s="43">
        <f t="shared" si="36"/>
        <v>365</v>
      </c>
      <c r="E1191" s="44">
        <f>ROUND(('Все выпуски'!$D$3*'Все выпуски'!$D$6/100)/365*(B1191-IF(C1191="Нет",VLOOKUP(A1191,'Айгенис Оп8'!$A$2:$C$9,3,0),VLOOKUP((A1191-1),'Айгенис Оп8'!$A$2:$C$9,3,0))),2)</f>
        <v>32.549999999999997</v>
      </c>
      <c r="G1191" s="43">
        <f>COUNTIF(D1192:$D$1242,365)</f>
        <v>51</v>
      </c>
      <c r="H1191" s="43">
        <f>COUNTIF(D1192:$D$1242,366)</f>
        <v>0</v>
      </c>
      <c r="I1191" s="2"/>
    </row>
    <row r="1192" spans="1:9" x14ac:dyDescent="0.25">
      <c r="A1192" s="1">
        <f>COUNTIF($C$2:C1192,"Да")</f>
        <v>6</v>
      </c>
      <c r="B1192" s="45">
        <f t="shared" si="37"/>
        <v>46034</v>
      </c>
      <c r="C1192" s="42" t="str">
        <f>IF(ISERROR(VLOOKUP(B1192,'Айгенис Оп8'!$C$3:$C$9,1,0)),"Нет","Да")</f>
        <v>Нет</v>
      </c>
      <c r="D1192" s="43">
        <f t="shared" si="36"/>
        <v>365</v>
      </c>
      <c r="E1192" s="44">
        <f>ROUND(('Все выпуски'!$D$3*'Все выпуски'!$D$6/100)/365*(B1192-IF(C1192="Нет",VLOOKUP(A1192,'Айгенис Оп8'!$A$2:$C$9,3,0),VLOOKUP((A1192-1),'Айгенис Оп8'!$A$2:$C$9,3,0))),2)</f>
        <v>32.79</v>
      </c>
      <c r="G1192" s="43">
        <f>COUNTIF(D1193:$D$1242,365)</f>
        <v>50</v>
      </c>
      <c r="H1192" s="43">
        <f>COUNTIF(D1193:$D$1242,366)</f>
        <v>0</v>
      </c>
      <c r="I1192" s="2"/>
    </row>
    <row r="1193" spans="1:9" x14ac:dyDescent="0.25">
      <c r="A1193" s="1">
        <f>COUNTIF($C$2:C1193,"Да")</f>
        <v>6</v>
      </c>
      <c r="B1193" s="45">
        <f t="shared" si="37"/>
        <v>46035</v>
      </c>
      <c r="C1193" s="42" t="str">
        <f>IF(ISERROR(VLOOKUP(B1193,'Айгенис Оп8'!$C$3:$C$9,1,0)),"Нет","Да")</f>
        <v>Нет</v>
      </c>
      <c r="D1193" s="43">
        <f t="shared" si="36"/>
        <v>365</v>
      </c>
      <c r="E1193" s="44">
        <f>ROUND(('Все выпуски'!$D$3*'Все выпуски'!$D$6/100)/365*(B1193-IF(C1193="Нет",VLOOKUP(A1193,'Айгенис Оп8'!$A$2:$C$9,3,0),VLOOKUP((A1193-1),'Айгенис Оп8'!$A$2:$C$9,3,0))),2)</f>
        <v>33.04</v>
      </c>
      <c r="G1193" s="43">
        <f>COUNTIF(D1194:$D$1242,365)</f>
        <v>49</v>
      </c>
      <c r="H1193" s="43">
        <f>COUNTIF(D1194:$D$1242,366)</f>
        <v>0</v>
      </c>
      <c r="I1193" s="2"/>
    </row>
    <row r="1194" spans="1:9" x14ac:dyDescent="0.25">
      <c r="A1194" s="1">
        <f>COUNTIF($C$2:C1194,"Да")</f>
        <v>6</v>
      </c>
      <c r="B1194" s="45">
        <f t="shared" si="37"/>
        <v>46036</v>
      </c>
      <c r="C1194" s="42" t="str">
        <f>IF(ISERROR(VLOOKUP(B1194,'Айгенис Оп8'!$C$3:$C$9,1,0)),"Нет","Да")</f>
        <v>Нет</v>
      </c>
      <c r="D1194" s="43">
        <f t="shared" si="36"/>
        <v>365</v>
      </c>
      <c r="E1194" s="44">
        <f>ROUND(('Все выпуски'!$D$3*'Все выпуски'!$D$6/100)/365*(B1194-IF(C1194="Нет",VLOOKUP(A1194,'Айгенис Оп8'!$A$2:$C$9,3,0),VLOOKUP((A1194-1),'Айгенис Оп8'!$A$2:$C$9,3,0))),2)</f>
        <v>33.29</v>
      </c>
      <c r="G1194" s="43">
        <f>COUNTIF(D1195:$D$1242,365)</f>
        <v>48</v>
      </c>
      <c r="H1194" s="43">
        <f>COUNTIF(D1195:$D$1242,366)</f>
        <v>0</v>
      </c>
      <c r="I1194" s="2"/>
    </row>
    <row r="1195" spans="1:9" x14ac:dyDescent="0.25">
      <c r="A1195" s="1">
        <f>COUNTIF($C$2:C1195,"Да")</f>
        <v>6</v>
      </c>
      <c r="B1195" s="45">
        <f t="shared" si="37"/>
        <v>46037</v>
      </c>
      <c r="C1195" s="42" t="str">
        <f>IF(ISERROR(VLOOKUP(B1195,'Айгенис Оп8'!$C$3:$C$9,1,0)),"Нет","Да")</f>
        <v>Нет</v>
      </c>
      <c r="D1195" s="43">
        <f t="shared" si="36"/>
        <v>365</v>
      </c>
      <c r="E1195" s="44">
        <f>ROUND(('Все выпуски'!$D$3*'Все выпуски'!$D$6/100)/365*(B1195-IF(C1195="Нет",VLOOKUP(A1195,'Айгенис Оп8'!$A$2:$C$9,3,0),VLOOKUP((A1195-1),'Айгенис Оп8'!$A$2:$C$9,3,0))),2)</f>
        <v>33.53</v>
      </c>
      <c r="G1195" s="43">
        <f>COUNTIF(D1196:$D$1242,365)</f>
        <v>47</v>
      </c>
      <c r="H1195" s="43">
        <f>COUNTIF(D1196:$D$1242,366)</f>
        <v>0</v>
      </c>
      <c r="I1195" s="2"/>
    </row>
    <row r="1196" spans="1:9" x14ac:dyDescent="0.25">
      <c r="A1196" s="1">
        <f>COUNTIF($C$2:C1196,"Да")</f>
        <v>6</v>
      </c>
      <c r="B1196" s="45">
        <f t="shared" si="37"/>
        <v>46038</v>
      </c>
      <c r="C1196" s="42" t="str">
        <f>IF(ISERROR(VLOOKUP(B1196,'Айгенис Оп8'!$C$3:$C$9,1,0)),"Нет","Да")</f>
        <v>Нет</v>
      </c>
      <c r="D1196" s="43">
        <f t="shared" si="36"/>
        <v>365</v>
      </c>
      <c r="E1196" s="44">
        <f>ROUND(('Все выпуски'!$D$3*'Все выпуски'!$D$6/100)/365*(B1196-IF(C1196="Нет",VLOOKUP(A1196,'Айгенис Оп8'!$A$2:$C$9,3,0),VLOOKUP((A1196-1),'Айгенис Оп8'!$A$2:$C$9,3,0))),2)</f>
        <v>33.78</v>
      </c>
      <c r="G1196" s="43">
        <f>COUNTIF(D1197:$D$1242,365)</f>
        <v>46</v>
      </c>
      <c r="H1196" s="43">
        <f>COUNTIF(D1197:$D$1242,366)</f>
        <v>0</v>
      </c>
      <c r="I1196" s="2"/>
    </row>
    <row r="1197" spans="1:9" x14ac:dyDescent="0.25">
      <c r="A1197" s="1">
        <f>COUNTIF($C$2:C1197,"Да")</f>
        <v>6</v>
      </c>
      <c r="B1197" s="45">
        <f t="shared" si="37"/>
        <v>46039</v>
      </c>
      <c r="C1197" s="42" t="str">
        <f>IF(ISERROR(VLOOKUP(B1197,'Айгенис Оп8'!$C$3:$C$9,1,0)),"Нет","Да")</f>
        <v>Нет</v>
      </c>
      <c r="D1197" s="43">
        <f t="shared" si="36"/>
        <v>365</v>
      </c>
      <c r="E1197" s="44">
        <f>ROUND(('Все выпуски'!$D$3*'Все выпуски'!$D$6/100)/365*(B1197-IF(C1197="Нет",VLOOKUP(A1197,'Айгенис Оп8'!$A$2:$C$9,3,0),VLOOKUP((A1197-1),'Айгенис Оп8'!$A$2:$C$9,3,0))),2)</f>
        <v>34.03</v>
      </c>
      <c r="G1197" s="43">
        <f>COUNTIF(D1198:$D$1242,365)</f>
        <v>45</v>
      </c>
      <c r="H1197" s="43">
        <f>COUNTIF(D1198:$D$1242,366)</f>
        <v>0</v>
      </c>
      <c r="I1197" s="2"/>
    </row>
    <row r="1198" spans="1:9" x14ac:dyDescent="0.25">
      <c r="A1198" s="1">
        <f>COUNTIF($C$2:C1198,"Да")</f>
        <v>6</v>
      </c>
      <c r="B1198" s="45">
        <f t="shared" si="37"/>
        <v>46040</v>
      </c>
      <c r="C1198" s="42" t="str">
        <f>IF(ISERROR(VLOOKUP(B1198,'Айгенис Оп8'!$C$3:$C$9,1,0)),"Нет","Да")</f>
        <v>Нет</v>
      </c>
      <c r="D1198" s="43">
        <f t="shared" si="36"/>
        <v>365</v>
      </c>
      <c r="E1198" s="44">
        <f>ROUND(('Все выпуски'!$D$3*'Все выпуски'!$D$6/100)/365*(B1198-IF(C1198="Нет",VLOOKUP(A1198,'Айгенис Оп8'!$A$2:$C$9,3,0),VLOOKUP((A1198-1),'Айгенис Оп8'!$A$2:$C$9,3,0))),2)</f>
        <v>34.270000000000003</v>
      </c>
      <c r="G1198" s="43">
        <f>COUNTIF(D1199:$D$1242,365)</f>
        <v>44</v>
      </c>
      <c r="H1198" s="43">
        <f>COUNTIF(D1199:$D$1242,366)</f>
        <v>0</v>
      </c>
      <c r="I1198" s="2"/>
    </row>
    <row r="1199" spans="1:9" x14ac:dyDescent="0.25">
      <c r="A1199" s="1">
        <f>COUNTIF($C$2:C1199,"Да")</f>
        <v>6</v>
      </c>
      <c r="B1199" s="45">
        <f t="shared" si="37"/>
        <v>46041</v>
      </c>
      <c r="C1199" s="42" t="str">
        <f>IF(ISERROR(VLOOKUP(B1199,'Айгенис Оп8'!$C$3:$C$9,1,0)),"Нет","Да")</f>
        <v>Нет</v>
      </c>
      <c r="D1199" s="43">
        <f t="shared" si="36"/>
        <v>365</v>
      </c>
      <c r="E1199" s="44">
        <f>ROUND(('Все выпуски'!$D$3*'Все выпуски'!$D$6/100)/365*(B1199-IF(C1199="Нет",VLOOKUP(A1199,'Айгенис Оп8'!$A$2:$C$9,3,0),VLOOKUP((A1199-1),'Айгенис Оп8'!$A$2:$C$9,3,0))),2)</f>
        <v>34.520000000000003</v>
      </c>
      <c r="G1199" s="43">
        <f>COUNTIF(D1200:$D$1242,365)</f>
        <v>43</v>
      </c>
      <c r="H1199" s="43">
        <f>COUNTIF(D1200:$D$1242,366)</f>
        <v>0</v>
      </c>
      <c r="I1199" s="2"/>
    </row>
    <row r="1200" spans="1:9" x14ac:dyDescent="0.25">
      <c r="A1200" s="1">
        <f>COUNTIF($C$2:C1200,"Да")</f>
        <v>6</v>
      </c>
      <c r="B1200" s="45">
        <f t="shared" si="37"/>
        <v>46042</v>
      </c>
      <c r="C1200" s="42" t="str">
        <f>IF(ISERROR(VLOOKUP(B1200,'Айгенис Оп8'!$C$3:$C$9,1,0)),"Нет","Да")</f>
        <v>Нет</v>
      </c>
      <c r="D1200" s="43">
        <f t="shared" si="36"/>
        <v>365</v>
      </c>
      <c r="E1200" s="44">
        <f>ROUND(('Все выпуски'!$D$3*'Все выпуски'!$D$6/100)/365*(B1200-IF(C1200="Нет",VLOOKUP(A1200,'Айгенис Оп8'!$A$2:$C$9,3,0),VLOOKUP((A1200-1),'Айгенис Оп8'!$A$2:$C$9,3,0))),2)</f>
        <v>34.770000000000003</v>
      </c>
      <c r="G1200" s="43">
        <f>COUNTIF(D1201:$D$1242,365)</f>
        <v>42</v>
      </c>
      <c r="H1200" s="43">
        <f>COUNTIF(D1201:$D$1242,366)</f>
        <v>0</v>
      </c>
      <c r="I1200" s="2"/>
    </row>
    <row r="1201" spans="1:9" x14ac:dyDescent="0.25">
      <c r="A1201" s="1">
        <f>COUNTIF($C$2:C1201,"Да")</f>
        <v>6</v>
      </c>
      <c r="B1201" s="45">
        <f t="shared" si="37"/>
        <v>46043</v>
      </c>
      <c r="C1201" s="42" t="str">
        <f>IF(ISERROR(VLOOKUP(B1201,'Айгенис Оп8'!$C$3:$C$9,1,0)),"Нет","Да")</f>
        <v>Нет</v>
      </c>
      <c r="D1201" s="43">
        <f t="shared" si="36"/>
        <v>365</v>
      </c>
      <c r="E1201" s="44">
        <f>ROUND(('Все выпуски'!$D$3*'Все выпуски'!$D$6/100)/365*(B1201-IF(C1201="Нет",VLOOKUP(A1201,'Айгенис Оп8'!$A$2:$C$9,3,0),VLOOKUP((A1201-1),'Айгенис Оп8'!$A$2:$C$9,3,0))),2)</f>
        <v>35.01</v>
      </c>
      <c r="G1201" s="43">
        <f>COUNTIF(D1202:$D$1242,365)</f>
        <v>41</v>
      </c>
      <c r="H1201" s="43">
        <f>COUNTIF(D1202:$D$1242,366)</f>
        <v>0</v>
      </c>
      <c r="I1201" s="2"/>
    </row>
    <row r="1202" spans="1:9" x14ac:dyDescent="0.25">
      <c r="A1202" s="1">
        <f>COUNTIF($C$2:C1202,"Да")</f>
        <v>6</v>
      </c>
      <c r="B1202" s="45">
        <f t="shared" si="37"/>
        <v>46044</v>
      </c>
      <c r="C1202" s="42" t="str">
        <f>IF(ISERROR(VLOOKUP(B1202,'Айгенис Оп8'!$C$3:$C$9,1,0)),"Нет","Да")</f>
        <v>Нет</v>
      </c>
      <c r="D1202" s="43">
        <f t="shared" si="36"/>
        <v>365</v>
      </c>
      <c r="E1202" s="44">
        <f>ROUND(('Все выпуски'!$D$3*'Все выпуски'!$D$6/100)/365*(B1202-IF(C1202="Нет",VLOOKUP(A1202,'Айгенис Оп8'!$A$2:$C$9,3,0),VLOOKUP((A1202-1),'Айгенис Оп8'!$A$2:$C$9,3,0))),2)</f>
        <v>35.26</v>
      </c>
      <c r="G1202" s="43">
        <f>COUNTIF(D1203:$D$1242,365)</f>
        <v>40</v>
      </c>
      <c r="H1202" s="43">
        <f>COUNTIF(D1203:$D$1242,366)</f>
        <v>0</v>
      </c>
      <c r="I1202" s="2"/>
    </row>
    <row r="1203" spans="1:9" x14ac:dyDescent="0.25">
      <c r="A1203" s="1">
        <f>COUNTIF($C$2:C1203,"Да")</f>
        <v>6</v>
      </c>
      <c r="B1203" s="45">
        <f t="shared" si="37"/>
        <v>46045</v>
      </c>
      <c r="C1203" s="42" t="str">
        <f>IF(ISERROR(VLOOKUP(B1203,'Айгенис Оп8'!$C$3:$C$9,1,0)),"Нет","Да")</f>
        <v>Нет</v>
      </c>
      <c r="D1203" s="43">
        <f t="shared" si="36"/>
        <v>365</v>
      </c>
      <c r="E1203" s="44">
        <f>ROUND(('Все выпуски'!$D$3*'Все выпуски'!$D$6/100)/365*(B1203-IF(C1203="Нет",VLOOKUP(A1203,'Айгенис Оп8'!$A$2:$C$9,3,0),VLOOKUP((A1203-1),'Айгенис Оп8'!$A$2:$C$9,3,0))),2)</f>
        <v>35.51</v>
      </c>
      <c r="G1203" s="43">
        <f>COUNTIF(D1204:$D$1242,365)</f>
        <v>39</v>
      </c>
      <c r="H1203" s="43">
        <f>COUNTIF(D1204:$D$1242,366)</f>
        <v>0</v>
      </c>
      <c r="I1203" s="2"/>
    </row>
    <row r="1204" spans="1:9" x14ac:dyDescent="0.25">
      <c r="A1204" s="1">
        <f>COUNTIF($C$2:C1204,"Да")</f>
        <v>6</v>
      </c>
      <c r="B1204" s="45">
        <f t="shared" si="37"/>
        <v>46046</v>
      </c>
      <c r="C1204" s="42" t="str">
        <f>IF(ISERROR(VLOOKUP(B1204,'Айгенис Оп8'!$C$3:$C$9,1,0)),"Нет","Да")</f>
        <v>Нет</v>
      </c>
      <c r="D1204" s="43">
        <f t="shared" si="36"/>
        <v>365</v>
      </c>
      <c r="E1204" s="44">
        <f>ROUND(('Все выпуски'!$D$3*'Все выпуски'!$D$6/100)/365*(B1204-IF(C1204="Нет",VLOOKUP(A1204,'Айгенис Оп8'!$A$2:$C$9,3,0),VLOOKUP((A1204-1),'Айгенис Оп8'!$A$2:$C$9,3,0))),2)</f>
        <v>35.75</v>
      </c>
      <c r="G1204" s="43">
        <f>COUNTIF(D1205:$D$1242,365)</f>
        <v>38</v>
      </c>
      <c r="H1204" s="43">
        <f>COUNTIF(D1205:$D$1242,366)</f>
        <v>0</v>
      </c>
      <c r="I1204" s="2"/>
    </row>
    <row r="1205" spans="1:9" x14ac:dyDescent="0.25">
      <c r="A1205" s="1">
        <f>COUNTIF($C$2:C1205,"Да")</f>
        <v>6</v>
      </c>
      <c r="B1205" s="45">
        <f t="shared" si="37"/>
        <v>46047</v>
      </c>
      <c r="C1205" s="42" t="str">
        <f>IF(ISERROR(VLOOKUP(B1205,'Айгенис Оп8'!$C$3:$C$9,1,0)),"Нет","Да")</f>
        <v>Нет</v>
      </c>
      <c r="D1205" s="43">
        <f t="shared" si="36"/>
        <v>365</v>
      </c>
      <c r="E1205" s="44">
        <f>ROUND(('Все выпуски'!$D$3*'Все выпуски'!$D$6/100)/365*(B1205-IF(C1205="Нет",VLOOKUP(A1205,'Айгенис Оп8'!$A$2:$C$9,3,0),VLOOKUP((A1205-1),'Айгенис Оп8'!$A$2:$C$9,3,0))),2)</f>
        <v>36</v>
      </c>
      <c r="G1205" s="43">
        <f>COUNTIF(D1206:$D$1242,365)</f>
        <v>37</v>
      </c>
      <c r="H1205" s="43">
        <f>COUNTIF(D1206:$D$1242,366)</f>
        <v>0</v>
      </c>
      <c r="I1205" s="2"/>
    </row>
    <row r="1206" spans="1:9" x14ac:dyDescent="0.25">
      <c r="A1206" s="1">
        <f>COUNTIF($C$2:C1206,"Да")</f>
        <v>6</v>
      </c>
      <c r="B1206" s="45">
        <f t="shared" si="37"/>
        <v>46048</v>
      </c>
      <c r="C1206" s="42" t="str">
        <f>IF(ISERROR(VLOOKUP(B1206,'Айгенис Оп8'!$C$3:$C$9,1,0)),"Нет","Да")</f>
        <v>Нет</v>
      </c>
      <c r="D1206" s="43">
        <f t="shared" si="36"/>
        <v>365</v>
      </c>
      <c r="E1206" s="44">
        <f>ROUND(('Все выпуски'!$D$3*'Все выпуски'!$D$6/100)/365*(B1206-IF(C1206="Нет",VLOOKUP(A1206,'Айгенис Оп8'!$A$2:$C$9,3,0),VLOOKUP((A1206-1),'Айгенис Оп8'!$A$2:$C$9,3,0))),2)</f>
        <v>36.25</v>
      </c>
      <c r="G1206" s="43">
        <f>COUNTIF(D1207:$D$1242,365)</f>
        <v>36</v>
      </c>
      <c r="H1206" s="43">
        <f>COUNTIF(D1207:$D$1242,366)</f>
        <v>0</v>
      </c>
      <c r="I1206" s="2"/>
    </row>
    <row r="1207" spans="1:9" x14ac:dyDescent="0.25">
      <c r="A1207" s="1">
        <f>COUNTIF($C$2:C1207,"Да")</f>
        <v>6</v>
      </c>
      <c r="B1207" s="45">
        <f t="shared" si="37"/>
        <v>46049</v>
      </c>
      <c r="C1207" s="42" t="str">
        <f>IF(ISERROR(VLOOKUP(B1207,'Айгенис Оп8'!$C$3:$C$9,1,0)),"Нет","Да")</f>
        <v>Нет</v>
      </c>
      <c r="D1207" s="43">
        <f t="shared" si="36"/>
        <v>365</v>
      </c>
      <c r="E1207" s="44">
        <f>ROUND(('Все выпуски'!$D$3*'Все выпуски'!$D$6/100)/365*(B1207-IF(C1207="Нет",VLOOKUP(A1207,'Айгенис Оп8'!$A$2:$C$9,3,0),VLOOKUP((A1207-1),'Айгенис Оп8'!$A$2:$C$9,3,0))),2)</f>
        <v>36.49</v>
      </c>
      <c r="G1207" s="43">
        <f>COUNTIF(D1208:$D$1242,365)</f>
        <v>35</v>
      </c>
      <c r="H1207" s="43">
        <f>COUNTIF(D1208:$D$1242,366)</f>
        <v>0</v>
      </c>
      <c r="I1207" s="2"/>
    </row>
    <row r="1208" spans="1:9" x14ac:dyDescent="0.25">
      <c r="A1208" s="1">
        <f>COUNTIF($C$2:C1208,"Да")</f>
        <v>6</v>
      </c>
      <c r="B1208" s="45">
        <f t="shared" si="37"/>
        <v>46050</v>
      </c>
      <c r="C1208" s="42" t="str">
        <f>IF(ISERROR(VLOOKUP(B1208,'Айгенис Оп8'!$C$3:$C$9,1,0)),"Нет","Да")</f>
        <v>Нет</v>
      </c>
      <c r="D1208" s="43">
        <f t="shared" si="36"/>
        <v>365</v>
      </c>
      <c r="E1208" s="44">
        <f>ROUND(('Все выпуски'!$D$3*'Все выпуски'!$D$6/100)/365*(B1208-IF(C1208="Нет",VLOOKUP(A1208,'Айгенис Оп8'!$A$2:$C$9,3,0),VLOOKUP((A1208-1),'Айгенис Оп8'!$A$2:$C$9,3,0))),2)</f>
        <v>36.74</v>
      </c>
      <c r="G1208" s="43">
        <f>COUNTIF(D1209:$D$1242,365)</f>
        <v>34</v>
      </c>
      <c r="H1208" s="43">
        <f>COUNTIF(D1209:$D$1242,366)</f>
        <v>0</v>
      </c>
      <c r="I1208" s="2"/>
    </row>
    <row r="1209" spans="1:9" x14ac:dyDescent="0.25">
      <c r="A1209" s="1">
        <f>COUNTIF($C$2:C1209,"Да")</f>
        <v>6</v>
      </c>
      <c r="B1209" s="45">
        <f t="shared" si="37"/>
        <v>46051</v>
      </c>
      <c r="C1209" s="42" t="str">
        <f>IF(ISERROR(VLOOKUP(B1209,'Айгенис Оп8'!$C$3:$C$9,1,0)),"Нет","Да")</f>
        <v>Нет</v>
      </c>
      <c r="D1209" s="43">
        <f t="shared" si="36"/>
        <v>365</v>
      </c>
      <c r="E1209" s="44">
        <f>ROUND(('Все выпуски'!$D$3*'Все выпуски'!$D$6/100)/365*(B1209-IF(C1209="Нет",VLOOKUP(A1209,'Айгенис Оп8'!$A$2:$C$9,3,0),VLOOKUP((A1209-1),'Айгенис Оп8'!$A$2:$C$9,3,0))),2)</f>
        <v>36.99</v>
      </c>
      <c r="G1209" s="43">
        <f>COUNTIF(D1210:$D$1242,365)</f>
        <v>33</v>
      </c>
      <c r="H1209" s="43">
        <f>COUNTIF(D1210:$D$1242,366)</f>
        <v>0</v>
      </c>
      <c r="I1209" s="2"/>
    </row>
    <row r="1210" spans="1:9" x14ac:dyDescent="0.25">
      <c r="A1210" s="1">
        <f>COUNTIF($C$2:C1210,"Да")</f>
        <v>6</v>
      </c>
      <c r="B1210" s="45">
        <f t="shared" si="37"/>
        <v>46052</v>
      </c>
      <c r="C1210" s="42" t="str">
        <f>IF(ISERROR(VLOOKUP(B1210,'Айгенис Оп8'!$C$3:$C$9,1,0)),"Нет","Да")</f>
        <v>Нет</v>
      </c>
      <c r="D1210" s="43">
        <f t="shared" si="36"/>
        <v>365</v>
      </c>
      <c r="E1210" s="44">
        <f>ROUND(('Все выпуски'!$D$3*'Все выпуски'!$D$6/100)/365*(B1210-IF(C1210="Нет",VLOOKUP(A1210,'Айгенис Оп8'!$A$2:$C$9,3,0),VLOOKUP((A1210-1),'Айгенис Оп8'!$A$2:$C$9,3,0))),2)</f>
        <v>37.229999999999997</v>
      </c>
      <c r="G1210" s="43">
        <f>COUNTIF(D1211:$D$1242,365)</f>
        <v>32</v>
      </c>
      <c r="H1210" s="43">
        <f>COUNTIF(D1211:$D$1242,366)</f>
        <v>0</v>
      </c>
      <c r="I1210" s="2"/>
    </row>
    <row r="1211" spans="1:9" x14ac:dyDescent="0.25">
      <c r="A1211" s="1">
        <f>COUNTIF($C$2:C1211,"Да")</f>
        <v>6</v>
      </c>
      <c r="B1211" s="45">
        <f t="shared" si="37"/>
        <v>46053</v>
      </c>
      <c r="C1211" s="42" t="str">
        <f>IF(ISERROR(VLOOKUP(B1211,'Айгенис Оп8'!$C$3:$C$9,1,0)),"Нет","Да")</f>
        <v>Нет</v>
      </c>
      <c r="D1211" s="43">
        <f t="shared" si="36"/>
        <v>365</v>
      </c>
      <c r="E1211" s="44">
        <f>ROUND(('Все выпуски'!$D$3*'Все выпуски'!$D$6/100)/365*(B1211-IF(C1211="Нет",VLOOKUP(A1211,'Айгенис Оп8'!$A$2:$C$9,3,0),VLOOKUP((A1211-1),'Айгенис Оп8'!$A$2:$C$9,3,0))),2)</f>
        <v>37.479999999999997</v>
      </c>
      <c r="G1211" s="43">
        <f>COUNTIF(D1212:$D$1242,365)</f>
        <v>31</v>
      </c>
      <c r="H1211" s="43">
        <f>COUNTIF(D1212:$D$1242,366)</f>
        <v>0</v>
      </c>
      <c r="I1211" s="2"/>
    </row>
    <row r="1212" spans="1:9" x14ac:dyDescent="0.25">
      <c r="A1212" s="1">
        <f>COUNTIF($C$2:C1212,"Да")</f>
        <v>6</v>
      </c>
      <c r="B1212" s="45">
        <f t="shared" si="37"/>
        <v>46054</v>
      </c>
      <c r="C1212" s="42" t="str">
        <f>IF(ISERROR(VLOOKUP(B1212,'Айгенис Оп8'!$C$3:$C$9,1,0)),"Нет","Да")</f>
        <v>Нет</v>
      </c>
      <c r="D1212" s="43">
        <f t="shared" si="36"/>
        <v>365</v>
      </c>
      <c r="E1212" s="44">
        <f>ROUND(('Все выпуски'!$D$3*'Все выпуски'!$D$6/100)/365*(B1212-IF(C1212="Нет",VLOOKUP(A1212,'Айгенис Оп8'!$A$2:$C$9,3,0),VLOOKUP((A1212-1),'Айгенис Оп8'!$A$2:$C$9,3,0))),2)</f>
        <v>37.729999999999997</v>
      </c>
      <c r="G1212" s="43">
        <f>COUNTIF(D1213:$D$1242,365)</f>
        <v>30</v>
      </c>
      <c r="H1212" s="43">
        <f>COUNTIF(D1213:$D$1242,366)</f>
        <v>0</v>
      </c>
      <c r="I1212" s="2"/>
    </row>
    <row r="1213" spans="1:9" x14ac:dyDescent="0.25">
      <c r="A1213" s="1">
        <f>COUNTIF($C$2:C1213,"Да")</f>
        <v>6</v>
      </c>
      <c r="B1213" s="45">
        <f t="shared" si="37"/>
        <v>46055</v>
      </c>
      <c r="C1213" s="42" t="str">
        <f>IF(ISERROR(VLOOKUP(B1213,'Айгенис Оп8'!$C$3:$C$9,1,0)),"Нет","Да")</f>
        <v>Нет</v>
      </c>
      <c r="D1213" s="43">
        <f t="shared" si="36"/>
        <v>365</v>
      </c>
      <c r="E1213" s="44">
        <f>ROUND(('Все выпуски'!$D$3*'Все выпуски'!$D$6/100)/365*(B1213-IF(C1213="Нет",VLOOKUP(A1213,'Айгенис Оп8'!$A$2:$C$9,3,0),VLOOKUP((A1213-1),'Айгенис Оп8'!$A$2:$C$9,3,0))),2)</f>
        <v>37.97</v>
      </c>
      <c r="G1213" s="43">
        <f>COUNTIF(D1214:$D$1242,365)</f>
        <v>29</v>
      </c>
      <c r="H1213" s="43">
        <f>COUNTIF(D1214:$D$1242,366)</f>
        <v>0</v>
      </c>
      <c r="I1213" s="2"/>
    </row>
    <row r="1214" spans="1:9" x14ac:dyDescent="0.25">
      <c r="A1214" s="1">
        <f>COUNTIF($C$2:C1214,"Да")</f>
        <v>6</v>
      </c>
      <c r="B1214" s="45">
        <f t="shared" si="37"/>
        <v>46056</v>
      </c>
      <c r="C1214" s="42" t="str">
        <f>IF(ISERROR(VLOOKUP(B1214,'Айгенис Оп8'!$C$3:$C$9,1,0)),"Нет","Да")</f>
        <v>Нет</v>
      </c>
      <c r="D1214" s="43">
        <f t="shared" si="36"/>
        <v>365</v>
      </c>
      <c r="E1214" s="44">
        <f>ROUND(('Все выпуски'!$D$3*'Все выпуски'!$D$6/100)/365*(B1214-IF(C1214="Нет",VLOOKUP(A1214,'Айгенис Оп8'!$A$2:$C$9,3,0),VLOOKUP((A1214-1),'Айгенис Оп8'!$A$2:$C$9,3,0))),2)</f>
        <v>38.22</v>
      </c>
      <c r="G1214" s="43">
        <f>COUNTIF(D1215:$D$1242,365)</f>
        <v>28</v>
      </c>
      <c r="H1214" s="43">
        <f>COUNTIF(D1215:$D$1242,366)</f>
        <v>0</v>
      </c>
      <c r="I1214" s="2"/>
    </row>
    <row r="1215" spans="1:9" x14ac:dyDescent="0.25">
      <c r="A1215" s="1">
        <f>COUNTIF($C$2:C1215,"Да")</f>
        <v>6</v>
      </c>
      <c r="B1215" s="45">
        <f t="shared" si="37"/>
        <v>46057</v>
      </c>
      <c r="C1215" s="42" t="str">
        <f>IF(ISERROR(VLOOKUP(B1215,'Айгенис Оп8'!$C$3:$C$9,1,0)),"Нет","Да")</f>
        <v>Нет</v>
      </c>
      <c r="D1215" s="43">
        <f t="shared" si="36"/>
        <v>365</v>
      </c>
      <c r="E1215" s="44">
        <f>ROUND(('Все выпуски'!$D$3*'Все выпуски'!$D$6/100)/365*(B1215-IF(C1215="Нет",VLOOKUP(A1215,'Айгенис Оп8'!$A$2:$C$9,3,0),VLOOKUP((A1215-1),'Айгенис Оп8'!$A$2:$C$9,3,0))),2)</f>
        <v>38.47</v>
      </c>
      <c r="G1215" s="43">
        <f>COUNTIF(D1216:$D$1242,365)</f>
        <v>27</v>
      </c>
      <c r="H1215" s="43">
        <f>COUNTIF(D1216:$D$1242,366)</f>
        <v>0</v>
      </c>
      <c r="I1215" s="2"/>
    </row>
    <row r="1216" spans="1:9" x14ac:dyDescent="0.25">
      <c r="A1216" s="1">
        <f>COUNTIF($C$2:C1216,"Да")</f>
        <v>6</v>
      </c>
      <c r="B1216" s="45">
        <f t="shared" si="37"/>
        <v>46058</v>
      </c>
      <c r="C1216" s="42" t="str">
        <f>IF(ISERROR(VLOOKUP(B1216,'Айгенис Оп8'!$C$3:$C$9,1,0)),"Нет","Да")</f>
        <v>Нет</v>
      </c>
      <c r="D1216" s="43">
        <f t="shared" si="36"/>
        <v>365</v>
      </c>
      <c r="E1216" s="44">
        <f>ROUND(('Все выпуски'!$D$3*'Все выпуски'!$D$6/100)/365*(B1216-IF(C1216="Нет",VLOOKUP(A1216,'Айгенис Оп8'!$A$2:$C$9,3,0),VLOOKUP((A1216-1),'Айгенис Оп8'!$A$2:$C$9,3,0))),2)</f>
        <v>38.71</v>
      </c>
      <c r="G1216" s="43">
        <f>COUNTIF(D1217:$D$1242,365)</f>
        <v>26</v>
      </c>
      <c r="H1216" s="43">
        <f>COUNTIF(D1217:$D$1242,366)</f>
        <v>0</v>
      </c>
      <c r="I1216" s="2"/>
    </row>
    <row r="1217" spans="1:9" x14ac:dyDescent="0.25">
      <c r="A1217" s="1">
        <f>COUNTIF($C$2:C1217,"Да")</f>
        <v>6</v>
      </c>
      <c r="B1217" s="45">
        <f t="shared" si="37"/>
        <v>46059</v>
      </c>
      <c r="C1217" s="42" t="str">
        <f>IF(ISERROR(VLOOKUP(B1217,'Айгенис Оп8'!$C$3:$C$9,1,0)),"Нет","Да")</f>
        <v>Нет</v>
      </c>
      <c r="D1217" s="43">
        <f t="shared" si="36"/>
        <v>365</v>
      </c>
      <c r="E1217" s="44">
        <f>ROUND(('Все выпуски'!$D$3*'Все выпуски'!$D$6/100)/365*(B1217-IF(C1217="Нет",VLOOKUP(A1217,'Айгенис Оп8'!$A$2:$C$9,3,0),VLOOKUP((A1217-1),'Айгенис Оп8'!$A$2:$C$9,3,0))),2)</f>
        <v>38.96</v>
      </c>
      <c r="G1217" s="43">
        <f>COUNTIF(D1218:$D$1242,365)</f>
        <v>25</v>
      </c>
      <c r="H1217" s="43">
        <f>COUNTIF(D1218:$D$1242,366)</f>
        <v>0</v>
      </c>
      <c r="I1217" s="2"/>
    </row>
    <row r="1218" spans="1:9" x14ac:dyDescent="0.25">
      <c r="A1218" s="1">
        <f>COUNTIF($C$2:C1218,"Да")</f>
        <v>6</v>
      </c>
      <c r="B1218" s="45">
        <f t="shared" si="37"/>
        <v>46060</v>
      </c>
      <c r="C1218" s="42" t="str">
        <f>IF(ISERROR(VLOOKUP(B1218,'Айгенис Оп8'!$C$3:$C$9,1,0)),"Нет","Да")</f>
        <v>Нет</v>
      </c>
      <c r="D1218" s="43">
        <f t="shared" si="36"/>
        <v>365</v>
      </c>
      <c r="E1218" s="44">
        <f>ROUND(('Все выпуски'!$D$3*'Все выпуски'!$D$6/100)/365*(B1218-IF(C1218="Нет",VLOOKUP(A1218,'Айгенис Оп8'!$A$2:$C$9,3,0),VLOOKUP((A1218-1),'Айгенис Оп8'!$A$2:$C$9,3,0))),2)</f>
        <v>39.21</v>
      </c>
      <c r="G1218" s="43">
        <f>COUNTIF(D1219:$D$1242,365)</f>
        <v>24</v>
      </c>
      <c r="H1218" s="43">
        <f>COUNTIF(D1219:$D$1242,366)</f>
        <v>0</v>
      </c>
      <c r="I1218" s="2"/>
    </row>
    <row r="1219" spans="1:9" x14ac:dyDescent="0.25">
      <c r="A1219" s="1">
        <f>COUNTIF($C$2:C1219,"Да")</f>
        <v>6</v>
      </c>
      <c r="B1219" s="45">
        <f t="shared" si="37"/>
        <v>46061</v>
      </c>
      <c r="C1219" s="42" t="str">
        <f>IF(ISERROR(VLOOKUP(B1219,'Айгенис Оп8'!$C$3:$C$9,1,0)),"Нет","Да")</f>
        <v>Нет</v>
      </c>
      <c r="D1219" s="43">
        <f t="shared" ref="D1219:D1242" si="38">IF(MOD(YEAR(B1219),4)=0,366,365)</f>
        <v>365</v>
      </c>
      <c r="E1219" s="44">
        <f>ROUND(('Все выпуски'!$D$3*'Все выпуски'!$D$6/100)/365*(B1219-IF(C1219="Нет",VLOOKUP(A1219,'Айгенис Оп8'!$A$2:$C$9,3,0),VLOOKUP((A1219-1),'Айгенис Оп8'!$A$2:$C$9,3,0))),2)</f>
        <v>39.450000000000003</v>
      </c>
      <c r="G1219" s="43">
        <f>COUNTIF(D1220:$D$1242,365)</f>
        <v>23</v>
      </c>
      <c r="H1219" s="43">
        <f>COUNTIF(D1220:$D$1242,366)</f>
        <v>0</v>
      </c>
      <c r="I1219" s="2"/>
    </row>
    <row r="1220" spans="1:9" x14ac:dyDescent="0.25">
      <c r="A1220" s="1">
        <f>COUNTIF($C$2:C1220,"Да")</f>
        <v>6</v>
      </c>
      <c r="B1220" s="45">
        <f t="shared" ref="B1220:B1242" si="39">B1219+1</f>
        <v>46062</v>
      </c>
      <c r="C1220" s="42" t="str">
        <f>IF(ISERROR(VLOOKUP(B1220,'Айгенис Оп8'!$C$3:$C$9,1,0)),"Нет","Да")</f>
        <v>Нет</v>
      </c>
      <c r="D1220" s="43">
        <f t="shared" si="38"/>
        <v>365</v>
      </c>
      <c r="E1220" s="44">
        <f>ROUND(('Все выпуски'!$D$3*'Все выпуски'!$D$6/100)/365*(B1220-IF(C1220="Нет",VLOOKUP(A1220,'Айгенис Оп8'!$A$2:$C$9,3,0),VLOOKUP((A1220-1),'Айгенис Оп8'!$A$2:$C$9,3,0))),2)</f>
        <v>39.700000000000003</v>
      </c>
      <c r="G1220" s="43">
        <f>COUNTIF(D1221:$D$1242,365)</f>
        <v>22</v>
      </c>
      <c r="H1220" s="43">
        <f>COUNTIF(D1221:$D$1242,366)</f>
        <v>0</v>
      </c>
      <c r="I1220" s="2"/>
    </row>
    <row r="1221" spans="1:9" x14ac:dyDescent="0.25">
      <c r="A1221" s="1">
        <f>COUNTIF($C$2:C1221,"Да")</f>
        <v>6</v>
      </c>
      <c r="B1221" s="45">
        <f t="shared" si="39"/>
        <v>46063</v>
      </c>
      <c r="C1221" s="42" t="str">
        <f>IF(ISERROR(VLOOKUP(B1221,'Айгенис Оп8'!$C$3:$C$9,1,0)),"Нет","Да")</f>
        <v>Нет</v>
      </c>
      <c r="D1221" s="43">
        <f t="shared" si="38"/>
        <v>365</v>
      </c>
      <c r="E1221" s="44">
        <f>ROUND(('Все выпуски'!$D$3*'Все выпуски'!$D$6/100)/365*(B1221-IF(C1221="Нет",VLOOKUP(A1221,'Айгенис Оп8'!$A$2:$C$9,3,0),VLOOKUP((A1221-1),'Айгенис Оп8'!$A$2:$C$9,3,0))),2)</f>
        <v>39.950000000000003</v>
      </c>
      <c r="G1221" s="43">
        <f>COUNTIF(D1222:$D$1242,365)</f>
        <v>21</v>
      </c>
      <c r="H1221" s="43">
        <f>COUNTIF(D1222:$D$1242,366)</f>
        <v>0</v>
      </c>
      <c r="I1221" s="2"/>
    </row>
    <row r="1222" spans="1:9" x14ac:dyDescent="0.25">
      <c r="A1222" s="1">
        <f>COUNTIF($C$2:C1222,"Да")</f>
        <v>6</v>
      </c>
      <c r="B1222" s="45">
        <f t="shared" si="39"/>
        <v>46064</v>
      </c>
      <c r="C1222" s="42" t="str">
        <f>IF(ISERROR(VLOOKUP(B1222,'Айгенис Оп8'!$C$3:$C$9,1,0)),"Нет","Да")</f>
        <v>Нет</v>
      </c>
      <c r="D1222" s="43">
        <f t="shared" si="38"/>
        <v>365</v>
      </c>
      <c r="E1222" s="44">
        <f>ROUND(('Все выпуски'!$D$3*'Все выпуски'!$D$6/100)/365*(B1222-IF(C1222="Нет",VLOOKUP(A1222,'Айгенис Оп8'!$A$2:$C$9,3,0),VLOOKUP((A1222-1),'Айгенис Оп8'!$A$2:$C$9,3,0))),2)</f>
        <v>40.19</v>
      </c>
      <c r="G1222" s="43">
        <f>COUNTIF(D1223:$D$1242,365)</f>
        <v>20</v>
      </c>
      <c r="H1222" s="43">
        <f>COUNTIF(D1223:$D$1242,366)</f>
        <v>0</v>
      </c>
      <c r="I1222" s="2"/>
    </row>
    <row r="1223" spans="1:9" x14ac:dyDescent="0.25">
      <c r="A1223" s="1">
        <f>COUNTIF($C$2:C1223,"Да")</f>
        <v>6</v>
      </c>
      <c r="B1223" s="45">
        <f t="shared" si="39"/>
        <v>46065</v>
      </c>
      <c r="C1223" s="42" t="str">
        <f>IF(ISERROR(VLOOKUP(B1223,'Айгенис Оп8'!$C$3:$C$9,1,0)),"Нет","Да")</f>
        <v>Нет</v>
      </c>
      <c r="D1223" s="43">
        <f t="shared" si="38"/>
        <v>365</v>
      </c>
      <c r="E1223" s="44">
        <f>ROUND(('Все выпуски'!$D$3*'Все выпуски'!$D$6/100)/365*(B1223-IF(C1223="Нет",VLOOKUP(A1223,'Айгенис Оп8'!$A$2:$C$9,3,0),VLOOKUP((A1223-1),'Айгенис Оп8'!$A$2:$C$9,3,0))),2)</f>
        <v>40.44</v>
      </c>
      <c r="G1223" s="43">
        <f>COUNTIF(D1224:$D$1242,365)</f>
        <v>19</v>
      </c>
      <c r="H1223" s="43">
        <f>COUNTIF(D1224:$D$1242,366)</f>
        <v>0</v>
      </c>
      <c r="I1223" s="2"/>
    </row>
    <row r="1224" spans="1:9" x14ac:dyDescent="0.25">
      <c r="A1224" s="1">
        <f>COUNTIF($C$2:C1224,"Да")</f>
        <v>6</v>
      </c>
      <c r="B1224" s="45">
        <f t="shared" si="39"/>
        <v>46066</v>
      </c>
      <c r="C1224" s="42" t="str">
        <f>IF(ISERROR(VLOOKUP(B1224,'Айгенис Оп8'!$C$3:$C$9,1,0)),"Нет","Да")</f>
        <v>Нет</v>
      </c>
      <c r="D1224" s="43">
        <f t="shared" si="38"/>
        <v>365</v>
      </c>
      <c r="E1224" s="44">
        <f>ROUND(('Все выпуски'!$D$3*'Все выпуски'!$D$6/100)/365*(B1224-IF(C1224="Нет",VLOOKUP(A1224,'Айгенис Оп8'!$A$2:$C$9,3,0),VLOOKUP((A1224-1),'Айгенис Оп8'!$A$2:$C$9,3,0))),2)</f>
        <v>40.68</v>
      </c>
      <c r="G1224" s="43">
        <f>COUNTIF(D1225:$D$1242,365)</f>
        <v>18</v>
      </c>
      <c r="H1224" s="43">
        <f>COUNTIF(D1225:$D$1242,366)</f>
        <v>0</v>
      </c>
      <c r="I1224" s="2"/>
    </row>
    <row r="1225" spans="1:9" x14ac:dyDescent="0.25">
      <c r="A1225" s="1">
        <f>COUNTIF($C$2:C1225,"Да")</f>
        <v>6</v>
      </c>
      <c r="B1225" s="45">
        <f t="shared" si="39"/>
        <v>46067</v>
      </c>
      <c r="C1225" s="42" t="str">
        <f>IF(ISERROR(VLOOKUP(B1225,'Айгенис Оп8'!$C$3:$C$9,1,0)),"Нет","Да")</f>
        <v>Нет</v>
      </c>
      <c r="D1225" s="43">
        <f t="shared" si="38"/>
        <v>365</v>
      </c>
      <c r="E1225" s="44">
        <f>ROUND(('Все выпуски'!$D$3*'Все выпуски'!$D$6/100)/365*(B1225-IF(C1225="Нет",VLOOKUP(A1225,'Айгенис Оп8'!$A$2:$C$9,3,0),VLOOKUP((A1225-1),'Айгенис Оп8'!$A$2:$C$9,3,0))),2)</f>
        <v>40.93</v>
      </c>
      <c r="G1225" s="43">
        <f>COUNTIF(D1226:$D$1242,365)</f>
        <v>17</v>
      </c>
      <c r="H1225" s="43">
        <f>COUNTIF(D1226:$D$1242,366)</f>
        <v>0</v>
      </c>
      <c r="I1225" s="2"/>
    </row>
    <row r="1226" spans="1:9" x14ac:dyDescent="0.25">
      <c r="A1226" s="1">
        <f>COUNTIF($C$2:C1226,"Да")</f>
        <v>6</v>
      </c>
      <c r="B1226" s="45">
        <f t="shared" si="39"/>
        <v>46068</v>
      </c>
      <c r="C1226" s="42" t="str">
        <f>IF(ISERROR(VLOOKUP(B1226,'Айгенис Оп8'!$C$3:$C$9,1,0)),"Нет","Да")</f>
        <v>Нет</v>
      </c>
      <c r="D1226" s="43">
        <f t="shared" si="38"/>
        <v>365</v>
      </c>
      <c r="E1226" s="44">
        <f>ROUND(('Все выпуски'!$D$3*'Все выпуски'!$D$6/100)/365*(B1226-IF(C1226="Нет",VLOOKUP(A1226,'Айгенис Оп8'!$A$2:$C$9,3,0),VLOOKUP((A1226-1),'Айгенис Оп8'!$A$2:$C$9,3,0))),2)</f>
        <v>41.18</v>
      </c>
      <c r="G1226" s="43">
        <f>COUNTIF(D1227:$D$1242,365)</f>
        <v>16</v>
      </c>
      <c r="H1226" s="43">
        <f>COUNTIF(D1227:$D$1242,366)</f>
        <v>0</v>
      </c>
      <c r="I1226" s="2"/>
    </row>
    <row r="1227" spans="1:9" x14ac:dyDescent="0.25">
      <c r="A1227" s="1">
        <f>COUNTIF($C$2:C1227,"Да")</f>
        <v>6</v>
      </c>
      <c r="B1227" s="45">
        <f t="shared" si="39"/>
        <v>46069</v>
      </c>
      <c r="C1227" s="42" t="str">
        <f>IF(ISERROR(VLOOKUP(B1227,'Айгенис Оп8'!$C$3:$C$9,1,0)),"Нет","Да")</f>
        <v>Нет</v>
      </c>
      <c r="D1227" s="43">
        <f t="shared" si="38"/>
        <v>365</v>
      </c>
      <c r="E1227" s="44">
        <f>ROUND(('Все выпуски'!$D$3*'Все выпуски'!$D$6/100)/365*(B1227-IF(C1227="Нет",VLOOKUP(A1227,'Айгенис Оп8'!$A$2:$C$9,3,0),VLOOKUP((A1227-1),'Айгенис Оп8'!$A$2:$C$9,3,0))),2)</f>
        <v>41.42</v>
      </c>
      <c r="G1227" s="43">
        <f>COUNTIF(D1228:$D$1242,365)</f>
        <v>15</v>
      </c>
      <c r="H1227" s="43">
        <f>COUNTIF(D1228:$D$1242,366)</f>
        <v>0</v>
      </c>
      <c r="I1227" s="2"/>
    </row>
    <row r="1228" spans="1:9" x14ac:dyDescent="0.25">
      <c r="A1228" s="1">
        <f>COUNTIF($C$2:C1228,"Да")</f>
        <v>6</v>
      </c>
      <c r="B1228" s="45">
        <f t="shared" si="39"/>
        <v>46070</v>
      </c>
      <c r="C1228" s="42" t="str">
        <f>IF(ISERROR(VLOOKUP(B1228,'Айгенис Оп8'!$C$3:$C$9,1,0)),"Нет","Да")</f>
        <v>Нет</v>
      </c>
      <c r="D1228" s="43">
        <f t="shared" si="38"/>
        <v>365</v>
      </c>
      <c r="E1228" s="44">
        <f>ROUND(('Все выпуски'!$D$3*'Все выпуски'!$D$6/100)/365*(B1228-IF(C1228="Нет",VLOOKUP(A1228,'Айгенис Оп8'!$A$2:$C$9,3,0),VLOOKUP((A1228-1),'Айгенис Оп8'!$A$2:$C$9,3,0))),2)</f>
        <v>41.67</v>
      </c>
      <c r="G1228" s="43">
        <f>COUNTIF(D1229:$D$1242,365)</f>
        <v>14</v>
      </c>
      <c r="H1228" s="43">
        <f>COUNTIF(D1229:$D$1242,366)</f>
        <v>0</v>
      </c>
      <c r="I1228" s="2"/>
    </row>
    <row r="1229" spans="1:9" x14ac:dyDescent="0.25">
      <c r="A1229" s="1">
        <f>COUNTIF($C$2:C1229,"Да")</f>
        <v>6</v>
      </c>
      <c r="B1229" s="45">
        <f t="shared" si="39"/>
        <v>46071</v>
      </c>
      <c r="C1229" s="42" t="str">
        <f>IF(ISERROR(VLOOKUP(B1229,'Айгенис Оп8'!$C$3:$C$9,1,0)),"Нет","Да")</f>
        <v>Нет</v>
      </c>
      <c r="D1229" s="43">
        <f t="shared" si="38"/>
        <v>365</v>
      </c>
      <c r="E1229" s="44">
        <f>ROUND(('Все выпуски'!$D$3*'Все выпуски'!$D$6/100)/365*(B1229-IF(C1229="Нет",VLOOKUP(A1229,'Айгенис Оп8'!$A$2:$C$9,3,0),VLOOKUP((A1229-1),'Айгенис Оп8'!$A$2:$C$9,3,0))),2)</f>
        <v>41.92</v>
      </c>
      <c r="G1229" s="43">
        <f>COUNTIF(D1230:$D$1242,365)</f>
        <v>13</v>
      </c>
      <c r="H1229" s="43">
        <f>COUNTIF(D1230:$D$1242,366)</f>
        <v>0</v>
      </c>
      <c r="I1229" s="2"/>
    </row>
    <row r="1230" spans="1:9" x14ac:dyDescent="0.25">
      <c r="A1230" s="1">
        <f>COUNTIF($C$2:C1230,"Да")</f>
        <v>6</v>
      </c>
      <c r="B1230" s="45">
        <f t="shared" si="39"/>
        <v>46072</v>
      </c>
      <c r="C1230" s="42" t="str">
        <f>IF(ISERROR(VLOOKUP(B1230,'Айгенис Оп8'!$C$3:$C$9,1,0)),"Нет","Да")</f>
        <v>Нет</v>
      </c>
      <c r="D1230" s="43">
        <f t="shared" si="38"/>
        <v>365</v>
      </c>
      <c r="E1230" s="44">
        <f>ROUND(('Все выпуски'!$D$3*'Все выпуски'!$D$6/100)/365*(B1230-IF(C1230="Нет",VLOOKUP(A1230,'Айгенис Оп8'!$A$2:$C$9,3,0),VLOOKUP((A1230-1),'Айгенис Оп8'!$A$2:$C$9,3,0))),2)</f>
        <v>42.16</v>
      </c>
      <c r="G1230" s="43">
        <f>COUNTIF(D1231:$D$1242,365)</f>
        <v>12</v>
      </c>
      <c r="H1230" s="43">
        <f>COUNTIF(D1231:$D$1242,366)</f>
        <v>0</v>
      </c>
      <c r="I1230" s="2"/>
    </row>
    <row r="1231" spans="1:9" x14ac:dyDescent="0.25">
      <c r="A1231" s="1">
        <f>COUNTIF($C$2:C1231,"Да")</f>
        <v>6</v>
      </c>
      <c r="B1231" s="45">
        <f t="shared" si="39"/>
        <v>46073</v>
      </c>
      <c r="C1231" s="42" t="str">
        <f>IF(ISERROR(VLOOKUP(B1231,'Айгенис Оп8'!$C$3:$C$9,1,0)),"Нет","Да")</f>
        <v>Нет</v>
      </c>
      <c r="D1231" s="43">
        <f t="shared" si="38"/>
        <v>365</v>
      </c>
      <c r="E1231" s="44">
        <f>ROUND(('Все выпуски'!$D$3*'Все выпуски'!$D$6/100)/365*(B1231-IF(C1231="Нет",VLOOKUP(A1231,'Айгенис Оп8'!$A$2:$C$9,3,0),VLOOKUP((A1231-1),'Айгенис Оп8'!$A$2:$C$9,3,0))),2)</f>
        <v>42.41</v>
      </c>
      <c r="G1231" s="43">
        <f>COUNTIF(D1232:$D$1242,365)</f>
        <v>11</v>
      </c>
      <c r="H1231" s="43">
        <f>COUNTIF(D1232:$D$1242,366)</f>
        <v>0</v>
      </c>
      <c r="I1231" s="2"/>
    </row>
    <row r="1232" spans="1:9" x14ac:dyDescent="0.25">
      <c r="A1232" s="1">
        <f>COUNTIF($C$2:C1232,"Да")</f>
        <v>6</v>
      </c>
      <c r="B1232" s="45">
        <f t="shared" si="39"/>
        <v>46074</v>
      </c>
      <c r="C1232" s="42" t="str">
        <f>IF(ISERROR(VLOOKUP(B1232,'Айгенис Оп8'!$C$3:$C$9,1,0)),"Нет","Да")</f>
        <v>Нет</v>
      </c>
      <c r="D1232" s="43">
        <f t="shared" si="38"/>
        <v>365</v>
      </c>
      <c r="E1232" s="44">
        <f>ROUND(('Все выпуски'!$D$3*'Все выпуски'!$D$6/100)/365*(B1232-IF(C1232="Нет",VLOOKUP(A1232,'Айгенис Оп8'!$A$2:$C$9,3,0),VLOOKUP((A1232-1),'Айгенис Оп8'!$A$2:$C$9,3,0))),2)</f>
        <v>42.66</v>
      </c>
      <c r="G1232" s="43">
        <f>COUNTIF(D1233:$D$1242,365)</f>
        <v>10</v>
      </c>
      <c r="H1232" s="43">
        <f>COUNTIF(D1233:$D$1242,366)</f>
        <v>0</v>
      </c>
      <c r="I1232" s="2"/>
    </row>
    <row r="1233" spans="1:9" x14ac:dyDescent="0.25">
      <c r="A1233" s="1">
        <f>COUNTIF($C$2:C1233,"Да")</f>
        <v>6</v>
      </c>
      <c r="B1233" s="45">
        <f t="shared" si="39"/>
        <v>46075</v>
      </c>
      <c r="C1233" s="42" t="str">
        <f>IF(ISERROR(VLOOKUP(B1233,'Айгенис Оп8'!$C$3:$C$9,1,0)),"Нет","Да")</f>
        <v>Нет</v>
      </c>
      <c r="D1233" s="43">
        <f t="shared" si="38"/>
        <v>365</v>
      </c>
      <c r="E1233" s="44">
        <f>ROUND(('Все выпуски'!$D$3*'Все выпуски'!$D$6/100)/365*(B1233-IF(C1233="Нет",VLOOKUP(A1233,'Айгенис Оп8'!$A$2:$C$9,3,0),VLOOKUP((A1233-1),'Айгенис Оп8'!$A$2:$C$9,3,0))),2)</f>
        <v>42.9</v>
      </c>
      <c r="G1233" s="43">
        <f>COUNTIF(D1234:$D$1242,365)</f>
        <v>9</v>
      </c>
      <c r="H1233" s="43">
        <f>COUNTIF(D1234:$D$1242,366)</f>
        <v>0</v>
      </c>
      <c r="I1233" s="2"/>
    </row>
    <row r="1234" spans="1:9" x14ac:dyDescent="0.25">
      <c r="A1234" s="1">
        <f>COUNTIF($C$2:C1234,"Да")</f>
        <v>6</v>
      </c>
      <c r="B1234" s="45">
        <f t="shared" si="39"/>
        <v>46076</v>
      </c>
      <c r="C1234" s="42" t="str">
        <f>IF(ISERROR(VLOOKUP(B1234,'Айгенис Оп8'!$C$3:$C$9,1,0)),"Нет","Да")</f>
        <v>Нет</v>
      </c>
      <c r="D1234" s="43">
        <f t="shared" si="38"/>
        <v>365</v>
      </c>
      <c r="E1234" s="44">
        <f>ROUND(('Все выпуски'!$D$3*'Все выпуски'!$D$6/100)/365*(B1234-IF(C1234="Нет",VLOOKUP(A1234,'Айгенис Оп8'!$A$2:$C$9,3,0),VLOOKUP((A1234-1),'Айгенис Оп8'!$A$2:$C$9,3,0))),2)</f>
        <v>43.15</v>
      </c>
      <c r="G1234" s="43">
        <f>COUNTIF(D1235:$D$1242,365)</f>
        <v>8</v>
      </c>
      <c r="H1234" s="43">
        <f>COUNTIF(D1235:$D$1242,366)</f>
        <v>0</v>
      </c>
      <c r="I1234" s="2"/>
    </row>
    <row r="1235" spans="1:9" x14ac:dyDescent="0.25">
      <c r="A1235" s="1">
        <f>COUNTIF($C$2:C1235,"Да")</f>
        <v>6</v>
      </c>
      <c r="B1235" s="45">
        <f t="shared" si="39"/>
        <v>46077</v>
      </c>
      <c r="C1235" s="42" t="str">
        <f>IF(ISERROR(VLOOKUP(B1235,'Айгенис Оп8'!$C$3:$C$9,1,0)),"Нет","Да")</f>
        <v>Нет</v>
      </c>
      <c r="D1235" s="43">
        <f t="shared" si="38"/>
        <v>365</v>
      </c>
      <c r="E1235" s="44">
        <f>ROUND(('Все выпуски'!$D$3*'Все выпуски'!$D$6/100)/365*(B1235-IF(C1235="Нет",VLOOKUP(A1235,'Айгенис Оп8'!$A$2:$C$9,3,0),VLOOKUP((A1235-1),'Айгенис Оп8'!$A$2:$C$9,3,0))),2)</f>
        <v>43.4</v>
      </c>
      <c r="G1235" s="43">
        <f>COUNTIF(D1236:$D$1242,365)</f>
        <v>7</v>
      </c>
      <c r="H1235" s="43">
        <f>COUNTIF(D1236:$D$1242,366)</f>
        <v>0</v>
      </c>
      <c r="I1235" s="2"/>
    </row>
    <row r="1236" spans="1:9" x14ac:dyDescent="0.25">
      <c r="A1236" s="1">
        <f>COUNTIF($C$2:C1236,"Да")</f>
        <v>6</v>
      </c>
      <c r="B1236" s="45">
        <f t="shared" si="39"/>
        <v>46078</v>
      </c>
      <c r="C1236" s="42" t="str">
        <f>IF(ISERROR(VLOOKUP(B1236,'Айгенис Оп8'!$C$3:$C$9,1,0)),"Нет","Да")</f>
        <v>Нет</v>
      </c>
      <c r="D1236" s="43">
        <f t="shared" si="38"/>
        <v>365</v>
      </c>
      <c r="E1236" s="44">
        <f>ROUND(('Все выпуски'!$D$3*'Все выпуски'!$D$6/100)/365*(B1236-IF(C1236="Нет",VLOOKUP(A1236,'Айгенис Оп8'!$A$2:$C$9,3,0),VLOOKUP((A1236-1),'Айгенис Оп8'!$A$2:$C$9,3,0))),2)</f>
        <v>43.64</v>
      </c>
      <c r="G1236" s="43">
        <f>COUNTIF(D1237:$D$1242,365)</f>
        <v>6</v>
      </c>
      <c r="H1236" s="43">
        <f>COUNTIF(D1237:$D$1242,366)</f>
        <v>0</v>
      </c>
      <c r="I1236" s="2"/>
    </row>
    <row r="1237" spans="1:9" x14ac:dyDescent="0.25">
      <c r="A1237" s="1">
        <f>COUNTIF($C$2:C1237,"Да")</f>
        <v>6</v>
      </c>
      <c r="B1237" s="45">
        <f t="shared" si="39"/>
        <v>46079</v>
      </c>
      <c r="C1237" s="42" t="str">
        <f>IF(ISERROR(VLOOKUP(B1237,'Айгенис Оп8'!$C$3:$C$9,1,0)),"Нет","Да")</f>
        <v>Нет</v>
      </c>
      <c r="D1237" s="43">
        <f t="shared" si="38"/>
        <v>365</v>
      </c>
      <c r="E1237" s="44">
        <f>ROUND(('Все выпуски'!$D$3*'Все выпуски'!$D$6/100)/365*(B1237-IF(C1237="Нет",VLOOKUP(A1237,'Айгенис Оп8'!$A$2:$C$9,3,0),VLOOKUP((A1237-1),'Айгенис Оп8'!$A$2:$C$9,3,0))),2)</f>
        <v>43.89</v>
      </c>
      <c r="G1237" s="43">
        <f>COUNTIF(D1238:$D$1242,365)</f>
        <v>5</v>
      </c>
      <c r="H1237" s="43">
        <f>COUNTIF(D1238:$D$1242,366)</f>
        <v>0</v>
      </c>
      <c r="I1237" s="2"/>
    </row>
    <row r="1238" spans="1:9" x14ac:dyDescent="0.25">
      <c r="A1238" s="1">
        <f>COUNTIF($C$2:C1238,"Да")</f>
        <v>6</v>
      </c>
      <c r="B1238" s="45">
        <f t="shared" si="39"/>
        <v>46080</v>
      </c>
      <c r="C1238" s="42" t="str">
        <f>IF(ISERROR(VLOOKUP(B1238,'Айгенис Оп8'!$C$3:$C$9,1,0)),"Нет","Да")</f>
        <v>Нет</v>
      </c>
      <c r="D1238" s="43">
        <f t="shared" si="38"/>
        <v>365</v>
      </c>
      <c r="E1238" s="44">
        <f>ROUND(('Все выпуски'!$D$3*'Все выпуски'!$D$6/100)/365*(B1238-IF(C1238="Нет",VLOOKUP(A1238,'Айгенис Оп8'!$A$2:$C$9,3,0),VLOOKUP((A1238-1),'Айгенис Оп8'!$A$2:$C$9,3,0))),2)</f>
        <v>44.14</v>
      </c>
      <c r="G1238" s="43">
        <f>COUNTIF(D1239:$D$1242,365)</f>
        <v>4</v>
      </c>
      <c r="H1238" s="43">
        <f>COUNTIF(D1239:$D$1242,366)</f>
        <v>0</v>
      </c>
      <c r="I1238" s="2"/>
    </row>
    <row r="1239" spans="1:9" x14ac:dyDescent="0.25">
      <c r="A1239" s="1">
        <f>COUNTIF($C$2:C1239,"Да")</f>
        <v>6</v>
      </c>
      <c r="B1239" s="45">
        <f t="shared" si="39"/>
        <v>46081</v>
      </c>
      <c r="C1239" s="42" t="str">
        <f>IF(ISERROR(VLOOKUP(B1239,'Айгенис Оп8'!$C$3:$C$9,1,0)),"Нет","Да")</f>
        <v>Нет</v>
      </c>
      <c r="D1239" s="43">
        <f t="shared" si="38"/>
        <v>365</v>
      </c>
      <c r="E1239" s="44">
        <f>ROUND(('Все выпуски'!$D$3*'Все выпуски'!$D$6/100)/365*(B1239-IF(C1239="Нет",VLOOKUP(A1239,'Айгенис Оп8'!$A$2:$C$9,3,0),VLOOKUP((A1239-1),'Айгенис Оп8'!$A$2:$C$9,3,0))),2)</f>
        <v>44.38</v>
      </c>
      <c r="G1239" s="43">
        <f>COUNTIF(D1240:$D$1242,365)</f>
        <v>3</v>
      </c>
      <c r="H1239" s="43">
        <f>COUNTIF(D1240:$D$1242,366)</f>
        <v>0</v>
      </c>
      <c r="I1239" s="2"/>
    </row>
    <row r="1240" spans="1:9" x14ac:dyDescent="0.25">
      <c r="A1240" s="1">
        <f>COUNTIF($C$2:C1240,"Да")</f>
        <v>6</v>
      </c>
      <c r="B1240" s="45">
        <f t="shared" si="39"/>
        <v>46082</v>
      </c>
      <c r="C1240" s="42" t="str">
        <f>IF(ISERROR(VLOOKUP(B1240,'Айгенис Оп8'!$C$3:$C$9,1,0)),"Нет","Да")</f>
        <v>Нет</v>
      </c>
      <c r="D1240" s="43">
        <f t="shared" si="38"/>
        <v>365</v>
      </c>
      <c r="E1240" s="44">
        <f>ROUND(('Все выпуски'!$D$3*'Все выпуски'!$D$6/100)/365*(B1240-IF(C1240="Нет",VLOOKUP(A1240,'Айгенис Оп8'!$A$2:$C$9,3,0),VLOOKUP((A1240-1),'Айгенис Оп8'!$A$2:$C$9,3,0))),2)</f>
        <v>44.63</v>
      </c>
      <c r="G1240" s="43">
        <f>COUNTIF(D1241:$D$1242,365)</f>
        <v>2</v>
      </c>
      <c r="H1240" s="43">
        <f>COUNTIF(D1241:$D$1242,366)</f>
        <v>0</v>
      </c>
      <c r="I1240" s="2"/>
    </row>
    <row r="1241" spans="1:9" x14ac:dyDescent="0.25">
      <c r="A1241" s="1">
        <f>COUNTIF($C$2:C1241,"Да")</f>
        <v>6</v>
      </c>
      <c r="B1241" s="45">
        <f t="shared" si="39"/>
        <v>46083</v>
      </c>
      <c r="C1241" s="42" t="str">
        <f>IF(ISERROR(VLOOKUP(B1241,'Айгенис Оп8'!$C$3:$C$9,1,0)),"Нет","Да")</f>
        <v>Нет</v>
      </c>
      <c r="D1241" s="43">
        <f t="shared" si="38"/>
        <v>365</v>
      </c>
      <c r="E1241" s="44">
        <f>ROUND(('Все выпуски'!$D$3*'Все выпуски'!$D$6/100)/365*(B1241-IF(C1241="Нет",VLOOKUP(A1241,'Айгенис Оп8'!$A$2:$C$9,3,0),VLOOKUP((A1241-1),'Айгенис Оп8'!$A$2:$C$9,3,0))),2)</f>
        <v>44.88</v>
      </c>
      <c r="G1241" s="43">
        <f>COUNTIF(D1242:$D$1242,365)</f>
        <v>1</v>
      </c>
      <c r="H1241" s="43">
        <f>COUNTIF(D1242:$D$1242,366)</f>
        <v>0</v>
      </c>
      <c r="I1241" s="2"/>
    </row>
    <row r="1242" spans="1:9" x14ac:dyDescent="0.25">
      <c r="A1242" s="1">
        <f>COUNTIF($C$2:C1242,"Да")</f>
        <v>7</v>
      </c>
      <c r="B1242" s="45">
        <f t="shared" si="39"/>
        <v>46084</v>
      </c>
      <c r="C1242" s="42" t="str">
        <f>IF(ISERROR(VLOOKUP(B1242,'Айгенис Оп8'!$C$3:$C$9,1,0)),"Нет","Да")</f>
        <v>Да</v>
      </c>
      <c r="D1242" s="43">
        <f t="shared" si="38"/>
        <v>365</v>
      </c>
      <c r="E1242" s="44">
        <f>ROUND(('Все выпуски'!$D$3*'Все выпуски'!$D$6/100)/365*(B1242-IF(C1242="Нет",VLOOKUP(A1242,'Айгенис Оп8'!$A$2:$C$9,3,0),VLOOKUP((A1242-1),'Айгенис Оп8'!$A$2:$C$9,3,0))),2)</f>
        <v>45.12</v>
      </c>
      <c r="G1242" s="43"/>
      <c r="H1242" s="43"/>
      <c r="I1242" s="2"/>
    </row>
    <row r="1247" spans="1:9" x14ac:dyDescent="0.25">
      <c r="E1247" s="44"/>
    </row>
  </sheetData>
  <sheetProtection algorithmName="SHA-512" hashValue="1kN9vXB43UBzXxJXY5f+VplE3jmI8LNZsGSU2gjCwYx8adpwiR7uERW42jnOOX1n0sO7/xpBEgz7436qS2DxTA==" saltValue="Fj1m1pI+NtGLtxuRvT90Aw==" spinCount="100000" sheet="1" objects="1" scenarios="1" selectLockedCells="1" selectUnlockedCells="1"/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1690EA-CDDE-49DC-9C66-65A76371C501}">
  <sheetPr codeName="Лист16"/>
  <dimension ref="A1:I1232"/>
  <sheetViews>
    <sheetView showGridLines="0" workbookViewId="0"/>
  </sheetViews>
  <sheetFormatPr defaultRowHeight="15" x14ac:dyDescent="0.25"/>
  <cols>
    <col min="1" max="1" width="12.5703125" style="1" bestFit="1" customWidth="1"/>
    <col min="2" max="2" width="13.42578125" style="1" bestFit="1" customWidth="1"/>
    <col min="3" max="4" width="13.28515625" style="1" bestFit="1" customWidth="1"/>
    <col min="5" max="5" width="11.140625" style="1" bestFit="1" customWidth="1"/>
    <col min="6" max="6" width="22.28515625" style="1" bestFit="1" customWidth="1"/>
    <col min="7" max="16384" width="9.140625" style="1"/>
  </cols>
  <sheetData>
    <row r="1" spans="1:9" ht="30" x14ac:dyDescent="0.25">
      <c r="A1" s="41" t="s">
        <v>12</v>
      </c>
      <c r="B1" s="41" t="s">
        <v>6</v>
      </c>
      <c r="C1" s="41" t="s">
        <v>10</v>
      </c>
      <c r="D1" s="41" t="s">
        <v>11</v>
      </c>
      <c r="E1" s="41" t="s">
        <v>7</v>
      </c>
      <c r="F1" s="41" t="s">
        <v>15</v>
      </c>
      <c r="G1" s="41" t="s">
        <v>13</v>
      </c>
      <c r="H1" s="41" t="s">
        <v>14</v>
      </c>
    </row>
    <row r="2" spans="1:9" x14ac:dyDescent="0.25">
      <c r="A2" s="1">
        <f>COUNTIF($C$2:C2,"Да")</f>
        <v>0</v>
      </c>
      <c r="B2" s="42">
        <v>44859</v>
      </c>
      <c r="C2" s="42" t="str">
        <f>IF(ISERROR(VLOOKUP(B2,'Айгенис Оп9'!$C$3:$C$16,1,0)),"Нет","Да")</f>
        <v>Нет</v>
      </c>
      <c r="D2" s="43">
        <f>IF(MOD(YEAR(B2),4)=0,366,365)</f>
        <v>365</v>
      </c>
      <c r="E2" s="44">
        <v>0</v>
      </c>
      <c r="G2" s="43">
        <f>COUNTIF(D3:$D$1227,365)</f>
        <v>859</v>
      </c>
      <c r="H2" s="43">
        <f>COUNTIF(D3:$D$1227,366)</f>
        <v>366</v>
      </c>
      <c r="I2" s="2"/>
    </row>
    <row r="3" spans="1:9" x14ac:dyDescent="0.25">
      <c r="A3" s="1">
        <f>COUNTIF($C$2:C3,"Да")</f>
        <v>0</v>
      </c>
      <c r="B3" s="45">
        <f>B2+1</f>
        <v>44860</v>
      </c>
      <c r="C3" s="42" t="str">
        <f>IF(ISERROR(VLOOKUP(B3,'Айгенис Оп9'!$C$3:$C$16,1,0)),"Нет","Да")</f>
        <v>Нет</v>
      </c>
      <c r="D3" s="43">
        <f t="shared" ref="D3:D51" si="0">IF(MOD(YEAR(B3),4)=0,366,365)</f>
        <v>365</v>
      </c>
      <c r="E3" s="44">
        <f>ROUND(('Все выпуски'!$F$3*'Все выпуски'!$F$6/100)/365*(B3-IF(C3="Нет",VLOOKUP(A3,'Айгенис Оп9'!$A$2:$C$16,3,0),VLOOKUP((A3-1),'Айгенис Оп9'!$A$2:$C$16,3,0))),2)</f>
        <v>0.19</v>
      </c>
      <c r="G3" s="43">
        <f>COUNTIF(D4:$D$1227,365)</f>
        <v>858</v>
      </c>
      <c r="H3" s="43">
        <f>COUNTIF(D4:$D$1227,366)</f>
        <v>366</v>
      </c>
      <c r="I3" s="2"/>
    </row>
    <row r="4" spans="1:9" x14ac:dyDescent="0.25">
      <c r="A4" s="1">
        <f>COUNTIF($C$2:C4,"Да")</f>
        <v>0</v>
      </c>
      <c r="B4" s="45">
        <f t="shared" ref="B4:B52" si="1">B3+1</f>
        <v>44861</v>
      </c>
      <c r="C4" s="42" t="str">
        <f>IF(ISERROR(VLOOKUP(B4,'Айгенис Оп9'!$C$3:$C$16,1,0)),"Нет","Да")</f>
        <v>Нет</v>
      </c>
      <c r="D4" s="43">
        <f t="shared" si="0"/>
        <v>365</v>
      </c>
      <c r="E4" s="44">
        <f>ROUND(('Все выпуски'!$F$3*'Все выпуски'!$F$6/100)/365*(B4-IF(C4="Нет",VLOOKUP(A4,'Айгенис Оп9'!$A$2:$C$16,3,0),VLOOKUP((A4-1),'Айгенис Оп9'!$A$2:$C$16,3,0))),2)</f>
        <v>0.28000000000000003</v>
      </c>
      <c r="G4" s="43">
        <f>COUNTIF(D5:$D$1227,365)</f>
        <v>857</v>
      </c>
      <c r="H4" s="43">
        <f>COUNTIF(D5:$D$1227,366)</f>
        <v>366</v>
      </c>
      <c r="I4" s="2"/>
    </row>
    <row r="5" spans="1:9" x14ac:dyDescent="0.25">
      <c r="A5" s="1">
        <f>COUNTIF($C$2:C5,"Да")</f>
        <v>0</v>
      </c>
      <c r="B5" s="45">
        <f t="shared" si="1"/>
        <v>44862</v>
      </c>
      <c r="C5" s="42" t="str">
        <f>IF(ISERROR(VLOOKUP(B5,'Айгенис Оп9'!$C$3:$C$16,1,0)),"Нет","Да")</f>
        <v>Нет</v>
      </c>
      <c r="D5" s="43">
        <f t="shared" si="0"/>
        <v>365</v>
      </c>
      <c r="E5" s="44">
        <f>ROUND(('Все выпуски'!$F$3*'Все выпуски'!$F$6/100)/365*(B5-IF(C5="Нет",VLOOKUP(A5,'Айгенис Оп9'!$A$2:$C$16,3,0),VLOOKUP((A5-1),'Айгенис Оп9'!$A$2:$C$16,3,0))),2)</f>
        <v>0.37</v>
      </c>
      <c r="G5" s="43">
        <f>COUNTIF(D6:$D$1227,365)</f>
        <v>856</v>
      </c>
      <c r="H5" s="43">
        <f>COUNTIF(D6:$D$1227,366)</f>
        <v>366</v>
      </c>
      <c r="I5" s="2"/>
    </row>
    <row r="6" spans="1:9" x14ac:dyDescent="0.25">
      <c r="A6" s="1">
        <f>COUNTIF($C$2:C6,"Да")</f>
        <v>0</v>
      </c>
      <c r="B6" s="45">
        <f t="shared" si="1"/>
        <v>44863</v>
      </c>
      <c r="C6" s="42" t="str">
        <f>IF(ISERROR(VLOOKUP(B6,'Айгенис Оп9'!$C$3:$C$16,1,0)),"Нет","Да")</f>
        <v>Нет</v>
      </c>
      <c r="D6" s="43">
        <f t="shared" si="0"/>
        <v>365</v>
      </c>
      <c r="E6" s="44">
        <f>ROUND(('Все выпуски'!$F$3*'Все выпуски'!$F$6/100)/365*(B6-IF(C6="Нет",VLOOKUP(A6,'Айгенис Оп9'!$A$2:$C$16,3,0),VLOOKUP((A6-1),'Айгенис Оп9'!$A$2:$C$16,3,0))),2)</f>
        <v>0.47</v>
      </c>
      <c r="G6" s="43">
        <f>COUNTIF(D7:$D$1227,365)</f>
        <v>855</v>
      </c>
      <c r="H6" s="43">
        <f>COUNTIF(D7:$D$1227,366)</f>
        <v>366</v>
      </c>
      <c r="I6" s="2"/>
    </row>
    <row r="7" spans="1:9" x14ac:dyDescent="0.25">
      <c r="A7" s="1">
        <f>COUNTIF($C$2:C7,"Да")</f>
        <v>0</v>
      </c>
      <c r="B7" s="45">
        <f t="shared" si="1"/>
        <v>44864</v>
      </c>
      <c r="C7" s="42" t="str">
        <f>IF(ISERROR(VLOOKUP(B7,'Айгенис Оп9'!$C$3:$C$16,1,0)),"Нет","Да")</f>
        <v>Нет</v>
      </c>
      <c r="D7" s="43">
        <f t="shared" si="0"/>
        <v>365</v>
      </c>
      <c r="E7" s="44">
        <f>ROUND(('Все выпуски'!$F$3*'Все выпуски'!$F$6/100)/365*(B7-IF(C7="Нет",VLOOKUP(A7,'Айгенис Оп9'!$A$2:$C$16,3,0),VLOOKUP((A7-1),'Айгенис Оп9'!$A$2:$C$16,3,0))),2)</f>
        <v>0.56000000000000005</v>
      </c>
      <c r="G7" s="43">
        <f>COUNTIF(D8:$D$1227,365)</f>
        <v>854</v>
      </c>
      <c r="H7" s="43">
        <f>COUNTIF(D8:$D$1227,366)</f>
        <v>366</v>
      </c>
      <c r="I7" s="2"/>
    </row>
    <row r="8" spans="1:9" x14ac:dyDescent="0.25">
      <c r="A8" s="1">
        <f>COUNTIF($C$2:C8,"Да")</f>
        <v>0</v>
      </c>
      <c r="B8" s="45">
        <f t="shared" si="1"/>
        <v>44865</v>
      </c>
      <c r="C8" s="42" t="str">
        <f>IF(ISERROR(VLOOKUP(B8,'Айгенис Оп9'!$C$3:$C$16,1,0)),"Нет","Да")</f>
        <v>Нет</v>
      </c>
      <c r="D8" s="43">
        <f t="shared" si="0"/>
        <v>365</v>
      </c>
      <c r="E8" s="44">
        <f>ROUND(('Все выпуски'!$F$3*'Все выпуски'!$F$6/100)/365*(B8-IF(C8="Нет",VLOOKUP(A8,'Айгенис Оп9'!$A$2:$C$16,3,0),VLOOKUP((A8-1),'Айгенис Оп9'!$A$2:$C$16,3,0))),2)</f>
        <v>0.65</v>
      </c>
      <c r="G8" s="43">
        <f>COUNTIF(D9:$D$1227,365)</f>
        <v>853</v>
      </c>
      <c r="H8" s="43">
        <f>COUNTIF(D9:$D$1227,366)</f>
        <v>366</v>
      </c>
      <c r="I8" s="2"/>
    </row>
    <row r="9" spans="1:9" x14ac:dyDescent="0.25">
      <c r="A9" s="1">
        <f>COUNTIF($C$2:C9,"Да")</f>
        <v>0</v>
      </c>
      <c r="B9" s="45">
        <f t="shared" si="1"/>
        <v>44866</v>
      </c>
      <c r="C9" s="42" t="str">
        <f>IF(ISERROR(VLOOKUP(B9,'Айгенис Оп9'!$C$3:$C$16,1,0)),"Нет","Да")</f>
        <v>Нет</v>
      </c>
      <c r="D9" s="43">
        <f t="shared" si="0"/>
        <v>365</v>
      </c>
      <c r="E9" s="44">
        <f>ROUND(('Все выпуски'!$F$3*'Все выпуски'!$F$6/100)/365*(B9-IF(C9="Нет",VLOOKUP(A9,'Айгенис Оп9'!$A$2:$C$16,3,0),VLOOKUP((A9-1),'Айгенис Оп9'!$A$2:$C$16,3,0))),2)</f>
        <v>0.75</v>
      </c>
      <c r="G9" s="43">
        <f>COUNTIF(D10:$D$1227,365)</f>
        <v>852</v>
      </c>
      <c r="H9" s="43">
        <f>COUNTIF(D10:$D$1227,366)</f>
        <v>366</v>
      </c>
      <c r="I9" s="2"/>
    </row>
    <row r="10" spans="1:9" x14ac:dyDescent="0.25">
      <c r="A10" s="1">
        <f>COUNTIF($C$2:C10,"Да")</f>
        <v>0</v>
      </c>
      <c r="B10" s="45">
        <f t="shared" si="1"/>
        <v>44867</v>
      </c>
      <c r="C10" s="42" t="str">
        <f>IF(ISERROR(VLOOKUP(B10,'Айгенис Оп9'!$C$3:$C$16,1,0)),"Нет","Да")</f>
        <v>Нет</v>
      </c>
      <c r="D10" s="43">
        <f t="shared" si="0"/>
        <v>365</v>
      </c>
      <c r="E10" s="44">
        <f>ROUND(('Все выпуски'!$F$3*'Все выпуски'!$F$6/100)/365*(B10-IF(C10="Нет",VLOOKUP(A10,'Айгенис Оп9'!$A$2:$C$16,3,0),VLOOKUP((A10-1),'Айгенис Оп9'!$A$2:$C$16,3,0))),2)</f>
        <v>0.84</v>
      </c>
      <c r="G10" s="43">
        <f>COUNTIF(D11:$D$1227,365)</f>
        <v>851</v>
      </c>
      <c r="H10" s="43">
        <f>COUNTIF(D11:$D$1227,366)</f>
        <v>366</v>
      </c>
      <c r="I10" s="2"/>
    </row>
    <row r="11" spans="1:9" x14ac:dyDescent="0.25">
      <c r="A11" s="1">
        <f>COUNTIF($C$2:C11,"Да")</f>
        <v>0</v>
      </c>
      <c r="B11" s="45">
        <f t="shared" si="1"/>
        <v>44868</v>
      </c>
      <c r="C11" s="42" t="str">
        <f>IF(ISERROR(VLOOKUP(B11,'Айгенис Оп9'!$C$3:$C$16,1,0)),"Нет","Да")</f>
        <v>Нет</v>
      </c>
      <c r="D11" s="43">
        <f t="shared" si="0"/>
        <v>365</v>
      </c>
      <c r="E11" s="44">
        <f>ROUND(('Все выпуски'!$F$3*'Все выпуски'!$F$6/100)/365*(B11-IF(C11="Нет",VLOOKUP(A11,'Айгенис Оп9'!$A$2:$C$16,3,0),VLOOKUP((A11-1),'Айгенис Оп9'!$A$2:$C$16,3,0))),2)</f>
        <v>0.93</v>
      </c>
      <c r="G11" s="43">
        <f>COUNTIF(D12:$D$1227,365)</f>
        <v>850</v>
      </c>
      <c r="H11" s="43">
        <f>COUNTIF(D12:$D$1227,366)</f>
        <v>366</v>
      </c>
      <c r="I11" s="2"/>
    </row>
    <row r="12" spans="1:9" x14ac:dyDescent="0.25">
      <c r="A12" s="1">
        <f>COUNTIF($C$2:C12,"Да")</f>
        <v>0</v>
      </c>
      <c r="B12" s="45">
        <f t="shared" si="1"/>
        <v>44869</v>
      </c>
      <c r="C12" s="42" t="str">
        <f>IF(ISERROR(VLOOKUP(B12,'Айгенис Оп9'!$C$3:$C$16,1,0)),"Нет","Да")</f>
        <v>Нет</v>
      </c>
      <c r="D12" s="43">
        <f t="shared" si="0"/>
        <v>365</v>
      </c>
      <c r="E12" s="44">
        <f>ROUND(('Все выпуски'!$F$3*'Все выпуски'!$F$6/100)/365*(B12-IF(C12="Нет",VLOOKUP(A12,'Айгенис Оп9'!$A$2:$C$16,3,0),VLOOKUP((A12-1),'Айгенис Оп9'!$A$2:$C$16,3,0))),2)</f>
        <v>1.02</v>
      </c>
      <c r="G12" s="43">
        <f>COUNTIF(D13:$D$1227,365)</f>
        <v>849</v>
      </c>
      <c r="H12" s="43">
        <f>COUNTIF(D13:$D$1227,366)</f>
        <v>366</v>
      </c>
      <c r="I12" s="2"/>
    </row>
    <row r="13" spans="1:9" x14ac:dyDescent="0.25">
      <c r="A13" s="1">
        <f>COUNTIF($C$2:C13,"Да")</f>
        <v>0</v>
      </c>
      <c r="B13" s="45">
        <f t="shared" si="1"/>
        <v>44870</v>
      </c>
      <c r="C13" s="42" t="str">
        <f>IF(ISERROR(VLOOKUP(B13,'Айгенис Оп9'!$C$3:$C$16,1,0)),"Нет","Да")</f>
        <v>Нет</v>
      </c>
      <c r="D13" s="43">
        <f t="shared" si="0"/>
        <v>365</v>
      </c>
      <c r="E13" s="44">
        <f>ROUND(('Все выпуски'!$F$3*'Все выпуски'!$F$6/100)/365*(B13-IF(C13="Нет",VLOOKUP(A13,'Айгенис Оп9'!$A$2:$C$16,3,0),VLOOKUP((A13-1),'Айгенис Оп9'!$A$2:$C$16,3,0))),2)</f>
        <v>1.1200000000000001</v>
      </c>
      <c r="G13" s="43">
        <f>COUNTIF(D14:$D$1227,365)</f>
        <v>848</v>
      </c>
      <c r="H13" s="43">
        <f>COUNTIF(D14:$D$1227,366)</f>
        <v>366</v>
      </c>
      <c r="I13" s="2"/>
    </row>
    <row r="14" spans="1:9" x14ac:dyDescent="0.25">
      <c r="A14" s="1">
        <f>COUNTIF($C$2:C14,"Да")</f>
        <v>0</v>
      </c>
      <c r="B14" s="45">
        <f t="shared" si="1"/>
        <v>44871</v>
      </c>
      <c r="C14" s="42" t="str">
        <f>IF(ISERROR(VLOOKUP(B14,'Айгенис Оп9'!$C$3:$C$16,1,0)),"Нет","Да")</f>
        <v>Нет</v>
      </c>
      <c r="D14" s="43">
        <f t="shared" si="0"/>
        <v>365</v>
      </c>
      <c r="E14" s="44">
        <f>ROUND(('Все выпуски'!$F$3*'Все выпуски'!$F$6/100)/365*(B14-IF(C14="Нет",VLOOKUP(A14,'Айгенис Оп9'!$A$2:$C$16,3,0),VLOOKUP((A14-1),'Айгенис Оп9'!$A$2:$C$16,3,0))),2)</f>
        <v>1.21</v>
      </c>
      <c r="G14" s="43">
        <f>COUNTIF(D15:$D$1227,365)</f>
        <v>847</v>
      </c>
      <c r="H14" s="43">
        <f>COUNTIF(D15:$D$1227,366)</f>
        <v>366</v>
      </c>
      <c r="I14" s="2"/>
    </row>
    <row r="15" spans="1:9" x14ac:dyDescent="0.25">
      <c r="A15" s="1">
        <f>COUNTIF($C$2:C15,"Да")</f>
        <v>0</v>
      </c>
      <c r="B15" s="45">
        <f t="shared" si="1"/>
        <v>44872</v>
      </c>
      <c r="C15" s="42" t="str">
        <f>IF(ISERROR(VLOOKUP(B15,'Айгенис Оп9'!$C$3:$C$16,1,0)),"Нет","Да")</f>
        <v>Нет</v>
      </c>
      <c r="D15" s="43">
        <f t="shared" si="0"/>
        <v>365</v>
      </c>
      <c r="E15" s="44">
        <f>ROUND(('Все выпуски'!$F$3*'Все выпуски'!$F$6/100)/365*(B15-IF(C15="Нет",VLOOKUP(A15,'Айгенис Оп9'!$A$2:$C$16,3,0),VLOOKUP((A15-1),'Айгенис Оп9'!$A$2:$C$16,3,0))),2)</f>
        <v>1.3</v>
      </c>
      <c r="G15" s="43">
        <f>COUNTIF(D16:$D$1227,365)</f>
        <v>846</v>
      </c>
      <c r="H15" s="43">
        <f>COUNTIF(D16:$D$1227,366)</f>
        <v>366</v>
      </c>
      <c r="I15" s="2"/>
    </row>
    <row r="16" spans="1:9" x14ac:dyDescent="0.25">
      <c r="A16" s="1">
        <f>COUNTIF($C$2:C16,"Да")</f>
        <v>0</v>
      </c>
      <c r="B16" s="45">
        <f t="shared" si="1"/>
        <v>44873</v>
      </c>
      <c r="C16" s="42" t="str">
        <f>IF(ISERROR(VLOOKUP(B16,'Айгенис Оп9'!$C$3:$C$16,1,0)),"Нет","Да")</f>
        <v>Нет</v>
      </c>
      <c r="D16" s="43">
        <f t="shared" si="0"/>
        <v>365</v>
      </c>
      <c r="E16" s="44">
        <f>ROUND(('Все выпуски'!$F$3*'Все выпуски'!$F$6/100)/365*(B16-IF(C16="Нет",VLOOKUP(A16,'Айгенис Оп9'!$A$2:$C$16,3,0),VLOOKUP((A16-1),'Айгенис Оп9'!$A$2:$C$16,3,0))),2)</f>
        <v>1.4</v>
      </c>
      <c r="G16" s="43">
        <f>COUNTIF(D17:$D$1227,365)</f>
        <v>845</v>
      </c>
      <c r="H16" s="43">
        <f>COUNTIF(D17:$D$1227,366)</f>
        <v>366</v>
      </c>
      <c r="I16" s="2"/>
    </row>
    <row r="17" spans="1:9" x14ac:dyDescent="0.25">
      <c r="A17" s="1">
        <f>COUNTIF($C$2:C17,"Да")</f>
        <v>0</v>
      </c>
      <c r="B17" s="45">
        <f t="shared" si="1"/>
        <v>44874</v>
      </c>
      <c r="C17" s="42" t="str">
        <f>IF(ISERROR(VLOOKUP(B17,'Айгенис Оп9'!$C$3:$C$16,1,0)),"Нет","Да")</f>
        <v>Нет</v>
      </c>
      <c r="D17" s="43">
        <f t="shared" si="0"/>
        <v>365</v>
      </c>
      <c r="E17" s="44">
        <f>ROUND(('Все выпуски'!$F$3*'Все выпуски'!$F$6/100)/365*(B17-IF(C17="Нет",VLOOKUP(A17,'Айгенис Оп9'!$A$2:$C$16,3,0),VLOOKUP((A17-1),'Айгенис Оп9'!$A$2:$C$16,3,0))),2)</f>
        <v>1.49</v>
      </c>
      <c r="G17" s="43">
        <f>COUNTIF(D18:$D$1227,365)</f>
        <v>844</v>
      </c>
      <c r="H17" s="43">
        <f>COUNTIF(D18:$D$1227,366)</f>
        <v>366</v>
      </c>
      <c r="I17" s="2"/>
    </row>
    <row r="18" spans="1:9" x14ac:dyDescent="0.25">
      <c r="A18" s="1">
        <f>COUNTIF($C$2:C18,"Да")</f>
        <v>0</v>
      </c>
      <c r="B18" s="45">
        <f t="shared" si="1"/>
        <v>44875</v>
      </c>
      <c r="C18" s="42" t="str">
        <f>IF(ISERROR(VLOOKUP(B18,'Айгенис Оп9'!$C$3:$C$16,1,0)),"Нет","Да")</f>
        <v>Нет</v>
      </c>
      <c r="D18" s="43">
        <f t="shared" si="0"/>
        <v>365</v>
      </c>
      <c r="E18" s="44">
        <f>ROUND(('Все выпуски'!$F$3*'Все выпуски'!$F$6/100)/365*(B18-IF(C18="Нет",VLOOKUP(A18,'Айгенис Оп9'!$A$2:$C$16,3,0),VLOOKUP((A18-1),'Айгенис Оп9'!$A$2:$C$16,3,0))),2)</f>
        <v>1.58</v>
      </c>
      <c r="G18" s="43">
        <f>COUNTIF(D19:$D$1227,365)</f>
        <v>843</v>
      </c>
      <c r="H18" s="43">
        <f>COUNTIF(D19:$D$1227,366)</f>
        <v>366</v>
      </c>
      <c r="I18" s="2"/>
    </row>
    <row r="19" spans="1:9" x14ac:dyDescent="0.25">
      <c r="A19" s="1">
        <f>COUNTIF($C$2:C19,"Да")</f>
        <v>0</v>
      </c>
      <c r="B19" s="45">
        <f t="shared" si="1"/>
        <v>44876</v>
      </c>
      <c r="C19" s="42" t="str">
        <f>IF(ISERROR(VLOOKUP(B19,'Айгенис Оп9'!$C$3:$C$16,1,0)),"Нет","Да")</f>
        <v>Нет</v>
      </c>
      <c r="D19" s="43">
        <f t="shared" si="0"/>
        <v>365</v>
      </c>
      <c r="E19" s="44">
        <f>ROUND(('Все выпуски'!$F$3*'Все выпуски'!$F$6/100)/365*(B19-IF(C19="Нет",VLOOKUP(A19,'Айгенис Оп9'!$A$2:$C$16,3,0),VLOOKUP((A19-1),'Айгенис Оп9'!$A$2:$C$16,3,0))),2)</f>
        <v>1.68</v>
      </c>
      <c r="G19" s="43">
        <f>COUNTIF(D20:$D$1227,365)</f>
        <v>842</v>
      </c>
      <c r="H19" s="43">
        <f>COUNTIF(D20:$D$1227,366)</f>
        <v>366</v>
      </c>
      <c r="I19" s="2"/>
    </row>
    <row r="20" spans="1:9" x14ac:dyDescent="0.25">
      <c r="A20" s="1">
        <f>COUNTIF($C$2:C20,"Да")</f>
        <v>0</v>
      </c>
      <c r="B20" s="45">
        <f t="shared" si="1"/>
        <v>44877</v>
      </c>
      <c r="C20" s="42" t="str">
        <f>IF(ISERROR(VLOOKUP(B20,'Айгенис Оп9'!$C$3:$C$16,1,0)),"Нет","Да")</f>
        <v>Нет</v>
      </c>
      <c r="D20" s="43">
        <f t="shared" si="0"/>
        <v>365</v>
      </c>
      <c r="E20" s="44">
        <f>ROUND(('Все выпуски'!$F$3*'Все выпуски'!$F$6/100)/365*(B20-IF(C20="Нет",VLOOKUP(A20,'Айгенис Оп9'!$A$2:$C$16,3,0),VLOOKUP((A20-1),'Айгенис Оп9'!$A$2:$C$16,3,0))),2)</f>
        <v>1.77</v>
      </c>
      <c r="G20" s="43">
        <f>COUNTIF(D21:$D$1227,365)</f>
        <v>841</v>
      </c>
      <c r="H20" s="43">
        <f>COUNTIF(D21:$D$1227,366)</f>
        <v>366</v>
      </c>
      <c r="I20" s="2"/>
    </row>
    <row r="21" spans="1:9" x14ac:dyDescent="0.25">
      <c r="A21" s="1">
        <f>COUNTIF($C$2:C21,"Да")</f>
        <v>0</v>
      </c>
      <c r="B21" s="45">
        <f t="shared" si="1"/>
        <v>44878</v>
      </c>
      <c r="C21" s="42" t="str">
        <f>IF(ISERROR(VLOOKUP(B21,'Айгенис Оп9'!$C$3:$C$16,1,0)),"Нет","Да")</f>
        <v>Нет</v>
      </c>
      <c r="D21" s="43">
        <f t="shared" si="0"/>
        <v>365</v>
      </c>
      <c r="E21" s="44">
        <f>ROUND(('Все выпуски'!$F$3*'Все выпуски'!$F$6/100)/365*(B21-IF(C21="Нет",VLOOKUP(A21,'Айгенис Оп9'!$A$2:$C$16,3,0),VLOOKUP((A21-1),'Айгенис Оп9'!$A$2:$C$16,3,0))),2)</f>
        <v>1.86</v>
      </c>
      <c r="G21" s="43">
        <f>COUNTIF(D22:$D$1227,365)</f>
        <v>840</v>
      </c>
      <c r="H21" s="43">
        <f>COUNTIF(D22:$D$1227,366)</f>
        <v>366</v>
      </c>
      <c r="I21" s="2"/>
    </row>
    <row r="22" spans="1:9" x14ac:dyDescent="0.25">
      <c r="A22" s="1">
        <f>COUNTIF($C$2:C22,"Да")</f>
        <v>0</v>
      </c>
      <c r="B22" s="45">
        <f t="shared" si="1"/>
        <v>44879</v>
      </c>
      <c r="C22" s="42" t="str">
        <f>IF(ISERROR(VLOOKUP(B22,'Айгенис Оп9'!$C$3:$C$16,1,0)),"Нет","Да")</f>
        <v>Нет</v>
      </c>
      <c r="D22" s="43">
        <f t="shared" si="0"/>
        <v>365</v>
      </c>
      <c r="E22" s="44">
        <f>ROUND(('Все выпуски'!$F$3*'Все выпуски'!$F$6/100)/365*(B22-IF(C22="Нет",VLOOKUP(A22,'Айгенис Оп9'!$A$2:$C$16,3,0),VLOOKUP((A22-1),'Айгенис Оп9'!$A$2:$C$16,3,0))),2)</f>
        <v>1.96</v>
      </c>
      <c r="G22" s="43">
        <f>COUNTIF(D23:$D$1227,365)</f>
        <v>839</v>
      </c>
      <c r="H22" s="43">
        <f>COUNTIF(D23:$D$1227,366)</f>
        <v>366</v>
      </c>
      <c r="I22" s="2"/>
    </row>
    <row r="23" spans="1:9" x14ac:dyDescent="0.25">
      <c r="A23" s="1">
        <f>COUNTIF($C$2:C23,"Да")</f>
        <v>0</v>
      </c>
      <c r="B23" s="45">
        <f t="shared" si="1"/>
        <v>44880</v>
      </c>
      <c r="C23" s="42" t="str">
        <f>IF(ISERROR(VLOOKUP(B23,'Айгенис Оп9'!$C$3:$C$16,1,0)),"Нет","Да")</f>
        <v>Нет</v>
      </c>
      <c r="D23" s="43">
        <f t="shared" si="0"/>
        <v>365</v>
      </c>
      <c r="E23" s="44">
        <f>ROUND(('Все выпуски'!$F$3*'Все выпуски'!$F$6/100)/365*(B23-IF(C23="Нет",VLOOKUP(A23,'Айгенис Оп9'!$A$2:$C$16,3,0),VLOOKUP((A23-1),'Айгенис Оп9'!$A$2:$C$16,3,0))),2)</f>
        <v>2.0499999999999998</v>
      </c>
      <c r="G23" s="43">
        <f>COUNTIF(D24:$D$1227,365)</f>
        <v>838</v>
      </c>
      <c r="H23" s="43">
        <f>COUNTIF(D24:$D$1227,366)</f>
        <v>366</v>
      </c>
      <c r="I23" s="2"/>
    </row>
    <row r="24" spans="1:9" x14ac:dyDescent="0.25">
      <c r="A24" s="1">
        <f>COUNTIF($C$2:C24,"Да")</f>
        <v>0</v>
      </c>
      <c r="B24" s="45">
        <f t="shared" si="1"/>
        <v>44881</v>
      </c>
      <c r="C24" s="42" t="str">
        <f>IF(ISERROR(VLOOKUP(B24,'Айгенис Оп9'!$C$3:$C$16,1,0)),"Нет","Да")</f>
        <v>Нет</v>
      </c>
      <c r="D24" s="43">
        <f t="shared" si="0"/>
        <v>365</v>
      </c>
      <c r="E24" s="44">
        <f>ROUND(('Все выпуски'!$F$3*'Все выпуски'!$F$6/100)/365*(B24-IF(C24="Нет",VLOOKUP(A24,'Айгенис Оп9'!$A$2:$C$16,3,0),VLOOKUP((A24-1),'Айгенис Оп9'!$A$2:$C$16,3,0))),2)</f>
        <v>2.14</v>
      </c>
      <c r="G24" s="43">
        <f>COUNTIF(D25:$D$1227,365)</f>
        <v>837</v>
      </c>
      <c r="H24" s="43">
        <f>COUNTIF(D25:$D$1227,366)</f>
        <v>366</v>
      </c>
      <c r="I24" s="2"/>
    </row>
    <row r="25" spans="1:9" x14ac:dyDescent="0.25">
      <c r="A25" s="1">
        <f>COUNTIF($C$2:C25,"Да")</f>
        <v>0</v>
      </c>
      <c r="B25" s="45">
        <f t="shared" si="1"/>
        <v>44882</v>
      </c>
      <c r="C25" s="42" t="str">
        <f>IF(ISERROR(VLOOKUP(B25,'Айгенис Оп9'!$C$3:$C$16,1,0)),"Нет","Да")</f>
        <v>Нет</v>
      </c>
      <c r="D25" s="43">
        <f t="shared" si="0"/>
        <v>365</v>
      </c>
      <c r="E25" s="44">
        <f>ROUND(('Все выпуски'!$F$3*'Все выпуски'!$F$6/100)/365*(B25-IF(C25="Нет",VLOOKUP(A25,'Айгенис Оп9'!$A$2:$C$16,3,0),VLOOKUP((A25-1),'Айгенис Оп9'!$A$2:$C$16,3,0))),2)</f>
        <v>2.2400000000000002</v>
      </c>
      <c r="G25" s="43">
        <f>COUNTIF(D26:$D$1227,365)</f>
        <v>836</v>
      </c>
      <c r="H25" s="43">
        <f>COUNTIF(D26:$D$1227,366)</f>
        <v>366</v>
      </c>
      <c r="I25" s="2"/>
    </row>
    <row r="26" spans="1:9" x14ac:dyDescent="0.25">
      <c r="A26" s="1">
        <f>COUNTIF($C$2:C26,"Да")</f>
        <v>0</v>
      </c>
      <c r="B26" s="45">
        <f t="shared" si="1"/>
        <v>44883</v>
      </c>
      <c r="C26" s="42" t="str">
        <f>IF(ISERROR(VLOOKUP(B26,'Айгенис Оп9'!$C$3:$C$16,1,0)),"Нет","Да")</f>
        <v>Нет</v>
      </c>
      <c r="D26" s="43">
        <f t="shared" si="0"/>
        <v>365</v>
      </c>
      <c r="E26" s="44">
        <f>ROUND(('Все выпуски'!$F$3*'Все выпуски'!$F$6/100)/365*(B26-IF(C26="Нет",VLOOKUP(A26,'Айгенис Оп9'!$A$2:$C$16,3,0),VLOOKUP((A26-1),'Айгенис Оп9'!$A$2:$C$16,3,0))),2)</f>
        <v>2.33</v>
      </c>
      <c r="G26" s="43">
        <f>COUNTIF(D27:$D$1227,365)</f>
        <v>835</v>
      </c>
      <c r="H26" s="43">
        <f>COUNTIF(D27:$D$1227,366)</f>
        <v>366</v>
      </c>
      <c r="I26" s="2"/>
    </row>
    <row r="27" spans="1:9" x14ac:dyDescent="0.25">
      <c r="A27" s="1">
        <f>COUNTIF($C$2:C27,"Да")</f>
        <v>0</v>
      </c>
      <c r="B27" s="45">
        <f t="shared" si="1"/>
        <v>44884</v>
      </c>
      <c r="C27" s="42" t="str">
        <f>IF(ISERROR(VLOOKUP(B27,'Айгенис Оп9'!$C$3:$C$16,1,0)),"Нет","Да")</f>
        <v>Нет</v>
      </c>
      <c r="D27" s="43">
        <f t="shared" si="0"/>
        <v>365</v>
      </c>
      <c r="E27" s="44">
        <f>ROUND(('Все выпуски'!$F$3*'Все выпуски'!$F$6/100)/365*(B27-IF(C27="Нет",VLOOKUP(A27,'Айгенис Оп9'!$A$2:$C$16,3,0),VLOOKUP((A27-1),'Айгенис Оп9'!$A$2:$C$16,3,0))),2)</f>
        <v>2.42</v>
      </c>
      <c r="G27" s="43">
        <f>COUNTIF(D28:$D$1227,365)</f>
        <v>834</v>
      </c>
      <c r="H27" s="43">
        <f>COUNTIF(D28:$D$1227,366)</f>
        <v>366</v>
      </c>
      <c r="I27" s="2"/>
    </row>
    <row r="28" spans="1:9" x14ac:dyDescent="0.25">
      <c r="A28" s="1">
        <f>COUNTIF($C$2:C28,"Да")</f>
        <v>0</v>
      </c>
      <c r="B28" s="45">
        <f t="shared" si="1"/>
        <v>44885</v>
      </c>
      <c r="C28" s="42" t="str">
        <f>IF(ISERROR(VLOOKUP(B28,'Айгенис Оп9'!$C$3:$C$16,1,0)),"Нет","Да")</f>
        <v>Нет</v>
      </c>
      <c r="D28" s="43">
        <f t="shared" si="0"/>
        <v>365</v>
      </c>
      <c r="E28" s="44">
        <f>ROUND(('Все выпуски'!$F$3*'Все выпуски'!$F$6/100)/365*(B28-IF(C28="Нет",VLOOKUP(A28,'Айгенис Оп9'!$A$2:$C$16,3,0),VLOOKUP((A28-1),'Айгенис Оп9'!$A$2:$C$16,3,0))),2)</f>
        <v>2.52</v>
      </c>
      <c r="G28" s="43">
        <f>COUNTIF(D29:$D$1227,365)</f>
        <v>833</v>
      </c>
      <c r="H28" s="43">
        <f>COUNTIF(D29:$D$1227,366)</f>
        <v>366</v>
      </c>
      <c r="I28" s="2"/>
    </row>
    <row r="29" spans="1:9" x14ac:dyDescent="0.25">
      <c r="A29" s="1">
        <f>COUNTIF($C$2:C29,"Да")</f>
        <v>0</v>
      </c>
      <c r="B29" s="45">
        <f t="shared" si="1"/>
        <v>44886</v>
      </c>
      <c r="C29" s="42" t="str">
        <f>IF(ISERROR(VLOOKUP(B29,'Айгенис Оп9'!$C$3:$C$16,1,0)),"Нет","Да")</f>
        <v>Нет</v>
      </c>
      <c r="D29" s="43">
        <f t="shared" si="0"/>
        <v>365</v>
      </c>
      <c r="E29" s="44">
        <f>ROUND(('Все выпуски'!$F$3*'Все выпуски'!$F$6/100)/365*(B29-IF(C29="Нет",VLOOKUP(A29,'Айгенис Оп9'!$A$2:$C$16,3,0),VLOOKUP((A29-1),'Айгенис Оп9'!$A$2:$C$16,3,0))),2)</f>
        <v>2.61</v>
      </c>
      <c r="G29" s="43">
        <f>COUNTIF(D30:$D$1227,365)</f>
        <v>832</v>
      </c>
      <c r="H29" s="43">
        <f>COUNTIF(D30:$D$1227,366)</f>
        <v>366</v>
      </c>
      <c r="I29" s="2"/>
    </row>
    <row r="30" spans="1:9" x14ac:dyDescent="0.25">
      <c r="A30" s="1">
        <f>COUNTIF($C$2:C30,"Да")</f>
        <v>0</v>
      </c>
      <c r="B30" s="45">
        <f t="shared" si="1"/>
        <v>44887</v>
      </c>
      <c r="C30" s="42" t="str">
        <f>IF(ISERROR(VLOOKUP(B30,'Айгенис Оп9'!$C$3:$C$16,1,0)),"Нет","Да")</f>
        <v>Нет</v>
      </c>
      <c r="D30" s="43">
        <f t="shared" si="0"/>
        <v>365</v>
      </c>
      <c r="E30" s="44">
        <f>ROUND(('Все выпуски'!$F$3*'Все выпуски'!$F$6/100)/365*(B30-IF(C30="Нет",VLOOKUP(A30,'Айгенис Оп9'!$A$2:$C$16,3,0),VLOOKUP((A30-1),'Айгенис Оп9'!$A$2:$C$16,3,0))),2)</f>
        <v>2.7</v>
      </c>
      <c r="G30" s="43">
        <f>COUNTIF(D31:$D$1227,365)</f>
        <v>831</v>
      </c>
      <c r="H30" s="43">
        <f>COUNTIF(D31:$D$1227,366)</f>
        <v>366</v>
      </c>
      <c r="I30" s="2"/>
    </row>
    <row r="31" spans="1:9" x14ac:dyDescent="0.25">
      <c r="A31" s="1">
        <f>COUNTIF($C$2:C31,"Да")</f>
        <v>0</v>
      </c>
      <c r="B31" s="45">
        <f t="shared" si="1"/>
        <v>44888</v>
      </c>
      <c r="C31" s="42" t="str">
        <f>IF(ISERROR(VLOOKUP(B31,'Айгенис Оп9'!$C$3:$C$16,1,0)),"Нет","Да")</f>
        <v>Нет</v>
      </c>
      <c r="D31" s="43">
        <f t="shared" si="0"/>
        <v>365</v>
      </c>
      <c r="E31" s="44">
        <f>ROUND(('Все выпуски'!$F$3*'Все выпуски'!$F$6/100)/365*(B31-IF(C31="Нет",VLOOKUP(A31,'Айгенис Оп9'!$A$2:$C$16,3,0),VLOOKUP((A31-1),'Айгенис Оп9'!$A$2:$C$16,3,0))),2)</f>
        <v>2.79</v>
      </c>
      <c r="G31" s="43">
        <f>COUNTIF(D32:$D$1227,365)</f>
        <v>830</v>
      </c>
      <c r="H31" s="43">
        <f>COUNTIF(D32:$D$1227,366)</f>
        <v>366</v>
      </c>
      <c r="I31" s="2"/>
    </row>
    <row r="32" spans="1:9" x14ac:dyDescent="0.25">
      <c r="A32" s="1">
        <f>COUNTIF($C$2:C32,"Да")</f>
        <v>0</v>
      </c>
      <c r="B32" s="45">
        <f t="shared" si="1"/>
        <v>44889</v>
      </c>
      <c r="C32" s="42" t="str">
        <f>IF(ISERROR(VLOOKUP(B32,'Айгенис Оп9'!$C$3:$C$16,1,0)),"Нет","Да")</f>
        <v>Нет</v>
      </c>
      <c r="D32" s="43">
        <f t="shared" si="0"/>
        <v>365</v>
      </c>
      <c r="E32" s="44">
        <f>ROUND(('Все выпуски'!$F$3*'Все выпуски'!$F$6/100)/365*(B32-IF(C32="Нет",VLOOKUP(A32,'Айгенис Оп9'!$A$2:$C$16,3,0),VLOOKUP((A32-1),'Айгенис Оп9'!$A$2:$C$16,3,0))),2)</f>
        <v>2.89</v>
      </c>
      <c r="G32" s="43">
        <f>COUNTIF(D33:$D$1227,365)</f>
        <v>829</v>
      </c>
      <c r="H32" s="43">
        <f>COUNTIF(D33:$D$1227,366)</f>
        <v>366</v>
      </c>
      <c r="I32" s="2"/>
    </row>
    <row r="33" spans="1:9" x14ac:dyDescent="0.25">
      <c r="A33" s="1">
        <f>COUNTIF($C$2:C33,"Да")</f>
        <v>0</v>
      </c>
      <c r="B33" s="45">
        <f t="shared" si="1"/>
        <v>44890</v>
      </c>
      <c r="C33" s="42" t="str">
        <f>IF(ISERROR(VLOOKUP(B33,'Айгенис Оп9'!$C$3:$C$16,1,0)),"Нет","Да")</f>
        <v>Нет</v>
      </c>
      <c r="D33" s="43">
        <f t="shared" si="0"/>
        <v>365</v>
      </c>
      <c r="E33" s="44">
        <f>ROUND(('Все выпуски'!$F$3*'Все выпуски'!$F$6/100)/365*(B33-IF(C33="Нет",VLOOKUP(A33,'Айгенис Оп9'!$A$2:$C$16,3,0),VLOOKUP((A33-1),'Айгенис Оп9'!$A$2:$C$16,3,0))),2)</f>
        <v>2.98</v>
      </c>
      <c r="G33" s="43">
        <f>COUNTIF(D34:$D$1227,365)</f>
        <v>828</v>
      </c>
      <c r="H33" s="43">
        <f>COUNTIF(D34:$D$1227,366)</f>
        <v>366</v>
      </c>
      <c r="I33" s="2"/>
    </row>
    <row r="34" spans="1:9" x14ac:dyDescent="0.25">
      <c r="A34" s="1">
        <f>COUNTIF($C$2:C34,"Да")</f>
        <v>0</v>
      </c>
      <c r="B34" s="45">
        <f t="shared" si="1"/>
        <v>44891</v>
      </c>
      <c r="C34" s="42" t="str">
        <f>IF(ISERROR(VLOOKUP(B34,'Айгенис Оп9'!$C$3:$C$16,1,0)),"Нет","Да")</f>
        <v>Нет</v>
      </c>
      <c r="D34" s="43">
        <f t="shared" si="0"/>
        <v>365</v>
      </c>
      <c r="E34" s="44">
        <f>ROUND(('Все выпуски'!$F$3*'Все выпуски'!$F$6/100)/365*(B34-IF(C34="Нет",VLOOKUP(A34,'Айгенис Оп9'!$A$2:$C$16,3,0),VLOOKUP((A34-1),'Айгенис Оп9'!$A$2:$C$16,3,0))),2)</f>
        <v>3.07</v>
      </c>
      <c r="G34" s="43">
        <f>COUNTIF(D35:$D$1227,365)</f>
        <v>827</v>
      </c>
      <c r="H34" s="43">
        <f>COUNTIF(D35:$D$1227,366)</f>
        <v>366</v>
      </c>
      <c r="I34" s="2"/>
    </row>
    <row r="35" spans="1:9" x14ac:dyDescent="0.25">
      <c r="A35" s="1">
        <f>COUNTIF($C$2:C35,"Да")</f>
        <v>0</v>
      </c>
      <c r="B35" s="45">
        <f t="shared" si="1"/>
        <v>44892</v>
      </c>
      <c r="C35" s="42" t="str">
        <f>IF(ISERROR(VLOOKUP(B35,'Айгенис Оп9'!$C$3:$C$16,1,0)),"Нет","Да")</f>
        <v>Нет</v>
      </c>
      <c r="D35" s="43">
        <f t="shared" si="0"/>
        <v>365</v>
      </c>
      <c r="E35" s="44">
        <f>ROUND(('Все выпуски'!$F$3*'Все выпуски'!$F$6/100)/365*(B35-IF(C35="Нет",VLOOKUP(A35,'Айгенис Оп9'!$A$2:$C$16,3,0),VLOOKUP((A35-1),'Айгенис Оп9'!$A$2:$C$16,3,0))),2)</f>
        <v>3.17</v>
      </c>
      <c r="G35" s="43">
        <f>COUNTIF(D36:$D$1227,365)</f>
        <v>826</v>
      </c>
      <c r="H35" s="43">
        <f>COUNTIF(D36:$D$1227,366)</f>
        <v>366</v>
      </c>
      <c r="I35" s="2"/>
    </row>
    <row r="36" spans="1:9" x14ac:dyDescent="0.25">
      <c r="A36" s="1">
        <f>COUNTIF($C$2:C36,"Да")</f>
        <v>0</v>
      </c>
      <c r="B36" s="45">
        <f t="shared" si="1"/>
        <v>44893</v>
      </c>
      <c r="C36" s="42" t="str">
        <f>IF(ISERROR(VLOOKUP(B36,'Айгенис Оп9'!$C$3:$C$16,1,0)),"Нет","Да")</f>
        <v>Нет</v>
      </c>
      <c r="D36" s="43">
        <f t="shared" si="0"/>
        <v>365</v>
      </c>
      <c r="E36" s="44">
        <f>ROUND(('Все выпуски'!$F$3*'Все выпуски'!$F$6/100)/365*(B36-IF(C36="Нет",VLOOKUP(A36,'Айгенис Оп9'!$A$2:$C$16,3,0),VLOOKUP((A36-1),'Айгенис Оп9'!$A$2:$C$16,3,0))),2)</f>
        <v>3.26</v>
      </c>
      <c r="G36" s="43">
        <f>COUNTIF(D37:$D$1227,365)</f>
        <v>825</v>
      </c>
      <c r="H36" s="43">
        <f>COUNTIF(D37:$D$1227,366)</f>
        <v>366</v>
      </c>
      <c r="I36" s="2"/>
    </row>
    <row r="37" spans="1:9" x14ac:dyDescent="0.25">
      <c r="A37" s="1">
        <f>COUNTIF($C$2:C37,"Да")</f>
        <v>0</v>
      </c>
      <c r="B37" s="45">
        <f t="shared" si="1"/>
        <v>44894</v>
      </c>
      <c r="C37" s="42" t="str">
        <f>IF(ISERROR(VLOOKUP(B37,'Айгенис Оп9'!$C$3:$C$16,1,0)),"Нет","Да")</f>
        <v>Нет</v>
      </c>
      <c r="D37" s="43">
        <f t="shared" si="0"/>
        <v>365</v>
      </c>
      <c r="E37" s="44">
        <f>ROUND(('Все выпуски'!$F$3*'Все выпуски'!$F$6/100)/365*(B37-IF(C37="Нет",VLOOKUP(A37,'Айгенис Оп9'!$A$2:$C$16,3,0),VLOOKUP((A37-1),'Айгенис Оп9'!$A$2:$C$16,3,0))),2)</f>
        <v>3.35</v>
      </c>
      <c r="G37" s="43">
        <f>COUNTIF(D38:$D$1227,365)</f>
        <v>824</v>
      </c>
      <c r="H37" s="43">
        <f>COUNTIF(D38:$D$1227,366)</f>
        <v>366</v>
      </c>
      <c r="I37" s="2"/>
    </row>
    <row r="38" spans="1:9" x14ac:dyDescent="0.25">
      <c r="A38" s="1">
        <f>COUNTIF($C$2:C38,"Да")</f>
        <v>0</v>
      </c>
      <c r="B38" s="45">
        <f t="shared" si="1"/>
        <v>44895</v>
      </c>
      <c r="C38" s="42" t="str">
        <f>IF(ISERROR(VLOOKUP(B38,'Айгенис Оп9'!$C$3:$C$16,1,0)),"Нет","Да")</f>
        <v>Нет</v>
      </c>
      <c r="D38" s="43">
        <f t="shared" si="0"/>
        <v>365</v>
      </c>
      <c r="E38" s="44">
        <f>ROUND(('Все выпуски'!$F$3*'Все выпуски'!$F$6/100)/365*(B38-IF(C38="Нет",VLOOKUP(A38,'Айгенис Оп9'!$A$2:$C$16,3,0),VLOOKUP((A38-1),'Айгенис Оп9'!$A$2:$C$16,3,0))),2)</f>
        <v>3.45</v>
      </c>
      <c r="G38" s="43">
        <f>COUNTIF(D39:$D$1227,365)</f>
        <v>823</v>
      </c>
      <c r="H38" s="43">
        <f>COUNTIF(D39:$D$1227,366)</f>
        <v>366</v>
      </c>
      <c r="I38" s="2"/>
    </row>
    <row r="39" spans="1:9" x14ac:dyDescent="0.25">
      <c r="A39" s="1">
        <f>COUNTIF($C$2:C39,"Да")</f>
        <v>0</v>
      </c>
      <c r="B39" s="45">
        <f t="shared" si="1"/>
        <v>44896</v>
      </c>
      <c r="C39" s="42" t="str">
        <f>IF(ISERROR(VLOOKUP(B39,'Айгенис Оп9'!$C$3:$C$16,1,0)),"Нет","Да")</f>
        <v>Нет</v>
      </c>
      <c r="D39" s="43">
        <f t="shared" si="0"/>
        <v>365</v>
      </c>
      <c r="E39" s="44">
        <f>ROUND(('Все выпуски'!$F$3*'Все выпуски'!$F$6/100)/365*(B39-IF(C39="Нет",VLOOKUP(A39,'Айгенис Оп9'!$A$2:$C$16,3,0),VLOOKUP((A39-1),'Айгенис Оп9'!$A$2:$C$16,3,0))),2)</f>
        <v>3.54</v>
      </c>
      <c r="G39" s="43">
        <f>COUNTIF(D40:$D$1227,365)</f>
        <v>822</v>
      </c>
      <c r="H39" s="43">
        <f>COUNTIF(D40:$D$1227,366)</f>
        <v>366</v>
      </c>
      <c r="I39" s="2"/>
    </row>
    <row r="40" spans="1:9" x14ac:dyDescent="0.25">
      <c r="A40" s="1">
        <f>COUNTIF($C$2:C40,"Да")</f>
        <v>0</v>
      </c>
      <c r="B40" s="45">
        <f t="shared" si="1"/>
        <v>44897</v>
      </c>
      <c r="C40" s="42" t="str">
        <f>IF(ISERROR(VLOOKUP(B40,'Айгенис Оп9'!$C$3:$C$16,1,0)),"Нет","Да")</f>
        <v>Нет</v>
      </c>
      <c r="D40" s="43">
        <f t="shared" si="0"/>
        <v>365</v>
      </c>
      <c r="E40" s="44">
        <f>ROUND(('Все выпуски'!$F$3*'Все выпуски'!$F$6/100)/365*(B40-IF(C40="Нет",VLOOKUP(A40,'Айгенис Оп9'!$A$2:$C$16,3,0),VLOOKUP((A40-1),'Айгенис Оп9'!$A$2:$C$16,3,0))),2)</f>
        <v>3.63</v>
      </c>
      <c r="G40" s="43">
        <f>COUNTIF(D41:$D$1227,365)</f>
        <v>821</v>
      </c>
      <c r="H40" s="43">
        <f>COUNTIF(D41:$D$1227,366)</f>
        <v>366</v>
      </c>
      <c r="I40" s="2"/>
    </row>
    <row r="41" spans="1:9" x14ac:dyDescent="0.25">
      <c r="A41" s="1">
        <f>COUNTIF($C$2:C41,"Да")</f>
        <v>1</v>
      </c>
      <c r="B41" s="45">
        <f t="shared" si="1"/>
        <v>44898</v>
      </c>
      <c r="C41" s="42" t="str">
        <f>IF(ISERROR(VLOOKUP(B41,'Айгенис Оп9'!$C$3:$C$16,1,0)),"Нет","Да")</f>
        <v>Да</v>
      </c>
      <c r="D41" s="43">
        <f t="shared" si="0"/>
        <v>365</v>
      </c>
      <c r="E41" s="44">
        <f>ROUND(('Все выпуски'!$F$3*'Все выпуски'!$F$6/100)/365*(B41-IF(C41="Нет",VLOOKUP(A41,'Айгенис Оп9'!$A$2:$C$16,3,0),VLOOKUP((A41-1),'Айгенис Оп9'!$A$2:$C$16,3,0))),2)</f>
        <v>3.73</v>
      </c>
      <c r="G41" s="43">
        <f>COUNTIF(D42:$D$1227,365)</f>
        <v>820</v>
      </c>
      <c r="H41" s="43">
        <f>COUNTIF(D42:$D$1227,366)</f>
        <v>366</v>
      </c>
      <c r="I41" s="2"/>
    </row>
    <row r="42" spans="1:9" x14ac:dyDescent="0.25">
      <c r="A42" s="1">
        <f>COUNTIF($C$2:C42,"Да")</f>
        <v>1</v>
      </c>
      <c r="B42" s="45">
        <f t="shared" si="1"/>
        <v>44899</v>
      </c>
      <c r="C42" s="42" t="str">
        <f>IF(ISERROR(VLOOKUP(B42,'Айгенис Оп9'!$C$3:$C$16,1,0)),"Нет","Да")</f>
        <v>Нет</v>
      </c>
      <c r="D42" s="43">
        <f t="shared" si="0"/>
        <v>365</v>
      </c>
      <c r="E42" s="44">
        <f>ROUND(('Все выпуски'!$F$3*'Все выпуски'!$F$6/100)/365*(B42-IF(C42="Нет",VLOOKUP(A42,'Айгенис Оп9'!$A$2:$C$16,3,0),VLOOKUP((A42-1),'Айгенис Оп9'!$A$2:$C$16,3,0))),2)</f>
        <v>0.09</v>
      </c>
      <c r="G42" s="43">
        <f>COUNTIF(D43:$D$1227,365)</f>
        <v>819</v>
      </c>
      <c r="H42" s="43">
        <f>COUNTIF(D43:$D$1227,366)</f>
        <v>366</v>
      </c>
      <c r="I42" s="2"/>
    </row>
    <row r="43" spans="1:9" x14ac:dyDescent="0.25">
      <c r="A43" s="1">
        <f>COUNTIF($C$2:C43,"Да")</f>
        <v>1</v>
      </c>
      <c r="B43" s="45">
        <f t="shared" si="1"/>
        <v>44900</v>
      </c>
      <c r="C43" s="42" t="str">
        <f>IF(ISERROR(VLOOKUP(B43,'Айгенис Оп9'!$C$3:$C$16,1,0)),"Нет","Да")</f>
        <v>Нет</v>
      </c>
      <c r="D43" s="43">
        <f t="shared" si="0"/>
        <v>365</v>
      </c>
      <c r="E43" s="44">
        <f>ROUND(('Все выпуски'!$F$3*'Все выпуски'!$F$6/100)/365*(B43-IF(C43="Нет",VLOOKUP(A43,'Айгенис Оп9'!$A$2:$C$16,3,0),VLOOKUP((A43-1),'Айгенис Оп9'!$A$2:$C$16,3,0))),2)</f>
        <v>0.19</v>
      </c>
      <c r="G43" s="43">
        <f>COUNTIF(D44:$D$1227,365)</f>
        <v>818</v>
      </c>
      <c r="H43" s="43">
        <f>COUNTIF(D44:$D$1227,366)</f>
        <v>366</v>
      </c>
      <c r="I43" s="2"/>
    </row>
    <row r="44" spans="1:9" x14ac:dyDescent="0.25">
      <c r="A44" s="1">
        <f>COUNTIF($C$2:C44,"Да")</f>
        <v>1</v>
      </c>
      <c r="B44" s="45">
        <f t="shared" si="1"/>
        <v>44901</v>
      </c>
      <c r="C44" s="42" t="str">
        <f>IF(ISERROR(VLOOKUP(B44,'Айгенис Оп9'!$C$3:$C$16,1,0)),"Нет","Да")</f>
        <v>Нет</v>
      </c>
      <c r="D44" s="43">
        <f t="shared" si="0"/>
        <v>365</v>
      </c>
      <c r="E44" s="44">
        <f>ROUND(('Все выпуски'!$F$3*'Все выпуски'!$F$6/100)/365*(B44-IF(C44="Нет",VLOOKUP(A44,'Айгенис Оп9'!$A$2:$C$16,3,0),VLOOKUP((A44-1),'Айгенис Оп9'!$A$2:$C$16,3,0))),2)</f>
        <v>0.28000000000000003</v>
      </c>
      <c r="G44" s="43">
        <f>COUNTIF(D45:$D$1227,365)</f>
        <v>817</v>
      </c>
      <c r="H44" s="43">
        <f>COUNTIF(D45:$D$1227,366)</f>
        <v>366</v>
      </c>
      <c r="I44" s="2"/>
    </row>
    <row r="45" spans="1:9" x14ac:dyDescent="0.25">
      <c r="A45" s="1">
        <f>COUNTIF($C$2:C45,"Да")</f>
        <v>1</v>
      </c>
      <c r="B45" s="45">
        <f t="shared" si="1"/>
        <v>44902</v>
      </c>
      <c r="C45" s="42" t="str">
        <f>IF(ISERROR(VLOOKUP(B45,'Айгенис Оп9'!$C$3:$C$16,1,0)),"Нет","Да")</f>
        <v>Нет</v>
      </c>
      <c r="D45" s="43">
        <f t="shared" si="0"/>
        <v>365</v>
      </c>
      <c r="E45" s="44">
        <f>ROUND(('Все выпуски'!$F$3*'Все выпуски'!$F$6/100)/365*(B45-IF(C45="Нет",VLOOKUP(A45,'Айгенис Оп9'!$A$2:$C$16,3,0),VLOOKUP((A45-1),'Айгенис Оп9'!$A$2:$C$16,3,0))),2)</f>
        <v>0.37</v>
      </c>
      <c r="G45" s="43">
        <f>COUNTIF(D46:$D$1227,365)</f>
        <v>816</v>
      </c>
      <c r="H45" s="43">
        <f>COUNTIF(D46:$D$1227,366)</f>
        <v>366</v>
      </c>
      <c r="I45" s="2"/>
    </row>
    <row r="46" spans="1:9" x14ac:dyDescent="0.25">
      <c r="A46" s="1">
        <f>COUNTIF($C$2:C46,"Да")</f>
        <v>1</v>
      </c>
      <c r="B46" s="45">
        <f t="shared" si="1"/>
        <v>44903</v>
      </c>
      <c r="C46" s="42" t="str">
        <f>IF(ISERROR(VLOOKUP(B46,'Айгенис Оп9'!$C$3:$C$16,1,0)),"Нет","Да")</f>
        <v>Нет</v>
      </c>
      <c r="D46" s="43">
        <f t="shared" si="0"/>
        <v>365</v>
      </c>
      <c r="E46" s="44">
        <f>ROUND(('Все выпуски'!$F$3*'Все выпуски'!$F$6/100)/365*(B46-IF(C46="Нет",VLOOKUP(A46,'Айгенис Оп9'!$A$2:$C$16,3,0),VLOOKUP((A46-1),'Айгенис Оп9'!$A$2:$C$16,3,0))),2)</f>
        <v>0.47</v>
      </c>
      <c r="G46" s="43">
        <f>COUNTIF(D47:$D$1227,365)</f>
        <v>815</v>
      </c>
      <c r="H46" s="43">
        <f>COUNTIF(D47:$D$1227,366)</f>
        <v>366</v>
      </c>
      <c r="I46" s="2"/>
    </row>
    <row r="47" spans="1:9" x14ac:dyDescent="0.25">
      <c r="A47" s="1">
        <f>COUNTIF($C$2:C47,"Да")</f>
        <v>1</v>
      </c>
      <c r="B47" s="45">
        <f t="shared" si="1"/>
        <v>44904</v>
      </c>
      <c r="C47" s="42" t="str">
        <f>IF(ISERROR(VLOOKUP(B47,'Айгенис Оп9'!$C$3:$C$16,1,0)),"Нет","Да")</f>
        <v>Нет</v>
      </c>
      <c r="D47" s="43">
        <f t="shared" si="0"/>
        <v>365</v>
      </c>
      <c r="E47" s="44">
        <f>ROUND(('Все выпуски'!$F$3*'Все выпуски'!$F$6/100)/365*(B47-IF(C47="Нет",VLOOKUP(A47,'Айгенис Оп9'!$A$2:$C$16,3,0),VLOOKUP((A47-1),'Айгенис Оп9'!$A$2:$C$16,3,0))),2)</f>
        <v>0.56000000000000005</v>
      </c>
      <c r="G47" s="43">
        <f>COUNTIF(D48:$D$1227,365)</f>
        <v>814</v>
      </c>
      <c r="H47" s="43">
        <f>COUNTIF(D48:$D$1227,366)</f>
        <v>366</v>
      </c>
      <c r="I47" s="2"/>
    </row>
    <row r="48" spans="1:9" x14ac:dyDescent="0.25">
      <c r="A48" s="1">
        <f>COUNTIF($C$2:C48,"Да")</f>
        <v>1</v>
      </c>
      <c r="B48" s="45">
        <f t="shared" si="1"/>
        <v>44905</v>
      </c>
      <c r="C48" s="42" t="str">
        <f>IF(ISERROR(VLOOKUP(B48,'Айгенис Оп9'!$C$3:$C$16,1,0)),"Нет","Да")</f>
        <v>Нет</v>
      </c>
      <c r="D48" s="43">
        <f t="shared" si="0"/>
        <v>365</v>
      </c>
      <c r="E48" s="44">
        <f>ROUND(('Все выпуски'!$F$3*'Все выпуски'!$F$6/100)/365*(B48-IF(C48="Нет",VLOOKUP(A48,'Айгенис Оп9'!$A$2:$C$16,3,0),VLOOKUP((A48-1),'Айгенис Оп9'!$A$2:$C$16,3,0))),2)</f>
        <v>0.65</v>
      </c>
      <c r="G48" s="43">
        <f>COUNTIF(D49:$D$1227,365)</f>
        <v>813</v>
      </c>
      <c r="H48" s="43">
        <f>COUNTIF(D49:$D$1227,366)</f>
        <v>366</v>
      </c>
      <c r="I48" s="2"/>
    </row>
    <row r="49" spans="1:9" x14ac:dyDescent="0.25">
      <c r="A49" s="1">
        <f>COUNTIF($C$2:C49,"Да")</f>
        <v>1</v>
      </c>
      <c r="B49" s="45">
        <f t="shared" si="1"/>
        <v>44906</v>
      </c>
      <c r="C49" s="42" t="str">
        <f>IF(ISERROR(VLOOKUP(B49,'Айгенис Оп9'!$C$3:$C$16,1,0)),"Нет","Да")</f>
        <v>Нет</v>
      </c>
      <c r="D49" s="43">
        <f t="shared" si="0"/>
        <v>365</v>
      </c>
      <c r="E49" s="44">
        <f>ROUND(('Все выпуски'!$F$3*'Все выпуски'!$F$6/100)/365*(B49-IF(C49="Нет",VLOOKUP(A49,'Айгенис Оп9'!$A$2:$C$16,3,0),VLOOKUP((A49-1),'Айгенис Оп9'!$A$2:$C$16,3,0))),2)</f>
        <v>0.75</v>
      </c>
      <c r="G49" s="43">
        <f>COUNTIF(D50:$D$1227,365)</f>
        <v>812</v>
      </c>
      <c r="H49" s="43">
        <f>COUNTIF(D50:$D$1227,366)</f>
        <v>366</v>
      </c>
      <c r="I49" s="2"/>
    </row>
    <row r="50" spans="1:9" x14ac:dyDescent="0.25">
      <c r="A50" s="1">
        <f>COUNTIF($C$2:C50,"Да")</f>
        <v>1</v>
      </c>
      <c r="B50" s="45">
        <f t="shared" si="1"/>
        <v>44907</v>
      </c>
      <c r="C50" s="42" t="str">
        <f>IF(ISERROR(VLOOKUP(B50,'Айгенис Оп9'!$C$3:$C$16,1,0)),"Нет","Да")</f>
        <v>Нет</v>
      </c>
      <c r="D50" s="43">
        <f t="shared" si="0"/>
        <v>365</v>
      </c>
      <c r="E50" s="44">
        <f>ROUND(('Все выпуски'!$F$3*'Все выпуски'!$F$6/100)/365*(B50-IF(C50="Нет",VLOOKUP(A50,'Айгенис Оп9'!$A$2:$C$16,3,0),VLOOKUP((A50-1),'Айгенис Оп9'!$A$2:$C$16,3,0))),2)</f>
        <v>0.84</v>
      </c>
      <c r="G50" s="43">
        <f>COUNTIF(D51:$D$1227,365)</f>
        <v>811</v>
      </c>
      <c r="H50" s="43">
        <f>COUNTIF(D51:$D$1227,366)</f>
        <v>366</v>
      </c>
      <c r="I50" s="2"/>
    </row>
    <row r="51" spans="1:9" x14ac:dyDescent="0.25">
      <c r="A51" s="1">
        <f>COUNTIF($C$2:C51,"Да")</f>
        <v>1</v>
      </c>
      <c r="B51" s="45">
        <f t="shared" si="1"/>
        <v>44908</v>
      </c>
      <c r="C51" s="42" t="str">
        <f>IF(ISERROR(VLOOKUP(B51,'Айгенис Оп9'!$C$3:$C$16,1,0)),"Нет","Да")</f>
        <v>Нет</v>
      </c>
      <c r="D51" s="43">
        <f t="shared" si="0"/>
        <v>365</v>
      </c>
      <c r="E51" s="44">
        <f>ROUND(('Все выпуски'!$F$3*'Все выпуски'!$F$6/100)/365*(B51-IF(C51="Нет",VLOOKUP(A51,'Айгенис Оп9'!$A$2:$C$16,3,0),VLOOKUP((A51-1),'Айгенис Оп9'!$A$2:$C$16,3,0))),2)</f>
        <v>0.93</v>
      </c>
      <c r="G51" s="43">
        <f>COUNTIF(D52:$D$1227,365)</f>
        <v>810</v>
      </c>
      <c r="H51" s="43">
        <f>COUNTIF(D52:$D$1227,366)</f>
        <v>366</v>
      </c>
      <c r="I51" s="2"/>
    </row>
    <row r="52" spans="1:9" x14ac:dyDescent="0.25">
      <c r="A52" s="1">
        <f>COUNTIF($C$2:C52,"Да")</f>
        <v>1</v>
      </c>
      <c r="B52" s="45">
        <f t="shared" si="1"/>
        <v>44909</v>
      </c>
      <c r="C52" s="42" t="str">
        <f>IF(ISERROR(VLOOKUP(B52,'Айгенис Оп9'!$C$3:$C$16,1,0)),"Нет","Да")</f>
        <v>Нет</v>
      </c>
      <c r="D52" s="43">
        <f t="shared" ref="D52:D115" si="2">IF(MOD(YEAR(B52),4)=0,366,365)</f>
        <v>365</v>
      </c>
      <c r="E52" s="44">
        <f>ROUND(('Все выпуски'!$F$3*'Все выпуски'!$F$6/100)/365*(B52-IF(C52="Нет",VLOOKUP(A52,'Айгенис Оп9'!$A$2:$C$16,3,0),VLOOKUP((A52-1),'Айгенис Оп9'!$A$2:$C$16,3,0))),2)</f>
        <v>1.02</v>
      </c>
      <c r="G52" s="43">
        <f>COUNTIF(D53:$D$1227,365)</f>
        <v>809</v>
      </c>
      <c r="H52" s="43">
        <f>COUNTIF(D53:$D$1227,366)</f>
        <v>366</v>
      </c>
      <c r="I52" s="2"/>
    </row>
    <row r="53" spans="1:9" x14ac:dyDescent="0.25">
      <c r="A53" s="1">
        <f>COUNTIF($C$2:C53,"Да")</f>
        <v>1</v>
      </c>
      <c r="B53" s="45">
        <f t="shared" ref="B53:B116" si="3">B52+1</f>
        <v>44910</v>
      </c>
      <c r="C53" s="42" t="str">
        <f>IF(ISERROR(VLOOKUP(B53,'Айгенис Оп9'!$C$3:$C$16,1,0)),"Нет","Да")</f>
        <v>Нет</v>
      </c>
      <c r="D53" s="43">
        <f t="shared" si="2"/>
        <v>365</v>
      </c>
      <c r="E53" s="44">
        <f>ROUND(('Все выпуски'!$F$3*'Все выпуски'!$F$6/100)/365*(B53-IF(C53="Нет",VLOOKUP(A53,'Айгенис Оп9'!$A$2:$C$16,3,0),VLOOKUP((A53-1),'Айгенис Оп9'!$A$2:$C$16,3,0))),2)</f>
        <v>1.1200000000000001</v>
      </c>
      <c r="G53" s="43">
        <f>COUNTIF(D54:$D$1227,365)</f>
        <v>808</v>
      </c>
      <c r="H53" s="43">
        <f>COUNTIF(D54:$D$1227,366)</f>
        <v>366</v>
      </c>
      <c r="I53" s="2"/>
    </row>
    <row r="54" spans="1:9" x14ac:dyDescent="0.25">
      <c r="A54" s="1">
        <f>COUNTIF($C$2:C54,"Да")</f>
        <v>1</v>
      </c>
      <c r="B54" s="45">
        <f t="shared" si="3"/>
        <v>44911</v>
      </c>
      <c r="C54" s="42" t="str">
        <f>IF(ISERROR(VLOOKUP(B54,'Айгенис Оп9'!$C$3:$C$16,1,0)),"Нет","Да")</f>
        <v>Нет</v>
      </c>
      <c r="D54" s="43">
        <f t="shared" si="2"/>
        <v>365</v>
      </c>
      <c r="E54" s="44">
        <f>ROUND(('Все выпуски'!$F$3*'Все выпуски'!$F$6/100)/365*(B54-IF(C54="Нет",VLOOKUP(A54,'Айгенис Оп9'!$A$2:$C$16,3,0),VLOOKUP((A54-1),'Айгенис Оп9'!$A$2:$C$16,3,0))),2)</f>
        <v>1.21</v>
      </c>
      <c r="G54" s="43">
        <f>COUNTIF(D55:$D$1227,365)</f>
        <v>807</v>
      </c>
      <c r="H54" s="43">
        <f>COUNTIF(D55:$D$1227,366)</f>
        <v>366</v>
      </c>
      <c r="I54" s="2"/>
    </row>
    <row r="55" spans="1:9" x14ac:dyDescent="0.25">
      <c r="A55" s="1">
        <f>COUNTIF($C$2:C55,"Да")</f>
        <v>1</v>
      </c>
      <c r="B55" s="45">
        <f t="shared" si="3"/>
        <v>44912</v>
      </c>
      <c r="C55" s="42" t="str">
        <f>IF(ISERROR(VLOOKUP(B55,'Айгенис Оп9'!$C$3:$C$16,1,0)),"Нет","Да")</f>
        <v>Нет</v>
      </c>
      <c r="D55" s="43">
        <f t="shared" si="2"/>
        <v>365</v>
      </c>
      <c r="E55" s="44">
        <f>ROUND(('Все выпуски'!$F$3*'Все выпуски'!$F$6/100)/365*(B55-IF(C55="Нет",VLOOKUP(A55,'Айгенис Оп9'!$A$2:$C$16,3,0),VLOOKUP((A55-1),'Айгенис Оп9'!$A$2:$C$16,3,0))),2)</f>
        <v>1.3</v>
      </c>
      <c r="G55" s="43">
        <f>COUNTIF(D56:$D$1227,365)</f>
        <v>806</v>
      </c>
      <c r="H55" s="43">
        <f>COUNTIF(D56:$D$1227,366)</f>
        <v>366</v>
      </c>
      <c r="I55" s="2"/>
    </row>
    <row r="56" spans="1:9" x14ac:dyDescent="0.25">
      <c r="A56" s="1">
        <f>COUNTIF($C$2:C56,"Да")</f>
        <v>1</v>
      </c>
      <c r="B56" s="45">
        <f t="shared" si="3"/>
        <v>44913</v>
      </c>
      <c r="C56" s="42" t="str">
        <f>IF(ISERROR(VLOOKUP(B56,'Айгенис Оп9'!$C$3:$C$16,1,0)),"Нет","Да")</f>
        <v>Нет</v>
      </c>
      <c r="D56" s="43">
        <f t="shared" si="2"/>
        <v>365</v>
      </c>
      <c r="E56" s="44">
        <f>ROUND(('Все выпуски'!$F$3*'Все выпуски'!$F$6/100)/365*(B56-IF(C56="Нет",VLOOKUP(A56,'Айгенис Оп9'!$A$2:$C$16,3,0),VLOOKUP((A56-1),'Айгенис Оп9'!$A$2:$C$16,3,0))),2)</f>
        <v>1.4</v>
      </c>
      <c r="G56" s="43">
        <f>COUNTIF(D57:$D$1227,365)</f>
        <v>805</v>
      </c>
      <c r="H56" s="43">
        <f>COUNTIF(D57:$D$1227,366)</f>
        <v>366</v>
      </c>
      <c r="I56" s="2"/>
    </row>
    <row r="57" spans="1:9" x14ac:dyDescent="0.25">
      <c r="A57" s="1">
        <f>COUNTIF($C$2:C57,"Да")</f>
        <v>1</v>
      </c>
      <c r="B57" s="45">
        <f t="shared" si="3"/>
        <v>44914</v>
      </c>
      <c r="C57" s="42" t="str">
        <f>IF(ISERROR(VLOOKUP(B57,'Айгенис Оп9'!$C$3:$C$16,1,0)),"Нет","Да")</f>
        <v>Нет</v>
      </c>
      <c r="D57" s="43">
        <f t="shared" si="2"/>
        <v>365</v>
      </c>
      <c r="E57" s="44">
        <f>ROUND(('Все выпуски'!$F$3*'Все выпуски'!$F$6/100)/365*(B57-IF(C57="Нет",VLOOKUP(A57,'Айгенис Оп9'!$A$2:$C$16,3,0),VLOOKUP((A57-1),'Айгенис Оп9'!$A$2:$C$16,3,0))),2)</f>
        <v>1.49</v>
      </c>
      <c r="G57" s="43">
        <f>COUNTIF(D58:$D$1227,365)</f>
        <v>804</v>
      </c>
      <c r="H57" s="43">
        <f>COUNTIF(D58:$D$1227,366)</f>
        <v>366</v>
      </c>
      <c r="I57" s="2"/>
    </row>
    <row r="58" spans="1:9" x14ac:dyDescent="0.25">
      <c r="A58" s="1">
        <f>COUNTIF($C$2:C58,"Да")</f>
        <v>1</v>
      </c>
      <c r="B58" s="45">
        <f t="shared" si="3"/>
        <v>44915</v>
      </c>
      <c r="C58" s="42" t="str">
        <f>IF(ISERROR(VLOOKUP(B58,'Айгенис Оп9'!$C$3:$C$16,1,0)),"Нет","Да")</f>
        <v>Нет</v>
      </c>
      <c r="D58" s="43">
        <f t="shared" si="2"/>
        <v>365</v>
      </c>
      <c r="E58" s="44">
        <f>ROUND(('Все выпуски'!$F$3*'Все выпуски'!$F$6/100)/365*(B58-IF(C58="Нет",VLOOKUP(A58,'Айгенис Оп9'!$A$2:$C$16,3,0),VLOOKUP((A58-1),'Айгенис Оп9'!$A$2:$C$16,3,0))),2)</f>
        <v>1.58</v>
      </c>
      <c r="G58" s="43">
        <f>COUNTIF(D59:$D$1227,365)</f>
        <v>803</v>
      </c>
      <c r="H58" s="43">
        <f>COUNTIF(D59:$D$1227,366)</f>
        <v>366</v>
      </c>
      <c r="I58" s="2"/>
    </row>
    <row r="59" spans="1:9" x14ac:dyDescent="0.25">
      <c r="A59" s="1">
        <f>COUNTIF($C$2:C59,"Да")</f>
        <v>1</v>
      </c>
      <c r="B59" s="45">
        <f t="shared" si="3"/>
        <v>44916</v>
      </c>
      <c r="C59" s="42" t="str">
        <f>IF(ISERROR(VLOOKUP(B59,'Айгенис Оп9'!$C$3:$C$16,1,0)),"Нет","Да")</f>
        <v>Нет</v>
      </c>
      <c r="D59" s="43">
        <f t="shared" si="2"/>
        <v>365</v>
      </c>
      <c r="E59" s="44">
        <f>ROUND(('Все выпуски'!$F$3*'Все выпуски'!$F$6/100)/365*(B59-IF(C59="Нет",VLOOKUP(A59,'Айгенис Оп9'!$A$2:$C$16,3,0),VLOOKUP((A59-1),'Айгенис Оп9'!$A$2:$C$16,3,0))),2)</f>
        <v>1.68</v>
      </c>
      <c r="G59" s="43">
        <f>COUNTIF(D60:$D$1227,365)</f>
        <v>802</v>
      </c>
      <c r="H59" s="43">
        <f>COUNTIF(D60:$D$1227,366)</f>
        <v>366</v>
      </c>
      <c r="I59" s="2"/>
    </row>
    <row r="60" spans="1:9" x14ac:dyDescent="0.25">
      <c r="A60" s="1">
        <f>COUNTIF($C$2:C60,"Да")</f>
        <v>1</v>
      </c>
      <c r="B60" s="45">
        <f t="shared" si="3"/>
        <v>44917</v>
      </c>
      <c r="C60" s="42" t="str">
        <f>IF(ISERROR(VLOOKUP(B60,'Айгенис Оп9'!$C$3:$C$16,1,0)),"Нет","Да")</f>
        <v>Нет</v>
      </c>
      <c r="D60" s="43">
        <f t="shared" si="2"/>
        <v>365</v>
      </c>
      <c r="E60" s="44">
        <f>ROUND(('Все выпуски'!$F$3*'Все выпуски'!$F$6/100)/365*(B60-IF(C60="Нет",VLOOKUP(A60,'Айгенис Оп9'!$A$2:$C$16,3,0),VLOOKUP((A60-1),'Айгенис Оп9'!$A$2:$C$16,3,0))),2)</f>
        <v>1.77</v>
      </c>
      <c r="G60" s="43">
        <f>COUNTIF(D61:$D$1227,365)</f>
        <v>801</v>
      </c>
      <c r="H60" s="43">
        <f>COUNTIF(D61:$D$1227,366)</f>
        <v>366</v>
      </c>
      <c r="I60" s="2"/>
    </row>
    <row r="61" spans="1:9" x14ac:dyDescent="0.25">
      <c r="A61" s="1">
        <f>COUNTIF($C$2:C61,"Да")</f>
        <v>1</v>
      </c>
      <c r="B61" s="45">
        <f t="shared" si="3"/>
        <v>44918</v>
      </c>
      <c r="C61" s="42" t="str">
        <f>IF(ISERROR(VLOOKUP(B61,'Айгенис Оп9'!$C$3:$C$16,1,0)),"Нет","Да")</f>
        <v>Нет</v>
      </c>
      <c r="D61" s="43">
        <f t="shared" si="2"/>
        <v>365</v>
      </c>
      <c r="E61" s="44">
        <f>ROUND(('Все выпуски'!$F$3*'Все выпуски'!$F$6/100)/365*(B61-IF(C61="Нет",VLOOKUP(A61,'Айгенис Оп9'!$A$2:$C$16,3,0),VLOOKUP((A61-1),'Айгенис Оп9'!$A$2:$C$16,3,0))),2)</f>
        <v>1.86</v>
      </c>
      <c r="G61" s="43">
        <f>COUNTIF(D62:$D$1227,365)</f>
        <v>800</v>
      </c>
      <c r="H61" s="43">
        <f>COUNTIF(D62:$D$1227,366)</f>
        <v>366</v>
      </c>
      <c r="I61" s="2"/>
    </row>
    <row r="62" spans="1:9" x14ac:dyDescent="0.25">
      <c r="A62" s="1">
        <f>COUNTIF($C$2:C62,"Да")</f>
        <v>1</v>
      </c>
      <c r="B62" s="45">
        <f t="shared" si="3"/>
        <v>44919</v>
      </c>
      <c r="C62" s="42" t="str">
        <f>IF(ISERROR(VLOOKUP(B62,'Айгенис Оп9'!$C$3:$C$16,1,0)),"Нет","Да")</f>
        <v>Нет</v>
      </c>
      <c r="D62" s="43">
        <f t="shared" si="2"/>
        <v>365</v>
      </c>
      <c r="E62" s="44">
        <f>ROUND(('Все выпуски'!$F$3*'Все выпуски'!$F$6/100)/365*(B62-IF(C62="Нет",VLOOKUP(A62,'Айгенис Оп9'!$A$2:$C$16,3,0),VLOOKUP((A62-1),'Айгенис Оп9'!$A$2:$C$16,3,0))),2)</f>
        <v>1.96</v>
      </c>
      <c r="G62" s="43">
        <f>COUNTIF(D63:$D$1227,365)</f>
        <v>799</v>
      </c>
      <c r="H62" s="43">
        <f>COUNTIF(D63:$D$1227,366)</f>
        <v>366</v>
      </c>
      <c r="I62" s="2"/>
    </row>
    <row r="63" spans="1:9" x14ac:dyDescent="0.25">
      <c r="A63" s="1">
        <f>COUNTIF($C$2:C63,"Да")</f>
        <v>1</v>
      </c>
      <c r="B63" s="45">
        <f t="shared" si="3"/>
        <v>44920</v>
      </c>
      <c r="C63" s="42" t="str">
        <f>IF(ISERROR(VLOOKUP(B63,'Айгенис Оп9'!$C$3:$C$16,1,0)),"Нет","Да")</f>
        <v>Нет</v>
      </c>
      <c r="D63" s="43">
        <f t="shared" si="2"/>
        <v>365</v>
      </c>
      <c r="E63" s="44">
        <f>ROUND(('Все выпуски'!$F$3*'Все выпуски'!$F$6/100)/365*(B63-IF(C63="Нет",VLOOKUP(A63,'Айгенис Оп9'!$A$2:$C$16,3,0),VLOOKUP((A63-1),'Айгенис Оп9'!$A$2:$C$16,3,0))),2)</f>
        <v>2.0499999999999998</v>
      </c>
      <c r="G63" s="43">
        <f>COUNTIF(D64:$D$1227,365)</f>
        <v>798</v>
      </c>
      <c r="H63" s="43">
        <f>COUNTIF(D64:$D$1227,366)</f>
        <v>366</v>
      </c>
      <c r="I63" s="2"/>
    </row>
    <row r="64" spans="1:9" x14ac:dyDescent="0.25">
      <c r="A64" s="1">
        <f>COUNTIF($C$2:C64,"Да")</f>
        <v>1</v>
      </c>
      <c r="B64" s="45">
        <f t="shared" si="3"/>
        <v>44921</v>
      </c>
      <c r="C64" s="42" t="str">
        <f>IF(ISERROR(VLOOKUP(B64,'Айгенис Оп9'!$C$3:$C$16,1,0)),"Нет","Да")</f>
        <v>Нет</v>
      </c>
      <c r="D64" s="43">
        <f t="shared" si="2"/>
        <v>365</v>
      </c>
      <c r="E64" s="44">
        <f>ROUND(('Все выпуски'!$F$3*'Все выпуски'!$F$6/100)/365*(B64-IF(C64="Нет",VLOOKUP(A64,'Айгенис Оп9'!$A$2:$C$16,3,0),VLOOKUP((A64-1),'Айгенис Оп9'!$A$2:$C$16,3,0))),2)</f>
        <v>2.14</v>
      </c>
      <c r="G64" s="43">
        <f>COUNTIF(D65:$D$1227,365)</f>
        <v>797</v>
      </c>
      <c r="H64" s="43">
        <f>COUNTIF(D65:$D$1227,366)</f>
        <v>366</v>
      </c>
      <c r="I64" s="2"/>
    </row>
    <row r="65" spans="1:9" x14ac:dyDescent="0.25">
      <c r="A65" s="1">
        <f>COUNTIF($C$2:C65,"Да")</f>
        <v>1</v>
      </c>
      <c r="B65" s="45">
        <f t="shared" si="3"/>
        <v>44922</v>
      </c>
      <c r="C65" s="42" t="str">
        <f>IF(ISERROR(VLOOKUP(B65,'Айгенис Оп9'!$C$3:$C$16,1,0)),"Нет","Да")</f>
        <v>Нет</v>
      </c>
      <c r="D65" s="43">
        <f t="shared" si="2"/>
        <v>365</v>
      </c>
      <c r="E65" s="44">
        <f>ROUND(('Все выпуски'!$F$3*'Все выпуски'!$F$6/100)/365*(B65-IF(C65="Нет",VLOOKUP(A65,'Айгенис Оп9'!$A$2:$C$16,3,0),VLOOKUP((A65-1),'Айгенис Оп9'!$A$2:$C$16,3,0))),2)</f>
        <v>2.2400000000000002</v>
      </c>
      <c r="G65" s="43">
        <f>COUNTIF(D66:$D$1227,365)</f>
        <v>796</v>
      </c>
      <c r="H65" s="43">
        <f>COUNTIF(D66:$D$1227,366)</f>
        <v>366</v>
      </c>
      <c r="I65" s="2"/>
    </row>
    <row r="66" spans="1:9" x14ac:dyDescent="0.25">
      <c r="A66" s="1">
        <f>COUNTIF($C$2:C66,"Да")</f>
        <v>1</v>
      </c>
      <c r="B66" s="45">
        <f t="shared" si="3"/>
        <v>44923</v>
      </c>
      <c r="C66" s="42" t="str">
        <f>IF(ISERROR(VLOOKUP(B66,'Айгенис Оп9'!$C$3:$C$16,1,0)),"Нет","Да")</f>
        <v>Нет</v>
      </c>
      <c r="D66" s="43">
        <f t="shared" si="2"/>
        <v>365</v>
      </c>
      <c r="E66" s="44">
        <f>ROUND(('Все выпуски'!$F$3*'Все выпуски'!$F$6/100)/365*(B66-IF(C66="Нет",VLOOKUP(A66,'Айгенис Оп9'!$A$2:$C$16,3,0),VLOOKUP((A66-1),'Айгенис Оп9'!$A$2:$C$16,3,0))),2)</f>
        <v>2.33</v>
      </c>
      <c r="G66" s="43">
        <f>COUNTIF(D67:$D$1227,365)</f>
        <v>795</v>
      </c>
      <c r="H66" s="43">
        <f>COUNTIF(D67:$D$1227,366)</f>
        <v>366</v>
      </c>
      <c r="I66" s="2"/>
    </row>
    <row r="67" spans="1:9" x14ac:dyDescent="0.25">
      <c r="A67" s="1">
        <f>COUNTIF($C$2:C67,"Да")</f>
        <v>1</v>
      </c>
      <c r="B67" s="45">
        <f t="shared" si="3"/>
        <v>44924</v>
      </c>
      <c r="C67" s="42" t="str">
        <f>IF(ISERROR(VLOOKUP(B67,'Айгенис Оп9'!$C$3:$C$16,1,0)),"Нет","Да")</f>
        <v>Нет</v>
      </c>
      <c r="D67" s="43">
        <f t="shared" si="2"/>
        <v>365</v>
      </c>
      <c r="E67" s="44">
        <f>ROUND(('Все выпуски'!$F$3*'Все выпуски'!$F$6/100)/365*(B67-IF(C67="Нет",VLOOKUP(A67,'Айгенис Оп9'!$A$2:$C$16,3,0),VLOOKUP((A67-1),'Айгенис Оп9'!$A$2:$C$16,3,0))),2)</f>
        <v>2.42</v>
      </c>
      <c r="G67" s="43">
        <f>COUNTIF(D68:$D$1227,365)</f>
        <v>794</v>
      </c>
      <c r="H67" s="43">
        <f>COUNTIF(D68:$D$1227,366)</f>
        <v>366</v>
      </c>
      <c r="I67" s="2"/>
    </row>
    <row r="68" spans="1:9" x14ac:dyDescent="0.25">
      <c r="A68" s="1">
        <f>COUNTIF($C$2:C68,"Да")</f>
        <v>1</v>
      </c>
      <c r="B68" s="45">
        <f t="shared" si="3"/>
        <v>44925</v>
      </c>
      <c r="C68" s="42" t="str">
        <f>IF(ISERROR(VLOOKUP(B68,'Айгенис Оп9'!$C$3:$C$16,1,0)),"Нет","Да")</f>
        <v>Нет</v>
      </c>
      <c r="D68" s="43">
        <f t="shared" si="2"/>
        <v>365</v>
      </c>
      <c r="E68" s="44">
        <f>ROUND(('Все выпуски'!$F$3*'Все выпуски'!$F$6/100)/365*(B68-IF(C68="Нет",VLOOKUP(A68,'Айгенис Оп9'!$A$2:$C$16,3,0),VLOOKUP((A68-1),'Айгенис Оп9'!$A$2:$C$16,3,0))),2)</f>
        <v>2.52</v>
      </c>
      <c r="G68" s="43">
        <f>COUNTIF(D69:$D$1227,365)</f>
        <v>793</v>
      </c>
      <c r="H68" s="43">
        <f>COUNTIF(D69:$D$1227,366)</f>
        <v>366</v>
      </c>
      <c r="I68" s="2"/>
    </row>
    <row r="69" spans="1:9" x14ac:dyDescent="0.25">
      <c r="A69" s="1">
        <f>COUNTIF($C$2:C69,"Да")</f>
        <v>1</v>
      </c>
      <c r="B69" s="45">
        <f t="shared" si="3"/>
        <v>44926</v>
      </c>
      <c r="C69" s="42" t="str">
        <f>IF(ISERROR(VLOOKUP(B69,'Айгенис Оп9'!$C$3:$C$16,1,0)),"Нет","Да")</f>
        <v>Нет</v>
      </c>
      <c r="D69" s="43">
        <f t="shared" si="2"/>
        <v>365</v>
      </c>
      <c r="E69" s="44">
        <f>ROUND(('Все выпуски'!$F$3*'Все выпуски'!$F$6/100)/365*(B69-IF(C69="Нет",VLOOKUP(A69,'Айгенис Оп9'!$A$2:$C$16,3,0),VLOOKUP((A69-1),'Айгенис Оп9'!$A$2:$C$16,3,0))),2)</f>
        <v>2.61</v>
      </c>
      <c r="G69" s="43">
        <f>COUNTIF(D70:$D$1227,365)</f>
        <v>792</v>
      </c>
      <c r="H69" s="43">
        <f>COUNTIF(D70:$D$1227,366)</f>
        <v>366</v>
      </c>
      <c r="I69" s="2"/>
    </row>
    <row r="70" spans="1:9" x14ac:dyDescent="0.25">
      <c r="A70" s="1">
        <f>COUNTIF($C$2:C70,"Да")</f>
        <v>1</v>
      </c>
      <c r="B70" s="45">
        <f t="shared" si="3"/>
        <v>44927</v>
      </c>
      <c r="C70" s="42" t="str">
        <f>IF(ISERROR(VLOOKUP(B70,'Айгенис Оп9'!$C$3:$C$16,1,0)),"Нет","Да")</f>
        <v>Нет</v>
      </c>
      <c r="D70" s="43">
        <f t="shared" si="2"/>
        <v>365</v>
      </c>
      <c r="E70" s="44">
        <f>ROUND(('Все выпуски'!$F$3*'Все выпуски'!$F$6/100)/365*(B70-IF(C70="Нет",VLOOKUP(A70,'Айгенис Оп9'!$A$2:$C$16,3,0),VLOOKUP((A70-1),'Айгенис Оп9'!$A$2:$C$16,3,0))),2)</f>
        <v>2.7</v>
      </c>
      <c r="G70" s="43">
        <f>COUNTIF(D71:$D$1227,365)</f>
        <v>791</v>
      </c>
      <c r="H70" s="43">
        <f>COUNTIF(D71:$D$1227,366)</f>
        <v>366</v>
      </c>
      <c r="I70" s="2"/>
    </row>
    <row r="71" spans="1:9" x14ac:dyDescent="0.25">
      <c r="A71" s="1">
        <f>COUNTIF($C$2:C71,"Да")</f>
        <v>1</v>
      </c>
      <c r="B71" s="45">
        <f t="shared" si="3"/>
        <v>44928</v>
      </c>
      <c r="C71" s="42" t="str">
        <f>IF(ISERROR(VLOOKUP(B71,'Айгенис Оп9'!$C$3:$C$16,1,0)),"Нет","Да")</f>
        <v>Нет</v>
      </c>
      <c r="D71" s="43">
        <f t="shared" si="2"/>
        <v>365</v>
      </c>
      <c r="E71" s="44">
        <f>ROUND(('Все выпуски'!$F$3*'Все выпуски'!$F$6/100)/365*(B71-IF(C71="Нет",VLOOKUP(A71,'Айгенис Оп9'!$A$2:$C$16,3,0),VLOOKUP((A71-1),'Айгенис Оп9'!$A$2:$C$16,3,0))),2)</f>
        <v>2.79</v>
      </c>
      <c r="G71" s="43">
        <f>COUNTIF(D72:$D$1227,365)</f>
        <v>790</v>
      </c>
      <c r="H71" s="43">
        <f>COUNTIF(D72:$D$1227,366)</f>
        <v>366</v>
      </c>
      <c r="I71" s="2"/>
    </row>
    <row r="72" spans="1:9" x14ac:dyDescent="0.25">
      <c r="A72" s="1">
        <f>COUNTIF($C$2:C72,"Да")</f>
        <v>1</v>
      </c>
      <c r="B72" s="45">
        <f t="shared" si="3"/>
        <v>44929</v>
      </c>
      <c r="C72" s="42" t="str">
        <f>IF(ISERROR(VLOOKUP(B72,'Айгенис Оп9'!$C$3:$C$16,1,0)),"Нет","Да")</f>
        <v>Нет</v>
      </c>
      <c r="D72" s="43">
        <f t="shared" si="2"/>
        <v>365</v>
      </c>
      <c r="E72" s="44">
        <f>ROUND(('Все выпуски'!$F$3*'Все выпуски'!$F$6/100)/365*(B72-IF(C72="Нет",VLOOKUP(A72,'Айгенис Оп9'!$A$2:$C$16,3,0),VLOOKUP((A72-1),'Айгенис Оп9'!$A$2:$C$16,3,0))),2)</f>
        <v>2.89</v>
      </c>
      <c r="G72" s="43">
        <f>COUNTIF(D73:$D$1227,365)</f>
        <v>789</v>
      </c>
      <c r="H72" s="43">
        <f>COUNTIF(D73:$D$1227,366)</f>
        <v>366</v>
      </c>
      <c r="I72" s="2"/>
    </row>
    <row r="73" spans="1:9" x14ac:dyDescent="0.25">
      <c r="A73" s="1">
        <f>COUNTIF($C$2:C73,"Да")</f>
        <v>1</v>
      </c>
      <c r="B73" s="45">
        <f t="shared" si="3"/>
        <v>44930</v>
      </c>
      <c r="C73" s="42" t="str">
        <f>IF(ISERROR(VLOOKUP(B73,'Айгенис Оп9'!$C$3:$C$16,1,0)),"Нет","Да")</f>
        <v>Нет</v>
      </c>
      <c r="D73" s="43">
        <f t="shared" si="2"/>
        <v>365</v>
      </c>
      <c r="E73" s="44">
        <f>ROUND(('Все выпуски'!$F$3*'Все выпуски'!$F$6/100)/365*(B73-IF(C73="Нет",VLOOKUP(A73,'Айгенис Оп9'!$A$2:$C$16,3,0),VLOOKUP((A73-1),'Айгенис Оп9'!$A$2:$C$16,3,0))),2)</f>
        <v>2.98</v>
      </c>
      <c r="G73" s="43">
        <f>COUNTIF(D74:$D$1227,365)</f>
        <v>788</v>
      </c>
      <c r="H73" s="43">
        <f>COUNTIF(D74:$D$1227,366)</f>
        <v>366</v>
      </c>
      <c r="I73" s="2"/>
    </row>
    <row r="74" spans="1:9" x14ac:dyDescent="0.25">
      <c r="A74" s="1">
        <f>COUNTIF($C$2:C74,"Да")</f>
        <v>1</v>
      </c>
      <c r="B74" s="45">
        <f t="shared" si="3"/>
        <v>44931</v>
      </c>
      <c r="C74" s="42" t="str">
        <f>IF(ISERROR(VLOOKUP(B74,'Айгенис Оп9'!$C$3:$C$16,1,0)),"Нет","Да")</f>
        <v>Нет</v>
      </c>
      <c r="D74" s="43">
        <f t="shared" si="2"/>
        <v>365</v>
      </c>
      <c r="E74" s="44">
        <f>ROUND(('Все выпуски'!$F$3*'Все выпуски'!$F$6/100)/365*(B74-IF(C74="Нет",VLOOKUP(A74,'Айгенис Оп9'!$A$2:$C$16,3,0),VLOOKUP((A74-1),'Айгенис Оп9'!$A$2:$C$16,3,0))),2)</f>
        <v>3.07</v>
      </c>
      <c r="G74" s="43">
        <f>COUNTIF(D75:$D$1227,365)</f>
        <v>787</v>
      </c>
      <c r="H74" s="43">
        <f>COUNTIF(D75:$D$1227,366)</f>
        <v>366</v>
      </c>
      <c r="I74" s="2"/>
    </row>
    <row r="75" spans="1:9" x14ac:dyDescent="0.25">
      <c r="A75" s="1">
        <f>COUNTIF($C$2:C75,"Да")</f>
        <v>1</v>
      </c>
      <c r="B75" s="45">
        <f t="shared" si="3"/>
        <v>44932</v>
      </c>
      <c r="C75" s="42" t="str">
        <f>IF(ISERROR(VLOOKUP(B75,'Айгенис Оп9'!$C$3:$C$16,1,0)),"Нет","Да")</f>
        <v>Нет</v>
      </c>
      <c r="D75" s="43">
        <f t="shared" si="2"/>
        <v>365</v>
      </c>
      <c r="E75" s="44">
        <f>ROUND(('Все выпуски'!$F$3*'Все выпуски'!$F$6/100)/365*(B75-IF(C75="Нет",VLOOKUP(A75,'Айгенис Оп9'!$A$2:$C$16,3,0),VLOOKUP((A75-1),'Айгенис Оп9'!$A$2:$C$16,3,0))),2)</f>
        <v>3.17</v>
      </c>
      <c r="G75" s="43">
        <f>COUNTIF(D76:$D$1227,365)</f>
        <v>786</v>
      </c>
      <c r="H75" s="43">
        <f>COUNTIF(D76:$D$1227,366)</f>
        <v>366</v>
      </c>
      <c r="I75" s="2"/>
    </row>
    <row r="76" spans="1:9" x14ac:dyDescent="0.25">
      <c r="A76" s="1">
        <f>COUNTIF($C$2:C76,"Да")</f>
        <v>1</v>
      </c>
      <c r="B76" s="45">
        <f t="shared" si="3"/>
        <v>44933</v>
      </c>
      <c r="C76" s="42" t="str">
        <f>IF(ISERROR(VLOOKUP(B76,'Айгенис Оп9'!$C$3:$C$16,1,0)),"Нет","Да")</f>
        <v>Нет</v>
      </c>
      <c r="D76" s="43">
        <f t="shared" si="2"/>
        <v>365</v>
      </c>
      <c r="E76" s="44">
        <f>ROUND(('Все выпуски'!$F$3*'Все выпуски'!$F$6/100)/365*(B76-IF(C76="Нет",VLOOKUP(A76,'Айгенис Оп9'!$A$2:$C$16,3,0),VLOOKUP((A76-1),'Айгенис Оп9'!$A$2:$C$16,3,0))),2)</f>
        <v>3.26</v>
      </c>
      <c r="G76" s="43">
        <f>COUNTIF(D77:$D$1227,365)</f>
        <v>785</v>
      </c>
      <c r="H76" s="43">
        <f>COUNTIF(D77:$D$1227,366)</f>
        <v>366</v>
      </c>
      <c r="I76" s="2"/>
    </row>
    <row r="77" spans="1:9" x14ac:dyDescent="0.25">
      <c r="A77" s="1">
        <f>COUNTIF($C$2:C77,"Да")</f>
        <v>1</v>
      </c>
      <c r="B77" s="45">
        <f t="shared" si="3"/>
        <v>44934</v>
      </c>
      <c r="C77" s="42" t="str">
        <f>IF(ISERROR(VLOOKUP(B77,'Айгенис Оп9'!$C$3:$C$16,1,0)),"Нет","Да")</f>
        <v>Нет</v>
      </c>
      <c r="D77" s="43">
        <f t="shared" si="2"/>
        <v>365</v>
      </c>
      <c r="E77" s="44">
        <f>ROUND(('Все выпуски'!$F$3*'Все выпуски'!$F$6/100)/365*(B77-IF(C77="Нет",VLOOKUP(A77,'Айгенис Оп9'!$A$2:$C$16,3,0),VLOOKUP((A77-1),'Айгенис Оп9'!$A$2:$C$16,3,0))),2)</f>
        <v>3.35</v>
      </c>
      <c r="G77" s="43">
        <f>COUNTIF(D78:$D$1227,365)</f>
        <v>784</v>
      </c>
      <c r="H77" s="43">
        <f>COUNTIF(D78:$D$1227,366)</f>
        <v>366</v>
      </c>
      <c r="I77" s="2"/>
    </row>
    <row r="78" spans="1:9" x14ac:dyDescent="0.25">
      <c r="A78" s="1">
        <f>COUNTIF($C$2:C78,"Да")</f>
        <v>1</v>
      </c>
      <c r="B78" s="45">
        <f t="shared" si="3"/>
        <v>44935</v>
      </c>
      <c r="C78" s="42" t="str">
        <f>IF(ISERROR(VLOOKUP(B78,'Айгенис Оп9'!$C$3:$C$16,1,0)),"Нет","Да")</f>
        <v>Нет</v>
      </c>
      <c r="D78" s="43">
        <f t="shared" si="2"/>
        <v>365</v>
      </c>
      <c r="E78" s="44">
        <f>ROUND(('Все выпуски'!$F$3*'Все выпуски'!$F$6/100)/365*(B78-IF(C78="Нет",VLOOKUP(A78,'Айгенис Оп9'!$A$2:$C$16,3,0),VLOOKUP((A78-1),'Айгенис Оп9'!$A$2:$C$16,3,0))),2)</f>
        <v>3.45</v>
      </c>
      <c r="G78" s="43">
        <f>COUNTIF(D79:$D$1227,365)</f>
        <v>783</v>
      </c>
      <c r="H78" s="43">
        <f>COUNTIF(D79:$D$1227,366)</f>
        <v>366</v>
      </c>
      <c r="I78" s="2"/>
    </row>
    <row r="79" spans="1:9" x14ac:dyDescent="0.25">
      <c r="A79" s="1">
        <f>COUNTIF($C$2:C79,"Да")</f>
        <v>1</v>
      </c>
      <c r="B79" s="45">
        <f t="shared" si="3"/>
        <v>44936</v>
      </c>
      <c r="C79" s="42" t="str">
        <f>IF(ISERROR(VLOOKUP(B79,'Айгенис Оп9'!$C$3:$C$16,1,0)),"Нет","Да")</f>
        <v>Нет</v>
      </c>
      <c r="D79" s="43">
        <f t="shared" si="2"/>
        <v>365</v>
      </c>
      <c r="E79" s="44">
        <f>ROUND(('Все выпуски'!$F$3*'Все выпуски'!$F$6/100)/365*(B79-IF(C79="Нет",VLOOKUP(A79,'Айгенис Оп9'!$A$2:$C$16,3,0),VLOOKUP((A79-1),'Айгенис Оп9'!$A$2:$C$16,3,0))),2)</f>
        <v>3.54</v>
      </c>
      <c r="G79" s="43">
        <f>COUNTIF(D80:$D$1227,365)</f>
        <v>782</v>
      </c>
      <c r="H79" s="43">
        <f>COUNTIF(D80:$D$1227,366)</f>
        <v>366</v>
      </c>
      <c r="I79" s="2"/>
    </row>
    <row r="80" spans="1:9" x14ac:dyDescent="0.25">
      <c r="A80" s="1">
        <f>COUNTIF($C$2:C80,"Да")</f>
        <v>1</v>
      </c>
      <c r="B80" s="45">
        <f t="shared" si="3"/>
        <v>44937</v>
      </c>
      <c r="C80" s="42" t="str">
        <f>IF(ISERROR(VLOOKUP(B80,'Айгенис Оп9'!$C$3:$C$16,1,0)),"Нет","Да")</f>
        <v>Нет</v>
      </c>
      <c r="D80" s="43">
        <f t="shared" si="2"/>
        <v>365</v>
      </c>
      <c r="E80" s="44">
        <f>ROUND(('Все выпуски'!$F$3*'Все выпуски'!$F$6/100)/365*(B80-IF(C80="Нет",VLOOKUP(A80,'Айгенис Оп9'!$A$2:$C$16,3,0),VLOOKUP((A80-1),'Айгенис Оп9'!$A$2:$C$16,3,0))),2)</f>
        <v>3.63</v>
      </c>
      <c r="G80" s="43">
        <f>COUNTIF(D81:$D$1227,365)</f>
        <v>781</v>
      </c>
      <c r="H80" s="43">
        <f>COUNTIF(D81:$D$1227,366)</f>
        <v>366</v>
      </c>
      <c r="I80" s="2"/>
    </row>
    <row r="81" spans="1:9" x14ac:dyDescent="0.25">
      <c r="A81" s="1">
        <f>COUNTIF($C$2:C81,"Да")</f>
        <v>1</v>
      </c>
      <c r="B81" s="45">
        <f t="shared" si="3"/>
        <v>44938</v>
      </c>
      <c r="C81" s="42" t="str">
        <f>IF(ISERROR(VLOOKUP(B81,'Айгенис Оп9'!$C$3:$C$16,1,0)),"Нет","Да")</f>
        <v>Нет</v>
      </c>
      <c r="D81" s="43">
        <f t="shared" si="2"/>
        <v>365</v>
      </c>
      <c r="E81" s="44">
        <f>ROUND(('Все выпуски'!$F$3*'Все выпуски'!$F$6/100)/365*(B81-IF(C81="Нет",VLOOKUP(A81,'Айгенис Оп9'!$A$2:$C$16,3,0),VLOOKUP((A81-1),'Айгенис Оп9'!$A$2:$C$16,3,0))),2)</f>
        <v>3.73</v>
      </c>
      <c r="G81" s="43">
        <f>COUNTIF(D82:$D$1227,365)</f>
        <v>780</v>
      </c>
      <c r="H81" s="43">
        <f>COUNTIF(D82:$D$1227,366)</f>
        <v>366</v>
      </c>
      <c r="I81" s="2"/>
    </row>
    <row r="82" spans="1:9" x14ac:dyDescent="0.25">
      <c r="A82" s="1">
        <f>COUNTIF($C$2:C82,"Да")</f>
        <v>1</v>
      </c>
      <c r="B82" s="45">
        <f t="shared" si="3"/>
        <v>44939</v>
      </c>
      <c r="C82" s="42" t="str">
        <f>IF(ISERROR(VLOOKUP(B82,'Айгенис Оп9'!$C$3:$C$16,1,0)),"Нет","Да")</f>
        <v>Нет</v>
      </c>
      <c r="D82" s="43">
        <f t="shared" si="2"/>
        <v>365</v>
      </c>
      <c r="E82" s="44">
        <f>ROUND(('Все выпуски'!$F$3*'Все выпуски'!$F$6/100)/365*(B82-IF(C82="Нет",VLOOKUP(A82,'Айгенис Оп9'!$A$2:$C$16,3,0),VLOOKUP((A82-1),'Айгенис Оп9'!$A$2:$C$16,3,0))),2)</f>
        <v>3.82</v>
      </c>
      <c r="G82" s="43">
        <f>COUNTIF(D83:$D$1227,365)</f>
        <v>779</v>
      </c>
      <c r="H82" s="43">
        <f>COUNTIF(D83:$D$1227,366)</f>
        <v>366</v>
      </c>
      <c r="I82" s="2"/>
    </row>
    <row r="83" spans="1:9" x14ac:dyDescent="0.25">
      <c r="A83" s="1">
        <f>COUNTIF($C$2:C83,"Да")</f>
        <v>1</v>
      </c>
      <c r="B83" s="45">
        <f t="shared" si="3"/>
        <v>44940</v>
      </c>
      <c r="C83" s="42" t="str">
        <f>IF(ISERROR(VLOOKUP(B83,'Айгенис Оп9'!$C$3:$C$16,1,0)),"Нет","Да")</f>
        <v>Нет</v>
      </c>
      <c r="D83" s="43">
        <f t="shared" si="2"/>
        <v>365</v>
      </c>
      <c r="E83" s="44">
        <f>ROUND(('Все выпуски'!$F$3*'Все выпуски'!$F$6/100)/365*(B83-IF(C83="Нет",VLOOKUP(A83,'Айгенис Оп9'!$A$2:$C$16,3,0),VLOOKUP((A83-1),'Айгенис Оп9'!$A$2:$C$16,3,0))),2)</f>
        <v>3.91</v>
      </c>
      <c r="G83" s="43">
        <f>COUNTIF(D84:$D$1227,365)</f>
        <v>778</v>
      </c>
      <c r="H83" s="43">
        <f>COUNTIF(D84:$D$1227,366)</f>
        <v>366</v>
      </c>
      <c r="I83" s="2"/>
    </row>
    <row r="84" spans="1:9" x14ac:dyDescent="0.25">
      <c r="A84" s="1">
        <f>COUNTIF($C$2:C84,"Да")</f>
        <v>1</v>
      </c>
      <c r="B84" s="45">
        <f t="shared" si="3"/>
        <v>44941</v>
      </c>
      <c r="C84" s="42" t="str">
        <f>IF(ISERROR(VLOOKUP(B84,'Айгенис Оп9'!$C$3:$C$16,1,0)),"Нет","Да")</f>
        <v>Нет</v>
      </c>
      <c r="D84" s="43">
        <f t="shared" si="2"/>
        <v>365</v>
      </c>
      <c r="E84" s="44">
        <f>ROUND(('Все выпуски'!$F$3*'Все выпуски'!$F$6/100)/365*(B84-IF(C84="Нет",VLOOKUP(A84,'Айгенис Оп9'!$A$2:$C$16,3,0),VLOOKUP((A84-1),'Айгенис Оп9'!$A$2:$C$16,3,0))),2)</f>
        <v>4.01</v>
      </c>
      <c r="G84" s="43">
        <f>COUNTIF(D85:$D$1227,365)</f>
        <v>777</v>
      </c>
      <c r="H84" s="43">
        <f>COUNTIF(D85:$D$1227,366)</f>
        <v>366</v>
      </c>
      <c r="I84" s="2"/>
    </row>
    <row r="85" spans="1:9" x14ac:dyDescent="0.25">
      <c r="A85" s="1">
        <f>COUNTIF($C$2:C85,"Да")</f>
        <v>1</v>
      </c>
      <c r="B85" s="45">
        <f t="shared" si="3"/>
        <v>44942</v>
      </c>
      <c r="C85" s="42" t="str">
        <f>IF(ISERROR(VLOOKUP(B85,'Айгенис Оп9'!$C$3:$C$16,1,0)),"Нет","Да")</f>
        <v>Нет</v>
      </c>
      <c r="D85" s="43">
        <f t="shared" si="2"/>
        <v>365</v>
      </c>
      <c r="E85" s="44">
        <f>ROUND(('Все выпуски'!$F$3*'Все выпуски'!$F$6/100)/365*(B85-IF(C85="Нет",VLOOKUP(A85,'Айгенис Оп9'!$A$2:$C$16,3,0),VLOOKUP((A85-1),'Айгенис Оп9'!$A$2:$C$16,3,0))),2)</f>
        <v>4.0999999999999996</v>
      </c>
      <c r="G85" s="43">
        <f>COUNTIF(D86:$D$1227,365)</f>
        <v>776</v>
      </c>
      <c r="H85" s="43">
        <f>COUNTIF(D86:$D$1227,366)</f>
        <v>366</v>
      </c>
      <c r="I85" s="2"/>
    </row>
    <row r="86" spans="1:9" x14ac:dyDescent="0.25">
      <c r="A86" s="1">
        <f>COUNTIF($C$2:C86,"Да")</f>
        <v>1</v>
      </c>
      <c r="B86" s="45">
        <f t="shared" si="3"/>
        <v>44943</v>
      </c>
      <c r="C86" s="42" t="str">
        <f>IF(ISERROR(VLOOKUP(B86,'Айгенис Оп9'!$C$3:$C$16,1,0)),"Нет","Да")</f>
        <v>Нет</v>
      </c>
      <c r="D86" s="43">
        <f t="shared" si="2"/>
        <v>365</v>
      </c>
      <c r="E86" s="44">
        <f>ROUND(('Все выпуски'!$F$3*'Все выпуски'!$F$6/100)/365*(B86-IF(C86="Нет",VLOOKUP(A86,'Айгенис Оп9'!$A$2:$C$16,3,0),VLOOKUP((A86-1),'Айгенис Оп9'!$A$2:$C$16,3,0))),2)</f>
        <v>4.1900000000000004</v>
      </c>
      <c r="G86" s="43">
        <f>COUNTIF(D87:$D$1227,365)</f>
        <v>775</v>
      </c>
      <c r="H86" s="43">
        <f>COUNTIF(D87:$D$1227,366)</f>
        <v>366</v>
      </c>
      <c r="I86" s="2"/>
    </row>
    <row r="87" spans="1:9" x14ac:dyDescent="0.25">
      <c r="A87" s="1">
        <f>COUNTIF($C$2:C87,"Да")</f>
        <v>1</v>
      </c>
      <c r="B87" s="45">
        <f t="shared" si="3"/>
        <v>44944</v>
      </c>
      <c r="C87" s="42" t="str">
        <f>IF(ISERROR(VLOOKUP(B87,'Айгенис Оп9'!$C$3:$C$16,1,0)),"Нет","Да")</f>
        <v>Нет</v>
      </c>
      <c r="D87" s="43">
        <f t="shared" si="2"/>
        <v>365</v>
      </c>
      <c r="E87" s="44">
        <f>ROUND(('Все выпуски'!$F$3*'Все выпуски'!$F$6/100)/365*(B87-IF(C87="Нет",VLOOKUP(A87,'Айгенис Оп9'!$A$2:$C$16,3,0),VLOOKUP((A87-1),'Айгенис Оп9'!$A$2:$C$16,3,0))),2)</f>
        <v>4.28</v>
      </c>
      <c r="G87" s="43">
        <f>COUNTIF(D88:$D$1227,365)</f>
        <v>774</v>
      </c>
      <c r="H87" s="43">
        <f>COUNTIF(D88:$D$1227,366)</f>
        <v>366</v>
      </c>
      <c r="I87" s="2"/>
    </row>
    <row r="88" spans="1:9" x14ac:dyDescent="0.25">
      <c r="A88" s="1">
        <f>COUNTIF($C$2:C88,"Да")</f>
        <v>1</v>
      </c>
      <c r="B88" s="45">
        <f t="shared" si="3"/>
        <v>44945</v>
      </c>
      <c r="C88" s="42" t="str">
        <f>IF(ISERROR(VLOOKUP(B88,'Айгенис Оп9'!$C$3:$C$16,1,0)),"Нет","Да")</f>
        <v>Нет</v>
      </c>
      <c r="D88" s="43">
        <f t="shared" si="2"/>
        <v>365</v>
      </c>
      <c r="E88" s="44">
        <f>ROUND(('Все выпуски'!$F$3*'Все выпуски'!$F$6/100)/365*(B88-IF(C88="Нет",VLOOKUP(A88,'Айгенис Оп9'!$A$2:$C$16,3,0),VLOOKUP((A88-1),'Айгенис Оп9'!$A$2:$C$16,3,0))),2)</f>
        <v>4.38</v>
      </c>
      <c r="G88" s="43">
        <f>COUNTIF(D89:$D$1227,365)</f>
        <v>773</v>
      </c>
      <c r="H88" s="43">
        <f>COUNTIF(D89:$D$1227,366)</f>
        <v>366</v>
      </c>
      <c r="I88" s="2"/>
    </row>
    <row r="89" spans="1:9" x14ac:dyDescent="0.25">
      <c r="A89" s="1">
        <f>COUNTIF($C$2:C89,"Да")</f>
        <v>1</v>
      </c>
      <c r="B89" s="45">
        <f t="shared" si="3"/>
        <v>44946</v>
      </c>
      <c r="C89" s="42" t="str">
        <f>IF(ISERROR(VLOOKUP(B89,'Айгенис Оп9'!$C$3:$C$16,1,0)),"Нет","Да")</f>
        <v>Нет</v>
      </c>
      <c r="D89" s="43">
        <f t="shared" si="2"/>
        <v>365</v>
      </c>
      <c r="E89" s="44">
        <f>ROUND(('Все выпуски'!$F$3*'Все выпуски'!$F$6/100)/365*(B89-IF(C89="Нет",VLOOKUP(A89,'Айгенис Оп9'!$A$2:$C$16,3,0),VLOOKUP((A89-1),'Айгенис Оп9'!$A$2:$C$16,3,0))),2)</f>
        <v>4.47</v>
      </c>
      <c r="G89" s="43">
        <f>COUNTIF(D90:$D$1227,365)</f>
        <v>772</v>
      </c>
      <c r="H89" s="43">
        <f>COUNTIF(D90:$D$1227,366)</f>
        <v>366</v>
      </c>
      <c r="I89" s="2"/>
    </row>
    <row r="90" spans="1:9" x14ac:dyDescent="0.25">
      <c r="A90" s="1">
        <f>COUNTIF($C$2:C90,"Да")</f>
        <v>1</v>
      </c>
      <c r="B90" s="45">
        <f t="shared" si="3"/>
        <v>44947</v>
      </c>
      <c r="C90" s="42" t="str">
        <f>IF(ISERROR(VLOOKUP(B90,'Айгенис Оп9'!$C$3:$C$16,1,0)),"Нет","Да")</f>
        <v>Нет</v>
      </c>
      <c r="D90" s="43">
        <f t="shared" si="2"/>
        <v>365</v>
      </c>
      <c r="E90" s="44">
        <f>ROUND(('Все выпуски'!$F$3*'Все выпуски'!$F$6/100)/365*(B90-IF(C90="Нет",VLOOKUP(A90,'Айгенис Оп9'!$A$2:$C$16,3,0),VLOOKUP((A90-1),'Айгенис Оп9'!$A$2:$C$16,3,0))),2)</f>
        <v>4.5599999999999996</v>
      </c>
      <c r="G90" s="43">
        <f>COUNTIF(D91:$D$1227,365)</f>
        <v>771</v>
      </c>
      <c r="H90" s="43">
        <f>COUNTIF(D91:$D$1227,366)</f>
        <v>366</v>
      </c>
      <c r="I90" s="2"/>
    </row>
    <row r="91" spans="1:9" x14ac:dyDescent="0.25">
      <c r="A91" s="1">
        <f>COUNTIF($C$2:C91,"Да")</f>
        <v>1</v>
      </c>
      <c r="B91" s="45">
        <f t="shared" si="3"/>
        <v>44948</v>
      </c>
      <c r="C91" s="42" t="str">
        <f>IF(ISERROR(VLOOKUP(B91,'Айгенис Оп9'!$C$3:$C$16,1,0)),"Нет","Да")</f>
        <v>Нет</v>
      </c>
      <c r="D91" s="43">
        <f t="shared" si="2"/>
        <v>365</v>
      </c>
      <c r="E91" s="44">
        <f>ROUND(('Все выпуски'!$F$3*'Все выпуски'!$F$6/100)/365*(B91-IF(C91="Нет",VLOOKUP(A91,'Айгенис Оп9'!$A$2:$C$16,3,0),VLOOKUP((A91-1),'Айгенис Оп9'!$A$2:$C$16,3,0))),2)</f>
        <v>4.66</v>
      </c>
      <c r="G91" s="43">
        <f>COUNTIF(D92:$D$1227,365)</f>
        <v>770</v>
      </c>
      <c r="H91" s="43">
        <f>COUNTIF(D92:$D$1227,366)</f>
        <v>366</v>
      </c>
      <c r="I91" s="2"/>
    </row>
    <row r="92" spans="1:9" x14ac:dyDescent="0.25">
      <c r="A92" s="1">
        <f>COUNTIF($C$2:C92,"Да")</f>
        <v>1</v>
      </c>
      <c r="B92" s="45">
        <f t="shared" si="3"/>
        <v>44949</v>
      </c>
      <c r="C92" s="42" t="str">
        <f>IF(ISERROR(VLOOKUP(B92,'Айгенис Оп9'!$C$3:$C$16,1,0)),"Нет","Да")</f>
        <v>Нет</v>
      </c>
      <c r="D92" s="43">
        <f t="shared" si="2"/>
        <v>365</v>
      </c>
      <c r="E92" s="44">
        <f>ROUND(('Все выпуски'!$F$3*'Все выпуски'!$F$6/100)/365*(B92-IF(C92="Нет",VLOOKUP(A92,'Айгенис Оп9'!$A$2:$C$16,3,0),VLOOKUP((A92-1),'Айгенис Оп9'!$A$2:$C$16,3,0))),2)</f>
        <v>4.75</v>
      </c>
      <c r="G92" s="43">
        <f>COUNTIF(D93:$D$1227,365)</f>
        <v>769</v>
      </c>
      <c r="H92" s="43">
        <f>COUNTIF(D93:$D$1227,366)</f>
        <v>366</v>
      </c>
      <c r="I92" s="2"/>
    </row>
    <row r="93" spans="1:9" x14ac:dyDescent="0.25">
      <c r="A93" s="1">
        <f>COUNTIF($C$2:C93,"Да")</f>
        <v>1</v>
      </c>
      <c r="B93" s="45">
        <f t="shared" si="3"/>
        <v>44950</v>
      </c>
      <c r="C93" s="42" t="str">
        <f>IF(ISERROR(VLOOKUP(B93,'Айгенис Оп9'!$C$3:$C$16,1,0)),"Нет","Да")</f>
        <v>Нет</v>
      </c>
      <c r="D93" s="43">
        <f t="shared" si="2"/>
        <v>365</v>
      </c>
      <c r="E93" s="44">
        <f>ROUND(('Все выпуски'!$F$3*'Все выпуски'!$F$6/100)/365*(B93-IF(C93="Нет",VLOOKUP(A93,'Айгенис Оп9'!$A$2:$C$16,3,0),VLOOKUP((A93-1),'Айгенис Оп9'!$A$2:$C$16,3,0))),2)</f>
        <v>4.84</v>
      </c>
      <c r="G93" s="43">
        <f>COUNTIF(D94:$D$1227,365)</f>
        <v>768</v>
      </c>
      <c r="H93" s="43">
        <f>COUNTIF(D94:$D$1227,366)</f>
        <v>366</v>
      </c>
      <c r="I93" s="2"/>
    </row>
    <row r="94" spans="1:9" x14ac:dyDescent="0.25">
      <c r="A94" s="1">
        <f>COUNTIF($C$2:C94,"Да")</f>
        <v>1</v>
      </c>
      <c r="B94" s="45">
        <f t="shared" si="3"/>
        <v>44951</v>
      </c>
      <c r="C94" s="42" t="str">
        <f>IF(ISERROR(VLOOKUP(B94,'Айгенис Оп9'!$C$3:$C$16,1,0)),"Нет","Да")</f>
        <v>Нет</v>
      </c>
      <c r="D94" s="43">
        <f t="shared" si="2"/>
        <v>365</v>
      </c>
      <c r="E94" s="44">
        <f>ROUND(('Все выпуски'!$F$3*'Все выпуски'!$F$6/100)/365*(B94-IF(C94="Нет",VLOOKUP(A94,'Айгенис Оп9'!$A$2:$C$16,3,0),VLOOKUP((A94-1),'Айгенис Оп9'!$A$2:$C$16,3,0))),2)</f>
        <v>4.9400000000000004</v>
      </c>
      <c r="G94" s="43">
        <f>COUNTIF(D95:$D$1227,365)</f>
        <v>767</v>
      </c>
      <c r="H94" s="43">
        <f>COUNTIF(D95:$D$1227,366)</f>
        <v>366</v>
      </c>
      <c r="I94" s="2"/>
    </row>
    <row r="95" spans="1:9" x14ac:dyDescent="0.25">
      <c r="A95" s="1">
        <f>COUNTIF($C$2:C95,"Да")</f>
        <v>1</v>
      </c>
      <c r="B95" s="45">
        <f t="shared" si="3"/>
        <v>44952</v>
      </c>
      <c r="C95" s="42" t="str">
        <f>IF(ISERROR(VLOOKUP(B95,'Айгенис Оп9'!$C$3:$C$16,1,0)),"Нет","Да")</f>
        <v>Нет</v>
      </c>
      <c r="D95" s="43">
        <f t="shared" si="2"/>
        <v>365</v>
      </c>
      <c r="E95" s="44">
        <f>ROUND(('Все выпуски'!$F$3*'Все выпуски'!$F$6/100)/365*(B95-IF(C95="Нет",VLOOKUP(A95,'Айгенис Оп9'!$A$2:$C$16,3,0),VLOOKUP((A95-1),'Айгенис Оп9'!$A$2:$C$16,3,0))),2)</f>
        <v>5.03</v>
      </c>
      <c r="G95" s="43">
        <f>COUNTIF(D96:$D$1227,365)</f>
        <v>766</v>
      </c>
      <c r="H95" s="43">
        <f>COUNTIF(D96:$D$1227,366)</f>
        <v>366</v>
      </c>
      <c r="I95" s="2"/>
    </row>
    <row r="96" spans="1:9" x14ac:dyDescent="0.25">
      <c r="A96" s="1">
        <f>COUNTIF($C$2:C96,"Да")</f>
        <v>1</v>
      </c>
      <c r="B96" s="45">
        <f t="shared" si="3"/>
        <v>44953</v>
      </c>
      <c r="C96" s="42" t="str">
        <f>IF(ISERROR(VLOOKUP(B96,'Айгенис Оп9'!$C$3:$C$16,1,0)),"Нет","Да")</f>
        <v>Нет</v>
      </c>
      <c r="D96" s="43">
        <f t="shared" si="2"/>
        <v>365</v>
      </c>
      <c r="E96" s="44">
        <f>ROUND(('Все выпуски'!$F$3*'Все выпуски'!$F$6/100)/365*(B96-IF(C96="Нет",VLOOKUP(A96,'Айгенис Оп9'!$A$2:$C$16,3,0),VLOOKUP((A96-1),'Айгенис Оп9'!$A$2:$C$16,3,0))),2)</f>
        <v>5.12</v>
      </c>
      <c r="G96" s="43">
        <f>COUNTIF(D97:$D$1227,365)</f>
        <v>765</v>
      </c>
      <c r="H96" s="43">
        <f>COUNTIF(D97:$D$1227,366)</f>
        <v>366</v>
      </c>
      <c r="I96" s="2"/>
    </row>
    <row r="97" spans="1:9" x14ac:dyDescent="0.25">
      <c r="A97" s="1">
        <f>COUNTIF($C$2:C97,"Да")</f>
        <v>1</v>
      </c>
      <c r="B97" s="45">
        <f t="shared" si="3"/>
        <v>44954</v>
      </c>
      <c r="C97" s="42" t="str">
        <f>IF(ISERROR(VLOOKUP(B97,'Айгенис Оп9'!$C$3:$C$16,1,0)),"Нет","Да")</f>
        <v>Нет</v>
      </c>
      <c r="D97" s="43">
        <f t="shared" si="2"/>
        <v>365</v>
      </c>
      <c r="E97" s="44">
        <f>ROUND(('Все выпуски'!$F$3*'Все выпуски'!$F$6/100)/365*(B97-IF(C97="Нет",VLOOKUP(A97,'Айгенис Оп9'!$A$2:$C$16,3,0),VLOOKUP((A97-1),'Айгенис Оп9'!$A$2:$C$16,3,0))),2)</f>
        <v>5.22</v>
      </c>
      <c r="G97" s="43">
        <f>COUNTIF(D98:$D$1227,365)</f>
        <v>764</v>
      </c>
      <c r="H97" s="43">
        <f>COUNTIF(D98:$D$1227,366)</f>
        <v>366</v>
      </c>
      <c r="I97" s="2"/>
    </row>
    <row r="98" spans="1:9" x14ac:dyDescent="0.25">
      <c r="A98" s="1">
        <f>COUNTIF($C$2:C98,"Да")</f>
        <v>1</v>
      </c>
      <c r="B98" s="45">
        <f t="shared" si="3"/>
        <v>44955</v>
      </c>
      <c r="C98" s="42" t="str">
        <f>IF(ISERROR(VLOOKUP(B98,'Айгенис Оп9'!$C$3:$C$16,1,0)),"Нет","Да")</f>
        <v>Нет</v>
      </c>
      <c r="D98" s="43">
        <f t="shared" si="2"/>
        <v>365</v>
      </c>
      <c r="E98" s="44">
        <f>ROUND(('Все выпуски'!$F$3*'Все выпуски'!$F$6/100)/365*(B98-IF(C98="Нет",VLOOKUP(A98,'Айгенис Оп9'!$A$2:$C$16,3,0),VLOOKUP((A98-1),'Айгенис Оп9'!$A$2:$C$16,3,0))),2)</f>
        <v>5.31</v>
      </c>
      <c r="G98" s="43">
        <f>COUNTIF(D99:$D$1227,365)</f>
        <v>763</v>
      </c>
      <c r="H98" s="43">
        <f>COUNTIF(D99:$D$1227,366)</f>
        <v>366</v>
      </c>
      <c r="I98" s="2"/>
    </row>
    <row r="99" spans="1:9" x14ac:dyDescent="0.25">
      <c r="A99" s="1">
        <f>COUNTIF($C$2:C99,"Да")</f>
        <v>1</v>
      </c>
      <c r="B99" s="45">
        <f t="shared" si="3"/>
        <v>44956</v>
      </c>
      <c r="C99" s="42" t="str">
        <f>IF(ISERROR(VLOOKUP(B99,'Айгенис Оп9'!$C$3:$C$16,1,0)),"Нет","Да")</f>
        <v>Нет</v>
      </c>
      <c r="D99" s="43">
        <f t="shared" si="2"/>
        <v>365</v>
      </c>
      <c r="E99" s="44">
        <f>ROUND(('Все выпуски'!$F$3*'Все выпуски'!$F$6/100)/365*(B99-IF(C99="Нет",VLOOKUP(A99,'Айгенис Оп9'!$A$2:$C$16,3,0),VLOOKUP((A99-1),'Айгенис Оп9'!$A$2:$C$16,3,0))),2)</f>
        <v>5.4</v>
      </c>
      <c r="G99" s="43">
        <f>COUNTIF(D100:$D$1227,365)</f>
        <v>762</v>
      </c>
      <c r="H99" s="43">
        <f>COUNTIF(D100:$D$1227,366)</f>
        <v>366</v>
      </c>
      <c r="I99" s="2"/>
    </row>
    <row r="100" spans="1:9" x14ac:dyDescent="0.25">
      <c r="A100" s="1">
        <f>COUNTIF($C$2:C100,"Да")</f>
        <v>1</v>
      </c>
      <c r="B100" s="45">
        <f t="shared" si="3"/>
        <v>44957</v>
      </c>
      <c r="C100" s="42" t="str">
        <f>IF(ISERROR(VLOOKUP(B100,'Айгенис Оп9'!$C$3:$C$16,1,0)),"Нет","Да")</f>
        <v>Нет</v>
      </c>
      <c r="D100" s="43">
        <f t="shared" si="2"/>
        <v>365</v>
      </c>
      <c r="E100" s="44">
        <f>ROUND(('Все выпуски'!$F$3*'Все выпуски'!$F$6/100)/365*(B100-IF(C100="Нет",VLOOKUP(A100,'Айгенис Оп9'!$A$2:$C$16,3,0),VLOOKUP((A100-1),'Айгенис Оп9'!$A$2:$C$16,3,0))),2)</f>
        <v>5.5</v>
      </c>
      <c r="G100" s="43">
        <f>COUNTIF(D101:$D$1227,365)</f>
        <v>761</v>
      </c>
      <c r="H100" s="43">
        <f>COUNTIF(D101:$D$1227,366)</f>
        <v>366</v>
      </c>
      <c r="I100" s="2"/>
    </row>
    <row r="101" spans="1:9" x14ac:dyDescent="0.25">
      <c r="A101" s="1">
        <f>COUNTIF($C$2:C101,"Да")</f>
        <v>1</v>
      </c>
      <c r="B101" s="45">
        <f t="shared" si="3"/>
        <v>44958</v>
      </c>
      <c r="C101" s="42" t="str">
        <f>IF(ISERROR(VLOOKUP(B101,'Айгенис Оп9'!$C$3:$C$16,1,0)),"Нет","Да")</f>
        <v>Нет</v>
      </c>
      <c r="D101" s="43">
        <f t="shared" si="2"/>
        <v>365</v>
      </c>
      <c r="E101" s="44">
        <f>ROUND(('Все выпуски'!$F$3*'Все выпуски'!$F$6/100)/365*(B101-IF(C101="Нет",VLOOKUP(A101,'Айгенис Оп9'!$A$2:$C$16,3,0),VLOOKUP((A101-1),'Айгенис Оп9'!$A$2:$C$16,3,0))),2)</f>
        <v>5.59</v>
      </c>
      <c r="G101" s="43">
        <f>COUNTIF(D102:$D$1227,365)</f>
        <v>760</v>
      </c>
      <c r="H101" s="43">
        <f>COUNTIF(D102:$D$1227,366)</f>
        <v>366</v>
      </c>
      <c r="I101" s="2"/>
    </row>
    <row r="102" spans="1:9" x14ac:dyDescent="0.25">
      <c r="A102" s="1">
        <f>COUNTIF($C$2:C102,"Да")</f>
        <v>1</v>
      </c>
      <c r="B102" s="45">
        <f t="shared" si="3"/>
        <v>44959</v>
      </c>
      <c r="C102" s="42" t="str">
        <f>IF(ISERROR(VLOOKUP(B102,'Айгенис Оп9'!$C$3:$C$16,1,0)),"Нет","Да")</f>
        <v>Нет</v>
      </c>
      <c r="D102" s="43">
        <f t="shared" si="2"/>
        <v>365</v>
      </c>
      <c r="E102" s="44">
        <f>ROUND(('Все выпуски'!$F$3*'Все выпуски'!$F$6/100)/365*(B102-IF(C102="Нет",VLOOKUP(A102,'Айгенис Оп9'!$A$2:$C$16,3,0),VLOOKUP((A102-1),'Айгенис Оп9'!$A$2:$C$16,3,0))),2)</f>
        <v>5.68</v>
      </c>
      <c r="G102" s="43">
        <f>COUNTIF(D103:$D$1227,365)</f>
        <v>759</v>
      </c>
      <c r="H102" s="43">
        <f>COUNTIF(D103:$D$1227,366)</f>
        <v>366</v>
      </c>
      <c r="I102" s="2"/>
    </row>
    <row r="103" spans="1:9" x14ac:dyDescent="0.25">
      <c r="A103" s="1">
        <f>COUNTIF($C$2:C103,"Да")</f>
        <v>1</v>
      </c>
      <c r="B103" s="45">
        <f t="shared" si="3"/>
        <v>44960</v>
      </c>
      <c r="C103" s="42" t="str">
        <f>IF(ISERROR(VLOOKUP(B103,'Айгенис Оп9'!$C$3:$C$16,1,0)),"Нет","Да")</f>
        <v>Нет</v>
      </c>
      <c r="D103" s="43">
        <f t="shared" si="2"/>
        <v>365</v>
      </c>
      <c r="E103" s="44">
        <f>ROUND(('Все выпуски'!$F$3*'Все выпуски'!$F$6/100)/365*(B103-IF(C103="Нет",VLOOKUP(A103,'Айгенис Оп9'!$A$2:$C$16,3,0),VLOOKUP((A103-1),'Айгенис Оп9'!$A$2:$C$16,3,0))),2)</f>
        <v>5.78</v>
      </c>
      <c r="G103" s="43">
        <f>COUNTIF(D104:$D$1227,365)</f>
        <v>758</v>
      </c>
      <c r="H103" s="43">
        <f>COUNTIF(D104:$D$1227,366)</f>
        <v>366</v>
      </c>
      <c r="I103" s="2"/>
    </row>
    <row r="104" spans="1:9" x14ac:dyDescent="0.25">
      <c r="A104" s="1">
        <f>COUNTIF($C$2:C104,"Да")</f>
        <v>1</v>
      </c>
      <c r="B104" s="45">
        <f t="shared" si="3"/>
        <v>44961</v>
      </c>
      <c r="C104" s="42" t="str">
        <f>IF(ISERROR(VLOOKUP(B104,'Айгенис Оп9'!$C$3:$C$16,1,0)),"Нет","Да")</f>
        <v>Нет</v>
      </c>
      <c r="D104" s="43">
        <f t="shared" si="2"/>
        <v>365</v>
      </c>
      <c r="E104" s="44">
        <f>ROUND(('Все выпуски'!$F$3*'Все выпуски'!$F$6/100)/365*(B104-IF(C104="Нет",VLOOKUP(A104,'Айгенис Оп9'!$A$2:$C$16,3,0),VLOOKUP((A104-1),'Айгенис Оп9'!$A$2:$C$16,3,0))),2)</f>
        <v>5.87</v>
      </c>
      <c r="G104" s="43">
        <f>COUNTIF(D105:$D$1227,365)</f>
        <v>757</v>
      </c>
      <c r="H104" s="43">
        <f>COUNTIF(D105:$D$1227,366)</f>
        <v>366</v>
      </c>
      <c r="I104" s="2"/>
    </row>
    <row r="105" spans="1:9" x14ac:dyDescent="0.25">
      <c r="A105" s="1">
        <f>COUNTIF($C$2:C105,"Да")</f>
        <v>1</v>
      </c>
      <c r="B105" s="45">
        <f t="shared" si="3"/>
        <v>44962</v>
      </c>
      <c r="C105" s="42" t="str">
        <f>IF(ISERROR(VLOOKUP(B105,'Айгенис Оп9'!$C$3:$C$16,1,0)),"Нет","Да")</f>
        <v>Нет</v>
      </c>
      <c r="D105" s="43">
        <f t="shared" si="2"/>
        <v>365</v>
      </c>
      <c r="E105" s="44">
        <f>ROUND(('Все выпуски'!$F$3*'Все выпуски'!$F$6/100)/365*(B105-IF(C105="Нет",VLOOKUP(A105,'Айгенис Оп9'!$A$2:$C$16,3,0),VLOOKUP((A105-1),'Айгенис Оп9'!$A$2:$C$16,3,0))),2)</f>
        <v>5.96</v>
      </c>
      <c r="G105" s="43">
        <f>COUNTIF(D106:$D$1227,365)</f>
        <v>756</v>
      </c>
      <c r="H105" s="43">
        <f>COUNTIF(D106:$D$1227,366)</f>
        <v>366</v>
      </c>
      <c r="I105" s="2"/>
    </row>
    <row r="106" spans="1:9" x14ac:dyDescent="0.25">
      <c r="A106" s="1">
        <f>COUNTIF($C$2:C106,"Да")</f>
        <v>1</v>
      </c>
      <c r="B106" s="45">
        <f t="shared" si="3"/>
        <v>44963</v>
      </c>
      <c r="C106" s="42" t="str">
        <f>IF(ISERROR(VLOOKUP(B106,'Айгенис Оп9'!$C$3:$C$16,1,0)),"Нет","Да")</f>
        <v>Нет</v>
      </c>
      <c r="D106" s="43">
        <f t="shared" si="2"/>
        <v>365</v>
      </c>
      <c r="E106" s="44">
        <f>ROUND(('Все выпуски'!$F$3*'Все выпуски'!$F$6/100)/365*(B106-IF(C106="Нет",VLOOKUP(A106,'Айгенис Оп9'!$A$2:$C$16,3,0),VLOOKUP((A106-1),'Айгенис Оп9'!$A$2:$C$16,3,0))),2)</f>
        <v>6.05</v>
      </c>
      <c r="G106" s="43">
        <f>COUNTIF(D107:$D$1227,365)</f>
        <v>755</v>
      </c>
      <c r="H106" s="43">
        <f>COUNTIF(D107:$D$1227,366)</f>
        <v>366</v>
      </c>
      <c r="I106" s="2"/>
    </row>
    <row r="107" spans="1:9" x14ac:dyDescent="0.25">
      <c r="A107" s="1">
        <f>COUNTIF($C$2:C107,"Да")</f>
        <v>1</v>
      </c>
      <c r="B107" s="45">
        <f t="shared" si="3"/>
        <v>44964</v>
      </c>
      <c r="C107" s="42" t="str">
        <f>IF(ISERROR(VLOOKUP(B107,'Айгенис Оп9'!$C$3:$C$16,1,0)),"Нет","Да")</f>
        <v>Нет</v>
      </c>
      <c r="D107" s="43">
        <f t="shared" si="2"/>
        <v>365</v>
      </c>
      <c r="E107" s="44">
        <f>ROUND(('Все выпуски'!$F$3*'Все выпуски'!$F$6/100)/365*(B107-IF(C107="Нет",VLOOKUP(A107,'Айгенис Оп9'!$A$2:$C$16,3,0),VLOOKUP((A107-1),'Айгенис Оп9'!$A$2:$C$16,3,0))),2)</f>
        <v>6.15</v>
      </c>
      <c r="G107" s="43">
        <f>COUNTIF(D108:$D$1227,365)</f>
        <v>754</v>
      </c>
      <c r="H107" s="43">
        <f>COUNTIF(D108:$D$1227,366)</f>
        <v>366</v>
      </c>
      <c r="I107" s="2"/>
    </row>
    <row r="108" spans="1:9" x14ac:dyDescent="0.25">
      <c r="A108" s="1">
        <f>COUNTIF($C$2:C108,"Да")</f>
        <v>1</v>
      </c>
      <c r="B108" s="45">
        <f t="shared" si="3"/>
        <v>44965</v>
      </c>
      <c r="C108" s="42" t="str">
        <f>IF(ISERROR(VLOOKUP(B108,'Айгенис Оп9'!$C$3:$C$16,1,0)),"Нет","Да")</f>
        <v>Нет</v>
      </c>
      <c r="D108" s="43">
        <f t="shared" si="2"/>
        <v>365</v>
      </c>
      <c r="E108" s="44">
        <f>ROUND(('Все выпуски'!$F$3*'Все выпуски'!$F$6/100)/365*(B108-IF(C108="Нет",VLOOKUP(A108,'Айгенис Оп9'!$A$2:$C$16,3,0),VLOOKUP((A108-1),'Айгенис Оп9'!$A$2:$C$16,3,0))),2)</f>
        <v>6.24</v>
      </c>
      <c r="G108" s="43">
        <f>COUNTIF(D109:$D$1227,365)</f>
        <v>753</v>
      </c>
      <c r="H108" s="43">
        <f>COUNTIF(D109:$D$1227,366)</f>
        <v>366</v>
      </c>
      <c r="I108" s="2"/>
    </row>
    <row r="109" spans="1:9" x14ac:dyDescent="0.25">
      <c r="A109" s="1">
        <f>COUNTIF($C$2:C109,"Да")</f>
        <v>1</v>
      </c>
      <c r="B109" s="45">
        <f t="shared" si="3"/>
        <v>44966</v>
      </c>
      <c r="C109" s="42" t="str">
        <f>IF(ISERROR(VLOOKUP(B109,'Айгенис Оп9'!$C$3:$C$16,1,0)),"Нет","Да")</f>
        <v>Нет</v>
      </c>
      <c r="D109" s="43">
        <f t="shared" si="2"/>
        <v>365</v>
      </c>
      <c r="E109" s="44">
        <f>ROUND(('Все выпуски'!$F$3*'Все выпуски'!$F$6/100)/365*(B109-IF(C109="Нет",VLOOKUP(A109,'Айгенис Оп9'!$A$2:$C$16,3,0),VLOOKUP((A109-1),'Айгенис Оп9'!$A$2:$C$16,3,0))),2)</f>
        <v>6.33</v>
      </c>
      <c r="G109" s="43">
        <f>COUNTIF(D110:$D$1227,365)</f>
        <v>752</v>
      </c>
      <c r="H109" s="43">
        <f>COUNTIF(D110:$D$1227,366)</f>
        <v>366</v>
      </c>
      <c r="I109" s="2"/>
    </row>
    <row r="110" spans="1:9" x14ac:dyDescent="0.25">
      <c r="A110" s="1">
        <f>COUNTIF($C$2:C110,"Да")</f>
        <v>1</v>
      </c>
      <c r="B110" s="45">
        <f t="shared" si="3"/>
        <v>44967</v>
      </c>
      <c r="C110" s="42" t="str">
        <f>IF(ISERROR(VLOOKUP(B110,'Айгенис Оп9'!$C$3:$C$16,1,0)),"Нет","Да")</f>
        <v>Нет</v>
      </c>
      <c r="D110" s="43">
        <f t="shared" si="2"/>
        <v>365</v>
      </c>
      <c r="E110" s="44">
        <f>ROUND(('Все выпуски'!$F$3*'Все выпуски'!$F$6/100)/365*(B110-IF(C110="Нет",VLOOKUP(A110,'Айгенис Оп9'!$A$2:$C$16,3,0),VLOOKUP((A110-1),'Айгенис Оп9'!$A$2:$C$16,3,0))),2)</f>
        <v>6.43</v>
      </c>
      <c r="G110" s="43">
        <f>COUNTIF(D111:$D$1227,365)</f>
        <v>751</v>
      </c>
      <c r="H110" s="43">
        <f>COUNTIF(D111:$D$1227,366)</f>
        <v>366</v>
      </c>
      <c r="I110" s="2"/>
    </row>
    <row r="111" spans="1:9" x14ac:dyDescent="0.25">
      <c r="A111" s="1">
        <f>COUNTIF($C$2:C111,"Да")</f>
        <v>1</v>
      </c>
      <c r="B111" s="45">
        <f t="shared" si="3"/>
        <v>44968</v>
      </c>
      <c r="C111" s="42" t="str">
        <f>IF(ISERROR(VLOOKUP(B111,'Айгенис Оп9'!$C$3:$C$16,1,0)),"Нет","Да")</f>
        <v>Нет</v>
      </c>
      <c r="D111" s="43">
        <f t="shared" si="2"/>
        <v>365</v>
      </c>
      <c r="E111" s="44">
        <f>ROUND(('Все выпуски'!$F$3*'Все выпуски'!$F$6/100)/365*(B111-IF(C111="Нет",VLOOKUP(A111,'Айгенис Оп9'!$A$2:$C$16,3,0),VLOOKUP((A111-1),'Айгенис Оп9'!$A$2:$C$16,3,0))),2)</f>
        <v>6.52</v>
      </c>
      <c r="G111" s="43">
        <f>COUNTIF(D112:$D$1227,365)</f>
        <v>750</v>
      </c>
      <c r="H111" s="43">
        <f>COUNTIF(D112:$D$1227,366)</f>
        <v>366</v>
      </c>
      <c r="I111" s="2"/>
    </row>
    <row r="112" spans="1:9" x14ac:dyDescent="0.25">
      <c r="A112" s="1">
        <f>COUNTIF($C$2:C112,"Да")</f>
        <v>1</v>
      </c>
      <c r="B112" s="45">
        <f t="shared" si="3"/>
        <v>44969</v>
      </c>
      <c r="C112" s="42" t="str">
        <f>IF(ISERROR(VLOOKUP(B112,'Айгенис Оп9'!$C$3:$C$16,1,0)),"Нет","Да")</f>
        <v>Нет</v>
      </c>
      <c r="D112" s="43">
        <f t="shared" si="2"/>
        <v>365</v>
      </c>
      <c r="E112" s="44">
        <f>ROUND(('Все выпуски'!$F$3*'Все выпуски'!$F$6/100)/365*(B112-IF(C112="Нет",VLOOKUP(A112,'Айгенис Оп9'!$A$2:$C$16,3,0),VLOOKUP((A112-1),'Айгенис Оп9'!$A$2:$C$16,3,0))),2)</f>
        <v>6.61</v>
      </c>
      <c r="G112" s="43">
        <f>COUNTIF(D113:$D$1227,365)</f>
        <v>749</v>
      </c>
      <c r="H112" s="43">
        <f>COUNTIF(D113:$D$1227,366)</f>
        <v>366</v>
      </c>
      <c r="I112" s="2"/>
    </row>
    <row r="113" spans="1:9" x14ac:dyDescent="0.25">
      <c r="A113" s="1">
        <f>COUNTIF($C$2:C113,"Да")</f>
        <v>1</v>
      </c>
      <c r="B113" s="45">
        <f t="shared" si="3"/>
        <v>44970</v>
      </c>
      <c r="C113" s="42" t="str">
        <f>IF(ISERROR(VLOOKUP(B113,'Айгенис Оп9'!$C$3:$C$16,1,0)),"Нет","Да")</f>
        <v>Нет</v>
      </c>
      <c r="D113" s="43">
        <f t="shared" si="2"/>
        <v>365</v>
      </c>
      <c r="E113" s="44">
        <f>ROUND(('Все выпуски'!$F$3*'Все выпуски'!$F$6/100)/365*(B113-IF(C113="Нет",VLOOKUP(A113,'Айгенис Оп9'!$A$2:$C$16,3,0),VLOOKUP((A113-1),'Айгенис Оп9'!$A$2:$C$16,3,0))),2)</f>
        <v>6.71</v>
      </c>
      <c r="G113" s="43">
        <f>COUNTIF(D114:$D$1227,365)</f>
        <v>748</v>
      </c>
      <c r="H113" s="43">
        <f>COUNTIF(D114:$D$1227,366)</f>
        <v>366</v>
      </c>
      <c r="I113" s="2"/>
    </row>
    <row r="114" spans="1:9" x14ac:dyDescent="0.25">
      <c r="A114" s="1">
        <f>COUNTIF($C$2:C114,"Да")</f>
        <v>1</v>
      </c>
      <c r="B114" s="45">
        <f t="shared" si="3"/>
        <v>44971</v>
      </c>
      <c r="C114" s="42" t="str">
        <f>IF(ISERROR(VLOOKUP(B114,'Айгенис Оп9'!$C$3:$C$16,1,0)),"Нет","Да")</f>
        <v>Нет</v>
      </c>
      <c r="D114" s="43">
        <f t="shared" si="2"/>
        <v>365</v>
      </c>
      <c r="E114" s="44">
        <f>ROUND(('Все выпуски'!$F$3*'Все выпуски'!$F$6/100)/365*(B114-IF(C114="Нет",VLOOKUP(A114,'Айгенис Оп9'!$A$2:$C$16,3,0),VLOOKUP((A114-1),'Айгенис Оп9'!$A$2:$C$16,3,0))),2)</f>
        <v>6.8</v>
      </c>
      <c r="G114" s="43">
        <f>COUNTIF(D115:$D$1227,365)</f>
        <v>747</v>
      </c>
      <c r="H114" s="43">
        <f>COUNTIF(D115:$D$1227,366)</f>
        <v>366</v>
      </c>
      <c r="I114" s="2"/>
    </row>
    <row r="115" spans="1:9" x14ac:dyDescent="0.25">
      <c r="A115" s="1">
        <f>COUNTIF($C$2:C115,"Да")</f>
        <v>1</v>
      </c>
      <c r="B115" s="45">
        <f t="shared" si="3"/>
        <v>44972</v>
      </c>
      <c r="C115" s="42" t="str">
        <f>IF(ISERROR(VLOOKUP(B115,'Айгенис Оп9'!$C$3:$C$16,1,0)),"Нет","Да")</f>
        <v>Нет</v>
      </c>
      <c r="D115" s="43">
        <f t="shared" si="2"/>
        <v>365</v>
      </c>
      <c r="E115" s="44">
        <f>ROUND(('Все выпуски'!$F$3*'Все выпуски'!$F$6/100)/365*(B115-IF(C115="Нет",VLOOKUP(A115,'Айгенис Оп9'!$A$2:$C$16,3,0),VLOOKUP((A115-1),'Айгенис Оп9'!$A$2:$C$16,3,0))),2)</f>
        <v>6.89</v>
      </c>
      <c r="G115" s="43">
        <f>COUNTIF(D116:$D$1227,365)</f>
        <v>746</v>
      </c>
      <c r="H115" s="43">
        <f>COUNTIF(D116:$D$1227,366)</f>
        <v>366</v>
      </c>
      <c r="I115" s="2"/>
    </row>
    <row r="116" spans="1:9" x14ac:dyDescent="0.25">
      <c r="A116" s="1">
        <f>COUNTIF($C$2:C116,"Да")</f>
        <v>1</v>
      </c>
      <c r="B116" s="45">
        <f t="shared" si="3"/>
        <v>44973</v>
      </c>
      <c r="C116" s="42" t="str">
        <f>IF(ISERROR(VLOOKUP(B116,'Айгенис Оп9'!$C$3:$C$16,1,0)),"Нет","Да")</f>
        <v>Нет</v>
      </c>
      <c r="D116" s="43">
        <f t="shared" ref="D116:D179" si="4">IF(MOD(YEAR(B116),4)=0,366,365)</f>
        <v>365</v>
      </c>
      <c r="E116" s="44">
        <f>ROUND(('Все выпуски'!$F$3*'Все выпуски'!$F$6/100)/365*(B116-IF(C116="Нет",VLOOKUP(A116,'Айгенис Оп9'!$A$2:$C$16,3,0),VLOOKUP((A116-1),'Айгенис Оп9'!$A$2:$C$16,3,0))),2)</f>
        <v>6.99</v>
      </c>
      <c r="G116" s="43">
        <f>COUNTIF(D117:$D$1227,365)</f>
        <v>745</v>
      </c>
      <c r="H116" s="43">
        <f>COUNTIF(D117:$D$1227,366)</f>
        <v>366</v>
      </c>
      <c r="I116" s="2"/>
    </row>
    <row r="117" spans="1:9" x14ac:dyDescent="0.25">
      <c r="A117" s="1">
        <f>COUNTIF($C$2:C117,"Да")</f>
        <v>1</v>
      </c>
      <c r="B117" s="45">
        <f t="shared" ref="B117:B180" si="5">B116+1</f>
        <v>44974</v>
      </c>
      <c r="C117" s="42" t="str">
        <f>IF(ISERROR(VLOOKUP(B117,'Айгенис Оп9'!$C$3:$C$16,1,0)),"Нет","Да")</f>
        <v>Нет</v>
      </c>
      <c r="D117" s="43">
        <f t="shared" si="4"/>
        <v>365</v>
      </c>
      <c r="E117" s="44">
        <f>ROUND(('Все выпуски'!$F$3*'Все выпуски'!$F$6/100)/365*(B117-IF(C117="Нет",VLOOKUP(A117,'Айгенис Оп9'!$A$2:$C$16,3,0),VLOOKUP((A117-1),'Айгенис Оп9'!$A$2:$C$16,3,0))),2)</f>
        <v>7.08</v>
      </c>
      <c r="G117" s="43">
        <f>COUNTIF(D118:$D$1227,365)</f>
        <v>744</v>
      </c>
      <c r="H117" s="43">
        <f>COUNTIF(D118:$D$1227,366)</f>
        <v>366</v>
      </c>
      <c r="I117" s="2"/>
    </row>
    <row r="118" spans="1:9" x14ac:dyDescent="0.25">
      <c r="A118" s="1">
        <f>COUNTIF($C$2:C118,"Да")</f>
        <v>1</v>
      </c>
      <c r="B118" s="45">
        <f t="shared" si="5"/>
        <v>44975</v>
      </c>
      <c r="C118" s="42" t="str">
        <f>IF(ISERROR(VLOOKUP(B118,'Айгенис Оп9'!$C$3:$C$16,1,0)),"Нет","Да")</f>
        <v>Нет</v>
      </c>
      <c r="D118" s="43">
        <f t="shared" si="4"/>
        <v>365</v>
      </c>
      <c r="E118" s="44">
        <f>ROUND(('Все выпуски'!$F$3*'Все выпуски'!$F$6/100)/365*(B118-IF(C118="Нет",VLOOKUP(A118,'Айгенис Оп9'!$A$2:$C$16,3,0),VLOOKUP((A118-1),'Айгенис Оп9'!$A$2:$C$16,3,0))),2)</f>
        <v>7.17</v>
      </c>
      <c r="G118" s="43">
        <f>COUNTIF(D119:$D$1227,365)</f>
        <v>743</v>
      </c>
      <c r="H118" s="43">
        <f>COUNTIF(D119:$D$1227,366)</f>
        <v>366</v>
      </c>
      <c r="I118" s="2"/>
    </row>
    <row r="119" spans="1:9" x14ac:dyDescent="0.25">
      <c r="A119" s="1">
        <f>COUNTIF($C$2:C119,"Да")</f>
        <v>1</v>
      </c>
      <c r="B119" s="45">
        <f t="shared" si="5"/>
        <v>44976</v>
      </c>
      <c r="C119" s="42" t="str">
        <f>IF(ISERROR(VLOOKUP(B119,'Айгенис Оп9'!$C$3:$C$16,1,0)),"Нет","Да")</f>
        <v>Нет</v>
      </c>
      <c r="D119" s="43">
        <f t="shared" si="4"/>
        <v>365</v>
      </c>
      <c r="E119" s="44">
        <f>ROUND(('Все выпуски'!$F$3*'Все выпуски'!$F$6/100)/365*(B119-IF(C119="Нет",VLOOKUP(A119,'Айгенис Оп9'!$A$2:$C$16,3,0),VLOOKUP((A119-1),'Айгенис Оп9'!$A$2:$C$16,3,0))),2)</f>
        <v>7.27</v>
      </c>
      <c r="G119" s="43">
        <f>COUNTIF(D120:$D$1227,365)</f>
        <v>742</v>
      </c>
      <c r="H119" s="43">
        <f>COUNTIF(D120:$D$1227,366)</f>
        <v>366</v>
      </c>
      <c r="I119" s="2"/>
    </row>
    <row r="120" spans="1:9" x14ac:dyDescent="0.25">
      <c r="A120" s="1">
        <f>COUNTIF($C$2:C120,"Да")</f>
        <v>1</v>
      </c>
      <c r="B120" s="45">
        <f t="shared" si="5"/>
        <v>44977</v>
      </c>
      <c r="C120" s="42" t="str">
        <f>IF(ISERROR(VLOOKUP(B120,'Айгенис Оп9'!$C$3:$C$16,1,0)),"Нет","Да")</f>
        <v>Нет</v>
      </c>
      <c r="D120" s="43">
        <f t="shared" si="4"/>
        <v>365</v>
      </c>
      <c r="E120" s="44">
        <f>ROUND(('Все выпуски'!$F$3*'Все выпуски'!$F$6/100)/365*(B120-IF(C120="Нет",VLOOKUP(A120,'Айгенис Оп9'!$A$2:$C$16,3,0),VLOOKUP((A120-1),'Айгенис Оп9'!$A$2:$C$16,3,0))),2)</f>
        <v>7.36</v>
      </c>
      <c r="G120" s="43">
        <f>COUNTIF(D121:$D$1227,365)</f>
        <v>741</v>
      </c>
      <c r="H120" s="43">
        <f>COUNTIF(D121:$D$1227,366)</f>
        <v>366</v>
      </c>
      <c r="I120" s="2"/>
    </row>
    <row r="121" spans="1:9" x14ac:dyDescent="0.25">
      <c r="A121" s="1">
        <f>COUNTIF($C$2:C121,"Да")</f>
        <v>1</v>
      </c>
      <c r="B121" s="45">
        <f t="shared" si="5"/>
        <v>44978</v>
      </c>
      <c r="C121" s="42" t="str">
        <f>IF(ISERROR(VLOOKUP(B121,'Айгенис Оп9'!$C$3:$C$16,1,0)),"Нет","Да")</f>
        <v>Нет</v>
      </c>
      <c r="D121" s="43">
        <f t="shared" si="4"/>
        <v>365</v>
      </c>
      <c r="E121" s="44">
        <f>ROUND(('Все выпуски'!$F$3*'Все выпуски'!$F$6/100)/365*(B121-IF(C121="Нет",VLOOKUP(A121,'Айгенис Оп9'!$A$2:$C$16,3,0),VLOOKUP((A121-1),'Айгенис Оп9'!$A$2:$C$16,3,0))),2)</f>
        <v>7.45</v>
      </c>
      <c r="G121" s="43">
        <f>COUNTIF(D122:$D$1227,365)</f>
        <v>740</v>
      </c>
      <c r="H121" s="43">
        <f>COUNTIF(D122:$D$1227,366)</f>
        <v>366</v>
      </c>
      <c r="I121" s="2"/>
    </row>
    <row r="122" spans="1:9" x14ac:dyDescent="0.25">
      <c r="A122" s="1">
        <f>COUNTIF($C$2:C122,"Да")</f>
        <v>1</v>
      </c>
      <c r="B122" s="45">
        <f t="shared" si="5"/>
        <v>44979</v>
      </c>
      <c r="C122" s="42" t="str">
        <f>IF(ISERROR(VLOOKUP(B122,'Айгенис Оп9'!$C$3:$C$16,1,0)),"Нет","Да")</f>
        <v>Нет</v>
      </c>
      <c r="D122" s="43">
        <f t="shared" si="4"/>
        <v>365</v>
      </c>
      <c r="E122" s="44">
        <f>ROUND(('Все выпуски'!$F$3*'Все выпуски'!$F$6/100)/365*(B122-IF(C122="Нет",VLOOKUP(A122,'Айгенис Оп9'!$A$2:$C$16,3,0),VLOOKUP((A122-1),'Айгенис Оп9'!$A$2:$C$16,3,0))),2)</f>
        <v>7.55</v>
      </c>
      <c r="G122" s="43">
        <f>COUNTIF(D123:$D$1227,365)</f>
        <v>739</v>
      </c>
      <c r="H122" s="43">
        <f>COUNTIF(D123:$D$1227,366)</f>
        <v>366</v>
      </c>
      <c r="I122" s="2"/>
    </row>
    <row r="123" spans="1:9" x14ac:dyDescent="0.25">
      <c r="A123" s="1">
        <f>COUNTIF($C$2:C123,"Да")</f>
        <v>1</v>
      </c>
      <c r="B123" s="45">
        <f t="shared" si="5"/>
        <v>44980</v>
      </c>
      <c r="C123" s="42" t="str">
        <f>IF(ISERROR(VLOOKUP(B123,'Айгенис Оп9'!$C$3:$C$16,1,0)),"Нет","Да")</f>
        <v>Нет</v>
      </c>
      <c r="D123" s="43">
        <f t="shared" si="4"/>
        <v>365</v>
      </c>
      <c r="E123" s="44">
        <f>ROUND(('Все выпуски'!$F$3*'Все выпуски'!$F$6/100)/365*(B123-IF(C123="Нет",VLOOKUP(A123,'Айгенис Оп9'!$A$2:$C$16,3,0),VLOOKUP((A123-1),'Айгенис Оп9'!$A$2:$C$16,3,0))),2)</f>
        <v>7.64</v>
      </c>
      <c r="G123" s="43">
        <f>COUNTIF(D124:$D$1227,365)</f>
        <v>738</v>
      </c>
      <c r="H123" s="43">
        <f>COUNTIF(D124:$D$1227,366)</f>
        <v>366</v>
      </c>
      <c r="I123" s="2"/>
    </row>
    <row r="124" spans="1:9" x14ac:dyDescent="0.25">
      <c r="A124" s="1">
        <f>COUNTIF($C$2:C124,"Да")</f>
        <v>1</v>
      </c>
      <c r="B124" s="45">
        <f t="shared" si="5"/>
        <v>44981</v>
      </c>
      <c r="C124" s="42" t="str">
        <f>IF(ISERROR(VLOOKUP(B124,'Айгенис Оп9'!$C$3:$C$16,1,0)),"Нет","Да")</f>
        <v>Нет</v>
      </c>
      <c r="D124" s="43">
        <f t="shared" si="4"/>
        <v>365</v>
      </c>
      <c r="E124" s="44">
        <f>ROUND(('Все выпуски'!$F$3*'Все выпуски'!$F$6/100)/365*(B124-IF(C124="Нет",VLOOKUP(A124,'Айгенис Оп9'!$A$2:$C$16,3,0),VLOOKUP((A124-1),'Айгенис Оп9'!$A$2:$C$16,3,0))),2)</f>
        <v>7.73</v>
      </c>
      <c r="G124" s="43">
        <f>COUNTIF(D125:$D$1227,365)</f>
        <v>737</v>
      </c>
      <c r="H124" s="43">
        <f>COUNTIF(D125:$D$1227,366)</f>
        <v>366</v>
      </c>
      <c r="I124" s="2"/>
    </row>
    <row r="125" spans="1:9" x14ac:dyDescent="0.25">
      <c r="A125" s="1">
        <f>COUNTIF($C$2:C125,"Да")</f>
        <v>1</v>
      </c>
      <c r="B125" s="45">
        <f t="shared" si="5"/>
        <v>44982</v>
      </c>
      <c r="C125" s="42" t="str">
        <f>IF(ISERROR(VLOOKUP(B125,'Айгенис Оп9'!$C$3:$C$16,1,0)),"Нет","Да")</f>
        <v>Нет</v>
      </c>
      <c r="D125" s="43">
        <f t="shared" si="4"/>
        <v>365</v>
      </c>
      <c r="E125" s="44">
        <f>ROUND(('Все выпуски'!$F$3*'Все выпуски'!$F$6/100)/365*(B125-IF(C125="Нет",VLOOKUP(A125,'Айгенис Оп9'!$A$2:$C$16,3,0),VLOOKUP((A125-1),'Айгенис Оп9'!$A$2:$C$16,3,0))),2)</f>
        <v>7.82</v>
      </c>
      <c r="G125" s="43">
        <f>COUNTIF(D126:$D$1227,365)</f>
        <v>736</v>
      </c>
      <c r="H125" s="43">
        <f>COUNTIF(D126:$D$1227,366)</f>
        <v>366</v>
      </c>
      <c r="I125" s="2"/>
    </row>
    <row r="126" spans="1:9" x14ac:dyDescent="0.25">
      <c r="A126" s="1">
        <f>COUNTIF($C$2:C126,"Да")</f>
        <v>1</v>
      </c>
      <c r="B126" s="45">
        <f t="shared" si="5"/>
        <v>44983</v>
      </c>
      <c r="C126" s="42" t="str">
        <f>IF(ISERROR(VLOOKUP(B126,'Айгенис Оп9'!$C$3:$C$16,1,0)),"Нет","Да")</f>
        <v>Нет</v>
      </c>
      <c r="D126" s="43">
        <f t="shared" si="4"/>
        <v>365</v>
      </c>
      <c r="E126" s="44">
        <f>ROUND(('Все выпуски'!$F$3*'Все выпуски'!$F$6/100)/365*(B126-IF(C126="Нет",VLOOKUP(A126,'Айгенис Оп9'!$A$2:$C$16,3,0),VLOOKUP((A126-1),'Айгенис Оп9'!$A$2:$C$16,3,0))),2)</f>
        <v>7.92</v>
      </c>
      <c r="G126" s="43">
        <f>COUNTIF(D127:$D$1227,365)</f>
        <v>735</v>
      </c>
      <c r="H126" s="43">
        <f>COUNTIF(D127:$D$1227,366)</f>
        <v>366</v>
      </c>
      <c r="I126" s="2"/>
    </row>
    <row r="127" spans="1:9" x14ac:dyDescent="0.25">
      <c r="A127" s="1">
        <f>COUNTIF($C$2:C127,"Да")</f>
        <v>1</v>
      </c>
      <c r="B127" s="45">
        <f t="shared" si="5"/>
        <v>44984</v>
      </c>
      <c r="C127" s="42" t="str">
        <f>IF(ISERROR(VLOOKUP(B127,'Айгенис Оп9'!$C$3:$C$16,1,0)),"Нет","Да")</f>
        <v>Нет</v>
      </c>
      <c r="D127" s="43">
        <f t="shared" si="4"/>
        <v>365</v>
      </c>
      <c r="E127" s="44">
        <f>ROUND(('Все выпуски'!$F$3*'Все выпуски'!$F$6/100)/365*(B127-IF(C127="Нет",VLOOKUP(A127,'Айгенис Оп9'!$A$2:$C$16,3,0),VLOOKUP((A127-1),'Айгенис Оп9'!$A$2:$C$16,3,0))),2)</f>
        <v>8.01</v>
      </c>
      <c r="G127" s="43">
        <f>COUNTIF(D128:$D$1227,365)</f>
        <v>734</v>
      </c>
      <c r="H127" s="43">
        <f>COUNTIF(D128:$D$1227,366)</f>
        <v>366</v>
      </c>
      <c r="I127" s="2"/>
    </row>
    <row r="128" spans="1:9" x14ac:dyDescent="0.25">
      <c r="A128" s="1">
        <f>COUNTIF($C$2:C128,"Да")</f>
        <v>1</v>
      </c>
      <c r="B128" s="45">
        <f t="shared" si="5"/>
        <v>44985</v>
      </c>
      <c r="C128" s="42" t="str">
        <f>IF(ISERROR(VLOOKUP(B128,'Айгенис Оп9'!$C$3:$C$16,1,0)),"Нет","Да")</f>
        <v>Нет</v>
      </c>
      <c r="D128" s="43">
        <f t="shared" si="4"/>
        <v>365</v>
      </c>
      <c r="E128" s="44">
        <f>ROUND(('Все выпуски'!$F$3*'Все выпуски'!$F$6/100)/365*(B128-IF(C128="Нет",VLOOKUP(A128,'Айгенис Оп9'!$A$2:$C$16,3,0),VLOOKUP((A128-1),'Айгенис Оп9'!$A$2:$C$16,3,0))),2)</f>
        <v>8.1</v>
      </c>
      <c r="G128" s="43">
        <f>COUNTIF(D129:$D$1227,365)</f>
        <v>733</v>
      </c>
      <c r="H128" s="43">
        <f>COUNTIF(D129:$D$1227,366)</f>
        <v>366</v>
      </c>
      <c r="I128" s="2"/>
    </row>
    <row r="129" spans="1:9" x14ac:dyDescent="0.25">
      <c r="A129" s="1">
        <f>COUNTIF($C$2:C129,"Да")</f>
        <v>1</v>
      </c>
      <c r="B129" s="45">
        <f t="shared" si="5"/>
        <v>44986</v>
      </c>
      <c r="C129" s="42" t="str">
        <f>IF(ISERROR(VLOOKUP(B129,'Айгенис Оп9'!$C$3:$C$16,1,0)),"Нет","Да")</f>
        <v>Нет</v>
      </c>
      <c r="D129" s="43">
        <f t="shared" si="4"/>
        <v>365</v>
      </c>
      <c r="E129" s="44">
        <f>ROUND(('Все выпуски'!$F$3*'Все выпуски'!$F$6/100)/365*(B129-IF(C129="Нет",VLOOKUP(A129,'Айгенис Оп9'!$A$2:$C$16,3,0),VLOOKUP((A129-1),'Айгенис Оп9'!$A$2:$C$16,3,0))),2)</f>
        <v>8.1999999999999993</v>
      </c>
      <c r="G129" s="43">
        <f>COUNTIF(D130:$D$1227,365)</f>
        <v>732</v>
      </c>
      <c r="H129" s="43">
        <f>COUNTIF(D130:$D$1227,366)</f>
        <v>366</v>
      </c>
      <c r="I129" s="2"/>
    </row>
    <row r="130" spans="1:9" x14ac:dyDescent="0.25">
      <c r="A130" s="1">
        <f>COUNTIF($C$2:C130,"Да")</f>
        <v>1</v>
      </c>
      <c r="B130" s="45">
        <f t="shared" si="5"/>
        <v>44987</v>
      </c>
      <c r="C130" s="42" t="str">
        <f>IF(ISERROR(VLOOKUP(B130,'Айгенис Оп9'!$C$3:$C$16,1,0)),"Нет","Да")</f>
        <v>Нет</v>
      </c>
      <c r="D130" s="43">
        <f t="shared" si="4"/>
        <v>365</v>
      </c>
      <c r="E130" s="44">
        <f>ROUND(('Все выпуски'!$F$3*'Все выпуски'!$F$6/100)/365*(B130-IF(C130="Нет",VLOOKUP(A130,'Айгенис Оп9'!$A$2:$C$16,3,0),VLOOKUP((A130-1),'Айгенис Оп9'!$A$2:$C$16,3,0))),2)</f>
        <v>8.2899999999999991</v>
      </c>
      <c r="G130" s="43">
        <f>COUNTIF(D131:$D$1227,365)</f>
        <v>731</v>
      </c>
      <c r="H130" s="43">
        <f>COUNTIF(D131:$D$1227,366)</f>
        <v>366</v>
      </c>
      <c r="I130" s="2"/>
    </row>
    <row r="131" spans="1:9" x14ac:dyDescent="0.25">
      <c r="A131" s="1">
        <f>COUNTIF($C$2:C131,"Да")</f>
        <v>2</v>
      </c>
      <c r="B131" s="45">
        <f t="shared" si="5"/>
        <v>44988</v>
      </c>
      <c r="C131" s="42" t="str">
        <f>IF(ISERROR(VLOOKUP(B131,'Айгенис Оп9'!$C$3:$C$16,1,0)),"Нет","Да")</f>
        <v>Да</v>
      </c>
      <c r="D131" s="43">
        <f t="shared" si="4"/>
        <v>365</v>
      </c>
      <c r="E131" s="44">
        <f>ROUND(('Все выпуски'!$F$3*'Все выпуски'!$F$6/100)/365*(B131-IF(C131="Нет",VLOOKUP(A131,'Айгенис Оп9'!$A$2:$C$16,3,0),VLOOKUP((A131-1),'Айгенис Оп9'!$A$2:$C$16,3,0))),2)</f>
        <v>8.3800000000000008</v>
      </c>
      <c r="G131" s="43">
        <f>COUNTIF(D132:$D$1227,365)</f>
        <v>730</v>
      </c>
      <c r="H131" s="43">
        <f>COUNTIF(D132:$D$1227,366)</f>
        <v>366</v>
      </c>
      <c r="I131" s="2"/>
    </row>
    <row r="132" spans="1:9" x14ac:dyDescent="0.25">
      <c r="A132" s="1">
        <f>COUNTIF($C$2:C132,"Да")</f>
        <v>2</v>
      </c>
      <c r="B132" s="45">
        <f t="shared" si="5"/>
        <v>44989</v>
      </c>
      <c r="C132" s="42" t="str">
        <f>IF(ISERROR(VLOOKUP(B132,'Айгенис Оп9'!$C$3:$C$16,1,0)),"Нет","Да")</f>
        <v>Нет</v>
      </c>
      <c r="D132" s="43">
        <f t="shared" si="4"/>
        <v>365</v>
      </c>
      <c r="E132" s="44">
        <f>ROUND(('Все выпуски'!$F$3*'Все выпуски'!$F$6/100)/365*(B132-IF(C132="Нет",VLOOKUP(A132,'Айгенис Оп9'!$A$2:$C$16,3,0),VLOOKUP((A132-1),'Айгенис Оп9'!$A$2:$C$16,3,0))),2)</f>
        <v>0.09</v>
      </c>
      <c r="G132" s="43">
        <f>COUNTIF(D133:$D$1227,365)</f>
        <v>729</v>
      </c>
      <c r="H132" s="43">
        <f>COUNTIF(D133:$D$1227,366)</f>
        <v>366</v>
      </c>
      <c r="I132" s="2"/>
    </row>
    <row r="133" spans="1:9" x14ac:dyDescent="0.25">
      <c r="A133" s="1">
        <f>COUNTIF($C$2:C133,"Да")</f>
        <v>2</v>
      </c>
      <c r="B133" s="45">
        <f t="shared" si="5"/>
        <v>44990</v>
      </c>
      <c r="C133" s="42" t="str">
        <f>IF(ISERROR(VLOOKUP(B133,'Айгенис Оп9'!$C$3:$C$16,1,0)),"Нет","Да")</f>
        <v>Нет</v>
      </c>
      <c r="D133" s="43">
        <f t="shared" si="4"/>
        <v>365</v>
      </c>
      <c r="E133" s="44">
        <f>ROUND(('Все выпуски'!$F$3*'Все выпуски'!$F$6/100)/365*(B133-IF(C133="Нет",VLOOKUP(A133,'Айгенис Оп9'!$A$2:$C$16,3,0),VLOOKUP((A133-1),'Айгенис Оп9'!$A$2:$C$16,3,0))),2)</f>
        <v>0.19</v>
      </c>
      <c r="G133" s="43">
        <f>COUNTIF(D134:$D$1227,365)</f>
        <v>728</v>
      </c>
      <c r="H133" s="43">
        <f>COUNTIF(D134:$D$1227,366)</f>
        <v>366</v>
      </c>
      <c r="I133" s="2"/>
    </row>
    <row r="134" spans="1:9" x14ac:dyDescent="0.25">
      <c r="A134" s="1">
        <f>COUNTIF($C$2:C134,"Да")</f>
        <v>2</v>
      </c>
      <c r="B134" s="45">
        <f t="shared" si="5"/>
        <v>44991</v>
      </c>
      <c r="C134" s="42" t="str">
        <f>IF(ISERROR(VLOOKUP(B134,'Айгенис Оп9'!$C$3:$C$16,1,0)),"Нет","Да")</f>
        <v>Нет</v>
      </c>
      <c r="D134" s="43">
        <f t="shared" si="4"/>
        <v>365</v>
      </c>
      <c r="E134" s="44">
        <f>ROUND(('Все выпуски'!$F$3*'Все выпуски'!$F$6/100)/365*(B134-IF(C134="Нет",VLOOKUP(A134,'Айгенис Оп9'!$A$2:$C$16,3,0),VLOOKUP((A134-1),'Айгенис Оп9'!$A$2:$C$16,3,0))),2)</f>
        <v>0.28000000000000003</v>
      </c>
      <c r="G134" s="43">
        <f>COUNTIF(D135:$D$1227,365)</f>
        <v>727</v>
      </c>
      <c r="H134" s="43">
        <f>COUNTIF(D135:$D$1227,366)</f>
        <v>366</v>
      </c>
      <c r="I134" s="2"/>
    </row>
    <row r="135" spans="1:9" x14ac:dyDescent="0.25">
      <c r="A135" s="1">
        <f>COUNTIF($C$2:C135,"Да")</f>
        <v>2</v>
      </c>
      <c r="B135" s="45">
        <f t="shared" si="5"/>
        <v>44992</v>
      </c>
      <c r="C135" s="42" t="str">
        <f>IF(ISERROR(VLOOKUP(B135,'Айгенис Оп9'!$C$3:$C$16,1,0)),"Нет","Да")</f>
        <v>Нет</v>
      </c>
      <c r="D135" s="43">
        <f t="shared" si="4"/>
        <v>365</v>
      </c>
      <c r="E135" s="44">
        <f>ROUND(('Все выпуски'!$F$3*'Все выпуски'!$F$6/100)/365*(B135-IF(C135="Нет",VLOOKUP(A135,'Айгенис Оп9'!$A$2:$C$16,3,0),VLOOKUP((A135-1),'Айгенис Оп9'!$A$2:$C$16,3,0))),2)</f>
        <v>0.37</v>
      </c>
      <c r="G135" s="43">
        <f>COUNTIF(D136:$D$1227,365)</f>
        <v>726</v>
      </c>
      <c r="H135" s="43">
        <f>COUNTIF(D136:$D$1227,366)</f>
        <v>366</v>
      </c>
      <c r="I135" s="2"/>
    </row>
    <row r="136" spans="1:9" x14ac:dyDescent="0.25">
      <c r="A136" s="1">
        <f>COUNTIF($C$2:C136,"Да")</f>
        <v>2</v>
      </c>
      <c r="B136" s="45">
        <f t="shared" si="5"/>
        <v>44993</v>
      </c>
      <c r="C136" s="42" t="str">
        <f>IF(ISERROR(VLOOKUP(B136,'Айгенис Оп9'!$C$3:$C$16,1,0)),"Нет","Да")</f>
        <v>Нет</v>
      </c>
      <c r="D136" s="43">
        <f t="shared" si="4"/>
        <v>365</v>
      </c>
      <c r="E136" s="44">
        <f>ROUND(('Все выпуски'!$F$3*'Все выпуски'!$F$6/100)/365*(B136-IF(C136="Нет",VLOOKUP(A136,'Айгенис Оп9'!$A$2:$C$16,3,0),VLOOKUP((A136-1),'Айгенис Оп9'!$A$2:$C$16,3,0))),2)</f>
        <v>0.47</v>
      </c>
      <c r="G136" s="43">
        <f>COUNTIF(D137:$D$1227,365)</f>
        <v>725</v>
      </c>
      <c r="H136" s="43">
        <f>COUNTIF(D137:$D$1227,366)</f>
        <v>366</v>
      </c>
      <c r="I136" s="2"/>
    </row>
    <row r="137" spans="1:9" x14ac:dyDescent="0.25">
      <c r="A137" s="1">
        <f>COUNTIF($C$2:C137,"Да")</f>
        <v>2</v>
      </c>
      <c r="B137" s="45">
        <f t="shared" si="5"/>
        <v>44994</v>
      </c>
      <c r="C137" s="42" t="str">
        <f>IF(ISERROR(VLOOKUP(B137,'Айгенис Оп9'!$C$3:$C$16,1,0)),"Нет","Да")</f>
        <v>Нет</v>
      </c>
      <c r="D137" s="43">
        <f t="shared" si="4"/>
        <v>365</v>
      </c>
      <c r="E137" s="44">
        <f>ROUND(('Все выпуски'!$F$3*'Все выпуски'!$F$6/100)/365*(B137-IF(C137="Нет",VLOOKUP(A137,'Айгенис Оп9'!$A$2:$C$16,3,0),VLOOKUP((A137-1),'Айгенис Оп9'!$A$2:$C$16,3,0))),2)</f>
        <v>0.56000000000000005</v>
      </c>
      <c r="G137" s="43">
        <f>COUNTIF(D138:$D$1227,365)</f>
        <v>724</v>
      </c>
      <c r="H137" s="43">
        <f>COUNTIF(D138:$D$1227,366)</f>
        <v>366</v>
      </c>
      <c r="I137" s="2"/>
    </row>
    <row r="138" spans="1:9" x14ac:dyDescent="0.25">
      <c r="A138" s="1">
        <f>COUNTIF($C$2:C138,"Да")</f>
        <v>2</v>
      </c>
      <c r="B138" s="45">
        <f t="shared" si="5"/>
        <v>44995</v>
      </c>
      <c r="C138" s="42" t="str">
        <f>IF(ISERROR(VLOOKUP(B138,'Айгенис Оп9'!$C$3:$C$16,1,0)),"Нет","Да")</f>
        <v>Нет</v>
      </c>
      <c r="D138" s="43">
        <f t="shared" si="4"/>
        <v>365</v>
      </c>
      <c r="E138" s="44">
        <f>ROUND(('Все выпуски'!$F$3*'Все выпуски'!$F$6/100)/365*(B138-IF(C138="Нет",VLOOKUP(A138,'Айгенис Оп9'!$A$2:$C$16,3,0),VLOOKUP((A138-1),'Айгенис Оп9'!$A$2:$C$16,3,0))),2)</f>
        <v>0.65</v>
      </c>
      <c r="G138" s="43">
        <f>COUNTIF(D139:$D$1227,365)</f>
        <v>723</v>
      </c>
      <c r="H138" s="43">
        <f>COUNTIF(D139:$D$1227,366)</f>
        <v>366</v>
      </c>
      <c r="I138" s="2"/>
    </row>
    <row r="139" spans="1:9" x14ac:dyDescent="0.25">
      <c r="A139" s="1">
        <f>COUNTIF($C$2:C139,"Да")</f>
        <v>2</v>
      </c>
      <c r="B139" s="45">
        <f t="shared" si="5"/>
        <v>44996</v>
      </c>
      <c r="C139" s="42" t="str">
        <f>IF(ISERROR(VLOOKUP(B139,'Айгенис Оп9'!$C$3:$C$16,1,0)),"Нет","Да")</f>
        <v>Нет</v>
      </c>
      <c r="D139" s="43">
        <f t="shared" si="4"/>
        <v>365</v>
      </c>
      <c r="E139" s="44">
        <f>ROUND(('Все выпуски'!$F$3*'Все выпуски'!$F$6/100)/365*(B139-IF(C139="Нет",VLOOKUP(A139,'Айгенис Оп9'!$A$2:$C$16,3,0),VLOOKUP((A139-1),'Айгенис Оп9'!$A$2:$C$16,3,0))),2)</f>
        <v>0.75</v>
      </c>
      <c r="G139" s="43">
        <f>COUNTIF(D140:$D$1227,365)</f>
        <v>722</v>
      </c>
      <c r="H139" s="43">
        <f>COUNTIF(D140:$D$1227,366)</f>
        <v>366</v>
      </c>
      <c r="I139" s="2"/>
    </row>
    <row r="140" spans="1:9" x14ac:dyDescent="0.25">
      <c r="A140" s="1">
        <f>COUNTIF($C$2:C140,"Да")</f>
        <v>2</v>
      </c>
      <c r="B140" s="45">
        <f t="shared" si="5"/>
        <v>44997</v>
      </c>
      <c r="C140" s="42" t="str">
        <f>IF(ISERROR(VLOOKUP(B140,'Айгенис Оп9'!$C$3:$C$16,1,0)),"Нет","Да")</f>
        <v>Нет</v>
      </c>
      <c r="D140" s="43">
        <f t="shared" si="4"/>
        <v>365</v>
      </c>
      <c r="E140" s="44">
        <f>ROUND(('Все выпуски'!$F$3*'Все выпуски'!$F$6/100)/365*(B140-IF(C140="Нет",VLOOKUP(A140,'Айгенис Оп9'!$A$2:$C$16,3,0),VLOOKUP((A140-1),'Айгенис Оп9'!$A$2:$C$16,3,0))),2)</f>
        <v>0.84</v>
      </c>
      <c r="G140" s="43">
        <f>COUNTIF(D141:$D$1227,365)</f>
        <v>721</v>
      </c>
      <c r="H140" s="43">
        <f>COUNTIF(D141:$D$1227,366)</f>
        <v>366</v>
      </c>
      <c r="I140" s="2"/>
    </row>
    <row r="141" spans="1:9" x14ac:dyDescent="0.25">
      <c r="A141" s="1">
        <f>COUNTIF($C$2:C141,"Да")</f>
        <v>2</v>
      </c>
      <c r="B141" s="45">
        <f t="shared" si="5"/>
        <v>44998</v>
      </c>
      <c r="C141" s="42" t="str">
        <f>IF(ISERROR(VLOOKUP(B141,'Айгенис Оп9'!$C$3:$C$16,1,0)),"Нет","Да")</f>
        <v>Нет</v>
      </c>
      <c r="D141" s="43">
        <f t="shared" si="4"/>
        <v>365</v>
      </c>
      <c r="E141" s="44">
        <f>ROUND(('Все выпуски'!$F$3*'Все выпуски'!$F$6/100)/365*(B141-IF(C141="Нет",VLOOKUP(A141,'Айгенис Оп9'!$A$2:$C$16,3,0),VLOOKUP((A141-1),'Айгенис Оп9'!$A$2:$C$16,3,0))),2)</f>
        <v>0.93</v>
      </c>
      <c r="G141" s="43">
        <f>COUNTIF(D142:$D$1227,365)</f>
        <v>720</v>
      </c>
      <c r="H141" s="43">
        <f>COUNTIF(D142:$D$1227,366)</f>
        <v>366</v>
      </c>
      <c r="I141" s="2"/>
    </row>
    <row r="142" spans="1:9" x14ac:dyDescent="0.25">
      <c r="A142" s="1">
        <f>COUNTIF($C$2:C142,"Да")</f>
        <v>2</v>
      </c>
      <c r="B142" s="45">
        <f t="shared" si="5"/>
        <v>44999</v>
      </c>
      <c r="C142" s="42" t="str">
        <f>IF(ISERROR(VLOOKUP(B142,'Айгенис Оп9'!$C$3:$C$16,1,0)),"Нет","Да")</f>
        <v>Нет</v>
      </c>
      <c r="D142" s="43">
        <f t="shared" si="4"/>
        <v>365</v>
      </c>
      <c r="E142" s="44">
        <f>ROUND(('Все выпуски'!$F$3*'Все выпуски'!$F$6/100)/365*(B142-IF(C142="Нет",VLOOKUP(A142,'Айгенис Оп9'!$A$2:$C$16,3,0),VLOOKUP((A142-1),'Айгенис Оп9'!$A$2:$C$16,3,0))),2)</f>
        <v>1.02</v>
      </c>
      <c r="G142" s="43">
        <f>COUNTIF(D143:$D$1227,365)</f>
        <v>719</v>
      </c>
      <c r="H142" s="43">
        <f>COUNTIF(D143:$D$1227,366)</f>
        <v>366</v>
      </c>
      <c r="I142" s="2"/>
    </row>
    <row r="143" spans="1:9" x14ac:dyDescent="0.25">
      <c r="A143" s="1">
        <f>COUNTIF($C$2:C143,"Да")</f>
        <v>2</v>
      </c>
      <c r="B143" s="45">
        <f t="shared" si="5"/>
        <v>45000</v>
      </c>
      <c r="C143" s="42" t="str">
        <f>IF(ISERROR(VLOOKUP(B143,'Айгенис Оп9'!$C$3:$C$16,1,0)),"Нет","Да")</f>
        <v>Нет</v>
      </c>
      <c r="D143" s="43">
        <f t="shared" si="4"/>
        <v>365</v>
      </c>
      <c r="E143" s="44">
        <f>ROUND(('Все выпуски'!$F$3*'Все выпуски'!$F$6/100)/365*(B143-IF(C143="Нет",VLOOKUP(A143,'Айгенис Оп9'!$A$2:$C$16,3,0),VLOOKUP((A143-1),'Айгенис Оп9'!$A$2:$C$16,3,0))),2)</f>
        <v>1.1200000000000001</v>
      </c>
      <c r="G143" s="43">
        <f>COUNTIF(D144:$D$1227,365)</f>
        <v>718</v>
      </c>
      <c r="H143" s="43">
        <f>COUNTIF(D144:$D$1227,366)</f>
        <v>366</v>
      </c>
      <c r="I143" s="2"/>
    </row>
    <row r="144" spans="1:9" x14ac:dyDescent="0.25">
      <c r="A144" s="1">
        <f>COUNTIF($C$2:C144,"Да")</f>
        <v>2</v>
      </c>
      <c r="B144" s="45">
        <f t="shared" si="5"/>
        <v>45001</v>
      </c>
      <c r="C144" s="42" t="str">
        <f>IF(ISERROR(VLOOKUP(B144,'Айгенис Оп9'!$C$3:$C$16,1,0)),"Нет","Да")</f>
        <v>Нет</v>
      </c>
      <c r="D144" s="43">
        <f t="shared" si="4"/>
        <v>365</v>
      </c>
      <c r="E144" s="44">
        <f>ROUND(('Все выпуски'!$F$3*'Все выпуски'!$F$6/100)/365*(B144-IF(C144="Нет",VLOOKUP(A144,'Айгенис Оп9'!$A$2:$C$16,3,0),VLOOKUP((A144-1),'Айгенис Оп9'!$A$2:$C$16,3,0))),2)</f>
        <v>1.21</v>
      </c>
      <c r="G144" s="43">
        <f>COUNTIF(D145:$D$1227,365)</f>
        <v>717</v>
      </c>
      <c r="H144" s="43">
        <f>COUNTIF(D145:$D$1227,366)</f>
        <v>366</v>
      </c>
      <c r="I144" s="2"/>
    </row>
    <row r="145" spans="1:9" x14ac:dyDescent="0.25">
      <c r="A145" s="1">
        <f>COUNTIF($C$2:C145,"Да")</f>
        <v>2</v>
      </c>
      <c r="B145" s="45">
        <f t="shared" si="5"/>
        <v>45002</v>
      </c>
      <c r="C145" s="42" t="str">
        <f>IF(ISERROR(VLOOKUP(B145,'Айгенис Оп9'!$C$3:$C$16,1,0)),"Нет","Да")</f>
        <v>Нет</v>
      </c>
      <c r="D145" s="43">
        <f t="shared" si="4"/>
        <v>365</v>
      </c>
      <c r="E145" s="44">
        <f>ROUND(('Все выпуски'!$F$3*'Все выпуски'!$F$6/100)/365*(B145-IF(C145="Нет",VLOOKUP(A145,'Айгенис Оп9'!$A$2:$C$16,3,0),VLOOKUP((A145-1),'Айгенис Оп9'!$A$2:$C$16,3,0))),2)</f>
        <v>1.3</v>
      </c>
      <c r="G145" s="43">
        <f>COUNTIF(D146:$D$1227,365)</f>
        <v>716</v>
      </c>
      <c r="H145" s="43">
        <f>COUNTIF(D146:$D$1227,366)</f>
        <v>366</v>
      </c>
      <c r="I145" s="2"/>
    </row>
    <row r="146" spans="1:9" x14ac:dyDescent="0.25">
      <c r="A146" s="1">
        <f>COUNTIF($C$2:C146,"Да")</f>
        <v>2</v>
      </c>
      <c r="B146" s="45">
        <f t="shared" si="5"/>
        <v>45003</v>
      </c>
      <c r="C146" s="42" t="str">
        <f>IF(ISERROR(VLOOKUP(B146,'Айгенис Оп9'!$C$3:$C$16,1,0)),"Нет","Да")</f>
        <v>Нет</v>
      </c>
      <c r="D146" s="43">
        <f t="shared" si="4"/>
        <v>365</v>
      </c>
      <c r="E146" s="44">
        <f>ROUND(('Все выпуски'!$F$3*'Все выпуски'!$F$6/100)/365*(B146-IF(C146="Нет",VLOOKUP(A146,'Айгенис Оп9'!$A$2:$C$16,3,0),VLOOKUP((A146-1),'Айгенис Оп9'!$A$2:$C$16,3,0))),2)</f>
        <v>1.4</v>
      </c>
      <c r="G146" s="43">
        <f>COUNTIF(D147:$D$1227,365)</f>
        <v>715</v>
      </c>
      <c r="H146" s="43">
        <f>COUNTIF(D147:$D$1227,366)</f>
        <v>366</v>
      </c>
      <c r="I146" s="2"/>
    </row>
    <row r="147" spans="1:9" x14ac:dyDescent="0.25">
      <c r="A147" s="1">
        <f>COUNTIF($C$2:C147,"Да")</f>
        <v>2</v>
      </c>
      <c r="B147" s="45">
        <f t="shared" si="5"/>
        <v>45004</v>
      </c>
      <c r="C147" s="42" t="str">
        <f>IF(ISERROR(VLOOKUP(B147,'Айгенис Оп9'!$C$3:$C$16,1,0)),"Нет","Да")</f>
        <v>Нет</v>
      </c>
      <c r="D147" s="43">
        <f t="shared" si="4"/>
        <v>365</v>
      </c>
      <c r="E147" s="44">
        <f>ROUND(('Все выпуски'!$F$3*'Все выпуски'!$F$6/100)/365*(B147-IF(C147="Нет",VLOOKUP(A147,'Айгенис Оп9'!$A$2:$C$16,3,0),VLOOKUP((A147-1),'Айгенис Оп9'!$A$2:$C$16,3,0))),2)</f>
        <v>1.49</v>
      </c>
      <c r="G147" s="43">
        <f>COUNTIF(D148:$D$1227,365)</f>
        <v>714</v>
      </c>
      <c r="H147" s="43">
        <f>COUNTIF(D148:$D$1227,366)</f>
        <v>366</v>
      </c>
      <c r="I147" s="2"/>
    </row>
    <row r="148" spans="1:9" x14ac:dyDescent="0.25">
      <c r="A148" s="1">
        <f>COUNTIF($C$2:C148,"Да")</f>
        <v>2</v>
      </c>
      <c r="B148" s="45">
        <f t="shared" si="5"/>
        <v>45005</v>
      </c>
      <c r="C148" s="42" t="str">
        <f>IF(ISERROR(VLOOKUP(B148,'Айгенис Оп9'!$C$3:$C$16,1,0)),"Нет","Да")</f>
        <v>Нет</v>
      </c>
      <c r="D148" s="43">
        <f t="shared" si="4"/>
        <v>365</v>
      </c>
      <c r="E148" s="44">
        <f>ROUND(('Все выпуски'!$F$3*'Все выпуски'!$F$6/100)/365*(B148-IF(C148="Нет",VLOOKUP(A148,'Айгенис Оп9'!$A$2:$C$16,3,0),VLOOKUP((A148-1),'Айгенис Оп9'!$A$2:$C$16,3,0))),2)</f>
        <v>1.58</v>
      </c>
      <c r="G148" s="43">
        <f>COUNTIF(D149:$D$1227,365)</f>
        <v>713</v>
      </c>
      <c r="H148" s="43">
        <f>COUNTIF(D149:$D$1227,366)</f>
        <v>366</v>
      </c>
      <c r="I148" s="2"/>
    </row>
    <row r="149" spans="1:9" x14ac:dyDescent="0.25">
      <c r="A149" s="1">
        <f>COUNTIF($C$2:C149,"Да")</f>
        <v>2</v>
      </c>
      <c r="B149" s="45">
        <f t="shared" si="5"/>
        <v>45006</v>
      </c>
      <c r="C149" s="42" t="str">
        <f>IF(ISERROR(VLOOKUP(B149,'Айгенис Оп9'!$C$3:$C$16,1,0)),"Нет","Да")</f>
        <v>Нет</v>
      </c>
      <c r="D149" s="43">
        <f t="shared" si="4"/>
        <v>365</v>
      </c>
      <c r="E149" s="44">
        <f>ROUND(('Все выпуски'!$F$3*'Все выпуски'!$F$6/100)/365*(B149-IF(C149="Нет",VLOOKUP(A149,'Айгенис Оп9'!$A$2:$C$16,3,0),VLOOKUP((A149-1),'Айгенис Оп9'!$A$2:$C$16,3,0))),2)</f>
        <v>1.68</v>
      </c>
      <c r="G149" s="43">
        <f>COUNTIF(D150:$D$1227,365)</f>
        <v>712</v>
      </c>
      <c r="H149" s="43">
        <f>COUNTIF(D150:$D$1227,366)</f>
        <v>366</v>
      </c>
      <c r="I149" s="2"/>
    </row>
    <row r="150" spans="1:9" x14ac:dyDescent="0.25">
      <c r="A150" s="1">
        <f>COUNTIF($C$2:C150,"Да")</f>
        <v>2</v>
      </c>
      <c r="B150" s="45">
        <f t="shared" si="5"/>
        <v>45007</v>
      </c>
      <c r="C150" s="42" t="str">
        <f>IF(ISERROR(VLOOKUP(B150,'Айгенис Оп9'!$C$3:$C$16,1,0)),"Нет","Да")</f>
        <v>Нет</v>
      </c>
      <c r="D150" s="43">
        <f t="shared" si="4"/>
        <v>365</v>
      </c>
      <c r="E150" s="44">
        <f>ROUND(('Все выпуски'!$F$3*'Все выпуски'!$F$6/100)/365*(B150-IF(C150="Нет",VLOOKUP(A150,'Айгенис Оп9'!$A$2:$C$16,3,0),VLOOKUP((A150-1),'Айгенис Оп9'!$A$2:$C$16,3,0))),2)</f>
        <v>1.77</v>
      </c>
      <c r="G150" s="43">
        <f>COUNTIF(D151:$D$1227,365)</f>
        <v>711</v>
      </c>
      <c r="H150" s="43">
        <f>COUNTIF(D151:$D$1227,366)</f>
        <v>366</v>
      </c>
      <c r="I150" s="2"/>
    </row>
    <row r="151" spans="1:9" x14ac:dyDescent="0.25">
      <c r="A151" s="1">
        <f>COUNTIF($C$2:C151,"Да")</f>
        <v>2</v>
      </c>
      <c r="B151" s="45">
        <f t="shared" si="5"/>
        <v>45008</v>
      </c>
      <c r="C151" s="42" t="str">
        <f>IF(ISERROR(VLOOKUP(B151,'Айгенис Оп9'!$C$3:$C$16,1,0)),"Нет","Да")</f>
        <v>Нет</v>
      </c>
      <c r="D151" s="43">
        <f t="shared" si="4"/>
        <v>365</v>
      </c>
      <c r="E151" s="44">
        <f>ROUND(('Все выпуски'!$F$3*'Все выпуски'!$F$6/100)/365*(B151-IF(C151="Нет",VLOOKUP(A151,'Айгенис Оп9'!$A$2:$C$16,3,0),VLOOKUP((A151-1),'Айгенис Оп9'!$A$2:$C$16,3,0))),2)</f>
        <v>1.86</v>
      </c>
      <c r="G151" s="43">
        <f>COUNTIF(D152:$D$1227,365)</f>
        <v>710</v>
      </c>
      <c r="H151" s="43">
        <f>COUNTIF(D152:$D$1227,366)</f>
        <v>366</v>
      </c>
      <c r="I151" s="2"/>
    </row>
    <row r="152" spans="1:9" x14ac:dyDescent="0.25">
      <c r="A152" s="1">
        <f>COUNTIF($C$2:C152,"Да")</f>
        <v>2</v>
      </c>
      <c r="B152" s="45">
        <f t="shared" si="5"/>
        <v>45009</v>
      </c>
      <c r="C152" s="42" t="str">
        <f>IF(ISERROR(VLOOKUP(B152,'Айгенис Оп9'!$C$3:$C$16,1,0)),"Нет","Да")</f>
        <v>Нет</v>
      </c>
      <c r="D152" s="43">
        <f t="shared" si="4"/>
        <v>365</v>
      </c>
      <c r="E152" s="44">
        <f>ROUND(('Все выпуски'!$F$3*'Все выпуски'!$F$6/100)/365*(B152-IF(C152="Нет",VLOOKUP(A152,'Айгенис Оп9'!$A$2:$C$16,3,0),VLOOKUP((A152-1),'Айгенис Оп9'!$A$2:$C$16,3,0))),2)</f>
        <v>1.96</v>
      </c>
      <c r="G152" s="43">
        <f>COUNTIF(D153:$D$1227,365)</f>
        <v>709</v>
      </c>
      <c r="H152" s="43">
        <f>COUNTIF(D153:$D$1227,366)</f>
        <v>366</v>
      </c>
      <c r="I152" s="2"/>
    </row>
    <row r="153" spans="1:9" x14ac:dyDescent="0.25">
      <c r="A153" s="1">
        <f>COUNTIF($C$2:C153,"Да")</f>
        <v>2</v>
      </c>
      <c r="B153" s="45">
        <f t="shared" si="5"/>
        <v>45010</v>
      </c>
      <c r="C153" s="42" t="str">
        <f>IF(ISERROR(VLOOKUP(B153,'Айгенис Оп9'!$C$3:$C$16,1,0)),"Нет","Да")</f>
        <v>Нет</v>
      </c>
      <c r="D153" s="43">
        <f t="shared" si="4"/>
        <v>365</v>
      </c>
      <c r="E153" s="44">
        <f>ROUND(('Все выпуски'!$F$3*'Все выпуски'!$F$6/100)/365*(B153-IF(C153="Нет",VLOOKUP(A153,'Айгенис Оп9'!$A$2:$C$16,3,0),VLOOKUP((A153-1),'Айгенис Оп9'!$A$2:$C$16,3,0))),2)</f>
        <v>2.0499999999999998</v>
      </c>
      <c r="G153" s="43">
        <f>COUNTIF(D154:$D$1227,365)</f>
        <v>708</v>
      </c>
      <c r="H153" s="43">
        <f>COUNTIF(D154:$D$1227,366)</f>
        <v>366</v>
      </c>
      <c r="I153" s="2"/>
    </row>
    <row r="154" spans="1:9" x14ac:dyDescent="0.25">
      <c r="A154" s="1">
        <f>COUNTIF($C$2:C154,"Да")</f>
        <v>2</v>
      </c>
      <c r="B154" s="45">
        <f t="shared" si="5"/>
        <v>45011</v>
      </c>
      <c r="C154" s="42" t="str">
        <f>IF(ISERROR(VLOOKUP(B154,'Айгенис Оп9'!$C$3:$C$16,1,0)),"Нет","Да")</f>
        <v>Нет</v>
      </c>
      <c r="D154" s="43">
        <f t="shared" si="4"/>
        <v>365</v>
      </c>
      <c r="E154" s="44">
        <f>ROUND(('Все выпуски'!$F$3*'Все выпуски'!$F$6/100)/365*(B154-IF(C154="Нет",VLOOKUP(A154,'Айгенис Оп9'!$A$2:$C$16,3,0),VLOOKUP((A154-1),'Айгенис Оп9'!$A$2:$C$16,3,0))),2)</f>
        <v>2.14</v>
      </c>
      <c r="G154" s="43">
        <f>COUNTIF(D155:$D$1227,365)</f>
        <v>707</v>
      </c>
      <c r="H154" s="43">
        <f>COUNTIF(D155:$D$1227,366)</f>
        <v>366</v>
      </c>
      <c r="I154" s="2"/>
    </row>
    <row r="155" spans="1:9" x14ac:dyDescent="0.25">
      <c r="A155" s="1">
        <f>COUNTIF($C$2:C155,"Да")</f>
        <v>2</v>
      </c>
      <c r="B155" s="45">
        <f t="shared" si="5"/>
        <v>45012</v>
      </c>
      <c r="C155" s="42" t="str">
        <f>IF(ISERROR(VLOOKUP(B155,'Айгенис Оп9'!$C$3:$C$16,1,0)),"Нет","Да")</f>
        <v>Нет</v>
      </c>
      <c r="D155" s="43">
        <f t="shared" si="4"/>
        <v>365</v>
      </c>
      <c r="E155" s="44">
        <f>ROUND(('Все выпуски'!$F$3*'Все выпуски'!$F$6/100)/365*(B155-IF(C155="Нет",VLOOKUP(A155,'Айгенис Оп9'!$A$2:$C$16,3,0),VLOOKUP((A155-1),'Айгенис Оп9'!$A$2:$C$16,3,0))),2)</f>
        <v>2.2400000000000002</v>
      </c>
      <c r="G155" s="43">
        <f>COUNTIF(D156:$D$1227,365)</f>
        <v>706</v>
      </c>
      <c r="H155" s="43">
        <f>COUNTIF(D156:$D$1227,366)</f>
        <v>366</v>
      </c>
      <c r="I155" s="2"/>
    </row>
    <row r="156" spans="1:9" x14ac:dyDescent="0.25">
      <c r="A156" s="1">
        <f>COUNTIF($C$2:C156,"Да")</f>
        <v>2</v>
      </c>
      <c r="B156" s="45">
        <f t="shared" si="5"/>
        <v>45013</v>
      </c>
      <c r="C156" s="42" t="str">
        <f>IF(ISERROR(VLOOKUP(B156,'Айгенис Оп9'!$C$3:$C$16,1,0)),"Нет","Да")</f>
        <v>Нет</v>
      </c>
      <c r="D156" s="43">
        <f t="shared" si="4"/>
        <v>365</v>
      </c>
      <c r="E156" s="44">
        <f>ROUND(('Все выпуски'!$F$3*'Все выпуски'!$F$6/100)/365*(B156-IF(C156="Нет",VLOOKUP(A156,'Айгенис Оп9'!$A$2:$C$16,3,0),VLOOKUP((A156-1),'Айгенис Оп9'!$A$2:$C$16,3,0))),2)</f>
        <v>2.33</v>
      </c>
      <c r="G156" s="43">
        <f>COUNTIF(D157:$D$1227,365)</f>
        <v>705</v>
      </c>
      <c r="H156" s="43">
        <f>COUNTIF(D157:$D$1227,366)</f>
        <v>366</v>
      </c>
      <c r="I156" s="2"/>
    </row>
    <row r="157" spans="1:9" x14ac:dyDescent="0.25">
      <c r="A157" s="1">
        <f>COUNTIF($C$2:C157,"Да")</f>
        <v>2</v>
      </c>
      <c r="B157" s="45">
        <f t="shared" si="5"/>
        <v>45014</v>
      </c>
      <c r="C157" s="42" t="str">
        <f>IF(ISERROR(VLOOKUP(B157,'Айгенис Оп9'!$C$3:$C$16,1,0)),"Нет","Да")</f>
        <v>Нет</v>
      </c>
      <c r="D157" s="43">
        <f t="shared" si="4"/>
        <v>365</v>
      </c>
      <c r="E157" s="44">
        <f>ROUND(('Все выпуски'!$F$3*'Все выпуски'!$F$6/100)/365*(B157-IF(C157="Нет",VLOOKUP(A157,'Айгенис Оп9'!$A$2:$C$16,3,0),VLOOKUP((A157-1),'Айгенис Оп9'!$A$2:$C$16,3,0))),2)</f>
        <v>2.42</v>
      </c>
      <c r="G157" s="43">
        <f>COUNTIF(D158:$D$1227,365)</f>
        <v>704</v>
      </c>
      <c r="H157" s="43">
        <f>COUNTIF(D158:$D$1227,366)</f>
        <v>366</v>
      </c>
      <c r="I157" s="2"/>
    </row>
    <row r="158" spans="1:9" x14ac:dyDescent="0.25">
      <c r="A158" s="1">
        <f>COUNTIF($C$2:C158,"Да")</f>
        <v>2</v>
      </c>
      <c r="B158" s="45">
        <f t="shared" si="5"/>
        <v>45015</v>
      </c>
      <c r="C158" s="42" t="str">
        <f>IF(ISERROR(VLOOKUP(B158,'Айгенис Оп9'!$C$3:$C$16,1,0)),"Нет","Да")</f>
        <v>Нет</v>
      </c>
      <c r="D158" s="43">
        <f t="shared" si="4"/>
        <v>365</v>
      </c>
      <c r="E158" s="44">
        <f>ROUND(('Все выпуски'!$F$3*'Все выпуски'!$F$6/100)/365*(B158-IF(C158="Нет",VLOOKUP(A158,'Айгенис Оп9'!$A$2:$C$16,3,0),VLOOKUP((A158-1),'Айгенис Оп9'!$A$2:$C$16,3,0))),2)</f>
        <v>2.52</v>
      </c>
      <c r="G158" s="43">
        <f>COUNTIF(D159:$D$1227,365)</f>
        <v>703</v>
      </c>
      <c r="H158" s="43">
        <f>COUNTIF(D159:$D$1227,366)</f>
        <v>366</v>
      </c>
      <c r="I158" s="2"/>
    </row>
    <row r="159" spans="1:9" x14ac:dyDescent="0.25">
      <c r="A159" s="1">
        <f>COUNTIF($C$2:C159,"Да")</f>
        <v>2</v>
      </c>
      <c r="B159" s="45">
        <f t="shared" si="5"/>
        <v>45016</v>
      </c>
      <c r="C159" s="42" t="str">
        <f>IF(ISERROR(VLOOKUP(B159,'Айгенис Оп9'!$C$3:$C$16,1,0)),"Нет","Да")</f>
        <v>Нет</v>
      </c>
      <c r="D159" s="43">
        <f t="shared" si="4"/>
        <v>365</v>
      </c>
      <c r="E159" s="44">
        <f>ROUND(('Все выпуски'!$F$3*'Все выпуски'!$F$6/100)/365*(B159-IF(C159="Нет",VLOOKUP(A159,'Айгенис Оп9'!$A$2:$C$16,3,0),VLOOKUP((A159-1),'Айгенис Оп9'!$A$2:$C$16,3,0))),2)</f>
        <v>2.61</v>
      </c>
      <c r="G159" s="43">
        <f>COUNTIF(D160:$D$1227,365)</f>
        <v>702</v>
      </c>
      <c r="H159" s="43">
        <f>COUNTIF(D160:$D$1227,366)</f>
        <v>366</v>
      </c>
      <c r="I159" s="2"/>
    </row>
    <row r="160" spans="1:9" x14ac:dyDescent="0.25">
      <c r="A160" s="1">
        <f>COUNTIF($C$2:C160,"Да")</f>
        <v>2</v>
      </c>
      <c r="B160" s="45">
        <f t="shared" si="5"/>
        <v>45017</v>
      </c>
      <c r="C160" s="42" t="str">
        <f>IF(ISERROR(VLOOKUP(B160,'Айгенис Оп9'!$C$3:$C$16,1,0)),"Нет","Да")</f>
        <v>Нет</v>
      </c>
      <c r="D160" s="43">
        <f t="shared" si="4"/>
        <v>365</v>
      </c>
      <c r="E160" s="44">
        <f>ROUND(('Все выпуски'!$F$3*'Все выпуски'!$F$6/100)/365*(B160-IF(C160="Нет",VLOOKUP(A160,'Айгенис Оп9'!$A$2:$C$16,3,0),VLOOKUP((A160-1),'Айгенис Оп9'!$A$2:$C$16,3,0))),2)</f>
        <v>2.7</v>
      </c>
      <c r="G160" s="43">
        <f>COUNTIF(D161:$D$1227,365)</f>
        <v>701</v>
      </c>
      <c r="H160" s="43">
        <f>COUNTIF(D161:$D$1227,366)</f>
        <v>366</v>
      </c>
      <c r="I160" s="2"/>
    </row>
    <row r="161" spans="1:9" x14ac:dyDescent="0.25">
      <c r="A161" s="1">
        <f>COUNTIF($C$2:C161,"Да")</f>
        <v>2</v>
      </c>
      <c r="B161" s="45">
        <f t="shared" si="5"/>
        <v>45018</v>
      </c>
      <c r="C161" s="42" t="str">
        <f>IF(ISERROR(VLOOKUP(B161,'Айгенис Оп9'!$C$3:$C$16,1,0)),"Нет","Да")</f>
        <v>Нет</v>
      </c>
      <c r="D161" s="43">
        <f t="shared" si="4"/>
        <v>365</v>
      </c>
      <c r="E161" s="44">
        <f>ROUND(('Все выпуски'!$F$3*'Все выпуски'!$F$6/100)/365*(B161-IF(C161="Нет",VLOOKUP(A161,'Айгенис Оп9'!$A$2:$C$16,3,0),VLOOKUP((A161-1),'Айгенис Оп9'!$A$2:$C$16,3,0))),2)</f>
        <v>2.79</v>
      </c>
      <c r="G161" s="43">
        <f>COUNTIF(D162:$D$1227,365)</f>
        <v>700</v>
      </c>
      <c r="H161" s="43">
        <f>COUNTIF(D162:$D$1227,366)</f>
        <v>366</v>
      </c>
      <c r="I161" s="2"/>
    </row>
    <row r="162" spans="1:9" x14ac:dyDescent="0.25">
      <c r="A162" s="1">
        <f>COUNTIF($C$2:C162,"Да")</f>
        <v>2</v>
      </c>
      <c r="B162" s="45">
        <f t="shared" si="5"/>
        <v>45019</v>
      </c>
      <c r="C162" s="42" t="str">
        <f>IF(ISERROR(VLOOKUP(B162,'Айгенис Оп9'!$C$3:$C$16,1,0)),"Нет","Да")</f>
        <v>Нет</v>
      </c>
      <c r="D162" s="43">
        <f t="shared" si="4"/>
        <v>365</v>
      </c>
      <c r="E162" s="44">
        <f>ROUND(('Все выпуски'!$F$3*'Все выпуски'!$F$6/100)/365*(B162-IF(C162="Нет",VLOOKUP(A162,'Айгенис Оп9'!$A$2:$C$16,3,0),VLOOKUP((A162-1),'Айгенис Оп9'!$A$2:$C$16,3,0))),2)</f>
        <v>2.89</v>
      </c>
      <c r="G162" s="43">
        <f>COUNTIF(D163:$D$1227,365)</f>
        <v>699</v>
      </c>
      <c r="H162" s="43">
        <f>COUNTIF(D163:$D$1227,366)</f>
        <v>366</v>
      </c>
      <c r="I162" s="2"/>
    </row>
    <row r="163" spans="1:9" x14ac:dyDescent="0.25">
      <c r="A163" s="1">
        <f>COUNTIF($C$2:C163,"Да")</f>
        <v>2</v>
      </c>
      <c r="B163" s="45">
        <f t="shared" si="5"/>
        <v>45020</v>
      </c>
      <c r="C163" s="42" t="str">
        <f>IF(ISERROR(VLOOKUP(B163,'Айгенис Оп9'!$C$3:$C$16,1,0)),"Нет","Да")</f>
        <v>Нет</v>
      </c>
      <c r="D163" s="43">
        <f t="shared" si="4"/>
        <v>365</v>
      </c>
      <c r="E163" s="44">
        <f>ROUND(('Все выпуски'!$F$3*'Все выпуски'!$F$6/100)/365*(B163-IF(C163="Нет",VLOOKUP(A163,'Айгенис Оп9'!$A$2:$C$16,3,0),VLOOKUP((A163-1),'Айгенис Оп9'!$A$2:$C$16,3,0))),2)</f>
        <v>2.98</v>
      </c>
      <c r="G163" s="43">
        <f>COUNTIF(D164:$D$1227,365)</f>
        <v>698</v>
      </c>
      <c r="H163" s="43">
        <f>COUNTIF(D164:$D$1227,366)</f>
        <v>366</v>
      </c>
      <c r="I163" s="2"/>
    </row>
    <row r="164" spans="1:9" x14ac:dyDescent="0.25">
      <c r="A164" s="1">
        <f>COUNTIF($C$2:C164,"Да")</f>
        <v>2</v>
      </c>
      <c r="B164" s="45">
        <f t="shared" si="5"/>
        <v>45021</v>
      </c>
      <c r="C164" s="42" t="str">
        <f>IF(ISERROR(VLOOKUP(B164,'Айгенис Оп9'!$C$3:$C$16,1,0)),"Нет","Да")</f>
        <v>Нет</v>
      </c>
      <c r="D164" s="43">
        <f t="shared" si="4"/>
        <v>365</v>
      </c>
      <c r="E164" s="44">
        <f>ROUND(('Все выпуски'!$F$3*'Все выпуски'!$F$6/100)/365*(B164-IF(C164="Нет",VLOOKUP(A164,'Айгенис Оп9'!$A$2:$C$16,3,0),VLOOKUP((A164-1),'Айгенис Оп9'!$A$2:$C$16,3,0))),2)</f>
        <v>3.07</v>
      </c>
      <c r="G164" s="43">
        <f>COUNTIF(D165:$D$1227,365)</f>
        <v>697</v>
      </c>
      <c r="H164" s="43">
        <f>COUNTIF(D165:$D$1227,366)</f>
        <v>366</v>
      </c>
      <c r="I164" s="2"/>
    </row>
    <row r="165" spans="1:9" x14ac:dyDescent="0.25">
      <c r="A165" s="1">
        <f>COUNTIF($C$2:C165,"Да")</f>
        <v>2</v>
      </c>
      <c r="B165" s="45">
        <f t="shared" si="5"/>
        <v>45022</v>
      </c>
      <c r="C165" s="42" t="str">
        <f>IF(ISERROR(VLOOKUP(B165,'Айгенис Оп9'!$C$3:$C$16,1,0)),"Нет","Да")</f>
        <v>Нет</v>
      </c>
      <c r="D165" s="43">
        <f t="shared" si="4"/>
        <v>365</v>
      </c>
      <c r="E165" s="44">
        <f>ROUND(('Все выпуски'!$F$3*'Все выпуски'!$F$6/100)/365*(B165-IF(C165="Нет",VLOOKUP(A165,'Айгенис Оп9'!$A$2:$C$16,3,0),VLOOKUP((A165-1),'Айгенис Оп9'!$A$2:$C$16,3,0))),2)</f>
        <v>3.17</v>
      </c>
      <c r="G165" s="43">
        <f>COUNTIF(D166:$D$1227,365)</f>
        <v>696</v>
      </c>
      <c r="H165" s="43">
        <f>COUNTIF(D166:$D$1227,366)</f>
        <v>366</v>
      </c>
      <c r="I165" s="2"/>
    </row>
    <row r="166" spans="1:9" x14ac:dyDescent="0.25">
      <c r="A166" s="1">
        <f>COUNTIF($C$2:C166,"Да")</f>
        <v>2</v>
      </c>
      <c r="B166" s="45">
        <f t="shared" si="5"/>
        <v>45023</v>
      </c>
      <c r="C166" s="42" t="str">
        <f>IF(ISERROR(VLOOKUP(B166,'Айгенис Оп9'!$C$3:$C$16,1,0)),"Нет","Да")</f>
        <v>Нет</v>
      </c>
      <c r="D166" s="43">
        <f t="shared" si="4"/>
        <v>365</v>
      </c>
      <c r="E166" s="44">
        <f>ROUND(('Все выпуски'!$F$3*'Все выпуски'!$F$6/100)/365*(B166-IF(C166="Нет",VLOOKUP(A166,'Айгенис Оп9'!$A$2:$C$16,3,0),VLOOKUP((A166-1),'Айгенис Оп9'!$A$2:$C$16,3,0))),2)</f>
        <v>3.26</v>
      </c>
      <c r="G166" s="43">
        <f>COUNTIF(D167:$D$1227,365)</f>
        <v>695</v>
      </c>
      <c r="H166" s="43">
        <f>COUNTIF(D167:$D$1227,366)</f>
        <v>366</v>
      </c>
      <c r="I166" s="2"/>
    </row>
    <row r="167" spans="1:9" x14ac:dyDescent="0.25">
      <c r="A167" s="1">
        <f>COUNTIF($C$2:C167,"Да")</f>
        <v>2</v>
      </c>
      <c r="B167" s="45">
        <f t="shared" si="5"/>
        <v>45024</v>
      </c>
      <c r="C167" s="42" t="str">
        <f>IF(ISERROR(VLOOKUP(B167,'Айгенис Оп9'!$C$3:$C$16,1,0)),"Нет","Да")</f>
        <v>Нет</v>
      </c>
      <c r="D167" s="43">
        <f t="shared" si="4"/>
        <v>365</v>
      </c>
      <c r="E167" s="44">
        <f>ROUND(('Все выпуски'!$F$3*'Все выпуски'!$F$6/100)/365*(B167-IF(C167="Нет",VLOOKUP(A167,'Айгенис Оп9'!$A$2:$C$16,3,0),VLOOKUP((A167-1),'Айгенис Оп9'!$A$2:$C$16,3,0))),2)</f>
        <v>3.35</v>
      </c>
      <c r="G167" s="43">
        <f>COUNTIF(D168:$D$1227,365)</f>
        <v>694</v>
      </c>
      <c r="H167" s="43">
        <f>COUNTIF(D168:$D$1227,366)</f>
        <v>366</v>
      </c>
      <c r="I167" s="2"/>
    </row>
    <row r="168" spans="1:9" x14ac:dyDescent="0.25">
      <c r="A168" s="1">
        <f>COUNTIF($C$2:C168,"Да")</f>
        <v>2</v>
      </c>
      <c r="B168" s="45">
        <f t="shared" si="5"/>
        <v>45025</v>
      </c>
      <c r="C168" s="42" t="str">
        <f>IF(ISERROR(VLOOKUP(B168,'Айгенис Оп9'!$C$3:$C$16,1,0)),"Нет","Да")</f>
        <v>Нет</v>
      </c>
      <c r="D168" s="43">
        <f t="shared" si="4"/>
        <v>365</v>
      </c>
      <c r="E168" s="44">
        <f>ROUND(('Все выпуски'!$F$3*'Все выпуски'!$F$6/100)/365*(B168-IF(C168="Нет",VLOOKUP(A168,'Айгенис Оп9'!$A$2:$C$16,3,0),VLOOKUP((A168-1),'Айгенис Оп9'!$A$2:$C$16,3,0))),2)</f>
        <v>3.45</v>
      </c>
      <c r="G168" s="43">
        <f>COUNTIF(D169:$D$1227,365)</f>
        <v>693</v>
      </c>
      <c r="H168" s="43">
        <f>COUNTIF(D169:$D$1227,366)</f>
        <v>366</v>
      </c>
      <c r="I168" s="2"/>
    </row>
    <row r="169" spans="1:9" x14ac:dyDescent="0.25">
      <c r="A169" s="1">
        <f>COUNTIF($C$2:C169,"Да")</f>
        <v>2</v>
      </c>
      <c r="B169" s="45">
        <f t="shared" si="5"/>
        <v>45026</v>
      </c>
      <c r="C169" s="42" t="str">
        <f>IF(ISERROR(VLOOKUP(B169,'Айгенис Оп9'!$C$3:$C$16,1,0)),"Нет","Да")</f>
        <v>Нет</v>
      </c>
      <c r="D169" s="43">
        <f t="shared" si="4"/>
        <v>365</v>
      </c>
      <c r="E169" s="44">
        <f>ROUND(('Все выпуски'!$F$3*'Все выпуски'!$F$6/100)/365*(B169-IF(C169="Нет",VLOOKUP(A169,'Айгенис Оп9'!$A$2:$C$16,3,0),VLOOKUP((A169-1),'Айгенис Оп9'!$A$2:$C$16,3,0))),2)</f>
        <v>3.54</v>
      </c>
      <c r="G169" s="43">
        <f>COUNTIF(D170:$D$1227,365)</f>
        <v>692</v>
      </c>
      <c r="H169" s="43">
        <f>COUNTIF(D170:$D$1227,366)</f>
        <v>366</v>
      </c>
      <c r="I169" s="2"/>
    </row>
    <row r="170" spans="1:9" x14ac:dyDescent="0.25">
      <c r="A170" s="1">
        <f>COUNTIF($C$2:C170,"Да")</f>
        <v>2</v>
      </c>
      <c r="B170" s="45">
        <f t="shared" si="5"/>
        <v>45027</v>
      </c>
      <c r="C170" s="42" t="str">
        <f>IF(ISERROR(VLOOKUP(B170,'Айгенис Оп9'!$C$3:$C$16,1,0)),"Нет","Да")</f>
        <v>Нет</v>
      </c>
      <c r="D170" s="43">
        <f t="shared" si="4"/>
        <v>365</v>
      </c>
      <c r="E170" s="44">
        <f>ROUND(('Все выпуски'!$F$3*'Все выпуски'!$F$6/100)/365*(B170-IF(C170="Нет",VLOOKUP(A170,'Айгенис Оп9'!$A$2:$C$16,3,0),VLOOKUP((A170-1),'Айгенис Оп9'!$A$2:$C$16,3,0))),2)</f>
        <v>3.63</v>
      </c>
      <c r="G170" s="43">
        <f>COUNTIF(D171:$D$1227,365)</f>
        <v>691</v>
      </c>
      <c r="H170" s="43">
        <f>COUNTIF(D171:$D$1227,366)</f>
        <v>366</v>
      </c>
      <c r="I170" s="2"/>
    </row>
    <row r="171" spans="1:9" x14ac:dyDescent="0.25">
      <c r="A171" s="1">
        <f>COUNTIF($C$2:C171,"Да")</f>
        <v>2</v>
      </c>
      <c r="B171" s="45">
        <f t="shared" si="5"/>
        <v>45028</v>
      </c>
      <c r="C171" s="42" t="str">
        <f>IF(ISERROR(VLOOKUP(B171,'Айгенис Оп9'!$C$3:$C$16,1,0)),"Нет","Да")</f>
        <v>Нет</v>
      </c>
      <c r="D171" s="43">
        <f t="shared" si="4"/>
        <v>365</v>
      </c>
      <c r="E171" s="44">
        <f>ROUND(('Все выпуски'!$F$3*'Все выпуски'!$F$6/100)/365*(B171-IF(C171="Нет",VLOOKUP(A171,'Айгенис Оп9'!$A$2:$C$16,3,0),VLOOKUP((A171-1),'Айгенис Оп9'!$A$2:$C$16,3,0))),2)</f>
        <v>3.73</v>
      </c>
      <c r="G171" s="43">
        <f>COUNTIF(D172:$D$1227,365)</f>
        <v>690</v>
      </c>
      <c r="H171" s="43">
        <f>COUNTIF(D172:$D$1227,366)</f>
        <v>366</v>
      </c>
      <c r="I171" s="2"/>
    </row>
    <row r="172" spans="1:9" x14ac:dyDescent="0.25">
      <c r="A172" s="1">
        <f>COUNTIF($C$2:C172,"Да")</f>
        <v>2</v>
      </c>
      <c r="B172" s="45">
        <f t="shared" si="5"/>
        <v>45029</v>
      </c>
      <c r="C172" s="42" t="str">
        <f>IF(ISERROR(VLOOKUP(B172,'Айгенис Оп9'!$C$3:$C$16,1,0)),"Нет","Да")</f>
        <v>Нет</v>
      </c>
      <c r="D172" s="43">
        <f t="shared" si="4"/>
        <v>365</v>
      </c>
      <c r="E172" s="44">
        <f>ROUND(('Все выпуски'!$F$3*'Все выпуски'!$F$6/100)/365*(B172-IF(C172="Нет",VLOOKUP(A172,'Айгенис Оп9'!$A$2:$C$16,3,0),VLOOKUP((A172-1),'Айгенис Оп9'!$A$2:$C$16,3,0))),2)</f>
        <v>3.82</v>
      </c>
      <c r="G172" s="43">
        <f>COUNTIF(D173:$D$1227,365)</f>
        <v>689</v>
      </c>
      <c r="H172" s="43">
        <f>COUNTIF(D173:$D$1227,366)</f>
        <v>366</v>
      </c>
      <c r="I172" s="2"/>
    </row>
    <row r="173" spans="1:9" x14ac:dyDescent="0.25">
      <c r="A173" s="1">
        <f>COUNTIF($C$2:C173,"Да")</f>
        <v>2</v>
      </c>
      <c r="B173" s="45">
        <f t="shared" si="5"/>
        <v>45030</v>
      </c>
      <c r="C173" s="42" t="str">
        <f>IF(ISERROR(VLOOKUP(B173,'Айгенис Оп9'!$C$3:$C$16,1,0)),"Нет","Да")</f>
        <v>Нет</v>
      </c>
      <c r="D173" s="43">
        <f t="shared" si="4"/>
        <v>365</v>
      </c>
      <c r="E173" s="44">
        <f>ROUND(('Все выпуски'!$F$3*'Все выпуски'!$F$6/100)/365*(B173-IF(C173="Нет",VLOOKUP(A173,'Айгенис Оп9'!$A$2:$C$16,3,0),VLOOKUP((A173-1),'Айгенис Оп9'!$A$2:$C$16,3,0))),2)</f>
        <v>3.91</v>
      </c>
      <c r="G173" s="43">
        <f>COUNTIF(D174:$D$1227,365)</f>
        <v>688</v>
      </c>
      <c r="H173" s="43">
        <f>COUNTIF(D174:$D$1227,366)</f>
        <v>366</v>
      </c>
      <c r="I173" s="2"/>
    </row>
    <row r="174" spans="1:9" x14ac:dyDescent="0.25">
      <c r="A174" s="1">
        <f>COUNTIF($C$2:C174,"Да")</f>
        <v>2</v>
      </c>
      <c r="B174" s="45">
        <f t="shared" si="5"/>
        <v>45031</v>
      </c>
      <c r="C174" s="42" t="str">
        <f>IF(ISERROR(VLOOKUP(B174,'Айгенис Оп9'!$C$3:$C$16,1,0)),"Нет","Да")</f>
        <v>Нет</v>
      </c>
      <c r="D174" s="43">
        <f t="shared" si="4"/>
        <v>365</v>
      </c>
      <c r="E174" s="44">
        <f>ROUND(('Все выпуски'!$F$3*'Все выпуски'!$F$6/100)/365*(B174-IF(C174="Нет",VLOOKUP(A174,'Айгенис Оп9'!$A$2:$C$16,3,0),VLOOKUP((A174-1),'Айгенис Оп9'!$A$2:$C$16,3,0))),2)</f>
        <v>4.01</v>
      </c>
      <c r="G174" s="43">
        <f>COUNTIF(D175:$D$1227,365)</f>
        <v>687</v>
      </c>
      <c r="H174" s="43">
        <f>COUNTIF(D175:$D$1227,366)</f>
        <v>366</v>
      </c>
      <c r="I174" s="2"/>
    </row>
    <row r="175" spans="1:9" x14ac:dyDescent="0.25">
      <c r="A175" s="1">
        <f>COUNTIF($C$2:C175,"Да")</f>
        <v>2</v>
      </c>
      <c r="B175" s="45">
        <f t="shared" si="5"/>
        <v>45032</v>
      </c>
      <c r="C175" s="42" t="str">
        <f>IF(ISERROR(VLOOKUP(B175,'Айгенис Оп9'!$C$3:$C$16,1,0)),"Нет","Да")</f>
        <v>Нет</v>
      </c>
      <c r="D175" s="43">
        <f t="shared" si="4"/>
        <v>365</v>
      </c>
      <c r="E175" s="44">
        <f>ROUND(('Все выпуски'!$F$3*'Все выпуски'!$F$6/100)/365*(B175-IF(C175="Нет",VLOOKUP(A175,'Айгенис Оп9'!$A$2:$C$16,3,0),VLOOKUP((A175-1),'Айгенис Оп9'!$A$2:$C$16,3,0))),2)</f>
        <v>4.0999999999999996</v>
      </c>
      <c r="G175" s="43">
        <f>COUNTIF(D176:$D$1227,365)</f>
        <v>686</v>
      </c>
      <c r="H175" s="43">
        <f>COUNTIF(D176:$D$1227,366)</f>
        <v>366</v>
      </c>
      <c r="I175" s="2"/>
    </row>
    <row r="176" spans="1:9" x14ac:dyDescent="0.25">
      <c r="A176" s="1">
        <f>COUNTIF($C$2:C176,"Да")</f>
        <v>2</v>
      </c>
      <c r="B176" s="45">
        <f t="shared" si="5"/>
        <v>45033</v>
      </c>
      <c r="C176" s="42" t="str">
        <f>IF(ISERROR(VLOOKUP(B176,'Айгенис Оп9'!$C$3:$C$16,1,0)),"Нет","Да")</f>
        <v>Нет</v>
      </c>
      <c r="D176" s="43">
        <f t="shared" si="4"/>
        <v>365</v>
      </c>
      <c r="E176" s="44">
        <f>ROUND(('Все выпуски'!$F$3*'Все выпуски'!$F$6/100)/365*(B176-IF(C176="Нет",VLOOKUP(A176,'Айгенис Оп9'!$A$2:$C$16,3,0),VLOOKUP((A176-1),'Айгенис Оп9'!$A$2:$C$16,3,0))),2)</f>
        <v>4.1900000000000004</v>
      </c>
      <c r="G176" s="43">
        <f>COUNTIF(D177:$D$1227,365)</f>
        <v>685</v>
      </c>
      <c r="H176" s="43">
        <f>COUNTIF(D177:$D$1227,366)</f>
        <v>366</v>
      </c>
      <c r="I176" s="2"/>
    </row>
    <row r="177" spans="1:9" x14ac:dyDescent="0.25">
      <c r="A177" s="1">
        <f>COUNTIF($C$2:C177,"Да")</f>
        <v>2</v>
      </c>
      <c r="B177" s="45">
        <f t="shared" si="5"/>
        <v>45034</v>
      </c>
      <c r="C177" s="42" t="str">
        <f>IF(ISERROR(VLOOKUP(B177,'Айгенис Оп9'!$C$3:$C$16,1,0)),"Нет","Да")</f>
        <v>Нет</v>
      </c>
      <c r="D177" s="43">
        <f t="shared" si="4"/>
        <v>365</v>
      </c>
      <c r="E177" s="44">
        <f>ROUND(('Все выпуски'!$F$3*'Все выпуски'!$F$6/100)/365*(B177-IF(C177="Нет",VLOOKUP(A177,'Айгенис Оп9'!$A$2:$C$16,3,0),VLOOKUP((A177-1),'Айгенис Оп9'!$A$2:$C$16,3,0))),2)</f>
        <v>4.28</v>
      </c>
      <c r="G177" s="43">
        <f>COUNTIF(D178:$D$1227,365)</f>
        <v>684</v>
      </c>
      <c r="H177" s="43">
        <f>COUNTIF(D178:$D$1227,366)</f>
        <v>366</v>
      </c>
      <c r="I177" s="2"/>
    </row>
    <row r="178" spans="1:9" x14ac:dyDescent="0.25">
      <c r="A178" s="1">
        <f>COUNTIF($C$2:C178,"Да")</f>
        <v>2</v>
      </c>
      <c r="B178" s="45">
        <f t="shared" si="5"/>
        <v>45035</v>
      </c>
      <c r="C178" s="42" t="str">
        <f>IF(ISERROR(VLOOKUP(B178,'Айгенис Оп9'!$C$3:$C$16,1,0)),"Нет","Да")</f>
        <v>Нет</v>
      </c>
      <c r="D178" s="43">
        <f t="shared" si="4"/>
        <v>365</v>
      </c>
      <c r="E178" s="44">
        <f>ROUND(('Все выпуски'!$F$3*'Все выпуски'!$F$6/100)/365*(B178-IF(C178="Нет",VLOOKUP(A178,'Айгенис Оп9'!$A$2:$C$16,3,0),VLOOKUP((A178-1),'Айгенис Оп9'!$A$2:$C$16,3,0))),2)</f>
        <v>4.38</v>
      </c>
      <c r="G178" s="43">
        <f>COUNTIF(D179:$D$1227,365)</f>
        <v>683</v>
      </c>
      <c r="H178" s="43">
        <f>COUNTIF(D179:$D$1227,366)</f>
        <v>366</v>
      </c>
      <c r="I178" s="2"/>
    </row>
    <row r="179" spans="1:9" x14ac:dyDescent="0.25">
      <c r="A179" s="1">
        <f>COUNTIF($C$2:C179,"Да")</f>
        <v>2</v>
      </c>
      <c r="B179" s="45">
        <f t="shared" si="5"/>
        <v>45036</v>
      </c>
      <c r="C179" s="42" t="str">
        <f>IF(ISERROR(VLOOKUP(B179,'Айгенис Оп9'!$C$3:$C$16,1,0)),"Нет","Да")</f>
        <v>Нет</v>
      </c>
      <c r="D179" s="43">
        <f t="shared" si="4"/>
        <v>365</v>
      </c>
      <c r="E179" s="44">
        <f>ROUND(('Все выпуски'!$F$3*'Все выпуски'!$F$6/100)/365*(B179-IF(C179="Нет",VLOOKUP(A179,'Айгенис Оп9'!$A$2:$C$16,3,0),VLOOKUP((A179-1),'Айгенис Оп9'!$A$2:$C$16,3,0))),2)</f>
        <v>4.47</v>
      </c>
      <c r="G179" s="43">
        <f>COUNTIF(D180:$D$1227,365)</f>
        <v>682</v>
      </c>
      <c r="H179" s="43">
        <f>COUNTIF(D180:$D$1227,366)</f>
        <v>366</v>
      </c>
      <c r="I179" s="2"/>
    </row>
    <row r="180" spans="1:9" x14ac:dyDescent="0.25">
      <c r="A180" s="1">
        <f>COUNTIF($C$2:C180,"Да")</f>
        <v>2</v>
      </c>
      <c r="B180" s="45">
        <f t="shared" si="5"/>
        <v>45037</v>
      </c>
      <c r="C180" s="42" t="str">
        <f>IF(ISERROR(VLOOKUP(B180,'Айгенис Оп9'!$C$3:$C$16,1,0)),"Нет","Да")</f>
        <v>Нет</v>
      </c>
      <c r="D180" s="43">
        <f t="shared" ref="D180:D243" si="6">IF(MOD(YEAR(B180),4)=0,366,365)</f>
        <v>365</v>
      </c>
      <c r="E180" s="44">
        <f>ROUND(('Все выпуски'!$F$3*'Все выпуски'!$F$6/100)/365*(B180-IF(C180="Нет",VLOOKUP(A180,'Айгенис Оп9'!$A$2:$C$16,3,0),VLOOKUP((A180-1),'Айгенис Оп9'!$A$2:$C$16,3,0))),2)</f>
        <v>4.5599999999999996</v>
      </c>
      <c r="G180" s="43">
        <f>COUNTIF(D181:$D$1227,365)</f>
        <v>681</v>
      </c>
      <c r="H180" s="43">
        <f>COUNTIF(D181:$D$1227,366)</f>
        <v>366</v>
      </c>
      <c r="I180" s="2"/>
    </row>
    <row r="181" spans="1:9" x14ac:dyDescent="0.25">
      <c r="A181" s="1">
        <f>COUNTIF($C$2:C181,"Да")</f>
        <v>2</v>
      </c>
      <c r="B181" s="45">
        <f t="shared" ref="B181:B244" si="7">B180+1</f>
        <v>45038</v>
      </c>
      <c r="C181" s="42" t="str">
        <f>IF(ISERROR(VLOOKUP(B181,'Айгенис Оп9'!$C$3:$C$16,1,0)),"Нет","Да")</f>
        <v>Нет</v>
      </c>
      <c r="D181" s="43">
        <f t="shared" si="6"/>
        <v>365</v>
      </c>
      <c r="E181" s="44">
        <f>ROUND(('Все выпуски'!$F$3*'Все выпуски'!$F$6/100)/365*(B181-IF(C181="Нет",VLOOKUP(A181,'Айгенис Оп9'!$A$2:$C$16,3,0),VLOOKUP((A181-1),'Айгенис Оп9'!$A$2:$C$16,3,0))),2)</f>
        <v>4.66</v>
      </c>
      <c r="G181" s="43">
        <f>COUNTIF(D182:$D$1227,365)</f>
        <v>680</v>
      </c>
      <c r="H181" s="43">
        <f>COUNTIF(D182:$D$1227,366)</f>
        <v>366</v>
      </c>
      <c r="I181" s="2"/>
    </row>
    <row r="182" spans="1:9" x14ac:dyDescent="0.25">
      <c r="A182" s="1">
        <f>COUNTIF($C$2:C182,"Да")</f>
        <v>2</v>
      </c>
      <c r="B182" s="45">
        <f t="shared" si="7"/>
        <v>45039</v>
      </c>
      <c r="C182" s="42" t="str">
        <f>IF(ISERROR(VLOOKUP(B182,'Айгенис Оп9'!$C$3:$C$16,1,0)),"Нет","Да")</f>
        <v>Нет</v>
      </c>
      <c r="D182" s="43">
        <f t="shared" si="6"/>
        <v>365</v>
      </c>
      <c r="E182" s="44">
        <f>ROUND(('Все выпуски'!$F$3*'Все выпуски'!$F$6/100)/365*(B182-IF(C182="Нет",VLOOKUP(A182,'Айгенис Оп9'!$A$2:$C$16,3,0),VLOOKUP((A182-1),'Айгенис Оп9'!$A$2:$C$16,3,0))),2)</f>
        <v>4.75</v>
      </c>
      <c r="G182" s="43">
        <f>COUNTIF(D183:$D$1227,365)</f>
        <v>679</v>
      </c>
      <c r="H182" s="43">
        <f>COUNTIF(D183:$D$1227,366)</f>
        <v>366</v>
      </c>
      <c r="I182" s="2"/>
    </row>
    <row r="183" spans="1:9" x14ac:dyDescent="0.25">
      <c r="A183" s="1">
        <f>COUNTIF($C$2:C183,"Да")</f>
        <v>2</v>
      </c>
      <c r="B183" s="45">
        <f t="shared" si="7"/>
        <v>45040</v>
      </c>
      <c r="C183" s="42" t="str">
        <f>IF(ISERROR(VLOOKUP(B183,'Айгенис Оп9'!$C$3:$C$16,1,0)),"Нет","Да")</f>
        <v>Нет</v>
      </c>
      <c r="D183" s="43">
        <f t="shared" si="6"/>
        <v>365</v>
      </c>
      <c r="E183" s="44">
        <f>ROUND(('Все выпуски'!$F$3*'Все выпуски'!$F$6/100)/365*(B183-IF(C183="Нет",VLOOKUP(A183,'Айгенис Оп9'!$A$2:$C$16,3,0),VLOOKUP((A183-1),'Айгенис Оп9'!$A$2:$C$16,3,0))),2)</f>
        <v>4.84</v>
      </c>
      <c r="G183" s="43">
        <f>COUNTIF(D184:$D$1227,365)</f>
        <v>678</v>
      </c>
      <c r="H183" s="43">
        <f>COUNTIF(D184:$D$1227,366)</f>
        <v>366</v>
      </c>
      <c r="I183" s="2"/>
    </row>
    <row r="184" spans="1:9" x14ac:dyDescent="0.25">
      <c r="A184" s="1">
        <f>COUNTIF($C$2:C184,"Да")</f>
        <v>2</v>
      </c>
      <c r="B184" s="45">
        <f t="shared" si="7"/>
        <v>45041</v>
      </c>
      <c r="C184" s="42" t="str">
        <f>IF(ISERROR(VLOOKUP(B184,'Айгенис Оп9'!$C$3:$C$16,1,0)),"Нет","Да")</f>
        <v>Нет</v>
      </c>
      <c r="D184" s="43">
        <f t="shared" si="6"/>
        <v>365</v>
      </c>
      <c r="E184" s="44">
        <f>ROUND(('Все выпуски'!$F$3*'Все выпуски'!$F$6/100)/365*(B184-IF(C184="Нет",VLOOKUP(A184,'Айгенис Оп9'!$A$2:$C$16,3,0),VLOOKUP((A184-1),'Айгенис Оп9'!$A$2:$C$16,3,0))),2)</f>
        <v>4.9400000000000004</v>
      </c>
      <c r="G184" s="43">
        <f>COUNTIF(D185:$D$1227,365)</f>
        <v>677</v>
      </c>
      <c r="H184" s="43">
        <f>COUNTIF(D185:$D$1227,366)</f>
        <v>366</v>
      </c>
      <c r="I184" s="2"/>
    </row>
    <row r="185" spans="1:9" x14ac:dyDescent="0.25">
      <c r="A185" s="1">
        <f>COUNTIF($C$2:C185,"Да")</f>
        <v>2</v>
      </c>
      <c r="B185" s="45">
        <f t="shared" si="7"/>
        <v>45042</v>
      </c>
      <c r="C185" s="42" t="str">
        <f>IF(ISERROR(VLOOKUP(B185,'Айгенис Оп9'!$C$3:$C$16,1,0)),"Нет","Да")</f>
        <v>Нет</v>
      </c>
      <c r="D185" s="43">
        <f t="shared" si="6"/>
        <v>365</v>
      </c>
      <c r="E185" s="44">
        <f>ROUND(('Все выпуски'!$F$3*'Все выпуски'!$F$6/100)/365*(B185-IF(C185="Нет",VLOOKUP(A185,'Айгенис Оп9'!$A$2:$C$16,3,0),VLOOKUP((A185-1),'Айгенис Оп9'!$A$2:$C$16,3,0))),2)</f>
        <v>5.03</v>
      </c>
      <c r="G185" s="43">
        <f>COUNTIF(D186:$D$1227,365)</f>
        <v>676</v>
      </c>
      <c r="H185" s="43">
        <f>COUNTIF(D186:$D$1227,366)</f>
        <v>366</v>
      </c>
      <c r="I185" s="2"/>
    </row>
    <row r="186" spans="1:9" x14ac:dyDescent="0.25">
      <c r="A186" s="1">
        <f>COUNTIF($C$2:C186,"Да")</f>
        <v>2</v>
      </c>
      <c r="B186" s="45">
        <f t="shared" si="7"/>
        <v>45043</v>
      </c>
      <c r="C186" s="42" t="str">
        <f>IF(ISERROR(VLOOKUP(B186,'Айгенис Оп9'!$C$3:$C$16,1,0)),"Нет","Да")</f>
        <v>Нет</v>
      </c>
      <c r="D186" s="43">
        <f t="shared" si="6"/>
        <v>365</v>
      </c>
      <c r="E186" s="44">
        <f>ROUND(('Все выпуски'!$F$3*'Все выпуски'!$F$6/100)/365*(B186-IF(C186="Нет",VLOOKUP(A186,'Айгенис Оп9'!$A$2:$C$16,3,0),VLOOKUP((A186-1),'Айгенис Оп9'!$A$2:$C$16,3,0))),2)</f>
        <v>5.12</v>
      </c>
      <c r="G186" s="43">
        <f>COUNTIF(D187:$D$1227,365)</f>
        <v>675</v>
      </c>
      <c r="H186" s="43">
        <f>COUNTIF(D187:$D$1227,366)</f>
        <v>366</v>
      </c>
      <c r="I186" s="2"/>
    </row>
    <row r="187" spans="1:9" x14ac:dyDescent="0.25">
      <c r="A187" s="1">
        <f>COUNTIF($C$2:C187,"Да")</f>
        <v>2</v>
      </c>
      <c r="B187" s="45">
        <f t="shared" si="7"/>
        <v>45044</v>
      </c>
      <c r="C187" s="42" t="str">
        <f>IF(ISERROR(VLOOKUP(B187,'Айгенис Оп9'!$C$3:$C$16,1,0)),"Нет","Да")</f>
        <v>Нет</v>
      </c>
      <c r="D187" s="43">
        <f t="shared" si="6"/>
        <v>365</v>
      </c>
      <c r="E187" s="44">
        <f>ROUND(('Все выпуски'!$F$3*'Все выпуски'!$F$6/100)/365*(B187-IF(C187="Нет",VLOOKUP(A187,'Айгенис Оп9'!$A$2:$C$16,3,0),VLOOKUP((A187-1),'Айгенис Оп9'!$A$2:$C$16,3,0))),2)</f>
        <v>5.22</v>
      </c>
      <c r="G187" s="43">
        <f>COUNTIF(D188:$D$1227,365)</f>
        <v>674</v>
      </c>
      <c r="H187" s="43">
        <f>COUNTIF(D188:$D$1227,366)</f>
        <v>366</v>
      </c>
      <c r="I187" s="2"/>
    </row>
    <row r="188" spans="1:9" x14ac:dyDescent="0.25">
      <c r="A188" s="1">
        <f>COUNTIF($C$2:C188,"Да")</f>
        <v>2</v>
      </c>
      <c r="B188" s="45">
        <f t="shared" si="7"/>
        <v>45045</v>
      </c>
      <c r="C188" s="42" t="str">
        <f>IF(ISERROR(VLOOKUP(B188,'Айгенис Оп9'!$C$3:$C$16,1,0)),"Нет","Да")</f>
        <v>Нет</v>
      </c>
      <c r="D188" s="43">
        <f t="shared" si="6"/>
        <v>365</v>
      </c>
      <c r="E188" s="44">
        <f>ROUND(('Все выпуски'!$F$3*'Все выпуски'!$F$6/100)/365*(B188-IF(C188="Нет",VLOOKUP(A188,'Айгенис Оп9'!$A$2:$C$16,3,0),VLOOKUP((A188-1),'Айгенис Оп9'!$A$2:$C$16,3,0))),2)</f>
        <v>5.31</v>
      </c>
      <c r="G188" s="43">
        <f>COUNTIF(D189:$D$1227,365)</f>
        <v>673</v>
      </c>
      <c r="H188" s="43">
        <f>COUNTIF(D189:$D$1227,366)</f>
        <v>366</v>
      </c>
      <c r="I188" s="2"/>
    </row>
    <row r="189" spans="1:9" x14ac:dyDescent="0.25">
      <c r="A189" s="1">
        <f>COUNTIF($C$2:C189,"Да")</f>
        <v>2</v>
      </c>
      <c r="B189" s="45">
        <f t="shared" si="7"/>
        <v>45046</v>
      </c>
      <c r="C189" s="42" t="str">
        <f>IF(ISERROR(VLOOKUP(B189,'Айгенис Оп9'!$C$3:$C$16,1,0)),"Нет","Да")</f>
        <v>Нет</v>
      </c>
      <c r="D189" s="43">
        <f t="shared" si="6"/>
        <v>365</v>
      </c>
      <c r="E189" s="44">
        <f>ROUND(('Все выпуски'!$F$3*'Все выпуски'!$F$6/100)/365*(B189-IF(C189="Нет",VLOOKUP(A189,'Айгенис Оп9'!$A$2:$C$16,3,0),VLOOKUP((A189-1),'Айгенис Оп9'!$A$2:$C$16,3,0))),2)</f>
        <v>5.4</v>
      </c>
      <c r="G189" s="43">
        <f>COUNTIF(D190:$D$1227,365)</f>
        <v>672</v>
      </c>
      <c r="H189" s="43">
        <f>COUNTIF(D190:$D$1227,366)</f>
        <v>366</v>
      </c>
      <c r="I189" s="2"/>
    </row>
    <row r="190" spans="1:9" x14ac:dyDescent="0.25">
      <c r="A190" s="1">
        <f>COUNTIF($C$2:C190,"Да")</f>
        <v>2</v>
      </c>
      <c r="B190" s="45">
        <f t="shared" si="7"/>
        <v>45047</v>
      </c>
      <c r="C190" s="42" t="str">
        <f>IF(ISERROR(VLOOKUP(B190,'Айгенис Оп9'!$C$3:$C$16,1,0)),"Нет","Да")</f>
        <v>Нет</v>
      </c>
      <c r="D190" s="43">
        <f t="shared" si="6"/>
        <v>365</v>
      </c>
      <c r="E190" s="44">
        <f>ROUND(('Все выпуски'!$F$3*'Все выпуски'!$F$6/100)/365*(B190-IF(C190="Нет",VLOOKUP(A190,'Айгенис Оп9'!$A$2:$C$16,3,0),VLOOKUP((A190-1),'Айгенис Оп9'!$A$2:$C$16,3,0))),2)</f>
        <v>5.5</v>
      </c>
      <c r="G190" s="43">
        <f>COUNTIF(D191:$D$1227,365)</f>
        <v>671</v>
      </c>
      <c r="H190" s="43">
        <f>COUNTIF(D191:$D$1227,366)</f>
        <v>366</v>
      </c>
      <c r="I190" s="2"/>
    </row>
    <row r="191" spans="1:9" x14ac:dyDescent="0.25">
      <c r="A191" s="1">
        <f>COUNTIF($C$2:C191,"Да")</f>
        <v>2</v>
      </c>
      <c r="B191" s="45">
        <f t="shared" si="7"/>
        <v>45048</v>
      </c>
      <c r="C191" s="42" t="str">
        <f>IF(ISERROR(VLOOKUP(B191,'Айгенис Оп9'!$C$3:$C$16,1,0)),"Нет","Да")</f>
        <v>Нет</v>
      </c>
      <c r="D191" s="43">
        <f t="shared" si="6"/>
        <v>365</v>
      </c>
      <c r="E191" s="44">
        <f>ROUND(('Все выпуски'!$F$3*'Все выпуски'!$F$6/100)/365*(B191-IF(C191="Нет",VLOOKUP(A191,'Айгенис Оп9'!$A$2:$C$16,3,0),VLOOKUP((A191-1),'Айгенис Оп9'!$A$2:$C$16,3,0))),2)</f>
        <v>5.59</v>
      </c>
      <c r="G191" s="43">
        <f>COUNTIF(D192:$D$1227,365)</f>
        <v>670</v>
      </c>
      <c r="H191" s="43">
        <f>COUNTIF(D192:$D$1227,366)</f>
        <v>366</v>
      </c>
      <c r="I191" s="2"/>
    </row>
    <row r="192" spans="1:9" x14ac:dyDescent="0.25">
      <c r="A192" s="1">
        <f>COUNTIF($C$2:C192,"Да")</f>
        <v>2</v>
      </c>
      <c r="B192" s="45">
        <f t="shared" si="7"/>
        <v>45049</v>
      </c>
      <c r="C192" s="42" t="str">
        <f>IF(ISERROR(VLOOKUP(B192,'Айгенис Оп9'!$C$3:$C$16,1,0)),"Нет","Да")</f>
        <v>Нет</v>
      </c>
      <c r="D192" s="43">
        <f t="shared" si="6"/>
        <v>365</v>
      </c>
      <c r="E192" s="44">
        <f>ROUND(('Все выпуски'!$F$3*'Все выпуски'!$F$6/100)/365*(B192-IF(C192="Нет",VLOOKUP(A192,'Айгенис Оп9'!$A$2:$C$16,3,0),VLOOKUP((A192-1),'Айгенис Оп9'!$A$2:$C$16,3,0))),2)</f>
        <v>5.68</v>
      </c>
      <c r="G192" s="43">
        <f>COUNTIF(D193:$D$1227,365)</f>
        <v>669</v>
      </c>
      <c r="H192" s="43">
        <f>COUNTIF(D193:$D$1227,366)</f>
        <v>366</v>
      </c>
      <c r="I192" s="2"/>
    </row>
    <row r="193" spans="1:9" x14ac:dyDescent="0.25">
      <c r="A193" s="1">
        <f>COUNTIF($C$2:C193,"Да")</f>
        <v>2</v>
      </c>
      <c r="B193" s="45">
        <f t="shared" si="7"/>
        <v>45050</v>
      </c>
      <c r="C193" s="42" t="str">
        <f>IF(ISERROR(VLOOKUP(B193,'Айгенис Оп9'!$C$3:$C$16,1,0)),"Нет","Да")</f>
        <v>Нет</v>
      </c>
      <c r="D193" s="43">
        <f t="shared" si="6"/>
        <v>365</v>
      </c>
      <c r="E193" s="44">
        <f>ROUND(('Все выпуски'!$F$3*'Все выпуски'!$F$6/100)/365*(B193-IF(C193="Нет",VLOOKUP(A193,'Айгенис Оп9'!$A$2:$C$16,3,0),VLOOKUP((A193-1),'Айгенис Оп9'!$A$2:$C$16,3,0))),2)</f>
        <v>5.78</v>
      </c>
      <c r="G193" s="43">
        <f>COUNTIF(D194:$D$1227,365)</f>
        <v>668</v>
      </c>
      <c r="H193" s="43">
        <f>COUNTIF(D194:$D$1227,366)</f>
        <v>366</v>
      </c>
      <c r="I193" s="2"/>
    </row>
    <row r="194" spans="1:9" x14ac:dyDescent="0.25">
      <c r="A194" s="1">
        <f>COUNTIF($C$2:C194,"Да")</f>
        <v>2</v>
      </c>
      <c r="B194" s="45">
        <f t="shared" si="7"/>
        <v>45051</v>
      </c>
      <c r="C194" s="42" t="str">
        <f>IF(ISERROR(VLOOKUP(B194,'Айгенис Оп9'!$C$3:$C$16,1,0)),"Нет","Да")</f>
        <v>Нет</v>
      </c>
      <c r="D194" s="43">
        <f t="shared" si="6"/>
        <v>365</v>
      </c>
      <c r="E194" s="44">
        <f>ROUND(('Все выпуски'!$F$3*'Все выпуски'!$F$6/100)/365*(B194-IF(C194="Нет",VLOOKUP(A194,'Айгенис Оп9'!$A$2:$C$16,3,0),VLOOKUP((A194-1),'Айгенис Оп9'!$A$2:$C$16,3,0))),2)</f>
        <v>5.87</v>
      </c>
      <c r="G194" s="43">
        <f>COUNTIF(D195:$D$1227,365)</f>
        <v>667</v>
      </c>
      <c r="H194" s="43">
        <f>COUNTIF(D195:$D$1227,366)</f>
        <v>366</v>
      </c>
      <c r="I194" s="2"/>
    </row>
    <row r="195" spans="1:9" x14ac:dyDescent="0.25">
      <c r="A195" s="1">
        <f>COUNTIF($C$2:C195,"Да")</f>
        <v>2</v>
      </c>
      <c r="B195" s="45">
        <f t="shared" si="7"/>
        <v>45052</v>
      </c>
      <c r="C195" s="42" t="str">
        <f>IF(ISERROR(VLOOKUP(B195,'Айгенис Оп9'!$C$3:$C$16,1,0)),"Нет","Да")</f>
        <v>Нет</v>
      </c>
      <c r="D195" s="43">
        <f t="shared" si="6"/>
        <v>365</v>
      </c>
      <c r="E195" s="44">
        <f>ROUND(('Все выпуски'!$F$3*'Все выпуски'!$F$6/100)/365*(B195-IF(C195="Нет",VLOOKUP(A195,'Айгенис Оп9'!$A$2:$C$16,3,0),VLOOKUP((A195-1),'Айгенис Оп9'!$A$2:$C$16,3,0))),2)</f>
        <v>5.96</v>
      </c>
      <c r="G195" s="43">
        <f>COUNTIF(D196:$D$1227,365)</f>
        <v>666</v>
      </c>
      <c r="H195" s="43">
        <f>COUNTIF(D196:$D$1227,366)</f>
        <v>366</v>
      </c>
      <c r="I195" s="2"/>
    </row>
    <row r="196" spans="1:9" x14ac:dyDescent="0.25">
      <c r="A196" s="1">
        <f>COUNTIF($C$2:C196,"Да")</f>
        <v>2</v>
      </c>
      <c r="B196" s="45">
        <f t="shared" si="7"/>
        <v>45053</v>
      </c>
      <c r="C196" s="42" t="str">
        <f>IF(ISERROR(VLOOKUP(B196,'Айгенис Оп9'!$C$3:$C$16,1,0)),"Нет","Да")</f>
        <v>Нет</v>
      </c>
      <c r="D196" s="43">
        <f t="shared" si="6"/>
        <v>365</v>
      </c>
      <c r="E196" s="44">
        <f>ROUND(('Все выпуски'!$F$3*'Все выпуски'!$F$6/100)/365*(B196-IF(C196="Нет",VLOOKUP(A196,'Айгенис Оп9'!$A$2:$C$16,3,0),VLOOKUP((A196-1),'Айгенис Оп9'!$A$2:$C$16,3,0))),2)</f>
        <v>6.05</v>
      </c>
      <c r="G196" s="43">
        <f>COUNTIF(D197:$D$1227,365)</f>
        <v>665</v>
      </c>
      <c r="H196" s="43">
        <f>COUNTIF(D197:$D$1227,366)</f>
        <v>366</v>
      </c>
      <c r="I196" s="2"/>
    </row>
    <row r="197" spans="1:9" x14ac:dyDescent="0.25">
      <c r="A197" s="1">
        <f>COUNTIF($C$2:C197,"Да")</f>
        <v>2</v>
      </c>
      <c r="B197" s="45">
        <f t="shared" si="7"/>
        <v>45054</v>
      </c>
      <c r="C197" s="42" t="str">
        <f>IF(ISERROR(VLOOKUP(B197,'Айгенис Оп9'!$C$3:$C$16,1,0)),"Нет","Да")</f>
        <v>Нет</v>
      </c>
      <c r="D197" s="43">
        <f t="shared" si="6"/>
        <v>365</v>
      </c>
      <c r="E197" s="44">
        <f>ROUND(('Все выпуски'!$F$3*'Все выпуски'!$F$6/100)/365*(B197-IF(C197="Нет",VLOOKUP(A197,'Айгенис Оп9'!$A$2:$C$16,3,0),VLOOKUP((A197-1),'Айгенис Оп9'!$A$2:$C$16,3,0))),2)</f>
        <v>6.15</v>
      </c>
      <c r="G197" s="43">
        <f>COUNTIF(D198:$D$1227,365)</f>
        <v>664</v>
      </c>
      <c r="H197" s="43">
        <f>COUNTIF(D198:$D$1227,366)</f>
        <v>366</v>
      </c>
      <c r="I197" s="2"/>
    </row>
    <row r="198" spans="1:9" x14ac:dyDescent="0.25">
      <c r="A198" s="1">
        <f>COUNTIF($C$2:C198,"Да")</f>
        <v>2</v>
      </c>
      <c r="B198" s="45">
        <f t="shared" si="7"/>
        <v>45055</v>
      </c>
      <c r="C198" s="42" t="str">
        <f>IF(ISERROR(VLOOKUP(B198,'Айгенис Оп9'!$C$3:$C$16,1,0)),"Нет","Да")</f>
        <v>Нет</v>
      </c>
      <c r="D198" s="43">
        <f t="shared" si="6"/>
        <v>365</v>
      </c>
      <c r="E198" s="44">
        <f>ROUND(('Все выпуски'!$F$3*'Все выпуски'!$F$6/100)/365*(B198-IF(C198="Нет",VLOOKUP(A198,'Айгенис Оп9'!$A$2:$C$16,3,0),VLOOKUP((A198-1),'Айгенис Оп9'!$A$2:$C$16,3,0))),2)</f>
        <v>6.24</v>
      </c>
      <c r="G198" s="43">
        <f>COUNTIF(D199:$D$1227,365)</f>
        <v>663</v>
      </c>
      <c r="H198" s="43">
        <f>COUNTIF(D199:$D$1227,366)</f>
        <v>366</v>
      </c>
      <c r="I198" s="2"/>
    </row>
    <row r="199" spans="1:9" x14ac:dyDescent="0.25">
      <c r="A199" s="1">
        <f>COUNTIF($C$2:C199,"Да")</f>
        <v>2</v>
      </c>
      <c r="B199" s="45">
        <f t="shared" si="7"/>
        <v>45056</v>
      </c>
      <c r="C199" s="42" t="str">
        <f>IF(ISERROR(VLOOKUP(B199,'Айгенис Оп9'!$C$3:$C$16,1,0)),"Нет","Да")</f>
        <v>Нет</v>
      </c>
      <c r="D199" s="43">
        <f t="shared" si="6"/>
        <v>365</v>
      </c>
      <c r="E199" s="44">
        <f>ROUND(('Все выпуски'!$F$3*'Все выпуски'!$F$6/100)/365*(B199-IF(C199="Нет",VLOOKUP(A199,'Айгенис Оп9'!$A$2:$C$16,3,0),VLOOKUP((A199-1),'Айгенис Оп9'!$A$2:$C$16,3,0))),2)</f>
        <v>6.33</v>
      </c>
      <c r="G199" s="43">
        <f>COUNTIF(D200:$D$1227,365)</f>
        <v>662</v>
      </c>
      <c r="H199" s="43">
        <f>COUNTIF(D200:$D$1227,366)</f>
        <v>366</v>
      </c>
      <c r="I199" s="2"/>
    </row>
    <row r="200" spans="1:9" x14ac:dyDescent="0.25">
      <c r="A200" s="1">
        <f>COUNTIF($C$2:C200,"Да")</f>
        <v>2</v>
      </c>
      <c r="B200" s="45">
        <f t="shared" si="7"/>
        <v>45057</v>
      </c>
      <c r="C200" s="42" t="str">
        <f>IF(ISERROR(VLOOKUP(B200,'Айгенис Оп9'!$C$3:$C$16,1,0)),"Нет","Да")</f>
        <v>Нет</v>
      </c>
      <c r="D200" s="43">
        <f t="shared" si="6"/>
        <v>365</v>
      </c>
      <c r="E200" s="44">
        <f>ROUND(('Все выпуски'!$F$3*'Все выпуски'!$F$6/100)/365*(B200-IF(C200="Нет",VLOOKUP(A200,'Айгенис Оп9'!$A$2:$C$16,3,0),VLOOKUP((A200-1),'Айгенис Оп9'!$A$2:$C$16,3,0))),2)</f>
        <v>6.43</v>
      </c>
      <c r="G200" s="43">
        <f>COUNTIF(D201:$D$1227,365)</f>
        <v>661</v>
      </c>
      <c r="H200" s="43">
        <f>COUNTIF(D201:$D$1227,366)</f>
        <v>366</v>
      </c>
      <c r="I200" s="2"/>
    </row>
    <row r="201" spans="1:9" x14ac:dyDescent="0.25">
      <c r="A201" s="1">
        <f>COUNTIF($C$2:C201,"Да")</f>
        <v>2</v>
      </c>
      <c r="B201" s="45">
        <f t="shared" si="7"/>
        <v>45058</v>
      </c>
      <c r="C201" s="42" t="str">
        <f>IF(ISERROR(VLOOKUP(B201,'Айгенис Оп9'!$C$3:$C$16,1,0)),"Нет","Да")</f>
        <v>Нет</v>
      </c>
      <c r="D201" s="43">
        <f t="shared" si="6"/>
        <v>365</v>
      </c>
      <c r="E201" s="44">
        <f>ROUND(('Все выпуски'!$F$3*'Все выпуски'!$F$6/100)/365*(B201-IF(C201="Нет",VLOOKUP(A201,'Айгенис Оп9'!$A$2:$C$16,3,0),VLOOKUP((A201-1),'Айгенис Оп9'!$A$2:$C$16,3,0))),2)</f>
        <v>6.52</v>
      </c>
      <c r="G201" s="43">
        <f>COUNTIF(D202:$D$1227,365)</f>
        <v>660</v>
      </c>
      <c r="H201" s="43">
        <f>COUNTIF(D202:$D$1227,366)</f>
        <v>366</v>
      </c>
      <c r="I201" s="2"/>
    </row>
    <row r="202" spans="1:9" x14ac:dyDescent="0.25">
      <c r="A202" s="1">
        <f>COUNTIF($C$2:C202,"Да")</f>
        <v>2</v>
      </c>
      <c r="B202" s="45">
        <f t="shared" si="7"/>
        <v>45059</v>
      </c>
      <c r="C202" s="42" t="str">
        <f>IF(ISERROR(VLOOKUP(B202,'Айгенис Оп9'!$C$3:$C$16,1,0)),"Нет","Да")</f>
        <v>Нет</v>
      </c>
      <c r="D202" s="43">
        <f t="shared" si="6"/>
        <v>365</v>
      </c>
      <c r="E202" s="44">
        <f>ROUND(('Все выпуски'!$F$3*'Все выпуски'!$F$6/100)/365*(B202-IF(C202="Нет",VLOOKUP(A202,'Айгенис Оп9'!$A$2:$C$16,3,0),VLOOKUP((A202-1),'Айгенис Оп9'!$A$2:$C$16,3,0))),2)</f>
        <v>6.61</v>
      </c>
      <c r="G202" s="43">
        <f>COUNTIF(D203:$D$1227,365)</f>
        <v>659</v>
      </c>
      <c r="H202" s="43">
        <f>COUNTIF(D203:$D$1227,366)</f>
        <v>366</v>
      </c>
      <c r="I202" s="2"/>
    </row>
    <row r="203" spans="1:9" x14ac:dyDescent="0.25">
      <c r="A203" s="1">
        <f>COUNTIF($C$2:C203,"Да")</f>
        <v>2</v>
      </c>
      <c r="B203" s="45">
        <f t="shared" si="7"/>
        <v>45060</v>
      </c>
      <c r="C203" s="42" t="str">
        <f>IF(ISERROR(VLOOKUP(B203,'Айгенис Оп9'!$C$3:$C$16,1,0)),"Нет","Да")</f>
        <v>Нет</v>
      </c>
      <c r="D203" s="43">
        <f t="shared" si="6"/>
        <v>365</v>
      </c>
      <c r="E203" s="44">
        <f>ROUND(('Все выпуски'!$F$3*'Все выпуски'!$F$6/100)/365*(B203-IF(C203="Нет",VLOOKUP(A203,'Айгенис Оп9'!$A$2:$C$16,3,0),VLOOKUP((A203-1),'Айгенис Оп9'!$A$2:$C$16,3,0))),2)</f>
        <v>6.71</v>
      </c>
      <c r="G203" s="43">
        <f>COUNTIF(D204:$D$1227,365)</f>
        <v>658</v>
      </c>
      <c r="H203" s="43">
        <f>COUNTIF(D204:$D$1227,366)</f>
        <v>366</v>
      </c>
      <c r="I203" s="2"/>
    </row>
    <row r="204" spans="1:9" x14ac:dyDescent="0.25">
      <c r="A204" s="1">
        <f>COUNTIF($C$2:C204,"Да")</f>
        <v>2</v>
      </c>
      <c r="B204" s="45">
        <f t="shared" si="7"/>
        <v>45061</v>
      </c>
      <c r="C204" s="42" t="str">
        <f>IF(ISERROR(VLOOKUP(B204,'Айгенис Оп9'!$C$3:$C$16,1,0)),"Нет","Да")</f>
        <v>Нет</v>
      </c>
      <c r="D204" s="43">
        <f t="shared" si="6"/>
        <v>365</v>
      </c>
      <c r="E204" s="44">
        <f>ROUND(('Все выпуски'!$F$3*'Все выпуски'!$F$6/100)/365*(B204-IF(C204="Нет",VLOOKUP(A204,'Айгенис Оп9'!$A$2:$C$16,3,0),VLOOKUP((A204-1),'Айгенис Оп9'!$A$2:$C$16,3,0))),2)</f>
        <v>6.8</v>
      </c>
      <c r="G204" s="43">
        <f>COUNTIF(D205:$D$1227,365)</f>
        <v>657</v>
      </c>
      <c r="H204" s="43">
        <f>COUNTIF(D205:$D$1227,366)</f>
        <v>366</v>
      </c>
      <c r="I204" s="2"/>
    </row>
    <row r="205" spans="1:9" x14ac:dyDescent="0.25">
      <c r="A205" s="1">
        <f>COUNTIF($C$2:C205,"Да")</f>
        <v>2</v>
      </c>
      <c r="B205" s="45">
        <f t="shared" si="7"/>
        <v>45062</v>
      </c>
      <c r="C205" s="42" t="str">
        <f>IF(ISERROR(VLOOKUP(B205,'Айгенис Оп9'!$C$3:$C$16,1,0)),"Нет","Да")</f>
        <v>Нет</v>
      </c>
      <c r="D205" s="43">
        <f t="shared" si="6"/>
        <v>365</v>
      </c>
      <c r="E205" s="44">
        <f>ROUND(('Все выпуски'!$F$3*'Все выпуски'!$F$6/100)/365*(B205-IF(C205="Нет",VLOOKUP(A205,'Айгенис Оп9'!$A$2:$C$16,3,0),VLOOKUP((A205-1),'Айгенис Оп9'!$A$2:$C$16,3,0))),2)</f>
        <v>6.89</v>
      </c>
      <c r="G205" s="43">
        <f>COUNTIF(D206:$D$1227,365)</f>
        <v>656</v>
      </c>
      <c r="H205" s="43">
        <f>COUNTIF(D206:$D$1227,366)</f>
        <v>366</v>
      </c>
      <c r="I205" s="2"/>
    </row>
    <row r="206" spans="1:9" x14ac:dyDescent="0.25">
      <c r="A206" s="1">
        <f>COUNTIF($C$2:C206,"Да")</f>
        <v>2</v>
      </c>
      <c r="B206" s="45">
        <f t="shared" si="7"/>
        <v>45063</v>
      </c>
      <c r="C206" s="42" t="str">
        <f>IF(ISERROR(VLOOKUP(B206,'Айгенис Оп9'!$C$3:$C$16,1,0)),"Нет","Да")</f>
        <v>Нет</v>
      </c>
      <c r="D206" s="43">
        <f t="shared" si="6"/>
        <v>365</v>
      </c>
      <c r="E206" s="44">
        <f>ROUND(('Все выпуски'!$F$3*'Все выпуски'!$F$6/100)/365*(B206-IF(C206="Нет",VLOOKUP(A206,'Айгенис Оп9'!$A$2:$C$16,3,0),VLOOKUP((A206-1),'Айгенис Оп9'!$A$2:$C$16,3,0))),2)</f>
        <v>6.99</v>
      </c>
      <c r="G206" s="43">
        <f>COUNTIF(D207:$D$1227,365)</f>
        <v>655</v>
      </c>
      <c r="H206" s="43">
        <f>COUNTIF(D207:$D$1227,366)</f>
        <v>366</v>
      </c>
      <c r="I206" s="2"/>
    </row>
    <row r="207" spans="1:9" x14ac:dyDescent="0.25">
      <c r="A207" s="1">
        <f>COUNTIF($C$2:C207,"Да")</f>
        <v>2</v>
      </c>
      <c r="B207" s="45">
        <f t="shared" si="7"/>
        <v>45064</v>
      </c>
      <c r="C207" s="42" t="str">
        <f>IF(ISERROR(VLOOKUP(B207,'Айгенис Оп9'!$C$3:$C$16,1,0)),"Нет","Да")</f>
        <v>Нет</v>
      </c>
      <c r="D207" s="43">
        <f t="shared" si="6"/>
        <v>365</v>
      </c>
      <c r="E207" s="44">
        <f>ROUND(('Все выпуски'!$F$3*'Все выпуски'!$F$6/100)/365*(B207-IF(C207="Нет",VLOOKUP(A207,'Айгенис Оп9'!$A$2:$C$16,3,0),VLOOKUP((A207-1),'Айгенис Оп9'!$A$2:$C$16,3,0))),2)</f>
        <v>7.08</v>
      </c>
      <c r="G207" s="43">
        <f>COUNTIF(D208:$D$1227,365)</f>
        <v>654</v>
      </c>
      <c r="H207" s="43">
        <f>COUNTIF(D208:$D$1227,366)</f>
        <v>366</v>
      </c>
      <c r="I207" s="2"/>
    </row>
    <row r="208" spans="1:9" x14ac:dyDescent="0.25">
      <c r="A208" s="1">
        <f>COUNTIF($C$2:C208,"Да")</f>
        <v>2</v>
      </c>
      <c r="B208" s="45">
        <f t="shared" si="7"/>
        <v>45065</v>
      </c>
      <c r="C208" s="42" t="str">
        <f>IF(ISERROR(VLOOKUP(B208,'Айгенис Оп9'!$C$3:$C$16,1,0)),"Нет","Да")</f>
        <v>Нет</v>
      </c>
      <c r="D208" s="43">
        <f t="shared" si="6"/>
        <v>365</v>
      </c>
      <c r="E208" s="44">
        <f>ROUND(('Все выпуски'!$F$3*'Все выпуски'!$F$6/100)/365*(B208-IF(C208="Нет",VLOOKUP(A208,'Айгенис Оп9'!$A$2:$C$16,3,0),VLOOKUP((A208-1),'Айгенис Оп9'!$A$2:$C$16,3,0))),2)</f>
        <v>7.17</v>
      </c>
      <c r="G208" s="43">
        <f>COUNTIF(D209:$D$1227,365)</f>
        <v>653</v>
      </c>
      <c r="H208" s="43">
        <f>COUNTIF(D209:$D$1227,366)</f>
        <v>366</v>
      </c>
      <c r="I208" s="2"/>
    </row>
    <row r="209" spans="1:9" x14ac:dyDescent="0.25">
      <c r="A209" s="1">
        <f>COUNTIF($C$2:C209,"Да")</f>
        <v>2</v>
      </c>
      <c r="B209" s="45">
        <f t="shared" si="7"/>
        <v>45066</v>
      </c>
      <c r="C209" s="42" t="str">
        <f>IF(ISERROR(VLOOKUP(B209,'Айгенис Оп9'!$C$3:$C$16,1,0)),"Нет","Да")</f>
        <v>Нет</v>
      </c>
      <c r="D209" s="43">
        <f t="shared" si="6"/>
        <v>365</v>
      </c>
      <c r="E209" s="44">
        <f>ROUND(('Все выпуски'!$F$3*'Все выпуски'!$F$6/100)/365*(B209-IF(C209="Нет",VLOOKUP(A209,'Айгенис Оп9'!$A$2:$C$16,3,0),VLOOKUP((A209-1),'Айгенис Оп9'!$A$2:$C$16,3,0))),2)</f>
        <v>7.27</v>
      </c>
      <c r="G209" s="43">
        <f>COUNTIF(D210:$D$1227,365)</f>
        <v>652</v>
      </c>
      <c r="H209" s="43">
        <f>COUNTIF(D210:$D$1227,366)</f>
        <v>366</v>
      </c>
      <c r="I209" s="2"/>
    </row>
    <row r="210" spans="1:9" x14ac:dyDescent="0.25">
      <c r="A210" s="1">
        <f>COUNTIF($C$2:C210,"Да")</f>
        <v>2</v>
      </c>
      <c r="B210" s="45">
        <f t="shared" si="7"/>
        <v>45067</v>
      </c>
      <c r="C210" s="42" t="str">
        <f>IF(ISERROR(VLOOKUP(B210,'Айгенис Оп9'!$C$3:$C$16,1,0)),"Нет","Да")</f>
        <v>Нет</v>
      </c>
      <c r="D210" s="43">
        <f t="shared" si="6"/>
        <v>365</v>
      </c>
      <c r="E210" s="44">
        <f>ROUND(('Все выпуски'!$F$3*'Все выпуски'!$F$6/100)/365*(B210-IF(C210="Нет",VLOOKUP(A210,'Айгенис Оп9'!$A$2:$C$16,3,0),VLOOKUP((A210-1),'Айгенис Оп9'!$A$2:$C$16,3,0))),2)</f>
        <v>7.36</v>
      </c>
      <c r="G210" s="43">
        <f>COUNTIF(D211:$D$1227,365)</f>
        <v>651</v>
      </c>
      <c r="H210" s="43">
        <f>COUNTIF(D211:$D$1227,366)</f>
        <v>366</v>
      </c>
      <c r="I210" s="2"/>
    </row>
    <row r="211" spans="1:9" x14ac:dyDescent="0.25">
      <c r="A211" s="1">
        <f>COUNTIF($C$2:C211,"Да")</f>
        <v>2</v>
      </c>
      <c r="B211" s="45">
        <f t="shared" si="7"/>
        <v>45068</v>
      </c>
      <c r="C211" s="42" t="str">
        <f>IF(ISERROR(VLOOKUP(B211,'Айгенис Оп9'!$C$3:$C$16,1,0)),"Нет","Да")</f>
        <v>Нет</v>
      </c>
      <c r="D211" s="43">
        <f t="shared" si="6"/>
        <v>365</v>
      </c>
      <c r="E211" s="44">
        <f>ROUND(('Все выпуски'!$F$3*'Все выпуски'!$F$6/100)/365*(B211-IF(C211="Нет",VLOOKUP(A211,'Айгенис Оп9'!$A$2:$C$16,3,0),VLOOKUP((A211-1),'Айгенис Оп9'!$A$2:$C$16,3,0))),2)</f>
        <v>7.45</v>
      </c>
      <c r="G211" s="43">
        <f>COUNTIF(D212:$D$1227,365)</f>
        <v>650</v>
      </c>
      <c r="H211" s="43">
        <f>COUNTIF(D212:$D$1227,366)</f>
        <v>366</v>
      </c>
      <c r="I211" s="2"/>
    </row>
    <row r="212" spans="1:9" x14ac:dyDescent="0.25">
      <c r="A212" s="1">
        <f>COUNTIF($C$2:C212,"Да")</f>
        <v>2</v>
      </c>
      <c r="B212" s="45">
        <f t="shared" si="7"/>
        <v>45069</v>
      </c>
      <c r="C212" s="42" t="str">
        <f>IF(ISERROR(VLOOKUP(B212,'Айгенис Оп9'!$C$3:$C$16,1,0)),"Нет","Да")</f>
        <v>Нет</v>
      </c>
      <c r="D212" s="43">
        <f t="shared" si="6"/>
        <v>365</v>
      </c>
      <c r="E212" s="44">
        <f>ROUND(('Все выпуски'!$F$3*'Все выпуски'!$F$6/100)/365*(B212-IF(C212="Нет",VLOOKUP(A212,'Айгенис Оп9'!$A$2:$C$16,3,0),VLOOKUP((A212-1),'Айгенис Оп9'!$A$2:$C$16,3,0))),2)</f>
        <v>7.55</v>
      </c>
      <c r="G212" s="43">
        <f>COUNTIF(D213:$D$1227,365)</f>
        <v>649</v>
      </c>
      <c r="H212" s="43">
        <f>COUNTIF(D213:$D$1227,366)</f>
        <v>366</v>
      </c>
      <c r="I212" s="2"/>
    </row>
    <row r="213" spans="1:9" x14ac:dyDescent="0.25">
      <c r="A213" s="1">
        <f>COUNTIF($C$2:C213,"Да")</f>
        <v>2</v>
      </c>
      <c r="B213" s="45">
        <f t="shared" si="7"/>
        <v>45070</v>
      </c>
      <c r="C213" s="42" t="str">
        <f>IF(ISERROR(VLOOKUP(B213,'Айгенис Оп9'!$C$3:$C$16,1,0)),"Нет","Да")</f>
        <v>Нет</v>
      </c>
      <c r="D213" s="43">
        <f t="shared" si="6"/>
        <v>365</v>
      </c>
      <c r="E213" s="44">
        <f>ROUND(('Все выпуски'!$F$3*'Все выпуски'!$F$6/100)/365*(B213-IF(C213="Нет",VLOOKUP(A213,'Айгенис Оп9'!$A$2:$C$16,3,0),VLOOKUP((A213-1),'Айгенис Оп9'!$A$2:$C$16,3,0))),2)</f>
        <v>7.64</v>
      </c>
      <c r="G213" s="43">
        <f>COUNTIF(D214:$D$1227,365)</f>
        <v>648</v>
      </c>
      <c r="H213" s="43">
        <f>COUNTIF(D214:$D$1227,366)</f>
        <v>366</v>
      </c>
      <c r="I213" s="2"/>
    </row>
    <row r="214" spans="1:9" x14ac:dyDescent="0.25">
      <c r="A214" s="1">
        <f>COUNTIF($C$2:C214,"Да")</f>
        <v>2</v>
      </c>
      <c r="B214" s="45">
        <f t="shared" si="7"/>
        <v>45071</v>
      </c>
      <c r="C214" s="42" t="str">
        <f>IF(ISERROR(VLOOKUP(B214,'Айгенис Оп9'!$C$3:$C$16,1,0)),"Нет","Да")</f>
        <v>Нет</v>
      </c>
      <c r="D214" s="43">
        <f t="shared" si="6"/>
        <v>365</v>
      </c>
      <c r="E214" s="44">
        <f>ROUND(('Все выпуски'!$F$3*'Все выпуски'!$F$6/100)/365*(B214-IF(C214="Нет",VLOOKUP(A214,'Айгенис Оп9'!$A$2:$C$16,3,0),VLOOKUP((A214-1),'Айгенис Оп9'!$A$2:$C$16,3,0))),2)</f>
        <v>7.73</v>
      </c>
      <c r="G214" s="43">
        <f>COUNTIF(D215:$D$1227,365)</f>
        <v>647</v>
      </c>
      <c r="H214" s="43">
        <f>COUNTIF(D215:$D$1227,366)</f>
        <v>366</v>
      </c>
      <c r="I214" s="2"/>
    </row>
    <row r="215" spans="1:9" x14ac:dyDescent="0.25">
      <c r="A215" s="1">
        <f>COUNTIF($C$2:C215,"Да")</f>
        <v>2</v>
      </c>
      <c r="B215" s="45">
        <f t="shared" si="7"/>
        <v>45072</v>
      </c>
      <c r="C215" s="42" t="str">
        <f>IF(ISERROR(VLOOKUP(B215,'Айгенис Оп9'!$C$3:$C$16,1,0)),"Нет","Да")</f>
        <v>Нет</v>
      </c>
      <c r="D215" s="43">
        <f t="shared" si="6"/>
        <v>365</v>
      </c>
      <c r="E215" s="44">
        <f>ROUND(('Все выпуски'!$F$3*'Все выпуски'!$F$6/100)/365*(B215-IF(C215="Нет",VLOOKUP(A215,'Айгенис Оп9'!$A$2:$C$16,3,0),VLOOKUP((A215-1),'Айгенис Оп9'!$A$2:$C$16,3,0))),2)</f>
        <v>7.82</v>
      </c>
      <c r="G215" s="43">
        <f>COUNTIF(D216:$D$1227,365)</f>
        <v>646</v>
      </c>
      <c r="H215" s="43">
        <f>COUNTIF(D216:$D$1227,366)</f>
        <v>366</v>
      </c>
      <c r="I215" s="2"/>
    </row>
    <row r="216" spans="1:9" x14ac:dyDescent="0.25">
      <c r="A216" s="1">
        <f>COUNTIF($C$2:C216,"Да")</f>
        <v>2</v>
      </c>
      <c r="B216" s="45">
        <f t="shared" si="7"/>
        <v>45073</v>
      </c>
      <c r="C216" s="42" t="str">
        <f>IF(ISERROR(VLOOKUP(B216,'Айгенис Оп9'!$C$3:$C$16,1,0)),"Нет","Да")</f>
        <v>Нет</v>
      </c>
      <c r="D216" s="43">
        <f t="shared" si="6"/>
        <v>365</v>
      </c>
      <c r="E216" s="44">
        <f>ROUND(('Все выпуски'!$F$3*'Все выпуски'!$F$6/100)/365*(B216-IF(C216="Нет",VLOOKUP(A216,'Айгенис Оп9'!$A$2:$C$16,3,0),VLOOKUP((A216-1),'Айгенис Оп9'!$A$2:$C$16,3,0))),2)</f>
        <v>7.92</v>
      </c>
      <c r="G216" s="43">
        <f>COUNTIF(D217:$D$1227,365)</f>
        <v>645</v>
      </c>
      <c r="H216" s="43">
        <f>COUNTIF(D217:$D$1227,366)</f>
        <v>366</v>
      </c>
      <c r="I216" s="2"/>
    </row>
    <row r="217" spans="1:9" x14ac:dyDescent="0.25">
      <c r="A217" s="1">
        <f>COUNTIF($C$2:C217,"Да")</f>
        <v>2</v>
      </c>
      <c r="B217" s="45">
        <f t="shared" si="7"/>
        <v>45074</v>
      </c>
      <c r="C217" s="42" t="str">
        <f>IF(ISERROR(VLOOKUP(B217,'Айгенис Оп9'!$C$3:$C$16,1,0)),"Нет","Да")</f>
        <v>Нет</v>
      </c>
      <c r="D217" s="43">
        <f t="shared" si="6"/>
        <v>365</v>
      </c>
      <c r="E217" s="44">
        <f>ROUND(('Все выпуски'!$F$3*'Все выпуски'!$F$6/100)/365*(B217-IF(C217="Нет",VLOOKUP(A217,'Айгенис Оп9'!$A$2:$C$16,3,0),VLOOKUP((A217-1),'Айгенис Оп9'!$A$2:$C$16,3,0))),2)</f>
        <v>8.01</v>
      </c>
      <c r="G217" s="43">
        <f>COUNTIF(D218:$D$1227,365)</f>
        <v>644</v>
      </c>
      <c r="H217" s="43">
        <f>COUNTIF(D218:$D$1227,366)</f>
        <v>366</v>
      </c>
      <c r="I217" s="2"/>
    </row>
    <row r="218" spans="1:9" x14ac:dyDescent="0.25">
      <c r="A218" s="1">
        <f>COUNTIF($C$2:C218,"Да")</f>
        <v>2</v>
      </c>
      <c r="B218" s="45">
        <f t="shared" si="7"/>
        <v>45075</v>
      </c>
      <c r="C218" s="42" t="str">
        <f>IF(ISERROR(VLOOKUP(B218,'Айгенис Оп9'!$C$3:$C$16,1,0)),"Нет","Да")</f>
        <v>Нет</v>
      </c>
      <c r="D218" s="43">
        <f t="shared" si="6"/>
        <v>365</v>
      </c>
      <c r="E218" s="44">
        <f>ROUND(('Все выпуски'!$F$3*'Все выпуски'!$F$6/100)/365*(B218-IF(C218="Нет",VLOOKUP(A218,'Айгенис Оп9'!$A$2:$C$16,3,0),VLOOKUP((A218-1),'Айгенис Оп9'!$A$2:$C$16,3,0))),2)</f>
        <v>8.1</v>
      </c>
      <c r="G218" s="43">
        <f>COUNTIF(D219:$D$1227,365)</f>
        <v>643</v>
      </c>
      <c r="H218" s="43">
        <f>COUNTIF(D219:$D$1227,366)</f>
        <v>366</v>
      </c>
      <c r="I218" s="2"/>
    </row>
    <row r="219" spans="1:9" x14ac:dyDescent="0.25">
      <c r="A219" s="1">
        <f>COUNTIF($C$2:C219,"Да")</f>
        <v>2</v>
      </c>
      <c r="B219" s="45">
        <f t="shared" si="7"/>
        <v>45076</v>
      </c>
      <c r="C219" s="42" t="str">
        <f>IF(ISERROR(VLOOKUP(B219,'Айгенис Оп9'!$C$3:$C$16,1,0)),"Нет","Да")</f>
        <v>Нет</v>
      </c>
      <c r="D219" s="43">
        <f t="shared" si="6"/>
        <v>365</v>
      </c>
      <c r="E219" s="44">
        <f>ROUND(('Все выпуски'!$F$3*'Все выпуски'!$F$6/100)/365*(B219-IF(C219="Нет",VLOOKUP(A219,'Айгенис Оп9'!$A$2:$C$16,3,0),VLOOKUP((A219-1),'Айгенис Оп9'!$A$2:$C$16,3,0))),2)</f>
        <v>8.1999999999999993</v>
      </c>
      <c r="G219" s="43">
        <f>COUNTIF(D220:$D$1227,365)</f>
        <v>642</v>
      </c>
      <c r="H219" s="43">
        <f>COUNTIF(D220:$D$1227,366)</f>
        <v>366</v>
      </c>
      <c r="I219" s="2"/>
    </row>
    <row r="220" spans="1:9" x14ac:dyDescent="0.25">
      <c r="A220" s="1">
        <f>COUNTIF($C$2:C220,"Да")</f>
        <v>2</v>
      </c>
      <c r="B220" s="45">
        <f t="shared" si="7"/>
        <v>45077</v>
      </c>
      <c r="C220" s="42" t="str">
        <f>IF(ISERROR(VLOOKUP(B220,'Айгенис Оп9'!$C$3:$C$16,1,0)),"Нет","Да")</f>
        <v>Нет</v>
      </c>
      <c r="D220" s="43">
        <f t="shared" si="6"/>
        <v>365</v>
      </c>
      <c r="E220" s="44">
        <f>ROUND(('Все выпуски'!$F$3*'Все выпуски'!$F$6/100)/365*(B220-IF(C220="Нет",VLOOKUP(A220,'Айгенис Оп9'!$A$2:$C$16,3,0),VLOOKUP((A220-1),'Айгенис Оп9'!$A$2:$C$16,3,0))),2)</f>
        <v>8.2899999999999991</v>
      </c>
      <c r="G220" s="43">
        <f>COUNTIF(D221:$D$1227,365)</f>
        <v>641</v>
      </c>
      <c r="H220" s="43">
        <f>COUNTIF(D221:$D$1227,366)</f>
        <v>366</v>
      </c>
      <c r="I220" s="2"/>
    </row>
    <row r="221" spans="1:9" x14ac:dyDescent="0.25">
      <c r="A221" s="1">
        <f>COUNTIF($C$2:C221,"Да")</f>
        <v>2</v>
      </c>
      <c r="B221" s="45">
        <f t="shared" si="7"/>
        <v>45078</v>
      </c>
      <c r="C221" s="42" t="str">
        <f>IF(ISERROR(VLOOKUP(B221,'Айгенис Оп9'!$C$3:$C$16,1,0)),"Нет","Да")</f>
        <v>Нет</v>
      </c>
      <c r="D221" s="43">
        <f t="shared" si="6"/>
        <v>365</v>
      </c>
      <c r="E221" s="44">
        <f>ROUND(('Все выпуски'!$F$3*'Все выпуски'!$F$6/100)/365*(B221-IF(C221="Нет",VLOOKUP(A221,'Айгенис Оп9'!$A$2:$C$16,3,0),VLOOKUP((A221-1),'Айгенис Оп9'!$A$2:$C$16,3,0))),2)</f>
        <v>8.3800000000000008</v>
      </c>
      <c r="G221" s="43">
        <f>COUNTIF(D222:$D$1227,365)</f>
        <v>640</v>
      </c>
      <c r="H221" s="43">
        <f>COUNTIF(D222:$D$1227,366)</f>
        <v>366</v>
      </c>
      <c r="I221" s="2"/>
    </row>
    <row r="222" spans="1:9" x14ac:dyDescent="0.25">
      <c r="A222" s="1">
        <f>COUNTIF($C$2:C222,"Да")</f>
        <v>2</v>
      </c>
      <c r="B222" s="45">
        <f t="shared" si="7"/>
        <v>45079</v>
      </c>
      <c r="C222" s="42" t="str">
        <f>IF(ISERROR(VLOOKUP(B222,'Айгенис Оп9'!$C$3:$C$16,1,0)),"Нет","Да")</f>
        <v>Нет</v>
      </c>
      <c r="D222" s="43">
        <f t="shared" si="6"/>
        <v>365</v>
      </c>
      <c r="E222" s="44">
        <f>ROUND(('Все выпуски'!$F$3*'Все выпуски'!$F$6/100)/365*(B222-IF(C222="Нет",VLOOKUP(A222,'Айгенис Оп9'!$A$2:$C$16,3,0),VLOOKUP((A222-1),'Айгенис Оп9'!$A$2:$C$16,3,0))),2)</f>
        <v>8.48</v>
      </c>
      <c r="G222" s="43">
        <f>COUNTIF(D223:$D$1227,365)</f>
        <v>639</v>
      </c>
      <c r="H222" s="43">
        <f>COUNTIF(D223:$D$1227,366)</f>
        <v>366</v>
      </c>
      <c r="I222" s="2"/>
    </row>
    <row r="223" spans="1:9" x14ac:dyDescent="0.25">
      <c r="A223" s="1">
        <f>COUNTIF($C$2:C223,"Да")</f>
        <v>3</v>
      </c>
      <c r="B223" s="45">
        <f t="shared" si="7"/>
        <v>45080</v>
      </c>
      <c r="C223" s="42" t="str">
        <f>IF(ISERROR(VLOOKUP(B223,'Айгенис Оп9'!$C$3:$C$16,1,0)),"Нет","Да")</f>
        <v>Да</v>
      </c>
      <c r="D223" s="43">
        <f t="shared" si="6"/>
        <v>365</v>
      </c>
      <c r="E223" s="44">
        <f>ROUND(('Все выпуски'!$F$3*'Все выпуски'!$F$6/100)/365*(B223-IF(C223="Нет",VLOOKUP(A223,'Айгенис Оп9'!$A$2:$C$16,3,0),VLOOKUP((A223-1),'Айгенис Оп9'!$A$2:$C$16,3,0))),2)</f>
        <v>8.57</v>
      </c>
      <c r="G223" s="43">
        <f>COUNTIF(D224:$D$1227,365)</f>
        <v>638</v>
      </c>
      <c r="H223" s="43">
        <f>COUNTIF(D224:$D$1227,366)</f>
        <v>366</v>
      </c>
      <c r="I223" s="2"/>
    </row>
    <row r="224" spans="1:9" x14ac:dyDescent="0.25">
      <c r="A224" s="1">
        <f>COUNTIF($C$2:C224,"Да")</f>
        <v>3</v>
      </c>
      <c r="B224" s="45">
        <f t="shared" si="7"/>
        <v>45081</v>
      </c>
      <c r="C224" s="42" t="str">
        <f>IF(ISERROR(VLOOKUP(B224,'Айгенис Оп9'!$C$3:$C$16,1,0)),"Нет","Да")</f>
        <v>Нет</v>
      </c>
      <c r="D224" s="43">
        <f t="shared" si="6"/>
        <v>365</v>
      </c>
      <c r="E224" s="44">
        <f>ROUND(('Все выпуски'!$F$3*'Все выпуски'!$F$6/100)/365*(B224-IF(C224="Нет",VLOOKUP(A224,'Айгенис Оп9'!$A$2:$C$16,3,0),VLOOKUP((A224-1),'Айгенис Оп9'!$A$2:$C$16,3,0))),2)</f>
        <v>0.09</v>
      </c>
      <c r="G224" s="43">
        <f>COUNTIF(D225:$D$1227,365)</f>
        <v>637</v>
      </c>
      <c r="H224" s="43">
        <f>COUNTIF(D225:$D$1227,366)</f>
        <v>366</v>
      </c>
      <c r="I224" s="2"/>
    </row>
    <row r="225" spans="1:9" x14ac:dyDescent="0.25">
      <c r="A225" s="1">
        <f>COUNTIF($C$2:C225,"Да")</f>
        <v>3</v>
      </c>
      <c r="B225" s="45">
        <f t="shared" si="7"/>
        <v>45082</v>
      </c>
      <c r="C225" s="42" t="str">
        <f>IF(ISERROR(VLOOKUP(B225,'Айгенис Оп9'!$C$3:$C$16,1,0)),"Нет","Да")</f>
        <v>Нет</v>
      </c>
      <c r="D225" s="43">
        <f t="shared" si="6"/>
        <v>365</v>
      </c>
      <c r="E225" s="44">
        <f>ROUND(('Все выпуски'!$F$3*'Все выпуски'!$F$6/100)/365*(B225-IF(C225="Нет",VLOOKUP(A225,'Айгенис Оп9'!$A$2:$C$16,3,0),VLOOKUP((A225-1),'Айгенис Оп9'!$A$2:$C$16,3,0))),2)</f>
        <v>0.19</v>
      </c>
      <c r="G225" s="43">
        <f>COUNTIF(D226:$D$1227,365)</f>
        <v>636</v>
      </c>
      <c r="H225" s="43">
        <f>COUNTIF(D226:$D$1227,366)</f>
        <v>366</v>
      </c>
      <c r="I225" s="2"/>
    </row>
    <row r="226" spans="1:9" x14ac:dyDescent="0.25">
      <c r="A226" s="1">
        <f>COUNTIF($C$2:C226,"Да")</f>
        <v>3</v>
      </c>
      <c r="B226" s="45">
        <f t="shared" si="7"/>
        <v>45083</v>
      </c>
      <c r="C226" s="42" t="str">
        <f>IF(ISERROR(VLOOKUP(B226,'Айгенис Оп9'!$C$3:$C$16,1,0)),"Нет","Да")</f>
        <v>Нет</v>
      </c>
      <c r="D226" s="43">
        <f t="shared" si="6"/>
        <v>365</v>
      </c>
      <c r="E226" s="44">
        <f>ROUND(('Все выпуски'!$F$3*'Все выпуски'!$F$6/100)/365*(B226-IF(C226="Нет",VLOOKUP(A226,'Айгенис Оп9'!$A$2:$C$16,3,0),VLOOKUP((A226-1),'Айгенис Оп9'!$A$2:$C$16,3,0))),2)</f>
        <v>0.28000000000000003</v>
      </c>
      <c r="G226" s="43">
        <f>COUNTIF(D227:$D$1227,365)</f>
        <v>635</v>
      </c>
      <c r="H226" s="43">
        <f>COUNTIF(D227:$D$1227,366)</f>
        <v>366</v>
      </c>
      <c r="I226" s="2"/>
    </row>
    <row r="227" spans="1:9" x14ac:dyDescent="0.25">
      <c r="A227" s="1">
        <f>COUNTIF($C$2:C227,"Да")</f>
        <v>3</v>
      </c>
      <c r="B227" s="45">
        <f t="shared" si="7"/>
        <v>45084</v>
      </c>
      <c r="C227" s="42" t="str">
        <f>IF(ISERROR(VLOOKUP(B227,'Айгенис Оп9'!$C$3:$C$16,1,0)),"Нет","Да")</f>
        <v>Нет</v>
      </c>
      <c r="D227" s="43">
        <f t="shared" si="6"/>
        <v>365</v>
      </c>
      <c r="E227" s="44">
        <f>ROUND(('Все выпуски'!$F$3*'Все выпуски'!$F$6/100)/365*(B227-IF(C227="Нет",VLOOKUP(A227,'Айгенис Оп9'!$A$2:$C$16,3,0),VLOOKUP((A227-1),'Айгенис Оп9'!$A$2:$C$16,3,0))),2)</f>
        <v>0.37</v>
      </c>
      <c r="G227" s="43">
        <f>COUNTIF(D228:$D$1227,365)</f>
        <v>634</v>
      </c>
      <c r="H227" s="43">
        <f>COUNTIF(D228:$D$1227,366)</f>
        <v>366</v>
      </c>
      <c r="I227" s="2"/>
    </row>
    <row r="228" spans="1:9" x14ac:dyDescent="0.25">
      <c r="A228" s="1">
        <f>COUNTIF($C$2:C228,"Да")</f>
        <v>3</v>
      </c>
      <c r="B228" s="45">
        <f t="shared" si="7"/>
        <v>45085</v>
      </c>
      <c r="C228" s="42" t="str">
        <f>IF(ISERROR(VLOOKUP(B228,'Айгенис Оп9'!$C$3:$C$16,1,0)),"Нет","Да")</f>
        <v>Нет</v>
      </c>
      <c r="D228" s="43">
        <f t="shared" si="6"/>
        <v>365</v>
      </c>
      <c r="E228" s="44">
        <f>ROUND(('Все выпуски'!$F$3*'Все выпуски'!$F$6/100)/365*(B228-IF(C228="Нет",VLOOKUP(A228,'Айгенис Оп9'!$A$2:$C$16,3,0),VLOOKUP((A228-1),'Айгенис Оп9'!$A$2:$C$16,3,0))),2)</f>
        <v>0.47</v>
      </c>
      <c r="G228" s="43">
        <f>COUNTIF(D229:$D$1227,365)</f>
        <v>633</v>
      </c>
      <c r="H228" s="43">
        <f>COUNTIF(D229:$D$1227,366)</f>
        <v>366</v>
      </c>
      <c r="I228" s="2"/>
    </row>
    <row r="229" spans="1:9" x14ac:dyDescent="0.25">
      <c r="A229" s="1">
        <f>COUNTIF($C$2:C229,"Да")</f>
        <v>3</v>
      </c>
      <c r="B229" s="45">
        <f t="shared" si="7"/>
        <v>45086</v>
      </c>
      <c r="C229" s="42" t="str">
        <f>IF(ISERROR(VLOOKUP(B229,'Айгенис Оп9'!$C$3:$C$16,1,0)),"Нет","Да")</f>
        <v>Нет</v>
      </c>
      <c r="D229" s="43">
        <f t="shared" si="6"/>
        <v>365</v>
      </c>
      <c r="E229" s="44">
        <f>ROUND(('Все выпуски'!$F$3*'Все выпуски'!$F$6/100)/365*(B229-IF(C229="Нет",VLOOKUP(A229,'Айгенис Оп9'!$A$2:$C$16,3,0),VLOOKUP((A229-1),'Айгенис Оп9'!$A$2:$C$16,3,0))),2)</f>
        <v>0.56000000000000005</v>
      </c>
      <c r="G229" s="43">
        <f>COUNTIF(D230:$D$1227,365)</f>
        <v>632</v>
      </c>
      <c r="H229" s="43">
        <f>COUNTIF(D230:$D$1227,366)</f>
        <v>366</v>
      </c>
      <c r="I229" s="2"/>
    </row>
    <row r="230" spans="1:9" x14ac:dyDescent="0.25">
      <c r="A230" s="1">
        <f>COUNTIF($C$2:C230,"Да")</f>
        <v>3</v>
      </c>
      <c r="B230" s="45">
        <f t="shared" si="7"/>
        <v>45087</v>
      </c>
      <c r="C230" s="42" t="str">
        <f>IF(ISERROR(VLOOKUP(B230,'Айгенис Оп9'!$C$3:$C$16,1,0)),"Нет","Да")</f>
        <v>Нет</v>
      </c>
      <c r="D230" s="43">
        <f t="shared" si="6"/>
        <v>365</v>
      </c>
      <c r="E230" s="44">
        <f>ROUND(('Все выпуски'!$F$3*'Все выпуски'!$F$6/100)/365*(B230-IF(C230="Нет",VLOOKUP(A230,'Айгенис Оп9'!$A$2:$C$16,3,0),VLOOKUP((A230-1),'Айгенис Оп9'!$A$2:$C$16,3,0))),2)</f>
        <v>0.65</v>
      </c>
      <c r="G230" s="43">
        <f>COUNTIF(D231:$D$1227,365)</f>
        <v>631</v>
      </c>
      <c r="H230" s="43">
        <f>COUNTIF(D231:$D$1227,366)</f>
        <v>366</v>
      </c>
      <c r="I230" s="2"/>
    </row>
    <row r="231" spans="1:9" x14ac:dyDescent="0.25">
      <c r="A231" s="1">
        <f>COUNTIF($C$2:C231,"Да")</f>
        <v>3</v>
      </c>
      <c r="B231" s="45">
        <f t="shared" si="7"/>
        <v>45088</v>
      </c>
      <c r="C231" s="42" t="str">
        <f>IF(ISERROR(VLOOKUP(B231,'Айгенис Оп9'!$C$3:$C$16,1,0)),"Нет","Да")</f>
        <v>Нет</v>
      </c>
      <c r="D231" s="43">
        <f t="shared" si="6"/>
        <v>365</v>
      </c>
      <c r="E231" s="44">
        <f>ROUND(('Все выпуски'!$F$3*'Все выпуски'!$F$6/100)/365*(B231-IF(C231="Нет",VLOOKUP(A231,'Айгенис Оп9'!$A$2:$C$16,3,0),VLOOKUP((A231-1),'Айгенис Оп9'!$A$2:$C$16,3,0))),2)</f>
        <v>0.75</v>
      </c>
      <c r="G231" s="43">
        <f>COUNTIF(D232:$D$1227,365)</f>
        <v>630</v>
      </c>
      <c r="H231" s="43">
        <f>COUNTIF(D232:$D$1227,366)</f>
        <v>366</v>
      </c>
      <c r="I231" s="2"/>
    </row>
    <row r="232" spans="1:9" x14ac:dyDescent="0.25">
      <c r="A232" s="1">
        <f>COUNTIF($C$2:C232,"Да")</f>
        <v>3</v>
      </c>
      <c r="B232" s="45">
        <f t="shared" si="7"/>
        <v>45089</v>
      </c>
      <c r="C232" s="42" t="str">
        <f>IF(ISERROR(VLOOKUP(B232,'Айгенис Оп9'!$C$3:$C$16,1,0)),"Нет","Да")</f>
        <v>Нет</v>
      </c>
      <c r="D232" s="43">
        <f t="shared" si="6"/>
        <v>365</v>
      </c>
      <c r="E232" s="44">
        <f>ROUND(('Все выпуски'!$F$3*'Все выпуски'!$F$6/100)/365*(B232-IF(C232="Нет",VLOOKUP(A232,'Айгенис Оп9'!$A$2:$C$16,3,0),VLOOKUP((A232-1),'Айгенис Оп9'!$A$2:$C$16,3,0))),2)</f>
        <v>0.84</v>
      </c>
      <c r="G232" s="43">
        <f>COUNTIF(D233:$D$1227,365)</f>
        <v>629</v>
      </c>
      <c r="H232" s="43">
        <f>COUNTIF(D233:$D$1227,366)</f>
        <v>366</v>
      </c>
      <c r="I232" s="2"/>
    </row>
    <row r="233" spans="1:9" x14ac:dyDescent="0.25">
      <c r="A233" s="1">
        <f>COUNTIF($C$2:C233,"Да")</f>
        <v>3</v>
      </c>
      <c r="B233" s="45">
        <f t="shared" si="7"/>
        <v>45090</v>
      </c>
      <c r="C233" s="42" t="str">
        <f>IF(ISERROR(VLOOKUP(B233,'Айгенис Оп9'!$C$3:$C$16,1,0)),"Нет","Да")</f>
        <v>Нет</v>
      </c>
      <c r="D233" s="43">
        <f t="shared" si="6"/>
        <v>365</v>
      </c>
      <c r="E233" s="44">
        <f>ROUND(('Все выпуски'!$F$3*'Все выпуски'!$F$6/100)/365*(B233-IF(C233="Нет",VLOOKUP(A233,'Айгенис Оп9'!$A$2:$C$16,3,0),VLOOKUP((A233-1),'Айгенис Оп9'!$A$2:$C$16,3,0))),2)</f>
        <v>0.93</v>
      </c>
      <c r="G233" s="43">
        <f>COUNTIF(D234:$D$1227,365)</f>
        <v>628</v>
      </c>
      <c r="H233" s="43">
        <f>COUNTIF(D234:$D$1227,366)</f>
        <v>366</v>
      </c>
      <c r="I233" s="2"/>
    </row>
    <row r="234" spans="1:9" x14ac:dyDescent="0.25">
      <c r="A234" s="1">
        <f>COUNTIF($C$2:C234,"Да")</f>
        <v>3</v>
      </c>
      <c r="B234" s="45">
        <f t="shared" si="7"/>
        <v>45091</v>
      </c>
      <c r="C234" s="42" t="str">
        <f>IF(ISERROR(VLOOKUP(B234,'Айгенис Оп9'!$C$3:$C$16,1,0)),"Нет","Да")</f>
        <v>Нет</v>
      </c>
      <c r="D234" s="43">
        <f t="shared" si="6"/>
        <v>365</v>
      </c>
      <c r="E234" s="44">
        <f>ROUND(('Все выпуски'!$F$3*'Все выпуски'!$F$6/100)/365*(B234-IF(C234="Нет",VLOOKUP(A234,'Айгенис Оп9'!$A$2:$C$16,3,0),VLOOKUP((A234-1),'Айгенис Оп9'!$A$2:$C$16,3,0))),2)</f>
        <v>1.02</v>
      </c>
      <c r="G234" s="43">
        <f>COUNTIF(D235:$D$1227,365)</f>
        <v>627</v>
      </c>
      <c r="H234" s="43">
        <f>COUNTIF(D235:$D$1227,366)</f>
        <v>366</v>
      </c>
      <c r="I234" s="2"/>
    </row>
    <row r="235" spans="1:9" x14ac:dyDescent="0.25">
      <c r="A235" s="1">
        <f>COUNTIF($C$2:C235,"Да")</f>
        <v>3</v>
      </c>
      <c r="B235" s="45">
        <f t="shared" si="7"/>
        <v>45092</v>
      </c>
      <c r="C235" s="42" t="str">
        <f>IF(ISERROR(VLOOKUP(B235,'Айгенис Оп9'!$C$3:$C$16,1,0)),"Нет","Да")</f>
        <v>Нет</v>
      </c>
      <c r="D235" s="43">
        <f t="shared" si="6"/>
        <v>365</v>
      </c>
      <c r="E235" s="44">
        <f>ROUND(('Все выпуски'!$F$3*'Все выпуски'!$F$6/100)/365*(B235-IF(C235="Нет",VLOOKUP(A235,'Айгенис Оп9'!$A$2:$C$16,3,0),VLOOKUP((A235-1),'Айгенис Оп9'!$A$2:$C$16,3,0))),2)</f>
        <v>1.1200000000000001</v>
      </c>
      <c r="G235" s="43">
        <f>COUNTIF(D236:$D$1227,365)</f>
        <v>626</v>
      </c>
      <c r="H235" s="43">
        <f>COUNTIF(D236:$D$1227,366)</f>
        <v>366</v>
      </c>
      <c r="I235" s="2"/>
    </row>
    <row r="236" spans="1:9" x14ac:dyDescent="0.25">
      <c r="A236" s="1">
        <f>COUNTIF($C$2:C236,"Да")</f>
        <v>3</v>
      </c>
      <c r="B236" s="45">
        <f t="shared" si="7"/>
        <v>45093</v>
      </c>
      <c r="C236" s="42" t="str">
        <f>IF(ISERROR(VLOOKUP(B236,'Айгенис Оп9'!$C$3:$C$16,1,0)),"Нет","Да")</f>
        <v>Нет</v>
      </c>
      <c r="D236" s="43">
        <f t="shared" si="6"/>
        <v>365</v>
      </c>
      <c r="E236" s="44">
        <f>ROUND(('Все выпуски'!$F$3*'Все выпуски'!$F$6/100)/365*(B236-IF(C236="Нет",VLOOKUP(A236,'Айгенис Оп9'!$A$2:$C$16,3,0),VLOOKUP((A236-1),'Айгенис Оп9'!$A$2:$C$16,3,0))),2)</f>
        <v>1.21</v>
      </c>
      <c r="G236" s="43">
        <f>COUNTIF(D237:$D$1227,365)</f>
        <v>625</v>
      </c>
      <c r="H236" s="43">
        <f>COUNTIF(D237:$D$1227,366)</f>
        <v>366</v>
      </c>
      <c r="I236" s="2"/>
    </row>
    <row r="237" spans="1:9" x14ac:dyDescent="0.25">
      <c r="A237" s="1">
        <f>COUNTIF($C$2:C237,"Да")</f>
        <v>3</v>
      </c>
      <c r="B237" s="45">
        <f t="shared" si="7"/>
        <v>45094</v>
      </c>
      <c r="C237" s="42" t="str">
        <f>IF(ISERROR(VLOOKUP(B237,'Айгенис Оп9'!$C$3:$C$16,1,0)),"Нет","Да")</f>
        <v>Нет</v>
      </c>
      <c r="D237" s="43">
        <f t="shared" si="6"/>
        <v>365</v>
      </c>
      <c r="E237" s="44">
        <f>ROUND(('Все выпуски'!$F$3*'Все выпуски'!$F$6/100)/365*(B237-IF(C237="Нет",VLOOKUP(A237,'Айгенис Оп9'!$A$2:$C$16,3,0),VLOOKUP((A237-1),'Айгенис Оп9'!$A$2:$C$16,3,0))),2)</f>
        <v>1.3</v>
      </c>
      <c r="G237" s="43">
        <f>COUNTIF(D238:$D$1227,365)</f>
        <v>624</v>
      </c>
      <c r="H237" s="43">
        <f>COUNTIF(D238:$D$1227,366)</f>
        <v>366</v>
      </c>
      <c r="I237" s="2"/>
    </row>
    <row r="238" spans="1:9" x14ac:dyDescent="0.25">
      <c r="A238" s="1">
        <f>COUNTIF($C$2:C238,"Да")</f>
        <v>3</v>
      </c>
      <c r="B238" s="45">
        <f t="shared" si="7"/>
        <v>45095</v>
      </c>
      <c r="C238" s="42" t="str">
        <f>IF(ISERROR(VLOOKUP(B238,'Айгенис Оп9'!$C$3:$C$16,1,0)),"Нет","Да")</f>
        <v>Нет</v>
      </c>
      <c r="D238" s="43">
        <f t="shared" si="6"/>
        <v>365</v>
      </c>
      <c r="E238" s="44">
        <f>ROUND(('Все выпуски'!$F$3*'Все выпуски'!$F$6/100)/365*(B238-IF(C238="Нет",VLOOKUP(A238,'Айгенис Оп9'!$A$2:$C$16,3,0),VLOOKUP((A238-1),'Айгенис Оп9'!$A$2:$C$16,3,0))),2)</f>
        <v>1.4</v>
      </c>
      <c r="G238" s="43">
        <f>COUNTIF(D239:$D$1227,365)</f>
        <v>623</v>
      </c>
      <c r="H238" s="43">
        <f>COUNTIF(D239:$D$1227,366)</f>
        <v>366</v>
      </c>
      <c r="I238" s="2"/>
    </row>
    <row r="239" spans="1:9" x14ac:dyDescent="0.25">
      <c r="A239" s="1">
        <f>COUNTIF($C$2:C239,"Да")</f>
        <v>3</v>
      </c>
      <c r="B239" s="45">
        <f t="shared" si="7"/>
        <v>45096</v>
      </c>
      <c r="C239" s="42" t="str">
        <f>IF(ISERROR(VLOOKUP(B239,'Айгенис Оп9'!$C$3:$C$16,1,0)),"Нет","Да")</f>
        <v>Нет</v>
      </c>
      <c r="D239" s="43">
        <f t="shared" si="6"/>
        <v>365</v>
      </c>
      <c r="E239" s="44">
        <f>ROUND(('Все выпуски'!$F$3*'Все выпуски'!$F$6/100)/365*(B239-IF(C239="Нет",VLOOKUP(A239,'Айгенис Оп9'!$A$2:$C$16,3,0),VLOOKUP((A239-1),'Айгенис Оп9'!$A$2:$C$16,3,0))),2)</f>
        <v>1.49</v>
      </c>
      <c r="G239" s="43">
        <f>COUNTIF(D240:$D$1227,365)</f>
        <v>622</v>
      </c>
      <c r="H239" s="43">
        <f>COUNTIF(D240:$D$1227,366)</f>
        <v>366</v>
      </c>
      <c r="I239" s="2"/>
    </row>
    <row r="240" spans="1:9" x14ac:dyDescent="0.25">
      <c r="A240" s="1">
        <f>COUNTIF($C$2:C240,"Да")</f>
        <v>3</v>
      </c>
      <c r="B240" s="45">
        <f t="shared" si="7"/>
        <v>45097</v>
      </c>
      <c r="C240" s="42" t="str">
        <f>IF(ISERROR(VLOOKUP(B240,'Айгенис Оп9'!$C$3:$C$16,1,0)),"Нет","Да")</f>
        <v>Нет</v>
      </c>
      <c r="D240" s="43">
        <f t="shared" si="6"/>
        <v>365</v>
      </c>
      <c r="E240" s="44">
        <f>ROUND(('Все выпуски'!$F$3*'Все выпуски'!$F$6/100)/365*(B240-IF(C240="Нет",VLOOKUP(A240,'Айгенис Оп9'!$A$2:$C$16,3,0),VLOOKUP((A240-1),'Айгенис Оп9'!$A$2:$C$16,3,0))),2)</f>
        <v>1.58</v>
      </c>
      <c r="G240" s="43">
        <f>COUNTIF(D241:$D$1227,365)</f>
        <v>621</v>
      </c>
      <c r="H240" s="43">
        <f>COUNTIF(D241:$D$1227,366)</f>
        <v>366</v>
      </c>
      <c r="I240" s="2"/>
    </row>
    <row r="241" spans="1:9" x14ac:dyDescent="0.25">
      <c r="A241" s="1">
        <f>COUNTIF($C$2:C241,"Да")</f>
        <v>3</v>
      </c>
      <c r="B241" s="45">
        <f t="shared" si="7"/>
        <v>45098</v>
      </c>
      <c r="C241" s="42" t="str">
        <f>IF(ISERROR(VLOOKUP(B241,'Айгенис Оп9'!$C$3:$C$16,1,0)),"Нет","Да")</f>
        <v>Нет</v>
      </c>
      <c r="D241" s="43">
        <f t="shared" si="6"/>
        <v>365</v>
      </c>
      <c r="E241" s="44">
        <f>ROUND(('Все выпуски'!$F$3*'Все выпуски'!$F$6/100)/365*(B241-IF(C241="Нет",VLOOKUP(A241,'Айгенис Оп9'!$A$2:$C$16,3,0),VLOOKUP((A241-1),'Айгенис Оп9'!$A$2:$C$16,3,0))),2)</f>
        <v>1.68</v>
      </c>
      <c r="G241" s="43">
        <f>COUNTIF(D242:$D$1227,365)</f>
        <v>620</v>
      </c>
      <c r="H241" s="43">
        <f>COUNTIF(D242:$D$1227,366)</f>
        <v>366</v>
      </c>
      <c r="I241" s="2"/>
    </row>
    <row r="242" spans="1:9" x14ac:dyDescent="0.25">
      <c r="A242" s="1">
        <f>COUNTIF($C$2:C242,"Да")</f>
        <v>3</v>
      </c>
      <c r="B242" s="45">
        <f t="shared" si="7"/>
        <v>45099</v>
      </c>
      <c r="C242" s="42" t="str">
        <f>IF(ISERROR(VLOOKUP(B242,'Айгенис Оп9'!$C$3:$C$16,1,0)),"Нет","Да")</f>
        <v>Нет</v>
      </c>
      <c r="D242" s="43">
        <f t="shared" si="6"/>
        <v>365</v>
      </c>
      <c r="E242" s="44">
        <f>ROUND(('Все выпуски'!$F$3*'Все выпуски'!$F$6/100)/365*(B242-IF(C242="Нет",VLOOKUP(A242,'Айгенис Оп9'!$A$2:$C$16,3,0),VLOOKUP((A242-1),'Айгенис Оп9'!$A$2:$C$16,3,0))),2)</f>
        <v>1.77</v>
      </c>
      <c r="G242" s="43">
        <f>COUNTIF(D243:$D$1227,365)</f>
        <v>619</v>
      </c>
      <c r="H242" s="43">
        <f>COUNTIF(D243:$D$1227,366)</f>
        <v>366</v>
      </c>
      <c r="I242" s="2"/>
    </row>
    <row r="243" spans="1:9" x14ac:dyDescent="0.25">
      <c r="A243" s="1">
        <f>COUNTIF($C$2:C243,"Да")</f>
        <v>3</v>
      </c>
      <c r="B243" s="45">
        <f t="shared" si="7"/>
        <v>45100</v>
      </c>
      <c r="C243" s="42" t="str">
        <f>IF(ISERROR(VLOOKUP(B243,'Айгенис Оп9'!$C$3:$C$16,1,0)),"Нет","Да")</f>
        <v>Нет</v>
      </c>
      <c r="D243" s="43">
        <f t="shared" si="6"/>
        <v>365</v>
      </c>
      <c r="E243" s="44">
        <f>ROUND(('Все выпуски'!$F$3*'Все выпуски'!$F$6/100)/365*(B243-IF(C243="Нет",VLOOKUP(A243,'Айгенис Оп9'!$A$2:$C$16,3,0),VLOOKUP((A243-1),'Айгенис Оп9'!$A$2:$C$16,3,0))),2)</f>
        <v>1.86</v>
      </c>
      <c r="G243" s="43">
        <f>COUNTIF(D244:$D$1227,365)</f>
        <v>618</v>
      </c>
      <c r="H243" s="43">
        <f>COUNTIF(D244:$D$1227,366)</f>
        <v>366</v>
      </c>
      <c r="I243" s="2"/>
    </row>
    <row r="244" spans="1:9" x14ac:dyDescent="0.25">
      <c r="A244" s="1">
        <f>COUNTIF($C$2:C244,"Да")</f>
        <v>3</v>
      </c>
      <c r="B244" s="45">
        <f t="shared" si="7"/>
        <v>45101</v>
      </c>
      <c r="C244" s="42" t="str">
        <f>IF(ISERROR(VLOOKUP(B244,'Айгенис Оп9'!$C$3:$C$16,1,0)),"Нет","Да")</f>
        <v>Нет</v>
      </c>
      <c r="D244" s="43">
        <f t="shared" ref="D244:D307" si="8">IF(MOD(YEAR(B244),4)=0,366,365)</f>
        <v>365</v>
      </c>
      <c r="E244" s="44">
        <f>ROUND(('Все выпуски'!$F$3*'Все выпуски'!$F$6/100)/365*(B244-IF(C244="Нет",VLOOKUP(A244,'Айгенис Оп9'!$A$2:$C$16,3,0),VLOOKUP((A244-1),'Айгенис Оп9'!$A$2:$C$16,3,0))),2)</f>
        <v>1.96</v>
      </c>
      <c r="G244" s="43">
        <f>COUNTIF(D245:$D$1227,365)</f>
        <v>617</v>
      </c>
      <c r="H244" s="43">
        <f>COUNTIF(D245:$D$1227,366)</f>
        <v>366</v>
      </c>
      <c r="I244" s="2"/>
    </row>
    <row r="245" spans="1:9" x14ac:dyDescent="0.25">
      <c r="A245" s="1">
        <f>COUNTIF($C$2:C245,"Да")</f>
        <v>3</v>
      </c>
      <c r="B245" s="45">
        <f t="shared" ref="B245:B308" si="9">B244+1</f>
        <v>45102</v>
      </c>
      <c r="C245" s="42" t="str">
        <f>IF(ISERROR(VLOOKUP(B245,'Айгенис Оп9'!$C$3:$C$16,1,0)),"Нет","Да")</f>
        <v>Нет</v>
      </c>
      <c r="D245" s="43">
        <f t="shared" si="8"/>
        <v>365</v>
      </c>
      <c r="E245" s="44">
        <f>ROUND(('Все выпуски'!$F$3*'Все выпуски'!$F$6/100)/365*(B245-IF(C245="Нет",VLOOKUP(A245,'Айгенис Оп9'!$A$2:$C$16,3,0),VLOOKUP((A245-1),'Айгенис Оп9'!$A$2:$C$16,3,0))),2)</f>
        <v>2.0499999999999998</v>
      </c>
      <c r="G245" s="43">
        <f>COUNTIF(D246:$D$1227,365)</f>
        <v>616</v>
      </c>
      <c r="H245" s="43">
        <f>COUNTIF(D246:$D$1227,366)</f>
        <v>366</v>
      </c>
      <c r="I245" s="2"/>
    </row>
    <row r="246" spans="1:9" x14ac:dyDescent="0.25">
      <c r="A246" s="1">
        <f>COUNTIF($C$2:C246,"Да")</f>
        <v>3</v>
      </c>
      <c r="B246" s="45">
        <f t="shared" si="9"/>
        <v>45103</v>
      </c>
      <c r="C246" s="42" t="str">
        <f>IF(ISERROR(VLOOKUP(B246,'Айгенис Оп9'!$C$3:$C$16,1,0)),"Нет","Да")</f>
        <v>Нет</v>
      </c>
      <c r="D246" s="43">
        <f t="shared" si="8"/>
        <v>365</v>
      </c>
      <c r="E246" s="44">
        <f>ROUND(('Все выпуски'!$F$3*'Все выпуски'!$F$6/100)/365*(B246-IF(C246="Нет",VLOOKUP(A246,'Айгенис Оп9'!$A$2:$C$16,3,0),VLOOKUP((A246-1),'Айгенис Оп9'!$A$2:$C$16,3,0))),2)</f>
        <v>2.14</v>
      </c>
      <c r="G246" s="43">
        <f>COUNTIF(D247:$D$1227,365)</f>
        <v>615</v>
      </c>
      <c r="H246" s="43">
        <f>COUNTIF(D247:$D$1227,366)</f>
        <v>366</v>
      </c>
      <c r="I246" s="2"/>
    </row>
    <row r="247" spans="1:9" x14ac:dyDescent="0.25">
      <c r="A247" s="1">
        <f>COUNTIF($C$2:C247,"Да")</f>
        <v>3</v>
      </c>
      <c r="B247" s="45">
        <f t="shared" si="9"/>
        <v>45104</v>
      </c>
      <c r="C247" s="42" t="str">
        <f>IF(ISERROR(VLOOKUP(B247,'Айгенис Оп9'!$C$3:$C$16,1,0)),"Нет","Да")</f>
        <v>Нет</v>
      </c>
      <c r="D247" s="43">
        <f t="shared" si="8"/>
        <v>365</v>
      </c>
      <c r="E247" s="44">
        <f>ROUND(('Все выпуски'!$F$3*'Все выпуски'!$F$6/100)/365*(B247-IF(C247="Нет",VLOOKUP(A247,'Айгенис Оп9'!$A$2:$C$16,3,0),VLOOKUP((A247-1),'Айгенис Оп9'!$A$2:$C$16,3,0))),2)</f>
        <v>2.2400000000000002</v>
      </c>
      <c r="G247" s="43">
        <f>COUNTIF(D248:$D$1227,365)</f>
        <v>614</v>
      </c>
      <c r="H247" s="43">
        <f>COUNTIF(D248:$D$1227,366)</f>
        <v>366</v>
      </c>
      <c r="I247" s="2"/>
    </row>
    <row r="248" spans="1:9" x14ac:dyDescent="0.25">
      <c r="A248" s="1">
        <f>COUNTIF($C$2:C248,"Да")</f>
        <v>3</v>
      </c>
      <c r="B248" s="45">
        <f t="shared" si="9"/>
        <v>45105</v>
      </c>
      <c r="C248" s="42" t="str">
        <f>IF(ISERROR(VLOOKUP(B248,'Айгенис Оп9'!$C$3:$C$16,1,0)),"Нет","Да")</f>
        <v>Нет</v>
      </c>
      <c r="D248" s="43">
        <f t="shared" si="8"/>
        <v>365</v>
      </c>
      <c r="E248" s="44">
        <f>ROUND(('Все выпуски'!$F$3*'Все выпуски'!$F$6/100)/365*(B248-IF(C248="Нет",VLOOKUP(A248,'Айгенис Оп9'!$A$2:$C$16,3,0),VLOOKUP((A248-1),'Айгенис Оп9'!$A$2:$C$16,3,0))),2)</f>
        <v>2.33</v>
      </c>
      <c r="G248" s="43">
        <f>COUNTIF(D249:$D$1227,365)</f>
        <v>613</v>
      </c>
      <c r="H248" s="43">
        <f>COUNTIF(D249:$D$1227,366)</f>
        <v>366</v>
      </c>
      <c r="I248" s="2"/>
    </row>
    <row r="249" spans="1:9" x14ac:dyDescent="0.25">
      <c r="A249" s="1">
        <f>COUNTIF($C$2:C249,"Да")</f>
        <v>3</v>
      </c>
      <c r="B249" s="45">
        <f t="shared" si="9"/>
        <v>45106</v>
      </c>
      <c r="C249" s="42" t="str">
        <f>IF(ISERROR(VLOOKUP(B249,'Айгенис Оп9'!$C$3:$C$16,1,0)),"Нет","Да")</f>
        <v>Нет</v>
      </c>
      <c r="D249" s="43">
        <f t="shared" si="8"/>
        <v>365</v>
      </c>
      <c r="E249" s="44">
        <f>ROUND(('Все выпуски'!$F$3*'Все выпуски'!$F$6/100)/365*(B249-IF(C249="Нет",VLOOKUP(A249,'Айгенис Оп9'!$A$2:$C$16,3,0),VLOOKUP((A249-1),'Айгенис Оп9'!$A$2:$C$16,3,0))),2)</f>
        <v>2.42</v>
      </c>
      <c r="G249" s="43">
        <f>COUNTIF(D250:$D$1227,365)</f>
        <v>612</v>
      </c>
      <c r="H249" s="43">
        <f>COUNTIF(D250:$D$1227,366)</f>
        <v>366</v>
      </c>
      <c r="I249" s="2"/>
    </row>
    <row r="250" spans="1:9" x14ac:dyDescent="0.25">
      <c r="A250" s="1">
        <f>COUNTIF($C$2:C250,"Да")</f>
        <v>3</v>
      </c>
      <c r="B250" s="45">
        <f t="shared" si="9"/>
        <v>45107</v>
      </c>
      <c r="C250" s="42" t="str">
        <f>IF(ISERROR(VLOOKUP(B250,'Айгенис Оп9'!$C$3:$C$16,1,0)),"Нет","Да")</f>
        <v>Нет</v>
      </c>
      <c r="D250" s="43">
        <f t="shared" si="8"/>
        <v>365</v>
      </c>
      <c r="E250" s="44">
        <f>ROUND(('Все выпуски'!$F$3*'Все выпуски'!$F$6/100)/365*(B250-IF(C250="Нет",VLOOKUP(A250,'Айгенис Оп9'!$A$2:$C$16,3,0),VLOOKUP((A250-1),'Айгенис Оп9'!$A$2:$C$16,3,0))),2)</f>
        <v>2.52</v>
      </c>
      <c r="G250" s="43">
        <f>COUNTIF(D251:$D$1227,365)</f>
        <v>611</v>
      </c>
      <c r="H250" s="43">
        <f>COUNTIF(D251:$D$1227,366)</f>
        <v>366</v>
      </c>
      <c r="I250" s="2"/>
    </row>
    <row r="251" spans="1:9" x14ac:dyDescent="0.25">
      <c r="A251" s="1">
        <f>COUNTIF($C$2:C251,"Да")</f>
        <v>3</v>
      </c>
      <c r="B251" s="45">
        <f t="shared" si="9"/>
        <v>45108</v>
      </c>
      <c r="C251" s="42" t="str">
        <f>IF(ISERROR(VLOOKUP(B251,'Айгенис Оп9'!$C$3:$C$16,1,0)),"Нет","Да")</f>
        <v>Нет</v>
      </c>
      <c r="D251" s="43">
        <f t="shared" si="8"/>
        <v>365</v>
      </c>
      <c r="E251" s="44">
        <f>ROUND(('Все выпуски'!$F$3*'Все выпуски'!$F$6/100)/365*(B251-IF(C251="Нет",VLOOKUP(A251,'Айгенис Оп9'!$A$2:$C$16,3,0),VLOOKUP((A251-1),'Айгенис Оп9'!$A$2:$C$16,3,0))),2)</f>
        <v>2.61</v>
      </c>
      <c r="G251" s="43">
        <f>COUNTIF(D252:$D$1227,365)</f>
        <v>610</v>
      </c>
      <c r="H251" s="43">
        <f>COUNTIF(D252:$D$1227,366)</f>
        <v>366</v>
      </c>
      <c r="I251" s="2"/>
    </row>
    <row r="252" spans="1:9" x14ac:dyDescent="0.25">
      <c r="A252" s="1">
        <f>COUNTIF($C$2:C252,"Да")</f>
        <v>3</v>
      </c>
      <c r="B252" s="45">
        <f t="shared" si="9"/>
        <v>45109</v>
      </c>
      <c r="C252" s="42" t="str">
        <f>IF(ISERROR(VLOOKUP(B252,'Айгенис Оп9'!$C$3:$C$16,1,0)),"Нет","Да")</f>
        <v>Нет</v>
      </c>
      <c r="D252" s="43">
        <f t="shared" si="8"/>
        <v>365</v>
      </c>
      <c r="E252" s="44">
        <f>ROUND(('Все выпуски'!$F$3*'Все выпуски'!$F$6/100)/365*(B252-IF(C252="Нет",VLOOKUP(A252,'Айгенис Оп9'!$A$2:$C$16,3,0),VLOOKUP((A252-1),'Айгенис Оп9'!$A$2:$C$16,3,0))),2)</f>
        <v>2.7</v>
      </c>
      <c r="G252" s="43">
        <f>COUNTIF(D253:$D$1227,365)</f>
        <v>609</v>
      </c>
      <c r="H252" s="43">
        <f>COUNTIF(D253:$D$1227,366)</f>
        <v>366</v>
      </c>
      <c r="I252" s="2"/>
    </row>
    <row r="253" spans="1:9" x14ac:dyDescent="0.25">
      <c r="A253" s="1">
        <f>COUNTIF($C$2:C253,"Да")</f>
        <v>3</v>
      </c>
      <c r="B253" s="45">
        <f t="shared" si="9"/>
        <v>45110</v>
      </c>
      <c r="C253" s="42" t="str">
        <f>IF(ISERROR(VLOOKUP(B253,'Айгенис Оп9'!$C$3:$C$16,1,0)),"Нет","Да")</f>
        <v>Нет</v>
      </c>
      <c r="D253" s="43">
        <f t="shared" si="8"/>
        <v>365</v>
      </c>
      <c r="E253" s="44">
        <f>ROUND(('Все выпуски'!$F$3*'Все выпуски'!$F$6/100)/365*(B253-IF(C253="Нет",VLOOKUP(A253,'Айгенис Оп9'!$A$2:$C$16,3,0),VLOOKUP((A253-1),'Айгенис Оп9'!$A$2:$C$16,3,0))),2)</f>
        <v>2.79</v>
      </c>
      <c r="G253" s="43">
        <f>COUNTIF(D254:$D$1227,365)</f>
        <v>608</v>
      </c>
      <c r="H253" s="43">
        <f>COUNTIF(D254:$D$1227,366)</f>
        <v>366</v>
      </c>
      <c r="I253" s="2"/>
    </row>
    <row r="254" spans="1:9" x14ac:dyDescent="0.25">
      <c r="A254" s="1">
        <f>COUNTIF($C$2:C254,"Да")</f>
        <v>3</v>
      </c>
      <c r="B254" s="45">
        <f t="shared" si="9"/>
        <v>45111</v>
      </c>
      <c r="C254" s="42" t="str">
        <f>IF(ISERROR(VLOOKUP(B254,'Айгенис Оп9'!$C$3:$C$16,1,0)),"Нет","Да")</f>
        <v>Нет</v>
      </c>
      <c r="D254" s="43">
        <f t="shared" si="8"/>
        <v>365</v>
      </c>
      <c r="E254" s="44">
        <f>ROUND(('Все выпуски'!$F$3*'Все выпуски'!$F$6/100)/365*(B254-IF(C254="Нет",VLOOKUP(A254,'Айгенис Оп9'!$A$2:$C$16,3,0),VLOOKUP((A254-1),'Айгенис Оп9'!$A$2:$C$16,3,0))),2)</f>
        <v>2.89</v>
      </c>
      <c r="G254" s="43">
        <f>COUNTIF(D255:$D$1227,365)</f>
        <v>607</v>
      </c>
      <c r="H254" s="43">
        <f>COUNTIF(D255:$D$1227,366)</f>
        <v>366</v>
      </c>
      <c r="I254" s="2"/>
    </row>
    <row r="255" spans="1:9" x14ac:dyDescent="0.25">
      <c r="A255" s="1">
        <f>COUNTIF($C$2:C255,"Да")</f>
        <v>3</v>
      </c>
      <c r="B255" s="45">
        <f t="shared" si="9"/>
        <v>45112</v>
      </c>
      <c r="C255" s="42" t="str">
        <f>IF(ISERROR(VLOOKUP(B255,'Айгенис Оп9'!$C$3:$C$16,1,0)),"Нет","Да")</f>
        <v>Нет</v>
      </c>
      <c r="D255" s="43">
        <f t="shared" si="8"/>
        <v>365</v>
      </c>
      <c r="E255" s="44">
        <f>ROUND(('Все выпуски'!$F$3*'Все выпуски'!$F$6/100)/365*(B255-IF(C255="Нет",VLOOKUP(A255,'Айгенис Оп9'!$A$2:$C$16,3,0),VLOOKUP((A255-1),'Айгенис Оп9'!$A$2:$C$16,3,0))),2)</f>
        <v>2.98</v>
      </c>
      <c r="G255" s="43">
        <f>COUNTIF(D256:$D$1227,365)</f>
        <v>606</v>
      </c>
      <c r="H255" s="43">
        <f>COUNTIF(D256:$D$1227,366)</f>
        <v>366</v>
      </c>
      <c r="I255" s="2"/>
    </row>
    <row r="256" spans="1:9" x14ac:dyDescent="0.25">
      <c r="A256" s="1">
        <f>COUNTIF($C$2:C256,"Да")</f>
        <v>3</v>
      </c>
      <c r="B256" s="45">
        <f t="shared" si="9"/>
        <v>45113</v>
      </c>
      <c r="C256" s="42" t="str">
        <f>IF(ISERROR(VLOOKUP(B256,'Айгенис Оп9'!$C$3:$C$16,1,0)),"Нет","Да")</f>
        <v>Нет</v>
      </c>
      <c r="D256" s="43">
        <f t="shared" si="8"/>
        <v>365</v>
      </c>
      <c r="E256" s="44">
        <f>ROUND(('Все выпуски'!$F$3*'Все выпуски'!$F$6/100)/365*(B256-IF(C256="Нет",VLOOKUP(A256,'Айгенис Оп9'!$A$2:$C$16,3,0),VLOOKUP((A256-1),'Айгенис Оп9'!$A$2:$C$16,3,0))),2)</f>
        <v>3.07</v>
      </c>
      <c r="G256" s="43">
        <f>COUNTIF(D257:$D$1227,365)</f>
        <v>605</v>
      </c>
      <c r="H256" s="43">
        <f>COUNTIF(D257:$D$1227,366)</f>
        <v>366</v>
      </c>
      <c r="I256" s="2"/>
    </row>
    <row r="257" spans="1:9" x14ac:dyDescent="0.25">
      <c r="A257" s="1">
        <f>COUNTIF($C$2:C257,"Да")</f>
        <v>3</v>
      </c>
      <c r="B257" s="45">
        <f t="shared" si="9"/>
        <v>45114</v>
      </c>
      <c r="C257" s="42" t="str">
        <f>IF(ISERROR(VLOOKUP(B257,'Айгенис Оп9'!$C$3:$C$16,1,0)),"Нет","Да")</f>
        <v>Нет</v>
      </c>
      <c r="D257" s="43">
        <f t="shared" si="8"/>
        <v>365</v>
      </c>
      <c r="E257" s="44">
        <f>ROUND(('Все выпуски'!$F$3*'Все выпуски'!$F$6/100)/365*(B257-IF(C257="Нет",VLOOKUP(A257,'Айгенис Оп9'!$A$2:$C$16,3,0),VLOOKUP((A257-1),'Айгенис Оп9'!$A$2:$C$16,3,0))),2)</f>
        <v>3.17</v>
      </c>
      <c r="G257" s="43">
        <f>COUNTIF(D258:$D$1227,365)</f>
        <v>604</v>
      </c>
      <c r="H257" s="43">
        <f>COUNTIF(D258:$D$1227,366)</f>
        <v>366</v>
      </c>
      <c r="I257" s="2"/>
    </row>
    <row r="258" spans="1:9" x14ac:dyDescent="0.25">
      <c r="A258" s="1">
        <f>COUNTIF($C$2:C258,"Да")</f>
        <v>3</v>
      </c>
      <c r="B258" s="45">
        <f t="shared" si="9"/>
        <v>45115</v>
      </c>
      <c r="C258" s="42" t="str">
        <f>IF(ISERROR(VLOOKUP(B258,'Айгенис Оп9'!$C$3:$C$16,1,0)),"Нет","Да")</f>
        <v>Нет</v>
      </c>
      <c r="D258" s="43">
        <f t="shared" si="8"/>
        <v>365</v>
      </c>
      <c r="E258" s="44">
        <f>ROUND(('Все выпуски'!$F$3*'Все выпуски'!$F$6/100)/365*(B258-IF(C258="Нет",VLOOKUP(A258,'Айгенис Оп9'!$A$2:$C$16,3,0),VLOOKUP((A258-1),'Айгенис Оп9'!$A$2:$C$16,3,0))),2)</f>
        <v>3.26</v>
      </c>
      <c r="G258" s="43">
        <f>COUNTIF(D259:$D$1227,365)</f>
        <v>603</v>
      </c>
      <c r="H258" s="43">
        <f>COUNTIF(D259:$D$1227,366)</f>
        <v>366</v>
      </c>
      <c r="I258" s="2"/>
    </row>
    <row r="259" spans="1:9" x14ac:dyDescent="0.25">
      <c r="A259" s="1">
        <f>COUNTIF($C$2:C259,"Да")</f>
        <v>3</v>
      </c>
      <c r="B259" s="45">
        <f t="shared" si="9"/>
        <v>45116</v>
      </c>
      <c r="C259" s="42" t="str">
        <f>IF(ISERROR(VLOOKUP(B259,'Айгенис Оп9'!$C$3:$C$16,1,0)),"Нет","Да")</f>
        <v>Нет</v>
      </c>
      <c r="D259" s="43">
        <f t="shared" si="8"/>
        <v>365</v>
      </c>
      <c r="E259" s="44">
        <f>ROUND(('Все выпуски'!$F$3*'Все выпуски'!$F$6/100)/365*(B259-IF(C259="Нет",VLOOKUP(A259,'Айгенис Оп9'!$A$2:$C$16,3,0),VLOOKUP((A259-1),'Айгенис Оп9'!$A$2:$C$16,3,0))),2)</f>
        <v>3.35</v>
      </c>
      <c r="G259" s="43">
        <f>COUNTIF(D260:$D$1227,365)</f>
        <v>602</v>
      </c>
      <c r="H259" s="43">
        <f>COUNTIF(D260:$D$1227,366)</f>
        <v>366</v>
      </c>
      <c r="I259" s="2"/>
    </row>
    <row r="260" spans="1:9" x14ac:dyDescent="0.25">
      <c r="A260" s="1">
        <f>COUNTIF($C$2:C260,"Да")</f>
        <v>3</v>
      </c>
      <c r="B260" s="45">
        <f t="shared" si="9"/>
        <v>45117</v>
      </c>
      <c r="C260" s="42" t="str">
        <f>IF(ISERROR(VLOOKUP(B260,'Айгенис Оп9'!$C$3:$C$16,1,0)),"Нет","Да")</f>
        <v>Нет</v>
      </c>
      <c r="D260" s="43">
        <f t="shared" si="8"/>
        <v>365</v>
      </c>
      <c r="E260" s="44">
        <f>ROUND(('Все выпуски'!$F$3*'Все выпуски'!$F$6/100)/365*(B260-IF(C260="Нет",VLOOKUP(A260,'Айгенис Оп9'!$A$2:$C$16,3,0),VLOOKUP((A260-1),'Айгенис Оп9'!$A$2:$C$16,3,0))),2)</f>
        <v>3.45</v>
      </c>
      <c r="G260" s="43">
        <f>COUNTIF(D261:$D$1227,365)</f>
        <v>601</v>
      </c>
      <c r="H260" s="43">
        <f>COUNTIF(D261:$D$1227,366)</f>
        <v>366</v>
      </c>
      <c r="I260" s="2"/>
    </row>
    <row r="261" spans="1:9" x14ac:dyDescent="0.25">
      <c r="A261" s="1">
        <f>COUNTIF($C$2:C261,"Да")</f>
        <v>3</v>
      </c>
      <c r="B261" s="45">
        <f t="shared" si="9"/>
        <v>45118</v>
      </c>
      <c r="C261" s="42" t="str">
        <f>IF(ISERROR(VLOOKUP(B261,'Айгенис Оп9'!$C$3:$C$16,1,0)),"Нет","Да")</f>
        <v>Нет</v>
      </c>
      <c r="D261" s="43">
        <f t="shared" si="8"/>
        <v>365</v>
      </c>
      <c r="E261" s="44">
        <f>ROUND(('Все выпуски'!$F$3*'Все выпуски'!$F$6/100)/365*(B261-IF(C261="Нет",VLOOKUP(A261,'Айгенис Оп9'!$A$2:$C$16,3,0),VLOOKUP((A261-1),'Айгенис Оп9'!$A$2:$C$16,3,0))),2)</f>
        <v>3.54</v>
      </c>
      <c r="G261" s="43">
        <f>COUNTIF(D262:$D$1227,365)</f>
        <v>600</v>
      </c>
      <c r="H261" s="43">
        <f>COUNTIF(D262:$D$1227,366)</f>
        <v>366</v>
      </c>
      <c r="I261" s="2"/>
    </row>
    <row r="262" spans="1:9" x14ac:dyDescent="0.25">
      <c r="A262" s="1">
        <f>COUNTIF($C$2:C262,"Да")</f>
        <v>3</v>
      </c>
      <c r="B262" s="45">
        <f t="shared" si="9"/>
        <v>45119</v>
      </c>
      <c r="C262" s="42" t="str">
        <f>IF(ISERROR(VLOOKUP(B262,'Айгенис Оп9'!$C$3:$C$16,1,0)),"Нет","Да")</f>
        <v>Нет</v>
      </c>
      <c r="D262" s="43">
        <f t="shared" si="8"/>
        <v>365</v>
      </c>
      <c r="E262" s="44">
        <f>ROUND(('Все выпуски'!$F$3*'Все выпуски'!$F$6/100)/365*(B262-IF(C262="Нет",VLOOKUP(A262,'Айгенис Оп9'!$A$2:$C$16,3,0),VLOOKUP((A262-1),'Айгенис Оп9'!$A$2:$C$16,3,0))),2)</f>
        <v>3.63</v>
      </c>
      <c r="G262" s="43">
        <f>COUNTIF(D263:$D$1227,365)</f>
        <v>599</v>
      </c>
      <c r="H262" s="43">
        <f>COUNTIF(D263:$D$1227,366)</f>
        <v>366</v>
      </c>
      <c r="I262" s="2"/>
    </row>
    <row r="263" spans="1:9" x14ac:dyDescent="0.25">
      <c r="A263" s="1">
        <f>COUNTIF($C$2:C263,"Да")</f>
        <v>3</v>
      </c>
      <c r="B263" s="45">
        <f t="shared" si="9"/>
        <v>45120</v>
      </c>
      <c r="C263" s="42" t="str">
        <f>IF(ISERROR(VLOOKUP(B263,'Айгенис Оп9'!$C$3:$C$16,1,0)),"Нет","Да")</f>
        <v>Нет</v>
      </c>
      <c r="D263" s="43">
        <f t="shared" si="8"/>
        <v>365</v>
      </c>
      <c r="E263" s="44">
        <f>ROUND(('Все выпуски'!$F$3*'Все выпуски'!$F$6/100)/365*(B263-IF(C263="Нет",VLOOKUP(A263,'Айгенис Оп9'!$A$2:$C$16,3,0),VLOOKUP((A263-1),'Айгенис Оп9'!$A$2:$C$16,3,0))),2)</f>
        <v>3.73</v>
      </c>
      <c r="G263" s="43">
        <f>COUNTIF(D264:$D$1227,365)</f>
        <v>598</v>
      </c>
      <c r="H263" s="43">
        <f>COUNTIF(D264:$D$1227,366)</f>
        <v>366</v>
      </c>
      <c r="I263" s="2"/>
    </row>
    <row r="264" spans="1:9" x14ac:dyDescent="0.25">
      <c r="A264" s="1">
        <f>COUNTIF($C$2:C264,"Да")</f>
        <v>3</v>
      </c>
      <c r="B264" s="45">
        <f t="shared" si="9"/>
        <v>45121</v>
      </c>
      <c r="C264" s="42" t="str">
        <f>IF(ISERROR(VLOOKUP(B264,'Айгенис Оп9'!$C$3:$C$16,1,0)),"Нет","Да")</f>
        <v>Нет</v>
      </c>
      <c r="D264" s="43">
        <f t="shared" si="8"/>
        <v>365</v>
      </c>
      <c r="E264" s="44">
        <f>ROUND(('Все выпуски'!$F$3*'Все выпуски'!$F$6/100)/365*(B264-IF(C264="Нет",VLOOKUP(A264,'Айгенис Оп9'!$A$2:$C$16,3,0),VLOOKUP((A264-1),'Айгенис Оп9'!$A$2:$C$16,3,0))),2)</f>
        <v>3.82</v>
      </c>
      <c r="G264" s="43">
        <f>COUNTIF(D265:$D$1227,365)</f>
        <v>597</v>
      </c>
      <c r="H264" s="43">
        <f>COUNTIF(D265:$D$1227,366)</f>
        <v>366</v>
      </c>
      <c r="I264" s="2"/>
    </row>
    <row r="265" spans="1:9" x14ac:dyDescent="0.25">
      <c r="A265" s="1">
        <f>COUNTIF($C$2:C265,"Да")</f>
        <v>3</v>
      </c>
      <c r="B265" s="45">
        <f t="shared" si="9"/>
        <v>45122</v>
      </c>
      <c r="C265" s="42" t="str">
        <f>IF(ISERROR(VLOOKUP(B265,'Айгенис Оп9'!$C$3:$C$16,1,0)),"Нет","Да")</f>
        <v>Нет</v>
      </c>
      <c r="D265" s="43">
        <f t="shared" si="8"/>
        <v>365</v>
      </c>
      <c r="E265" s="44">
        <f>ROUND(('Все выпуски'!$F$3*'Все выпуски'!$F$6/100)/365*(B265-IF(C265="Нет",VLOOKUP(A265,'Айгенис Оп9'!$A$2:$C$16,3,0),VLOOKUP((A265-1),'Айгенис Оп9'!$A$2:$C$16,3,0))),2)</f>
        <v>3.91</v>
      </c>
      <c r="G265" s="43">
        <f>COUNTIF(D266:$D$1227,365)</f>
        <v>596</v>
      </c>
      <c r="H265" s="43">
        <f>COUNTIF(D266:$D$1227,366)</f>
        <v>366</v>
      </c>
      <c r="I265" s="2"/>
    </row>
    <row r="266" spans="1:9" x14ac:dyDescent="0.25">
      <c r="A266" s="1">
        <f>COUNTIF($C$2:C266,"Да")</f>
        <v>3</v>
      </c>
      <c r="B266" s="45">
        <f t="shared" si="9"/>
        <v>45123</v>
      </c>
      <c r="C266" s="42" t="str">
        <f>IF(ISERROR(VLOOKUP(B266,'Айгенис Оп9'!$C$3:$C$16,1,0)),"Нет","Да")</f>
        <v>Нет</v>
      </c>
      <c r="D266" s="43">
        <f t="shared" si="8"/>
        <v>365</v>
      </c>
      <c r="E266" s="44">
        <f>ROUND(('Все выпуски'!$F$3*'Все выпуски'!$F$6/100)/365*(B266-IF(C266="Нет",VLOOKUP(A266,'Айгенис Оп9'!$A$2:$C$16,3,0),VLOOKUP((A266-1),'Айгенис Оп9'!$A$2:$C$16,3,0))),2)</f>
        <v>4.01</v>
      </c>
      <c r="G266" s="43">
        <f>COUNTIF(D267:$D$1227,365)</f>
        <v>595</v>
      </c>
      <c r="H266" s="43">
        <f>COUNTIF(D267:$D$1227,366)</f>
        <v>366</v>
      </c>
      <c r="I266" s="2"/>
    </row>
    <row r="267" spans="1:9" x14ac:dyDescent="0.25">
      <c r="A267" s="1">
        <f>COUNTIF($C$2:C267,"Да")</f>
        <v>3</v>
      </c>
      <c r="B267" s="45">
        <f t="shared" si="9"/>
        <v>45124</v>
      </c>
      <c r="C267" s="42" t="str">
        <f>IF(ISERROR(VLOOKUP(B267,'Айгенис Оп9'!$C$3:$C$16,1,0)),"Нет","Да")</f>
        <v>Нет</v>
      </c>
      <c r="D267" s="43">
        <f t="shared" si="8"/>
        <v>365</v>
      </c>
      <c r="E267" s="44">
        <f>ROUND(('Все выпуски'!$F$3*'Все выпуски'!$F$6/100)/365*(B267-IF(C267="Нет",VLOOKUP(A267,'Айгенис Оп9'!$A$2:$C$16,3,0),VLOOKUP((A267-1),'Айгенис Оп9'!$A$2:$C$16,3,0))),2)</f>
        <v>4.0999999999999996</v>
      </c>
      <c r="G267" s="43">
        <f>COUNTIF(D268:$D$1227,365)</f>
        <v>594</v>
      </c>
      <c r="H267" s="43">
        <f>COUNTIF(D268:$D$1227,366)</f>
        <v>366</v>
      </c>
      <c r="I267" s="2"/>
    </row>
    <row r="268" spans="1:9" x14ac:dyDescent="0.25">
      <c r="A268" s="1">
        <f>COUNTIF($C$2:C268,"Да")</f>
        <v>3</v>
      </c>
      <c r="B268" s="45">
        <f t="shared" si="9"/>
        <v>45125</v>
      </c>
      <c r="C268" s="42" t="str">
        <f>IF(ISERROR(VLOOKUP(B268,'Айгенис Оп9'!$C$3:$C$16,1,0)),"Нет","Да")</f>
        <v>Нет</v>
      </c>
      <c r="D268" s="43">
        <f t="shared" si="8"/>
        <v>365</v>
      </c>
      <c r="E268" s="44">
        <f>ROUND(('Все выпуски'!$F$3*'Все выпуски'!$F$6/100)/365*(B268-IF(C268="Нет",VLOOKUP(A268,'Айгенис Оп9'!$A$2:$C$16,3,0),VLOOKUP((A268-1),'Айгенис Оп9'!$A$2:$C$16,3,0))),2)</f>
        <v>4.1900000000000004</v>
      </c>
      <c r="G268" s="43">
        <f>COUNTIF(D269:$D$1227,365)</f>
        <v>593</v>
      </c>
      <c r="H268" s="43">
        <f>COUNTIF(D269:$D$1227,366)</f>
        <v>366</v>
      </c>
      <c r="I268" s="2"/>
    </row>
    <row r="269" spans="1:9" x14ac:dyDescent="0.25">
      <c r="A269" s="1">
        <f>COUNTIF($C$2:C269,"Да")</f>
        <v>3</v>
      </c>
      <c r="B269" s="45">
        <f t="shared" si="9"/>
        <v>45126</v>
      </c>
      <c r="C269" s="42" t="str">
        <f>IF(ISERROR(VLOOKUP(B269,'Айгенис Оп9'!$C$3:$C$16,1,0)),"Нет","Да")</f>
        <v>Нет</v>
      </c>
      <c r="D269" s="43">
        <f t="shared" si="8"/>
        <v>365</v>
      </c>
      <c r="E269" s="44">
        <f>ROUND(('Все выпуски'!$F$3*'Все выпуски'!$F$6/100)/365*(B269-IF(C269="Нет",VLOOKUP(A269,'Айгенис Оп9'!$A$2:$C$16,3,0),VLOOKUP((A269-1),'Айгенис Оп9'!$A$2:$C$16,3,0))),2)</f>
        <v>4.28</v>
      </c>
      <c r="G269" s="43">
        <f>COUNTIF(D270:$D$1227,365)</f>
        <v>592</v>
      </c>
      <c r="H269" s="43">
        <f>COUNTIF(D270:$D$1227,366)</f>
        <v>366</v>
      </c>
      <c r="I269" s="2"/>
    </row>
    <row r="270" spans="1:9" x14ac:dyDescent="0.25">
      <c r="A270" s="1">
        <f>COUNTIF($C$2:C270,"Да")</f>
        <v>3</v>
      </c>
      <c r="B270" s="45">
        <f t="shared" si="9"/>
        <v>45127</v>
      </c>
      <c r="C270" s="42" t="str">
        <f>IF(ISERROR(VLOOKUP(B270,'Айгенис Оп9'!$C$3:$C$16,1,0)),"Нет","Да")</f>
        <v>Нет</v>
      </c>
      <c r="D270" s="43">
        <f t="shared" si="8"/>
        <v>365</v>
      </c>
      <c r="E270" s="44">
        <f>ROUND(('Все выпуски'!$F$3*'Все выпуски'!$F$6/100)/365*(B270-IF(C270="Нет",VLOOKUP(A270,'Айгенис Оп9'!$A$2:$C$16,3,0),VLOOKUP((A270-1),'Айгенис Оп9'!$A$2:$C$16,3,0))),2)</f>
        <v>4.38</v>
      </c>
      <c r="G270" s="43">
        <f>COUNTIF(D271:$D$1227,365)</f>
        <v>591</v>
      </c>
      <c r="H270" s="43">
        <f>COUNTIF(D271:$D$1227,366)</f>
        <v>366</v>
      </c>
      <c r="I270" s="2"/>
    </row>
    <row r="271" spans="1:9" x14ac:dyDescent="0.25">
      <c r="A271" s="1">
        <f>COUNTIF($C$2:C271,"Да")</f>
        <v>3</v>
      </c>
      <c r="B271" s="45">
        <f t="shared" si="9"/>
        <v>45128</v>
      </c>
      <c r="C271" s="42" t="str">
        <f>IF(ISERROR(VLOOKUP(B271,'Айгенис Оп9'!$C$3:$C$16,1,0)),"Нет","Да")</f>
        <v>Нет</v>
      </c>
      <c r="D271" s="43">
        <f t="shared" si="8"/>
        <v>365</v>
      </c>
      <c r="E271" s="44">
        <f>ROUND(('Все выпуски'!$F$3*'Все выпуски'!$F$6/100)/365*(B271-IF(C271="Нет",VLOOKUP(A271,'Айгенис Оп9'!$A$2:$C$16,3,0),VLOOKUP((A271-1),'Айгенис Оп9'!$A$2:$C$16,3,0))),2)</f>
        <v>4.47</v>
      </c>
      <c r="G271" s="43">
        <f>COUNTIF(D272:$D$1227,365)</f>
        <v>590</v>
      </c>
      <c r="H271" s="43">
        <f>COUNTIF(D272:$D$1227,366)</f>
        <v>366</v>
      </c>
      <c r="I271" s="2"/>
    </row>
    <row r="272" spans="1:9" x14ac:dyDescent="0.25">
      <c r="A272" s="1">
        <f>COUNTIF($C$2:C272,"Да")</f>
        <v>3</v>
      </c>
      <c r="B272" s="45">
        <f t="shared" si="9"/>
        <v>45129</v>
      </c>
      <c r="C272" s="42" t="str">
        <f>IF(ISERROR(VLOOKUP(B272,'Айгенис Оп9'!$C$3:$C$16,1,0)),"Нет","Да")</f>
        <v>Нет</v>
      </c>
      <c r="D272" s="43">
        <f t="shared" si="8"/>
        <v>365</v>
      </c>
      <c r="E272" s="44">
        <f>ROUND(('Все выпуски'!$F$3*'Все выпуски'!$F$6/100)/365*(B272-IF(C272="Нет",VLOOKUP(A272,'Айгенис Оп9'!$A$2:$C$16,3,0),VLOOKUP((A272-1),'Айгенис Оп9'!$A$2:$C$16,3,0))),2)</f>
        <v>4.5599999999999996</v>
      </c>
      <c r="G272" s="43">
        <f>COUNTIF(D273:$D$1227,365)</f>
        <v>589</v>
      </c>
      <c r="H272" s="43">
        <f>COUNTIF(D273:$D$1227,366)</f>
        <v>366</v>
      </c>
      <c r="I272" s="2"/>
    </row>
    <row r="273" spans="1:9" x14ac:dyDescent="0.25">
      <c r="A273" s="1">
        <f>COUNTIF($C$2:C273,"Да")</f>
        <v>3</v>
      </c>
      <c r="B273" s="45">
        <f t="shared" si="9"/>
        <v>45130</v>
      </c>
      <c r="C273" s="42" t="str">
        <f>IF(ISERROR(VLOOKUP(B273,'Айгенис Оп9'!$C$3:$C$16,1,0)),"Нет","Да")</f>
        <v>Нет</v>
      </c>
      <c r="D273" s="43">
        <f t="shared" si="8"/>
        <v>365</v>
      </c>
      <c r="E273" s="44">
        <f>ROUND(('Все выпуски'!$F$3*'Все выпуски'!$F$6/100)/365*(B273-IF(C273="Нет",VLOOKUP(A273,'Айгенис Оп9'!$A$2:$C$16,3,0),VLOOKUP((A273-1),'Айгенис Оп9'!$A$2:$C$16,3,0))),2)</f>
        <v>4.66</v>
      </c>
      <c r="G273" s="43">
        <f>COUNTIF(D274:$D$1227,365)</f>
        <v>588</v>
      </c>
      <c r="H273" s="43">
        <f>COUNTIF(D274:$D$1227,366)</f>
        <v>366</v>
      </c>
      <c r="I273" s="2"/>
    </row>
    <row r="274" spans="1:9" x14ac:dyDescent="0.25">
      <c r="A274" s="1">
        <f>COUNTIF($C$2:C274,"Да")</f>
        <v>3</v>
      </c>
      <c r="B274" s="45">
        <f t="shared" si="9"/>
        <v>45131</v>
      </c>
      <c r="C274" s="42" t="str">
        <f>IF(ISERROR(VLOOKUP(B274,'Айгенис Оп9'!$C$3:$C$16,1,0)),"Нет","Да")</f>
        <v>Нет</v>
      </c>
      <c r="D274" s="43">
        <f t="shared" si="8"/>
        <v>365</v>
      </c>
      <c r="E274" s="44">
        <f>ROUND(('Все выпуски'!$F$3*'Все выпуски'!$F$6/100)/365*(B274-IF(C274="Нет",VLOOKUP(A274,'Айгенис Оп9'!$A$2:$C$16,3,0),VLOOKUP((A274-1),'Айгенис Оп9'!$A$2:$C$16,3,0))),2)</f>
        <v>4.75</v>
      </c>
      <c r="G274" s="43">
        <f>COUNTIF(D275:$D$1227,365)</f>
        <v>587</v>
      </c>
      <c r="H274" s="43">
        <f>COUNTIF(D275:$D$1227,366)</f>
        <v>366</v>
      </c>
      <c r="I274" s="2"/>
    </row>
    <row r="275" spans="1:9" x14ac:dyDescent="0.25">
      <c r="A275" s="1">
        <f>COUNTIF($C$2:C275,"Да")</f>
        <v>3</v>
      </c>
      <c r="B275" s="45">
        <f t="shared" si="9"/>
        <v>45132</v>
      </c>
      <c r="C275" s="42" t="str">
        <f>IF(ISERROR(VLOOKUP(B275,'Айгенис Оп9'!$C$3:$C$16,1,0)),"Нет","Да")</f>
        <v>Нет</v>
      </c>
      <c r="D275" s="43">
        <f t="shared" si="8"/>
        <v>365</v>
      </c>
      <c r="E275" s="44">
        <f>ROUND(('Все выпуски'!$F$3*'Все выпуски'!$F$6/100)/365*(B275-IF(C275="Нет",VLOOKUP(A275,'Айгенис Оп9'!$A$2:$C$16,3,0),VLOOKUP((A275-1),'Айгенис Оп9'!$A$2:$C$16,3,0))),2)</f>
        <v>4.84</v>
      </c>
      <c r="G275" s="43">
        <f>COUNTIF(D276:$D$1227,365)</f>
        <v>586</v>
      </c>
      <c r="H275" s="43">
        <f>COUNTIF(D276:$D$1227,366)</f>
        <v>366</v>
      </c>
      <c r="I275" s="2"/>
    </row>
    <row r="276" spans="1:9" x14ac:dyDescent="0.25">
      <c r="A276" s="1">
        <f>COUNTIF($C$2:C276,"Да")</f>
        <v>3</v>
      </c>
      <c r="B276" s="45">
        <f t="shared" si="9"/>
        <v>45133</v>
      </c>
      <c r="C276" s="42" t="str">
        <f>IF(ISERROR(VLOOKUP(B276,'Айгенис Оп9'!$C$3:$C$16,1,0)),"Нет","Да")</f>
        <v>Нет</v>
      </c>
      <c r="D276" s="43">
        <f t="shared" si="8"/>
        <v>365</v>
      </c>
      <c r="E276" s="44">
        <f>ROUND(('Все выпуски'!$F$3*'Все выпуски'!$F$6/100)/365*(B276-IF(C276="Нет",VLOOKUP(A276,'Айгенис Оп9'!$A$2:$C$16,3,0),VLOOKUP((A276-1),'Айгенис Оп9'!$A$2:$C$16,3,0))),2)</f>
        <v>4.9400000000000004</v>
      </c>
      <c r="G276" s="43">
        <f>COUNTIF(D277:$D$1227,365)</f>
        <v>585</v>
      </c>
      <c r="H276" s="43">
        <f>COUNTIF(D277:$D$1227,366)</f>
        <v>366</v>
      </c>
      <c r="I276" s="2"/>
    </row>
    <row r="277" spans="1:9" x14ac:dyDescent="0.25">
      <c r="A277" s="1">
        <f>COUNTIF($C$2:C277,"Да")</f>
        <v>3</v>
      </c>
      <c r="B277" s="45">
        <f t="shared" si="9"/>
        <v>45134</v>
      </c>
      <c r="C277" s="42" t="str">
        <f>IF(ISERROR(VLOOKUP(B277,'Айгенис Оп9'!$C$3:$C$16,1,0)),"Нет","Да")</f>
        <v>Нет</v>
      </c>
      <c r="D277" s="43">
        <f t="shared" si="8"/>
        <v>365</v>
      </c>
      <c r="E277" s="44">
        <f>ROUND(('Все выпуски'!$F$3*'Все выпуски'!$F$6/100)/365*(B277-IF(C277="Нет",VLOOKUP(A277,'Айгенис Оп9'!$A$2:$C$16,3,0),VLOOKUP((A277-1),'Айгенис Оп9'!$A$2:$C$16,3,0))),2)</f>
        <v>5.03</v>
      </c>
      <c r="G277" s="43">
        <f>COUNTIF(D278:$D$1227,365)</f>
        <v>584</v>
      </c>
      <c r="H277" s="43">
        <f>COUNTIF(D278:$D$1227,366)</f>
        <v>366</v>
      </c>
      <c r="I277" s="2"/>
    </row>
    <row r="278" spans="1:9" x14ac:dyDescent="0.25">
      <c r="A278" s="1">
        <f>COUNTIF($C$2:C278,"Да")</f>
        <v>3</v>
      </c>
      <c r="B278" s="45">
        <f t="shared" si="9"/>
        <v>45135</v>
      </c>
      <c r="C278" s="42" t="str">
        <f>IF(ISERROR(VLOOKUP(B278,'Айгенис Оп9'!$C$3:$C$16,1,0)),"Нет","Да")</f>
        <v>Нет</v>
      </c>
      <c r="D278" s="43">
        <f t="shared" si="8"/>
        <v>365</v>
      </c>
      <c r="E278" s="44">
        <f>ROUND(('Все выпуски'!$F$3*'Все выпуски'!$F$6/100)/365*(B278-IF(C278="Нет",VLOOKUP(A278,'Айгенис Оп9'!$A$2:$C$16,3,0),VLOOKUP((A278-1),'Айгенис Оп9'!$A$2:$C$16,3,0))),2)</f>
        <v>5.12</v>
      </c>
      <c r="G278" s="43">
        <f>COUNTIF(D279:$D$1227,365)</f>
        <v>583</v>
      </c>
      <c r="H278" s="43">
        <f>COUNTIF(D279:$D$1227,366)</f>
        <v>366</v>
      </c>
      <c r="I278" s="2"/>
    </row>
    <row r="279" spans="1:9" x14ac:dyDescent="0.25">
      <c r="A279" s="1">
        <f>COUNTIF($C$2:C279,"Да")</f>
        <v>3</v>
      </c>
      <c r="B279" s="45">
        <f t="shared" si="9"/>
        <v>45136</v>
      </c>
      <c r="C279" s="42" t="str">
        <f>IF(ISERROR(VLOOKUP(B279,'Айгенис Оп9'!$C$3:$C$16,1,0)),"Нет","Да")</f>
        <v>Нет</v>
      </c>
      <c r="D279" s="43">
        <f t="shared" si="8"/>
        <v>365</v>
      </c>
      <c r="E279" s="44">
        <f>ROUND(('Все выпуски'!$F$3*'Все выпуски'!$F$6/100)/365*(B279-IF(C279="Нет",VLOOKUP(A279,'Айгенис Оп9'!$A$2:$C$16,3,0),VLOOKUP((A279-1),'Айгенис Оп9'!$A$2:$C$16,3,0))),2)</f>
        <v>5.22</v>
      </c>
      <c r="G279" s="43">
        <f>COUNTIF(D280:$D$1227,365)</f>
        <v>582</v>
      </c>
      <c r="H279" s="43">
        <f>COUNTIF(D280:$D$1227,366)</f>
        <v>366</v>
      </c>
      <c r="I279" s="2"/>
    </row>
    <row r="280" spans="1:9" x14ac:dyDescent="0.25">
      <c r="A280" s="1">
        <f>COUNTIF($C$2:C280,"Да")</f>
        <v>3</v>
      </c>
      <c r="B280" s="45">
        <f t="shared" si="9"/>
        <v>45137</v>
      </c>
      <c r="C280" s="42" t="str">
        <f>IF(ISERROR(VLOOKUP(B280,'Айгенис Оп9'!$C$3:$C$16,1,0)),"Нет","Да")</f>
        <v>Нет</v>
      </c>
      <c r="D280" s="43">
        <f t="shared" si="8"/>
        <v>365</v>
      </c>
      <c r="E280" s="44">
        <f>ROUND(('Все выпуски'!$F$3*'Все выпуски'!$F$6/100)/365*(B280-IF(C280="Нет",VLOOKUP(A280,'Айгенис Оп9'!$A$2:$C$16,3,0),VLOOKUP((A280-1),'Айгенис Оп9'!$A$2:$C$16,3,0))),2)</f>
        <v>5.31</v>
      </c>
      <c r="G280" s="43">
        <f>COUNTIF(D281:$D$1227,365)</f>
        <v>581</v>
      </c>
      <c r="H280" s="43">
        <f>COUNTIF(D281:$D$1227,366)</f>
        <v>366</v>
      </c>
      <c r="I280" s="2"/>
    </row>
    <row r="281" spans="1:9" x14ac:dyDescent="0.25">
      <c r="A281" s="1">
        <f>COUNTIF($C$2:C281,"Да")</f>
        <v>3</v>
      </c>
      <c r="B281" s="45">
        <f t="shared" si="9"/>
        <v>45138</v>
      </c>
      <c r="C281" s="42" t="str">
        <f>IF(ISERROR(VLOOKUP(B281,'Айгенис Оп9'!$C$3:$C$16,1,0)),"Нет","Да")</f>
        <v>Нет</v>
      </c>
      <c r="D281" s="43">
        <f t="shared" si="8"/>
        <v>365</v>
      </c>
      <c r="E281" s="44">
        <f>ROUND(('Все выпуски'!$F$3*'Все выпуски'!$F$6/100)/365*(B281-IF(C281="Нет",VLOOKUP(A281,'Айгенис Оп9'!$A$2:$C$16,3,0),VLOOKUP((A281-1),'Айгенис Оп9'!$A$2:$C$16,3,0))),2)</f>
        <v>5.4</v>
      </c>
      <c r="G281" s="43">
        <f>COUNTIF(D282:$D$1227,365)</f>
        <v>580</v>
      </c>
      <c r="H281" s="43">
        <f>COUNTIF(D282:$D$1227,366)</f>
        <v>366</v>
      </c>
      <c r="I281" s="2"/>
    </row>
    <row r="282" spans="1:9" x14ac:dyDescent="0.25">
      <c r="A282" s="1">
        <f>COUNTIF($C$2:C282,"Да")</f>
        <v>3</v>
      </c>
      <c r="B282" s="45">
        <f t="shared" si="9"/>
        <v>45139</v>
      </c>
      <c r="C282" s="42" t="str">
        <f>IF(ISERROR(VLOOKUP(B282,'Айгенис Оп9'!$C$3:$C$16,1,0)),"Нет","Да")</f>
        <v>Нет</v>
      </c>
      <c r="D282" s="43">
        <f t="shared" si="8"/>
        <v>365</v>
      </c>
      <c r="E282" s="44">
        <f>ROUND(('Все выпуски'!$F$3*'Все выпуски'!$F$6/100)/365*(B282-IF(C282="Нет",VLOOKUP(A282,'Айгенис Оп9'!$A$2:$C$16,3,0),VLOOKUP((A282-1),'Айгенис Оп9'!$A$2:$C$16,3,0))),2)</f>
        <v>5.5</v>
      </c>
      <c r="G282" s="43">
        <f>COUNTIF(D283:$D$1227,365)</f>
        <v>579</v>
      </c>
      <c r="H282" s="43">
        <f>COUNTIF(D283:$D$1227,366)</f>
        <v>366</v>
      </c>
      <c r="I282" s="2"/>
    </row>
    <row r="283" spans="1:9" x14ac:dyDescent="0.25">
      <c r="A283" s="1">
        <f>COUNTIF($C$2:C283,"Да")</f>
        <v>3</v>
      </c>
      <c r="B283" s="45">
        <f t="shared" si="9"/>
        <v>45140</v>
      </c>
      <c r="C283" s="42" t="str">
        <f>IF(ISERROR(VLOOKUP(B283,'Айгенис Оп9'!$C$3:$C$16,1,0)),"Нет","Да")</f>
        <v>Нет</v>
      </c>
      <c r="D283" s="43">
        <f t="shared" si="8"/>
        <v>365</v>
      </c>
      <c r="E283" s="44">
        <f>ROUND(('Все выпуски'!$F$3*'Все выпуски'!$F$6/100)/365*(B283-IF(C283="Нет",VLOOKUP(A283,'Айгенис Оп9'!$A$2:$C$16,3,0),VLOOKUP((A283-1),'Айгенис Оп9'!$A$2:$C$16,3,0))),2)</f>
        <v>5.59</v>
      </c>
      <c r="G283" s="43">
        <f>COUNTIF(D284:$D$1227,365)</f>
        <v>578</v>
      </c>
      <c r="H283" s="43">
        <f>COUNTIF(D284:$D$1227,366)</f>
        <v>366</v>
      </c>
      <c r="I283" s="2"/>
    </row>
    <row r="284" spans="1:9" x14ac:dyDescent="0.25">
      <c r="A284" s="1">
        <f>COUNTIF($C$2:C284,"Да")</f>
        <v>3</v>
      </c>
      <c r="B284" s="45">
        <f t="shared" si="9"/>
        <v>45141</v>
      </c>
      <c r="C284" s="42" t="str">
        <f>IF(ISERROR(VLOOKUP(B284,'Айгенис Оп9'!$C$3:$C$16,1,0)),"Нет","Да")</f>
        <v>Нет</v>
      </c>
      <c r="D284" s="43">
        <f t="shared" si="8"/>
        <v>365</v>
      </c>
      <c r="E284" s="44">
        <f>ROUND(('Все выпуски'!$F$3*'Все выпуски'!$F$6/100)/365*(B284-IF(C284="Нет",VLOOKUP(A284,'Айгенис Оп9'!$A$2:$C$16,3,0),VLOOKUP((A284-1),'Айгенис Оп9'!$A$2:$C$16,3,0))),2)</f>
        <v>5.68</v>
      </c>
      <c r="G284" s="43">
        <f>COUNTIF(D285:$D$1227,365)</f>
        <v>577</v>
      </c>
      <c r="H284" s="43">
        <f>COUNTIF(D285:$D$1227,366)</f>
        <v>366</v>
      </c>
      <c r="I284" s="2"/>
    </row>
    <row r="285" spans="1:9" x14ac:dyDescent="0.25">
      <c r="A285" s="1">
        <f>COUNTIF($C$2:C285,"Да")</f>
        <v>3</v>
      </c>
      <c r="B285" s="45">
        <f t="shared" si="9"/>
        <v>45142</v>
      </c>
      <c r="C285" s="42" t="str">
        <f>IF(ISERROR(VLOOKUP(B285,'Айгенис Оп9'!$C$3:$C$16,1,0)),"Нет","Да")</f>
        <v>Нет</v>
      </c>
      <c r="D285" s="43">
        <f t="shared" si="8"/>
        <v>365</v>
      </c>
      <c r="E285" s="44">
        <f>ROUND(('Все выпуски'!$F$3*'Все выпуски'!$F$6/100)/365*(B285-IF(C285="Нет",VLOOKUP(A285,'Айгенис Оп9'!$A$2:$C$16,3,0),VLOOKUP((A285-1),'Айгенис Оп9'!$A$2:$C$16,3,0))),2)</f>
        <v>5.78</v>
      </c>
      <c r="G285" s="43">
        <f>COUNTIF(D286:$D$1227,365)</f>
        <v>576</v>
      </c>
      <c r="H285" s="43">
        <f>COUNTIF(D286:$D$1227,366)</f>
        <v>366</v>
      </c>
      <c r="I285" s="2"/>
    </row>
    <row r="286" spans="1:9" x14ac:dyDescent="0.25">
      <c r="A286" s="1">
        <f>COUNTIF($C$2:C286,"Да")</f>
        <v>3</v>
      </c>
      <c r="B286" s="45">
        <f t="shared" si="9"/>
        <v>45143</v>
      </c>
      <c r="C286" s="42" t="str">
        <f>IF(ISERROR(VLOOKUP(B286,'Айгенис Оп9'!$C$3:$C$16,1,0)),"Нет","Да")</f>
        <v>Нет</v>
      </c>
      <c r="D286" s="43">
        <f t="shared" si="8"/>
        <v>365</v>
      </c>
      <c r="E286" s="44">
        <f>ROUND(('Все выпуски'!$F$3*'Все выпуски'!$F$6/100)/365*(B286-IF(C286="Нет",VLOOKUP(A286,'Айгенис Оп9'!$A$2:$C$16,3,0),VLOOKUP((A286-1),'Айгенис Оп9'!$A$2:$C$16,3,0))),2)</f>
        <v>5.87</v>
      </c>
      <c r="G286" s="43">
        <f>COUNTIF(D287:$D$1227,365)</f>
        <v>575</v>
      </c>
      <c r="H286" s="43">
        <f>COUNTIF(D287:$D$1227,366)</f>
        <v>366</v>
      </c>
      <c r="I286" s="2"/>
    </row>
    <row r="287" spans="1:9" x14ac:dyDescent="0.25">
      <c r="A287" s="1">
        <f>COUNTIF($C$2:C287,"Да")</f>
        <v>3</v>
      </c>
      <c r="B287" s="45">
        <f t="shared" si="9"/>
        <v>45144</v>
      </c>
      <c r="C287" s="42" t="str">
        <f>IF(ISERROR(VLOOKUP(B287,'Айгенис Оп9'!$C$3:$C$16,1,0)),"Нет","Да")</f>
        <v>Нет</v>
      </c>
      <c r="D287" s="43">
        <f t="shared" si="8"/>
        <v>365</v>
      </c>
      <c r="E287" s="44">
        <f>ROUND(('Все выпуски'!$F$3*'Все выпуски'!$F$6/100)/365*(B287-IF(C287="Нет",VLOOKUP(A287,'Айгенис Оп9'!$A$2:$C$16,3,0),VLOOKUP((A287-1),'Айгенис Оп9'!$A$2:$C$16,3,0))),2)</f>
        <v>5.96</v>
      </c>
      <c r="G287" s="43">
        <f>COUNTIF(D288:$D$1227,365)</f>
        <v>574</v>
      </c>
      <c r="H287" s="43">
        <f>COUNTIF(D288:$D$1227,366)</f>
        <v>366</v>
      </c>
      <c r="I287" s="2"/>
    </row>
    <row r="288" spans="1:9" x14ac:dyDescent="0.25">
      <c r="A288" s="1">
        <f>COUNTIF($C$2:C288,"Да")</f>
        <v>3</v>
      </c>
      <c r="B288" s="45">
        <f t="shared" si="9"/>
        <v>45145</v>
      </c>
      <c r="C288" s="42" t="str">
        <f>IF(ISERROR(VLOOKUP(B288,'Айгенис Оп9'!$C$3:$C$16,1,0)),"Нет","Да")</f>
        <v>Нет</v>
      </c>
      <c r="D288" s="43">
        <f t="shared" si="8"/>
        <v>365</v>
      </c>
      <c r="E288" s="44">
        <f>ROUND(('Все выпуски'!$F$3*'Все выпуски'!$F$6/100)/365*(B288-IF(C288="Нет",VLOOKUP(A288,'Айгенис Оп9'!$A$2:$C$16,3,0),VLOOKUP((A288-1),'Айгенис Оп9'!$A$2:$C$16,3,0))),2)</f>
        <v>6.05</v>
      </c>
      <c r="G288" s="43">
        <f>COUNTIF(D289:$D$1227,365)</f>
        <v>573</v>
      </c>
      <c r="H288" s="43">
        <f>COUNTIF(D289:$D$1227,366)</f>
        <v>366</v>
      </c>
      <c r="I288" s="2"/>
    </row>
    <row r="289" spans="1:9" x14ac:dyDescent="0.25">
      <c r="A289" s="1">
        <f>COUNTIF($C$2:C289,"Да")</f>
        <v>3</v>
      </c>
      <c r="B289" s="45">
        <f t="shared" si="9"/>
        <v>45146</v>
      </c>
      <c r="C289" s="42" t="str">
        <f>IF(ISERROR(VLOOKUP(B289,'Айгенис Оп9'!$C$3:$C$16,1,0)),"Нет","Да")</f>
        <v>Нет</v>
      </c>
      <c r="D289" s="43">
        <f t="shared" si="8"/>
        <v>365</v>
      </c>
      <c r="E289" s="44">
        <f>ROUND(('Все выпуски'!$F$3*'Все выпуски'!$F$6/100)/365*(B289-IF(C289="Нет",VLOOKUP(A289,'Айгенис Оп9'!$A$2:$C$16,3,0),VLOOKUP((A289-1),'Айгенис Оп9'!$A$2:$C$16,3,0))),2)</f>
        <v>6.15</v>
      </c>
      <c r="G289" s="43">
        <f>COUNTIF(D290:$D$1227,365)</f>
        <v>572</v>
      </c>
      <c r="H289" s="43">
        <f>COUNTIF(D290:$D$1227,366)</f>
        <v>366</v>
      </c>
      <c r="I289" s="2"/>
    </row>
    <row r="290" spans="1:9" x14ac:dyDescent="0.25">
      <c r="A290" s="1">
        <f>COUNTIF($C$2:C290,"Да")</f>
        <v>3</v>
      </c>
      <c r="B290" s="45">
        <f t="shared" si="9"/>
        <v>45147</v>
      </c>
      <c r="C290" s="42" t="str">
        <f>IF(ISERROR(VLOOKUP(B290,'Айгенис Оп9'!$C$3:$C$16,1,0)),"Нет","Да")</f>
        <v>Нет</v>
      </c>
      <c r="D290" s="43">
        <f t="shared" si="8"/>
        <v>365</v>
      </c>
      <c r="E290" s="44">
        <f>ROUND(('Все выпуски'!$F$3*'Все выпуски'!$F$6/100)/365*(B290-IF(C290="Нет",VLOOKUP(A290,'Айгенис Оп9'!$A$2:$C$16,3,0),VLOOKUP((A290-1),'Айгенис Оп9'!$A$2:$C$16,3,0))),2)</f>
        <v>6.24</v>
      </c>
      <c r="G290" s="43">
        <f>COUNTIF(D291:$D$1227,365)</f>
        <v>571</v>
      </c>
      <c r="H290" s="43">
        <f>COUNTIF(D291:$D$1227,366)</f>
        <v>366</v>
      </c>
      <c r="I290" s="2"/>
    </row>
    <row r="291" spans="1:9" x14ac:dyDescent="0.25">
      <c r="A291" s="1">
        <f>COUNTIF($C$2:C291,"Да")</f>
        <v>3</v>
      </c>
      <c r="B291" s="45">
        <f t="shared" si="9"/>
        <v>45148</v>
      </c>
      <c r="C291" s="42" t="str">
        <f>IF(ISERROR(VLOOKUP(B291,'Айгенис Оп9'!$C$3:$C$16,1,0)),"Нет","Да")</f>
        <v>Нет</v>
      </c>
      <c r="D291" s="43">
        <f t="shared" si="8"/>
        <v>365</v>
      </c>
      <c r="E291" s="44">
        <f>ROUND(('Все выпуски'!$F$3*'Все выпуски'!$F$6/100)/365*(B291-IF(C291="Нет",VLOOKUP(A291,'Айгенис Оп9'!$A$2:$C$16,3,0),VLOOKUP((A291-1),'Айгенис Оп9'!$A$2:$C$16,3,0))),2)</f>
        <v>6.33</v>
      </c>
      <c r="G291" s="43">
        <f>COUNTIF(D292:$D$1227,365)</f>
        <v>570</v>
      </c>
      <c r="H291" s="43">
        <f>COUNTIF(D292:$D$1227,366)</f>
        <v>366</v>
      </c>
      <c r="I291" s="2"/>
    </row>
    <row r="292" spans="1:9" x14ac:dyDescent="0.25">
      <c r="A292" s="1">
        <f>COUNTIF($C$2:C292,"Да")</f>
        <v>3</v>
      </c>
      <c r="B292" s="45">
        <f t="shared" si="9"/>
        <v>45149</v>
      </c>
      <c r="C292" s="42" t="str">
        <f>IF(ISERROR(VLOOKUP(B292,'Айгенис Оп9'!$C$3:$C$16,1,0)),"Нет","Да")</f>
        <v>Нет</v>
      </c>
      <c r="D292" s="43">
        <f t="shared" si="8"/>
        <v>365</v>
      </c>
      <c r="E292" s="44">
        <f>ROUND(('Все выпуски'!$F$3*'Все выпуски'!$F$6/100)/365*(B292-IF(C292="Нет",VLOOKUP(A292,'Айгенис Оп9'!$A$2:$C$16,3,0),VLOOKUP((A292-1),'Айгенис Оп9'!$A$2:$C$16,3,0))),2)</f>
        <v>6.43</v>
      </c>
      <c r="G292" s="43">
        <f>COUNTIF(D293:$D$1227,365)</f>
        <v>569</v>
      </c>
      <c r="H292" s="43">
        <f>COUNTIF(D293:$D$1227,366)</f>
        <v>366</v>
      </c>
      <c r="I292" s="2"/>
    </row>
    <row r="293" spans="1:9" x14ac:dyDescent="0.25">
      <c r="A293" s="1">
        <f>COUNTIF($C$2:C293,"Да")</f>
        <v>3</v>
      </c>
      <c r="B293" s="45">
        <f t="shared" si="9"/>
        <v>45150</v>
      </c>
      <c r="C293" s="42" t="str">
        <f>IF(ISERROR(VLOOKUP(B293,'Айгенис Оп9'!$C$3:$C$16,1,0)),"Нет","Да")</f>
        <v>Нет</v>
      </c>
      <c r="D293" s="43">
        <f t="shared" si="8"/>
        <v>365</v>
      </c>
      <c r="E293" s="44">
        <f>ROUND(('Все выпуски'!$F$3*'Все выпуски'!$F$6/100)/365*(B293-IF(C293="Нет",VLOOKUP(A293,'Айгенис Оп9'!$A$2:$C$16,3,0),VLOOKUP((A293-1),'Айгенис Оп9'!$A$2:$C$16,3,0))),2)</f>
        <v>6.52</v>
      </c>
      <c r="G293" s="43">
        <f>COUNTIF(D294:$D$1227,365)</f>
        <v>568</v>
      </c>
      <c r="H293" s="43">
        <f>COUNTIF(D294:$D$1227,366)</f>
        <v>366</v>
      </c>
      <c r="I293" s="2"/>
    </row>
    <row r="294" spans="1:9" x14ac:dyDescent="0.25">
      <c r="A294" s="1">
        <f>COUNTIF($C$2:C294,"Да")</f>
        <v>3</v>
      </c>
      <c r="B294" s="45">
        <f t="shared" si="9"/>
        <v>45151</v>
      </c>
      <c r="C294" s="42" t="str">
        <f>IF(ISERROR(VLOOKUP(B294,'Айгенис Оп9'!$C$3:$C$16,1,0)),"Нет","Да")</f>
        <v>Нет</v>
      </c>
      <c r="D294" s="43">
        <f t="shared" si="8"/>
        <v>365</v>
      </c>
      <c r="E294" s="44">
        <f>ROUND(('Все выпуски'!$F$3*'Все выпуски'!$F$6/100)/365*(B294-IF(C294="Нет",VLOOKUP(A294,'Айгенис Оп9'!$A$2:$C$16,3,0),VLOOKUP((A294-1),'Айгенис Оп9'!$A$2:$C$16,3,0))),2)</f>
        <v>6.61</v>
      </c>
      <c r="G294" s="43">
        <f>COUNTIF(D295:$D$1227,365)</f>
        <v>567</v>
      </c>
      <c r="H294" s="43">
        <f>COUNTIF(D295:$D$1227,366)</f>
        <v>366</v>
      </c>
      <c r="I294" s="2"/>
    </row>
    <row r="295" spans="1:9" x14ac:dyDescent="0.25">
      <c r="A295" s="1">
        <f>COUNTIF($C$2:C295,"Да")</f>
        <v>3</v>
      </c>
      <c r="B295" s="45">
        <f t="shared" si="9"/>
        <v>45152</v>
      </c>
      <c r="C295" s="42" t="str">
        <f>IF(ISERROR(VLOOKUP(B295,'Айгенис Оп9'!$C$3:$C$16,1,0)),"Нет","Да")</f>
        <v>Нет</v>
      </c>
      <c r="D295" s="43">
        <f t="shared" si="8"/>
        <v>365</v>
      </c>
      <c r="E295" s="44">
        <f>ROUND(('Все выпуски'!$F$3*'Все выпуски'!$F$6/100)/365*(B295-IF(C295="Нет",VLOOKUP(A295,'Айгенис Оп9'!$A$2:$C$16,3,0),VLOOKUP((A295-1),'Айгенис Оп9'!$A$2:$C$16,3,0))),2)</f>
        <v>6.71</v>
      </c>
      <c r="G295" s="43">
        <f>COUNTIF(D296:$D$1227,365)</f>
        <v>566</v>
      </c>
      <c r="H295" s="43">
        <f>COUNTIF(D296:$D$1227,366)</f>
        <v>366</v>
      </c>
      <c r="I295" s="2"/>
    </row>
    <row r="296" spans="1:9" x14ac:dyDescent="0.25">
      <c r="A296" s="1">
        <f>COUNTIF($C$2:C296,"Да")</f>
        <v>3</v>
      </c>
      <c r="B296" s="45">
        <f t="shared" si="9"/>
        <v>45153</v>
      </c>
      <c r="C296" s="42" t="str">
        <f>IF(ISERROR(VLOOKUP(B296,'Айгенис Оп9'!$C$3:$C$16,1,0)),"Нет","Да")</f>
        <v>Нет</v>
      </c>
      <c r="D296" s="43">
        <f t="shared" si="8"/>
        <v>365</v>
      </c>
      <c r="E296" s="44">
        <f>ROUND(('Все выпуски'!$F$3*'Все выпуски'!$F$6/100)/365*(B296-IF(C296="Нет",VLOOKUP(A296,'Айгенис Оп9'!$A$2:$C$16,3,0),VLOOKUP((A296-1),'Айгенис Оп9'!$A$2:$C$16,3,0))),2)</f>
        <v>6.8</v>
      </c>
      <c r="G296" s="43">
        <f>COUNTIF(D297:$D$1227,365)</f>
        <v>565</v>
      </c>
      <c r="H296" s="43">
        <f>COUNTIF(D297:$D$1227,366)</f>
        <v>366</v>
      </c>
      <c r="I296" s="2"/>
    </row>
    <row r="297" spans="1:9" x14ac:dyDescent="0.25">
      <c r="A297" s="1">
        <f>COUNTIF($C$2:C297,"Да")</f>
        <v>3</v>
      </c>
      <c r="B297" s="45">
        <f t="shared" si="9"/>
        <v>45154</v>
      </c>
      <c r="C297" s="42" t="str">
        <f>IF(ISERROR(VLOOKUP(B297,'Айгенис Оп9'!$C$3:$C$16,1,0)),"Нет","Да")</f>
        <v>Нет</v>
      </c>
      <c r="D297" s="43">
        <f t="shared" si="8"/>
        <v>365</v>
      </c>
      <c r="E297" s="44">
        <f>ROUND(('Все выпуски'!$F$3*'Все выпуски'!$F$6/100)/365*(B297-IF(C297="Нет",VLOOKUP(A297,'Айгенис Оп9'!$A$2:$C$16,3,0),VLOOKUP((A297-1),'Айгенис Оп9'!$A$2:$C$16,3,0))),2)</f>
        <v>6.89</v>
      </c>
      <c r="G297" s="43">
        <f>COUNTIF(D298:$D$1227,365)</f>
        <v>564</v>
      </c>
      <c r="H297" s="43">
        <f>COUNTIF(D298:$D$1227,366)</f>
        <v>366</v>
      </c>
      <c r="I297" s="2"/>
    </row>
    <row r="298" spans="1:9" x14ac:dyDescent="0.25">
      <c r="A298" s="1">
        <f>COUNTIF($C$2:C298,"Да")</f>
        <v>3</v>
      </c>
      <c r="B298" s="45">
        <f t="shared" si="9"/>
        <v>45155</v>
      </c>
      <c r="C298" s="42" t="str">
        <f>IF(ISERROR(VLOOKUP(B298,'Айгенис Оп9'!$C$3:$C$16,1,0)),"Нет","Да")</f>
        <v>Нет</v>
      </c>
      <c r="D298" s="43">
        <f t="shared" si="8"/>
        <v>365</v>
      </c>
      <c r="E298" s="44">
        <f>ROUND(('Все выпуски'!$F$3*'Все выпуски'!$F$6/100)/365*(B298-IF(C298="Нет",VLOOKUP(A298,'Айгенис Оп9'!$A$2:$C$16,3,0),VLOOKUP((A298-1),'Айгенис Оп9'!$A$2:$C$16,3,0))),2)</f>
        <v>6.99</v>
      </c>
      <c r="G298" s="43">
        <f>COUNTIF(D299:$D$1227,365)</f>
        <v>563</v>
      </c>
      <c r="H298" s="43">
        <f>COUNTIF(D299:$D$1227,366)</f>
        <v>366</v>
      </c>
      <c r="I298" s="2"/>
    </row>
    <row r="299" spans="1:9" x14ac:dyDescent="0.25">
      <c r="A299" s="1">
        <f>COUNTIF($C$2:C299,"Да")</f>
        <v>3</v>
      </c>
      <c r="B299" s="45">
        <f t="shared" si="9"/>
        <v>45156</v>
      </c>
      <c r="C299" s="42" t="str">
        <f>IF(ISERROR(VLOOKUP(B299,'Айгенис Оп9'!$C$3:$C$16,1,0)),"Нет","Да")</f>
        <v>Нет</v>
      </c>
      <c r="D299" s="43">
        <f t="shared" si="8"/>
        <v>365</v>
      </c>
      <c r="E299" s="44">
        <f>ROUND(('Все выпуски'!$F$3*'Все выпуски'!$F$6/100)/365*(B299-IF(C299="Нет",VLOOKUP(A299,'Айгенис Оп9'!$A$2:$C$16,3,0),VLOOKUP((A299-1),'Айгенис Оп9'!$A$2:$C$16,3,0))),2)</f>
        <v>7.08</v>
      </c>
      <c r="G299" s="43">
        <f>COUNTIF(D300:$D$1227,365)</f>
        <v>562</v>
      </c>
      <c r="H299" s="43">
        <f>COUNTIF(D300:$D$1227,366)</f>
        <v>366</v>
      </c>
      <c r="I299" s="2"/>
    </row>
    <row r="300" spans="1:9" x14ac:dyDescent="0.25">
      <c r="A300" s="1">
        <f>COUNTIF($C$2:C300,"Да")</f>
        <v>3</v>
      </c>
      <c r="B300" s="45">
        <f t="shared" si="9"/>
        <v>45157</v>
      </c>
      <c r="C300" s="42" t="str">
        <f>IF(ISERROR(VLOOKUP(B300,'Айгенис Оп9'!$C$3:$C$16,1,0)),"Нет","Да")</f>
        <v>Нет</v>
      </c>
      <c r="D300" s="43">
        <f t="shared" si="8"/>
        <v>365</v>
      </c>
      <c r="E300" s="44">
        <f>ROUND(('Все выпуски'!$F$3*'Все выпуски'!$F$6/100)/365*(B300-IF(C300="Нет",VLOOKUP(A300,'Айгенис Оп9'!$A$2:$C$16,3,0),VLOOKUP((A300-1),'Айгенис Оп9'!$A$2:$C$16,3,0))),2)</f>
        <v>7.17</v>
      </c>
      <c r="G300" s="43">
        <f>COUNTIF(D301:$D$1227,365)</f>
        <v>561</v>
      </c>
      <c r="H300" s="43">
        <f>COUNTIF(D301:$D$1227,366)</f>
        <v>366</v>
      </c>
      <c r="I300" s="2"/>
    </row>
    <row r="301" spans="1:9" x14ac:dyDescent="0.25">
      <c r="A301" s="1">
        <f>COUNTIF($C$2:C301,"Да")</f>
        <v>3</v>
      </c>
      <c r="B301" s="45">
        <f t="shared" si="9"/>
        <v>45158</v>
      </c>
      <c r="C301" s="42" t="str">
        <f>IF(ISERROR(VLOOKUP(B301,'Айгенис Оп9'!$C$3:$C$16,1,0)),"Нет","Да")</f>
        <v>Нет</v>
      </c>
      <c r="D301" s="43">
        <f t="shared" si="8"/>
        <v>365</v>
      </c>
      <c r="E301" s="44">
        <f>ROUND(('Все выпуски'!$F$3*'Все выпуски'!$F$6/100)/365*(B301-IF(C301="Нет",VLOOKUP(A301,'Айгенис Оп9'!$A$2:$C$16,3,0),VLOOKUP((A301-1),'Айгенис Оп9'!$A$2:$C$16,3,0))),2)</f>
        <v>7.27</v>
      </c>
      <c r="G301" s="43">
        <f>COUNTIF(D302:$D$1227,365)</f>
        <v>560</v>
      </c>
      <c r="H301" s="43">
        <f>COUNTIF(D302:$D$1227,366)</f>
        <v>366</v>
      </c>
      <c r="I301" s="2"/>
    </row>
    <row r="302" spans="1:9" x14ac:dyDescent="0.25">
      <c r="A302" s="1">
        <f>COUNTIF($C$2:C302,"Да")</f>
        <v>3</v>
      </c>
      <c r="B302" s="45">
        <f t="shared" si="9"/>
        <v>45159</v>
      </c>
      <c r="C302" s="42" t="str">
        <f>IF(ISERROR(VLOOKUP(B302,'Айгенис Оп9'!$C$3:$C$16,1,0)),"Нет","Да")</f>
        <v>Нет</v>
      </c>
      <c r="D302" s="43">
        <f t="shared" si="8"/>
        <v>365</v>
      </c>
      <c r="E302" s="44">
        <f>ROUND(('Все выпуски'!$F$3*'Все выпуски'!$F$6/100)/365*(B302-IF(C302="Нет",VLOOKUP(A302,'Айгенис Оп9'!$A$2:$C$16,3,0),VLOOKUP((A302-1),'Айгенис Оп9'!$A$2:$C$16,3,0))),2)</f>
        <v>7.36</v>
      </c>
      <c r="G302" s="43">
        <f>COUNTIF(D303:$D$1227,365)</f>
        <v>559</v>
      </c>
      <c r="H302" s="43">
        <f>COUNTIF(D303:$D$1227,366)</f>
        <v>366</v>
      </c>
      <c r="I302" s="2"/>
    </row>
    <row r="303" spans="1:9" x14ac:dyDescent="0.25">
      <c r="A303" s="1">
        <f>COUNTIF($C$2:C303,"Да")</f>
        <v>3</v>
      </c>
      <c r="B303" s="45">
        <f t="shared" si="9"/>
        <v>45160</v>
      </c>
      <c r="C303" s="42" t="str">
        <f>IF(ISERROR(VLOOKUP(B303,'Айгенис Оп9'!$C$3:$C$16,1,0)),"Нет","Да")</f>
        <v>Нет</v>
      </c>
      <c r="D303" s="43">
        <f t="shared" si="8"/>
        <v>365</v>
      </c>
      <c r="E303" s="44">
        <f>ROUND(('Все выпуски'!$F$3*'Все выпуски'!$F$6/100)/365*(B303-IF(C303="Нет",VLOOKUP(A303,'Айгенис Оп9'!$A$2:$C$16,3,0),VLOOKUP((A303-1),'Айгенис Оп9'!$A$2:$C$16,3,0))),2)</f>
        <v>7.45</v>
      </c>
      <c r="G303" s="43">
        <f>COUNTIF(D304:$D$1227,365)</f>
        <v>558</v>
      </c>
      <c r="H303" s="43">
        <f>COUNTIF(D304:$D$1227,366)</f>
        <v>366</v>
      </c>
      <c r="I303" s="2"/>
    </row>
    <row r="304" spans="1:9" x14ac:dyDescent="0.25">
      <c r="A304" s="1">
        <f>COUNTIF($C$2:C304,"Да")</f>
        <v>3</v>
      </c>
      <c r="B304" s="45">
        <f t="shared" si="9"/>
        <v>45161</v>
      </c>
      <c r="C304" s="42" t="str">
        <f>IF(ISERROR(VLOOKUP(B304,'Айгенис Оп9'!$C$3:$C$16,1,0)),"Нет","Да")</f>
        <v>Нет</v>
      </c>
      <c r="D304" s="43">
        <f t="shared" si="8"/>
        <v>365</v>
      </c>
      <c r="E304" s="44">
        <f>ROUND(('Все выпуски'!$F$3*'Все выпуски'!$F$6/100)/365*(B304-IF(C304="Нет",VLOOKUP(A304,'Айгенис Оп9'!$A$2:$C$16,3,0),VLOOKUP((A304-1),'Айгенис Оп9'!$A$2:$C$16,3,0))),2)</f>
        <v>7.55</v>
      </c>
      <c r="G304" s="43">
        <f>COUNTIF(D305:$D$1227,365)</f>
        <v>557</v>
      </c>
      <c r="H304" s="43">
        <f>COUNTIF(D305:$D$1227,366)</f>
        <v>366</v>
      </c>
      <c r="I304" s="2"/>
    </row>
    <row r="305" spans="1:9" x14ac:dyDescent="0.25">
      <c r="A305" s="1">
        <f>COUNTIF($C$2:C305,"Да")</f>
        <v>3</v>
      </c>
      <c r="B305" s="45">
        <f t="shared" si="9"/>
        <v>45162</v>
      </c>
      <c r="C305" s="42" t="str">
        <f>IF(ISERROR(VLOOKUP(B305,'Айгенис Оп9'!$C$3:$C$16,1,0)),"Нет","Да")</f>
        <v>Нет</v>
      </c>
      <c r="D305" s="43">
        <f t="shared" si="8"/>
        <v>365</v>
      </c>
      <c r="E305" s="44">
        <f>ROUND(('Все выпуски'!$F$3*'Все выпуски'!$F$6/100)/365*(B305-IF(C305="Нет",VLOOKUP(A305,'Айгенис Оп9'!$A$2:$C$16,3,0),VLOOKUP((A305-1),'Айгенис Оп9'!$A$2:$C$16,3,0))),2)</f>
        <v>7.64</v>
      </c>
      <c r="G305" s="43">
        <f>COUNTIF(D306:$D$1227,365)</f>
        <v>556</v>
      </c>
      <c r="H305" s="43">
        <f>COUNTIF(D306:$D$1227,366)</f>
        <v>366</v>
      </c>
      <c r="I305" s="2"/>
    </row>
    <row r="306" spans="1:9" x14ac:dyDescent="0.25">
      <c r="A306" s="1">
        <f>COUNTIF($C$2:C306,"Да")</f>
        <v>3</v>
      </c>
      <c r="B306" s="45">
        <f t="shared" si="9"/>
        <v>45163</v>
      </c>
      <c r="C306" s="42" t="str">
        <f>IF(ISERROR(VLOOKUP(B306,'Айгенис Оп9'!$C$3:$C$16,1,0)),"Нет","Да")</f>
        <v>Нет</v>
      </c>
      <c r="D306" s="43">
        <f t="shared" si="8"/>
        <v>365</v>
      </c>
      <c r="E306" s="44">
        <f>ROUND(('Все выпуски'!$F$3*'Все выпуски'!$F$6/100)/365*(B306-IF(C306="Нет",VLOOKUP(A306,'Айгенис Оп9'!$A$2:$C$16,3,0),VLOOKUP((A306-1),'Айгенис Оп9'!$A$2:$C$16,3,0))),2)</f>
        <v>7.73</v>
      </c>
      <c r="G306" s="43">
        <f>COUNTIF(D307:$D$1227,365)</f>
        <v>555</v>
      </c>
      <c r="H306" s="43">
        <f>COUNTIF(D307:$D$1227,366)</f>
        <v>366</v>
      </c>
      <c r="I306" s="2"/>
    </row>
    <row r="307" spans="1:9" x14ac:dyDescent="0.25">
      <c r="A307" s="1">
        <f>COUNTIF($C$2:C307,"Да")</f>
        <v>3</v>
      </c>
      <c r="B307" s="45">
        <f t="shared" si="9"/>
        <v>45164</v>
      </c>
      <c r="C307" s="42" t="str">
        <f>IF(ISERROR(VLOOKUP(B307,'Айгенис Оп9'!$C$3:$C$16,1,0)),"Нет","Да")</f>
        <v>Нет</v>
      </c>
      <c r="D307" s="43">
        <f t="shared" si="8"/>
        <v>365</v>
      </c>
      <c r="E307" s="44">
        <f>ROUND(('Все выпуски'!$F$3*'Все выпуски'!$F$6/100)/365*(B307-IF(C307="Нет",VLOOKUP(A307,'Айгенис Оп9'!$A$2:$C$16,3,0),VLOOKUP((A307-1),'Айгенис Оп9'!$A$2:$C$16,3,0))),2)</f>
        <v>7.82</v>
      </c>
      <c r="G307" s="43">
        <f>COUNTIF(D308:$D$1227,365)</f>
        <v>554</v>
      </c>
      <c r="H307" s="43">
        <f>COUNTIF(D308:$D$1227,366)</f>
        <v>366</v>
      </c>
      <c r="I307" s="2"/>
    </row>
    <row r="308" spans="1:9" x14ac:dyDescent="0.25">
      <c r="A308" s="1">
        <f>COUNTIF($C$2:C308,"Да")</f>
        <v>3</v>
      </c>
      <c r="B308" s="45">
        <f t="shared" si="9"/>
        <v>45165</v>
      </c>
      <c r="C308" s="42" t="str">
        <f>IF(ISERROR(VLOOKUP(B308,'Айгенис Оп9'!$C$3:$C$16,1,0)),"Нет","Да")</f>
        <v>Нет</v>
      </c>
      <c r="D308" s="43">
        <f t="shared" ref="D308:D371" si="10">IF(MOD(YEAR(B308),4)=0,366,365)</f>
        <v>365</v>
      </c>
      <c r="E308" s="44">
        <f>ROUND(('Все выпуски'!$F$3*'Все выпуски'!$F$6/100)/365*(B308-IF(C308="Нет",VLOOKUP(A308,'Айгенис Оп9'!$A$2:$C$16,3,0),VLOOKUP((A308-1),'Айгенис Оп9'!$A$2:$C$16,3,0))),2)</f>
        <v>7.92</v>
      </c>
      <c r="G308" s="43">
        <f>COUNTIF(D309:$D$1227,365)</f>
        <v>553</v>
      </c>
      <c r="H308" s="43">
        <f>COUNTIF(D309:$D$1227,366)</f>
        <v>366</v>
      </c>
      <c r="I308" s="2"/>
    </row>
    <row r="309" spans="1:9" x14ac:dyDescent="0.25">
      <c r="A309" s="1">
        <f>COUNTIF($C$2:C309,"Да")</f>
        <v>3</v>
      </c>
      <c r="B309" s="45">
        <f t="shared" ref="B309:B372" si="11">B308+1</f>
        <v>45166</v>
      </c>
      <c r="C309" s="42" t="str">
        <f>IF(ISERROR(VLOOKUP(B309,'Айгенис Оп9'!$C$3:$C$16,1,0)),"Нет","Да")</f>
        <v>Нет</v>
      </c>
      <c r="D309" s="43">
        <f t="shared" si="10"/>
        <v>365</v>
      </c>
      <c r="E309" s="44">
        <f>ROUND(('Все выпуски'!$F$3*'Все выпуски'!$F$6/100)/365*(B309-IF(C309="Нет",VLOOKUP(A309,'Айгенис Оп9'!$A$2:$C$16,3,0),VLOOKUP((A309-1),'Айгенис Оп9'!$A$2:$C$16,3,0))),2)</f>
        <v>8.01</v>
      </c>
      <c r="G309" s="43">
        <f>COUNTIF(D310:$D$1227,365)</f>
        <v>552</v>
      </c>
      <c r="H309" s="43">
        <f>COUNTIF(D310:$D$1227,366)</f>
        <v>366</v>
      </c>
      <c r="I309" s="2"/>
    </row>
    <row r="310" spans="1:9" x14ac:dyDescent="0.25">
      <c r="A310" s="1">
        <f>COUNTIF($C$2:C310,"Да")</f>
        <v>3</v>
      </c>
      <c r="B310" s="45">
        <f t="shared" si="11"/>
        <v>45167</v>
      </c>
      <c r="C310" s="42" t="str">
        <f>IF(ISERROR(VLOOKUP(B310,'Айгенис Оп9'!$C$3:$C$16,1,0)),"Нет","Да")</f>
        <v>Нет</v>
      </c>
      <c r="D310" s="43">
        <f t="shared" si="10"/>
        <v>365</v>
      </c>
      <c r="E310" s="44">
        <f>ROUND(('Все выпуски'!$F$3*'Все выпуски'!$F$6/100)/365*(B310-IF(C310="Нет",VLOOKUP(A310,'Айгенис Оп9'!$A$2:$C$16,3,0),VLOOKUP((A310-1),'Айгенис Оп9'!$A$2:$C$16,3,0))),2)</f>
        <v>8.1</v>
      </c>
      <c r="G310" s="43">
        <f>COUNTIF(D311:$D$1227,365)</f>
        <v>551</v>
      </c>
      <c r="H310" s="43">
        <f>COUNTIF(D311:$D$1227,366)</f>
        <v>366</v>
      </c>
      <c r="I310" s="2"/>
    </row>
    <row r="311" spans="1:9" x14ac:dyDescent="0.25">
      <c r="A311" s="1">
        <f>COUNTIF($C$2:C311,"Да")</f>
        <v>3</v>
      </c>
      <c r="B311" s="45">
        <f t="shared" si="11"/>
        <v>45168</v>
      </c>
      <c r="C311" s="42" t="str">
        <f>IF(ISERROR(VLOOKUP(B311,'Айгенис Оп9'!$C$3:$C$16,1,0)),"Нет","Да")</f>
        <v>Нет</v>
      </c>
      <c r="D311" s="43">
        <f t="shared" si="10"/>
        <v>365</v>
      </c>
      <c r="E311" s="44">
        <f>ROUND(('Все выпуски'!$F$3*'Все выпуски'!$F$6/100)/365*(B311-IF(C311="Нет",VLOOKUP(A311,'Айгенис Оп9'!$A$2:$C$16,3,0),VLOOKUP((A311-1),'Айгенис Оп9'!$A$2:$C$16,3,0))),2)</f>
        <v>8.1999999999999993</v>
      </c>
      <c r="G311" s="43">
        <f>COUNTIF(D312:$D$1227,365)</f>
        <v>550</v>
      </c>
      <c r="H311" s="43">
        <f>COUNTIF(D312:$D$1227,366)</f>
        <v>366</v>
      </c>
      <c r="I311" s="2"/>
    </row>
    <row r="312" spans="1:9" x14ac:dyDescent="0.25">
      <c r="A312" s="1">
        <f>COUNTIF($C$2:C312,"Да")</f>
        <v>4</v>
      </c>
      <c r="B312" s="45">
        <f t="shared" si="11"/>
        <v>45169</v>
      </c>
      <c r="C312" s="42" t="str">
        <f>IF(ISERROR(VLOOKUP(B312,'Айгенис Оп9'!$C$3:$C$16,1,0)),"Нет","Да")</f>
        <v>Да</v>
      </c>
      <c r="D312" s="43">
        <f t="shared" si="10"/>
        <v>365</v>
      </c>
      <c r="E312" s="44">
        <f>ROUND(('Все выпуски'!$F$3*'Все выпуски'!$F$6/100)/365*(B312-IF(C312="Нет",VLOOKUP(A312,'Айгенис Оп9'!$A$2:$C$16,3,0),VLOOKUP((A312-1),'Айгенис Оп9'!$A$2:$C$16,3,0))),2)</f>
        <v>8.2899999999999991</v>
      </c>
      <c r="G312" s="43">
        <f>COUNTIF(D313:$D$1227,365)</f>
        <v>549</v>
      </c>
      <c r="H312" s="43">
        <f>COUNTIF(D313:$D$1227,366)</f>
        <v>366</v>
      </c>
      <c r="I312" s="2"/>
    </row>
    <row r="313" spans="1:9" x14ac:dyDescent="0.25">
      <c r="A313" s="1">
        <f>COUNTIF($C$2:C313,"Да")</f>
        <v>4</v>
      </c>
      <c r="B313" s="45">
        <f t="shared" si="11"/>
        <v>45170</v>
      </c>
      <c r="C313" s="42" t="str">
        <f>IF(ISERROR(VLOOKUP(B313,'Айгенис Оп9'!$C$3:$C$16,1,0)),"Нет","Да")</f>
        <v>Нет</v>
      </c>
      <c r="D313" s="43">
        <f t="shared" si="10"/>
        <v>365</v>
      </c>
      <c r="E313" s="44">
        <f>ROUND(('Все выпуски'!$F$3*'Все выпуски'!$F$6/100)/365*(B313-IF(C313="Нет",VLOOKUP(A313,'Айгенис Оп9'!$A$2:$C$16,3,0),VLOOKUP((A313-1),'Айгенис Оп9'!$A$2:$C$16,3,0))),2)</f>
        <v>0.09</v>
      </c>
      <c r="G313" s="43">
        <f>COUNTIF(D314:$D$1227,365)</f>
        <v>548</v>
      </c>
      <c r="H313" s="43">
        <f>COUNTIF(D314:$D$1227,366)</f>
        <v>366</v>
      </c>
      <c r="I313" s="2"/>
    </row>
    <row r="314" spans="1:9" x14ac:dyDescent="0.25">
      <c r="A314" s="1">
        <f>COUNTIF($C$2:C314,"Да")</f>
        <v>4</v>
      </c>
      <c r="B314" s="45">
        <f t="shared" si="11"/>
        <v>45171</v>
      </c>
      <c r="C314" s="42" t="str">
        <f>IF(ISERROR(VLOOKUP(B314,'Айгенис Оп9'!$C$3:$C$16,1,0)),"Нет","Да")</f>
        <v>Нет</v>
      </c>
      <c r="D314" s="43">
        <f t="shared" si="10"/>
        <v>365</v>
      </c>
      <c r="E314" s="44">
        <f>ROUND(('Все выпуски'!$F$3*'Все выпуски'!$F$6/100)/365*(B314-IF(C314="Нет",VLOOKUP(A314,'Айгенис Оп9'!$A$2:$C$16,3,0),VLOOKUP((A314-1),'Айгенис Оп9'!$A$2:$C$16,3,0))),2)</f>
        <v>0.19</v>
      </c>
      <c r="G314" s="43">
        <f>COUNTIF(D315:$D$1227,365)</f>
        <v>547</v>
      </c>
      <c r="H314" s="43">
        <f>COUNTIF(D315:$D$1227,366)</f>
        <v>366</v>
      </c>
      <c r="I314" s="2"/>
    </row>
    <row r="315" spans="1:9" x14ac:dyDescent="0.25">
      <c r="A315" s="1">
        <f>COUNTIF($C$2:C315,"Да")</f>
        <v>4</v>
      </c>
      <c r="B315" s="45">
        <f t="shared" si="11"/>
        <v>45172</v>
      </c>
      <c r="C315" s="42" t="str">
        <f>IF(ISERROR(VLOOKUP(B315,'Айгенис Оп9'!$C$3:$C$16,1,0)),"Нет","Да")</f>
        <v>Нет</v>
      </c>
      <c r="D315" s="43">
        <f t="shared" si="10"/>
        <v>365</v>
      </c>
      <c r="E315" s="44">
        <f>ROUND(('Все выпуски'!$F$3*'Все выпуски'!$F$6/100)/365*(B315-IF(C315="Нет",VLOOKUP(A315,'Айгенис Оп9'!$A$2:$C$16,3,0),VLOOKUP((A315-1),'Айгенис Оп9'!$A$2:$C$16,3,0))),2)</f>
        <v>0.28000000000000003</v>
      </c>
      <c r="G315" s="43">
        <f>COUNTIF(D316:$D$1227,365)</f>
        <v>546</v>
      </c>
      <c r="H315" s="43">
        <f>COUNTIF(D316:$D$1227,366)</f>
        <v>366</v>
      </c>
      <c r="I315" s="2"/>
    </row>
    <row r="316" spans="1:9" x14ac:dyDescent="0.25">
      <c r="A316" s="1">
        <f>COUNTIF($C$2:C316,"Да")</f>
        <v>4</v>
      </c>
      <c r="B316" s="45">
        <f t="shared" si="11"/>
        <v>45173</v>
      </c>
      <c r="C316" s="42" t="str">
        <f>IF(ISERROR(VLOOKUP(B316,'Айгенис Оп9'!$C$3:$C$16,1,0)),"Нет","Да")</f>
        <v>Нет</v>
      </c>
      <c r="D316" s="43">
        <f t="shared" si="10"/>
        <v>365</v>
      </c>
      <c r="E316" s="44">
        <f>ROUND(('Все выпуски'!$F$3*'Все выпуски'!$F$6/100)/365*(B316-IF(C316="Нет",VLOOKUP(A316,'Айгенис Оп9'!$A$2:$C$16,3,0),VLOOKUP((A316-1),'Айгенис Оп9'!$A$2:$C$16,3,0))),2)</f>
        <v>0.37</v>
      </c>
      <c r="G316" s="43">
        <f>COUNTIF(D317:$D$1227,365)</f>
        <v>545</v>
      </c>
      <c r="H316" s="43">
        <f>COUNTIF(D317:$D$1227,366)</f>
        <v>366</v>
      </c>
      <c r="I316" s="2"/>
    </row>
    <row r="317" spans="1:9" x14ac:dyDescent="0.25">
      <c r="A317" s="1">
        <f>COUNTIF($C$2:C317,"Да")</f>
        <v>4</v>
      </c>
      <c r="B317" s="45">
        <f t="shared" si="11"/>
        <v>45174</v>
      </c>
      <c r="C317" s="42" t="str">
        <f>IF(ISERROR(VLOOKUP(B317,'Айгенис Оп9'!$C$3:$C$16,1,0)),"Нет","Да")</f>
        <v>Нет</v>
      </c>
      <c r="D317" s="43">
        <f t="shared" si="10"/>
        <v>365</v>
      </c>
      <c r="E317" s="44">
        <f>ROUND(('Все выпуски'!$F$3*'Все выпуски'!$F$6/100)/365*(B317-IF(C317="Нет",VLOOKUP(A317,'Айгенис Оп9'!$A$2:$C$16,3,0),VLOOKUP((A317-1),'Айгенис Оп9'!$A$2:$C$16,3,0))),2)</f>
        <v>0.47</v>
      </c>
      <c r="G317" s="43">
        <f>COUNTIF(D318:$D$1227,365)</f>
        <v>544</v>
      </c>
      <c r="H317" s="43">
        <f>COUNTIF(D318:$D$1227,366)</f>
        <v>366</v>
      </c>
      <c r="I317" s="2"/>
    </row>
    <row r="318" spans="1:9" x14ac:dyDescent="0.25">
      <c r="A318" s="1">
        <f>COUNTIF($C$2:C318,"Да")</f>
        <v>4</v>
      </c>
      <c r="B318" s="45">
        <f t="shared" si="11"/>
        <v>45175</v>
      </c>
      <c r="C318" s="42" t="str">
        <f>IF(ISERROR(VLOOKUP(B318,'Айгенис Оп9'!$C$3:$C$16,1,0)),"Нет","Да")</f>
        <v>Нет</v>
      </c>
      <c r="D318" s="43">
        <f t="shared" si="10"/>
        <v>365</v>
      </c>
      <c r="E318" s="44">
        <f>ROUND(('Все выпуски'!$F$3*'Все выпуски'!$F$6/100)/365*(B318-IF(C318="Нет",VLOOKUP(A318,'Айгенис Оп9'!$A$2:$C$16,3,0),VLOOKUP((A318-1),'Айгенис Оп9'!$A$2:$C$16,3,0))),2)</f>
        <v>0.56000000000000005</v>
      </c>
      <c r="G318" s="43">
        <f>COUNTIF(D319:$D$1227,365)</f>
        <v>543</v>
      </c>
      <c r="H318" s="43">
        <f>COUNTIF(D319:$D$1227,366)</f>
        <v>366</v>
      </c>
      <c r="I318" s="2"/>
    </row>
    <row r="319" spans="1:9" x14ac:dyDescent="0.25">
      <c r="A319" s="1">
        <f>COUNTIF($C$2:C319,"Да")</f>
        <v>4</v>
      </c>
      <c r="B319" s="45">
        <f t="shared" si="11"/>
        <v>45176</v>
      </c>
      <c r="C319" s="42" t="str">
        <f>IF(ISERROR(VLOOKUP(B319,'Айгенис Оп9'!$C$3:$C$16,1,0)),"Нет","Да")</f>
        <v>Нет</v>
      </c>
      <c r="D319" s="43">
        <f t="shared" si="10"/>
        <v>365</v>
      </c>
      <c r="E319" s="44">
        <f>ROUND(('Все выпуски'!$F$3*'Все выпуски'!$F$6/100)/365*(B319-IF(C319="Нет",VLOOKUP(A319,'Айгенис Оп9'!$A$2:$C$16,3,0),VLOOKUP((A319-1),'Айгенис Оп9'!$A$2:$C$16,3,0))),2)</f>
        <v>0.65</v>
      </c>
      <c r="G319" s="43">
        <f>COUNTIF(D320:$D$1227,365)</f>
        <v>542</v>
      </c>
      <c r="H319" s="43">
        <f>COUNTIF(D320:$D$1227,366)</f>
        <v>366</v>
      </c>
      <c r="I319" s="2"/>
    </row>
    <row r="320" spans="1:9" x14ac:dyDescent="0.25">
      <c r="A320" s="1">
        <f>COUNTIF($C$2:C320,"Да")</f>
        <v>4</v>
      </c>
      <c r="B320" s="45">
        <f t="shared" si="11"/>
        <v>45177</v>
      </c>
      <c r="C320" s="42" t="str">
        <f>IF(ISERROR(VLOOKUP(B320,'Айгенис Оп9'!$C$3:$C$16,1,0)),"Нет","Да")</f>
        <v>Нет</v>
      </c>
      <c r="D320" s="43">
        <f t="shared" si="10"/>
        <v>365</v>
      </c>
      <c r="E320" s="44">
        <f>ROUND(('Все выпуски'!$F$3*'Все выпуски'!$F$6/100)/365*(B320-IF(C320="Нет",VLOOKUP(A320,'Айгенис Оп9'!$A$2:$C$16,3,0),VLOOKUP((A320-1),'Айгенис Оп9'!$A$2:$C$16,3,0))),2)</f>
        <v>0.75</v>
      </c>
      <c r="G320" s="43">
        <f>COUNTIF(D321:$D$1227,365)</f>
        <v>541</v>
      </c>
      <c r="H320" s="43">
        <f>COUNTIF(D321:$D$1227,366)</f>
        <v>366</v>
      </c>
      <c r="I320" s="2"/>
    </row>
    <row r="321" spans="1:9" x14ac:dyDescent="0.25">
      <c r="A321" s="1">
        <f>COUNTIF($C$2:C321,"Да")</f>
        <v>4</v>
      </c>
      <c r="B321" s="45">
        <f t="shared" si="11"/>
        <v>45178</v>
      </c>
      <c r="C321" s="42" t="str">
        <f>IF(ISERROR(VLOOKUP(B321,'Айгенис Оп9'!$C$3:$C$16,1,0)),"Нет","Да")</f>
        <v>Нет</v>
      </c>
      <c r="D321" s="43">
        <f t="shared" si="10"/>
        <v>365</v>
      </c>
      <c r="E321" s="44">
        <f>ROUND(('Все выпуски'!$F$3*'Все выпуски'!$F$6/100)/365*(B321-IF(C321="Нет",VLOOKUP(A321,'Айгенис Оп9'!$A$2:$C$16,3,0),VLOOKUP((A321-1),'Айгенис Оп9'!$A$2:$C$16,3,0))),2)</f>
        <v>0.84</v>
      </c>
      <c r="G321" s="43">
        <f>COUNTIF(D322:$D$1227,365)</f>
        <v>540</v>
      </c>
      <c r="H321" s="43">
        <f>COUNTIF(D322:$D$1227,366)</f>
        <v>366</v>
      </c>
      <c r="I321" s="2"/>
    </row>
    <row r="322" spans="1:9" x14ac:dyDescent="0.25">
      <c r="A322" s="1">
        <f>COUNTIF($C$2:C322,"Да")</f>
        <v>4</v>
      </c>
      <c r="B322" s="45">
        <f t="shared" si="11"/>
        <v>45179</v>
      </c>
      <c r="C322" s="42" t="str">
        <f>IF(ISERROR(VLOOKUP(B322,'Айгенис Оп9'!$C$3:$C$16,1,0)),"Нет","Да")</f>
        <v>Нет</v>
      </c>
      <c r="D322" s="43">
        <f t="shared" si="10"/>
        <v>365</v>
      </c>
      <c r="E322" s="44">
        <f>ROUND(('Все выпуски'!$F$3*'Все выпуски'!$F$6/100)/365*(B322-IF(C322="Нет",VLOOKUP(A322,'Айгенис Оп9'!$A$2:$C$16,3,0),VLOOKUP((A322-1),'Айгенис Оп9'!$A$2:$C$16,3,0))),2)</f>
        <v>0.93</v>
      </c>
      <c r="G322" s="43">
        <f>COUNTIF(D323:$D$1227,365)</f>
        <v>539</v>
      </c>
      <c r="H322" s="43">
        <f>COUNTIF(D323:$D$1227,366)</f>
        <v>366</v>
      </c>
      <c r="I322" s="2"/>
    </row>
    <row r="323" spans="1:9" x14ac:dyDescent="0.25">
      <c r="A323" s="1">
        <f>COUNTIF($C$2:C323,"Да")</f>
        <v>4</v>
      </c>
      <c r="B323" s="45">
        <f t="shared" si="11"/>
        <v>45180</v>
      </c>
      <c r="C323" s="42" t="str">
        <f>IF(ISERROR(VLOOKUP(B323,'Айгенис Оп9'!$C$3:$C$16,1,0)),"Нет","Да")</f>
        <v>Нет</v>
      </c>
      <c r="D323" s="43">
        <f t="shared" si="10"/>
        <v>365</v>
      </c>
      <c r="E323" s="44">
        <f>ROUND(('Все выпуски'!$F$3*'Все выпуски'!$F$6/100)/365*(B323-IF(C323="Нет",VLOOKUP(A323,'Айгенис Оп9'!$A$2:$C$16,3,0),VLOOKUP((A323-1),'Айгенис Оп9'!$A$2:$C$16,3,0))),2)</f>
        <v>1.02</v>
      </c>
      <c r="G323" s="43">
        <f>COUNTIF(D324:$D$1227,365)</f>
        <v>538</v>
      </c>
      <c r="H323" s="43">
        <f>COUNTIF(D324:$D$1227,366)</f>
        <v>366</v>
      </c>
      <c r="I323" s="2"/>
    </row>
    <row r="324" spans="1:9" x14ac:dyDescent="0.25">
      <c r="A324" s="1">
        <f>COUNTIF($C$2:C324,"Да")</f>
        <v>4</v>
      </c>
      <c r="B324" s="45">
        <f t="shared" si="11"/>
        <v>45181</v>
      </c>
      <c r="C324" s="42" t="str">
        <f>IF(ISERROR(VLOOKUP(B324,'Айгенис Оп9'!$C$3:$C$16,1,0)),"Нет","Да")</f>
        <v>Нет</v>
      </c>
      <c r="D324" s="43">
        <f t="shared" si="10"/>
        <v>365</v>
      </c>
      <c r="E324" s="44">
        <f>ROUND(('Все выпуски'!$F$3*'Все выпуски'!$F$6/100)/365*(B324-IF(C324="Нет",VLOOKUP(A324,'Айгенис Оп9'!$A$2:$C$16,3,0),VLOOKUP((A324-1),'Айгенис Оп9'!$A$2:$C$16,3,0))),2)</f>
        <v>1.1200000000000001</v>
      </c>
      <c r="G324" s="43">
        <f>COUNTIF(D325:$D$1227,365)</f>
        <v>537</v>
      </c>
      <c r="H324" s="43">
        <f>COUNTIF(D325:$D$1227,366)</f>
        <v>366</v>
      </c>
      <c r="I324" s="2"/>
    </row>
    <row r="325" spans="1:9" x14ac:dyDescent="0.25">
      <c r="A325" s="1">
        <f>COUNTIF($C$2:C325,"Да")</f>
        <v>4</v>
      </c>
      <c r="B325" s="45">
        <f t="shared" si="11"/>
        <v>45182</v>
      </c>
      <c r="C325" s="42" t="str">
        <f>IF(ISERROR(VLOOKUP(B325,'Айгенис Оп9'!$C$3:$C$16,1,0)),"Нет","Да")</f>
        <v>Нет</v>
      </c>
      <c r="D325" s="43">
        <f t="shared" si="10"/>
        <v>365</v>
      </c>
      <c r="E325" s="44">
        <f>ROUND(('Все выпуски'!$F$3*'Все выпуски'!$F$6/100)/365*(B325-IF(C325="Нет",VLOOKUP(A325,'Айгенис Оп9'!$A$2:$C$16,3,0),VLOOKUP((A325-1),'Айгенис Оп9'!$A$2:$C$16,3,0))),2)</f>
        <v>1.21</v>
      </c>
      <c r="G325" s="43">
        <f>COUNTIF(D326:$D$1227,365)</f>
        <v>536</v>
      </c>
      <c r="H325" s="43">
        <f>COUNTIF(D326:$D$1227,366)</f>
        <v>366</v>
      </c>
      <c r="I325" s="2"/>
    </row>
    <row r="326" spans="1:9" x14ac:dyDescent="0.25">
      <c r="A326" s="1">
        <f>COUNTIF($C$2:C326,"Да")</f>
        <v>4</v>
      </c>
      <c r="B326" s="45">
        <f t="shared" si="11"/>
        <v>45183</v>
      </c>
      <c r="C326" s="42" t="str">
        <f>IF(ISERROR(VLOOKUP(B326,'Айгенис Оп9'!$C$3:$C$16,1,0)),"Нет","Да")</f>
        <v>Нет</v>
      </c>
      <c r="D326" s="43">
        <f t="shared" si="10"/>
        <v>365</v>
      </c>
      <c r="E326" s="44">
        <f>ROUND(('Все выпуски'!$F$3*'Все выпуски'!$F$6/100)/365*(B326-IF(C326="Нет",VLOOKUP(A326,'Айгенис Оп9'!$A$2:$C$16,3,0),VLOOKUP((A326-1),'Айгенис Оп9'!$A$2:$C$16,3,0))),2)</f>
        <v>1.3</v>
      </c>
      <c r="G326" s="43">
        <f>COUNTIF(D327:$D$1227,365)</f>
        <v>535</v>
      </c>
      <c r="H326" s="43">
        <f>COUNTIF(D327:$D$1227,366)</f>
        <v>366</v>
      </c>
      <c r="I326" s="2"/>
    </row>
    <row r="327" spans="1:9" x14ac:dyDescent="0.25">
      <c r="A327" s="1">
        <f>COUNTIF($C$2:C327,"Да")</f>
        <v>4</v>
      </c>
      <c r="B327" s="45">
        <f t="shared" si="11"/>
        <v>45184</v>
      </c>
      <c r="C327" s="42" t="str">
        <f>IF(ISERROR(VLOOKUP(B327,'Айгенис Оп9'!$C$3:$C$16,1,0)),"Нет","Да")</f>
        <v>Нет</v>
      </c>
      <c r="D327" s="43">
        <f t="shared" si="10"/>
        <v>365</v>
      </c>
      <c r="E327" s="44">
        <f>ROUND(('Все выпуски'!$F$3*'Все выпуски'!$F$6/100)/365*(B327-IF(C327="Нет",VLOOKUP(A327,'Айгенис Оп9'!$A$2:$C$16,3,0),VLOOKUP((A327-1),'Айгенис Оп9'!$A$2:$C$16,3,0))),2)</f>
        <v>1.4</v>
      </c>
      <c r="G327" s="43">
        <f>COUNTIF(D328:$D$1227,365)</f>
        <v>534</v>
      </c>
      <c r="H327" s="43">
        <f>COUNTIF(D328:$D$1227,366)</f>
        <v>366</v>
      </c>
      <c r="I327" s="2"/>
    </row>
    <row r="328" spans="1:9" x14ac:dyDescent="0.25">
      <c r="A328" s="1">
        <f>COUNTIF($C$2:C328,"Да")</f>
        <v>4</v>
      </c>
      <c r="B328" s="45">
        <f t="shared" si="11"/>
        <v>45185</v>
      </c>
      <c r="C328" s="42" t="str">
        <f>IF(ISERROR(VLOOKUP(B328,'Айгенис Оп9'!$C$3:$C$16,1,0)),"Нет","Да")</f>
        <v>Нет</v>
      </c>
      <c r="D328" s="43">
        <f t="shared" si="10"/>
        <v>365</v>
      </c>
      <c r="E328" s="44">
        <f>ROUND(('Все выпуски'!$F$3*'Все выпуски'!$F$6/100)/365*(B328-IF(C328="Нет",VLOOKUP(A328,'Айгенис Оп9'!$A$2:$C$16,3,0),VLOOKUP((A328-1),'Айгенис Оп9'!$A$2:$C$16,3,0))),2)</f>
        <v>1.49</v>
      </c>
      <c r="G328" s="43">
        <f>COUNTIF(D329:$D$1227,365)</f>
        <v>533</v>
      </c>
      <c r="H328" s="43">
        <f>COUNTIF(D329:$D$1227,366)</f>
        <v>366</v>
      </c>
      <c r="I328" s="2"/>
    </row>
    <row r="329" spans="1:9" x14ac:dyDescent="0.25">
      <c r="A329" s="1">
        <f>COUNTIF($C$2:C329,"Да")</f>
        <v>4</v>
      </c>
      <c r="B329" s="45">
        <f t="shared" si="11"/>
        <v>45186</v>
      </c>
      <c r="C329" s="42" t="str">
        <f>IF(ISERROR(VLOOKUP(B329,'Айгенис Оп9'!$C$3:$C$16,1,0)),"Нет","Да")</f>
        <v>Нет</v>
      </c>
      <c r="D329" s="43">
        <f t="shared" si="10"/>
        <v>365</v>
      </c>
      <c r="E329" s="44">
        <f>ROUND(('Все выпуски'!$F$3*'Все выпуски'!$F$6/100)/365*(B329-IF(C329="Нет",VLOOKUP(A329,'Айгенис Оп9'!$A$2:$C$16,3,0),VLOOKUP((A329-1),'Айгенис Оп9'!$A$2:$C$16,3,0))),2)</f>
        <v>1.58</v>
      </c>
      <c r="G329" s="43">
        <f>COUNTIF(D330:$D$1227,365)</f>
        <v>532</v>
      </c>
      <c r="H329" s="43">
        <f>COUNTIF(D330:$D$1227,366)</f>
        <v>366</v>
      </c>
      <c r="I329" s="2"/>
    </row>
    <row r="330" spans="1:9" x14ac:dyDescent="0.25">
      <c r="A330" s="1">
        <f>COUNTIF($C$2:C330,"Да")</f>
        <v>4</v>
      </c>
      <c r="B330" s="45">
        <f t="shared" si="11"/>
        <v>45187</v>
      </c>
      <c r="C330" s="42" t="str">
        <f>IF(ISERROR(VLOOKUP(B330,'Айгенис Оп9'!$C$3:$C$16,1,0)),"Нет","Да")</f>
        <v>Нет</v>
      </c>
      <c r="D330" s="43">
        <f t="shared" si="10"/>
        <v>365</v>
      </c>
      <c r="E330" s="44">
        <f>ROUND(('Все выпуски'!$F$3*'Все выпуски'!$F$6/100)/365*(B330-IF(C330="Нет",VLOOKUP(A330,'Айгенис Оп9'!$A$2:$C$16,3,0),VLOOKUP((A330-1),'Айгенис Оп9'!$A$2:$C$16,3,0))),2)</f>
        <v>1.68</v>
      </c>
      <c r="G330" s="43">
        <f>COUNTIF(D331:$D$1227,365)</f>
        <v>531</v>
      </c>
      <c r="H330" s="43">
        <f>COUNTIF(D331:$D$1227,366)</f>
        <v>366</v>
      </c>
      <c r="I330" s="2"/>
    </row>
    <row r="331" spans="1:9" x14ac:dyDescent="0.25">
      <c r="A331" s="1">
        <f>COUNTIF($C$2:C331,"Да")</f>
        <v>4</v>
      </c>
      <c r="B331" s="45">
        <f t="shared" si="11"/>
        <v>45188</v>
      </c>
      <c r="C331" s="42" t="str">
        <f>IF(ISERROR(VLOOKUP(B331,'Айгенис Оп9'!$C$3:$C$16,1,0)),"Нет","Да")</f>
        <v>Нет</v>
      </c>
      <c r="D331" s="43">
        <f t="shared" si="10"/>
        <v>365</v>
      </c>
      <c r="E331" s="44">
        <f>ROUND(('Все выпуски'!$F$3*'Все выпуски'!$F$6/100)/365*(B331-IF(C331="Нет",VLOOKUP(A331,'Айгенис Оп9'!$A$2:$C$16,3,0),VLOOKUP((A331-1),'Айгенис Оп9'!$A$2:$C$16,3,0))),2)</f>
        <v>1.77</v>
      </c>
      <c r="G331" s="43">
        <f>COUNTIF(D332:$D$1227,365)</f>
        <v>530</v>
      </c>
      <c r="H331" s="43">
        <f>COUNTIF(D332:$D$1227,366)</f>
        <v>366</v>
      </c>
      <c r="I331" s="2"/>
    </row>
    <row r="332" spans="1:9" x14ac:dyDescent="0.25">
      <c r="A332" s="1">
        <f>COUNTIF($C$2:C332,"Да")</f>
        <v>4</v>
      </c>
      <c r="B332" s="45">
        <f t="shared" si="11"/>
        <v>45189</v>
      </c>
      <c r="C332" s="42" t="str">
        <f>IF(ISERROR(VLOOKUP(B332,'Айгенис Оп9'!$C$3:$C$16,1,0)),"Нет","Да")</f>
        <v>Нет</v>
      </c>
      <c r="D332" s="43">
        <f t="shared" si="10"/>
        <v>365</v>
      </c>
      <c r="E332" s="44">
        <f>ROUND(('Все выпуски'!$F$3*'Все выпуски'!$F$6/100)/365*(B332-IF(C332="Нет",VLOOKUP(A332,'Айгенис Оп9'!$A$2:$C$16,3,0),VLOOKUP((A332-1),'Айгенис Оп9'!$A$2:$C$16,3,0))),2)</f>
        <v>1.86</v>
      </c>
      <c r="G332" s="43">
        <f>COUNTIF(D333:$D$1227,365)</f>
        <v>529</v>
      </c>
      <c r="H332" s="43">
        <f>COUNTIF(D333:$D$1227,366)</f>
        <v>366</v>
      </c>
      <c r="I332" s="2"/>
    </row>
    <row r="333" spans="1:9" x14ac:dyDescent="0.25">
      <c r="A333" s="1">
        <f>COUNTIF($C$2:C333,"Да")</f>
        <v>4</v>
      </c>
      <c r="B333" s="45">
        <f t="shared" si="11"/>
        <v>45190</v>
      </c>
      <c r="C333" s="42" t="str">
        <f>IF(ISERROR(VLOOKUP(B333,'Айгенис Оп9'!$C$3:$C$16,1,0)),"Нет","Да")</f>
        <v>Нет</v>
      </c>
      <c r="D333" s="43">
        <f t="shared" si="10"/>
        <v>365</v>
      </c>
      <c r="E333" s="44">
        <f>ROUND(('Все выпуски'!$F$3*'Все выпуски'!$F$6/100)/365*(B333-IF(C333="Нет",VLOOKUP(A333,'Айгенис Оп9'!$A$2:$C$16,3,0),VLOOKUP((A333-1),'Айгенис Оп9'!$A$2:$C$16,3,0))),2)</f>
        <v>1.96</v>
      </c>
      <c r="G333" s="43">
        <f>COUNTIF(D334:$D$1227,365)</f>
        <v>528</v>
      </c>
      <c r="H333" s="43">
        <f>COUNTIF(D334:$D$1227,366)</f>
        <v>366</v>
      </c>
      <c r="I333" s="2"/>
    </row>
    <row r="334" spans="1:9" x14ac:dyDescent="0.25">
      <c r="A334" s="1">
        <f>COUNTIF($C$2:C334,"Да")</f>
        <v>4</v>
      </c>
      <c r="B334" s="45">
        <f t="shared" si="11"/>
        <v>45191</v>
      </c>
      <c r="C334" s="42" t="str">
        <f>IF(ISERROR(VLOOKUP(B334,'Айгенис Оп9'!$C$3:$C$16,1,0)),"Нет","Да")</f>
        <v>Нет</v>
      </c>
      <c r="D334" s="43">
        <f t="shared" si="10"/>
        <v>365</v>
      </c>
      <c r="E334" s="44">
        <f>ROUND(('Все выпуски'!$F$3*'Все выпуски'!$F$6/100)/365*(B334-IF(C334="Нет",VLOOKUP(A334,'Айгенис Оп9'!$A$2:$C$16,3,0),VLOOKUP((A334-1),'Айгенис Оп9'!$A$2:$C$16,3,0))),2)</f>
        <v>2.0499999999999998</v>
      </c>
      <c r="G334" s="43">
        <f>COUNTIF(D335:$D$1227,365)</f>
        <v>527</v>
      </c>
      <c r="H334" s="43">
        <f>COUNTIF(D335:$D$1227,366)</f>
        <v>366</v>
      </c>
      <c r="I334" s="2"/>
    </row>
    <row r="335" spans="1:9" x14ac:dyDescent="0.25">
      <c r="A335" s="1">
        <f>COUNTIF($C$2:C335,"Да")</f>
        <v>4</v>
      </c>
      <c r="B335" s="45">
        <f t="shared" si="11"/>
        <v>45192</v>
      </c>
      <c r="C335" s="42" t="str">
        <f>IF(ISERROR(VLOOKUP(B335,'Айгенис Оп9'!$C$3:$C$16,1,0)),"Нет","Да")</f>
        <v>Нет</v>
      </c>
      <c r="D335" s="43">
        <f t="shared" si="10"/>
        <v>365</v>
      </c>
      <c r="E335" s="44">
        <f>ROUND(('Все выпуски'!$F$3*'Все выпуски'!$F$6/100)/365*(B335-IF(C335="Нет",VLOOKUP(A335,'Айгенис Оп9'!$A$2:$C$16,3,0),VLOOKUP((A335-1),'Айгенис Оп9'!$A$2:$C$16,3,0))),2)</f>
        <v>2.14</v>
      </c>
      <c r="G335" s="43">
        <f>COUNTIF(D336:$D$1227,365)</f>
        <v>526</v>
      </c>
      <c r="H335" s="43">
        <f>COUNTIF(D336:$D$1227,366)</f>
        <v>366</v>
      </c>
      <c r="I335" s="2"/>
    </row>
    <row r="336" spans="1:9" x14ac:dyDescent="0.25">
      <c r="A336" s="1">
        <f>COUNTIF($C$2:C336,"Да")</f>
        <v>4</v>
      </c>
      <c r="B336" s="45">
        <f t="shared" si="11"/>
        <v>45193</v>
      </c>
      <c r="C336" s="42" t="str">
        <f>IF(ISERROR(VLOOKUP(B336,'Айгенис Оп9'!$C$3:$C$16,1,0)),"Нет","Да")</f>
        <v>Нет</v>
      </c>
      <c r="D336" s="43">
        <f t="shared" si="10"/>
        <v>365</v>
      </c>
      <c r="E336" s="44">
        <f>ROUND(('Все выпуски'!$F$3*'Все выпуски'!$F$6/100)/365*(B336-IF(C336="Нет",VLOOKUP(A336,'Айгенис Оп9'!$A$2:$C$16,3,0),VLOOKUP((A336-1),'Айгенис Оп9'!$A$2:$C$16,3,0))),2)</f>
        <v>2.2400000000000002</v>
      </c>
      <c r="G336" s="43">
        <f>COUNTIF(D337:$D$1227,365)</f>
        <v>525</v>
      </c>
      <c r="H336" s="43">
        <f>COUNTIF(D337:$D$1227,366)</f>
        <v>366</v>
      </c>
      <c r="I336" s="2"/>
    </row>
    <row r="337" spans="1:9" x14ac:dyDescent="0.25">
      <c r="A337" s="1">
        <f>COUNTIF($C$2:C337,"Да")</f>
        <v>4</v>
      </c>
      <c r="B337" s="45">
        <f t="shared" si="11"/>
        <v>45194</v>
      </c>
      <c r="C337" s="42" t="str">
        <f>IF(ISERROR(VLOOKUP(B337,'Айгенис Оп9'!$C$3:$C$16,1,0)),"Нет","Да")</f>
        <v>Нет</v>
      </c>
      <c r="D337" s="43">
        <f t="shared" si="10"/>
        <v>365</v>
      </c>
      <c r="E337" s="44">
        <f>ROUND(('Все выпуски'!$F$3*'Все выпуски'!$F$6/100)/365*(B337-IF(C337="Нет",VLOOKUP(A337,'Айгенис Оп9'!$A$2:$C$16,3,0),VLOOKUP((A337-1),'Айгенис Оп9'!$A$2:$C$16,3,0))),2)</f>
        <v>2.33</v>
      </c>
      <c r="G337" s="43">
        <f>COUNTIF(D338:$D$1227,365)</f>
        <v>524</v>
      </c>
      <c r="H337" s="43">
        <f>COUNTIF(D338:$D$1227,366)</f>
        <v>366</v>
      </c>
      <c r="I337" s="2"/>
    </row>
    <row r="338" spans="1:9" x14ac:dyDescent="0.25">
      <c r="A338" s="1">
        <f>COUNTIF($C$2:C338,"Да")</f>
        <v>4</v>
      </c>
      <c r="B338" s="45">
        <f t="shared" si="11"/>
        <v>45195</v>
      </c>
      <c r="C338" s="42" t="str">
        <f>IF(ISERROR(VLOOKUP(B338,'Айгенис Оп9'!$C$3:$C$16,1,0)),"Нет","Да")</f>
        <v>Нет</v>
      </c>
      <c r="D338" s="43">
        <f t="shared" si="10"/>
        <v>365</v>
      </c>
      <c r="E338" s="44">
        <f>ROUND(('Все выпуски'!$F$3*'Все выпуски'!$F$6/100)/365*(B338-IF(C338="Нет",VLOOKUP(A338,'Айгенис Оп9'!$A$2:$C$16,3,0),VLOOKUP((A338-1),'Айгенис Оп9'!$A$2:$C$16,3,0))),2)</f>
        <v>2.42</v>
      </c>
      <c r="G338" s="43">
        <f>COUNTIF(D339:$D$1227,365)</f>
        <v>523</v>
      </c>
      <c r="H338" s="43">
        <f>COUNTIF(D339:$D$1227,366)</f>
        <v>366</v>
      </c>
      <c r="I338" s="2"/>
    </row>
    <row r="339" spans="1:9" x14ac:dyDescent="0.25">
      <c r="A339" s="1">
        <f>COUNTIF($C$2:C339,"Да")</f>
        <v>4</v>
      </c>
      <c r="B339" s="45">
        <f t="shared" si="11"/>
        <v>45196</v>
      </c>
      <c r="C339" s="42" t="str">
        <f>IF(ISERROR(VLOOKUP(B339,'Айгенис Оп9'!$C$3:$C$16,1,0)),"Нет","Да")</f>
        <v>Нет</v>
      </c>
      <c r="D339" s="43">
        <f t="shared" si="10"/>
        <v>365</v>
      </c>
      <c r="E339" s="44">
        <f>ROUND(('Все выпуски'!$F$3*'Все выпуски'!$F$6/100)/365*(B339-IF(C339="Нет",VLOOKUP(A339,'Айгенис Оп9'!$A$2:$C$16,3,0),VLOOKUP((A339-1),'Айгенис Оп9'!$A$2:$C$16,3,0))),2)</f>
        <v>2.52</v>
      </c>
      <c r="G339" s="43">
        <f>COUNTIF(D340:$D$1227,365)</f>
        <v>522</v>
      </c>
      <c r="H339" s="43">
        <f>COUNTIF(D340:$D$1227,366)</f>
        <v>366</v>
      </c>
      <c r="I339" s="2"/>
    </row>
    <row r="340" spans="1:9" x14ac:dyDescent="0.25">
      <c r="A340" s="1">
        <f>COUNTIF($C$2:C340,"Да")</f>
        <v>4</v>
      </c>
      <c r="B340" s="45">
        <f t="shared" si="11"/>
        <v>45197</v>
      </c>
      <c r="C340" s="42" t="str">
        <f>IF(ISERROR(VLOOKUP(B340,'Айгенис Оп9'!$C$3:$C$16,1,0)),"Нет","Да")</f>
        <v>Нет</v>
      </c>
      <c r="D340" s="43">
        <f t="shared" si="10"/>
        <v>365</v>
      </c>
      <c r="E340" s="44">
        <f>ROUND(('Все выпуски'!$F$3*'Все выпуски'!$F$6/100)/365*(B340-IF(C340="Нет",VLOOKUP(A340,'Айгенис Оп9'!$A$2:$C$16,3,0),VLOOKUP((A340-1),'Айгенис Оп9'!$A$2:$C$16,3,0))),2)</f>
        <v>2.61</v>
      </c>
      <c r="G340" s="43">
        <f>COUNTIF(D341:$D$1227,365)</f>
        <v>521</v>
      </c>
      <c r="H340" s="43">
        <f>COUNTIF(D341:$D$1227,366)</f>
        <v>366</v>
      </c>
      <c r="I340" s="2"/>
    </row>
    <row r="341" spans="1:9" x14ac:dyDescent="0.25">
      <c r="A341" s="1">
        <f>COUNTIF($C$2:C341,"Да")</f>
        <v>4</v>
      </c>
      <c r="B341" s="45">
        <f t="shared" si="11"/>
        <v>45198</v>
      </c>
      <c r="C341" s="42" t="str">
        <f>IF(ISERROR(VLOOKUP(B341,'Айгенис Оп9'!$C$3:$C$16,1,0)),"Нет","Да")</f>
        <v>Нет</v>
      </c>
      <c r="D341" s="43">
        <f t="shared" si="10"/>
        <v>365</v>
      </c>
      <c r="E341" s="44">
        <f>ROUND(('Все выпуски'!$F$3*'Все выпуски'!$F$6/100)/365*(B341-IF(C341="Нет",VLOOKUP(A341,'Айгенис Оп9'!$A$2:$C$16,3,0),VLOOKUP((A341-1),'Айгенис Оп9'!$A$2:$C$16,3,0))),2)</f>
        <v>2.7</v>
      </c>
      <c r="G341" s="43">
        <f>COUNTIF(D342:$D$1227,365)</f>
        <v>520</v>
      </c>
      <c r="H341" s="43">
        <f>COUNTIF(D342:$D$1227,366)</f>
        <v>366</v>
      </c>
      <c r="I341" s="2"/>
    </row>
    <row r="342" spans="1:9" x14ac:dyDescent="0.25">
      <c r="A342" s="1">
        <f>COUNTIF($C$2:C342,"Да")</f>
        <v>4</v>
      </c>
      <c r="B342" s="45">
        <f t="shared" si="11"/>
        <v>45199</v>
      </c>
      <c r="C342" s="42" t="str">
        <f>IF(ISERROR(VLOOKUP(B342,'Айгенис Оп9'!$C$3:$C$16,1,0)),"Нет","Да")</f>
        <v>Нет</v>
      </c>
      <c r="D342" s="43">
        <f t="shared" si="10"/>
        <v>365</v>
      </c>
      <c r="E342" s="44">
        <f>ROUND(('Все выпуски'!$F$3*'Все выпуски'!$F$6/100)/365*(B342-IF(C342="Нет",VLOOKUP(A342,'Айгенис Оп9'!$A$2:$C$16,3,0),VLOOKUP((A342-1),'Айгенис Оп9'!$A$2:$C$16,3,0))),2)</f>
        <v>2.79</v>
      </c>
      <c r="G342" s="43">
        <f>COUNTIF(D343:$D$1227,365)</f>
        <v>519</v>
      </c>
      <c r="H342" s="43">
        <f>COUNTIF(D343:$D$1227,366)</f>
        <v>366</v>
      </c>
      <c r="I342" s="2"/>
    </row>
    <row r="343" spans="1:9" x14ac:dyDescent="0.25">
      <c r="A343" s="1">
        <f>COUNTIF($C$2:C343,"Да")</f>
        <v>4</v>
      </c>
      <c r="B343" s="45">
        <f t="shared" si="11"/>
        <v>45200</v>
      </c>
      <c r="C343" s="42" t="str">
        <f>IF(ISERROR(VLOOKUP(B343,'Айгенис Оп9'!$C$3:$C$16,1,0)),"Нет","Да")</f>
        <v>Нет</v>
      </c>
      <c r="D343" s="43">
        <f t="shared" si="10"/>
        <v>365</v>
      </c>
      <c r="E343" s="44">
        <f>ROUND(('Все выпуски'!$F$3*'Все выпуски'!$F$6/100)/365*(B343-IF(C343="Нет",VLOOKUP(A343,'Айгенис Оп9'!$A$2:$C$16,3,0),VLOOKUP((A343-1),'Айгенис Оп9'!$A$2:$C$16,3,0))),2)</f>
        <v>2.89</v>
      </c>
      <c r="G343" s="43">
        <f>COUNTIF(D344:$D$1227,365)</f>
        <v>518</v>
      </c>
      <c r="H343" s="43">
        <f>COUNTIF(D344:$D$1227,366)</f>
        <v>366</v>
      </c>
      <c r="I343" s="2"/>
    </row>
    <row r="344" spans="1:9" x14ac:dyDescent="0.25">
      <c r="A344" s="1">
        <f>COUNTIF($C$2:C344,"Да")</f>
        <v>4</v>
      </c>
      <c r="B344" s="45">
        <f t="shared" si="11"/>
        <v>45201</v>
      </c>
      <c r="C344" s="42" t="str">
        <f>IF(ISERROR(VLOOKUP(B344,'Айгенис Оп9'!$C$3:$C$16,1,0)),"Нет","Да")</f>
        <v>Нет</v>
      </c>
      <c r="D344" s="43">
        <f t="shared" si="10"/>
        <v>365</v>
      </c>
      <c r="E344" s="44">
        <f>ROUND(('Все выпуски'!$F$3*'Все выпуски'!$F$6/100)/365*(B344-IF(C344="Нет",VLOOKUP(A344,'Айгенис Оп9'!$A$2:$C$16,3,0),VLOOKUP((A344-1),'Айгенис Оп9'!$A$2:$C$16,3,0))),2)</f>
        <v>2.98</v>
      </c>
      <c r="G344" s="43">
        <f>COUNTIF(D345:$D$1227,365)</f>
        <v>517</v>
      </c>
      <c r="H344" s="43">
        <f>COUNTIF(D345:$D$1227,366)</f>
        <v>366</v>
      </c>
      <c r="I344" s="2"/>
    </row>
    <row r="345" spans="1:9" x14ac:dyDescent="0.25">
      <c r="A345" s="1">
        <f>COUNTIF($C$2:C345,"Да")</f>
        <v>4</v>
      </c>
      <c r="B345" s="45">
        <f t="shared" si="11"/>
        <v>45202</v>
      </c>
      <c r="C345" s="42" t="str">
        <f>IF(ISERROR(VLOOKUP(B345,'Айгенис Оп9'!$C$3:$C$16,1,0)),"Нет","Да")</f>
        <v>Нет</v>
      </c>
      <c r="D345" s="43">
        <f t="shared" si="10"/>
        <v>365</v>
      </c>
      <c r="E345" s="44">
        <f>ROUND(('Все выпуски'!$F$3*'Все выпуски'!$F$6/100)/365*(B345-IF(C345="Нет",VLOOKUP(A345,'Айгенис Оп9'!$A$2:$C$16,3,0),VLOOKUP((A345-1),'Айгенис Оп9'!$A$2:$C$16,3,0))),2)</f>
        <v>3.07</v>
      </c>
      <c r="G345" s="43">
        <f>COUNTIF(D346:$D$1227,365)</f>
        <v>516</v>
      </c>
      <c r="H345" s="43">
        <f>COUNTIF(D346:$D$1227,366)</f>
        <v>366</v>
      </c>
      <c r="I345" s="2"/>
    </row>
    <row r="346" spans="1:9" x14ac:dyDescent="0.25">
      <c r="A346" s="1">
        <f>COUNTIF($C$2:C346,"Да")</f>
        <v>4</v>
      </c>
      <c r="B346" s="45">
        <f t="shared" si="11"/>
        <v>45203</v>
      </c>
      <c r="C346" s="42" t="str">
        <f>IF(ISERROR(VLOOKUP(B346,'Айгенис Оп9'!$C$3:$C$16,1,0)),"Нет","Да")</f>
        <v>Нет</v>
      </c>
      <c r="D346" s="43">
        <f t="shared" si="10"/>
        <v>365</v>
      </c>
      <c r="E346" s="44">
        <f>ROUND(('Все выпуски'!$F$3*'Все выпуски'!$F$6/100)/365*(B346-IF(C346="Нет",VLOOKUP(A346,'Айгенис Оп9'!$A$2:$C$16,3,0),VLOOKUP((A346-1),'Айгенис Оп9'!$A$2:$C$16,3,0))),2)</f>
        <v>3.17</v>
      </c>
      <c r="G346" s="43">
        <f>COUNTIF(D347:$D$1227,365)</f>
        <v>515</v>
      </c>
      <c r="H346" s="43">
        <f>COUNTIF(D347:$D$1227,366)</f>
        <v>366</v>
      </c>
      <c r="I346" s="2"/>
    </row>
    <row r="347" spans="1:9" x14ac:dyDescent="0.25">
      <c r="A347" s="1">
        <f>COUNTIF($C$2:C347,"Да")</f>
        <v>4</v>
      </c>
      <c r="B347" s="45">
        <f t="shared" si="11"/>
        <v>45204</v>
      </c>
      <c r="C347" s="42" t="str">
        <f>IF(ISERROR(VLOOKUP(B347,'Айгенис Оп9'!$C$3:$C$16,1,0)),"Нет","Да")</f>
        <v>Нет</v>
      </c>
      <c r="D347" s="43">
        <f t="shared" si="10"/>
        <v>365</v>
      </c>
      <c r="E347" s="44">
        <f>ROUND(('Все выпуски'!$F$3*'Все выпуски'!$F$6/100)/365*(B347-IF(C347="Нет",VLOOKUP(A347,'Айгенис Оп9'!$A$2:$C$16,3,0),VLOOKUP((A347-1),'Айгенис Оп9'!$A$2:$C$16,3,0))),2)</f>
        <v>3.26</v>
      </c>
      <c r="G347" s="43">
        <f>COUNTIF(D348:$D$1227,365)</f>
        <v>514</v>
      </c>
      <c r="H347" s="43">
        <f>COUNTIF(D348:$D$1227,366)</f>
        <v>366</v>
      </c>
      <c r="I347" s="2"/>
    </row>
    <row r="348" spans="1:9" x14ac:dyDescent="0.25">
      <c r="A348" s="1">
        <f>COUNTIF($C$2:C348,"Да")</f>
        <v>4</v>
      </c>
      <c r="B348" s="45">
        <f t="shared" si="11"/>
        <v>45205</v>
      </c>
      <c r="C348" s="42" t="str">
        <f>IF(ISERROR(VLOOKUP(B348,'Айгенис Оп9'!$C$3:$C$16,1,0)),"Нет","Да")</f>
        <v>Нет</v>
      </c>
      <c r="D348" s="43">
        <f t="shared" si="10"/>
        <v>365</v>
      </c>
      <c r="E348" s="44">
        <f>ROUND(('Все выпуски'!$F$3*'Все выпуски'!$F$6/100)/365*(B348-IF(C348="Нет",VLOOKUP(A348,'Айгенис Оп9'!$A$2:$C$16,3,0),VLOOKUP((A348-1),'Айгенис Оп9'!$A$2:$C$16,3,0))),2)</f>
        <v>3.35</v>
      </c>
      <c r="G348" s="43">
        <f>COUNTIF(D349:$D$1227,365)</f>
        <v>513</v>
      </c>
      <c r="H348" s="43">
        <f>COUNTIF(D349:$D$1227,366)</f>
        <v>366</v>
      </c>
      <c r="I348" s="2"/>
    </row>
    <row r="349" spans="1:9" x14ac:dyDescent="0.25">
      <c r="A349" s="1">
        <f>COUNTIF($C$2:C349,"Да")</f>
        <v>4</v>
      </c>
      <c r="B349" s="45">
        <f t="shared" si="11"/>
        <v>45206</v>
      </c>
      <c r="C349" s="42" t="str">
        <f>IF(ISERROR(VLOOKUP(B349,'Айгенис Оп9'!$C$3:$C$16,1,0)),"Нет","Да")</f>
        <v>Нет</v>
      </c>
      <c r="D349" s="43">
        <f t="shared" si="10"/>
        <v>365</v>
      </c>
      <c r="E349" s="44">
        <f>ROUND(('Все выпуски'!$F$3*'Все выпуски'!$F$6/100)/365*(B349-IF(C349="Нет",VLOOKUP(A349,'Айгенис Оп9'!$A$2:$C$16,3,0),VLOOKUP((A349-1),'Айгенис Оп9'!$A$2:$C$16,3,0))),2)</f>
        <v>3.45</v>
      </c>
      <c r="G349" s="43">
        <f>COUNTIF(D350:$D$1227,365)</f>
        <v>512</v>
      </c>
      <c r="H349" s="43">
        <f>COUNTIF(D350:$D$1227,366)</f>
        <v>366</v>
      </c>
      <c r="I349" s="2"/>
    </row>
    <row r="350" spans="1:9" x14ac:dyDescent="0.25">
      <c r="A350" s="1">
        <f>COUNTIF($C$2:C350,"Да")</f>
        <v>4</v>
      </c>
      <c r="B350" s="45">
        <f t="shared" si="11"/>
        <v>45207</v>
      </c>
      <c r="C350" s="42" t="str">
        <f>IF(ISERROR(VLOOKUP(B350,'Айгенис Оп9'!$C$3:$C$16,1,0)),"Нет","Да")</f>
        <v>Нет</v>
      </c>
      <c r="D350" s="43">
        <f t="shared" si="10"/>
        <v>365</v>
      </c>
      <c r="E350" s="44">
        <f>ROUND(('Все выпуски'!$F$3*'Все выпуски'!$F$6/100)/365*(B350-IF(C350="Нет",VLOOKUP(A350,'Айгенис Оп9'!$A$2:$C$16,3,0),VLOOKUP((A350-1),'Айгенис Оп9'!$A$2:$C$16,3,0))),2)</f>
        <v>3.54</v>
      </c>
      <c r="G350" s="43">
        <f>COUNTIF(D351:$D$1227,365)</f>
        <v>511</v>
      </c>
      <c r="H350" s="43">
        <f>COUNTIF(D351:$D$1227,366)</f>
        <v>366</v>
      </c>
      <c r="I350" s="2"/>
    </row>
    <row r="351" spans="1:9" x14ac:dyDescent="0.25">
      <c r="A351" s="1">
        <f>COUNTIF($C$2:C351,"Да")</f>
        <v>4</v>
      </c>
      <c r="B351" s="45">
        <f t="shared" si="11"/>
        <v>45208</v>
      </c>
      <c r="C351" s="42" t="str">
        <f>IF(ISERROR(VLOOKUP(B351,'Айгенис Оп9'!$C$3:$C$16,1,0)),"Нет","Да")</f>
        <v>Нет</v>
      </c>
      <c r="D351" s="43">
        <f t="shared" si="10"/>
        <v>365</v>
      </c>
      <c r="E351" s="44">
        <f>ROUND(('Все выпуски'!$F$3*'Все выпуски'!$F$6/100)/365*(B351-IF(C351="Нет",VLOOKUP(A351,'Айгенис Оп9'!$A$2:$C$16,3,0),VLOOKUP((A351-1),'Айгенис Оп9'!$A$2:$C$16,3,0))),2)</f>
        <v>3.63</v>
      </c>
      <c r="G351" s="43">
        <f>COUNTIF(D352:$D$1227,365)</f>
        <v>510</v>
      </c>
      <c r="H351" s="43">
        <f>COUNTIF(D352:$D$1227,366)</f>
        <v>366</v>
      </c>
      <c r="I351" s="2"/>
    </row>
    <row r="352" spans="1:9" x14ac:dyDescent="0.25">
      <c r="A352" s="1">
        <f>COUNTIF($C$2:C352,"Да")</f>
        <v>4</v>
      </c>
      <c r="B352" s="45">
        <f t="shared" si="11"/>
        <v>45209</v>
      </c>
      <c r="C352" s="42" t="str">
        <f>IF(ISERROR(VLOOKUP(B352,'Айгенис Оп9'!$C$3:$C$16,1,0)),"Нет","Да")</f>
        <v>Нет</v>
      </c>
      <c r="D352" s="43">
        <f t="shared" si="10"/>
        <v>365</v>
      </c>
      <c r="E352" s="44">
        <f>ROUND(('Все выпуски'!$F$3*'Все выпуски'!$F$6/100)/365*(B352-IF(C352="Нет",VLOOKUP(A352,'Айгенис Оп9'!$A$2:$C$16,3,0),VLOOKUP((A352-1),'Айгенис Оп9'!$A$2:$C$16,3,0))),2)</f>
        <v>3.73</v>
      </c>
      <c r="G352" s="43">
        <f>COUNTIF(D353:$D$1227,365)</f>
        <v>509</v>
      </c>
      <c r="H352" s="43">
        <f>COUNTIF(D353:$D$1227,366)</f>
        <v>366</v>
      </c>
      <c r="I352" s="2"/>
    </row>
    <row r="353" spans="1:9" x14ac:dyDescent="0.25">
      <c r="A353" s="1">
        <f>COUNTIF($C$2:C353,"Да")</f>
        <v>4</v>
      </c>
      <c r="B353" s="45">
        <f t="shared" si="11"/>
        <v>45210</v>
      </c>
      <c r="C353" s="42" t="str">
        <f>IF(ISERROR(VLOOKUP(B353,'Айгенис Оп9'!$C$3:$C$16,1,0)),"Нет","Да")</f>
        <v>Нет</v>
      </c>
      <c r="D353" s="43">
        <f t="shared" si="10"/>
        <v>365</v>
      </c>
      <c r="E353" s="44">
        <f>ROUND(('Все выпуски'!$F$3*'Все выпуски'!$F$6/100)/365*(B353-IF(C353="Нет",VLOOKUP(A353,'Айгенис Оп9'!$A$2:$C$16,3,0),VLOOKUP((A353-1),'Айгенис Оп9'!$A$2:$C$16,3,0))),2)</f>
        <v>3.82</v>
      </c>
      <c r="G353" s="43">
        <f>COUNTIF(D354:$D$1227,365)</f>
        <v>508</v>
      </c>
      <c r="H353" s="43">
        <f>COUNTIF(D354:$D$1227,366)</f>
        <v>366</v>
      </c>
      <c r="I353" s="2"/>
    </row>
    <row r="354" spans="1:9" x14ac:dyDescent="0.25">
      <c r="A354" s="1">
        <f>COUNTIF($C$2:C354,"Да")</f>
        <v>4</v>
      </c>
      <c r="B354" s="45">
        <f t="shared" si="11"/>
        <v>45211</v>
      </c>
      <c r="C354" s="42" t="str">
        <f>IF(ISERROR(VLOOKUP(B354,'Айгенис Оп9'!$C$3:$C$16,1,0)),"Нет","Да")</f>
        <v>Нет</v>
      </c>
      <c r="D354" s="43">
        <f t="shared" si="10"/>
        <v>365</v>
      </c>
      <c r="E354" s="44">
        <f>ROUND(('Все выпуски'!$F$3*'Все выпуски'!$F$6/100)/365*(B354-IF(C354="Нет",VLOOKUP(A354,'Айгенис Оп9'!$A$2:$C$16,3,0),VLOOKUP((A354-1),'Айгенис Оп9'!$A$2:$C$16,3,0))),2)</f>
        <v>3.91</v>
      </c>
      <c r="G354" s="43">
        <f>COUNTIF(D355:$D$1227,365)</f>
        <v>507</v>
      </c>
      <c r="H354" s="43">
        <f>COUNTIF(D355:$D$1227,366)</f>
        <v>366</v>
      </c>
      <c r="I354" s="2"/>
    </row>
    <row r="355" spans="1:9" x14ac:dyDescent="0.25">
      <c r="A355" s="1">
        <f>COUNTIF($C$2:C355,"Да")</f>
        <v>4</v>
      </c>
      <c r="B355" s="45">
        <f t="shared" si="11"/>
        <v>45212</v>
      </c>
      <c r="C355" s="42" t="str">
        <f>IF(ISERROR(VLOOKUP(B355,'Айгенис Оп9'!$C$3:$C$16,1,0)),"Нет","Да")</f>
        <v>Нет</v>
      </c>
      <c r="D355" s="43">
        <f t="shared" si="10"/>
        <v>365</v>
      </c>
      <c r="E355" s="44">
        <f>ROUND(('Все выпуски'!$F$3*'Все выпуски'!$F$6/100)/365*(B355-IF(C355="Нет",VLOOKUP(A355,'Айгенис Оп9'!$A$2:$C$16,3,0),VLOOKUP((A355-1),'Айгенис Оп9'!$A$2:$C$16,3,0))),2)</f>
        <v>4.01</v>
      </c>
      <c r="G355" s="43">
        <f>COUNTIF(D356:$D$1227,365)</f>
        <v>506</v>
      </c>
      <c r="H355" s="43">
        <f>COUNTIF(D356:$D$1227,366)</f>
        <v>366</v>
      </c>
      <c r="I355" s="2"/>
    </row>
    <row r="356" spans="1:9" x14ac:dyDescent="0.25">
      <c r="A356" s="1">
        <f>COUNTIF($C$2:C356,"Да")</f>
        <v>4</v>
      </c>
      <c r="B356" s="45">
        <f t="shared" si="11"/>
        <v>45213</v>
      </c>
      <c r="C356" s="42" t="str">
        <f>IF(ISERROR(VLOOKUP(B356,'Айгенис Оп9'!$C$3:$C$16,1,0)),"Нет","Да")</f>
        <v>Нет</v>
      </c>
      <c r="D356" s="43">
        <f t="shared" si="10"/>
        <v>365</v>
      </c>
      <c r="E356" s="44">
        <f>ROUND(('Все выпуски'!$F$3*'Все выпуски'!$F$6/100)/365*(B356-IF(C356="Нет",VLOOKUP(A356,'Айгенис Оп9'!$A$2:$C$16,3,0),VLOOKUP((A356-1),'Айгенис Оп9'!$A$2:$C$16,3,0))),2)</f>
        <v>4.0999999999999996</v>
      </c>
      <c r="G356" s="43">
        <f>COUNTIF(D357:$D$1227,365)</f>
        <v>505</v>
      </c>
      <c r="H356" s="43">
        <f>COUNTIF(D357:$D$1227,366)</f>
        <v>366</v>
      </c>
      <c r="I356" s="2"/>
    </row>
    <row r="357" spans="1:9" x14ac:dyDescent="0.25">
      <c r="A357" s="1">
        <f>COUNTIF($C$2:C357,"Да")</f>
        <v>4</v>
      </c>
      <c r="B357" s="45">
        <f t="shared" si="11"/>
        <v>45214</v>
      </c>
      <c r="C357" s="42" t="str">
        <f>IF(ISERROR(VLOOKUP(B357,'Айгенис Оп9'!$C$3:$C$16,1,0)),"Нет","Да")</f>
        <v>Нет</v>
      </c>
      <c r="D357" s="43">
        <f t="shared" si="10"/>
        <v>365</v>
      </c>
      <c r="E357" s="44">
        <f>ROUND(('Все выпуски'!$F$3*'Все выпуски'!$F$6/100)/365*(B357-IF(C357="Нет",VLOOKUP(A357,'Айгенис Оп9'!$A$2:$C$16,3,0),VLOOKUP((A357-1),'Айгенис Оп9'!$A$2:$C$16,3,0))),2)</f>
        <v>4.1900000000000004</v>
      </c>
      <c r="G357" s="43">
        <f>COUNTIF(D358:$D$1227,365)</f>
        <v>504</v>
      </c>
      <c r="H357" s="43">
        <f>COUNTIF(D358:$D$1227,366)</f>
        <v>366</v>
      </c>
      <c r="I357" s="2"/>
    </row>
    <row r="358" spans="1:9" x14ac:dyDescent="0.25">
      <c r="A358" s="1">
        <f>COUNTIF($C$2:C358,"Да")</f>
        <v>4</v>
      </c>
      <c r="B358" s="45">
        <f t="shared" si="11"/>
        <v>45215</v>
      </c>
      <c r="C358" s="42" t="str">
        <f>IF(ISERROR(VLOOKUP(B358,'Айгенис Оп9'!$C$3:$C$16,1,0)),"Нет","Да")</f>
        <v>Нет</v>
      </c>
      <c r="D358" s="43">
        <f t="shared" si="10"/>
        <v>365</v>
      </c>
      <c r="E358" s="44">
        <f>ROUND(('Все выпуски'!$F$3*'Все выпуски'!$F$6/100)/365*(B358-IF(C358="Нет",VLOOKUP(A358,'Айгенис Оп9'!$A$2:$C$16,3,0),VLOOKUP((A358-1),'Айгенис Оп9'!$A$2:$C$16,3,0))),2)</f>
        <v>4.28</v>
      </c>
      <c r="G358" s="43">
        <f>COUNTIF(D359:$D$1227,365)</f>
        <v>503</v>
      </c>
      <c r="H358" s="43">
        <f>COUNTIF(D359:$D$1227,366)</f>
        <v>366</v>
      </c>
      <c r="I358" s="2"/>
    </row>
    <row r="359" spans="1:9" x14ac:dyDescent="0.25">
      <c r="A359" s="1">
        <f>COUNTIF($C$2:C359,"Да")</f>
        <v>4</v>
      </c>
      <c r="B359" s="45">
        <f t="shared" si="11"/>
        <v>45216</v>
      </c>
      <c r="C359" s="42" t="str">
        <f>IF(ISERROR(VLOOKUP(B359,'Айгенис Оп9'!$C$3:$C$16,1,0)),"Нет","Да")</f>
        <v>Нет</v>
      </c>
      <c r="D359" s="43">
        <f t="shared" si="10"/>
        <v>365</v>
      </c>
      <c r="E359" s="44">
        <f>ROUND(('Все выпуски'!$F$3*'Все выпуски'!$F$6/100)/365*(B359-IF(C359="Нет",VLOOKUP(A359,'Айгенис Оп9'!$A$2:$C$16,3,0),VLOOKUP((A359-1),'Айгенис Оп9'!$A$2:$C$16,3,0))),2)</f>
        <v>4.38</v>
      </c>
      <c r="G359" s="43">
        <f>COUNTIF(D360:$D$1227,365)</f>
        <v>502</v>
      </c>
      <c r="H359" s="43">
        <f>COUNTIF(D360:$D$1227,366)</f>
        <v>366</v>
      </c>
      <c r="I359" s="2"/>
    </row>
    <row r="360" spans="1:9" x14ac:dyDescent="0.25">
      <c r="A360" s="1">
        <f>COUNTIF($C$2:C360,"Да")</f>
        <v>4</v>
      </c>
      <c r="B360" s="45">
        <f t="shared" si="11"/>
        <v>45217</v>
      </c>
      <c r="C360" s="42" t="str">
        <f>IF(ISERROR(VLOOKUP(B360,'Айгенис Оп9'!$C$3:$C$16,1,0)),"Нет","Да")</f>
        <v>Нет</v>
      </c>
      <c r="D360" s="43">
        <f t="shared" si="10"/>
        <v>365</v>
      </c>
      <c r="E360" s="44">
        <f>ROUND(('Все выпуски'!$F$3*'Все выпуски'!$F$6/100)/365*(B360-IF(C360="Нет",VLOOKUP(A360,'Айгенис Оп9'!$A$2:$C$16,3,0),VLOOKUP((A360-1),'Айгенис Оп9'!$A$2:$C$16,3,0))),2)</f>
        <v>4.47</v>
      </c>
      <c r="G360" s="43">
        <f>COUNTIF(D361:$D$1227,365)</f>
        <v>501</v>
      </c>
      <c r="H360" s="43">
        <f>COUNTIF(D361:$D$1227,366)</f>
        <v>366</v>
      </c>
      <c r="I360" s="2"/>
    </row>
    <row r="361" spans="1:9" x14ac:dyDescent="0.25">
      <c r="A361" s="1">
        <f>COUNTIF($C$2:C361,"Да")</f>
        <v>4</v>
      </c>
      <c r="B361" s="45">
        <f t="shared" si="11"/>
        <v>45218</v>
      </c>
      <c r="C361" s="42" t="str">
        <f>IF(ISERROR(VLOOKUP(B361,'Айгенис Оп9'!$C$3:$C$16,1,0)),"Нет","Да")</f>
        <v>Нет</v>
      </c>
      <c r="D361" s="43">
        <f t="shared" si="10"/>
        <v>365</v>
      </c>
      <c r="E361" s="44">
        <f>ROUND(('Все выпуски'!$F$3*'Все выпуски'!$F$6/100)/365*(B361-IF(C361="Нет",VLOOKUP(A361,'Айгенис Оп9'!$A$2:$C$16,3,0),VLOOKUP((A361-1),'Айгенис Оп9'!$A$2:$C$16,3,0))),2)</f>
        <v>4.5599999999999996</v>
      </c>
      <c r="G361" s="43">
        <f>COUNTIF(D362:$D$1227,365)</f>
        <v>500</v>
      </c>
      <c r="H361" s="43">
        <f>COUNTIF(D362:$D$1227,366)</f>
        <v>366</v>
      </c>
      <c r="I361" s="2"/>
    </row>
    <row r="362" spans="1:9" x14ac:dyDescent="0.25">
      <c r="A362" s="1">
        <f>COUNTIF($C$2:C362,"Да")</f>
        <v>4</v>
      </c>
      <c r="B362" s="45">
        <f t="shared" si="11"/>
        <v>45219</v>
      </c>
      <c r="C362" s="42" t="str">
        <f>IF(ISERROR(VLOOKUP(B362,'Айгенис Оп9'!$C$3:$C$16,1,0)),"Нет","Да")</f>
        <v>Нет</v>
      </c>
      <c r="D362" s="43">
        <f t="shared" si="10"/>
        <v>365</v>
      </c>
      <c r="E362" s="44">
        <f>ROUND(('Все выпуски'!$F$3*'Все выпуски'!$F$6/100)/365*(B362-IF(C362="Нет",VLOOKUP(A362,'Айгенис Оп9'!$A$2:$C$16,3,0),VLOOKUP((A362-1),'Айгенис Оп9'!$A$2:$C$16,3,0))),2)</f>
        <v>4.66</v>
      </c>
      <c r="G362" s="43">
        <f>COUNTIF(D363:$D$1227,365)</f>
        <v>499</v>
      </c>
      <c r="H362" s="43">
        <f>COUNTIF(D363:$D$1227,366)</f>
        <v>366</v>
      </c>
      <c r="I362" s="2"/>
    </row>
    <row r="363" spans="1:9" x14ac:dyDescent="0.25">
      <c r="A363" s="1">
        <f>COUNTIF($C$2:C363,"Да")</f>
        <v>4</v>
      </c>
      <c r="B363" s="45">
        <f t="shared" si="11"/>
        <v>45220</v>
      </c>
      <c r="C363" s="42" t="str">
        <f>IF(ISERROR(VLOOKUP(B363,'Айгенис Оп9'!$C$3:$C$16,1,0)),"Нет","Да")</f>
        <v>Нет</v>
      </c>
      <c r="D363" s="43">
        <f t="shared" si="10"/>
        <v>365</v>
      </c>
      <c r="E363" s="44">
        <f>ROUND(('Все выпуски'!$F$3*'Все выпуски'!$F$6/100)/365*(B363-IF(C363="Нет",VLOOKUP(A363,'Айгенис Оп9'!$A$2:$C$16,3,0),VLOOKUP((A363-1),'Айгенис Оп9'!$A$2:$C$16,3,0))),2)</f>
        <v>4.75</v>
      </c>
      <c r="G363" s="43">
        <f>COUNTIF(D364:$D$1227,365)</f>
        <v>498</v>
      </c>
      <c r="H363" s="43">
        <f>COUNTIF(D364:$D$1227,366)</f>
        <v>366</v>
      </c>
      <c r="I363" s="2"/>
    </row>
    <row r="364" spans="1:9" x14ac:dyDescent="0.25">
      <c r="A364" s="1">
        <f>COUNTIF($C$2:C364,"Да")</f>
        <v>4</v>
      </c>
      <c r="B364" s="45">
        <f t="shared" si="11"/>
        <v>45221</v>
      </c>
      <c r="C364" s="42" t="str">
        <f>IF(ISERROR(VLOOKUP(B364,'Айгенис Оп9'!$C$3:$C$16,1,0)),"Нет","Да")</f>
        <v>Нет</v>
      </c>
      <c r="D364" s="43">
        <f t="shared" si="10"/>
        <v>365</v>
      </c>
      <c r="E364" s="44">
        <f>ROUND(('Все выпуски'!$F$3*'Все выпуски'!$F$6/100)/365*(B364-IF(C364="Нет",VLOOKUP(A364,'Айгенис Оп9'!$A$2:$C$16,3,0),VLOOKUP((A364-1),'Айгенис Оп9'!$A$2:$C$16,3,0))),2)</f>
        <v>4.84</v>
      </c>
      <c r="G364" s="43">
        <f>COUNTIF(D365:$D$1227,365)</f>
        <v>497</v>
      </c>
      <c r="H364" s="43">
        <f>COUNTIF(D365:$D$1227,366)</f>
        <v>366</v>
      </c>
      <c r="I364" s="2"/>
    </row>
    <row r="365" spans="1:9" x14ac:dyDescent="0.25">
      <c r="A365" s="1">
        <f>COUNTIF($C$2:C365,"Да")</f>
        <v>4</v>
      </c>
      <c r="B365" s="45">
        <f t="shared" si="11"/>
        <v>45222</v>
      </c>
      <c r="C365" s="42" t="str">
        <f>IF(ISERROR(VLOOKUP(B365,'Айгенис Оп9'!$C$3:$C$16,1,0)),"Нет","Да")</f>
        <v>Нет</v>
      </c>
      <c r="D365" s="43">
        <f t="shared" si="10"/>
        <v>365</v>
      </c>
      <c r="E365" s="44">
        <f>ROUND(('Все выпуски'!$F$3*'Все выпуски'!$F$6/100)/365*(B365-IF(C365="Нет",VLOOKUP(A365,'Айгенис Оп9'!$A$2:$C$16,3,0),VLOOKUP((A365-1),'Айгенис Оп9'!$A$2:$C$16,3,0))),2)</f>
        <v>4.9400000000000004</v>
      </c>
      <c r="G365" s="43">
        <f>COUNTIF(D366:$D$1227,365)</f>
        <v>496</v>
      </c>
      <c r="H365" s="43">
        <f>COUNTIF(D366:$D$1227,366)</f>
        <v>366</v>
      </c>
      <c r="I365" s="2"/>
    </row>
    <row r="366" spans="1:9" x14ac:dyDescent="0.25">
      <c r="A366" s="1">
        <f>COUNTIF($C$2:C366,"Да")</f>
        <v>4</v>
      </c>
      <c r="B366" s="45">
        <f t="shared" si="11"/>
        <v>45223</v>
      </c>
      <c r="C366" s="42" t="str">
        <f>IF(ISERROR(VLOOKUP(B366,'Айгенис Оп9'!$C$3:$C$16,1,0)),"Нет","Да")</f>
        <v>Нет</v>
      </c>
      <c r="D366" s="43">
        <f t="shared" si="10"/>
        <v>365</v>
      </c>
      <c r="E366" s="44">
        <f>ROUND(('Все выпуски'!$F$3*'Все выпуски'!$F$6/100)/365*(B366-IF(C366="Нет",VLOOKUP(A366,'Айгенис Оп9'!$A$2:$C$16,3,0),VLOOKUP((A366-1),'Айгенис Оп9'!$A$2:$C$16,3,0))),2)</f>
        <v>5.03</v>
      </c>
      <c r="G366" s="43">
        <f>COUNTIF(D367:$D$1227,365)</f>
        <v>495</v>
      </c>
      <c r="H366" s="43">
        <f>COUNTIF(D367:$D$1227,366)</f>
        <v>366</v>
      </c>
      <c r="I366" s="2"/>
    </row>
    <row r="367" spans="1:9" x14ac:dyDescent="0.25">
      <c r="A367" s="1">
        <f>COUNTIF($C$2:C367,"Да")</f>
        <v>4</v>
      </c>
      <c r="B367" s="45">
        <f t="shared" si="11"/>
        <v>45224</v>
      </c>
      <c r="C367" s="42" t="str">
        <f>IF(ISERROR(VLOOKUP(B367,'Айгенис Оп9'!$C$3:$C$16,1,0)),"Нет","Да")</f>
        <v>Нет</v>
      </c>
      <c r="D367" s="43">
        <f t="shared" si="10"/>
        <v>365</v>
      </c>
      <c r="E367" s="44">
        <f>ROUND(('Все выпуски'!$F$3*'Все выпуски'!$F$6/100)/365*(B367-IF(C367="Нет",VLOOKUP(A367,'Айгенис Оп9'!$A$2:$C$16,3,0),VLOOKUP((A367-1),'Айгенис Оп9'!$A$2:$C$16,3,0))),2)</f>
        <v>5.12</v>
      </c>
      <c r="G367" s="43">
        <f>COUNTIF(D368:$D$1227,365)</f>
        <v>494</v>
      </c>
      <c r="H367" s="43">
        <f>COUNTIF(D368:$D$1227,366)</f>
        <v>366</v>
      </c>
      <c r="I367" s="2"/>
    </row>
    <row r="368" spans="1:9" x14ac:dyDescent="0.25">
      <c r="A368" s="1">
        <f>COUNTIF($C$2:C368,"Да")</f>
        <v>4</v>
      </c>
      <c r="B368" s="45">
        <f t="shared" si="11"/>
        <v>45225</v>
      </c>
      <c r="C368" s="42" t="str">
        <f>IF(ISERROR(VLOOKUP(B368,'Айгенис Оп9'!$C$3:$C$16,1,0)),"Нет","Да")</f>
        <v>Нет</v>
      </c>
      <c r="D368" s="43">
        <f t="shared" si="10"/>
        <v>365</v>
      </c>
      <c r="E368" s="44">
        <f>ROUND(('Все выпуски'!$F$3*'Все выпуски'!$F$6/100)/365*(B368-IF(C368="Нет",VLOOKUP(A368,'Айгенис Оп9'!$A$2:$C$16,3,0),VLOOKUP((A368-1),'Айгенис Оп9'!$A$2:$C$16,3,0))),2)</f>
        <v>5.22</v>
      </c>
      <c r="G368" s="43">
        <f>COUNTIF(D369:$D$1227,365)</f>
        <v>493</v>
      </c>
      <c r="H368" s="43">
        <f>COUNTIF(D369:$D$1227,366)</f>
        <v>366</v>
      </c>
      <c r="I368" s="2"/>
    </row>
    <row r="369" spans="1:9" x14ac:dyDescent="0.25">
      <c r="A369" s="1">
        <f>COUNTIF($C$2:C369,"Да")</f>
        <v>4</v>
      </c>
      <c r="B369" s="45">
        <f t="shared" si="11"/>
        <v>45226</v>
      </c>
      <c r="C369" s="42" t="str">
        <f>IF(ISERROR(VLOOKUP(B369,'Айгенис Оп9'!$C$3:$C$16,1,0)),"Нет","Да")</f>
        <v>Нет</v>
      </c>
      <c r="D369" s="43">
        <f t="shared" si="10"/>
        <v>365</v>
      </c>
      <c r="E369" s="44">
        <f>ROUND(('Все выпуски'!$F$3*'Все выпуски'!$F$6/100)/365*(B369-IF(C369="Нет",VLOOKUP(A369,'Айгенис Оп9'!$A$2:$C$16,3,0),VLOOKUP((A369-1),'Айгенис Оп9'!$A$2:$C$16,3,0))),2)</f>
        <v>5.31</v>
      </c>
      <c r="G369" s="43">
        <f>COUNTIF(D370:$D$1227,365)</f>
        <v>492</v>
      </c>
      <c r="H369" s="43">
        <f>COUNTIF(D370:$D$1227,366)</f>
        <v>366</v>
      </c>
      <c r="I369" s="2"/>
    </row>
    <row r="370" spans="1:9" x14ac:dyDescent="0.25">
      <c r="A370" s="1">
        <f>COUNTIF($C$2:C370,"Да")</f>
        <v>4</v>
      </c>
      <c r="B370" s="45">
        <f t="shared" si="11"/>
        <v>45227</v>
      </c>
      <c r="C370" s="42" t="str">
        <f>IF(ISERROR(VLOOKUP(B370,'Айгенис Оп9'!$C$3:$C$16,1,0)),"Нет","Да")</f>
        <v>Нет</v>
      </c>
      <c r="D370" s="43">
        <f t="shared" si="10"/>
        <v>365</v>
      </c>
      <c r="E370" s="44">
        <f>ROUND(('Все выпуски'!$F$3*'Все выпуски'!$F$6/100)/365*(B370-IF(C370="Нет",VLOOKUP(A370,'Айгенис Оп9'!$A$2:$C$16,3,0),VLOOKUP((A370-1),'Айгенис Оп9'!$A$2:$C$16,3,0))),2)</f>
        <v>5.4</v>
      </c>
      <c r="G370" s="43">
        <f>COUNTIF(D371:$D$1227,365)</f>
        <v>491</v>
      </c>
      <c r="H370" s="43">
        <f>COUNTIF(D371:$D$1227,366)</f>
        <v>366</v>
      </c>
      <c r="I370" s="2"/>
    </row>
    <row r="371" spans="1:9" x14ac:dyDescent="0.25">
      <c r="A371" s="1">
        <f>COUNTIF($C$2:C371,"Да")</f>
        <v>4</v>
      </c>
      <c r="B371" s="45">
        <f t="shared" si="11"/>
        <v>45228</v>
      </c>
      <c r="C371" s="42" t="str">
        <f>IF(ISERROR(VLOOKUP(B371,'Айгенис Оп9'!$C$3:$C$16,1,0)),"Нет","Да")</f>
        <v>Нет</v>
      </c>
      <c r="D371" s="43">
        <f t="shared" si="10"/>
        <v>365</v>
      </c>
      <c r="E371" s="44">
        <f>ROUND(('Все выпуски'!$F$3*'Все выпуски'!$F$6/100)/365*(B371-IF(C371="Нет",VLOOKUP(A371,'Айгенис Оп9'!$A$2:$C$16,3,0),VLOOKUP((A371-1),'Айгенис Оп9'!$A$2:$C$16,3,0))),2)</f>
        <v>5.5</v>
      </c>
      <c r="G371" s="43">
        <f>COUNTIF(D372:$D$1227,365)</f>
        <v>490</v>
      </c>
      <c r="H371" s="43">
        <f>COUNTIF(D372:$D$1227,366)</f>
        <v>366</v>
      </c>
      <c r="I371" s="2"/>
    </row>
    <row r="372" spans="1:9" x14ac:dyDescent="0.25">
      <c r="A372" s="1">
        <f>COUNTIF($C$2:C372,"Да")</f>
        <v>4</v>
      </c>
      <c r="B372" s="45">
        <f t="shared" si="11"/>
        <v>45229</v>
      </c>
      <c r="C372" s="42" t="str">
        <f>IF(ISERROR(VLOOKUP(B372,'Айгенис Оп9'!$C$3:$C$16,1,0)),"Нет","Да")</f>
        <v>Нет</v>
      </c>
      <c r="D372" s="43">
        <f t="shared" ref="D372:D435" si="12">IF(MOD(YEAR(B372),4)=0,366,365)</f>
        <v>365</v>
      </c>
      <c r="E372" s="44">
        <f>ROUND(('Все выпуски'!$F$3*'Все выпуски'!$F$6/100)/365*(B372-IF(C372="Нет",VLOOKUP(A372,'Айгенис Оп9'!$A$2:$C$16,3,0),VLOOKUP((A372-1),'Айгенис Оп9'!$A$2:$C$16,3,0))),2)</f>
        <v>5.59</v>
      </c>
      <c r="G372" s="43">
        <f>COUNTIF(D373:$D$1227,365)</f>
        <v>489</v>
      </c>
      <c r="H372" s="43">
        <f>COUNTIF(D373:$D$1227,366)</f>
        <v>366</v>
      </c>
      <c r="I372" s="2"/>
    </row>
    <row r="373" spans="1:9" x14ac:dyDescent="0.25">
      <c r="A373" s="1">
        <f>COUNTIF($C$2:C373,"Да")</f>
        <v>4</v>
      </c>
      <c r="B373" s="45">
        <f t="shared" ref="B373:B436" si="13">B372+1</f>
        <v>45230</v>
      </c>
      <c r="C373" s="42" t="str">
        <f>IF(ISERROR(VLOOKUP(B373,'Айгенис Оп9'!$C$3:$C$16,1,0)),"Нет","Да")</f>
        <v>Нет</v>
      </c>
      <c r="D373" s="43">
        <f t="shared" si="12"/>
        <v>365</v>
      </c>
      <c r="E373" s="44">
        <f>ROUND(('Все выпуски'!$F$3*'Все выпуски'!$F$6/100)/365*(B373-IF(C373="Нет",VLOOKUP(A373,'Айгенис Оп9'!$A$2:$C$16,3,0),VLOOKUP((A373-1),'Айгенис Оп9'!$A$2:$C$16,3,0))),2)</f>
        <v>5.68</v>
      </c>
      <c r="G373" s="43">
        <f>COUNTIF(D374:$D$1227,365)</f>
        <v>488</v>
      </c>
      <c r="H373" s="43">
        <f>COUNTIF(D374:$D$1227,366)</f>
        <v>366</v>
      </c>
      <c r="I373" s="2"/>
    </row>
    <row r="374" spans="1:9" x14ac:dyDescent="0.25">
      <c r="A374" s="1">
        <f>COUNTIF($C$2:C374,"Да")</f>
        <v>4</v>
      </c>
      <c r="B374" s="45">
        <f t="shared" si="13"/>
        <v>45231</v>
      </c>
      <c r="C374" s="42" t="str">
        <f>IF(ISERROR(VLOOKUP(B374,'Айгенис Оп9'!$C$3:$C$16,1,0)),"Нет","Да")</f>
        <v>Нет</v>
      </c>
      <c r="D374" s="43">
        <f t="shared" si="12"/>
        <v>365</v>
      </c>
      <c r="E374" s="44">
        <f>ROUND(('Все выпуски'!$F$3*'Все выпуски'!$F$6/100)/365*(B374-IF(C374="Нет",VLOOKUP(A374,'Айгенис Оп9'!$A$2:$C$16,3,0),VLOOKUP((A374-1),'Айгенис Оп9'!$A$2:$C$16,3,0))),2)</f>
        <v>5.78</v>
      </c>
      <c r="G374" s="43">
        <f>COUNTIF(D375:$D$1227,365)</f>
        <v>487</v>
      </c>
      <c r="H374" s="43">
        <f>COUNTIF(D375:$D$1227,366)</f>
        <v>366</v>
      </c>
      <c r="I374" s="2"/>
    </row>
    <row r="375" spans="1:9" x14ac:dyDescent="0.25">
      <c r="A375" s="1">
        <f>COUNTIF($C$2:C375,"Да")</f>
        <v>4</v>
      </c>
      <c r="B375" s="45">
        <f t="shared" si="13"/>
        <v>45232</v>
      </c>
      <c r="C375" s="42" t="str">
        <f>IF(ISERROR(VLOOKUP(B375,'Айгенис Оп9'!$C$3:$C$16,1,0)),"Нет","Да")</f>
        <v>Нет</v>
      </c>
      <c r="D375" s="43">
        <f t="shared" si="12"/>
        <v>365</v>
      </c>
      <c r="E375" s="44">
        <f>ROUND(('Все выпуски'!$F$3*'Все выпуски'!$F$6/100)/365*(B375-IF(C375="Нет",VLOOKUP(A375,'Айгенис Оп9'!$A$2:$C$16,3,0),VLOOKUP((A375-1),'Айгенис Оп9'!$A$2:$C$16,3,0))),2)</f>
        <v>5.87</v>
      </c>
      <c r="G375" s="43">
        <f>COUNTIF(D376:$D$1227,365)</f>
        <v>486</v>
      </c>
      <c r="H375" s="43">
        <f>COUNTIF(D376:$D$1227,366)</f>
        <v>366</v>
      </c>
      <c r="I375" s="2"/>
    </row>
    <row r="376" spans="1:9" x14ac:dyDescent="0.25">
      <c r="A376" s="1">
        <f>COUNTIF($C$2:C376,"Да")</f>
        <v>4</v>
      </c>
      <c r="B376" s="45">
        <f t="shared" si="13"/>
        <v>45233</v>
      </c>
      <c r="C376" s="42" t="str">
        <f>IF(ISERROR(VLOOKUP(B376,'Айгенис Оп9'!$C$3:$C$16,1,0)),"Нет","Да")</f>
        <v>Нет</v>
      </c>
      <c r="D376" s="43">
        <f t="shared" si="12"/>
        <v>365</v>
      </c>
      <c r="E376" s="44">
        <f>ROUND(('Все выпуски'!$F$3*'Все выпуски'!$F$6/100)/365*(B376-IF(C376="Нет",VLOOKUP(A376,'Айгенис Оп9'!$A$2:$C$16,3,0),VLOOKUP((A376-1),'Айгенис Оп9'!$A$2:$C$16,3,0))),2)</f>
        <v>5.96</v>
      </c>
      <c r="G376" s="43">
        <f>COUNTIF(D377:$D$1227,365)</f>
        <v>485</v>
      </c>
      <c r="H376" s="43">
        <f>COUNTIF(D377:$D$1227,366)</f>
        <v>366</v>
      </c>
      <c r="I376" s="2"/>
    </row>
    <row r="377" spans="1:9" x14ac:dyDescent="0.25">
      <c r="A377" s="1">
        <f>COUNTIF($C$2:C377,"Да")</f>
        <v>4</v>
      </c>
      <c r="B377" s="45">
        <f t="shared" si="13"/>
        <v>45234</v>
      </c>
      <c r="C377" s="42" t="str">
        <f>IF(ISERROR(VLOOKUP(B377,'Айгенис Оп9'!$C$3:$C$16,1,0)),"Нет","Да")</f>
        <v>Нет</v>
      </c>
      <c r="D377" s="43">
        <f t="shared" si="12"/>
        <v>365</v>
      </c>
      <c r="E377" s="44">
        <f>ROUND(('Все выпуски'!$F$3*'Все выпуски'!$F$6/100)/365*(B377-IF(C377="Нет",VLOOKUP(A377,'Айгенис Оп9'!$A$2:$C$16,3,0),VLOOKUP((A377-1),'Айгенис Оп9'!$A$2:$C$16,3,0))),2)</f>
        <v>6.05</v>
      </c>
      <c r="G377" s="43">
        <f>COUNTIF(D378:$D$1227,365)</f>
        <v>484</v>
      </c>
      <c r="H377" s="43">
        <f>COUNTIF(D378:$D$1227,366)</f>
        <v>366</v>
      </c>
      <c r="I377" s="2"/>
    </row>
    <row r="378" spans="1:9" x14ac:dyDescent="0.25">
      <c r="A378" s="1">
        <f>COUNTIF($C$2:C378,"Да")</f>
        <v>4</v>
      </c>
      <c r="B378" s="45">
        <f t="shared" si="13"/>
        <v>45235</v>
      </c>
      <c r="C378" s="42" t="str">
        <f>IF(ISERROR(VLOOKUP(B378,'Айгенис Оп9'!$C$3:$C$16,1,0)),"Нет","Да")</f>
        <v>Нет</v>
      </c>
      <c r="D378" s="43">
        <f t="shared" si="12"/>
        <v>365</v>
      </c>
      <c r="E378" s="44">
        <f>ROUND(('Все выпуски'!$F$3*'Все выпуски'!$F$6/100)/365*(B378-IF(C378="Нет",VLOOKUP(A378,'Айгенис Оп9'!$A$2:$C$16,3,0),VLOOKUP((A378-1),'Айгенис Оп9'!$A$2:$C$16,3,0))),2)</f>
        <v>6.15</v>
      </c>
      <c r="G378" s="43">
        <f>COUNTIF(D379:$D$1227,365)</f>
        <v>483</v>
      </c>
      <c r="H378" s="43">
        <f>COUNTIF(D379:$D$1227,366)</f>
        <v>366</v>
      </c>
      <c r="I378" s="2"/>
    </row>
    <row r="379" spans="1:9" x14ac:dyDescent="0.25">
      <c r="A379" s="1">
        <f>COUNTIF($C$2:C379,"Да")</f>
        <v>4</v>
      </c>
      <c r="B379" s="45">
        <f t="shared" si="13"/>
        <v>45236</v>
      </c>
      <c r="C379" s="42" t="str">
        <f>IF(ISERROR(VLOOKUP(B379,'Айгенис Оп9'!$C$3:$C$16,1,0)),"Нет","Да")</f>
        <v>Нет</v>
      </c>
      <c r="D379" s="43">
        <f t="shared" si="12"/>
        <v>365</v>
      </c>
      <c r="E379" s="44">
        <f>ROUND(('Все выпуски'!$F$3*'Все выпуски'!$F$6/100)/365*(B379-IF(C379="Нет",VLOOKUP(A379,'Айгенис Оп9'!$A$2:$C$16,3,0),VLOOKUP((A379-1),'Айгенис Оп9'!$A$2:$C$16,3,0))),2)</f>
        <v>6.24</v>
      </c>
      <c r="G379" s="43">
        <f>COUNTIF(D380:$D$1227,365)</f>
        <v>482</v>
      </c>
      <c r="H379" s="43">
        <f>COUNTIF(D380:$D$1227,366)</f>
        <v>366</v>
      </c>
      <c r="I379" s="2"/>
    </row>
    <row r="380" spans="1:9" x14ac:dyDescent="0.25">
      <c r="A380" s="1">
        <f>COUNTIF($C$2:C380,"Да")</f>
        <v>4</v>
      </c>
      <c r="B380" s="45">
        <f t="shared" si="13"/>
        <v>45237</v>
      </c>
      <c r="C380" s="42" t="str">
        <f>IF(ISERROR(VLOOKUP(B380,'Айгенис Оп9'!$C$3:$C$16,1,0)),"Нет","Да")</f>
        <v>Нет</v>
      </c>
      <c r="D380" s="43">
        <f t="shared" si="12"/>
        <v>365</v>
      </c>
      <c r="E380" s="44">
        <f>ROUND(('Все выпуски'!$F$3*'Все выпуски'!$F$6/100)/365*(B380-IF(C380="Нет",VLOOKUP(A380,'Айгенис Оп9'!$A$2:$C$16,3,0),VLOOKUP((A380-1),'Айгенис Оп9'!$A$2:$C$16,3,0))),2)</f>
        <v>6.33</v>
      </c>
      <c r="G380" s="43">
        <f>COUNTIF(D381:$D$1227,365)</f>
        <v>481</v>
      </c>
      <c r="H380" s="43">
        <f>COUNTIF(D381:$D$1227,366)</f>
        <v>366</v>
      </c>
      <c r="I380" s="2"/>
    </row>
    <row r="381" spans="1:9" x14ac:dyDescent="0.25">
      <c r="A381" s="1">
        <f>COUNTIF($C$2:C381,"Да")</f>
        <v>4</v>
      </c>
      <c r="B381" s="45">
        <f t="shared" si="13"/>
        <v>45238</v>
      </c>
      <c r="C381" s="42" t="str">
        <f>IF(ISERROR(VLOOKUP(B381,'Айгенис Оп9'!$C$3:$C$16,1,0)),"Нет","Да")</f>
        <v>Нет</v>
      </c>
      <c r="D381" s="43">
        <f t="shared" si="12"/>
        <v>365</v>
      </c>
      <c r="E381" s="44">
        <f>ROUND(('Все выпуски'!$F$3*'Все выпуски'!$F$6/100)/365*(B381-IF(C381="Нет",VLOOKUP(A381,'Айгенис Оп9'!$A$2:$C$16,3,0),VLOOKUP((A381-1),'Айгенис Оп9'!$A$2:$C$16,3,0))),2)</f>
        <v>6.43</v>
      </c>
      <c r="G381" s="43">
        <f>COUNTIF(D382:$D$1227,365)</f>
        <v>480</v>
      </c>
      <c r="H381" s="43">
        <f>COUNTIF(D382:$D$1227,366)</f>
        <v>366</v>
      </c>
      <c r="I381" s="2"/>
    </row>
    <row r="382" spans="1:9" x14ac:dyDescent="0.25">
      <c r="A382" s="1">
        <f>COUNTIF($C$2:C382,"Да")</f>
        <v>4</v>
      </c>
      <c r="B382" s="45">
        <f t="shared" si="13"/>
        <v>45239</v>
      </c>
      <c r="C382" s="42" t="str">
        <f>IF(ISERROR(VLOOKUP(B382,'Айгенис Оп9'!$C$3:$C$16,1,0)),"Нет","Да")</f>
        <v>Нет</v>
      </c>
      <c r="D382" s="43">
        <f t="shared" si="12"/>
        <v>365</v>
      </c>
      <c r="E382" s="44">
        <f>ROUND(('Все выпуски'!$F$3*'Все выпуски'!$F$6/100)/365*(B382-IF(C382="Нет",VLOOKUP(A382,'Айгенис Оп9'!$A$2:$C$16,3,0),VLOOKUP((A382-1),'Айгенис Оп9'!$A$2:$C$16,3,0))),2)</f>
        <v>6.52</v>
      </c>
      <c r="G382" s="43">
        <f>COUNTIF(D383:$D$1227,365)</f>
        <v>479</v>
      </c>
      <c r="H382" s="43">
        <f>COUNTIF(D383:$D$1227,366)</f>
        <v>366</v>
      </c>
      <c r="I382" s="2"/>
    </row>
    <row r="383" spans="1:9" x14ac:dyDescent="0.25">
      <c r="A383" s="1">
        <f>COUNTIF($C$2:C383,"Да")</f>
        <v>4</v>
      </c>
      <c r="B383" s="45">
        <f t="shared" si="13"/>
        <v>45240</v>
      </c>
      <c r="C383" s="42" t="str">
        <f>IF(ISERROR(VLOOKUP(B383,'Айгенис Оп9'!$C$3:$C$16,1,0)),"Нет","Да")</f>
        <v>Нет</v>
      </c>
      <c r="D383" s="43">
        <f t="shared" si="12"/>
        <v>365</v>
      </c>
      <c r="E383" s="44">
        <f>ROUND(('Все выпуски'!$F$3*'Все выпуски'!$F$6/100)/365*(B383-IF(C383="Нет",VLOOKUP(A383,'Айгенис Оп9'!$A$2:$C$16,3,0),VLOOKUP((A383-1),'Айгенис Оп9'!$A$2:$C$16,3,0))),2)</f>
        <v>6.61</v>
      </c>
      <c r="G383" s="43">
        <f>COUNTIF(D384:$D$1227,365)</f>
        <v>478</v>
      </c>
      <c r="H383" s="43">
        <f>COUNTIF(D384:$D$1227,366)</f>
        <v>366</v>
      </c>
      <c r="I383" s="2"/>
    </row>
    <row r="384" spans="1:9" x14ac:dyDescent="0.25">
      <c r="A384" s="1">
        <f>COUNTIF($C$2:C384,"Да")</f>
        <v>4</v>
      </c>
      <c r="B384" s="45">
        <f t="shared" si="13"/>
        <v>45241</v>
      </c>
      <c r="C384" s="42" t="str">
        <f>IF(ISERROR(VLOOKUP(B384,'Айгенис Оп9'!$C$3:$C$16,1,0)),"Нет","Да")</f>
        <v>Нет</v>
      </c>
      <c r="D384" s="43">
        <f t="shared" si="12"/>
        <v>365</v>
      </c>
      <c r="E384" s="44">
        <f>ROUND(('Все выпуски'!$F$3*'Все выпуски'!$F$6/100)/365*(B384-IF(C384="Нет",VLOOKUP(A384,'Айгенис Оп9'!$A$2:$C$16,3,0),VLOOKUP((A384-1),'Айгенис Оп9'!$A$2:$C$16,3,0))),2)</f>
        <v>6.71</v>
      </c>
      <c r="G384" s="43">
        <f>COUNTIF(D385:$D$1227,365)</f>
        <v>477</v>
      </c>
      <c r="H384" s="43">
        <f>COUNTIF(D385:$D$1227,366)</f>
        <v>366</v>
      </c>
      <c r="I384" s="2"/>
    </row>
    <row r="385" spans="1:9" x14ac:dyDescent="0.25">
      <c r="A385" s="1">
        <f>COUNTIF($C$2:C385,"Да")</f>
        <v>4</v>
      </c>
      <c r="B385" s="45">
        <f t="shared" si="13"/>
        <v>45242</v>
      </c>
      <c r="C385" s="42" t="str">
        <f>IF(ISERROR(VLOOKUP(B385,'Айгенис Оп9'!$C$3:$C$16,1,0)),"Нет","Да")</f>
        <v>Нет</v>
      </c>
      <c r="D385" s="43">
        <f t="shared" si="12"/>
        <v>365</v>
      </c>
      <c r="E385" s="44">
        <f>ROUND(('Все выпуски'!$F$3*'Все выпуски'!$F$6/100)/365*(B385-IF(C385="Нет",VLOOKUP(A385,'Айгенис Оп9'!$A$2:$C$16,3,0),VLOOKUP((A385-1),'Айгенис Оп9'!$A$2:$C$16,3,0))),2)</f>
        <v>6.8</v>
      </c>
      <c r="G385" s="43">
        <f>COUNTIF(D386:$D$1227,365)</f>
        <v>476</v>
      </c>
      <c r="H385" s="43">
        <f>COUNTIF(D386:$D$1227,366)</f>
        <v>366</v>
      </c>
      <c r="I385" s="2"/>
    </row>
    <row r="386" spans="1:9" x14ac:dyDescent="0.25">
      <c r="A386" s="1">
        <f>COUNTIF($C$2:C386,"Да")</f>
        <v>4</v>
      </c>
      <c r="B386" s="45">
        <f t="shared" si="13"/>
        <v>45243</v>
      </c>
      <c r="C386" s="42" t="str">
        <f>IF(ISERROR(VLOOKUP(B386,'Айгенис Оп9'!$C$3:$C$16,1,0)),"Нет","Да")</f>
        <v>Нет</v>
      </c>
      <c r="D386" s="43">
        <f t="shared" si="12"/>
        <v>365</v>
      </c>
      <c r="E386" s="44">
        <f>ROUND(('Все выпуски'!$F$3*'Все выпуски'!$F$6/100)/365*(B386-IF(C386="Нет",VLOOKUP(A386,'Айгенис Оп9'!$A$2:$C$16,3,0),VLOOKUP((A386-1),'Айгенис Оп9'!$A$2:$C$16,3,0))),2)</f>
        <v>6.89</v>
      </c>
      <c r="G386" s="43">
        <f>COUNTIF(D387:$D$1227,365)</f>
        <v>475</v>
      </c>
      <c r="H386" s="43">
        <f>COUNTIF(D387:$D$1227,366)</f>
        <v>366</v>
      </c>
      <c r="I386" s="2"/>
    </row>
    <row r="387" spans="1:9" x14ac:dyDescent="0.25">
      <c r="A387" s="1">
        <f>COUNTIF($C$2:C387,"Да")</f>
        <v>4</v>
      </c>
      <c r="B387" s="45">
        <f t="shared" si="13"/>
        <v>45244</v>
      </c>
      <c r="C387" s="42" t="str">
        <f>IF(ISERROR(VLOOKUP(B387,'Айгенис Оп9'!$C$3:$C$16,1,0)),"Нет","Да")</f>
        <v>Нет</v>
      </c>
      <c r="D387" s="43">
        <f t="shared" si="12"/>
        <v>365</v>
      </c>
      <c r="E387" s="44">
        <f>ROUND(('Все выпуски'!$F$3*'Все выпуски'!$F$6/100)/365*(B387-IF(C387="Нет",VLOOKUP(A387,'Айгенис Оп9'!$A$2:$C$16,3,0),VLOOKUP((A387-1),'Айгенис Оп9'!$A$2:$C$16,3,0))),2)</f>
        <v>6.99</v>
      </c>
      <c r="G387" s="43">
        <f>COUNTIF(D388:$D$1227,365)</f>
        <v>474</v>
      </c>
      <c r="H387" s="43">
        <f>COUNTIF(D388:$D$1227,366)</f>
        <v>366</v>
      </c>
      <c r="I387" s="2"/>
    </row>
    <row r="388" spans="1:9" x14ac:dyDescent="0.25">
      <c r="A388" s="1">
        <f>COUNTIF($C$2:C388,"Да")</f>
        <v>4</v>
      </c>
      <c r="B388" s="45">
        <f t="shared" si="13"/>
        <v>45245</v>
      </c>
      <c r="C388" s="42" t="str">
        <f>IF(ISERROR(VLOOKUP(B388,'Айгенис Оп9'!$C$3:$C$16,1,0)),"Нет","Да")</f>
        <v>Нет</v>
      </c>
      <c r="D388" s="43">
        <f t="shared" si="12"/>
        <v>365</v>
      </c>
      <c r="E388" s="44">
        <f>ROUND(('Все выпуски'!$F$3*'Все выпуски'!$F$6/100)/365*(B388-IF(C388="Нет",VLOOKUP(A388,'Айгенис Оп9'!$A$2:$C$16,3,0),VLOOKUP((A388-1),'Айгенис Оп9'!$A$2:$C$16,3,0))),2)</f>
        <v>7.08</v>
      </c>
      <c r="G388" s="43">
        <f>COUNTIF(D389:$D$1227,365)</f>
        <v>473</v>
      </c>
      <c r="H388" s="43">
        <f>COUNTIF(D389:$D$1227,366)</f>
        <v>366</v>
      </c>
      <c r="I388" s="2"/>
    </row>
    <row r="389" spans="1:9" x14ac:dyDescent="0.25">
      <c r="A389" s="1">
        <f>COUNTIF($C$2:C389,"Да")</f>
        <v>4</v>
      </c>
      <c r="B389" s="45">
        <f t="shared" si="13"/>
        <v>45246</v>
      </c>
      <c r="C389" s="42" t="str">
        <f>IF(ISERROR(VLOOKUP(B389,'Айгенис Оп9'!$C$3:$C$16,1,0)),"Нет","Да")</f>
        <v>Нет</v>
      </c>
      <c r="D389" s="43">
        <f t="shared" si="12"/>
        <v>365</v>
      </c>
      <c r="E389" s="44">
        <f>ROUND(('Все выпуски'!$F$3*'Все выпуски'!$F$6/100)/365*(B389-IF(C389="Нет",VLOOKUP(A389,'Айгенис Оп9'!$A$2:$C$16,3,0),VLOOKUP((A389-1),'Айгенис Оп9'!$A$2:$C$16,3,0))),2)</f>
        <v>7.17</v>
      </c>
      <c r="G389" s="43">
        <f>COUNTIF(D390:$D$1227,365)</f>
        <v>472</v>
      </c>
      <c r="H389" s="43">
        <f>COUNTIF(D390:$D$1227,366)</f>
        <v>366</v>
      </c>
      <c r="I389" s="2"/>
    </row>
    <row r="390" spans="1:9" x14ac:dyDescent="0.25">
      <c r="A390" s="1">
        <f>COUNTIF($C$2:C390,"Да")</f>
        <v>4</v>
      </c>
      <c r="B390" s="45">
        <f t="shared" si="13"/>
        <v>45247</v>
      </c>
      <c r="C390" s="42" t="str">
        <f>IF(ISERROR(VLOOKUP(B390,'Айгенис Оп9'!$C$3:$C$16,1,0)),"Нет","Да")</f>
        <v>Нет</v>
      </c>
      <c r="D390" s="43">
        <f t="shared" si="12"/>
        <v>365</v>
      </c>
      <c r="E390" s="44">
        <f>ROUND(('Все выпуски'!$F$3*'Все выпуски'!$F$6/100)/365*(B390-IF(C390="Нет",VLOOKUP(A390,'Айгенис Оп9'!$A$2:$C$16,3,0),VLOOKUP((A390-1),'Айгенис Оп9'!$A$2:$C$16,3,0))),2)</f>
        <v>7.27</v>
      </c>
      <c r="G390" s="43">
        <f>COUNTIF(D391:$D$1227,365)</f>
        <v>471</v>
      </c>
      <c r="H390" s="43">
        <f>COUNTIF(D391:$D$1227,366)</f>
        <v>366</v>
      </c>
      <c r="I390" s="2"/>
    </row>
    <row r="391" spans="1:9" x14ac:dyDescent="0.25">
      <c r="A391" s="1">
        <f>COUNTIF($C$2:C391,"Да")</f>
        <v>4</v>
      </c>
      <c r="B391" s="45">
        <f t="shared" si="13"/>
        <v>45248</v>
      </c>
      <c r="C391" s="42" t="str">
        <f>IF(ISERROR(VLOOKUP(B391,'Айгенис Оп9'!$C$3:$C$16,1,0)),"Нет","Да")</f>
        <v>Нет</v>
      </c>
      <c r="D391" s="43">
        <f t="shared" si="12"/>
        <v>365</v>
      </c>
      <c r="E391" s="44">
        <f>ROUND(('Все выпуски'!$F$3*'Все выпуски'!$F$6/100)/365*(B391-IF(C391="Нет",VLOOKUP(A391,'Айгенис Оп9'!$A$2:$C$16,3,0),VLOOKUP((A391-1),'Айгенис Оп9'!$A$2:$C$16,3,0))),2)</f>
        <v>7.36</v>
      </c>
      <c r="G391" s="43">
        <f>COUNTIF(D392:$D$1227,365)</f>
        <v>470</v>
      </c>
      <c r="H391" s="43">
        <f>COUNTIF(D392:$D$1227,366)</f>
        <v>366</v>
      </c>
      <c r="I391" s="2"/>
    </row>
    <row r="392" spans="1:9" x14ac:dyDescent="0.25">
      <c r="A392" s="1">
        <f>COUNTIF($C$2:C392,"Да")</f>
        <v>4</v>
      </c>
      <c r="B392" s="45">
        <f t="shared" si="13"/>
        <v>45249</v>
      </c>
      <c r="C392" s="42" t="str">
        <f>IF(ISERROR(VLOOKUP(B392,'Айгенис Оп9'!$C$3:$C$16,1,0)),"Нет","Да")</f>
        <v>Нет</v>
      </c>
      <c r="D392" s="43">
        <f t="shared" si="12"/>
        <v>365</v>
      </c>
      <c r="E392" s="44">
        <f>ROUND(('Все выпуски'!$F$3*'Все выпуски'!$F$6/100)/365*(B392-IF(C392="Нет",VLOOKUP(A392,'Айгенис Оп9'!$A$2:$C$16,3,0),VLOOKUP((A392-1),'Айгенис Оп9'!$A$2:$C$16,3,0))),2)</f>
        <v>7.45</v>
      </c>
      <c r="G392" s="43">
        <f>COUNTIF(D393:$D$1227,365)</f>
        <v>469</v>
      </c>
      <c r="H392" s="43">
        <f>COUNTIF(D393:$D$1227,366)</f>
        <v>366</v>
      </c>
      <c r="I392" s="2"/>
    </row>
    <row r="393" spans="1:9" x14ac:dyDescent="0.25">
      <c r="A393" s="1">
        <f>COUNTIF($C$2:C393,"Да")</f>
        <v>4</v>
      </c>
      <c r="B393" s="45">
        <f t="shared" si="13"/>
        <v>45250</v>
      </c>
      <c r="C393" s="42" t="str">
        <f>IF(ISERROR(VLOOKUP(B393,'Айгенис Оп9'!$C$3:$C$16,1,0)),"Нет","Да")</f>
        <v>Нет</v>
      </c>
      <c r="D393" s="43">
        <f t="shared" si="12"/>
        <v>365</v>
      </c>
      <c r="E393" s="44">
        <f>ROUND(('Все выпуски'!$F$3*'Все выпуски'!$F$6/100)/365*(B393-IF(C393="Нет",VLOOKUP(A393,'Айгенис Оп9'!$A$2:$C$16,3,0),VLOOKUP((A393-1),'Айгенис Оп9'!$A$2:$C$16,3,0))),2)</f>
        <v>7.55</v>
      </c>
      <c r="G393" s="43">
        <f>COUNTIF(D394:$D$1227,365)</f>
        <v>468</v>
      </c>
      <c r="H393" s="43">
        <f>COUNTIF(D394:$D$1227,366)</f>
        <v>366</v>
      </c>
      <c r="I393" s="2"/>
    </row>
    <row r="394" spans="1:9" x14ac:dyDescent="0.25">
      <c r="A394" s="1">
        <f>COUNTIF($C$2:C394,"Да")</f>
        <v>4</v>
      </c>
      <c r="B394" s="45">
        <f t="shared" si="13"/>
        <v>45251</v>
      </c>
      <c r="C394" s="42" t="str">
        <f>IF(ISERROR(VLOOKUP(B394,'Айгенис Оп9'!$C$3:$C$16,1,0)),"Нет","Да")</f>
        <v>Нет</v>
      </c>
      <c r="D394" s="43">
        <f t="shared" si="12"/>
        <v>365</v>
      </c>
      <c r="E394" s="44">
        <f>ROUND(('Все выпуски'!$F$3*'Все выпуски'!$F$6/100)/365*(B394-IF(C394="Нет",VLOOKUP(A394,'Айгенис Оп9'!$A$2:$C$16,3,0),VLOOKUP((A394-1),'Айгенис Оп9'!$A$2:$C$16,3,0))),2)</f>
        <v>7.64</v>
      </c>
      <c r="G394" s="43">
        <f>COUNTIF(D395:$D$1227,365)</f>
        <v>467</v>
      </c>
      <c r="H394" s="43">
        <f>COUNTIF(D395:$D$1227,366)</f>
        <v>366</v>
      </c>
      <c r="I394" s="2"/>
    </row>
    <row r="395" spans="1:9" x14ac:dyDescent="0.25">
      <c r="A395" s="1">
        <f>COUNTIF($C$2:C395,"Да")</f>
        <v>4</v>
      </c>
      <c r="B395" s="45">
        <f t="shared" si="13"/>
        <v>45252</v>
      </c>
      <c r="C395" s="42" t="str">
        <f>IF(ISERROR(VLOOKUP(B395,'Айгенис Оп9'!$C$3:$C$16,1,0)),"Нет","Да")</f>
        <v>Нет</v>
      </c>
      <c r="D395" s="43">
        <f t="shared" si="12"/>
        <v>365</v>
      </c>
      <c r="E395" s="44">
        <f>ROUND(('Все выпуски'!$F$3*'Все выпуски'!$F$6/100)/365*(B395-IF(C395="Нет",VLOOKUP(A395,'Айгенис Оп9'!$A$2:$C$16,3,0),VLOOKUP((A395-1),'Айгенис Оп9'!$A$2:$C$16,3,0))),2)</f>
        <v>7.73</v>
      </c>
      <c r="G395" s="43">
        <f>COUNTIF(D396:$D$1227,365)</f>
        <v>466</v>
      </c>
      <c r="H395" s="43">
        <f>COUNTIF(D396:$D$1227,366)</f>
        <v>366</v>
      </c>
      <c r="I395" s="2"/>
    </row>
    <row r="396" spans="1:9" x14ac:dyDescent="0.25">
      <c r="A396" s="1">
        <f>COUNTIF($C$2:C396,"Да")</f>
        <v>4</v>
      </c>
      <c r="B396" s="45">
        <f t="shared" si="13"/>
        <v>45253</v>
      </c>
      <c r="C396" s="42" t="str">
        <f>IF(ISERROR(VLOOKUP(B396,'Айгенис Оп9'!$C$3:$C$16,1,0)),"Нет","Да")</f>
        <v>Нет</v>
      </c>
      <c r="D396" s="43">
        <f t="shared" si="12"/>
        <v>365</v>
      </c>
      <c r="E396" s="44">
        <f>ROUND(('Все выпуски'!$F$3*'Все выпуски'!$F$6/100)/365*(B396-IF(C396="Нет",VLOOKUP(A396,'Айгенис Оп9'!$A$2:$C$16,3,0),VLOOKUP((A396-1),'Айгенис Оп9'!$A$2:$C$16,3,0))),2)</f>
        <v>7.82</v>
      </c>
      <c r="G396" s="43">
        <f>COUNTIF(D397:$D$1227,365)</f>
        <v>465</v>
      </c>
      <c r="H396" s="43">
        <f>COUNTIF(D397:$D$1227,366)</f>
        <v>366</v>
      </c>
      <c r="I396" s="2"/>
    </row>
    <row r="397" spans="1:9" x14ac:dyDescent="0.25">
      <c r="A397" s="1">
        <f>COUNTIF($C$2:C397,"Да")</f>
        <v>4</v>
      </c>
      <c r="B397" s="45">
        <f t="shared" si="13"/>
        <v>45254</v>
      </c>
      <c r="C397" s="42" t="str">
        <f>IF(ISERROR(VLOOKUP(B397,'Айгенис Оп9'!$C$3:$C$16,1,0)),"Нет","Да")</f>
        <v>Нет</v>
      </c>
      <c r="D397" s="43">
        <f t="shared" si="12"/>
        <v>365</v>
      </c>
      <c r="E397" s="44">
        <f>ROUND(('Все выпуски'!$F$3*'Все выпуски'!$F$6/100)/365*(B397-IF(C397="Нет",VLOOKUP(A397,'Айгенис Оп9'!$A$2:$C$16,3,0),VLOOKUP((A397-1),'Айгенис Оп9'!$A$2:$C$16,3,0))),2)</f>
        <v>7.92</v>
      </c>
      <c r="G397" s="43">
        <f>COUNTIF(D398:$D$1227,365)</f>
        <v>464</v>
      </c>
      <c r="H397" s="43">
        <f>COUNTIF(D398:$D$1227,366)</f>
        <v>366</v>
      </c>
      <c r="I397" s="2"/>
    </row>
    <row r="398" spans="1:9" x14ac:dyDescent="0.25">
      <c r="A398" s="1">
        <f>COUNTIF($C$2:C398,"Да")</f>
        <v>4</v>
      </c>
      <c r="B398" s="45">
        <f t="shared" si="13"/>
        <v>45255</v>
      </c>
      <c r="C398" s="42" t="str">
        <f>IF(ISERROR(VLOOKUP(B398,'Айгенис Оп9'!$C$3:$C$16,1,0)),"Нет","Да")</f>
        <v>Нет</v>
      </c>
      <c r="D398" s="43">
        <f t="shared" si="12"/>
        <v>365</v>
      </c>
      <c r="E398" s="44">
        <f>ROUND(('Все выпуски'!$F$3*'Все выпуски'!$F$6/100)/365*(B398-IF(C398="Нет",VLOOKUP(A398,'Айгенис Оп9'!$A$2:$C$16,3,0),VLOOKUP((A398-1),'Айгенис Оп9'!$A$2:$C$16,3,0))),2)</f>
        <v>8.01</v>
      </c>
      <c r="G398" s="43">
        <f>COUNTIF(D399:$D$1227,365)</f>
        <v>463</v>
      </c>
      <c r="H398" s="43">
        <f>COUNTIF(D399:$D$1227,366)</f>
        <v>366</v>
      </c>
      <c r="I398" s="2"/>
    </row>
    <row r="399" spans="1:9" x14ac:dyDescent="0.25">
      <c r="A399" s="1">
        <f>COUNTIF($C$2:C399,"Да")</f>
        <v>4</v>
      </c>
      <c r="B399" s="45">
        <f t="shared" si="13"/>
        <v>45256</v>
      </c>
      <c r="C399" s="42" t="str">
        <f>IF(ISERROR(VLOOKUP(B399,'Айгенис Оп9'!$C$3:$C$16,1,0)),"Нет","Да")</f>
        <v>Нет</v>
      </c>
      <c r="D399" s="43">
        <f t="shared" si="12"/>
        <v>365</v>
      </c>
      <c r="E399" s="44">
        <f>ROUND(('Все выпуски'!$F$3*'Все выпуски'!$F$6/100)/365*(B399-IF(C399="Нет",VLOOKUP(A399,'Айгенис Оп9'!$A$2:$C$16,3,0),VLOOKUP((A399-1),'Айгенис Оп9'!$A$2:$C$16,3,0))),2)</f>
        <v>8.1</v>
      </c>
      <c r="G399" s="43">
        <f>COUNTIF(D400:$D$1227,365)</f>
        <v>462</v>
      </c>
      <c r="H399" s="43">
        <f>COUNTIF(D400:$D$1227,366)</f>
        <v>366</v>
      </c>
      <c r="I399" s="2"/>
    </row>
    <row r="400" spans="1:9" x14ac:dyDescent="0.25">
      <c r="A400" s="1">
        <f>COUNTIF($C$2:C400,"Да")</f>
        <v>4</v>
      </c>
      <c r="B400" s="45">
        <f t="shared" si="13"/>
        <v>45257</v>
      </c>
      <c r="C400" s="42" t="str">
        <f>IF(ISERROR(VLOOKUP(B400,'Айгенис Оп9'!$C$3:$C$16,1,0)),"Нет","Да")</f>
        <v>Нет</v>
      </c>
      <c r="D400" s="43">
        <f t="shared" si="12"/>
        <v>365</v>
      </c>
      <c r="E400" s="44">
        <f>ROUND(('Все выпуски'!$F$3*'Все выпуски'!$F$6/100)/365*(B400-IF(C400="Нет",VLOOKUP(A400,'Айгенис Оп9'!$A$2:$C$16,3,0),VLOOKUP((A400-1),'Айгенис Оп9'!$A$2:$C$16,3,0))),2)</f>
        <v>8.1999999999999993</v>
      </c>
      <c r="G400" s="43">
        <f>COUNTIF(D401:$D$1227,365)</f>
        <v>461</v>
      </c>
      <c r="H400" s="43">
        <f>COUNTIF(D401:$D$1227,366)</f>
        <v>366</v>
      </c>
      <c r="I400" s="2"/>
    </row>
    <row r="401" spans="1:9" x14ac:dyDescent="0.25">
      <c r="A401" s="1">
        <f>COUNTIF($C$2:C401,"Да")</f>
        <v>4</v>
      </c>
      <c r="B401" s="45">
        <f t="shared" si="13"/>
        <v>45258</v>
      </c>
      <c r="C401" s="42" t="str">
        <f>IF(ISERROR(VLOOKUP(B401,'Айгенис Оп9'!$C$3:$C$16,1,0)),"Нет","Да")</f>
        <v>Нет</v>
      </c>
      <c r="D401" s="43">
        <f t="shared" si="12"/>
        <v>365</v>
      </c>
      <c r="E401" s="44">
        <f>ROUND(('Все выпуски'!$F$3*'Все выпуски'!$F$6/100)/365*(B401-IF(C401="Нет",VLOOKUP(A401,'Айгенис Оп9'!$A$2:$C$16,3,0),VLOOKUP((A401-1),'Айгенис Оп9'!$A$2:$C$16,3,0))),2)</f>
        <v>8.2899999999999991</v>
      </c>
      <c r="G401" s="43">
        <f>COUNTIF(D402:$D$1227,365)</f>
        <v>460</v>
      </c>
      <c r="H401" s="43">
        <f>COUNTIF(D402:$D$1227,366)</f>
        <v>366</v>
      </c>
      <c r="I401" s="2"/>
    </row>
    <row r="402" spans="1:9" x14ac:dyDescent="0.25">
      <c r="A402" s="1">
        <f>COUNTIF($C$2:C402,"Да")</f>
        <v>4</v>
      </c>
      <c r="B402" s="45">
        <f t="shared" si="13"/>
        <v>45259</v>
      </c>
      <c r="C402" s="42" t="str">
        <f>IF(ISERROR(VLOOKUP(B402,'Айгенис Оп9'!$C$3:$C$16,1,0)),"Нет","Да")</f>
        <v>Нет</v>
      </c>
      <c r="D402" s="43">
        <f t="shared" si="12"/>
        <v>365</v>
      </c>
      <c r="E402" s="44">
        <f>ROUND(('Все выпуски'!$F$3*'Все выпуски'!$F$6/100)/365*(B402-IF(C402="Нет",VLOOKUP(A402,'Айгенис Оп9'!$A$2:$C$16,3,0),VLOOKUP((A402-1),'Айгенис Оп9'!$A$2:$C$16,3,0))),2)</f>
        <v>8.3800000000000008</v>
      </c>
      <c r="G402" s="43">
        <f>COUNTIF(D403:$D$1227,365)</f>
        <v>459</v>
      </c>
      <c r="H402" s="43">
        <f>COUNTIF(D403:$D$1227,366)</f>
        <v>366</v>
      </c>
      <c r="I402" s="2"/>
    </row>
    <row r="403" spans="1:9" x14ac:dyDescent="0.25">
      <c r="A403" s="1">
        <f>COUNTIF($C$2:C403,"Да")</f>
        <v>4</v>
      </c>
      <c r="B403" s="45">
        <f t="shared" si="13"/>
        <v>45260</v>
      </c>
      <c r="C403" s="42" t="str">
        <f>IF(ISERROR(VLOOKUP(B403,'Айгенис Оп9'!$C$3:$C$16,1,0)),"Нет","Да")</f>
        <v>Нет</v>
      </c>
      <c r="D403" s="43">
        <f t="shared" si="12"/>
        <v>365</v>
      </c>
      <c r="E403" s="44">
        <f>ROUND(('Все выпуски'!$F$3*'Все выпуски'!$F$6/100)/365*(B403-IF(C403="Нет",VLOOKUP(A403,'Айгенис Оп9'!$A$2:$C$16,3,0),VLOOKUP((A403-1),'Айгенис Оп9'!$A$2:$C$16,3,0))),2)</f>
        <v>8.48</v>
      </c>
      <c r="G403" s="43">
        <f>COUNTIF(D404:$D$1227,365)</f>
        <v>458</v>
      </c>
      <c r="H403" s="43">
        <f>COUNTIF(D404:$D$1227,366)</f>
        <v>366</v>
      </c>
      <c r="I403" s="2"/>
    </row>
    <row r="404" spans="1:9" x14ac:dyDescent="0.25">
      <c r="A404" s="1">
        <f>COUNTIF($C$2:C404,"Да")</f>
        <v>4</v>
      </c>
      <c r="B404" s="45">
        <f t="shared" si="13"/>
        <v>45261</v>
      </c>
      <c r="C404" s="42" t="str">
        <f>IF(ISERROR(VLOOKUP(B404,'Айгенис Оп9'!$C$3:$C$16,1,0)),"Нет","Да")</f>
        <v>Нет</v>
      </c>
      <c r="D404" s="43">
        <f t="shared" si="12"/>
        <v>365</v>
      </c>
      <c r="E404" s="44">
        <f>ROUND(('Все выпуски'!$F$3*'Все выпуски'!$F$6/100)/365*(B404-IF(C404="Нет",VLOOKUP(A404,'Айгенис Оп9'!$A$2:$C$16,3,0),VLOOKUP((A404-1),'Айгенис Оп9'!$A$2:$C$16,3,0))),2)</f>
        <v>8.57</v>
      </c>
      <c r="G404" s="43">
        <f>COUNTIF(D405:$D$1227,365)</f>
        <v>457</v>
      </c>
      <c r="H404" s="43">
        <f>COUNTIF(D405:$D$1227,366)</f>
        <v>366</v>
      </c>
      <c r="I404" s="2"/>
    </row>
    <row r="405" spans="1:9" x14ac:dyDescent="0.25">
      <c r="A405" s="1">
        <f>COUNTIF($C$2:C405,"Да")</f>
        <v>4</v>
      </c>
      <c r="B405" s="45">
        <f t="shared" si="13"/>
        <v>45262</v>
      </c>
      <c r="C405" s="42" t="str">
        <f>IF(ISERROR(VLOOKUP(B405,'Айгенис Оп9'!$C$3:$C$16,1,0)),"Нет","Да")</f>
        <v>Нет</v>
      </c>
      <c r="D405" s="43">
        <f t="shared" si="12"/>
        <v>365</v>
      </c>
      <c r="E405" s="44">
        <f>ROUND(('Все выпуски'!$F$3*'Все выпуски'!$F$6/100)/365*(B405-IF(C405="Нет",VLOOKUP(A405,'Айгенис Оп9'!$A$2:$C$16,3,0),VLOOKUP((A405-1),'Айгенис Оп9'!$A$2:$C$16,3,0))),2)</f>
        <v>8.66</v>
      </c>
      <c r="G405" s="43">
        <f>COUNTIF(D406:$D$1227,365)</f>
        <v>456</v>
      </c>
      <c r="H405" s="43">
        <f>COUNTIF(D406:$D$1227,366)</f>
        <v>366</v>
      </c>
      <c r="I405" s="2"/>
    </row>
    <row r="406" spans="1:9" x14ac:dyDescent="0.25">
      <c r="A406" s="1">
        <f>COUNTIF($C$2:C406,"Да")</f>
        <v>5</v>
      </c>
      <c r="B406" s="45">
        <f t="shared" si="13"/>
        <v>45263</v>
      </c>
      <c r="C406" s="42" t="str">
        <f>IF(ISERROR(VLOOKUP(B406,'Айгенис Оп9'!$C$3:$C$16,1,0)),"Нет","Да")</f>
        <v>Да</v>
      </c>
      <c r="D406" s="43">
        <f t="shared" si="12"/>
        <v>365</v>
      </c>
      <c r="E406" s="44">
        <f>ROUND(('Все выпуски'!$F$3*'Все выпуски'!$F$6/100)/365*(B406-IF(C406="Нет",VLOOKUP(A406,'Айгенис Оп9'!$A$2:$C$16,3,0),VLOOKUP((A406-1),'Айгенис Оп9'!$A$2:$C$16,3,0))),2)</f>
        <v>8.76</v>
      </c>
      <c r="G406" s="43">
        <f>COUNTIF(D407:$D$1227,365)</f>
        <v>455</v>
      </c>
      <c r="H406" s="43">
        <f>COUNTIF(D407:$D$1227,366)</f>
        <v>366</v>
      </c>
      <c r="I406" s="2"/>
    </row>
    <row r="407" spans="1:9" x14ac:dyDescent="0.25">
      <c r="A407" s="1">
        <f>COUNTIF($C$2:C407,"Да")</f>
        <v>5</v>
      </c>
      <c r="B407" s="45">
        <f t="shared" si="13"/>
        <v>45264</v>
      </c>
      <c r="C407" s="42" t="str">
        <f>IF(ISERROR(VLOOKUP(B407,'Айгенис Оп9'!$C$3:$C$16,1,0)),"Нет","Да")</f>
        <v>Нет</v>
      </c>
      <c r="D407" s="43">
        <f t="shared" si="12"/>
        <v>365</v>
      </c>
      <c r="E407" s="44">
        <f>ROUND(('Все выпуски'!$F$3*'Все выпуски'!$F$6/100)/365*(B407-IF(C407="Нет",VLOOKUP(A407,'Айгенис Оп9'!$A$2:$C$16,3,0),VLOOKUP((A407-1),'Айгенис Оп9'!$A$2:$C$16,3,0))),2)</f>
        <v>0.09</v>
      </c>
      <c r="G407" s="43">
        <f>COUNTIF(D408:$D$1227,365)</f>
        <v>454</v>
      </c>
      <c r="H407" s="43">
        <f>COUNTIF(D408:$D$1227,366)</f>
        <v>366</v>
      </c>
      <c r="I407" s="2"/>
    </row>
    <row r="408" spans="1:9" x14ac:dyDescent="0.25">
      <c r="A408" s="1">
        <f>COUNTIF($C$2:C408,"Да")</f>
        <v>5</v>
      </c>
      <c r="B408" s="45">
        <f t="shared" si="13"/>
        <v>45265</v>
      </c>
      <c r="C408" s="42" t="str">
        <f>IF(ISERROR(VLOOKUP(B408,'Айгенис Оп9'!$C$3:$C$16,1,0)),"Нет","Да")</f>
        <v>Нет</v>
      </c>
      <c r="D408" s="43">
        <f t="shared" si="12"/>
        <v>365</v>
      </c>
      <c r="E408" s="44">
        <f>ROUND(('Все выпуски'!$F$3*'Все выпуски'!$F$6/100)/365*(B408-IF(C408="Нет",VLOOKUP(A408,'Айгенис Оп9'!$A$2:$C$16,3,0),VLOOKUP((A408-1),'Айгенис Оп9'!$A$2:$C$16,3,0))),2)</f>
        <v>0.19</v>
      </c>
      <c r="G408" s="43">
        <f>COUNTIF(D409:$D$1227,365)</f>
        <v>453</v>
      </c>
      <c r="H408" s="43">
        <f>COUNTIF(D409:$D$1227,366)</f>
        <v>366</v>
      </c>
      <c r="I408" s="2"/>
    </row>
    <row r="409" spans="1:9" x14ac:dyDescent="0.25">
      <c r="A409" s="1">
        <f>COUNTIF($C$2:C409,"Да")</f>
        <v>5</v>
      </c>
      <c r="B409" s="45">
        <f t="shared" si="13"/>
        <v>45266</v>
      </c>
      <c r="C409" s="42" t="str">
        <f>IF(ISERROR(VLOOKUP(B409,'Айгенис Оп9'!$C$3:$C$16,1,0)),"Нет","Да")</f>
        <v>Нет</v>
      </c>
      <c r="D409" s="43">
        <f t="shared" si="12"/>
        <v>365</v>
      </c>
      <c r="E409" s="44">
        <f>ROUND(('Все выпуски'!$F$3*'Все выпуски'!$F$6/100)/365*(B409-IF(C409="Нет",VLOOKUP(A409,'Айгенис Оп9'!$A$2:$C$16,3,0),VLOOKUP((A409-1),'Айгенис Оп9'!$A$2:$C$16,3,0))),2)</f>
        <v>0.28000000000000003</v>
      </c>
      <c r="G409" s="43">
        <f>COUNTIF(D410:$D$1227,365)</f>
        <v>452</v>
      </c>
      <c r="H409" s="43">
        <f>COUNTIF(D410:$D$1227,366)</f>
        <v>366</v>
      </c>
      <c r="I409" s="2"/>
    </row>
    <row r="410" spans="1:9" x14ac:dyDescent="0.25">
      <c r="A410" s="1">
        <f>COUNTIF($C$2:C410,"Да")</f>
        <v>5</v>
      </c>
      <c r="B410" s="45">
        <f t="shared" si="13"/>
        <v>45267</v>
      </c>
      <c r="C410" s="42" t="str">
        <f>IF(ISERROR(VLOOKUP(B410,'Айгенис Оп9'!$C$3:$C$16,1,0)),"Нет","Да")</f>
        <v>Нет</v>
      </c>
      <c r="D410" s="43">
        <f t="shared" si="12"/>
        <v>365</v>
      </c>
      <c r="E410" s="44">
        <f>ROUND(('Все выпуски'!$F$3*'Все выпуски'!$F$6/100)/365*(B410-IF(C410="Нет",VLOOKUP(A410,'Айгенис Оп9'!$A$2:$C$16,3,0),VLOOKUP((A410-1),'Айгенис Оп9'!$A$2:$C$16,3,0))),2)</f>
        <v>0.37</v>
      </c>
      <c r="G410" s="43">
        <f>COUNTIF(D411:$D$1227,365)</f>
        <v>451</v>
      </c>
      <c r="H410" s="43">
        <f>COUNTIF(D411:$D$1227,366)</f>
        <v>366</v>
      </c>
      <c r="I410" s="2"/>
    </row>
    <row r="411" spans="1:9" x14ac:dyDescent="0.25">
      <c r="A411" s="1">
        <f>COUNTIF($C$2:C411,"Да")</f>
        <v>5</v>
      </c>
      <c r="B411" s="45">
        <f t="shared" si="13"/>
        <v>45268</v>
      </c>
      <c r="C411" s="42" t="str">
        <f>IF(ISERROR(VLOOKUP(B411,'Айгенис Оп9'!$C$3:$C$16,1,0)),"Нет","Да")</f>
        <v>Нет</v>
      </c>
      <c r="D411" s="43">
        <f t="shared" si="12"/>
        <v>365</v>
      </c>
      <c r="E411" s="44">
        <f>ROUND(('Все выпуски'!$F$3*'Все выпуски'!$F$6/100)/365*(B411-IF(C411="Нет",VLOOKUP(A411,'Айгенис Оп9'!$A$2:$C$16,3,0),VLOOKUP((A411-1),'Айгенис Оп9'!$A$2:$C$16,3,0))),2)</f>
        <v>0.47</v>
      </c>
      <c r="G411" s="43">
        <f>COUNTIF(D412:$D$1227,365)</f>
        <v>450</v>
      </c>
      <c r="H411" s="43">
        <f>COUNTIF(D412:$D$1227,366)</f>
        <v>366</v>
      </c>
      <c r="I411" s="2"/>
    </row>
    <row r="412" spans="1:9" x14ac:dyDescent="0.25">
      <c r="A412" s="1">
        <f>COUNTIF($C$2:C412,"Да")</f>
        <v>5</v>
      </c>
      <c r="B412" s="45">
        <f t="shared" si="13"/>
        <v>45269</v>
      </c>
      <c r="C412" s="42" t="str">
        <f>IF(ISERROR(VLOOKUP(B412,'Айгенис Оп9'!$C$3:$C$16,1,0)),"Нет","Да")</f>
        <v>Нет</v>
      </c>
      <c r="D412" s="43">
        <f t="shared" si="12"/>
        <v>365</v>
      </c>
      <c r="E412" s="44">
        <f>ROUND(('Все выпуски'!$F$3*'Все выпуски'!$F$6/100)/365*(B412-IF(C412="Нет",VLOOKUP(A412,'Айгенис Оп9'!$A$2:$C$16,3,0),VLOOKUP((A412-1),'Айгенис Оп9'!$A$2:$C$16,3,0))),2)</f>
        <v>0.56000000000000005</v>
      </c>
      <c r="G412" s="43">
        <f>COUNTIF(D413:$D$1227,365)</f>
        <v>449</v>
      </c>
      <c r="H412" s="43">
        <f>COUNTIF(D413:$D$1227,366)</f>
        <v>366</v>
      </c>
      <c r="I412" s="2"/>
    </row>
    <row r="413" spans="1:9" x14ac:dyDescent="0.25">
      <c r="A413" s="1">
        <f>COUNTIF($C$2:C413,"Да")</f>
        <v>5</v>
      </c>
      <c r="B413" s="45">
        <f t="shared" si="13"/>
        <v>45270</v>
      </c>
      <c r="C413" s="42" t="str">
        <f>IF(ISERROR(VLOOKUP(B413,'Айгенис Оп9'!$C$3:$C$16,1,0)),"Нет","Да")</f>
        <v>Нет</v>
      </c>
      <c r="D413" s="43">
        <f t="shared" si="12"/>
        <v>365</v>
      </c>
      <c r="E413" s="44">
        <f>ROUND(('Все выпуски'!$F$3*'Все выпуски'!$F$6/100)/365*(B413-IF(C413="Нет",VLOOKUP(A413,'Айгенис Оп9'!$A$2:$C$16,3,0),VLOOKUP((A413-1),'Айгенис Оп9'!$A$2:$C$16,3,0))),2)</f>
        <v>0.65</v>
      </c>
      <c r="G413" s="43">
        <f>COUNTIF(D414:$D$1227,365)</f>
        <v>448</v>
      </c>
      <c r="H413" s="43">
        <f>COUNTIF(D414:$D$1227,366)</f>
        <v>366</v>
      </c>
      <c r="I413" s="2"/>
    </row>
    <row r="414" spans="1:9" x14ac:dyDescent="0.25">
      <c r="A414" s="1">
        <f>COUNTIF($C$2:C414,"Да")</f>
        <v>5</v>
      </c>
      <c r="B414" s="45">
        <f t="shared" si="13"/>
        <v>45271</v>
      </c>
      <c r="C414" s="42" t="str">
        <f>IF(ISERROR(VLOOKUP(B414,'Айгенис Оп9'!$C$3:$C$16,1,0)),"Нет","Да")</f>
        <v>Нет</v>
      </c>
      <c r="D414" s="43">
        <f t="shared" si="12"/>
        <v>365</v>
      </c>
      <c r="E414" s="44">
        <f>ROUND(('Все выпуски'!$F$3*'Все выпуски'!$F$6/100)/365*(B414-IF(C414="Нет",VLOOKUP(A414,'Айгенис Оп9'!$A$2:$C$16,3,0),VLOOKUP((A414-1),'Айгенис Оп9'!$A$2:$C$16,3,0))),2)</f>
        <v>0.75</v>
      </c>
      <c r="G414" s="43">
        <f>COUNTIF(D415:$D$1227,365)</f>
        <v>447</v>
      </c>
      <c r="H414" s="43">
        <f>COUNTIF(D415:$D$1227,366)</f>
        <v>366</v>
      </c>
      <c r="I414" s="2"/>
    </row>
    <row r="415" spans="1:9" x14ac:dyDescent="0.25">
      <c r="A415" s="1">
        <f>COUNTIF($C$2:C415,"Да")</f>
        <v>5</v>
      </c>
      <c r="B415" s="45">
        <f t="shared" si="13"/>
        <v>45272</v>
      </c>
      <c r="C415" s="42" t="str">
        <f>IF(ISERROR(VLOOKUP(B415,'Айгенис Оп9'!$C$3:$C$16,1,0)),"Нет","Да")</f>
        <v>Нет</v>
      </c>
      <c r="D415" s="43">
        <f t="shared" si="12"/>
        <v>365</v>
      </c>
      <c r="E415" s="44">
        <f>ROUND(('Все выпуски'!$F$3*'Все выпуски'!$F$6/100)/365*(B415-IF(C415="Нет",VLOOKUP(A415,'Айгенис Оп9'!$A$2:$C$16,3,0),VLOOKUP((A415-1),'Айгенис Оп9'!$A$2:$C$16,3,0))),2)</f>
        <v>0.84</v>
      </c>
      <c r="G415" s="43">
        <f>COUNTIF(D416:$D$1227,365)</f>
        <v>446</v>
      </c>
      <c r="H415" s="43">
        <f>COUNTIF(D416:$D$1227,366)</f>
        <v>366</v>
      </c>
      <c r="I415" s="2"/>
    </row>
    <row r="416" spans="1:9" x14ac:dyDescent="0.25">
      <c r="A416" s="1">
        <f>COUNTIF($C$2:C416,"Да")</f>
        <v>5</v>
      </c>
      <c r="B416" s="45">
        <f t="shared" si="13"/>
        <v>45273</v>
      </c>
      <c r="C416" s="42" t="str">
        <f>IF(ISERROR(VLOOKUP(B416,'Айгенис Оп9'!$C$3:$C$16,1,0)),"Нет","Да")</f>
        <v>Нет</v>
      </c>
      <c r="D416" s="43">
        <f t="shared" si="12"/>
        <v>365</v>
      </c>
      <c r="E416" s="44">
        <f>ROUND(('Все выпуски'!$F$3*'Все выпуски'!$F$6/100)/365*(B416-IF(C416="Нет",VLOOKUP(A416,'Айгенис Оп9'!$A$2:$C$16,3,0),VLOOKUP((A416-1),'Айгенис Оп9'!$A$2:$C$16,3,0))),2)</f>
        <v>0.93</v>
      </c>
      <c r="G416" s="43">
        <f>COUNTIF(D417:$D$1227,365)</f>
        <v>445</v>
      </c>
      <c r="H416" s="43">
        <f>COUNTIF(D417:$D$1227,366)</f>
        <v>366</v>
      </c>
      <c r="I416" s="2"/>
    </row>
    <row r="417" spans="1:9" x14ac:dyDescent="0.25">
      <c r="A417" s="1">
        <f>COUNTIF($C$2:C417,"Да")</f>
        <v>5</v>
      </c>
      <c r="B417" s="45">
        <f t="shared" si="13"/>
        <v>45274</v>
      </c>
      <c r="C417" s="42" t="str">
        <f>IF(ISERROR(VLOOKUP(B417,'Айгенис Оп9'!$C$3:$C$16,1,0)),"Нет","Да")</f>
        <v>Нет</v>
      </c>
      <c r="D417" s="43">
        <f t="shared" si="12"/>
        <v>365</v>
      </c>
      <c r="E417" s="44">
        <f>ROUND(('Все выпуски'!$F$3*'Все выпуски'!$F$6/100)/365*(B417-IF(C417="Нет",VLOOKUP(A417,'Айгенис Оп9'!$A$2:$C$16,3,0),VLOOKUP((A417-1),'Айгенис Оп9'!$A$2:$C$16,3,0))),2)</f>
        <v>1.02</v>
      </c>
      <c r="G417" s="43">
        <f>COUNTIF(D418:$D$1227,365)</f>
        <v>444</v>
      </c>
      <c r="H417" s="43">
        <f>COUNTIF(D418:$D$1227,366)</f>
        <v>366</v>
      </c>
      <c r="I417" s="2"/>
    </row>
    <row r="418" spans="1:9" x14ac:dyDescent="0.25">
      <c r="A418" s="1">
        <f>COUNTIF($C$2:C418,"Да")</f>
        <v>5</v>
      </c>
      <c r="B418" s="45">
        <f t="shared" si="13"/>
        <v>45275</v>
      </c>
      <c r="C418" s="42" t="str">
        <f>IF(ISERROR(VLOOKUP(B418,'Айгенис Оп9'!$C$3:$C$16,1,0)),"Нет","Да")</f>
        <v>Нет</v>
      </c>
      <c r="D418" s="43">
        <f t="shared" si="12"/>
        <v>365</v>
      </c>
      <c r="E418" s="44">
        <f>ROUND(('Все выпуски'!$F$3*'Все выпуски'!$F$6/100)/365*(B418-IF(C418="Нет",VLOOKUP(A418,'Айгенис Оп9'!$A$2:$C$16,3,0),VLOOKUP((A418-1),'Айгенис Оп9'!$A$2:$C$16,3,0))),2)</f>
        <v>1.1200000000000001</v>
      </c>
      <c r="G418" s="43">
        <f>COUNTIF(D419:$D$1227,365)</f>
        <v>443</v>
      </c>
      <c r="H418" s="43">
        <f>COUNTIF(D419:$D$1227,366)</f>
        <v>366</v>
      </c>
      <c r="I418" s="2"/>
    </row>
    <row r="419" spans="1:9" x14ac:dyDescent="0.25">
      <c r="A419" s="1">
        <f>COUNTIF($C$2:C419,"Да")</f>
        <v>5</v>
      </c>
      <c r="B419" s="45">
        <f t="shared" si="13"/>
        <v>45276</v>
      </c>
      <c r="C419" s="42" t="str">
        <f>IF(ISERROR(VLOOKUP(B419,'Айгенис Оп9'!$C$3:$C$16,1,0)),"Нет","Да")</f>
        <v>Нет</v>
      </c>
      <c r="D419" s="43">
        <f t="shared" si="12"/>
        <v>365</v>
      </c>
      <c r="E419" s="44">
        <f>ROUND(('Все выпуски'!$F$3*'Все выпуски'!$F$6/100)/365*(B419-IF(C419="Нет",VLOOKUP(A419,'Айгенис Оп9'!$A$2:$C$16,3,0),VLOOKUP((A419-1),'Айгенис Оп9'!$A$2:$C$16,3,0))),2)</f>
        <v>1.21</v>
      </c>
      <c r="G419" s="43">
        <f>COUNTIF(D420:$D$1227,365)</f>
        <v>442</v>
      </c>
      <c r="H419" s="43">
        <f>COUNTIF(D420:$D$1227,366)</f>
        <v>366</v>
      </c>
      <c r="I419" s="2"/>
    </row>
    <row r="420" spans="1:9" x14ac:dyDescent="0.25">
      <c r="A420" s="1">
        <f>COUNTIF($C$2:C420,"Да")</f>
        <v>5</v>
      </c>
      <c r="B420" s="45">
        <f t="shared" si="13"/>
        <v>45277</v>
      </c>
      <c r="C420" s="42" t="str">
        <f>IF(ISERROR(VLOOKUP(B420,'Айгенис Оп9'!$C$3:$C$16,1,0)),"Нет","Да")</f>
        <v>Нет</v>
      </c>
      <c r="D420" s="43">
        <f t="shared" si="12"/>
        <v>365</v>
      </c>
      <c r="E420" s="44">
        <f>ROUND(('Все выпуски'!$F$3*'Все выпуски'!$F$6/100)/365*(B420-IF(C420="Нет",VLOOKUP(A420,'Айгенис Оп9'!$A$2:$C$16,3,0),VLOOKUP((A420-1),'Айгенис Оп9'!$A$2:$C$16,3,0))),2)</f>
        <v>1.3</v>
      </c>
      <c r="G420" s="43">
        <f>COUNTIF(D421:$D$1227,365)</f>
        <v>441</v>
      </c>
      <c r="H420" s="43">
        <f>COUNTIF(D421:$D$1227,366)</f>
        <v>366</v>
      </c>
      <c r="I420" s="2"/>
    </row>
    <row r="421" spans="1:9" x14ac:dyDescent="0.25">
      <c r="A421" s="1">
        <f>COUNTIF($C$2:C421,"Да")</f>
        <v>5</v>
      </c>
      <c r="B421" s="45">
        <f t="shared" si="13"/>
        <v>45278</v>
      </c>
      <c r="C421" s="42" t="str">
        <f>IF(ISERROR(VLOOKUP(B421,'Айгенис Оп9'!$C$3:$C$16,1,0)),"Нет","Да")</f>
        <v>Нет</v>
      </c>
      <c r="D421" s="43">
        <f t="shared" si="12"/>
        <v>365</v>
      </c>
      <c r="E421" s="44">
        <f>ROUND(('Все выпуски'!$F$3*'Все выпуски'!$F$6/100)/365*(B421-IF(C421="Нет",VLOOKUP(A421,'Айгенис Оп9'!$A$2:$C$16,3,0),VLOOKUP((A421-1),'Айгенис Оп9'!$A$2:$C$16,3,0))),2)</f>
        <v>1.4</v>
      </c>
      <c r="G421" s="43">
        <f>COUNTIF(D422:$D$1227,365)</f>
        <v>440</v>
      </c>
      <c r="H421" s="43">
        <f>COUNTIF(D422:$D$1227,366)</f>
        <v>366</v>
      </c>
      <c r="I421" s="2"/>
    </row>
    <row r="422" spans="1:9" x14ac:dyDescent="0.25">
      <c r="A422" s="1">
        <f>COUNTIF($C$2:C422,"Да")</f>
        <v>5</v>
      </c>
      <c r="B422" s="45">
        <f t="shared" si="13"/>
        <v>45279</v>
      </c>
      <c r="C422" s="42" t="str">
        <f>IF(ISERROR(VLOOKUP(B422,'Айгенис Оп9'!$C$3:$C$16,1,0)),"Нет","Да")</f>
        <v>Нет</v>
      </c>
      <c r="D422" s="43">
        <f t="shared" si="12"/>
        <v>365</v>
      </c>
      <c r="E422" s="44">
        <f>ROUND(('Все выпуски'!$F$3*'Все выпуски'!$F$6/100)/365*(B422-IF(C422="Нет",VLOOKUP(A422,'Айгенис Оп9'!$A$2:$C$16,3,0),VLOOKUP((A422-1),'Айгенис Оп9'!$A$2:$C$16,3,0))),2)</f>
        <v>1.49</v>
      </c>
      <c r="G422" s="43">
        <f>COUNTIF(D423:$D$1227,365)</f>
        <v>439</v>
      </c>
      <c r="H422" s="43">
        <f>COUNTIF(D423:$D$1227,366)</f>
        <v>366</v>
      </c>
      <c r="I422" s="2"/>
    </row>
    <row r="423" spans="1:9" x14ac:dyDescent="0.25">
      <c r="A423" s="1">
        <f>COUNTIF($C$2:C423,"Да")</f>
        <v>5</v>
      </c>
      <c r="B423" s="45">
        <f t="shared" si="13"/>
        <v>45280</v>
      </c>
      <c r="C423" s="42" t="str">
        <f>IF(ISERROR(VLOOKUP(B423,'Айгенис Оп9'!$C$3:$C$16,1,0)),"Нет","Да")</f>
        <v>Нет</v>
      </c>
      <c r="D423" s="43">
        <f t="shared" si="12"/>
        <v>365</v>
      </c>
      <c r="E423" s="44">
        <f>ROUND(('Все выпуски'!$F$3*'Все выпуски'!$F$6/100)/365*(B423-IF(C423="Нет",VLOOKUP(A423,'Айгенис Оп9'!$A$2:$C$16,3,0),VLOOKUP((A423-1),'Айгенис Оп9'!$A$2:$C$16,3,0))),2)</f>
        <v>1.58</v>
      </c>
      <c r="G423" s="43">
        <f>COUNTIF(D424:$D$1227,365)</f>
        <v>438</v>
      </c>
      <c r="H423" s="43">
        <f>COUNTIF(D424:$D$1227,366)</f>
        <v>366</v>
      </c>
      <c r="I423" s="2"/>
    </row>
    <row r="424" spans="1:9" x14ac:dyDescent="0.25">
      <c r="A424" s="1">
        <f>COUNTIF($C$2:C424,"Да")</f>
        <v>5</v>
      </c>
      <c r="B424" s="45">
        <f t="shared" si="13"/>
        <v>45281</v>
      </c>
      <c r="C424" s="42" t="str">
        <f>IF(ISERROR(VLOOKUP(B424,'Айгенис Оп9'!$C$3:$C$16,1,0)),"Нет","Да")</f>
        <v>Нет</v>
      </c>
      <c r="D424" s="43">
        <f t="shared" si="12"/>
        <v>365</v>
      </c>
      <c r="E424" s="44">
        <f>ROUND(('Все выпуски'!$F$3*'Все выпуски'!$F$6/100)/365*(B424-IF(C424="Нет",VLOOKUP(A424,'Айгенис Оп9'!$A$2:$C$16,3,0),VLOOKUP((A424-1),'Айгенис Оп9'!$A$2:$C$16,3,0))),2)</f>
        <v>1.68</v>
      </c>
      <c r="G424" s="43">
        <f>COUNTIF(D425:$D$1227,365)</f>
        <v>437</v>
      </c>
      <c r="H424" s="43">
        <f>COUNTIF(D425:$D$1227,366)</f>
        <v>366</v>
      </c>
      <c r="I424" s="2"/>
    </row>
    <row r="425" spans="1:9" x14ac:dyDescent="0.25">
      <c r="A425" s="1">
        <f>COUNTIF($C$2:C425,"Да")</f>
        <v>5</v>
      </c>
      <c r="B425" s="45">
        <f t="shared" si="13"/>
        <v>45282</v>
      </c>
      <c r="C425" s="42" t="str">
        <f>IF(ISERROR(VLOOKUP(B425,'Айгенис Оп9'!$C$3:$C$16,1,0)),"Нет","Да")</f>
        <v>Нет</v>
      </c>
      <c r="D425" s="43">
        <f t="shared" si="12"/>
        <v>365</v>
      </c>
      <c r="E425" s="44">
        <f>ROUND(('Все выпуски'!$F$3*'Все выпуски'!$F$6/100)/365*(B425-IF(C425="Нет",VLOOKUP(A425,'Айгенис Оп9'!$A$2:$C$16,3,0),VLOOKUP((A425-1),'Айгенис Оп9'!$A$2:$C$16,3,0))),2)</f>
        <v>1.77</v>
      </c>
      <c r="G425" s="43">
        <f>COUNTIF(D426:$D$1227,365)</f>
        <v>436</v>
      </c>
      <c r="H425" s="43">
        <f>COUNTIF(D426:$D$1227,366)</f>
        <v>366</v>
      </c>
      <c r="I425" s="2"/>
    </row>
    <row r="426" spans="1:9" x14ac:dyDescent="0.25">
      <c r="A426" s="1">
        <f>COUNTIF($C$2:C426,"Да")</f>
        <v>5</v>
      </c>
      <c r="B426" s="45">
        <f t="shared" si="13"/>
        <v>45283</v>
      </c>
      <c r="C426" s="42" t="str">
        <f>IF(ISERROR(VLOOKUP(B426,'Айгенис Оп9'!$C$3:$C$16,1,0)),"Нет","Да")</f>
        <v>Нет</v>
      </c>
      <c r="D426" s="43">
        <f t="shared" si="12"/>
        <v>365</v>
      </c>
      <c r="E426" s="44">
        <f>ROUND(('Все выпуски'!$F$3*'Все выпуски'!$F$6/100)/365*(B426-IF(C426="Нет",VLOOKUP(A426,'Айгенис Оп9'!$A$2:$C$16,3,0),VLOOKUP((A426-1),'Айгенис Оп9'!$A$2:$C$16,3,0))),2)</f>
        <v>1.86</v>
      </c>
      <c r="G426" s="43">
        <f>COUNTIF(D427:$D$1227,365)</f>
        <v>435</v>
      </c>
      <c r="H426" s="43">
        <f>COUNTIF(D427:$D$1227,366)</f>
        <v>366</v>
      </c>
      <c r="I426" s="2"/>
    </row>
    <row r="427" spans="1:9" x14ac:dyDescent="0.25">
      <c r="A427" s="1">
        <f>COUNTIF($C$2:C427,"Да")</f>
        <v>5</v>
      </c>
      <c r="B427" s="45">
        <f t="shared" si="13"/>
        <v>45284</v>
      </c>
      <c r="C427" s="42" t="str">
        <f>IF(ISERROR(VLOOKUP(B427,'Айгенис Оп9'!$C$3:$C$16,1,0)),"Нет","Да")</f>
        <v>Нет</v>
      </c>
      <c r="D427" s="43">
        <f t="shared" si="12"/>
        <v>365</v>
      </c>
      <c r="E427" s="44">
        <f>ROUND(('Все выпуски'!$F$3*'Все выпуски'!$F$6/100)/365*(B427-IF(C427="Нет",VLOOKUP(A427,'Айгенис Оп9'!$A$2:$C$16,3,0),VLOOKUP((A427-1),'Айгенис Оп9'!$A$2:$C$16,3,0))),2)</f>
        <v>1.96</v>
      </c>
      <c r="G427" s="43">
        <f>COUNTIF(D428:$D$1227,365)</f>
        <v>434</v>
      </c>
      <c r="H427" s="43">
        <f>COUNTIF(D428:$D$1227,366)</f>
        <v>366</v>
      </c>
      <c r="I427" s="2"/>
    </row>
    <row r="428" spans="1:9" x14ac:dyDescent="0.25">
      <c r="A428" s="1">
        <f>COUNTIF($C$2:C428,"Да")</f>
        <v>5</v>
      </c>
      <c r="B428" s="45">
        <f t="shared" si="13"/>
        <v>45285</v>
      </c>
      <c r="C428" s="42" t="str">
        <f>IF(ISERROR(VLOOKUP(B428,'Айгенис Оп9'!$C$3:$C$16,1,0)),"Нет","Да")</f>
        <v>Нет</v>
      </c>
      <c r="D428" s="43">
        <f t="shared" si="12"/>
        <v>365</v>
      </c>
      <c r="E428" s="44">
        <f>ROUND(('Все выпуски'!$F$3*'Все выпуски'!$F$6/100)/365*(B428-IF(C428="Нет",VLOOKUP(A428,'Айгенис Оп9'!$A$2:$C$16,3,0),VLOOKUP((A428-1),'Айгенис Оп9'!$A$2:$C$16,3,0))),2)</f>
        <v>2.0499999999999998</v>
      </c>
      <c r="G428" s="43">
        <f>COUNTIF(D429:$D$1227,365)</f>
        <v>433</v>
      </c>
      <c r="H428" s="43">
        <f>COUNTIF(D429:$D$1227,366)</f>
        <v>366</v>
      </c>
      <c r="I428" s="2"/>
    </row>
    <row r="429" spans="1:9" x14ac:dyDescent="0.25">
      <c r="A429" s="1">
        <f>COUNTIF($C$2:C429,"Да")</f>
        <v>5</v>
      </c>
      <c r="B429" s="45">
        <f t="shared" si="13"/>
        <v>45286</v>
      </c>
      <c r="C429" s="42" t="str">
        <f>IF(ISERROR(VLOOKUP(B429,'Айгенис Оп9'!$C$3:$C$16,1,0)),"Нет","Да")</f>
        <v>Нет</v>
      </c>
      <c r="D429" s="43">
        <f t="shared" si="12"/>
        <v>365</v>
      </c>
      <c r="E429" s="44">
        <f>ROUND(('Все выпуски'!$F$3*'Все выпуски'!$F$6/100)/365*(B429-IF(C429="Нет",VLOOKUP(A429,'Айгенис Оп9'!$A$2:$C$16,3,0),VLOOKUP((A429-1),'Айгенис Оп9'!$A$2:$C$16,3,0))),2)</f>
        <v>2.14</v>
      </c>
      <c r="G429" s="43">
        <f>COUNTIF(D430:$D$1227,365)</f>
        <v>432</v>
      </c>
      <c r="H429" s="43">
        <f>COUNTIF(D430:$D$1227,366)</f>
        <v>366</v>
      </c>
      <c r="I429" s="2"/>
    </row>
    <row r="430" spans="1:9" x14ac:dyDescent="0.25">
      <c r="A430" s="1">
        <f>COUNTIF($C$2:C430,"Да")</f>
        <v>5</v>
      </c>
      <c r="B430" s="45">
        <f t="shared" si="13"/>
        <v>45287</v>
      </c>
      <c r="C430" s="42" t="str">
        <f>IF(ISERROR(VLOOKUP(B430,'Айгенис Оп9'!$C$3:$C$16,1,0)),"Нет","Да")</f>
        <v>Нет</v>
      </c>
      <c r="D430" s="43">
        <f t="shared" si="12"/>
        <v>365</v>
      </c>
      <c r="E430" s="44">
        <f>ROUND(('Все выпуски'!$F$3*'Все выпуски'!$F$6/100)/365*(B430-IF(C430="Нет",VLOOKUP(A430,'Айгенис Оп9'!$A$2:$C$16,3,0),VLOOKUP((A430-1),'Айгенис Оп9'!$A$2:$C$16,3,0))),2)</f>
        <v>2.2400000000000002</v>
      </c>
      <c r="G430" s="43">
        <f>COUNTIF(D431:$D$1227,365)</f>
        <v>431</v>
      </c>
      <c r="H430" s="43">
        <f>COUNTIF(D431:$D$1227,366)</f>
        <v>366</v>
      </c>
      <c r="I430" s="2"/>
    </row>
    <row r="431" spans="1:9" x14ac:dyDescent="0.25">
      <c r="A431" s="1">
        <f>COUNTIF($C$2:C431,"Да")</f>
        <v>5</v>
      </c>
      <c r="B431" s="45">
        <f t="shared" si="13"/>
        <v>45288</v>
      </c>
      <c r="C431" s="42" t="str">
        <f>IF(ISERROR(VLOOKUP(B431,'Айгенис Оп9'!$C$3:$C$16,1,0)),"Нет","Да")</f>
        <v>Нет</v>
      </c>
      <c r="D431" s="43">
        <f t="shared" si="12"/>
        <v>365</v>
      </c>
      <c r="E431" s="44">
        <f>ROUND(('Все выпуски'!$F$3*'Все выпуски'!$F$6/100)/365*(B431-IF(C431="Нет",VLOOKUP(A431,'Айгенис Оп9'!$A$2:$C$16,3,0),VLOOKUP((A431-1),'Айгенис Оп9'!$A$2:$C$16,3,0))),2)</f>
        <v>2.33</v>
      </c>
      <c r="G431" s="43">
        <f>COUNTIF(D432:$D$1227,365)</f>
        <v>430</v>
      </c>
      <c r="H431" s="43">
        <f>COUNTIF(D432:$D$1227,366)</f>
        <v>366</v>
      </c>
      <c r="I431" s="2"/>
    </row>
    <row r="432" spans="1:9" x14ac:dyDescent="0.25">
      <c r="A432" s="1">
        <f>COUNTIF($C$2:C432,"Да")</f>
        <v>5</v>
      </c>
      <c r="B432" s="45">
        <f t="shared" si="13"/>
        <v>45289</v>
      </c>
      <c r="C432" s="42" t="str">
        <f>IF(ISERROR(VLOOKUP(B432,'Айгенис Оп9'!$C$3:$C$16,1,0)),"Нет","Да")</f>
        <v>Нет</v>
      </c>
      <c r="D432" s="43">
        <f t="shared" si="12"/>
        <v>365</v>
      </c>
      <c r="E432" s="44">
        <f>ROUND(('Все выпуски'!$F$3*'Все выпуски'!$F$6/100)/365*(B432-IF(C432="Нет",VLOOKUP(A432,'Айгенис Оп9'!$A$2:$C$16,3,0),VLOOKUP((A432-1),'Айгенис Оп9'!$A$2:$C$16,3,0))),2)</f>
        <v>2.42</v>
      </c>
      <c r="G432" s="43">
        <f>COUNTIF(D433:$D$1227,365)</f>
        <v>429</v>
      </c>
      <c r="H432" s="43">
        <f>COUNTIF(D433:$D$1227,366)</f>
        <v>366</v>
      </c>
      <c r="I432" s="2"/>
    </row>
    <row r="433" spans="1:9" x14ac:dyDescent="0.25">
      <c r="A433" s="1">
        <f>COUNTIF($C$2:C433,"Да")</f>
        <v>5</v>
      </c>
      <c r="B433" s="45">
        <f t="shared" si="13"/>
        <v>45290</v>
      </c>
      <c r="C433" s="42" t="str">
        <f>IF(ISERROR(VLOOKUP(B433,'Айгенис Оп9'!$C$3:$C$16,1,0)),"Нет","Да")</f>
        <v>Нет</v>
      </c>
      <c r="D433" s="43">
        <f t="shared" si="12"/>
        <v>365</v>
      </c>
      <c r="E433" s="44">
        <f>ROUND(('Все выпуски'!$F$3*'Все выпуски'!$F$6/100)/365*(B433-IF(C433="Нет",VLOOKUP(A433,'Айгенис Оп9'!$A$2:$C$16,3,0),VLOOKUP((A433-1),'Айгенис Оп9'!$A$2:$C$16,3,0))),2)</f>
        <v>2.52</v>
      </c>
      <c r="G433" s="43">
        <f>COUNTIF(D434:$D$1227,365)</f>
        <v>428</v>
      </c>
      <c r="H433" s="43">
        <f>COUNTIF(D434:$D$1227,366)</f>
        <v>366</v>
      </c>
      <c r="I433" s="2"/>
    </row>
    <row r="434" spans="1:9" x14ac:dyDescent="0.25">
      <c r="A434" s="1">
        <f>COUNTIF($C$2:C434,"Да")</f>
        <v>5</v>
      </c>
      <c r="B434" s="45">
        <f t="shared" si="13"/>
        <v>45291</v>
      </c>
      <c r="C434" s="42" t="str">
        <f>IF(ISERROR(VLOOKUP(B434,'Айгенис Оп9'!$C$3:$C$16,1,0)),"Нет","Да")</f>
        <v>Нет</v>
      </c>
      <c r="D434" s="43">
        <f t="shared" si="12"/>
        <v>365</v>
      </c>
      <c r="E434" s="44">
        <f>ROUND(('Все выпуски'!$F$3*'Все выпуски'!$F$6/100)/365*(B434-IF(C434="Нет",VLOOKUP(A434,'Айгенис Оп9'!$A$2:$C$16,3,0),VLOOKUP((A434-1),'Айгенис Оп9'!$A$2:$C$16,3,0))),2)</f>
        <v>2.61</v>
      </c>
      <c r="F434" s="44">
        <f>('Все выпуски'!$F$3*'Все выпуски'!$F$6/100)/365*(B434-IF(C434="Нет",VLOOKUP(A434,'Айгенис Оп9'!$A$2:$C$16,3,0),VLOOKUP((A434-1),'Айгенис Оп9'!$A$2:$C$16,3,0)))</f>
        <v>2.6082191780821917</v>
      </c>
      <c r="G434" s="43">
        <f>COUNTIF(D435:$D$1227,365)</f>
        <v>427</v>
      </c>
      <c r="H434" s="43">
        <f>COUNTIF(D435:$D$1227,366)</f>
        <v>366</v>
      </c>
      <c r="I434" s="2"/>
    </row>
    <row r="435" spans="1:9" x14ac:dyDescent="0.25">
      <c r="A435" s="1">
        <f>COUNTIF($C$2:C435,"Да")</f>
        <v>5</v>
      </c>
      <c r="B435" s="45">
        <f t="shared" si="13"/>
        <v>45292</v>
      </c>
      <c r="C435" s="42" t="str">
        <f>IF(ISERROR(VLOOKUP(B435,'Айгенис Оп9'!$C$3:$C$16,1,0)),"Нет","Да")</f>
        <v>Нет</v>
      </c>
      <c r="D435" s="43">
        <f t="shared" si="12"/>
        <v>366</v>
      </c>
      <c r="E435" s="44">
        <f>ROUND(('Все выпуски'!$F$3*'Все выпуски'!$F$6/100)*((B435-$B$434)/366)+$F$434,2)</f>
        <v>2.7</v>
      </c>
      <c r="G435" s="43">
        <f>COUNTIF(D436:$D$1227,365)</f>
        <v>427</v>
      </c>
      <c r="H435" s="43">
        <f>COUNTIF(D436:$D$1227,366)</f>
        <v>365</v>
      </c>
      <c r="I435" s="2"/>
    </row>
    <row r="436" spans="1:9" x14ac:dyDescent="0.25">
      <c r="A436" s="1">
        <f>COUNTIF($C$2:C436,"Да")</f>
        <v>5</v>
      </c>
      <c r="B436" s="45">
        <f t="shared" si="13"/>
        <v>45293</v>
      </c>
      <c r="C436" s="42" t="str">
        <f>IF(ISERROR(VLOOKUP(B436,'Айгенис Оп9'!$C$3:$C$16,1,0)),"Нет","Да")</f>
        <v>Нет</v>
      </c>
      <c r="D436" s="43">
        <f t="shared" ref="D436:D499" si="14">IF(MOD(YEAR(B436),4)=0,366,365)</f>
        <v>366</v>
      </c>
      <c r="E436" s="44">
        <f>ROUND(('Все выпуски'!$F$3*'Все выпуски'!$F$6/100)*((B436-$B$434)/366)+$F$434,2)</f>
        <v>2.79</v>
      </c>
      <c r="G436" s="43">
        <f>COUNTIF(D437:$D$1227,365)</f>
        <v>427</v>
      </c>
      <c r="H436" s="43">
        <f>COUNTIF(D437:$D$1227,366)</f>
        <v>364</v>
      </c>
      <c r="I436" s="2"/>
    </row>
    <row r="437" spans="1:9" x14ac:dyDescent="0.25">
      <c r="A437" s="1">
        <f>COUNTIF($C$2:C437,"Да")</f>
        <v>5</v>
      </c>
      <c r="B437" s="45">
        <f t="shared" ref="B437:B500" si="15">B436+1</f>
        <v>45294</v>
      </c>
      <c r="C437" s="42" t="str">
        <f>IF(ISERROR(VLOOKUP(B437,'Айгенис Оп9'!$C$3:$C$16,1,0)),"Нет","Да")</f>
        <v>Нет</v>
      </c>
      <c r="D437" s="43">
        <f t="shared" si="14"/>
        <v>366</v>
      </c>
      <c r="E437" s="44">
        <f>ROUND(('Все выпуски'!$F$3*'Все выпуски'!$F$6/100)*((B437-$B$434)/366)+$F$434,2)</f>
        <v>2.89</v>
      </c>
      <c r="G437" s="43">
        <f>COUNTIF(D438:$D$1227,365)</f>
        <v>427</v>
      </c>
      <c r="H437" s="43">
        <f>COUNTIF(D438:$D$1227,366)</f>
        <v>363</v>
      </c>
      <c r="I437" s="2"/>
    </row>
    <row r="438" spans="1:9" x14ac:dyDescent="0.25">
      <c r="A438" s="1">
        <f>COUNTIF($C$2:C438,"Да")</f>
        <v>5</v>
      </c>
      <c r="B438" s="45">
        <f t="shared" si="15"/>
        <v>45295</v>
      </c>
      <c r="C438" s="42" t="str">
        <f>IF(ISERROR(VLOOKUP(B438,'Айгенис Оп9'!$C$3:$C$16,1,0)),"Нет","Да")</f>
        <v>Нет</v>
      </c>
      <c r="D438" s="43">
        <f t="shared" si="14"/>
        <v>366</v>
      </c>
      <c r="E438" s="44">
        <f>ROUND(('Все выпуски'!$F$3*'Все выпуски'!$F$6/100)*((B438-$B$434)/366)+$F$434,2)</f>
        <v>2.98</v>
      </c>
      <c r="G438" s="43">
        <f>COUNTIF(D439:$D$1227,365)</f>
        <v>427</v>
      </c>
      <c r="H438" s="43">
        <f>COUNTIF(D439:$D$1227,366)</f>
        <v>362</v>
      </c>
      <c r="I438" s="2"/>
    </row>
    <row r="439" spans="1:9" x14ac:dyDescent="0.25">
      <c r="A439" s="1">
        <f>COUNTIF($C$2:C439,"Да")</f>
        <v>5</v>
      </c>
      <c r="B439" s="45">
        <f t="shared" si="15"/>
        <v>45296</v>
      </c>
      <c r="C439" s="42" t="str">
        <f>IF(ISERROR(VLOOKUP(B439,'Айгенис Оп9'!$C$3:$C$16,1,0)),"Нет","Да")</f>
        <v>Нет</v>
      </c>
      <c r="D439" s="43">
        <f t="shared" si="14"/>
        <v>366</v>
      </c>
      <c r="E439" s="44">
        <f>ROUND(('Все выпуски'!$F$3*'Все выпуски'!$F$6/100)*((B439-$B$434)/366)+$F$434,2)</f>
        <v>3.07</v>
      </c>
      <c r="G439" s="43">
        <f>COUNTIF(D440:$D$1227,365)</f>
        <v>427</v>
      </c>
      <c r="H439" s="43">
        <f>COUNTIF(D440:$D$1227,366)</f>
        <v>361</v>
      </c>
      <c r="I439" s="2"/>
    </row>
    <row r="440" spans="1:9" x14ac:dyDescent="0.25">
      <c r="A440" s="1">
        <f>COUNTIF($C$2:C440,"Да")</f>
        <v>5</v>
      </c>
      <c r="B440" s="45">
        <f t="shared" si="15"/>
        <v>45297</v>
      </c>
      <c r="C440" s="42" t="str">
        <f>IF(ISERROR(VLOOKUP(B440,'Айгенис Оп9'!$C$3:$C$16,1,0)),"Нет","Да")</f>
        <v>Нет</v>
      </c>
      <c r="D440" s="43">
        <f t="shared" si="14"/>
        <v>366</v>
      </c>
      <c r="E440" s="44">
        <f>ROUND(('Все выпуски'!$F$3*'Все выпуски'!$F$6/100)*((B440-$B$434)/366)+$F$434,2)</f>
        <v>3.17</v>
      </c>
      <c r="G440" s="43">
        <f>COUNTIF(D441:$D$1227,365)</f>
        <v>427</v>
      </c>
      <c r="H440" s="43">
        <f>COUNTIF(D441:$D$1227,366)</f>
        <v>360</v>
      </c>
      <c r="I440" s="2"/>
    </row>
    <row r="441" spans="1:9" x14ac:dyDescent="0.25">
      <c r="A441" s="1">
        <f>COUNTIF($C$2:C441,"Да")</f>
        <v>5</v>
      </c>
      <c r="B441" s="45">
        <f t="shared" si="15"/>
        <v>45298</v>
      </c>
      <c r="C441" s="42" t="str">
        <f>IF(ISERROR(VLOOKUP(B441,'Айгенис Оп9'!$C$3:$C$16,1,0)),"Нет","Да")</f>
        <v>Нет</v>
      </c>
      <c r="D441" s="43">
        <f t="shared" si="14"/>
        <v>366</v>
      </c>
      <c r="E441" s="44">
        <f>ROUND(('Все выпуски'!$F$3*'Все выпуски'!$F$6/100)*((B441-$B$434)/366)+$F$434,2)</f>
        <v>3.26</v>
      </c>
      <c r="G441" s="43">
        <f>COUNTIF(D442:$D$1227,365)</f>
        <v>427</v>
      </c>
      <c r="H441" s="43">
        <f>COUNTIF(D442:$D$1227,366)</f>
        <v>359</v>
      </c>
      <c r="I441" s="2"/>
    </row>
    <row r="442" spans="1:9" x14ac:dyDescent="0.25">
      <c r="A442" s="1">
        <f>COUNTIF($C$2:C442,"Да")</f>
        <v>5</v>
      </c>
      <c r="B442" s="45">
        <f t="shared" si="15"/>
        <v>45299</v>
      </c>
      <c r="C442" s="42" t="str">
        <f>IF(ISERROR(VLOOKUP(B442,'Айгенис Оп9'!$C$3:$C$16,1,0)),"Нет","Да")</f>
        <v>Нет</v>
      </c>
      <c r="D442" s="43">
        <f t="shared" si="14"/>
        <v>366</v>
      </c>
      <c r="E442" s="44">
        <f>ROUND(('Все выпуски'!$F$3*'Все выпуски'!$F$6/100)*((B442-$B$434)/366)+$F$434,2)</f>
        <v>3.35</v>
      </c>
      <c r="G442" s="43">
        <f>COUNTIF(D443:$D$1227,365)</f>
        <v>427</v>
      </c>
      <c r="H442" s="43">
        <f>COUNTIF(D443:$D$1227,366)</f>
        <v>358</v>
      </c>
      <c r="I442" s="2"/>
    </row>
    <row r="443" spans="1:9" x14ac:dyDescent="0.25">
      <c r="A443" s="1">
        <f>COUNTIF($C$2:C443,"Да")</f>
        <v>5</v>
      </c>
      <c r="B443" s="45">
        <f t="shared" si="15"/>
        <v>45300</v>
      </c>
      <c r="C443" s="42" t="str">
        <f>IF(ISERROR(VLOOKUP(B443,'Айгенис Оп9'!$C$3:$C$16,1,0)),"Нет","Да")</f>
        <v>Нет</v>
      </c>
      <c r="D443" s="43">
        <f t="shared" si="14"/>
        <v>366</v>
      </c>
      <c r="E443" s="44">
        <f>ROUND(('Все выпуски'!$F$3*'Все выпуски'!$F$6/100)*((B443-$B$434)/366)+$F$434,2)</f>
        <v>3.44</v>
      </c>
      <c r="G443" s="43">
        <f>COUNTIF(D444:$D$1227,365)</f>
        <v>427</v>
      </c>
      <c r="H443" s="43">
        <f>COUNTIF(D444:$D$1227,366)</f>
        <v>357</v>
      </c>
      <c r="I443" s="2"/>
    </row>
    <row r="444" spans="1:9" x14ac:dyDescent="0.25">
      <c r="A444" s="1">
        <f>COUNTIF($C$2:C444,"Да")</f>
        <v>5</v>
      </c>
      <c r="B444" s="45">
        <f t="shared" si="15"/>
        <v>45301</v>
      </c>
      <c r="C444" s="42" t="str">
        <f>IF(ISERROR(VLOOKUP(B444,'Айгенис Оп9'!$C$3:$C$16,1,0)),"Нет","Да")</f>
        <v>Нет</v>
      </c>
      <c r="D444" s="43">
        <f t="shared" si="14"/>
        <v>366</v>
      </c>
      <c r="E444" s="44">
        <f>ROUND(('Все выпуски'!$F$3*'Все выпуски'!$F$6/100)*((B444-$B$434)/366)+$F$434,2)</f>
        <v>3.54</v>
      </c>
      <c r="G444" s="43">
        <f>COUNTIF(D445:$D$1227,365)</f>
        <v>427</v>
      </c>
      <c r="H444" s="43">
        <f>COUNTIF(D445:$D$1227,366)</f>
        <v>356</v>
      </c>
      <c r="I444" s="2"/>
    </row>
    <row r="445" spans="1:9" x14ac:dyDescent="0.25">
      <c r="A445" s="1">
        <f>COUNTIF($C$2:C445,"Да")</f>
        <v>5</v>
      </c>
      <c r="B445" s="45">
        <f t="shared" si="15"/>
        <v>45302</v>
      </c>
      <c r="C445" s="42" t="str">
        <f>IF(ISERROR(VLOOKUP(B445,'Айгенис Оп9'!$C$3:$C$16,1,0)),"Нет","Да")</f>
        <v>Нет</v>
      </c>
      <c r="D445" s="43">
        <f t="shared" si="14"/>
        <v>366</v>
      </c>
      <c r="E445" s="44">
        <f>ROUND(('Все выпуски'!$F$3*'Все выпуски'!$F$6/100)*((B445-$B$434)/366)+$F$434,2)</f>
        <v>3.63</v>
      </c>
      <c r="G445" s="43">
        <f>COUNTIF(D446:$D$1227,365)</f>
        <v>427</v>
      </c>
      <c r="H445" s="43">
        <f>COUNTIF(D446:$D$1227,366)</f>
        <v>355</v>
      </c>
      <c r="I445" s="2"/>
    </row>
    <row r="446" spans="1:9" x14ac:dyDescent="0.25">
      <c r="A446" s="1">
        <f>COUNTIF($C$2:C446,"Да")</f>
        <v>5</v>
      </c>
      <c r="B446" s="45">
        <f t="shared" si="15"/>
        <v>45303</v>
      </c>
      <c r="C446" s="42" t="str">
        <f>IF(ISERROR(VLOOKUP(B446,'Айгенис Оп9'!$C$3:$C$16,1,0)),"Нет","Да")</f>
        <v>Нет</v>
      </c>
      <c r="D446" s="43">
        <f t="shared" si="14"/>
        <v>366</v>
      </c>
      <c r="E446" s="44">
        <f>ROUND(('Все выпуски'!$F$3*'Все выпуски'!$F$6/100)*((B446-$B$434)/366)+$F$434,2)</f>
        <v>3.72</v>
      </c>
      <c r="G446" s="43">
        <f>COUNTIF(D447:$D$1227,365)</f>
        <v>427</v>
      </c>
      <c r="H446" s="43">
        <f>COUNTIF(D447:$D$1227,366)</f>
        <v>354</v>
      </c>
      <c r="I446" s="2"/>
    </row>
    <row r="447" spans="1:9" x14ac:dyDescent="0.25">
      <c r="A447" s="1">
        <f>COUNTIF($C$2:C447,"Да")</f>
        <v>5</v>
      </c>
      <c r="B447" s="45">
        <f t="shared" si="15"/>
        <v>45304</v>
      </c>
      <c r="C447" s="42" t="str">
        <f>IF(ISERROR(VLOOKUP(B447,'Айгенис Оп9'!$C$3:$C$16,1,0)),"Нет","Да")</f>
        <v>Нет</v>
      </c>
      <c r="D447" s="43">
        <f t="shared" si="14"/>
        <v>366</v>
      </c>
      <c r="E447" s="44">
        <f>ROUND(('Все выпуски'!$F$3*'Все выпуски'!$F$6/100)*((B447-$B$434)/366)+$F$434,2)</f>
        <v>3.82</v>
      </c>
      <c r="G447" s="43">
        <f>COUNTIF(D448:$D$1227,365)</f>
        <v>427</v>
      </c>
      <c r="H447" s="43">
        <f>COUNTIF(D448:$D$1227,366)</f>
        <v>353</v>
      </c>
      <c r="I447" s="2"/>
    </row>
    <row r="448" spans="1:9" x14ac:dyDescent="0.25">
      <c r="A448" s="1">
        <f>COUNTIF($C$2:C448,"Да")</f>
        <v>5</v>
      </c>
      <c r="B448" s="45">
        <f t="shared" si="15"/>
        <v>45305</v>
      </c>
      <c r="C448" s="42" t="str">
        <f>IF(ISERROR(VLOOKUP(B448,'Айгенис Оп9'!$C$3:$C$16,1,0)),"Нет","Да")</f>
        <v>Нет</v>
      </c>
      <c r="D448" s="43">
        <f t="shared" si="14"/>
        <v>366</v>
      </c>
      <c r="E448" s="44">
        <f>ROUND(('Все выпуски'!$F$3*'Все выпуски'!$F$6/100)*((B448-$B$434)/366)+$F$434,2)</f>
        <v>3.91</v>
      </c>
      <c r="G448" s="43">
        <f>COUNTIF(D449:$D$1227,365)</f>
        <v>427</v>
      </c>
      <c r="H448" s="43">
        <f>COUNTIF(D449:$D$1227,366)</f>
        <v>352</v>
      </c>
      <c r="I448" s="2"/>
    </row>
    <row r="449" spans="1:9" x14ac:dyDescent="0.25">
      <c r="A449" s="1">
        <f>COUNTIF($C$2:C449,"Да")</f>
        <v>5</v>
      </c>
      <c r="B449" s="45">
        <f t="shared" si="15"/>
        <v>45306</v>
      </c>
      <c r="C449" s="42" t="str">
        <f>IF(ISERROR(VLOOKUP(B449,'Айгенис Оп9'!$C$3:$C$16,1,0)),"Нет","Да")</f>
        <v>Нет</v>
      </c>
      <c r="D449" s="43">
        <f t="shared" si="14"/>
        <v>366</v>
      </c>
      <c r="E449" s="44">
        <f>ROUND(('Все выпуски'!$F$3*'Все выпуски'!$F$6/100)*((B449-$B$434)/366)+$F$434,2)</f>
        <v>4</v>
      </c>
      <c r="G449" s="43">
        <f>COUNTIF(D450:$D$1227,365)</f>
        <v>427</v>
      </c>
      <c r="H449" s="43">
        <f>COUNTIF(D450:$D$1227,366)</f>
        <v>351</v>
      </c>
      <c r="I449" s="2"/>
    </row>
    <row r="450" spans="1:9" x14ac:dyDescent="0.25">
      <c r="A450" s="1">
        <f>COUNTIF($C$2:C450,"Да")</f>
        <v>5</v>
      </c>
      <c r="B450" s="45">
        <f t="shared" si="15"/>
        <v>45307</v>
      </c>
      <c r="C450" s="42" t="str">
        <f>IF(ISERROR(VLOOKUP(B450,'Айгенис Оп9'!$C$3:$C$16,1,0)),"Нет","Да")</f>
        <v>Нет</v>
      </c>
      <c r="D450" s="43">
        <f t="shared" si="14"/>
        <v>366</v>
      </c>
      <c r="E450" s="44">
        <f>ROUND(('Все выпуски'!$F$3*'Все выпуски'!$F$6/100)*((B450-$B$434)/366)+$F$434,2)</f>
        <v>4.09</v>
      </c>
      <c r="G450" s="43">
        <f>COUNTIF(D451:$D$1227,365)</f>
        <v>427</v>
      </c>
      <c r="H450" s="43">
        <f>COUNTIF(D451:$D$1227,366)</f>
        <v>350</v>
      </c>
      <c r="I450" s="2"/>
    </row>
    <row r="451" spans="1:9" x14ac:dyDescent="0.25">
      <c r="A451" s="1">
        <f>COUNTIF($C$2:C451,"Да")</f>
        <v>5</v>
      </c>
      <c r="B451" s="45">
        <f t="shared" si="15"/>
        <v>45308</v>
      </c>
      <c r="C451" s="42" t="str">
        <f>IF(ISERROR(VLOOKUP(B451,'Айгенис Оп9'!$C$3:$C$16,1,0)),"Нет","Да")</f>
        <v>Нет</v>
      </c>
      <c r="D451" s="43">
        <f t="shared" si="14"/>
        <v>366</v>
      </c>
      <c r="E451" s="44">
        <f>ROUND(('Все выпуски'!$F$3*'Все выпуски'!$F$6/100)*((B451-$B$434)/366)+$F$434,2)</f>
        <v>4.1900000000000004</v>
      </c>
      <c r="G451" s="43">
        <f>COUNTIF(D452:$D$1227,365)</f>
        <v>427</v>
      </c>
      <c r="H451" s="43">
        <f>COUNTIF(D452:$D$1227,366)</f>
        <v>349</v>
      </c>
      <c r="I451" s="2"/>
    </row>
    <row r="452" spans="1:9" x14ac:dyDescent="0.25">
      <c r="A452" s="1">
        <f>COUNTIF($C$2:C452,"Да")</f>
        <v>5</v>
      </c>
      <c r="B452" s="45">
        <f t="shared" si="15"/>
        <v>45309</v>
      </c>
      <c r="C452" s="42" t="str">
        <f>IF(ISERROR(VLOOKUP(B452,'Айгенис Оп9'!$C$3:$C$16,1,0)),"Нет","Да")</f>
        <v>Нет</v>
      </c>
      <c r="D452" s="43">
        <f t="shared" si="14"/>
        <v>366</v>
      </c>
      <c r="E452" s="44">
        <f>ROUND(('Все выпуски'!$F$3*'Все выпуски'!$F$6/100)*((B452-$B$434)/366)+$F$434,2)</f>
        <v>4.28</v>
      </c>
      <c r="G452" s="43">
        <f>COUNTIF(D453:$D$1227,365)</f>
        <v>427</v>
      </c>
      <c r="H452" s="43">
        <f>COUNTIF(D453:$D$1227,366)</f>
        <v>348</v>
      </c>
      <c r="I452" s="2"/>
    </row>
    <row r="453" spans="1:9" x14ac:dyDescent="0.25">
      <c r="A453" s="1">
        <f>COUNTIF($C$2:C453,"Да")</f>
        <v>5</v>
      </c>
      <c r="B453" s="45">
        <f t="shared" si="15"/>
        <v>45310</v>
      </c>
      <c r="C453" s="42" t="str">
        <f>IF(ISERROR(VLOOKUP(B453,'Айгенис Оп9'!$C$3:$C$16,1,0)),"Нет","Да")</f>
        <v>Нет</v>
      </c>
      <c r="D453" s="43">
        <f t="shared" si="14"/>
        <v>366</v>
      </c>
      <c r="E453" s="44">
        <f>ROUND(('Все выпуски'!$F$3*'Все выпуски'!$F$6/100)*((B453-$B$434)/366)+$F$434,2)</f>
        <v>4.37</v>
      </c>
      <c r="G453" s="43">
        <f>COUNTIF(D454:$D$1227,365)</f>
        <v>427</v>
      </c>
      <c r="H453" s="43">
        <f>COUNTIF(D454:$D$1227,366)</f>
        <v>347</v>
      </c>
      <c r="I453" s="2"/>
    </row>
    <row r="454" spans="1:9" x14ac:dyDescent="0.25">
      <c r="A454" s="1">
        <f>COUNTIF($C$2:C454,"Да")</f>
        <v>5</v>
      </c>
      <c r="B454" s="45">
        <f t="shared" si="15"/>
        <v>45311</v>
      </c>
      <c r="C454" s="42" t="str">
        <f>IF(ISERROR(VLOOKUP(B454,'Айгенис Оп9'!$C$3:$C$16,1,0)),"Нет","Да")</f>
        <v>Нет</v>
      </c>
      <c r="D454" s="43">
        <f t="shared" si="14"/>
        <v>366</v>
      </c>
      <c r="E454" s="44">
        <f>ROUND(('Все выпуски'!$F$3*'Все выпуски'!$F$6/100)*((B454-$B$434)/366)+$F$434,2)</f>
        <v>4.47</v>
      </c>
      <c r="G454" s="43">
        <f>COUNTIF(D455:$D$1227,365)</f>
        <v>427</v>
      </c>
      <c r="H454" s="43">
        <f>COUNTIF(D455:$D$1227,366)</f>
        <v>346</v>
      </c>
      <c r="I454" s="2"/>
    </row>
    <row r="455" spans="1:9" x14ac:dyDescent="0.25">
      <c r="A455" s="1">
        <f>COUNTIF($C$2:C455,"Да")</f>
        <v>5</v>
      </c>
      <c r="B455" s="45">
        <f t="shared" si="15"/>
        <v>45312</v>
      </c>
      <c r="C455" s="42" t="str">
        <f>IF(ISERROR(VLOOKUP(B455,'Айгенис Оп9'!$C$3:$C$16,1,0)),"Нет","Да")</f>
        <v>Нет</v>
      </c>
      <c r="D455" s="43">
        <f t="shared" si="14"/>
        <v>366</v>
      </c>
      <c r="E455" s="44">
        <f>ROUND(('Все выпуски'!$F$3*'Все выпуски'!$F$6/100)*((B455-$B$434)/366)+$F$434,2)</f>
        <v>4.5599999999999996</v>
      </c>
      <c r="G455" s="43">
        <f>COUNTIF(D456:$D$1227,365)</f>
        <v>427</v>
      </c>
      <c r="H455" s="43">
        <f>COUNTIF(D456:$D$1227,366)</f>
        <v>345</v>
      </c>
      <c r="I455" s="2"/>
    </row>
    <row r="456" spans="1:9" x14ac:dyDescent="0.25">
      <c r="A456" s="1">
        <f>COUNTIF($C$2:C456,"Да")</f>
        <v>5</v>
      </c>
      <c r="B456" s="45">
        <f t="shared" si="15"/>
        <v>45313</v>
      </c>
      <c r="C456" s="42" t="str">
        <f>IF(ISERROR(VLOOKUP(B456,'Айгенис Оп9'!$C$3:$C$16,1,0)),"Нет","Да")</f>
        <v>Нет</v>
      </c>
      <c r="D456" s="43">
        <f t="shared" si="14"/>
        <v>366</v>
      </c>
      <c r="E456" s="44">
        <f>ROUND(('Все выпуски'!$F$3*'Все выпуски'!$F$6/100)*((B456-$B$434)/366)+$F$434,2)</f>
        <v>4.6500000000000004</v>
      </c>
      <c r="G456" s="43">
        <f>COUNTIF(D457:$D$1227,365)</f>
        <v>427</v>
      </c>
      <c r="H456" s="43">
        <f>COUNTIF(D457:$D$1227,366)</f>
        <v>344</v>
      </c>
      <c r="I456" s="2"/>
    </row>
    <row r="457" spans="1:9" x14ac:dyDescent="0.25">
      <c r="A457" s="1">
        <f>COUNTIF($C$2:C457,"Да")</f>
        <v>5</v>
      </c>
      <c r="B457" s="45">
        <f t="shared" si="15"/>
        <v>45314</v>
      </c>
      <c r="C457" s="42" t="str">
        <f>IF(ISERROR(VLOOKUP(B457,'Айгенис Оп9'!$C$3:$C$16,1,0)),"Нет","Да")</f>
        <v>Нет</v>
      </c>
      <c r="D457" s="43">
        <f t="shared" si="14"/>
        <v>366</v>
      </c>
      <c r="E457" s="44">
        <f>ROUND(('Все выпуски'!$F$3*'Все выпуски'!$F$6/100)*((B457-$B$434)/366)+$F$434,2)</f>
        <v>4.74</v>
      </c>
      <c r="G457" s="43">
        <f>COUNTIF(D458:$D$1227,365)</f>
        <v>427</v>
      </c>
      <c r="H457" s="43">
        <f>COUNTIF(D458:$D$1227,366)</f>
        <v>343</v>
      </c>
      <c r="I457" s="2"/>
    </row>
    <row r="458" spans="1:9" x14ac:dyDescent="0.25">
      <c r="A458" s="1">
        <f>COUNTIF($C$2:C458,"Да")</f>
        <v>5</v>
      </c>
      <c r="B458" s="45">
        <f t="shared" si="15"/>
        <v>45315</v>
      </c>
      <c r="C458" s="42" t="str">
        <f>IF(ISERROR(VLOOKUP(B458,'Айгенис Оп9'!$C$3:$C$16,1,0)),"Нет","Да")</f>
        <v>Нет</v>
      </c>
      <c r="D458" s="43">
        <f t="shared" si="14"/>
        <v>366</v>
      </c>
      <c r="E458" s="44">
        <f>ROUND(('Все выпуски'!$F$3*'Все выпуски'!$F$6/100)*((B458-$B$434)/366)+$F$434,2)</f>
        <v>4.84</v>
      </c>
      <c r="G458" s="43">
        <f>COUNTIF(D459:$D$1227,365)</f>
        <v>427</v>
      </c>
      <c r="H458" s="43">
        <f>COUNTIF(D459:$D$1227,366)</f>
        <v>342</v>
      </c>
      <c r="I458" s="2"/>
    </row>
    <row r="459" spans="1:9" x14ac:dyDescent="0.25">
      <c r="A459" s="1">
        <f>COUNTIF($C$2:C459,"Да")</f>
        <v>5</v>
      </c>
      <c r="B459" s="45">
        <f t="shared" si="15"/>
        <v>45316</v>
      </c>
      <c r="C459" s="42" t="str">
        <f>IF(ISERROR(VLOOKUP(B459,'Айгенис Оп9'!$C$3:$C$16,1,0)),"Нет","Да")</f>
        <v>Нет</v>
      </c>
      <c r="D459" s="43">
        <f t="shared" si="14"/>
        <v>366</v>
      </c>
      <c r="E459" s="44">
        <f>ROUND(('Все выпуски'!$F$3*'Все выпуски'!$F$6/100)*((B459-$B$434)/366)+$F$434,2)</f>
        <v>4.93</v>
      </c>
      <c r="G459" s="43">
        <f>COUNTIF(D460:$D$1227,365)</f>
        <v>427</v>
      </c>
      <c r="H459" s="43">
        <f>COUNTIF(D460:$D$1227,366)</f>
        <v>341</v>
      </c>
      <c r="I459" s="2"/>
    </row>
    <row r="460" spans="1:9" x14ac:dyDescent="0.25">
      <c r="A460" s="1">
        <f>COUNTIF($C$2:C460,"Да")</f>
        <v>5</v>
      </c>
      <c r="B460" s="45">
        <f t="shared" si="15"/>
        <v>45317</v>
      </c>
      <c r="C460" s="42" t="str">
        <f>IF(ISERROR(VLOOKUP(B460,'Айгенис Оп9'!$C$3:$C$16,1,0)),"Нет","Да")</f>
        <v>Нет</v>
      </c>
      <c r="D460" s="43">
        <f t="shared" si="14"/>
        <v>366</v>
      </c>
      <c r="E460" s="44">
        <f>ROUND(('Все выпуски'!$F$3*'Все выпуски'!$F$6/100)*((B460-$B$434)/366)+$F$434,2)</f>
        <v>5.0199999999999996</v>
      </c>
      <c r="G460" s="43">
        <f>COUNTIF(D461:$D$1227,365)</f>
        <v>427</v>
      </c>
      <c r="H460" s="43">
        <f>COUNTIF(D461:$D$1227,366)</f>
        <v>340</v>
      </c>
      <c r="I460" s="2"/>
    </row>
    <row r="461" spans="1:9" x14ac:dyDescent="0.25">
      <c r="A461" s="1">
        <f>COUNTIF($C$2:C461,"Да")</f>
        <v>5</v>
      </c>
      <c r="B461" s="45">
        <f t="shared" si="15"/>
        <v>45318</v>
      </c>
      <c r="C461" s="42" t="str">
        <f>IF(ISERROR(VLOOKUP(B461,'Айгенис Оп9'!$C$3:$C$16,1,0)),"Нет","Да")</f>
        <v>Нет</v>
      </c>
      <c r="D461" s="43">
        <f t="shared" si="14"/>
        <v>366</v>
      </c>
      <c r="E461" s="44">
        <f>ROUND(('Все выпуски'!$F$3*'Все выпуски'!$F$6/100)*((B461-$B$434)/366)+$F$434,2)</f>
        <v>5.12</v>
      </c>
      <c r="G461" s="43">
        <f>COUNTIF(D462:$D$1227,365)</f>
        <v>427</v>
      </c>
      <c r="H461" s="43">
        <f>COUNTIF(D462:$D$1227,366)</f>
        <v>339</v>
      </c>
      <c r="I461" s="2"/>
    </row>
    <row r="462" spans="1:9" x14ac:dyDescent="0.25">
      <c r="A462" s="1">
        <f>COUNTIF($C$2:C462,"Да")</f>
        <v>5</v>
      </c>
      <c r="B462" s="45">
        <f t="shared" si="15"/>
        <v>45319</v>
      </c>
      <c r="C462" s="42" t="str">
        <f>IF(ISERROR(VLOOKUP(B462,'Айгенис Оп9'!$C$3:$C$16,1,0)),"Нет","Да")</f>
        <v>Нет</v>
      </c>
      <c r="D462" s="43">
        <f t="shared" si="14"/>
        <v>366</v>
      </c>
      <c r="E462" s="44">
        <f>ROUND(('Все выпуски'!$F$3*'Все выпуски'!$F$6/100)*((B462-$B$434)/366)+$F$434,2)</f>
        <v>5.21</v>
      </c>
      <c r="G462" s="43">
        <f>COUNTIF(D463:$D$1227,365)</f>
        <v>427</v>
      </c>
      <c r="H462" s="43">
        <f>COUNTIF(D463:$D$1227,366)</f>
        <v>338</v>
      </c>
      <c r="I462" s="2"/>
    </row>
    <row r="463" spans="1:9" x14ac:dyDescent="0.25">
      <c r="A463" s="1">
        <f>COUNTIF($C$2:C463,"Да")</f>
        <v>5</v>
      </c>
      <c r="B463" s="45">
        <f t="shared" si="15"/>
        <v>45320</v>
      </c>
      <c r="C463" s="42" t="str">
        <f>IF(ISERROR(VLOOKUP(B463,'Айгенис Оп9'!$C$3:$C$16,1,0)),"Нет","Да")</f>
        <v>Нет</v>
      </c>
      <c r="D463" s="43">
        <f t="shared" si="14"/>
        <v>366</v>
      </c>
      <c r="E463" s="44">
        <f>ROUND(('Все выпуски'!$F$3*'Все выпуски'!$F$6/100)*((B463-$B$434)/366)+$F$434,2)</f>
        <v>5.3</v>
      </c>
      <c r="G463" s="43">
        <f>COUNTIF(D464:$D$1227,365)</f>
        <v>427</v>
      </c>
      <c r="H463" s="43">
        <f>COUNTIF(D464:$D$1227,366)</f>
        <v>337</v>
      </c>
      <c r="I463" s="2"/>
    </row>
    <row r="464" spans="1:9" x14ac:dyDescent="0.25">
      <c r="A464" s="1">
        <f>COUNTIF($C$2:C464,"Да")</f>
        <v>5</v>
      </c>
      <c r="B464" s="45">
        <f t="shared" si="15"/>
        <v>45321</v>
      </c>
      <c r="C464" s="42" t="str">
        <f>IF(ISERROR(VLOOKUP(B464,'Айгенис Оп9'!$C$3:$C$16,1,0)),"Нет","Да")</f>
        <v>Нет</v>
      </c>
      <c r="D464" s="43">
        <f t="shared" si="14"/>
        <v>366</v>
      </c>
      <c r="E464" s="44">
        <f>ROUND(('Все выпуски'!$F$3*'Все выпуски'!$F$6/100)*((B464-$B$434)/366)+$F$434,2)</f>
        <v>5.4</v>
      </c>
      <c r="G464" s="43">
        <f>COUNTIF(D465:$D$1227,365)</f>
        <v>427</v>
      </c>
      <c r="H464" s="43">
        <f>COUNTIF(D465:$D$1227,366)</f>
        <v>336</v>
      </c>
      <c r="I464" s="2"/>
    </row>
    <row r="465" spans="1:9" x14ac:dyDescent="0.25">
      <c r="A465" s="1">
        <f>COUNTIF($C$2:C465,"Да")</f>
        <v>5</v>
      </c>
      <c r="B465" s="45">
        <f t="shared" si="15"/>
        <v>45322</v>
      </c>
      <c r="C465" s="42" t="str">
        <f>IF(ISERROR(VLOOKUP(B465,'Айгенис Оп9'!$C$3:$C$16,1,0)),"Нет","Да")</f>
        <v>Нет</v>
      </c>
      <c r="D465" s="43">
        <f t="shared" si="14"/>
        <v>366</v>
      </c>
      <c r="E465" s="44">
        <f>ROUND(('Все выпуски'!$F$3*'Все выпуски'!$F$6/100)*((B465-$B$434)/366)+$F$434,2)</f>
        <v>5.49</v>
      </c>
      <c r="G465" s="43">
        <f>COUNTIF(D466:$D$1227,365)</f>
        <v>427</v>
      </c>
      <c r="H465" s="43">
        <f>COUNTIF(D466:$D$1227,366)</f>
        <v>335</v>
      </c>
      <c r="I465" s="2"/>
    </row>
    <row r="466" spans="1:9" x14ac:dyDescent="0.25">
      <c r="A466" s="1">
        <f>COUNTIF($C$2:C466,"Да")</f>
        <v>5</v>
      </c>
      <c r="B466" s="45">
        <f t="shared" si="15"/>
        <v>45323</v>
      </c>
      <c r="C466" s="42" t="str">
        <f>IF(ISERROR(VLOOKUP(B466,'Айгенис Оп9'!$C$3:$C$16,1,0)),"Нет","Да")</f>
        <v>Нет</v>
      </c>
      <c r="D466" s="43">
        <f t="shared" si="14"/>
        <v>366</v>
      </c>
      <c r="E466" s="44">
        <f>ROUND(('Все выпуски'!$F$3*'Все выпуски'!$F$6/100)*((B466-$B$434)/366)+$F$434,2)</f>
        <v>5.58</v>
      </c>
      <c r="G466" s="43">
        <f>COUNTIF(D467:$D$1227,365)</f>
        <v>427</v>
      </c>
      <c r="H466" s="43">
        <f>COUNTIF(D467:$D$1227,366)</f>
        <v>334</v>
      </c>
      <c r="I466" s="2"/>
    </row>
    <row r="467" spans="1:9" x14ac:dyDescent="0.25">
      <c r="A467" s="1">
        <f>COUNTIF($C$2:C467,"Да")</f>
        <v>5</v>
      </c>
      <c r="B467" s="45">
        <f t="shared" si="15"/>
        <v>45324</v>
      </c>
      <c r="C467" s="42" t="str">
        <f>IF(ISERROR(VLOOKUP(B467,'Айгенис Оп9'!$C$3:$C$16,1,0)),"Нет","Да")</f>
        <v>Нет</v>
      </c>
      <c r="D467" s="43">
        <f t="shared" si="14"/>
        <v>366</v>
      </c>
      <c r="E467" s="44">
        <f>ROUND(('Все выпуски'!$F$3*'Все выпуски'!$F$6/100)*((B467-$B$434)/366)+$F$434,2)</f>
        <v>5.67</v>
      </c>
      <c r="G467" s="43">
        <f>COUNTIF(D468:$D$1227,365)</f>
        <v>427</v>
      </c>
      <c r="H467" s="43">
        <f>COUNTIF(D468:$D$1227,366)</f>
        <v>333</v>
      </c>
      <c r="I467" s="2"/>
    </row>
    <row r="468" spans="1:9" x14ac:dyDescent="0.25">
      <c r="A468" s="1">
        <f>COUNTIF($C$2:C468,"Да")</f>
        <v>5</v>
      </c>
      <c r="B468" s="45">
        <f t="shared" si="15"/>
        <v>45325</v>
      </c>
      <c r="C468" s="42" t="str">
        <f>IF(ISERROR(VLOOKUP(B468,'Айгенис Оп9'!$C$3:$C$16,1,0)),"Нет","Да")</f>
        <v>Нет</v>
      </c>
      <c r="D468" s="43">
        <f t="shared" si="14"/>
        <v>366</v>
      </c>
      <c r="E468" s="44">
        <f>ROUND(('Все выпуски'!$F$3*'Все выпуски'!$F$6/100)*((B468-$B$434)/366)+$F$434,2)</f>
        <v>5.77</v>
      </c>
      <c r="G468" s="43">
        <f>COUNTIF(D469:$D$1227,365)</f>
        <v>427</v>
      </c>
      <c r="H468" s="43">
        <f>COUNTIF(D469:$D$1227,366)</f>
        <v>332</v>
      </c>
      <c r="I468" s="2"/>
    </row>
    <row r="469" spans="1:9" x14ac:dyDescent="0.25">
      <c r="A469" s="1">
        <f>COUNTIF($C$2:C469,"Да")</f>
        <v>5</v>
      </c>
      <c r="B469" s="45">
        <f t="shared" si="15"/>
        <v>45326</v>
      </c>
      <c r="C469" s="42" t="str">
        <f>IF(ISERROR(VLOOKUP(B469,'Айгенис Оп9'!$C$3:$C$16,1,0)),"Нет","Да")</f>
        <v>Нет</v>
      </c>
      <c r="D469" s="43">
        <f t="shared" si="14"/>
        <v>366</v>
      </c>
      <c r="E469" s="44">
        <f>ROUND(('Все выпуски'!$F$3*'Все выпуски'!$F$6/100)*((B469-$B$434)/366)+$F$434,2)</f>
        <v>5.86</v>
      </c>
      <c r="G469" s="43">
        <f>COUNTIF(D470:$D$1227,365)</f>
        <v>427</v>
      </c>
      <c r="H469" s="43">
        <f>COUNTIF(D470:$D$1227,366)</f>
        <v>331</v>
      </c>
      <c r="I469" s="2"/>
    </row>
    <row r="470" spans="1:9" x14ac:dyDescent="0.25">
      <c r="A470" s="1">
        <f>COUNTIF($C$2:C470,"Да")</f>
        <v>5</v>
      </c>
      <c r="B470" s="45">
        <f t="shared" si="15"/>
        <v>45327</v>
      </c>
      <c r="C470" s="42" t="str">
        <f>IF(ISERROR(VLOOKUP(B470,'Айгенис Оп9'!$C$3:$C$16,1,0)),"Нет","Да")</f>
        <v>Нет</v>
      </c>
      <c r="D470" s="43">
        <f t="shared" si="14"/>
        <v>366</v>
      </c>
      <c r="E470" s="44">
        <f>ROUND(('Все выпуски'!$F$3*'Все выпуски'!$F$6/100)*((B470-$B$434)/366)+$F$434,2)</f>
        <v>5.95</v>
      </c>
      <c r="G470" s="43">
        <f>COUNTIF(D471:$D$1227,365)</f>
        <v>427</v>
      </c>
      <c r="H470" s="43">
        <f>COUNTIF(D471:$D$1227,366)</f>
        <v>330</v>
      </c>
      <c r="I470" s="2"/>
    </row>
    <row r="471" spans="1:9" x14ac:dyDescent="0.25">
      <c r="A471" s="1">
        <f>COUNTIF($C$2:C471,"Да")</f>
        <v>5</v>
      </c>
      <c r="B471" s="45">
        <f t="shared" si="15"/>
        <v>45328</v>
      </c>
      <c r="C471" s="42" t="str">
        <f>IF(ISERROR(VLOOKUP(B471,'Айгенис Оп9'!$C$3:$C$16,1,0)),"Нет","Да")</f>
        <v>Нет</v>
      </c>
      <c r="D471" s="43">
        <f t="shared" si="14"/>
        <v>366</v>
      </c>
      <c r="E471" s="44">
        <f>ROUND(('Все выпуски'!$F$3*'Все выпуски'!$F$6/100)*((B471-$B$434)/366)+$F$434,2)</f>
        <v>6.05</v>
      </c>
      <c r="G471" s="43">
        <f>COUNTIF(D472:$D$1227,365)</f>
        <v>427</v>
      </c>
      <c r="H471" s="43">
        <f>COUNTIF(D472:$D$1227,366)</f>
        <v>329</v>
      </c>
      <c r="I471" s="2"/>
    </row>
    <row r="472" spans="1:9" x14ac:dyDescent="0.25">
      <c r="A472" s="1">
        <f>COUNTIF($C$2:C472,"Да")</f>
        <v>5</v>
      </c>
      <c r="B472" s="45">
        <f t="shared" si="15"/>
        <v>45329</v>
      </c>
      <c r="C472" s="42" t="str">
        <f>IF(ISERROR(VLOOKUP(B472,'Айгенис Оп9'!$C$3:$C$16,1,0)),"Нет","Да")</f>
        <v>Нет</v>
      </c>
      <c r="D472" s="43">
        <f t="shared" si="14"/>
        <v>366</v>
      </c>
      <c r="E472" s="44">
        <f>ROUND(('Все выпуски'!$F$3*'Все выпуски'!$F$6/100)*((B472-$B$434)/366)+$F$434,2)</f>
        <v>6.14</v>
      </c>
      <c r="G472" s="43">
        <f>COUNTIF(D473:$D$1227,365)</f>
        <v>427</v>
      </c>
      <c r="H472" s="43">
        <f>COUNTIF(D473:$D$1227,366)</f>
        <v>328</v>
      </c>
      <c r="I472" s="2"/>
    </row>
    <row r="473" spans="1:9" x14ac:dyDescent="0.25">
      <c r="A473" s="1">
        <f>COUNTIF($C$2:C473,"Да")</f>
        <v>5</v>
      </c>
      <c r="B473" s="45">
        <f t="shared" si="15"/>
        <v>45330</v>
      </c>
      <c r="C473" s="42" t="str">
        <f>IF(ISERROR(VLOOKUP(B473,'Айгенис Оп9'!$C$3:$C$16,1,0)),"Нет","Да")</f>
        <v>Нет</v>
      </c>
      <c r="D473" s="43">
        <f t="shared" si="14"/>
        <v>366</v>
      </c>
      <c r="E473" s="44">
        <f>ROUND(('Все выпуски'!$F$3*'Все выпуски'!$F$6/100)*((B473-$B$434)/366)+$F$434,2)</f>
        <v>6.23</v>
      </c>
      <c r="G473" s="43">
        <f>COUNTIF(D474:$D$1227,365)</f>
        <v>427</v>
      </c>
      <c r="H473" s="43">
        <f>COUNTIF(D474:$D$1227,366)</f>
        <v>327</v>
      </c>
      <c r="I473" s="2"/>
    </row>
    <row r="474" spans="1:9" x14ac:dyDescent="0.25">
      <c r="A474" s="1">
        <f>COUNTIF($C$2:C474,"Да")</f>
        <v>5</v>
      </c>
      <c r="B474" s="45">
        <f t="shared" si="15"/>
        <v>45331</v>
      </c>
      <c r="C474" s="42" t="str">
        <f>IF(ISERROR(VLOOKUP(B474,'Айгенис Оп9'!$C$3:$C$16,1,0)),"Нет","Да")</f>
        <v>Нет</v>
      </c>
      <c r="D474" s="43">
        <f t="shared" si="14"/>
        <v>366</v>
      </c>
      <c r="E474" s="44">
        <f>ROUND(('Все выпуски'!$F$3*'Все выпуски'!$F$6/100)*((B474-$B$434)/366)+$F$434,2)</f>
        <v>6.32</v>
      </c>
      <c r="G474" s="43">
        <f>COUNTIF(D475:$D$1227,365)</f>
        <v>427</v>
      </c>
      <c r="H474" s="43">
        <f>COUNTIF(D475:$D$1227,366)</f>
        <v>326</v>
      </c>
      <c r="I474" s="2"/>
    </row>
    <row r="475" spans="1:9" x14ac:dyDescent="0.25">
      <c r="A475" s="1">
        <f>COUNTIF($C$2:C475,"Да")</f>
        <v>5</v>
      </c>
      <c r="B475" s="45">
        <f t="shared" si="15"/>
        <v>45332</v>
      </c>
      <c r="C475" s="42" t="str">
        <f>IF(ISERROR(VLOOKUP(B475,'Айгенис Оп9'!$C$3:$C$16,1,0)),"Нет","Да")</f>
        <v>Нет</v>
      </c>
      <c r="D475" s="43">
        <f t="shared" si="14"/>
        <v>366</v>
      </c>
      <c r="E475" s="44">
        <f>ROUND(('Все выпуски'!$F$3*'Все выпуски'!$F$6/100)*((B475-$B$434)/366)+$F$434,2)</f>
        <v>6.42</v>
      </c>
      <c r="G475" s="43">
        <f>COUNTIF(D476:$D$1227,365)</f>
        <v>427</v>
      </c>
      <c r="H475" s="43">
        <f>COUNTIF(D476:$D$1227,366)</f>
        <v>325</v>
      </c>
      <c r="I475" s="2"/>
    </row>
    <row r="476" spans="1:9" x14ac:dyDescent="0.25">
      <c r="A476" s="1">
        <f>COUNTIF($C$2:C476,"Да")</f>
        <v>5</v>
      </c>
      <c r="B476" s="45">
        <f t="shared" si="15"/>
        <v>45333</v>
      </c>
      <c r="C476" s="42" t="str">
        <f>IF(ISERROR(VLOOKUP(B476,'Айгенис Оп9'!$C$3:$C$16,1,0)),"Нет","Да")</f>
        <v>Нет</v>
      </c>
      <c r="D476" s="43">
        <f t="shared" si="14"/>
        <v>366</v>
      </c>
      <c r="E476" s="44">
        <f>ROUND(('Все выпуски'!$F$3*'Все выпуски'!$F$6/100)*((B476-$B$434)/366)+$F$434,2)</f>
        <v>6.51</v>
      </c>
      <c r="G476" s="43">
        <f>COUNTIF(D477:$D$1227,365)</f>
        <v>427</v>
      </c>
      <c r="H476" s="43">
        <f>COUNTIF(D477:$D$1227,366)</f>
        <v>324</v>
      </c>
      <c r="I476" s="2"/>
    </row>
    <row r="477" spans="1:9" x14ac:dyDescent="0.25">
      <c r="A477" s="1">
        <f>COUNTIF($C$2:C477,"Да")</f>
        <v>5</v>
      </c>
      <c r="B477" s="45">
        <f t="shared" si="15"/>
        <v>45334</v>
      </c>
      <c r="C477" s="42" t="str">
        <f>IF(ISERROR(VLOOKUP(B477,'Айгенис Оп9'!$C$3:$C$16,1,0)),"Нет","Да")</f>
        <v>Нет</v>
      </c>
      <c r="D477" s="43">
        <f t="shared" si="14"/>
        <v>366</v>
      </c>
      <c r="E477" s="44">
        <f>ROUND(('Все выпуски'!$F$3*'Все выпуски'!$F$6/100)*((B477-$B$434)/366)+$F$434,2)</f>
        <v>6.6</v>
      </c>
      <c r="G477" s="43">
        <f>COUNTIF(D478:$D$1227,365)</f>
        <v>427</v>
      </c>
      <c r="H477" s="43">
        <f>COUNTIF(D478:$D$1227,366)</f>
        <v>323</v>
      </c>
      <c r="I477" s="2"/>
    </row>
    <row r="478" spans="1:9" x14ac:dyDescent="0.25">
      <c r="A478" s="1">
        <f>COUNTIF($C$2:C478,"Да")</f>
        <v>5</v>
      </c>
      <c r="B478" s="45">
        <f t="shared" si="15"/>
        <v>45335</v>
      </c>
      <c r="C478" s="42" t="str">
        <f>IF(ISERROR(VLOOKUP(B478,'Айгенис Оп9'!$C$3:$C$16,1,0)),"Нет","Да")</f>
        <v>Нет</v>
      </c>
      <c r="D478" s="43">
        <f t="shared" si="14"/>
        <v>366</v>
      </c>
      <c r="E478" s="44">
        <f>ROUND(('Все выпуски'!$F$3*'Все выпуски'!$F$6/100)*((B478-$B$434)/366)+$F$434,2)</f>
        <v>6.7</v>
      </c>
      <c r="G478" s="43">
        <f>COUNTIF(D479:$D$1227,365)</f>
        <v>427</v>
      </c>
      <c r="H478" s="43">
        <f>COUNTIF(D479:$D$1227,366)</f>
        <v>322</v>
      </c>
      <c r="I478" s="2"/>
    </row>
    <row r="479" spans="1:9" x14ac:dyDescent="0.25">
      <c r="A479" s="1">
        <f>COUNTIF($C$2:C479,"Да")</f>
        <v>5</v>
      </c>
      <c r="B479" s="45">
        <f t="shared" si="15"/>
        <v>45336</v>
      </c>
      <c r="C479" s="42" t="str">
        <f>IF(ISERROR(VLOOKUP(B479,'Айгенис Оп9'!$C$3:$C$16,1,0)),"Нет","Да")</f>
        <v>Нет</v>
      </c>
      <c r="D479" s="43">
        <f t="shared" si="14"/>
        <v>366</v>
      </c>
      <c r="E479" s="44">
        <f>ROUND(('Все выпуски'!$F$3*'Все выпуски'!$F$6/100)*((B479-$B$434)/366)+$F$434,2)</f>
        <v>6.79</v>
      </c>
      <c r="G479" s="43">
        <f>COUNTIF(D480:$D$1227,365)</f>
        <v>427</v>
      </c>
      <c r="H479" s="43">
        <f>COUNTIF(D480:$D$1227,366)</f>
        <v>321</v>
      </c>
      <c r="I479" s="2"/>
    </row>
    <row r="480" spans="1:9" x14ac:dyDescent="0.25">
      <c r="A480" s="1">
        <f>COUNTIF($C$2:C480,"Да")</f>
        <v>5</v>
      </c>
      <c r="B480" s="45">
        <f t="shared" si="15"/>
        <v>45337</v>
      </c>
      <c r="C480" s="42" t="str">
        <f>IF(ISERROR(VLOOKUP(B480,'Айгенис Оп9'!$C$3:$C$16,1,0)),"Нет","Да")</f>
        <v>Нет</v>
      </c>
      <c r="D480" s="43">
        <f t="shared" si="14"/>
        <v>366</v>
      </c>
      <c r="E480" s="44">
        <f>ROUND(('Все выпуски'!$F$3*'Все выпуски'!$F$6/100)*((B480-$B$434)/366)+$F$434,2)</f>
        <v>6.88</v>
      </c>
      <c r="G480" s="43">
        <f>COUNTIF(D481:$D$1227,365)</f>
        <v>427</v>
      </c>
      <c r="H480" s="43">
        <f>COUNTIF(D481:$D$1227,366)</f>
        <v>320</v>
      </c>
      <c r="I480" s="2"/>
    </row>
    <row r="481" spans="1:9" x14ac:dyDescent="0.25">
      <c r="A481" s="1">
        <f>COUNTIF($C$2:C481,"Да")</f>
        <v>5</v>
      </c>
      <c r="B481" s="45">
        <f t="shared" si="15"/>
        <v>45338</v>
      </c>
      <c r="C481" s="42" t="str">
        <f>IF(ISERROR(VLOOKUP(B481,'Айгенис Оп9'!$C$3:$C$16,1,0)),"Нет","Да")</f>
        <v>Нет</v>
      </c>
      <c r="D481" s="43">
        <f t="shared" si="14"/>
        <v>366</v>
      </c>
      <c r="E481" s="44">
        <f>ROUND(('Все выпуски'!$F$3*'Все выпуски'!$F$6/100)*((B481-$B$434)/366)+$F$434,2)</f>
        <v>6.97</v>
      </c>
      <c r="G481" s="43">
        <f>COUNTIF(D482:$D$1227,365)</f>
        <v>427</v>
      </c>
      <c r="H481" s="43">
        <f>COUNTIF(D482:$D$1227,366)</f>
        <v>319</v>
      </c>
      <c r="I481" s="2"/>
    </row>
    <row r="482" spans="1:9" x14ac:dyDescent="0.25">
      <c r="A482" s="1">
        <f>COUNTIF($C$2:C482,"Да")</f>
        <v>5</v>
      </c>
      <c r="B482" s="45">
        <f t="shared" si="15"/>
        <v>45339</v>
      </c>
      <c r="C482" s="42" t="str">
        <f>IF(ISERROR(VLOOKUP(B482,'Айгенис Оп9'!$C$3:$C$16,1,0)),"Нет","Да")</f>
        <v>Нет</v>
      </c>
      <c r="D482" s="43">
        <f t="shared" si="14"/>
        <v>366</v>
      </c>
      <c r="E482" s="44">
        <f>ROUND(('Все выпуски'!$F$3*'Все выпуски'!$F$6/100)*((B482-$B$434)/366)+$F$434,2)</f>
        <v>7.07</v>
      </c>
      <c r="G482" s="43">
        <f>COUNTIF(D483:$D$1227,365)</f>
        <v>427</v>
      </c>
      <c r="H482" s="43">
        <f>COUNTIF(D483:$D$1227,366)</f>
        <v>318</v>
      </c>
      <c r="I482" s="2"/>
    </row>
    <row r="483" spans="1:9" x14ac:dyDescent="0.25">
      <c r="A483" s="1">
        <f>COUNTIF($C$2:C483,"Да")</f>
        <v>5</v>
      </c>
      <c r="B483" s="45">
        <f t="shared" si="15"/>
        <v>45340</v>
      </c>
      <c r="C483" s="42" t="str">
        <f>IF(ISERROR(VLOOKUP(B483,'Айгенис Оп9'!$C$3:$C$16,1,0)),"Нет","Да")</f>
        <v>Нет</v>
      </c>
      <c r="D483" s="43">
        <f t="shared" si="14"/>
        <v>366</v>
      </c>
      <c r="E483" s="44">
        <f>ROUND(('Все выпуски'!$F$3*'Все выпуски'!$F$6/100)*((B483-$B$434)/366)+$F$434,2)</f>
        <v>7.16</v>
      </c>
      <c r="G483" s="43">
        <f>COUNTIF(D484:$D$1227,365)</f>
        <v>427</v>
      </c>
      <c r="H483" s="43">
        <f>COUNTIF(D484:$D$1227,366)</f>
        <v>317</v>
      </c>
      <c r="I483" s="2"/>
    </row>
    <row r="484" spans="1:9" x14ac:dyDescent="0.25">
      <c r="A484" s="1">
        <f>COUNTIF($C$2:C484,"Да")</f>
        <v>5</v>
      </c>
      <c r="B484" s="45">
        <f t="shared" si="15"/>
        <v>45341</v>
      </c>
      <c r="C484" s="42" t="str">
        <f>IF(ISERROR(VLOOKUP(B484,'Айгенис Оп9'!$C$3:$C$16,1,0)),"Нет","Да")</f>
        <v>Нет</v>
      </c>
      <c r="D484" s="43">
        <f t="shared" si="14"/>
        <v>366</v>
      </c>
      <c r="E484" s="44">
        <f>ROUND(('Все выпуски'!$F$3*'Все выпуски'!$F$6/100)*((B484-$B$434)/366)+$F$434,2)</f>
        <v>7.25</v>
      </c>
      <c r="G484" s="43">
        <f>COUNTIF(D485:$D$1227,365)</f>
        <v>427</v>
      </c>
      <c r="H484" s="43">
        <f>COUNTIF(D485:$D$1227,366)</f>
        <v>316</v>
      </c>
      <c r="I484" s="2"/>
    </row>
    <row r="485" spans="1:9" x14ac:dyDescent="0.25">
      <c r="A485" s="1">
        <f>COUNTIF($C$2:C485,"Да")</f>
        <v>5</v>
      </c>
      <c r="B485" s="45">
        <f t="shared" si="15"/>
        <v>45342</v>
      </c>
      <c r="C485" s="42" t="str">
        <f>IF(ISERROR(VLOOKUP(B485,'Айгенис Оп9'!$C$3:$C$16,1,0)),"Нет","Да")</f>
        <v>Нет</v>
      </c>
      <c r="D485" s="43">
        <f t="shared" si="14"/>
        <v>366</v>
      </c>
      <c r="E485" s="44">
        <f>ROUND(('Все выпуски'!$F$3*'Все выпуски'!$F$6/100)*((B485-$B$434)/366)+$F$434,2)</f>
        <v>7.35</v>
      </c>
      <c r="G485" s="43">
        <f>COUNTIF(D486:$D$1227,365)</f>
        <v>427</v>
      </c>
      <c r="H485" s="43">
        <f>COUNTIF(D486:$D$1227,366)</f>
        <v>315</v>
      </c>
      <c r="I485" s="2"/>
    </row>
    <row r="486" spans="1:9" x14ac:dyDescent="0.25">
      <c r="A486" s="1">
        <f>COUNTIF($C$2:C486,"Да")</f>
        <v>5</v>
      </c>
      <c r="B486" s="45">
        <f t="shared" si="15"/>
        <v>45343</v>
      </c>
      <c r="C486" s="42" t="str">
        <f>IF(ISERROR(VLOOKUP(B486,'Айгенис Оп9'!$C$3:$C$16,1,0)),"Нет","Да")</f>
        <v>Нет</v>
      </c>
      <c r="D486" s="43">
        <f t="shared" si="14"/>
        <v>366</v>
      </c>
      <c r="E486" s="44">
        <f>ROUND(('Все выпуски'!$F$3*'Все выпуски'!$F$6/100)*((B486-$B$434)/366)+$F$434,2)</f>
        <v>7.44</v>
      </c>
      <c r="G486" s="43">
        <f>COUNTIF(D487:$D$1227,365)</f>
        <v>427</v>
      </c>
      <c r="H486" s="43">
        <f>COUNTIF(D487:$D$1227,366)</f>
        <v>314</v>
      </c>
      <c r="I486" s="2"/>
    </row>
    <row r="487" spans="1:9" x14ac:dyDescent="0.25">
      <c r="A487" s="1">
        <f>COUNTIF($C$2:C487,"Да")</f>
        <v>5</v>
      </c>
      <c r="B487" s="45">
        <f t="shared" si="15"/>
        <v>45344</v>
      </c>
      <c r="C487" s="42" t="str">
        <f>IF(ISERROR(VLOOKUP(B487,'Айгенис Оп9'!$C$3:$C$16,1,0)),"Нет","Да")</f>
        <v>Нет</v>
      </c>
      <c r="D487" s="43">
        <f t="shared" si="14"/>
        <v>366</v>
      </c>
      <c r="E487" s="44">
        <f>ROUND(('Все выпуски'!$F$3*'Все выпуски'!$F$6/100)*((B487-$B$434)/366)+$F$434,2)</f>
        <v>7.53</v>
      </c>
      <c r="G487" s="43">
        <f>COUNTIF(D488:$D$1227,365)</f>
        <v>427</v>
      </c>
      <c r="H487" s="43">
        <f>COUNTIF(D488:$D$1227,366)</f>
        <v>313</v>
      </c>
      <c r="I487" s="2"/>
    </row>
    <row r="488" spans="1:9" x14ac:dyDescent="0.25">
      <c r="A488" s="1">
        <f>COUNTIF($C$2:C488,"Да")</f>
        <v>5</v>
      </c>
      <c r="B488" s="45">
        <f t="shared" si="15"/>
        <v>45345</v>
      </c>
      <c r="C488" s="42" t="str">
        <f>IF(ISERROR(VLOOKUP(B488,'Айгенис Оп9'!$C$3:$C$16,1,0)),"Нет","Да")</f>
        <v>Нет</v>
      </c>
      <c r="D488" s="43">
        <f t="shared" si="14"/>
        <v>366</v>
      </c>
      <c r="E488" s="44">
        <f>ROUND(('Все выпуски'!$F$3*'Все выпуски'!$F$6/100)*((B488-$B$434)/366)+$F$434,2)</f>
        <v>7.62</v>
      </c>
      <c r="G488" s="43">
        <f>COUNTIF(D489:$D$1227,365)</f>
        <v>427</v>
      </c>
      <c r="H488" s="43">
        <f>COUNTIF(D489:$D$1227,366)</f>
        <v>312</v>
      </c>
      <c r="I488" s="2"/>
    </row>
    <row r="489" spans="1:9" x14ac:dyDescent="0.25">
      <c r="A489" s="1">
        <f>COUNTIF($C$2:C489,"Да")</f>
        <v>5</v>
      </c>
      <c r="B489" s="45">
        <f t="shared" si="15"/>
        <v>45346</v>
      </c>
      <c r="C489" s="42" t="str">
        <f>IF(ISERROR(VLOOKUP(B489,'Айгенис Оп9'!$C$3:$C$16,1,0)),"Нет","Да")</f>
        <v>Нет</v>
      </c>
      <c r="D489" s="43">
        <f t="shared" si="14"/>
        <v>366</v>
      </c>
      <c r="E489" s="44">
        <f>ROUND(('Все выпуски'!$F$3*'Все выпуски'!$F$6/100)*((B489-$B$434)/366)+$F$434,2)</f>
        <v>7.72</v>
      </c>
      <c r="G489" s="43">
        <f>COUNTIF(D490:$D$1227,365)</f>
        <v>427</v>
      </c>
      <c r="H489" s="43">
        <f>COUNTIF(D490:$D$1227,366)</f>
        <v>311</v>
      </c>
      <c r="I489" s="2"/>
    </row>
    <row r="490" spans="1:9" x14ac:dyDescent="0.25">
      <c r="A490" s="1">
        <f>COUNTIF($C$2:C490,"Да")</f>
        <v>5</v>
      </c>
      <c r="B490" s="45">
        <f t="shared" si="15"/>
        <v>45347</v>
      </c>
      <c r="C490" s="42" t="str">
        <f>IF(ISERROR(VLOOKUP(B490,'Айгенис Оп9'!$C$3:$C$16,1,0)),"Нет","Да")</f>
        <v>Нет</v>
      </c>
      <c r="D490" s="43">
        <f t="shared" si="14"/>
        <v>366</v>
      </c>
      <c r="E490" s="44">
        <f>ROUND(('Все выпуски'!$F$3*'Все выпуски'!$F$6/100)*((B490-$B$434)/366)+$F$434,2)</f>
        <v>7.81</v>
      </c>
      <c r="G490" s="43">
        <f>COUNTIF(D491:$D$1227,365)</f>
        <v>427</v>
      </c>
      <c r="H490" s="43">
        <f>COUNTIF(D491:$D$1227,366)</f>
        <v>310</v>
      </c>
      <c r="I490" s="2"/>
    </row>
    <row r="491" spans="1:9" x14ac:dyDescent="0.25">
      <c r="A491" s="1">
        <f>COUNTIF($C$2:C491,"Да")</f>
        <v>5</v>
      </c>
      <c r="B491" s="45">
        <f t="shared" si="15"/>
        <v>45348</v>
      </c>
      <c r="C491" s="42" t="str">
        <f>IF(ISERROR(VLOOKUP(B491,'Айгенис Оп9'!$C$3:$C$16,1,0)),"Нет","Да")</f>
        <v>Нет</v>
      </c>
      <c r="D491" s="43">
        <f t="shared" si="14"/>
        <v>366</v>
      </c>
      <c r="E491" s="44">
        <f>ROUND(('Все выпуски'!$F$3*'Все выпуски'!$F$6/100)*((B491-$B$434)/366)+$F$434,2)</f>
        <v>7.9</v>
      </c>
      <c r="G491" s="43">
        <f>COUNTIF(D492:$D$1227,365)</f>
        <v>427</v>
      </c>
      <c r="H491" s="43">
        <f>COUNTIF(D492:$D$1227,366)</f>
        <v>309</v>
      </c>
      <c r="I491" s="2"/>
    </row>
    <row r="492" spans="1:9" x14ac:dyDescent="0.25">
      <c r="A492" s="1">
        <f>COUNTIF($C$2:C492,"Да")</f>
        <v>5</v>
      </c>
      <c r="B492" s="45">
        <f t="shared" si="15"/>
        <v>45349</v>
      </c>
      <c r="C492" s="42" t="str">
        <f>IF(ISERROR(VLOOKUP(B492,'Айгенис Оп9'!$C$3:$C$16,1,0)),"Нет","Да")</f>
        <v>Нет</v>
      </c>
      <c r="D492" s="43">
        <f t="shared" si="14"/>
        <v>366</v>
      </c>
      <c r="E492" s="44">
        <f>ROUND(('Все выпуски'!$F$3*'Все выпуски'!$F$6/100)*((B492-$B$434)/366)+$F$434,2)</f>
        <v>8</v>
      </c>
      <c r="G492" s="43">
        <f>COUNTIF(D493:$D$1227,365)</f>
        <v>427</v>
      </c>
      <c r="H492" s="43">
        <f>COUNTIF(D493:$D$1227,366)</f>
        <v>308</v>
      </c>
      <c r="I492" s="2"/>
    </row>
    <row r="493" spans="1:9" x14ac:dyDescent="0.25">
      <c r="A493" s="1">
        <f>COUNTIF($C$2:C493,"Да")</f>
        <v>5</v>
      </c>
      <c r="B493" s="45">
        <f t="shared" si="15"/>
        <v>45350</v>
      </c>
      <c r="C493" s="42" t="str">
        <f>IF(ISERROR(VLOOKUP(B493,'Айгенис Оп9'!$C$3:$C$16,1,0)),"Нет","Да")</f>
        <v>Нет</v>
      </c>
      <c r="D493" s="43">
        <f t="shared" si="14"/>
        <v>366</v>
      </c>
      <c r="E493" s="44">
        <f>ROUND(('Все выпуски'!$F$3*'Все выпуски'!$F$6/100)*((B493-$B$434)/366)+$F$434,2)</f>
        <v>8.09</v>
      </c>
      <c r="G493" s="43">
        <f>COUNTIF(D494:$D$1227,365)</f>
        <v>427</v>
      </c>
      <c r="H493" s="43">
        <f>COUNTIF(D494:$D$1227,366)</f>
        <v>307</v>
      </c>
      <c r="I493" s="2"/>
    </row>
    <row r="494" spans="1:9" x14ac:dyDescent="0.25">
      <c r="A494" s="1">
        <f>COUNTIF($C$2:C494,"Да")</f>
        <v>5</v>
      </c>
      <c r="B494" s="45">
        <f t="shared" si="15"/>
        <v>45351</v>
      </c>
      <c r="C494" s="42" t="str">
        <f>IF(ISERROR(VLOOKUP(B494,'Айгенис Оп9'!$C$3:$C$16,1,0)),"Нет","Да")</f>
        <v>Нет</v>
      </c>
      <c r="D494" s="43">
        <f t="shared" si="14"/>
        <v>366</v>
      </c>
      <c r="E494" s="44">
        <f>ROUND(('Все выпуски'!$F$3*'Все выпуски'!$F$6/100)*((B494-$B$434)/366)+$F$434,2)</f>
        <v>8.18</v>
      </c>
      <c r="G494" s="43">
        <f>COUNTIF(D495:$D$1227,365)</f>
        <v>427</v>
      </c>
      <c r="H494" s="43">
        <f>COUNTIF(D495:$D$1227,366)</f>
        <v>306</v>
      </c>
      <c r="I494" s="2"/>
    </row>
    <row r="495" spans="1:9" x14ac:dyDescent="0.25">
      <c r="A495" s="1">
        <f>COUNTIF($C$2:C495,"Да")</f>
        <v>5</v>
      </c>
      <c r="B495" s="45">
        <f t="shared" si="15"/>
        <v>45352</v>
      </c>
      <c r="C495" s="42" t="str">
        <f>IF(ISERROR(VLOOKUP(B495,'Айгенис Оп9'!$C$3:$C$16,1,0)),"Нет","Да")</f>
        <v>Нет</v>
      </c>
      <c r="D495" s="43">
        <f t="shared" si="14"/>
        <v>366</v>
      </c>
      <c r="E495" s="44">
        <f>ROUND(('Все выпуски'!$F$3*'Все выпуски'!$F$6/100)*((B495-$B$434)/366)+$F$434,2)</f>
        <v>8.27</v>
      </c>
      <c r="G495" s="43">
        <f>COUNTIF(D496:$D$1227,365)</f>
        <v>427</v>
      </c>
      <c r="H495" s="43">
        <f>COUNTIF(D496:$D$1227,366)</f>
        <v>305</v>
      </c>
      <c r="I495" s="2"/>
    </row>
    <row r="496" spans="1:9" x14ac:dyDescent="0.25">
      <c r="A496" s="1">
        <f>COUNTIF($C$2:C496,"Да")</f>
        <v>5</v>
      </c>
      <c r="B496" s="45">
        <f t="shared" si="15"/>
        <v>45353</v>
      </c>
      <c r="C496" s="42" t="str">
        <f>IF(ISERROR(VLOOKUP(B496,'Айгенис Оп9'!$C$3:$C$16,1,0)),"Нет","Да")</f>
        <v>Нет</v>
      </c>
      <c r="D496" s="43">
        <f t="shared" si="14"/>
        <v>366</v>
      </c>
      <c r="E496" s="44">
        <f>ROUND(('Все выпуски'!$F$3*'Все выпуски'!$F$6/100)*((B496-$B$434)/366)+$F$434,2)</f>
        <v>8.3699999999999992</v>
      </c>
      <c r="G496" s="43">
        <f>COUNTIF(D497:$D$1227,365)</f>
        <v>427</v>
      </c>
      <c r="H496" s="43">
        <f>COUNTIF(D497:$D$1227,366)</f>
        <v>304</v>
      </c>
      <c r="I496" s="2"/>
    </row>
    <row r="497" spans="1:9" x14ac:dyDescent="0.25">
      <c r="A497" s="1">
        <f>COUNTIF($C$2:C497,"Да")</f>
        <v>5</v>
      </c>
      <c r="B497" s="45">
        <f t="shared" si="15"/>
        <v>45354</v>
      </c>
      <c r="C497" s="42" t="str">
        <f>IF(ISERROR(VLOOKUP(B497,'Айгенис Оп9'!$C$3:$C$16,1,0)),"Нет","Да")</f>
        <v>Нет</v>
      </c>
      <c r="D497" s="43">
        <f t="shared" si="14"/>
        <v>366</v>
      </c>
      <c r="E497" s="44">
        <f>ROUND(('Все выпуски'!$F$3*'Все выпуски'!$F$6/100)*((B497-$B$434)/366)+$F$434,2)</f>
        <v>8.4600000000000009</v>
      </c>
      <c r="G497" s="43">
        <f>COUNTIF(D498:$D$1227,365)</f>
        <v>427</v>
      </c>
      <c r="H497" s="43">
        <f>COUNTIF(D498:$D$1227,366)</f>
        <v>303</v>
      </c>
      <c r="I497" s="2"/>
    </row>
    <row r="498" spans="1:9" x14ac:dyDescent="0.25">
      <c r="A498" s="1">
        <f>COUNTIF($C$2:C498,"Да")</f>
        <v>6</v>
      </c>
      <c r="B498" s="45">
        <f t="shared" si="15"/>
        <v>45355</v>
      </c>
      <c r="C498" s="42" t="str">
        <f>IF(ISERROR(VLOOKUP(B498,'Айгенис Оп9'!$C$3:$C$16,1,0)),"Нет","Да")</f>
        <v>Да</v>
      </c>
      <c r="D498" s="43">
        <f t="shared" si="14"/>
        <v>366</v>
      </c>
      <c r="E498" s="44">
        <f>ROUND(('Все выпуски'!$F$3*'Все выпуски'!$F$6/100)*((B498-$B$434)/366)+$F$434,2)</f>
        <v>8.5500000000000007</v>
      </c>
      <c r="G498" s="43">
        <f>COUNTIF(D499:$D$1227,365)</f>
        <v>427</v>
      </c>
      <c r="H498" s="43">
        <f>COUNTIF(D499:$D$1227,366)</f>
        <v>302</v>
      </c>
      <c r="I498" s="2"/>
    </row>
    <row r="499" spans="1:9" x14ac:dyDescent="0.25">
      <c r="A499" s="1">
        <f>COUNTIF($C$2:C499,"Да")</f>
        <v>6</v>
      </c>
      <c r="B499" s="45">
        <f t="shared" si="15"/>
        <v>45356</v>
      </c>
      <c r="C499" s="42" t="str">
        <f>IF(ISERROR(VLOOKUP(B499,'Айгенис Оп9'!$C$3:$C$16,1,0)),"Нет","Да")</f>
        <v>Нет</v>
      </c>
      <c r="D499" s="43">
        <f t="shared" si="14"/>
        <v>366</v>
      </c>
      <c r="E499" s="44">
        <f>ROUND(('Все выпуски'!$F$3*'Все выпуски'!$F$6/100)/366*(B499-IF(C499="Нет",VLOOKUP(A499,'Айгенис Оп9'!$A$2:$C$16,3,0),VLOOKUP((A499-1),'Айгенис Оп9'!$A$2:$C$16,3,0))),2)</f>
        <v>0.09</v>
      </c>
      <c r="G499" s="43">
        <f>COUNTIF(D500:$D$1227,365)</f>
        <v>427</v>
      </c>
      <c r="H499" s="43">
        <f>COUNTIF(D500:$D$1227,366)</f>
        <v>301</v>
      </c>
      <c r="I499" s="2"/>
    </row>
    <row r="500" spans="1:9" x14ac:dyDescent="0.25">
      <c r="A500" s="1">
        <f>COUNTIF($C$2:C500,"Да")</f>
        <v>6</v>
      </c>
      <c r="B500" s="45">
        <f t="shared" si="15"/>
        <v>45357</v>
      </c>
      <c r="C500" s="42" t="str">
        <f>IF(ISERROR(VLOOKUP(B500,'Айгенис Оп9'!$C$3:$C$16,1,0)),"Нет","Да")</f>
        <v>Нет</v>
      </c>
      <c r="D500" s="43">
        <f t="shared" ref="D500:D563" si="16">IF(MOD(YEAR(B500),4)=0,366,365)</f>
        <v>366</v>
      </c>
      <c r="E500" s="44">
        <f>ROUND(('Все выпуски'!$F$3*'Все выпуски'!$F$6/100)/366*(B500-IF(C500="Нет",VLOOKUP(A500,'Айгенис Оп9'!$A$2:$C$16,3,0),VLOOKUP((A500-1),'Айгенис Оп9'!$A$2:$C$16,3,0))),2)</f>
        <v>0.19</v>
      </c>
      <c r="G500" s="43">
        <f>COUNTIF(D501:$D$1227,365)</f>
        <v>427</v>
      </c>
      <c r="H500" s="43">
        <f>COUNTIF(D501:$D$1227,366)</f>
        <v>300</v>
      </c>
      <c r="I500" s="2"/>
    </row>
    <row r="501" spans="1:9" x14ac:dyDescent="0.25">
      <c r="A501" s="1">
        <f>COUNTIF($C$2:C501,"Да")</f>
        <v>6</v>
      </c>
      <c r="B501" s="45">
        <f t="shared" ref="B501:B564" si="17">B500+1</f>
        <v>45358</v>
      </c>
      <c r="C501" s="42" t="str">
        <f>IF(ISERROR(VLOOKUP(B501,'Айгенис Оп9'!$C$3:$C$16,1,0)),"Нет","Да")</f>
        <v>Нет</v>
      </c>
      <c r="D501" s="43">
        <f t="shared" si="16"/>
        <v>366</v>
      </c>
      <c r="E501" s="44">
        <f>ROUND(('Все выпуски'!$F$3*'Все выпуски'!$F$6/100)/366*(B501-IF(C501="Нет",VLOOKUP(A501,'Айгенис Оп9'!$A$2:$C$16,3,0),VLOOKUP((A501-1),'Айгенис Оп9'!$A$2:$C$16,3,0))),2)</f>
        <v>0.28000000000000003</v>
      </c>
      <c r="G501" s="43">
        <f>COUNTIF(D502:$D$1227,365)</f>
        <v>427</v>
      </c>
      <c r="H501" s="43">
        <f>COUNTIF(D502:$D$1227,366)</f>
        <v>299</v>
      </c>
      <c r="I501" s="2"/>
    </row>
    <row r="502" spans="1:9" x14ac:dyDescent="0.25">
      <c r="A502" s="1">
        <f>COUNTIF($C$2:C502,"Да")</f>
        <v>6</v>
      </c>
      <c r="B502" s="45">
        <f t="shared" si="17"/>
        <v>45359</v>
      </c>
      <c r="C502" s="42" t="str">
        <f>IF(ISERROR(VLOOKUP(B502,'Айгенис Оп9'!$C$3:$C$16,1,0)),"Нет","Да")</f>
        <v>Нет</v>
      </c>
      <c r="D502" s="43">
        <f t="shared" si="16"/>
        <v>366</v>
      </c>
      <c r="E502" s="44">
        <f>ROUND(('Все выпуски'!$F$3*'Все выпуски'!$F$6/100)/366*(B502-IF(C502="Нет",VLOOKUP(A502,'Айгенис Оп9'!$A$2:$C$16,3,0),VLOOKUP((A502-1),'Айгенис Оп9'!$A$2:$C$16,3,0))),2)</f>
        <v>0.37</v>
      </c>
      <c r="G502" s="43">
        <f>COUNTIF(D503:$D$1227,365)</f>
        <v>427</v>
      </c>
      <c r="H502" s="43">
        <f>COUNTIF(D503:$D$1227,366)</f>
        <v>298</v>
      </c>
      <c r="I502" s="2"/>
    </row>
    <row r="503" spans="1:9" x14ac:dyDescent="0.25">
      <c r="A503" s="1">
        <f>COUNTIF($C$2:C503,"Да")</f>
        <v>6</v>
      </c>
      <c r="B503" s="45">
        <f t="shared" si="17"/>
        <v>45360</v>
      </c>
      <c r="C503" s="42" t="str">
        <f>IF(ISERROR(VLOOKUP(B503,'Айгенис Оп9'!$C$3:$C$16,1,0)),"Нет","Да")</f>
        <v>Нет</v>
      </c>
      <c r="D503" s="43">
        <f t="shared" si="16"/>
        <v>366</v>
      </c>
      <c r="E503" s="44">
        <f>ROUND(('Все выпуски'!$F$3*'Все выпуски'!$F$6/100)/366*(B503-IF(C503="Нет",VLOOKUP(A503,'Айгенис Оп9'!$A$2:$C$16,3,0),VLOOKUP((A503-1),'Айгенис Оп9'!$A$2:$C$16,3,0))),2)</f>
        <v>0.46</v>
      </c>
      <c r="G503" s="43">
        <f>COUNTIF(D504:$D$1227,365)</f>
        <v>427</v>
      </c>
      <c r="H503" s="43">
        <f>COUNTIF(D504:$D$1227,366)</f>
        <v>297</v>
      </c>
      <c r="I503" s="2"/>
    </row>
    <row r="504" spans="1:9" x14ac:dyDescent="0.25">
      <c r="A504" s="1">
        <f>COUNTIF($C$2:C504,"Да")</f>
        <v>6</v>
      </c>
      <c r="B504" s="45">
        <f t="shared" si="17"/>
        <v>45361</v>
      </c>
      <c r="C504" s="42" t="str">
        <f>IF(ISERROR(VLOOKUP(B504,'Айгенис Оп9'!$C$3:$C$16,1,0)),"Нет","Да")</f>
        <v>Нет</v>
      </c>
      <c r="D504" s="43">
        <f t="shared" si="16"/>
        <v>366</v>
      </c>
      <c r="E504" s="44">
        <f>ROUND(('Все выпуски'!$F$3*'Все выпуски'!$F$6/100)/366*(B504-IF(C504="Нет",VLOOKUP(A504,'Айгенис Оп9'!$A$2:$C$16,3,0),VLOOKUP((A504-1),'Айгенис Оп9'!$A$2:$C$16,3,0))),2)</f>
        <v>0.56000000000000005</v>
      </c>
      <c r="G504" s="43">
        <f>COUNTIF(D505:$D$1227,365)</f>
        <v>427</v>
      </c>
      <c r="H504" s="43">
        <f>COUNTIF(D505:$D$1227,366)</f>
        <v>296</v>
      </c>
      <c r="I504" s="2"/>
    </row>
    <row r="505" spans="1:9" x14ac:dyDescent="0.25">
      <c r="A505" s="1">
        <f>COUNTIF($C$2:C505,"Да")</f>
        <v>6</v>
      </c>
      <c r="B505" s="45">
        <f t="shared" si="17"/>
        <v>45362</v>
      </c>
      <c r="C505" s="42" t="str">
        <f>IF(ISERROR(VLOOKUP(B505,'Айгенис Оп9'!$C$3:$C$16,1,0)),"Нет","Да")</f>
        <v>Нет</v>
      </c>
      <c r="D505" s="43">
        <f t="shared" si="16"/>
        <v>366</v>
      </c>
      <c r="E505" s="44">
        <f>ROUND(('Все выпуски'!$F$3*'Все выпуски'!$F$6/100)/366*(B505-IF(C505="Нет",VLOOKUP(A505,'Айгенис Оп9'!$A$2:$C$16,3,0),VLOOKUP((A505-1),'Айгенис Оп9'!$A$2:$C$16,3,0))),2)</f>
        <v>0.65</v>
      </c>
      <c r="G505" s="43">
        <f>COUNTIF(D506:$D$1227,365)</f>
        <v>427</v>
      </c>
      <c r="H505" s="43">
        <f>COUNTIF(D506:$D$1227,366)</f>
        <v>295</v>
      </c>
      <c r="I505" s="2"/>
    </row>
    <row r="506" spans="1:9" x14ac:dyDescent="0.25">
      <c r="A506" s="1">
        <f>COUNTIF($C$2:C506,"Да")</f>
        <v>6</v>
      </c>
      <c r="B506" s="45">
        <f t="shared" si="17"/>
        <v>45363</v>
      </c>
      <c r="C506" s="42" t="str">
        <f>IF(ISERROR(VLOOKUP(B506,'Айгенис Оп9'!$C$3:$C$16,1,0)),"Нет","Да")</f>
        <v>Нет</v>
      </c>
      <c r="D506" s="43">
        <f t="shared" si="16"/>
        <v>366</v>
      </c>
      <c r="E506" s="44">
        <f>ROUND(('Все выпуски'!$F$3*'Все выпуски'!$F$6/100)/366*(B506-IF(C506="Нет",VLOOKUP(A506,'Айгенис Оп9'!$A$2:$C$16,3,0),VLOOKUP((A506-1),'Айгенис Оп9'!$A$2:$C$16,3,0))),2)</f>
        <v>0.74</v>
      </c>
      <c r="G506" s="43">
        <f>COUNTIF(D507:$D$1227,365)</f>
        <v>427</v>
      </c>
      <c r="H506" s="43">
        <f>COUNTIF(D507:$D$1227,366)</f>
        <v>294</v>
      </c>
      <c r="I506" s="2"/>
    </row>
    <row r="507" spans="1:9" x14ac:dyDescent="0.25">
      <c r="A507" s="1">
        <f>COUNTIF($C$2:C507,"Да")</f>
        <v>6</v>
      </c>
      <c r="B507" s="45">
        <f t="shared" si="17"/>
        <v>45364</v>
      </c>
      <c r="C507" s="42" t="str">
        <f>IF(ISERROR(VLOOKUP(B507,'Айгенис Оп9'!$C$3:$C$16,1,0)),"Нет","Да")</f>
        <v>Нет</v>
      </c>
      <c r="D507" s="43">
        <f t="shared" si="16"/>
        <v>366</v>
      </c>
      <c r="E507" s="44">
        <f>ROUND(('Все выпуски'!$F$3*'Все выпуски'!$F$6/100)/366*(B507-IF(C507="Нет",VLOOKUP(A507,'Айгенис Оп9'!$A$2:$C$16,3,0),VLOOKUP((A507-1),'Айгенис Оп9'!$A$2:$C$16,3,0))),2)</f>
        <v>0.84</v>
      </c>
      <c r="G507" s="43">
        <f>COUNTIF(D508:$D$1227,365)</f>
        <v>427</v>
      </c>
      <c r="H507" s="43">
        <f>COUNTIF(D508:$D$1227,366)</f>
        <v>293</v>
      </c>
      <c r="I507" s="2"/>
    </row>
    <row r="508" spans="1:9" x14ac:dyDescent="0.25">
      <c r="A508" s="1">
        <f>COUNTIF($C$2:C508,"Да")</f>
        <v>6</v>
      </c>
      <c r="B508" s="45">
        <f t="shared" si="17"/>
        <v>45365</v>
      </c>
      <c r="C508" s="42" t="str">
        <f>IF(ISERROR(VLOOKUP(B508,'Айгенис Оп9'!$C$3:$C$16,1,0)),"Нет","Да")</f>
        <v>Нет</v>
      </c>
      <c r="D508" s="43">
        <f t="shared" si="16"/>
        <v>366</v>
      </c>
      <c r="E508" s="44">
        <f>ROUND(('Все выпуски'!$F$3*'Все выпуски'!$F$6/100)/366*(B508-IF(C508="Нет",VLOOKUP(A508,'Айгенис Оп9'!$A$2:$C$16,3,0),VLOOKUP((A508-1),'Айгенис Оп9'!$A$2:$C$16,3,0))),2)</f>
        <v>0.93</v>
      </c>
      <c r="G508" s="43">
        <f>COUNTIF(D509:$D$1227,365)</f>
        <v>427</v>
      </c>
      <c r="H508" s="43">
        <f>COUNTIF(D509:$D$1227,366)</f>
        <v>292</v>
      </c>
      <c r="I508" s="2"/>
    </row>
    <row r="509" spans="1:9" x14ac:dyDescent="0.25">
      <c r="A509" s="1">
        <f>COUNTIF($C$2:C509,"Да")</f>
        <v>6</v>
      </c>
      <c r="B509" s="45">
        <f t="shared" si="17"/>
        <v>45366</v>
      </c>
      <c r="C509" s="42" t="str">
        <f>IF(ISERROR(VLOOKUP(B509,'Айгенис Оп9'!$C$3:$C$16,1,0)),"Нет","Да")</f>
        <v>Нет</v>
      </c>
      <c r="D509" s="43">
        <f t="shared" si="16"/>
        <v>366</v>
      </c>
      <c r="E509" s="44">
        <f>ROUND(('Все выпуски'!$F$3*'Все выпуски'!$F$6/100)/366*(B509-IF(C509="Нет",VLOOKUP(A509,'Айгенис Оп9'!$A$2:$C$16,3,0),VLOOKUP((A509-1),'Айгенис Оп9'!$A$2:$C$16,3,0))),2)</f>
        <v>1.02</v>
      </c>
      <c r="G509" s="43">
        <f>COUNTIF(D510:$D$1227,365)</f>
        <v>427</v>
      </c>
      <c r="H509" s="43">
        <f>COUNTIF(D510:$D$1227,366)</f>
        <v>291</v>
      </c>
      <c r="I509" s="2"/>
    </row>
    <row r="510" spans="1:9" x14ac:dyDescent="0.25">
      <c r="A510" s="1">
        <f>COUNTIF($C$2:C510,"Да")</f>
        <v>6</v>
      </c>
      <c r="B510" s="45">
        <f t="shared" si="17"/>
        <v>45367</v>
      </c>
      <c r="C510" s="42" t="str">
        <f>IF(ISERROR(VLOOKUP(B510,'Айгенис Оп9'!$C$3:$C$16,1,0)),"Нет","Да")</f>
        <v>Нет</v>
      </c>
      <c r="D510" s="43">
        <f t="shared" si="16"/>
        <v>366</v>
      </c>
      <c r="E510" s="44">
        <f>ROUND(('Все выпуски'!$F$3*'Все выпуски'!$F$6/100)/366*(B510-IF(C510="Нет",VLOOKUP(A510,'Айгенис Оп9'!$A$2:$C$16,3,0),VLOOKUP((A510-1),'Айгенис Оп9'!$A$2:$C$16,3,0))),2)</f>
        <v>1.1100000000000001</v>
      </c>
      <c r="G510" s="43">
        <f>COUNTIF(D511:$D$1227,365)</f>
        <v>427</v>
      </c>
      <c r="H510" s="43">
        <f>COUNTIF(D511:$D$1227,366)</f>
        <v>290</v>
      </c>
      <c r="I510" s="2"/>
    </row>
    <row r="511" spans="1:9" x14ac:dyDescent="0.25">
      <c r="A511" s="1">
        <f>COUNTIF($C$2:C511,"Да")</f>
        <v>6</v>
      </c>
      <c r="B511" s="45">
        <f t="shared" si="17"/>
        <v>45368</v>
      </c>
      <c r="C511" s="42" t="str">
        <f>IF(ISERROR(VLOOKUP(B511,'Айгенис Оп9'!$C$3:$C$16,1,0)),"Нет","Да")</f>
        <v>Нет</v>
      </c>
      <c r="D511" s="43">
        <f t="shared" si="16"/>
        <v>366</v>
      </c>
      <c r="E511" s="44">
        <f>ROUND(('Все выпуски'!$F$3*'Все выпуски'!$F$6/100)/366*(B511-IF(C511="Нет",VLOOKUP(A511,'Айгенис Оп9'!$A$2:$C$16,3,0),VLOOKUP((A511-1),'Айгенис Оп9'!$A$2:$C$16,3,0))),2)</f>
        <v>1.21</v>
      </c>
      <c r="G511" s="43">
        <f>COUNTIF(D512:$D$1227,365)</f>
        <v>427</v>
      </c>
      <c r="H511" s="43">
        <f>COUNTIF(D512:$D$1227,366)</f>
        <v>289</v>
      </c>
      <c r="I511" s="2"/>
    </row>
    <row r="512" spans="1:9" x14ac:dyDescent="0.25">
      <c r="A512" s="1">
        <f>COUNTIF($C$2:C512,"Да")</f>
        <v>6</v>
      </c>
      <c r="B512" s="45">
        <f t="shared" si="17"/>
        <v>45369</v>
      </c>
      <c r="C512" s="42" t="str">
        <f>IF(ISERROR(VLOOKUP(B512,'Айгенис Оп9'!$C$3:$C$16,1,0)),"Нет","Да")</f>
        <v>Нет</v>
      </c>
      <c r="D512" s="43">
        <f t="shared" si="16"/>
        <v>366</v>
      </c>
      <c r="E512" s="44">
        <f>ROUND(('Все выпуски'!$F$3*'Все выпуски'!$F$6/100)/366*(B512-IF(C512="Нет",VLOOKUP(A512,'Айгенис Оп9'!$A$2:$C$16,3,0),VLOOKUP((A512-1),'Айгенис Оп9'!$A$2:$C$16,3,0))),2)</f>
        <v>1.3</v>
      </c>
      <c r="G512" s="43">
        <f>COUNTIF(D513:$D$1227,365)</f>
        <v>427</v>
      </c>
      <c r="H512" s="43">
        <f>COUNTIF(D513:$D$1227,366)</f>
        <v>288</v>
      </c>
      <c r="I512" s="2"/>
    </row>
    <row r="513" spans="1:9" x14ac:dyDescent="0.25">
      <c r="A513" s="1">
        <f>COUNTIF($C$2:C513,"Да")</f>
        <v>6</v>
      </c>
      <c r="B513" s="45">
        <f t="shared" si="17"/>
        <v>45370</v>
      </c>
      <c r="C513" s="42" t="str">
        <f>IF(ISERROR(VLOOKUP(B513,'Айгенис Оп9'!$C$3:$C$16,1,0)),"Нет","Да")</f>
        <v>Нет</v>
      </c>
      <c r="D513" s="43">
        <f t="shared" si="16"/>
        <v>366</v>
      </c>
      <c r="E513" s="44">
        <f>ROUND(('Все выпуски'!$F$3*'Все выпуски'!$F$6/100)/366*(B513-IF(C513="Нет",VLOOKUP(A513,'Айгенис Оп9'!$A$2:$C$16,3,0),VLOOKUP((A513-1),'Айгенис Оп9'!$A$2:$C$16,3,0))),2)</f>
        <v>1.39</v>
      </c>
      <c r="G513" s="43">
        <f>COUNTIF(D514:$D$1227,365)</f>
        <v>427</v>
      </c>
      <c r="H513" s="43">
        <f>COUNTIF(D514:$D$1227,366)</f>
        <v>287</v>
      </c>
      <c r="I513" s="2"/>
    </row>
    <row r="514" spans="1:9" x14ac:dyDescent="0.25">
      <c r="A514" s="1">
        <f>COUNTIF($C$2:C514,"Да")</f>
        <v>6</v>
      </c>
      <c r="B514" s="45">
        <f t="shared" si="17"/>
        <v>45371</v>
      </c>
      <c r="C514" s="42" t="str">
        <f>IF(ISERROR(VLOOKUP(B514,'Айгенис Оп9'!$C$3:$C$16,1,0)),"Нет","Да")</f>
        <v>Нет</v>
      </c>
      <c r="D514" s="43">
        <f t="shared" si="16"/>
        <v>366</v>
      </c>
      <c r="E514" s="44">
        <f>ROUND(('Все выпуски'!$F$3*'Все выпуски'!$F$6/100)/366*(B514-IF(C514="Нет",VLOOKUP(A514,'Айгенис Оп9'!$A$2:$C$16,3,0),VLOOKUP((A514-1),'Айгенис Оп9'!$A$2:$C$16,3,0))),2)</f>
        <v>1.49</v>
      </c>
      <c r="G514" s="43">
        <f>COUNTIF(D515:$D$1227,365)</f>
        <v>427</v>
      </c>
      <c r="H514" s="43">
        <f>COUNTIF(D515:$D$1227,366)</f>
        <v>286</v>
      </c>
      <c r="I514" s="2"/>
    </row>
    <row r="515" spans="1:9" x14ac:dyDescent="0.25">
      <c r="A515" s="1">
        <f>COUNTIF($C$2:C515,"Да")</f>
        <v>6</v>
      </c>
      <c r="B515" s="45">
        <f t="shared" si="17"/>
        <v>45372</v>
      </c>
      <c r="C515" s="42" t="str">
        <f>IF(ISERROR(VLOOKUP(B515,'Айгенис Оп9'!$C$3:$C$16,1,0)),"Нет","Да")</f>
        <v>Нет</v>
      </c>
      <c r="D515" s="43">
        <f t="shared" si="16"/>
        <v>366</v>
      </c>
      <c r="E515" s="44">
        <f>ROUND(('Все выпуски'!$F$3*'Все выпуски'!$F$6/100)/366*(B515-IF(C515="Нет",VLOOKUP(A515,'Айгенис Оп9'!$A$2:$C$16,3,0),VLOOKUP((A515-1),'Айгенис Оп9'!$A$2:$C$16,3,0))),2)</f>
        <v>1.58</v>
      </c>
      <c r="G515" s="43">
        <f>COUNTIF(D516:$D$1227,365)</f>
        <v>427</v>
      </c>
      <c r="H515" s="43">
        <f>COUNTIF(D516:$D$1227,366)</f>
        <v>285</v>
      </c>
      <c r="I515" s="2"/>
    </row>
    <row r="516" spans="1:9" x14ac:dyDescent="0.25">
      <c r="A516" s="1">
        <f>COUNTIF($C$2:C516,"Да")</f>
        <v>6</v>
      </c>
      <c r="B516" s="45">
        <f t="shared" si="17"/>
        <v>45373</v>
      </c>
      <c r="C516" s="42" t="str">
        <f>IF(ISERROR(VLOOKUP(B516,'Айгенис Оп9'!$C$3:$C$16,1,0)),"Нет","Да")</f>
        <v>Нет</v>
      </c>
      <c r="D516" s="43">
        <f t="shared" si="16"/>
        <v>366</v>
      </c>
      <c r="E516" s="44">
        <f>ROUND(('Все выпуски'!$F$3*'Все выпуски'!$F$6/100)/366*(B516-IF(C516="Нет",VLOOKUP(A516,'Айгенис Оп9'!$A$2:$C$16,3,0),VLOOKUP((A516-1),'Айгенис Оп9'!$A$2:$C$16,3,0))),2)</f>
        <v>1.67</v>
      </c>
      <c r="G516" s="43">
        <f>COUNTIF(D517:$D$1227,365)</f>
        <v>427</v>
      </c>
      <c r="H516" s="43">
        <f>COUNTIF(D517:$D$1227,366)</f>
        <v>284</v>
      </c>
      <c r="I516" s="2"/>
    </row>
    <row r="517" spans="1:9" x14ac:dyDescent="0.25">
      <c r="A517" s="1">
        <f>COUNTIF($C$2:C517,"Да")</f>
        <v>6</v>
      </c>
      <c r="B517" s="45">
        <f t="shared" si="17"/>
        <v>45374</v>
      </c>
      <c r="C517" s="42" t="str">
        <f>IF(ISERROR(VLOOKUP(B517,'Айгенис Оп9'!$C$3:$C$16,1,0)),"Нет","Да")</f>
        <v>Нет</v>
      </c>
      <c r="D517" s="43">
        <f t="shared" si="16"/>
        <v>366</v>
      </c>
      <c r="E517" s="44">
        <f>ROUND(('Все выпуски'!$F$3*'Все выпуски'!$F$6/100)/366*(B517-IF(C517="Нет",VLOOKUP(A517,'Айгенис Оп9'!$A$2:$C$16,3,0),VLOOKUP((A517-1),'Айгенис Оп9'!$A$2:$C$16,3,0))),2)</f>
        <v>1.77</v>
      </c>
      <c r="G517" s="43">
        <f>COUNTIF(D518:$D$1227,365)</f>
        <v>427</v>
      </c>
      <c r="H517" s="43">
        <f>COUNTIF(D518:$D$1227,366)</f>
        <v>283</v>
      </c>
      <c r="I517" s="2"/>
    </row>
    <row r="518" spans="1:9" x14ac:dyDescent="0.25">
      <c r="A518" s="1">
        <f>COUNTIF($C$2:C518,"Да")</f>
        <v>6</v>
      </c>
      <c r="B518" s="45">
        <f t="shared" si="17"/>
        <v>45375</v>
      </c>
      <c r="C518" s="42" t="str">
        <f>IF(ISERROR(VLOOKUP(B518,'Айгенис Оп9'!$C$3:$C$16,1,0)),"Нет","Да")</f>
        <v>Нет</v>
      </c>
      <c r="D518" s="43">
        <f t="shared" si="16"/>
        <v>366</v>
      </c>
      <c r="E518" s="44">
        <f>ROUND(('Все выпуски'!$F$3*'Все выпуски'!$F$6/100)/366*(B518-IF(C518="Нет",VLOOKUP(A518,'Айгенис Оп9'!$A$2:$C$16,3,0),VLOOKUP((A518-1),'Айгенис Оп9'!$A$2:$C$16,3,0))),2)</f>
        <v>1.86</v>
      </c>
      <c r="G518" s="43">
        <f>COUNTIF(D519:$D$1227,365)</f>
        <v>427</v>
      </c>
      <c r="H518" s="43">
        <f>COUNTIF(D519:$D$1227,366)</f>
        <v>282</v>
      </c>
      <c r="I518" s="2"/>
    </row>
    <row r="519" spans="1:9" x14ac:dyDescent="0.25">
      <c r="A519" s="1">
        <f>COUNTIF($C$2:C519,"Да")</f>
        <v>6</v>
      </c>
      <c r="B519" s="45">
        <f t="shared" si="17"/>
        <v>45376</v>
      </c>
      <c r="C519" s="42" t="str">
        <f>IF(ISERROR(VLOOKUP(B519,'Айгенис Оп9'!$C$3:$C$16,1,0)),"Нет","Да")</f>
        <v>Нет</v>
      </c>
      <c r="D519" s="43">
        <f t="shared" si="16"/>
        <v>366</v>
      </c>
      <c r="E519" s="44">
        <f>ROUND(('Все выпуски'!$F$3*'Все выпуски'!$F$6/100)/366*(B519-IF(C519="Нет",VLOOKUP(A519,'Айгенис Оп9'!$A$2:$C$16,3,0),VLOOKUP((A519-1),'Айгенис Оп9'!$A$2:$C$16,3,0))),2)</f>
        <v>1.95</v>
      </c>
      <c r="G519" s="43">
        <f>COUNTIF(D520:$D$1227,365)</f>
        <v>427</v>
      </c>
      <c r="H519" s="43">
        <f>COUNTIF(D520:$D$1227,366)</f>
        <v>281</v>
      </c>
      <c r="I519" s="2"/>
    </row>
    <row r="520" spans="1:9" x14ac:dyDescent="0.25">
      <c r="A520" s="1">
        <f>COUNTIF($C$2:C520,"Да")</f>
        <v>6</v>
      </c>
      <c r="B520" s="45">
        <f t="shared" si="17"/>
        <v>45377</v>
      </c>
      <c r="C520" s="42" t="str">
        <f>IF(ISERROR(VLOOKUP(B520,'Айгенис Оп9'!$C$3:$C$16,1,0)),"Нет","Да")</f>
        <v>Нет</v>
      </c>
      <c r="D520" s="43">
        <f t="shared" si="16"/>
        <v>366</v>
      </c>
      <c r="E520" s="44">
        <f>ROUND(('Все выпуски'!$F$3*'Все выпуски'!$F$6/100)/366*(B520-IF(C520="Нет",VLOOKUP(A520,'Айгенис Оп9'!$A$2:$C$16,3,0),VLOOKUP((A520-1),'Айгенис Оп9'!$A$2:$C$16,3,0))),2)</f>
        <v>2.04</v>
      </c>
      <c r="G520" s="43">
        <f>COUNTIF(D521:$D$1227,365)</f>
        <v>427</v>
      </c>
      <c r="H520" s="43">
        <f>COUNTIF(D521:$D$1227,366)</f>
        <v>280</v>
      </c>
      <c r="I520" s="2"/>
    </row>
    <row r="521" spans="1:9" x14ac:dyDescent="0.25">
      <c r="A521" s="1">
        <f>COUNTIF($C$2:C521,"Да")</f>
        <v>6</v>
      </c>
      <c r="B521" s="45">
        <f t="shared" si="17"/>
        <v>45378</v>
      </c>
      <c r="C521" s="42" t="str">
        <f>IF(ISERROR(VLOOKUP(B521,'Айгенис Оп9'!$C$3:$C$16,1,0)),"Нет","Да")</f>
        <v>Нет</v>
      </c>
      <c r="D521" s="43">
        <f t="shared" si="16"/>
        <v>366</v>
      </c>
      <c r="E521" s="44">
        <f>ROUND(('Все выпуски'!$F$3*'Все выпуски'!$F$6/100)/366*(B521-IF(C521="Нет",VLOOKUP(A521,'Айгенис Оп9'!$A$2:$C$16,3,0),VLOOKUP((A521-1),'Айгенис Оп9'!$A$2:$C$16,3,0))),2)</f>
        <v>2.14</v>
      </c>
      <c r="G521" s="43">
        <f>COUNTIF(D522:$D$1227,365)</f>
        <v>427</v>
      </c>
      <c r="H521" s="43">
        <f>COUNTIF(D522:$D$1227,366)</f>
        <v>279</v>
      </c>
      <c r="I521" s="2"/>
    </row>
    <row r="522" spans="1:9" x14ac:dyDescent="0.25">
      <c r="A522" s="1">
        <f>COUNTIF($C$2:C522,"Да")</f>
        <v>6</v>
      </c>
      <c r="B522" s="45">
        <f t="shared" si="17"/>
        <v>45379</v>
      </c>
      <c r="C522" s="42" t="str">
        <f>IF(ISERROR(VLOOKUP(B522,'Айгенис Оп9'!$C$3:$C$16,1,0)),"Нет","Да")</f>
        <v>Нет</v>
      </c>
      <c r="D522" s="43">
        <f t="shared" si="16"/>
        <v>366</v>
      </c>
      <c r="E522" s="44">
        <f>ROUND(('Все выпуски'!$F$3*'Все выпуски'!$F$6/100)/366*(B522-IF(C522="Нет",VLOOKUP(A522,'Айгенис Оп9'!$A$2:$C$16,3,0),VLOOKUP((A522-1),'Айгенис Оп9'!$A$2:$C$16,3,0))),2)</f>
        <v>2.23</v>
      </c>
      <c r="G522" s="43">
        <f>COUNTIF(D523:$D$1227,365)</f>
        <v>427</v>
      </c>
      <c r="H522" s="43">
        <f>COUNTIF(D523:$D$1227,366)</f>
        <v>278</v>
      </c>
      <c r="I522" s="2"/>
    </row>
    <row r="523" spans="1:9" x14ac:dyDescent="0.25">
      <c r="A523" s="1">
        <f>COUNTIF($C$2:C523,"Да")</f>
        <v>6</v>
      </c>
      <c r="B523" s="45">
        <f t="shared" si="17"/>
        <v>45380</v>
      </c>
      <c r="C523" s="42" t="str">
        <f>IF(ISERROR(VLOOKUP(B523,'Айгенис Оп9'!$C$3:$C$16,1,0)),"Нет","Да")</f>
        <v>Нет</v>
      </c>
      <c r="D523" s="43">
        <f t="shared" si="16"/>
        <v>366</v>
      </c>
      <c r="E523" s="44">
        <f>ROUND(('Все выпуски'!$F$3*'Все выпуски'!$F$6/100)/366*(B523-IF(C523="Нет",VLOOKUP(A523,'Айгенис Оп9'!$A$2:$C$16,3,0),VLOOKUP((A523-1),'Айгенис Оп9'!$A$2:$C$16,3,0))),2)</f>
        <v>2.3199999999999998</v>
      </c>
      <c r="G523" s="43">
        <f>COUNTIF(D524:$D$1227,365)</f>
        <v>427</v>
      </c>
      <c r="H523" s="43">
        <f>COUNTIF(D524:$D$1227,366)</f>
        <v>277</v>
      </c>
      <c r="I523" s="2"/>
    </row>
    <row r="524" spans="1:9" x14ac:dyDescent="0.25">
      <c r="A524" s="1">
        <f>COUNTIF($C$2:C524,"Да")</f>
        <v>6</v>
      </c>
      <c r="B524" s="45">
        <f t="shared" si="17"/>
        <v>45381</v>
      </c>
      <c r="C524" s="42" t="str">
        <f>IF(ISERROR(VLOOKUP(B524,'Айгенис Оп9'!$C$3:$C$16,1,0)),"Нет","Да")</f>
        <v>Нет</v>
      </c>
      <c r="D524" s="43">
        <f t="shared" si="16"/>
        <v>366</v>
      </c>
      <c r="E524" s="44">
        <f>ROUND(('Все выпуски'!$F$3*'Все выпуски'!$F$6/100)/366*(B524-IF(C524="Нет",VLOOKUP(A524,'Айгенис Оп9'!$A$2:$C$16,3,0),VLOOKUP((A524-1),'Айгенис Оп9'!$A$2:$C$16,3,0))),2)</f>
        <v>2.42</v>
      </c>
      <c r="G524" s="43">
        <f>COUNTIF(D525:$D$1227,365)</f>
        <v>427</v>
      </c>
      <c r="H524" s="43">
        <f>COUNTIF(D525:$D$1227,366)</f>
        <v>276</v>
      </c>
      <c r="I524" s="2"/>
    </row>
    <row r="525" spans="1:9" x14ac:dyDescent="0.25">
      <c r="A525" s="1">
        <f>COUNTIF($C$2:C525,"Да")</f>
        <v>6</v>
      </c>
      <c r="B525" s="45">
        <f t="shared" si="17"/>
        <v>45382</v>
      </c>
      <c r="C525" s="42" t="str">
        <f>IF(ISERROR(VLOOKUP(B525,'Айгенис Оп9'!$C$3:$C$16,1,0)),"Нет","Да")</f>
        <v>Нет</v>
      </c>
      <c r="D525" s="43">
        <f t="shared" si="16"/>
        <v>366</v>
      </c>
      <c r="E525" s="44">
        <f>ROUND(('Все выпуски'!$F$3*'Все выпуски'!$F$6/100)/366*(B525-IF(C525="Нет",VLOOKUP(A525,'Айгенис Оп9'!$A$2:$C$16,3,0),VLOOKUP((A525-1),'Айгенис Оп9'!$A$2:$C$16,3,0))),2)</f>
        <v>2.5099999999999998</v>
      </c>
      <c r="G525" s="43">
        <f>COUNTIF(D526:$D$1227,365)</f>
        <v>427</v>
      </c>
      <c r="H525" s="43">
        <f>COUNTIF(D526:$D$1227,366)</f>
        <v>275</v>
      </c>
      <c r="I525" s="2"/>
    </row>
    <row r="526" spans="1:9" x14ac:dyDescent="0.25">
      <c r="A526" s="1">
        <f>COUNTIF($C$2:C526,"Да")</f>
        <v>6</v>
      </c>
      <c r="B526" s="45">
        <f t="shared" si="17"/>
        <v>45383</v>
      </c>
      <c r="C526" s="42" t="str">
        <f>IF(ISERROR(VLOOKUP(B526,'Айгенис Оп9'!$C$3:$C$16,1,0)),"Нет","Да")</f>
        <v>Нет</v>
      </c>
      <c r="D526" s="43">
        <f t="shared" si="16"/>
        <v>366</v>
      </c>
      <c r="E526" s="44">
        <f>ROUND(('Все выпуски'!$F$3*'Все выпуски'!$F$6/100)/366*(B526-IF(C526="Нет",VLOOKUP(A526,'Айгенис Оп9'!$A$2:$C$16,3,0),VLOOKUP((A526-1),'Айгенис Оп9'!$A$2:$C$16,3,0))),2)</f>
        <v>2.6</v>
      </c>
      <c r="G526" s="43">
        <f>COUNTIF(D527:$D$1227,365)</f>
        <v>427</v>
      </c>
      <c r="H526" s="43">
        <f>COUNTIF(D527:$D$1227,366)</f>
        <v>274</v>
      </c>
      <c r="I526" s="2"/>
    </row>
    <row r="527" spans="1:9" x14ac:dyDescent="0.25">
      <c r="A527" s="1">
        <f>COUNTIF($C$2:C527,"Да")</f>
        <v>6</v>
      </c>
      <c r="B527" s="45">
        <f t="shared" si="17"/>
        <v>45384</v>
      </c>
      <c r="C527" s="42" t="str">
        <f>IF(ISERROR(VLOOKUP(B527,'Айгенис Оп9'!$C$3:$C$16,1,0)),"Нет","Да")</f>
        <v>Нет</v>
      </c>
      <c r="D527" s="43">
        <f t="shared" si="16"/>
        <v>366</v>
      </c>
      <c r="E527" s="44">
        <f>ROUND(('Все выпуски'!$F$3*'Все выпуски'!$F$6/100)/366*(B527-IF(C527="Нет",VLOOKUP(A527,'Айгенис Оп9'!$A$2:$C$16,3,0),VLOOKUP((A527-1),'Айгенис Оп9'!$A$2:$C$16,3,0))),2)</f>
        <v>2.69</v>
      </c>
      <c r="G527" s="43">
        <f>COUNTIF(D528:$D$1227,365)</f>
        <v>427</v>
      </c>
      <c r="H527" s="43">
        <f>COUNTIF(D528:$D$1227,366)</f>
        <v>273</v>
      </c>
      <c r="I527" s="2"/>
    </row>
    <row r="528" spans="1:9" x14ac:dyDescent="0.25">
      <c r="A528" s="1">
        <f>COUNTIF($C$2:C528,"Да")</f>
        <v>6</v>
      </c>
      <c r="B528" s="45">
        <f t="shared" si="17"/>
        <v>45385</v>
      </c>
      <c r="C528" s="42" t="str">
        <f>IF(ISERROR(VLOOKUP(B528,'Айгенис Оп9'!$C$3:$C$16,1,0)),"Нет","Да")</f>
        <v>Нет</v>
      </c>
      <c r="D528" s="43">
        <f t="shared" si="16"/>
        <v>366</v>
      </c>
      <c r="E528" s="44">
        <f>ROUND(('Все выпуски'!$F$3*'Все выпуски'!$F$6/100)/366*(B528-IF(C528="Нет",VLOOKUP(A528,'Айгенис Оп9'!$A$2:$C$16,3,0),VLOOKUP((A528-1),'Айгенис Оп9'!$A$2:$C$16,3,0))),2)</f>
        <v>2.79</v>
      </c>
      <c r="G528" s="43">
        <f>COUNTIF(D529:$D$1227,365)</f>
        <v>427</v>
      </c>
      <c r="H528" s="43">
        <f>COUNTIF(D529:$D$1227,366)</f>
        <v>272</v>
      </c>
      <c r="I528" s="2"/>
    </row>
    <row r="529" spans="1:9" x14ac:dyDescent="0.25">
      <c r="A529" s="1">
        <f>COUNTIF($C$2:C529,"Да")</f>
        <v>6</v>
      </c>
      <c r="B529" s="45">
        <f t="shared" si="17"/>
        <v>45386</v>
      </c>
      <c r="C529" s="42" t="str">
        <f>IF(ISERROR(VLOOKUP(B529,'Айгенис Оп9'!$C$3:$C$16,1,0)),"Нет","Да")</f>
        <v>Нет</v>
      </c>
      <c r="D529" s="43">
        <f t="shared" si="16"/>
        <v>366</v>
      </c>
      <c r="E529" s="44">
        <f>ROUND(('Все выпуски'!$F$3*'Все выпуски'!$F$6/100)/366*(B529-IF(C529="Нет",VLOOKUP(A529,'Айгенис Оп9'!$A$2:$C$16,3,0),VLOOKUP((A529-1),'Айгенис Оп9'!$A$2:$C$16,3,0))),2)</f>
        <v>2.88</v>
      </c>
      <c r="G529" s="43">
        <f>COUNTIF(D530:$D$1227,365)</f>
        <v>427</v>
      </c>
      <c r="H529" s="43">
        <f>COUNTIF(D530:$D$1227,366)</f>
        <v>271</v>
      </c>
      <c r="I529" s="2"/>
    </row>
    <row r="530" spans="1:9" x14ac:dyDescent="0.25">
      <c r="A530" s="1">
        <f>COUNTIF($C$2:C530,"Да")</f>
        <v>6</v>
      </c>
      <c r="B530" s="45">
        <f t="shared" si="17"/>
        <v>45387</v>
      </c>
      <c r="C530" s="42" t="str">
        <f>IF(ISERROR(VLOOKUP(B530,'Айгенис Оп9'!$C$3:$C$16,1,0)),"Нет","Да")</f>
        <v>Нет</v>
      </c>
      <c r="D530" s="43">
        <f t="shared" si="16"/>
        <v>366</v>
      </c>
      <c r="E530" s="44">
        <f>ROUND(('Все выпуски'!$F$3*'Все выпуски'!$F$6/100)/366*(B530-IF(C530="Нет",VLOOKUP(A530,'Айгенис Оп9'!$A$2:$C$16,3,0),VLOOKUP((A530-1),'Айгенис Оп9'!$A$2:$C$16,3,0))),2)</f>
        <v>2.97</v>
      </c>
      <c r="G530" s="43">
        <f>COUNTIF(D531:$D$1227,365)</f>
        <v>427</v>
      </c>
      <c r="H530" s="43">
        <f>COUNTIF(D531:$D$1227,366)</f>
        <v>270</v>
      </c>
      <c r="I530" s="2"/>
    </row>
    <row r="531" spans="1:9" x14ac:dyDescent="0.25">
      <c r="A531" s="1">
        <f>COUNTIF($C$2:C531,"Да")</f>
        <v>6</v>
      </c>
      <c r="B531" s="45">
        <f t="shared" si="17"/>
        <v>45388</v>
      </c>
      <c r="C531" s="42" t="str">
        <f>IF(ISERROR(VLOOKUP(B531,'Айгенис Оп9'!$C$3:$C$16,1,0)),"Нет","Да")</f>
        <v>Нет</v>
      </c>
      <c r="D531" s="43">
        <f t="shared" si="16"/>
        <v>366</v>
      </c>
      <c r="E531" s="44">
        <f>ROUND(('Все выпуски'!$F$3*'Все выпуски'!$F$6/100)/366*(B531-IF(C531="Нет",VLOOKUP(A531,'Айгенис Оп9'!$A$2:$C$16,3,0),VLOOKUP((A531-1),'Айгенис Оп9'!$A$2:$C$16,3,0))),2)</f>
        <v>3.07</v>
      </c>
      <c r="G531" s="43">
        <f>COUNTIF(D532:$D$1227,365)</f>
        <v>427</v>
      </c>
      <c r="H531" s="43">
        <f>COUNTIF(D532:$D$1227,366)</f>
        <v>269</v>
      </c>
      <c r="I531" s="2"/>
    </row>
    <row r="532" spans="1:9" x14ac:dyDescent="0.25">
      <c r="A532" s="1">
        <f>COUNTIF($C$2:C532,"Да")</f>
        <v>6</v>
      </c>
      <c r="B532" s="45">
        <f t="shared" si="17"/>
        <v>45389</v>
      </c>
      <c r="C532" s="42" t="str">
        <f>IF(ISERROR(VLOOKUP(B532,'Айгенис Оп9'!$C$3:$C$16,1,0)),"Нет","Да")</f>
        <v>Нет</v>
      </c>
      <c r="D532" s="43">
        <f t="shared" si="16"/>
        <v>366</v>
      </c>
      <c r="E532" s="44">
        <f>ROUND(('Все выпуски'!$F$3*'Все выпуски'!$F$6/100)/366*(B532-IF(C532="Нет",VLOOKUP(A532,'Айгенис Оп9'!$A$2:$C$16,3,0),VLOOKUP((A532-1),'Айгенис Оп9'!$A$2:$C$16,3,0))),2)</f>
        <v>3.16</v>
      </c>
      <c r="G532" s="43">
        <f>COUNTIF(D533:$D$1227,365)</f>
        <v>427</v>
      </c>
      <c r="H532" s="43">
        <f>COUNTIF(D533:$D$1227,366)</f>
        <v>268</v>
      </c>
      <c r="I532" s="2"/>
    </row>
    <row r="533" spans="1:9" x14ac:dyDescent="0.25">
      <c r="A533" s="1">
        <f>COUNTIF($C$2:C533,"Да")</f>
        <v>6</v>
      </c>
      <c r="B533" s="45">
        <f t="shared" si="17"/>
        <v>45390</v>
      </c>
      <c r="C533" s="42" t="str">
        <f>IF(ISERROR(VLOOKUP(B533,'Айгенис Оп9'!$C$3:$C$16,1,0)),"Нет","Да")</f>
        <v>Нет</v>
      </c>
      <c r="D533" s="43">
        <f t="shared" si="16"/>
        <v>366</v>
      </c>
      <c r="E533" s="44">
        <f>ROUND(('Все выпуски'!$F$3*'Все выпуски'!$F$6/100)/366*(B533-IF(C533="Нет",VLOOKUP(A533,'Айгенис Оп9'!$A$2:$C$16,3,0),VLOOKUP((A533-1),'Айгенис Оп9'!$A$2:$C$16,3,0))),2)</f>
        <v>3.25</v>
      </c>
      <c r="G533" s="43">
        <f>COUNTIF(D534:$D$1227,365)</f>
        <v>427</v>
      </c>
      <c r="H533" s="43">
        <f>COUNTIF(D534:$D$1227,366)</f>
        <v>267</v>
      </c>
      <c r="I533" s="2"/>
    </row>
    <row r="534" spans="1:9" x14ac:dyDescent="0.25">
      <c r="A534" s="1">
        <f>COUNTIF($C$2:C534,"Да")</f>
        <v>6</v>
      </c>
      <c r="B534" s="45">
        <f t="shared" si="17"/>
        <v>45391</v>
      </c>
      <c r="C534" s="42" t="str">
        <f>IF(ISERROR(VLOOKUP(B534,'Айгенис Оп9'!$C$3:$C$16,1,0)),"Нет","Да")</f>
        <v>Нет</v>
      </c>
      <c r="D534" s="43">
        <f t="shared" si="16"/>
        <v>366</v>
      </c>
      <c r="E534" s="44">
        <f>ROUND(('Все выпуски'!$F$3*'Все выпуски'!$F$6/100)/366*(B534-IF(C534="Нет",VLOOKUP(A534,'Айгенис Оп9'!$A$2:$C$16,3,0),VLOOKUP((A534-1),'Айгенис Оп9'!$A$2:$C$16,3,0))),2)</f>
        <v>3.34</v>
      </c>
      <c r="G534" s="43">
        <f>COUNTIF(D535:$D$1227,365)</f>
        <v>427</v>
      </c>
      <c r="H534" s="43">
        <f>COUNTIF(D535:$D$1227,366)</f>
        <v>266</v>
      </c>
      <c r="I534" s="2"/>
    </row>
    <row r="535" spans="1:9" x14ac:dyDescent="0.25">
      <c r="A535" s="1">
        <f>COUNTIF($C$2:C535,"Да")</f>
        <v>6</v>
      </c>
      <c r="B535" s="45">
        <f t="shared" si="17"/>
        <v>45392</v>
      </c>
      <c r="C535" s="42" t="str">
        <f>IF(ISERROR(VLOOKUP(B535,'Айгенис Оп9'!$C$3:$C$16,1,0)),"Нет","Да")</f>
        <v>Нет</v>
      </c>
      <c r="D535" s="43">
        <f t="shared" si="16"/>
        <v>366</v>
      </c>
      <c r="E535" s="44">
        <f>ROUND(('Все выпуски'!$F$3*'Все выпуски'!$F$6/100)/366*(B535-IF(C535="Нет",VLOOKUP(A535,'Айгенис Оп9'!$A$2:$C$16,3,0),VLOOKUP((A535-1),'Айгенис Оп9'!$A$2:$C$16,3,0))),2)</f>
        <v>3.44</v>
      </c>
      <c r="G535" s="43">
        <f>COUNTIF(D536:$D$1227,365)</f>
        <v>427</v>
      </c>
      <c r="H535" s="43">
        <f>COUNTIF(D536:$D$1227,366)</f>
        <v>265</v>
      </c>
      <c r="I535" s="2"/>
    </row>
    <row r="536" spans="1:9" x14ac:dyDescent="0.25">
      <c r="A536" s="1">
        <f>COUNTIF($C$2:C536,"Да")</f>
        <v>6</v>
      </c>
      <c r="B536" s="45">
        <f t="shared" si="17"/>
        <v>45393</v>
      </c>
      <c r="C536" s="42" t="str">
        <f>IF(ISERROR(VLOOKUP(B536,'Айгенис Оп9'!$C$3:$C$16,1,0)),"Нет","Да")</f>
        <v>Нет</v>
      </c>
      <c r="D536" s="43">
        <f t="shared" si="16"/>
        <v>366</v>
      </c>
      <c r="E536" s="44">
        <f>ROUND(('Все выпуски'!$F$3*'Все выпуски'!$F$6/100)/366*(B536-IF(C536="Нет",VLOOKUP(A536,'Айгенис Оп9'!$A$2:$C$16,3,0),VLOOKUP((A536-1),'Айгенис Оп9'!$A$2:$C$16,3,0))),2)</f>
        <v>3.53</v>
      </c>
      <c r="G536" s="43">
        <f>COUNTIF(D537:$D$1227,365)</f>
        <v>427</v>
      </c>
      <c r="H536" s="43">
        <f>COUNTIF(D537:$D$1227,366)</f>
        <v>264</v>
      </c>
      <c r="I536" s="2"/>
    </row>
    <row r="537" spans="1:9" x14ac:dyDescent="0.25">
      <c r="A537" s="1">
        <f>COUNTIF($C$2:C537,"Да")</f>
        <v>6</v>
      </c>
      <c r="B537" s="45">
        <f t="shared" si="17"/>
        <v>45394</v>
      </c>
      <c r="C537" s="42" t="str">
        <f>IF(ISERROR(VLOOKUP(B537,'Айгенис Оп9'!$C$3:$C$16,1,0)),"Нет","Да")</f>
        <v>Нет</v>
      </c>
      <c r="D537" s="43">
        <f t="shared" si="16"/>
        <v>366</v>
      </c>
      <c r="E537" s="44">
        <f>ROUND(('Все выпуски'!$F$3*'Все выпуски'!$F$6/100)/366*(B537-IF(C537="Нет",VLOOKUP(A537,'Айгенис Оп9'!$A$2:$C$16,3,0),VLOOKUP((A537-1),'Айгенис Оп9'!$A$2:$C$16,3,0))),2)</f>
        <v>3.62</v>
      </c>
      <c r="G537" s="43">
        <f>COUNTIF(D538:$D$1227,365)</f>
        <v>427</v>
      </c>
      <c r="H537" s="43">
        <f>COUNTIF(D538:$D$1227,366)</f>
        <v>263</v>
      </c>
      <c r="I537" s="2"/>
    </row>
    <row r="538" spans="1:9" x14ac:dyDescent="0.25">
      <c r="A538" s="1">
        <f>COUNTIF($C$2:C538,"Да")</f>
        <v>6</v>
      </c>
      <c r="B538" s="45">
        <f t="shared" si="17"/>
        <v>45395</v>
      </c>
      <c r="C538" s="42" t="str">
        <f>IF(ISERROR(VLOOKUP(B538,'Айгенис Оп9'!$C$3:$C$16,1,0)),"Нет","Да")</f>
        <v>Нет</v>
      </c>
      <c r="D538" s="43">
        <f t="shared" si="16"/>
        <v>366</v>
      </c>
      <c r="E538" s="44">
        <f>ROUND(('Все выпуски'!$F$3*'Все выпуски'!$F$6/100)/366*(B538-IF(C538="Нет",VLOOKUP(A538,'Айгенис Оп9'!$A$2:$C$16,3,0),VLOOKUP((A538-1),'Айгенис Оп9'!$A$2:$C$16,3,0))),2)</f>
        <v>3.72</v>
      </c>
      <c r="G538" s="43">
        <f>COUNTIF(D539:$D$1227,365)</f>
        <v>427</v>
      </c>
      <c r="H538" s="43">
        <f>COUNTIF(D539:$D$1227,366)</f>
        <v>262</v>
      </c>
      <c r="I538" s="2"/>
    </row>
    <row r="539" spans="1:9" x14ac:dyDescent="0.25">
      <c r="A539" s="1">
        <f>COUNTIF($C$2:C539,"Да")</f>
        <v>6</v>
      </c>
      <c r="B539" s="45">
        <f t="shared" si="17"/>
        <v>45396</v>
      </c>
      <c r="C539" s="42" t="str">
        <f>IF(ISERROR(VLOOKUP(B539,'Айгенис Оп9'!$C$3:$C$16,1,0)),"Нет","Да")</f>
        <v>Нет</v>
      </c>
      <c r="D539" s="43">
        <f t="shared" si="16"/>
        <v>366</v>
      </c>
      <c r="E539" s="44">
        <f>ROUND(('Все выпуски'!$F$3*'Все выпуски'!$F$6/100)/366*(B539-IF(C539="Нет",VLOOKUP(A539,'Айгенис Оп9'!$A$2:$C$16,3,0),VLOOKUP((A539-1),'Айгенис Оп9'!$A$2:$C$16,3,0))),2)</f>
        <v>3.81</v>
      </c>
      <c r="G539" s="43">
        <f>COUNTIF(D540:$D$1227,365)</f>
        <v>427</v>
      </c>
      <c r="H539" s="43">
        <f>COUNTIF(D540:$D$1227,366)</f>
        <v>261</v>
      </c>
      <c r="I539" s="2"/>
    </row>
    <row r="540" spans="1:9" x14ac:dyDescent="0.25">
      <c r="A540" s="1">
        <f>COUNTIF($C$2:C540,"Да")</f>
        <v>6</v>
      </c>
      <c r="B540" s="45">
        <f t="shared" si="17"/>
        <v>45397</v>
      </c>
      <c r="C540" s="42" t="str">
        <f>IF(ISERROR(VLOOKUP(B540,'Айгенис Оп9'!$C$3:$C$16,1,0)),"Нет","Да")</f>
        <v>Нет</v>
      </c>
      <c r="D540" s="43">
        <f t="shared" si="16"/>
        <v>366</v>
      </c>
      <c r="E540" s="44">
        <f>ROUND(('Все выпуски'!$F$3*'Все выпуски'!$F$6/100)/366*(B540-IF(C540="Нет",VLOOKUP(A540,'Айгенис Оп9'!$A$2:$C$16,3,0),VLOOKUP((A540-1),'Айгенис Оп9'!$A$2:$C$16,3,0))),2)</f>
        <v>3.9</v>
      </c>
      <c r="G540" s="43">
        <f>COUNTIF(D541:$D$1227,365)</f>
        <v>427</v>
      </c>
      <c r="H540" s="43">
        <f>COUNTIF(D541:$D$1227,366)</f>
        <v>260</v>
      </c>
      <c r="I540" s="2"/>
    </row>
    <row r="541" spans="1:9" x14ac:dyDescent="0.25">
      <c r="A541" s="1">
        <f>COUNTIF($C$2:C541,"Да")</f>
        <v>6</v>
      </c>
      <c r="B541" s="45">
        <f t="shared" si="17"/>
        <v>45398</v>
      </c>
      <c r="C541" s="42" t="str">
        <f>IF(ISERROR(VLOOKUP(B541,'Айгенис Оп9'!$C$3:$C$16,1,0)),"Нет","Да")</f>
        <v>Нет</v>
      </c>
      <c r="D541" s="43">
        <f t="shared" si="16"/>
        <v>366</v>
      </c>
      <c r="E541" s="44">
        <f>ROUND(('Все выпуски'!$F$3*'Все выпуски'!$F$6/100)/366*(B541-IF(C541="Нет",VLOOKUP(A541,'Айгенис Оп9'!$A$2:$C$16,3,0),VLOOKUP((A541-1),'Айгенис Оп9'!$A$2:$C$16,3,0))),2)</f>
        <v>3.99</v>
      </c>
      <c r="G541" s="43">
        <f>COUNTIF(D542:$D$1227,365)</f>
        <v>427</v>
      </c>
      <c r="H541" s="43">
        <f>COUNTIF(D542:$D$1227,366)</f>
        <v>259</v>
      </c>
      <c r="I541" s="2"/>
    </row>
    <row r="542" spans="1:9" x14ac:dyDescent="0.25">
      <c r="A542" s="1">
        <f>COUNTIF($C$2:C542,"Да")</f>
        <v>6</v>
      </c>
      <c r="B542" s="45">
        <f t="shared" si="17"/>
        <v>45399</v>
      </c>
      <c r="C542" s="42" t="str">
        <f>IF(ISERROR(VLOOKUP(B542,'Айгенис Оп9'!$C$3:$C$16,1,0)),"Нет","Да")</f>
        <v>Нет</v>
      </c>
      <c r="D542" s="43">
        <f t="shared" si="16"/>
        <v>366</v>
      </c>
      <c r="E542" s="44">
        <f>ROUND(('Все выпуски'!$F$3*'Все выпуски'!$F$6/100)/366*(B542-IF(C542="Нет",VLOOKUP(A542,'Айгенис Оп9'!$A$2:$C$16,3,0),VLOOKUP((A542-1),'Айгенис Оп9'!$A$2:$C$16,3,0))),2)</f>
        <v>4.09</v>
      </c>
      <c r="G542" s="43">
        <f>COUNTIF(D543:$D$1227,365)</f>
        <v>427</v>
      </c>
      <c r="H542" s="43">
        <f>COUNTIF(D543:$D$1227,366)</f>
        <v>258</v>
      </c>
      <c r="I542" s="2"/>
    </row>
    <row r="543" spans="1:9" x14ac:dyDescent="0.25">
      <c r="A543" s="1">
        <f>COUNTIF($C$2:C543,"Да")</f>
        <v>6</v>
      </c>
      <c r="B543" s="45">
        <f t="shared" si="17"/>
        <v>45400</v>
      </c>
      <c r="C543" s="42" t="str">
        <f>IF(ISERROR(VLOOKUP(B543,'Айгенис Оп9'!$C$3:$C$16,1,0)),"Нет","Да")</f>
        <v>Нет</v>
      </c>
      <c r="D543" s="43">
        <f t="shared" si="16"/>
        <v>366</v>
      </c>
      <c r="E543" s="44">
        <f>ROUND(('Все выпуски'!$F$3*'Все выпуски'!$F$6/100)/366*(B543-IF(C543="Нет",VLOOKUP(A543,'Айгенис Оп9'!$A$2:$C$16,3,0),VLOOKUP((A543-1),'Айгенис Оп9'!$A$2:$C$16,3,0))),2)</f>
        <v>4.18</v>
      </c>
      <c r="G543" s="43">
        <f>COUNTIF(D544:$D$1227,365)</f>
        <v>427</v>
      </c>
      <c r="H543" s="43">
        <f>COUNTIF(D544:$D$1227,366)</f>
        <v>257</v>
      </c>
      <c r="I543" s="2"/>
    </row>
    <row r="544" spans="1:9" x14ac:dyDescent="0.25">
      <c r="A544" s="1">
        <f>COUNTIF($C$2:C544,"Да")</f>
        <v>6</v>
      </c>
      <c r="B544" s="45">
        <f t="shared" si="17"/>
        <v>45401</v>
      </c>
      <c r="C544" s="42" t="str">
        <f>IF(ISERROR(VLOOKUP(B544,'Айгенис Оп9'!$C$3:$C$16,1,0)),"Нет","Да")</f>
        <v>Нет</v>
      </c>
      <c r="D544" s="43">
        <f t="shared" si="16"/>
        <v>366</v>
      </c>
      <c r="E544" s="44">
        <f>ROUND(('Все выпуски'!$F$3*'Все выпуски'!$F$6/100)/366*(B544-IF(C544="Нет",VLOOKUP(A544,'Айгенис Оп9'!$A$2:$C$16,3,0),VLOOKUP((A544-1),'Айгенис Оп9'!$A$2:$C$16,3,0))),2)</f>
        <v>4.2699999999999996</v>
      </c>
      <c r="G544" s="43">
        <f>COUNTIF(D545:$D$1227,365)</f>
        <v>427</v>
      </c>
      <c r="H544" s="43">
        <f>COUNTIF(D545:$D$1227,366)</f>
        <v>256</v>
      </c>
      <c r="I544" s="2"/>
    </row>
    <row r="545" spans="1:9" x14ac:dyDescent="0.25">
      <c r="A545" s="1">
        <f>COUNTIF($C$2:C545,"Да")</f>
        <v>6</v>
      </c>
      <c r="B545" s="45">
        <f t="shared" si="17"/>
        <v>45402</v>
      </c>
      <c r="C545" s="42" t="str">
        <f>IF(ISERROR(VLOOKUP(B545,'Айгенис Оп9'!$C$3:$C$16,1,0)),"Нет","Да")</f>
        <v>Нет</v>
      </c>
      <c r="D545" s="43">
        <f t="shared" si="16"/>
        <v>366</v>
      </c>
      <c r="E545" s="44">
        <f>ROUND(('Все выпуски'!$F$3*'Все выпуски'!$F$6/100)/366*(B545-IF(C545="Нет",VLOOKUP(A545,'Айгенис Оп9'!$A$2:$C$16,3,0),VLOOKUP((A545-1),'Айгенис Оп9'!$A$2:$C$16,3,0))),2)</f>
        <v>4.37</v>
      </c>
      <c r="G545" s="43">
        <f>COUNTIF(D546:$D$1227,365)</f>
        <v>427</v>
      </c>
      <c r="H545" s="43">
        <f>COUNTIF(D546:$D$1227,366)</f>
        <v>255</v>
      </c>
      <c r="I545" s="2"/>
    </row>
    <row r="546" spans="1:9" x14ac:dyDescent="0.25">
      <c r="A546" s="1">
        <f>COUNTIF($C$2:C546,"Да")</f>
        <v>6</v>
      </c>
      <c r="B546" s="45">
        <f t="shared" si="17"/>
        <v>45403</v>
      </c>
      <c r="C546" s="42" t="str">
        <f>IF(ISERROR(VLOOKUP(B546,'Айгенис Оп9'!$C$3:$C$16,1,0)),"Нет","Да")</f>
        <v>Нет</v>
      </c>
      <c r="D546" s="43">
        <f t="shared" si="16"/>
        <v>366</v>
      </c>
      <c r="E546" s="44">
        <f>ROUND(('Все выпуски'!$F$3*'Все выпуски'!$F$6/100)/366*(B546-IF(C546="Нет",VLOOKUP(A546,'Айгенис Оп9'!$A$2:$C$16,3,0),VLOOKUP((A546-1),'Айгенис Оп9'!$A$2:$C$16,3,0))),2)</f>
        <v>4.46</v>
      </c>
      <c r="G546" s="43">
        <f>COUNTIF(D547:$D$1227,365)</f>
        <v>427</v>
      </c>
      <c r="H546" s="43">
        <f>COUNTIF(D547:$D$1227,366)</f>
        <v>254</v>
      </c>
      <c r="I546" s="2"/>
    </row>
    <row r="547" spans="1:9" x14ac:dyDescent="0.25">
      <c r="A547" s="1">
        <f>COUNTIF($C$2:C547,"Да")</f>
        <v>6</v>
      </c>
      <c r="B547" s="45">
        <f t="shared" si="17"/>
        <v>45404</v>
      </c>
      <c r="C547" s="42" t="str">
        <f>IF(ISERROR(VLOOKUP(B547,'Айгенис Оп9'!$C$3:$C$16,1,0)),"Нет","Да")</f>
        <v>Нет</v>
      </c>
      <c r="D547" s="43">
        <f t="shared" si="16"/>
        <v>366</v>
      </c>
      <c r="E547" s="44">
        <f>ROUND(('Все выпуски'!$F$3*'Все выпуски'!$F$6/100)/366*(B547-IF(C547="Нет",VLOOKUP(A547,'Айгенис Оп9'!$A$2:$C$16,3,0),VLOOKUP((A547-1),'Айгенис Оп9'!$A$2:$C$16,3,0))),2)</f>
        <v>4.55</v>
      </c>
      <c r="G547" s="43">
        <f>COUNTIF(D548:$D$1227,365)</f>
        <v>427</v>
      </c>
      <c r="H547" s="43">
        <f>COUNTIF(D548:$D$1227,366)</f>
        <v>253</v>
      </c>
      <c r="I547" s="2"/>
    </row>
    <row r="548" spans="1:9" x14ac:dyDescent="0.25">
      <c r="A548" s="1">
        <f>COUNTIF($C$2:C548,"Да")</f>
        <v>6</v>
      </c>
      <c r="B548" s="45">
        <f t="shared" si="17"/>
        <v>45405</v>
      </c>
      <c r="C548" s="42" t="str">
        <f>IF(ISERROR(VLOOKUP(B548,'Айгенис Оп9'!$C$3:$C$16,1,0)),"Нет","Да")</f>
        <v>Нет</v>
      </c>
      <c r="D548" s="43">
        <f t="shared" si="16"/>
        <v>366</v>
      </c>
      <c r="E548" s="44">
        <f>ROUND(('Все выпуски'!$F$3*'Все выпуски'!$F$6/100)/366*(B548-IF(C548="Нет",VLOOKUP(A548,'Айгенис Оп9'!$A$2:$C$16,3,0),VLOOKUP((A548-1),'Айгенис Оп9'!$A$2:$C$16,3,0))),2)</f>
        <v>4.6399999999999997</v>
      </c>
      <c r="G548" s="43">
        <f>COUNTIF(D549:$D$1227,365)</f>
        <v>427</v>
      </c>
      <c r="H548" s="43">
        <f>COUNTIF(D549:$D$1227,366)</f>
        <v>252</v>
      </c>
      <c r="I548" s="2"/>
    </row>
    <row r="549" spans="1:9" x14ac:dyDescent="0.25">
      <c r="A549" s="1">
        <f>COUNTIF($C$2:C549,"Да")</f>
        <v>6</v>
      </c>
      <c r="B549" s="45">
        <f t="shared" si="17"/>
        <v>45406</v>
      </c>
      <c r="C549" s="42" t="str">
        <f>IF(ISERROR(VLOOKUP(B549,'Айгенис Оп9'!$C$3:$C$16,1,0)),"Нет","Да")</f>
        <v>Нет</v>
      </c>
      <c r="D549" s="43">
        <f t="shared" si="16"/>
        <v>366</v>
      </c>
      <c r="E549" s="44">
        <f>ROUND(('Все выпуски'!$F$3*'Все выпуски'!$F$6/100)/366*(B549-IF(C549="Нет",VLOOKUP(A549,'Айгенис Оп9'!$A$2:$C$16,3,0),VLOOKUP((A549-1),'Айгенис Оп9'!$A$2:$C$16,3,0))),2)</f>
        <v>4.74</v>
      </c>
      <c r="G549" s="43">
        <f>COUNTIF(D550:$D$1227,365)</f>
        <v>427</v>
      </c>
      <c r="H549" s="43">
        <f>COUNTIF(D550:$D$1227,366)</f>
        <v>251</v>
      </c>
      <c r="I549" s="2"/>
    </row>
    <row r="550" spans="1:9" x14ac:dyDescent="0.25">
      <c r="A550" s="1">
        <f>COUNTIF($C$2:C550,"Да")</f>
        <v>6</v>
      </c>
      <c r="B550" s="45">
        <f t="shared" si="17"/>
        <v>45407</v>
      </c>
      <c r="C550" s="42" t="str">
        <f>IF(ISERROR(VLOOKUP(B550,'Айгенис Оп9'!$C$3:$C$16,1,0)),"Нет","Да")</f>
        <v>Нет</v>
      </c>
      <c r="D550" s="43">
        <f t="shared" si="16"/>
        <v>366</v>
      </c>
      <c r="E550" s="44">
        <f>ROUND(('Все выпуски'!$F$3*'Все выпуски'!$F$6/100)/366*(B550-IF(C550="Нет",VLOOKUP(A550,'Айгенис Оп9'!$A$2:$C$16,3,0),VLOOKUP((A550-1),'Айгенис Оп9'!$A$2:$C$16,3,0))),2)</f>
        <v>4.83</v>
      </c>
      <c r="G550" s="43">
        <f>COUNTIF(D551:$D$1227,365)</f>
        <v>427</v>
      </c>
      <c r="H550" s="43">
        <f>COUNTIF(D551:$D$1227,366)</f>
        <v>250</v>
      </c>
      <c r="I550" s="2"/>
    </row>
    <row r="551" spans="1:9" x14ac:dyDescent="0.25">
      <c r="A551" s="1">
        <f>COUNTIF($C$2:C551,"Да")</f>
        <v>6</v>
      </c>
      <c r="B551" s="45">
        <f t="shared" si="17"/>
        <v>45408</v>
      </c>
      <c r="C551" s="42" t="str">
        <f>IF(ISERROR(VLOOKUP(B551,'Айгенис Оп9'!$C$3:$C$16,1,0)),"Нет","Да")</f>
        <v>Нет</v>
      </c>
      <c r="D551" s="43">
        <f t="shared" si="16"/>
        <v>366</v>
      </c>
      <c r="E551" s="44">
        <f>ROUND(('Все выпуски'!$F$3*'Все выпуски'!$F$6/100)/366*(B551-IF(C551="Нет",VLOOKUP(A551,'Айгенис Оп9'!$A$2:$C$16,3,0),VLOOKUP((A551-1),'Айгенис Оп9'!$A$2:$C$16,3,0))),2)</f>
        <v>4.92</v>
      </c>
      <c r="G551" s="43">
        <f>COUNTIF(D552:$D$1227,365)</f>
        <v>427</v>
      </c>
      <c r="H551" s="43">
        <f>COUNTIF(D552:$D$1227,366)</f>
        <v>249</v>
      </c>
      <c r="I551" s="2"/>
    </row>
    <row r="552" spans="1:9" x14ac:dyDescent="0.25">
      <c r="A552" s="1">
        <f>COUNTIF($C$2:C552,"Да")</f>
        <v>6</v>
      </c>
      <c r="B552" s="45">
        <f t="shared" si="17"/>
        <v>45409</v>
      </c>
      <c r="C552" s="42" t="str">
        <f>IF(ISERROR(VLOOKUP(B552,'Айгенис Оп9'!$C$3:$C$16,1,0)),"Нет","Да")</f>
        <v>Нет</v>
      </c>
      <c r="D552" s="43">
        <f t="shared" si="16"/>
        <v>366</v>
      </c>
      <c r="E552" s="44">
        <f>ROUND(('Все выпуски'!$F$3*'Все выпуски'!$F$6/100)/366*(B552-IF(C552="Нет",VLOOKUP(A552,'Айгенис Оп9'!$A$2:$C$16,3,0),VLOOKUP((A552-1),'Айгенис Оп9'!$A$2:$C$16,3,0))),2)</f>
        <v>5.0199999999999996</v>
      </c>
      <c r="G552" s="43">
        <f>COUNTIF(D553:$D$1227,365)</f>
        <v>427</v>
      </c>
      <c r="H552" s="43">
        <f>COUNTIF(D553:$D$1227,366)</f>
        <v>248</v>
      </c>
      <c r="I552" s="2"/>
    </row>
    <row r="553" spans="1:9" x14ac:dyDescent="0.25">
      <c r="A553" s="1">
        <f>COUNTIF($C$2:C553,"Да")</f>
        <v>6</v>
      </c>
      <c r="B553" s="45">
        <f t="shared" si="17"/>
        <v>45410</v>
      </c>
      <c r="C553" s="42" t="str">
        <f>IF(ISERROR(VLOOKUP(B553,'Айгенис Оп9'!$C$3:$C$16,1,0)),"Нет","Да")</f>
        <v>Нет</v>
      </c>
      <c r="D553" s="43">
        <f t="shared" si="16"/>
        <v>366</v>
      </c>
      <c r="E553" s="44">
        <f>ROUND(('Все выпуски'!$F$3*'Все выпуски'!$F$6/100)/366*(B553-IF(C553="Нет",VLOOKUP(A553,'Айгенис Оп9'!$A$2:$C$16,3,0),VLOOKUP((A553-1),'Айгенис Оп9'!$A$2:$C$16,3,0))),2)</f>
        <v>5.1100000000000003</v>
      </c>
      <c r="G553" s="43">
        <f>COUNTIF(D554:$D$1227,365)</f>
        <v>427</v>
      </c>
      <c r="H553" s="43">
        <f>COUNTIF(D554:$D$1227,366)</f>
        <v>247</v>
      </c>
      <c r="I553" s="2"/>
    </row>
    <row r="554" spans="1:9" x14ac:dyDescent="0.25">
      <c r="A554" s="1">
        <f>COUNTIF($C$2:C554,"Да")</f>
        <v>6</v>
      </c>
      <c r="B554" s="45">
        <f t="shared" si="17"/>
        <v>45411</v>
      </c>
      <c r="C554" s="42" t="str">
        <f>IF(ISERROR(VLOOKUP(B554,'Айгенис Оп9'!$C$3:$C$16,1,0)),"Нет","Да")</f>
        <v>Нет</v>
      </c>
      <c r="D554" s="43">
        <f t="shared" si="16"/>
        <v>366</v>
      </c>
      <c r="E554" s="44">
        <f>ROUND(('Все выпуски'!$F$3*'Все выпуски'!$F$6/100)/366*(B554-IF(C554="Нет",VLOOKUP(A554,'Айгенис Оп9'!$A$2:$C$16,3,0),VLOOKUP((A554-1),'Айгенис Оп9'!$A$2:$C$16,3,0))),2)</f>
        <v>5.2</v>
      </c>
      <c r="G554" s="43">
        <f>COUNTIF(D555:$D$1227,365)</f>
        <v>427</v>
      </c>
      <c r="H554" s="43">
        <f>COUNTIF(D555:$D$1227,366)</f>
        <v>246</v>
      </c>
      <c r="I554" s="2"/>
    </row>
    <row r="555" spans="1:9" x14ac:dyDescent="0.25">
      <c r="A555" s="1">
        <f>COUNTIF($C$2:C555,"Да")</f>
        <v>6</v>
      </c>
      <c r="B555" s="45">
        <f t="shared" si="17"/>
        <v>45412</v>
      </c>
      <c r="C555" s="42" t="str">
        <f>IF(ISERROR(VLOOKUP(B555,'Айгенис Оп9'!$C$3:$C$16,1,0)),"Нет","Да")</f>
        <v>Нет</v>
      </c>
      <c r="D555" s="43">
        <f t="shared" si="16"/>
        <v>366</v>
      </c>
      <c r="E555" s="44">
        <f>ROUND(('Все выпуски'!$F$3*'Все выпуски'!$F$6/100)/366*(B555-IF(C555="Нет",VLOOKUP(A555,'Айгенис Оп9'!$A$2:$C$16,3,0),VLOOKUP((A555-1),'Айгенис Оп9'!$A$2:$C$16,3,0))),2)</f>
        <v>5.3</v>
      </c>
      <c r="G555" s="43">
        <f>COUNTIF(D556:$D$1227,365)</f>
        <v>427</v>
      </c>
      <c r="H555" s="43">
        <f>COUNTIF(D556:$D$1227,366)</f>
        <v>245</v>
      </c>
      <c r="I555" s="2"/>
    </row>
    <row r="556" spans="1:9" x14ac:dyDescent="0.25">
      <c r="A556" s="1">
        <f>COUNTIF($C$2:C556,"Да")</f>
        <v>6</v>
      </c>
      <c r="B556" s="45">
        <f t="shared" si="17"/>
        <v>45413</v>
      </c>
      <c r="C556" s="42" t="str">
        <f>IF(ISERROR(VLOOKUP(B556,'Айгенис Оп9'!$C$3:$C$16,1,0)),"Нет","Да")</f>
        <v>Нет</v>
      </c>
      <c r="D556" s="43">
        <f t="shared" si="16"/>
        <v>366</v>
      </c>
      <c r="E556" s="44">
        <f>ROUND(('Все выпуски'!$F$3*'Все выпуски'!$F$6/100)/366*(B556-IF(C556="Нет",VLOOKUP(A556,'Айгенис Оп9'!$A$2:$C$16,3,0),VLOOKUP((A556-1),'Айгенис Оп9'!$A$2:$C$16,3,0))),2)</f>
        <v>5.39</v>
      </c>
      <c r="G556" s="43">
        <f>COUNTIF(D557:$D$1227,365)</f>
        <v>427</v>
      </c>
      <c r="H556" s="43">
        <f>COUNTIF(D557:$D$1227,366)</f>
        <v>244</v>
      </c>
      <c r="I556" s="2"/>
    </row>
    <row r="557" spans="1:9" x14ac:dyDescent="0.25">
      <c r="A557" s="1">
        <f>COUNTIF($C$2:C557,"Да")</f>
        <v>6</v>
      </c>
      <c r="B557" s="45">
        <f t="shared" si="17"/>
        <v>45414</v>
      </c>
      <c r="C557" s="42" t="str">
        <f>IF(ISERROR(VLOOKUP(B557,'Айгенис Оп9'!$C$3:$C$16,1,0)),"Нет","Да")</f>
        <v>Нет</v>
      </c>
      <c r="D557" s="43">
        <f t="shared" si="16"/>
        <v>366</v>
      </c>
      <c r="E557" s="44">
        <f>ROUND(('Все выпуски'!$F$3*'Все выпуски'!$F$6/100)/366*(B557-IF(C557="Нет",VLOOKUP(A557,'Айгенис Оп9'!$A$2:$C$16,3,0),VLOOKUP((A557-1),'Айгенис Оп9'!$A$2:$C$16,3,0))),2)</f>
        <v>5.48</v>
      </c>
      <c r="G557" s="43">
        <f>COUNTIF(D558:$D$1227,365)</f>
        <v>427</v>
      </c>
      <c r="H557" s="43">
        <f>COUNTIF(D558:$D$1227,366)</f>
        <v>243</v>
      </c>
      <c r="I557" s="2"/>
    </row>
    <row r="558" spans="1:9" x14ac:dyDescent="0.25">
      <c r="A558" s="1">
        <f>COUNTIF($C$2:C558,"Да")</f>
        <v>6</v>
      </c>
      <c r="B558" s="45">
        <f t="shared" si="17"/>
        <v>45415</v>
      </c>
      <c r="C558" s="42" t="str">
        <f>IF(ISERROR(VLOOKUP(B558,'Айгенис Оп9'!$C$3:$C$16,1,0)),"Нет","Да")</f>
        <v>Нет</v>
      </c>
      <c r="D558" s="43">
        <f t="shared" si="16"/>
        <v>366</v>
      </c>
      <c r="E558" s="44">
        <f>ROUND(('Все выпуски'!$F$3*'Все выпуски'!$F$6/100)/366*(B558-IF(C558="Нет",VLOOKUP(A558,'Айгенис Оп9'!$A$2:$C$16,3,0),VLOOKUP((A558-1),'Айгенис Оп9'!$A$2:$C$16,3,0))),2)</f>
        <v>5.57</v>
      </c>
      <c r="G558" s="43">
        <f>COUNTIF(D559:$D$1227,365)</f>
        <v>427</v>
      </c>
      <c r="H558" s="43">
        <f>COUNTIF(D559:$D$1227,366)</f>
        <v>242</v>
      </c>
      <c r="I558" s="2"/>
    </row>
    <row r="559" spans="1:9" x14ac:dyDescent="0.25">
      <c r="A559" s="1">
        <f>COUNTIF($C$2:C559,"Да")</f>
        <v>6</v>
      </c>
      <c r="B559" s="45">
        <f t="shared" si="17"/>
        <v>45416</v>
      </c>
      <c r="C559" s="42" t="str">
        <f>IF(ISERROR(VLOOKUP(B559,'Айгенис Оп9'!$C$3:$C$16,1,0)),"Нет","Да")</f>
        <v>Нет</v>
      </c>
      <c r="D559" s="43">
        <f t="shared" si="16"/>
        <v>366</v>
      </c>
      <c r="E559" s="44">
        <f>ROUND(('Все выпуски'!$F$3*'Все выпуски'!$F$6/100)/366*(B559-IF(C559="Нет",VLOOKUP(A559,'Айгенис Оп9'!$A$2:$C$16,3,0),VLOOKUP((A559-1),'Айгенис Оп9'!$A$2:$C$16,3,0))),2)</f>
        <v>5.67</v>
      </c>
      <c r="G559" s="43">
        <f>COUNTIF(D560:$D$1227,365)</f>
        <v>427</v>
      </c>
      <c r="H559" s="43">
        <f>COUNTIF(D560:$D$1227,366)</f>
        <v>241</v>
      </c>
      <c r="I559" s="2"/>
    </row>
    <row r="560" spans="1:9" x14ac:dyDescent="0.25">
      <c r="A560" s="1">
        <f>COUNTIF($C$2:C560,"Да")</f>
        <v>6</v>
      </c>
      <c r="B560" s="45">
        <f t="shared" si="17"/>
        <v>45417</v>
      </c>
      <c r="C560" s="42" t="str">
        <f>IF(ISERROR(VLOOKUP(B560,'Айгенис Оп9'!$C$3:$C$16,1,0)),"Нет","Да")</f>
        <v>Нет</v>
      </c>
      <c r="D560" s="43">
        <f t="shared" si="16"/>
        <v>366</v>
      </c>
      <c r="E560" s="44">
        <f>ROUND(('Все выпуски'!$F$3*'Все выпуски'!$F$6/100)/366*(B560-IF(C560="Нет",VLOOKUP(A560,'Айгенис Оп9'!$A$2:$C$16,3,0),VLOOKUP((A560-1),'Айгенис Оп9'!$A$2:$C$16,3,0))),2)</f>
        <v>5.76</v>
      </c>
      <c r="G560" s="43">
        <f>COUNTIF(D561:$D$1227,365)</f>
        <v>427</v>
      </c>
      <c r="H560" s="43">
        <f>COUNTIF(D561:$D$1227,366)</f>
        <v>240</v>
      </c>
      <c r="I560" s="2"/>
    </row>
    <row r="561" spans="1:9" x14ac:dyDescent="0.25">
      <c r="A561" s="1">
        <f>COUNTIF($C$2:C561,"Да")</f>
        <v>6</v>
      </c>
      <c r="B561" s="45">
        <f t="shared" si="17"/>
        <v>45418</v>
      </c>
      <c r="C561" s="42" t="str">
        <f>IF(ISERROR(VLOOKUP(B561,'Айгенис Оп9'!$C$3:$C$16,1,0)),"Нет","Да")</f>
        <v>Нет</v>
      </c>
      <c r="D561" s="43">
        <f t="shared" si="16"/>
        <v>366</v>
      </c>
      <c r="E561" s="44">
        <f>ROUND(('Все выпуски'!$F$3*'Все выпуски'!$F$6/100)/366*(B561-IF(C561="Нет",VLOOKUP(A561,'Айгенис Оп9'!$A$2:$C$16,3,0),VLOOKUP((A561-1),'Айгенис Оп9'!$A$2:$C$16,3,0))),2)</f>
        <v>5.85</v>
      </c>
      <c r="G561" s="43">
        <f>COUNTIF(D562:$D$1227,365)</f>
        <v>427</v>
      </c>
      <c r="H561" s="43">
        <f>COUNTIF(D562:$D$1227,366)</f>
        <v>239</v>
      </c>
      <c r="I561" s="2"/>
    </row>
    <row r="562" spans="1:9" x14ac:dyDescent="0.25">
      <c r="A562" s="1">
        <f>COUNTIF($C$2:C562,"Да")</f>
        <v>6</v>
      </c>
      <c r="B562" s="45">
        <f t="shared" si="17"/>
        <v>45419</v>
      </c>
      <c r="C562" s="42" t="str">
        <f>IF(ISERROR(VLOOKUP(B562,'Айгенис Оп9'!$C$3:$C$16,1,0)),"Нет","Да")</f>
        <v>Нет</v>
      </c>
      <c r="D562" s="43">
        <f t="shared" si="16"/>
        <v>366</v>
      </c>
      <c r="E562" s="44">
        <f>ROUND(('Все выпуски'!$F$3*'Все выпуски'!$F$6/100)/366*(B562-IF(C562="Нет",VLOOKUP(A562,'Айгенис Оп9'!$A$2:$C$16,3,0),VLOOKUP((A562-1),'Айгенис Оп9'!$A$2:$C$16,3,0))),2)</f>
        <v>5.95</v>
      </c>
      <c r="G562" s="43">
        <f>COUNTIF(D563:$D$1227,365)</f>
        <v>427</v>
      </c>
      <c r="H562" s="43">
        <f>COUNTIF(D563:$D$1227,366)</f>
        <v>238</v>
      </c>
      <c r="I562" s="2"/>
    </row>
    <row r="563" spans="1:9" x14ac:dyDescent="0.25">
      <c r="A563" s="1">
        <f>COUNTIF($C$2:C563,"Да")</f>
        <v>6</v>
      </c>
      <c r="B563" s="45">
        <f t="shared" si="17"/>
        <v>45420</v>
      </c>
      <c r="C563" s="42" t="str">
        <f>IF(ISERROR(VLOOKUP(B563,'Айгенис Оп9'!$C$3:$C$16,1,0)),"Нет","Да")</f>
        <v>Нет</v>
      </c>
      <c r="D563" s="43">
        <f t="shared" si="16"/>
        <v>366</v>
      </c>
      <c r="E563" s="44">
        <f>ROUND(('Все выпуски'!$F$3*'Все выпуски'!$F$6/100)/366*(B563-IF(C563="Нет",VLOOKUP(A563,'Айгенис Оп9'!$A$2:$C$16,3,0),VLOOKUP((A563-1),'Айгенис Оп9'!$A$2:$C$16,3,0))),2)</f>
        <v>6.04</v>
      </c>
      <c r="G563" s="43">
        <f>COUNTIF(D564:$D$1227,365)</f>
        <v>427</v>
      </c>
      <c r="H563" s="43">
        <f>COUNTIF(D564:$D$1227,366)</f>
        <v>237</v>
      </c>
      <c r="I563" s="2"/>
    </row>
    <row r="564" spans="1:9" x14ac:dyDescent="0.25">
      <c r="A564" s="1">
        <f>COUNTIF($C$2:C564,"Да")</f>
        <v>6</v>
      </c>
      <c r="B564" s="45">
        <f t="shared" si="17"/>
        <v>45421</v>
      </c>
      <c r="C564" s="42" t="str">
        <f>IF(ISERROR(VLOOKUP(B564,'Айгенис Оп9'!$C$3:$C$16,1,0)),"Нет","Да")</f>
        <v>Нет</v>
      </c>
      <c r="D564" s="43">
        <f t="shared" ref="D564:D627" si="18">IF(MOD(YEAR(B564),4)=0,366,365)</f>
        <v>366</v>
      </c>
      <c r="E564" s="44">
        <f>ROUND(('Все выпуски'!$F$3*'Все выпуски'!$F$6/100)/366*(B564-IF(C564="Нет",VLOOKUP(A564,'Айгенис Оп9'!$A$2:$C$16,3,0),VLOOKUP((A564-1),'Айгенис Оп9'!$A$2:$C$16,3,0))),2)</f>
        <v>6.13</v>
      </c>
      <c r="G564" s="43">
        <f>COUNTIF(D565:$D$1227,365)</f>
        <v>427</v>
      </c>
      <c r="H564" s="43">
        <f>COUNTIF(D565:$D$1227,366)</f>
        <v>236</v>
      </c>
      <c r="I564" s="2"/>
    </row>
    <row r="565" spans="1:9" x14ac:dyDescent="0.25">
      <c r="A565" s="1">
        <f>COUNTIF($C$2:C565,"Да")</f>
        <v>6</v>
      </c>
      <c r="B565" s="45">
        <f t="shared" ref="B565:B628" si="19">B564+1</f>
        <v>45422</v>
      </c>
      <c r="C565" s="42" t="str">
        <f>IF(ISERROR(VLOOKUP(B565,'Айгенис Оп9'!$C$3:$C$16,1,0)),"Нет","Да")</f>
        <v>Нет</v>
      </c>
      <c r="D565" s="43">
        <f t="shared" si="18"/>
        <v>366</v>
      </c>
      <c r="E565" s="44">
        <f>ROUND(('Все выпуски'!$F$3*'Все выпуски'!$F$6/100)/366*(B565-IF(C565="Нет",VLOOKUP(A565,'Айгенис Оп9'!$A$2:$C$16,3,0),VLOOKUP((A565-1),'Айгенис Оп9'!$A$2:$C$16,3,0))),2)</f>
        <v>6.22</v>
      </c>
      <c r="G565" s="43">
        <f>COUNTIF(D566:$D$1227,365)</f>
        <v>427</v>
      </c>
      <c r="H565" s="43">
        <f>COUNTIF(D566:$D$1227,366)</f>
        <v>235</v>
      </c>
      <c r="I565" s="2"/>
    </row>
    <row r="566" spans="1:9" x14ac:dyDescent="0.25">
      <c r="A566" s="1">
        <f>COUNTIF($C$2:C566,"Да")</f>
        <v>6</v>
      </c>
      <c r="B566" s="45">
        <f t="shared" si="19"/>
        <v>45423</v>
      </c>
      <c r="C566" s="42" t="str">
        <f>IF(ISERROR(VLOOKUP(B566,'Айгенис Оп9'!$C$3:$C$16,1,0)),"Нет","Да")</f>
        <v>Нет</v>
      </c>
      <c r="D566" s="43">
        <f t="shared" si="18"/>
        <v>366</v>
      </c>
      <c r="E566" s="44">
        <f>ROUND(('Все выпуски'!$F$3*'Все выпуски'!$F$6/100)/366*(B566-IF(C566="Нет",VLOOKUP(A566,'Айгенис Оп9'!$A$2:$C$16,3,0),VLOOKUP((A566-1),'Айгенис Оп9'!$A$2:$C$16,3,0))),2)</f>
        <v>6.32</v>
      </c>
      <c r="G566" s="43">
        <f>COUNTIF(D567:$D$1227,365)</f>
        <v>427</v>
      </c>
      <c r="H566" s="43">
        <f>COUNTIF(D567:$D$1227,366)</f>
        <v>234</v>
      </c>
      <c r="I566" s="2"/>
    </row>
    <row r="567" spans="1:9" x14ac:dyDescent="0.25">
      <c r="A567" s="1">
        <f>COUNTIF($C$2:C567,"Да")</f>
        <v>6</v>
      </c>
      <c r="B567" s="45">
        <f t="shared" si="19"/>
        <v>45424</v>
      </c>
      <c r="C567" s="42" t="str">
        <f>IF(ISERROR(VLOOKUP(B567,'Айгенис Оп9'!$C$3:$C$16,1,0)),"Нет","Да")</f>
        <v>Нет</v>
      </c>
      <c r="D567" s="43">
        <f t="shared" si="18"/>
        <v>366</v>
      </c>
      <c r="E567" s="44">
        <f>ROUND(('Все выпуски'!$F$3*'Все выпуски'!$F$6/100)/366*(B567-IF(C567="Нет",VLOOKUP(A567,'Айгенис Оп9'!$A$2:$C$16,3,0),VLOOKUP((A567-1),'Айгенис Оп9'!$A$2:$C$16,3,0))),2)</f>
        <v>6.41</v>
      </c>
      <c r="G567" s="43">
        <f>COUNTIF(D568:$D$1227,365)</f>
        <v>427</v>
      </c>
      <c r="H567" s="43">
        <f>COUNTIF(D568:$D$1227,366)</f>
        <v>233</v>
      </c>
      <c r="I567" s="2"/>
    </row>
    <row r="568" spans="1:9" x14ac:dyDescent="0.25">
      <c r="A568" s="1">
        <f>COUNTIF($C$2:C568,"Да")</f>
        <v>6</v>
      </c>
      <c r="B568" s="45">
        <f t="shared" si="19"/>
        <v>45425</v>
      </c>
      <c r="C568" s="42" t="str">
        <f>IF(ISERROR(VLOOKUP(B568,'Айгенис Оп9'!$C$3:$C$16,1,0)),"Нет","Да")</f>
        <v>Нет</v>
      </c>
      <c r="D568" s="43">
        <f t="shared" si="18"/>
        <v>366</v>
      </c>
      <c r="E568" s="44">
        <f>ROUND(('Все выпуски'!$F$3*'Все выпуски'!$F$6/100)/366*(B568-IF(C568="Нет",VLOOKUP(A568,'Айгенис Оп9'!$A$2:$C$16,3,0),VLOOKUP((A568-1),'Айгенис Оп9'!$A$2:$C$16,3,0))),2)</f>
        <v>6.5</v>
      </c>
      <c r="G568" s="43">
        <f>COUNTIF(D569:$D$1227,365)</f>
        <v>427</v>
      </c>
      <c r="H568" s="43">
        <f>COUNTIF(D569:$D$1227,366)</f>
        <v>232</v>
      </c>
      <c r="I568" s="2"/>
    </row>
    <row r="569" spans="1:9" x14ac:dyDescent="0.25">
      <c r="A569" s="1">
        <f>COUNTIF($C$2:C569,"Да")</f>
        <v>6</v>
      </c>
      <c r="B569" s="45">
        <f t="shared" si="19"/>
        <v>45426</v>
      </c>
      <c r="C569" s="42" t="str">
        <f>IF(ISERROR(VLOOKUP(B569,'Айгенис Оп9'!$C$3:$C$16,1,0)),"Нет","Да")</f>
        <v>Нет</v>
      </c>
      <c r="D569" s="43">
        <f t="shared" si="18"/>
        <v>366</v>
      </c>
      <c r="E569" s="44">
        <f>ROUND(('Все выпуски'!$F$3*'Все выпуски'!$F$6/100)/366*(B569-IF(C569="Нет",VLOOKUP(A569,'Айгенис Оп9'!$A$2:$C$16,3,0),VLOOKUP((A569-1),'Айгенис Оп9'!$A$2:$C$16,3,0))),2)</f>
        <v>6.6</v>
      </c>
      <c r="G569" s="43">
        <f>COUNTIF(D570:$D$1227,365)</f>
        <v>427</v>
      </c>
      <c r="H569" s="43">
        <f>COUNTIF(D570:$D$1227,366)</f>
        <v>231</v>
      </c>
      <c r="I569" s="2"/>
    </row>
    <row r="570" spans="1:9" x14ac:dyDescent="0.25">
      <c r="A570" s="1">
        <f>COUNTIF($C$2:C570,"Да")</f>
        <v>6</v>
      </c>
      <c r="B570" s="45">
        <f t="shared" si="19"/>
        <v>45427</v>
      </c>
      <c r="C570" s="42" t="str">
        <f>IF(ISERROR(VLOOKUP(B570,'Айгенис Оп9'!$C$3:$C$16,1,0)),"Нет","Да")</f>
        <v>Нет</v>
      </c>
      <c r="D570" s="43">
        <f t="shared" si="18"/>
        <v>366</v>
      </c>
      <c r="E570" s="44">
        <f>ROUND(('Все выпуски'!$F$3*'Все выпуски'!$F$6/100)/366*(B570-IF(C570="Нет",VLOOKUP(A570,'Айгенис Оп9'!$A$2:$C$16,3,0),VLOOKUP((A570-1),'Айгенис Оп9'!$A$2:$C$16,3,0))),2)</f>
        <v>6.69</v>
      </c>
      <c r="G570" s="43">
        <f>COUNTIF(D571:$D$1227,365)</f>
        <v>427</v>
      </c>
      <c r="H570" s="43">
        <f>COUNTIF(D571:$D$1227,366)</f>
        <v>230</v>
      </c>
      <c r="I570" s="2"/>
    </row>
    <row r="571" spans="1:9" x14ac:dyDescent="0.25">
      <c r="A571" s="1">
        <f>COUNTIF($C$2:C571,"Да")</f>
        <v>6</v>
      </c>
      <c r="B571" s="45">
        <f t="shared" si="19"/>
        <v>45428</v>
      </c>
      <c r="C571" s="42" t="str">
        <f>IF(ISERROR(VLOOKUP(B571,'Айгенис Оп9'!$C$3:$C$16,1,0)),"Нет","Да")</f>
        <v>Нет</v>
      </c>
      <c r="D571" s="43">
        <f t="shared" si="18"/>
        <v>366</v>
      </c>
      <c r="E571" s="44">
        <f>ROUND(('Все выпуски'!$F$3*'Все выпуски'!$F$6/100)/366*(B571-IF(C571="Нет",VLOOKUP(A571,'Айгенис Оп9'!$A$2:$C$16,3,0),VLOOKUP((A571-1),'Айгенис Оп9'!$A$2:$C$16,3,0))),2)</f>
        <v>6.78</v>
      </c>
      <c r="G571" s="43">
        <f>COUNTIF(D572:$D$1227,365)</f>
        <v>427</v>
      </c>
      <c r="H571" s="43">
        <f>COUNTIF(D572:$D$1227,366)</f>
        <v>229</v>
      </c>
      <c r="I571" s="2"/>
    </row>
    <row r="572" spans="1:9" x14ac:dyDescent="0.25">
      <c r="A572" s="1">
        <f>COUNTIF($C$2:C572,"Да")</f>
        <v>6</v>
      </c>
      <c r="B572" s="45">
        <f t="shared" si="19"/>
        <v>45429</v>
      </c>
      <c r="C572" s="42" t="str">
        <f>IF(ISERROR(VLOOKUP(B572,'Айгенис Оп9'!$C$3:$C$16,1,0)),"Нет","Да")</f>
        <v>Нет</v>
      </c>
      <c r="D572" s="43">
        <f t="shared" si="18"/>
        <v>366</v>
      </c>
      <c r="E572" s="44">
        <f>ROUND(('Все выпуски'!$F$3*'Все выпуски'!$F$6/100)/366*(B572-IF(C572="Нет",VLOOKUP(A572,'Айгенис Оп9'!$A$2:$C$16,3,0),VLOOKUP((A572-1),'Айгенис Оп9'!$A$2:$C$16,3,0))),2)</f>
        <v>6.87</v>
      </c>
      <c r="G572" s="43">
        <f>COUNTIF(D573:$D$1227,365)</f>
        <v>427</v>
      </c>
      <c r="H572" s="43">
        <f>COUNTIF(D573:$D$1227,366)</f>
        <v>228</v>
      </c>
      <c r="I572" s="2"/>
    </row>
    <row r="573" spans="1:9" x14ac:dyDescent="0.25">
      <c r="A573" s="1">
        <f>COUNTIF($C$2:C573,"Да")</f>
        <v>6</v>
      </c>
      <c r="B573" s="45">
        <f t="shared" si="19"/>
        <v>45430</v>
      </c>
      <c r="C573" s="42" t="str">
        <f>IF(ISERROR(VLOOKUP(B573,'Айгенис Оп9'!$C$3:$C$16,1,0)),"Нет","Да")</f>
        <v>Нет</v>
      </c>
      <c r="D573" s="43">
        <f t="shared" si="18"/>
        <v>366</v>
      </c>
      <c r="E573" s="44">
        <f>ROUND(('Все выпуски'!$F$3*'Все выпуски'!$F$6/100)/366*(B573-IF(C573="Нет",VLOOKUP(A573,'Айгенис Оп9'!$A$2:$C$16,3,0),VLOOKUP((A573-1),'Айгенис Оп9'!$A$2:$C$16,3,0))),2)</f>
        <v>6.97</v>
      </c>
      <c r="G573" s="43">
        <f>COUNTIF(D574:$D$1227,365)</f>
        <v>427</v>
      </c>
      <c r="H573" s="43">
        <f>COUNTIF(D574:$D$1227,366)</f>
        <v>227</v>
      </c>
      <c r="I573" s="2"/>
    </row>
    <row r="574" spans="1:9" x14ac:dyDescent="0.25">
      <c r="A574" s="1">
        <f>COUNTIF($C$2:C574,"Да")</f>
        <v>6</v>
      </c>
      <c r="B574" s="45">
        <f t="shared" si="19"/>
        <v>45431</v>
      </c>
      <c r="C574" s="42" t="str">
        <f>IF(ISERROR(VLOOKUP(B574,'Айгенис Оп9'!$C$3:$C$16,1,0)),"Нет","Да")</f>
        <v>Нет</v>
      </c>
      <c r="D574" s="43">
        <f t="shared" si="18"/>
        <v>366</v>
      </c>
      <c r="E574" s="44">
        <f>ROUND(('Все выпуски'!$F$3*'Все выпуски'!$F$6/100)/366*(B574-IF(C574="Нет",VLOOKUP(A574,'Айгенис Оп9'!$A$2:$C$16,3,0),VLOOKUP((A574-1),'Айгенис Оп9'!$A$2:$C$16,3,0))),2)</f>
        <v>7.06</v>
      </c>
      <c r="G574" s="43">
        <f>COUNTIF(D575:$D$1227,365)</f>
        <v>427</v>
      </c>
      <c r="H574" s="43">
        <f>COUNTIF(D575:$D$1227,366)</f>
        <v>226</v>
      </c>
      <c r="I574" s="2"/>
    </row>
    <row r="575" spans="1:9" x14ac:dyDescent="0.25">
      <c r="A575" s="1">
        <f>COUNTIF($C$2:C575,"Да")</f>
        <v>6</v>
      </c>
      <c r="B575" s="45">
        <f t="shared" si="19"/>
        <v>45432</v>
      </c>
      <c r="C575" s="42" t="str">
        <f>IF(ISERROR(VLOOKUP(B575,'Айгенис Оп9'!$C$3:$C$16,1,0)),"Нет","Да")</f>
        <v>Нет</v>
      </c>
      <c r="D575" s="43">
        <f t="shared" si="18"/>
        <v>366</v>
      </c>
      <c r="E575" s="44">
        <f>ROUND(('Все выпуски'!$F$3*'Все выпуски'!$F$6/100)/366*(B575-IF(C575="Нет",VLOOKUP(A575,'Айгенис Оп9'!$A$2:$C$16,3,0),VLOOKUP((A575-1),'Айгенис Оп9'!$A$2:$C$16,3,0))),2)</f>
        <v>7.15</v>
      </c>
      <c r="G575" s="43">
        <f>COUNTIF(D576:$D$1227,365)</f>
        <v>427</v>
      </c>
      <c r="H575" s="43">
        <f>COUNTIF(D576:$D$1227,366)</f>
        <v>225</v>
      </c>
      <c r="I575" s="2"/>
    </row>
    <row r="576" spans="1:9" x14ac:dyDescent="0.25">
      <c r="A576" s="1">
        <f>COUNTIF($C$2:C576,"Да")</f>
        <v>6</v>
      </c>
      <c r="B576" s="45">
        <f t="shared" si="19"/>
        <v>45433</v>
      </c>
      <c r="C576" s="42" t="str">
        <f>IF(ISERROR(VLOOKUP(B576,'Айгенис Оп9'!$C$3:$C$16,1,0)),"Нет","Да")</f>
        <v>Нет</v>
      </c>
      <c r="D576" s="43">
        <f t="shared" si="18"/>
        <v>366</v>
      </c>
      <c r="E576" s="44">
        <f>ROUND(('Все выпуски'!$F$3*'Все выпуски'!$F$6/100)/366*(B576-IF(C576="Нет",VLOOKUP(A576,'Айгенис Оп9'!$A$2:$C$16,3,0),VLOOKUP((A576-1),'Айгенис Оп9'!$A$2:$C$16,3,0))),2)</f>
        <v>7.25</v>
      </c>
      <c r="G576" s="43">
        <f>COUNTIF(D577:$D$1227,365)</f>
        <v>427</v>
      </c>
      <c r="H576" s="43">
        <f>COUNTIF(D577:$D$1227,366)</f>
        <v>224</v>
      </c>
      <c r="I576" s="2"/>
    </row>
    <row r="577" spans="1:9" x14ac:dyDescent="0.25">
      <c r="A577" s="1">
        <f>COUNTIF($C$2:C577,"Да")</f>
        <v>6</v>
      </c>
      <c r="B577" s="45">
        <f t="shared" si="19"/>
        <v>45434</v>
      </c>
      <c r="C577" s="42" t="str">
        <f>IF(ISERROR(VLOOKUP(B577,'Айгенис Оп9'!$C$3:$C$16,1,0)),"Нет","Да")</f>
        <v>Нет</v>
      </c>
      <c r="D577" s="43">
        <f t="shared" si="18"/>
        <v>366</v>
      </c>
      <c r="E577" s="44">
        <f>ROUND(('Все выпуски'!$F$3*'Все выпуски'!$F$6/100)/366*(B577-IF(C577="Нет",VLOOKUP(A577,'Айгенис Оп9'!$A$2:$C$16,3,0),VLOOKUP((A577-1),'Айгенис Оп9'!$A$2:$C$16,3,0))),2)</f>
        <v>7.34</v>
      </c>
      <c r="G577" s="43">
        <f>COUNTIF(D578:$D$1227,365)</f>
        <v>427</v>
      </c>
      <c r="H577" s="43">
        <f>COUNTIF(D578:$D$1227,366)</f>
        <v>223</v>
      </c>
      <c r="I577" s="2"/>
    </row>
    <row r="578" spans="1:9" x14ac:dyDescent="0.25">
      <c r="A578" s="1">
        <f>COUNTIF($C$2:C578,"Да")</f>
        <v>6</v>
      </c>
      <c r="B578" s="45">
        <f t="shared" si="19"/>
        <v>45435</v>
      </c>
      <c r="C578" s="42" t="str">
        <f>IF(ISERROR(VLOOKUP(B578,'Айгенис Оп9'!$C$3:$C$16,1,0)),"Нет","Да")</f>
        <v>Нет</v>
      </c>
      <c r="D578" s="43">
        <f t="shared" si="18"/>
        <v>366</v>
      </c>
      <c r="E578" s="44">
        <f>ROUND(('Все выпуски'!$F$3*'Все выпуски'!$F$6/100)/366*(B578-IF(C578="Нет",VLOOKUP(A578,'Айгенис Оп9'!$A$2:$C$16,3,0),VLOOKUP((A578-1),'Айгенис Оп9'!$A$2:$C$16,3,0))),2)</f>
        <v>7.43</v>
      </c>
      <c r="G578" s="43">
        <f>COUNTIF(D579:$D$1227,365)</f>
        <v>427</v>
      </c>
      <c r="H578" s="43">
        <f>COUNTIF(D579:$D$1227,366)</f>
        <v>222</v>
      </c>
      <c r="I578" s="2"/>
    </row>
    <row r="579" spans="1:9" x14ac:dyDescent="0.25">
      <c r="A579" s="1">
        <f>COUNTIF($C$2:C579,"Да")</f>
        <v>6</v>
      </c>
      <c r="B579" s="45">
        <f t="shared" si="19"/>
        <v>45436</v>
      </c>
      <c r="C579" s="42" t="str">
        <f>IF(ISERROR(VLOOKUP(B579,'Айгенис Оп9'!$C$3:$C$16,1,0)),"Нет","Да")</f>
        <v>Нет</v>
      </c>
      <c r="D579" s="43">
        <f t="shared" si="18"/>
        <v>366</v>
      </c>
      <c r="E579" s="44">
        <f>ROUND(('Все выпуски'!$F$3*'Все выпуски'!$F$6/100)/366*(B579-IF(C579="Нет",VLOOKUP(A579,'Айгенис Оп9'!$A$2:$C$16,3,0),VLOOKUP((A579-1),'Айгенис Оп9'!$A$2:$C$16,3,0))),2)</f>
        <v>7.52</v>
      </c>
      <c r="G579" s="43">
        <f>COUNTIF(D580:$D$1227,365)</f>
        <v>427</v>
      </c>
      <c r="H579" s="43">
        <f>COUNTIF(D580:$D$1227,366)</f>
        <v>221</v>
      </c>
      <c r="I579" s="2"/>
    </row>
    <row r="580" spans="1:9" x14ac:dyDescent="0.25">
      <c r="A580" s="1">
        <f>COUNTIF($C$2:C580,"Да")</f>
        <v>6</v>
      </c>
      <c r="B580" s="45">
        <f t="shared" si="19"/>
        <v>45437</v>
      </c>
      <c r="C580" s="42" t="str">
        <f>IF(ISERROR(VLOOKUP(B580,'Айгенис Оп9'!$C$3:$C$16,1,0)),"Нет","Да")</f>
        <v>Нет</v>
      </c>
      <c r="D580" s="43">
        <f t="shared" si="18"/>
        <v>366</v>
      </c>
      <c r="E580" s="44">
        <f>ROUND(('Все выпуски'!$F$3*'Все выпуски'!$F$6/100)/366*(B580-IF(C580="Нет",VLOOKUP(A580,'Айгенис Оп9'!$A$2:$C$16,3,0),VLOOKUP((A580-1),'Айгенис Оп9'!$A$2:$C$16,3,0))),2)</f>
        <v>7.62</v>
      </c>
      <c r="G580" s="43">
        <f>COUNTIF(D581:$D$1227,365)</f>
        <v>427</v>
      </c>
      <c r="H580" s="43">
        <f>COUNTIF(D581:$D$1227,366)</f>
        <v>220</v>
      </c>
      <c r="I580" s="2"/>
    </row>
    <row r="581" spans="1:9" x14ac:dyDescent="0.25">
      <c r="A581" s="1">
        <f>COUNTIF($C$2:C581,"Да")</f>
        <v>6</v>
      </c>
      <c r="B581" s="45">
        <f t="shared" si="19"/>
        <v>45438</v>
      </c>
      <c r="C581" s="42" t="str">
        <f>IF(ISERROR(VLOOKUP(B581,'Айгенис Оп9'!$C$3:$C$16,1,0)),"Нет","Да")</f>
        <v>Нет</v>
      </c>
      <c r="D581" s="43">
        <f t="shared" si="18"/>
        <v>366</v>
      </c>
      <c r="E581" s="44">
        <f>ROUND(('Все выпуски'!$F$3*'Все выпуски'!$F$6/100)/366*(B581-IF(C581="Нет",VLOOKUP(A581,'Айгенис Оп9'!$A$2:$C$16,3,0),VLOOKUP((A581-1),'Айгенис Оп9'!$A$2:$C$16,3,0))),2)</f>
        <v>7.71</v>
      </c>
      <c r="G581" s="43">
        <f>COUNTIF(D582:$D$1227,365)</f>
        <v>427</v>
      </c>
      <c r="H581" s="43">
        <f>COUNTIF(D582:$D$1227,366)</f>
        <v>219</v>
      </c>
      <c r="I581" s="2"/>
    </row>
    <row r="582" spans="1:9" x14ac:dyDescent="0.25">
      <c r="A582" s="1">
        <f>COUNTIF($C$2:C582,"Да")</f>
        <v>6</v>
      </c>
      <c r="B582" s="45">
        <f t="shared" si="19"/>
        <v>45439</v>
      </c>
      <c r="C582" s="42" t="str">
        <f>IF(ISERROR(VLOOKUP(B582,'Айгенис Оп9'!$C$3:$C$16,1,0)),"Нет","Да")</f>
        <v>Нет</v>
      </c>
      <c r="D582" s="43">
        <f t="shared" si="18"/>
        <v>366</v>
      </c>
      <c r="E582" s="44">
        <f>ROUND(('Все выпуски'!$F$3*'Все выпуски'!$F$6/100)/366*(B582-IF(C582="Нет",VLOOKUP(A582,'Айгенис Оп9'!$A$2:$C$16,3,0),VLOOKUP((A582-1),'Айгенис Оп9'!$A$2:$C$16,3,0))),2)</f>
        <v>7.8</v>
      </c>
      <c r="G582" s="43">
        <f>COUNTIF(D583:$D$1227,365)</f>
        <v>427</v>
      </c>
      <c r="H582" s="43">
        <f>COUNTIF(D583:$D$1227,366)</f>
        <v>218</v>
      </c>
      <c r="I582" s="2"/>
    </row>
    <row r="583" spans="1:9" x14ac:dyDescent="0.25">
      <c r="A583" s="1">
        <f>COUNTIF($C$2:C583,"Да")</f>
        <v>6</v>
      </c>
      <c r="B583" s="45">
        <f t="shared" si="19"/>
        <v>45440</v>
      </c>
      <c r="C583" s="42" t="str">
        <f>IF(ISERROR(VLOOKUP(B583,'Айгенис Оп9'!$C$3:$C$16,1,0)),"Нет","Да")</f>
        <v>Нет</v>
      </c>
      <c r="D583" s="43">
        <f t="shared" si="18"/>
        <v>366</v>
      </c>
      <c r="E583" s="44">
        <f>ROUND(('Все выпуски'!$F$3*'Все выпуски'!$F$6/100)/366*(B583-IF(C583="Нет",VLOOKUP(A583,'Айгенис Оп9'!$A$2:$C$16,3,0),VLOOKUP((A583-1),'Айгенис Оп9'!$A$2:$C$16,3,0))),2)</f>
        <v>7.9</v>
      </c>
      <c r="G583" s="43">
        <f>COUNTIF(D584:$D$1227,365)</f>
        <v>427</v>
      </c>
      <c r="H583" s="43">
        <f>COUNTIF(D584:$D$1227,366)</f>
        <v>217</v>
      </c>
      <c r="I583" s="2"/>
    </row>
    <row r="584" spans="1:9" x14ac:dyDescent="0.25">
      <c r="A584" s="1">
        <f>COUNTIF($C$2:C584,"Да")</f>
        <v>6</v>
      </c>
      <c r="B584" s="45">
        <f t="shared" si="19"/>
        <v>45441</v>
      </c>
      <c r="C584" s="42" t="str">
        <f>IF(ISERROR(VLOOKUP(B584,'Айгенис Оп9'!$C$3:$C$16,1,0)),"Нет","Да")</f>
        <v>Нет</v>
      </c>
      <c r="D584" s="43">
        <f t="shared" si="18"/>
        <v>366</v>
      </c>
      <c r="E584" s="44">
        <f>ROUND(('Все выпуски'!$F$3*'Все выпуски'!$F$6/100)/366*(B584-IF(C584="Нет",VLOOKUP(A584,'Айгенис Оп9'!$A$2:$C$16,3,0),VLOOKUP((A584-1),'Айгенис Оп9'!$A$2:$C$16,3,0))),2)</f>
        <v>7.99</v>
      </c>
      <c r="G584" s="43">
        <f>COUNTIF(D585:$D$1227,365)</f>
        <v>427</v>
      </c>
      <c r="H584" s="43">
        <f>COUNTIF(D585:$D$1227,366)</f>
        <v>216</v>
      </c>
      <c r="I584" s="2"/>
    </row>
    <row r="585" spans="1:9" x14ac:dyDescent="0.25">
      <c r="A585" s="1">
        <f>COUNTIF($C$2:C585,"Да")</f>
        <v>6</v>
      </c>
      <c r="B585" s="45">
        <f t="shared" si="19"/>
        <v>45442</v>
      </c>
      <c r="C585" s="42" t="str">
        <f>IF(ISERROR(VLOOKUP(B585,'Айгенис Оп9'!$C$3:$C$16,1,0)),"Нет","Да")</f>
        <v>Нет</v>
      </c>
      <c r="D585" s="43">
        <f t="shared" si="18"/>
        <v>366</v>
      </c>
      <c r="E585" s="44">
        <f>ROUND(('Все выпуски'!$F$3*'Все выпуски'!$F$6/100)/366*(B585-IF(C585="Нет",VLOOKUP(A585,'Айгенис Оп9'!$A$2:$C$16,3,0),VLOOKUP((A585-1),'Айгенис Оп9'!$A$2:$C$16,3,0))),2)</f>
        <v>8.08</v>
      </c>
      <c r="G585" s="43">
        <f>COUNTIF(D586:$D$1227,365)</f>
        <v>427</v>
      </c>
      <c r="H585" s="43">
        <f>COUNTIF(D586:$D$1227,366)</f>
        <v>215</v>
      </c>
      <c r="I585" s="2"/>
    </row>
    <row r="586" spans="1:9" x14ac:dyDescent="0.25">
      <c r="A586" s="1">
        <f>COUNTIF($C$2:C586,"Да")</f>
        <v>6</v>
      </c>
      <c r="B586" s="45">
        <f t="shared" si="19"/>
        <v>45443</v>
      </c>
      <c r="C586" s="42" t="str">
        <f>IF(ISERROR(VLOOKUP(B586,'Айгенис Оп9'!$C$3:$C$16,1,0)),"Нет","Да")</f>
        <v>Нет</v>
      </c>
      <c r="D586" s="43">
        <f t="shared" si="18"/>
        <v>366</v>
      </c>
      <c r="E586" s="44">
        <f>ROUND(('Все выпуски'!$F$3*'Все выпуски'!$F$6/100)/366*(B586-IF(C586="Нет",VLOOKUP(A586,'Айгенис Оп9'!$A$2:$C$16,3,0),VLOOKUP((A586-1),'Айгенис Оп9'!$A$2:$C$16,3,0))),2)</f>
        <v>8.17</v>
      </c>
      <c r="G586" s="43">
        <f>COUNTIF(D587:$D$1227,365)</f>
        <v>427</v>
      </c>
      <c r="H586" s="43">
        <f>COUNTIF(D587:$D$1227,366)</f>
        <v>214</v>
      </c>
      <c r="I586" s="2"/>
    </row>
    <row r="587" spans="1:9" x14ac:dyDescent="0.25">
      <c r="A587" s="1">
        <f>COUNTIF($C$2:C587,"Да")</f>
        <v>6</v>
      </c>
      <c r="B587" s="45">
        <f t="shared" si="19"/>
        <v>45444</v>
      </c>
      <c r="C587" s="42" t="str">
        <f>IF(ISERROR(VLOOKUP(B587,'Айгенис Оп9'!$C$3:$C$16,1,0)),"Нет","Да")</f>
        <v>Нет</v>
      </c>
      <c r="D587" s="43">
        <f t="shared" si="18"/>
        <v>366</v>
      </c>
      <c r="E587" s="44">
        <f>ROUND(('Все выпуски'!$F$3*'Все выпуски'!$F$6/100)/366*(B587-IF(C587="Нет",VLOOKUP(A587,'Айгенис Оп9'!$A$2:$C$16,3,0),VLOOKUP((A587-1),'Айгенис Оп9'!$A$2:$C$16,3,0))),2)</f>
        <v>8.27</v>
      </c>
      <c r="G587" s="43">
        <f>COUNTIF(D588:$D$1227,365)</f>
        <v>427</v>
      </c>
      <c r="H587" s="43">
        <f>COUNTIF(D588:$D$1227,366)</f>
        <v>213</v>
      </c>
      <c r="I587" s="2"/>
    </row>
    <row r="588" spans="1:9" x14ac:dyDescent="0.25">
      <c r="A588" s="1">
        <f>COUNTIF($C$2:C588,"Да")</f>
        <v>6</v>
      </c>
      <c r="B588" s="45">
        <f t="shared" si="19"/>
        <v>45445</v>
      </c>
      <c r="C588" s="42" t="str">
        <f>IF(ISERROR(VLOOKUP(B588,'Айгенис Оп9'!$C$3:$C$16,1,0)),"Нет","Да")</f>
        <v>Нет</v>
      </c>
      <c r="D588" s="43">
        <f t="shared" si="18"/>
        <v>366</v>
      </c>
      <c r="E588" s="44">
        <f>ROUND(('Все выпуски'!$F$3*'Все выпуски'!$F$6/100)/366*(B588-IF(C588="Нет",VLOOKUP(A588,'Айгенис Оп9'!$A$2:$C$16,3,0),VLOOKUP((A588-1),'Айгенис Оп9'!$A$2:$C$16,3,0))),2)</f>
        <v>8.36</v>
      </c>
      <c r="G588" s="43">
        <f>COUNTIF(D589:$D$1227,365)</f>
        <v>427</v>
      </c>
      <c r="H588" s="43">
        <f>COUNTIF(D589:$D$1227,366)</f>
        <v>212</v>
      </c>
      <c r="I588" s="2"/>
    </row>
    <row r="589" spans="1:9" x14ac:dyDescent="0.25">
      <c r="A589" s="1">
        <f>COUNTIF($C$2:C589,"Да")</f>
        <v>7</v>
      </c>
      <c r="B589" s="45">
        <f t="shared" si="19"/>
        <v>45446</v>
      </c>
      <c r="C589" s="42" t="str">
        <f>IF(ISERROR(VLOOKUP(B589,'Айгенис Оп9'!$C$3:$C$16,1,0)),"Нет","Да")</f>
        <v>Да</v>
      </c>
      <c r="D589" s="43">
        <f t="shared" si="18"/>
        <v>366</v>
      </c>
      <c r="E589" s="44">
        <f>ROUND(('Все выпуски'!$F$3*'Все выпуски'!$F$6/100)/366*(B589-IF(C589="Нет",VLOOKUP(A589,'Айгенис Оп9'!$A$2:$C$16,3,0),VLOOKUP((A589-1),'Айгенис Оп9'!$A$2:$C$16,3,0))),2)</f>
        <v>8.4499999999999993</v>
      </c>
      <c r="G589" s="43">
        <f>COUNTIF(D590:$D$1227,365)</f>
        <v>427</v>
      </c>
      <c r="H589" s="43">
        <f>COUNTIF(D590:$D$1227,366)</f>
        <v>211</v>
      </c>
      <c r="I589" s="2"/>
    </row>
    <row r="590" spans="1:9" x14ac:dyDescent="0.25">
      <c r="A590" s="1">
        <f>COUNTIF($C$2:C590,"Да")</f>
        <v>7</v>
      </c>
      <c r="B590" s="45">
        <f t="shared" si="19"/>
        <v>45447</v>
      </c>
      <c r="C590" s="42" t="str">
        <f>IF(ISERROR(VLOOKUP(B590,'Айгенис Оп9'!$C$3:$C$16,1,0)),"Нет","Да")</f>
        <v>Нет</v>
      </c>
      <c r="D590" s="43">
        <f t="shared" si="18"/>
        <v>366</v>
      </c>
      <c r="E590" s="44">
        <f>ROUND(('Все выпуски'!$F$3*'Все выпуски'!$F$6/100)/366*(B590-IF(C590="Нет",VLOOKUP(A590,'Айгенис Оп9'!$A$2:$C$16,3,0),VLOOKUP((A590-1),'Айгенис Оп9'!$A$2:$C$16,3,0))),2)</f>
        <v>0.09</v>
      </c>
      <c r="G590" s="43">
        <f>COUNTIF(D591:$D$1227,365)</f>
        <v>427</v>
      </c>
      <c r="H590" s="43">
        <f>COUNTIF(D591:$D$1227,366)</f>
        <v>210</v>
      </c>
      <c r="I590" s="2"/>
    </row>
    <row r="591" spans="1:9" x14ac:dyDescent="0.25">
      <c r="A591" s="1">
        <f>COUNTIF($C$2:C591,"Да")</f>
        <v>7</v>
      </c>
      <c r="B591" s="45">
        <f t="shared" si="19"/>
        <v>45448</v>
      </c>
      <c r="C591" s="42" t="str">
        <f>IF(ISERROR(VLOOKUP(B591,'Айгенис Оп9'!$C$3:$C$16,1,0)),"Нет","Да")</f>
        <v>Нет</v>
      </c>
      <c r="D591" s="43">
        <f t="shared" si="18"/>
        <v>366</v>
      </c>
      <c r="E591" s="44">
        <f>ROUND(('Все выпуски'!$F$3*'Все выпуски'!$F$6/100)/366*(B591-IF(C591="Нет",VLOOKUP(A591,'Айгенис Оп9'!$A$2:$C$16,3,0),VLOOKUP((A591-1),'Айгенис Оп9'!$A$2:$C$16,3,0))),2)</f>
        <v>0.19</v>
      </c>
      <c r="G591" s="43">
        <f>COUNTIF(D592:$D$1227,365)</f>
        <v>427</v>
      </c>
      <c r="H591" s="43">
        <f>COUNTIF(D592:$D$1227,366)</f>
        <v>209</v>
      </c>
      <c r="I591" s="2"/>
    </row>
    <row r="592" spans="1:9" x14ac:dyDescent="0.25">
      <c r="A592" s="1">
        <f>COUNTIF($C$2:C592,"Да")</f>
        <v>7</v>
      </c>
      <c r="B592" s="45">
        <f t="shared" si="19"/>
        <v>45449</v>
      </c>
      <c r="C592" s="42" t="str">
        <f>IF(ISERROR(VLOOKUP(B592,'Айгенис Оп9'!$C$3:$C$16,1,0)),"Нет","Да")</f>
        <v>Нет</v>
      </c>
      <c r="D592" s="43">
        <f t="shared" si="18"/>
        <v>366</v>
      </c>
      <c r="E592" s="44">
        <f>ROUND(('Все выпуски'!$F$3*'Все выпуски'!$F$6/100)/366*(B592-IF(C592="Нет",VLOOKUP(A592,'Айгенис Оп9'!$A$2:$C$16,3,0),VLOOKUP((A592-1),'Айгенис Оп9'!$A$2:$C$16,3,0))),2)</f>
        <v>0.28000000000000003</v>
      </c>
      <c r="G592" s="43">
        <f>COUNTIF(D593:$D$1227,365)</f>
        <v>427</v>
      </c>
      <c r="H592" s="43">
        <f>COUNTIF(D593:$D$1227,366)</f>
        <v>208</v>
      </c>
      <c r="I592" s="2"/>
    </row>
    <row r="593" spans="1:9" x14ac:dyDescent="0.25">
      <c r="A593" s="1">
        <f>COUNTIF($C$2:C593,"Да")</f>
        <v>7</v>
      </c>
      <c r="B593" s="45">
        <f t="shared" si="19"/>
        <v>45450</v>
      </c>
      <c r="C593" s="42" t="str">
        <f>IF(ISERROR(VLOOKUP(B593,'Айгенис Оп9'!$C$3:$C$16,1,0)),"Нет","Да")</f>
        <v>Нет</v>
      </c>
      <c r="D593" s="43">
        <f t="shared" si="18"/>
        <v>366</v>
      </c>
      <c r="E593" s="44">
        <f>ROUND(('Все выпуски'!$F$3*'Все выпуски'!$F$6/100)/366*(B593-IF(C593="Нет",VLOOKUP(A593,'Айгенис Оп9'!$A$2:$C$16,3,0),VLOOKUP((A593-1),'Айгенис Оп9'!$A$2:$C$16,3,0))),2)</f>
        <v>0.37</v>
      </c>
      <c r="G593" s="43">
        <f>COUNTIF(D594:$D$1227,365)</f>
        <v>427</v>
      </c>
      <c r="H593" s="43">
        <f>COUNTIF(D594:$D$1227,366)</f>
        <v>207</v>
      </c>
      <c r="I593" s="2"/>
    </row>
    <row r="594" spans="1:9" x14ac:dyDescent="0.25">
      <c r="A594" s="1">
        <f>COUNTIF($C$2:C594,"Да")</f>
        <v>7</v>
      </c>
      <c r="B594" s="45">
        <f t="shared" si="19"/>
        <v>45451</v>
      </c>
      <c r="C594" s="42" t="str">
        <f>IF(ISERROR(VLOOKUP(B594,'Айгенис Оп9'!$C$3:$C$16,1,0)),"Нет","Да")</f>
        <v>Нет</v>
      </c>
      <c r="D594" s="43">
        <f t="shared" si="18"/>
        <v>366</v>
      </c>
      <c r="E594" s="44">
        <f>ROUND(('Все выпуски'!$F$3*'Все выпуски'!$F$6/100)/366*(B594-IF(C594="Нет",VLOOKUP(A594,'Айгенис Оп9'!$A$2:$C$16,3,0),VLOOKUP((A594-1),'Айгенис Оп9'!$A$2:$C$16,3,0))),2)</f>
        <v>0.46</v>
      </c>
      <c r="G594" s="43">
        <f>COUNTIF(D595:$D$1227,365)</f>
        <v>427</v>
      </c>
      <c r="H594" s="43">
        <f>COUNTIF(D595:$D$1227,366)</f>
        <v>206</v>
      </c>
      <c r="I594" s="2"/>
    </row>
    <row r="595" spans="1:9" x14ac:dyDescent="0.25">
      <c r="A595" s="1">
        <f>COUNTIF($C$2:C595,"Да")</f>
        <v>7</v>
      </c>
      <c r="B595" s="45">
        <f t="shared" si="19"/>
        <v>45452</v>
      </c>
      <c r="C595" s="42" t="str">
        <f>IF(ISERROR(VLOOKUP(B595,'Айгенис Оп9'!$C$3:$C$16,1,0)),"Нет","Да")</f>
        <v>Нет</v>
      </c>
      <c r="D595" s="43">
        <f t="shared" si="18"/>
        <v>366</v>
      </c>
      <c r="E595" s="44">
        <f>ROUND(('Все выпуски'!$F$3*'Все выпуски'!$F$6/100)/366*(B595-IF(C595="Нет",VLOOKUP(A595,'Айгенис Оп9'!$A$2:$C$16,3,0),VLOOKUP((A595-1),'Айгенис Оп9'!$A$2:$C$16,3,0))),2)</f>
        <v>0.56000000000000005</v>
      </c>
      <c r="G595" s="43">
        <f>COUNTIF(D596:$D$1227,365)</f>
        <v>427</v>
      </c>
      <c r="H595" s="43">
        <f>COUNTIF(D596:$D$1227,366)</f>
        <v>205</v>
      </c>
      <c r="I595" s="2"/>
    </row>
    <row r="596" spans="1:9" x14ac:dyDescent="0.25">
      <c r="A596" s="1">
        <f>COUNTIF($C$2:C596,"Да")</f>
        <v>7</v>
      </c>
      <c r="B596" s="45">
        <f t="shared" si="19"/>
        <v>45453</v>
      </c>
      <c r="C596" s="42" t="str">
        <f>IF(ISERROR(VLOOKUP(B596,'Айгенис Оп9'!$C$3:$C$16,1,0)),"Нет","Да")</f>
        <v>Нет</v>
      </c>
      <c r="D596" s="43">
        <f t="shared" si="18"/>
        <v>366</v>
      </c>
      <c r="E596" s="44">
        <f>ROUND(('Все выпуски'!$F$3*'Все выпуски'!$F$6/100)/366*(B596-IF(C596="Нет",VLOOKUP(A596,'Айгенис Оп9'!$A$2:$C$16,3,0),VLOOKUP((A596-1),'Айгенис Оп9'!$A$2:$C$16,3,0))),2)</f>
        <v>0.65</v>
      </c>
      <c r="G596" s="43">
        <f>COUNTIF(D597:$D$1227,365)</f>
        <v>427</v>
      </c>
      <c r="H596" s="43">
        <f>COUNTIF(D597:$D$1227,366)</f>
        <v>204</v>
      </c>
      <c r="I596" s="2"/>
    </row>
    <row r="597" spans="1:9" x14ac:dyDescent="0.25">
      <c r="A597" s="1">
        <f>COUNTIF($C$2:C597,"Да")</f>
        <v>7</v>
      </c>
      <c r="B597" s="45">
        <f t="shared" si="19"/>
        <v>45454</v>
      </c>
      <c r="C597" s="42" t="str">
        <f>IF(ISERROR(VLOOKUP(B597,'Айгенис Оп9'!$C$3:$C$16,1,0)),"Нет","Да")</f>
        <v>Нет</v>
      </c>
      <c r="D597" s="43">
        <f t="shared" si="18"/>
        <v>366</v>
      </c>
      <c r="E597" s="44">
        <f>ROUND(('Все выпуски'!$F$3*'Все выпуски'!$F$6/100)/366*(B597-IF(C597="Нет",VLOOKUP(A597,'Айгенис Оп9'!$A$2:$C$16,3,0),VLOOKUP((A597-1),'Айгенис Оп9'!$A$2:$C$16,3,0))),2)</f>
        <v>0.74</v>
      </c>
      <c r="G597" s="43">
        <f>COUNTIF(D598:$D$1227,365)</f>
        <v>427</v>
      </c>
      <c r="H597" s="43">
        <f>COUNTIF(D598:$D$1227,366)</f>
        <v>203</v>
      </c>
      <c r="I597" s="2"/>
    </row>
    <row r="598" spans="1:9" x14ac:dyDescent="0.25">
      <c r="A598" s="1">
        <f>COUNTIF($C$2:C598,"Да")</f>
        <v>7</v>
      </c>
      <c r="B598" s="45">
        <f t="shared" si="19"/>
        <v>45455</v>
      </c>
      <c r="C598" s="42" t="str">
        <f>IF(ISERROR(VLOOKUP(B598,'Айгенис Оп9'!$C$3:$C$16,1,0)),"Нет","Да")</f>
        <v>Нет</v>
      </c>
      <c r="D598" s="43">
        <f t="shared" si="18"/>
        <v>366</v>
      </c>
      <c r="E598" s="44">
        <f>ROUND(('Все выпуски'!$F$3*'Все выпуски'!$F$6/100)/366*(B598-IF(C598="Нет",VLOOKUP(A598,'Айгенис Оп9'!$A$2:$C$16,3,0),VLOOKUP((A598-1),'Айгенис Оп9'!$A$2:$C$16,3,0))),2)</f>
        <v>0.84</v>
      </c>
      <c r="G598" s="43">
        <f>COUNTIF(D599:$D$1227,365)</f>
        <v>427</v>
      </c>
      <c r="H598" s="43">
        <f>COUNTIF(D599:$D$1227,366)</f>
        <v>202</v>
      </c>
      <c r="I598" s="2"/>
    </row>
    <row r="599" spans="1:9" x14ac:dyDescent="0.25">
      <c r="A599" s="1">
        <f>COUNTIF($C$2:C599,"Да")</f>
        <v>7</v>
      </c>
      <c r="B599" s="45">
        <f t="shared" si="19"/>
        <v>45456</v>
      </c>
      <c r="C599" s="42" t="str">
        <f>IF(ISERROR(VLOOKUP(B599,'Айгенис Оп9'!$C$3:$C$16,1,0)),"Нет","Да")</f>
        <v>Нет</v>
      </c>
      <c r="D599" s="43">
        <f t="shared" si="18"/>
        <v>366</v>
      </c>
      <c r="E599" s="44">
        <f>ROUND(('Все выпуски'!$F$3*'Все выпуски'!$F$6/100)/366*(B599-IF(C599="Нет",VLOOKUP(A599,'Айгенис Оп9'!$A$2:$C$16,3,0),VLOOKUP((A599-1),'Айгенис Оп9'!$A$2:$C$16,3,0))),2)</f>
        <v>0.93</v>
      </c>
      <c r="G599" s="43">
        <f>COUNTIF(D600:$D$1227,365)</f>
        <v>427</v>
      </c>
      <c r="H599" s="43">
        <f>COUNTIF(D600:$D$1227,366)</f>
        <v>201</v>
      </c>
      <c r="I599" s="2"/>
    </row>
    <row r="600" spans="1:9" x14ac:dyDescent="0.25">
      <c r="A600" s="1">
        <f>COUNTIF($C$2:C600,"Да")</f>
        <v>7</v>
      </c>
      <c r="B600" s="45">
        <f t="shared" si="19"/>
        <v>45457</v>
      </c>
      <c r="C600" s="42" t="str">
        <f>IF(ISERROR(VLOOKUP(B600,'Айгенис Оп9'!$C$3:$C$16,1,0)),"Нет","Да")</f>
        <v>Нет</v>
      </c>
      <c r="D600" s="43">
        <f t="shared" si="18"/>
        <v>366</v>
      </c>
      <c r="E600" s="44">
        <f>ROUND(('Все выпуски'!$F$3*'Все выпуски'!$F$6/100)/366*(B600-IF(C600="Нет",VLOOKUP(A600,'Айгенис Оп9'!$A$2:$C$16,3,0),VLOOKUP((A600-1),'Айгенис Оп9'!$A$2:$C$16,3,0))),2)</f>
        <v>1.02</v>
      </c>
      <c r="G600" s="43">
        <f>COUNTIF(D601:$D$1227,365)</f>
        <v>427</v>
      </c>
      <c r="H600" s="43">
        <f>COUNTIF(D601:$D$1227,366)</f>
        <v>200</v>
      </c>
      <c r="I600" s="2"/>
    </row>
    <row r="601" spans="1:9" x14ac:dyDescent="0.25">
      <c r="A601" s="1">
        <f>COUNTIF($C$2:C601,"Да")</f>
        <v>7</v>
      </c>
      <c r="B601" s="45">
        <f t="shared" si="19"/>
        <v>45458</v>
      </c>
      <c r="C601" s="42" t="str">
        <f>IF(ISERROR(VLOOKUP(B601,'Айгенис Оп9'!$C$3:$C$16,1,0)),"Нет","Да")</f>
        <v>Нет</v>
      </c>
      <c r="D601" s="43">
        <f t="shared" si="18"/>
        <v>366</v>
      </c>
      <c r="E601" s="44">
        <f>ROUND(('Все выпуски'!$F$3*'Все выпуски'!$F$6/100)/366*(B601-IF(C601="Нет",VLOOKUP(A601,'Айгенис Оп9'!$A$2:$C$16,3,0),VLOOKUP((A601-1),'Айгенис Оп9'!$A$2:$C$16,3,0))),2)</f>
        <v>1.1100000000000001</v>
      </c>
      <c r="G601" s="43">
        <f>COUNTIF(D602:$D$1227,365)</f>
        <v>427</v>
      </c>
      <c r="H601" s="43">
        <f>COUNTIF(D602:$D$1227,366)</f>
        <v>199</v>
      </c>
      <c r="I601" s="2"/>
    </row>
    <row r="602" spans="1:9" x14ac:dyDescent="0.25">
      <c r="A602" s="1">
        <f>COUNTIF($C$2:C602,"Да")</f>
        <v>7</v>
      </c>
      <c r="B602" s="45">
        <f t="shared" si="19"/>
        <v>45459</v>
      </c>
      <c r="C602" s="42" t="str">
        <f>IF(ISERROR(VLOOKUP(B602,'Айгенис Оп9'!$C$3:$C$16,1,0)),"Нет","Да")</f>
        <v>Нет</v>
      </c>
      <c r="D602" s="43">
        <f t="shared" si="18"/>
        <v>366</v>
      </c>
      <c r="E602" s="44">
        <f>ROUND(('Все выпуски'!$F$3*'Все выпуски'!$F$6/100)/366*(B602-IF(C602="Нет",VLOOKUP(A602,'Айгенис Оп9'!$A$2:$C$16,3,0),VLOOKUP((A602-1),'Айгенис Оп9'!$A$2:$C$16,3,0))),2)</f>
        <v>1.21</v>
      </c>
      <c r="G602" s="43">
        <f>COUNTIF(D603:$D$1227,365)</f>
        <v>427</v>
      </c>
      <c r="H602" s="43">
        <f>COUNTIF(D603:$D$1227,366)</f>
        <v>198</v>
      </c>
      <c r="I602" s="2"/>
    </row>
    <row r="603" spans="1:9" x14ac:dyDescent="0.25">
      <c r="A603" s="1">
        <f>COUNTIF($C$2:C603,"Да")</f>
        <v>7</v>
      </c>
      <c r="B603" s="45">
        <f t="shared" si="19"/>
        <v>45460</v>
      </c>
      <c r="C603" s="42" t="str">
        <f>IF(ISERROR(VLOOKUP(B603,'Айгенис Оп9'!$C$3:$C$16,1,0)),"Нет","Да")</f>
        <v>Нет</v>
      </c>
      <c r="D603" s="43">
        <f t="shared" si="18"/>
        <v>366</v>
      </c>
      <c r="E603" s="44">
        <f>ROUND(('Все выпуски'!$F$3*'Все выпуски'!$F$6/100)/366*(B603-IF(C603="Нет",VLOOKUP(A603,'Айгенис Оп9'!$A$2:$C$16,3,0),VLOOKUP((A603-1),'Айгенис Оп9'!$A$2:$C$16,3,0))),2)</f>
        <v>1.3</v>
      </c>
      <c r="G603" s="43">
        <f>COUNTIF(D604:$D$1227,365)</f>
        <v>427</v>
      </c>
      <c r="H603" s="43">
        <f>COUNTIF(D604:$D$1227,366)</f>
        <v>197</v>
      </c>
      <c r="I603" s="2"/>
    </row>
    <row r="604" spans="1:9" x14ac:dyDescent="0.25">
      <c r="A604" s="1">
        <f>COUNTIF($C$2:C604,"Да")</f>
        <v>7</v>
      </c>
      <c r="B604" s="45">
        <f t="shared" si="19"/>
        <v>45461</v>
      </c>
      <c r="C604" s="42" t="str">
        <f>IF(ISERROR(VLOOKUP(B604,'Айгенис Оп9'!$C$3:$C$16,1,0)),"Нет","Да")</f>
        <v>Нет</v>
      </c>
      <c r="D604" s="43">
        <f t="shared" si="18"/>
        <v>366</v>
      </c>
      <c r="E604" s="44">
        <f>ROUND(('Все выпуски'!$F$3*'Все выпуски'!$F$6/100)/366*(B604-IF(C604="Нет",VLOOKUP(A604,'Айгенис Оп9'!$A$2:$C$16,3,0),VLOOKUP((A604-1),'Айгенис Оп9'!$A$2:$C$16,3,0))),2)</f>
        <v>1.39</v>
      </c>
      <c r="G604" s="43">
        <f>COUNTIF(D605:$D$1227,365)</f>
        <v>427</v>
      </c>
      <c r="H604" s="43">
        <f>COUNTIF(D605:$D$1227,366)</f>
        <v>196</v>
      </c>
      <c r="I604" s="2"/>
    </row>
    <row r="605" spans="1:9" x14ac:dyDescent="0.25">
      <c r="A605" s="1">
        <f>COUNTIF($C$2:C605,"Да")</f>
        <v>7</v>
      </c>
      <c r="B605" s="45">
        <f t="shared" si="19"/>
        <v>45462</v>
      </c>
      <c r="C605" s="42" t="str">
        <f>IF(ISERROR(VLOOKUP(B605,'Айгенис Оп9'!$C$3:$C$16,1,0)),"Нет","Да")</f>
        <v>Нет</v>
      </c>
      <c r="D605" s="43">
        <f t="shared" si="18"/>
        <v>366</v>
      </c>
      <c r="E605" s="44">
        <f>ROUND(('Все выпуски'!$F$3*'Все выпуски'!$F$6/100)/366*(B605-IF(C605="Нет",VLOOKUP(A605,'Айгенис Оп9'!$A$2:$C$16,3,0),VLOOKUP((A605-1),'Айгенис Оп9'!$A$2:$C$16,3,0))),2)</f>
        <v>1.49</v>
      </c>
      <c r="G605" s="43">
        <f>COUNTIF(D606:$D$1227,365)</f>
        <v>427</v>
      </c>
      <c r="H605" s="43">
        <f>COUNTIF(D606:$D$1227,366)</f>
        <v>195</v>
      </c>
      <c r="I605" s="2"/>
    </row>
    <row r="606" spans="1:9" x14ac:dyDescent="0.25">
      <c r="A606" s="1">
        <f>COUNTIF($C$2:C606,"Да")</f>
        <v>7</v>
      </c>
      <c r="B606" s="45">
        <f t="shared" si="19"/>
        <v>45463</v>
      </c>
      <c r="C606" s="42" t="str">
        <f>IF(ISERROR(VLOOKUP(B606,'Айгенис Оп9'!$C$3:$C$16,1,0)),"Нет","Да")</f>
        <v>Нет</v>
      </c>
      <c r="D606" s="43">
        <f t="shared" si="18"/>
        <v>366</v>
      </c>
      <c r="E606" s="44">
        <f>ROUND(('Все выпуски'!$F$3*'Все выпуски'!$F$6/100)/366*(B606-IF(C606="Нет",VLOOKUP(A606,'Айгенис Оп9'!$A$2:$C$16,3,0),VLOOKUP((A606-1),'Айгенис Оп9'!$A$2:$C$16,3,0))),2)</f>
        <v>1.58</v>
      </c>
      <c r="G606" s="43">
        <f>COUNTIF(D607:$D$1227,365)</f>
        <v>427</v>
      </c>
      <c r="H606" s="43">
        <f>COUNTIF(D607:$D$1227,366)</f>
        <v>194</v>
      </c>
      <c r="I606" s="2"/>
    </row>
    <row r="607" spans="1:9" x14ac:dyDescent="0.25">
      <c r="A607" s="1">
        <f>COUNTIF($C$2:C607,"Да")</f>
        <v>7</v>
      </c>
      <c r="B607" s="45">
        <f t="shared" si="19"/>
        <v>45464</v>
      </c>
      <c r="C607" s="42" t="str">
        <f>IF(ISERROR(VLOOKUP(B607,'Айгенис Оп9'!$C$3:$C$16,1,0)),"Нет","Да")</f>
        <v>Нет</v>
      </c>
      <c r="D607" s="43">
        <f t="shared" si="18"/>
        <v>366</v>
      </c>
      <c r="E607" s="44">
        <f>ROUND(('Все выпуски'!$F$3*'Все выпуски'!$F$6/100)/366*(B607-IF(C607="Нет",VLOOKUP(A607,'Айгенис Оп9'!$A$2:$C$16,3,0),VLOOKUP((A607-1),'Айгенис Оп9'!$A$2:$C$16,3,0))),2)</f>
        <v>1.67</v>
      </c>
      <c r="G607" s="43">
        <f>COUNTIF(D608:$D$1227,365)</f>
        <v>427</v>
      </c>
      <c r="H607" s="43">
        <f>COUNTIF(D608:$D$1227,366)</f>
        <v>193</v>
      </c>
      <c r="I607" s="2"/>
    </row>
    <row r="608" spans="1:9" x14ac:dyDescent="0.25">
      <c r="A608" s="1">
        <f>COUNTIF($C$2:C608,"Да")</f>
        <v>7</v>
      </c>
      <c r="B608" s="45">
        <f t="shared" si="19"/>
        <v>45465</v>
      </c>
      <c r="C608" s="42" t="str">
        <f>IF(ISERROR(VLOOKUP(B608,'Айгенис Оп9'!$C$3:$C$16,1,0)),"Нет","Да")</f>
        <v>Нет</v>
      </c>
      <c r="D608" s="43">
        <f t="shared" si="18"/>
        <v>366</v>
      </c>
      <c r="E608" s="44">
        <f>ROUND(('Все выпуски'!$F$3*'Все выпуски'!$F$6/100)/366*(B608-IF(C608="Нет",VLOOKUP(A608,'Айгенис Оп9'!$A$2:$C$16,3,0),VLOOKUP((A608-1),'Айгенис Оп9'!$A$2:$C$16,3,0))),2)</f>
        <v>1.77</v>
      </c>
      <c r="G608" s="43">
        <f>COUNTIF(D609:$D$1227,365)</f>
        <v>427</v>
      </c>
      <c r="H608" s="43">
        <f>COUNTIF(D609:$D$1227,366)</f>
        <v>192</v>
      </c>
      <c r="I608" s="2"/>
    </row>
    <row r="609" spans="1:9" x14ac:dyDescent="0.25">
      <c r="A609" s="1">
        <f>COUNTIF($C$2:C609,"Да")</f>
        <v>7</v>
      </c>
      <c r="B609" s="45">
        <f t="shared" si="19"/>
        <v>45466</v>
      </c>
      <c r="C609" s="42" t="str">
        <f>IF(ISERROR(VLOOKUP(B609,'Айгенис Оп9'!$C$3:$C$16,1,0)),"Нет","Да")</f>
        <v>Нет</v>
      </c>
      <c r="D609" s="43">
        <f t="shared" si="18"/>
        <v>366</v>
      </c>
      <c r="E609" s="44">
        <f>ROUND(('Все выпуски'!$F$3*'Все выпуски'!$F$6/100)/366*(B609-IF(C609="Нет",VLOOKUP(A609,'Айгенис Оп9'!$A$2:$C$16,3,0),VLOOKUP((A609-1),'Айгенис Оп9'!$A$2:$C$16,3,0))),2)</f>
        <v>1.86</v>
      </c>
      <c r="G609" s="43">
        <f>COUNTIF(D610:$D$1227,365)</f>
        <v>427</v>
      </c>
      <c r="H609" s="43">
        <f>COUNTIF(D610:$D$1227,366)</f>
        <v>191</v>
      </c>
      <c r="I609" s="2"/>
    </row>
    <row r="610" spans="1:9" x14ac:dyDescent="0.25">
      <c r="A610" s="1">
        <f>COUNTIF($C$2:C610,"Да")</f>
        <v>7</v>
      </c>
      <c r="B610" s="45">
        <f t="shared" si="19"/>
        <v>45467</v>
      </c>
      <c r="C610" s="42" t="str">
        <f>IF(ISERROR(VLOOKUP(B610,'Айгенис Оп9'!$C$3:$C$16,1,0)),"Нет","Да")</f>
        <v>Нет</v>
      </c>
      <c r="D610" s="43">
        <f t="shared" si="18"/>
        <v>366</v>
      </c>
      <c r="E610" s="44">
        <f>ROUND(('Все выпуски'!$F$3*'Все выпуски'!$F$6/100)/366*(B610-IF(C610="Нет",VLOOKUP(A610,'Айгенис Оп9'!$A$2:$C$16,3,0),VLOOKUP((A610-1),'Айгенис Оп9'!$A$2:$C$16,3,0))),2)</f>
        <v>1.95</v>
      </c>
      <c r="G610" s="43">
        <f>COUNTIF(D611:$D$1227,365)</f>
        <v>427</v>
      </c>
      <c r="H610" s="43">
        <f>COUNTIF(D611:$D$1227,366)</f>
        <v>190</v>
      </c>
      <c r="I610" s="2"/>
    </row>
    <row r="611" spans="1:9" x14ac:dyDescent="0.25">
      <c r="A611" s="1">
        <f>COUNTIF($C$2:C611,"Да")</f>
        <v>7</v>
      </c>
      <c r="B611" s="45">
        <f t="shared" si="19"/>
        <v>45468</v>
      </c>
      <c r="C611" s="42" t="str">
        <f>IF(ISERROR(VLOOKUP(B611,'Айгенис Оп9'!$C$3:$C$16,1,0)),"Нет","Да")</f>
        <v>Нет</v>
      </c>
      <c r="D611" s="43">
        <f t="shared" si="18"/>
        <v>366</v>
      </c>
      <c r="E611" s="44">
        <f>ROUND(('Все выпуски'!$F$3*'Все выпуски'!$F$6/100)/366*(B611-IF(C611="Нет",VLOOKUP(A611,'Айгенис Оп9'!$A$2:$C$16,3,0),VLOOKUP((A611-1),'Айгенис Оп9'!$A$2:$C$16,3,0))),2)</f>
        <v>2.04</v>
      </c>
      <c r="G611" s="43">
        <f>COUNTIF(D612:$D$1227,365)</f>
        <v>427</v>
      </c>
      <c r="H611" s="43">
        <f>COUNTIF(D612:$D$1227,366)</f>
        <v>189</v>
      </c>
      <c r="I611" s="2"/>
    </row>
    <row r="612" spans="1:9" x14ac:dyDescent="0.25">
      <c r="A612" s="1">
        <f>COUNTIF($C$2:C612,"Да")</f>
        <v>7</v>
      </c>
      <c r="B612" s="45">
        <f t="shared" si="19"/>
        <v>45469</v>
      </c>
      <c r="C612" s="42" t="str">
        <f>IF(ISERROR(VLOOKUP(B612,'Айгенис Оп9'!$C$3:$C$16,1,0)),"Нет","Да")</f>
        <v>Нет</v>
      </c>
      <c r="D612" s="43">
        <f t="shared" si="18"/>
        <v>366</v>
      </c>
      <c r="E612" s="44">
        <f>ROUND(('Все выпуски'!$F$3*'Все выпуски'!$F$6/100)/366*(B612-IF(C612="Нет",VLOOKUP(A612,'Айгенис Оп9'!$A$2:$C$16,3,0),VLOOKUP((A612-1),'Айгенис Оп9'!$A$2:$C$16,3,0))),2)</f>
        <v>2.14</v>
      </c>
      <c r="G612" s="43">
        <f>COUNTIF(D613:$D$1227,365)</f>
        <v>427</v>
      </c>
      <c r="H612" s="43">
        <f>COUNTIF(D613:$D$1227,366)</f>
        <v>188</v>
      </c>
      <c r="I612" s="2"/>
    </row>
    <row r="613" spans="1:9" x14ac:dyDescent="0.25">
      <c r="A613" s="1">
        <f>COUNTIF($C$2:C613,"Да")</f>
        <v>7</v>
      </c>
      <c r="B613" s="45">
        <f t="shared" si="19"/>
        <v>45470</v>
      </c>
      <c r="C613" s="42" t="str">
        <f>IF(ISERROR(VLOOKUP(B613,'Айгенис Оп9'!$C$3:$C$16,1,0)),"Нет","Да")</f>
        <v>Нет</v>
      </c>
      <c r="D613" s="43">
        <f t="shared" si="18"/>
        <v>366</v>
      </c>
      <c r="E613" s="44">
        <f>ROUND(('Все выпуски'!$F$3*'Все выпуски'!$F$6/100)/366*(B613-IF(C613="Нет",VLOOKUP(A613,'Айгенис Оп9'!$A$2:$C$16,3,0),VLOOKUP((A613-1),'Айгенис Оп9'!$A$2:$C$16,3,0))),2)</f>
        <v>2.23</v>
      </c>
      <c r="G613" s="43">
        <f>COUNTIF(D614:$D$1227,365)</f>
        <v>427</v>
      </c>
      <c r="H613" s="43">
        <f>COUNTIF(D614:$D$1227,366)</f>
        <v>187</v>
      </c>
      <c r="I613" s="2"/>
    </row>
    <row r="614" spans="1:9" x14ac:dyDescent="0.25">
      <c r="A614" s="1">
        <f>COUNTIF($C$2:C614,"Да")</f>
        <v>7</v>
      </c>
      <c r="B614" s="45">
        <f t="shared" si="19"/>
        <v>45471</v>
      </c>
      <c r="C614" s="42" t="str">
        <f>IF(ISERROR(VLOOKUP(B614,'Айгенис Оп9'!$C$3:$C$16,1,0)),"Нет","Да")</f>
        <v>Нет</v>
      </c>
      <c r="D614" s="43">
        <f t="shared" si="18"/>
        <v>366</v>
      </c>
      <c r="E614" s="44">
        <f>ROUND(('Все выпуски'!$F$3*'Все выпуски'!$F$6/100)/366*(B614-IF(C614="Нет",VLOOKUP(A614,'Айгенис Оп9'!$A$2:$C$16,3,0),VLOOKUP((A614-1),'Айгенис Оп9'!$A$2:$C$16,3,0))),2)</f>
        <v>2.3199999999999998</v>
      </c>
      <c r="G614" s="43">
        <f>COUNTIF(D615:$D$1227,365)</f>
        <v>427</v>
      </c>
      <c r="H614" s="43">
        <f>COUNTIF(D615:$D$1227,366)</f>
        <v>186</v>
      </c>
      <c r="I614" s="2"/>
    </row>
    <row r="615" spans="1:9" x14ac:dyDescent="0.25">
      <c r="A615" s="1">
        <f>COUNTIF($C$2:C615,"Да")</f>
        <v>7</v>
      </c>
      <c r="B615" s="45">
        <f t="shared" si="19"/>
        <v>45472</v>
      </c>
      <c r="C615" s="42" t="str">
        <f>IF(ISERROR(VLOOKUP(B615,'Айгенис Оп9'!$C$3:$C$16,1,0)),"Нет","Да")</f>
        <v>Нет</v>
      </c>
      <c r="D615" s="43">
        <f t="shared" si="18"/>
        <v>366</v>
      </c>
      <c r="E615" s="44">
        <f>ROUND(('Все выпуски'!$F$3*'Все выпуски'!$F$6/100)/366*(B615-IF(C615="Нет",VLOOKUP(A615,'Айгенис Оп9'!$A$2:$C$16,3,0),VLOOKUP((A615-1),'Айгенис Оп9'!$A$2:$C$16,3,0))),2)</f>
        <v>2.42</v>
      </c>
      <c r="G615" s="43">
        <f>COUNTIF(D616:$D$1227,365)</f>
        <v>427</v>
      </c>
      <c r="H615" s="43">
        <f>COUNTIF(D616:$D$1227,366)</f>
        <v>185</v>
      </c>
      <c r="I615" s="2"/>
    </row>
    <row r="616" spans="1:9" x14ac:dyDescent="0.25">
      <c r="A616" s="1">
        <f>COUNTIF($C$2:C616,"Да")</f>
        <v>7</v>
      </c>
      <c r="B616" s="45">
        <f t="shared" si="19"/>
        <v>45473</v>
      </c>
      <c r="C616" s="42" t="str">
        <f>IF(ISERROR(VLOOKUP(B616,'Айгенис Оп9'!$C$3:$C$16,1,0)),"Нет","Да")</f>
        <v>Нет</v>
      </c>
      <c r="D616" s="43">
        <f t="shared" si="18"/>
        <v>366</v>
      </c>
      <c r="E616" s="44">
        <f>ROUND(('Все выпуски'!$F$3*'Все выпуски'!$F$6/100)/366*(B616-IF(C616="Нет",VLOOKUP(A616,'Айгенис Оп9'!$A$2:$C$16,3,0),VLOOKUP((A616-1),'Айгенис Оп9'!$A$2:$C$16,3,0))),2)</f>
        <v>2.5099999999999998</v>
      </c>
      <c r="G616" s="43">
        <f>COUNTIF(D617:$D$1227,365)</f>
        <v>427</v>
      </c>
      <c r="H616" s="43">
        <f>COUNTIF(D617:$D$1227,366)</f>
        <v>184</v>
      </c>
      <c r="I616" s="2"/>
    </row>
    <row r="617" spans="1:9" x14ac:dyDescent="0.25">
      <c r="A617" s="1">
        <f>COUNTIF($C$2:C617,"Да")</f>
        <v>7</v>
      </c>
      <c r="B617" s="45">
        <f t="shared" si="19"/>
        <v>45474</v>
      </c>
      <c r="C617" s="42" t="str">
        <f>IF(ISERROR(VLOOKUP(B617,'Айгенис Оп9'!$C$3:$C$16,1,0)),"Нет","Да")</f>
        <v>Нет</v>
      </c>
      <c r="D617" s="43">
        <f t="shared" si="18"/>
        <v>366</v>
      </c>
      <c r="E617" s="44">
        <f>ROUND(('Все выпуски'!$F$3*'Все выпуски'!$F$6/100)/366*(B617-IF(C617="Нет",VLOOKUP(A617,'Айгенис Оп9'!$A$2:$C$16,3,0),VLOOKUP((A617-1),'Айгенис Оп9'!$A$2:$C$16,3,0))),2)</f>
        <v>2.6</v>
      </c>
      <c r="G617" s="43">
        <f>COUNTIF(D618:$D$1227,365)</f>
        <v>427</v>
      </c>
      <c r="H617" s="43">
        <f>COUNTIF(D618:$D$1227,366)</f>
        <v>183</v>
      </c>
      <c r="I617" s="2"/>
    </row>
    <row r="618" spans="1:9" x14ac:dyDescent="0.25">
      <c r="A618" s="1">
        <f>COUNTIF($C$2:C618,"Да")</f>
        <v>7</v>
      </c>
      <c r="B618" s="45">
        <f t="shared" si="19"/>
        <v>45475</v>
      </c>
      <c r="C618" s="42" t="str">
        <f>IF(ISERROR(VLOOKUP(B618,'Айгенис Оп9'!$C$3:$C$16,1,0)),"Нет","Да")</f>
        <v>Нет</v>
      </c>
      <c r="D618" s="43">
        <f t="shared" si="18"/>
        <v>366</v>
      </c>
      <c r="E618" s="44">
        <f>ROUND(('Все выпуски'!$F$3*'Все выпуски'!$F$6/100)/366*(B618-IF(C618="Нет",VLOOKUP(A618,'Айгенис Оп9'!$A$2:$C$16,3,0),VLOOKUP((A618-1),'Айгенис Оп9'!$A$2:$C$16,3,0))),2)</f>
        <v>2.69</v>
      </c>
      <c r="G618" s="43">
        <f>COUNTIF(D619:$D$1227,365)</f>
        <v>427</v>
      </c>
      <c r="H618" s="43">
        <f>COUNTIF(D619:$D$1227,366)</f>
        <v>182</v>
      </c>
      <c r="I618" s="2"/>
    </row>
    <row r="619" spans="1:9" x14ac:dyDescent="0.25">
      <c r="A619" s="1">
        <f>COUNTIF($C$2:C619,"Да")</f>
        <v>7</v>
      </c>
      <c r="B619" s="45">
        <f t="shared" si="19"/>
        <v>45476</v>
      </c>
      <c r="C619" s="42" t="str">
        <f>IF(ISERROR(VLOOKUP(B619,'Айгенис Оп9'!$C$3:$C$16,1,0)),"Нет","Да")</f>
        <v>Нет</v>
      </c>
      <c r="D619" s="43">
        <f t="shared" si="18"/>
        <v>366</v>
      </c>
      <c r="E619" s="44">
        <f>ROUND(('Все выпуски'!$F$3*'Все выпуски'!$F$6/100)/366*(B619-IF(C619="Нет",VLOOKUP(A619,'Айгенис Оп9'!$A$2:$C$16,3,0),VLOOKUP((A619-1),'Айгенис Оп9'!$A$2:$C$16,3,0))),2)</f>
        <v>2.79</v>
      </c>
      <c r="G619" s="43">
        <f>COUNTIF(D620:$D$1227,365)</f>
        <v>427</v>
      </c>
      <c r="H619" s="43">
        <f>COUNTIF(D620:$D$1227,366)</f>
        <v>181</v>
      </c>
      <c r="I619" s="2"/>
    </row>
    <row r="620" spans="1:9" x14ac:dyDescent="0.25">
      <c r="A620" s="1">
        <f>COUNTIF($C$2:C620,"Да")</f>
        <v>7</v>
      </c>
      <c r="B620" s="45">
        <f t="shared" si="19"/>
        <v>45477</v>
      </c>
      <c r="C620" s="42" t="str">
        <f>IF(ISERROR(VLOOKUP(B620,'Айгенис Оп9'!$C$3:$C$16,1,0)),"Нет","Да")</f>
        <v>Нет</v>
      </c>
      <c r="D620" s="43">
        <f t="shared" si="18"/>
        <v>366</v>
      </c>
      <c r="E620" s="44">
        <f>ROUND(('Все выпуски'!$F$3*'Все выпуски'!$F$6/100)/366*(B620-IF(C620="Нет",VLOOKUP(A620,'Айгенис Оп9'!$A$2:$C$16,3,0),VLOOKUP((A620-1),'Айгенис Оп9'!$A$2:$C$16,3,0))),2)</f>
        <v>2.88</v>
      </c>
      <c r="G620" s="43">
        <f>COUNTIF(D621:$D$1227,365)</f>
        <v>427</v>
      </c>
      <c r="H620" s="43">
        <f>COUNTIF(D621:$D$1227,366)</f>
        <v>180</v>
      </c>
      <c r="I620" s="2"/>
    </row>
    <row r="621" spans="1:9" x14ac:dyDescent="0.25">
      <c r="A621" s="1">
        <f>COUNTIF($C$2:C621,"Да")</f>
        <v>7</v>
      </c>
      <c r="B621" s="45">
        <f t="shared" si="19"/>
        <v>45478</v>
      </c>
      <c r="C621" s="42" t="str">
        <f>IF(ISERROR(VLOOKUP(B621,'Айгенис Оп9'!$C$3:$C$16,1,0)),"Нет","Да")</f>
        <v>Нет</v>
      </c>
      <c r="D621" s="43">
        <f t="shared" si="18"/>
        <v>366</v>
      </c>
      <c r="E621" s="44">
        <f>ROUND(('Все выпуски'!$F$3*'Все выпуски'!$F$6/100)/366*(B621-IF(C621="Нет",VLOOKUP(A621,'Айгенис Оп9'!$A$2:$C$16,3,0),VLOOKUP((A621-1),'Айгенис Оп9'!$A$2:$C$16,3,0))),2)</f>
        <v>2.97</v>
      </c>
      <c r="G621" s="43">
        <f>COUNTIF(D622:$D$1227,365)</f>
        <v>427</v>
      </c>
      <c r="H621" s="43">
        <f>COUNTIF(D622:$D$1227,366)</f>
        <v>179</v>
      </c>
      <c r="I621" s="2"/>
    </row>
    <row r="622" spans="1:9" x14ac:dyDescent="0.25">
      <c r="A622" s="1">
        <f>COUNTIF($C$2:C622,"Да")</f>
        <v>7</v>
      </c>
      <c r="B622" s="45">
        <f t="shared" si="19"/>
        <v>45479</v>
      </c>
      <c r="C622" s="42" t="str">
        <f>IF(ISERROR(VLOOKUP(B622,'Айгенис Оп9'!$C$3:$C$16,1,0)),"Нет","Да")</f>
        <v>Нет</v>
      </c>
      <c r="D622" s="43">
        <f t="shared" si="18"/>
        <v>366</v>
      </c>
      <c r="E622" s="44">
        <f>ROUND(('Все выпуски'!$F$3*'Все выпуски'!$F$6/100)/366*(B622-IF(C622="Нет",VLOOKUP(A622,'Айгенис Оп9'!$A$2:$C$16,3,0),VLOOKUP((A622-1),'Айгенис Оп9'!$A$2:$C$16,3,0))),2)</f>
        <v>3.07</v>
      </c>
      <c r="G622" s="43">
        <f>COUNTIF(D623:$D$1227,365)</f>
        <v>427</v>
      </c>
      <c r="H622" s="43">
        <f>COUNTIF(D623:$D$1227,366)</f>
        <v>178</v>
      </c>
      <c r="I622" s="2"/>
    </row>
    <row r="623" spans="1:9" x14ac:dyDescent="0.25">
      <c r="A623" s="1">
        <f>COUNTIF($C$2:C623,"Да")</f>
        <v>7</v>
      </c>
      <c r="B623" s="45">
        <f t="shared" si="19"/>
        <v>45480</v>
      </c>
      <c r="C623" s="42" t="str">
        <f>IF(ISERROR(VLOOKUP(B623,'Айгенис Оп9'!$C$3:$C$16,1,0)),"Нет","Да")</f>
        <v>Нет</v>
      </c>
      <c r="D623" s="43">
        <f t="shared" si="18"/>
        <v>366</v>
      </c>
      <c r="E623" s="44">
        <f>ROUND(('Все выпуски'!$F$3*'Все выпуски'!$F$6/100)/366*(B623-IF(C623="Нет",VLOOKUP(A623,'Айгенис Оп9'!$A$2:$C$16,3,0),VLOOKUP((A623-1),'Айгенис Оп9'!$A$2:$C$16,3,0))),2)</f>
        <v>3.16</v>
      </c>
      <c r="G623" s="43">
        <f>COUNTIF(D624:$D$1227,365)</f>
        <v>427</v>
      </c>
      <c r="H623" s="43">
        <f>COUNTIF(D624:$D$1227,366)</f>
        <v>177</v>
      </c>
      <c r="I623" s="2"/>
    </row>
    <row r="624" spans="1:9" x14ac:dyDescent="0.25">
      <c r="A624" s="1">
        <f>COUNTIF($C$2:C624,"Да")</f>
        <v>7</v>
      </c>
      <c r="B624" s="45">
        <f t="shared" si="19"/>
        <v>45481</v>
      </c>
      <c r="C624" s="42" t="str">
        <f>IF(ISERROR(VLOOKUP(B624,'Айгенис Оп9'!$C$3:$C$16,1,0)),"Нет","Да")</f>
        <v>Нет</v>
      </c>
      <c r="D624" s="43">
        <f t="shared" si="18"/>
        <v>366</v>
      </c>
      <c r="E624" s="44">
        <f>ROUND(('Все выпуски'!$F$3*'Все выпуски'!$F$6/100)/366*(B624-IF(C624="Нет",VLOOKUP(A624,'Айгенис Оп9'!$A$2:$C$16,3,0),VLOOKUP((A624-1),'Айгенис Оп9'!$A$2:$C$16,3,0))),2)</f>
        <v>3.25</v>
      </c>
      <c r="G624" s="43">
        <f>COUNTIF(D625:$D$1227,365)</f>
        <v>427</v>
      </c>
      <c r="H624" s="43">
        <f>COUNTIF(D625:$D$1227,366)</f>
        <v>176</v>
      </c>
      <c r="I624" s="2"/>
    </row>
    <row r="625" spans="1:9" x14ac:dyDescent="0.25">
      <c r="A625" s="1">
        <f>COUNTIF($C$2:C625,"Да")</f>
        <v>7</v>
      </c>
      <c r="B625" s="45">
        <f t="shared" si="19"/>
        <v>45482</v>
      </c>
      <c r="C625" s="42" t="str">
        <f>IF(ISERROR(VLOOKUP(B625,'Айгенис Оп9'!$C$3:$C$16,1,0)),"Нет","Да")</f>
        <v>Нет</v>
      </c>
      <c r="D625" s="43">
        <f t="shared" si="18"/>
        <v>366</v>
      </c>
      <c r="E625" s="44">
        <f>ROUND(('Все выпуски'!$F$3*'Все выпуски'!$F$6/100)/366*(B625-IF(C625="Нет",VLOOKUP(A625,'Айгенис Оп9'!$A$2:$C$16,3,0),VLOOKUP((A625-1),'Айгенис Оп9'!$A$2:$C$16,3,0))),2)</f>
        <v>3.34</v>
      </c>
      <c r="G625" s="43">
        <f>COUNTIF(D626:$D$1227,365)</f>
        <v>427</v>
      </c>
      <c r="H625" s="43">
        <f>COUNTIF(D626:$D$1227,366)</f>
        <v>175</v>
      </c>
      <c r="I625" s="2"/>
    </row>
    <row r="626" spans="1:9" x14ac:dyDescent="0.25">
      <c r="A626" s="1">
        <f>COUNTIF($C$2:C626,"Да")</f>
        <v>7</v>
      </c>
      <c r="B626" s="45">
        <f t="shared" si="19"/>
        <v>45483</v>
      </c>
      <c r="C626" s="42" t="str">
        <f>IF(ISERROR(VLOOKUP(B626,'Айгенис Оп9'!$C$3:$C$16,1,0)),"Нет","Да")</f>
        <v>Нет</v>
      </c>
      <c r="D626" s="43">
        <f t="shared" si="18"/>
        <v>366</v>
      </c>
      <c r="E626" s="44">
        <f>ROUND(('Все выпуски'!$F$3*'Все выпуски'!$F$6/100)/366*(B626-IF(C626="Нет",VLOOKUP(A626,'Айгенис Оп9'!$A$2:$C$16,3,0),VLOOKUP((A626-1),'Айгенис Оп9'!$A$2:$C$16,3,0))),2)</f>
        <v>3.44</v>
      </c>
      <c r="G626" s="43">
        <f>COUNTIF(D627:$D$1227,365)</f>
        <v>427</v>
      </c>
      <c r="H626" s="43">
        <f>COUNTIF(D627:$D$1227,366)</f>
        <v>174</v>
      </c>
      <c r="I626" s="2"/>
    </row>
    <row r="627" spans="1:9" x14ac:dyDescent="0.25">
      <c r="A627" s="1">
        <f>COUNTIF($C$2:C627,"Да")</f>
        <v>7</v>
      </c>
      <c r="B627" s="45">
        <f t="shared" si="19"/>
        <v>45484</v>
      </c>
      <c r="C627" s="42" t="str">
        <f>IF(ISERROR(VLOOKUP(B627,'Айгенис Оп9'!$C$3:$C$16,1,0)),"Нет","Да")</f>
        <v>Нет</v>
      </c>
      <c r="D627" s="43">
        <f t="shared" si="18"/>
        <v>366</v>
      </c>
      <c r="E627" s="44">
        <f>ROUND(('Все выпуски'!$F$3*'Все выпуски'!$F$6/100)/366*(B627-IF(C627="Нет",VLOOKUP(A627,'Айгенис Оп9'!$A$2:$C$16,3,0),VLOOKUP((A627-1),'Айгенис Оп9'!$A$2:$C$16,3,0))),2)</f>
        <v>3.53</v>
      </c>
      <c r="G627" s="43">
        <f>COUNTIF(D628:$D$1227,365)</f>
        <v>427</v>
      </c>
      <c r="H627" s="43">
        <f>COUNTIF(D628:$D$1227,366)</f>
        <v>173</v>
      </c>
      <c r="I627" s="2"/>
    </row>
    <row r="628" spans="1:9" x14ac:dyDescent="0.25">
      <c r="A628" s="1">
        <f>COUNTIF($C$2:C628,"Да")</f>
        <v>7</v>
      </c>
      <c r="B628" s="45">
        <f t="shared" si="19"/>
        <v>45485</v>
      </c>
      <c r="C628" s="42" t="str">
        <f>IF(ISERROR(VLOOKUP(B628,'Айгенис Оп9'!$C$3:$C$16,1,0)),"Нет","Да")</f>
        <v>Нет</v>
      </c>
      <c r="D628" s="43">
        <f t="shared" ref="D628:D691" si="20">IF(MOD(YEAR(B628),4)=0,366,365)</f>
        <v>366</v>
      </c>
      <c r="E628" s="44">
        <f>ROUND(('Все выпуски'!$F$3*'Все выпуски'!$F$6/100)/366*(B628-IF(C628="Нет",VLOOKUP(A628,'Айгенис Оп9'!$A$2:$C$16,3,0),VLOOKUP((A628-1),'Айгенис Оп9'!$A$2:$C$16,3,0))),2)</f>
        <v>3.62</v>
      </c>
      <c r="G628" s="43">
        <f>COUNTIF(D629:$D$1227,365)</f>
        <v>427</v>
      </c>
      <c r="H628" s="43">
        <f>COUNTIF(D629:$D$1227,366)</f>
        <v>172</v>
      </c>
      <c r="I628" s="2"/>
    </row>
    <row r="629" spans="1:9" x14ac:dyDescent="0.25">
      <c r="A629" s="1">
        <f>COUNTIF($C$2:C629,"Да")</f>
        <v>7</v>
      </c>
      <c r="B629" s="45">
        <f t="shared" ref="B629:B692" si="21">B628+1</f>
        <v>45486</v>
      </c>
      <c r="C629" s="42" t="str">
        <f>IF(ISERROR(VLOOKUP(B629,'Айгенис Оп9'!$C$3:$C$16,1,0)),"Нет","Да")</f>
        <v>Нет</v>
      </c>
      <c r="D629" s="43">
        <f t="shared" si="20"/>
        <v>366</v>
      </c>
      <c r="E629" s="44">
        <f>ROUND(('Все выпуски'!$F$3*'Все выпуски'!$F$6/100)/366*(B629-IF(C629="Нет",VLOOKUP(A629,'Айгенис Оп9'!$A$2:$C$16,3,0),VLOOKUP((A629-1),'Айгенис Оп9'!$A$2:$C$16,3,0))),2)</f>
        <v>3.72</v>
      </c>
      <c r="G629" s="43">
        <f>COUNTIF(D630:$D$1227,365)</f>
        <v>427</v>
      </c>
      <c r="H629" s="43">
        <f>COUNTIF(D630:$D$1227,366)</f>
        <v>171</v>
      </c>
      <c r="I629" s="2"/>
    </row>
    <row r="630" spans="1:9" x14ac:dyDescent="0.25">
      <c r="A630" s="1">
        <f>COUNTIF($C$2:C630,"Да")</f>
        <v>7</v>
      </c>
      <c r="B630" s="45">
        <f t="shared" si="21"/>
        <v>45487</v>
      </c>
      <c r="C630" s="42" t="str">
        <f>IF(ISERROR(VLOOKUP(B630,'Айгенис Оп9'!$C$3:$C$16,1,0)),"Нет","Да")</f>
        <v>Нет</v>
      </c>
      <c r="D630" s="43">
        <f t="shared" si="20"/>
        <v>366</v>
      </c>
      <c r="E630" s="44">
        <f>ROUND(('Все выпуски'!$F$3*'Все выпуски'!$F$6/100)/366*(B630-IF(C630="Нет",VLOOKUP(A630,'Айгенис Оп9'!$A$2:$C$16,3,0),VLOOKUP((A630-1),'Айгенис Оп9'!$A$2:$C$16,3,0))),2)</f>
        <v>3.81</v>
      </c>
      <c r="G630" s="43">
        <f>COUNTIF(D631:$D$1227,365)</f>
        <v>427</v>
      </c>
      <c r="H630" s="43">
        <f>COUNTIF(D631:$D$1227,366)</f>
        <v>170</v>
      </c>
      <c r="I630" s="2"/>
    </row>
    <row r="631" spans="1:9" x14ac:dyDescent="0.25">
      <c r="A631" s="1">
        <f>COUNTIF($C$2:C631,"Да")</f>
        <v>7</v>
      </c>
      <c r="B631" s="45">
        <f t="shared" si="21"/>
        <v>45488</v>
      </c>
      <c r="C631" s="42" t="str">
        <f>IF(ISERROR(VLOOKUP(B631,'Айгенис Оп9'!$C$3:$C$16,1,0)),"Нет","Да")</f>
        <v>Нет</v>
      </c>
      <c r="D631" s="43">
        <f t="shared" si="20"/>
        <v>366</v>
      </c>
      <c r="E631" s="44">
        <f>ROUND(('Все выпуски'!$F$3*'Все выпуски'!$F$6/100)/366*(B631-IF(C631="Нет",VLOOKUP(A631,'Айгенис Оп9'!$A$2:$C$16,3,0),VLOOKUP((A631-1),'Айгенис Оп9'!$A$2:$C$16,3,0))),2)</f>
        <v>3.9</v>
      </c>
      <c r="G631" s="43">
        <f>COUNTIF(D632:$D$1227,365)</f>
        <v>427</v>
      </c>
      <c r="H631" s="43">
        <f>COUNTIF(D632:$D$1227,366)</f>
        <v>169</v>
      </c>
      <c r="I631" s="2"/>
    </row>
    <row r="632" spans="1:9" x14ac:dyDescent="0.25">
      <c r="A632" s="1">
        <f>COUNTIF($C$2:C632,"Да")</f>
        <v>7</v>
      </c>
      <c r="B632" s="45">
        <f t="shared" si="21"/>
        <v>45489</v>
      </c>
      <c r="C632" s="42" t="str">
        <f>IF(ISERROR(VLOOKUP(B632,'Айгенис Оп9'!$C$3:$C$16,1,0)),"Нет","Да")</f>
        <v>Нет</v>
      </c>
      <c r="D632" s="43">
        <f t="shared" si="20"/>
        <v>366</v>
      </c>
      <c r="E632" s="44">
        <f>ROUND(('Все выпуски'!$F$3*'Все выпуски'!$F$6/100)/366*(B632-IF(C632="Нет",VLOOKUP(A632,'Айгенис Оп9'!$A$2:$C$16,3,0),VLOOKUP((A632-1),'Айгенис Оп9'!$A$2:$C$16,3,0))),2)</f>
        <v>3.99</v>
      </c>
      <c r="G632" s="43">
        <f>COUNTIF(D633:$D$1227,365)</f>
        <v>427</v>
      </c>
      <c r="H632" s="43">
        <f>COUNTIF(D633:$D$1227,366)</f>
        <v>168</v>
      </c>
      <c r="I632" s="2"/>
    </row>
    <row r="633" spans="1:9" x14ac:dyDescent="0.25">
      <c r="A633" s="1">
        <f>COUNTIF($C$2:C633,"Да")</f>
        <v>7</v>
      </c>
      <c r="B633" s="45">
        <f t="shared" si="21"/>
        <v>45490</v>
      </c>
      <c r="C633" s="42" t="str">
        <f>IF(ISERROR(VLOOKUP(B633,'Айгенис Оп9'!$C$3:$C$16,1,0)),"Нет","Да")</f>
        <v>Нет</v>
      </c>
      <c r="D633" s="43">
        <f t="shared" si="20"/>
        <v>366</v>
      </c>
      <c r="E633" s="44">
        <f>ROUND(('Все выпуски'!$F$3*'Все выпуски'!$F$6/100)/366*(B633-IF(C633="Нет",VLOOKUP(A633,'Айгенис Оп9'!$A$2:$C$16,3,0),VLOOKUP((A633-1),'Айгенис Оп9'!$A$2:$C$16,3,0))),2)</f>
        <v>4.09</v>
      </c>
      <c r="G633" s="43">
        <f>COUNTIF(D634:$D$1227,365)</f>
        <v>427</v>
      </c>
      <c r="H633" s="43">
        <f>COUNTIF(D634:$D$1227,366)</f>
        <v>167</v>
      </c>
      <c r="I633" s="2"/>
    </row>
    <row r="634" spans="1:9" x14ac:dyDescent="0.25">
      <c r="A634" s="1">
        <f>COUNTIF($C$2:C634,"Да")</f>
        <v>7</v>
      </c>
      <c r="B634" s="45">
        <f t="shared" si="21"/>
        <v>45491</v>
      </c>
      <c r="C634" s="42" t="str">
        <f>IF(ISERROR(VLOOKUP(B634,'Айгенис Оп9'!$C$3:$C$16,1,0)),"Нет","Да")</f>
        <v>Нет</v>
      </c>
      <c r="D634" s="43">
        <f t="shared" si="20"/>
        <v>366</v>
      </c>
      <c r="E634" s="44">
        <f>ROUND(('Все выпуски'!$F$3*'Все выпуски'!$F$6/100)/366*(B634-IF(C634="Нет",VLOOKUP(A634,'Айгенис Оп9'!$A$2:$C$16,3,0),VLOOKUP((A634-1),'Айгенис Оп9'!$A$2:$C$16,3,0))),2)</f>
        <v>4.18</v>
      </c>
      <c r="G634" s="43">
        <f>COUNTIF(D635:$D$1227,365)</f>
        <v>427</v>
      </c>
      <c r="H634" s="43">
        <f>COUNTIF(D635:$D$1227,366)</f>
        <v>166</v>
      </c>
      <c r="I634" s="2"/>
    </row>
    <row r="635" spans="1:9" x14ac:dyDescent="0.25">
      <c r="A635" s="1">
        <f>COUNTIF($C$2:C635,"Да")</f>
        <v>7</v>
      </c>
      <c r="B635" s="45">
        <f t="shared" si="21"/>
        <v>45492</v>
      </c>
      <c r="C635" s="42" t="str">
        <f>IF(ISERROR(VLOOKUP(B635,'Айгенис Оп9'!$C$3:$C$16,1,0)),"Нет","Да")</f>
        <v>Нет</v>
      </c>
      <c r="D635" s="43">
        <f t="shared" si="20"/>
        <v>366</v>
      </c>
      <c r="E635" s="44">
        <f>ROUND(('Все выпуски'!$F$3*'Все выпуски'!$F$6/100)/366*(B635-IF(C635="Нет",VLOOKUP(A635,'Айгенис Оп9'!$A$2:$C$16,3,0),VLOOKUP((A635-1),'Айгенис Оп9'!$A$2:$C$16,3,0))),2)</f>
        <v>4.2699999999999996</v>
      </c>
      <c r="G635" s="43">
        <f>COUNTIF(D636:$D$1227,365)</f>
        <v>427</v>
      </c>
      <c r="H635" s="43">
        <f>COUNTIF(D636:$D$1227,366)</f>
        <v>165</v>
      </c>
      <c r="I635" s="2"/>
    </row>
    <row r="636" spans="1:9" x14ac:dyDescent="0.25">
      <c r="A636" s="1">
        <f>COUNTIF($C$2:C636,"Да")</f>
        <v>7</v>
      </c>
      <c r="B636" s="45">
        <f t="shared" si="21"/>
        <v>45493</v>
      </c>
      <c r="C636" s="42" t="str">
        <f>IF(ISERROR(VLOOKUP(B636,'Айгенис Оп9'!$C$3:$C$16,1,0)),"Нет","Да")</f>
        <v>Нет</v>
      </c>
      <c r="D636" s="43">
        <f t="shared" si="20"/>
        <v>366</v>
      </c>
      <c r="E636" s="44">
        <f>ROUND(('Все выпуски'!$F$3*'Все выпуски'!$F$6/100)/366*(B636-IF(C636="Нет",VLOOKUP(A636,'Айгенис Оп9'!$A$2:$C$16,3,0),VLOOKUP((A636-1),'Айгенис Оп9'!$A$2:$C$16,3,0))),2)</f>
        <v>4.37</v>
      </c>
      <c r="G636" s="43">
        <f>COUNTIF(D637:$D$1227,365)</f>
        <v>427</v>
      </c>
      <c r="H636" s="43">
        <f>COUNTIF(D637:$D$1227,366)</f>
        <v>164</v>
      </c>
      <c r="I636" s="2"/>
    </row>
    <row r="637" spans="1:9" x14ac:dyDescent="0.25">
      <c r="A637" s="1">
        <f>COUNTIF($C$2:C637,"Да")</f>
        <v>7</v>
      </c>
      <c r="B637" s="45">
        <f t="shared" si="21"/>
        <v>45494</v>
      </c>
      <c r="C637" s="42" t="str">
        <f>IF(ISERROR(VLOOKUP(B637,'Айгенис Оп9'!$C$3:$C$16,1,0)),"Нет","Да")</f>
        <v>Нет</v>
      </c>
      <c r="D637" s="43">
        <f t="shared" si="20"/>
        <v>366</v>
      </c>
      <c r="E637" s="44">
        <f>ROUND(('Все выпуски'!$F$3*'Все выпуски'!$F$6/100)/366*(B637-IF(C637="Нет",VLOOKUP(A637,'Айгенис Оп9'!$A$2:$C$16,3,0),VLOOKUP((A637-1),'Айгенис Оп9'!$A$2:$C$16,3,0))),2)</f>
        <v>4.46</v>
      </c>
      <c r="G637" s="43">
        <f>COUNTIF(D638:$D$1227,365)</f>
        <v>427</v>
      </c>
      <c r="H637" s="43">
        <f>COUNTIF(D638:$D$1227,366)</f>
        <v>163</v>
      </c>
      <c r="I637" s="2"/>
    </row>
    <row r="638" spans="1:9" x14ac:dyDescent="0.25">
      <c r="A638" s="1">
        <f>COUNTIF($C$2:C638,"Да")</f>
        <v>7</v>
      </c>
      <c r="B638" s="45">
        <f t="shared" si="21"/>
        <v>45495</v>
      </c>
      <c r="C638" s="42" t="str">
        <f>IF(ISERROR(VLOOKUP(B638,'Айгенис Оп9'!$C$3:$C$16,1,0)),"Нет","Да")</f>
        <v>Нет</v>
      </c>
      <c r="D638" s="43">
        <f t="shared" si="20"/>
        <v>366</v>
      </c>
      <c r="E638" s="44">
        <f>ROUND(('Все выпуски'!$F$3*'Все выпуски'!$F$6/100)/366*(B638-IF(C638="Нет",VLOOKUP(A638,'Айгенис Оп9'!$A$2:$C$16,3,0),VLOOKUP((A638-1),'Айгенис Оп9'!$A$2:$C$16,3,0))),2)</f>
        <v>4.55</v>
      </c>
      <c r="G638" s="43">
        <f>COUNTIF(D639:$D$1227,365)</f>
        <v>427</v>
      </c>
      <c r="H638" s="43">
        <f>COUNTIF(D639:$D$1227,366)</f>
        <v>162</v>
      </c>
      <c r="I638" s="2"/>
    </row>
    <row r="639" spans="1:9" x14ac:dyDescent="0.25">
      <c r="A639" s="1">
        <f>COUNTIF($C$2:C639,"Да")</f>
        <v>7</v>
      </c>
      <c r="B639" s="45">
        <f t="shared" si="21"/>
        <v>45496</v>
      </c>
      <c r="C639" s="42" t="str">
        <f>IF(ISERROR(VLOOKUP(B639,'Айгенис Оп9'!$C$3:$C$16,1,0)),"Нет","Да")</f>
        <v>Нет</v>
      </c>
      <c r="D639" s="43">
        <f t="shared" si="20"/>
        <v>366</v>
      </c>
      <c r="E639" s="44">
        <f>ROUND(('Все выпуски'!$F$3*'Все выпуски'!$F$6/100)/366*(B639-IF(C639="Нет",VLOOKUP(A639,'Айгенис Оп9'!$A$2:$C$16,3,0),VLOOKUP((A639-1),'Айгенис Оп9'!$A$2:$C$16,3,0))),2)</f>
        <v>4.6399999999999997</v>
      </c>
      <c r="G639" s="43">
        <f>COUNTIF(D640:$D$1227,365)</f>
        <v>427</v>
      </c>
      <c r="H639" s="43">
        <f>COUNTIF(D640:$D$1227,366)</f>
        <v>161</v>
      </c>
      <c r="I639" s="2"/>
    </row>
    <row r="640" spans="1:9" x14ac:dyDescent="0.25">
      <c r="A640" s="1">
        <f>COUNTIF($C$2:C640,"Да")</f>
        <v>7</v>
      </c>
      <c r="B640" s="45">
        <f t="shared" si="21"/>
        <v>45497</v>
      </c>
      <c r="C640" s="42" t="str">
        <f>IF(ISERROR(VLOOKUP(B640,'Айгенис Оп9'!$C$3:$C$16,1,0)),"Нет","Да")</f>
        <v>Нет</v>
      </c>
      <c r="D640" s="43">
        <f t="shared" si="20"/>
        <v>366</v>
      </c>
      <c r="E640" s="44">
        <f>ROUND(('Все выпуски'!$F$3*'Все выпуски'!$F$6/100)/366*(B640-IF(C640="Нет",VLOOKUP(A640,'Айгенис Оп9'!$A$2:$C$16,3,0),VLOOKUP((A640-1),'Айгенис Оп9'!$A$2:$C$16,3,0))),2)</f>
        <v>4.74</v>
      </c>
      <c r="G640" s="43">
        <f>COUNTIF(D641:$D$1227,365)</f>
        <v>427</v>
      </c>
      <c r="H640" s="43">
        <f>COUNTIF(D641:$D$1227,366)</f>
        <v>160</v>
      </c>
      <c r="I640" s="2"/>
    </row>
    <row r="641" spans="1:9" x14ac:dyDescent="0.25">
      <c r="A641" s="1">
        <f>COUNTIF($C$2:C641,"Да")</f>
        <v>7</v>
      </c>
      <c r="B641" s="45">
        <f t="shared" si="21"/>
        <v>45498</v>
      </c>
      <c r="C641" s="42" t="str">
        <f>IF(ISERROR(VLOOKUP(B641,'Айгенис Оп9'!$C$3:$C$16,1,0)),"Нет","Да")</f>
        <v>Нет</v>
      </c>
      <c r="D641" s="43">
        <f t="shared" si="20"/>
        <v>366</v>
      </c>
      <c r="E641" s="44">
        <f>ROUND(('Все выпуски'!$F$3*'Все выпуски'!$F$6/100)/366*(B641-IF(C641="Нет",VLOOKUP(A641,'Айгенис Оп9'!$A$2:$C$16,3,0),VLOOKUP((A641-1),'Айгенис Оп9'!$A$2:$C$16,3,0))),2)</f>
        <v>4.83</v>
      </c>
      <c r="G641" s="43">
        <f>COUNTIF(D642:$D$1227,365)</f>
        <v>427</v>
      </c>
      <c r="H641" s="43">
        <f>COUNTIF(D642:$D$1227,366)</f>
        <v>159</v>
      </c>
      <c r="I641" s="2"/>
    </row>
    <row r="642" spans="1:9" x14ac:dyDescent="0.25">
      <c r="A642" s="1">
        <f>COUNTIF($C$2:C642,"Да")</f>
        <v>7</v>
      </c>
      <c r="B642" s="45">
        <f t="shared" si="21"/>
        <v>45499</v>
      </c>
      <c r="C642" s="42" t="str">
        <f>IF(ISERROR(VLOOKUP(B642,'Айгенис Оп9'!$C$3:$C$16,1,0)),"Нет","Да")</f>
        <v>Нет</v>
      </c>
      <c r="D642" s="43">
        <f t="shared" si="20"/>
        <v>366</v>
      </c>
      <c r="E642" s="44">
        <f>ROUND(('Все выпуски'!$F$3*'Все выпуски'!$F$6/100)/366*(B642-IF(C642="Нет",VLOOKUP(A642,'Айгенис Оп9'!$A$2:$C$16,3,0),VLOOKUP((A642-1),'Айгенис Оп9'!$A$2:$C$16,3,0))),2)</f>
        <v>4.92</v>
      </c>
      <c r="G642" s="43">
        <f>COUNTIF(D643:$D$1227,365)</f>
        <v>427</v>
      </c>
      <c r="H642" s="43">
        <f>COUNTIF(D643:$D$1227,366)</f>
        <v>158</v>
      </c>
      <c r="I642" s="2"/>
    </row>
    <row r="643" spans="1:9" x14ac:dyDescent="0.25">
      <c r="A643" s="1">
        <f>COUNTIF($C$2:C643,"Да")</f>
        <v>7</v>
      </c>
      <c r="B643" s="45">
        <f t="shared" si="21"/>
        <v>45500</v>
      </c>
      <c r="C643" s="42" t="str">
        <f>IF(ISERROR(VLOOKUP(B643,'Айгенис Оп9'!$C$3:$C$16,1,0)),"Нет","Да")</f>
        <v>Нет</v>
      </c>
      <c r="D643" s="43">
        <f t="shared" si="20"/>
        <v>366</v>
      </c>
      <c r="E643" s="44">
        <f>ROUND(('Все выпуски'!$F$3*'Все выпуски'!$F$6/100)/366*(B643-IF(C643="Нет",VLOOKUP(A643,'Айгенис Оп9'!$A$2:$C$16,3,0),VLOOKUP((A643-1),'Айгенис Оп9'!$A$2:$C$16,3,0))),2)</f>
        <v>5.0199999999999996</v>
      </c>
      <c r="G643" s="43">
        <f>COUNTIF(D644:$D$1227,365)</f>
        <v>427</v>
      </c>
      <c r="H643" s="43">
        <f>COUNTIF(D644:$D$1227,366)</f>
        <v>157</v>
      </c>
      <c r="I643" s="2"/>
    </row>
    <row r="644" spans="1:9" x14ac:dyDescent="0.25">
      <c r="A644" s="1">
        <f>COUNTIF($C$2:C644,"Да")</f>
        <v>7</v>
      </c>
      <c r="B644" s="45">
        <f t="shared" si="21"/>
        <v>45501</v>
      </c>
      <c r="C644" s="42" t="str">
        <f>IF(ISERROR(VLOOKUP(B644,'Айгенис Оп9'!$C$3:$C$16,1,0)),"Нет","Да")</f>
        <v>Нет</v>
      </c>
      <c r="D644" s="43">
        <f t="shared" si="20"/>
        <v>366</v>
      </c>
      <c r="E644" s="44">
        <f>ROUND(('Все выпуски'!$F$3*'Все выпуски'!$F$6/100)/366*(B644-IF(C644="Нет",VLOOKUP(A644,'Айгенис Оп9'!$A$2:$C$16,3,0),VLOOKUP((A644-1),'Айгенис Оп9'!$A$2:$C$16,3,0))),2)</f>
        <v>5.1100000000000003</v>
      </c>
      <c r="G644" s="43">
        <f>COUNTIF(D645:$D$1227,365)</f>
        <v>427</v>
      </c>
      <c r="H644" s="43">
        <f>COUNTIF(D645:$D$1227,366)</f>
        <v>156</v>
      </c>
      <c r="I644" s="2"/>
    </row>
    <row r="645" spans="1:9" x14ac:dyDescent="0.25">
      <c r="A645" s="1">
        <f>COUNTIF($C$2:C645,"Да")</f>
        <v>7</v>
      </c>
      <c r="B645" s="45">
        <f t="shared" si="21"/>
        <v>45502</v>
      </c>
      <c r="C645" s="42" t="str">
        <f>IF(ISERROR(VLOOKUP(B645,'Айгенис Оп9'!$C$3:$C$16,1,0)),"Нет","Да")</f>
        <v>Нет</v>
      </c>
      <c r="D645" s="43">
        <f t="shared" si="20"/>
        <v>366</v>
      </c>
      <c r="E645" s="44">
        <f>ROUND(('Все выпуски'!$F$3*'Все выпуски'!$F$6/100)/366*(B645-IF(C645="Нет",VLOOKUP(A645,'Айгенис Оп9'!$A$2:$C$16,3,0),VLOOKUP((A645-1),'Айгенис Оп9'!$A$2:$C$16,3,0))),2)</f>
        <v>5.2</v>
      </c>
      <c r="G645" s="43">
        <f>COUNTIF(D646:$D$1227,365)</f>
        <v>427</v>
      </c>
      <c r="H645" s="43">
        <f>COUNTIF(D646:$D$1227,366)</f>
        <v>155</v>
      </c>
      <c r="I645" s="2"/>
    </row>
    <row r="646" spans="1:9" x14ac:dyDescent="0.25">
      <c r="A646" s="1">
        <f>COUNTIF($C$2:C646,"Да")</f>
        <v>7</v>
      </c>
      <c r="B646" s="45">
        <f t="shared" si="21"/>
        <v>45503</v>
      </c>
      <c r="C646" s="42" t="str">
        <f>IF(ISERROR(VLOOKUP(B646,'Айгенис Оп9'!$C$3:$C$16,1,0)),"Нет","Да")</f>
        <v>Нет</v>
      </c>
      <c r="D646" s="43">
        <f t="shared" si="20"/>
        <v>366</v>
      </c>
      <c r="E646" s="44">
        <f>ROUND(('Все выпуски'!$F$3*'Все выпуски'!$F$6/100)/366*(B646-IF(C646="Нет",VLOOKUP(A646,'Айгенис Оп9'!$A$2:$C$16,3,0),VLOOKUP((A646-1),'Айгенис Оп9'!$A$2:$C$16,3,0))),2)</f>
        <v>5.3</v>
      </c>
      <c r="G646" s="43">
        <f>COUNTIF(D647:$D$1227,365)</f>
        <v>427</v>
      </c>
      <c r="H646" s="43">
        <f>COUNTIF(D647:$D$1227,366)</f>
        <v>154</v>
      </c>
      <c r="I646" s="2"/>
    </row>
    <row r="647" spans="1:9" x14ac:dyDescent="0.25">
      <c r="A647" s="1">
        <f>COUNTIF($C$2:C647,"Да")</f>
        <v>7</v>
      </c>
      <c r="B647" s="45">
        <f t="shared" si="21"/>
        <v>45504</v>
      </c>
      <c r="C647" s="42" t="str">
        <f>IF(ISERROR(VLOOKUP(B647,'Айгенис Оп9'!$C$3:$C$16,1,0)),"Нет","Да")</f>
        <v>Нет</v>
      </c>
      <c r="D647" s="43">
        <f t="shared" si="20"/>
        <v>366</v>
      </c>
      <c r="E647" s="44">
        <f>ROUND(('Все выпуски'!$F$3*'Все выпуски'!$F$6/100)/366*(B647-IF(C647="Нет",VLOOKUP(A647,'Айгенис Оп9'!$A$2:$C$16,3,0),VLOOKUP((A647-1),'Айгенис Оп9'!$A$2:$C$16,3,0))),2)</f>
        <v>5.39</v>
      </c>
      <c r="G647" s="43">
        <f>COUNTIF(D648:$D$1227,365)</f>
        <v>427</v>
      </c>
      <c r="H647" s="43">
        <f>COUNTIF(D648:$D$1227,366)</f>
        <v>153</v>
      </c>
      <c r="I647" s="2"/>
    </row>
    <row r="648" spans="1:9" x14ac:dyDescent="0.25">
      <c r="A648" s="1">
        <f>COUNTIF($C$2:C648,"Да")</f>
        <v>7</v>
      </c>
      <c r="B648" s="45">
        <f t="shared" si="21"/>
        <v>45505</v>
      </c>
      <c r="C648" s="42" t="str">
        <f>IF(ISERROR(VLOOKUP(B648,'Айгенис Оп9'!$C$3:$C$16,1,0)),"Нет","Да")</f>
        <v>Нет</v>
      </c>
      <c r="D648" s="43">
        <f t="shared" si="20"/>
        <v>366</v>
      </c>
      <c r="E648" s="44">
        <f>ROUND(('Все выпуски'!$F$3*'Все выпуски'!$F$6/100)/366*(B648-IF(C648="Нет",VLOOKUP(A648,'Айгенис Оп9'!$A$2:$C$16,3,0),VLOOKUP((A648-1),'Айгенис Оп9'!$A$2:$C$16,3,0))),2)</f>
        <v>5.48</v>
      </c>
      <c r="G648" s="43">
        <f>COUNTIF(D649:$D$1227,365)</f>
        <v>427</v>
      </c>
      <c r="H648" s="43">
        <f>COUNTIF(D649:$D$1227,366)</f>
        <v>152</v>
      </c>
      <c r="I648" s="2"/>
    </row>
    <row r="649" spans="1:9" x14ac:dyDescent="0.25">
      <c r="A649" s="1">
        <f>COUNTIF($C$2:C649,"Да")</f>
        <v>7</v>
      </c>
      <c r="B649" s="45">
        <f t="shared" si="21"/>
        <v>45506</v>
      </c>
      <c r="C649" s="42" t="str">
        <f>IF(ISERROR(VLOOKUP(B649,'Айгенис Оп9'!$C$3:$C$16,1,0)),"Нет","Да")</f>
        <v>Нет</v>
      </c>
      <c r="D649" s="43">
        <f t="shared" si="20"/>
        <v>366</v>
      </c>
      <c r="E649" s="44">
        <f>ROUND(('Все выпуски'!$F$3*'Все выпуски'!$F$6/100)/366*(B649-IF(C649="Нет",VLOOKUP(A649,'Айгенис Оп9'!$A$2:$C$16,3,0),VLOOKUP((A649-1),'Айгенис Оп9'!$A$2:$C$16,3,0))),2)</f>
        <v>5.57</v>
      </c>
      <c r="G649" s="43">
        <f>COUNTIF(D650:$D$1227,365)</f>
        <v>427</v>
      </c>
      <c r="H649" s="43">
        <f>COUNTIF(D650:$D$1227,366)</f>
        <v>151</v>
      </c>
      <c r="I649" s="2"/>
    </row>
    <row r="650" spans="1:9" x14ac:dyDescent="0.25">
      <c r="A650" s="1">
        <f>COUNTIF($C$2:C650,"Да")</f>
        <v>7</v>
      </c>
      <c r="B650" s="45">
        <f t="shared" si="21"/>
        <v>45507</v>
      </c>
      <c r="C650" s="42" t="str">
        <f>IF(ISERROR(VLOOKUP(B650,'Айгенис Оп9'!$C$3:$C$16,1,0)),"Нет","Да")</f>
        <v>Нет</v>
      </c>
      <c r="D650" s="43">
        <f t="shared" si="20"/>
        <v>366</v>
      </c>
      <c r="E650" s="44">
        <f>ROUND(('Все выпуски'!$F$3*'Все выпуски'!$F$6/100)/366*(B650-IF(C650="Нет",VLOOKUP(A650,'Айгенис Оп9'!$A$2:$C$16,3,0),VLOOKUP((A650-1),'Айгенис Оп9'!$A$2:$C$16,3,0))),2)</f>
        <v>5.67</v>
      </c>
      <c r="G650" s="43">
        <f>COUNTIF(D651:$D$1227,365)</f>
        <v>427</v>
      </c>
      <c r="H650" s="43">
        <f>COUNTIF(D651:$D$1227,366)</f>
        <v>150</v>
      </c>
      <c r="I650" s="2"/>
    </row>
    <row r="651" spans="1:9" x14ac:dyDescent="0.25">
      <c r="A651" s="1">
        <f>COUNTIF($C$2:C651,"Да")</f>
        <v>7</v>
      </c>
      <c r="B651" s="45">
        <f t="shared" si="21"/>
        <v>45508</v>
      </c>
      <c r="C651" s="42" t="str">
        <f>IF(ISERROR(VLOOKUP(B651,'Айгенис Оп9'!$C$3:$C$16,1,0)),"Нет","Да")</f>
        <v>Нет</v>
      </c>
      <c r="D651" s="43">
        <f t="shared" si="20"/>
        <v>366</v>
      </c>
      <c r="E651" s="44">
        <f>ROUND(('Все выпуски'!$F$3*'Все выпуски'!$F$6/100)/366*(B651-IF(C651="Нет",VLOOKUP(A651,'Айгенис Оп9'!$A$2:$C$16,3,0),VLOOKUP((A651-1),'Айгенис Оп9'!$A$2:$C$16,3,0))),2)</f>
        <v>5.76</v>
      </c>
      <c r="G651" s="43">
        <f>COUNTIF(D652:$D$1227,365)</f>
        <v>427</v>
      </c>
      <c r="H651" s="43">
        <f>COUNTIF(D652:$D$1227,366)</f>
        <v>149</v>
      </c>
      <c r="I651" s="2"/>
    </row>
    <row r="652" spans="1:9" x14ac:dyDescent="0.25">
      <c r="A652" s="1">
        <f>COUNTIF($C$2:C652,"Да")</f>
        <v>7</v>
      </c>
      <c r="B652" s="45">
        <f t="shared" si="21"/>
        <v>45509</v>
      </c>
      <c r="C652" s="42" t="str">
        <f>IF(ISERROR(VLOOKUP(B652,'Айгенис Оп9'!$C$3:$C$16,1,0)),"Нет","Да")</f>
        <v>Нет</v>
      </c>
      <c r="D652" s="43">
        <f t="shared" si="20"/>
        <v>366</v>
      </c>
      <c r="E652" s="44">
        <f>ROUND(('Все выпуски'!$F$3*'Все выпуски'!$F$6/100)/366*(B652-IF(C652="Нет",VLOOKUP(A652,'Айгенис Оп9'!$A$2:$C$16,3,0),VLOOKUP((A652-1),'Айгенис Оп9'!$A$2:$C$16,3,0))),2)</f>
        <v>5.85</v>
      </c>
      <c r="G652" s="43">
        <f>COUNTIF(D653:$D$1227,365)</f>
        <v>427</v>
      </c>
      <c r="H652" s="43">
        <f>COUNTIF(D653:$D$1227,366)</f>
        <v>148</v>
      </c>
      <c r="I652" s="2"/>
    </row>
    <row r="653" spans="1:9" x14ac:dyDescent="0.25">
      <c r="A653" s="1">
        <f>COUNTIF($C$2:C653,"Да")</f>
        <v>7</v>
      </c>
      <c r="B653" s="45">
        <f t="shared" si="21"/>
        <v>45510</v>
      </c>
      <c r="C653" s="42" t="str">
        <f>IF(ISERROR(VLOOKUP(B653,'Айгенис Оп9'!$C$3:$C$16,1,0)),"Нет","Да")</f>
        <v>Нет</v>
      </c>
      <c r="D653" s="43">
        <f t="shared" si="20"/>
        <v>366</v>
      </c>
      <c r="E653" s="44">
        <f>ROUND(('Все выпуски'!$F$3*'Все выпуски'!$F$6/100)/366*(B653-IF(C653="Нет",VLOOKUP(A653,'Айгенис Оп9'!$A$2:$C$16,3,0),VLOOKUP((A653-1),'Айгенис Оп9'!$A$2:$C$16,3,0))),2)</f>
        <v>5.95</v>
      </c>
      <c r="G653" s="43">
        <f>COUNTIF(D654:$D$1227,365)</f>
        <v>427</v>
      </c>
      <c r="H653" s="43">
        <f>COUNTIF(D654:$D$1227,366)</f>
        <v>147</v>
      </c>
      <c r="I653" s="2"/>
    </row>
    <row r="654" spans="1:9" x14ac:dyDescent="0.25">
      <c r="A654" s="1">
        <f>COUNTIF($C$2:C654,"Да")</f>
        <v>7</v>
      </c>
      <c r="B654" s="45">
        <f t="shared" si="21"/>
        <v>45511</v>
      </c>
      <c r="C654" s="42" t="str">
        <f>IF(ISERROR(VLOOKUP(B654,'Айгенис Оп9'!$C$3:$C$16,1,0)),"Нет","Да")</f>
        <v>Нет</v>
      </c>
      <c r="D654" s="43">
        <f t="shared" si="20"/>
        <v>366</v>
      </c>
      <c r="E654" s="44">
        <f>ROUND(('Все выпуски'!$F$3*'Все выпуски'!$F$6/100)/366*(B654-IF(C654="Нет",VLOOKUP(A654,'Айгенис Оп9'!$A$2:$C$16,3,0),VLOOKUP((A654-1),'Айгенис Оп9'!$A$2:$C$16,3,0))),2)</f>
        <v>6.04</v>
      </c>
      <c r="G654" s="43">
        <f>COUNTIF(D655:$D$1227,365)</f>
        <v>427</v>
      </c>
      <c r="H654" s="43">
        <f>COUNTIF(D655:$D$1227,366)</f>
        <v>146</v>
      </c>
      <c r="I654" s="2"/>
    </row>
    <row r="655" spans="1:9" x14ac:dyDescent="0.25">
      <c r="A655" s="1">
        <f>COUNTIF($C$2:C655,"Да")</f>
        <v>7</v>
      </c>
      <c r="B655" s="45">
        <f t="shared" si="21"/>
        <v>45512</v>
      </c>
      <c r="C655" s="42" t="str">
        <f>IF(ISERROR(VLOOKUP(B655,'Айгенис Оп9'!$C$3:$C$16,1,0)),"Нет","Да")</f>
        <v>Нет</v>
      </c>
      <c r="D655" s="43">
        <f t="shared" si="20"/>
        <v>366</v>
      </c>
      <c r="E655" s="44">
        <f>ROUND(('Все выпуски'!$F$3*'Все выпуски'!$F$6/100)/366*(B655-IF(C655="Нет",VLOOKUP(A655,'Айгенис Оп9'!$A$2:$C$16,3,0),VLOOKUP((A655-1),'Айгенис Оп9'!$A$2:$C$16,3,0))),2)</f>
        <v>6.13</v>
      </c>
      <c r="G655" s="43">
        <f>COUNTIF(D656:$D$1227,365)</f>
        <v>427</v>
      </c>
      <c r="H655" s="43">
        <f>COUNTIF(D656:$D$1227,366)</f>
        <v>145</v>
      </c>
      <c r="I655" s="2"/>
    </row>
    <row r="656" spans="1:9" x14ac:dyDescent="0.25">
      <c r="A656" s="1">
        <f>COUNTIF($C$2:C656,"Да")</f>
        <v>7</v>
      </c>
      <c r="B656" s="45">
        <f t="shared" si="21"/>
        <v>45513</v>
      </c>
      <c r="C656" s="42" t="str">
        <f>IF(ISERROR(VLOOKUP(B656,'Айгенис Оп9'!$C$3:$C$16,1,0)),"Нет","Да")</f>
        <v>Нет</v>
      </c>
      <c r="D656" s="43">
        <f t="shared" si="20"/>
        <v>366</v>
      </c>
      <c r="E656" s="44">
        <f>ROUND(('Все выпуски'!$F$3*'Все выпуски'!$F$6/100)/366*(B656-IF(C656="Нет",VLOOKUP(A656,'Айгенис Оп9'!$A$2:$C$16,3,0),VLOOKUP((A656-1),'Айгенис Оп9'!$A$2:$C$16,3,0))),2)</f>
        <v>6.22</v>
      </c>
      <c r="G656" s="43">
        <f>COUNTIF(D657:$D$1227,365)</f>
        <v>427</v>
      </c>
      <c r="H656" s="43">
        <f>COUNTIF(D657:$D$1227,366)</f>
        <v>144</v>
      </c>
      <c r="I656" s="2"/>
    </row>
    <row r="657" spans="1:9" x14ac:dyDescent="0.25">
      <c r="A657" s="1">
        <f>COUNTIF($C$2:C657,"Да")</f>
        <v>7</v>
      </c>
      <c r="B657" s="45">
        <f t="shared" si="21"/>
        <v>45514</v>
      </c>
      <c r="C657" s="42" t="str">
        <f>IF(ISERROR(VLOOKUP(B657,'Айгенис Оп9'!$C$3:$C$16,1,0)),"Нет","Да")</f>
        <v>Нет</v>
      </c>
      <c r="D657" s="43">
        <f t="shared" si="20"/>
        <v>366</v>
      </c>
      <c r="E657" s="44">
        <f>ROUND(('Все выпуски'!$F$3*'Все выпуски'!$F$6/100)/366*(B657-IF(C657="Нет",VLOOKUP(A657,'Айгенис Оп9'!$A$2:$C$16,3,0),VLOOKUP((A657-1),'Айгенис Оп9'!$A$2:$C$16,3,0))),2)</f>
        <v>6.32</v>
      </c>
      <c r="G657" s="43">
        <f>COUNTIF(D658:$D$1227,365)</f>
        <v>427</v>
      </c>
      <c r="H657" s="43">
        <f>COUNTIF(D658:$D$1227,366)</f>
        <v>143</v>
      </c>
      <c r="I657" s="2"/>
    </row>
    <row r="658" spans="1:9" x14ac:dyDescent="0.25">
      <c r="A658" s="1">
        <f>COUNTIF($C$2:C658,"Да")</f>
        <v>7</v>
      </c>
      <c r="B658" s="45">
        <f t="shared" si="21"/>
        <v>45515</v>
      </c>
      <c r="C658" s="42" t="str">
        <f>IF(ISERROR(VLOOKUP(B658,'Айгенис Оп9'!$C$3:$C$16,1,0)),"Нет","Да")</f>
        <v>Нет</v>
      </c>
      <c r="D658" s="43">
        <f t="shared" si="20"/>
        <v>366</v>
      </c>
      <c r="E658" s="44">
        <f>ROUND(('Все выпуски'!$F$3*'Все выпуски'!$F$6/100)/366*(B658-IF(C658="Нет",VLOOKUP(A658,'Айгенис Оп9'!$A$2:$C$16,3,0),VLOOKUP((A658-1),'Айгенис Оп9'!$A$2:$C$16,3,0))),2)</f>
        <v>6.41</v>
      </c>
      <c r="G658" s="43">
        <f>COUNTIF(D659:$D$1227,365)</f>
        <v>427</v>
      </c>
      <c r="H658" s="43">
        <f>COUNTIF(D659:$D$1227,366)</f>
        <v>142</v>
      </c>
      <c r="I658" s="2"/>
    </row>
    <row r="659" spans="1:9" x14ac:dyDescent="0.25">
      <c r="A659" s="1">
        <f>COUNTIF($C$2:C659,"Да")</f>
        <v>7</v>
      </c>
      <c r="B659" s="45">
        <f t="shared" si="21"/>
        <v>45516</v>
      </c>
      <c r="C659" s="42" t="str">
        <f>IF(ISERROR(VLOOKUP(B659,'Айгенис Оп9'!$C$3:$C$16,1,0)),"Нет","Да")</f>
        <v>Нет</v>
      </c>
      <c r="D659" s="43">
        <f t="shared" si="20"/>
        <v>366</v>
      </c>
      <c r="E659" s="44">
        <f>ROUND(('Все выпуски'!$F$3*'Все выпуски'!$F$6/100)/366*(B659-IF(C659="Нет",VLOOKUP(A659,'Айгенис Оп9'!$A$2:$C$16,3,0),VLOOKUP((A659-1),'Айгенис Оп9'!$A$2:$C$16,3,0))),2)</f>
        <v>6.5</v>
      </c>
      <c r="G659" s="43">
        <f>COUNTIF(D660:$D$1227,365)</f>
        <v>427</v>
      </c>
      <c r="H659" s="43">
        <f>COUNTIF(D660:$D$1227,366)</f>
        <v>141</v>
      </c>
      <c r="I659" s="2"/>
    </row>
    <row r="660" spans="1:9" x14ac:dyDescent="0.25">
      <c r="A660" s="1">
        <f>COUNTIF($C$2:C660,"Да")</f>
        <v>7</v>
      </c>
      <c r="B660" s="45">
        <f t="shared" si="21"/>
        <v>45517</v>
      </c>
      <c r="C660" s="42" t="str">
        <f>IF(ISERROR(VLOOKUP(B660,'Айгенис Оп9'!$C$3:$C$16,1,0)),"Нет","Да")</f>
        <v>Нет</v>
      </c>
      <c r="D660" s="43">
        <f t="shared" si="20"/>
        <v>366</v>
      </c>
      <c r="E660" s="44">
        <f>ROUND(('Все выпуски'!$F$3*'Все выпуски'!$F$6/100)/366*(B660-IF(C660="Нет",VLOOKUP(A660,'Айгенис Оп9'!$A$2:$C$16,3,0),VLOOKUP((A660-1),'Айгенис Оп9'!$A$2:$C$16,3,0))),2)</f>
        <v>6.6</v>
      </c>
      <c r="G660" s="43">
        <f>COUNTIF(D661:$D$1227,365)</f>
        <v>427</v>
      </c>
      <c r="H660" s="43">
        <f>COUNTIF(D661:$D$1227,366)</f>
        <v>140</v>
      </c>
      <c r="I660" s="2"/>
    </row>
    <row r="661" spans="1:9" x14ac:dyDescent="0.25">
      <c r="A661" s="1">
        <f>COUNTIF($C$2:C661,"Да")</f>
        <v>7</v>
      </c>
      <c r="B661" s="45">
        <f t="shared" si="21"/>
        <v>45518</v>
      </c>
      <c r="C661" s="42" t="str">
        <f>IF(ISERROR(VLOOKUP(B661,'Айгенис Оп9'!$C$3:$C$16,1,0)),"Нет","Да")</f>
        <v>Нет</v>
      </c>
      <c r="D661" s="43">
        <f t="shared" si="20"/>
        <v>366</v>
      </c>
      <c r="E661" s="44">
        <f>ROUND(('Все выпуски'!$F$3*'Все выпуски'!$F$6/100)/366*(B661-IF(C661="Нет",VLOOKUP(A661,'Айгенис Оп9'!$A$2:$C$16,3,0),VLOOKUP((A661-1),'Айгенис Оп9'!$A$2:$C$16,3,0))),2)</f>
        <v>6.69</v>
      </c>
      <c r="G661" s="43">
        <f>COUNTIF(D662:$D$1227,365)</f>
        <v>427</v>
      </c>
      <c r="H661" s="43">
        <f>COUNTIF(D662:$D$1227,366)</f>
        <v>139</v>
      </c>
      <c r="I661" s="2"/>
    </row>
    <row r="662" spans="1:9" x14ac:dyDescent="0.25">
      <c r="A662" s="1">
        <f>COUNTIF($C$2:C662,"Да")</f>
        <v>7</v>
      </c>
      <c r="B662" s="45">
        <f t="shared" si="21"/>
        <v>45519</v>
      </c>
      <c r="C662" s="42" t="str">
        <f>IF(ISERROR(VLOOKUP(B662,'Айгенис Оп9'!$C$3:$C$16,1,0)),"Нет","Да")</f>
        <v>Нет</v>
      </c>
      <c r="D662" s="43">
        <f t="shared" si="20"/>
        <v>366</v>
      </c>
      <c r="E662" s="44">
        <f>ROUND(('Все выпуски'!$F$3*'Все выпуски'!$F$6/100)/366*(B662-IF(C662="Нет",VLOOKUP(A662,'Айгенис Оп9'!$A$2:$C$16,3,0),VLOOKUP((A662-1),'Айгенис Оп9'!$A$2:$C$16,3,0))),2)</f>
        <v>6.78</v>
      </c>
      <c r="G662" s="43">
        <f>COUNTIF(D663:$D$1227,365)</f>
        <v>427</v>
      </c>
      <c r="H662" s="43">
        <f>COUNTIF(D663:$D$1227,366)</f>
        <v>138</v>
      </c>
      <c r="I662" s="2"/>
    </row>
    <row r="663" spans="1:9" x14ac:dyDescent="0.25">
      <c r="A663" s="1">
        <f>COUNTIF($C$2:C663,"Да")</f>
        <v>7</v>
      </c>
      <c r="B663" s="45">
        <f t="shared" si="21"/>
        <v>45520</v>
      </c>
      <c r="C663" s="42" t="str">
        <f>IF(ISERROR(VLOOKUP(B663,'Айгенис Оп9'!$C$3:$C$16,1,0)),"Нет","Да")</f>
        <v>Нет</v>
      </c>
      <c r="D663" s="43">
        <f t="shared" si="20"/>
        <v>366</v>
      </c>
      <c r="E663" s="44">
        <f>ROUND(('Все выпуски'!$F$3*'Все выпуски'!$F$6/100)/366*(B663-IF(C663="Нет",VLOOKUP(A663,'Айгенис Оп9'!$A$2:$C$16,3,0),VLOOKUP((A663-1),'Айгенис Оп9'!$A$2:$C$16,3,0))),2)</f>
        <v>6.87</v>
      </c>
      <c r="G663" s="43">
        <f>COUNTIF(D664:$D$1227,365)</f>
        <v>427</v>
      </c>
      <c r="H663" s="43">
        <f>COUNTIF(D664:$D$1227,366)</f>
        <v>137</v>
      </c>
      <c r="I663" s="2"/>
    </row>
    <row r="664" spans="1:9" x14ac:dyDescent="0.25">
      <c r="A664" s="1">
        <f>COUNTIF($C$2:C664,"Да")</f>
        <v>7</v>
      </c>
      <c r="B664" s="45">
        <f t="shared" si="21"/>
        <v>45521</v>
      </c>
      <c r="C664" s="42" t="str">
        <f>IF(ISERROR(VLOOKUP(B664,'Айгенис Оп9'!$C$3:$C$16,1,0)),"Нет","Да")</f>
        <v>Нет</v>
      </c>
      <c r="D664" s="43">
        <f t="shared" si="20"/>
        <v>366</v>
      </c>
      <c r="E664" s="44">
        <f>ROUND(('Все выпуски'!$F$3*'Все выпуски'!$F$6/100)/366*(B664-IF(C664="Нет",VLOOKUP(A664,'Айгенис Оп9'!$A$2:$C$16,3,0),VLOOKUP((A664-1),'Айгенис Оп9'!$A$2:$C$16,3,0))),2)</f>
        <v>6.97</v>
      </c>
      <c r="G664" s="43">
        <f>COUNTIF(D665:$D$1227,365)</f>
        <v>427</v>
      </c>
      <c r="H664" s="43">
        <f>COUNTIF(D665:$D$1227,366)</f>
        <v>136</v>
      </c>
      <c r="I664" s="2"/>
    </row>
    <row r="665" spans="1:9" x14ac:dyDescent="0.25">
      <c r="A665" s="1">
        <f>COUNTIF($C$2:C665,"Да")</f>
        <v>7</v>
      </c>
      <c r="B665" s="45">
        <f t="shared" si="21"/>
        <v>45522</v>
      </c>
      <c r="C665" s="42" t="str">
        <f>IF(ISERROR(VLOOKUP(B665,'Айгенис Оп9'!$C$3:$C$16,1,0)),"Нет","Да")</f>
        <v>Нет</v>
      </c>
      <c r="D665" s="43">
        <f t="shared" si="20"/>
        <v>366</v>
      </c>
      <c r="E665" s="44">
        <f>ROUND(('Все выпуски'!$F$3*'Все выпуски'!$F$6/100)/366*(B665-IF(C665="Нет",VLOOKUP(A665,'Айгенис Оп9'!$A$2:$C$16,3,0),VLOOKUP((A665-1),'Айгенис Оп9'!$A$2:$C$16,3,0))),2)</f>
        <v>7.06</v>
      </c>
      <c r="G665" s="43">
        <f>COUNTIF(D666:$D$1227,365)</f>
        <v>427</v>
      </c>
      <c r="H665" s="43">
        <f>COUNTIF(D666:$D$1227,366)</f>
        <v>135</v>
      </c>
      <c r="I665" s="2"/>
    </row>
    <row r="666" spans="1:9" x14ac:dyDescent="0.25">
      <c r="A666" s="1">
        <f>COUNTIF($C$2:C666,"Да")</f>
        <v>7</v>
      </c>
      <c r="B666" s="45">
        <f t="shared" si="21"/>
        <v>45523</v>
      </c>
      <c r="C666" s="42" t="str">
        <f>IF(ISERROR(VLOOKUP(B666,'Айгенис Оп9'!$C$3:$C$16,1,0)),"Нет","Да")</f>
        <v>Нет</v>
      </c>
      <c r="D666" s="43">
        <f t="shared" si="20"/>
        <v>366</v>
      </c>
      <c r="E666" s="44">
        <f>ROUND(('Все выпуски'!$F$3*'Все выпуски'!$F$6/100)/366*(B666-IF(C666="Нет",VLOOKUP(A666,'Айгенис Оп9'!$A$2:$C$16,3,0),VLOOKUP((A666-1),'Айгенис Оп9'!$A$2:$C$16,3,0))),2)</f>
        <v>7.15</v>
      </c>
      <c r="G666" s="43">
        <f>COUNTIF(D667:$D$1227,365)</f>
        <v>427</v>
      </c>
      <c r="H666" s="43">
        <f>COUNTIF(D667:$D$1227,366)</f>
        <v>134</v>
      </c>
      <c r="I666" s="2"/>
    </row>
    <row r="667" spans="1:9" x14ac:dyDescent="0.25">
      <c r="A667" s="1">
        <f>COUNTIF($C$2:C667,"Да")</f>
        <v>7</v>
      </c>
      <c r="B667" s="45">
        <f t="shared" si="21"/>
        <v>45524</v>
      </c>
      <c r="C667" s="42" t="str">
        <f>IF(ISERROR(VLOOKUP(B667,'Айгенис Оп9'!$C$3:$C$16,1,0)),"Нет","Да")</f>
        <v>Нет</v>
      </c>
      <c r="D667" s="43">
        <f t="shared" si="20"/>
        <v>366</v>
      </c>
      <c r="E667" s="44">
        <f>ROUND(('Все выпуски'!$F$3*'Все выпуски'!$F$6/100)/366*(B667-IF(C667="Нет",VLOOKUP(A667,'Айгенис Оп9'!$A$2:$C$16,3,0),VLOOKUP((A667-1),'Айгенис Оп9'!$A$2:$C$16,3,0))),2)</f>
        <v>7.25</v>
      </c>
      <c r="G667" s="43">
        <f>COUNTIF(D668:$D$1227,365)</f>
        <v>427</v>
      </c>
      <c r="H667" s="43">
        <f>COUNTIF(D668:$D$1227,366)</f>
        <v>133</v>
      </c>
      <c r="I667" s="2"/>
    </row>
    <row r="668" spans="1:9" x14ac:dyDescent="0.25">
      <c r="A668" s="1">
        <f>COUNTIF($C$2:C668,"Да")</f>
        <v>7</v>
      </c>
      <c r="B668" s="45">
        <f t="shared" si="21"/>
        <v>45525</v>
      </c>
      <c r="C668" s="42" t="str">
        <f>IF(ISERROR(VLOOKUP(B668,'Айгенис Оп9'!$C$3:$C$16,1,0)),"Нет","Да")</f>
        <v>Нет</v>
      </c>
      <c r="D668" s="43">
        <f t="shared" si="20"/>
        <v>366</v>
      </c>
      <c r="E668" s="44">
        <f>ROUND(('Все выпуски'!$F$3*'Все выпуски'!$F$6/100)/366*(B668-IF(C668="Нет",VLOOKUP(A668,'Айгенис Оп9'!$A$2:$C$16,3,0),VLOOKUP((A668-1),'Айгенис Оп9'!$A$2:$C$16,3,0))),2)</f>
        <v>7.34</v>
      </c>
      <c r="G668" s="43">
        <f>COUNTIF(D669:$D$1227,365)</f>
        <v>427</v>
      </c>
      <c r="H668" s="43">
        <f>COUNTIF(D669:$D$1227,366)</f>
        <v>132</v>
      </c>
      <c r="I668" s="2"/>
    </row>
    <row r="669" spans="1:9" x14ac:dyDescent="0.25">
      <c r="A669" s="1">
        <f>COUNTIF($C$2:C669,"Да")</f>
        <v>7</v>
      </c>
      <c r="B669" s="45">
        <f t="shared" si="21"/>
        <v>45526</v>
      </c>
      <c r="C669" s="42" t="str">
        <f>IF(ISERROR(VLOOKUP(B669,'Айгенис Оп9'!$C$3:$C$16,1,0)),"Нет","Да")</f>
        <v>Нет</v>
      </c>
      <c r="D669" s="43">
        <f t="shared" si="20"/>
        <v>366</v>
      </c>
      <c r="E669" s="44">
        <f>ROUND(('Все выпуски'!$F$3*'Все выпуски'!$F$6/100)/366*(B669-IF(C669="Нет",VLOOKUP(A669,'Айгенис Оп9'!$A$2:$C$16,3,0),VLOOKUP((A669-1),'Айгенис Оп9'!$A$2:$C$16,3,0))),2)</f>
        <v>7.43</v>
      </c>
      <c r="G669" s="43">
        <f>COUNTIF(D670:$D$1227,365)</f>
        <v>427</v>
      </c>
      <c r="H669" s="43">
        <f>COUNTIF(D670:$D$1227,366)</f>
        <v>131</v>
      </c>
      <c r="I669" s="2"/>
    </row>
    <row r="670" spans="1:9" x14ac:dyDescent="0.25">
      <c r="A670" s="1">
        <f>COUNTIF($C$2:C670,"Да")</f>
        <v>7</v>
      </c>
      <c r="B670" s="45">
        <f t="shared" si="21"/>
        <v>45527</v>
      </c>
      <c r="C670" s="42" t="str">
        <f>IF(ISERROR(VLOOKUP(B670,'Айгенис Оп9'!$C$3:$C$16,1,0)),"Нет","Да")</f>
        <v>Нет</v>
      </c>
      <c r="D670" s="43">
        <f t="shared" si="20"/>
        <v>366</v>
      </c>
      <c r="E670" s="44">
        <f>ROUND(('Все выпуски'!$F$3*'Все выпуски'!$F$6/100)/366*(B670-IF(C670="Нет",VLOOKUP(A670,'Айгенис Оп9'!$A$2:$C$16,3,0),VLOOKUP((A670-1),'Айгенис Оп9'!$A$2:$C$16,3,0))),2)</f>
        <v>7.52</v>
      </c>
      <c r="G670" s="43">
        <f>COUNTIF(D671:$D$1227,365)</f>
        <v>427</v>
      </c>
      <c r="H670" s="43">
        <f>COUNTIF(D671:$D$1227,366)</f>
        <v>130</v>
      </c>
      <c r="I670" s="2"/>
    </row>
    <row r="671" spans="1:9" x14ac:dyDescent="0.25">
      <c r="A671" s="1">
        <f>COUNTIF($C$2:C671,"Да")</f>
        <v>7</v>
      </c>
      <c r="B671" s="45">
        <f t="shared" si="21"/>
        <v>45528</v>
      </c>
      <c r="C671" s="42" t="str">
        <f>IF(ISERROR(VLOOKUP(B671,'Айгенис Оп9'!$C$3:$C$16,1,0)),"Нет","Да")</f>
        <v>Нет</v>
      </c>
      <c r="D671" s="43">
        <f t="shared" si="20"/>
        <v>366</v>
      </c>
      <c r="E671" s="44">
        <f>ROUND(('Все выпуски'!$F$3*'Все выпуски'!$F$6/100)/366*(B671-IF(C671="Нет",VLOOKUP(A671,'Айгенис Оп9'!$A$2:$C$16,3,0),VLOOKUP((A671-1),'Айгенис Оп9'!$A$2:$C$16,3,0))),2)</f>
        <v>7.62</v>
      </c>
      <c r="G671" s="43">
        <f>COUNTIF(D672:$D$1227,365)</f>
        <v>427</v>
      </c>
      <c r="H671" s="43">
        <f>COUNTIF(D672:$D$1227,366)</f>
        <v>129</v>
      </c>
      <c r="I671" s="2"/>
    </row>
    <row r="672" spans="1:9" x14ac:dyDescent="0.25">
      <c r="A672" s="1">
        <f>COUNTIF($C$2:C672,"Да")</f>
        <v>7</v>
      </c>
      <c r="B672" s="45">
        <f t="shared" si="21"/>
        <v>45529</v>
      </c>
      <c r="C672" s="42" t="str">
        <f>IF(ISERROR(VLOOKUP(B672,'Айгенис Оп9'!$C$3:$C$16,1,0)),"Нет","Да")</f>
        <v>Нет</v>
      </c>
      <c r="D672" s="43">
        <f t="shared" si="20"/>
        <v>366</v>
      </c>
      <c r="E672" s="44">
        <f>ROUND(('Все выпуски'!$F$3*'Все выпуски'!$F$6/100)/366*(B672-IF(C672="Нет",VLOOKUP(A672,'Айгенис Оп9'!$A$2:$C$16,3,0),VLOOKUP((A672-1),'Айгенис Оп9'!$A$2:$C$16,3,0))),2)</f>
        <v>7.71</v>
      </c>
      <c r="G672" s="43">
        <f>COUNTIF(D673:$D$1227,365)</f>
        <v>427</v>
      </c>
      <c r="H672" s="43">
        <f>COUNTIF(D673:$D$1227,366)</f>
        <v>128</v>
      </c>
      <c r="I672" s="2"/>
    </row>
    <row r="673" spans="1:9" x14ac:dyDescent="0.25">
      <c r="A673" s="1">
        <f>COUNTIF($C$2:C673,"Да")</f>
        <v>7</v>
      </c>
      <c r="B673" s="45">
        <f t="shared" si="21"/>
        <v>45530</v>
      </c>
      <c r="C673" s="42" t="str">
        <f>IF(ISERROR(VLOOKUP(B673,'Айгенис Оп9'!$C$3:$C$16,1,0)),"Нет","Да")</f>
        <v>Нет</v>
      </c>
      <c r="D673" s="43">
        <f t="shared" si="20"/>
        <v>366</v>
      </c>
      <c r="E673" s="44">
        <f>ROUND(('Все выпуски'!$F$3*'Все выпуски'!$F$6/100)/366*(B673-IF(C673="Нет",VLOOKUP(A673,'Айгенис Оп9'!$A$2:$C$16,3,0),VLOOKUP((A673-1),'Айгенис Оп9'!$A$2:$C$16,3,0))),2)</f>
        <v>7.8</v>
      </c>
      <c r="G673" s="43">
        <f>COUNTIF(D674:$D$1227,365)</f>
        <v>427</v>
      </c>
      <c r="H673" s="43">
        <f>COUNTIF(D674:$D$1227,366)</f>
        <v>127</v>
      </c>
      <c r="I673" s="2"/>
    </row>
    <row r="674" spans="1:9" x14ac:dyDescent="0.25">
      <c r="A674" s="1">
        <f>COUNTIF($C$2:C674,"Да")</f>
        <v>7</v>
      </c>
      <c r="B674" s="45">
        <f t="shared" si="21"/>
        <v>45531</v>
      </c>
      <c r="C674" s="42" t="str">
        <f>IF(ISERROR(VLOOKUP(B674,'Айгенис Оп9'!$C$3:$C$16,1,0)),"Нет","Да")</f>
        <v>Нет</v>
      </c>
      <c r="D674" s="43">
        <f t="shared" si="20"/>
        <v>366</v>
      </c>
      <c r="E674" s="44">
        <f>ROUND(('Все выпуски'!$F$3*'Все выпуски'!$F$6/100)/366*(B674-IF(C674="Нет",VLOOKUP(A674,'Айгенис Оп9'!$A$2:$C$16,3,0),VLOOKUP((A674-1),'Айгенис Оп9'!$A$2:$C$16,3,0))),2)</f>
        <v>7.9</v>
      </c>
      <c r="G674" s="43">
        <f>COUNTIF(D675:$D$1227,365)</f>
        <v>427</v>
      </c>
      <c r="H674" s="43">
        <f>COUNTIF(D675:$D$1227,366)</f>
        <v>126</v>
      </c>
      <c r="I674" s="2"/>
    </row>
    <row r="675" spans="1:9" x14ac:dyDescent="0.25">
      <c r="A675" s="1">
        <f>COUNTIF($C$2:C675,"Да")</f>
        <v>7</v>
      </c>
      <c r="B675" s="45">
        <f t="shared" si="21"/>
        <v>45532</v>
      </c>
      <c r="C675" s="42" t="str">
        <f>IF(ISERROR(VLOOKUP(B675,'Айгенис Оп9'!$C$3:$C$16,1,0)),"Нет","Да")</f>
        <v>Нет</v>
      </c>
      <c r="D675" s="43">
        <f t="shared" si="20"/>
        <v>366</v>
      </c>
      <c r="E675" s="44">
        <f>ROUND(('Все выпуски'!$F$3*'Все выпуски'!$F$6/100)/366*(B675-IF(C675="Нет",VLOOKUP(A675,'Айгенис Оп9'!$A$2:$C$16,3,0),VLOOKUP((A675-1),'Айгенис Оп9'!$A$2:$C$16,3,0))),2)</f>
        <v>7.99</v>
      </c>
      <c r="G675" s="43">
        <f>COUNTIF(D676:$D$1227,365)</f>
        <v>427</v>
      </c>
      <c r="H675" s="43">
        <f>COUNTIF(D676:$D$1227,366)</f>
        <v>125</v>
      </c>
      <c r="I675" s="2"/>
    </row>
    <row r="676" spans="1:9" x14ac:dyDescent="0.25">
      <c r="A676" s="1">
        <f>COUNTIF($C$2:C676,"Да")</f>
        <v>7</v>
      </c>
      <c r="B676" s="45">
        <f t="shared" si="21"/>
        <v>45533</v>
      </c>
      <c r="C676" s="42" t="str">
        <f>IF(ISERROR(VLOOKUP(B676,'Айгенис Оп9'!$C$3:$C$16,1,0)),"Нет","Да")</f>
        <v>Нет</v>
      </c>
      <c r="D676" s="43">
        <f t="shared" si="20"/>
        <v>366</v>
      </c>
      <c r="E676" s="44">
        <f>ROUND(('Все выпуски'!$F$3*'Все выпуски'!$F$6/100)/366*(B676-IF(C676="Нет",VLOOKUP(A676,'Айгенис Оп9'!$A$2:$C$16,3,0),VLOOKUP((A676-1),'Айгенис Оп9'!$A$2:$C$16,3,0))),2)</f>
        <v>8.08</v>
      </c>
      <c r="G676" s="43">
        <f>COUNTIF(D677:$D$1227,365)</f>
        <v>427</v>
      </c>
      <c r="H676" s="43">
        <f>COUNTIF(D677:$D$1227,366)</f>
        <v>124</v>
      </c>
      <c r="I676" s="2"/>
    </row>
    <row r="677" spans="1:9" x14ac:dyDescent="0.25">
      <c r="A677" s="1">
        <f>COUNTIF($C$2:C677,"Да")</f>
        <v>7</v>
      </c>
      <c r="B677" s="45">
        <f t="shared" si="21"/>
        <v>45534</v>
      </c>
      <c r="C677" s="42" t="str">
        <f>IF(ISERROR(VLOOKUP(B677,'Айгенис Оп9'!$C$3:$C$16,1,0)),"Нет","Да")</f>
        <v>Нет</v>
      </c>
      <c r="D677" s="43">
        <f t="shared" si="20"/>
        <v>366</v>
      </c>
      <c r="E677" s="44">
        <f>ROUND(('Все выпуски'!$F$3*'Все выпуски'!$F$6/100)/366*(B677-IF(C677="Нет",VLOOKUP(A677,'Айгенис Оп9'!$A$2:$C$16,3,0),VLOOKUP((A677-1),'Айгенис Оп9'!$A$2:$C$16,3,0))),2)</f>
        <v>8.17</v>
      </c>
      <c r="G677" s="43">
        <f>COUNTIF(D678:$D$1227,365)</f>
        <v>427</v>
      </c>
      <c r="H677" s="43">
        <f>COUNTIF(D678:$D$1227,366)</f>
        <v>123</v>
      </c>
      <c r="I677" s="2"/>
    </row>
    <row r="678" spans="1:9" x14ac:dyDescent="0.25">
      <c r="A678" s="1">
        <f>COUNTIF($C$2:C678,"Да")</f>
        <v>7</v>
      </c>
      <c r="B678" s="45">
        <f t="shared" si="21"/>
        <v>45535</v>
      </c>
      <c r="C678" s="42" t="str">
        <f>IF(ISERROR(VLOOKUP(B678,'Айгенис Оп9'!$C$3:$C$16,1,0)),"Нет","Да")</f>
        <v>Нет</v>
      </c>
      <c r="D678" s="43">
        <f t="shared" si="20"/>
        <v>366</v>
      </c>
      <c r="E678" s="44">
        <f>ROUND(('Все выпуски'!$F$3*'Все выпуски'!$F$6/100)/366*(B678-IF(C678="Нет",VLOOKUP(A678,'Айгенис Оп9'!$A$2:$C$16,3,0),VLOOKUP((A678-1),'Айгенис Оп9'!$A$2:$C$16,3,0))),2)</f>
        <v>8.27</v>
      </c>
      <c r="G678" s="43">
        <f>COUNTIF(D679:$D$1227,365)</f>
        <v>427</v>
      </c>
      <c r="H678" s="43">
        <f>COUNTIF(D679:$D$1227,366)</f>
        <v>122</v>
      </c>
      <c r="I678" s="2"/>
    </row>
    <row r="679" spans="1:9" x14ac:dyDescent="0.25">
      <c r="A679" s="1">
        <f>COUNTIF($C$2:C679,"Да")</f>
        <v>7</v>
      </c>
      <c r="B679" s="45">
        <f t="shared" si="21"/>
        <v>45536</v>
      </c>
      <c r="C679" s="42" t="str">
        <f>IF(ISERROR(VLOOKUP(B679,'Айгенис Оп9'!$C$3:$C$16,1,0)),"Нет","Да")</f>
        <v>Нет</v>
      </c>
      <c r="D679" s="43">
        <f t="shared" si="20"/>
        <v>366</v>
      </c>
      <c r="E679" s="44">
        <f>ROUND(('Все выпуски'!$F$3*'Все выпуски'!$F$6/100)/366*(B679-IF(C679="Нет",VLOOKUP(A679,'Айгенис Оп9'!$A$2:$C$16,3,0),VLOOKUP((A679-1),'Айгенис Оп9'!$A$2:$C$16,3,0))),2)</f>
        <v>8.36</v>
      </c>
      <c r="G679" s="43">
        <f>COUNTIF(D680:$D$1227,365)</f>
        <v>427</v>
      </c>
      <c r="H679" s="43">
        <f>COUNTIF(D680:$D$1227,366)</f>
        <v>121</v>
      </c>
      <c r="I679" s="2"/>
    </row>
    <row r="680" spans="1:9" x14ac:dyDescent="0.25">
      <c r="A680" s="1">
        <f>COUNTIF($C$2:C680,"Да")</f>
        <v>8</v>
      </c>
      <c r="B680" s="45">
        <f t="shared" si="21"/>
        <v>45537</v>
      </c>
      <c r="C680" s="42" t="str">
        <f>IF(ISERROR(VLOOKUP(B680,'Айгенис Оп9'!$C$3:$C$16,1,0)),"Нет","Да")</f>
        <v>Да</v>
      </c>
      <c r="D680" s="43">
        <f t="shared" si="20"/>
        <v>366</v>
      </c>
      <c r="E680" s="44">
        <f>ROUND(('Все выпуски'!$F$3*'Все выпуски'!$F$6/100)/366*(B680-IF(C680="Нет",VLOOKUP(A680,'Айгенис Оп9'!$A$2:$C$16,3,0),VLOOKUP((A680-1),'Айгенис Оп9'!$A$2:$C$16,3,0))),2)</f>
        <v>8.4499999999999993</v>
      </c>
      <c r="G680" s="43">
        <f>COUNTIF(D681:$D$1227,365)</f>
        <v>427</v>
      </c>
      <c r="H680" s="43">
        <f>COUNTIF(D681:$D$1227,366)</f>
        <v>120</v>
      </c>
      <c r="I680" s="2"/>
    </row>
    <row r="681" spans="1:9" x14ac:dyDescent="0.25">
      <c r="A681" s="1">
        <f>COUNTIF($C$2:C681,"Да")</f>
        <v>8</v>
      </c>
      <c r="B681" s="45">
        <f t="shared" si="21"/>
        <v>45538</v>
      </c>
      <c r="C681" s="42" t="str">
        <f>IF(ISERROR(VLOOKUP(B681,'Айгенис Оп9'!$C$3:$C$16,1,0)),"Нет","Да")</f>
        <v>Нет</v>
      </c>
      <c r="D681" s="43">
        <f t="shared" si="20"/>
        <v>366</v>
      </c>
      <c r="E681" s="44">
        <f>ROUND(('Все выпуски'!$F$3*'Все выпуски'!$F$6/100)/366*(B681-IF(C681="Нет",VLOOKUP(A681,'Айгенис Оп9'!$A$2:$C$16,3,0),VLOOKUP((A681-1),'Айгенис Оп9'!$A$2:$C$16,3,0))),2)</f>
        <v>0.09</v>
      </c>
      <c r="G681" s="43">
        <f>COUNTIF(D682:$D$1227,365)</f>
        <v>427</v>
      </c>
      <c r="H681" s="43">
        <f>COUNTIF(D682:$D$1227,366)</f>
        <v>119</v>
      </c>
      <c r="I681" s="2"/>
    </row>
    <row r="682" spans="1:9" x14ac:dyDescent="0.25">
      <c r="A682" s="1">
        <f>COUNTIF($C$2:C682,"Да")</f>
        <v>8</v>
      </c>
      <c r="B682" s="45">
        <f t="shared" si="21"/>
        <v>45539</v>
      </c>
      <c r="C682" s="42" t="str">
        <f>IF(ISERROR(VLOOKUP(B682,'Айгенис Оп9'!$C$3:$C$16,1,0)),"Нет","Да")</f>
        <v>Нет</v>
      </c>
      <c r="D682" s="43">
        <f t="shared" si="20"/>
        <v>366</v>
      </c>
      <c r="E682" s="44">
        <f>ROUND(('Все выпуски'!$F$3*'Все выпуски'!$F$6/100)/366*(B682-IF(C682="Нет",VLOOKUP(A682,'Айгенис Оп9'!$A$2:$C$16,3,0),VLOOKUP((A682-1),'Айгенис Оп9'!$A$2:$C$16,3,0))),2)</f>
        <v>0.19</v>
      </c>
      <c r="G682" s="43">
        <f>COUNTIF(D683:$D$1227,365)</f>
        <v>427</v>
      </c>
      <c r="H682" s="43">
        <f>COUNTIF(D683:$D$1227,366)</f>
        <v>118</v>
      </c>
      <c r="I682" s="2"/>
    </row>
    <row r="683" spans="1:9" x14ac:dyDescent="0.25">
      <c r="A683" s="1">
        <f>COUNTIF($C$2:C683,"Да")</f>
        <v>8</v>
      </c>
      <c r="B683" s="45">
        <f t="shared" si="21"/>
        <v>45540</v>
      </c>
      <c r="C683" s="42" t="str">
        <f>IF(ISERROR(VLOOKUP(B683,'Айгенис Оп9'!$C$3:$C$16,1,0)),"Нет","Да")</f>
        <v>Нет</v>
      </c>
      <c r="D683" s="43">
        <f t="shared" si="20"/>
        <v>366</v>
      </c>
      <c r="E683" s="44">
        <f>ROUND(('Все выпуски'!$F$3*'Все выпуски'!$F$6/100)/366*(B683-IF(C683="Нет",VLOOKUP(A683,'Айгенис Оп9'!$A$2:$C$16,3,0),VLOOKUP((A683-1),'Айгенис Оп9'!$A$2:$C$16,3,0))),2)</f>
        <v>0.28000000000000003</v>
      </c>
      <c r="G683" s="43">
        <f>COUNTIF(D684:$D$1227,365)</f>
        <v>427</v>
      </c>
      <c r="H683" s="43">
        <f>COUNTIF(D684:$D$1227,366)</f>
        <v>117</v>
      </c>
      <c r="I683" s="2"/>
    </row>
    <row r="684" spans="1:9" x14ac:dyDescent="0.25">
      <c r="A684" s="1">
        <f>COUNTIF($C$2:C684,"Да")</f>
        <v>8</v>
      </c>
      <c r="B684" s="45">
        <f t="shared" si="21"/>
        <v>45541</v>
      </c>
      <c r="C684" s="42" t="str">
        <f>IF(ISERROR(VLOOKUP(B684,'Айгенис Оп9'!$C$3:$C$16,1,0)),"Нет","Да")</f>
        <v>Нет</v>
      </c>
      <c r="D684" s="43">
        <f t="shared" si="20"/>
        <v>366</v>
      </c>
      <c r="E684" s="44">
        <f>ROUND(('Все выпуски'!$F$3*'Все выпуски'!$F$6/100)/366*(B684-IF(C684="Нет",VLOOKUP(A684,'Айгенис Оп9'!$A$2:$C$16,3,0),VLOOKUP((A684-1),'Айгенис Оп9'!$A$2:$C$16,3,0))),2)</f>
        <v>0.37</v>
      </c>
      <c r="G684" s="43">
        <f>COUNTIF(D685:$D$1227,365)</f>
        <v>427</v>
      </c>
      <c r="H684" s="43">
        <f>COUNTIF(D685:$D$1227,366)</f>
        <v>116</v>
      </c>
      <c r="I684" s="2"/>
    </row>
    <row r="685" spans="1:9" x14ac:dyDescent="0.25">
      <c r="A685" s="1">
        <f>COUNTIF($C$2:C685,"Да")</f>
        <v>8</v>
      </c>
      <c r="B685" s="45">
        <f t="shared" si="21"/>
        <v>45542</v>
      </c>
      <c r="C685" s="42" t="str">
        <f>IF(ISERROR(VLOOKUP(B685,'Айгенис Оп9'!$C$3:$C$16,1,0)),"Нет","Да")</f>
        <v>Нет</v>
      </c>
      <c r="D685" s="43">
        <f t="shared" si="20"/>
        <v>366</v>
      </c>
      <c r="E685" s="44">
        <f>ROUND(('Все выпуски'!$F$3*'Все выпуски'!$F$6/100)/366*(B685-IF(C685="Нет",VLOOKUP(A685,'Айгенис Оп9'!$A$2:$C$16,3,0),VLOOKUP((A685-1),'Айгенис Оп9'!$A$2:$C$16,3,0))),2)</f>
        <v>0.46</v>
      </c>
      <c r="G685" s="43">
        <f>COUNTIF(D686:$D$1227,365)</f>
        <v>427</v>
      </c>
      <c r="H685" s="43">
        <f>COUNTIF(D686:$D$1227,366)</f>
        <v>115</v>
      </c>
      <c r="I685" s="2"/>
    </row>
    <row r="686" spans="1:9" x14ac:dyDescent="0.25">
      <c r="A686" s="1">
        <f>COUNTIF($C$2:C686,"Да")</f>
        <v>8</v>
      </c>
      <c r="B686" s="45">
        <f t="shared" si="21"/>
        <v>45543</v>
      </c>
      <c r="C686" s="42" t="str">
        <f>IF(ISERROR(VLOOKUP(B686,'Айгенис Оп9'!$C$3:$C$16,1,0)),"Нет","Да")</f>
        <v>Нет</v>
      </c>
      <c r="D686" s="43">
        <f t="shared" si="20"/>
        <v>366</v>
      </c>
      <c r="E686" s="44">
        <f>ROUND(('Все выпуски'!$F$3*'Все выпуски'!$F$6/100)/366*(B686-IF(C686="Нет",VLOOKUP(A686,'Айгенис Оп9'!$A$2:$C$16,3,0),VLOOKUP((A686-1),'Айгенис Оп9'!$A$2:$C$16,3,0))),2)</f>
        <v>0.56000000000000005</v>
      </c>
      <c r="G686" s="43">
        <f>COUNTIF(D687:$D$1227,365)</f>
        <v>427</v>
      </c>
      <c r="H686" s="43">
        <f>COUNTIF(D687:$D$1227,366)</f>
        <v>114</v>
      </c>
      <c r="I686" s="2"/>
    </row>
    <row r="687" spans="1:9" x14ac:dyDescent="0.25">
      <c r="A687" s="1">
        <f>COUNTIF($C$2:C687,"Да")</f>
        <v>8</v>
      </c>
      <c r="B687" s="45">
        <f t="shared" si="21"/>
        <v>45544</v>
      </c>
      <c r="C687" s="42" t="str">
        <f>IF(ISERROR(VLOOKUP(B687,'Айгенис Оп9'!$C$3:$C$16,1,0)),"Нет","Да")</f>
        <v>Нет</v>
      </c>
      <c r="D687" s="43">
        <f t="shared" si="20"/>
        <v>366</v>
      </c>
      <c r="E687" s="44">
        <f>ROUND(('Все выпуски'!$F$3*'Все выпуски'!$F$6/100)/366*(B687-IF(C687="Нет",VLOOKUP(A687,'Айгенис Оп9'!$A$2:$C$16,3,0),VLOOKUP((A687-1),'Айгенис Оп9'!$A$2:$C$16,3,0))),2)</f>
        <v>0.65</v>
      </c>
      <c r="G687" s="43">
        <f>COUNTIF(D688:$D$1227,365)</f>
        <v>427</v>
      </c>
      <c r="H687" s="43">
        <f>COUNTIF(D688:$D$1227,366)</f>
        <v>113</v>
      </c>
      <c r="I687" s="2"/>
    </row>
    <row r="688" spans="1:9" x14ac:dyDescent="0.25">
      <c r="A688" s="1">
        <f>COUNTIF($C$2:C688,"Да")</f>
        <v>8</v>
      </c>
      <c r="B688" s="45">
        <f t="shared" si="21"/>
        <v>45545</v>
      </c>
      <c r="C688" s="42" t="str">
        <f>IF(ISERROR(VLOOKUP(B688,'Айгенис Оп9'!$C$3:$C$16,1,0)),"Нет","Да")</f>
        <v>Нет</v>
      </c>
      <c r="D688" s="43">
        <f t="shared" si="20"/>
        <v>366</v>
      </c>
      <c r="E688" s="44">
        <f>ROUND(('Все выпуски'!$F$3*'Все выпуски'!$F$6/100)/366*(B688-IF(C688="Нет",VLOOKUP(A688,'Айгенис Оп9'!$A$2:$C$16,3,0),VLOOKUP((A688-1),'Айгенис Оп9'!$A$2:$C$16,3,0))),2)</f>
        <v>0.74</v>
      </c>
      <c r="G688" s="43">
        <f>COUNTIF(D689:$D$1227,365)</f>
        <v>427</v>
      </c>
      <c r="H688" s="43">
        <f>COUNTIF(D689:$D$1227,366)</f>
        <v>112</v>
      </c>
      <c r="I688" s="2"/>
    </row>
    <row r="689" spans="1:9" x14ac:dyDescent="0.25">
      <c r="A689" s="1">
        <f>COUNTIF($C$2:C689,"Да")</f>
        <v>8</v>
      </c>
      <c r="B689" s="45">
        <f t="shared" si="21"/>
        <v>45546</v>
      </c>
      <c r="C689" s="42" t="str">
        <f>IF(ISERROR(VLOOKUP(B689,'Айгенис Оп9'!$C$3:$C$16,1,0)),"Нет","Да")</f>
        <v>Нет</v>
      </c>
      <c r="D689" s="43">
        <f t="shared" si="20"/>
        <v>366</v>
      </c>
      <c r="E689" s="44">
        <f>ROUND(('Все выпуски'!$F$3*'Все выпуски'!$F$6/100)/366*(B689-IF(C689="Нет",VLOOKUP(A689,'Айгенис Оп9'!$A$2:$C$16,3,0),VLOOKUP((A689-1),'Айгенис Оп9'!$A$2:$C$16,3,0))),2)</f>
        <v>0.84</v>
      </c>
      <c r="G689" s="43">
        <f>COUNTIF(D690:$D$1227,365)</f>
        <v>427</v>
      </c>
      <c r="H689" s="43">
        <f>COUNTIF(D690:$D$1227,366)</f>
        <v>111</v>
      </c>
      <c r="I689" s="2"/>
    </row>
    <row r="690" spans="1:9" x14ac:dyDescent="0.25">
      <c r="A690" s="1">
        <f>COUNTIF($C$2:C690,"Да")</f>
        <v>8</v>
      </c>
      <c r="B690" s="45">
        <f t="shared" si="21"/>
        <v>45547</v>
      </c>
      <c r="C690" s="42" t="str">
        <f>IF(ISERROR(VLOOKUP(B690,'Айгенис Оп9'!$C$3:$C$16,1,0)),"Нет","Да")</f>
        <v>Нет</v>
      </c>
      <c r="D690" s="43">
        <f t="shared" si="20"/>
        <v>366</v>
      </c>
      <c r="E690" s="44">
        <f>ROUND(('Все выпуски'!$F$3*'Все выпуски'!$F$6/100)/366*(B690-IF(C690="Нет",VLOOKUP(A690,'Айгенис Оп9'!$A$2:$C$16,3,0),VLOOKUP((A690-1),'Айгенис Оп9'!$A$2:$C$16,3,0))),2)</f>
        <v>0.93</v>
      </c>
      <c r="G690" s="43">
        <f>COUNTIF(D691:$D$1227,365)</f>
        <v>427</v>
      </c>
      <c r="H690" s="43">
        <f>COUNTIF(D691:$D$1227,366)</f>
        <v>110</v>
      </c>
      <c r="I690" s="2"/>
    </row>
    <row r="691" spans="1:9" x14ac:dyDescent="0.25">
      <c r="A691" s="1">
        <f>COUNTIF($C$2:C691,"Да")</f>
        <v>8</v>
      </c>
      <c r="B691" s="45">
        <f t="shared" si="21"/>
        <v>45548</v>
      </c>
      <c r="C691" s="42" t="str">
        <f>IF(ISERROR(VLOOKUP(B691,'Айгенис Оп9'!$C$3:$C$16,1,0)),"Нет","Да")</f>
        <v>Нет</v>
      </c>
      <c r="D691" s="43">
        <f t="shared" si="20"/>
        <v>366</v>
      </c>
      <c r="E691" s="44">
        <f>ROUND(('Все выпуски'!$F$3*'Все выпуски'!$F$6/100)/366*(B691-IF(C691="Нет",VLOOKUP(A691,'Айгенис Оп9'!$A$2:$C$16,3,0),VLOOKUP((A691-1),'Айгенис Оп9'!$A$2:$C$16,3,0))),2)</f>
        <v>1.02</v>
      </c>
      <c r="G691" s="43">
        <f>COUNTIF(D692:$D$1227,365)</f>
        <v>427</v>
      </c>
      <c r="H691" s="43">
        <f>COUNTIF(D692:$D$1227,366)</f>
        <v>109</v>
      </c>
      <c r="I691" s="2"/>
    </row>
    <row r="692" spans="1:9" x14ac:dyDescent="0.25">
      <c r="A692" s="1">
        <f>COUNTIF($C$2:C692,"Да")</f>
        <v>8</v>
      </c>
      <c r="B692" s="45">
        <f t="shared" si="21"/>
        <v>45549</v>
      </c>
      <c r="C692" s="42" t="str">
        <f>IF(ISERROR(VLOOKUP(B692,'Айгенис Оп9'!$C$3:$C$16,1,0)),"Нет","Да")</f>
        <v>Нет</v>
      </c>
      <c r="D692" s="43">
        <f t="shared" ref="D692:D755" si="22">IF(MOD(YEAR(B692),4)=0,366,365)</f>
        <v>366</v>
      </c>
      <c r="E692" s="44">
        <f>ROUND(('Все выпуски'!$F$3*'Все выпуски'!$F$6/100)/366*(B692-IF(C692="Нет",VLOOKUP(A692,'Айгенис Оп9'!$A$2:$C$16,3,0),VLOOKUP((A692-1),'Айгенис Оп9'!$A$2:$C$16,3,0))),2)</f>
        <v>1.1100000000000001</v>
      </c>
      <c r="G692" s="43">
        <f>COUNTIF(D693:$D$1227,365)</f>
        <v>427</v>
      </c>
      <c r="H692" s="43">
        <f>COUNTIF(D693:$D$1227,366)</f>
        <v>108</v>
      </c>
      <c r="I692" s="2"/>
    </row>
    <row r="693" spans="1:9" x14ac:dyDescent="0.25">
      <c r="A693" s="1">
        <f>COUNTIF($C$2:C693,"Да")</f>
        <v>8</v>
      </c>
      <c r="B693" s="45">
        <f t="shared" ref="B693:B756" si="23">B692+1</f>
        <v>45550</v>
      </c>
      <c r="C693" s="42" t="str">
        <f>IF(ISERROR(VLOOKUP(B693,'Айгенис Оп9'!$C$3:$C$16,1,0)),"Нет","Да")</f>
        <v>Нет</v>
      </c>
      <c r="D693" s="43">
        <f t="shared" si="22"/>
        <v>366</v>
      </c>
      <c r="E693" s="44">
        <f>ROUND(('Все выпуски'!$F$3*'Все выпуски'!$F$6/100)/366*(B693-IF(C693="Нет",VLOOKUP(A693,'Айгенис Оп9'!$A$2:$C$16,3,0),VLOOKUP((A693-1),'Айгенис Оп9'!$A$2:$C$16,3,0))),2)</f>
        <v>1.21</v>
      </c>
      <c r="G693" s="43">
        <f>COUNTIF(D694:$D$1227,365)</f>
        <v>427</v>
      </c>
      <c r="H693" s="43">
        <f>COUNTIF(D694:$D$1227,366)</f>
        <v>107</v>
      </c>
      <c r="I693" s="2"/>
    </row>
    <row r="694" spans="1:9" x14ac:dyDescent="0.25">
      <c r="A694" s="1">
        <f>COUNTIF($C$2:C694,"Да")</f>
        <v>8</v>
      </c>
      <c r="B694" s="45">
        <f t="shared" si="23"/>
        <v>45551</v>
      </c>
      <c r="C694" s="42" t="str">
        <f>IF(ISERROR(VLOOKUP(B694,'Айгенис Оп9'!$C$3:$C$16,1,0)),"Нет","Да")</f>
        <v>Нет</v>
      </c>
      <c r="D694" s="43">
        <f t="shared" si="22"/>
        <v>366</v>
      </c>
      <c r="E694" s="44">
        <f>ROUND(('Все выпуски'!$F$3*'Все выпуски'!$F$6/100)/366*(B694-IF(C694="Нет",VLOOKUP(A694,'Айгенис Оп9'!$A$2:$C$16,3,0),VLOOKUP((A694-1),'Айгенис Оп9'!$A$2:$C$16,3,0))),2)</f>
        <v>1.3</v>
      </c>
      <c r="G694" s="43">
        <f>COUNTIF(D695:$D$1227,365)</f>
        <v>427</v>
      </c>
      <c r="H694" s="43">
        <f>COUNTIF(D695:$D$1227,366)</f>
        <v>106</v>
      </c>
      <c r="I694" s="2"/>
    </row>
    <row r="695" spans="1:9" x14ac:dyDescent="0.25">
      <c r="A695" s="1">
        <f>COUNTIF($C$2:C695,"Да")</f>
        <v>8</v>
      </c>
      <c r="B695" s="45">
        <f t="shared" si="23"/>
        <v>45552</v>
      </c>
      <c r="C695" s="42" t="str">
        <f>IF(ISERROR(VLOOKUP(B695,'Айгенис Оп9'!$C$3:$C$16,1,0)),"Нет","Да")</f>
        <v>Нет</v>
      </c>
      <c r="D695" s="43">
        <f t="shared" si="22"/>
        <v>366</v>
      </c>
      <c r="E695" s="44">
        <f>ROUND(('Все выпуски'!$F$3*'Все выпуски'!$F$6/100)/366*(B695-IF(C695="Нет",VLOOKUP(A695,'Айгенис Оп9'!$A$2:$C$16,3,0),VLOOKUP((A695-1),'Айгенис Оп9'!$A$2:$C$16,3,0))),2)</f>
        <v>1.39</v>
      </c>
      <c r="G695" s="43">
        <f>COUNTIF(D696:$D$1227,365)</f>
        <v>427</v>
      </c>
      <c r="H695" s="43">
        <f>COUNTIF(D696:$D$1227,366)</f>
        <v>105</v>
      </c>
      <c r="I695" s="2"/>
    </row>
    <row r="696" spans="1:9" x14ac:dyDescent="0.25">
      <c r="A696" s="1">
        <f>COUNTIF($C$2:C696,"Да")</f>
        <v>8</v>
      </c>
      <c r="B696" s="45">
        <f t="shared" si="23"/>
        <v>45553</v>
      </c>
      <c r="C696" s="42" t="str">
        <f>IF(ISERROR(VLOOKUP(B696,'Айгенис Оп9'!$C$3:$C$16,1,0)),"Нет","Да")</f>
        <v>Нет</v>
      </c>
      <c r="D696" s="43">
        <f t="shared" si="22"/>
        <v>366</v>
      </c>
      <c r="E696" s="44">
        <f>ROUND(('Все выпуски'!$F$3*'Все выпуски'!$F$6/100)/366*(B696-IF(C696="Нет",VLOOKUP(A696,'Айгенис Оп9'!$A$2:$C$16,3,0),VLOOKUP((A696-1),'Айгенис Оп9'!$A$2:$C$16,3,0))),2)</f>
        <v>1.49</v>
      </c>
      <c r="G696" s="43">
        <f>COUNTIF(D697:$D$1227,365)</f>
        <v>427</v>
      </c>
      <c r="H696" s="43">
        <f>COUNTIF(D697:$D$1227,366)</f>
        <v>104</v>
      </c>
      <c r="I696" s="2"/>
    </row>
    <row r="697" spans="1:9" x14ac:dyDescent="0.25">
      <c r="A697" s="1">
        <f>COUNTIF($C$2:C697,"Да")</f>
        <v>8</v>
      </c>
      <c r="B697" s="45">
        <f t="shared" si="23"/>
        <v>45554</v>
      </c>
      <c r="C697" s="42" t="str">
        <f>IF(ISERROR(VLOOKUP(B697,'Айгенис Оп9'!$C$3:$C$16,1,0)),"Нет","Да")</f>
        <v>Нет</v>
      </c>
      <c r="D697" s="43">
        <f t="shared" si="22"/>
        <v>366</v>
      </c>
      <c r="E697" s="44">
        <f>ROUND(('Все выпуски'!$F$3*'Все выпуски'!$F$6/100)/366*(B697-IF(C697="Нет",VLOOKUP(A697,'Айгенис Оп9'!$A$2:$C$16,3,0),VLOOKUP((A697-1),'Айгенис Оп9'!$A$2:$C$16,3,0))),2)</f>
        <v>1.58</v>
      </c>
      <c r="G697" s="43">
        <f>COUNTIF(D698:$D$1227,365)</f>
        <v>427</v>
      </c>
      <c r="H697" s="43">
        <f>COUNTIF(D698:$D$1227,366)</f>
        <v>103</v>
      </c>
      <c r="I697" s="2"/>
    </row>
    <row r="698" spans="1:9" x14ac:dyDescent="0.25">
      <c r="A698" s="1">
        <f>COUNTIF($C$2:C698,"Да")</f>
        <v>8</v>
      </c>
      <c r="B698" s="45">
        <f t="shared" si="23"/>
        <v>45555</v>
      </c>
      <c r="C698" s="42" t="str">
        <f>IF(ISERROR(VLOOKUP(B698,'Айгенис Оп9'!$C$3:$C$16,1,0)),"Нет","Да")</f>
        <v>Нет</v>
      </c>
      <c r="D698" s="43">
        <f t="shared" si="22"/>
        <v>366</v>
      </c>
      <c r="E698" s="44">
        <f>ROUND(('Все выпуски'!$F$3*'Все выпуски'!$F$6/100)/366*(B698-IF(C698="Нет",VLOOKUP(A698,'Айгенис Оп9'!$A$2:$C$16,3,0),VLOOKUP((A698-1),'Айгенис Оп9'!$A$2:$C$16,3,0))),2)</f>
        <v>1.67</v>
      </c>
      <c r="G698" s="43">
        <f>COUNTIF(D699:$D$1227,365)</f>
        <v>427</v>
      </c>
      <c r="H698" s="43">
        <f>COUNTIF(D699:$D$1227,366)</f>
        <v>102</v>
      </c>
      <c r="I698" s="2"/>
    </row>
    <row r="699" spans="1:9" x14ac:dyDescent="0.25">
      <c r="A699" s="1">
        <f>COUNTIF($C$2:C699,"Да")</f>
        <v>8</v>
      </c>
      <c r="B699" s="45">
        <f t="shared" si="23"/>
        <v>45556</v>
      </c>
      <c r="C699" s="42" t="str">
        <f>IF(ISERROR(VLOOKUP(B699,'Айгенис Оп9'!$C$3:$C$16,1,0)),"Нет","Да")</f>
        <v>Нет</v>
      </c>
      <c r="D699" s="43">
        <f t="shared" si="22"/>
        <v>366</v>
      </c>
      <c r="E699" s="44">
        <f>ROUND(('Все выпуски'!$F$3*'Все выпуски'!$F$6/100)/366*(B699-IF(C699="Нет",VLOOKUP(A699,'Айгенис Оп9'!$A$2:$C$16,3,0),VLOOKUP((A699-1),'Айгенис Оп9'!$A$2:$C$16,3,0))),2)</f>
        <v>1.77</v>
      </c>
      <c r="G699" s="43">
        <f>COUNTIF(D700:$D$1227,365)</f>
        <v>427</v>
      </c>
      <c r="H699" s="43">
        <f>COUNTIF(D700:$D$1227,366)</f>
        <v>101</v>
      </c>
      <c r="I699" s="2"/>
    </row>
    <row r="700" spans="1:9" x14ac:dyDescent="0.25">
      <c r="A700" s="1">
        <f>COUNTIF($C$2:C700,"Да")</f>
        <v>8</v>
      </c>
      <c r="B700" s="45">
        <f t="shared" si="23"/>
        <v>45557</v>
      </c>
      <c r="C700" s="42" t="str">
        <f>IF(ISERROR(VLOOKUP(B700,'Айгенис Оп9'!$C$3:$C$16,1,0)),"Нет","Да")</f>
        <v>Нет</v>
      </c>
      <c r="D700" s="43">
        <f t="shared" si="22"/>
        <v>366</v>
      </c>
      <c r="E700" s="44">
        <f>ROUND(('Все выпуски'!$F$3*'Все выпуски'!$F$6/100)/366*(B700-IF(C700="Нет",VLOOKUP(A700,'Айгенис Оп9'!$A$2:$C$16,3,0),VLOOKUP((A700-1),'Айгенис Оп9'!$A$2:$C$16,3,0))),2)</f>
        <v>1.86</v>
      </c>
      <c r="G700" s="43">
        <f>COUNTIF(D701:$D$1227,365)</f>
        <v>427</v>
      </c>
      <c r="H700" s="43">
        <f>COUNTIF(D701:$D$1227,366)</f>
        <v>100</v>
      </c>
      <c r="I700" s="2"/>
    </row>
    <row r="701" spans="1:9" x14ac:dyDescent="0.25">
      <c r="A701" s="1">
        <f>COUNTIF($C$2:C701,"Да")</f>
        <v>8</v>
      </c>
      <c r="B701" s="45">
        <f t="shared" si="23"/>
        <v>45558</v>
      </c>
      <c r="C701" s="42" t="str">
        <f>IF(ISERROR(VLOOKUP(B701,'Айгенис Оп9'!$C$3:$C$16,1,0)),"Нет","Да")</f>
        <v>Нет</v>
      </c>
      <c r="D701" s="43">
        <f t="shared" si="22"/>
        <v>366</v>
      </c>
      <c r="E701" s="44">
        <f>ROUND(('Все выпуски'!$F$3*'Все выпуски'!$F$6/100)/366*(B701-IF(C701="Нет",VLOOKUP(A701,'Айгенис Оп9'!$A$2:$C$16,3,0),VLOOKUP((A701-1),'Айгенис Оп9'!$A$2:$C$16,3,0))),2)</f>
        <v>1.95</v>
      </c>
      <c r="G701" s="43">
        <f>COUNTIF(D702:$D$1227,365)</f>
        <v>427</v>
      </c>
      <c r="H701" s="43">
        <f>COUNTIF(D702:$D$1227,366)</f>
        <v>99</v>
      </c>
      <c r="I701" s="2"/>
    </row>
    <row r="702" spans="1:9" x14ac:dyDescent="0.25">
      <c r="A702" s="1">
        <f>COUNTIF($C$2:C702,"Да")</f>
        <v>8</v>
      </c>
      <c r="B702" s="45">
        <f t="shared" si="23"/>
        <v>45559</v>
      </c>
      <c r="C702" s="42" t="str">
        <f>IF(ISERROR(VLOOKUP(B702,'Айгенис Оп9'!$C$3:$C$16,1,0)),"Нет","Да")</f>
        <v>Нет</v>
      </c>
      <c r="D702" s="43">
        <f t="shared" si="22"/>
        <v>366</v>
      </c>
      <c r="E702" s="44">
        <f>ROUND(('Все выпуски'!$F$3*'Все выпуски'!$F$6/100)/366*(B702-IF(C702="Нет",VLOOKUP(A702,'Айгенис Оп9'!$A$2:$C$16,3,0),VLOOKUP((A702-1),'Айгенис Оп9'!$A$2:$C$16,3,0))),2)</f>
        <v>2.04</v>
      </c>
      <c r="G702" s="43">
        <f>COUNTIF(D703:$D$1227,365)</f>
        <v>427</v>
      </c>
      <c r="H702" s="43">
        <f>COUNTIF(D703:$D$1227,366)</f>
        <v>98</v>
      </c>
      <c r="I702" s="2"/>
    </row>
    <row r="703" spans="1:9" x14ac:dyDescent="0.25">
      <c r="A703" s="1">
        <f>COUNTIF($C$2:C703,"Да")</f>
        <v>8</v>
      </c>
      <c r="B703" s="45">
        <f t="shared" si="23"/>
        <v>45560</v>
      </c>
      <c r="C703" s="42" t="str">
        <f>IF(ISERROR(VLOOKUP(B703,'Айгенис Оп9'!$C$3:$C$16,1,0)),"Нет","Да")</f>
        <v>Нет</v>
      </c>
      <c r="D703" s="43">
        <f t="shared" si="22"/>
        <v>366</v>
      </c>
      <c r="E703" s="44">
        <f>ROUND(('Все выпуски'!$F$3*'Все выпуски'!$F$6/100)/366*(B703-IF(C703="Нет",VLOOKUP(A703,'Айгенис Оп9'!$A$2:$C$16,3,0),VLOOKUP((A703-1),'Айгенис Оп9'!$A$2:$C$16,3,0))),2)</f>
        <v>2.14</v>
      </c>
      <c r="G703" s="43">
        <f>COUNTIF(D704:$D$1227,365)</f>
        <v>427</v>
      </c>
      <c r="H703" s="43">
        <f>COUNTIF(D704:$D$1227,366)</f>
        <v>97</v>
      </c>
      <c r="I703" s="2"/>
    </row>
    <row r="704" spans="1:9" x14ac:dyDescent="0.25">
      <c r="A704" s="1">
        <f>COUNTIF($C$2:C704,"Да")</f>
        <v>8</v>
      </c>
      <c r="B704" s="45">
        <f t="shared" si="23"/>
        <v>45561</v>
      </c>
      <c r="C704" s="42" t="str">
        <f>IF(ISERROR(VLOOKUP(B704,'Айгенис Оп9'!$C$3:$C$16,1,0)),"Нет","Да")</f>
        <v>Нет</v>
      </c>
      <c r="D704" s="43">
        <f t="shared" si="22"/>
        <v>366</v>
      </c>
      <c r="E704" s="44">
        <f>ROUND(('Все выпуски'!$F$3*'Все выпуски'!$F$6/100)/366*(B704-IF(C704="Нет",VLOOKUP(A704,'Айгенис Оп9'!$A$2:$C$16,3,0),VLOOKUP((A704-1),'Айгенис Оп9'!$A$2:$C$16,3,0))),2)</f>
        <v>2.23</v>
      </c>
      <c r="G704" s="43">
        <f>COUNTIF(D705:$D$1227,365)</f>
        <v>427</v>
      </c>
      <c r="H704" s="43">
        <f>COUNTIF(D705:$D$1227,366)</f>
        <v>96</v>
      </c>
      <c r="I704" s="2"/>
    </row>
    <row r="705" spans="1:9" x14ac:dyDescent="0.25">
      <c r="A705" s="1">
        <f>COUNTIF($C$2:C705,"Да")</f>
        <v>8</v>
      </c>
      <c r="B705" s="45">
        <f t="shared" si="23"/>
        <v>45562</v>
      </c>
      <c r="C705" s="42" t="str">
        <f>IF(ISERROR(VLOOKUP(B705,'Айгенис Оп9'!$C$3:$C$16,1,0)),"Нет","Да")</f>
        <v>Нет</v>
      </c>
      <c r="D705" s="43">
        <f t="shared" si="22"/>
        <v>366</v>
      </c>
      <c r="E705" s="44">
        <f>ROUND(('Все выпуски'!$F$3*'Все выпуски'!$F$6/100)/366*(B705-IF(C705="Нет",VLOOKUP(A705,'Айгенис Оп9'!$A$2:$C$16,3,0),VLOOKUP((A705-1),'Айгенис Оп9'!$A$2:$C$16,3,0))),2)</f>
        <v>2.3199999999999998</v>
      </c>
      <c r="G705" s="43">
        <f>COUNTIF(D706:$D$1227,365)</f>
        <v>427</v>
      </c>
      <c r="H705" s="43">
        <f>COUNTIF(D706:$D$1227,366)</f>
        <v>95</v>
      </c>
      <c r="I705" s="2"/>
    </row>
    <row r="706" spans="1:9" x14ac:dyDescent="0.25">
      <c r="A706" s="1">
        <f>COUNTIF($C$2:C706,"Да")</f>
        <v>8</v>
      </c>
      <c r="B706" s="45">
        <f t="shared" si="23"/>
        <v>45563</v>
      </c>
      <c r="C706" s="42" t="str">
        <f>IF(ISERROR(VLOOKUP(B706,'Айгенис Оп9'!$C$3:$C$16,1,0)),"Нет","Да")</f>
        <v>Нет</v>
      </c>
      <c r="D706" s="43">
        <f t="shared" si="22"/>
        <v>366</v>
      </c>
      <c r="E706" s="44">
        <f>ROUND(('Все выпуски'!$F$3*'Все выпуски'!$F$6/100)/366*(B706-IF(C706="Нет",VLOOKUP(A706,'Айгенис Оп9'!$A$2:$C$16,3,0),VLOOKUP((A706-1),'Айгенис Оп9'!$A$2:$C$16,3,0))),2)</f>
        <v>2.42</v>
      </c>
      <c r="G706" s="43">
        <f>COUNTIF(D707:$D$1227,365)</f>
        <v>427</v>
      </c>
      <c r="H706" s="43">
        <f>COUNTIF(D707:$D$1227,366)</f>
        <v>94</v>
      </c>
      <c r="I706" s="2"/>
    </row>
    <row r="707" spans="1:9" x14ac:dyDescent="0.25">
      <c r="A707" s="1">
        <f>COUNTIF($C$2:C707,"Да")</f>
        <v>8</v>
      </c>
      <c r="B707" s="45">
        <f t="shared" si="23"/>
        <v>45564</v>
      </c>
      <c r="C707" s="42" t="str">
        <f>IF(ISERROR(VLOOKUP(B707,'Айгенис Оп9'!$C$3:$C$16,1,0)),"Нет","Да")</f>
        <v>Нет</v>
      </c>
      <c r="D707" s="43">
        <f t="shared" si="22"/>
        <v>366</v>
      </c>
      <c r="E707" s="44">
        <f>ROUND(('Все выпуски'!$F$3*'Все выпуски'!$F$6/100)/366*(B707-IF(C707="Нет",VLOOKUP(A707,'Айгенис Оп9'!$A$2:$C$16,3,0),VLOOKUP((A707-1),'Айгенис Оп9'!$A$2:$C$16,3,0))),2)</f>
        <v>2.5099999999999998</v>
      </c>
      <c r="G707" s="43">
        <f>COUNTIF(D708:$D$1227,365)</f>
        <v>427</v>
      </c>
      <c r="H707" s="43">
        <f>COUNTIF(D708:$D$1227,366)</f>
        <v>93</v>
      </c>
      <c r="I707" s="2"/>
    </row>
    <row r="708" spans="1:9" x14ac:dyDescent="0.25">
      <c r="A708" s="1">
        <f>COUNTIF($C$2:C708,"Да")</f>
        <v>8</v>
      </c>
      <c r="B708" s="45">
        <f t="shared" si="23"/>
        <v>45565</v>
      </c>
      <c r="C708" s="42" t="str">
        <f>IF(ISERROR(VLOOKUP(B708,'Айгенис Оп9'!$C$3:$C$16,1,0)),"Нет","Да")</f>
        <v>Нет</v>
      </c>
      <c r="D708" s="43">
        <f t="shared" si="22"/>
        <v>366</v>
      </c>
      <c r="E708" s="44">
        <f>ROUND(('Все выпуски'!$F$3*'Все выпуски'!$F$6/100)/366*(B708-IF(C708="Нет",VLOOKUP(A708,'Айгенис Оп9'!$A$2:$C$16,3,0),VLOOKUP((A708-1),'Айгенис Оп9'!$A$2:$C$16,3,0))),2)</f>
        <v>2.6</v>
      </c>
      <c r="G708" s="43">
        <f>COUNTIF(D709:$D$1227,365)</f>
        <v>427</v>
      </c>
      <c r="H708" s="43">
        <f>COUNTIF(D709:$D$1227,366)</f>
        <v>92</v>
      </c>
      <c r="I708" s="2"/>
    </row>
    <row r="709" spans="1:9" x14ac:dyDescent="0.25">
      <c r="A709" s="1">
        <f>COUNTIF($C$2:C709,"Да")</f>
        <v>8</v>
      </c>
      <c r="B709" s="45">
        <f t="shared" si="23"/>
        <v>45566</v>
      </c>
      <c r="C709" s="42" t="str">
        <f>IF(ISERROR(VLOOKUP(B709,'Айгенис Оп9'!$C$3:$C$16,1,0)),"Нет","Да")</f>
        <v>Нет</v>
      </c>
      <c r="D709" s="43">
        <f t="shared" si="22"/>
        <v>366</v>
      </c>
      <c r="E709" s="44">
        <f>ROUND(('Все выпуски'!$F$3*'Все выпуски'!$F$6/100)/366*(B709-IF(C709="Нет",VLOOKUP(A709,'Айгенис Оп9'!$A$2:$C$16,3,0),VLOOKUP((A709-1),'Айгенис Оп9'!$A$2:$C$16,3,0))),2)</f>
        <v>2.69</v>
      </c>
      <c r="G709" s="43">
        <f>COUNTIF(D710:$D$1227,365)</f>
        <v>427</v>
      </c>
      <c r="H709" s="43">
        <f>COUNTIF(D710:$D$1227,366)</f>
        <v>91</v>
      </c>
      <c r="I709" s="2"/>
    </row>
    <row r="710" spans="1:9" x14ac:dyDescent="0.25">
      <c r="A710" s="1">
        <f>COUNTIF($C$2:C710,"Да")</f>
        <v>8</v>
      </c>
      <c r="B710" s="45">
        <f t="shared" si="23"/>
        <v>45567</v>
      </c>
      <c r="C710" s="42" t="str">
        <f>IF(ISERROR(VLOOKUP(B710,'Айгенис Оп9'!$C$3:$C$16,1,0)),"Нет","Да")</f>
        <v>Нет</v>
      </c>
      <c r="D710" s="43">
        <f t="shared" si="22"/>
        <v>366</v>
      </c>
      <c r="E710" s="44">
        <f>ROUND(('Все выпуски'!$F$3*'Все выпуски'!$F$6/100)/366*(B710-IF(C710="Нет",VLOOKUP(A710,'Айгенис Оп9'!$A$2:$C$16,3,0),VLOOKUP((A710-1),'Айгенис Оп9'!$A$2:$C$16,3,0))),2)</f>
        <v>2.79</v>
      </c>
      <c r="G710" s="43">
        <f>COUNTIF(D711:$D$1227,365)</f>
        <v>427</v>
      </c>
      <c r="H710" s="43">
        <f>COUNTIF(D711:$D$1227,366)</f>
        <v>90</v>
      </c>
      <c r="I710" s="2"/>
    </row>
    <row r="711" spans="1:9" x14ac:dyDescent="0.25">
      <c r="A711" s="1">
        <f>COUNTIF($C$2:C711,"Да")</f>
        <v>8</v>
      </c>
      <c r="B711" s="45">
        <f t="shared" si="23"/>
        <v>45568</v>
      </c>
      <c r="C711" s="42" t="str">
        <f>IF(ISERROR(VLOOKUP(B711,'Айгенис Оп9'!$C$3:$C$16,1,0)),"Нет","Да")</f>
        <v>Нет</v>
      </c>
      <c r="D711" s="43">
        <f t="shared" si="22"/>
        <v>366</v>
      </c>
      <c r="E711" s="44">
        <f>ROUND(('Все выпуски'!$F$3*'Все выпуски'!$F$6/100)/366*(B711-IF(C711="Нет",VLOOKUP(A711,'Айгенис Оп9'!$A$2:$C$16,3,0),VLOOKUP((A711-1),'Айгенис Оп9'!$A$2:$C$16,3,0))),2)</f>
        <v>2.88</v>
      </c>
      <c r="G711" s="43">
        <f>COUNTIF(D712:$D$1227,365)</f>
        <v>427</v>
      </c>
      <c r="H711" s="43">
        <f>COUNTIF(D712:$D$1227,366)</f>
        <v>89</v>
      </c>
      <c r="I711" s="2"/>
    </row>
    <row r="712" spans="1:9" x14ac:dyDescent="0.25">
      <c r="A712" s="1">
        <f>COUNTIF($C$2:C712,"Да")</f>
        <v>8</v>
      </c>
      <c r="B712" s="45">
        <f t="shared" si="23"/>
        <v>45569</v>
      </c>
      <c r="C712" s="42" t="str">
        <f>IF(ISERROR(VLOOKUP(B712,'Айгенис Оп9'!$C$3:$C$16,1,0)),"Нет","Да")</f>
        <v>Нет</v>
      </c>
      <c r="D712" s="43">
        <f t="shared" si="22"/>
        <v>366</v>
      </c>
      <c r="E712" s="44">
        <f>ROUND(('Все выпуски'!$F$3*'Все выпуски'!$F$6/100)/366*(B712-IF(C712="Нет",VLOOKUP(A712,'Айгенис Оп9'!$A$2:$C$16,3,0),VLOOKUP((A712-1),'Айгенис Оп9'!$A$2:$C$16,3,0))),2)</f>
        <v>2.97</v>
      </c>
      <c r="G712" s="43">
        <f>COUNTIF(D713:$D$1227,365)</f>
        <v>427</v>
      </c>
      <c r="H712" s="43">
        <f>COUNTIF(D713:$D$1227,366)</f>
        <v>88</v>
      </c>
      <c r="I712" s="2"/>
    </row>
    <row r="713" spans="1:9" x14ac:dyDescent="0.25">
      <c r="A713" s="1">
        <f>COUNTIF($C$2:C713,"Да")</f>
        <v>8</v>
      </c>
      <c r="B713" s="45">
        <f t="shared" si="23"/>
        <v>45570</v>
      </c>
      <c r="C713" s="42" t="str">
        <f>IF(ISERROR(VLOOKUP(B713,'Айгенис Оп9'!$C$3:$C$16,1,0)),"Нет","Да")</f>
        <v>Нет</v>
      </c>
      <c r="D713" s="43">
        <f t="shared" si="22"/>
        <v>366</v>
      </c>
      <c r="E713" s="44">
        <f>ROUND(('Все выпуски'!$F$3*'Все выпуски'!$F$6/100)/366*(B713-IF(C713="Нет",VLOOKUP(A713,'Айгенис Оп9'!$A$2:$C$16,3,0),VLOOKUP((A713-1),'Айгенис Оп9'!$A$2:$C$16,3,0))),2)</f>
        <v>3.07</v>
      </c>
      <c r="G713" s="43">
        <f>COUNTIF(D714:$D$1227,365)</f>
        <v>427</v>
      </c>
      <c r="H713" s="43">
        <f>COUNTIF(D714:$D$1227,366)</f>
        <v>87</v>
      </c>
      <c r="I713" s="2"/>
    </row>
    <row r="714" spans="1:9" x14ac:dyDescent="0.25">
      <c r="A714" s="1">
        <f>COUNTIF($C$2:C714,"Да")</f>
        <v>8</v>
      </c>
      <c r="B714" s="45">
        <f t="shared" si="23"/>
        <v>45571</v>
      </c>
      <c r="C714" s="42" t="str">
        <f>IF(ISERROR(VLOOKUP(B714,'Айгенис Оп9'!$C$3:$C$16,1,0)),"Нет","Да")</f>
        <v>Нет</v>
      </c>
      <c r="D714" s="43">
        <f t="shared" si="22"/>
        <v>366</v>
      </c>
      <c r="E714" s="44">
        <f>ROUND(('Все выпуски'!$F$3*'Все выпуски'!$F$6/100)/366*(B714-IF(C714="Нет",VLOOKUP(A714,'Айгенис Оп9'!$A$2:$C$16,3,0),VLOOKUP((A714-1),'Айгенис Оп9'!$A$2:$C$16,3,0))),2)</f>
        <v>3.16</v>
      </c>
      <c r="G714" s="43">
        <f>COUNTIF(D715:$D$1227,365)</f>
        <v>427</v>
      </c>
      <c r="H714" s="43">
        <f>COUNTIF(D715:$D$1227,366)</f>
        <v>86</v>
      </c>
      <c r="I714" s="2"/>
    </row>
    <row r="715" spans="1:9" x14ac:dyDescent="0.25">
      <c r="A715" s="1">
        <f>COUNTIF($C$2:C715,"Да")</f>
        <v>8</v>
      </c>
      <c r="B715" s="45">
        <f t="shared" si="23"/>
        <v>45572</v>
      </c>
      <c r="C715" s="42" t="str">
        <f>IF(ISERROR(VLOOKUP(B715,'Айгенис Оп9'!$C$3:$C$16,1,0)),"Нет","Да")</f>
        <v>Нет</v>
      </c>
      <c r="D715" s="43">
        <f t="shared" si="22"/>
        <v>366</v>
      </c>
      <c r="E715" s="44">
        <f>ROUND(('Все выпуски'!$F$3*'Все выпуски'!$F$6/100)/366*(B715-IF(C715="Нет",VLOOKUP(A715,'Айгенис Оп9'!$A$2:$C$16,3,0),VLOOKUP((A715-1),'Айгенис Оп9'!$A$2:$C$16,3,0))),2)</f>
        <v>3.25</v>
      </c>
      <c r="G715" s="43">
        <f>COUNTIF(D716:$D$1227,365)</f>
        <v>427</v>
      </c>
      <c r="H715" s="43">
        <f>COUNTIF(D716:$D$1227,366)</f>
        <v>85</v>
      </c>
      <c r="I715" s="2"/>
    </row>
    <row r="716" spans="1:9" x14ac:dyDescent="0.25">
      <c r="A716" s="1">
        <f>COUNTIF($C$2:C716,"Да")</f>
        <v>8</v>
      </c>
      <c r="B716" s="45">
        <f t="shared" si="23"/>
        <v>45573</v>
      </c>
      <c r="C716" s="42" t="str">
        <f>IF(ISERROR(VLOOKUP(B716,'Айгенис Оп9'!$C$3:$C$16,1,0)),"Нет","Да")</f>
        <v>Нет</v>
      </c>
      <c r="D716" s="43">
        <f t="shared" si="22"/>
        <v>366</v>
      </c>
      <c r="E716" s="44">
        <f>ROUND(('Все выпуски'!$F$3*'Все выпуски'!$F$6/100)/366*(B716-IF(C716="Нет",VLOOKUP(A716,'Айгенис Оп9'!$A$2:$C$16,3,0),VLOOKUP((A716-1),'Айгенис Оп9'!$A$2:$C$16,3,0))),2)</f>
        <v>3.34</v>
      </c>
      <c r="G716" s="43">
        <f>COUNTIF(D717:$D$1227,365)</f>
        <v>427</v>
      </c>
      <c r="H716" s="43">
        <f>COUNTIF(D717:$D$1227,366)</f>
        <v>84</v>
      </c>
      <c r="I716" s="2"/>
    </row>
    <row r="717" spans="1:9" x14ac:dyDescent="0.25">
      <c r="A717" s="1">
        <f>COUNTIF($C$2:C717,"Да")</f>
        <v>8</v>
      </c>
      <c r="B717" s="45">
        <f t="shared" si="23"/>
        <v>45574</v>
      </c>
      <c r="C717" s="42" t="str">
        <f>IF(ISERROR(VLOOKUP(B717,'Айгенис Оп9'!$C$3:$C$16,1,0)),"Нет","Да")</f>
        <v>Нет</v>
      </c>
      <c r="D717" s="43">
        <f t="shared" si="22"/>
        <v>366</v>
      </c>
      <c r="E717" s="44">
        <f>ROUND(('Все выпуски'!$F$3*'Все выпуски'!$F$6/100)/366*(B717-IF(C717="Нет",VLOOKUP(A717,'Айгенис Оп9'!$A$2:$C$16,3,0),VLOOKUP((A717-1),'Айгенис Оп9'!$A$2:$C$16,3,0))),2)</f>
        <v>3.44</v>
      </c>
      <c r="G717" s="43">
        <f>COUNTIF(D718:$D$1227,365)</f>
        <v>427</v>
      </c>
      <c r="H717" s="43">
        <f>COUNTIF(D718:$D$1227,366)</f>
        <v>83</v>
      </c>
      <c r="I717" s="2"/>
    </row>
    <row r="718" spans="1:9" x14ac:dyDescent="0.25">
      <c r="A718" s="1">
        <f>COUNTIF($C$2:C718,"Да")</f>
        <v>8</v>
      </c>
      <c r="B718" s="45">
        <f t="shared" si="23"/>
        <v>45575</v>
      </c>
      <c r="C718" s="42" t="str">
        <f>IF(ISERROR(VLOOKUP(B718,'Айгенис Оп9'!$C$3:$C$16,1,0)),"Нет","Да")</f>
        <v>Нет</v>
      </c>
      <c r="D718" s="43">
        <f t="shared" si="22"/>
        <v>366</v>
      </c>
      <c r="E718" s="44">
        <f>ROUND(('Все выпуски'!$F$3*'Все выпуски'!$F$6/100)/366*(B718-IF(C718="Нет",VLOOKUP(A718,'Айгенис Оп9'!$A$2:$C$16,3,0),VLOOKUP((A718-1),'Айгенис Оп9'!$A$2:$C$16,3,0))),2)</f>
        <v>3.53</v>
      </c>
      <c r="G718" s="43">
        <f>COUNTIF(D719:$D$1227,365)</f>
        <v>427</v>
      </c>
      <c r="H718" s="43">
        <f>COUNTIF(D719:$D$1227,366)</f>
        <v>82</v>
      </c>
      <c r="I718" s="2"/>
    </row>
    <row r="719" spans="1:9" x14ac:dyDescent="0.25">
      <c r="A719" s="1">
        <f>COUNTIF($C$2:C719,"Да")</f>
        <v>8</v>
      </c>
      <c r="B719" s="45">
        <f t="shared" si="23"/>
        <v>45576</v>
      </c>
      <c r="C719" s="42" t="str">
        <f>IF(ISERROR(VLOOKUP(B719,'Айгенис Оп9'!$C$3:$C$16,1,0)),"Нет","Да")</f>
        <v>Нет</v>
      </c>
      <c r="D719" s="43">
        <f t="shared" si="22"/>
        <v>366</v>
      </c>
      <c r="E719" s="44">
        <f>ROUND(('Все выпуски'!$F$3*'Все выпуски'!$F$6/100)/366*(B719-IF(C719="Нет",VLOOKUP(A719,'Айгенис Оп9'!$A$2:$C$16,3,0),VLOOKUP((A719-1),'Айгенис Оп9'!$A$2:$C$16,3,0))),2)</f>
        <v>3.62</v>
      </c>
      <c r="G719" s="43">
        <f>COUNTIF(D720:$D$1227,365)</f>
        <v>427</v>
      </c>
      <c r="H719" s="43">
        <f>COUNTIF(D720:$D$1227,366)</f>
        <v>81</v>
      </c>
      <c r="I719" s="2"/>
    </row>
    <row r="720" spans="1:9" x14ac:dyDescent="0.25">
      <c r="A720" s="1">
        <f>COUNTIF($C$2:C720,"Да")</f>
        <v>8</v>
      </c>
      <c r="B720" s="45">
        <f t="shared" si="23"/>
        <v>45577</v>
      </c>
      <c r="C720" s="42" t="str">
        <f>IF(ISERROR(VLOOKUP(B720,'Айгенис Оп9'!$C$3:$C$16,1,0)),"Нет","Да")</f>
        <v>Нет</v>
      </c>
      <c r="D720" s="43">
        <f t="shared" si="22"/>
        <v>366</v>
      </c>
      <c r="E720" s="44">
        <f>ROUND(('Все выпуски'!$F$3*'Все выпуски'!$F$6/100)/366*(B720-IF(C720="Нет",VLOOKUP(A720,'Айгенис Оп9'!$A$2:$C$16,3,0),VLOOKUP((A720-1),'Айгенис Оп9'!$A$2:$C$16,3,0))),2)</f>
        <v>3.72</v>
      </c>
      <c r="G720" s="43">
        <f>COUNTIF(D721:$D$1227,365)</f>
        <v>427</v>
      </c>
      <c r="H720" s="43">
        <f>COUNTIF(D721:$D$1227,366)</f>
        <v>80</v>
      </c>
      <c r="I720" s="2"/>
    </row>
    <row r="721" spans="1:9" x14ac:dyDescent="0.25">
      <c r="A721" s="1">
        <f>COUNTIF($C$2:C721,"Да")</f>
        <v>8</v>
      </c>
      <c r="B721" s="45">
        <f t="shared" si="23"/>
        <v>45578</v>
      </c>
      <c r="C721" s="42" t="str">
        <f>IF(ISERROR(VLOOKUP(B721,'Айгенис Оп9'!$C$3:$C$16,1,0)),"Нет","Да")</f>
        <v>Нет</v>
      </c>
      <c r="D721" s="43">
        <f t="shared" si="22"/>
        <v>366</v>
      </c>
      <c r="E721" s="44">
        <f>ROUND(('Все выпуски'!$F$3*'Все выпуски'!$F$6/100)/366*(B721-IF(C721="Нет",VLOOKUP(A721,'Айгенис Оп9'!$A$2:$C$16,3,0),VLOOKUP((A721-1),'Айгенис Оп9'!$A$2:$C$16,3,0))),2)</f>
        <v>3.81</v>
      </c>
      <c r="G721" s="43">
        <f>COUNTIF(D722:$D$1227,365)</f>
        <v>427</v>
      </c>
      <c r="H721" s="43">
        <f>COUNTIF(D722:$D$1227,366)</f>
        <v>79</v>
      </c>
      <c r="I721" s="2"/>
    </row>
    <row r="722" spans="1:9" x14ac:dyDescent="0.25">
      <c r="A722" s="1">
        <f>COUNTIF($C$2:C722,"Да")</f>
        <v>8</v>
      </c>
      <c r="B722" s="45">
        <f t="shared" si="23"/>
        <v>45579</v>
      </c>
      <c r="C722" s="42" t="str">
        <f>IF(ISERROR(VLOOKUP(B722,'Айгенис Оп9'!$C$3:$C$16,1,0)),"Нет","Да")</f>
        <v>Нет</v>
      </c>
      <c r="D722" s="43">
        <f t="shared" si="22"/>
        <v>366</v>
      </c>
      <c r="E722" s="44">
        <f>ROUND(('Все выпуски'!$F$3*'Все выпуски'!$F$6/100)/366*(B722-IF(C722="Нет",VLOOKUP(A722,'Айгенис Оп9'!$A$2:$C$16,3,0),VLOOKUP((A722-1),'Айгенис Оп9'!$A$2:$C$16,3,0))),2)</f>
        <v>3.9</v>
      </c>
      <c r="G722" s="43">
        <f>COUNTIF(D723:$D$1227,365)</f>
        <v>427</v>
      </c>
      <c r="H722" s="43">
        <f>COUNTIF(D723:$D$1227,366)</f>
        <v>78</v>
      </c>
      <c r="I722" s="2"/>
    </row>
    <row r="723" spans="1:9" x14ac:dyDescent="0.25">
      <c r="A723" s="1">
        <f>COUNTIF($C$2:C723,"Да")</f>
        <v>8</v>
      </c>
      <c r="B723" s="45">
        <f t="shared" si="23"/>
        <v>45580</v>
      </c>
      <c r="C723" s="42" t="str">
        <f>IF(ISERROR(VLOOKUP(B723,'Айгенис Оп9'!$C$3:$C$16,1,0)),"Нет","Да")</f>
        <v>Нет</v>
      </c>
      <c r="D723" s="43">
        <f t="shared" si="22"/>
        <v>366</v>
      </c>
      <c r="E723" s="44">
        <f>ROUND(('Все выпуски'!$F$3*'Все выпуски'!$F$6/100)/366*(B723-IF(C723="Нет",VLOOKUP(A723,'Айгенис Оп9'!$A$2:$C$16,3,0),VLOOKUP((A723-1),'Айгенис Оп9'!$A$2:$C$16,3,0))),2)</f>
        <v>3.99</v>
      </c>
      <c r="G723" s="43">
        <f>COUNTIF(D724:$D$1227,365)</f>
        <v>427</v>
      </c>
      <c r="H723" s="43">
        <f>COUNTIF(D724:$D$1227,366)</f>
        <v>77</v>
      </c>
      <c r="I723" s="2"/>
    </row>
    <row r="724" spans="1:9" x14ac:dyDescent="0.25">
      <c r="A724" s="1">
        <f>COUNTIF($C$2:C724,"Да")</f>
        <v>8</v>
      </c>
      <c r="B724" s="45">
        <f t="shared" si="23"/>
        <v>45581</v>
      </c>
      <c r="C724" s="42" t="str">
        <f>IF(ISERROR(VLOOKUP(B724,'Айгенис Оп9'!$C$3:$C$16,1,0)),"Нет","Да")</f>
        <v>Нет</v>
      </c>
      <c r="D724" s="43">
        <f t="shared" si="22"/>
        <v>366</v>
      </c>
      <c r="E724" s="44">
        <f>ROUND(('Все выпуски'!$F$3*'Все выпуски'!$F$6/100)/366*(B724-IF(C724="Нет",VLOOKUP(A724,'Айгенис Оп9'!$A$2:$C$16,3,0),VLOOKUP((A724-1),'Айгенис Оп9'!$A$2:$C$16,3,0))),2)</f>
        <v>4.09</v>
      </c>
      <c r="G724" s="43">
        <f>COUNTIF(D725:$D$1227,365)</f>
        <v>427</v>
      </c>
      <c r="H724" s="43">
        <f>COUNTIF(D725:$D$1227,366)</f>
        <v>76</v>
      </c>
      <c r="I724" s="2"/>
    </row>
    <row r="725" spans="1:9" x14ac:dyDescent="0.25">
      <c r="A725" s="1">
        <f>COUNTIF($C$2:C725,"Да")</f>
        <v>8</v>
      </c>
      <c r="B725" s="45">
        <f t="shared" si="23"/>
        <v>45582</v>
      </c>
      <c r="C725" s="42" t="str">
        <f>IF(ISERROR(VLOOKUP(B725,'Айгенис Оп9'!$C$3:$C$16,1,0)),"Нет","Да")</f>
        <v>Нет</v>
      </c>
      <c r="D725" s="43">
        <f t="shared" si="22"/>
        <v>366</v>
      </c>
      <c r="E725" s="44">
        <f>ROUND(('Все выпуски'!$F$3*'Все выпуски'!$F$6/100)/366*(B725-IF(C725="Нет",VLOOKUP(A725,'Айгенис Оп9'!$A$2:$C$16,3,0),VLOOKUP((A725-1),'Айгенис Оп9'!$A$2:$C$16,3,0))),2)</f>
        <v>4.18</v>
      </c>
      <c r="G725" s="43">
        <f>COUNTIF(D726:$D$1227,365)</f>
        <v>427</v>
      </c>
      <c r="H725" s="43">
        <f>COUNTIF(D726:$D$1227,366)</f>
        <v>75</v>
      </c>
      <c r="I725" s="2"/>
    </row>
    <row r="726" spans="1:9" x14ac:dyDescent="0.25">
      <c r="A726" s="1">
        <f>COUNTIF($C$2:C726,"Да")</f>
        <v>8</v>
      </c>
      <c r="B726" s="45">
        <f t="shared" si="23"/>
        <v>45583</v>
      </c>
      <c r="C726" s="42" t="str">
        <f>IF(ISERROR(VLOOKUP(B726,'Айгенис Оп9'!$C$3:$C$16,1,0)),"Нет","Да")</f>
        <v>Нет</v>
      </c>
      <c r="D726" s="43">
        <f t="shared" si="22"/>
        <v>366</v>
      </c>
      <c r="E726" s="44">
        <f>ROUND(('Все выпуски'!$F$3*'Все выпуски'!$F$6/100)/366*(B726-IF(C726="Нет",VLOOKUP(A726,'Айгенис Оп9'!$A$2:$C$16,3,0),VLOOKUP((A726-1),'Айгенис Оп9'!$A$2:$C$16,3,0))),2)</f>
        <v>4.2699999999999996</v>
      </c>
      <c r="G726" s="43">
        <f>COUNTIF(D727:$D$1227,365)</f>
        <v>427</v>
      </c>
      <c r="H726" s="43">
        <f>COUNTIF(D727:$D$1227,366)</f>
        <v>74</v>
      </c>
      <c r="I726" s="2"/>
    </row>
    <row r="727" spans="1:9" x14ac:dyDescent="0.25">
      <c r="A727" s="1">
        <f>COUNTIF($C$2:C727,"Да")</f>
        <v>8</v>
      </c>
      <c r="B727" s="45">
        <f t="shared" si="23"/>
        <v>45584</v>
      </c>
      <c r="C727" s="42" t="str">
        <f>IF(ISERROR(VLOOKUP(B727,'Айгенис Оп9'!$C$3:$C$16,1,0)),"Нет","Да")</f>
        <v>Нет</v>
      </c>
      <c r="D727" s="43">
        <f t="shared" si="22"/>
        <v>366</v>
      </c>
      <c r="E727" s="44">
        <f>ROUND(('Все выпуски'!$F$3*'Все выпуски'!$F$6/100)/366*(B727-IF(C727="Нет",VLOOKUP(A727,'Айгенис Оп9'!$A$2:$C$16,3,0),VLOOKUP((A727-1),'Айгенис Оп9'!$A$2:$C$16,3,0))),2)</f>
        <v>4.37</v>
      </c>
      <c r="G727" s="43">
        <f>COUNTIF(D728:$D$1227,365)</f>
        <v>427</v>
      </c>
      <c r="H727" s="43">
        <f>COUNTIF(D728:$D$1227,366)</f>
        <v>73</v>
      </c>
      <c r="I727" s="2"/>
    </row>
    <row r="728" spans="1:9" x14ac:dyDescent="0.25">
      <c r="A728" s="1">
        <f>COUNTIF($C$2:C728,"Да")</f>
        <v>8</v>
      </c>
      <c r="B728" s="45">
        <f t="shared" si="23"/>
        <v>45585</v>
      </c>
      <c r="C728" s="42" t="str">
        <f>IF(ISERROR(VLOOKUP(B728,'Айгенис Оп9'!$C$3:$C$16,1,0)),"Нет","Да")</f>
        <v>Нет</v>
      </c>
      <c r="D728" s="43">
        <f t="shared" si="22"/>
        <v>366</v>
      </c>
      <c r="E728" s="44">
        <f>ROUND(('Все выпуски'!$F$3*'Все выпуски'!$F$6/100)/366*(B728-IF(C728="Нет",VLOOKUP(A728,'Айгенис Оп9'!$A$2:$C$16,3,0),VLOOKUP((A728-1),'Айгенис Оп9'!$A$2:$C$16,3,0))),2)</f>
        <v>4.46</v>
      </c>
      <c r="G728" s="43">
        <f>COUNTIF(D729:$D$1227,365)</f>
        <v>427</v>
      </c>
      <c r="H728" s="43">
        <f>COUNTIF(D729:$D$1227,366)</f>
        <v>72</v>
      </c>
      <c r="I728" s="2"/>
    </row>
    <row r="729" spans="1:9" x14ac:dyDescent="0.25">
      <c r="A729" s="1">
        <f>COUNTIF($C$2:C729,"Да")</f>
        <v>8</v>
      </c>
      <c r="B729" s="45">
        <f t="shared" si="23"/>
        <v>45586</v>
      </c>
      <c r="C729" s="42" t="str">
        <f>IF(ISERROR(VLOOKUP(B729,'Айгенис Оп9'!$C$3:$C$16,1,0)),"Нет","Да")</f>
        <v>Нет</v>
      </c>
      <c r="D729" s="43">
        <f t="shared" si="22"/>
        <v>366</v>
      </c>
      <c r="E729" s="44">
        <f>ROUND(('Все выпуски'!$F$3*'Все выпуски'!$F$6/100)/366*(B729-IF(C729="Нет",VLOOKUP(A729,'Айгенис Оп9'!$A$2:$C$16,3,0),VLOOKUP((A729-1),'Айгенис Оп9'!$A$2:$C$16,3,0))),2)</f>
        <v>4.55</v>
      </c>
      <c r="G729" s="43">
        <f>COUNTIF(D730:$D$1227,365)</f>
        <v>427</v>
      </c>
      <c r="H729" s="43">
        <f>COUNTIF(D730:$D$1227,366)</f>
        <v>71</v>
      </c>
      <c r="I729" s="2"/>
    </row>
    <row r="730" spans="1:9" x14ac:dyDescent="0.25">
      <c r="A730" s="1">
        <f>COUNTIF($C$2:C730,"Да")</f>
        <v>8</v>
      </c>
      <c r="B730" s="45">
        <f t="shared" si="23"/>
        <v>45587</v>
      </c>
      <c r="C730" s="42" t="str">
        <f>IF(ISERROR(VLOOKUP(B730,'Айгенис Оп9'!$C$3:$C$16,1,0)),"Нет","Да")</f>
        <v>Нет</v>
      </c>
      <c r="D730" s="43">
        <f t="shared" si="22"/>
        <v>366</v>
      </c>
      <c r="E730" s="44">
        <f>ROUND(('Все выпуски'!$F$3*'Все выпуски'!$F$6/100)/366*(B730-IF(C730="Нет",VLOOKUP(A730,'Айгенис Оп9'!$A$2:$C$16,3,0),VLOOKUP((A730-1),'Айгенис Оп9'!$A$2:$C$16,3,0))),2)</f>
        <v>4.6399999999999997</v>
      </c>
      <c r="G730" s="43">
        <f>COUNTIF(D731:$D$1227,365)</f>
        <v>427</v>
      </c>
      <c r="H730" s="43">
        <f>COUNTIF(D731:$D$1227,366)</f>
        <v>70</v>
      </c>
      <c r="I730" s="2"/>
    </row>
    <row r="731" spans="1:9" x14ac:dyDescent="0.25">
      <c r="A731" s="1">
        <f>COUNTIF($C$2:C731,"Да")</f>
        <v>8</v>
      </c>
      <c r="B731" s="45">
        <f t="shared" si="23"/>
        <v>45588</v>
      </c>
      <c r="C731" s="42" t="str">
        <f>IF(ISERROR(VLOOKUP(B731,'Айгенис Оп9'!$C$3:$C$16,1,0)),"Нет","Да")</f>
        <v>Нет</v>
      </c>
      <c r="D731" s="43">
        <f t="shared" si="22"/>
        <v>366</v>
      </c>
      <c r="E731" s="44">
        <f>ROUND(('Все выпуски'!$F$3*'Все выпуски'!$F$6/100)/366*(B731-IF(C731="Нет",VLOOKUP(A731,'Айгенис Оп9'!$A$2:$C$16,3,0),VLOOKUP((A731-1),'Айгенис Оп9'!$A$2:$C$16,3,0))),2)</f>
        <v>4.74</v>
      </c>
      <c r="G731" s="43">
        <f>COUNTIF(D732:$D$1227,365)</f>
        <v>427</v>
      </c>
      <c r="H731" s="43">
        <f>COUNTIF(D732:$D$1227,366)</f>
        <v>69</v>
      </c>
      <c r="I731" s="2"/>
    </row>
    <row r="732" spans="1:9" x14ac:dyDescent="0.25">
      <c r="A732" s="1">
        <f>COUNTIF($C$2:C732,"Да")</f>
        <v>8</v>
      </c>
      <c r="B732" s="45">
        <f t="shared" si="23"/>
        <v>45589</v>
      </c>
      <c r="C732" s="42" t="str">
        <f>IF(ISERROR(VLOOKUP(B732,'Айгенис Оп9'!$C$3:$C$16,1,0)),"Нет","Да")</f>
        <v>Нет</v>
      </c>
      <c r="D732" s="43">
        <f t="shared" si="22"/>
        <v>366</v>
      </c>
      <c r="E732" s="44">
        <f>ROUND(('Все выпуски'!$F$3*'Все выпуски'!$F$6/100)/366*(B732-IF(C732="Нет",VLOOKUP(A732,'Айгенис Оп9'!$A$2:$C$16,3,0),VLOOKUP((A732-1),'Айгенис Оп9'!$A$2:$C$16,3,0))),2)</f>
        <v>4.83</v>
      </c>
      <c r="G732" s="43">
        <f>COUNTIF(D733:$D$1227,365)</f>
        <v>427</v>
      </c>
      <c r="H732" s="43">
        <f>COUNTIF(D733:$D$1227,366)</f>
        <v>68</v>
      </c>
      <c r="I732" s="2"/>
    </row>
    <row r="733" spans="1:9" x14ac:dyDescent="0.25">
      <c r="A733" s="1">
        <f>COUNTIF($C$2:C733,"Да")</f>
        <v>8</v>
      </c>
      <c r="B733" s="45">
        <f t="shared" si="23"/>
        <v>45590</v>
      </c>
      <c r="C733" s="42" t="str">
        <f>IF(ISERROR(VLOOKUP(B733,'Айгенис Оп9'!$C$3:$C$16,1,0)),"Нет","Да")</f>
        <v>Нет</v>
      </c>
      <c r="D733" s="43">
        <f t="shared" si="22"/>
        <v>366</v>
      </c>
      <c r="E733" s="44">
        <f>ROUND(('Все выпуски'!$F$3*'Все выпуски'!$F$6/100)/366*(B733-IF(C733="Нет",VLOOKUP(A733,'Айгенис Оп9'!$A$2:$C$16,3,0),VLOOKUP((A733-1),'Айгенис Оп9'!$A$2:$C$16,3,0))),2)</f>
        <v>4.92</v>
      </c>
      <c r="G733" s="43">
        <f>COUNTIF(D734:$D$1227,365)</f>
        <v>427</v>
      </c>
      <c r="H733" s="43">
        <f>COUNTIF(D734:$D$1227,366)</f>
        <v>67</v>
      </c>
      <c r="I733" s="2"/>
    </row>
    <row r="734" spans="1:9" x14ac:dyDescent="0.25">
      <c r="A734" s="1">
        <f>COUNTIF($C$2:C734,"Да")</f>
        <v>8</v>
      </c>
      <c r="B734" s="45">
        <f t="shared" si="23"/>
        <v>45591</v>
      </c>
      <c r="C734" s="42" t="str">
        <f>IF(ISERROR(VLOOKUP(B734,'Айгенис Оп9'!$C$3:$C$16,1,0)),"Нет","Да")</f>
        <v>Нет</v>
      </c>
      <c r="D734" s="43">
        <f t="shared" si="22"/>
        <v>366</v>
      </c>
      <c r="E734" s="44">
        <f>ROUND(('Все выпуски'!$F$3*'Все выпуски'!$F$6/100)/366*(B734-IF(C734="Нет",VLOOKUP(A734,'Айгенис Оп9'!$A$2:$C$16,3,0),VLOOKUP((A734-1),'Айгенис Оп9'!$A$2:$C$16,3,0))),2)</f>
        <v>5.0199999999999996</v>
      </c>
      <c r="G734" s="43">
        <f>COUNTIF(D735:$D$1227,365)</f>
        <v>427</v>
      </c>
      <c r="H734" s="43">
        <f>COUNTIF(D735:$D$1227,366)</f>
        <v>66</v>
      </c>
      <c r="I734" s="2"/>
    </row>
    <row r="735" spans="1:9" x14ac:dyDescent="0.25">
      <c r="A735" s="1">
        <f>COUNTIF($C$2:C735,"Да")</f>
        <v>8</v>
      </c>
      <c r="B735" s="45">
        <f t="shared" si="23"/>
        <v>45592</v>
      </c>
      <c r="C735" s="42" t="str">
        <f>IF(ISERROR(VLOOKUP(B735,'Айгенис Оп9'!$C$3:$C$16,1,0)),"Нет","Да")</f>
        <v>Нет</v>
      </c>
      <c r="D735" s="43">
        <f t="shared" si="22"/>
        <v>366</v>
      </c>
      <c r="E735" s="44">
        <f>ROUND(('Все выпуски'!$F$3*'Все выпуски'!$F$6/100)/366*(B735-IF(C735="Нет",VLOOKUP(A735,'Айгенис Оп9'!$A$2:$C$16,3,0),VLOOKUP((A735-1),'Айгенис Оп9'!$A$2:$C$16,3,0))),2)</f>
        <v>5.1100000000000003</v>
      </c>
      <c r="G735" s="43">
        <f>COUNTIF(D736:$D$1227,365)</f>
        <v>427</v>
      </c>
      <c r="H735" s="43">
        <f>COUNTIF(D736:$D$1227,366)</f>
        <v>65</v>
      </c>
      <c r="I735" s="2"/>
    </row>
    <row r="736" spans="1:9" x14ac:dyDescent="0.25">
      <c r="A736" s="1">
        <f>COUNTIF($C$2:C736,"Да")</f>
        <v>8</v>
      </c>
      <c r="B736" s="45">
        <f t="shared" si="23"/>
        <v>45593</v>
      </c>
      <c r="C736" s="42" t="str">
        <f>IF(ISERROR(VLOOKUP(B736,'Айгенис Оп9'!$C$3:$C$16,1,0)),"Нет","Да")</f>
        <v>Нет</v>
      </c>
      <c r="D736" s="43">
        <f t="shared" si="22"/>
        <v>366</v>
      </c>
      <c r="E736" s="44">
        <f>ROUND(('Все выпуски'!$F$3*'Все выпуски'!$F$6/100)/366*(B736-IF(C736="Нет",VLOOKUP(A736,'Айгенис Оп9'!$A$2:$C$16,3,0),VLOOKUP((A736-1),'Айгенис Оп9'!$A$2:$C$16,3,0))),2)</f>
        <v>5.2</v>
      </c>
      <c r="G736" s="43">
        <f>COUNTIF(D737:$D$1227,365)</f>
        <v>427</v>
      </c>
      <c r="H736" s="43">
        <f>COUNTIF(D737:$D$1227,366)</f>
        <v>64</v>
      </c>
      <c r="I736" s="2"/>
    </row>
    <row r="737" spans="1:9" x14ac:dyDescent="0.25">
      <c r="A737" s="1">
        <f>COUNTIF($C$2:C737,"Да")</f>
        <v>8</v>
      </c>
      <c r="B737" s="45">
        <f t="shared" si="23"/>
        <v>45594</v>
      </c>
      <c r="C737" s="42" t="str">
        <f>IF(ISERROR(VLOOKUP(B737,'Айгенис Оп9'!$C$3:$C$16,1,0)),"Нет","Да")</f>
        <v>Нет</v>
      </c>
      <c r="D737" s="43">
        <f t="shared" si="22"/>
        <v>366</v>
      </c>
      <c r="E737" s="44">
        <f>ROUND(('Все выпуски'!$F$3*'Все выпуски'!$F$6/100)/366*(B737-IF(C737="Нет",VLOOKUP(A737,'Айгенис Оп9'!$A$2:$C$16,3,0),VLOOKUP((A737-1),'Айгенис Оп9'!$A$2:$C$16,3,0))),2)</f>
        <v>5.3</v>
      </c>
      <c r="G737" s="43">
        <f>COUNTIF(D738:$D$1227,365)</f>
        <v>427</v>
      </c>
      <c r="H737" s="43">
        <f>COUNTIF(D738:$D$1227,366)</f>
        <v>63</v>
      </c>
      <c r="I737" s="2"/>
    </row>
    <row r="738" spans="1:9" x14ac:dyDescent="0.25">
      <c r="A738" s="1">
        <f>COUNTIF($C$2:C738,"Да")</f>
        <v>8</v>
      </c>
      <c r="B738" s="45">
        <f t="shared" si="23"/>
        <v>45595</v>
      </c>
      <c r="C738" s="42" t="str">
        <f>IF(ISERROR(VLOOKUP(B738,'Айгенис Оп9'!$C$3:$C$16,1,0)),"Нет","Да")</f>
        <v>Нет</v>
      </c>
      <c r="D738" s="43">
        <f t="shared" si="22"/>
        <v>366</v>
      </c>
      <c r="E738" s="44">
        <f>ROUND(('Все выпуски'!$F$3*'Все выпуски'!$F$6/100)/366*(B738-IF(C738="Нет",VLOOKUP(A738,'Айгенис Оп9'!$A$2:$C$16,3,0),VLOOKUP((A738-1),'Айгенис Оп9'!$A$2:$C$16,3,0))),2)</f>
        <v>5.39</v>
      </c>
      <c r="G738" s="43">
        <f>COUNTIF(D739:$D$1227,365)</f>
        <v>427</v>
      </c>
      <c r="H738" s="43">
        <f>COUNTIF(D739:$D$1227,366)</f>
        <v>62</v>
      </c>
      <c r="I738" s="2"/>
    </row>
    <row r="739" spans="1:9" x14ac:dyDescent="0.25">
      <c r="A739" s="1">
        <f>COUNTIF($C$2:C739,"Да")</f>
        <v>8</v>
      </c>
      <c r="B739" s="45">
        <f t="shared" si="23"/>
        <v>45596</v>
      </c>
      <c r="C739" s="42" t="str">
        <f>IF(ISERROR(VLOOKUP(B739,'Айгенис Оп9'!$C$3:$C$16,1,0)),"Нет","Да")</f>
        <v>Нет</v>
      </c>
      <c r="D739" s="43">
        <f t="shared" si="22"/>
        <v>366</v>
      </c>
      <c r="E739" s="44">
        <f>ROUND(('Все выпуски'!$F$3*'Все выпуски'!$F$6/100)/366*(B739-IF(C739="Нет",VLOOKUP(A739,'Айгенис Оп9'!$A$2:$C$16,3,0),VLOOKUP((A739-1),'Айгенис Оп9'!$A$2:$C$16,3,0))),2)</f>
        <v>5.48</v>
      </c>
      <c r="G739" s="43">
        <f>COUNTIF(D740:$D$1227,365)</f>
        <v>427</v>
      </c>
      <c r="H739" s="43">
        <f>COUNTIF(D740:$D$1227,366)</f>
        <v>61</v>
      </c>
      <c r="I739" s="2"/>
    </row>
    <row r="740" spans="1:9" x14ac:dyDescent="0.25">
      <c r="A740" s="1">
        <f>COUNTIF($C$2:C740,"Да")</f>
        <v>8</v>
      </c>
      <c r="B740" s="45">
        <f t="shared" si="23"/>
        <v>45597</v>
      </c>
      <c r="C740" s="42" t="str">
        <f>IF(ISERROR(VLOOKUP(B740,'Айгенис Оп9'!$C$3:$C$16,1,0)),"Нет","Да")</f>
        <v>Нет</v>
      </c>
      <c r="D740" s="43">
        <f t="shared" si="22"/>
        <v>366</v>
      </c>
      <c r="E740" s="44">
        <f>ROUND(('Все выпуски'!$F$3*'Все выпуски'!$F$6/100)/366*(B740-IF(C740="Нет",VLOOKUP(A740,'Айгенис Оп9'!$A$2:$C$16,3,0),VLOOKUP((A740-1),'Айгенис Оп9'!$A$2:$C$16,3,0))),2)</f>
        <v>5.57</v>
      </c>
      <c r="G740" s="43">
        <f>COUNTIF(D741:$D$1227,365)</f>
        <v>427</v>
      </c>
      <c r="H740" s="43">
        <f>COUNTIF(D741:$D$1227,366)</f>
        <v>60</v>
      </c>
      <c r="I740" s="2"/>
    </row>
    <row r="741" spans="1:9" x14ac:dyDescent="0.25">
      <c r="A741" s="1">
        <f>COUNTIF($C$2:C741,"Да")</f>
        <v>8</v>
      </c>
      <c r="B741" s="45">
        <f t="shared" si="23"/>
        <v>45598</v>
      </c>
      <c r="C741" s="42" t="str">
        <f>IF(ISERROR(VLOOKUP(B741,'Айгенис Оп9'!$C$3:$C$16,1,0)),"Нет","Да")</f>
        <v>Нет</v>
      </c>
      <c r="D741" s="43">
        <f t="shared" si="22"/>
        <v>366</v>
      </c>
      <c r="E741" s="44">
        <f>ROUND(('Все выпуски'!$F$3*'Все выпуски'!$F$6/100)/366*(B741-IF(C741="Нет",VLOOKUP(A741,'Айгенис Оп9'!$A$2:$C$16,3,0),VLOOKUP((A741-1),'Айгенис Оп9'!$A$2:$C$16,3,0))),2)</f>
        <v>5.67</v>
      </c>
      <c r="G741" s="43">
        <f>COUNTIF(D742:$D$1227,365)</f>
        <v>427</v>
      </c>
      <c r="H741" s="43">
        <f>COUNTIF(D742:$D$1227,366)</f>
        <v>59</v>
      </c>
      <c r="I741" s="2"/>
    </row>
    <row r="742" spans="1:9" x14ac:dyDescent="0.25">
      <c r="A742" s="1">
        <f>COUNTIF($C$2:C742,"Да")</f>
        <v>8</v>
      </c>
      <c r="B742" s="45">
        <f t="shared" si="23"/>
        <v>45599</v>
      </c>
      <c r="C742" s="42" t="str">
        <f>IF(ISERROR(VLOOKUP(B742,'Айгенис Оп9'!$C$3:$C$16,1,0)),"Нет","Да")</f>
        <v>Нет</v>
      </c>
      <c r="D742" s="43">
        <f t="shared" si="22"/>
        <v>366</v>
      </c>
      <c r="E742" s="44">
        <f>ROUND(('Все выпуски'!$F$3*'Все выпуски'!$F$6/100)/366*(B742-IF(C742="Нет",VLOOKUP(A742,'Айгенис Оп9'!$A$2:$C$16,3,0),VLOOKUP((A742-1),'Айгенис Оп9'!$A$2:$C$16,3,0))),2)</f>
        <v>5.76</v>
      </c>
      <c r="G742" s="43">
        <f>COUNTIF(D743:$D$1227,365)</f>
        <v>427</v>
      </c>
      <c r="H742" s="43">
        <f>COUNTIF(D743:$D$1227,366)</f>
        <v>58</v>
      </c>
      <c r="I742" s="2"/>
    </row>
    <row r="743" spans="1:9" x14ac:dyDescent="0.25">
      <c r="A743" s="1">
        <f>COUNTIF($C$2:C743,"Да")</f>
        <v>8</v>
      </c>
      <c r="B743" s="45">
        <f t="shared" si="23"/>
        <v>45600</v>
      </c>
      <c r="C743" s="42" t="str">
        <f>IF(ISERROR(VLOOKUP(B743,'Айгенис Оп9'!$C$3:$C$16,1,0)),"Нет","Да")</f>
        <v>Нет</v>
      </c>
      <c r="D743" s="43">
        <f t="shared" si="22"/>
        <v>366</v>
      </c>
      <c r="E743" s="44">
        <f>ROUND(('Все выпуски'!$F$3*'Все выпуски'!$F$6/100)/366*(B743-IF(C743="Нет",VLOOKUP(A743,'Айгенис Оп9'!$A$2:$C$16,3,0),VLOOKUP((A743-1),'Айгенис Оп9'!$A$2:$C$16,3,0))),2)</f>
        <v>5.85</v>
      </c>
      <c r="G743" s="43">
        <f>COUNTIF(D744:$D$1227,365)</f>
        <v>427</v>
      </c>
      <c r="H743" s="43">
        <f>COUNTIF(D744:$D$1227,366)</f>
        <v>57</v>
      </c>
      <c r="I743" s="2"/>
    </row>
    <row r="744" spans="1:9" x14ac:dyDescent="0.25">
      <c r="A744" s="1">
        <f>COUNTIF($C$2:C744,"Да")</f>
        <v>8</v>
      </c>
      <c r="B744" s="45">
        <f t="shared" si="23"/>
        <v>45601</v>
      </c>
      <c r="C744" s="42" t="str">
        <f>IF(ISERROR(VLOOKUP(B744,'Айгенис Оп9'!$C$3:$C$16,1,0)),"Нет","Да")</f>
        <v>Нет</v>
      </c>
      <c r="D744" s="43">
        <f t="shared" si="22"/>
        <v>366</v>
      </c>
      <c r="E744" s="44">
        <f>ROUND(('Все выпуски'!$F$3*'Все выпуски'!$F$6/100)/366*(B744-IF(C744="Нет",VLOOKUP(A744,'Айгенис Оп9'!$A$2:$C$16,3,0),VLOOKUP((A744-1),'Айгенис Оп9'!$A$2:$C$16,3,0))),2)</f>
        <v>5.95</v>
      </c>
      <c r="G744" s="43">
        <f>COUNTIF(D745:$D$1227,365)</f>
        <v>427</v>
      </c>
      <c r="H744" s="43">
        <f>COUNTIF(D745:$D$1227,366)</f>
        <v>56</v>
      </c>
      <c r="I744" s="2"/>
    </row>
    <row r="745" spans="1:9" x14ac:dyDescent="0.25">
      <c r="A745" s="1">
        <f>COUNTIF($C$2:C745,"Да")</f>
        <v>8</v>
      </c>
      <c r="B745" s="45">
        <f t="shared" si="23"/>
        <v>45602</v>
      </c>
      <c r="C745" s="42" t="str">
        <f>IF(ISERROR(VLOOKUP(B745,'Айгенис Оп9'!$C$3:$C$16,1,0)),"Нет","Да")</f>
        <v>Нет</v>
      </c>
      <c r="D745" s="43">
        <f t="shared" si="22"/>
        <v>366</v>
      </c>
      <c r="E745" s="44">
        <f>ROUND(('Все выпуски'!$F$3*'Все выпуски'!$F$6/100)/366*(B745-IF(C745="Нет",VLOOKUP(A745,'Айгенис Оп9'!$A$2:$C$16,3,0),VLOOKUP((A745-1),'Айгенис Оп9'!$A$2:$C$16,3,0))),2)</f>
        <v>6.04</v>
      </c>
      <c r="G745" s="43">
        <f>COUNTIF(D746:$D$1227,365)</f>
        <v>427</v>
      </c>
      <c r="H745" s="43">
        <f>COUNTIF(D746:$D$1227,366)</f>
        <v>55</v>
      </c>
      <c r="I745" s="2"/>
    </row>
    <row r="746" spans="1:9" x14ac:dyDescent="0.25">
      <c r="A746" s="1">
        <f>COUNTIF($C$2:C746,"Да")</f>
        <v>8</v>
      </c>
      <c r="B746" s="45">
        <f t="shared" si="23"/>
        <v>45603</v>
      </c>
      <c r="C746" s="42" t="str">
        <f>IF(ISERROR(VLOOKUP(B746,'Айгенис Оп9'!$C$3:$C$16,1,0)),"Нет","Да")</f>
        <v>Нет</v>
      </c>
      <c r="D746" s="43">
        <f t="shared" si="22"/>
        <v>366</v>
      </c>
      <c r="E746" s="44">
        <f>ROUND(('Все выпуски'!$F$3*'Все выпуски'!$F$6/100)/366*(B746-IF(C746="Нет",VLOOKUP(A746,'Айгенис Оп9'!$A$2:$C$16,3,0),VLOOKUP((A746-1),'Айгенис Оп9'!$A$2:$C$16,3,0))),2)</f>
        <v>6.13</v>
      </c>
      <c r="G746" s="43">
        <f>COUNTIF(D747:$D$1227,365)</f>
        <v>427</v>
      </c>
      <c r="H746" s="43">
        <f>COUNTIF(D747:$D$1227,366)</f>
        <v>54</v>
      </c>
      <c r="I746" s="2"/>
    </row>
    <row r="747" spans="1:9" x14ac:dyDescent="0.25">
      <c r="A747" s="1">
        <f>COUNTIF($C$2:C747,"Да")</f>
        <v>8</v>
      </c>
      <c r="B747" s="45">
        <f t="shared" si="23"/>
        <v>45604</v>
      </c>
      <c r="C747" s="42" t="str">
        <f>IF(ISERROR(VLOOKUP(B747,'Айгенис Оп9'!$C$3:$C$16,1,0)),"Нет","Да")</f>
        <v>Нет</v>
      </c>
      <c r="D747" s="43">
        <f t="shared" si="22"/>
        <v>366</v>
      </c>
      <c r="E747" s="44">
        <f>ROUND(('Все выпуски'!$F$3*'Все выпуски'!$F$6/100)/366*(B747-IF(C747="Нет",VLOOKUP(A747,'Айгенис Оп9'!$A$2:$C$16,3,0),VLOOKUP((A747-1),'Айгенис Оп9'!$A$2:$C$16,3,0))),2)</f>
        <v>6.22</v>
      </c>
      <c r="G747" s="43">
        <f>COUNTIF(D748:$D$1227,365)</f>
        <v>427</v>
      </c>
      <c r="H747" s="43">
        <f>COUNTIF(D748:$D$1227,366)</f>
        <v>53</v>
      </c>
      <c r="I747" s="2"/>
    </row>
    <row r="748" spans="1:9" x14ac:dyDescent="0.25">
      <c r="A748" s="1">
        <f>COUNTIF($C$2:C748,"Да")</f>
        <v>8</v>
      </c>
      <c r="B748" s="45">
        <f t="shared" si="23"/>
        <v>45605</v>
      </c>
      <c r="C748" s="42" t="str">
        <f>IF(ISERROR(VLOOKUP(B748,'Айгенис Оп9'!$C$3:$C$16,1,0)),"Нет","Да")</f>
        <v>Нет</v>
      </c>
      <c r="D748" s="43">
        <f t="shared" si="22"/>
        <v>366</v>
      </c>
      <c r="E748" s="44">
        <f>ROUND(('Все выпуски'!$F$3*'Все выпуски'!$F$6/100)/366*(B748-IF(C748="Нет",VLOOKUP(A748,'Айгенис Оп9'!$A$2:$C$16,3,0),VLOOKUP((A748-1),'Айгенис Оп9'!$A$2:$C$16,3,0))),2)</f>
        <v>6.32</v>
      </c>
      <c r="G748" s="43">
        <f>COUNTIF(D749:$D$1227,365)</f>
        <v>427</v>
      </c>
      <c r="H748" s="43">
        <f>COUNTIF(D749:$D$1227,366)</f>
        <v>52</v>
      </c>
      <c r="I748" s="2"/>
    </row>
    <row r="749" spans="1:9" x14ac:dyDescent="0.25">
      <c r="A749" s="1">
        <f>COUNTIF($C$2:C749,"Да")</f>
        <v>8</v>
      </c>
      <c r="B749" s="45">
        <f t="shared" si="23"/>
        <v>45606</v>
      </c>
      <c r="C749" s="42" t="str">
        <f>IF(ISERROR(VLOOKUP(B749,'Айгенис Оп9'!$C$3:$C$16,1,0)),"Нет","Да")</f>
        <v>Нет</v>
      </c>
      <c r="D749" s="43">
        <f t="shared" si="22"/>
        <v>366</v>
      </c>
      <c r="E749" s="44">
        <f>ROUND(('Все выпуски'!$F$3*'Все выпуски'!$F$6/100)/366*(B749-IF(C749="Нет",VLOOKUP(A749,'Айгенис Оп9'!$A$2:$C$16,3,0),VLOOKUP((A749-1),'Айгенис Оп9'!$A$2:$C$16,3,0))),2)</f>
        <v>6.41</v>
      </c>
      <c r="G749" s="43">
        <f>COUNTIF(D750:$D$1227,365)</f>
        <v>427</v>
      </c>
      <c r="H749" s="43">
        <f>COUNTIF(D750:$D$1227,366)</f>
        <v>51</v>
      </c>
      <c r="I749" s="2"/>
    </row>
    <row r="750" spans="1:9" x14ac:dyDescent="0.25">
      <c r="A750" s="1">
        <f>COUNTIF($C$2:C750,"Да")</f>
        <v>8</v>
      </c>
      <c r="B750" s="45">
        <f t="shared" si="23"/>
        <v>45607</v>
      </c>
      <c r="C750" s="42" t="str">
        <f>IF(ISERROR(VLOOKUP(B750,'Айгенис Оп9'!$C$3:$C$16,1,0)),"Нет","Да")</f>
        <v>Нет</v>
      </c>
      <c r="D750" s="43">
        <f t="shared" si="22"/>
        <v>366</v>
      </c>
      <c r="E750" s="44">
        <f>ROUND(('Все выпуски'!$F$3*'Все выпуски'!$F$6/100)/366*(B750-IF(C750="Нет",VLOOKUP(A750,'Айгенис Оп9'!$A$2:$C$16,3,0),VLOOKUP((A750-1),'Айгенис Оп9'!$A$2:$C$16,3,0))),2)</f>
        <v>6.5</v>
      </c>
      <c r="G750" s="43">
        <f>COUNTIF(D751:$D$1227,365)</f>
        <v>427</v>
      </c>
      <c r="H750" s="43">
        <f>COUNTIF(D751:$D$1227,366)</f>
        <v>50</v>
      </c>
      <c r="I750" s="2"/>
    </row>
    <row r="751" spans="1:9" x14ac:dyDescent="0.25">
      <c r="A751" s="1">
        <f>COUNTIF($C$2:C751,"Да")</f>
        <v>8</v>
      </c>
      <c r="B751" s="45">
        <f t="shared" si="23"/>
        <v>45608</v>
      </c>
      <c r="C751" s="42" t="str">
        <f>IF(ISERROR(VLOOKUP(B751,'Айгенис Оп9'!$C$3:$C$16,1,0)),"Нет","Да")</f>
        <v>Нет</v>
      </c>
      <c r="D751" s="43">
        <f t="shared" si="22"/>
        <v>366</v>
      </c>
      <c r="E751" s="44">
        <f>ROUND(('Все выпуски'!$F$3*'Все выпуски'!$F$6/100)/366*(B751-IF(C751="Нет",VLOOKUP(A751,'Айгенис Оп9'!$A$2:$C$16,3,0),VLOOKUP((A751-1),'Айгенис Оп9'!$A$2:$C$16,3,0))),2)</f>
        <v>6.6</v>
      </c>
      <c r="G751" s="43">
        <f>COUNTIF(D752:$D$1227,365)</f>
        <v>427</v>
      </c>
      <c r="H751" s="43">
        <f>COUNTIF(D752:$D$1227,366)</f>
        <v>49</v>
      </c>
      <c r="I751" s="2"/>
    </row>
    <row r="752" spans="1:9" x14ac:dyDescent="0.25">
      <c r="A752" s="1">
        <f>COUNTIF($C$2:C752,"Да")</f>
        <v>8</v>
      </c>
      <c r="B752" s="45">
        <f t="shared" si="23"/>
        <v>45609</v>
      </c>
      <c r="C752" s="42" t="str">
        <f>IF(ISERROR(VLOOKUP(B752,'Айгенис Оп9'!$C$3:$C$16,1,0)),"Нет","Да")</f>
        <v>Нет</v>
      </c>
      <c r="D752" s="43">
        <f t="shared" si="22"/>
        <v>366</v>
      </c>
      <c r="E752" s="44">
        <f>ROUND(('Все выпуски'!$F$3*'Все выпуски'!$F$6/100)/366*(B752-IF(C752="Нет",VLOOKUP(A752,'Айгенис Оп9'!$A$2:$C$16,3,0),VLOOKUP((A752-1),'Айгенис Оп9'!$A$2:$C$16,3,0))),2)</f>
        <v>6.69</v>
      </c>
      <c r="G752" s="43">
        <f>COUNTIF(D753:$D$1227,365)</f>
        <v>427</v>
      </c>
      <c r="H752" s="43">
        <f>COUNTIF(D753:$D$1227,366)</f>
        <v>48</v>
      </c>
      <c r="I752" s="2"/>
    </row>
    <row r="753" spans="1:9" x14ac:dyDescent="0.25">
      <c r="A753" s="1">
        <f>COUNTIF($C$2:C753,"Да")</f>
        <v>8</v>
      </c>
      <c r="B753" s="45">
        <f t="shared" si="23"/>
        <v>45610</v>
      </c>
      <c r="C753" s="42" t="str">
        <f>IF(ISERROR(VLOOKUP(B753,'Айгенис Оп9'!$C$3:$C$16,1,0)),"Нет","Да")</f>
        <v>Нет</v>
      </c>
      <c r="D753" s="43">
        <f t="shared" si="22"/>
        <v>366</v>
      </c>
      <c r="E753" s="44">
        <f>ROUND(('Все выпуски'!$F$3*'Все выпуски'!$F$6/100)/366*(B753-IF(C753="Нет",VLOOKUP(A753,'Айгенис Оп9'!$A$2:$C$16,3,0),VLOOKUP((A753-1),'Айгенис Оп9'!$A$2:$C$16,3,0))),2)</f>
        <v>6.78</v>
      </c>
      <c r="G753" s="43">
        <f>COUNTIF(D754:$D$1227,365)</f>
        <v>427</v>
      </c>
      <c r="H753" s="43">
        <f>COUNTIF(D754:$D$1227,366)</f>
        <v>47</v>
      </c>
      <c r="I753" s="2"/>
    </row>
    <row r="754" spans="1:9" x14ac:dyDescent="0.25">
      <c r="A754" s="1">
        <f>COUNTIF($C$2:C754,"Да")</f>
        <v>8</v>
      </c>
      <c r="B754" s="45">
        <f t="shared" si="23"/>
        <v>45611</v>
      </c>
      <c r="C754" s="42" t="str">
        <f>IF(ISERROR(VLOOKUP(B754,'Айгенис Оп9'!$C$3:$C$16,1,0)),"Нет","Да")</f>
        <v>Нет</v>
      </c>
      <c r="D754" s="43">
        <f t="shared" si="22"/>
        <v>366</v>
      </c>
      <c r="E754" s="44">
        <f>ROUND(('Все выпуски'!$F$3*'Все выпуски'!$F$6/100)/366*(B754-IF(C754="Нет",VLOOKUP(A754,'Айгенис Оп9'!$A$2:$C$16,3,0),VLOOKUP((A754-1),'Айгенис Оп9'!$A$2:$C$16,3,0))),2)</f>
        <v>6.87</v>
      </c>
      <c r="G754" s="43">
        <f>COUNTIF(D755:$D$1227,365)</f>
        <v>427</v>
      </c>
      <c r="H754" s="43">
        <f>COUNTIF(D755:$D$1227,366)</f>
        <v>46</v>
      </c>
      <c r="I754" s="2"/>
    </row>
    <row r="755" spans="1:9" x14ac:dyDescent="0.25">
      <c r="A755" s="1">
        <f>COUNTIF($C$2:C755,"Да")</f>
        <v>8</v>
      </c>
      <c r="B755" s="45">
        <f t="shared" si="23"/>
        <v>45612</v>
      </c>
      <c r="C755" s="42" t="str">
        <f>IF(ISERROR(VLOOKUP(B755,'Айгенис Оп9'!$C$3:$C$16,1,0)),"Нет","Да")</f>
        <v>Нет</v>
      </c>
      <c r="D755" s="43">
        <f t="shared" si="22"/>
        <v>366</v>
      </c>
      <c r="E755" s="44">
        <f>ROUND(('Все выпуски'!$F$3*'Все выпуски'!$F$6/100)/366*(B755-IF(C755="Нет",VLOOKUP(A755,'Айгенис Оп9'!$A$2:$C$16,3,0),VLOOKUP((A755-1),'Айгенис Оп9'!$A$2:$C$16,3,0))),2)</f>
        <v>6.97</v>
      </c>
      <c r="G755" s="43">
        <f>COUNTIF(D756:$D$1227,365)</f>
        <v>427</v>
      </c>
      <c r="H755" s="43">
        <f>COUNTIF(D756:$D$1227,366)</f>
        <v>45</v>
      </c>
      <c r="I755" s="2"/>
    </row>
    <row r="756" spans="1:9" x14ac:dyDescent="0.25">
      <c r="A756" s="1">
        <f>COUNTIF($C$2:C756,"Да")</f>
        <v>8</v>
      </c>
      <c r="B756" s="45">
        <f t="shared" si="23"/>
        <v>45613</v>
      </c>
      <c r="C756" s="42" t="str">
        <f>IF(ISERROR(VLOOKUP(B756,'Айгенис Оп9'!$C$3:$C$16,1,0)),"Нет","Да")</f>
        <v>Нет</v>
      </c>
      <c r="D756" s="43">
        <f t="shared" ref="D756:D819" si="24">IF(MOD(YEAR(B756),4)=0,366,365)</f>
        <v>366</v>
      </c>
      <c r="E756" s="44">
        <f>ROUND(('Все выпуски'!$F$3*'Все выпуски'!$F$6/100)/366*(B756-IF(C756="Нет",VLOOKUP(A756,'Айгенис Оп9'!$A$2:$C$16,3,0),VLOOKUP((A756-1),'Айгенис Оп9'!$A$2:$C$16,3,0))),2)</f>
        <v>7.06</v>
      </c>
      <c r="G756" s="43">
        <f>COUNTIF(D757:$D$1227,365)</f>
        <v>427</v>
      </c>
      <c r="H756" s="43">
        <f>COUNTIF(D757:$D$1227,366)</f>
        <v>44</v>
      </c>
      <c r="I756" s="2"/>
    </row>
    <row r="757" spans="1:9" x14ac:dyDescent="0.25">
      <c r="A757" s="1">
        <f>COUNTIF($C$2:C757,"Да")</f>
        <v>8</v>
      </c>
      <c r="B757" s="45">
        <f t="shared" ref="B757:B820" si="25">B756+1</f>
        <v>45614</v>
      </c>
      <c r="C757" s="42" t="str">
        <f>IF(ISERROR(VLOOKUP(B757,'Айгенис Оп9'!$C$3:$C$16,1,0)),"Нет","Да")</f>
        <v>Нет</v>
      </c>
      <c r="D757" s="43">
        <f t="shared" si="24"/>
        <v>366</v>
      </c>
      <c r="E757" s="44">
        <f>ROUND(('Все выпуски'!$F$3*'Все выпуски'!$F$6/100)/366*(B757-IF(C757="Нет",VLOOKUP(A757,'Айгенис Оп9'!$A$2:$C$16,3,0),VLOOKUP((A757-1),'Айгенис Оп9'!$A$2:$C$16,3,0))),2)</f>
        <v>7.15</v>
      </c>
      <c r="G757" s="43">
        <f>COUNTIF(D758:$D$1227,365)</f>
        <v>427</v>
      </c>
      <c r="H757" s="43">
        <f>COUNTIF(D758:$D$1227,366)</f>
        <v>43</v>
      </c>
      <c r="I757" s="2"/>
    </row>
    <row r="758" spans="1:9" x14ac:dyDescent="0.25">
      <c r="A758" s="1">
        <f>COUNTIF($C$2:C758,"Да")</f>
        <v>8</v>
      </c>
      <c r="B758" s="45">
        <f t="shared" si="25"/>
        <v>45615</v>
      </c>
      <c r="C758" s="42" t="str">
        <f>IF(ISERROR(VLOOKUP(B758,'Айгенис Оп9'!$C$3:$C$16,1,0)),"Нет","Да")</f>
        <v>Нет</v>
      </c>
      <c r="D758" s="43">
        <f t="shared" si="24"/>
        <v>366</v>
      </c>
      <c r="E758" s="44">
        <f>ROUND(('Все выпуски'!$F$3*'Все выпуски'!$F$6/100)/366*(B758-IF(C758="Нет",VLOOKUP(A758,'Айгенис Оп9'!$A$2:$C$16,3,0),VLOOKUP((A758-1),'Айгенис Оп9'!$A$2:$C$16,3,0))),2)</f>
        <v>7.25</v>
      </c>
      <c r="G758" s="43">
        <f>COUNTIF(D759:$D$1227,365)</f>
        <v>427</v>
      </c>
      <c r="H758" s="43">
        <f>COUNTIF(D759:$D$1227,366)</f>
        <v>42</v>
      </c>
      <c r="I758" s="2"/>
    </row>
    <row r="759" spans="1:9" x14ac:dyDescent="0.25">
      <c r="A759" s="1">
        <f>COUNTIF($C$2:C759,"Да")</f>
        <v>8</v>
      </c>
      <c r="B759" s="45">
        <f t="shared" si="25"/>
        <v>45616</v>
      </c>
      <c r="C759" s="42" t="str">
        <f>IF(ISERROR(VLOOKUP(B759,'Айгенис Оп9'!$C$3:$C$16,1,0)),"Нет","Да")</f>
        <v>Нет</v>
      </c>
      <c r="D759" s="43">
        <f t="shared" si="24"/>
        <v>366</v>
      </c>
      <c r="E759" s="44">
        <f>ROUND(('Все выпуски'!$F$3*'Все выпуски'!$F$6/100)/366*(B759-IF(C759="Нет",VLOOKUP(A759,'Айгенис Оп9'!$A$2:$C$16,3,0),VLOOKUP((A759-1),'Айгенис Оп9'!$A$2:$C$16,3,0))),2)</f>
        <v>7.34</v>
      </c>
      <c r="G759" s="43">
        <f>COUNTIF(D760:$D$1227,365)</f>
        <v>427</v>
      </c>
      <c r="H759" s="43">
        <f>COUNTIF(D760:$D$1227,366)</f>
        <v>41</v>
      </c>
      <c r="I759" s="2"/>
    </row>
    <row r="760" spans="1:9" x14ac:dyDescent="0.25">
      <c r="A760" s="1">
        <f>COUNTIF($C$2:C760,"Да")</f>
        <v>8</v>
      </c>
      <c r="B760" s="45">
        <f t="shared" si="25"/>
        <v>45617</v>
      </c>
      <c r="C760" s="42" t="str">
        <f>IF(ISERROR(VLOOKUP(B760,'Айгенис Оп9'!$C$3:$C$16,1,0)),"Нет","Да")</f>
        <v>Нет</v>
      </c>
      <c r="D760" s="43">
        <f t="shared" si="24"/>
        <v>366</v>
      </c>
      <c r="E760" s="44">
        <f>ROUND(('Все выпуски'!$F$3*'Все выпуски'!$F$6/100)/366*(B760-IF(C760="Нет",VLOOKUP(A760,'Айгенис Оп9'!$A$2:$C$16,3,0),VLOOKUP((A760-1),'Айгенис Оп9'!$A$2:$C$16,3,0))),2)</f>
        <v>7.43</v>
      </c>
      <c r="G760" s="43">
        <f>COUNTIF(D761:$D$1227,365)</f>
        <v>427</v>
      </c>
      <c r="H760" s="43">
        <f>COUNTIF(D761:$D$1227,366)</f>
        <v>40</v>
      </c>
      <c r="I760" s="2"/>
    </row>
    <row r="761" spans="1:9" x14ac:dyDescent="0.25">
      <c r="A761" s="1">
        <f>COUNTIF($C$2:C761,"Да")</f>
        <v>8</v>
      </c>
      <c r="B761" s="45">
        <f t="shared" si="25"/>
        <v>45618</v>
      </c>
      <c r="C761" s="42" t="str">
        <f>IF(ISERROR(VLOOKUP(B761,'Айгенис Оп9'!$C$3:$C$16,1,0)),"Нет","Да")</f>
        <v>Нет</v>
      </c>
      <c r="D761" s="43">
        <f t="shared" si="24"/>
        <v>366</v>
      </c>
      <c r="E761" s="44">
        <f>ROUND(('Все выпуски'!$F$3*'Все выпуски'!$F$6/100)/366*(B761-IF(C761="Нет",VLOOKUP(A761,'Айгенис Оп9'!$A$2:$C$16,3,0),VLOOKUP((A761-1),'Айгенис Оп9'!$A$2:$C$16,3,0))),2)</f>
        <v>7.52</v>
      </c>
      <c r="G761" s="43">
        <f>COUNTIF(D762:$D$1227,365)</f>
        <v>427</v>
      </c>
      <c r="H761" s="43">
        <f>COUNTIF(D762:$D$1227,366)</f>
        <v>39</v>
      </c>
      <c r="I761" s="2"/>
    </row>
    <row r="762" spans="1:9" x14ac:dyDescent="0.25">
      <c r="A762" s="1">
        <f>COUNTIF($C$2:C762,"Да")</f>
        <v>8</v>
      </c>
      <c r="B762" s="45">
        <f t="shared" si="25"/>
        <v>45619</v>
      </c>
      <c r="C762" s="42" t="str">
        <f>IF(ISERROR(VLOOKUP(B762,'Айгенис Оп9'!$C$3:$C$16,1,0)),"Нет","Да")</f>
        <v>Нет</v>
      </c>
      <c r="D762" s="43">
        <f t="shared" si="24"/>
        <v>366</v>
      </c>
      <c r="E762" s="44">
        <f>ROUND(('Все выпуски'!$F$3*'Все выпуски'!$F$6/100)/366*(B762-IF(C762="Нет",VLOOKUP(A762,'Айгенис Оп9'!$A$2:$C$16,3,0),VLOOKUP((A762-1),'Айгенис Оп9'!$A$2:$C$16,3,0))),2)</f>
        <v>7.62</v>
      </c>
      <c r="G762" s="43">
        <f>COUNTIF(D763:$D$1227,365)</f>
        <v>427</v>
      </c>
      <c r="H762" s="43">
        <f>COUNTIF(D763:$D$1227,366)</f>
        <v>38</v>
      </c>
      <c r="I762" s="2"/>
    </row>
    <row r="763" spans="1:9" x14ac:dyDescent="0.25">
      <c r="A763" s="1">
        <f>COUNTIF($C$2:C763,"Да")</f>
        <v>8</v>
      </c>
      <c r="B763" s="45">
        <f t="shared" si="25"/>
        <v>45620</v>
      </c>
      <c r="C763" s="42" t="str">
        <f>IF(ISERROR(VLOOKUP(B763,'Айгенис Оп9'!$C$3:$C$16,1,0)),"Нет","Да")</f>
        <v>Нет</v>
      </c>
      <c r="D763" s="43">
        <f t="shared" si="24"/>
        <v>366</v>
      </c>
      <c r="E763" s="44">
        <f>ROUND(('Все выпуски'!$F$3*'Все выпуски'!$F$6/100)/366*(B763-IF(C763="Нет",VLOOKUP(A763,'Айгенис Оп9'!$A$2:$C$16,3,0),VLOOKUP((A763-1),'Айгенис Оп9'!$A$2:$C$16,3,0))),2)</f>
        <v>7.71</v>
      </c>
      <c r="G763" s="43">
        <f>COUNTIF(D764:$D$1227,365)</f>
        <v>427</v>
      </c>
      <c r="H763" s="43">
        <f>COUNTIF(D764:$D$1227,366)</f>
        <v>37</v>
      </c>
      <c r="I763" s="2"/>
    </row>
    <row r="764" spans="1:9" x14ac:dyDescent="0.25">
      <c r="A764" s="1">
        <f>COUNTIF($C$2:C764,"Да")</f>
        <v>8</v>
      </c>
      <c r="B764" s="45">
        <f t="shared" si="25"/>
        <v>45621</v>
      </c>
      <c r="C764" s="42" t="str">
        <f>IF(ISERROR(VLOOKUP(B764,'Айгенис Оп9'!$C$3:$C$16,1,0)),"Нет","Да")</f>
        <v>Нет</v>
      </c>
      <c r="D764" s="43">
        <f t="shared" si="24"/>
        <v>366</v>
      </c>
      <c r="E764" s="44">
        <f>ROUND(('Все выпуски'!$F$3*'Все выпуски'!$F$6/100)/366*(B764-IF(C764="Нет",VLOOKUP(A764,'Айгенис Оп9'!$A$2:$C$16,3,0),VLOOKUP((A764-1),'Айгенис Оп9'!$A$2:$C$16,3,0))),2)</f>
        <v>7.8</v>
      </c>
      <c r="G764" s="43">
        <f>COUNTIF(D765:$D$1227,365)</f>
        <v>427</v>
      </c>
      <c r="H764" s="43">
        <f>COUNTIF(D765:$D$1227,366)</f>
        <v>36</v>
      </c>
      <c r="I764" s="2"/>
    </row>
    <row r="765" spans="1:9" x14ac:dyDescent="0.25">
      <c r="A765" s="1">
        <f>COUNTIF($C$2:C765,"Да")</f>
        <v>8</v>
      </c>
      <c r="B765" s="45">
        <f t="shared" si="25"/>
        <v>45622</v>
      </c>
      <c r="C765" s="42" t="str">
        <f>IF(ISERROR(VLOOKUP(B765,'Айгенис Оп9'!$C$3:$C$16,1,0)),"Нет","Да")</f>
        <v>Нет</v>
      </c>
      <c r="D765" s="43">
        <f t="shared" si="24"/>
        <v>366</v>
      </c>
      <c r="E765" s="44">
        <f>ROUND(('Все выпуски'!$F$3*'Все выпуски'!$F$6/100)/366*(B765-IF(C765="Нет",VLOOKUP(A765,'Айгенис Оп9'!$A$2:$C$16,3,0),VLOOKUP((A765-1),'Айгенис Оп9'!$A$2:$C$16,3,0))),2)</f>
        <v>7.9</v>
      </c>
      <c r="G765" s="43">
        <f>COUNTIF(D766:$D$1227,365)</f>
        <v>427</v>
      </c>
      <c r="H765" s="43">
        <f>COUNTIF(D766:$D$1227,366)</f>
        <v>35</v>
      </c>
      <c r="I765" s="2"/>
    </row>
    <row r="766" spans="1:9" x14ac:dyDescent="0.25">
      <c r="A766" s="1">
        <f>COUNTIF($C$2:C766,"Да")</f>
        <v>8</v>
      </c>
      <c r="B766" s="45">
        <f t="shared" si="25"/>
        <v>45623</v>
      </c>
      <c r="C766" s="42" t="str">
        <f>IF(ISERROR(VLOOKUP(B766,'Айгенис Оп9'!$C$3:$C$16,1,0)),"Нет","Да")</f>
        <v>Нет</v>
      </c>
      <c r="D766" s="43">
        <f t="shared" si="24"/>
        <v>366</v>
      </c>
      <c r="E766" s="44">
        <f>ROUND(('Все выпуски'!$F$3*'Все выпуски'!$F$6/100)/366*(B766-IF(C766="Нет",VLOOKUP(A766,'Айгенис Оп9'!$A$2:$C$16,3,0),VLOOKUP((A766-1),'Айгенис Оп9'!$A$2:$C$16,3,0))),2)</f>
        <v>7.99</v>
      </c>
      <c r="G766" s="43">
        <f>COUNTIF(D767:$D$1227,365)</f>
        <v>427</v>
      </c>
      <c r="H766" s="43">
        <f>COUNTIF(D767:$D$1227,366)</f>
        <v>34</v>
      </c>
      <c r="I766" s="2"/>
    </row>
    <row r="767" spans="1:9" x14ac:dyDescent="0.25">
      <c r="A767" s="1">
        <f>COUNTIF($C$2:C767,"Да")</f>
        <v>8</v>
      </c>
      <c r="B767" s="45">
        <f t="shared" si="25"/>
        <v>45624</v>
      </c>
      <c r="C767" s="42" t="str">
        <f>IF(ISERROR(VLOOKUP(B767,'Айгенис Оп9'!$C$3:$C$16,1,0)),"Нет","Да")</f>
        <v>Нет</v>
      </c>
      <c r="D767" s="43">
        <f t="shared" si="24"/>
        <v>366</v>
      </c>
      <c r="E767" s="44">
        <f>ROUND(('Все выпуски'!$F$3*'Все выпуски'!$F$6/100)/366*(B767-IF(C767="Нет",VLOOKUP(A767,'Айгенис Оп9'!$A$2:$C$16,3,0),VLOOKUP((A767-1),'Айгенис Оп9'!$A$2:$C$16,3,0))),2)</f>
        <v>8.08</v>
      </c>
      <c r="G767" s="43">
        <f>COUNTIF(D768:$D$1227,365)</f>
        <v>427</v>
      </c>
      <c r="H767" s="43">
        <f>COUNTIF(D768:$D$1227,366)</f>
        <v>33</v>
      </c>
      <c r="I767" s="2"/>
    </row>
    <row r="768" spans="1:9" x14ac:dyDescent="0.25">
      <c r="A768" s="1">
        <f>COUNTIF($C$2:C768,"Да")</f>
        <v>8</v>
      </c>
      <c r="B768" s="45">
        <f t="shared" si="25"/>
        <v>45625</v>
      </c>
      <c r="C768" s="42" t="str">
        <f>IF(ISERROR(VLOOKUP(B768,'Айгенис Оп9'!$C$3:$C$16,1,0)),"Нет","Да")</f>
        <v>Нет</v>
      </c>
      <c r="D768" s="43">
        <f t="shared" si="24"/>
        <v>366</v>
      </c>
      <c r="E768" s="44">
        <f>ROUND(('Все выпуски'!$F$3*'Все выпуски'!$F$6/100)/366*(B768-IF(C768="Нет",VLOOKUP(A768,'Айгенис Оп9'!$A$2:$C$16,3,0),VLOOKUP((A768-1),'Айгенис Оп9'!$A$2:$C$16,3,0))),2)</f>
        <v>8.17</v>
      </c>
      <c r="G768" s="43">
        <f>COUNTIF(D769:$D$1227,365)</f>
        <v>427</v>
      </c>
      <c r="H768" s="43">
        <f>COUNTIF(D769:$D$1227,366)</f>
        <v>32</v>
      </c>
      <c r="I768" s="2"/>
    </row>
    <row r="769" spans="1:9" x14ac:dyDescent="0.25">
      <c r="A769" s="1">
        <f>COUNTIF($C$2:C769,"Да")</f>
        <v>8</v>
      </c>
      <c r="B769" s="45">
        <f t="shared" si="25"/>
        <v>45626</v>
      </c>
      <c r="C769" s="42" t="str">
        <f>IF(ISERROR(VLOOKUP(B769,'Айгенис Оп9'!$C$3:$C$16,1,0)),"Нет","Да")</f>
        <v>Нет</v>
      </c>
      <c r="D769" s="43">
        <f t="shared" si="24"/>
        <v>366</v>
      </c>
      <c r="E769" s="44">
        <f>ROUND(('Все выпуски'!$F$3*'Все выпуски'!$F$6/100)/366*(B769-IF(C769="Нет",VLOOKUP(A769,'Айгенис Оп9'!$A$2:$C$16,3,0),VLOOKUP((A769-1),'Айгенис Оп9'!$A$2:$C$16,3,0))),2)</f>
        <v>8.27</v>
      </c>
      <c r="G769" s="43">
        <f>COUNTIF(D770:$D$1227,365)</f>
        <v>427</v>
      </c>
      <c r="H769" s="43">
        <f>COUNTIF(D770:$D$1227,366)</f>
        <v>31</v>
      </c>
      <c r="I769" s="2"/>
    </row>
    <row r="770" spans="1:9" x14ac:dyDescent="0.25">
      <c r="A770" s="1">
        <f>COUNTIF($C$2:C770,"Да")</f>
        <v>8</v>
      </c>
      <c r="B770" s="45">
        <f t="shared" si="25"/>
        <v>45627</v>
      </c>
      <c r="C770" s="42" t="str">
        <f>IF(ISERROR(VLOOKUP(B770,'Айгенис Оп9'!$C$3:$C$16,1,0)),"Нет","Да")</f>
        <v>Нет</v>
      </c>
      <c r="D770" s="43">
        <f t="shared" si="24"/>
        <v>366</v>
      </c>
      <c r="E770" s="44">
        <f>ROUND(('Все выпуски'!$F$3*'Все выпуски'!$F$6/100)/366*(B770-IF(C770="Нет",VLOOKUP(A770,'Айгенис Оп9'!$A$2:$C$16,3,0),VLOOKUP((A770-1),'Айгенис Оп9'!$A$2:$C$16,3,0))),2)</f>
        <v>8.36</v>
      </c>
      <c r="G770" s="43">
        <f>COUNTIF(D771:$D$1227,365)</f>
        <v>427</v>
      </c>
      <c r="H770" s="43">
        <f>COUNTIF(D771:$D$1227,366)</f>
        <v>30</v>
      </c>
      <c r="I770" s="2"/>
    </row>
    <row r="771" spans="1:9" x14ac:dyDescent="0.25">
      <c r="A771" s="1">
        <f>COUNTIF($C$2:C771,"Да")</f>
        <v>8</v>
      </c>
      <c r="B771" s="45">
        <f t="shared" si="25"/>
        <v>45628</v>
      </c>
      <c r="C771" s="42" t="str">
        <f>IF(ISERROR(VLOOKUP(B771,'Айгенис Оп9'!$C$3:$C$16,1,0)),"Нет","Да")</f>
        <v>Нет</v>
      </c>
      <c r="D771" s="43">
        <f t="shared" si="24"/>
        <v>366</v>
      </c>
      <c r="E771" s="44">
        <f>ROUND(('Все выпуски'!$F$3*'Все выпуски'!$F$6/100)/366*(B771-IF(C771="Нет",VLOOKUP(A771,'Айгенис Оп9'!$A$2:$C$16,3,0),VLOOKUP((A771-1),'Айгенис Оп9'!$A$2:$C$16,3,0))),2)</f>
        <v>8.4499999999999993</v>
      </c>
      <c r="G771" s="43">
        <f>COUNTIF(D772:$D$1227,365)</f>
        <v>427</v>
      </c>
      <c r="H771" s="43">
        <f>COUNTIF(D772:$D$1227,366)</f>
        <v>29</v>
      </c>
      <c r="I771" s="2"/>
    </row>
    <row r="772" spans="1:9" x14ac:dyDescent="0.25">
      <c r="A772" s="1">
        <f>COUNTIF($C$2:C772,"Да")</f>
        <v>9</v>
      </c>
      <c r="B772" s="45">
        <f t="shared" si="25"/>
        <v>45629</v>
      </c>
      <c r="C772" s="42" t="str">
        <f>IF(ISERROR(VLOOKUP(B772,'Айгенис Оп9'!$C$3:$C$16,1,0)),"Нет","Да")</f>
        <v>Да</v>
      </c>
      <c r="D772" s="43">
        <f t="shared" si="24"/>
        <v>366</v>
      </c>
      <c r="E772" s="44">
        <f>ROUND(('Все выпуски'!$F$3*'Все выпуски'!$F$6/100)/366*(B772-IF(C772="Нет",VLOOKUP(A772,'Айгенис Оп9'!$A$2:$C$16,3,0),VLOOKUP((A772-1),'Айгенис Оп9'!$A$2:$C$16,3,0))),2)</f>
        <v>8.5500000000000007</v>
      </c>
      <c r="G772" s="43">
        <f>COUNTIF(D773:$D$1227,365)</f>
        <v>427</v>
      </c>
      <c r="H772" s="43">
        <f>COUNTIF(D773:$D$1227,366)</f>
        <v>28</v>
      </c>
      <c r="I772" s="2"/>
    </row>
    <row r="773" spans="1:9" x14ac:dyDescent="0.25">
      <c r="A773" s="1">
        <f>COUNTIF($C$2:C773,"Да")</f>
        <v>9</v>
      </c>
      <c r="B773" s="45">
        <f t="shared" si="25"/>
        <v>45630</v>
      </c>
      <c r="C773" s="42" t="str">
        <f>IF(ISERROR(VLOOKUP(B773,'Айгенис Оп9'!$C$3:$C$16,1,0)),"Нет","Да")</f>
        <v>Нет</v>
      </c>
      <c r="D773" s="43">
        <f t="shared" si="24"/>
        <v>366</v>
      </c>
      <c r="E773" s="44">
        <f>ROUND(('Все выпуски'!$F$3*'Все выпуски'!$F$6/100)/366*(B773-IF(C773="Нет",VLOOKUP(A773,'Айгенис Оп9'!$A$2:$C$16,3,0),VLOOKUP((A773-1),'Айгенис Оп9'!$A$2:$C$16,3,0))),2)</f>
        <v>0.09</v>
      </c>
      <c r="G773" s="43">
        <f>COUNTIF(D774:$D$1227,365)</f>
        <v>427</v>
      </c>
      <c r="H773" s="43">
        <f>COUNTIF(D774:$D$1227,366)</f>
        <v>27</v>
      </c>
      <c r="I773" s="2"/>
    </row>
    <row r="774" spans="1:9" x14ac:dyDescent="0.25">
      <c r="A774" s="1">
        <f>COUNTIF($C$2:C774,"Да")</f>
        <v>9</v>
      </c>
      <c r="B774" s="45">
        <f t="shared" si="25"/>
        <v>45631</v>
      </c>
      <c r="C774" s="42" t="str">
        <f>IF(ISERROR(VLOOKUP(B774,'Айгенис Оп9'!$C$3:$C$16,1,0)),"Нет","Да")</f>
        <v>Нет</v>
      </c>
      <c r="D774" s="43">
        <f t="shared" si="24"/>
        <v>366</v>
      </c>
      <c r="E774" s="44">
        <f>ROUND(('Все выпуски'!$F$3*'Все выпуски'!$F$6/100)/366*(B774-IF(C774="Нет",VLOOKUP(A774,'Айгенис Оп9'!$A$2:$C$16,3,0),VLOOKUP((A774-1),'Айгенис Оп9'!$A$2:$C$16,3,0))),2)</f>
        <v>0.19</v>
      </c>
      <c r="G774" s="43">
        <f>COUNTIF(D775:$D$1227,365)</f>
        <v>427</v>
      </c>
      <c r="H774" s="43">
        <f>COUNTIF(D775:$D$1227,366)</f>
        <v>26</v>
      </c>
      <c r="I774" s="2"/>
    </row>
    <row r="775" spans="1:9" x14ac:dyDescent="0.25">
      <c r="A775" s="1">
        <f>COUNTIF($C$2:C775,"Да")</f>
        <v>9</v>
      </c>
      <c r="B775" s="45">
        <f t="shared" si="25"/>
        <v>45632</v>
      </c>
      <c r="C775" s="42" t="str">
        <f>IF(ISERROR(VLOOKUP(B775,'Айгенис Оп9'!$C$3:$C$16,1,0)),"Нет","Да")</f>
        <v>Нет</v>
      </c>
      <c r="D775" s="43">
        <f t="shared" si="24"/>
        <v>366</v>
      </c>
      <c r="E775" s="44">
        <f>ROUND(('Все выпуски'!$F$3*'Все выпуски'!$F$6/100)/366*(B775-IF(C775="Нет",VLOOKUP(A775,'Айгенис Оп9'!$A$2:$C$16,3,0),VLOOKUP((A775-1),'Айгенис Оп9'!$A$2:$C$16,3,0))),2)</f>
        <v>0.28000000000000003</v>
      </c>
      <c r="G775" s="43">
        <f>COUNTIF(D776:$D$1227,365)</f>
        <v>427</v>
      </c>
      <c r="H775" s="43">
        <f>COUNTIF(D776:$D$1227,366)</f>
        <v>25</v>
      </c>
      <c r="I775" s="2"/>
    </row>
    <row r="776" spans="1:9" x14ac:dyDescent="0.25">
      <c r="A776" s="1">
        <f>COUNTIF($C$2:C776,"Да")</f>
        <v>9</v>
      </c>
      <c r="B776" s="45">
        <f t="shared" si="25"/>
        <v>45633</v>
      </c>
      <c r="C776" s="42" t="str">
        <f>IF(ISERROR(VLOOKUP(B776,'Айгенис Оп9'!$C$3:$C$16,1,0)),"Нет","Да")</f>
        <v>Нет</v>
      </c>
      <c r="D776" s="43">
        <f t="shared" si="24"/>
        <v>366</v>
      </c>
      <c r="E776" s="44">
        <f>ROUND(('Все выпуски'!$F$3*'Все выпуски'!$F$6/100)/366*(B776-IF(C776="Нет",VLOOKUP(A776,'Айгенис Оп9'!$A$2:$C$16,3,0),VLOOKUP((A776-1),'Айгенис Оп9'!$A$2:$C$16,3,0))),2)</f>
        <v>0.37</v>
      </c>
      <c r="G776" s="43">
        <f>COUNTIF(D777:$D$1227,365)</f>
        <v>427</v>
      </c>
      <c r="H776" s="43">
        <f>COUNTIF(D777:$D$1227,366)</f>
        <v>24</v>
      </c>
      <c r="I776" s="2"/>
    </row>
    <row r="777" spans="1:9" x14ac:dyDescent="0.25">
      <c r="A777" s="1">
        <f>COUNTIF($C$2:C777,"Да")</f>
        <v>9</v>
      </c>
      <c r="B777" s="45">
        <f t="shared" si="25"/>
        <v>45634</v>
      </c>
      <c r="C777" s="42" t="str">
        <f>IF(ISERROR(VLOOKUP(B777,'Айгенис Оп9'!$C$3:$C$16,1,0)),"Нет","Да")</f>
        <v>Нет</v>
      </c>
      <c r="D777" s="43">
        <f t="shared" si="24"/>
        <v>366</v>
      </c>
      <c r="E777" s="44">
        <f>ROUND(('Все выпуски'!$F$3*'Все выпуски'!$F$6/100)/366*(B777-IF(C777="Нет",VLOOKUP(A777,'Айгенис Оп9'!$A$2:$C$16,3,0),VLOOKUP((A777-1),'Айгенис Оп9'!$A$2:$C$16,3,0))),2)</f>
        <v>0.46</v>
      </c>
      <c r="G777" s="43">
        <f>COUNTIF(D778:$D$1227,365)</f>
        <v>427</v>
      </c>
      <c r="H777" s="43">
        <f>COUNTIF(D778:$D$1227,366)</f>
        <v>23</v>
      </c>
      <c r="I777" s="2"/>
    </row>
    <row r="778" spans="1:9" x14ac:dyDescent="0.25">
      <c r="A778" s="1">
        <f>COUNTIF($C$2:C778,"Да")</f>
        <v>9</v>
      </c>
      <c r="B778" s="45">
        <f t="shared" si="25"/>
        <v>45635</v>
      </c>
      <c r="C778" s="42" t="str">
        <f>IF(ISERROR(VLOOKUP(B778,'Айгенис Оп9'!$C$3:$C$16,1,0)),"Нет","Да")</f>
        <v>Нет</v>
      </c>
      <c r="D778" s="43">
        <f t="shared" si="24"/>
        <v>366</v>
      </c>
      <c r="E778" s="44">
        <f>ROUND(('Все выпуски'!$F$3*'Все выпуски'!$F$6/100)/366*(B778-IF(C778="Нет",VLOOKUP(A778,'Айгенис Оп9'!$A$2:$C$16,3,0),VLOOKUP((A778-1),'Айгенис Оп9'!$A$2:$C$16,3,0))),2)</f>
        <v>0.56000000000000005</v>
      </c>
      <c r="G778" s="43">
        <f>COUNTIF(D779:$D$1227,365)</f>
        <v>427</v>
      </c>
      <c r="H778" s="43">
        <f>COUNTIF(D779:$D$1227,366)</f>
        <v>22</v>
      </c>
      <c r="I778" s="2"/>
    </row>
    <row r="779" spans="1:9" x14ac:dyDescent="0.25">
      <c r="A779" s="1">
        <f>COUNTIF($C$2:C779,"Да")</f>
        <v>9</v>
      </c>
      <c r="B779" s="45">
        <f t="shared" si="25"/>
        <v>45636</v>
      </c>
      <c r="C779" s="42" t="str">
        <f>IF(ISERROR(VLOOKUP(B779,'Айгенис Оп9'!$C$3:$C$16,1,0)),"Нет","Да")</f>
        <v>Нет</v>
      </c>
      <c r="D779" s="43">
        <f t="shared" si="24"/>
        <v>366</v>
      </c>
      <c r="E779" s="44">
        <f>ROUND(('Все выпуски'!$F$3*'Все выпуски'!$F$6/100)/366*(B779-IF(C779="Нет",VLOOKUP(A779,'Айгенис Оп9'!$A$2:$C$16,3,0),VLOOKUP((A779-1),'Айгенис Оп9'!$A$2:$C$16,3,0))),2)</f>
        <v>0.65</v>
      </c>
      <c r="G779" s="43">
        <f>COUNTIF(D780:$D$1227,365)</f>
        <v>427</v>
      </c>
      <c r="H779" s="43">
        <f>COUNTIF(D780:$D$1227,366)</f>
        <v>21</v>
      </c>
      <c r="I779" s="2"/>
    </row>
    <row r="780" spans="1:9" x14ac:dyDescent="0.25">
      <c r="A780" s="1">
        <f>COUNTIF($C$2:C780,"Да")</f>
        <v>9</v>
      </c>
      <c r="B780" s="45">
        <f t="shared" si="25"/>
        <v>45637</v>
      </c>
      <c r="C780" s="42" t="str">
        <f>IF(ISERROR(VLOOKUP(B780,'Айгенис Оп9'!$C$3:$C$16,1,0)),"Нет","Да")</f>
        <v>Нет</v>
      </c>
      <c r="D780" s="43">
        <f t="shared" si="24"/>
        <v>366</v>
      </c>
      <c r="E780" s="44">
        <f>ROUND(('Все выпуски'!$F$3*'Все выпуски'!$F$6/100)/366*(B780-IF(C780="Нет",VLOOKUP(A780,'Айгенис Оп9'!$A$2:$C$16,3,0),VLOOKUP((A780-1),'Айгенис Оп9'!$A$2:$C$16,3,0))),2)</f>
        <v>0.74</v>
      </c>
      <c r="G780" s="43">
        <f>COUNTIF(D781:$D$1227,365)</f>
        <v>427</v>
      </c>
      <c r="H780" s="43">
        <f>COUNTIF(D781:$D$1227,366)</f>
        <v>20</v>
      </c>
      <c r="I780" s="2"/>
    </row>
    <row r="781" spans="1:9" x14ac:dyDescent="0.25">
      <c r="A781" s="1">
        <f>COUNTIF($C$2:C781,"Да")</f>
        <v>9</v>
      </c>
      <c r="B781" s="45">
        <f t="shared" si="25"/>
        <v>45638</v>
      </c>
      <c r="C781" s="42" t="str">
        <f>IF(ISERROR(VLOOKUP(B781,'Айгенис Оп9'!$C$3:$C$16,1,0)),"Нет","Да")</f>
        <v>Нет</v>
      </c>
      <c r="D781" s="43">
        <f t="shared" si="24"/>
        <v>366</v>
      </c>
      <c r="E781" s="44">
        <f>ROUND(('Все выпуски'!$F$3*'Все выпуски'!$F$6/100)/366*(B781-IF(C781="Нет",VLOOKUP(A781,'Айгенис Оп9'!$A$2:$C$16,3,0),VLOOKUP((A781-1),'Айгенис Оп9'!$A$2:$C$16,3,0))),2)</f>
        <v>0.84</v>
      </c>
      <c r="G781" s="43">
        <f>COUNTIF(D782:$D$1227,365)</f>
        <v>427</v>
      </c>
      <c r="H781" s="43">
        <f>COUNTIF(D782:$D$1227,366)</f>
        <v>19</v>
      </c>
      <c r="I781" s="2"/>
    </row>
    <row r="782" spans="1:9" x14ac:dyDescent="0.25">
      <c r="A782" s="1">
        <f>COUNTIF($C$2:C782,"Да")</f>
        <v>9</v>
      </c>
      <c r="B782" s="45">
        <f t="shared" si="25"/>
        <v>45639</v>
      </c>
      <c r="C782" s="42" t="str">
        <f>IF(ISERROR(VLOOKUP(B782,'Айгенис Оп9'!$C$3:$C$16,1,0)),"Нет","Да")</f>
        <v>Нет</v>
      </c>
      <c r="D782" s="43">
        <f t="shared" si="24"/>
        <v>366</v>
      </c>
      <c r="E782" s="44">
        <f>ROUND(('Все выпуски'!$F$3*'Все выпуски'!$F$6/100)/366*(B782-IF(C782="Нет",VLOOKUP(A782,'Айгенис Оп9'!$A$2:$C$16,3,0),VLOOKUP((A782-1),'Айгенис Оп9'!$A$2:$C$16,3,0))),2)</f>
        <v>0.93</v>
      </c>
      <c r="G782" s="43">
        <f>COUNTIF(D783:$D$1227,365)</f>
        <v>427</v>
      </c>
      <c r="H782" s="43">
        <f>COUNTIF(D783:$D$1227,366)</f>
        <v>18</v>
      </c>
      <c r="I782" s="2"/>
    </row>
    <row r="783" spans="1:9" x14ac:dyDescent="0.25">
      <c r="A783" s="1">
        <f>COUNTIF($C$2:C783,"Да")</f>
        <v>9</v>
      </c>
      <c r="B783" s="45">
        <f t="shared" si="25"/>
        <v>45640</v>
      </c>
      <c r="C783" s="42" t="str">
        <f>IF(ISERROR(VLOOKUP(B783,'Айгенис Оп9'!$C$3:$C$16,1,0)),"Нет","Да")</f>
        <v>Нет</v>
      </c>
      <c r="D783" s="43">
        <f t="shared" si="24"/>
        <v>366</v>
      </c>
      <c r="E783" s="44">
        <f>ROUND(('Все выпуски'!$F$3*'Все выпуски'!$F$6/100)/366*(B783-IF(C783="Нет",VLOOKUP(A783,'Айгенис Оп9'!$A$2:$C$16,3,0),VLOOKUP((A783-1),'Айгенис Оп9'!$A$2:$C$16,3,0))),2)</f>
        <v>1.02</v>
      </c>
      <c r="G783" s="43">
        <f>COUNTIF(D784:$D$1227,365)</f>
        <v>427</v>
      </c>
      <c r="H783" s="43">
        <f>COUNTIF(D784:$D$1227,366)</f>
        <v>17</v>
      </c>
      <c r="I783" s="2"/>
    </row>
    <row r="784" spans="1:9" x14ac:dyDescent="0.25">
      <c r="A784" s="1">
        <f>COUNTIF($C$2:C784,"Да")</f>
        <v>9</v>
      </c>
      <c r="B784" s="45">
        <f t="shared" si="25"/>
        <v>45641</v>
      </c>
      <c r="C784" s="42" t="str">
        <f>IF(ISERROR(VLOOKUP(B784,'Айгенис Оп9'!$C$3:$C$16,1,0)),"Нет","Да")</f>
        <v>Нет</v>
      </c>
      <c r="D784" s="43">
        <f t="shared" si="24"/>
        <v>366</v>
      </c>
      <c r="E784" s="44">
        <f>ROUND(('Все выпуски'!$F$3*'Все выпуски'!$F$6/100)/366*(B784-IF(C784="Нет",VLOOKUP(A784,'Айгенис Оп9'!$A$2:$C$16,3,0),VLOOKUP((A784-1),'Айгенис Оп9'!$A$2:$C$16,3,0))),2)</f>
        <v>1.1100000000000001</v>
      </c>
      <c r="G784" s="43">
        <f>COUNTIF(D785:$D$1227,365)</f>
        <v>427</v>
      </c>
      <c r="H784" s="43">
        <f>COUNTIF(D785:$D$1227,366)</f>
        <v>16</v>
      </c>
      <c r="I784" s="2"/>
    </row>
    <row r="785" spans="1:9" x14ac:dyDescent="0.25">
      <c r="A785" s="1">
        <f>COUNTIF($C$2:C785,"Да")</f>
        <v>9</v>
      </c>
      <c r="B785" s="45">
        <f t="shared" si="25"/>
        <v>45642</v>
      </c>
      <c r="C785" s="42" t="str">
        <f>IF(ISERROR(VLOOKUP(B785,'Айгенис Оп9'!$C$3:$C$16,1,0)),"Нет","Да")</f>
        <v>Нет</v>
      </c>
      <c r="D785" s="43">
        <f t="shared" si="24"/>
        <v>366</v>
      </c>
      <c r="E785" s="44">
        <f>ROUND(('Все выпуски'!$F$3*'Все выпуски'!$F$6/100)/366*(B785-IF(C785="Нет",VLOOKUP(A785,'Айгенис Оп9'!$A$2:$C$16,3,0),VLOOKUP((A785-1),'Айгенис Оп9'!$A$2:$C$16,3,0))),2)</f>
        <v>1.21</v>
      </c>
      <c r="G785" s="43">
        <f>COUNTIF(D786:$D$1227,365)</f>
        <v>427</v>
      </c>
      <c r="H785" s="43">
        <f>COUNTIF(D786:$D$1227,366)</f>
        <v>15</v>
      </c>
      <c r="I785" s="2"/>
    </row>
    <row r="786" spans="1:9" x14ac:dyDescent="0.25">
      <c r="A786" s="1">
        <f>COUNTIF($C$2:C786,"Да")</f>
        <v>9</v>
      </c>
      <c r="B786" s="45">
        <f t="shared" si="25"/>
        <v>45643</v>
      </c>
      <c r="C786" s="42" t="str">
        <f>IF(ISERROR(VLOOKUP(B786,'Айгенис Оп9'!$C$3:$C$16,1,0)),"Нет","Да")</f>
        <v>Нет</v>
      </c>
      <c r="D786" s="43">
        <f t="shared" si="24"/>
        <v>366</v>
      </c>
      <c r="E786" s="44">
        <f>ROUND(('Все выпуски'!$F$3*'Все выпуски'!$F$6/100)/366*(B786-IF(C786="Нет",VLOOKUP(A786,'Айгенис Оп9'!$A$2:$C$16,3,0),VLOOKUP((A786-1),'Айгенис Оп9'!$A$2:$C$16,3,0))),2)</f>
        <v>1.3</v>
      </c>
      <c r="G786" s="43">
        <f>COUNTIF(D787:$D$1227,365)</f>
        <v>427</v>
      </c>
      <c r="H786" s="43">
        <f>COUNTIF(D787:$D$1227,366)</f>
        <v>14</v>
      </c>
      <c r="I786" s="2"/>
    </row>
    <row r="787" spans="1:9" x14ac:dyDescent="0.25">
      <c r="A787" s="1">
        <f>COUNTIF($C$2:C787,"Да")</f>
        <v>9</v>
      </c>
      <c r="B787" s="45">
        <f t="shared" si="25"/>
        <v>45644</v>
      </c>
      <c r="C787" s="42" t="str">
        <f>IF(ISERROR(VLOOKUP(B787,'Айгенис Оп9'!$C$3:$C$16,1,0)),"Нет","Да")</f>
        <v>Нет</v>
      </c>
      <c r="D787" s="43">
        <f t="shared" si="24"/>
        <v>366</v>
      </c>
      <c r="E787" s="44">
        <f>ROUND(('Все выпуски'!$F$3*'Все выпуски'!$F$6/100)/366*(B787-IF(C787="Нет",VLOOKUP(A787,'Айгенис Оп9'!$A$2:$C$16,3,0),VLOOKUP((A787-1),'Айгенис Оп9'!$A$2:$C$16,3,0))),2)</f>
        <v>1.39</v>
      </c>
      <c r="G787" s="43">
        <f>COUNTIF(D788:$D$1227,365)</f>
        <v>427</v>
      </c>
      <c r="H787" s="43">
        <f>COUNTIF(D788:$D$1227,366)</f>
        <v>13</v>
      </c>
      <c r="I787" s="2"/>
    </row>
    <row r="788" spans="1:9" x14ac:dyDescent="0.25">
      <c r="A788" s="1">
        <f>COUNTIF($C$2:C788,"Да")</f>
        <v>9</v>
      </c>
      <c r="B788" s="45">
        <f t="shared" si="25"/>
        <v>45645</v>
      </c>
      <c r="C788" s="42" t="str">
        <f>IF(ISERROR(VLOOKUP(B788,'Айгенис Оп9'!$C$3:$C$16,1,0)),"Нет","Да")</f>
        <v>Нет</v>
      </c>
      <c r="D788" s="43">
        <f t="shared" si="24"/>
        <v>366</v>
      </c>
      <c r="E788" s="44">
        <f>ROUND(('Все выпуски'!$F$3*'Все выпуски'!$F$6/100)/366*(B788-IF(C788="Нет",VLOOKUP(A788,'Айгенис Оп9'!$A$2:$C$16,3,0),VLOOKUP((A788-1),'Айгенис Оп9'!$A$2:$C$16,3,0))),2)</f>
        <v>1.49</v>
      </c>
      <c r="G788" s="43">
        <f>COUNTIF(D789:$D$1227,365)</f>
        <v>427</v>
      </c>
      <c r="H788" s="43">
        <f>COUNTIF(D789:$D$1227,366)</f>
        <v>12</v>
      </c>
      <c r="I788" s="2"/>
    </row>
    <row r="789" spans="1:9" x14ac:dyDescent="0.25">
      <c r="A789" s="1">
        <f>COUNTIF($C$2:C789,"Да")</f>
        <v>9</v>
      </c>
      <c r="B789" s="45">
        <f t="shared" si="25"/>
        <v>45646</v>
      </c>
      <c r="C789" s="42" t="str">
        <f>IF(ISERROR(VLOOKUP(B789,'Айгенис Оп9'!$C$3:$C$16,1,0)),"Нет","Да")</f>
        <v>Нет</v>
      </c>
      <c r="D789" s="43">
        <f t="shared" si="24"/>
        <v>366</v>
      </c>
      <c r="E789" s="44">
        <f>ROUND(('Все выпуски'!$F$3*'Все выпуски'!$F$6/100)/366*(B789-IF(C789="Нет",VLOOKUP(A789,'Айгенис Оп9'!$A$2:$C$16,3,0),VLOOKUP((A789-1),'Айгенис Оп9'!$A$2:$C$16,3,0))),2)</f>
        <v>1.58</v>
      </c>
      <c r="G789" s="43">
        <f>COUNTIF(D790:$D$1227,365)</f>
        <v>427</v>
      </c>
      <c r="H789" s="43">
        <f>COUNTIF(D790:$D$1227,366)</f>
        <v>11</v>
      </c>
      <c r="I789" s="2"/>
    </row>
    <row r="790" spans="1:9" x14ac:dyDescent="0.25">
      <c r="A790" s="1">
        <f>COUNTIF($C$2:C790,"Да")</f>
        <v>9</v>
      </c>
      <c r="B790" s="45">
        <f t="shared" si="25"/>
        <v>45647</v>
      </c>
      <c r="C790" s="42" t="str">
        <f>IF(ISERROR(VLOOKUP(B790,'Айгенис Оп9'!$C$3:$C$16,1,0)),"Нет","Да")</f>
        <v>Нет</v>
      </c>
      <c r="D790" s="43">
        <f t="shared" si="24"/>
        <v>366</v>
      </c>
      <c r="E790" s="44">
        <f>ROUND(('Все выпуски'!$F$3*'Все выпуски'!$F$6/100)/366*(B790-IF(C790="Нет",VLOOKUP(A790,'Айгенис Оп9'!$A$2:$C$16,3,0),VLOOKUP((A790-1),'Айгенис Оп9'!$A$2:$C$16,3,0))),2)</f>
        <v>1.67</v>
      </c>
      <c r="G790" s="43">
        <f>COUNTIF(D791:$D$1227,365)</f>
        <v>427</v>
      </c>
      <c r="H790" s="43">
        <f>COUNTIF(D791:$D$1227,366)</f>
        <v>10</v>
      </c>
      <c r="I790" s="2"/>
    </row>
    <row r="791" spans="1:9" x14ac:dyDescent="0.25">
      <c r="A791" s="1">
        <f>COUNTIF($C$2:C791,"Да")</f>
        <v>9</v>
      </c>
      <c r="B791" s="45">
        <f t="shared" si="25"/>
        <v>45648</v>
      </c>
      <c r="C791" s="42" t="str">
        <f>IF(ISERROR(VLOOKUP(B791,'Айгенис Оп9'!$C$3:$C$16,1,0)),"Нет","Да")</f>
        <v>Нет</v>
      </c>
      <c r="D791" s="43">
        <f t="shared" si="24"/>
        <v>366</v>
      </c>
      <c r="E791" s="44">
        <f>ROUND(('Все выпуски'!$F$3*'Все выпуски'!$F$6/100)/366*(B791-IF(C791="Нет",VLOOKUP(A791,'Айгенис Оп9'!$A$2:$C$16,3,0),VLOOKUP((A791-1),'Айгенис Оп9'!$A$2:$C$16,3,0))),2)</f>
        <v>1.77</v>
      </c>
      <c r="G791" s="43">
        <f>COUNTIF(D792:$D$1227,365)</f>
        <v>427</v>
      </c>
      <c r="H791" s="43">
        <f>COUNTIF(D792:$D$1227,366)</f>
        <v>9</v>
      </c>
      <c r="I791" s="2"/>
    </row>
    <row r="792" spans="1:9" x14ac:dyDescent="0.25">
      <c r="A792" s="1">
        <f>COUNTIF($C$2:C792,"Да")</f>
        <v>9</v>
      </c>
      <c r="B792" s="45">
        <f t="shared" si="25"/>
        <v>45649</v>
      </c>
      <c r="C792" s="42" t="str">
        <f>IF(ISERROR(VLOOKUP(B792,'Айгенис Оп9'!$C$3:$C$16,1,0)),"Нет","Да")</f>
        <v>Нет</v>
      </c>
      <c r="D792" s="43">
        <f t="shared" si="24"/>
        <v>366</v>
      </c>
      <c r="E792" s="44">
        <f>ROUND(('Все выпуски'!$F$3*'Все выпуски'!$F$6/100)/366*(B792-IF(C792="Нет",VLOOKUP(A792,'Айгенис Оп9'!$A$2:$C$16,3,0),VLOOKUP((A792-1),'Айгенис Оп9'!$A$2:$C$16,3,0))),2)</f>
        <v>1.86</v>
      </c>
      <c r="G792" s="43">
        <f>COUNTIF(D793:$D$1227,365)</f>
        <v>427</v>
      </c>
      <c r="H792" s="43">
        <f>COUNTIF(D793:$D$1227,366)</f>
        <v>8</v>
      </c>
      <c r="I792" s="2"/>
    </row>
    <row r="793" spans="1:9" x14ac:dyDescent="0.25">
      <c r="A793" s="1">
        <f>COUNTIF($C$2:C793,"Да")</f>
        <v>9</v>
      </c>
      <c r="B793" s="45">
        <f t="shared" si="25"/>
        <v>45650</v>
      </c>
      <c r="C793" s="42" t="str">
        <f>IF(ISERROR(VLOOKUP(B793,'Айгенис Оп9'!$C$3:$C$16,1,0)),"Нет","Да")</f>
        <v>Нет</v>
      </c>
      <c r="D793" s="43">
        <f t="shared" si="24"/>
        <v>366</v>
      </c>
      <c r="E793" s="44">
        <f>ROUND(('Все выпуски'!$F$3*'Все выпуски'!$F$6/100)/366*(B793-IF(C793="Нет",VLOOKUP(A793,'Айгенис Оп9'!$A$2:$C$16,3,0),VLOOKUP((A793-1),'Айгенис Оп9'!$A$2:$C$16,3,0))),2)</f>
        <v>1.95</v>
      </c>
      <c r="G793" s="43">
        <f>COUNTIF(D794:$D$1227,365)</f>
        <v>427</v>
      </c>
      <c r="H793" s="43">
        <f>COUNTIF(D794:$D$1227,366)</f>
        <v>7</v>
      </c>
      <c r="I793" s="2"/>
    </row>
    <row r="794" spans="1:9" x14ac:dyDescent="0.25">
      <c r="A794" s="1">
        <f>COUNTIF($C$2:C794,"Да")</f>
        <v>9</v>
      </c>
      <c r="B794" s="45">
        <f t="shared" si="25"/>
        <v>45651</v>
      </c>
      <c r="C794" s="42" t="str">
        <f>IF(ISERROR(VLOOKUP(B794,'Айгенис Оп9'!$C$3:$C$16,1,0)),"Нет","Да")</f>
        <v>Нет</v>
      </c>
      <c r="D794" s="43">
        <f t="shared" si="24"/>
        <v>366</v>
      </c>
      <c r="E794" s="44">
        <f>ROUND(('Все выпуски'!$F$3*'Все выпуски'!$F$6/100)/366*(B794-IF(C794="Нет",VLOOKUP(A794,'Айгенис Оп9'!$A$2:$C$16,3,0),VLOOKUP((A794-1),'Айгенис Оп9'!$A$2:$C$16,3,0))),2)</f>
        <v>2.04</v>
      </c>
      <c r="G794" s="43">
        <f>COUNTIF(D795:$D$1227,365)</f>
        <v>427</v>
      </c>
      <c r="H794" s="43">
        <f>COUNTIF(D795:$D$1227,366)</f>
        <v>6</v>
      </c>
      <c r="I794" s="2"/>
    </row>
    <row r="795" spans="1:9" x14ac:dyDescent="0.25">
      <c r="A795" s="1">
        <f>COUNTIF($C$2:C795,"Да")</f>
        <v>9</v>
      </c>
      <c r="B795" s="45">
        <f t="shared" si="25"/>
        <v>45652</v>
      </c>
      <c r="C795" s="42" t="str">
        <f>IF(ISERROR(VLOOKUP(B795,'Айгенис Оп9'!$C$3:$C$16,1,0)),"Нет","Да")</f>
        <v>Нет</v>
      </c>
      <c r="D795" s="43">
        <f t="shared" si="24"/>
        <v>366</v>
      </c>
      <c r="E795" s="44">
        <f>ROUND(('Все выпуски'!$F$3*'Все выпуски'!$F$6/100)/366*(B795-IF(C795="Нет",VLOOKUP(A795,'Айгенис Оп9'!$A$2:$C$16,3,0),VLOOKUP((A795-1),'Айгенис Оп9'!$A$2:$C$16,3,0))),2)</f>
        <v>2.14</v>
      </c>
      <c r="G795" s="43">
        <f>COUNTIF(D796:$D$1227,365)</f>
        <v>427</v>
      </c>
      <c r="H795" s="43">
        <f>COUNTIF(D796:$D$1227,366)</f>
        <v>5</v>
      </c>
      <c r="I795" s="2"/>
    </row>
    <row r="796" spans="1:9" x14ac:dyDescent="0.25">
      <c r="A796" s="1">
        <f>COUNTIF($C$2:C796,"Да")</f>
        <v>9</v>
      </c>
      <c r="B796" s="45">
        <f t="shared" si="25"/>
        <v>45653</v>
      </c>
      <c r="C796" s="42" t="str">
        <f>IF(ISERROR(VLOOKUP(B796,'Айгенис Оп9'!$C$3:$C$16,1,0)),"Нет","Да")</f>
        <v>Нет</v>
      </c>
      <c r="D796" s="43">
        <f t="shared" si="24"/>
        <v>366</v>
      </c>
      <c r="E796" s="44">
        <f>ROUND(('Все выпуски'!$F$3*'Все выпуски'!$F$6/100)/366*(B796-IF(C796="Нет",VLOOKUP(A796,'Айгенис Оп9'!$A$2:$C$16,3,0),VLOOKUP((A796-1),'Айгенис Оп9'!$A$2:$C$16,3,0))),2)</f>
        <v>2.23</v>
      </c>
      <c r="G796" s="43">
        <f>COUNTIF(D797:$D$1227,365)</f>
        <v>427</v>
      </c>
      <c r="H796" s="43">
        <f>COUNTIF(D797:$D$1227,366)</f>
        <v>4</v>
      </c>
      <c r="I796" s="2"/>
    </row>
    <row r="797" spans="1:9" x14ac:dyDescent="0.25">
      <c r="A797" s="1">
        <f>COUNTIF($C$2:C797,"Да")</f>
        <v>9</v>
      </c>
      <c r="B797" s="45">
        <f t="shared" si="25"/>
        <v>45654</v>
      </c>
      <c r="C797" s="42" t="str">
        <f>IF(ISERROR(VLOOKUP(B797,'Айгенис Оп9'!$C$3:$C$16,1,0)),"Нет","Да")</f>
        <v>Нет</v>
      </c>
      <c r="D797" s="43">
        <f t="shared" si="24"/>
        <v>366</v>
      </c>
      <c r="E797" s="44">
        <f>ROUND(('Все выпуски'!$F$3*'Все выпуски'!$F$6/100)/366*(B797-IF(C797="Нет",VLOOKUP(A797,'Айгенис Оп9'!$A$2:$C$16,3,0),VLOOKUP((A797-1),'Айгенис Оп9'!$A$2:$C$16,3,0))),2)</f>
        <v>2.3199999999999998</v>
      </c>
      <c r="G797" s="43">
        <f>COUNTIF(D798:$D$1227,365)</f>
        <v>427</v>
      </c>
      <c r="H797" s="43">
        <f>COUNTIF(D798:$D$1227,366)</f>
        <v>3</v>
      </c>
      <c r="I797" s="2"/>
    </row>
    <row r="798" spans="1:9" x14ac:dyDescent="0.25">
      <c r="A798" s="1">
        <f>COUNTIF($C$2:C798,"Да")</f>
        <v>9</v>
      </c>
      <c r="B798" s="45">
        <f t="shared" si="25"/>
        <v>45655</v>
      </c>
      <c r="C798" s="42" t="str">
        <f>IF(ISERROR(VLOOKUP(B798,'Айгенис Оп9'!$C$3:$C$16,1,0)),"Нет","Да")</f>
        <v>Нет</v>
      </c>
      <c r="D798" s="43">
        <f t="shared" si="24"/>
        <v>366</v>
      </c>
      <c r="E798" s="44">
        <f>ROUND(('Все выпуски'!$F$3*'Все выпуски'!$F$6/100)/366*(B798-IF(C798="Нет",VLOOKUP(A798,'Айгенис Оп9'!$A$2:$C$16,3,0),VLOOKUP((A798-1),'Айгенис Оп9'!$A$2:$C$16,3,0))),2)</f>
        <v>2.42</v>
      </c>
      <c r="G798" s="43">
        <f>COUNTIF(D799:$D$1227,365)</f>
        <v>427</v>
      </c>
      <c r="H798" s="43">
        <f>COUNTIF(D799:$D$1227,366)</f>
        <v>2</v>
      </c>
      <c r="I798" s="2"/>
    </row>
    <row r="799" spans="1:9" x14ac:dyDescent="0.25">
      <c r="A799" s="1">
        <f>COUNTIF($C$2:C799,"Да")</f>
        <v>9</v>
      </c>
      <c r="B799" s="45">
        <f t="shared" si="25"/>
        <v>45656</v>
      </c>
      <c r="C799" s="42" t="str">
        <f>IF(ISERROR(VLOOKUP(B799,'Айгенис Оп9'!$C$3:$C$16,1,0)),"Нет","Да")</f>
        <v>Нет</v>
      </c>
      <c r="D799" s="43">
        <f t="shared" si="24"/>
        <v>366</v>
      </c>
      <c r="E799" s="44">
        <f>ROUND(('Все выпуски'!$F$3*'Все выпуски'!$F$6/100)/366*(B799-IF(C799="Нет",VLOOKUP(A799,'Айгенис Оп9'!$A$2:$C$16,3,0),VLOOKUP((A799-1),'Айгенис Оп9'!$A$2:$C$16,3,0))),2)</f>
        <v>2.5099999999999998</v>
      </c>
      <c r="G799" s="43">
        <f>COUNTIF(D800:$D$1227,365)</f>
        <v>427</v>
      </c>
      <c r="H799" s="43">
        <f>COUNTIF(D800:$D$1227,366)</f>
        <v>1</v>
      </c>
      <c r="I799" s="2"/>
    </row>
    <row r="800" spans="1:9" x14ac:dyDescent="0.25">
      <c r="A800" s="1">
        <f>COUNTIF($C$2:C800,"Да")</f>
        <v>9</v>
      </c>
      <c r="B800" s="45">
        <f t="shared" si="25"/>
        <v>45657</v>
      </c>
      <c r="C800" s="42" t="str">
        <f>IF(ISERROR(VLOOKUP(B800,'Айгенис Оп9'!$C$3:$C$16,1,0)),"Нет","Да")</f>
        <v>Нет</v>
      </c>
      <c r="D800" s="43">
        <f t="shared" si="24"/>
        <v>366</v>
      </c>
      <c r="E800" s="44">
        <f>ROUND(('Все выпуски'!$F$3*'Все выпуски'!$F$6/100)/366*(B800-IF(C800="Нет",VLOOKUP(A800,'Айгенис Оп9'!$A$2:$C$16,3,0),VLOOKUP((A800-1),'Айгенис Оп9'!$A$2:$C$16,3,0))),2)</f>
        <v>2.6</v>
      </c>
      <c r="F800" s="44">
        <f>('Все выпуски'!$F$3*'Все выпуски'!$F$6/100)/366*(B800-IF(C800="Нет",VLOOKUP(A800,'Айгенис Оп9'!$A$2:$C$16,3,0),VLOOKUP((A800-1),'Айгенис Оп9'!$A$2:$C$16,3,0)))</f>
        <v>2.6010928961748636</v>
      </c>
      <c r="G800" s="43">
        <f>COUNTIF(D801:$D$1227,365)</f>
        <v>427</v>
      </c>
      <c r="H800" s="43">
        <f>COUNTIF(D801:$D$1227,366)</f>
        <v>0</v>
      </c>
      <c r="I800" s="2"/>
    </row>
    <row r="801" spans="1:9" x14ac:dyDescent="0.25">
      <c r="A801" s="1">
        <f>COUNTIF($C$2:C801,"Да")</f>
        <v>9</v>
      </c>
      <c r="B801" s="45">
        <f t="shared" si="25"/>
        <v>45658</v>
      </c>
      <c r="C801" s="42" t="str">
        <f>IF(ISERROR(VLOOKUP(B801,'Айгенис Оп9'!$C$3:$C$16,1,0)),"Нет","Да")</f>
        <v>Нет</v>
      </c>
      <c r="D801" s="43">
        <f t="shared" si="24"/>
        <v>365</v>
      </c>
      <c r="E801" s="44">
        <f>ROUND(('Все выпуски'!$F$3*'Все выпуски'!$F$6/100)*((B801-$B$800)/365)+$F$800,2)</f>
        <v>2.69</v>
      </c>
      <c r="G801" s="43">
        <f>COUNTIF(D802:$D$1227,365)</f>
        <v>426</v>
      </c>
      <c r="H801" s="43">
        <f>COUNTIF(D802:$D$1227,366)</f>
        <v>0</v>
      </c>
      <c r="I801" s="2"/>
    </row>
    <row r="802" spans="1:9" x14ac:dyDescent="0.25">
      <c r="A802" s="1">
        <f>COUNTIF($C$2:C802,"Да")</f>
        <v>9</v>
      </c>
      <c r="B802" s="45">
        <f t="shared" si="25"/>
        <v>45659</v>
      </c>
      <c r="C802" s="42" t="str">
        <f>IF(ISERROR(VLOOKUP(B802,'Айгенис Оп9'!$C$3:$C$16,1,0)),"Нет","Да")</f>
        <v>Нет</v>
      </c>
      <c r="D802" s="43">
        <f t="shared" si="24"/>
        <v>365</v>
      </c>
      <c r="E802" s="44">
        <f>ROUND(('Все выпуски'!$F$3*'Все выпуски'!$F$6/100)*((B802-$B$800)/365)+$F$800,2)</f>
        <v>2.79</v>
      </c>
      <c r="G802" s="43">
        <f>COUNTIF(D803:$D$1227,365)</f>
        <v>425</v>
      </c>
      <c r="H802" s="43">
        <f>COUNTIF(D803:$D$1227,366)</f>
        <v>0</v>
      </c>
      <c r="I802" s="2"/>
    </row>
    <row r="803" spans="1:9" x14ac:dyDescent="0.25">
      <c r="A803" s="1">
        <f>COUNTIF($C$2:C803,"Да")</f>
        <v>9</v>
      </c>
      <c r="B803" s="45">
        <f t="shared" si="25"/>
        <v>45660</v>
      </c>
      <c r="C803" s="42" t="str">
        <f>IF(ISERROR(VLOOKUP(B803,'Айгенис Оп9'!$C$3:$C$16,1,0)),"Нет","Да")</f>
        <v>Нет</v>
      </c>
      <c r="D803" s="43">
        <f t="shared" si="24"/>
        <v>365</v>
      </c>
      <c r="E803" s="44">
        <f>ROUND(('Все выпуски'!$F$3*'Все выпуски'!$F$6/100)*((B803-$B$800)/365)+$F$800,2)</f>
        <v>2.88</v>
      </c>
      <c r="G803" s="43">
        <f>COUNTIF(D804:$D$1227,365)</f>
        <v>424</v>
      </c>
      <c r="H803" s="43">
        <f>COUNTIF(D804:$D$1227,366)</f>
        <v>0</v>
      </c>
      <c r="I803" s="2"/>
    </row>
    <row r="804" spans="1:9" x14ac:dyDescent="0.25">
      <c r="A804" s="1">
        <f>COUNTIF($C$2:C804,"Да")</f>
        <v>9</v>
      </c>
      <c r="B804" s="45">
        <f t="shared" si="25"/>
        <v>45661</v>
      </c>
      <c r="C804" s="42" t="str">
        <f>IF(ISERROR(VLOOKUP(B804,'Айгенис Оп9'!$C$3:$C$16,1,0)),"Нет","Да")</f>
        <v>Нет</v>
      </c>
      <c r="D804" s="43">
        <f t="shared" si="24"/>
        <v>365</v>
      </c>
      <c r="E804" s="44">
        <f>ROUND(('Все выпуски'!$F$3*'Все выпуски'!$F$6/100)*((B804-$B$800)/365)+$F$800,2)</f>
        <v>2.97</v>
      </c>
      <c r="G804" s="43">
        <f>COUNTIF(D805:$D$1227,365)</f>
        <v>423</v>
      </c>
      <c r="H804" s="43">
        <f>COUNTIF(D805:$D$1227,366)</f>
        <v>0</v>
      </c>
      <c r="I804" s="2"/>
    </row>
    <row r="805" spans="1:9" x14ac:dyDescent="0.25">
      <c r="A805" s="1">
        <f>COUNTIF($C$2:C805,"Да")</f>
        <v>9</v>
      </c>
      <c r="B805" s="45">
        <f t="shared" si="25"/>
        <v>45662</v>
      </c>
      <c r="C805" s="42" t="str">
        <f>IF(ISERROR(VLOOKUP(B805,'Айгенис Оп9'!$C$3:$C$16,1,0)),"Нет","Да")</f>
        <v>Нет</v>
      </c>
      <c r="D805" s="43">
        <f t="shared" si="24"/>
        <v>365</v>
      </c>
      <c r="E805" s="44">
        <f>ROUND(('Все выпуски'!$F$3*'Все выпуски'!$F$6/100)*((B805-$B$800)/365)+$F$800,2)</f>
        <v>3.07</v>
      </c>
      <c r="G805" s="43">
        <f>COUNTIF(D806:$D$1227,365)</f>
        <v>422</v>
      </c>
      <c r="H805" s="43">
        <f>COUNTIF(D806:$D$1227,366)</f>
        <v>0</v>
      </c>
      <c r="I805" s="2"/>
    </row>
    <row r="806" spans="1:9" x14ac:dyDescent="0.25">
      <c r="A806" s="1">
        <f>COUNTIF($C$2:C806,"Да")</f>
        <v>9</v>
      </c>
      <c r="B806" s="45">
        <f t="shared" si="25"/>
        <v>45663</v>
      </c>
      <c r="C806" s="42" t="str">
        <f>IF(ISERROR(VLOOKUP(B806,'Айгенис Оп9'!$C$3:$C$16,1,0)),"Нет","Да")</f>
        <v>Нет</v>
      </c>
      <c r="D806" s="43">
        <f t="shared" si="24"/>
        <v>365</v>
      </c>
      <c r="E806" s="44">
        <f>ROUND(('Все выпуски'!$F$3*'Все выпуски'!$F$6/100)*((B806-$B$800)/365)+$F$800,2)</f>
        <v>3.16</v>
      </c>
      <c r="G806" s="43">
        <f>COUNTIF(D807:$D$1227,365)</f>
        <v>421</v>
      </c>
      <c r="H806" s="43">
        <f>COUNTIF(D807:$D$1227,366)</f>
        <v>0</v>
      </c>
      <c r="I806" s="2"/>
    </row>
    <row r="807" spans="1:9" x14ac:dyDescent="0.25">
      <c r="A807" s="1">
        <f>COUNTIF($C$2:C807,"Да")</f>
        <v>9</v>
      </c>
      <c r="B807" s="45">
        <f t="shared" si="25"/>
        <v>45664</v>
      </c>
      <c r="C807" s="42" t="str">
        <f>IF(ISERROR(VLOOKUP(B807,'Айгенис Оп9'!$C$3:$C$16,1,0)),"Нет","Да")</f>
        <v>Нет</v>
      </c>
      <c r="D807" s="43">
        <f t="shared" si="24"/>
        <v>365</v>
      </c>
      <c r="E807" s="44">
        <f>ROUND(('Все выпуски'!$F$3*'Все выпуски'!$F$6/100)*((B807-$B$800)/365)+$F$800,2)</f>
        <v>3.25</v>
      </c>
      <c r="G807" s="43">
        <f>COUNTIF(D808:$D$1227,365)</f>
        <v>420</v>
      </c>
      <c r="H807" s="43">
        <f>COUNTIF(D808:$D$1227,366)</f>
        <v>0</v>
      </c>
      <c r="I807" s="2"/>
    </row>
    <row r="808" spans="1:9" x14ac:dyDescent="0.25">
      <c r="A808" s="1">
        <f>COUNTIF($C$2:C808,"Да")</f>
        <v>9</v>
      </c>
      <c r="B808" s="45">
        <f t="shared" si="25"/>
        <v>45665</v>
      </c>
      <c r="C808" s="42" t="str">
        <f>IF(ISERROR(VLOOKUP(B808,'Айгенис Оп9'!$C$3:$C$16,1,0)),"Нет","Да")</f>
        <v>Нет</v>
      </c>
      <c r="D808" s="43">
        <f t="shared" si="24"/>
        <v>365</v>
      </c>
      <c r="E808" s="44">
        <f>ROUND(('Все выпуски'!$F$3*'Все выпуски'!$F$6/100)*((B808-$B$800)/365)+$F$800,2)</f>
        <v>3.35</v>
      </c>
      <c r="G808" s="43">
        <f>COUNTIF(D809:$D$1227,365)</f>
        <v>419</v>
      </c>
      <c r="H808" s="43">
        <f>COUNTIF(D809:$D$1227,366)</f>
        <v>0</v>
      </c>
      <c r="I808" s="2"/>
    </row>
    <row r="809" spans="1:9" x14ac:dyDescent="0.25">
      <c r="A809" s="1">
        <f>COUNTIF($C$2:C809,"Да")</f>
        <v>9</v>
      </c>
      <c r="B809" s="45">
        <f t="shared" si="25"/>
        <v>45666</v>
      </c>
      <c r="C809" s="42" t="str">
        <f>IF(ISERROR(VLOOKUP(B809,'Айгенис Оп9'!$C$3:$C$16,1,0)),"Нет","Да")</f>
        <v>Нет</v>
      </c>
      <c r="D809" s="43">
        <f t="shared" si="24"/>
        <v>365</v>
      </c>
      <c r="E809" s="44">
        <f>ROUND(('Все выпуски'!$F$3*'Все выпуски'!$F$6/100)*((B809-$B$800)/365)+$F$800,2)</f>
        <v>3.44</v>
      </c>
      <c r="G809" s="43">
        <f>COUNTIF(D810:$D$1227,365)</f>
        <v>418</v>
      </c>
      <c r="H809" s="43">
        <f>COUNTIF(D810:$D$1227,366)</f>
        <v>0</v>
      </c>
      <c r="I809" s="2"/>
    </row>
    <row r="810" spans="1:9" x14ac:dyDescent="0.25">
      <c r="A810" s="1">
        <f>COUNTIF($C$2:C810,"Да")</f>
        <v>9</v>
      </c>
      <c r="B810" s="45">
        <f t="shared" si="25"/>
        <v>45667</v>
      </c>
      <c r="C810" s="42" t="str">
        <f>IF(ISERROR(VLOOKUP(B810,'Айгенис Оп9'!$C$3:$C$16,1,0)),"Нет","Да")</f>
        <v>Нет</v>
      </c>
      <c r="D810" s="43">
        <f t="shared" si="24"/>
        <v>365</v>
      </c>
      <c r="E810" s="44">
        <f>ROUND(('Все выпуски'!$F$3*'Все выпуски'!$F$6/100)*((B810-$B$800)/365)+$F$800,2)</f>
        <v>3.53</v>
      </c>
      <c r="G810" s="43">
        <f>COUNTIF(D811:$D$1227,365)</f>
        <v>417</v>
      </c>
      <c r="H810" s="43">
        <f>COUNTIF(D811:$D$1227,366)</f>
        <v>0</v>
      </c>
      <c r="I810" s="2"/>
    </row>
    <row r="811" spans="1:9" x14ac:dyDescent="0.25">
      <c r="A811" s="1">
        <f>COUNTIF($C$2:C811,"Да")</f>
        <v>9</v>
      </c>
      <c r="B811" s="45">
        <f t="shared" si="25"/>
        <v>45668</v>
      </c>
      <c r="C811" s="42" t="str">
        <f>IF(ISERROR(VLOOKUP(B811,'Айгенис Оп9'!$C$3:$C$16,1,0)),"Нет","Да")</f>
        <v>Нет</v>
      </c>
      <c r="D811" s="43">
        <f t="shared" si="24"/>
        <v>365</v>
      </c>
      <c r="E811" s="44">
        <f>ROUND(('Все выпуски'!$F$3*'Все выпуски'!$F$6/100)*((B811-$B$800)/365)+$F$800,2)</f>
        <v>3.63</v>
      </c>
      <c r="G811" s="43">
        <f>COUNTIF(D812:$D$1227,365)</f>
        <v>416</v>
      </c>
      <c r="H811" s="43">
        <f>COUNTIF(D812:$D$1227,366)</f>
        <v>0</v>
      </c>
      <c r="I811" s="2"/>
    </row>
    <row r="812" spans="1:9" x14ac:dyDescent="0.25">
      <c r="A812" s="1">
        <f>COUNTIF($C$2:C812,"Да")</f>
        <v>9</v>
      </c>
      <c r="B812" s="45">
        <f t="shared" si="25"/>
        <v>45669</v>
      </c>
      <c r="C812" s="42" t="str">
        <f>IF(ISERROR(VLOOKUP(B812,'Айгенис Оп9'!$C$3:$C$16,1,0)),"Нет","Да")</f>
        <v>Нет</v>
      </c>
      <c r="D812" s="43">
        <f t="shared" si="24"/>
        <v>365</v>
      </c>
      <c r="E812" s="44">
        <f>ROUND(('Все выпуски'!$F$3*'Все выпуски'!$F$6/100)*((B812-$B$800)/365)+$F$800,2)</f>
        <v>3.72</v>
      </c>
      <c r="G812" s="43">
        <f>COUNTIF(D813:$D$1227,365)</f>
        <v>415</v>
      </c>
      <c r="H812" s="43">
        <f>COUNTIF(D813:$D$1227,366)</f>
        <v>0</v>
      </c>
      <c r="I812" s="2"/>
    </row>
    <row r="813" spans="1:9" x14ac:dyDescent="0.25">
      <c r="A813" s="1">
        <f>COUNTIF($C$2:C813,"Да")</f>
        <v>9</v>
      </c>
      <c r="B813" s="45">
        <f t="shared" si="25"/>
        <v>45670</v>
      </c>
      <c r="C813" s="42" t="str">
        <f>IF(ISERROR(VLOOKUP(B813,'Айгенис Оп9'!$C$3:$C$16,1,0)),"Нет","Да")</f>
        <v>Нет</v>
      </c>
      <c r="D813" s="43">
        <f t="shared" si="24"/>
        <v>365</v>
      </c>
      <c r="E813" s="44">
        <f>ROUND(('Все выпуски'!$F$3*'Все выпуски'!$F$6/100)*((B813-$B$800)/365)+$F$800,2)</f>
        <v>3.81</v>
      </c>
      <c r="G813" s="43">
        <f>COUNTIF(D814:$D$1227,365)</f>
        <v>414</v>
      </c>
      <c r="H813" s="43">
        <f>COUNTIF(D814:$D$1227,366)</f>
        <v>0</v>
      </c>
      <c r="I813" s="2"/>
    </row>
    <row r="814" spans="1:9" x14ac:dyDescent="0.25">
      <c r="A814" s="1">
        <f>COUNTIF($C$2:C814,"Да")</f>
        <v>9</v>
      </c>
      <c r="B814" s="45">
        <f t="shared" si="25"/>
        <v>45671</v>
      </c>
      <c r="C814" s="42" t="str">
        <f>IF(ISERROR(VLOOKUP(B814,'Айгенис Оп9'!$C$3:$C$16,1,0)),"Нет","Да")</f>
        <v>Нет</v>
      </c>
      <c r="D814" s="43">
        <f t="shared" si="24"/>
        <v>365</v>
      </c>
      <c r="E814" s="44">
        <f>ROUND(('Все выпуски'!$F$3*'Все выпуски'!$F$6/100)*((B814-$B$800)/365)+$F$800,2)</f>
        <v>3.91</v>
      </c>
      <c r="G814" s="43">
        <f>COUNTIF(D815:$D$1227,365)</f>
        <v>413</v>
      </c>
      <c r="H814" s="43">
        <f>COUNTIF(D815:$D$1227,366)</f>
        <v>0</v>
      </c>
      <c r="I814" s="2"/>
    </row>
    <row r="815" spans="1:9" x14ac:dyDescent="0.25">
      <c r="A815" s="1">
        <f>COUNTIF($C$2:C815,"Да")</f>
        <v>9</v>
      </c>
      <c r="B815" s="45">
        <f t="shared" si="25"/>
        <v>45672</v>
      </c>
      <c r="C815" s="42" t="str">
        <f>IF(ISERROR(VLOOKUP(B815,'Айгенис Оп9'!$C$3:$C$16,1,0)),"Нет","Да")</f>
        <v>Нет</v>
      </c>
      <c r="D815" s="43">
        <f t="shared" si="24"/>
        <v>365</v>
      </c>
      <c r="E815" s="44">
        <f>ROUND(('Все выпуски'!$F$3*'Все выпуски'!$F$6/100)*((B815-$B$800)/365)+$F$800,2)</f>
        <v>4</v>
      </c>
      <c r="G815" s="43">
        <f>COUNTIF(D816:$D$1227,365)</f>
        <v>412</v>
      </c>
      <c r="H815" s="43">
        <f>COUNTIF(D816:$D$1227,366)</f>
        <v>0</v>
      </c>
      <c r="I815" s="2"/>
    </row>
    <row r="816" spans="1:9" x14ac:dyDescent="0.25">
      <c r="A816" s="1">
        <f>COUNTIF($C$2:C816,"Да")</f>
        <v>9</v>
      </c>
      <c r="B816" s="45">
        <f t="shared" si="25"/>
        <v>45673</v>
      </c>
      <c r="C816" s="42" t="str">
        <f>IF(ISERROR(VLOOKUP(B816,'Айгенис Оп9'!$C$3:$C$16,1,0)),"Нет","Да")</f>
        <v>Нет</v>
      </c>
      <c r="D816" s="43">
        <f t="shared" si="24"/>
        <v>365</v>
      </c>
      <c r="E816" s="44">
        <f>ROUND(('Все выпуски'!$F$3*'Все выпуски'!$F$6/100)*((B816-$B$800)/365)+$F$800,2)</f>
        <v>4.09</v>
      </c>
      <c r="G816" s="43">
        <f>COUNTIF(D817:$D$1227,365)</f>
        <v>411</v>
      </c>
      <c r="H816" s="43">
        <f>COUNTIF(D817:$D$1227,366)</f>
        <v>0</v>
      </c>
      <c r="I816" s="2"/>
    </row>
    <row r="817" spans="1:9" x14ac:dyDescent="0.25">
      <c r="A817" s="1">
        <f>COUNTIF($C$2:C817,"Да")</f>
        <v>9</v>
      </c>
      <c r="B817" s="45">
        <f t="shared" si="25"/>
        <v>45674</v>
      </c>
      <c r="C817" s="42" t="str">
        <f>IF(ISERROR(VLOOKUP(B817,'Айгенис Оп9'!$C$3:$C$16,1,0)),"Нет","Да")</f>
        <v>Нет</v>
      </c>
      <c r="D817" s="43">
        <f t="shared" si="24"/>
        <v>365</v>
      </c>
      <c r="E817" s="44">
        <f>ROUND(('Все выпуски'!$F$3*'Все выпуски'!$F$6/100)*((B817-$B$800)/365)+$F$800,2)</f>
        <v>4.18</v>
      </c>
      <c r="G817" s="43">
        <f>COUNTIF(D818:$D$1227,365)</f>
        <v>410</v>
      </c>
      <c r="H817" s="43">
        <f>COUNTIF(D818:$D$1227,366)</f>
        <v>0</v>
      </c>
      <c r="I817" s="2"/>
    </row>
    <row r="818" spans="1:9" x14ac:dyDescent="0.25">
      <c r="A818" s="1">
        <f>COUNTIF($C$2:C818,"Да")</f>
        <v>9</v>
      </c>
      <c r="B818" s="45">
        <f t="shared" si="25"/>
        <v>45675</v>
      </c>
      <c r="C818" s="42" t="str">
        <f>IF(ISERROR(VLOOKUP(B818,'Айгенис Оп9'!$C$3:$C$16,1,0)),"Нет","Да")</f>
        <v>Нет</v>
      </c>
      <c r="D818" s="43">
        <f t="shared" si="24"/>
        <v>365</v>
      </c>
      <c r="E818" s="44">
        <f>ROUND(('Все выпуски'!$F$3*'Все выпуски'!$F$6/100)*((B818-$B$800)/365)+$F$800,2)</f>
        <v>4.28</v>
      </c>
      <c r="G818" s="43">
        <f>COUNTIF(D819:$D$1227,365)</f>
        <v>409</v>
      </c>
      <c r="H818" s="43">
        <f>COUNTIF(D819:$D$1227,366)</f>
        <v>0</v>
      </c>
      <c r="I818" s="2"/>
    </row>
    <row r="819" spans="1:9" x14ac:dyDescent="0.25">
      <c r="A819" s="1">
        <f>COUNTIF($C$2:C819,"Да")</f>
        <v>9</v>
      </c>
      <c r="B819" s="45">
        <f t="shared" si="25"/>
        <v>45676</v>
      </c>
      <c r="C819" s="42" t="str">
        <f>IF(ISERROR(VLOOKUP(B819,'Айгенис Оп9'!$C$3:$C$16,1,0)),"Нет","Да")</f>
        <v>Нет</v>
      </c>
      <c r="D819" s="43">
        <f t="shared" si="24"/>
        <v>365</v>
      </c>
      <c r="E819" s="44">
        <f>ROUND(('Все выпуски'!$F$3*'Все выпуски'!$F$6/100)*((B819-$B$800)/365)+$F$800,2)</f>
        <v>4.37</v>
      </c>
      <c r="G819" s="43">
        <f>COUNTIF(D820:$D$1227,365)</f>
        <v>408</v>
      </c>
      <c r="H819" s="43">
        <f>COUNTIF(D820:$D$1227,366)</f>
        <v>0</v>
      </c>
      <c r="I819" s="2"/>
    </row>
    <row r="820" spans="1:9" x14ac:dyDescent="0.25">
      <c r="A820" s="1">
        <f>COUNTIF($C$2:C820,"Да")</f>
        <v>9</v>
      </c>
      <c r="B820" s="45">
        <f t="shared" si="25"/>
        <v>45677</v>
      </c>
      <c r="C820" s="42" t="str">
        <f>IF(ISERROR(VLOOKUP(B820,'Айгенис Оп9'!$C$3:$C$16,1,0)),"Нет","Да")</f>
        <v>Нет</v>
      </c>
      <c r="D820" s="43">
        <f t="shared" ref="D820:D883" si="26">IF(MOD(YEAR(B820),4)=0,366,365)</f>
        <v>365</v>
      </c>
      <c r="E820" s="44">
        <f>ROUND(('Все выпуски'!$F$3*'Все выпуски'!$F$6/100)*((B820-$B$800)/365)+$F$800,2)</f>
        <v>4.46</v>
      </c>
      <c r="G820" s="43">
        <f>COUNTIF(D821:$D$1227,365)</f>
        <v>407</v>
      </c>
      <c r="H820" s="43">
        <f>COUNTIF(D821:$D$1227,366)</f>
        <v>0</v>
      </c>
      <c r="I820" s="2"/>
    </row>
    <row r="821" spans="1:9" x14ac:dyDescent="0.25">
      <c r="A821" s="1">
        <f>COUNTIF($C$2:C821,"Да")</f>
        <v>9</v>
      </c>
      <c r="B821" s="45">
        <f t="shared" ref="B821:B884" si="27">B820+1</f>
        <v>45678</v>
      </c>
      <c r="C821" s="42" t="str">
        <f>IF(ISERROR(VLOOKUP(B821,'Айгенис Оп9'!$C$3:$C$16,1,0)),"Нет","Да")</f>
        <v>Нет</v>
      </c>
      <c r="D821" s="43">
        <f t="shared" si="26"/>
        <v>365</v>
      </c>
      <c r="E821" s="44">
        <f>ROUND(('Все выпуски'!$F$3*'Все выпуски'!$F$6/100)*((B821-$B$800)/365)+$F$800,2)</f>
        <v>4.5599999999999996</v>
      </c>
      <c r="G821" s="43">
        <f>COUNTIF(D822:$D$1227,365)</f>
        <v>406</v>
      </c>
      <c r="H821" s="43">
        <f>COUNTIF(D822:$D$1227,366)</f>
        <v>0</v>
      </c>
      <c r="I821" s="2"/>
    </row>
    <row r="822" spans="1:9" x14ac:dyDescent="0.25">
      <c r="A822" s="1">
        <f>COUNTIF($C$2:C822,"Да")</f>
        <v>9</v>
      </c>
      <c r="B822" s="45">
        <f t="shared" si="27"/>
        <v>45679</v>
      </c>
      <c r="C822" s="42" t="str">
        <f>IF(ISERROR(VLOOKUP(B822,'Айгенис Оп9'!$C$3:$C$16,1,0)),"Нет","Да")</f>
        <v>Нет</v>
      </c>
      <c r="D822" s="43">
        <f t="shared" si="26"/>
        <v>365</v>
      </c>
      <c r="E822" s="44">
        <f>ROUND(('Все выпуски'!$F$3*'Все выпуски'!$F$6/100)*((B822-$B$800)/365)+$F$800,2)</f>
        <v>4.6500000000000004</v>
      </c>
      <c r="G822" s="43">
        <f>COUNTIF(D823:$D$1227,365)</f>
        <v>405</v>
      </c>
      <c r="H822" s="43">
        <f>COUNTIF(D823:$D$1227,366)</f>
        <v>0</v>
      </c>
      <c r="I822" s="2"/>
    </row>
    <row r="823" spans="1:9" x14ac:dyDescent="0.25">
      <c r="A823" s="1">
        <f>COUNTIF($C$2:C823,"Да")</f>
        <v>9</v>
      </c>
      <c r="B823" s="45">
        <f t="shared" si="27"/>
        <v>45680</v>
      </c>
      <c r="C823" s="42" t="str">
        <f>IF(ISERROR(VLOOKUP(B823,'Айгенис Оп9'!$C$3:$C$16,1,0)),"Нет","Да")</f>
        <v>Нет</v>
      </c>
      <c r="D823" s="43">
        <f t="shared" si="26"/>
        <v>365</v>
      </c>
      <c r="E823" s="44">
        <f>ROUND(('Все выпуски'!$F$3*'Все выпуски'!$F$6/100)*((B823-$B$800)/365)+$F$800,2)</f>
        <v>4.74</v>
      </c>
      <c r="G823" s="43">
        <f>COUNTIF(D824:$D$1227,365)</f>
        <v>404</v>
      </c>
      <c r="H823" s="43">
        <f>COUNTIF(D824:$D$1227,366)</f>
        <v>0</v>
      </c>
      <c r="I823" s="2"/>
    </row>
    <row r="824" spans="1:9" x14ac:dyDescent="0.25">
      <c r="A824" s="1">
        <f>COUNTIF($C$2:C824,"Да")</f>
        <v>9</v>
      </c>
      <c r="B824" s="45">
        <f t="shared" si="27"/>
        <v>45681</v>
      </c>
      <c r="C824" s="42" t="str">
        <f>IF(ISERROR(VLOOKUP(B824,'Айгенис Оп9'!$C$3:$C$16,1,0)),"Нет","Да")</f>
        <v>Нет</v>
      </c>
      <c r="D824" s="43">
        <f t="shared" si="26"/>
        <v>365</v>
      </c>
      <c r="E824" s="44">
        <f>ROUND(('Все выпуски'!$F$3*'Все выпуски'!$F$6/100)*((B824-$B$800)/365)+$F$800,2)</f>
        <v>4.84</v>
      </c>
      <c r="G824" s="43">
        <f>COUNTIF(D825:$D$1227,365)</f>
        <v>403</v>
      </c>
      <c r="H824" s="43">
        <f>COUNTIF(D825:$D$1227,366)</f>
        <v>0</v>
      </c>
      <c r="I824" s="2"/>
    </row>
    <row r="825" spans="1:9" x14ac:dyDescent="0.25">
      <c r="A825" s="1">
        <f>COUNTIF($C$2:C825,"Да")</f>
        <v>9</v>
      </c>
      <c r="B825" s="45">
        <f t="shared" si="27"/>
        <v>45682</v>
      </c>
      <c r="C825" s="42" t="str">
        <f>IF(ISERROR(VLOOKUP(B825,'Айгенис Оп9'!$C$3:$C$16,1,0)),"Нет","Да")</f>
        <v>Нет</v>
      </c>
      <c r="D825" s="43">
        <f t="shared" si="26"/>
        <v>365</v>
      </c>
      <c r="E825" s="44">
        <f>ROUND(('Все выпуски'!$F$3*'Все выпуски'!$F$6/100)*((B825-$B$800)/365)+$F$800,2)</f>
        <v>4.93</v>
      </c>
      <c r="G825" s="43">
        <f>COUNTIF(D826:$D$1227,365)</f>
        <v>402</v>
      </c>
      <c r="H825" s="43">
        <f>COUNTIF(D826:$D$1227,366)</f>
        <v>0</v>
      </c>
      <c r="I825" s="2"/>
    </row>
    <row r="826" spans="1:9" x14ac:dyDescent="0.25">
      <c r="A826" s="1">
        <f>COUNTIF($C$2:C826,"Да")</f>
        <v>9</v>
      </c>
      <c r="B826" s="45">
        <f t="shared" si="27"/>
        <v>45683</v>
      </c>
      <c r="C826" s="42" t="str">
        <f>IF(ISERROR(VLOOKUP(B826,'Айгенис Оп9'!$C$3:$C$16,1,0)),"Нет","Да")</f>
        <v>Нет</v>
      </c>
      <c r="D826" s="43">
        <f t="shared" si="26"/>
        <v>365</v>
      </c>
      <c r="E826" s="44">
        <f>ROUND(('Все выпуски'!$F$3*'Все выпуски'!$F$6/100)*((B826-$B$800)/365)+$F$800,2)</f>
        <v>5.0199999999999996</v>
      </c>
      <c r="G826" s="43">
        <f>COUNTIF(D827:$D$1227,365)</f>
        <v>401</v>
      </c>
      <c r="H826" s="43">
        <f>COUNTIF(D827:$D$1227,366)</f>
        <v>0</v>
      </c>
      <c r="I826" s="2"/>
    </row>
    <row r="827" spans="1:9" x14ac:dyDescent="0.25">
      <c r="A827" s="1">
        <f>COUNTIF($C$2:C827,"Да")</f>
        <v>9</v>
      </c>
      <c r="B827" s="45">
        <f t="shared" si="27"/>
        <v>45684</v>
      </c>
      <c r="C827" s="42" t="str">
        <f>IF(ISERROR(VLOOKUP(B827,'Айгенис Оп9'!$C$3:$C$16,1,0)),"Нет","Да")</f>
        <v>Нет</v>
      </c>
      <c r="D827" s="43">
        <f t="shared" si="26"/>
        <v>365</v>
      </c>
      <c r="E827" s="44">
        <f>ROUND(('Все выпуски'!$F$3*'Все выпуски'!$F$6/100)*((B827-$B$800)/365)+$F$800,2)</f>
        <v>5.12</v>
      </c>
      <c r="G827" s="43">
        <f>COUNTIF(D828:$D$1227,365)</f>
        <v>400</v>
      </c>
      <c r="H827" s="43">
        <f>COUNTIF(D828:$D$1227,366)</f>
        <v>0</v>
      </c>
      <c r="I827" s="2"/>
    </row>
    <row r="828" spans="1:9" x14ac:dyDescent="0.25">
      <c r="A828" s="1">
        <f>COUNTIF($C$2:C828,"Да")</f>
        <v>9</v>
      </c>
      <c r="B828" s="45">
        <f t="shared" si="27"/>
        <v>45685</v>
      </c>
      <c r="C828" s="42" t="str">
        <f>IF(ISERROR(VLOOKUP(B828,'Айгенис Оп9'!$C$3:$C$16,1,0)),"Нет","Да")</f>
        <v>Нет</v>
      </c>
      <c r="D828" s="43">
        <f t="shared" si="26"/>
        <v>365</v>
      </c>
      <c r="E828" s="44">
        <f>ROUND(('Все выпуски'!$F$3*'Все выпуски'!$F$6/100)*((B828-$B$800)/365)+$F$800,2)</f>
        <v>5.21</v>
      </c>
      <c r="G828" s="43">
        <f>COUNTIF(D829:$D$1227,365)</f>
        <v>399</v>
      </c>
      <c r="H828" s="43">
        <f>COUNTIF(D829:$D$1227,366)</f>
        <v>0</v>
      </c>
      <c r="I828" s="2"/>
    </row>
    <row r="829" spans="1:9" x14ac:dyDescent="0.25">
      <c r="A829" s="1">
        <f>COUNTIF($C$2:C829,"Да")</f>
        <v>9</v>
      </c>
      <c r="B829" s="45">
        <f t="shared" si="27"/>
        <v>45686</v>
      </c>
      <c r="C829" s="42" t="str">
        <f>IF(ISERROR(VLOOKUP(B829,'Айгенис Оп9'!$C$3:$C$16,1,0)),"Нет","Да")</f>
        <v>Нет</v>
      </c>
      <c r="D829" s="43">
        <f t="shared" si="26"/>
        <v>365</v>
      </c>
      <c r="E829" s="44">
        <f>ROUND(('Все выпуски'!$F$3*'Все выпуски'!$F$6/100)*((B829-$B$800)/365)+$F$800,2)</f>
        <v>5.3</v>
      </c>
      <c r="G829" s="43">
        <f>COUNTIF(D830:$D$1227,365)</f>
        <v>398</v>
      </c>
      <c r="H829" s="43">
        <f>COUNTIF(D830:$D$1227,366)</f>
        <v>0</v>
      </c>
      <c r="I829" s="2"/>
    </row>
    <row r="830" spans="1:9" x14ac:dyDescent="0.25">
      <c r="A830" s="1">
        <f>COUNTIF($C$2:C830,"Да")</f>
        <v>9</v>
      </c>
      <c r="B830" s="45">
        <f t="shared" si="27"/>
        <v>45687</v>
      </c>
      <c r="C830" s="42" t="str">
        <f>IF(ISERROR(VLOOKUP(B830,'Айгенис Оп9'!$C$3:$C$16,1,0)),"Нет","Да")</f>
        <v>Нет</v>
      </c>
      <c r="D830" s="43">
        <f t="shared" si="26"/>
        <v>365</v>
      </c>
      <c r="E830" s="44">
        <f>ROUND(('Все выпуски'!$F$3*'Все выпуски'!$F$6/100)*((B830-$B$800)/365)+$F$800,2)</f>
        <v>5.4</v>
      </c>
      <c r="G830" s="43">
        <f>COUNTIF(D831:$D$1227,365)</f>
        <v>397</v>
      </c>
      <c r="H830" s="43">
        <f>COUNTIF(D831:$D$1227,366)</f>
        <v>0</v>
      </c>
      <c r="I830" s="2"/>
    </row>
    <row r="831" spans="1:9" x14ac:dyDescent="0.25">
      <c r="A831" s="1">
        <f>COUNTIF($C$2:C831,"Да")</f>
        <v>9</v>
      </c>
      <c r="B831" s="45">
        <f t="shared" si="27"/>
        <v>45688</v>
      </c>
      <c r="C831" s="42" t="str">
        <f>IF(ISERROR(VLOOKUP(B831,'Айгенис Оп9'!$C$3:$C$16,1,0)),"Нет","Да")</f>
        <v>Нет</v>
      </c>
      <c r="D831" s="43">
        <f t="shared" si="26"/>
        <v>365</v>
      </c>
      <c r="E831" s="44">
        <f>ROUND(('Все выпуски'!$F$3*'Все выпуски'!$F$6/100)*((B831-$B$800)/365)+$F$800,2)</f>
        <v>5.49</v>
      </c>
      <c r="G831" s="43">
        <f>COUNTIF(D832:$D$1227,365)</f>
        <v>396</v>
      </c>
      <c r="H831" s="43">
        <f>COUNTIF(D832:$D$1227,366)</f>
        <v>0</v>
      </c>
      <c r="I831" s="2"/>
    </row>
    <row r="832" spans="1:9" x14ac:dyDescent="0.25">
      <c r="A832" s="1">
        <f>COUNTIF($C$2:C832,"Да")</f>
        <v>9</v>
      </c>
      <c r="B832" s="45">
        <f t="shared" si="27"/>
        <v>45689</v>
      </c>
      <c r="C832" s="42" t="str">
        <f>IF(ISERROR(VLOOKUP(B832,'Айгенис Оп9'!$C$3:$C$16,1,0)),"Нет","Да")</f>
        <v>Нет</v>
      </c>
      <c r="D832" s="43">
        <f t="shared" si="26"/>
        <v>365</v>
      </c>
      <c r="E832" s="44">
        <f>ROUND(('Все выпуски'!$F$3*'Все выпуски'!$F$6/100)*((B832-$B$800)/365)+$F$800,2)</f>
        <v>5.58</v>
      </c>
      <c r="G832" s="43">
        <f>COUNTIF(D833:$D$1227,365)</f>
        <v>395</v>
      </c>
      <c r="H832" s="43">
        <f>COUNTIF(D833:$D$1227,366)</f>
        <v>0</v>
      </c>
      <c r="I832" s="2"/>
    </row>
    <row r="833" spans="1:9" x14ac:dyDescent="0.25">
      <c r="A833" s="1">
        <f>COUNTIF($C$2:C833,"Да")</f>
        <v>9</v>
      </c>
      <c r="B833" s="45">
        <f t="shared" si="27"/>
        <v>45690</v>
      </c>
      <c r="C833" s="42" t="str">
        <f>IF(ISERROR(VLOOKUP(B833,'Айгенис Оп9'!$C$3:$C$16,1,0)),"Нет","Да")</f>
        <v>Нет</v>
      </c>
      <c r="D833" s="43">
        <f t="shared" si="26"/>
        <v>365</v>
      </c>
      <c r="E833" s="44">
        <f>ROUND(('Все выпуски'!$F$3*'Все выпуски'!$F$6/100)*((B833-$B$800)/365)+$F$800,2)</f>
        <v>5.68</v>
      </c>
      <c r="G833" s="43">
        <f>COUNTIF(D834:$D$1227,365)</f>
        <v>394</v>
      </c>
      <c r="H833" s="43">
        <f>COUNTIF(D834:$D$1227,366)</f>
        <v>0</v>
      </c>
      <c r="I833" s="2"/>
    </row>
    <row r="834" spans="1:9" x14ac:dyDescent="0.25">
      <c r="A834" s="1">
        <f>COUNTIF($C$2:C834,"Да")</f>
        <v>9</v>
      </c>
      <c r="B834" s="45">
        <f t="shared" si="27"/>
        <v>45691</v>
      </c>
      <c r="C834" s="42" t="str">
        <f>IF(ISERROR(VLOOKUP(B834,'Айгенис Оп9'!$C$3:$C$16,1,0)),"Нет","Да")</f>
        <v>Нет</v>
      </c>
      <c r="D834" s="43">
        <f t="shared" si="26"/>
        <v>365</v>
      </c>
      <c r="E834" s="44">
        <f>ROUND(('Все выпуски'!$F$3*'Все выпуски'!$F$6/100)*((B834-$B$800)/365)+$F$800,2)</f>
        <v>5.77</v>
      </c>
      <c r="G834" s="43">
        <f>COUNTIF(D835:$D$1227,365)</f>
        <v>393</v>
      </c>
      <c r="H834" s="43">
        <f>COUNTIF(D835:$D$1227,366)</f>
        <v>0</v>
      </c>
      <c r="I834" s="2"/>
    </row>
    <row r="835" spans="1:9" x14ac:dyDescent="0.25">
      <c r="A835" s="1">
        <f>COUNTIF($C$2:C835,"Да")</f>
        <v>9</v>
      </c>
      <c r="B835" s="45">
        <f t="shared" si="27"/>
        <v>45692</v>
      </c>
      <c r="C835" s="42" t="str">
        <f>IF(ISERROR(VLOOKUP(B835,'Айгенис Оп9'!$C$3:$C$16,1,0)),"Нет","Да")</f>
        <v>Нет</v>
      </c>
      <c r="D835" s="43">
        <f t="shared" si="26"/>
        <v>365</v>
      </c>
      <c r="E835" s="44">
        <f>ROUND(('Все выпуски'!$F$3*'Все выпуски'!$F$6/100)*((B835-$B$800)/365)+$F$800,2)</f>
        <v>5.86</v>
      </c>
      <c r="G835" s="43">
        <f>COUNTIF(D836:$D$1227,365)</f>
        <v>392</v>
      </c>
      <c r="H835" s="43">
        <f>COUNTIF(D836:$D$1227,366)</f>
        <v>0</v>
      </c>
      <c r="I835" s="2"/>
    </row>
    <row r="836" spans="1:9" x14ac:dyDescent="0.25">
      <c r="A836" s="1">
        <f>COUNTIF($C$2:C836,"Да")</f>
        <v>9</v>
      </c>
      <c r="B836" s="45">
        <f t="shared" si="27"/>
        <v>45693</v>
      </c>
      <c r="C836" s="42" t="str">
        <f>IF(ISERROR(VLOOKUP(B836,'Айгенис Оп9'!$C$3:$C$16,1,0)),"Нет","Да")</f>
        <v>Нет</v>
      </c>
      <c r="D836" s="43">
        <f t="shared" si="26"/>
        <v>365</v>
      </c>
      <c r="E836" s="44">
        <f>ROUND(('Все выпуски'!$F$3*'Все выпуски'!$F$6/100)*((B836-$B$800)/365)+$F$800,2)</f>
        <v>5.95</v>
      </c>
      <c r="G836" s="43">
        <f>COUNTIF(D837:$D$1227,365)</f>
        <v>391</v>
      </c>
      <c r="H836" s="43">
        <f>COUNTIF(D837:$D$1227,366)</f>
        <v>0</v>
      </c>
      <c r="I836" s="2"/>
    </row>
    <row r="837" spans="1:9" x14ac:dyDescent="0.25">
      <c r="A837" s="1">
        <f>COUNTIF($C$2:C837,"Да")</f>
        <v>9</v>
      </c>
      <c r="B837" s="45">
        <f t="shared" si="27"/>
        <v>45694</v>
      </c>
      <c r="C837" s="42" t="str">
        <f>IF(ISERROR(VLOOKUP(B837,'Айгенис Оп9'!$C$3:$C$16,1,0)),"Нет","Да")</f>
        <v>Нет</v>
      </c>
      <c r="D837" s="43">
        <f t="shared" si="26"/>
        <v>365</v>
      </c>
      <c r="E837" s="44">
        <f>ROUND(('Все выпуски'!$F$3*'Все выпуски'!$F$6/100)*((B837-$B$800)/365)+$F$800,2)</f>
        <v>6.05</v>
      </c>
      <c r="G837" s="43">
        <f>COUNTIF(D838:$D$1227,365)</f>
        <v>390</v>
      </c>
      <c r="H837" s="43">
        <f>COUNTIF(D838:$D$1227,366)</f>
        <v>0</v>
      </c>
      <c r="I837" s="2"/>
    </row>
    <row r="838" spans="1:9" x14ac:dyDescent="0.25">
      <c r="A838" s="1">
        <f>COUNTIF($C$2:C838,"Да")</f>
        <v>9</v>
      </c>
      <c r="B838" s="45">
        <f t="shared" si="27"/>
        <v>45695</v>
      </c>
      <c r="C838" s="42" t="str">
        <f>IF(ISERROR(VLOOKUP(B838,'Айгенис Оп9'!$C$3:$C$16,1,0)),"Нет","Да")</f>
        <v>Нет</v>
      </c>
      <c r="D838" s="43">
        <f t="shared" si="26"/>
        <v>365</v>
      </c>
      <c r="E838" s="44">
        <f>ROUND(('Все выпуски'!$F$3*'Все выпуски'!$F$6/100)*((B838-$B$800)/365)+$F$800,2)</f>
        <v>6.14</v>
      </c>
      <c r="G838" s="43">
        <f>COUNTIF(D839:$D$1227,365)</f>
        <v>389</v>
      </c>
      <c r="H838" s="43">
        <f>COUNTIF(D839:$D$1227,366)</f>
        <v>0</v>
      </c>
      <c r="I838" s="2"/>
    </row>
    <row r="839" spans="1:9" x14ac:dyDescent="0.25">
      <c r="A839" s="1">
        <f>COUNTIF($C$2:C839,"Да")</f>
        <v>9</v>
      </c>
      <c r="B839" s="45">
        <f t="shared" si="27"/>
        <v>45696</v>
      </c>
      <c r="C839" s="42" t="str">
        <f>IF(ISERROR(VLOOKUP(B839,'Айгенис Оп9'!$C$3:$C$16,1,0)),"Нет","Да")</f>
        <v>Нет</v>
      </c>
      <c r="D839" s="43">
        <f t="shared" si="26"/>
        <v>365</v>
      </c>
      <c r="E839" s="44">
        <f>ROUND(('Все выпуски'!$F$3*'Все выпуски'!$F$6/100)*((B839-$B$800)/365)+$F$800,2)</f>
        <v>6.23</v>
      </c>
      <c r="G839" s="43">
        <f>COUNTIF(D840:$D$1227,365)</f>
        <v>388</v>
      </c>
      <c r="H839" s="43">
        <f>COUNTIF(D840:$D$1227,366)</f>
        <v>0</v>
      </c>
      <c r="I839" s="2"/>
    </row>
    <row r="840" spans="1:9" x14ac:dyDescent="0.25">
      <c r="A840" s="1">
        <f>COUNTIF($C$2:C840,"Да")</f>
        <v>9</v>
      </c>
      <c r="B840" s="45">
        <f t="shared" si="27"/>
        <v>45697</v>
      </c>
      <c r="C840" s="42" t="str">
        <f>IF(ISERROR(VLOOKUP(B840,'Айгенис Оп9'!$C$3:$C$16,1,0)),"Нет","Да")</f>
        <v>Нет</v>
      </c>
      <c r="D840" s="43">
        <f t="shared" si="26"/>
        <v>365</v>
      </c>
      <c r="E840" s="44">
        <f>ROUND(('Все выпуски'!$F$3*'Все выпуски'!$F$6/100)*((B840-$B$800)/365)+$F$800,2)</f>
        <v>6.33</v>
      </c>
      <c r="G840" s="43">
        <f>COUNTIF(D841:$D$1227,365)</f>
        <v>387</v>
      </c>
      <c r="H840" s="43">
        <f>COUNTIF(D841:$D$1227,366)</f>
        <v>0</v>
      </c>
      <c r="I840" s="2"/>
    </row>
    <row r="841" spans="1:9" x14ac:dyDescent="0.25">
      <c r="A841" s="1">
        <f>COUNTIF($C$2:C841,"Да")</f>
        <v>9</v>
      </c>
      <c r="B841" s="45">
        <f t="shared" si="27"/>
        <v>45698</v>
      </c>
      <c r="C841" s="42" t="str">
        <f>IF(ISERROR(VLOOKUP(B841,'Айгенис Оп9'!$C$3:$C$16,1,0)),"Нет","Да")</f>
        <v>Нет</v>
      </c>
      <c r="D841" s="43">
        <f t="shared" si="26"/>
        <v>365</v>
      </c>
      <c r="E841" s="44">
        <f>ROUND(('Все выпуски'!$F$3*'Все выпуски'!$F$6/100)*((B841-$B$800)/365)+$F$800,2)</f>
        <v>6.42</v>
      </c>
      <c r="G841" s="43">
        <f>COUNTIF(D842:$D$1227,365)</f>
        <v>386</v>
      </c>
      <c r="H841" s="43">
        <f>COUNTIF(D842:$D$1227,366)</f>
        <v>0</v>
      </c>
      <c r="I841" s="2"/>
    </row>
    <row r="842" spans="1:9" x14ac:dyDescent="0.25">
      <c r="A842" s="1">
        <f>COUNTIF($C$2:C842,"Да")</f>
        <v>9</v>
      </c>
      <c r="B842" s="45">
        <f t="shared" si="27"/>
        <v>45699</v>
      </c>
      <c r="C842" s="42" t="str">
        <f>IF(ISERROR(VLOOKUP(B842,'Айгенис Оп9'!$C$3:$C$16,1,0)),"Нет","Да")</f>
        <v>Нет</v>
      </c>
      <c r="D842" s="43">
        <f t="shared" si="26"/>
        <v>365</v>
      </c>
      <c r="E842" s="44">
        <f>ROUND(('Все выпуски'!$F$3*'Все выпуски'!$F$6/100)*((B842-$B$800)/365)+$F$800,2)</f>
        <v>6.51</v>
      </c>
      <c r="G842" s="43">
        <f>COUNTIF(D843:$D$1227,365)</f>
        <v>385</v>
      </c>
      <c r="H842" s="43">
        <f>COUNTIF(D843:$D$1227,366)</f>
        <v>0</v>
      </c>
      <c r="I842" s="2"/>
    </row>
    <row r="843" spans="1:9" x14ac:dyDescent="0.25">
      <c r="A843" s="1">
        <f>COUNTIF($C$2:C843,"Да")</f>
        <v>9</v>
      </c>
      <c r="B843" s="45">
        <f t="shared" si="27"/>
        <v>45700</v>
      </c>
      <c r="C843" s="42" t="str">
        <f>IF(ISERROR(VLOOKUP(B843,'Айгенис Оп9'!$C$3:$C$16,1,0)),"Нет","Да")</f>
        <v>Нет</v>
      </c>
      <c r="D843" s="43">
        <f t="shared" si="26"/>
        <v>365</v>
      </c>
      <c r="E843" s="44">
        <f>ROUND(('Все выпуски'!$F$3*'Все выпуски'!$F$6/100)*((B843-$B$800)/365)+$F$800,2)</f>
        <v>6.61</v>
      </c>
      <c r="G843" s="43">
        <f>COUNTIF(D844:$D$1227,365)</f>
        <v>384</v>
      </c>
      <c r="H843" s="43">
        <f>COUNTIF(D844:$D$1227,366)</f>
        <v>0</v>
      </c>
      <c r="I843" s="2"/>
    </row>
    <row r="844" spans="1:9" x14ac:dyDescent="0.25">
      <c r="A844" s="1">
        <f>COUNTIF($C$2:C844,"Да")</f>
        <v>9</v>
      </c>
      <c r="B844" s="45">
        <f t="shared" si="27"/>
        <v>45701</v>
      </c>
      <c r="C844" s="42" t="str">
        <f>IF(ISERROR(VLOOKUP(B844,'Айгенис Оп9'!$C$3:$C$16,1,0)),"Нет","Да")</f>
        <v>Нет</v>
      </c>
      <c r="D844" s="43">
        <f t="shared" si="26"/>
        <v>365</v>
      </c>
      <c r="E844" s="44">
        <f>ROUND(('Все выпуски'!$F$3*'Все выпуски'!$F$6/100)*((B844-$B$800)/365)+$F$800,2)</f>
        <v>6.7</v>
      </c>
      <c r="G844" s="43">
        <f>COUNTIF(D845:$D$1227,365)</f>
        <v>383</v>
      </c>
      <c r="H844" s="43">
        <f>COUNTIF(D845:$D$1227,366)</f>
        <v>0</v>
      </c>
      <c r="I844" s="2"/>
    </row>
    <row r="845" spans="1:9" x14ac:dyDescent="0.25">
      <c r="A845" s="1">
        <f>COUNTIF($C$2:C845,"Да")</f>
        <v>9</v>
      </c>
      <c r="B845" s="45">
        <f t="shared" si="27"/>
        <v>45702</v>
      </c>
      <c r="C845" s="42" t="str">
        <f>IF(ISERROR(VLOOKUP(B845,'Айгенис Оп9'!$C$3:$C$16,1,0)),"Нет","Да")</f>
        <v>Нет</v>
      </c>
      <c r="D845" s="43">
        <f t="shared" si="26"/>
        <v>365</v>
      </c>
      <c r="E845" s="44">
        <f>ROUND(('Все выпуски'!$F$3*'Все выпуски'!$F$6/100)*((B845-$B$800)/365)+$F$800,2)</f>
        <v>6.79</v>
      </c>
      <c r="G845" s="43">
        <f>COUNTIF(D846:$D$1227,365)</f>
        <v>382</v>
      </c>
      <c r="H845" s="43">
        <f>COUNTIF(D846:$D$1227,366)</f>
        <v>0</v>
      </c>
      <c r="I845" s="2"/>
    </row>
    <row r="846" spans="1:9" x14ac:dyDescent="0.25">
      <c r="A846" s="1">
        <f>COUNTIF($C$2:C846,"Да")</f>
        <v>9</v>
      </c>
      <c r="B846" s="45">
        <f t="shared" si="27"/>
        <v>45703</v>
      </c>
      <c r="C846" s="42" t="str">
        <f>IF(ISERROR(VLOOKUP(B846,'Айгенис Оп9'!$C$3:$C$16,1,0)),"Нет","Да")</f>
        <v>Нет</v>
      </c>
      <c r="D846" s="43">
        <f t="shared" si="26"/>
        <v>365</v>
      </c>
      <c r="E846" s="44">
        <f>ROUND(('Все выпуски'!$F$3*'Все выпуски'!$F$6/100)*((B846-$B$800)/365)+$F$800,2)</f>
        <v>6.89</v>
      </c>
      <c r="G846" s="43">
        <f>COUNTIF(D847:$D$1227,365)</f>
        <v>381</v>
      </c>
      <c r="H846" s="43">
        <f>COUNTIF(D847:$D$1227,366)</f>
        <v>0</v>
      </c>
      <c r="I846" s="2"/>
    </row>
    <row r="847" spans="1:9" x14ac:dyDescent="0.25">
      <c r="A847" s="1">
        <f>COUNTIF($C$2:C847,"Да")</f>
        <v>9</v>
      </c>
      <c r="B847" s="45">
        <f t="shared" si="27"/>
        <v>45704</v>
      </c>
      <c r="C847" s="42" t="str">
        <f>IF(ISERROR(VLOOKUP(B847,'Айгенис Оп9'!$C$3:$C$16,1,0)),"Нет","Да")</f>
        <v>Нет</v>
      </c>
      <c r="D847" s="43">
        <f t="shared" si="26"/>
        <v>365</v>
      </c>
      <c r="E847" s="44">
        <f>ROUND(('Все выпуски'!$F$3*'Все выпуски'!$F$6/100)*((B847-$B$800)/365)+$F$800,2)</f>
        <v>6.98</v>
      </c>
      <c r="G847" s="43">
        <f>COUNTIF(D848:$D$1227,365)</f>
        <v>380</v>
      </c>
      <c r="H847" s="43">
        <f>COUNTIF(D848:$D$1227,366)</f>
        <v>0</v>
      </c>
      <c r="I847" s="2"/>
    </row>
    <row r="848" spans="1:9" x14ac:dyDescent="0.25">
      <c r="A848" s="1">
        <f>COUNTIF($C$2:C848,"Да")</f>
        <v>9</v>
      </c>
      <c r="B848" s="45">
        <f t="shared" si="27"/>
        <v>45705</v>
      </c>
      <c r="C848" s="42" t="str">
        <f>IF(ISERROR(VLOOKUP(B848,'Айгенис Оп9'!$C$3:$C$16,1,0)),"Нет","Да")</f>
        <v>Нет</v>
      </c>
      <c r="D848" s="43">
        <f t="shared" si="26"/>
        <v>365</v>
      </c>
      <c r="E848" s="44">
        <f>ROUND(('Все выпуски'!$F$3*'Все выпуски'!$F$6/100)*((B848-$B$800)/365)+$F$800,2)</f>
        <v>7.07</v>
      </c>
      <c r="G848" s="43">
        <f>COUNTIF(D849:$D$1227,365)</f>
        <v>379</v>
      </c>
      <c r="H848" s="43">
        <f>COUNTIF(D849:$D$1227,366)</f>
        <v>0</v>
      </c>
      <c r="I848" s="2"/>
    </row>
    <row r="849" spans="1:9" x14ac:dyDescent="0.25">
      <c r="A849" s="1">
        <f>COUNTIF($C$2:C849,"Да")</f>
        <v>9</v>
      </c>
      <c r="B849" s="45">
        <f t="shared" si="27"/>
        <v>45706</v>
      </c>
      <c r="C849" s="42" t="str">
        <f>IF(ISERROR(VLOOKUP(B849,'Айгенис Оп9'!$C$3:$C$16,1,0)),"Нет","Да")</f>
        <v>Нет</v>
      </c>
      <c r="D849" s="43">
        <f t="shared" si="26"/>
        <v>365</v>
      </c>
      <c r="E849" s="44">
        <f>ROUND(('Все выпуски'!$F$3*'Все выпуски'!$F$6/100)*((B849-$B$800)/365)+$F$800,2)</f>
        <v>7.17</v>
      </c>
      <c r="G849" s="43">
        <f>COUNTIF(D850:$D$1227,365)</f>
        <v>378</v>
      </c>
      <c r="H849" s="43">
        <f>COUNTIF(D850:$D$1227,366)</f>
        <v>0</v>
      </c>
      <c r="I849" s="2"/>
    </row>
    <row r="850" spans="1:9" x14ac:dyDescent="0.25">
      <c r="A850" s="1">
        <f>COUNTIF($C$2:C850,"Да")</f>
        <v>9</v>
      </c>
      <c r="B850" s="45">
        <f t="shared" si="27"/>
        <v>45707</v>
      </c>
      <c r="C850" s="42" t="str">
        <f>IF(ISERROR(VLOOKUP(B850,'Айгенис Оп9'!$C$3:$C$16,1,0)),"Нет","Да")</f>
        <v>Нет</v>
      </c>
      <c r="D850" s="43">
        <f t="shared" si="26"/>
        <v>365</v>
      </c>
      <c r="E850" s="44">
        <f>ROUND(('Все выпуски'!$F$3*'Все выпуски'!$F$6/100)*((B850-$B$800)/365)+$F$800,2)</f>
        <v>7.26</v>
      </c>
      <c r="G850" s="43">
        <f>COUNTIF(D851:$D$1227,365)</f>
        <v>377</v>
      </c>
      <c r="H850" s="43">
        <f>COUNTIF(D851:$D$1227,366)</f>
        <v>0</v>
      </c>
      <c r="I850" s="2"/>
    </row>
    <row r="851" spans="1:9" x14ac:dyDescent="0.25">
      <c r="A851" s="1">
        <f>COUNTIF($C$2:C851,"Да")</f>
        <v>9</v>
      </c>
      <c r="B851" s="45">
        <f t="shared" si="27"/>
        <v>45708</v>
      </c>
      <c r="C851" s="42" t="str">
        <f>IF(ISERROR(VLOOKUP(B851,'Айгенис Оп9'!$C$3:$C$16,1,0)),"Нет","Да")</f>
        <v>Нет</v>
      </c>
      <c r="D851" s="43">
        <f t="shared" si="26"/>
        <v>365</v>
      </c>
      <c r="E851" s="44">
        <f>ROUND(('Все выпуски'!$F$3*'Все выпуски'!$F$6/100)*((B851-$B$800)/365)+$F$800,2)</f>
        <v>7.35</v>
      </c>
      <c r="G851" s="43">
        <f>COUNTIF(D852:$D$1227,365)</f>
        <v>376</v>
      </c>
      <c r="H851" s="43">
        <f>COUNTIF(D852:$D$1227,366)</f>
        <v>0</v>
      </c>
      <c r="I851" s="2"/>
    </row>
    <row r="852" spans="1:9" x14ac:dyDescent="0.25">
      <c r="A852" s="1">
        <f>COUNTIF($C$2:C852,"Да")</f>
        <v>9</v>
      </c>
      <c r="B852" s="45">
        <f t="shared" si="27"/>
        <v>45709</v>
      </c>
      <c r="C852" s="42" t="str">
        <f>IF(ISERROR(VLOOKUP(B852,'Айгенис Оп9'!$C$3:$C$16,1,0)),"Нет","Да")</f>
        <v>Нет</v>
      </c>
      <c r="D852" s="43">
        <f t="shared" si="26"/>
        <v>365</v>
      </c>
      <c r="E852" s="44">
        <f>ROUND(('Все выпуски'!$F$3*'Все выпуски'!$F$6/100)*((B852-$B$800)/365)+$F$800,2)</f>
        <v>7.44</v>
      </c>
      <c r="G852" s="43">
        <f>COUNTIF(D853:$D$1227,365)</f>
        <v>375</v>
      </c>
      <c r="H852" s="43">
        <f>COUNTIF(D853:$D$1227,366)</f>
        <v>0</v>
      </c>
      <c r="I852" s="2"/>
    </row>
    <row r="853" spans="1:9" x14ac:dyDescent="0.25">
      <c r="A853" s="1">
        <f>COUNTIF($C$2:C853,"Да")</f>
        <v>9</v>
      </c>
      <c r="B853" s="45">
        <f t="shared" si="27"/>
        <v>45710</v>
      </c>
      <c r="C853" s="42" t="str">
        <f>IF(ISERROR(VLOOKUP(B853,'Айгенис Оп9'!$C$3:$C$16,1,0)),"Нет","Да")</f>
        <v>Нет</v>
      </c>
      <c r="D853" s="43">
        <f t="shared" si="26"/>
        <v>365</v>
      </c>
      <c r="E853" s="44">
        <f>ROUND(('Все выпуски'!$F$3*'Все выпуски'!$F$6/100)*((B853-$B$800)/365)+$F$800,2)</f>
        <v>7.54</v>
      </c>
      <c r="G853" s="43">
        <f>COUNTIF(D854:$D$1227,365)</f>
        <v>374</v>
      </c>
      <c r="H853" s="43">
        <f>COUNTIF(D854:$D$1227,366)</f>
        <v>0</v>
      </c>
      <c r="I853" s="2"/>
    </row>
    <row r="854" spans="1:9" x14ac:dyDescent="0.25">
      <c r="A854" s="1">
        <f>COUNTIF($C$2:C854,"Да")</f>
        <v>9</v>
      </c>
      <c r="B854" s="45">
        <f t="shared" si="27"/>
        <v>45711</v>
      </c>
      <c r="C854" s="42" t="str">
        <f>IF(ISERROR(VLOOKUP(B854,'Айгенис Оп9'!$C$3:$C$16,1,0)),"Нет","Да")</f>
        <v>Нет</v>
      </c>
      <c r="D854" s="43">
        <f t="shared" si="26"/>
        <v>365</v>
      </c>
      <c r="E854" s="44">
        <f>ROUND(('Все выпуски'!$F$3*'Все выпуски'!$F$6/100)*((B854-$B$800)/365)+$F$800,2)</f>
        <v>7.63</v>
      </c>
      <c r="G854" s="43">
        <f>COUNTIF(D855:$D$1227,365)</f>
        <v>373</v>
      </c>
      <c r="H854" s="43">
        <f>COUNTIF(D855:$D$1227,366)</f>
        <v>0</v>
      </c>
      <c r="I854" s="2"/>
    </row>
    <row r="855" spans="1:9" x14ac:dyDescent="0.25">
      <c r="A855" s="1">
        <f>COUNTIF($C$2:C855,"Да")</f>
        <v>9</v>
      </c>
      <c r="B855" s="45">
        <f t="shared" si="27"/>
        <v>45712</v>
      </c>
      <c r="C855" s="42" t="str">
        <f>IF(ISERROR(VLOOKUP(B855,'Айгенис Оп9'!$C$3:$C$16,1,0)),"Нет","Да")</f>
        <v>Нет</v>
      </c>
      <c r="D855" s="43">
        <f t="shared" si="26"/>
        <v>365</v>
      </c>
      <c r="E855" s="44">
        <f>ROUND(('Все выпуски'!$F$3*'Все выпуски'!$F$6/100)*((B855-$B$800)/365)+$F$800,2)</f>
        <v>7.72</v>
      </c>
      <c r="G855" s="43">
        <f>COUNTIF(D856:$D$1227,365)</f>
        <v>372</v>
      </c>
      <c r="H855" s="43">
        <f>COUNTIF(D856:$D$1227,366)</f>
        <v>0</v>
      </c>
      <c r="I855" s="2"/>
    </row>
    <row r="856" spans="1:9" x14ac:dyDescent="0.25">
      <c r="A856" s="1">
        <f>COUNTIF($C$2:C856,"Да")</f>
        <v>9</v>
      </c>
      <c r="B856" s="45">
        <f t="shared" si="27"/>
        <v>45713</v>
      </c>
      <c r="C856" s="42" t="str">
        <f>IF(ISERROR(VLOOKUP(B856,'Айгенис Оп9'!$C$3:$C$16,1,0)),"Нет","Да")</f>
        <v>Нет</v>
      </c>
      <c r="D856" s="43">
        <f t="shared" si="26"/>
        <v>365</v>
      </c>
      <c r="E856" s="44">
        <f>ROUND(('Все выпуски'!$F$3*'Все выпуски'!$F$6/100)*((B856-$B$800)/365)+$F$800,2)</f>
        <v>7.82</v>
      </c>
      <c r="G856" s="43">
        <f>COUNTIF(D857:$D$1227,365)</f>
        <v>371</v>
      </c>
      <c r="H856" s="43">
        <f>COUNTIF(D857:$D$1227,366)</f>
        <v>0</v>
      </c>
      <c r="I856" s="2"/>
    </row>
    <row r="857" spans="1:9" x14ac:dyDescent="0.25">
      <c r="A857" s="1">
        <f>COUNTIF($C$2:C857,"Да")</f>
        <v>9</v>
      </c>
      <c r="B857" s="45">
        <f t="shared" si="27"/>
        <v>45714</v>
      </c>
      <c r="C857" s="42" t="str">
        <f>IF(ISERROR(VLOOKUP(B857,'Айгенис Оп9'!$C$3:$C$16,1,0)),"Нет","Да")</f>
        <v>Нет</v>
      </c>
      <c r="D857" s="43">
        <f t="shared" si="26"/>
        <v>365</v>
      </c>
      <c r="E857" s="44">
        <f>ROUND(('Все выпуски'!$F$3*'Все выпуски'!$F$6/100)*((B857-$B$800)/365)+$F$800,2)</f>
        <v>7.91</v>
      </c>
      <c r="G857" s="43">
        <f>COUNTIF(D858:$D$1227,365)</f>
        <v>370</v>
      </c>
      <c r="H857" s="43">
        <f>COUNTIF(D858:$D$1227,366)</f>
        <v>0</v>
      </c>
      <c r="I857" s="2"/>
    </row>
    <row r="858" spans="1:9" x14ac:dyDescent="0.25">
      <c r="A858" s="1">
        <f>COUNTIF($C$2:C858,"Да")</f>
        <v>9</v>
      </c>
      <c r="B858" s="45">
        <f t="shared" si="27"/>
        <v>45715</v>
      </c>
      <c r="C858" s="42" t="str">
        <f>IF(ISERROR(VLOOKUP(B858,'Айгенис Оп9'!$C$3:$C$16,1,0)),"Нет","Да")</f>
        <v>Нет</v>
      </c>
      <c r="D858" s="43">
        <f t="shared" si="26"/>
        <v>365</v>
      </c>
      <c r="E858" s="44">
        <f>ROUND(('Все выпуски'!$F$3*'Все выпуски'!$F$6/100)*((B858-$B$800)/365)+$F$800,2)</f>
        <v>8</v>
      </c>
      <c r="G858" s="43">
        <f>COUNTIF(D859:$D$1227,365)</f>
        <v>369</v>
      </c>
      <c r="H858" s="43">
        <f>COUNTIF(D859:$D$1227,366)</f>
        <v>0</v>
      </c>
      <c r="I858" s="2"/>
    </row>
    <row r="859" spans="1:9" x14ac:dyDescent="0.25">
      <c r="A859" s="1">
        <f>COUNTIF($C$2:C859,"Да")</f>
        <v>9</v>
      </c>
      <c r="B859" s="45">
        <f t="shared" si="27"/>
        <v>45716</v>
      </c>
      <c r="C859" s="42" t="str">
        <f>IF(ISERROR(VLOOKUP(B859,'Айгенис Оп9'!$C$3:$C$16,1,0)),"Нет","Да")</f>
        <v>Нет</v>
      </c>
      <c r="D859" s="43">
        <f t="shared" si="26"/>
        <v>365</v>
      </c>
      <c r="E859" s="44">
        <f>ROUND(('Все выпуски'!$F$3*'Все выпуски'!$F$6/100)*((B859-$B$800)/365)+$F$800,2)</f>
        <v>8.1</v>
      </c>
      <c r="G859" s="43">
        <f>COUNTIF(D860:$D$1227,365)</f>
        <v>368</v>
      </c>
      <c r="H859" s="43">
        <f>COUNTIF(D860:$D$1227,366)</f>
        <v>0</v>
      </c>
      <c r="I859" s="2"/>
    </row>
    <row r="860" spans="1:9" x14ac:dyDescent="0.25">
      <c r="A860" s="1">
        <f>COUNTIF($C$2:C860,"Да")</f>
        <v>9</v>
      </c>
      <c r="B860" s="45">
        <f t="shared" si="27"/>
        <v>45717</v>
      </c>
      <c r="C860" s="42" t="str">
        <f>IF(ISERROR(VLOOKUP(B860,'Айгенис Оп9'!$C$3:$C$16,1,0)),"Нет","Да")</f>
        <v>Нет</v>
      </c>
      <c r="D860" s="43">
        <f t="shared" si="26"/>
        <v>365</v>
      </c>
      <c r="E860" s="44">
        <f>ROUND(('Все выпуски'!$F$3*'Все выпуски'!$F$6/100)*((B860-$B$800)/365)+$F$800,2)</f>
        <v>8.19</v>
      </c>
      <c r="G860" s="43">
        <f>COUNTIF(D861:$D$1227,365)</f>
        <v>367</v>
      </c>
      <c r="H860" s="43">
        <f>COUNTIF(D861:$D$1227,366)</f>
        <v>0</v>
      </c>
      <c r="I860" s="2"/>
    </row>
    <row r="861" spans="1:9" x14ac:dyDescent="0.25">
      <c r="A861" s="1">
        <f>COUNTIF($C$2:C861,"Да")</f>
        <v>9</v>
      </c>
      <c r="B861" s="45">
        <f t="shared" si="27"/>
        <v>45718</v>
      </c>
      <c r="C861" s="42" t="str">
        <f>IF(ISERROR(VLOOKUP(B861,'Айгенис Оп9'!$C$3:$C$16,1,0)),"Нет","Да")</f>
        <v>Нет</v>
      </c>
      <c r="D861" s="43">
        <f t="shared" si="26"/>
        <v>365</v>
      </c>
      <c r="E861" s="44">
        <f>ROUND(('Все выпуски'!$F$3*'Все выпуски'!$F$6/100)*((B861-$B$800)/365)+$F$800,2)</f>
        <v>8.2799999999999994</v>
      </c>
      <c r="G861" s="43">
        <f>COUNTIF(D862:$D$1227,365)</f>
        <v>366</v>
      </c>
      <c r="H861" s="43">
        <f>COUNTIF(D862:$D$1227,366)</f>
        <v>0</v>
      </c>
      <c r="I861" s="2"/>
    </row>
    <row r="862" spans="1:9" x14ac:dyDescent="0.25">
      <c r="A862" s="1">
        <f>COUNTIF($C$2:C862,"Да")</f>
        <v>9</v>
      </c>
      <c r="B862" s="45">
        <f t="shared" si="27"/>
        <v>45719</v>
      </c>
      <c r="C862" s="42" t="str">
        <f>IF(ISERROR(VLOOKUP(B862,'Айгенис Оп9'!$C$3:$C$16,1,0)),"Нет","Да")</f>
        <v>Нет</v>
      </c>
      <c r="D862" s="43">
        <f t="shared" si="26"/>
        <v>365</v>
      </c>
      <c r="E862" s="44">
        <f>ROUND(('Все выпуски'!$F$3*'Все выпуски'!$F$6/100)*((B862-$B$800)/365)+$F$800,2)</f>
        <v>8.3800000000000008</v>
      </c>
      <c r="G862" s="43">
        <f>COUNTIF(D863:$D$1227,365)</f>
        <v>365</v>
      </c>
      <c r="H862" s="43">
        <f>COUNTIF(D863:$D$1227,366)</f>
        <v>0</v>
      </c>
      <c r="I862" s="2"/>
    </row>
    <row r="863" spans="1:9" x14ac:dyDescent="0.25">
      <c r="A863" s="1">
        <f>COUNTIF($C$2:C863,"Да")</f>
        <v>10</v>
      </c>
      <c r="B863" s="45">
        <f t="shared" si="27"/>
        <v>45720</v>
      </c>
      <c r="C863" s="42" t="str">
        <f>IF(ISERROR(VLOOKUP(B863,'Айгенис Оп9'!$C$3:$C$16,1,0)),"Нет","Да")</f>
        <v>Да</v>
      </c>
      <c r="D863" s="43">
        <f t="shared" si="26"/>
        <v>365</v>
      </c>
      <c r="E863" s="44">
        <f>ROUND(('Все выпуски'!$F$3*'Все выпуски'!$F$6/100)*((B863-$B$800)/365)+$F$800,2)</f>
        <v>8.4700000000000006</v>
      </c>
      <c r="G863" s="43">
        <f>COUNTIF(D864:$D$1227,365)</f>
        <v>364</v>
      </c>
      <c r="H863" s="43">
        <f>COUNTIF(D864:$D$1227,366)</f>
        <v>0</v>
      </c>
      <c r="I863" s="2"/>
    </row>
    <row r="864" spans="1:9" x14ac:dyDescent="0.25">
      <c r="A864" s="1">
        <f>COUNTIF($C$2:C864,"Да")</f>
        <v>10</v>
      </c>
      <c r="B864" s="45">
        <f t="shared" si="27"/>
        <v>45721</v>
      </c>
      <c r="C864" s="42" t="str">
        <f>IF(ISERROR(VLOOKUP(B864,'Айгенис Оп9'!$C$3:$C$16,1,0)),"Нет","Да")</f>
        <v>Нет</v>
      </c>
      <c r="D864" s="43">
        <f t="shared" si="26"/>
        <v>365</v>
      </c>
      <c r="E864" s="44">
        <f>ROUND(('Все выпуски'!$F$3*'Все выпуски'!$F$6/100)/365*(B864-IF(C864="Нет",VLOOKUP(A864,'Айгенис Оп9'!$A$2:$C$16,3,0),VLOOKUP((A864-1),'Айгенис Оп9'!$A$2:$C$16,3,0))),2)</f>
        <v>0.09</v>
      </c>
      <c r="G864" s="43">
        <f>COUNTIF(D865:$D$1227,365)</f>
        <v>363</v>
      </c>
      <c r="H864" s="43">
        <f>COUNTIF(D865:$D$1227,366)</f>
        <v>0</v>
      </c>
      <c r="I864" s="2"/>
    </row>
    <row r="865" spans="1:9" x14ac:dyDescent="0.25">
      <c r="A865" s="1">
        <f>COUNTIF($C$2:C865,"Да")</f>
        <v>10</v>
      </c>
      <c r="B865" s="45">
        <f t="shared" si="27"/>
        <v>45722</v>
      </c>
      <c r="C865" s="42" t="str">
        <f>IF(ISERROR(VLOOKUP(B865,'Айгенис Оп9'!$C$3:$C$16,1,0)),"Нет","Да")</f>
        <v>Нет</v>
      </c>
      <c r="D865" s="43">
        <f t="shared" si="26"/>
        <v>365</v>
      </c>
      <c r="E865" s="44">
        <f>ROUND(('Все выпуски'!$F$3*'Все выпуски'!$F$6/100)/365*(B865-IF(C865="Нет",VLOOKUP(A865,'Айгенис Оп9'!$A$2:$C$16,3,0),VLOOKUP((A865-1),'Айгенис Оп9'!$A$2:$C$16,3,0))),2)</f>
        <v>0.19</v>
      </c>
      <c r="G865" s="43">
        <f>COUNTIF(D866:$D$1227,365)</f>
        <v>362</v>
      </c>
      <c r="H865" s="43">
        <f>COUNTIF(D866:$D$1227,366)</f>
        <v>0</v>
      </c>
      <c r="I865" s="2"/>
    </row>
    <row r="866" spans="1:9" x14ac:dyDescent="0.25">
      <c r="A866" s="1">
        <f>COUNTIF($C$2:C866,"Да")</f>
        <v>10</v>
      </c>
      <c r="B866" s="45">
        <f t="shared" si="27"/>
        <v>45723</v>
      </c>
      <c r="C866" s="42" t="str">
        <f>IF(ISERROR(VLOOKUP(B866,'Айгенис Оп9'!$C$3:$C$16,1,0)),"Нет","Да")</f>
        <v>Нет</v>
      </c>
      <c r="D866" s="43">
        <f t="shared" si="26"/>
        <v>365</v>
      </c>
      <c r="E866" s="44">
        <f>ROUND(('Все выпуски'!$F$3*'Все выпуски'!$F$6/100)/365*(B866-IF(C866="Нет",VLOOKUP(A866,'Айгенис Оп9'!$A$2:$C$16,3,0),VLOOKUP((A866-1),'Айгенис Оп9'!$A$2:$C$16,3,0))),2)</f>
        <v>0.28000000000000003</v>
      </c>
      <c r="G866" s="43">
        <f>COUNTIF(D867:$D$1227,365)</f>
        <v>361</v>
      </c>
      <c r="H866" s="43">
        <f>COUNTIF(D867:$D$1227,366)</f>
        <v>0</v>
      </c>
      <c r="I866" s="2"/>
    </row>
    <row r="867" spans="1:9" x14ac:dyDescent="0.25">
      <c r="A867" s="1">
        <f>COUNTIF($C$2:C867,"Да")</f>
        <v>10</v>
      </c>
      <c r="B867" s="45">
        <f t="shared" si="27"/>
        <v>45724</v>
      </c>
      <c r="C867" s="42" t="str">
        <f>IF(ISERROR(VLOOKUP(B867,'Айгенис Оп9'!$C$3:$C$16,1,0)),"Нет","Да")</f>
        <v>Нет</v>
      </c>
      <c r="D867" s="43">
        <f t="shared" si="26"/>
        <v>365</v>
      </c>
      <c r="E867" s="44">
        <f>ROUND(('Все выпуски'!$F$3*'Все выпуски'!$F$6/100)/365*(B867-IF(C867="Нет",VLOOKUP(A867,'Айгенис Оп9'!$A$2:$C$16,3,0),VLOOKUP((A867-1),'Айгенис Оп9'!$A$2:$C$16,3,0))),2)</f>
        <v>0.37</v>
      </c>
      <c r="G867" s="43">
        <f>COUNTIF(D868:$D$1227,365)</f>
        <v>360</v>
      </c>
      <c r="H867" s="43">
        <f>COUNTIF(D868:$D$1227,366)</f>
        <v>0</v>
      </c>
      <c r="I867" s="2"/>
    </row>
    <row r="868" spans="1:9" x14ac:dyDescent="0.25">
      <c r="A868" s="1">
        <f>COUNTIF($C$2:C868,"Да")</f>
        <v>10</v>
      </c>
      <c r="B868" s="45">
        <f t="shared" si="27"/>
        <v>45725</v>
      </c>
      <c r="C868" s="42" t="str">
        <f>IF(ISERROR(VLOOKUP(B868,'Айгенис Оп9'!$C$3:$C$16,1,0)),"Нет","Да")</f>
        <v>Нет</v>
      </c>
      <c r="D868" s="43">
        <f t="shared" si="26"/>
        <v>365</v>
      </c>
      <c r="E868" s="44">
        <f>ROUND(('Все выпуски'!$F$3*'Все выпуски'!$F$6/100)/365*(B868-IF(C868="Нет",VLOOKUP(A868,'Айгенис Оп9'!$A$2:$C$16,3,0),VLOOKUP((A868-1),'Айгенис Оп9'!$A$2:$C$16,3,0))),2)</f>
        <v>0.47</v>
      </c>
      <c r="G868" s="43">
        <f>COUNTIF(D869:$D$1227,365)</f>
        <v>359</v>
      </c>
      <c r="H868" s="43">
        <f>COUNTIF(D869:$D$1227,366)</f>
        <v>0</v>
      </c>
      <c r="I868" s="2"/>
    </row>
    <row r="869" spans="1:9" x14ac:dyDescent="0.25">
      <c r="A869" s="1">
        <f>COUNTIF($C$2:C869,"Да")</f>
        <v>10</v>
      </c>
      <c r="B869" s="45">
        <f t="shared" si="27"/>
        <v>45726</v>
      </c>
      <c r="C869" s="42" t="str">
        <f>IF(ISERROR(VLOOKUP(B869,'Айгенис Оп9'!$C$3:$C$16,1,0)),"Нет","Да")</f>
        <v>Нет</v>
      </c>
      <c r="D869" s="43">
        <f t="shared" si="26"/>
        <v>365</v>
      </c>
      <c r="E869" s="44">
        <f>ROUND(('Все выпуски'!$F$3*'Все выпуски'!$F$6/100)/365*(B869-IF(C869="Нет",VLOOKUP(A869,'Айгенис Оп9'!$A$2:$C$16,3,0),VLOOKUP((A869-1),'Айгенис Оп9'!$A$2:$C$16,3,0))),2)</f>
        <v>0.56000000000000005</v>
      </c>
      <c r="G869" s="43">
        <f>COUNTIF(D870:$D$1227,365)</f>
        <v>358</v>
      </c>
      <c r="H869" s="43">
        <f>COUNTIF(D870:$D$1227,366)</f>
        <v>0</v>
      </c>
      <c r="I869" s="2"/>
    </row>
    <row r="870" spans="1:9" x14ac:dyDescent="0.25">
      <c r="A870" s="1">
        <f>COUNTIF($C$2:C870,"Да")</f>
        <v>10</v>
      </c>
      <c r="B870" s="45">
        <f t="shared" si="27"/>
        <v>45727</v>
      </c>
      <c r="C870" s="42" t="str">
        <f>IF(ISERROR(VLOOKUP(B870,'Айгенис Оп9'!$C$3:$C$16,1,0)),"Нет","Да")</f>
        <v>Нет</v>
      </c>
      <c r="D870" s="43">
        <f t="shared" si="26"/>
        <v>365</v>
      </c>
      <c r="E870" s="44">
        <f>ROUND(('Все выпуски'!$F$3*'Все выпуски'!$F$6/100)/365*(B870-IF(C870="Нет",VLOOKUP(A870,'Айгенис Оп9'!$A$2:$C$16,3,0),VLOOKUP((A870-1),'Айгенис Оп9'!$A$2:$C$16,3,0))),2)</f>
        <v>0.65</v>
      </c>
      <c r="G870" s="43">
        <f>COUNTIF(D871:$D$1227,365)</f>
        <v>357</v>
      </c>
      <c r="H870" s="43">
        <f>COUNTIF(D871:$D$1227,366)</f>
        <v>0</v>
      </c>
      <c r="I870" s="2"/>
    </row>
    <row r="871" spans="1:9" x14ac:dyDescent="0.25">
      <c r="A871" s="1">
        <f>COUNTIF($C$2:C871,"Да")</f>
        <v>10</v>
      </c>
      <c r="B871" s="45">
        <f t="shared" si="27"/>
        <v>45728</v>
      </c>
      <c r="C871" s="42" t="str">
        <f>IF(ISERROR(VLOOKUP(B871,'Айгенис Оп9'!$C$3:$C$16,1,0)),"Нет","Да")</f>
        <v>Нет</v>
      </c>
      <c r="D871" s="43">
        <f t="shared" si="26"/>
        <v>365</v>
      </c>
      <c r="E871" s="44">
        <f>ROUND(('Все выпуски'!$F$3*'Все выпуски'!$F$6/100)/365*(B871-IF(C871="Нет",VLOOKUP(A871,'Айгенис Оп9'!$A$2:$C$16,3,0),VLOOKUP((A871-1),'Айгенис Оп9'!$A$2:$C$16,3,0))),2)</f>
        <v>0.75</v>
      </c>
      <c r="G871" s="43">
        <f>COUNTIF(D872:$D$1227,365)</f>
        <v>356</v>
      </c>
      <c r="H871" s="43">
        <f>COUNTIF(D872:$D$1227,366)</f>
        <v>0</v>
      </c>
      <c r="I871" s="2"/>
    </row>
    <row r="872" spans="1:9" x14ac:dyDescent="0.25">
      <c r="A872" s="1">
        <f>COUNTIF($C$2:C872,"Да")</f>
        <v>10</v>
      </c>
      <c r="B872" s="45">
        <f t="shared" si="27"/>
        <v>45729</v>
      </c>
      <c r="C872" s="42" t="str">
        <f>IF(ISERROR(VLOOKUP(B872,'Айгенис Оп9'!$C$3:$C$16,1,0)),"Нет","Да")</f>
        <v>Нет</v>
      </c>
      <c r="D872" s="43">
        <f t="shared" si="26"/>
        <v>365</v>
      </c>
      <c r="E872" s="44">
        <f>ROUND(('Все выпуски'!$F$3*'Все выпуски'!$F$6/100)/365*(B872-IF(C872="Нет",VLOOKUP(A872,'Айгенис Оп9'!$A$2:$C$16,3,0),VLOOKUP((A872-1),'Айгенис Оп9'!$A$2:$C$16,3,0))),2)</f>
        <v>0.84</v>
      </c>
      <c r="G872" s="43">
        <f>COUNTIF(D873:$D$1227,365)</f>
        <v>355</v>
      </c>
      <c r="H872" s="43">
        <f>COUNTIF(D873:$D$1227,366)</f>
        <v>0</v>
      </c>
      <c r="I872" s="2"/>
    </row>
    <row r="873" spans="1:9" x14ac:dyDescent="0.25">
      <c r="A873" s="1">
        <f>COUNTIF($C$2:C873,"Да")</f>
        <v>10</v>
      </c>
      <c r="B873" s="45">
        <f t="shared" si="27"/>
        <v>45730</v>
      </c>
      <c r="C873" s="42" t="str">
        <f>IF(ISERROR(VLOOKUP(B873,'Айгенис Оп9'!$C$3:$C$16,1,0)),"Нет","Да")</f>
        <v>Нет</v>
      </c>
      <c r="D873" s="43">
        <f t="shared" si="26"/>
        <v>365</v>
      </c>
      <c r="E873" s="44">
        <f>ROUND(('Все выпуски'!$F$3*'Все выпуски'!$F$6/100)/365*(B873-IF(C873="Нет",VLOOKUP(A873,'Айгенис Оп9'!$A$2:$C$16,3,0),VLOOKUP((A873-1),'Айгенис Оп9'!$A$2:$C$16,3,0))),2)</f>
        <v>0.93</v>
      </c>
      <c r="G873" s="43">
        <f>COUNTIF(D874:$D$1227,365)</f>
        <v>354</v>
      </c>
      <c r="H873" s="43">
        <f>COUNTIF(D874:$D$1227,366)</f>
        <v>0</v>
      </c>
      <c r="I873" s="2"/>
    </row>
    <row r="874" spans="1:9" x14ac:dyDescent="0.25">
      <c r="A874" s="1">
        <f>COUNTIF($C$2:C874,"Да")</f>
        <v>10</v>
      </c>
      <c r="B874" s="45">
        <f t="shared" si="27"/>
        <v>45731</v>
      </c>
      <c r="C874" s="42" t="str">
        <f>IF(ISERROR(VLOOKUP(B874,'Айгенис Оп9'!$C$3:$C$16,1,0)),"Нет","Да")</f>
        <v>Нет</v>
      </c>
      <c r="D874" s="43">
        <f t="shared" si="26"/>
        <v>365</v>
      </c>
      <c r="E874" s="44">
        <f>ROUND(('Все выпуски'!$F$3*'Все выпуски'!$F$6/100)/365*(B874-IF(C874="Нет",VLOOKUP(A874,'Айгенис Оп9'!$A$2:$C$16,3,0),VLOOKUP((A874-1),'Айгенис Оп9'!$A$2:$C$16,3,0))),2)</f>
        <v>1.02</v>
      </c>
      <c r="G874" s="43">
        <f>COUNTIF(D875:$D$1227,365)</f>
        <v>353</v>
      </c>
      <c r="H874" s="43">
        <f>COUNTIF(D875:$D$1227,366)</f>
        <v>0</v>
      </c>
      <c r="I874" s="2"/>
    </row>
    <row r="875" spans="1:9" x14ac:dyDescent="0.25">
      <c r="A875" s="1">
        <f>COUNTIF($C$2:C875,"Да")</f>
        <v>10</v>
      </c>
      <c r="B875" s="45">
        <f t="shared" si="27"/>
        <v>45732</v>
      </c>
      <c r="C875" s="42" t="str">
        <f>IF(ISERROR(VLOOKUP(B875,'Айгенис Оп9'!$C$3:$C$16,1,0)),"Нет","Да")</f>
        <v>Нет</v>
      </c>
      <c r="D875" s="43">
        <f t="shared" si="26"/>
        <v>365</v>
      </c>
      <c r="E875" s="44">
        <f>ROUND(('Все выпуски'!$F$3*'Все выпуски'!$F$6/100)/365*(B875-IF(C875="Нет",VLOOKUP(A875,'Айгенис Оп9'!$A$2:$C$16,3,0),VLOOKUP((A875-1),'Айгенис Оп9'!$A$2:$C$16,3,0))),2)</f>
        <v>1.1200000000000001</v>
      </c>
      <c r="G875" s="43">
        <f>COUNTIF(D876:$D$1227,365)</f>
        <v>352</v>
      </c>
      <c r="H875" s="43">
        <f>COUNTIF(D876:$D$1227,366)</f>
        <v>0</v>
      </c>
      <c r="I875" s="2"/>
    </row>
    <row r="876" spans="1:9" x14ac:dyDescent="0.25">
      <c r="A876" s="1">
        <f>COUNTIF($C$2:C876,"Да")</f>
        <v>10</v>
      </c>
      <c r="B876" s="45">
        <f t="shared" si="27"/>
        <v>45733</v>
      </c>
      <c r="C876" s="42" t="str">
        <f>IF(ISERROR(VLOOKUP(B876,'Айгенис Оп9'!$C$3:$C$16,1,0)),"Нет","Да")</f>
        <v>Нет</v>
      </c>
      <c r="D876" s="43">
        <f t="shared" si="26"/>
        <v>365</v>
      </c>
      <c r="E876" s="44">
        <f>ROUND(('Все выпуски'!$F$3*'Все выпуски'!$F$6/100)/365*(B876-IF(C876="Нет",VLOOKUP(A876,'Айгенис Оп9'!$A$2:$C$16,3,0),VLOOKUP((A876-1),'Айгенис Оп9'!$A$2:$C$16,3,0))),2)</f>
        <v>1.21</v>
      </c>
      <c r="G876" s="43">
        <f>COUNTIF(D877:$D$1227,365)</f>
        <v>351</v>
      </c>
      <c r="H876" s="43">
        <f>COUNTIF(D877:$D$1227,366)</f>
        <v>0</v>
      </c>
      <c r="I876" s="2"/>
    </row>
    <row r="877" spans="1:9" x14ac:dyDescent="0.25">
      <c r="A877" s="1">
        <f>COUNTIF($C$2:C877,"Да")</f>
        <v>10</v>
      </c>
      <c r="B877" s="45">
        <f t="shared" si="27"/>
        <v>45734</v>
      </c>
      <c r="C877" s="42" t="str">
        <f>IF(ISERROR(VLOOKUP(B877,'Айгенис Оп9'!$C$3:$C$16,1,0)),"Нет","Да")</f>
        <v>Нет</v>
      </c>
      <c r="D877" s="43">
        <f t="shared" si="26"/>
        <v>365</v>
      </c>
      <c r="E877" s="44">
        <f>ROUND(('Все выпуски'!$F$3*'Все выпуски'!$F$6/100)/365*(B877-IF(C877="Нет",VLOOKUP(A877,'Айгенис Оп9'!$A$2:$C$16,3,0),VLOOKUP((A877-1),'Айгенис Оп9'!$A$2:$C$16,3,0))),2)</f>
        <v>1.3</v>
      </c>
      <c r="G877" s="43">
        <f>COUNTIF(D878:$D$1227,365)</f>
        <v>350</v>
      </c>
      <c r="H877" s="43">
        <f>COUNTIF(D878:$D$1227,366)</f>
        <v>0</v>
      </c>
      <c r="I877" s="2"/>
    </row>
    <row r="878" spans="1:9" x14ac:dyDescent="0.25">
      <c r="A878" s="1">
        <f>COUNTIF($C$2:C878,"Да")</f>
        <v>10</v>
      </c>
      <c r="B878" s="45">
        <f t="shared" si="27"/>
        <v>45735</v>
      </c>
      <c r="C878" s="42" t="str">
        <f>IF(ISERROR(VLOOKUP(B878,'Айгенис Оп9'!$C$3:$C$16,1,0)),"Нет","Да")</f>
        <v>Нет</v>
      </c>
      <c r="D878" s="43">
        <f t="shared" si="26"/>
        <v>365</v>
      </c>
      <c r="E878" s="44">
        <f>ROUND(('Все выпуски'!$F$3*'Все выпуски'!$F$6/100)/365*(B878-IF(C878="Нет",VLOOKUP(A878,'Айгенис Оп9'!$A$2:$C$16,3,0),VLOOKUP((A878-1),'Айгенис Оп9'!$A$2:$C$16,3,0))),2)</f>
        <v>1.4</v>
      </c>
      <c r="G878" s="43">
        <f>COUNTIF(D879:$D$1227,365)</f>
        <v>349</v>
      </c>
      <c r="H878" s="43">
        <f>COUNTIF(D879:$D$1227,366)</f>
        <v>0</v>
      </c>
      <c r="I878" s="2"/>
    </row>
    <row r="879" spans="1:9" x14ac:dyDescent="0.25">
      <c r="A879" s="1">
        <f>COUNTIF($C$2:C879,"Да")</f>
        <v>10</v>
      </c>
      <c r="B879" s="45">
        <f t="shared" si="27"/>
        <v>45736</v>
      </c>
      <c r="C879" s="42" t="str">
        <f>IF(ISERROR(VLOOKUP(B879,'Айгенис Оп9'!$C$3:$C$16,1,0)),"Нет","Да")</f>
        <v>Нет</v>
      </c>
      <c r="D879" s="43">
        <f t="shared" si="26"/>
        <v>365</v>
      </c>
      <c r="E879" s="44">
        <f>ROUND(('Все выпуски'!$F$3*'Все выпуски'!$F$6/100)/365*(B879-IF(C879="Нет",VLOOKUP(A879,'Айгенис Оп9'!$A$2:$C$16,3,0),VLOOKUP((A879-1),'Айгенис Оп9'!$A$2:$C$16,3,0))),2)</f>
        <v>1.49</v>
      </c>
      <c r="G879" s="43">
        <f>COUNTIF(D880:$D$1227,365)</f>
        <v>348</v>
      </c>
      <c r="H879" s="43">
        <f>COUNTIF(D880:$D$1227,366)</f>
        <v>0</v>
      </c>
      <c r="I879" s="2"/>
    </row>
    <row r="880" spans="1:9" x14ac:dyDescent="0.25">
      <c r="A880" s="1">
        <f>COUNTIF($C$2:C880,"Да")</f>
        <v>10</v>
      </c>
      <c r="B880" s="45">
        <f t="shared" si="27"/>
        <v>45737</v>
      </c>
      <c r="C880" s="42" t="str">
        <f>IF(ISERROR(VLOOKUP(B880,'Айгенис Оп9'!$C$3:$C$16,1,0)),"Нет","Да")</f>
        <v>Нет</v>
      </c>
      <c r="D880" s="43">
        <f t="shared" si="26"/>
        <v>365</v>
      </c>
      <c r="E880" s="44">
        <f>ROUND(('Все выпуски'!$F$3*'Все выпуски'!$F$6/100)/365*(B880-IF(C880="Нет",VLOOKUP(A880,'Айгенис Оп9'!$A$2:$C$16,3,0),VLOOKUP((A880-1),'Айгенис Оп9'!$A$2:$C$16,3,0))),2)</f>
        <v>1.58</v>
      </c>
      <c r="G880" s="43">
        <f>COUNTIF(D881:$D$1227,365)</f>
        <v>347</v>
      </c>
      <c r="H880" s="43">
        <f>COUNTIF(D881:$D$1227,366)</f>
        <v>0</v>
      </c>
      <c r="I880" s="2"/>
    </row>
    <row r="881" spans="1:9" x14ac:dyDescent="0.25">
      <c r="A881" s="1">
        <f>COUNTIF($C$2:C881,"Да")</f>
        <v>10</v>
      </c>
      <c r="B881" s="45">
        <f t="shared" si="27"/>
        <v>45738</v>
      </c>
      <c r="C881" s="42" t="str">
        <f>IF(ISERROR(VLOOKUP(B881,'Айгенис Оп9'!$C$3:$C$16,1,0)),"Нет","Да")</f>
        <v>Нет</v>
      </c>
      <c r="D881" s="43">
        <f t="shared" si="26"/>
        <v>365</v>
      </c>
      <c r="E881" s="44">
        <f>ROUND(('Все выпуски'!$F$3*'Все выпуски'!$F$6/100)/365*(B881-IF(C881="Нет",VLOOKUP(A881,'Айгенис Оп9'!$A$2:$C$16,3,0),VLOOKUP((A881-1),'Айгенис Оп9'!$A$2:$C$16,3,0))),2)</f>
        <v>1.68</v>
      </c>
      <c r="G881" s="43">
        <f>COUNTIF(D882:$D$1227,365)</f>
        <v>346</v>
      </c>
      <c r="H881" s="43">
        <f>COUNTIF(D882:$D$1227,366)</f>
        <v>0</v>
      </c>
      <c r="I881" s="2"/>
    </row>
    <row r="882" spans="1:9" x14ac:dyDescent="0.25">
      <c r="A882" s="1">
        <f>COUNTIF($C$2:C882,"Да")</f>
        <v>10</v>
      </c>
      <c r="B882" s="45">
        <f t="shared" si="27"/>
        <v>45739</v>
      </c>
      <c r="C882" s="42" t="str">
        <f>IF(ISERROR(VLOOKUP(B882,'Айгенис Оп9'!$C$3:$C$16,1,0)),"Нет","Да")</f>
        <v>Нет</v>
      </c>
      <c r="D882" s="43">
        <f t="shared" si="26"/>
        <v>365</v>
      </c>
      <c r="E882" s="44">
        <f>ROUND(('Все выпуски'!$F$3*'Все выпуски'!$F$6/100)/365*(B882-IF(C882="Нет",VLOOKUP(A882,'Айгенис Оп9'!$A$2:$C$16,3,0),VLOOKUP((A882-1),'Айгенис Оп9'!$A$2:$C$16,3,0))),2)</f>
        <v>1.77</v>
      </c>
      <c r="G882" s="43">
        <f>COUNTIF(D883:$D$1227,365)</f>
        <v>345</v>
      </c>
      <c r="H882" s="43">
        <f>COUNTIF(D883:$D$1227,366)</f>
        <v>0</v>
      </c>
      <c r="I882" s="2"/>
    </row>
    <row r="883" spans="1:9" x14ac:dyDescent="0.25">
      <c r="A883" s="1">
        <f>COUNTIF($C$2:C883,"Да")</f>
        <v>10</v>
      </c>
      <c r="B883" s="45">
        <f t="shared" si="27"/>
        <v>45740</v>
      </c>
      <c r="C883" s="42" t="str">
        <f>IF(ISERROR(VLOOKUP(B883,'Айгенис Оп9'!$C$3:$C$16,1,0)),"Нет","Да")</f>
        <v>Нет</v>
      </c>
      <c r="D883" s="43">
        <f t="shared" si="26"/>
        <v>365</v>
      </c>
      <c r="E883" s="44">
        <f>ROUND(('Все выпуски'!$F$3*'Все выпуски'!$F$6/100)/365*(B883-IF(C883="Нет",VLOOKUP(A883,'Айгенис Оп9'!$A$2:$C$16,3,0),VLOOKUP((A883-1),'Айгенис Оп9'!$A$2:$C$16,3,0))),2)</f>
        <v>1.86</v>
      </c>
      <c r="G883" s="43">
        <f>COUNTIF(D884:$D$1227,365)</f>
        <v>344</v>
      </c>
      <c r="H883" s="43">
        <f>COUNTIF(D884:$D$1227,366)</f>
        <v>0</v>
      </c>
      <c r="I883" s="2"/>
    </row>
    <row r="884" spans="1:9" x14ac:dyDescent="0.25">
      <c r="A884" s="1">
        <f>COUNTIF($C$2:C884,"Да")</f>
        <v>10</v>
      </c>
      <c r="B884" s="45">
        <f t="shared" si="27"/>
        <v>45741</v>
      </c>
      <c r="C884" s="42" t="str">
        <f>IF(ISERROR(VLOOKUP(B884,'Айгенис Оп9'!$C$3:$C$16,1,0)),"Нет","Да")</f>
        <v>Нет</v>
      </c>
      <c r="D884" s="43">
        <f t="shared" ref="D884:D947" si="28">IF(MOD(YEAR(B884),4)=0,366,365)</f>
        <v>365</v>
      </c>
      <c r="E884" s="44">
        <f>ROUND(('Все выпуски'!$F$3*'Все выпуски'!$F$6/100)/365*(B884-IF(C884="Нет",VLOOKUP(A884,'Айгенис Оп9'!$A$2:$C$16,3,0),VLOOKUP((A884-1),'Айгенис Оп9'!$A$2:$C$16,3,0))),2)</f>
        <v>1.96</v>
      </c>
      <c r="G884" s="43">
        <f>COUNTIF(D885:$D$1227,365)</f>
        <v>343</v>
      </c>
      <c r="H884" s="43">
        <f>COUNTIF(D885:$D$1227,366)</f>
        <v>0</v>
      </c>
      <c r="I884" s="2"/>
    </row>
    <row r="885" spans="1:9" x14ac:dyDescent="0.25">
      <c r="A885" s="1">
        <f>COUNTIF($C$2:C885,"Да")</f>
        <v>10</v>
      </c>
      <c r="B885" s="45">
        <f t="shared" ref="B885:B948" si="29">B884+1</f>
        <v>45742</v>
      </c>
      <c r="C885" s="42" t="str">
        <f>IF(ISERROR(VLOOKUP(B885,'Айгенис Оп9'!$C$3:$C$16,1,0)),"Нет","Да")</f>
        <v>Нет</v>
      </c>
      <c r="D885" s="43">
        <f t="shared" si="28"/>
        <v>365</v>
      </c>
      <c r="E885" s="44">
        <f>ROUND(('Все выпуски'!$F$3*'Все выпуски'!$F$6/100)/365*(B885-IF(C885="Нет",VLOOKUP(A885,'Айгенис Оп9'!$A$2:$C$16,3,0),VLOOKUP((A885-1),'Айгенис Оп9'!$A$2:$C$16,3,0))),2)</f>
        <v>2.0499999999999998</v>
      </c>
      <c r="G885" s="43">
        <f>COUNTIF(D886:$D$1227,365)</f>
        <v>342</v>
      </c>
      <c r="H885" s="43">
        <f>COUNTIF(D886:$D$1227,366)</f>
        <v>0</v>
      </c>
      <c r="I885" s="2"/>
    </row>
    <row r="886" spans="1:9" x14ac:dyDescent="0.25">
      <c r="A886" s="1">
        <f>COUNTIF($C$2:C886,"Да")</f>
        <v>10</v>
      </c>
      <c r="B886" s="45">
        <f t="shared" si="29"/>
        <v>45743</v>
      </c>
      <c r="C886" s="42" t="str">
        <f>IF(ISERROR(VLOOKUP(B886,'Айгенис Оп9'!$C$3:$C$16,1,0)),"Нет","Да")</f>
        <v>Нет</v>
      </c>
      <c r="D886" s="43">
        <f t="shared" si="28"/>
        <v>365</v>
      </c>
      <c r="E886" s="44">
        <f>ROUND(('Все выпуски'!$F$3*'Все выпуски'!$F$6/100)/365*(B886-IF(C886="Нет",VLOOKUP(A886,'Айгенис Оп9'!$A$2:$C$16,3,0),VLOOKUP((A886-1),'Айгенис Оп9'!$A$2:$C$16,3,0))),2)</f>
        <v>2.14</v>
      </c>
      <c r="G886" s="43">
        <f>COUNTIF(D887:$D$1227,365)</f>
        <v>341</v>
      </c>
      <c r="H886" s="43">
        <f>COUNTIF(D887:$D$1227,366)</f>
        <v>0</v>
      </c>
      <c r="I886" s="2"/>
    </row>
    <row r="887" spans="1:9" x14ac:dyDescent="0.25">
      <c r="A887" s="1">
        <f>COUNTIF($C$2:C887,"Да")</f>
        <v>10</v>
      </c>
      <c r="B887" s="45">
        <f t="shared" si="29"/>
        <v>45744</v>
      </c>
      <c r="C887" s="42" t="str">
        <f>IF(ISERROR(VLOOKUP(B887,'Айгенис Оп9'!$C$3:$C$16,1,0)),"Нет","Да")</f>
        <v>Нет</v>
      </c>
      <c r="D887" s="43">
        <f t="shared" si="28"/>
        <v>365</v>
      </c>
      <c r="E887" s="44">
        <f>ROUND(('Все выпуски'!$F$3*'Все выпуски'!$F$6/100)/365*(B887-IF(C887="Нет",VLOOKUP(A887,'Айгенис Оп9'!$A$2:$C$16,3,0),VLOOKUP((A887-1),'Айгенис Оп9'!$A$2:$C$16,3,0))),2)</f>
        <v>2.2400000000000002</v>
      </c>
      <c r="G887" s="43">
        <f>COUNTIF(D888:$D$1227,365)</f>
        <v>340</v>
      </c>
      <c r="H887" s="43">
        <f>COUNTIF(D888:$D$1227,366)</f>
        <v>0</v>
      </c>
      <c r="I887" s="2"/>
    </row>
    <row r="888" spans="1:9" x14ac:dyDescent="0.25">
      <c r="A888" s="1">
        <f>COUNTIF($C$2:C888,"Да")</f>
        <v>10</v>
      </c>
      <c r="B888" s="45">
        <f t="shared" si="29"/>
        <v>45745</v>
      </c>
      <c r="C888" s="42" t="str">
        <f>IF(ISERROR(VLOOKUP(B888,'Айгенис Оп9'!$C$3:$C$16,1,0)),"Нет","Да")</f>
        <v>Нет</v>
      </c>
      <c r="D888" s="43">
        <f t="shared" si="28"/>
        <v>365</v>
      </c>
      <c r="E888" s="44">
        <f>ROUND(('Все выпуски'!$F$3*'Все выпуски'!$F$6/100)/365*(B888-IF(C888="Нет",VLOOKUP(A888,'Айгенис Оп9'!$A$2:$C$16,3,0),VLOOKUP((A888-1),'Айгенис Оп9'!$A$2:$C$16,3,0))),2)</f>
        <v>2.33</v>
      </c>
      <c r="G888" s="43">
        <f>COUNTIF(D889:$D$1227,365)</f>
        <v>339</v>
      </c>
      <c r="H888" s="43">
        <f>COUNTIF(D889:$D$1227,366)</f>
        <v>0</v>
      </c>
      <c r="I888" s="2"/>
    </row>
    <row r="889" spans="1:9" x14ac:dyDescent="0.25">
      <c r="A889" s="1">
        <f>COUNTIF($C$2:C889,"Да")</f>
        <v>10</v>
      </c>
      <c r="B889" s="45">
        <f t="shared" si="29"/>
        <v>45746</v>
      </c>
      <c r="C889" s="42" t="str">
        <f>IF(ISERROR(VLOOKUP(B889,'Айгенис Оп9'!$C$3:$C$16,1,0)),"Нет","Да")</f>
        <v>Нет</v>
      </c>
      <c r="D889" s="43">
        <f t="shared" si="28"/>
        <v>365</v>
      </c>
      <c r="E889" s="44">
        <f>ROUND(('Все выпуски'!$F$3*'Все выпуски'!$F$6/100)/365*(B889-IF(C889="Нет",VLOOKUP(A889,'Айгенис Оп9'!$A$2:$C$16,3,0),VLOOKUP((A889-1),'Айгенис Оп9'!$A$2:$C$16,3,0))),2)</f>
        <v>2.42</v>
      </c>
      <c r="G889" s="43">
        <f>COUNTIF(D890:$D$1227,365)</f>
        <v>338</v>
      </c>
      <c r="H889" s="43">
        <f>COUNTIF(D890:$D$1227,366)</f>
        <v>0</v>
      </c>
      <c r="I889" s="2"/>
    </row>
    <row r="890" spans="1:9" x14ac:dyDescent="0.25">
      <c r="A890" s="1">
        <f>COUNTIF($C$2:C890,"Да")</f>
        <v>10</v>
      </c>
      <c r="B890" s="45">
        <f t="shared" si="29"/>
        <v>45747</v>
      </c>
      <c r="C890" s="42" t="str">
        <f>IF(ISERROR(VLOOKUP(B890,'Айгенис Оп9'!$C$3:$C$16,1,0)),"Нет","Да")</f>
        <v>Нет</v>
      </c>
      <c r="D890" s="43">
        <f t="shared" si="28"/>
        <v>365</v>
      </c>
      <c r="E890" s="44">
        <f>ROUND(('Все выпуски'!$F$3*'Все выпуски'!$F$6/100)/365*(B890-IF(C890="Нет",VLOOKUP(A890,'Айгенис Оп9'!$A$2:$C$16,3,0),VLOOKUP((A890-1),'Айгенис Оп9'!$A$2:$C$16,3,0))),2)</f>
        <v>2.52</v>
      </c>
      <c r="G890" s="43">
        <f>COUNTIF(D891:$D$1227,365)</f>
        <v>337</v>
      </c>
      <c r="H890" s="43">
        <f>COUNTIF(D891:$D$1227,366)</f>
        <v>0</v>
      </c>
      <c r="I890" s="2"/>
    </row>
    <row r="891" spans="1:9" x14ac:dyDescent="0.25">
      <c r="A891" s="1">
        <f>COUNTIF($C$2:C891,"Да")</f>
        <v>10</v>
      </c>
      <c r="B891" s="45">
        <f t="shared" si="29"/>
        <v>45748</v>
      </c>
      <c r="C891" s="42" t="str">
        <f>IF(ISERROR(VLOOKUP(B891,'Айгенис Оп9'!$C$3:$C$16,1,0)),"Нет","Да")</f>
        <v>Нет</v>
      </c>
      <c r="D891" s="43">
        <f t="shared" si="28"/>
        <v>365</v>
      </c>
      <c r="E891" s="44">
        <f>ROUND(('Все выпуски'!$F$3*'Все выпуски'!$F$6/100)/365*(B891-IF(C891="Нет",VLOOKUP(A891,'Айгенис Оп9'!$A$2:$C$16,3,0),VLOOKUP((A891-1),'Айгенис Оп9'!$A$2:$C$16,3,0))),2)</f>
        <v>2.61</v>
      </c>
      <c r="G891" s="43">
        <f>COUNTIF(D892:$D$1227,365)</f>
        <v>336</v>
      </c>
      <c r="H891" s="43">
        <f>COUNTIF(D892:$D$1227,366)</f>
        <v>0</v>
      </c>
      <c r="I891" s="2"/>
    </row>
    <row r="892" spans="1:9" x14ac:dyDescent="0.25">
      <c r="A892" s="1">
        <f>COUNTIF($C$2:C892,"Да")</f>
        <v>10</v>
      </c>
      <c r="B892" s="45">
        <f t="shared" si="29"/>
        <v>45749</v>
      </c>
      <c r="C892" s="42" t="str">
        <f>IF(ISERROR(VLOOKUP(B892,'Айгенис Оп9'!$C$3:$C$16,1,0)),"Нет","Да")</f>
        <v>Нет</v>
      </c>
      <c r="D892" s="43">
        <f t="shared" si="28"/>
        <v>365</v>
      </c>
      <c r="E892" s="44">
        <f>ROUND(('Все выпуски'!$F$3*'Все выпуски'!$F$6/100)/365*(B892-IF(C892="Нет",VLOOKUP(A892,'Айгенис Оп9'!$A$2:$C$16,3,0),VLOOKUP((A892-1),'Айгенис Оп9'!$A$2:$C$16,3,0))),2)</f>
        <v>2.7</v>
      </c>
      <c r="G892" s="43">
        <f>COUNTIF(D893:$D$1227,365)</f>
        <v>335</v>
      </c>
      <c r="H892" s="43">
        <f>COUNTIF(D893:$D$1227,366)</f>
        <v>0</v>
      </c>
      <c r="I892" s="2"/>
    </row>
    <row r="893" spans="1:9" x14ac:dyDescent="0.25">
      <c r="A893" s="1">
        <f>COUNTIF($C$2:C893,"Да")</f>
        <v>10</v>
      </c>
      <c r="B893" s="45">
        <f t="shared" si="29"/>
        <v>45750</v>
      </c>
      <c r="C893" s="42" t="str">
        <f>IF(ISERROR(VLOOKUP(B893,'Айгенис Оп9'!$C$3:$C$16,1,0)),"Нет","Да")</f>
        <v>Нет</v>
      </c>
      <c r="D893" s="43">
        <f t="shared" si="28"/>
        <v>365</v>
      </c>
      <c r="E893" s="44">
        <f>ROUND(('Все выпуски'!$F$3*'Все выпуски'!$F$6/100)/365*(B893-IF(C893="Нет",VLOOKUP(A893,'Айгенис Оп9'!$A$2:$C$16,3,0),VLOOKUP((A893-1),'Айгенис Оп9'!$A$2:$C$16,3,0))),2)</f>
        <v>2.79</v>
      </c>
      <c r="G893" s="43">
        <f>COUNTIF(D894:$D$1227,365)</f>
        <v>334</v>
      </c>
      <c r="H893" s="43">
        <f>COUNTIF(D894:$D$1227,366)</f>
        <v>0</v>
      </c>
      <c r="I893" s="2"/>
    </row>
    <row r="894" spans="1:9" x14ac:dyDescent="0.25">
      <c r="A894" s="1">
        <f>COUNTIF($C$2:C894,"Да")</f>
        <v>10</v>
      </c>
      <c r="B894" s="45">
        <f t="shared" si="29"/>
        <v>45751</v>
      </c>
      <c r="C894" s="42" t="str">
        <f>IF(ISERROR(VLOOKUP(B894,'Айгенис Оп9'!$C$3:$C$16,1,0)),"Нет","Да")</f>
        <v>Нет</v>
      </c>
      <c r="D894" s="43">
        <f t="shared" si="28"/>
        <v>365</v>
      </c>
      <c r="E894" s="44">
        <f>ROUND(('Все выпуски'!$F$3*'Все выпуски'!$F$6/100)/365*(B894-IF(C894="Нет",VLOOKUP(A894,'Айгенис Оп9'!$A$2:$C$16,3,0),VLOOKUP((A894-1),'Айгенис Оп9'!$A$2:$C$16,3,0))),2)</f>
        <v>2.89</v>
      </c>
      <c r="G894" s="43">
        <f>COUNTIF(D895:$D$1227,365)</f>
        <v>333</v>
      </c>
      <c r="H894" s="43">
        <f>COUNTIF(D895:$D$1227,366)</f>
        <v>0</v>
      </c>
      <c r="I894" s="2"/>
    </row>
    <row r="895" spans="1:9" x14ac:dyDescent="0.25">
      <c r="A895" s="1">
        <f>COUNTIF($C$2:C895,"Да")</f>
        <v>10</v>
      </c>
      <c r="B895" s="45">
        <f t="shared" si="29"/>
        <v>45752</v>
      </c>
      <c r="C895" s="42" t="str">
        <f>IF(ISERROR(VLOOKUP(B895,'Айгенис Оп9'!$C$3:$C$16,1,0)),"Нет","Да")</f>
        <v>Нет</v>
      </c>
      <c r="D895" s="43">
        <f t="shared" si="28"/>
        <v>365</v>
      </c>
      <c r="E895" s="44">
        <f>ROUND(('Все выпуски'!$F$3*'Все выпуски'!$F$6/100)/365*(B895-IF(C895="Нет",VLOOKUP(A895,'Айгенис Оп9'!$A$2:$C$16,3,0),VLOOKUP((A895-1),'Айгенис Оп9'!$A$2:$C$16,3,0))),2)</f>
        <v>2.98</v>
      </c>
      <c r="G895" s="43">
        <f>COUNTIF(D896:$D$1227,365)</f>
        <v>332</v>
      </c>
      <c r="H895" s="43">
        <f>COUNTIF(D896:$D$1227,366)</f>
        <v>0</v>
      </c>
      <c r="I895" s="2"/>
    </row>
    <row r="896" spans="1:9" x14ac:dyDescent="0.25">
      <c r="A896" s="1">
        <f>COUNTIF($C$2:C896,"Да")</f>
        <v>10</v>
      </c>
      <c r="B896" s="45">
        <f t="shared" si="29"/>
        <v>45753</v>
      </c>
      <c r="C896" s="42" t="str">
        <f>IF(ISERROR(VLOOKUP(B896,'Айгенис Оп9'!$C$3:$C$16,1,0)),"Нет","Да")</f>
        <v>Нет</v>
      </c>
      <c r="D896" s="43">
        <f t="shared" si="28"/>
        <v>365</v>
      </c>
      <c r="E896" s="44">
        <f>ROUND(('Все выпуски'!$F$3*'Все выпуски'!$F$6/100)/365*(B896-IF(C896="Нет",VLOOKUP(A896,'Айгенис Оп9'!$A$2:$C$16,3,0),VLOOKUP((A896-1),'Айгенис Оп9'!$A$2:$C$16,3,0))),2)</f>
        <v>3.07</v>
      </c>
      <c r="G896" s="43">
        <f>COUNTIF(D897:$D$1227,365)</f>
        <v>331</v>
      </c>
      <c r="H896" s="43">
        <f>COUNTIF(D897:$D$1227,366)</f>
        <v>0</v>
      </c>
      <c r="I896" s="2"/>
    </row>
    <row r="897" spans="1:9" x14ac:dyDescent="0.25">
      <c r="A897" s="1">
        <f>COUNTIF($C$2:C897,"Да")</f>
        <v>10</v>
      </c>
      <c r="B897" s="45">
        <f t="shared" si="29"/>
        <v>45754</v>
      </c>
      <c r="C897" s="42" t="str">
        <f>IF(ISERROR(VLOOKUP(B897,'Айгенис Оп9'!$C$3:$C$16,1,0)),"Нет","Да")</f>
        <v>Нет</v>
      </c>
      <c r="D897" s="43">
        <f t="shared" si="28"/>
        <v>365</v>
      </c>
      <c r="E897" s="44">
        <f>ROUND(('Все выпуски'!$F$3*'Все выпуски'!$F$6/100)/365*(B897-IF(C897="Нет",VLOOKUP(A897,'Айгенис Оп9'!$A$2:$C$16,3,0),VLOOKUP((A897-1),'Айгенис Оп9'!$A$2:$C$16,3,0))),2)</f>
        <v>3.17</v>
      </c>
      <c r="G897" s="43">
        <f>COUNTIF(D898:$D$1227,365)</f>
        <v>330</v>
      </c>
      <c r="H897" s="43">
        <f>COUNTIF(D898:$D$1227,366)</f>
        <v>0</v>
      </c>
      <c r="I897" s="2"/>
    </row>
    <row r="898" spans="1:9" x14ac:dyDescent="0.25">
      <c r="A898" s="1">
        <f>COUNTIF($C$2:C898,"Да")</f>
        <v>10</v>
      </c>
      <c r="B898" s="45">
        <f t="shared" si="29"/>
        <v>45755</v>
      </c>
      <c r="C898" s="42" t="str">
        <f>IF(ISERROR(VLOOKUP(B898,'Айгенис Оп9'!$C$3:$C$16,1,0)),"Нет","Да")</f>
        <v>Нет</v>
      </c>
      <c r="D898" s="43">
        <f t="shared" si="28"/>
        <v>365</v>
      </c>
      <c r="E898" s="44">
        <f>ROUND(('Все выпуски'!$F$3*'Все выпуски'!$F$6/100)/365*(B898-IF(C898="Нет",VLOOKUP(A898,'Айгенис Оп9'!$A$2:$C$16,3,0),VLOOKUP((A898-1),'Айгенис Оп9'!$A$2:$C$16,3,0))),2)</f>
        <v>3.26</v>
      </c>
      <c r="G898" s="43">
        <f>COUNTIF(D899:$D$1227,365)</f>
        <v>329</v>
      </c>
      <c r="H898" s="43">
        <f>COUNTIF(D899:$D$1227,366)</f>
        <v>0</v>
      </c>
      <c r="I898" s="2"/>
    </row>
    <row r="899" spans="1:9" x14ac:dyDescent="0.25">
      <c r="A899" s="1">
        <f>COUNTIF($C$2:C899,"Да")</f>
        <v>10</v>
      </c>
      <c r="B899" s="45">
        <f t="shared" si="29"/>
        <v>45756</v>
      </c>
      <c r="C899" s="42" t="str">
        <f>IF(ISERROR(VLOOKUP(B899,'Айгенис Оп9'!$C$3:$C$16,1,0)),"Нет","Да")</f>
        <v>Нет</v>
      </c>
      <c r="D899" s="43">
        <f t="shared" si="28"/>
        <v>365</v>
      </c>
      <c r="E899" s="44">
        <f>ROUND(('Все выпуски'!$F$3*'Все выпуски'!$F$6/100)/365*(B899-IF(C899="Нет",VLOOKUP(A899,'Айгенис Оп9'!$A$2:$C$16,3,0),VLOOKUP((A899-1),'Айгенис Оп9'!$A$2:$C$16,3,0))),2)</f>
        <v>3.35</v>
      </c>
      <c r="G899" s="43">
        <f>COUNTIF(D900:$D$1227,365)</f>
        <v>328</v>
      </c>
      <c r="H899" s="43">
        <f>COUNTIF(D900:$D$1227,366)</f>
        <v>0</v>
      </c>
      <c r="I899" s="2"/>
    </row>
    <row r="900" spans="1:9" x14ac:dyDescent="0.25">
      <c r="A900" s="1">
        <f>COUNTIF($C$2:C900,"Да")</f>
        <v>10</v>
      </c>
      <c r="B900" s="45">
        <f t="shared" si="29"/>
        <v>45757</v>
      </c>
      <c r="C900" s="42" t="str">
        <f>IF(ISERROR(VLOOKUP(B900,'Айгенис Оп9'!$C$3:$C$16,1,0)),"Нет","Да")</f>
        <v>Нет</v>
      </c>
      <c r="D900" s="43">
        <f t="shared" si="28"/>
        <v>365</v>
      </c>
      <c r="E900" s="44">
        <f>ROUND(('Все выпуски'!$F$3*'Все выпуски'!$F$6/100)/365*(B900-IF(C900="Нет",VLOOKUP(A900,'Айгенис Оп9'!$A$2:$C$16,3,0),VLOOKUP((A900-1),'Айгенис Оп9'!$A$2:$C$16,3,0))),2)</f>
        <v>3.45</v>
      </c>
      <c r="G900" s="43">
        <f>COUNTIF(D901:$D$1227,365)</f>
        <v>327</v>
      </c>
      <c r="H900" s="43">
        <f>COUNTIF(D901:$D$1227,366)</f>
        <v>0</v>
      </c>
      <c r="I900" s="2"/>
    </row>
    <row r="901" spans="1:9" x14ac:dyDescent="0.25">
      <c r="A901" s="1">
        <f>COUNTIF($C$2:C901,"Да")</f>
        <v>10</v>
      </c>
      <c r="B901" s="45">
        <f t="shared" si="29"/>
        <v>45758</v>
      </c>
      <c r="C901" s="42" t="str">
        <f>IF(ISERROR(VLOOKUP(B901,'Айгенис Оп9'!$C$3:$C$16,1,0)),"Нет","Да")</f>
        <v>Нет</v>
      </c>
      <c r="D901" s="43">
        <f t="shared" si="28"/>
        <v>365</v>
      </c>
      <c r="E901" s="44">
        <f>ROUND(('Все выпуски'!$F$3*'Все выпуски'!$F$6/100)/365*(B901-IF(C901="Нет",VLOOKUP(A901,'Айгенис Оп9'!$A$2:$C$16,3,0),VLOOKUP((A901-1),'Айгенис Оп9'!$A$2:$C$16,3,0))),2)</f>
        <v>3.54</v>
      </c>
      <c r="G901" s="43">
        <f>COUNTIF(D902:$D$1227,365)</f>
        <v>326</v>
      </c>
      <c r="H901" s="43">
        <f>COUNTIF(D902:$D$1227,366)</f>
        <v>0</v>
      </c>
      <c r="I901" s="2"/>
    </row>
    <row r="902" spans="1:9" x14ac:dyDescent="0.25">
      <c r="A902" s="1">
        <f>COUNTIF($C$2:C902,"Да")</f>
        <v>10</v>
      </c>
      <c r="B902" s="45">
        <f t="shared" si="29"/>
        <v>45759</v>
      </c>
      <c r="C902" s="42" t="str">
        <f>IF(ISERROR(VLOOKUP(B902,'Айгенис Оп9'!$C$3:$C$16,1,0)),"Нет","Да")</f>
        <v>Нет</v>
      </c>
      <c r="D902" s="43">
        <f t="shared" si="28"/>
        <v>365</v>
      </c>
      <c r="E902" s="44">
        <f>ROUND(('Все выпуски'!$F$3*'Все выпуски'!$F$6/100)/365*(B902-IF(C902="Нет",VLOOKUP(A902,'Айгенис Оп9'!$A$2:$C$16,3,0),VLOOKUP((A902-1),'Айгенис Оп9'!$A$2:$C$16,3,0))),2)</f>
        <v>3.63</v>
      </c>
      <c r="G902" s="43">
        <f>COUNTIF(D903:$D$1227,365)</f>
        <v>325</v>
      </c>
      <c r="H902" s="43">
        <f>COUNTIF(D903:$D$1227,366)</f>
        <v>0</v>
      </c>
      <c r="I902" s="2"/>
    </row>
    <row r="903" spans="1:9" x14ac:dyDescent="0.25">
      <c r="A903" s="1">
        <f>COUNTIF($C$2:C903,"Да")</f>
        <v>10</v>
      </c>
      <c r="B903" s="45">
        <f t="shared" si="29"/>
        <v>45760</v>
      </c>
      <c r="C903" s="42" t="str">
        <f>IF(ISERROR(VLOOKUP(B903,'Айгенис Оп9'!$C$3:$C$16,1,0)),"Нет","Да")</f>
        <v>Нет</v>
      </c>
      <c r="D903" s="43">
        <f t="shared" si="28"/>
        <v>365</v>
      </c>
      <c r="E903" s="44">
        <f>ROUND(('Все выпуски'!$F$3*'Все выпуски'!$F$6/100)/365*(B903-IF(C903="Нет",VLOOKUP(A903,'Айгенис Оп9'!$A$2:$C$16,3,0),VLOOKUP((A903-1),'Айгенис Оп9'!$A$2:$C$16,3,0))),2)</f>
        <v>3.73</v>
      </c>
      <c r="G903" s="43">
        <f>COUNTIF(D904:$D$1227,365)</f>
        <v>324</v>
      </c>
      <c r="H903" s="43">
        <f>COUNTIF(D904:$D$1227,366)</f>
        <v>0</v>
      </c>
      <c r="I903" s="2"/>
    </row>
    <row r="904" spans="1:9" x14ac:dyDescent="0.25">
      <c r="A904" s="1">
        <f>COUNTIF($C$2:C904,"Да")</f>
        <v>10</v>
      </c>
      <c r="B904" s="45">
        <f t="shared" si="29"/>
        <v>45761</v>
      </c>
      <c r="C904" s="42" t="str">
        <f>IF(ISERROR(VLOOKUP(B904,'Айгенис Оп9'!$C$3:$C$16,1,0)),"Нет","Да")</f>
        <v>Нет</v>
      </c>
      <c r="D904" s="43">
        <f t="shared" si="28"/>
        <v>365</v>
      </c>
      <c r="E904" s="44">
        <f>ROUND(('Все выпуски'!$F$3*'Все выпуски'!$F$6/100)/365*(B904-IF(C904="Нет",VLOOKUP(A904,'Айгенис Оп9'!$A$2:$C$16,3,0),VLOOKUP((A904-1),'Айгенис Оп9'!$A$2:$C$16,3,0))),2)</f>
        <v>3.82</v>
      </c>
      <c r="G904" s="43">
        <f>COUNTIF(D905:$D$1227,365)</f>
        <v>323</v>
      </c>
      <c r="H904" s="43">
        <f>COUNTIF(D905:$D$1227,366)</f>
        <v>0</v>
      </c>
      <c r="I904" s="2"/>
    </row>
    <row r="905" spans="1:9" x14ac:dyDescent="0.25">
      <c r="A905" s="1">
        <f>COUNTIF($C$2:C905,"Да")</f>
        <v>10</v>
      </c>
      <c r="B905" s="45">
        <f t="shared" si="29"/>
        <v>45762</v>
      </c>
      <c r="C905" s="42" t="str">
        <f>IF(ISERROR(VLOOKUP(B905,'Айгенис Оп9'!$C$3:$C$16,1,0)),"Нет","Да")</f>
        <v>Нет</v>
      </c>
      <c r="D905" s="43">
        <f t="shared" si="28"/>
        <v>365</v>
      </c>
      <c r="E905" s="44">
        <f>ROUND(('Все выпуски'!$F$3*'Все выпуски'!$F$6/100)/365*(B905-IF(C905="Нет",VLOOKUP(A905,'Айгенис Оп9'!$A$2:$C$16,3,0),VLOOKUP((A905-1),'Айгенис Оп9'!$A$2:$C$16,3,0))),2)</f>
        <v>3.91</v>
      </c>
      <c r="G905" s="43">
        <f>COUNTIF(D906:$D$1227,365)</f>
        <v>322</v>
      </c>
      <c r="H905" s="43">
        <f>COUNTIF(D906:$D$1227,366)</f>
        <v>0</v>
      </c>
      <c r="I905" s="2"/>
    </row>
    <row r="906" spans="1:9" x14ac:dyDescent="0.25">
      <c r="A906" s="1">
        <f>COUNTIF($C$2:C906,"Да")</f>
        <v>10</v>
      </c>
      <c r="B906" s="45">
        <f t="shared" si="29"/>
        <v>45763</v>
      </c>
      <c r="C906" s="42" t="str">
        <f>IF(ISERROR(VLOOKUP(B906,'Айгенис Оп9'!$C$3:$C$16,1,0)),"Нет","Да")</f>
        <v>Нет</v>
      </c>
      <c r="D906" s="43">
        <f t="shared" si="28"/>
        <v>365</v>
      </c>
      <c r="E906" s="44">
        <f>ROUND(('Все выпуски'!$F$3*'Все выпуски'!$F$6/100)/365*(B906-IF(C906="Нет",VLOOKUP(A906,'Айгенис Оп9'!$A$2:$C$16,3,0),VLOOKUP((A906-1),'Айгенис Оп9'!$A$2:$C$16,3,0))),2)</f>
        <v>4.01</v>
      </c>
      <c r="G906" s="43">
        <f>COUNTIF(D907:$D$1227,365)</f>
        <v>321</v>
      </c>
      <c r="H906" s="43">
        <f>COUNTIF(D907:$D$1227,366)</f>
        <v>0</v>
      </c>
      <c r="I906" s="2"/>
    </row>
    <row r="907" spans="1:9" x14ac:dyDescent="0.25">
      <c r="A907" s="1">
        <f>COUNTIF($C$2:C907,"Да")</f>
        <v>10</v>
      </c>
      <c r="B907" s="45">
        <f t="shared" si="29"/>
        <v>45764</v>
      </c>
      <c r="C907" s="42" t="str">
        <f>IF(ISERROR(VLOOKUP(B907,'Айгенис Оп9'!$C$3:$C$16,1,0)),"Нет","Да")</f>
        <v>Нет</v>
      </c>
      <c r="D907" s="43">
        <f t="shared" si="28"/>
        <v>365</v>
      </c>
      <c r="E907" s="44">
        <f>ROUND(('Все выпуски'!$F$3*'Все выпуски'!$F$6/100)/365*(B907-IF(C907="Нет",VLOOKUP(A907,'Айгенис Оп9'!$A$2:$C$16,3,0),VLOOKUP((A907-1),'Айгенис Оп9'!$A$2:$C$16,3,0))),2)</f>
        <v>4.0999999999999996</v>
      </c>
      <c r="G907" s="43">
        <f>COUNTIF(D908:$D$1227,365)</f>
        <v>320</v>
      </c>
      <c r="H907" s="43">
        <f>COUNTIF(D908:$D$1227,366)</f>
        <v>0</v>
      </c>
      <c r="I907" s="2"/>
    </row>
    <row r="908" spans="1:9" x14ac:dyDescent="0.25">
      <c r="A908" s="1">
        <f>COUNTIF($C$2:C908,"Да")</f>
        <v>10</v>
      </c>
      <c r="B908" s="45">
        <f t="shared" si="29"/>
        <v>45765</v>
      </c>
      <c r="C908" s="42" t="str">
        <f>IF(ISERROR(VLOOKUP(B908,'Айгенис Оп9'!$C$3:$C$16,1,0)),"Нет","Да")</f>
        <v>Нет</v>
      </c>
      <c r="D908" s="43">
        <f t="shared" si="28"/>
        <v>365</v>
      </c>
      <c r="E908" s="44">
        <f>ROUND(('Все выпуски'!$F$3*'Все выпуски'!$F$6/100)/365*(B908-IF(C908="Нет",VLOOKUP(A908,'Айгенис Оп9'!$A$2:$C$16,3,0),VLOOKUP((A908-1),'Айгенис Оп9'!$A$2:$C$16,3,0))),2)</f>
        <v>4.1900000000000004</v>
      </c>
      <c r="G908" s="43">
        <f>COUNTIF(D909:$D$1227,365)</f>
        <v>319</v>
      </c>
      <c r="H908" s="43">
        <f>COUNTIF(D909:$D$1227,366)</f>
        <v>0</v>
      </c>
      <c r="I908" s="2"/>
    </row>
    <row r="909" spans="1:9" x14ac:dyDescent="0.25">
      <c r="A909" s="1">
        <f>COUNTIF($C$2:C909,"Да")</f>
        <v>10</v>
      </c>
      <c r="B909" s="45">
        <f t="shared" si="29"/>
        <v>45766</v>
      </c>
      <c r="C909" s="42" t="str">
        <f>IF(ISERROR(VLOOKUP(B909,'Айгенис Оп9'!$C$3:$C$16,1,0)),"Нет","Да")</f>
        <v>Нет</v>
      </c>
      <c r="D909" s="43">
        <f t="shared" si="28"/>
        <v>365</v>
      </c>
      <c r="E909" s="44">
        <f>ROUND(('Все выпуски'!$F$3*'Все выпуски'!$F$6/100)/365*(B909-IF(C909="Нет",VLOOKUP(A909,'Айгенис Оп9'!$A$2:$C$16,3,0),VLOOKUP((A909-1),'Айгенис Оп9'!$A$2:$C$16,3,0))),2)</f>
        <v>4.28</v>
      </c>
      <c r="G909" s="43">
        <f>COUNTIF(D910:$D$1227,365)</f>
        <v>318</v>
      </c>
      <c r="H909" s="43">
        <f>COUNTIF(D910:$D$1227,366)</f>
        <v>0</v>
      </c>
      <c r="I909" s="2"/>
    </row>
    <row r="910" spans="1:9" x14ac:dyDescent="0.25">
      <c r="A910" s="1">
        <f>COUNTIF($C$2:C910,"Да")</f>
        <v>10</v>
      </c>
      <c r="B910" s="45">
        <f t="shared" si="29"/>
        <v>45767</v>
      </c>
      <c r="C910" s="42" t="str">
        <f>IF(ISERROR(VLOOKUP(B910,'Айгенис Оп9'!$C$3:$C$16,1,0)),"Нет","Да")</f>
        <v>Нет</v>
      </c>
      <c r="D910" s="43">
        <f t="shared" si="28"/>
        <v>365</v>
      </c>
      <c r="E910" s="44">
        <f>ROUND(('Все выпуски'!$F$3*'Все выпуски'!$F$6/100)/365*(B910-IF(C910="Нет",VLOOKUP(A910,'Айгенис Оп9'!$A$2:$C$16,3,0),VLOOKUP((A910-1),'Айгенис Оп9'!$A$2:$C$16,3,0))),2)</f>
        <v>4.38</v>
      </c>
      <c r="G910" s="43">
        <f>COUNTIF(D911:$D$1227,365)</f>
        <v>317</v>
      </c>
      <c r="H910" s="43">
        <f>COUNTIF(D911:$D$1227,366)</f>
        <v>0</v>
      </c>
      <c r="I910" s="2"/>
    </row>
    <row r="911" spans="1:9" x14ac:dyDescent="0.25">
      <c r="A911" s="1">
        <f>COUNTIF($C$2:C911,"Да")</f>
        <v>10</v>
      </c>
      <c r="B911" s="45">
        <f t="shared" si="29"/>
        <v>45768</v>
      </c>
      <c r="C911" s="42" t="str">
        <f>IF(ISERROR(VLOOKUP(B911,'Айгенис Оп9'!$C$3:$C$16,1,0)),"Нет","Да")</f>
        <v>Нет</v>
      </c>
      <c r="D911" s="43">
        <f t="shared" si="28"/>
        <v>365</v>
      </c>
      <c r="E911" s="44">
        <f>ROUND(('Все выпуски'!$F$3*'Все выпуски'!$F$6/100)/365*(B911-IF(C911="Нет",VLOOKUP(A911,'Айгенис Оп9'!$A$2:$C$16,3,0),VLOOKUP((A911-1),'Айгенис Оп9'!$A$2:$C$16,3,0))),2)</f>
        <v>4.47</v>
      </c>
      <c r="G911" s="43">
        <f>COUNTIF(D912:$D$1227,365)</f>
        <v>316</v>
      </c>
      <c r="H911" s="43">
        <f>COUNTIF(D912:$D$1227,366)</f>
        <v>0</v>
      </c>
      <c r="I911" s="2"/>
    </row>
    <row r="912" spans="1:9" x14ac:dyDescent="0.25">
      <c r="A912" s="1">
        <f>COUNTIF($C$2:C912,"Да")</f>
        <v>10</v>
      </c>
      <c r="B912" s="45">
        <f t="shared" si="29"/>
        <v>45769</v>
      </c>
      <c r="C912" s="42" t="str">
        <f>IF(ISERROR(VLOOKUP(B912,'Айгенис Оп9'!$C$3:$C$16,1,0)),"Нет","Да")</f>
        <v>Нет</v>
      </c>
      <c r="D912" s="43">
        <f t="shared" si="28"/>
        <v>365</v>
      </c>
      <c r="E912" s="44">
        <f>ROUND(('Все выпуски'!$F$3*'Все выпуски'!$F$6/100)/365*(B912-IF(C912="Нет",VLOOKUP(A912,'Айгенис Оп9'!$A$2:$C$16,3,0),VLOOKUP((A912-1),'Айгенис Оп9'!$A$2:$C$16,3,0))),2)</f>
        <v>4.5599999999999996</v>
      </c>
      <c r="G912" s="43">
        <f>COUNTIF(D913:$D$1227,365)</f>
        <v>315</v>
      </c>
      <c r="H912" s="43">
        <f>COUNTIF(D913:$D$1227,366)</f>
        <v>0</v>
      </c>
      <c r="I912" s="2"/>
    </row>
    <row r="913" spans="1:9" x14ac:dyDescent="0.25">
      <c r="A913" s="1">
        <f>COUNTIF($C$2:C913,"Да")</f>
        <v>10</v>
      </c>
      <c r="B913" s="45">
        <f t="shared" si="29"/>
        <v>45770</v>
      </c>
      <c r="C913" s="42" t="str">
        <f>IF(ISERROR(VLOOKUP(B913,'Айгенис Оп9'!$C$3:$C$16,1,0)),"Нет","Да")</f>
        <v>Нет</v>
      </c>
      <c r="D913" s="43">
        <f t="shared" si="28"/>
        <v>365</v>
      </c>
      <c r="E913" s="44">
        <f>ROUND(('Все выпуски'!$F$3*'Все выпуски'!$F$6/100)/365*(B913-IF(C913="Нет",VLOOKUP(A913,'Айгенис Оп9'!$A$2:$C$16,3,0),VLOOKUP((A913-1),'Айгенис Оп9'!$A$2:$C$16,3,0))),2)</f>
        <v>4.66</v>
      </c>
      <c r="G913" s="43">
        <f>COUNTIF(D914:$D$1227,365)</f>
        <v>314</v>
      </c>
      <c r="H913" s="43">
        <f>COUNTIF(D914:$D$1227,366)</f>
        <v>0</v>
      </c>
      <c r="I913" s="2"/>
    </row>
    <row r="914" spans="1:9" x14ac:dyDescent="0.25">
      <c r="A914" s="1">
        <f>COUNTIF($C$2:C914,"Да")</f>
        <v>10</v>
      </c>
      <c r="B914" s="45">
        <f t="shared" si="29"/>
        <v>45771</v>
      </c>
      <c r="C914" s="42" t="str">
        <f>IF(ISERROR(VLOOKUP(B914,'Айгенис Оп9'!$C$3:$C$16,1,0)),"Нет","Да")</f>
        <v>Нет</v>
      </c>
      <c r="D914" s="43">
        <f t="shared" si="28"/>
        <v>365</v>
      </c>
      <c r="E914" s="44">
        <f>ROUND(('Все выпуски'!$F$3*'Все выпуски'!$F$6/100)/365*(B914-IF(C914="Нет",VLOOKUP(A914,'Айгенис Оп9'!$A$2:$C$16,3,0),VLOOKUP((A914-1),'Айгенис Оп9'!$A$2:$C$16,3,0))),2)</f>
        <v>4.75</v>
      </c>
      <c r="G914" s="43">
        <f>COUNTIF(D915:$D$1227,365)</f>
        <v>313</v>
      </c>
      <c r="H914" s="43">
        <f>COUNTIF(D915:$D$1227,366)</f>
        <v>0</v>
      </c>
      <c r="I914" s="2"/>
    </row>
    <row r="915" spans="1:9" x14ac:dyDescent="0.25">
      <c r="A915" s="1">
        <f>COUNTIF($C$2:C915,"Да")</f>
        <v>10</v>
      </c>
      <c r="B915" s="45">
        <f t="shared" si="29"/>
        <v>45772</v>
      </c>
      <c r="C915" s="42" t="str">
        <f>IF(ISERROR(VLOOKUP(B915,'Айгенис Оп9'!$C$3:$C$16,1,0)),"Нет","Да")</f>
        <v>Нет</v>
      </c>
      <c r="D915" s="43">
        <f t="shared" si="28"/>
        <v>365</v>
      </c>
      <c r="E915" s="44">
        <f>ROUND(('Все выпуски'!$F$3*'Все выпуски'!$F$6/100)/365*(B915-IF(C915="Нет",VLOOKUP(A915,'Айгенис Оп9'!$A$2:$C$16,3,0),VLOOKUP((A915-1),'Айгенис Оп9'!$A$2:$C$16,3,0))),2)</f>
        <v>4.84</v>
      </c>
      <c r="G915" s="43">
        <f>COUNTIF(D916:$D$1227,365)</f>
        <v>312</v>
      </c>
      <c r="H915" s="43">
        <f>COUNTIF(D916:$D$1227,366)</f>
        <v>0</v>
      </c>
      <c r="I915" s="2"/>
    </row>
    <row r="916" spans="1:9" x14ac:dyDescent="0.25">
      <c r="A916" s="1">
        <f>COUNTIF($C$2:C916,"Да")</f>
        <v>10</v>
      </c>
      <c r="B916" s="45">
        <f t="shared" si="29"/>
        <v>45773</v>
      </c>
      <c r="C916" s="42" t="str">
        <f>IF(ISERROR(VLOOKUP(B916,'Айгенис Оп9'!$C$3:$C$16,1,0)),"Нет","Да")</f>
        <v>Нет</v>
      </c>
      <c r="D916" s="43">
        <f t="shared" si="28"/>
        <v>365</v>
      </c>
      <c r="E916" s="44">
        <f>ROUND(('Все выпуски'!$F$3*'Все выпуски'!$F$6/100)/365*(B916-IF(C916="Нет",VLOOKUP(A916,'Айгенис Оп9'!$A$2:$C$16,3,0),VLOOKUP((A916-1),'Айгенис Оп9'!$A$2:$C$16,3,0))),2)</f>
        <v>4.9400000000000004</v>
      </c>
      <c r="G916" s="43">
        <f>COUNTIF(D917:$D$1227,365)</f>
        <v>311</v>
      </c>
      <c r="H916" s="43">
        <f>COUNTIF(D917:$D$1227,366)</f>
        <v>0</v>
      </c>
      <c r="I916" s="2"/>
    </row>
    <row r="917" spans="1:9" x14ac:dyDescent="0.25">
      <c r="A917" s="1">
        <f>COUNTIF($C$2:C917,"Да")</f>
        <v>10</v>
      </c>
      <c r="B917" s="45">
        <f t="shared" si="29"/>
        <v>45774</v>
      </c>
      <c r="C917" s="42" t="str">
        <f>IF(ISERROR(VLOOKUP(B917,'Айгенис Оп9'!$C$3:$C$16,1,0)),"Нет","Да")</f>
        <v>Нет</v>
      </c>
      <c r="D917" s="43">
        <f t="shared" si="28"/>
        <v>365</v>
      </c>
      <c r="E917" s="44">
        <f>ROUND(('Все выпуски'!$F$3*'Все выпуски'!$F$6/100)/365*(B917-IF(C917="Нет",VLOOKUP(A917,'Айгенис Оп9'!$A$2:$C$16,3,0),VLOOKUP((A917-1),'Айгенис Оп9'!$A$2:$C$16,3,0))),2)</f>
        <v>5.03</v>
      </c>
      <c r="G917" s="43">
        <f>COUNTIF(D918:$D$1227,365)</f>
        <v>310</v>
      </c>
      <c r="H917" s="43">
        <f>COUNTIF(D918:$D$1227,366)</f>
        <v>0</v>
      </c>
      <c r="I917" s="2"/>
    </row>
    <row r="918" spans="1:9" x14ac:dyDescent="0.25">
      <c r="A918" s="1">
        <f>COUNTIF($C$2:C918,"Да")</f>
        <v>10</v>
      </c>
      <c r="B918" s="45">
        <f t="shared" si="29"/>
        <v>45775</v>
      </c>
      <c r="C918" s="42" t="str">
        <f>IF(ISERROR(VLOOKUP(B918,'Айгенис Оп9'!$C$3:$C$16,1,0)),"Нет","Да")</f>
        <v>Нет</v>
      </c>
      <c r="D918" s="43">
        <f t="shared" si="28"/>
        <v>365</v>
      </c>
      <c r="E918" s="44">
        <f>ROUND(('Все выпуски'!$F$3*'Все выпуски'!$F$6/100)/365*(B918-IF(C918="Нет",VLOOKUP(A918,'Айгенис Оп9'!$A$2:$C$16,3,0),VLOOKUP((A918-1),'Айгенис Оп9'!$A$2:$C$16,3,0))),2)</f>
        <v>5.12</v>
      </c>
      <c r="G918" s="43">
        <f>COUNTIF(D919:$D$1227,365)</f>
        <v>309</v>
      </c>
      <c r="H918" s="43">
        <f>COUNTIF(D919:$D$1227,366)</f>
        <v>0</v>
      </c>
      <c r="I918" s="2"/>
    </row>
    <row r="919" spans="1:9" x14ac:dyDescent="0.25">
      <c r="A919" s="1">
        <f>COUNTIF($C$2:C919,"Да")</f>
        <v>10</v>
      </c>
      <c r="B919" s="45">
        <f t="shared" si="29"/>
        <v>45776</v>
      </c>
      <c r="C919" s="42" t="str">
        <f>IF(ISERROR(VLOOKUP(B919,'Айгенис Оп9'!$C$3:$C$16,1,0)),"Нет","Да")</f>
        <v>Нет</v>
      </c>
      <c r="D919" s="43">
        <f t="shared" si="28"/>
        <v>365</v>
      </c>
      <c r="E919" s="44">
        <f>ROUND(('Все выпуски'!$F$3*'Все выпуски'!$F$6/100)/365*(B919-IF(C919="Нет",VLOOKUP(A919,'Айгенис Оп9'!$A$2:$C$16,3,0),VLOOKUP((A919-1),'Айгенис Оп9'!$A$2:$C$16,3,0))),2)</f>
        <v>5.22</v>
      </c>
      <c r="G919" s="43">
        <f>COUNTIF(D920:$D$1227,365)</f>
        <v>308</v>
      </c>
      <c r="H919" s="43">
        <f>COUNTIF(D920:$D$1227,366)</f>
        <v>0</v>
      </c>
      <c r="I919" s="2"/>
    </row>
    <row r="920" spans="1:9" x14ac:dyDescent="0.25">
      <c r="A920" s="1">
        <f>COUNTIF($C$2:C920,"Да")</f>
        <v>10</v>
      </c>
      <c r="B920" s="45">
        <f t="shared" si="29"/>
        <v>45777</v>
      </c>
      <c r="C920" s="42" t="str">
        <f>IF(ISERROR(VLOOKUP(B920,'Айгенис Оп9'!$C$3:$C$16,1,0)),"Нет","Да")</f>
        <v>Нет</v>
      </c>
      <c r="D920" s="43">
        <f t="shared" si="28"/>
        <v>365</v>
      </c>
      <c r="E920" s="44">
        <f>ROUND(('Все выпуски'!$F$3*'Все выпуски'!$F$6/100)/365*(B920-IF(C920="Нет",VLOOKUP(A920,'Айгенис Оп9'!$A$2:$C$16,3,0),VLOOKUP((A920-1),'Айгенис Оп9'!$A$2:$C$16,3,0))),2)</f>
        <v>5.31</v>
      </c>
      <c r="G920" s="43">
        <f>COUNTIF(D921:$D$1227,365)</f>
        <v>307</v>
      </c>
      <c r="H920" s="43">
        <f>COUNTIF(D921:$D$1227,366)</f>
        <v>0</v>
      </c>
      <c r="I920" s="2"/>
    </row>
    <row r="921" spans="1:9" x14ac:dyDescent="0.25">
      <c r="A921" s="1">
        <f>COUNTIF($C$2:C921,"Да")</f>
        <v>10</v>
      </c>
      <c r="B921" s="45">
        <f t="shared" si="29"/>
        <v>45778</v>
      </c>
      <c r="C921" s="42" t="str">
        <f>IF(ISERROR(VLOOKUP(B921,'Айгенис Оп9'!$C$3:$C$16,1,0)),"Нет","Да")</f>
        <v>Нет</v>
      </c>
      <c r="D921" s="43">
        <f t="shared" si="28"/>
        <v>365</v>
      </c>
      <c r="E921" s="44">
        <f>ROUND(('Все выпуски'!$F$3*'Все выпуски'!$F$6/100)/365*(B921-IF(C921="Нет",VLOOKUP(A921,'Айгенис Оп9'!$A$2:$C$16,3,0),VLOOKUP((A921-1),'Айгенис Оп9'!$A$2:$C$16,3,0))),2)</f>
        <v>5.4</v>
      </c>
      <c r="G921" s="43">
        <f>COUNTIF(D922:$D$1227,365)</f>
        <v>306</v>
      </c>
      <c r="H921" s="43">
        <f>COUNTIF(D922:$D$1227,366)</f>
        <v>0</v>
      </c>
      <c r="I921" s="2"/>
    </row>
    <row r="922" spans="1:9" x14ac:dyDescent="0.25">
      <c r="A922" s="1">
        <f>COUNTIF($C$2:C922,"Да")</f>
        <v>10</v>
      </c>
      <c r="B922" s="45">
        <f t="shared" si="29"/>
        <v>45779</v>
      </c>
      <c r="C922" s="42" t="str">
        <f>IF(ISERROR(VLOOKUP(B922,'Айгенис Оп9'!$C$3:$C$16,1,0)),"Нет","Да")</f>
        <v>Нет</v>
      </c>
      <c r="D922" s="43">
        <f t="shared" si="28"/>
        <v>365</v>
      </c>
      <c r="E922" s="44">
        <f>ROUND(('Все выпуски'!$F$3*'Все выпуски'!$F$6/100)/365*(B922-IF(C922="Нет",VLOOKUP(A922,'Айгенис Оп9'!$A$2:$C$16,3,0),VLOOKUP((A922-1),'Айгенис Оп9'!$A$2:$C$16,3,0))),2)</f>
        <v>5.5</v>
      </c>
      <c r="G922" s="43">
        <f>COUNTIF(D923:$D$1227,365)</f>
        <v>305</v>
      </c>
      <c r="H922" s="43">
        <f>COUNTIF(D923:$D$1227,366)</f>
        <v>0</v>
      </c>
      <c r="I922" s="2"/>
    </row>
    <row r="923" spans="1:9" x14ac:dyDescent="0.25">
      <c r="A923" s="1">
        <f>COUNTIF($C$2:C923,"Да")</f>
        <v>10</v>
      </c>
      <c r="B923" s="45">
        <f t="shared" si="29"/>
        <v>45780</v>
      </c>
      <c r="C923" s="42" t="str">
        <f>IF(ISERROR(VLOOKUP(B923,'Айгенис Оп9'!$C$3:$C$16,1,0)),"Нет","Да")</f>
        <v>Нет</v>
      </c>
      <c r="D923" s="43">
        <f t="shared" si="28"/>
        <v>365</v>
      </c>
      <c r="E923" s="44">
        <f>ROUND(('Все выпуски'!$F$3*'Все выпуски'!$F$6/100)/365*(B923-IF(C923="Нет",VLOOKUP(A923,'Айгенис Оп9'!$A$2:$C$16,3,0),VLOOKUP((A923-1),'Айгенис Оп9'!$A$2:$C$16,3,0))),2)</f>
        <v>5.59</v>
      </c>
      <c r="G923" s="43">
        <f>COUNTIF(D924:$D$1227,365)</f>
        <v>304</v>
      </c>
      <c r="H923" s="43">
        <f>COUNTIF(D924:$D$1227,366)</f>
        <v>0</v>
      </c>
      <c r="I923" s="2"/>
    </row>
    <row r="924" spans="1:9" x14ac:dyDescent="0.25">
      <c r="A924" s="1">
        <f>COUNTIF($C$2:C924,"Да")</f>
        <v>10</v>
      </c>
      <c r="B924" s="45">
        <f t="shared" si="29"/>
        <v>45781</v>
      </c>
      <c r="C924" s="42" t="str">
        <f>IF(ISERROR(VLOOKUP(B924,'Айгенис Оп9'!$C$3:$C$16,1,0)),"Нет","Да")</f>
        <v>Нет</v>
      </c>
      <c r="D924" s="43">
        <f t="shared" si="28"/>
        <v>365</v>
      </c>
      <c r="E924" s="44">
        <f>ROUND(('Все выпуски'!$F$3*'Все выпуски'!$F$6/100)/365*(B924-IF(C924="Нет",VLOOKUP(A924,'Айгенис Оп9'!$A$2:$C$16,3,0),VLOOKUP((A924-1),'Айгенис Оп9'!$A$2:$C$16,3,0))),2)</f>
        <v>5.68</v>
      </c>
      <c r="G924" s="43">
        <f>COUNTIF(D925:$D$1227,365)</f>
        <v>303</v>
      </c>
      <c r="H924" s="43">
        <f>COUNTIF(D925:$D$1227,366)</f>
        <v>0</v>
      </c>
      <c r="I924" s="2"/>
    </row>
    <row r="925" spans="1:9" x14ac:dyDescent="0.25">
      <c r="A925" s="1">
        <f>COUNTIF($C$2:C925,"Да")</f>
        <v>10</v>
      </c>
      <c r="B925" s="45">
        <f t="shared" si="29"/>
        <v>45782</v>
      </c>
      <c r="C925" s="42" t="str">
        <f>IF(ISERROR(VLOOKUP(B925,'Айгенис Оп9'!$C$3:$C$16,1,0)),"Нет","Да")</f>
        <v>Нет</v>
      </c>
      <c r="D925" s="43">
        <f t="shared" si="28"/>
        <v>365</v>
      </c>
      <c r="E925" s="44">
        <f>ROUND(('Все выпуски'!$F$3*'Все выпуски'!$F$6/100)/365*(B925-IF(C925="Нет",VLOOKUP(A925,'Айгенис Оп9'!$A$2:$C$16,3,0),VLOOKUP((A925-1),'Айгенис Оп9'!$A$2:$C$16,3,0))),2)</f>
        <v>5.78</v>
      </c>
      <c r="G925" s="43">
        <f>COUNTIF(D926:$D$1227,365)</f>
        <v>302</v>
      </c>
      <c r="H925" s="43">
        <f>COUNTIF(D926:$D$1227,366)</f>
        <v>0</v>
      </c>
      <c r="I925" s="2"/>
    </row>
    <row r="926" spans="1:9" x14ac:dyDescent="0.25">
      <c r="A926" s="1">
        <f>COUNTIF($C$2:C926,"Да")</f>
        <v>10</v>
      </c>
      <c r="B926" s="45">
        <f t="shared" si="29"/>
        <v>45783</v>
      </c>
      <c r="C926" s="42" t="str">
        <f>IF(ISERROR(VLOOKUP(B926,'Айгенис Оп9'!$C$3:$C$16,1,0)),"Нет","Да")</f>
        <v>Нет</v>
      </c>
      <c r="D926" s="43">
        <f t="shared" si="28"/>
        <v>365</v>
      </c>
      <c r="E926" s="44">
        <f>ROUND(('Все выпуски'!$F$3*'Все выпуски'!$F$6/100)/365*(B926-IF(C926="Нет",VLOOKUP(A926,'Айгенис Оп9'!$A$2:$C$16,3,0),VLOOKUP((A926-1),'Айгенис Оп9'!$A$2:$C$16,3,0))),2)</f>
        <v>5.87</v>
      </c>
      <c r="G926" s="43">
        <f>COUNTIF(D927:$D$1227,365)</f>
        <v>301</v>
      </c>
      <c r="H926" s="43">
        <f>COUNTIF(D927:$D$1227,366)</f>
        <v>0</v>
      </c>
      <c r="I926" s="2"/>
    </row>
    <row r="927" spans="1:9" x14ac:dyDescent="0.25">
      <c r="A927" s="1">
        <f>COUNTIF($C$2:C927,"Да")</f>
        <v>10</v>
      </c>
      <c r="B927" s="45">
        <f t="shared" si="29"/>
        <v>45784</v>
      </c>
      <c r="C927" s="42" t="str">
        <f>IF(ISERROR(VLOOKUP(B927,'Айгенис Оп9'!$C$3:$C$16,1,0)),"Нет","Да")</f>
        <v>Нет</v>
      </c>
      <c r="D927" s="43">
        <f t="shared" si="28"/>
        <v>365</v>
      </c>
      <c r="E927" s="44">
        <f>ROUND(('Все выпуски'!$F$3*'Все выпуски'!$F$6/100)/365*(B927-IF(C927="Нет",VLOOKUP(A927,'Айгенис Оп9'!$A$2:$C$16,3,0),VLOOKUP((A927-1),'Айгенис Оп9'!$A$2:$C$16,3,0))),2)</f>
        <v>5.96</v>
      </c>
      <c r="G927" s="43">
        <f>COUNTIF(D928:$D$1227,365)</f>
        <v>300</v>
      </c>
      <c r="H927" s="43">
        <f>COUNTIF(D928:$D$1227,366)</f>
        <v>0</v>
      </c>
      <c r="I927" s="2"/>
    </row>
    <row r="928" spans="1:9" x14ac:dyDescent="0.25">
      <c r="A928" s="1">
        <f>COUNTIF($C$2:C928,"Да")</f>
        <v>10</v>
      </c>
      <c r="B928" s="45">
        <f t="shared" si="29"/>
        <v>45785</v>
      </c>
      <c r="C928" s="42" t="str">
        <f>IF(ISERROR(VLOOKUP(B928,'Айгенис Оп9'!$C$3:$C$16,1,0)),"Нет","Да")</f>
        <v>Нет</v>
      </c>
      <c r="D928" s="43">
        <f t="shared" si="28"/>
        <v>365</v>
      </c>
      <c r="E928" s="44">
        <f>ROUND(('Все выпуски'!$F$3*'Все выпуски'!$F$6/100)/365*(B928-IF(C928="Нет",VLOOKUP(A928,'Айгенис Оп9'!$A$2:$C$16,3,0),VLOOKUP((A928-1),'Айгенис Оп9'!$A$2:$C$16,3,0))),2)</f>
        <v>6.05</v>
      </c>
      <c r="G928" s="43">
        <f>COUNTIF(D929:$D$1227,365)</f>
        <v>299</v>
      </c>
      <c r="H928" s="43">
        <f>COUNTIF(D929:$D$1227,366)</f>
        <v>0</v>
      </c>
      <c r="I928" s="2"/>
    </row>
    <row r="929" spans="1:9" x14ac:dyDescent="0.25">
      <c r="A929" s="1">
        <f>COUNTIF($C$2:C929,"Да")</f>
        <v>10</v>
      </c>
      <c r="B929" s="45">
        <f t="shared" si="29"/>
        <v>45786</v>
      </c>
      <c r="C929" s="42" t="str">
        <f>IF(ISERROR(VLOOKUP(B929,'Айгенис Оп9'!$C$3:$C$16,1,0)),"Нет","Да")</f>
        <v>Нет</v>
      </c>
      <c r="D929" s="43">
        <f t="shared" si="28"/>
        <v>365</v>
      </c>
      <c r="E929" s="44">
        <f>ROUND(('Все выпуски'!$F$3*'Все выпуски'!$F$6/100)/365*(B929-IF(C929="Нет",VLOOKUP(A929,'Айгенис Оп9'!$A$2:$C$16,3,0),VLOOKUP((A929-1),'Айгенис Оп9'!$A$2:$C$16,3,0))),2)</f>
        <v>6.15</v>
      </c>
      <c r="G929" s="43">
        <f>COUNTIF(D930:$D$1227,365)</f>
        <v>298</v>
      </c>
      <c r="H929" s="43">
        <f>COUNTIF(D930:$D$1227,366)</f>
        <v>0</v>
      </c>
      <c r="I929" s="2"/>
    </row>
    <row r="930" spans="1:9" x14ac:dyDescent="0.25">
      <c r="A930" s="1">
        <f>COUNTIF($C$2:C930,"Да")</f>
        <v>10</v>
      </c>
      <c r="B930" s="45">
        <f t="shared" si="29"/>
        <v>45787</v>
      </c>
      <c r="C930" s="42" t="str">
        <f>IF(ISERROR(VLOOKUP(B930,'Айгенис Оп9'!$C$3:$C$16,1,0)),"Нет","Да")</f>
        <v>Нет</v>
      </c>
      <c r="D930" s="43">
        <f t="shared" si="28"/>
        <v>365</v>
      </c>
      <c r="E930" s="44">
        <f>ROUND(('Все выпуски'!$F$3*'Все выпуски'!$F$6/100)/365*(B930-IF(C930="Нет",VLOOKUP(A930,'Айгенис Оп9'!$A$2:$C$16,3,0),VLOOKUP((A930-1),'Айгенис Оп9'!$A$2:$C$16,3,0))),2)</f>
        <v>6.24</v>
      </c>
      <c r="G930" s="43">
        <f>COUNTIF(D931:$D$1227,365)</f>
        <v>297</v>
      </c>
      <c r="H930" s="43">
        <f>COUNTIF(D931:$D$1227,366)</f>
        <v>0</v>
      </c>
      <c r="I930" s="2"/>
    </row>
    <row r="931" spans="1:9" x14ac:dyDescent="0.25">
      <c r="A931" s="1">
        <f>COUNTIF($C$2:C931,"Да")</f>
        <v>10</v>
      </c>
      <c r="B931" s="45">
        <f t="shared" si="29"/>
        <v>45788</v>
      </c>
      <c r="C931" s="42" t="str">
        <f>IF(ISERROR(VLOOKUP(B931,'Айгенис Оп9'!$C$3:$C$16,1,0)),"Нет","Да")</f>
        <v>Нет</v>
      </c>
      <c r="D931" s="43">
        <f t="shared" si="28"/>
        <v>365</v>
      </c>
      <c r="E931" s="44">
        <f>ROUND(('Все выпуски'!$F$3*'Все выпуски'!$F$6/100)/365*(B931-IF(C931="Нет",VLOOKUP(A931,'Айгенис Оп9'!$A$2:$C$16,3,0),VLOOKUP((A931-1),'Айгенис Оп9'!$A$2:$C$16,3,0))),2)</f>
        <v>6.33</v>
      </c>
      <c r="G931" s="43">
        <f>COUNTIF(D932:$D$1227,365)</f>
        <v>296</v>
      </c>
      <c r="H931" s="43">
        <f>COUNTIF(D932:$D$1227,366)</f>
        <v>0</v>
      </c>
      <c r="I931" s="2"/>
    </row>
    <row r="932" spans="1:9" x14ac:dyDescent="0.25">
      <c r="A932" s="1">
        <f>COUNTIF($C$2:C932,"Да")</f>
        <v>10</v>
      </c>
      <c r="B932" s="45">
        <f t="shared" si="29"/>
        <v>45789</v>
      </c>
      <c r="C932" s="42" t="str">
        <f>IF(ISERROR(VLOOKUP(B932,'Айгенис Оп9'!$C$3:$C$16,1,0)),"Нет","Да")</f>
        <v>Нет</v>
      </c>
      <c r="D932" s="43">
        <f t="shared" si="28"/>
        <v>365</v>
      </c>
      <c r="E932" s="44">
        <f>ROUND(('Все выпуски'!$F$3*'Все выпуски'!$F$6/100)/365*(B932-IF(C932="Нет",VLOOKUP(A932,'Айгенис Оп9'!$A$2:$C$16,3,0),VLOOKUP((A932-1),'Айгенис Оп9'!$A$2:$C$16,3,0))),2)</f>
        <v>6.43</v>
      </c>
      <c r="G932" s="43">
        <f>COUNTIF(D933:$D$1227,365)</f>
        <v>295</v>
      </c>
      <c r="H932" s="43">
        <f>COUNTIF(D933:$D$1227,366)</f>
        <v>0</v>
      </c>
      <c r="I932" s="2"/>
    </row>
    <row r="933" spans="1:9" x14ac:dyDescent="0.25">
      <c r="A933" s="1">
        <f>COUNTIF($C$2:C933,"Да")</f>
        <v>10</v>
      </c>
      <c r="B933" s="45">
        <f t="shared" si="29"/>
        <v>45790</v>
      </c>
      <c r="C933" s="42" t="str">
        <f>IF(ISERROR(VLOOKUP(B933,'Айгенис Оп9'!$C$3:$C$16,1,0)),"Нет","Да")</f>
        <v>Нет</v>
      </c>
      <c r="D933" s="43">
        <f t="shared" si="28"/>
        <v>365</v>
      </c>
      <c r="E933" s="44">
        <f>ROUND(('Все выпуски'!$F$3*'Все выпуски'!$F$6/100)/365*(B933-IF(C933="Нет",VLOOKUP(A933,'Айгенис Оп9'!$A$2:$C$16,3,0),VLOOKUP((A933-1),'Айгенис Оп9'!$A$2:$C$16,3,0))),2)</f>
        <v>6.52</v>
      </c>
      <c r="G933" s="43">
        <f>COUNTIF(D934:$D$1227,365)</f>
        <v>294</v>
      </c>
      <c r="H933" s="43">
        <f>COUNTIF(D934:$D$1227,366)</f>
        <v>0</v>
      </c>
      <c r="I933" s="2"/>
    </row>
    <row r="934" spans="1:9" x14ac:dyDescent="0.25">
      <c r="A934" s="1">
        <f>COUNTIF($C$2:C934,"Да")</f>
        <v>10</v>
      </c>
      <c r="B934" s="45">
        <f t="shared" si="29"/>
        <v>45791</v>
      </c>
      <c r="C934" s="42" t="str">
        <f>IF(ISERROR(VLOOKUP(B934,'Айгенис Оп9'!$C$3:$C$16,1,0)),"Нет","Да")</f>
        <v>Нет</v>
      </c>
      <c r="D934" s="43">
        <f t="shared" si="28"/>
        <v>365</v>
      </c>
      <c r="E934" s="44">
        <f>ROUND(('Все выпуски'!$F$3*'Все выпуски'!$F$6/100)/365*(B934-IF(C934="Нет",VLOOKUP(A934,'Айгенис Оп9'!$A$2:$C$16,3,0),VLOOKUP((A934-1),'Айгенис Оп9'!$A$2:$C$16,3,0))),2)</f>
        <v>6.61</v>
      </c>
      <c r="G934" s="43">
        <f>COUNTIF(D935:$D$1227,365)</f>
        <v>293</v>
      </c>
      <c r="H934" s="43">
        <f>COUNTIF(D935:$D$1227,366)</f>
        <v>0</v>
      </c>
      <c r="I934" s="2"/>
    </row>
    <row r="935" spans="1:9" x14ac:dyDescent="0.25">
      <c r="A935" s="1">
        <f>COUNTIF($C$2:C935,"Да")</f>
        <v>10</v>
      </c>
      <c r="B935" s="45">
        <f t="shared" si="29"/>
        <v>45792</v>
      </c>
      <c r="C935" s="42" t="str">
        <f>IF(ISERROR(VLOOKUP(B935,'Айгенис Оп9'!$C$3:$C$16,1,0)),"Нет","Да")</f>
        <v>Нет</v>
      </c>
      <c r="D935" s="43">
        <f t="shared" si="28"/>
        <v>365</v>
      </c>
      <c r="E935" s="44">
        <f>ROUND(('Все выпуски'!$F$3*'Все выпуски'!$F$6/100)/365*(B935-IF(C935="Нет",VLOOKUP(A935,'Айгенис Оп9'!$A$2:$C$16,3,0),VLOOKUP((A935-1),'Айгенис Оп9'!$A$2:$C$16,3,0))),2)</f>
        <v>6.71</v>
      </c>
      <c r="G935" s="43">
        <f>COUNTIF(D936:$D$1227,365)</f>
        <v>292</v>
      </c>
      <c r="H935" s="43">
        <f>COUNTIF(D936:$D$1227,366)</f>
        <v>0</v>
      </c>
      <c r="I935" s="2"/>
    </row>
    <row r="936" spans="1:9" x14ac:dyDescent="0.25">
      <c r="A936" s="1">
        <f>COUNTIF($C$2:C936,"Да")</f>
        <v>10</v>
      </c>
      <c r="B936" s="45">
        <f t="shared" si="29"/>
        <v>45793</v>
      </c>
      <c r="C936" s="42" t="str">
        <f>IF(ISERROR(VLOOKUP(B936,'Айгенис Оп9'!$C$3:$C$16,1,0)),"Нет","Да")</f>
        <v>Нет</v>
      </c>
      <c r="D936" s="43">
        <f t="shared" si="28"/>
        <v>365</v>
      </c>
      <c r="E936" s="44">
        <f>ROUND(('Все выпуски'!$F$3*'Все выпуски'!$F$6/100)/365*(B936-IF(C936="Нет",VLOOKUP(A936,'Айгенис Оп9'!$A$2:$C$16,3,0),VLOOKUP((A936-1),'Айгенис Оп9'!$A$2:$C$16,3,0))),2)</f>
        <v>6.8</v>
      </c>
      <c r="G936" s="43">
        <f>COUNTIF(D937:$D$1227,365)</f>
        <v>291</v>
      </c>
      <c r="H936" s="43">
        <f>COUNTIF(D937:$D$1227,366)</f>
        <v>0</v>
      </c>
      <c r="I936" s="2"/>
    </row>
    <row r="937" spans="1:9" x14ac:dyDescent="0.25">
      <c r="A937" s="1">
        <f>COUNTIF($C$2:C937,"Да")</f>
        <v>10</v>
      </c>
      <c r="B937" s="45">
        <f t="shared" si="29"/>
        <v>45794</v>
      </c>
      <c r="C937" s="42" t="str">
        <f>IF(ISERROR(VLOOKUP(B937,'Айгенис Оп9'!$C$3:$C$16,1,0)),"Нет","Да")</f>
        <v>Нет</v>
      </c>
      <c r="D937" s="43">
        <f t="shared" si="28"/>
        <v>365</v>
      </c>
      <c r="E937" s="44">
        <f>ROUND(('Все выпуски'!$F$3*'Все выпуски'!$F$6/100)/365*(B937-IF(C937="Нет",VLOOKUP(A937,'Айгенис Оп9'!$A$2:$C$16,3,0),VLOOKUP((A937-1),'Айгенис Оп9'!$A$2:$C$16,3,0))),2)</f>
        <v>6.89</v>
      </c>
      <c r="G937" s="43">
        <f>COUNTIF(D938:$D$1227,365)</f>
        <v>290</v>
      </c>
      <c r="H937" s="43">
        <f>COUNTIF(D938:$D$1227,366)</f>
        <v>0</v>
      </c>
      <c r="I937" s="2"/>
    </row>
    <row r="938" spans="1:9" x14ac:dyDescent="0.25">
      <c r="A938" s="1">
        <f>COUNTIF($C$2:C938,"Да")</f>
        <v>10</v>
      </c>
      <c r="B938" s="45">
        <f t="shared" si="29"/>
        <v>45795</v>
      </c>
      <c r="C938" s="42" t="str">
        <f>IF(ISERROR(VLOOKUP(B938,'Айгенис Оп9'!$C$3:$C$16,1,0)),"Нет","Да")</f>
        <v>Нет</v>
      </c>
      <c r="D938" s="43">
        <f t="shared" si="28"/>
        <v>365</v>
      </c>
      <c r="E938" s="44">
        <f>ROUND(('Все выпуски'!$F$3*'Все выпуски'!$F$6/100)/365*(B938-IF(C938="Нет",VLOOKUP(A938,'Айгенис Оп9'!$A$2:$C$16,3,0),VLOOKUP((A938-1),'Айгенис Оп9'!$A$2:$C$16,3,0))),2)</f>
        <v>6.99</v>
      </c>
      <c r="G938" s="43">
        <f>COUNTIF(D939:$D$1227,365)</f>
        <v>289</v>
      </c>
      <c r="H938" s="43">
        <f>COUNTIF(D939:$D$1227,366)</f>
        <v>0</v>
      </c>
      <c r="I938" s="2"/>
    </row>
    <row r="939" spans="1:9" x14ac:dyDescent="0.25">
      <c r="A939" s="1">
        <f>COUNTIF($C$2:C939,"Да")</f>
        <v>10</v>
      </c>
      <c r="B939" s="45">
        <f t="shared" si="29"/>
        <v>45796</v>
      </c>
      <c r="C939" s="42" t="str">
        <f>IF(ISERROR(VLOOKUP(B939,'Айгенис Оп9'!$C$3:$C$16,1,0)),"Нет","Да")</f>
        <v>Нет</v>
      </c>
      <c r="D939" s="43">
        <f t="shared" si="28"/>
        <v>365</v>
      </c>
      <c r="E939" s="44">
        <f>ROUND(('Все выпуски'!$F$3*'Все выпуски'!$F$6/100)/365*(B939-IF(C939="Нет",VLOOKUP(A939,'Айгенис Оп9'!$A$2:$C$16,3,0),VLOOKUP((A939-1),'Айгенис Оп9'!$A$2:$C$16,3,0))),2)</f>
        <v>7.08</v>
      </c>
      <c r="G939" s="43">
        <f>COUNTIF(D940:$D$1227,365)</f>
        <v>288</v>
      </c>
      <c r="H939" s="43">
        <f>COUNTIF(D940:$D$1227,366)</f>
        <v>0</v>
      </c>
      <c r="I939" s="2"/>
    </row>
    <row r="940" spans="1:9" x14ac:dyDescent="0.25">
      <c r="A940" s="1">
        <f>COUNTIF($C$2:C940,"Да")</f>
        <v>10</v>
      </c>
      <c r="B940" s="45">
        <f t="shared" si="29"/>
        <v>45797</v>
      </c>
      <c r="C940" s="42" t="str">
        <f>IF(ISERROR(VLOOKUP(B940,'Айгенис Оп9'!$C$3:$C$16,1,0)),"Нет","Да")</f>
        <v>Нет</v>
      </c>
      <c r="D940" s="43">
        <f t="shared" si="28"/>
        <v>365</v>
      </c>
      <c r="E940" s="44">
        <f>ROUND(('Все выпуски'!$F$3*'Все выпуски'!$F$6/100)/365*(B940-IF(C940="Нет",VLOOKUP(A940,'Айгенис Оп9'!$A$2:$C$16,3,0),VLOOKUP((A940-1),'Айгенис Оп9'!$A$2:$C$16,3,0))),2)</f>
        <v>7.17</v>
      </c>
      <c r="G940" s="43">
        <f>COUNTIF(D941:$D$1227,365)</f>
        <v>287</v>
      </c>
      <c r="H940" s="43">
        <f>COUNTIF(D941:$D$1227,366)</f>
        <v>0</v>
      </c>
      <c r="I940" s="2"/>
    </row>
    <row r="941" spans="1:9" x14ac:dyDescent="0.25">
      <c r="A941" s="1">
        <f>COUNTIF($C$2:C941,"Да")</f>
        <v>10</v>
      </c>
      <c r="B941" s="45">
        <f t="shared" si="29"/>
        <v>45798</v>
      </c>
      <c r="C941" s="42" t="str">
        <f>IF(ISERROR(VLOOKUP(B941,'Айгенис Оп9'!$C$3:$C$16,1,0)),"Нет","Да")</f>
        <v>Нет</v>
      </c>
      <c r="D941" s="43">
        <f t="shared" si="28"/>
        <v>365</v>
      </c>
      <c r="E941" s="44">
        <f>ROUND(('Все выпуски'!$F$3*'Все выпуски'!$F$6/100)/365*(B941-IF(C941="Нет",VLOOKUP(A941,'Айгенис Оп9'!$A$2:$C$16,3,0),VLOOKUP((A941-1),'Айгенис Оп9'!$A$2:$C$16,3,0))),2)</f>
        <v>7.27</v>
      </c>
      <c r="G941" s="43">
        <f>COUNTIF(D942:$D$1227,365)</f>
        <v>286</v>
      </c>
      <c r="H941" s="43">
        <f>COUNTIF(D942:$D$1227,366)</f>
        <v>0</v>
      </c>
      <c r="I941" s="2"/>
    </row>
    <row r="942" spans="1:9" x14ac:dyDescent="0.25">
      <c r="A942" s="1">
        <f>COUNTIF($C$2:C942,"Да")</f>
        <v>10</v>
      </c>
      <c r="B942" s="45">
        <f t="shared" si="29"/>
        <v>45799</v>
      </c>
      <c r="C942" s="42" t="str">
        <f>IF(ISERROR(VLOOKUP(B942,'Айгенис Оп9'!$C$3:$C$16,1,0)),"Нет","Да")</f>
        <v>Нет</v>
      </c>
      <c r="D942" s="43">
        <f t="shared" si="28"/>
        <v>365</v>
      </c>
      <c r="E942" s="44">
        <f>ROUND(('Все выпуски'!$F$3*'Все выпуски'!$F$6/100)/365*(B942-IF(C942="Нет",VLOOKUP(A942,'Айгенис Оп9'!$A$2:$C$16,3,0),VLOOKUP((A942-1),'Айгенис Оп9'!$A$2:$C$16,3,0))),2)</f>
        <v>7.36</v>
      </c>
      <c r="G942" s="43">
        <f>COUNTIF(D943:$D$1227,365)</f>
        <v>285</v>
      </c>
      <c r="H942" s="43">
        <f>COUNTIF(D943:$D$1227,366)</f>
        <v>0</v>
      </c>
      <c r="I942" s="2"/>
    </row>
    <row r="943" spans="1:9" x14ac:dyDescent="0.25">
      <c r="A943" s="1">
        <f>COUNTIF($C$2:C943,"Да")</f>
        <v>10</v>
      </c>
      <c r="B943" s="45">
        <f t="shared" si="29"/>
        <v>45800</v>
      </c>
      <c r="C943" s="42" t="str">
        <f>IF(ISERROR(VLOOKUP(B943,'Айгенис Оп9'!$C$3:$C$16,1,0)),"Нет","Да")</f>
        <v>Нет</v>
      </c>
      <c r="D943" s="43">
        <f t="shared" si="28"/>
        <v>365</v>
      </c>
      <c r="E943" s="44">
        <f>ROUND(('Все выпуски'!$F$3*'Все выпуски'!$F$6/100)/365*(B943-IF(C943="Нет",VLOOKUP(A943,'Айгенис Оп9'!$A$2:$C$16,3,0),VLOOKUP((A943-1),'Айгенис Оп9'!$A$2:$C$16,3,0))),2)</f>
        <v>7.45</v>
      </c>
      <c r="G943" s="43">
        <f>COUNTIF(D944:$D$1227,365)</f>
        <v>284</v>
      </c>
      <c r="H943" s="43">
        <f>COUNTIF(D944:$D$1227,366)</f>
        <v>0</v>
      </c>
      <c r="I943" s="2"/>
    </row>
    <row r="944" spans="1:9" x14ac:dyDescent="0.25">
      <c r="A944" s="1">
        <f>COUNTIF($C$2:C944,"Да")</f>
        <v>10</v>
      </c>
      <c r="B944" s="45">
        <f t="shared" si="29"/>
        <v>45801</v>
      </c>
      <c r="C944" s="42" t="str">
        <f>IF(ISERROR(VLOOKUP(B944,'Айгенис Оп9'!$C$3:$C$16,1,0)),"Нет","Да")</f>
        <v>Нет</v>
      </c>
      <c r="D944" s="43">
        <f t="shared" si="28"/>
        <v>365</v>
      </c>
      <c r="E944" s="44">
        <f>ROUND(('Все выпуски'!$F$3*'Все выпуски'!$F$6/100)/365*(B944-IF(C944="Нет",VLOOKUP(A944,'Айгенис Оп9'!$A$2:$C$16,3,0),VLOOKUP((A944-1),'Айгенис Оп9'!$A$2:$C$16,3,0))),2)</f>
        <v>7.55</v>
      </c>
      <c r="G944" s="43">
        <f>COUNTIF(D945:$D$1227,365)</f>
        <v>283</v>
      </c>
      <c r="H944" s="43">
        <f>COUNTIF(D945:$D$1227,366)</f>
        <v>0</v>
      </c>
      <c r="I944" s="2"/>
    </row>
    <row r="945" spans="1:9" x14ac:dyDescent="0.25">
      <c r="A945" s="1">
        <f>COUNTIF($C$2:C945,"Да")</f>
        <v>10</v>
      </c>
      <c r="B945" s="45">
        <f t="shared" si="29"/>
        <v>45802</v>
      </c>
      <c r="C945" s="42" t="str">
        <f>IF(ISERROR(VLOOKUP(B945,'Айгенис Оп9'!$C$3:$C$16,1,0)),"Нет","Да")</f>
        <v>Нет</v>
      </c>
      <c r="D945" s="43">
        <f t="shared" si="28"/>
        <v>365</v>
      </c>
      <c r="E945" s="44">
        <f>ROUND(('Все выпуски'!$F$3*'Все выпуски'!$F$6/100)/365*(B945-IF(C945="Нет",VLOOKUP(A945,'Айгенис Оп9'!$A$2:$C$16,3,0),VLOOKUP((A945-1),'Айгенис Оп9'!$A$2:$C$16,3,0))),2)</f>
        <v>7.64</v>
      </c>
      <c r="G945" s="43">
        <f>COUNTIF(D946:$D$1227,365)</f>
        <v>282</v>
      </c>
      <c r="H945" s="43">
        <f>COUNTIF(D946:$D$1227,366)</f>
        <v>0</v>
      </c>
      <c r="I945" s="2"/>
    </row>
    <row r="946" spans="1:9" x14ac:dyDescent="0.25">
      <c r="A946" s="1">
        <f>COUNTIF($C$2:C946,"Да")</f>
        <v>10</v>
      </c>
      <c r="B946" s="45">
        <f t="shared" si="29"/>
        <v>45803</v>
      </c>
      <c r="C946" s="42" t="str">
        <f>IF(ISERROR(VLOOKUP(B946,'Айгенис Оп9'!$C$3:$C$16,1,0)),"Нет","Да")</f>
        <v>Нет</v>
      </c>
      <c r="D946" s="43">
        <f t="shared" si="28"/>
        <v>365</v>
      </c>
      <c r="E946" s="44">
        <f>ROUND(('Все выпуски'!$F$3*'Все выпуски'!$F$6/100)/365*(B946-IF(C946="Нет",VLOOKUP(A946,'Айгенис Оп9'!$A$2:$C$16,3,0),VLOOKUP((A946-1),'Айгенис Оп9'!$A$2:$C$16,3,0))),2)</f>
        <v>7.73</v>
      </c>
      <c r="G946" s="43">
        <f>COUNTIF(D947:$D$1227,365)</f>
        <v>281</v>
      </c>
      <c r="H946" s="43">
        <f>COUNTIF(D947:$D$1227,366)</f>
        <v>0</v>
      </c>
      <c r="I946" s="2"/>
    </row>
    <row r="947" spans="1:9" x14ac:dyDescent="0.25">
      <c r="A947" s="1">
        <f>COUNTIF($C$2:C947,"Да")</f>
        <v>10</v>
      </c>
      <c r="B947" s="45">
        <f t="shared" si="29"/>
        <v>45804</v>
      </c>
      <c r="C947" s="42" t="str">
        <f>IF(ISERROR(VLOOKUP(B947,'Айгенис Оп9'!$C$3:$C$16,1,0)),"Нет","Да")</f>
        <v>Нет</v>
      </c>
      <c r="D947" s="43">
        <f t="shared" si="28"/>
        <v>365</v>
      </c>
      <c r="E947" s="44">
        <f>ROUND(('Все выпуски'!$F$3*'Все выпуски'!$F$6/100)/365*(B947-IF(C947="Нет",VLOOKUP(A947,'Айгенис Оп9'!$A$2:$C$16,3,0),VLOOKUP((A947-1),'Айгенис Оп9'!$A$2:$C$16,3,0))),2)</f>
        <v>7.82</v>
      </c>
      <c r="G947" s="43">
        <f>COUNTIF(D948:$D$1227,365)</f>
        <v>280</v>
      </c>
      <c r="H947" s="43">
        <f>COUNTIF(D948:$D$1227,366)</f>
        <v>0</v>
      </c>
      <c r="I947" s="2"/>
    </row>
    <row r="948" spans="1:9" x14ac:dyDescent="0.25">
      <c r="A948" s="1">
        <f>COUNTIF($C$2:C948,"Да")</f>
        <v>10</v>
      </c>
      <c r="B948" s="45">
        <f t="shared" si="29"/>
        <v>45805</v>
      </c>
      <c r="C948" s="42" t="str">
        <f>IF(ISERROR(VLOOKUP(B948,'Айгенис Оп9'!$C$3:$C$16,1,0)),"Нет","Да")</f>
        <v>Нет</v>
      </c>
      <c r="D948" s="43">
        <f t="shared" ref="D948:D1011" si="30">IF(MOD(YEAR(B948),4)=0,366,365)</f>
        <v>365</v>
      </c>
      <c r="E948" s="44">
        <f>ROUND(('Все выпуски'!$F$3*'Все выпуски'!$F$6/100)/365*(B948-IF(C948="Нет",VLOOKUP(A948,'Айгенис Оп9'!$A$2:$C$16,3,0),VLOOKUP((A948-1),'Айгенис Оп9'!$A$2:$C$16,3,0))),2)</f>
        <v>7.92</v>
      </c>
      <c r="G948" s="43">
        <f>COUNTIF(D949:$D$1227,365)</f>
        <v>279</v>
      </c>
      <c r="H948" s="43">
        <f>COUNTIF(D949:$D$1227,366)</f>
        <v>0</v>
      </c>
      <c r="I948" s="2"/>
    </row>
    <row r="949" spans="1:9" x14ac:dyDescent="0.25">
      <c r="A949" s="1">
        <f>COUNTIF($C$2:C949,"Да")</f>
        <v>10</v>
      </c>
      <c r="B949" s="45">
        <f t="shared" ref="B949:B1012" si="31">B948+1</f>
        <v>45806</v>
      </c>
      <c r="C949" s="42" t="str">
        <f>IF(ISERROR(VLOOKUP(B949,'Айгенис Оп9'!$C$3:$C$16,1,0)),"Нет","Да")</f>
        <v>Нет</v>
      </c>
      <c r="D949" s="43">
        <f t="shared" si="30"/>
        <v>365</v>
      </c>
      <c r="E949" s="44">
        <f>ROUND(('Все выпуски'!$F$3*'Все выпуски'!$F$6/100)/365*(B949-IF(C949="Нет",VLOOKUP(A949,'Айгенис Оп9'!$A$2:$C$16,3,0),VLOOKUP((A949-1),'Айгенис Оп9'!$A$2:$C$16,3,0))),2)</f>
        <v>8.01</v>
      </c>
      <c r="G949" s="43">
        <f>COUNTIF(D950:$D$1227,365)</f>
        <v>278</v>
      </c>
      <c r="H949" s="43">
        <f>COUNTIF(D950:$D$1227,366)</f>
        <v>0</v>
      </c>
      <c r="I949" s="2"/>
    </row>
    <row r="950" spans="1:9" x14ac:dyDescent="0.25">
      <c r="A950" s="1">
        <f>COUNTIF($C$2:C950,"Да")</f>
        <v>10</v>
      </c>
      <c r="B950" s="45">
        <f t="shared" si="31"/>
        <v>45807</v>
      </c>
      <c r="C950" s="42" t="str">
        <f>IF(ISERROR(VLOOKUP(B950,'Айгенис Оп9'!$C$3:$C$16,1,0)),"Нет","Да")</f>
        <v>Нет</v>
      </c>
      <c r="D950" s="43">
        <f t="shared" si="30"/>
        <v>365</v>
      </c>
      <c r="E950" s="44">
        <f>ROUND(('Все выпуски'!$F$3*'Все выпуски'!$F$6/100)/365*(B950-IF(C950="Нет",VLOOKUP(A950,'Айгенис Оп9'!$A$2:$C$16,3,0),VLOOKUP((A950-1),'Айгенис Оп9'!$A$2:$C$16,3,0))),2)</f>
        <v>8.1</v>
      </c>
      <c r="G950" s="43">
        <f>COUNTIF(D951:$D$1227,365)</f>
        <v>277</v>
      </c>
      <c r="H950" s="43">
        <f>COUNTIF(D951:$D$1227,366)</f>
        <v>0</v>
      </c>
      <c r="I950" s="2"/>
    </row>
    <row r="951" spans="1:9" x14ac:dyDescent="0.25">
      <c r="A951" s="1">
        <f>COUNTIF($C$2:C951,"Да")</f>
        <v>10</v>
      </c>
      <c r="B951" s="45">
        <f t="shared" si="31"/>
        <v>45808</v>
      </c>
      <c r="C951" s="42" t="str">
        <f>IF(ISERROR(VLOOKUP(B951,'Айгенис Оп9'!$C$3:$C$16,1,0)),"Нет","Да")</f>
        <v>Нет</v>
      </c>
      <c r="D951" s="43">
        <f t="shared" si="30"/>
        <v>365</v>
      </c>
      <c r="E951" s="44">
        <f>ROUND(('Все выпуски'!$F$3*'Все выпуски'!$F$6/100)/365*(B951-IF(C951="Нет",VLOOKUP(A951,'Айгенис Оп9'!$A$2:$C$16,3,0),VLOOKUP((A951-1),'Айгенис Оп9'!$A$2:$C$16,3,0))),2)</f>
        <v>8.1999999999999993</v>
      </c>
      <c r="G951" s="43">
        <f>COUNTIF(D952:$D$1227,365)</f>
        <v>276</v>
      </c>
      <c r="H951" s="43">
        <f>COUNTIF(D952:$D$1227,366)</f>
        <v>0</v>
      </c>
      <c r="I951" s="2"/>
    </row>
    <row r="952" spans="1:9" x14ac:dyDescent="0.25">
      <c r="A952" s="1">
        <f>COUNTIF($C$2:C952,"Да")</f>
        <v>10</v>
      </c>
      <c r="B952" s="45">
        <f t="shared" si="31"/>
        <v>45809</v>
      </c>
      <c r="C952" s="42" t="str">
        <f>IF(ISERROR(VLOOKUP(B952,'Айгенис Оп9'!$C$3:$C$16,1,0)),"Нет","Да")</f>
        <v>Нет</v>
      </c>
      <c r="D952" s="43">
        <f t="shared" si="30"/>
        <v>365</v>
      </c>
      <c r="E952" s="44">
        <f>ROUND(('Все выпуски'!$F$3*'Все выпуски'!$F$6/100)/365*(B952-IF(C952="Нет",VLOOKUP(A952,'Айгенис Оп9'!$A$2:$C$16,3,0),VLOOKUP((A952-1),'Айгенис Оп9'!$A$2:$C$16,3,0))),2)</f>
        <v>8.2899999999999991</v>
      </c>
      <c r="G952" s="43">
        <f>COUNTIF(D953:$D$1227,365)</f>
        <v>275</v>
      </c>
      <c r="H952" s="43">
        <f>COUNTIF(D953:$D$1227,366)</f>
        <v>0</v>
      </c>
      <c r="I952" s="2"/>
    </row>
    <row r="953" spans="1:9" x14ac:dyDescent="0.25">
      <c r="A953" s="1">
        <f>COUNTIF($C$2:C953,"Да")</f>
        <v>10</v>
      </c>
      <c r="B953" s="45">
        <f t="shared" si="31"/>
        <v>45810</v>
      </c>
      <c r="C953" s="42" t="str">
        <f>IF(ISERROR(VLOOKUP(B953,'Айгенис Оп9'!$C$3:$C$16,1,0)),"Нет","Да")</f>
        <v>Нет</v>
      </c>
      <c r="D953" s="43">
        <f t="shared" si="30"/>
        <v>365</v>
      </c>
      <c r="E953" s="44">
        <f>ROUND(('Все выпуски'!$F$3*'Все выпуски'!$F$6/100)/365*(B953-IF(C953="Нет",VLOOKUP(A953,'Айгенис Оп9'!$A$2:$C$16,3,0),VLOOKUP((A953-1),'Айгенис Оп9'!$A$2:$C$16,3,0))),2)</f>
        <v>8.3800000000000008</v>
      </c>
      <c r="G953" s="43">
        <f>COUNTIF(D954:$D$1227,365)</f>
        <v>274</v>
      </c>
      <c r="H953" s="43">
        <f>COUNTIF(D954:$D$1227,366)</f>
        <v>0</v>
      </c>
      <c r="I953" s="2"/>
    </row>
    <row r="954" spans="1:9" x14ac:dyDescent="0.25">
      <c r="A954" s="1">
        <f>COUNTIF($C$2:C954,"Да")</f>
        <v>11</v>
      </c>
      <c r="B954" s="45">
        <f t="shared" si="31"/>
        <v>45811</v>
      </c>
      <c r="C954" s="42" t="str">
        <f>IF(ISERROR(VLOOKUP(B954,'Айгенис Оп9'!$C$3:$C$16,1,0)),"Нет","Да")</f>
        <v>Да</v>
      </c>
      <c r="D954" s="43">
        <f t="shared" si="30"/>
        <v>365</v>
      </c>
      <c r="E954" s="44">
        <f>ROUND(('Все выпуски'!$F$3*'Все выпуски'!$F$6/100)/365*(B954-IF(C954="Нет",VLOOKUP(A954,'Айгенис Оп9'!$A$2:$C$16,3,0),VLOOKUP((A954-1),'Айгенис Оп9'!$A$2:$C$16,3,0))),2)</f>
        <v>8.48</v>
      </c>
      <c r="G954" s="43">
        <f>COUNTIF(D955:$D$1227,365)</f>
        <v>273</v>
      </c>
      <c r="H954" s="43">
        <f>COUNTIF(D955:$D$1227,366)</f>
        <v>0</v>
      </c>
      <c r="I954" s="2"/>
    </row>
    <row r="955" spans="1:9" x14ac:dyDescent="0.25">
      <c r="A955" s="1">
        <f>COUNTIF($C$2:C955,"Да")</f>
        <v>11</v>
      </c>
      <c r="B955" s="45">
        <f t="shared" si="31"/>
        <v>45812</v>
      </c>
      <c r="C955" s="42" t="str">
        <f>IF(ISERROR(VLOOKUP(B955,'Айгенис Оп9'!$C$3:$C$16,1,0)),"Нет","Да")</f>
        <v>Нет</v>
      </c>
      <c r="D955" s="43">
        <f t="shared" si="30"/>
        <v>365</v>
      </c>
      <c r="E955" s="44">
        <f>ROUND(('Все выпуски'!$F$3*'Все выпуски'!$F$6/100)/365*(B955-IF(C955="Нет",VLOOKUP(A955,'Айгенис Оп9'!$A$2:$C$16,3,0),VLOOKUP((A955-1),'Айгенис Оп9'!$A$2:$C$16,3,0))),2)</f>
        <v>0.09</v>
      </c>
      <c r="G955" s="43">
        <f>COUNTIF(D956:$D$1227,365)</f>
        <v>272</v>
      </c>
      <c r="H955" s="43">
        <f>COUNTIF(D956:$D$1227,366)</f>
        <v>0</v>
      </c>
      <c r="I955" s="2"/>
    </row>
    <row r="956" spans="1:9" x14ac:dyDescent="0.25">
      <c r="A956" s="1">
        <f>COUNTIF($C$2:C956,"Да")</f>
        <v>11</v>
      </c>
      <c r="B956" s="45">
        <f t="shared" si="31"/>
        <v>45813</v>
      </c>
      <c r="C956" s="42" t="str">
        <f>IF(ISERROR(VLOOKUP(B956,'Айгенис Оп9'!$C$3:$C$16,1,0)),"Нет","Да")</f>
        <v>Нет</v>
      </c>
      <c r="D956" s="43">
        <f t="shared" si="30"/>
        <v>365</v>
      </c>
      <c r="E956" s="44">
        <f>ROUND(('Все выпуски'!$F$3*'Все выпуски'!$F$6/100)/365*(B956-IF(C956="Нет",VLOOKUP(A956,'Айгенис Оп9'!$A$2:$C$16,3,0),VLOOKUP((A956-1),'Айгенис Оп9'!$A$2:$C$16,3,0))),2)</f>
        <v>0.19</v>
      </c>
      <c r="G956" s="43">
        <f>COUNTIF(D957:$D$1227,365)</f>
        <v>271</v>
      </c>
      <c r="H956" s="43">
        <f>COUNTIF(D957:$D$1227,366)</f>
        <v>0</v>
      </c>
      <c r="I956" s="2"/>
    </row>
    <row r="957" spans="1:9" x14ac:dyDescent="0.25">
      <c r="A957" s="1">
        <f>COUNTIF($C$2:C957,"Да")</f>
        <v>11</v>
      </c>
      <c r="B957" s="45">
        <f t="shared" si="31"/>
        <v>45814</v>
      </c>
      <c r="C957" s="42" t="str">
        <f>IF(ISERROR(VLOOKUP(B957,'Айгенис Оп9'!$C$3:$C$16,1,0)),"Нет","Да")</f>
        <v>Нет</v>
      </c>
      <c r="D957" s="43">
        <f t="shared" si="30"/>
        <v>365</v>
      </c>
      <c r="E957" s="44">
        <f>ROUND(('Все выпуски'!$F$3*'Все выпуски'!$F$6/100)/365*(B957-IF(C957="Нет",VLOOKUP(A957,'Айгенис Оп9'!$A$2:$C$16,3,0),VLOOKUP((A957-1),'Айгенис Оп9'!$A$2:$C$16,3,0))),2)</f>
        <v>0.28000000000000003</v>
      </c>
      <c r="G957" s="43">
        <f>COUNTIF(D958:$D$1227,365)</f>
        <v>270</v>
      </c>
      <c r="H957" s="43">
        <f>COUNTIF(D958:$D$1227,366)</f>
        <v>0</v>
      </c>
      <c r="I957" s="2"/>
    </row>
    <row r="958" spans="1:9" x14ac:dyDescent="0.25">
      <c r="A958" s="1">
        <f>COUNTIF($C$2:C958,"Да")</f>
        <v>11</v>
      </c>
      <c r="B958" s="45">
        <f t="shared" si="31"/>
        <v>45815</v>
      </c>
      <c r="C958" s="42" t="str">
        <f>IF(ISERROR(VLOOKUP(B958,'Айгенис Оп9'!$C$3:$C$16,1,0)),"Нет","Да")</f>
        <v>Нет</v>
      </c>
      <c r="D958" s="43">
        <f t="shared" si="30"/>
        <v>365</v>
      </c>
      <c r="E958" s="44">
        <f>ROUND(('Все выпуски'!$F$3*'Все выпуски'!$F$6/100)/365*(B958-IF(C958="Нет",VLOOKUP(A958,'Айгенис Оп9'!$A$2:$C$16,3,0),VLOOKUP((A958-1),'Айгенис Оп9'!$A$2:$C$16,3,0))),2)</f>
        <v>0.37</v>
      </c>
      <c r="G958" s="43">
        <f>COUNTIF(D959:$D$1227,365)</f>
        <v>269</v>
      </c>
      <c r="H958" s="43">
        <f>COUNTIF(D959:$D$1227,366)</f>
        <v>0</v>
      </c>
      <c r="I958" s="2"/>
    </row>
    <row r="959" spans="1:9" x14ac:dyDescent="0.25">
      <c r="A959" s="1">
        <f>COUNTIF($C$2:C959,"Да")</f>
        <v>11</v>
      </c>
      <c r="B959" s="45">
        <f t="shared" si="31"/>
        <v>45816</v>
      </c>
      <c r="C959" s="42" t="str">
        <f>IF(ISERROR(VLOOKUP(B959,'Айгенис Оп9'!$C$3:$C$16,1,0)),"Нет","Да")</f>
        <v>Нет</v>
      </c>
      <c r="D959" s="43">
        <f t="shared" si="30"/>
        <v>365</v>
      </c>
      <c r="E959" s="44">
        <f>ROUND(('Все выпуски'!$F$3*'Все выпуски'!$F$6/100)/365*(B959-IF(C959="Нет",VLOOKUP(A959,'Айгенис Оп9'!$A$2:$C$16,3,0),VLOOKUP((A959-1),'Айгенис Оп9'!$A$2:$C$16,3,0))),2)</f>
        <v>0.47</v>
      </c>
      <c r="G959" s="43">
        <f>COUNTIF(D960:$D$1227,365)</f>
        <v>268</v>
      </c>
      <c r="H959" s="43">
        <f>COUNTIF(D960:$D$1227,366)</f>
        <v>0</v>
      </c>
      <c r="I959" s="2"/>
    </row>
    <row r="960" spans="1:9" x14ac:dyDescent="0.25">
      <c r="A960" s="1">
        <f>COUNTIF($C$2:C960,"Да")</f>
        <v>11</v>
      </c>
      <c r="B960" s="45">
        <f t="shared" si="31"/>
        <v>45817</v>
      </c>
      <c r="C960" s="42" t="str">
        <f>IF(ISERROR(VLOOKUP(B960,'Айгенис Оп9'!$C$3:$C$16,1,0)),"Нет","Да")</f>
        <v>Нет</v>
      </c>
      <c r="D960" s="43">
        <f t="shared" si="30"/>
        <v>365</v>
      </c>
      <c r="E960" s="44">
        <f>ROUND(('Все выпуски'!$F$3*'Все выпуски'!$F$6/100)/365*(B960-IF(C960="Нет",VLOOKUP(A960,'Айгенис Оп9'!$A$2:$C$16,3,0),VLOOKUP((A960-1),'Айгенис Оп9'!$A$2:$C$16,3,0))),2)</f>
        <v>0.56000000000000005</v>
      </c>
      <c r="G960" s="43">
        <f>COUNTIF(D961:$D$1227,365)</f>
        <v>267</v>
      </c>
      <c r="H960" s="43">
        <f>COUNTIF(D961:$D$1227,366)</f>
        <v>0</v>
      </c>
      <c r="I960" s="2"/>
    </row>
    <row r="961" spans="1:9" x14ac:dyDescent="0.25">
      <c r="A961" s="1">
        <f>COUNTIF($C$2:C961,"Да")</f>
        <v>11</v>
      </c>
      <c r="B961" s="45">
        <f t="shared" si="31"/>
        <v>45818</v>
      </c>
      <c r="C961" s="42" t="str">
        <f>IF(ISERROR(VLOOKUP(B961,'Айгенис Оп9'!$C$3:$C$16,1,0)),"Нет","Да")</f>
        <v>Нет</v>
      </c>
      <c r="D961" s="43">
        <f t="shared" si="30"/>
        <v>365</v>
      </c>
      <c r="E961" s="44">
        <f>ROUND(('Все выпуски'!$F$3*'Все выпуски'!$F$6/100)/365*(B961-IF(C961="Нет",VLOOKUP(A961,'Айгенис Оп9'!$A$2:$C$16,3,0),VLOOKUP((A961-1),'Айгенис Оп9'!$A$2:$C$16,3,0))),2)</f>
        <v>0.65</v>
      </c>
      <c r="G961" s="43">
        <f>COUNTIF(D962:$D$1227,365)</f>
        <v>266</v>
      </c>
      <c r="H961" s="43">
        <f>COUNTIF(D962:$D$1227,366)</f>
        <v>0</v>
      </c>
      <c r="I961" s="2"/>
    </row>
    <row r="962" spans="1:9" x14ac:dyDescent="0.25">
      <c r="A962" s="1">
        <f>COUNTIF($C$2:C962,"Да")</f>
        <v>11</v>
      </c>
      <c r="B962" s="45">
        <f t="shared" si="31"/>
        <v>45819</v>
      </c>
      <c r="C962" s="42" t="str">
        <f>IF(ISERROR(VLOOKUP(B962,'Айгенис Оп9'!$C$3:$C$16,1,0)),"Нет","Да")</f>
        <v>Нет</v>
      </c>
      <c r="D962" s="43">
        <f t="shared" si="30"/>
        <v>365</v>
      </c>
      <c r="E962" s="44">
        <f>ROUND(('Все выпуски'!$F$3*'Все выпуски'!$F$6/100)/365*(B962-IF(C962="Нет",VLOOKUP(A962,'Айгенис Оп9'!$A$2:$C$16,3,0),VLOOKUP((A962-1),'Айгенис Оп9'!$A$2:$C$16,3,0))),2)</f>
        <v>0.75</v>
      </c>
      <c r="G962" s="43">
        <f>COUNTIF(D963:$D$1227,365)</f>
        <v>265</v>
      </c>
      <c r="H962" s="43">
        <f>COUNTIF(D963:$D$1227,366)</f>
        <v>0</v>
      </c>
      <c r="I962" s="2"/>
    </row>
    <row r="963" spans="1:9" x14ac:dyDescent="0.25">
      <c r="A963" s="1">
        <f>COUNTIF($C$2:C963,"Да")</f>
        <v>11</v>
      </c>
      <c r="B963" s="45">
        <f t="shared" si="31"/>
        <v>45820</v>
      </c>
      <c r="C963" s="42" t="str">
        <f>IF(ISERROR(VLOOKUP(B963,'Айгенис Оп9'!$C$3:$C$16,1,0)),"Нет","Да")</f>
        <v>Нет</v>
      </c>
      <c r="D963" s="43">
        <f t="shared" si="30"/>
        <v>365</v>
      </c>
      <c r="E963" s="44">
        <f>ROUND(('Все выпуски'!$F$3*'Все выпуски'!$F$6/100)/365*(B963-IF(C963="Нет",VLOOKUP(A963,'Айгенис Оп9'!$A$2:$C$16,3,0),VLOOKUP((A963-1),'Айгенис Оп9'!$A$2:$C$16,3,0))),2)</f>
        <v>0.84</v>
      </c>
      <c r="G963" s="43">
        <f>COUNTIF(D964:$D$1227,365)</f>
        <v>264</v>
      </c>
      <c r="H963" s="43">
        <f>COUNTIF(D964:$D$1227,366)</f>
        <v>0</v>
      </c>
      <c r="I963" s="2"/>
    </row>
    <row r="964" spans="1:9" x14ac:dyDescent="0.25">
      <c r="A964" s="1">
        <f>COUNTIF($C$2:C964,"Да")</f>
        <v>11</v>
      </c>
      <c r="B964" s="45">
        <f t="shared" si="31"/>
        <v>45821</v>
      </c>
      <c r="C964" s="42" t="str">
        <f>IF(ISERROR(VLOOKUP(B964,'Айгенис Оп9'!$C$3:$C$16,1,0)),"Нет","Да")</f>
        <v>Нет</v>
      </c>
      <c r="D964" s="43">
        <f t="shared" si="30"/>
        <v>365</v>
      </c>
      <c r="E964" s="44">
        <f>ROUND(('Все выпуски'!$F$3*'Все выпуски'!$F$6/100)/365*(B964-IF(C964="Нет",VLOOKUP(A964,'Айгенис Оп9'!$A$2:$C$16,3,0),VLOOKUP((A964-1),'Айгенис Оп9'!$A$2:$C$16,3,0))),2)</f>
        <v>0.93</v>
      </c>
      <c r="G964" s="43">
        <f>COUNTIF(D965:$D$1227,365)</f>
        <v>263</v>
      </c>
      <c r="H964" s="43">
        <f>COUNTIF(D965:$D$1227,366)</f>
        <v>0</v>
      </c>
      <c r="I964" s="2"/>
    </row>
    <row r="965" spans="1:9" x14ac:dyDescent="0.25">
      <c r="A965" s="1">
        <f>COUNTIF($C$2:C965,"Да")</f>
        <v>11</v>
      </c>
      <c r="B965" s="45">
        <f t="shared" si="31"/>
        <v>45822</v>
      </c>
      <c r="C965" s="42" t="str">
        <f>IF(ISERROR(VLOOKUP(B965,'Айгенис Оп9'!$C$3:$C$16,1,0)),"Нет","Да")</f>
        <v>Нет</v>
      </c>
      <c r="D965" s="43">
        <f t="shared" si="30"/>
        <v>365</v>
      </c>
      <c r="E965" s="44">
        <f>ROUND(('Все выпуски'!$F$3*'Все выпуски'!$F$6/100)/365*(B965-IF(C965="Нет",VLOOKUP(A965,'Айгенис Оп9'!$A$2:$C$16,3,0),VLOOKUP((A965-1),'Айгенис Оп9'!$A$2:$C$16,3,0))),2)</f>
        <v>1.02</v>
      </c>
      <c r="G965" s="43">
        <f>COUNTIF(D966:$D$1227,365)</f>
        <v>262</v>
      </c>
      <c r="H965" s="43">
        <f>COUNTIF(D966:$D$1227,366)</f>
        <v>0</v>
      </c>
      <c r="I965" s="2"/>
    </row>
    <row r="966" spans="1:9" x14ac:dyDescent="0.25">
      <c r="A966" s="1">
        <f>COUNTIF($C$2:C966,"Да")</f>
        <v>11</v>
      </c>
      <c r="B966" s="45">
        <f t="shared" si="31"/>
        <v>45823</v>
      </c>
      <c r="C966" s="42" t="str">
        <f>IF(ISERROR(VLOOKUP(B966,'Айгенис Оп9'!$C$3:$C$16,1,0)),"Нет","Да")</f>
        <v>Нет</v>
      </c>
      <c r="D966" s="43">
        <f t="shared" si="30"/>
        <v>365</v>
      </c>
      <c r="E966" s="44">
        <f>ROUND(('Все выпуски'!$F$3*'Все выпуски'!$F$6/100)/365*(B966-IF(C966="Нет",VLOOKUP(A966,'Айгенис Оп9'!$A$2:$C$16,3,0),VLOOKUP((A966-1),'Айгенис Оп9'!$A$2:$C$16,3,0))),2)</f>
        <v>1.1200000000000001</v>
      </c>
      <c r="G966" s="43">
        <f>COUNTIF(D967:$D$1227,365)</f>
        <v>261</v>
      </c>
      <c r="H966" s="43">
        <f>COUNTIF(D967:$D$1227,366)</f>
        <v>0</v>
      </c>
      <c r="I966" s="2"/>
    </row>
    <row r="967" spans="1:9" x14ac:dyDescent="0.25">
      <c r="A967" s="1">
        <f>COUNTIF($C$2:C967,"Да")</f>
        <v>11</v>
      </c>
      <c r="B967" s="45">
        <f t="shared" si="31"/>
        <v>45824</v>
      </c>
      <c r="C967" s="42" t="str">
        <f>IF(ISERROR(VLOOKUP(B967,'Айгенис Оп9'!$C$3:$C$16,1,0)),"Нет","Да")</f>
        <v>Нет</v>
      </c>
      <c r="D967" s="43">
        <f t="shared" si="30"/>
        <v>365</v>
      </c>
      <c r="E967" s="44">
        <f>ROUND(('Все выпуски'!$F$3*'Все выпуски'!$F$6/100)/365*(B967-IF(C967="Нет",VLOOKUP(A967,'Айгенис Оп9'!$A$2:$C$16,3,0),VLOOKUP((A967-1),'Айгенис Оп9'!$A$2:$C$16,3,0))),2)</f>
        <v>1.21</v>
      </c>
      <c r="G967" s="43">
        <f>COUNTIF(D968:$D$1227,365)</f>
        <v>260</v>
      </c>
      <c r="H967" s="43">
        <f>COUNTIF(D968:$D$1227,366)</f>
        <v>0</v>
      </c>
      <c r="I967" s="2"/>
    </row>
    <row r="968" spans="1:9" x14ac:dyDescent="0.25">
      <c r="A968" s="1">
        <f>COUNTIF($C$2:C968,"Да")</f>
        <v>11</v>
      </c>
      <c r="B968" s="45">
        <f t="shared" si="31"/>
        <v>45825</v>
      </c>
      <c r="C968" s="42" t="str">
        <f>IF(ISERROR(VLOOKUP(B968,'Айгенис Оп9'!$C$3:$C$16,1,0)),"Нет","Да")</f>
        <v>Нет</v>
      </c>
      <c r="D968" s="43">
        <f t="shared" si="30"/>
        <v>365</v>
      </c>
      <c r="E968" s="44">
        <f>ROUND(('Все выпуски'!$F$3*'Все выпуски'!$F$6/100)/365*(B968-IF(C968="Нет",VLOOKUP(A968,'Айгенис Оп9'!$A$2:$C$16,3,0),VLOOKUP((A968-1),'Айгенис Оп9'!$A$2:$C$16,3,0))),2)</f>
        <v>1.3</v>
      </c>
      <c r="G968" s="43">
        <f>COUNTIF(D969:$D$1227,365)</f>
        <v>259</v>
      </c>
      <c r="H968" s="43">
        <f>COUNTIF(D969:$D$1227,366)</f>
        <v>0</v>
      </c>
      <c r="I968" s="2"/>
    </row>
    <row r="969" spans="1:9" x14ac:dyDescent="0.25">
      <c r="A969" s="1">
        <f>COUNTIF($C$2:C969,"Да")</f>
        <v>11</v>
      </c>
      <c r="B969" s="45">
        <f t="shared" si="31"/>
        <v>45826</v>
      </c>
      <c r="C969" s="42" t="str">
        <f>IF(ISERROR(VLOOKUP(B969,'Айгенис Оп9'!$C$3:$C$16,1,0)),"Нет","Да")</f>
        <v>Нет</v>
      </c>
      <c r="D969" s="43">
        <f t="shared" si="30"/>
        <v>365</v>
      </c>
      <c r="E969" s="44">
        <f>ROUND(('Все выпуски'!$F$3*'Все выпуски'!$F$6/100)/365*(B969-IF(C969="Нет",VLOOKUP(A969,'Айгенис Оп9'!$A$2:$C$16,3,0),VLOOKUP((A969-1),'Айгенис Оп9'!$A$2:$C$16,3,0))),2)</f>
        <v>1.4</v>
      </c>
      <c r="G969" s="43">
        <f>COUNTIF(D970:$D$1227,365)</f>
        <v>258</v>
      </c>
      <c r="H969" s="43">
        <f>COUNTIF(D970:$D$1227,366)</f>
        <v>0</v>
      </c>
      <c r="I969" s="2"/>
    </row>
    <row r="970" spans="1:9" x14ac:dyDescent="0.25">
      <c r="A970" s="1">
        <f>COUNTIF($C$2:C970,"Да")</f>
        <v>11</v>
      </c>
      <c r="B970" s="45">
        <f t="shared" si="31"/>
        <v>45827</v>
      </c>
      <c r="C970" s="42" t="str">
        <f>IF(ISERROR(VLOOKUP(B970,'Айгенис Оп9'!$C$3:$C$16,1,0)),"Нет","Да")</f>
        <v>Нет</v>
      </c>
      <c r="D970" s="43">
        <f t="shared" si="30"/>
        <v>365</v>
      </c>
      <c r="E970" s="44">
        <f>ROUND(('Все выпуски'!$F$3*'Все выпуски'!$F$6/100)/365*(B970-IF(C970="Нет",VLOOKUP(A970,'Айгенис Оп9'!$A$2:$C$16,3,0),VLOOKUP((A970-1),'Айгенис Оп9'!$A$2:$C$16,3,0))),2)</f>
        <v>1.49</v>
      </c>
      <c r="G970" s="43">
        <f>COUNTIF(D971:$D$1227,365)</f>
        <v>257</v>
      </c>
      <c r="H970" s="43">
        <f>COUNTIF(D971:$D$1227,366)</f>
        <v>0</v>
      </c>
      <c r="I970" s="2"/>
    </row>
    <row r="971" spans="1:9" x14ac:dyDescent="0.25">
      <c r="A971" s="1">
        <f>COUNTIF($C$2:C971,"Да")</f>
        <v>11</v>
      </c>
      <c r="B971" s="45">
        <f t="shared" si="31"/>
        <v>45828</v>
      </c>
      <c r="C971" s="42" t="str">
        <f>IF(ISERROR(VLOOKUP(B971,'Айгенис Оп9'!$C$3:$C$16,1,0)),"Нет","Да")</f>
        <v>Нет</v>
      </c>
      <c r="D971" s="43">
        <f t="shared" si="30"/>
        <v>365</v>
      </c>
      <c r="E971" s="44">
        <f>ROUND(('Все выпуски'!$F$3*'Все выпуски'!$F$6/100)/365*(B971-IF(C971="Нет",VLOOKUP(A971,'Айгенис Оп9'!$A$2:$C$16,3,0),VLOOKUP((A971-1),'Айгенис Оп9'!$A$2:$C$16,3,0))),2)</f>
        <v>1.58</v>
      </c>
      <c r="G971" s="43">
        <f>COUNTIF(D972:$D$1227,365)</f>
        <v>256</v>
      </c>
      <c r="H971" s="43">
        <f>COUNTIF(D972:$D$1227,366)</f>
        <v>0</v>
      </c>
      <c r="I971" s="2"/>
    </row>
    <row r="972" spans="1:9" x14ac:dyDescent="0.25">
      <c r="A972" s="1">
        <f>COUNTIF($C$2:C972,"Да")</f>
        <v>11</v>
      </c>
      <c r="B972" s="45">
        <f t="shared" si="31"/>
        <v>45829</v>
      </c>
      <c r="C972" s="42" t="str">
        <f>IF(ISERROR(VLOOKUP(B972,'Айгенис Оп9'!$C$3:$C$16,1,0)),"Нет","Да")</f>
        <v>Нет</v>
      </c>
      <c r="D972" s="43">
        <f t="shared" si="30"/>
        <v>365</v>
      </c>
      <c r="E972" s="44">
        <f>ROUND(('Все выпуски'!$F$3*'Все выпуски'!$F$6/100)/365*(B972-IF(C972="Нет",VLOOKUP(A972,'Айгенис Оп9'!$A$2:$C$16,3,0),VLOOKUP((A972-1),'Айгенис Оп9'!$A$2:$C$16,3,0))),2)</f>
        <v>1.68</v>
      </c>
      <c r="G972" s="43">
        <f>COUNTIF(D973:$D$1227,365)</f>
        <v>255</v>
      </c>
      <c r="H972" s="43">
        <f>COUNTIF(D973:$D$1227,366)</f>
        <v>0</v>
      </c>
      <c r="I972" s="2"/>
    </row>
    <row r="973" spans="1:9" x14ac:dyDescent="0.25">
      <c r="A973" s="1">
        <f>COUNTIF($C$2:C973,"Да")</f>
        <v>11</v>
      </c>
      <c r="B973" s="45">
        <f t="shared" si="31"/>
        <v>45830</v>
      </c>
      <c r="C973" s="42" t="str">
        <f>IF(ISERROR(VLOOKUP(B973,'Айгенис Оп9'!$C$3:$C$16,1,0)),"Нет","Да")</f>
        <v>Нет</v>
      </c>
      <c r="D973" s="43">
        <f t="shared" si="30"/>
        <v>365</v>
      </c>
      <c r="E973" s="44">
        <f>ROUND(('Все выпуски'!$F$3*'Все выпуски'!$F$6/100)/365*(B973-IF(C973="Нет",VLOOKUP(A973,'Айгенис Оп9'!$A$2:$C$16,3,0),VLOOKUP((A973-1),'Айгенис Оп9'!$A$2:$C$16,3,0))),2)</f>
        <v>1.77</v>
      </c>
      <c r="G973" s="43">
        <f>COUNTIF(D974:$D$1227,365)</f>
        <v>254</v>
      </c>
      <c r="H973" s="43">
        <f>COUNTIF(D974:$D$1227,366)</f>
        <v>0</v>
      </c>
      <c r="I973" s="2"/>
    </row>
    <row r="974" spans="1:9" x14ac:dyDescent="0.25">
      <c r="A974" s="1">
        <f>COUNTIF($C$2:C974,"Да")</f>
        <v>11</v>
      </c>
      <c r="B974" s="45">
        <f t="shared" si="31"/>
        <v>45831</v>
      </c>
      <c r="C974" s="42" t="str">
        <f>IF(ISERROR(VLOOKUP(B974,'Айгенис Оп9'!$C$3:$C$16,1,0)),"Нет","Да")</f>
        <v>Нет</v>
      </c>
      <c r="D974" s="43">
        <f t="shared" si="30"/>
        <v>365</v>
      </c>
      <c r="E974" s="44">
        <f>ROUND(('Все выпуски'!$F$3*'Все выпуски'!$F$6/100)/365*(B974-IF(C974="Нет",VLOOKUP(A974,'Айгенис Оп9'!$A$2:$C$16,3,0),VLOOKUP((A974-1),'Айгенис Оп9'!$A$2:$C$16,3,0))),2)</f>
        <v>1.86</v>
      </c>
      <c r="G974" s="43">
        <f>COUNTIF(D975:$D$1227,365)</f>
        <v>253</v>
      </c>
      <c r="H974" s="43">
        <f>COUNTIF(D975:$D$1227,366)</f>
        <v>0</v>
      </c>
      <c r="I974" s="2"/>
    </row>
    <row r="975" spans="1:9" x14ac:dyDescent="0.25">
      <c r="A975" s="1">
        <f>COUNTIF($C$2:C975,"Да")</f>
        <v>11</v>
      </c>
      <c r="B975" s="45">
        <f t="shared" si="31"/>
        <v>45832</v>
      </c>
      <c r="C975" s="42" t="str">
        <f>IF(ISERROR(VLOOKUP(B975,'Айгенис Оп9'!$C$3:$C$16,1,0)),"Нет","Да")</f>
        <v>Нет</v>
      </c>
      <c r="D975" s="43">
        <f t="shared" si="30"/>
        <v>365</v>
      </c>
      <c r="E975" s="44">
        <f>ROUND(('Все выпуски'!$F$3*'Все выпуски'!$F$6/100)/365*(B975-IF(C975="Нет",VLOOKUP(A975,'Айгенис Оп9'!$A$2:$C$16,3,0),VLOOKUP((A975-1),'Айгенис Оп9'!$A$2:$C$16,3,0))),2)</f>
        <v>1.96</v>
      </c>
      <c r="G975" s="43">
        <f>COUNTIF(D976:$D$1227,365)</f>
        <v>252</v>
      </c>
      <c r="H975" s="43">
        <f>COUNTIF(D976:$D$1227,366)</f>
        <v>0</v>
      </c>
      <c r="I975" s="2"/>
    </row>
    <row r="976" spans="1:9" x14ac:dyDescent="0.25">
      <c r="A976" s="1">
        <f>COUNTIF($C$2:C976,"Да")</f>
        <v>11</v>
      </c>
      <c r="B976" s="45">
        <f t="shared" si="31"/>
        <v>45833</v>
      </c>
      <c r="C976" s="42" t="str">
        <f>IF(ISERROR(VLOOKUP(B976,'Айгенис Оп9'!$C$3:$C$16,1,0)),"Нет","Да")</f>
        <v>Нет</v>
      </c>
      <c r="D976" s="43">
        <f t="shared" si="30"/>
        <v>365</v>
      </c>
      <c r="E976" s="44">
        <f>ROUND(('Все выпуски'!$F$3*'Все выпуски'!$F$6/100)/365*(B976-IF(C976="Нет",VLOOKUP(A976,'Айгенис Оп9'!$A$2:$C$16,3,0),VLOOKUP((A976-1),'Айгенис Оп9'!$A$2:$C$16,3,0))),2)</f>
        <v>2.0499999999999998</v>
      </c>
      <c r="G976" s="43">
        <f>COUNTIF(D977:$D$1227,365)</f>
        <v>251</v>
      </c>
      <c r="H976" s="43">
        <f>COUNTIF(D977:$D$1227,366)</f>
        <v>0</v>
      </c>
      <c r="I976" s="2"/>
    </row>
    <row r="977" spans="1:9" x14ac:dyDescent="0.25">
      <c r="A977" s="1">
        <f>COUNTIF($C$2:C977,"Да")</f>
        <v>11</v>
      </c>
      <c r="B977" s="45">
        <f t="shared" si="31"/>
        <v>45834</v>
      </c>
      <c r="C977" s="42" t="str">
        <f>IF(ISERROR(VLOOKUP(B977,'Айгенис Оп9'!$C$3:$C$16,1,0)),"Нет","Да")</f>
        <v>Нет</v>
      </c>
      <c r="D977" s="43">
        <f t="shared" si="30"/>
        <v>365</v>
      </c>
      <c r="E977" s="44">
        <f>ROUND(('Все выпуски'!$F$3*'Все выпуски'!$F$6/100)/365*(B977-IF(C977="Нет",VLOOKUP(A977,'Айгенис Оп9'!$A$2:$C$16,3,0),VLOOKUP((A977-1),'Айгенис Оп9'!$A$2:$C$16,3,0))),2)</f>
        <v>2.14</v>
      </c>
      <c r="G977" s="43">
        <f>COUNTIF(D978:$D$1227,365)</f>
        <v>250</v>
      </c>
      <c r="H977" s="43">
        <f>COUNTIF(D978:$D$1227,366)</f>
        <v>0</v>
      </c>
      <c r="I977" s="2"/>
    </row>
    <row r="978" spans="1:9" x14ac:dyDescent="0.25">
      <c r="A978" s="1">
        <f>COUNTIF($C$2:C978,"Да")</f>
        <v>11</v>
      </c>
      <c r="B978" s="45">
        <f t="shared" si="31"/>
        <v>45835</v>
      </c>
      <c r="C978" s="42" t="str">
        <f>IF(ISERROR(VLOOKUP(B978,'Айгенис Оп9'!$C$3:$C$16,1,0)),"Нет","Да")</f>
        <v>Нет</v>
      </c>
      <c r="D978" s="43">
        <f t="shared" si="30"/>
        <v>365</v>
      </c>
      <c r="E978" s="44">
        <f>ROUND(('Все выпуски'!$F$3*'Все выпуски'!$F$6/100)/365*(B978-IF(C978="Нет",VLOOKUP(A978,'Айгенис Оп9'!$A$2:$C$16,3,0),VLOOKUP((A978-1),'Айгенис Оп9'!$A$2:$C$16,3,0))),2)</f>
        <v>2.2400000000000002</v>
      </c>
      <c r="G978" s="43">
        <f>COUNTIF(D979:$D$1227,365)</f>
        <v>249</v>
      </c>
      <c r="H978" s="43">
        <f>COUNTIF(D979:$D$1227,366)</f>
        <v>0</v>
      </c>
      <c r="I978" s="2"/>
    </row>
    <row r="979" spans="1:9" x14ac:dyDescent="0.25">
      <c r="A979" s="1">
        <f>COUNTIF($C$2:C979,"Да")</f>
        <v>11</v>
      </c>
      <c r="B979" s="45">
        <f t="shared" si="31"/>
        <v>45836</v>
      </c>
      <c r="C979" s="42" t="str">
        <f>IF(ISERROR(VLOOKUP(B979,'Айгенис Оп9'!$C$3:$C$16,1,0)),"Нет","Да")</f>
        <v>Нет</v>
      </c>
      <c r="D979" s="43">
        <f t="shared" si="30"/>
        <v>365</v>
      </c>
      <c r="E979" s="44">
        <f>ROUND(('Все выпуски'!$F$3*'Все выпуски'!$F$6/100)/365*(B979-IF(C979="Нет",VLOOKUP(A979,'Айгенис Оп9'!$A$2:$C$16,3,0),VLOOKUP((A979-1),'Айгенис Оп9'!$A$2:$C$16,3,0))),2)</f>
        <v>2.33</v>
      </c>
      <c r="G979" s="43">
        <f>COUNTIF(D980:$D$1227,365)</f>
        <v>248</v>
      </c>
      <c r="H979" s="43">
        <f>COUNTIF(D980:$D$1227,366)</f>
        <v>0</v>
      </c>
      <c r="I979" s="2"/>
    </row>
    <row r="980" spans="1:9" x14ac:dyDescent="0.25">
      <c r="A980" s="1">
        <f>COUNTIF($C$2:C980,"Да")</f>
        <v>11</v>
      </c>
      <c r="B980" s="45">
        <f t="shared" si="31"/>
        <v>45837</v>
      </c>
      <c r="C980" s="42" t="str">
        <f>IF(ISERROR(VLOOKUP(B980,'Айгенис Оп9'!$C$3:$C$16,1,0)),"Нет","Да")</f>
        <v>Нет</v>
      </c>
      <c r="D980" s="43">
        <f t="shared" si="30"/>
        <v>365</v>
      </c>
      <c r="E980" s="44">
        <f>ROUND(('Все выпуски'!$F$3*'Все выпуски'!$F$6/100)/365*(B980-IF(C980="Нет",VLOOKUP(A980,'Айгенис Оп9'!$A$2:$C$16,3,0),VLOOKUP((A980-1),'Айгенис Оп9'!$A$2:$C$16,3,0))),2)</f>
        <v>2.42</v>
      </c>
      <c r="G980" s="43">
        <f>COUNTIF(D981:$D$1227,365)</f>
        <v>247</v>
      </c>
      <c r="H980" s="43">
        <f>COUNTIF(D981:$D$1227,366)</f>
        <v>0</v>
      </c>
      <c r="I980" s="2"/>
    </row>
    <row r="981" spans="1:9" x14ac:dyDescent="0.25">
      <c r="A981" s="1">
        <f>COUNTIF($C$2:C981,"Да")</f>
        <v>11</v>
      </c>
      <c r="B981" s="45">
        <f t="shared" si="31"/>
        <v>45838</v>
      </c>
      <c r="C981" s="42" t="str">
        <f>IF(ISERROR(VLOOKUP(B981,'Айгенис Оп9'!$C$3:$C$16,1,0)),"Нет","Да")</f>
        <v>Нет</v>
      </c>
      <c r="D981" s="43">
        <f t="shared" si="30"/>
        <v>365</v>
      </c>
      <c r="E981" s="44">
        <f>ROUND(('Все выпуски'!$F$3*'Все выпуски'!$F$6/100)/365*(B981-IF(C981="Нет",VLOOKUP(A981,'Айгенис Оп9'!$A$2:$C$16,3,0),VLOOKUP((A981-1),'Айгенис Оп9'!$A$2:$C$16,3,0))),2)</f>
        <v>2.52</v>
      </c>
      <c r="G981" s="43">
        <f>COUNTIF(D982:$D$1227,365)</f>
        <v>246</v>
      </c>
      <c r="H981" s="43">
        <f>COUNTIF(D982:$D$1227,366)</f>
        <v>0</v>
      </c>
      <c r="I981" s="2"/>
    </row>
    <row r="982" spans="1:9" x14ac:dyDescent="0.25">
      <c r="A982" s="1">
        <f>COUNTIF($C$2:C982,"Да")</f>
        <v>11</v>
      </c>
      <c r="B982" s="45">
        <f t="shared" si="31"/>
        <v>45839</v>
      </c>
      <c r="C982" s="42" t="str">
        <f>IF(ISERROR(VLOOKUP(B982,'Айгенис Оп9'!$C$3:$C$16,1,0)),"Нет","Да")</f>
        <v>Нет</v>
      </c>
      <c r="D982" s="43">
        <f t="shared" si="30"/>
        <v>365</v>
      </c>
      <c r="E982" s="44">
        <f>ROUND(('Все выпуски'!$F$3*'Все выпуски'!$F$6/100)/365*(B982-IF(C982="Нет",VLOOKUP(A982,'Айгенис Оп9'!$A$2:$C$16,3,0),VLOOKUP((A982-1),'Айгенис Оп9'!$A$2:$C$16,3,0))),2)</f>
        <v>2.61</v>
      </c>
      <c r="G982" s="43">
        <f>COUNTIF(D983:$D$1227,365)</f>
        <v>245</v>
      </c>
      <c r="H982" s="43">
        <f>COUNTIF(D983:$D$1227,366)</f>
        <v>0</v>
      </c>
      <c r="I982" s="2"/>
    </row>
    <row r="983" spans="1:9" x14ac:dyDescent="0.25">
      <c r="A983" s="1">
        <f>COUNTIF($C$2:C983,"Да")</f>
        <v>11</v>
      </c>
      <c r="B983" s="45">
        <f t="shared" si="31"/>
        <v>45840</v>
      </c>
      <c r="C983" s="42" t="str">
        <f>IF(ISERROR(VLOOKUP(B983,'Айгенис Оп9'!$C$3:$C$16,1,0)),"Нет","Да")</f>
        <v>Нет</v>
      </c>
      <c r="D983" s="43">
        <f t="shared" si="30"/>
        <v>365</v>
      </c>
      <c r="E983" s="44">
        <f>ROUND(('Все выпуски'!$F$3*'Все выпуски'!$F$6/100)/365*(B983-IF(C983="Нет",VLOOKUP(A983,'Айгенис Оп9'!$A$2:$C$16,3,0),VLOOKUP((A983-1),'Айгенис Оп9'!$A$2:$C$16,3,0))),2)</f>
        <v>2.7</v>
      </c>
      <c r="G983" s="43">
        <f>COUNTIF(D984:$D$1227,365)</f>
        <v>244</v>
      </c>
      <c r="H983" s="43">
        <f>COUNTIF(D984:$D$1227,366)</f>
        <v>0</v>
      </c>
      <c r="I983" s="2"/>
    </row>
    <row r="984" spans="1:9" x14ac:dyDescent="0.25">
      <c r="A984" s="1">
        <f>COUNTIF($C$2:C984,"Да")</f>
        <v>11</v>
      </c>
      <c r="B984" s="45">
        <f t="shared" si="31"/>
        <v>45841</v>
      </c>
      <c r="C984" s="42" t="str">
        <f>IF(ISERROR(VLOOKUP(B984,'Айгенис Оп9'!$C$3:$C$16,1,0)),"Нет","Да")</f>
        <v>Нет</v>
      </c>
      <c r="D984" s="43">
        <f t="shared" si="30"/>
        <v>365</v>
      </c>
      <c r="E984" s="44">
        <f>ROUND(('Все выпуски'!$F$3*'Все выпуски'!$F$6/100)/365*(B984-IF(C984="Нет",VLOOKUP(A984,'Айгенис Оп9'!$A$2:$C$16,3,0),VLOOKUP((A984-1),'Айгенис Оп9'!$A$2:$C$16,3,0))),2)</f>
        <v>2.79</v>
      </c>
      <c r="G984" s="43">
        <f>COUNTIF(D985:$D$1227,365)</f>
        <v>243</v>
      </c>
      <c r="H984" s="43">
        <f>COUNTIF(D985:$D$1227,366)</f>
        <v>0</v>
      </c>
      <c r="I984" s="2"/>
    </row>
    <row r="985" spans="1:9" x14ac:dyDescent="0.25">
      <c r="A985" s="1">
        <f>COUNTIF($C$2:C985,"Да")</f>
        <v>11</v>
      </c>
      <c r="B985" s="45">
        <f t="shared" si="31"/>
        <v>45842</v>
      </c>
      <c r="C985" s="42" t="str">
        <f>IF(ISERROR(VLOOKUP(B985,'Айгенис Оп9'!$C$3:$C$16,1,0)),"Нет","Да")</f>
        <v>Нет</v>
      </c>
      <c r="D985" s="43">
        <f t="shared" si="30"/>
        <v>365</v>
      </c>
      <c r="E985" s="44">
        <f>ROUND(('Все выпуски'!$F$3*'Все выпуски'!$F$6/100)/365*(B985-IF(C985="Нет",VLOOKUP(A985,'Айгенис Оп9'!$A$2:$C$16,3,0),VLOOKUP((A985-1),'Айгенис Оп9'!$A$2:$C$16,3,0))),2)</f>
        <v>2.89</v>
      </c>
      <c r="G985" s="43">
        <f>COUNTIF(D986:$D$1227,365)</f>
        <v>242</v>
      </c>
      <c r="H985" s="43">
        <f>COUNTIF(D986:$D$1227,366)</f>
        <v>0</v>
      </c>
      <c r="I985" s="2"/>
    </row>
    <row r="986" spans="1:9" x14ac:dyDescent="0.25">
      <c r="A986" s="1">
        <f>COUNTIF($C$2:C986,"Да")</f>
        <v>11</v>
      </c>
      <c r="B986" s="45">
        <f t="shared" si="31"/>
        <v>45843</v>
      </c>
      <c r="C986" s="42" t="str">
        <f>IF(ISERROR(VLOOKUP(B986,'Айгенис Оп9'!$C$3:$C$16,1,0)),"Нет","Да")</f>
        <v>Нет</v>
      </c>
      <c r="D986" s="43">
        <f t="shared" si="30"/>
        <v>365</v>
      </c>
      <c r="E986" s="44">
        <f>ROUND(('Все выпуски'!$F$3*'Все выпуски'!$F$6/100)/365*(B986-IF(C986="Нет",VLOOKUP(A986,'Айгенис Оп9'!$A$2:$C$16,3,0),VLOOKUP((A986-1),'Айгенис Оп9'!$A$2:$C$16,3,0))),2)</f>
        <v>2.98</v>
      </c>
      <c r="G986" s="43">
        <f>COUNTIF(D987:$D$1227,365)</f>
        <v>241</v>
      </c>
      <c r="H986" s="43">
        <f>COUNTIF(D987:$D$1227,366)</f>
        <v>0</v>
      </c>
      <c r="I986" s="2"/>
    </row>
    <row r="987" spans="1:9" x14ac:dyDescent="0.25">
      <c r="A987" s="1">
        <f>COUNTIF($C$2:C987,"Да")</f>
        <v>11</v>
      </c>
      <c r="B987" s="45">
        <f t="shared" si="31"/>
        <v>45844</v>
      </c>
      <c r="C987" s="42" t="str">
        <f>IF(ISERROR(VLOOKUP(B987,'Айгенис Оп9'!$C$3:$C$16,1,0)),"Нет","Да")</f>
        <v>Нет</v>
      </c>
      <c r="D987" s="43">
        <f t="shared" si="30"/>
        <v>365</v>
      </c>
      <c r="E987" s="44">
        <f>ROUND(('Все выпуски'!$F$3*'Все выпуски'!$F$6/100)/365*(B987-IF(C987="Нет",VLOOKUP(A987,'Айгенис Оп9'!$A$2:$C$16,3,0),VLOOKUP((A987-1),'Айгенис Оп9'!$A$2:$C$16,3,0))),2)</f>
        <v>3.07</v>
      </c>
      <c r="G987" s="43">
        <f>COUNTIF(D988:$D$1227,365)</f>
        <v>240</v>
      </c>
      <c r="H987" s="43">
        <f>COUNTIF(D988:$D$1227,366)</f>
        <v>0</v>
      </c>
      <c r="I987" s="2"/>
    </row>
    <row r="988" spans="1:9" x14ac:dyDescent="0.25">
      <c r="A988" s="1">
        <f>COUNTIF($C$2:C988,"Да")</f>
        <v>11</v>
      </c>
      <c r="B988" s="45">
        <f t="shared" si="31"/>
        <v>45845</v>
      </c>
      <c r="C988" s="42" t="str">
        <f>IF(ISERROR(VLOOKUP(B988,'Айгенис Оп9'!$C$3:$C$16,1,0)),"Нет","Да")</f>
        <v>Нет</v>
      </c>
      <c r="D988" s="43">
        <f t="shared" si="30"/>
        <v>365</v>
      </c>
      <c r="E988" s="44">
        <f>ROUND(('Все выпуски'!$F$3*'Все выпуски'!$F$6/100)/365*(B988-IF(C988="Нет",VLOOKUP(A988,'Айгенис Оп9'!$A$2:$C$16,3,0),VLOOKUP((A988-1),'Айгенис Оп9'!$A$2:$C$16,3,0))),2)</f>
        <v>3.17</v>
      </c>
      <c r="G988" s="43">
        <f>COUNTIF(D989:$D$1227,365)</f>
        <v>239</v>
      </c>
      <c r="H988" s="43">
        <f>COUNTIF(D989:$D$1227,366)</f>
        <v>0</v>
      </c>
      <c r="I988" s="2"/>
    </row>
    <row r="989" spans="1:9" x14ac:dyDescent="0.25">
      <c r="A989" s="1">
        <f>COUNTIF($C$2:C989,"Да")</f>
        <v>11</v>
      </c>
      <c r="B989" s="45">
        <f t="shared" si="31"/>
        <v>45846</v>
      </c>
      <c r="C989" s="42" t="str">
        <f>IF(ISERROR(VLOOKUP(B989,'Айгенис Оп9'!$C$3:$C$16,1,0)),"Нет","Да")</f>
        <v>Нет</v>
      </c>
      <c r="D989" s="43">
        <f t="shared" si="30"/>
        <v>365</v>
      </c>
      <c r="E989" s="44">
        <f>ROUND(('Все выпуски'!$F$3*'Все выпуски'!$F$6/100)/365*(B989-IF(C989="Нет",VLOOKUP(A989,'Айгенис Оп9'!$A$2:$C$16,3,0),VLOOKUP((A989-1),'Айгенис Оп9'!$A$2:$C$16,3,0))),2)</f>
        <v>3.26</v>
      </c>
      <c r="G989" s="43">
        <f>COUNTIF(D990:$D$1227,365)</f>
        <v>238</v>
      </c>
      <c r="H989" s="43">
        <f>COUNTIF(D990:$D$1227,366)</f>
        <v>0</v>
      </c>
      <c r="I989" s="2"/>
    </row>
    <row r="990" spans="1:9" x14ac:dyDescent="0.25">
      <c r="A990" s="1">
        <f>COUNTIF($C$2:C990,"Да")</f>
        <v>11</v>
      </c>
      <c r="B990" s="45">
        <f t="shared" si="31"/>
        <v>45847</v>
      </c>
      <c r="C990" s="42" t="str">
        <f>IF(ISERROR(VLOOKUP(B990,'Айгенис Оп9'!$C$3:$C$16,1,0)),"Нет","Да")</f>
        <v>Нет</v>
      </c>
      <c r="D990" s="43">
        <f t="shared" si="30"/>
        <v>365</v>
      </c>
      <c r="E990" s="44">
        <f>ROUND(('Все выпуски'!$F$3*'Все выпуски'!$F$6/100)/365*(B990-IF(C990="Нет",VLOOKUP(A990,'Айгенис Оп9'!$A$2:$C$16,3,0),VLOOKUP((A990-1),'Айгенис Оп9'!$A$2:$C$16,3,0))),2)</f>
        <v>3.35</v>
      </c>
      <c r="G990" s="43">
        <f>COUNTIF(D991:$D$1227,365)</f>
        <v>237</v>
      </c>
      <c r="H990" s="43">
        <f>COUNTIF(D991:$D$1227,366)</f>
        <v>0</v>
      </c>
      <c r="I990" s="2"/>
    </row>
    <row r="991" spans="1:9" x14ac:dyDescent="0.25">
      <c r="A991" s="1">
        <f>COUNTIF($C$2:C991,"Да")</f>
        <v>11</v>
      </c>
      <c r="B991" s="45">
        <f t="shared" si="31"/>
        <v>45848</v>
      </c>
      <c r="C991" s="42" t="str">
        <f>IF(ISERROR(VLOOKUP(B991,'Айгенис Оп9'!$C$3:$C$16,1,0)),"Нет","Да")</f>
        <v>Нет</v>
      </c>
      <c r="D991" s="43">
        <f t="shared" si="30"/>
        <v>365</v>
      </c>
      <c r="E991" s="44">
        <f>ROUND(('Все выпуски'!$F$3*'Все выпуски'!$F$6/100)/365*(B991-IF(C991="Нет",VLOOKUP(A991,'Айгенис Оп9'!$A$2:$C$16,3,0),VLOOKUP((A991-1),'Айгенис Оп9'!$A$2:$C$16,3,0))),2)</f>
        <v>3.45</v>
      </c>
      <c r="G991" s="43">
        <f>COUNTIF(D992:$D$1227,365)</f>
        <v>236</v>
      </c>
      <c r="H991" s="43">
        <f>COUNTIF(D992:$D$1227,366)</f>
        <v>0</v>
      </c>
      <c r="I991" s="2"/>
    </row>
    <row r="992" spans="1:9" x14ac:dyDescent="0.25">
      <c r="A992" s="1">
        <f>COUNTIF($C$2:C992,"Да")</f>
        <v>11</v>
      </c>
      <c r="B992" s="45">
        <f t="shared" si="31"/>
        <v>45849</v>
      </c>
      <c r="C992" s="42" t="str">
        <f>IF(ISERROR(VLOOKUP(B992,'Айгенис Оп9'!$C$3:$C$16,1,0)),"Нет","Да")</f>
        <v>Нет</v>
      </c>
      <c r="D992" s="43">
        <f t="shared" si="30"/>
        <v>365</v>
      </c>
      <c r="E992" s="44">
        <f>ROUND(('Все выпуски'!$F$3*'Все выпуски'!$F$6/100)/365*(B992-IF(C992="Нет",VLOOKUP(A992,'Айгенис Оп9'!$A$2:$C$16,3,0),VLOOKUP((A992-1),'Айгенис Оп9'!$A$2:$C$16,3,0))),2)</f>
        <v>3.54</v>
      </c>
      <c r="G992" s="43">
        <f>COUNTIF(D993:$D$1227,365)</f>
        <v>235</v>
      </c>
      <c r="H992" s="43">
        <f>COUNTIF(D993:$D$1227,366)</f>
        <v>0</v>
      </c>
      <c r="I992" s="2"/>
    </row>
    <row r="993" spans="1:9" x14ac:dyDescent="0.25">
      <c r="A993" s="1">
        <f>COUNTIF($C$2:C993,"Да")</f>
        <v>11</v>
      </c>
      <c r="B993" s="45">
        <f t="shared" si="31"/>
        <v>45850</v>
      </c>
      <c r="C993" s="42" t="str">
        <f>IF(ISERROR(VLOOKUP(B993,'Айгенис Оп9'!$C$3:$C$16,1,0)),"Нет","Да")</f>
        <v>Нет</v>
      </c>
      <c r="D993" s="43">
        <f t="shared" si="30"/>
        <v>365</v>
      </c>
      <c r="E993" s="44">
        <f>ROUND(('Все выпуски'!$F$3*'Все выпуски'!$F$6/100)/365*(B993-IF(C993="Нет",VLOOKUP(A993,'Айгенис Оп9'!$A$2:$C$16,3,0),VLOOKUP((A993-1),'Айгенис Оп9'!$A$2:$C$16,3,0))),2)</f>
        <v>3.63</v>
      </c>
      <c r="G993" s="43">
        <f>COUNTIF(D994:$D$1227,365)</f>
        <v>234</v>
      </c>
      <c r="H993" s="43">
        <f>COUNTIF(D994:$D$1227,366)</f>
        <v>0</v>
      </c>
      <c r="I993" s="2"/>
    </row>
    <row r="994" spans="1:9" x14ac:dyDescent="0.25">
      <c r="A994" s="1">
        <f>COUNTIF($C$2:C994,"Да")</f>
        <v>11</v>
      </c>
      <c r="B994" s="45">
        <f t="shared" si="31"/>
        <v>45851</v>
      </c>
      <c r="C994" s="42" t="str">
        <f>IF(ISERROR(VLOOKUP(B994,'Айгенис Оп9'!$C$3:$C$16,1,0)),"Нет","Да")</f>
        <v>Нет</v>
      </c>
      <c r="D994" s="43">
        <f t="shared" si="30"/>
        <v>365</v>
      </c>
      <c r="E994" s="44">
        <f>ROUND(('Все выпуски'!$F$3*'Все выпуски'!$F$6/100)/365*(B994-IF(C994="Нет",VLOOKUP(A994,'Айгенис Оп9'!$A$2:$C$16,3,0),VLOOKUP((A994-1),'Айгенис Оп9'!$A$2:$C$16,3,0))),2)</f>
        <v>3.73</v>
      </c>
      <c r="G994" s="43">
        <f>COUNTIF(D995:$D$1227,365)</f>
        <v>233</v>
      </c>
      <c r="H994" s="43">
        <f>COUNTIF(D995:$D$1227,366)</f>
        <v>0</v>
      </c>
      <c r="I994" s="2"/>
    </row>
    <row r="995" spans="1:9" x14ac:dyDescent="0.25">
      <c r="A995" s="1">
        <f>COUNTIF($C$2:C995,"Да")</f>
        <v>11</v>
      </c>
      <c r="B995" s="45">
        <f t="shared" si="31"/>
        <v>45852</v>
      </c>
      <c r="C995" s="42" t="str">
        <f>IF(ISERROR(VLOOKUP(B995,'Айгенис Оп9'!$C$3:$C$16,1,0)),"Нет","Да")</f>
        <v>Нет</v>
      </c>
      <c r="D995" s="43">
        <f t="shared" si="30"/>
        <v>365</v>
      </c>
      <c r="E995" s="44">
        <f>ROUND(('Все выпуски'!$F$3*'Все выпуски'!$F$6/100)/365*(B995-IF(C995="Нет",VLOOKUP(A995,'Айгенис Оп9'!$A$2:$C$16,3,0),VLOOKUP((A995-1),'Айгенис Оп9'!$A$2:$C$16,3,0))),2)</f>
        <v>3.82</v>
      </c>
      <c r="G995" s="43">
        <f>COUNTIF(D996:$D$1227,365)</f>
        <v>232</v>
      </c>
      <c r="H995" s="43">
        <f>COUNTIF(D996:$D$1227,366)</f>
        <v>0</v>
      </c>
      <c r="I995" s="2"/>
    </row>
    <row r="996" spans="1:9" x14ac:dyDescent="0.25">
      <c r="A996" s="1">
        <f>COUNTIF($C$2:C996,"Да")</f>
        <v>11</v>
      </c>
      <c r="B996" s="45">
        <f t="shared" si="31"/>
        <v>45853</v>
      </c>
      <c r="C996" s="42" t="str">
        <f>IF(ISERROR(VLOOKUP(B996,'Айгенис Оп9'!$C$3:$C$16,1,0)),"Нет","Да")</f>
        <v>Нет</v>
      </c>
      <c r="D996" s="43">
        <f t="shared" si="30"/>
        <v>365</v>
      </c>
      <c r="E996" s="44">
        <f>ROUND(('Все выпуски'!$F$3*'Все выпуски'!$F$6/100)/365*(B996-IF(C996="Нет",VLOOKUP(A996,'Айгенис Оп9'!$A$2:$C$16,3,0),VLOOKUP((A996-1),'Айгенис Оп9'!$A$2:$C$16,3,0))),2)</f>
        <v>3.91</v>
      </c>
      <c r="G996" s="43">
        <f>COUNTIF(D997:$D$1227,365)</f>
        <v>231</v>
      </c>
      <c r="H996" s="43">
        <f>COUNTIF(D997:$D$1227,366)</f>
        <v>0</v>
      </c>
      <c r="I996" s="2"/>
    </row>
    <row r="997" spans="1:9" x14ac:dyDescent="0.25">
      <c r="A997" s="1">
        <f>COUNTIF($C$2:C997,"Да")</f>
        <v>11</v>
      </c>
      <c r="B997" s="45">
        <f t="shared" si="31"/>
        <v>45854</v>
      </c>
      <c r="C997" s="42" t="str">
        <f>IF(ISERROR(VLOOKUP(B997,'Айгенис Оп9'!$C$3:$C$16,1,0)),"Нет","Да")</f>
        <v>Нет</v>
      </c>
      <c r="D997" s="43">
        <f t="shared" si="30"/>
        <v>365</v>
      </c>
      <c r="E997" s="44">
        <f>ROUND(('Все выпуски'!$F$3*'Все выпуски'!$F$6/100)/365*(B997-IF(C997="Нет",VLOOKUP(A997,'Айгенис Оп9'!$A$2:$C$16,3,0),VLOOKUP((A997-1),'Айгенис Оп9'!$A$2:$C$16,3,0))),2)</f>
        <v>4.01</v>
      </c>
      <c r="G997" s="43">
        <f>COUNTIF(D998:$D$1227,365)</f>
        <v>230</v>
      </c>
      <c r="H997" s="43">
        <f>COUNTIF(D998:$D$1227,366)</f>
        <v>0</v>
      </c>
      <c r="I997" s="2"/>
    </row>
    <row r="998" spans="1:9" x14ac:dyDescent="0.25">
      <c r="A998" s="1">
        <f>COUNTIF($C$2:C998,"Да")</f>
        <v>11</v>
      </c>
      <c r="B998" s="45">
        <f t="shared" si="31"/>
        <v>45855</v>
      </c>
      <c r="C998" s="42" t="str">
        <f>IF(ISERROR(VLOOKUP(B998,'Айгенис Оп9'!$C$3:$C$16,1,0)),"Нет","Да")</f>
        <v>Нет</v>
      </c>
      <c r="D998" s="43">
        <f t="shared" si="30"/>
        <v>365</v>
      </c>
      <c r="E998" s="44">
        <f>ROUND(('Все выпуски'!$F$3*'Все выпуски'!$F$6/100)/365*(B998-IF(C998="Нет",VLOOKUP(A998,'Айгенис Оп9'!$A$2:$C$16,3,0),VLOOKUP((A998-1),'Айгенис Оп9'!$A$2:$C$16,3,0))),2)</f>
        <v>4.0999999999999996</v>
      </c>
      <c r="G998" s="43">
        <f>COUNTIF(D999:$D$1227,365)</f>
        <v>229</v>
      </c>
      <c r="H998" s="43">
        <f>COUNTIF(D999:$D$1227,366)</f>
        <v>0</v>
      </c>
      <c r="I998" s="2"/>
    </row>
    <row r="999" spans="1:9" x14ac:dyDescent="0.25">
      <c r="A999" s="1">
        <f>COUNTIF($C$2:C999,"Да")</f>
        <v>11</v>
      </c>
      <c r="B999" s="45">
        <f t="shared" si="31"/>
        <v>45856</v>
      </c>
      <c r="C999" s="42" t="str">
        <f>IF(ISERROR(VLOOKUP(B999,'Айгенис Оп9'!$C$3:$C$16,1,0)),"Нет","Да")</f>
        <v>Нет</v>
      </c>
      <c r="D999" s="43">
        <f t="shared" si="30"/>
        <v>365</v>
      </c>
      <c r="E999" s="44">
        <f>ROUND(('Все выпуски'!$F$3*'Все выпуски'!$F$6/100)/365*(B999-IF(C999="Нет",VLOOKUP(A999,'Айгенис Оп9'!$A$2:$C$16,3,0),VLOOKUP((A999-1),'Айгенис Оп9'!$A$2:$C$16,3,0))),2)</f>
        <v>4.1900000000000004</v>
      </c>
      <c r="G999" s="43">
        <f>COUNTIF(D1000:$D$1227,365)</f>
        <v>228</v>
      </c>
      <c r="H999" s="43">
        <f>COUNTIF(D1000:$D$1227,366)</f>
        <v>0</v>
      </c>
      <c r="I999" s="2"/>
    </row>
    <row r="1000" spans="1:9" x14ac:dyDescent="0.25">
      <c r="A1000" s="1">
        <f>COUNTIF($C$2:C1000,"Да")</f>
        <v>11</v>
      </c>
      <c r="B1000" s="45">
        <f t="shared" si="31"/>
        <v>45857</v>
      </c>
      <c r="C1000" s="42" t="str">
        <f>IF(ISERROR(VLOOKUP(B1000,'Айгенис Оп9'!$C$3:$C$16,1,0)),"Нет","Да")</f>
        <v>Нет</v>
      </c>
      <c r="D1000" s="43">
        <f t="shared" si="30"/>
        <v>365</v>
      </c>
      <c r="E1000" s="44">
        <f>ROUND(('Все выпуски'!$F$3*'Все выпуски'!$F$6/100)/365*(B1000-IF(C1000="Нет",VLOOKUP(A1000,'Айгенис Оп9'!$A$2:$C$16,3,0),VLOOKUP((A1000-1),'Айгенис Оп9'!$A$2:$C$16,3,0))),2)</f>
        <v>4.28</v>
      </c>
      <c r="G1000" s="43">
        <f>COUNTIF(D1001:$D$1227,365)</f>
        <v>227</v>
      </c>
      <c r="H1000" s="43">
        <f>COUNTIF(D1001:$D$1227,366)</f>
        <v>0</v>
      </c>
      <c r="I1000" s="2"/>
    </row>
    <row r="1001" spans="1:9" x14ac:dyDescent="0.25">
      <c r="A1001" s="1">
        <f>COUNTIF($C$2:C1001,"Да")</f>
        <v>11</v>
      </c>
      <c r="B1001" s="45">
        <f t="shared" si="31"/>
        <v>45858</v>
      </c>
      <c r="C1001" s="42" t="str">
        <f>IF(ISERROR(VLOOKUP(B1001,'Айгенис Оп9'!$C$3:$C$16,1,0)),"Нет","Да")</f>
        <v>Нет</v>
      </c>
      <c r="D1001" s="43">
        <f t="shared" si="30"/>
        <v>365</v>
      </c>
      <c r="E1001" s="44">
        <f>ROUND(('Все выпуски'!$F$3*'Все выпуски'!$F$6/100)/365*(B1001-IF(C1001="Нет",VLOOKUP(A1001,'Айгенис Оп9'!$A$2:$C$16,3,0),VLOOKUP((A1001-1),'Айгенис Оп9'!$A$2:$C$16,3,0))),2)</f>
        <v>4.38</v>
      </c>
      <c r="G1001" s="43">
        <f>COUNTIF(D1002:$D$1227,365)</f>
        <v>226</v>
      </c>
      <c r="H1001" s="43">
        <f>COUNTIF(D1002:$D$1227,366)</f>
        <v>0</v>
      </c>
      <c r="I1001" s="2"/>
    </row>
    <row r="1002" spans="1:9" x14ac:dyDescent="0.25">
      <c r="A1002" s="1">
        <f>COUNTIF($C$2:C1002,"Да")</f>
        <v>11</v>
      </c>
      <c r="B1002" s="45">
        <f t="shared" si="31"/>
        <v>45859</v>
      </c>
      <c r="C1002" s="42" t="str">
        <f>IF(ISERROR(VLOOKUP(B1002,'Айгенис Оп9'!$C$3:$C$16,1,0)),"Нет","Да")</f>
        <v>Нет</v>
      </c>
      <c r="D1002" s="43">
        <f t="shared" si="30"/>
        <v>365</v>
      </c>
      <c r="E1002" s="44">
        <f>ROUND(('Все выпуски'!$F$3*'Все выпуски'!$F$6/100)/365*(B1002-IF(C1002="Нет",VLOOKUP(A1002,'Айгенис Оп9'!$A$2:$C$16,3,0),VLOOKUP((A1002-1),'Айгенис Оп9'!$A$2:$C$16,3,0))),2)</f>
        <v>4.47</v>
      </c>
      <c r="G1002" s="43">
        <f>COUNTIF(D1003:$D$1227,365)</f>
        <v>225</v>
      </c>
      <c r="H1002" s="43">
        <f>COUNTIF(D1003:$D$1227,366)</f>
        <v>0</v>
      </c>
      <c r="I1002" s="2"/>
    </row>
    <row r="1003" spans="1:9" x14ac:dyDescent="0.25">
      <c r="A1003" s="1">
        <f>COUNTIF($C$2:C1003,"Да")</f>
        <v>11</v>
      </c>
      <c r="B1003" s="45">
        <f t="shared" si="31"/>
        <v>45860</v>
      </c>
      <c r="C1003" s="42" t="str">
        <f>IF(ISERROR(VLOOKUP(B1003,'Айгенис Оп9'!$C$3:$C$16,1,0)),"Нет","Да")</f>
        <v>Нет</v>
      </c>
      <c r="D1003" s="43">
        <f t="shared" si="30"/>
        <v>365</v>
      </c>
      <c r="E1003" s="44">
        <f>ROUND(('Все выпуски'!$F$3*'Все выпуски'!$F$6/100)/365*(B1003-IF(C1003="Нет",VLOOKUP(A1003,'Айгенис Оп9'!$A$2:$C$16,3,0),VLOOKUP((A1003-1),'Айгенис Оп9'!$A$2:$C$16,3,0))),2)</f>
        <v>4.5599999999999996</v>
      </c>
      <c r="G1003" s="43">
        <f>COUNTIF(D1004:$D$1227,365)</f>
        <v>224</v>
      </c>
      <c r="H1003" s="43">
        <f>COUNTIF(D1004:$D$1227,366)</f>
        <v>0</v>
      </c>
      <c r="I1003" s="2"/>
    </row>
    <row r="1004" spans="1:9" x14ac:dyDescent="0.25">
      <c r="A1004" s="1">
        <f>COUNTIF($C$2:C1004,"Да")</f>
        <v>11</v>
      </c>
      <c r="B1004" s="45">
        <f t="shared" si="31"/>
        <v>45861</v>
      </c>
      <c r="C1004" s="42" t="str">
        <f>IF(ISERROR(VLOOKUP(B1004,'Айгенис Оп9'!$C$3:$C$16,1,0)),"Нет","Да")</f>
        <v>Нет</v>
      </c>
      <c r="D1004" s="43">
        <f t="shared" si="30"/>
        <v>365</v>
      </c>
      <c r="E1004" s="44">
        <f>ROUND(('Все выпуски'!$F$3*'Все выпуски'!$F$6/100)/365*(B1004-IF(C1004="Нет",VLOOKUP(A1004,'Айгенис Оп9'!$A$2:$C$16,3,0),VLOOKUP((A1004-1),'Айгенис Оп9'!$A$2:$C$16,3,0))),2)</f>
        <v>4.66</v>
      </c>
      <c r="G1004" s="43">
        <f>COUNTIF(D1005:$D$1227,365)</f>
        <v>223</v>
      </c>
      <c r="H1004" s="43">
        <f>COUNTIF(D1005:$D$1227,366)</f>
        <v>0</v>
      </c>
      <c r="I1004" s="2"/>
    </row>
    <row r="1005" spans="1:9" x14ac:dyDescent="0.25">
      <c r="A1005" s="1">
        <f>COUNTIF($C$2:C1005,"Да")</f>
        <v>11</v>
      </c>
      <c r="B1005" s="45">
        <f t="shared" si="31"/>
        <v>45862</v>
      </c>
      <c r="C1005" s="42" t="str">
        <f>IF(ISERROR(VLOOKUP(B1005,'Айгенис Оп9'!$C$3:$C$16,1,0)),"Нет","Да")</f>
        <v>Нет</v>
      </c>
      <c r="D1005" s="43">
        <f t="shared" si="30"/>
        <v>365</v>
      </c>
      <c r="E1005" s="44">
        <f>ROUND(('Все выпуски'!$F$3*'Все выпуски'!$F$6/100)/365*(B1005-IF(C1005="Нет",VLOOKUP(A1005,'Айгенис Оп9'!$A$2:$C$16,3,0),VLOOKUP((A1005-1),'Айгенис Оп9'!$A$2:$C$16,3,0))),2)</f>
        <v>4.75</v>
      </c>
      <c r="G1005" s="43">
        <f>COUNTIF(D1006:$D$1227,365)</f>
        <v>222</v>
      </c>
      <c r="H1005" s="43">
        <f>COUNTIF(D1006:$D$1227,366)</f>
        <v>0</v>
      </c>
      <c r="I1005" s="2"/>
    </row>
    <row r="1006" spans="1:9" x14ac:dyDescent="0.25">
      <c r="A1006" s="1">
        <f>COUNTIF($C$2:C1006,"Да")</f>
        <v>11</v>
      </c>
      <c r="B1006" s="45">
        <f t="shared" si="31"/>
        <v>45863</v>
      </c>
      <c r="C1006" s="42" t="str">
        <f>IF(ISERROR(VLOOKUP(B1006,'Айгенис Оп9'!$C$3:$C$16,1,0)),"Нет","Да")</f>
        <v>Нет</v>
      </c>
      <c r="D1006" s="43">
        <f t="shared" si="30"/>
        <v>365</v>
      </c>
      <c r="E1006" s="44">
        <f>ROUND(('Все выпуски'!$F$3*'Все выпуски'!$F$6/100)/365*(B1006-IF(C1006="Нет",VLOOKUP(A1006,'Айгенис Оп9'!$A$2:$C$16,3,0),VLOOKUP((A1006-1),'Айгенис Оп9'!$A$2:$C$16,3,0))),2)</f>
        <v>4.84</v>
      </c>
      <c r="G1006" s="43">
        <f>COUNTIF(D1007:$D$1227,365)</f>
        <v>221</v>
      </c>
      <c r="H1006" s="43">
        <f>COUNTIF(D1007:$D$1227,366)</f>
        <v>0</v>
      </c>
      <c r="I1006" s="2"/>
    </row>
    <row r="1007" spans="1:9" x14ac:dyDescent="0.25">
      <c r="A1007" s="1">
        <f>COUNTIF($C$2:C1007,"Да")</f>
        <v>11</v>
      </c>
      <c r="B1007" s="45">
        <f t="shared" si="31"/>
        <v>45864</v>
      </c>
      <c r="C1007" s="42" t="str">
        <f>IF(ISERROR(VLOOKUP(B1007,'Айгенис Оп9'!$C$3:$C$16,1,0)),"Нет","Да")</f>
        <v>Нет</v>
      </c>
      <c r="D1007" s="43">
        <f t="shared" si="30"/>
        <v>365</v>
      </c>
      <c r="E1007" s="44">
        <f>ROUND(('Все выпуски'!$F$3*'Все выпуски'!$F$6/100)/365*(B1007-IF(C1007="Нет",VLOOKUP(A1007,'Айгенис Оп9'!$A$2:$C$16,3,0),VLOOKUP((A1007-1),'Айгенис Оп9'!$A$2:$C$16,3,0))),2)</f>
        <v>4.9400000000000004</v>
      </c>
      <c r="G1007" s="43">
        <f>COUNTIF(D1008:$D$1227,365)</f>
        <v>220</v>
      </c>
      <c r="H1007" s="43">
        <f>COUNTIF(D1008:$D$1227,366)</f>
        <v>0</v>
      </c>
      <c r="I1007" s="2"/>
    </row>
    <row r="1008" spans="1:9" x14ac:dyDescent="0.25">
      <c r="A1008" s="1">
        <f>COUNTIF($C$2:C1008,"Да")</f>
        <v>11</v>
      </c>
      <c r="B1008" s="45">
        <f t="shared" si="31"/>
        <v>45865</v>
      </c>
      <c r="C1008" s="42" t="str">
        <f>IF(ISERROR(VLOOKUP(B1008,'Айгенис Оп9'!$C$3:$C$16,1,0)),"Нет","Да")</f>
        <v>Нет</v>
      </c>
      <c r="D1008" s="43">
        <f t="shared" si="30"/>
        <v>365</v>
      </c>
      <c r="E1008" s="44">
        <f>ROUND(('Все выпуски'!$F$3*'Все выпуски'!$F$6/100)/365*(B1008-IF(C1008="Нет",VLOOKUP(A1008,'Айгенис Оп9'!$A$2:$C$16,3,0),VLOOKUP((A1008-1),'Айгенис Оп9'!$A$2:$C$16,3,0))),2)</f>
        <v>5.03</v>
      </c>
      <c r="G1008" s="43">
        <f>COUNTIF(D1009:$D$1227,365)</f>
        <v>219</v>
      </c>
      <c r="H1008" s="43">
        <f>COUNTIF(D1009:$D$1227,366)</f>
        <v>0</v>
      </c>
      <c r="I1008" s="2"/>
    </row>
    <row r="1009" spans="1:9" x14ac:dyDescent="0.25">
      <c r="A1009" s="1">
        <f>COUNTIF($C$2:C1009,"Да")</f>
        <v>11</v>
      </c>
      <c r="B1009" s="45">
        <f t="shared" si="31"/>
        <v>45866</v>
      </c>
      <c r="C1009" s="42" t="str">
        <f>IF(ISERROR(VLOOKUP(B1009,'Айгенис Оп9'!$C$3:$C$16,1,0)),"Нет","Да")</f>
        <v>Нет</v>
      </c>
      <c r="D1009" s="43">
        <f t="shared" si="30"/>
        <v>365</v>
      </c>
      <c r="E1009" s="44">
        <f>ROUND(('Все выпуски'!$F$3*'Все выпуски'!$F$6/100)/365*(B1009-IF(C1009="Нет",VLOOKUP(A1009,'Айгенис Оп9'!$A$2:$C$16,3,0),VLOOKUP((A1009-1),'Айгенис Оп9'!$A$2:$C$16,3,0))),2)</f>
        <v>5.12</v>
      </c>
      <c r="G1009" s="43">
        <f>COUNTIF(D1010:$D$1227,365)</f>
        <v>218</v>
      </c>
      <c r="H1009" s="43">
        <f>COUNTIF(D1010:$D$1227,366)</f>
        <v>0</v>
      </c>
      <c r="I1009" s="2"/>
    </row>
    <row r="1010" spans="1:9" x14ac:dyDescent="0.25">
      <c r="A1010" s="1">
        <f>COUNTIF($C$2:C1010,"Да")</f>
        <v>11</v>
      </c>
      <c r="B1010" s="45">
        <f t="shared" si="31"/>
        <v>45867</v>
      </c>
      <c r="C1010" s="42" t="str">
        <f>IF(ISERROR(VLOOKUP(B1010,'Айгенис Оп9'!$C$3:$C$16,1,0)),"Нет","Да")</f>
        <v>Нет</v>
      </c>
      <c r="D1010" s="43">
        <f t="shared" si="30"/>
        <v>365</v>
      </c>
      <c r="E1010" s="44">
        <f>ROUND(('Все выпуски'!$F$3*'Все выпуски'!$F$6/100)/365*(B1010-IF(C1010="Нет",VLOOKUP(A1010,'Айгенис Оп9'!$A$2:$C$16,3,0),VLOOKUP((A1010-1),'Айгенис Оп9'!$A$2:$C$16,3,0))),2)</f>
        <v>5.22</v>
      </c>
      <c r="G1010" s="43">
        <f>COUNTIF(D1011:$D$1227,365)</f>
        <v>217</v>
      </c>
      <c r="H1010" s="43">
        <f>COUNTIF(D1011:$D$1227,366)</f>
        <v>0</v>
      </c>
      <c r="I1010" s="2"/>
    </row>
    <row r="1011" spans="1:9" x14ac:dyDescent="0.25">
      <c r="A1011" s="1">
        <f>COUNTIF($C$2:C1011,"Да")</f>
        <v>11</v>
      </c>
      <c r="B1011" s="45">
        <f t="shared" si="31"/>
        <v>45868</v>
      </c>
      <c r="C1011" s="42" t="str">
        <f>IF(ISERROR(VLOOKUP(B1011,'Айгенис Оп9'!$C$3:$C$16,1,0)),"Нет","Да")</f>
        <v>Нет</v>
      </c>
      <c r="D1011" s="43">
        <f t="shared" si="30"/>
        <v>365</v>
      </c>
      <c r="E1011" s="44">
        <f>ROUND(('Все выпуски'!$F$3*'Все выпуски'!$F$6/100)/365*(B1011-IF(C1011="Нет",VLOOKUP(A1011,'Айгенис Оп9'!$A$2:$C$16,3,0),VLOOKUP((A1011-1),'Айгенис Оп9'!$A$2:$C$16,3,0))),2)</f>
        <v>5.31</v>
      </c>
      <c r="G1011" s="43">
        <f>COUNTIF(D1012:$D$1227,365)</f>
        <v>216</v>
      </c>
      <c r="H1011" s="43">
        <f>COUNTIF(D1012:$D$1227,366)</f>
        <v>0</v>
      </c>
      <c r="I1011" s="2"/>
    </row>
    <row r="1012" spans="1:9" x14ac:dyDescent="0.25">
      <c r="A1012" s="1">
        <f>COUNTIF($C$2:C1012,"Да")</f>
        <v>11</v>
      </c>
      <c r="B1012" s="45">
        <f t="shared" si="31"/>
        <v>45869</v>
      </c>
      <c r="C1012" s="42" t="str">
        <f>IF(ISERROR(VLOOKUP(B1012,'Айгенис Оп9'!$C$3:$C$16,1,0)),"Нет","Да")</f>
        <v>Нет</v>
      </c>
      <c r="D1012" s="43">
        <f t="shared" ref="D1012:D1075" si="32">IF(MOD(YEAR(B1012),4)=0,366,365)</f>
        <v>365</v>
      </c>
      <c r="E1012" s="44">
        <f>ROUND(('Все выпуски'!$F$3*'Все выпуски'!$F$6/100)/365*(B1012-IF(C1012="Нет",VLOOKUP(A1012,'Айгенис Оп9'!$A$2:$C$16,3,0),VLOOKUP((A1012-1),'Айгенис Оп9'!$A$2:$C$16,3,0))),2)</f>
        <v>5.4</v>
      </c>
      <c r="G1012" s="43">
        <f>COUNTIF(D1013:$D$1227,365)</f>
        <v>215</v>
      </c>
      <c r="H1012" s="43">
        <f>COUNTIF(D1013:$D$1227,366)</f>
        <v>0</v>
      </c>
      <c r="I1012" s="2"/>
    </row>
    <row r="1013" spans="1:9" x14ac:dyDescent="0.25">
      <c r="A1013" s="1">
        <f>COUNTIF($C$2:C1013,"Да")</f>
        <v>11</v>
      </c>
      <c r="B1013" s="45">
        <f t="shared" ref="B1013:B1076" si="33">B1012+1</f>
        <v>45870</v>
      </c>
      <c r="C1013" s="42" t="str">
        <f>IF(ISERROR(VLOOKUP(B1013,'Айгенис Оп9'!$C$3:$C$16,1,0)),"Нет","Да")</f>
        <v>Нет</v>
      </c>
      <c r="D1013" s="43">
        <f t="shared" si="32"/>
        <v>365</v>
      </c>
      <c r="E1013" s="44">
        <f>ROUND(('Все выпуски'!$F$3*'Все выпуски'!$F$6/100)/365*(B1013-IF(C1013="Нет",VLOOKUP(A1013,'Айгенис Оп9'!$A$2:$C$16,3,0),VLOOKUP((A1013-1),'Айгенис Оп9'!$A$2:$C$16,3,0))),2)</f>
        <v>5.5</v>
      </c>
      <c r="G1013" s="43">
        <f>COUNTIF(D1014:$D$1227,365)</f>
        <v>214</v>
      </c>
      <c r="H1013" s="43">
        <f>COUNTIF(D1014:$D$1227,366)</f>
        <v>0</v>
      </c>
      <c r="I1013" s="2"/>
    </row>
    <row r="1014" spans="1:9" x14ac:dyDescent="0.25">
      <c r="A1014" s="1">
        <f>COUNTIF($C$2:C1014,"Да")</f>
        <v>11</v>
      </c>
      <c r="B1014" s="45">
        <f t="shared" si="33"/>
        <v>45871</v>
      </c>
      <c r="C1014" s="42" t="str">
        <f>IF(ISERROR(VLOOKUP(B1014,'Айгенис Оп9'!$C$3:$C$16,1,0)),"Нет","Да")</f>
        <v>Нет</v>
      </c>
      <c r="D1014" s="43">
        <f t="shared" si="32"/>
        <v>365</v>
      </c>
      <c r="E1014" s="44">
        <f>ROUND(('Все выпуски'!$F$3*'Все выпуски'!$F$6/100)/365*(B1014-IF(C1014="Нет",VLOOKUP(A1014,'Айгенис Оп9'!$A$2:$C$16,3,0),VLOOKUP((A1014-1),'Айгенис Оп9'!$A$2:$C$16,3,0))),2)</f>
        <v>5.59</v>
      </c>
      <c r="G1014" s="43">
        <f>COUNTIF(D1015:$D$1227,365)</f>
        <v>213</v>
      </c>
      <c r="H1014" s="43">
        <f>COUNTIF(D1015:$D$1227,366)</f>
        <v>0</v>
      </c>
      <c r="I1014" s="2"/>
    </row>
    <row r="1015" spans="1:9" x14ac:dyDescent="0.25">
      <c r="A1015" s="1">
        <f>COUNTIF($C$2:C1015,"Да")</f>
        <v>11</v>
      </c>
      <c r="B1015" s="45">
        <f t="shared" si="33"/>
        <v>45872</v>
      </c>
      <c r="C1015" s="42" t="str">
        <f>IF(ISERROR(VLOOKUP(B1015,'Айгенис Оп9'!$C$3:$C$16,1,0)),"Нет","Да")</f>
        <v>Нет</v>
      </c>
      <c r="D1015" s="43">
        <f t="shared" si="32"/>
        <v>365</v>
      </c>
      <c r="E1015" s="44">
        <f>ROUND(('Все выпуски'!$F$3*'Все выпуски'!$F$6/100)/365*(B1015-IF(C1015="Нет",VLOOKUP(A1015,'Айгенис Оп9'!$A$2:$C$16,3,0),VLOOKUP((A1015-1),'Айгенис Оп9'!$A$2:$C$16,3,0))),2)</f>
        <v>5.68</v>
      </c>
      <c r="G1015" s="43">
        <f>COUNTIF(D1016:$D$1227,365)</f>
        <v>212</v>
      </c>
      <c r="H1015" s="43">
        <f>COUNTIF(D1016:$D$1227,366)</f>
        <v>0</v>
      </c>
      <c r="I1015" s="2"/>
    </row>
    <row r="1016" spans="1:9" x14ac:dyDescent="0.25">
      <c r="A1016" s="1">
        <f>COUNTIF($C$2:C1016,"Да")</f>
        <v>11</v>
      </c>
      <c r="B1016" s="45">
        <f t="shared" si="33"/>
        <v>45873</v>
      </c>
      <c r="C1016" s="42" t="str">
        <f>IF(ISERROR(VLOOKUP(B1016,'Айгенис Оп9'!$C$3:$C$16,1,0)),"Нет","Да")</f>
        <v>Нет</v>
      </c>
      <c r="D1016" s="43">
        <f t="shared" si="32"/>
        <v>365</v>
      </c>
      <c r="E1016" s="44">
        <f>ROUND(('Все выпуски'!$F$3*'Все выпуски'!$F$6/100)/365*(B1016-IF(C1016="Нет",VLOOKUP(A1016,'Айгенис Оп9'!$A$2:$C$16,3,0),VLOOKUP((A1016-1),'Айгенис Оп9'!$A$2:$C$16,3,0))),2)</f>
        <v>5.78</v>
      </c>
      <c r="G1016" s="43">
        <f>COUNTIF(D1017:$D$1227,365)</f>
        <v>211</v>
      </c>
      <c r="H1016" s="43">
        <f>COUNTIF(D1017:$D$1227,366)</f>
        <v>0</v>
      </c>
      <c r="I1016" s="2"/>
    </row>
    <row r="1017" spans="1:9" x14ac:dyDescent="0.25">
      <c r="A1017" s="1">
        <f>COUNTIF($C$2:C1017,"Да")</f>
        <v>11</v>
      </c>
      <c r="B1017" s="45">
        <f t="shared" si="33"/>
        <v>45874</v>
      </c>
      <c r="C1017" s="42" t="str">
        <f>IF(ISERROR(VLOOKUP(B1017,'Айгенис Оп9'!$C$3:$C$16,1,0)),"Нет","Да")</f>
        <v>Нет</v>
      </c>
      <c r="D1017" s="43">
        <f t="shared" si="32"/>
        <v>365</v>
      </c>
      <c r="E1017" s="44">
        <f>ROUND(('Все выпуски'!$F$3*'Все выпуски'!$F$6/100)/365*(B1017-IF(C1017="Нет",VLOOKUP(A1017,'Айгенис Оп9'!$A$2:$C$16,3,0),VLOOKUP((A1017-1),'Айгенис Оп9'!$A$2:$C$16,3,0))),2)</f>
        <v>5.87</v>
      </c>
      <c r="G1017" s="43">
        <f>COUNTIF(D1018:$D$1227,365)</f>
        <v>210</v>
      </c>
      <c r="H1017" s="43">
        <f>COUNTIF(D1018:$D$1227,366)</f>
        <v>0</v>
      </c>
      <c r="I1017" s="2"/>
    </row>
    <row r="1018" spans="1:9" x14ac:dyDescent="0.25">
      <c r="A1018" s="1">
        <f>COUNTIF($C$2:C1018,"Да")</f>
        <v>11</v>
      </c>
      <c r="B1018" s="45">
        <f t="shared" si="33"/>
        <v>45875</v>
      </c>
      <c r="C1018" s="42" t="str">
        <f>IF(ISERROR(VLOOKUP(B1018,'Айгенис Оп9'!$C$3:$C$16,1,0)),"Нет","Да")</f>
        <v>Нет</v>
      </c>
      <c r="D1018" s="43">
        <f t="shared" si="32"/>
        <v>365</v>
      </c>
      <c r="E1018" s="44">
        <f>ROUND(('Все выпуски'!$F$3*'Все выпуски'!$F$6/100)/365*(B1018-IF(C1018="Нет",VLOOKUP(A1018,'Айгенис Оп9'!$A$2:$C$16,3,0),VLOOKUP((A1018-1),'Айгенис Оп9'!$A$2:$C$16,3,0))),2)</f>
        <v>5.96</v>
      </c>
      <c r="G1018" s="43">
        <f>COUNTIF(D1019:$D$1227,365)</f>
        <v>209</v>
      </c>
      <c r="H1018" s="43">
        <f>COUNTIF(D1019:$D$1227,366)</f>
        <v>0</v>
      </c>
      <c r="I1018" s="2"/>
    </row>
    <row r="1019" spans="1:9" x14ac:dyDescent="0.25">
      <c r="A1019" s="1">
        <f>COUNTIF($C$2:C1019,"Да")</f>
        <v>11</v>
      </c>
      <c r="B1019" s="45">
        <f t="shared" si="33"/>
        <v>45876</v>
      </c>
      <c r="C1019" s="42" t="str">
        <f>IF(ISERROR(VLOOKUP(B1019,'Айгенис Оп9'!$C$3:$C$16,1,0)),"Нет","Да")</f>
        <v>Нет</v>
      </c>
      <c r="D1019" s="43">
        <f t="shared" si="32"/>
        <v>365</v>
      </c>
      <c r="E1019" s="44">
        <f>ROUND(('Все выпуски'!$F$3*'Все выпуски'!$F$6/100)/365*(B1019-IF(C1019="Нет",VLOOKUP(A1019,'Айгенис Оп9'!$A$2:$C$16,3,0),VLOOKUP((A1019-1),'Айгенис Оп9'!$A$2:$C$16,3,0))),2)</f>
        <v>6.05</v>
      </c>
      <c r="G1019" s="43">
        <f>COUNTIF(D1020:$D$1227,365)</f>
        <v>208</v>
      </c>
      <c r="H1019" s="43">
        <f>COUNTIF(D1020:$D$1227,366)</f>
        <v>0</v>
      </c>
      <c r="I1019" s="2"/>
    </row>
    <row r="1020" spans="1:9" x14ac:dyDescent="0.25">
      <c r="A1020" s="1">
        <f>COUNTIF($C$2:C1020,"Да")</f>
        <v>11</v>
      </c>
      <c r="B1020" s="45">
        <f t="shared" si="33"/>
        <v>45877</v>
      </c>
      <c r="C1020" s="42" t="str">
        <f>IF(ISERROR(VLOOKUP(B1020,'Айгенис Оп9'!$C$3:$C$16,1,0)),"Нет","Да")</f>
        <v>Нет</v>
      </c>
      <c r="D1020" s="43">
        <f t="shared" si="32"/>
        <v>365</v>
      </c>
      <c r="E1020" s="44">
        <f>ROUND(('Все выпуски'!$F$3*'Все выпуски'!$F$6/100)/365*(B1020-IF(C1020="Нет",VLOOKUP(A1020,'Айгенис Оп9'!$A$2:$C$16,3,0),VLOOKUP((A1020-1),'Айгенис Оп9'!$A$2:$C$16,3,0))),2)</f>
        <v>6.15</v>
      </c>
      <c r="G1020" s="43">
        <f>COUNTIF(D1021:$D$1227,365)</f>
        <v>207</v>
      </c>
      <c r="H1020" s="43">
        <f>COUNTIF(D1021:$D$1227,366)</f>
        <v>0</v>
      </c>
      <c r="I1020" s="2"/>
    </row>
    <row r="1021" spans="1:9" x14ac:dyDescent="0.25">
      <c r="A1021" s="1">
        <f>COUNTIF($C$2:C1021,"Да")</f>
        <v>11</v>
      </c>
      <c r="B1021" s="45">
        <f t="shared" si="33"/>
        <v>45878</v>
      </c>
      <c r="C1021" s="42" t="str">
        <f>IF(ISERROR(VLOOKUP(B1021,'Айгенис Оп9'!$C$3:$C$16,1,0)),"Нет","Да")</f>
        <v>Нет</v>
      </c>
      <c r="D1021" s="43">
        <f t="shared" si="32"/>
        <v>365</v>
      </c>
      <c r="E1021" s="44">
        <f>ROUND(('Все выпуски'!$F$3*'Все выпуски'!$F$6/100)/365*(B1021-IF(C1021="Нет",VLOOKUP(A1021,'Айгенис Оп9'!$A$2:$C$16,3,0),VLOOKUP((A1021-1),'Айгенис Оп9'!$A$2:$C$16,3,0))),2)</f>
        <v>6.24</v>
      </c>
      <c r="G1021" s="43">
        <f>COUNTIF(D1022:$D$1227,365)</f>
        <v>206</v>
      </c>
      <c r="H1021" s="43">
        <f>COUNTIF(D1022:$D$1227,366)</f>
        <v>0</v>
      </c>
      <c r="I1021" s="2"/>
    </row>
    <row r="1022" spans="1:9" x14ac:dyDescent="0.25">
      <c r="A1022" s="1">
        <f>COUNTIF($C$2:C1022,"Да")</f>
        <v>11</v>
      </c>
      <c r="B1022" s="45">
        <f t="shared" si="33"/>
        <v>45879</v>
      </c>
      <c r="C1022" s="42" t="str">
        <f>IF(ISERROR(VLOOKUP(B1022,'Айгенис Оп9'!$C$3:$C$16,1,0)),"Нет","Да")</f>
        <v>Нет</v>
      </c>
      <c r="D1022" s="43">
        <f t="shared" si="32"/>
        <v>365</v>
      </c>
      <c r="E1022" s="44">
        <f>ROUND(('Все выпуски'!$F$3*'Все выпуски'!$F$6/100)/365*(B1022-IF(C1022="Нет",VLOOKUP(A1022,'Айгенис Оп9'!$A$2:$C$16,3,0),VLOOKUP((A1022-1),'Айгенис Оп9'!$A$2:$C$16,3,0))),2)</f>
        <v>6.33</v>
      </c>
      <c r="G1022" s="43">
        <f>COUNTIF(D1023:$D$1227,365)</f>
        <v>205</v>
      </c>
      <c r="H1022" s="43">
        <f>COUNTIF(D1023:$D$1227,366)</f>
        <v>0</v>
      </c>
      <c r="I1022" s="2"/>
    </row>
    <row r="1023" spans="1:9" x14ac:dyDescent="0.25">
      <c r="A1023" s="1">
        <f>COUNTIF($C$2:C1023,"Да")</f>
        <v>11</v>
      </c>
      <c r="B1023" s="45">
        <f t="shared" si="33"/>
        <v>45880</v>
      </c>
      <c r="C1023" s="42" t="str">
        <f>IF(ISERROR(VLOOKUP(B1023,'Айгенис Оп9'!$C$3:$C$16,1,0)),"Нет","Да")</f>
        <v>Нет</v>
      </c>
      <c r="D1023" s="43">
        <f t="shared" si="32"/>
        <v>365</v>
      </c>
      <c r="E1023" s="44">
        <f>ROUND(('Все выпуски'!$F$3*'Все выпуски'!$F$6/100)/365*(B1023-IF(C1023="Нет",VLOOKUP(A1023,'Айгенис Оп9'!$A$2:$C$16,3,0),VLOOKUP((A1023-1),'Айгенис Оп9'!$A$2:$C$16,3,0))),2)</f>
        <v>6.43</v>
      </c>
      <c r="G1023" s="43">
        <f>COUNTIF(D1024:$D$1227,365)</f>
        <v>204</v>
      </c>
      <c r="H1023" s="43">
        <f>COUNTIF(D1024:$D$1227,366)</f>
        <v>0</v>
      </c>
      <c r="I1023" s="2"/>
    </row>
    <row r="1024" spans="1:9" x14ac:dyDescent="0.25">
      <c r="A1024" s="1">
        <f>COUNTIF($C$2:C1024,"Да")</f>
        <v>11</v>
      </c>
      <c r="B1024" s="45">
        <f t="shared" si="33"/>
        <v>45881</v>
      </c>
      <c r="C1024" s="42" t="str">
        <f>IF(ISERROR(VLOOKUP(B1024,'Айгенис Оп9'!$C$3:$C$16,1,0)),"Нет","Да")</f>
        <v>Нет</v>
      </c>
      <c r="D1024" s="43">
        <f t="shared" si="32"/>
        <v>365</v>
      </c>
      <c r="E1024" s="44">
        <f>ROUND(('Все выпуски'!$F$3*'Все выпуски'!$F$6/100)/365*(B1024-IF(C1024="Нет",VLOOKUP(A1024,'Айгенис Оп9'!$A$2:$C$16,3,0),VLOOKUP((A1024-1),'Айгенис Оп9'!$A$2:$C$16,3,0))),2)</f>
        <v>6.52</v>
      </c>
      <c r="G1024" s="43">
        <f>COUNTIF(D1025:$D$1227,365)</f>
        <v>203</v>
      </c>
      <c r="H1024" s="43">
        <f>COUNTIF(D1025:$D$1227,366)</f>
        <v>0</v>
      </c>
      <c r="I1024" s="2"/>
    </row>
    <row r="1025" spans="1:9" x14ac:dyDescent="0.25">
      <c r="A1025" s="1">
        <f>COUNTIF($C$2:C1025,"Да")</f>
        <v>11</v>
      </c>
      <c r="B1025" s="45">
        <f t="shared" si="33"/>
        <v>45882</v>
      </c>
      <c r="C1025" s="42" t="str">
        <f>IF(ISERROR(VLOOKUP(B1025,'Айгенис Оп9'!$C$3:$C$16,1,0)),"Нет","Да")</f>
        <v>Нет</v>
      </c>
      <c r="D1025" s="43">
        <f t="shared" si="32"/>
        <v>365</v>
      </c>
      <c r="E1025" s="44">
        <f>ROUND(('Все выпуски'!$F$3*'Все выпуски'!$F$6/100)/365*(B1025-IF(C1025="Нет",VLOOKUP(A1025,'Айгенис Оп9'!$A$2:$C$16,3,0),VLOOKUP((A1025-1),'Айгенис Оп9'!$A$2:$C$16,3,0))),2)</f>
        <v>6.61</v>
      </c>
      <c r="G1025" s="43">
        <f>COUNTIF(D1026:$D$1227,365)</f>
        <v>202</v>
      </c>
      <c r="H1025" s="43">
        <f>COUNTIF(D1026:$D$1227,366)</f>
        <v>0</v>
      </c>
      <c r="I1025" s="2"/>
    </row>
    <row r="1026" spans="1:9" x14ac:dyDescent="0.25">
      <c r="A1026" s="1">
        <f>COUNTIF($C$2:C1026,"Да")</f>
        <v>11</v>
      </c>
      <c r="B1026" s="45">
        <f t="shared" si="33"/>
        <v>45883</v>
      </c>
      <c r="C1026" s="42" t="str">
        <f>IF(ISERROR(VLOOKUP(B1026,'Айгенис Оп9'!$C$3:$C$16,1,0)),"Нет","Да")</f>
        <v>Нет</v>
      </c>
      <c r="D1026" s="43">
        <f t="shared" si="32"/>
        <v>365</v>
      </c>
      <c r="E1026" s="44">
        <f>ROUND(('Все выпуски'!$F$3*'Все выпуски'!$F$6/100)/365*(B1026-IF(C1026="Нет",VLOOKUP(A1026,'Айгенис Оп9'!$A$2:$C$16,3,0),VLOOKUP((A1026-1),'Айгенис Оп9'!$A$2:$C$16,3,0))),2)</f>
        <v>6.71</v>
      </c>
      <c r="G1026" s="43">
        <f>COUNTIF(D1027:$D$1227,365)</f>
        <v>201</v>
      </c>
      <c r="H1026" s="43">
        <f>COUNTIF(D1027:$D$1227,366)</f>
        <v>0</v>
      </c>
      <c r="I1026" s="2"/>
    </row>
    <row r="1027" spans="1:9" x14ac:dyDescent="0.25">
      <c r="A1027" s="1">
        <f>COUNTIF($C$2:C1027,"Да")</f>
        <v>11</v>
      </c>
      <c r="B1027" s="45">
        <f t="shared" si="33"/>
        <v>45884</v>
      </c>
      <c r="C1027" s="42" t="str">
        <f>IF(ISERROR(VLOOKUP(B1027,'Айгенис Оп9'!$C$3:$C$16,1,0)),"Нет","Да")</f>
        <v>Нет</v>
      </c>
      <c r="D1027" s="43">
        <f t="shared" si="32"/>
        <v>365</v>
      </c>
      <c r="E1027" s="44">
        <f>ROUND(('Все выпуски'!$F$3*'Все выпуски'!$F$6/100)/365*(B1027-IF(C1027="Нет",VLOOKUP(A1027,'Айгенис Оп9'!$A$2:$C$16,3,0),VLOOKUP((A1027-1),'Айгенис Оп9'!$A$2:$C$16,3,0))),2)</f>
        <v>6.8</v>
      </c>
      <c r="G1027" s="43">
        <f>COUNTIF(D1028:$D$1227,365)</f>
        <v>200</v>
      </c>
      <c r="H1027" s="43">
        <f>COUNTIF(D1028:$D$1227,366)</f>
        <v>0</v>
      </c>
      <c r="I1027" s="2"/>
    </row>
    <row r="1028" spans="1:9" x14ac:dyDescent="0.25">
      <c r="A1028" s="1">
        <f>COUNTIF($C$2:C1028,"Да")</f>
        <v>11</v>
      </c>
      <c r="B1028" s="45">
        <f t="shared" si="33"/>
        <v>45885</v>
      </c>
      <c r="C1028" s="42" t="str">
        <f>IF(ISERROR(VLOOKUP(B1028,'Айгенис Оп9'!$C$3:$C$16,1,0)),"Нет","Да")</f>
        <v>Нет</v>
      </c>
      <c r="D1028" s="43">
        <f t="shared" si="32"/>
        <v>365</v>
      </c>
      <c r="E1028" s="44">
        <f>ROUND(('Все выпуски'!$F$3*'Все выпуски'!$F$6/100)/365*(B1028-IF(C1028="Нет",VLOOKUP(A1028,'Айгенис Оп9'!$A$2:$C$16,3,0),VLOOKUP((A1028-1),'Айгенис Оп9'!$A$2:$C$16,3,0))),2)</f>
        <v>6.89</v>
      </c>
      <c r="G1028" s="43">
        <f>COUNTIF(D1029:$D$1227,365)</f>
        <v>199</v>
      </c>
      <c r="H1028" s="43">
        <f>COUNTIF(D1029:$D$1227,366)</f>
        <v>0</v>
      </c>
      <c r="I1028" s="2"/>
    </row>
    <row r="1029" spans="1:9" x14ac:dyDescent="0.25">
      <c r="A1029" s="1">
        <f>COUNTIF($C$2:C1029,"Да")</f>
        <v>11</v>
      </c>
      <c r="B1029" s="45">
        <f t="shared" si="33"/>
        <v>45886</v>
      </c>
      <c r="C1029" s="42" t="str">
        <f>IF(ISERROR(VLOOKUP(B1029,'Айгенис Оп9'!$C$3:$C$16,1,0)),"Нет","Да")</f>
        <v>Нет</v>
      </c>
      <c r="D1029" s="43">
        <f t="shared" si="32"/>
        <v>365</v>
      </c>
      <c r="E1029" s="44">
        <f>ROUND(('Все выпуски'!$F$3*'Все выпуски'!$F$6/100)/365*(B1029-IF(C1029="Нет",VLOOKUP(A1029,'Айгенис Оп9'!$A$2:$C$16,3,0),VLOOKUP((A1029-1),'Айгенис Оп9'!$A$2:$C$16,3,0))),2)</f>
        <v>6.99</v>
      </c>
      <c r="G1029" s="43">
        <f>COUNTIF(D1030:$D$1227,365)</f>
        <v>198</v>
      </c>
      <c r="H1029" s="43">
        <f>COUNTIF(D1030:$D$1227,366)</f>
        <v>0</v>
      </c>
      <c r="I1029" s="2"/>
    </row>
    <row r="1030" spans="1:9" x14ac:dyDescent="0.25">
      <c r="A1030" s="1">
        <f>COUNTIF($C$2:C1030,"Да")</f>
        <v>11</v>
      </c>
      <c r="B1030" s="45">
        <f t="shared" si="33"/>
        <v>45887</v>
      </c>
      <c r="C1030" s="42" t="str">
        <f>IF(ISERROR(VLOOKUP(B1030,'Айгенис Оп9'!$C$3:$C$16,1,0)),"Нет","Да")</f>
        <v>Нет</v>
      </c>
      <c r="D1030" s="43">
        <f t="shared" si="32"/>
        <v>365</v>
      </c>
      <c r="E1030" s="44">
        <f>ROUND(('Все выпуски'!$F$3*'Все выпуски'!$F$6/100)/365*(B1030-IF(C1030="Нет",VLOOKUP(A1030,'Айгенис Оп9'!$A$2:$C$16,3,0),VLOOKUP((A1030-1),'Айгенис Оп9'!$A$2:$C$16,3,0))),2)</f>
        <v>7.08</v>
      </c>
      <c r="G1030" s="43">
        <f>COUNTIF(D1031:$D$1227,365)</f>
        <v>197</v>
      </c>
      <c r="H1030" s="43">
        <f>COUNTIF(D1031:$D$1227,366)</f>
        <v>0</v>
      </c>
      <c r="I1030" s="2"/>
    </row>
    <row r="1031" spans="1:9" x14ac:dyDescent="0.25">
      <c r="A1031" s="1">
        <f>COUNTIF($C$2:C1031,"Да")</f>
        <v>11</v>
      </c>
      <c r="B1031" s="45">
        <f t="shared" si="33"/>
        <v>45888</v>
      </c>
      <c r="C1031" s="42" t="str">
        <f>IF(ISERROR(VLOOKUP(B1031,'Айгенис Оп9'!$C$3:$C$16,1,0)),"Нет","Да")</f>
        <v>Нет</v>
      </c>
      <c r="D1031" s="43">
        <f t="shared" si="32"/>
        <v>365</v>
      </c>
      <c r="E1031" s="44">
        <f>ROUND(('Все выпуски'!$F$3*'Все выпуски'!$F$6/100)/365*(B1031-IF(C1031="Нет",VLOOKUP(A1031,'Айгенис Оп9'!$A$2:$C$16,3,0),VLOOKUP((A1031-1),'Айгенис Оп9'!$A$2:$C$16,3,0))),2)</f>
        <v>7.17</v>
      </c>
      <c r="G1031" s="43">
        <f>COUNTIF(D1032:$D$1227,365)</f>
        <v>196</v>
      </c>
      <c r="H1031" s="43">
        <f>COUNTIF(D1032:$D$1227,366)</f>
        <v>0</v>
      </c>
      <c r="I1031" s="2"/>
    </row>
    <row r="1032" spans="1:9" x14ac:dyDescent="0.25">
      <c r="A1032" s="1">
        <f>COUNTIF($C$2:C1032,"Да")</f>
        <v>11</v>
      </c>
      <c r="B1032" s="45">
        <f t="shared" si="33"/>
        <v>45889</v>
      </c>
      <c r="C1032" s="42" t="str">
        <f>IF(ISERROR(VLOOKUP(B1032,'Айгенис Оп9'!$C$3:$C$16,1,0)),"Нет","Да")</f>
        <v>Нет</v>
      </c>
      <c r="D1032" s="43">
        <f t="shared" si="32"/>
        <v>365</v>
      </c>
      <c r="E1032" s="44">
        <f>ROUND(('Все выпуски'!$F$3*'Все выпуски'!$F$6/100)/365*(B1032-IF(C1032="Нет",VLOOKUP(A1032,'Айгенис Оп9'!$A$2:$C$16,3,0),VLOOKUP((A1032-1),'Айгенис Оп9'!$A$2:$C$16,3,0))),2)</f>
        <v>7.27</v>
      </c>
      <c r="G1032" s="43">
        <f>COUNTIF(D1033:$D$1227,365)</f>
        <v>195</v>
      </c>
      <c r="H1032" s="43">
        <f>COUNTIF(D1033:$D$1227,366)</f>
        <v>0</v>
      </c>
      <c r="I1032" s="2"/>
    </row>
    <row r="1033" spans="1:9" x14ac:dyDescent="0.25">
      <c r="A1033" s="1">
        <f>COUNTIF($C$2:C1033,"Да")</f>
        <v>11</v>
      </c>
      <c r="B1033" s="45">
        <f t="shared" si="33"/>
        <v>45890</v>
      </c>
      <c r="C1033" s="42" t="str">
        <f>IF(ISERROR(VLOOKUP(B1033,'Айгенис Оп9'!$C$3:$C$16,1,0)),"Нет","Да")</f>
        <v>Нет</v>
      </c>
      <c r="D1033" s="43">
        <f t="shared" si="32"/>
        <v>365</v>
      </c>
      <c r="E1033" s="44">
        <f>ROUND(('Все выпуски'!$F$3*'Все выпуски'!$F$6/100)/365*(B1033-IF(C1033="Нет",VLOOKUP(A1033,'Айгенис Оп9'!$A$2:$C$16,3,0),VLOOKUP((A1033-1),'Айгенис Оп9'!$A$2:$C$16,3,0))),2)</f>
        <v>7.36</v>
      </c>
      <c r="G1033" s="43">
        <f>COUNTIF(D1034:$D$1227,365)</f>
        <v>194</v>
      </c>
      <c r="H1033" s="43">
        <f>COUNTIF(D1034:$D$1227,366)</f>
        <v>0</v>
      </c>
      <c r="I1033" s="2"/>
    </row>
    <row r="1034" spans="1:9" x14ac:dyDescent="0.25">
      <c r="A1034" s="1">
        <f>COUNTIF($C$2:C1034,"Да")</f>
        <v>11</v>
      </c>
      <c r="B1034" s="45">
        <f t="shared" si="33"/>
        <v>45891</v>
      </c>
      <c r="C1034" s="42" t="str">
        <f>IF(ISERROR(VLOOKUP(B1034,'Айгенис Оп9'!$C$3:$C$16,1,0)),"Нет","Да")</f>
        <v>Нет</v>
      </c>
      <c r="D1034" s="43">
        <f t="shared" si="32"/>
        <v>365</v>
      </c>
      <c r="E1034" s="44">
        <f>ROUND(('Все выпуски'!$F$3*'Все выпуски'!$F$6/100)/365*(B1034-IF(C1034="Нет",VLOOKUP(A1034,'Айгенис Оп9'!$A$2:$C$16,3,0),VLOOKUP((A1034-1),'Айгенис Оп9'!$A$2:$C$16,3,0))),2)</f>
        <v>7.45</v>
      </c>
      <c r="G1034" s="43">
        <f>COUNTIF(D1035:$D$1227,365)</f>
        <v>193</v>
      </c>
      <c r="H1034" s="43">
        <f>COUNTIF(D1035:$D$1227,366)</f>
        <v>0</v>
      </c>
      <c r="I1034" s="2"/>
    </row>
    <row r="1035" spans="1:9" x14ac:dyDescent="0.25">
      <c r="A1035" s="1">
        <f>COUNTIF($C$2:C1035,"Да")</f>
        <v>11</v>
      </c>
      <c r="B1035" s="45">
        <f t="shared" si="33"/>
        <v>45892</v>
      </c>
      <c r="C1035" s="42" t="str">
        <f>IF(ISERROR(VLOOKUP(B1035,'Айгенис Оп9'!$C$3:$C$16,1,0)),"Нет","Да")</f>
        <v>Нет</v>
      </c>
      <c r="D1035" s="43">
        <f t="shared" si="32"/>
        <v>365</v>
      </c>
      <c r="E1035" s="44">
        <f>ROUND(('Все выпуски'!$F$3*'Все выпуски'!$F$6/100)/365*(B1035-IF(C1035="Нет",VLOOKUP(A1035,'Айгенис Оп9'!$A$2:$C$16,3,0),VLOOKUP((A1035-1),'Айгенис Оп9'!$A$2:$C$16,3,0))),2)</f>
        <v>7.55</v>
      </c>
      <c r="G1035" s="43">
        <f>COUNTIF(D1036:$D$1227,365)</f>
        <v>192</v>
      </c>
      <c r="H1035" s="43">
        <f>COUNTIF(D1036:$D$1227,366)</f>
        <v>0</v>
      </c>
      <c r="I1035" s="2"/>
    </row>
    <row r="1036" spans="1:9" x14ac:dyDescent="0.25">
      <c r="A1036" s="1">
        <f>COUNTIF($C$2:C1036,"Да")</f>
        <v>11</v>
      </c>
      <c r="B1036" s="45">
        <f t="shared" si="33"/>
        <v>45893</v>
      </c>
      <c r="C1036" s="42" t="str">
        <f>IF(ISERROR(VLOOKUP(B1036,'Айгенис Оп9'!$C$3:$C$16,1,0)),"Нет","Да")</f>
        <v>Нет</v>
      </c>
      <c r="D1036" s="43">
        <f t="shared" si="32"/>
        <v>365</v>
      </c>
      <c r="E1036" s="44">
        <f>ROUND(('Все выпуски'!$F$3*'Все выпуски'!$F$6/100)/365*(B1036-IF(C1036="Нет",VLOOKUP(A1036,'Айгенис Оп9'!$A$2:$C$16,3,0),VLOOKUP((A1036-1),'Айгенис Оп9'!$A$2:$C$16,3,0))),2)</f>
        <v>7.64</v>
      </c>
      <c r="G1036" s="43">
        <f>COUNTIF(D1037:$D$1227,365)</f>
        <v>191</v>
      </c>
      <c r="H1036" s="43">
        <f>COUNTIF(D1037:$D$1227,366)</f>
        <v>0</v>
      </c>
      <c r="I1036" s="2"/>
    </row>
    <row r="1037" spans="1:9" x14ac:dyDescent="0.25">
      <c r="A1037" s="1">
        <f>COUNTIF($C$2:C1037,"Да")</f>
        <v>11</v>
      </c>
      <c r="B1037" s="45">
        <f t="shared" si="33"/>
        <v>45894</v>
      </c>
      <c r="C1037" s="42" t="str">
        <f>IF(ISERROR(VLOOKUP(B1037,'Айгенис Оп9'!$C$3:$C$16,1,0)),"Нет","Да")</f>
        <v>Нет</v>
      </c>
      <c r="D1037" s="43">
        <f t="shared" si="32"/>
        <v>365</v>
      </c>
      <c r="E1037" s="44">
        <f>ROUND(('Все выпуски'!$F$3*'Все выпуски'!$F$6/100)/365*(B1037-IF(C1037="Нет",VLOOKUP(A1037,'Айгенис Оп9'!$A$2:$C$16,3,0),VLOOKUP((A1037-1),'Айгенис Оп9'!$A$2:$C$16,3,0))),2)</f>
        <v>7.73</v>
      </c>
      <c r="G1037" s="43">
        <f>COUNTIF(D1038:$D$1227,365)</f>
        <v>190</v>
      </c>
      <c r="H1037" s="43">
        <f>COUNTIF(D1038:$D$1227,366)</f>
        <v>0</v>
      </c>
      <c r="I1037" s="2"/>
    </row>
    <row r="1038" spans="1:9" x14ac:dyDescent="0.25">
      <c r="A1038" s="1">
        <f>COUNTIF($C$2:C1038,"Да")</f>
        <v>11</v>
      </c>
      <c r="B1038" s="45">
        <f t="shared" si="33"/>
        <v>45895</v>
      </c>
      <c r="C1038" s="42" t="str">
        <f>IF(ISERROR(VLOOKUP(B1038,'Айгенис Оп9'!$C$3:$C$16,1,0)),"Нет","Да")</f>
        <v>Нет</v>
      </c>
      <c r="D1038" s="43">
        <f t="shared" si="32"/>
        <v>365</v>
      </c>
      <c r="E1038" s="44">
        <f>ROUND(('Все выпуски'!$F$3*'Все выпуски'!$F$6/100)/365*(B1038-IF(C1038="Нет",VLOOKUP(A1038,'Айгенис Оп9'!$A$2:$C$16,3,0),VLOOKUP((A1038-1),'Айгенис Оп9'!$A$2:$C$16,3,0))),2)</f>
        <v>7.82</v>
      </c>
      <c r="G1038" s="43">
        <f>COUNTIF(D1039:$D$1227,365)</f>
        <v>189</v>
      </c>
      <c r="H1038" s="43">
        <f>COUNTIF(D1039:$D$1227,366)</f>
        <v>0</v>
      </c>
      <c r="I1038" s="2"/>
    </row>
    <row r="1039" spans="1:9" x14ac:dyDescent="0.25">
      <c r="A1039" s="1">
        <f>COUNTIF($C$2:C1039,"Да")</f>
        <v>11</v>
      </c>
      <c r="B1039" s="45">
        <f t="shared" si="33"/>
        <v>45896</v>
      </c>
      <c r="C1039" s="42" t="str">
        <f>IF(ISERROR(VLOOKUP(B1039,'Айгенис Оп9'!$C$3:$C$16,1,0)),"Нет","Да")</f>
        <v>Нет</v>
      </c>
      <c r="D1039" s="43">
        <f t="shared" si="32"/>
        <v>365</v>
      </c>
      <c r="E1039" s="44">
        <f>ROUND(('Все выпуски'!$F$3*'Все выпуски'!$F$6/100)/365*(B1039-IF(C1039="Нет",VLOOKUP(A1039,'Айгенис Оп9'!$A$2:$C$16,3,0),VLOOKUP((A1039-1),'Айгенис Оп9'!$A$2:$C$16,3,0))),2)</f>
        <v>7.92</v>
      </c>
      <c r="G1039" s="43">
        <f>COUNTIF(D1040:$D$1227,365)</f>
        <v>188</v>
      </c>
      <c r="H1039" s="43">
        <f>COUNTIF(D1040:$D$1227,366)</f>
        <v>0</v>
      </c>
      <c r="I1039" s="2"/>
    </row>
    <row r="1040" spans="1:9" x14ac:dyDescent="0.25">
      <c r="A1040" s="1">
        <f>COUNTIF($C$2:C1040,"Да")</f>
        <v>11</v>
      </c>
      <c r="B1040" s="45">
        <f t="shared" si="33"/>
        <v>45897</v>
      </c>
      <c r="C1040" s="42" t="str">
        <f>IF(ISERROR(VLOOKUP(B1040,'Айгенис Оп9'!$C$3:$C$16,1,0)),"Нет","Да")</f>
        <v>Нет</v>
      </c>
      <c r="D1040" s="43">
        <f t="shared" si="32"/>
        <v>365</v>
      </c>
      <c r="E1040" s="44">
        <f>ROUND(('Все выпуски'!$F$3*'Все выпуски'!$F$6/100)/365*(B1040-IF(C1040="Нет",VLOOKUP(A1040,'Айгенис Оп9'!$A$2:$C$16,3,0),VLOOKUP((A1040-1),'Айгенис Оп9'!$A$2:$C$16,3,0))),2)</f>
        <v>8.01</v>
      </c>
      <c r="G1040" s="43">
        <f>COUNTIF(D1041:$D$1227,365)</f>
        <v>187</v>
      </c>
      <c r="H1040" s="43">
        <f>COUNTIF(D1041:$D$1227,366)</f>
        <v>0</v>
      </c>
      <c r="I1040" s="2"/>
    </row>
    <row r="1041" spans="1:9" x14ac:dyDescent="0.25">
      <c r="A1041" s="1">
        <f>COUNTIF($C$2:C1041,"Да")</f>
        <v>11</v>
      </c>
      <c r="B1041" s="45">
        <f t="shared" si="33"/>
        <v>45898</v>
      </c>
      <c r="C1041" s="42" t="str">
        <f>IF(ISERROR(VLOOKUP(B1041,'Айгенис Оп9'!$C$3:$C$16,1,0)),"Нет","Да")</f>
        <v>Нет</v>
      </c>
      <c r="D1041" s="43">
        <f t="shared" si="32"/>
        <v>365</v>
      </c>
      <c r="E1041" s="44">
        <f>ROUND(('Все выпуски'!$F$3*'Все выпуски'!$F$6/100)/365*(B1041-IF(C1041="Нет",VLOOKUP(A1041,'Айгенис Оп9'!$A$2:$C$16,3,0),VLOOKUP((A1041-1),'Айгенис Оп9'!$A$2:$C$16,3,0))),2)</f>
        <v>8.1</v>
      </c>
      <c r="G1041" s="43">
        <f>COUNTIF(D1042:$D$1227,365)</f>
        <v>186</v>
      </c>
      <c r="H1041" s="43">
        <f>COUNTIF(D1042:$D$1227,366)</f>
        <v>0</v>
      </c>
      <c r="I1041" s="2"/>
    </row>
    <row r="1042" spans="1:9" x14ac:dyDescent="0.25">
      <c r="A1042" s="1">
        <f>COUNTIF($C$2:C1042,"Да")</f>
        <v>11</v>
      </c>
      <c r="B1042" s="45">
        <f t="shared" si="33"/>
        <v>45899</v>
      </c>
      <c r="C1042" s="42" t="str">
        <f>IF(ISERROR(VLOOKUP(B1042,'Айгенис Оп9'!$C$3:$C$16,1,0)),"Нет","Да")</f>
        <v>Нет</v>
      </c>
      <c r="D1042" s="43">
        <f t="shared" si="32"/>
        <v>365</v>
      </c>
      <c r="E1042" s="44">
        <f>ROUND(('Все выпуски'!$F$3*'Все выпуски'!$F$6/100)/365*(B1042-IF(C1042="Нет",VLOOKUP(A1042,'Айгенис Оп9'!$A$2:$C$16,3,0),VLOOKUP((A1042-1),'Айгенис Оп9'!$A$2:$C$16,3,0))),2)</f>
        <v>8.1999999999999993</v>
      </c>
      <c r="G1042" s="43">
        <f>COUNTIF(D1043:$D$1227,365)</f>
        <v>185</v>
      </c>
      <c r="H1042" s="43">
        <f>COUNTIF(D1043:$D$1227,366)</f>
        <v>0</v>
      </c>
      <c r="I1042" s="2"/>
    </row>
    <row r="1043" spans="1:9" x14ac:dyDescent="0.25">
      <c r="A1043" s="1">
        <f>COUNTIF($C$2:C1043,"Да")</f>
        <v>11</v>
      </c>
      <c r="B1043" s="45">
        <f t="shared" si="33"/>
        <v>45900</v>
      </c>
      <c r="C1043" s="42" t="str">
        <f>IF(ISERROR(VLOOKUP(B1043,'Айгенис Оп9'!$C$3:$C$16,1,0)),"Нет","Да")</f>
        <v>Нет</v>
      </c>
      <c r="D1043" s="43">
        <f t="shared" si="32"/>
        <v>365</v>
      </c>
      <c r="E1043" s="44">
        <f>ROUND(('Все выпуски'!$F$3*'Все выпуски'!$F$6/100)/365*(B1043-IF(C1043="Нет",VLOOKUP(A1043,'Айгенис Оп9'!$A$2:$C$16,3,0),VLOOKUP((A1043-1),'Айгенис Оп9'!$A$2:$C$16,3,0))),2)</f>
        <v>8.2899999999999991</v>
      </c>
      <c r="G1043" s="43">
        <f>COUNTIF(D1044:$D$1227,365)</f>
        <v>184</v>
      </c>
      <c r="H1043" s="43">
        <f>COUNTIF(D1044:$D$1227,366)</f>
        <v>0</v>
      </c>
      <c r="I1043" s="2"/>
    </row>
    <row r="1044" spans="1:9" x14ac:dyDescent="0.25">
      <c r="A1044" s="1">
        <f>COUNTIF($C$2:C1044,"Да")</f>
        <v>12</v>
      </c>
      <c r="B1044" s="45">
        <f t="shared" si="33"/>
        <v>45901</v>
      </c>
      <c r="C1044" s="42" t="str">
        <f>IF(ISERROR(VLOOKUP(B1044,'Айгенис Оп9'!$C$3:$C$16,1,0)),"Нет","Да")</f>
        <v>Да</v>
      </c>
      <c r="D1044" s="43">
        <f t="shared" si="32"/>
        <v>365</v>
      </c>
      <c r="E1044" s="44">
        <f>ROUND(('Все выпуски'!$F$3*'Все выпуски'!$F$6/100)/365*(B1044-IF(C1044="Нет",VLOOKUP(A1044,'Айгенис Оп9'!$A$2:$C$16,3,0),VLOOKUP((A1044-1),'Айгенис Оп9'!$A$2:$C$16,3,0))),2)</f>
        <v>8.3800000000000008</v>
      </c>
      <c r="G1044" s="43">
        <f>COUNTIF(D1045:$D$1227,365)</f>
        <v>183</v>
      </c>
      <c r="H1044" s="43">
        <f>COUNTIF(D1045:$D$1227,366)</f>
        <v>0</v>
      </c>
      <c r="I1044" s="2"/>
    </row>
    <row r="1045" spans="1:9" x14ac:dyDescent="0.25">
      <c r="A1045" s="1">
        <f>COUNTIF($C$2:C1045,"Да")</f>
        <v>12</v>
      </c>
      <c r="B1045" s="45">
        <f t="shared" si="33"/>
        <v>45902</v>
      </c>
      <c r="C1045" s="42" t="str">
        <f>IF(ISERROR(VLOOKUP(B1045,'Айгенис Оп9'!$C$3:$C$16,1,0)),"Нет","Да")</f>
        <v>Нет</v>
      </c>
      <c r="D1045" s="43">
        <f t="shared" si="32"/>
        <v>365</v>
      </c>
      <c r="E1045" s="44">
        <f>ROUND(('Все выпуски'!$F$3*'Все выпуски'!$F$6/100)/365*(B1045-IF(C1045="Нет",VLOOKUP(A1045,'Айгенис Оп9'!$A$2:$C$16,3,0),VLOOKUP((A1045-1),'Айгенис Оп9'!$A$2:$C$16,3,0))),2)</f>
        <v>0.09</v>
      </c>
      <c r="G1045" s="43">
        <f>COUNTIF(D1046:$D$1227,365)</f>
        <v>182</v>
      </c>
      <c r="H1045" s="43">
        <f>COUNTIF(D1046:$D$1227,366)</f>
        <v>0</v>
      </c>
      <c r="I1045" s="2"/>
    </row>
    <row r="1046" spans="1:9" x14ac:dyDescent="0.25">
      <c r="A1046" s="1">
        <f>COUNTIF($C$2:C1046,"Да")</f>
        <v>12</v>
      </c>
      <c r="B1046" s="45">
        <f t="shared" si="33"/>
        <v>45903</v>
      </c>
      <c r="C1046" s="42" t="str">
        <f>IF(ISERROR(VLOOKUP(B1046,'Айгенис Оп9'!$C$3:$C$16,1,0)),"Нет","Да")</f>
        <v>Нет</v>
      </c>
      <c r="D1046" s="43">
        <f t="shared" si="32"/>
        <v>365</v>
      </c>
      <c r="E1046" s="44">
        <f>ROUND(('Все выпуски'!$F$3*'Все выпуски'!$F$6/100)/365*(B1046-IF(C1046="Нет",VLOOKUP(A1046,'Айгенис Оп9'!$A$2:$C$16,3,0),VLOOKUP((A1046-1),'Айгенис Оп9'!$A$2:$C$16,3,0))),2)</f>
        <v>0.19</v>
      </c>
      <c r="G1046" s="43">
        <f>COUNTIF(D1047:$D$1227,365)</f>
        <v>181</v>
      </c>
      <c r="H1046" s="43">
        <f>COUNTIF(D1047:$D$1227,366)</f>
        <v>0</v>
      </c>
      <c r="I1046" s="2"/>
    </row>
    <row r="1047" spans="1:9" x14ac:dyDescent="0.25">
      <c r="A1047" s="1">
        <f>COUNTIF($C$2:C1047,"Да")</f>
        <v>12</v>
      </c>
      <c r="B1047" s="45">
        <f t="shared" si="33"/>
        <v>45904</v>
      </c>
      <c r="C1047" s="42" t="str">
        <f>IF(ISERROR(VLOOKUP(B1047,'Айгенис Оп9'!$C$3:$C$16,1,0)),"Нет","Да")</f>
        <v>Нет</v>
      </c>
      <c r="D1047" s="43">
        <f t="shared" si="32"/>
        <v>365</v>
      </c>
      <c r="E1047" s="44">
        <f>ROUND(('Все выпуски'!$F$3*'Все выпуски'!$F$6/100)/365*(B1047-IF(C1047="Нет",VLOOKUP(A1047,'Айгенис Оп9'!$A$2:$C$16,3,0),VLOOKUP((A1047-1),'Айгенис Оп9'!$A$2:$C$16,3,0))),2)</f>
        <v>0.28000000000000003</v>
      </c>
      <c r="G1047" s="43">
        <f>COUNTIF(D1048:$D$1227,365)</f>
        <v>180</v>
      </c>
      <c r="H1047" s="43">
        <f>COUNTIF(D1048:$D$1227,366)</f>
        <v>0</v>
      </c>
      <c r="I1047" s="2"/>
    </row>
    <row r="1048" spans="1:9" x14ac:dyDescent="0.25">
      <c r="A1048" s="1">
        <f>COUNTIF($C$2:C1048,"Да")</f>
        <v>12</v>
      </c>
      <c r="B1048" s="45">
        <f t="shared" si="33"/>
        <v>45905</v>
      </c>
      <c r="C1048" s="42" t="str">
        <f>IF(ISERROR(VLOOKUP(B1048,'Айгенис Оп9'!$C$3:$C$16,1,0)),"Нет","Да")</f>
        <v>Нет</v>
      </c>
      <c r="D1048" s="43">
        <f t="shared" si="32"/>
        <v>365</v>
      </c>
      <c r="E1048" s="44">
        <f>ROUND(('Все выпуски'!$F$3*'Все выпуски'!$F$6/100)/365*(B1048-IF(C1048="Нет",VLOOKUP(A1048,'Айгенис Оп9'!$A$2:$C$16,3,0),VLOOKUP((A1048-1),'Айгенис Оп9'!$A$2:$C$16,3,0))),2)</f>
        <v>0.37</v>
      </c>
      <c r="G1048" s="43">
        <f>COUNTIF(D1049:$D$1227,365)</f>
        <v>179</v>
      </c>
      <c r="H1048" s="43">
        <f>COUNTIF(D1049:$D$1227,366)</f>
        <v>0</v>
      </c>
      <c r="I1048" s="2"/>
    </row>
    <row r="1049" spans="1:9" x14ac:dyDescent="0.25">
      <c r="A1049" s="1">
        <f>COUNTIF($C$2:C1049,"Да")</f>
        <v>12</v>
      </c>
      <c r="B1049" s="45">
        <f t="shared" si="33"/>
        <v>45906</v>
      </c>
      <c r="C1049" s="42" t="str">
        <f>IF(ISERROR(VLOOKUP(B1049,'Айгенис Оп9'!$C$3:$C$16,1,0)),"Нет","Да")</f>
        <v>Нет</v>
      </c>
      <c r="D1049" s="43">
        <f t="shared" si="32"/>
        <v>365</v>
      </c>
      <c r="E1049" s="44">
        <f>ROUND(('Все выпуски'!$F$3*'Все выпуски'!$F$6/100)/365*(B1049-IF(C1049="Нет",VLOOKUP(A1049,'Айгенис Оп9'!$A$2:$C$16,3,0),VLOOKUP((A1049-1),'Айгенис Оп9'!$A$2:$C$16,3,0))),2)</f>
        <v>0.47</v>
      </c>
      <c r="G1049" s="43">
        <f>COUNTIF(D1050:$D$1227,365)</f>
        <v>178</v>
      </c>
      <c r="H1049" s="43">
        <f>COUNTIF(D1050:$D$1227,366)</f>
        <v>0</v>
      </c>
      <c r="I1049" s="2"/>
    </row>
    <row r="1050" spans="1:9" x14ac:dyDescent="0.25">
      <c r="A1050" s="1">
        <f>COUNTIF($C$2:C1050,"Да")</f>
        <v>12</v>
      </c>
      <c r="B1050" s="45">
        <f t="shared" si="33"/>
        <v>45907</v>
      </c>
      <c r="C1050" s="42" t="str">
        <f>IF(ISERROR(VLOOKUP(B1050,'Айгенис Оп9'!$C$3:$C$16,1,0)),"Нет","Да")</f>
        <v>Нет</v>
      </c>
      <c r="D1050" s="43">
        <f t="shared" si="32"/>
        <v>365</v>
      </c>
      <c r="E1050" s="44">
        <f>ROUND(('Все выпуски'!$F$3*'Все выпуски'!$F$6/100)/365*(B1050-IF(C1050="Нет",VLOOKUP(A1050,'Айгенис Оп9'!$A$2:$C$16,3,0),VLOOKUP((A1050-1),'Айгенис Оп9'!$A$2:$C$16,3,0))),2)</f>
        <v>0.56000000000000005</v>
      </c>
      <c r="G1050" s="43">
        <f>COUNTIF(D1051:$D$1227,365)</f>
        <v>177</v>
      </c>
      <c r="H1050" s="43">
        <f>COUNTIF(D1051:$D$1227,366)</f>
        <v>0</v>
      </c>
      <c r="I1050" s="2"/>
    </row>
    <row r="1051" spans="1:9" x14ac:dyDescent="0.25">
      <c r="A1051" s="1">
        <f>COUNTIF($C$2:C1051,"Да")</f>
        <v>12</v>
      </c>
      <c r="B1051" s="45">
        <f t="shared" si="33"/>
        <v>45908</v>
      </c>
      <c r="C1051" s="42" t="str">
        <f>IF(ISERROR(VLOOKUP(B1051,'Айгенис Оп9'!$C$3:$C$16,1,0)),"Нет","Да")</f>
        <v>Нет</v>
      </c>
      <c r="D1051" s="43">
        <f t="shared" si="32"/>
        <v>365</v>
      </c>
      <c r="E1051" s="44">
        <f>ROUND(('Все выпуски'!$F$3*'Все выпуски'!$F$6/100)/365*(B1051-IF(C1051="Нет",VLOOKUP(A1051,'Айгенис Оп9'!$A$2:$C$16,3,0),VLOOKUP((A1051-1),'Айгенис Оп9'!$A$2:$C$16,3,0))),2)</f>
        <v>0.65</v>
      </c>
      <c r="G1051" s="43">
        <f>COUNTIF(D1052:$D$1227,365)</f>
        <v>176</v>
      </c>
      <c r="H1051" s="43">
        <f>COUNTIF(D1052:$D$1227,366)</f>
        <v>0</v>
      </c>
      <c r="I1051" s="2"/>
    </row>
    <row r="1052" spans="1:9" x14ac:dyDescent="0.25">
      <c r="A1052" s="1">
        <f>COUNTIF($C$2:C1052,"Да")</f>
        <v>12</v>
      </c>
      <c r="B1052" s="45">
        <f t="shared" si="33"/>
        <v>45909</v>
      </c>
      <c r="C1052" s="42" t="str">
        <f>IF(ISERROR(VLOOKUP(B1052,'Айгенис Оп9'!$C$3:$C$16,1,0)),"Нет","Да")</f>
        <v>Нет</v>
      </c>
      <c r="D1052" s="43">
        <f t="shared" si="32"/>
        <v>365</v>
      </c>
      <c r="E1052" s="44">
        <f>ROUND(('Все выпуски'!$F$3*'Все выпуски'!$F$6/100)/365*(B1052-IF(C1052="Нет",VLOOKUP(A1052,'Айгенис Оп9'!$A$2:$C$16,3,0),VLOOKUP((A1052-1),'Айгенис Оп9'!$A$2:$C$16,3,0))),2)</f>
        <v>0.75</v>
      </c>
      <c r="G1052" s="43">
        <f>COUNTIF(D1053:$D$1227,365)</f>
        <v>175</v>
      </c>
      <c r="H1052" s="43">
        <f>COUNTIF(D1053:$D$1227,366)</f>
        <v>0</v>
      </c>
      <c r="I1052" s="2"/>
    </row>
    <row r="1053" spans="1:9" x14ac:dyDescent="0.25">
      <c r="A1053" s="1">
        <f>COUNTIF($C$2:C1053,"Да")</f>
        <v>12</v>
      </c>
      <c r="B1053" s="45">
        <f t="shared" si="33"/>
        <v>45910</v>
      </c>
      <c r="C1053" s="42" t="str">
        <f>IF(ISERROR(VLOOKUP(B1053,'Айгенис Оп9'!$C$3:$C$16,1,0)),"Нет","Да")</f>
        <v>Нет</v>
      </c>
      <c r="D1053" s="43">
        <f t="shared" si="32"/>
        <v>365</v>
      </c>
      <c r="E1053" s="44">
        <f>ROUND(('Все выпуски'!$F$3*'Все выпуски'!$F$6/100)/365*(B1053-IF(C1053="Нет",VLOOKUP(A1053,'Айгенис Оп9'!$A$2:$C$16,3,0),VLOOKUP((A1053-1),'Айгенис Оп9'!$A$2:$C$16,3,0))),2)</f>
        <v>0.84</v>
      </c>
      <c r="G1053" s="43">
        <f>COUNTIF(D1054:$D$1227,365)</f>
        <v>174</v>
      </c>
      <c r="H1053" s="43">
        <f>COUNTIF(D1054:$D$1227,366)</f>
        <v>0</v>
      </c>
      <c r="I1053" s="2"/>
    </row>
    <row r="1054" spans="1:9" x14ac:dyDescent="0.25">
      <c r="A1054" s="1">
        <f>COUNTIF($C$2:C1054,"Да")</f>
        <v>12</v>
      </c>
      <c r="B1054" s="45">
        <f t="shared" si="33"/>
        <v>45911</v>
      </c>
      <c r="C1054" s="42" t="str">
        <f>IF(ISERROR(VLOOKUP(B1054,'Айгенис Оп9'!$C$3:$C$16,1,0)),"Нет","Да")</f>
        <v>Нет</v>
      </c>
      <c r="D1054" s="43">
        <f t="shared" si="32"/>
        <v>365</v>
      </c>
      <c r="E1054" s="44">
        <f>ROUND(('Все выпуски'!$F$3*'Все выпуски'!$F$6/100)/365*(B1054-IF(C1054="Нет",VLOOKUP(A1054,'Айгенис Оп9'!$A$2:$C$16,3,0),VLOOKUP((A1054-1),'Айгенис Оп9'!$A$2:$C$16,3,0))),2)</f>
        <v>0.93</v>
      </c>
      <c r="G1054" s="43">
        <f>COUNTIF(D1055:$D$1227,365)</f>
        <v>173</v>
      </c>
      <c r="H1054" s="43">
        <f>COUNTIF(D1055:$D$1227,366)</f>
        <v>0</v>
      </c>
      <c r="I1054" s="2"/>
    </row>
    <row r="1055" spans="1:9" x14ac:dyDescent="0.25">
      <c r="A1055" s="1">
        <f>COUNTIF($C$2:C1055,"Да")</f>
        <v>12</v>
      </c>
      <c r="B1055" s="45">
        <f t="shared" si="33"/>
        <v>45912</v>
      </c>
      <c r="C1055" s="42" t="str">
        <f>IF(ISERROR(VLOOKUP(B1055,'Айгенис Оп9'!$C$3:$C$16,1,0)),"Нет","Да")</f>
        <v>Нет</v>
      </c>
      <c r="D1055" s="43">
        <f t="shared" si="32"/>
        <v>365</v>
      </c>
      <c r="E1055" s="44">
        <f>ROUND(('Все выпуски'!$F$3*'Все выпуски'!$F$6/100)/365*(B1055-IF(C1055="Нет",VLOOKUP(A1055,'Айгенис Оп9'!$A$2:$C$16,3,0),VLOOKUP((A1055-1),'Айгенис Оп9'!$A$2:$C$16,3,0))),2)</f>
        <v>1.02</v>
      </c>
      <c r="G1055" s="43">
        <f>COUNTIF(D1056:$D$1227,365)</f>
        <v>172</v>
      </c>
      <c r="H1055" s="43">
        <f>COUNTIF(D1056:$D$1227,366)</f>
        <v>0</v>
      </c>
      <c r="I1055" s="2"/>
    </row>
    <row r="1056" spans="1:9" x14ac:dyDescent="0.25">
      <c r="A1056" s="1">
        <f>COUNTIF($C$2:C1056,"Да")</f>
        <v>12</v>
      </c>
      <c r="B1056" s="45">
        <f t="shared" si="33"/>
        <v>45913</v>
      </c>
      <c r="C1056" s="42" t="str">
        <f>IF(ISERROR(VLOOKUP(B1056,'Айгенис Оп9'!$C$3:$C$16,1,0)),"Нет","Да")</f>
        <v>Нет</v>
      </c>
      <c r="D1056" s="43">
        <f t="shared" si="32"/>
        <v>365</v>
      </c>
      <c r="E1056" s="44">
        <f>ROUND(('Все выпуски'!$F$3*'Все выпуски'!$F$6/100)/365*(B1056-IF(C1056="Нет",VLOOKUP(A1056,'Айгенис Оп9'!$A$2:$C$16,3,0),VLOOKUP((A1056-1),'Айгенис Оп9'!$A$2:$C$16,3,0))),2)</f>
        <v>1.1200000000000001</v>
      </c>
      <c r="G1056" s="43">
        <f>COUNTIF(D1057:$D$1227,365)</f>
        <v>171</v>
      </c>
      <c r="H1056" s="43">
        <f>COUNTIF(D1057:$D$1227,366)</f>
        <v>0</v>
      </c>
      <c r="I1056" s="2"/>
    </row>
    <row r="1057" spans="1:9" x14ac:dyDescent="0.25">
      <c r="A1057" s="1">
        <f>COUNTIF($C$2:C1057,"Да")</f>
        <v>12</v>
      </c>
      <c r="B1057" s="45">
        <f t="shared" si="33"/>
        <v>45914</v>
      </c>
      <c r="C1057" s="42" t="str">
        <f>IF(ISERROR(VLOOKUP(B1057,'Айгенис Оп9'!$C$3:$C$16,1,0)),"Нет","Да")</f>
        <v>Нет</v>
      </c>
      <c r="D1057" s="43">
        <f t="shared" si="32"/>
        <v>365</v>
      </c>
      <c r="E1057" s="44">
        <f>ROUND(('Все выпуски'!$F$3*'Все выпуски'!$F$6/100)/365*(B1057-IF(C1057="Нет",VLOOKUP(A1057,'Айгенис Оп9'!$A$2:$C$16,3,0),VLOOKUP((A1057-1),'Айгенис Оп9'!$A$2:$C$16,3,0))),2)</f>
        <v>1.21</v>
      </c>
      <c r="G1057" s="43">
        <f>COUNTIF(D1058:$D$1227,365)</f>
        <v>170</v>
      </c>
      <c r="H1057" s="43">
        <f>COUNTIF(D1058:$D$1227,366)</f>
        <v>0</v>
      </c>
      <c r="I1057" s="2"/>
    </row>
    <row r="1058" spans="1:9" x14ac:dyDescent="0.25">
      <c r="A1058" s="1">
        <f>COUNTIF($C$2:C1058,"Да")</f>
        <v>12</v>
      </c>
      <c r="B1058" s="45">
        <f t="shared" si="33"/>
        <v>45915</v>
      </c>
      <c r="C1058" s="42" t="str">
        <f>IF(ISERROR(VLOOKUP(B1058,'Айгенис Оп9'!$C$3:$C$16,1,0)),"Нет","Да")</f>
        <v>Нет</v>
      </c>
      <c r="D1058" s="43">
        <f t="shared" si="32"/>
        <v>365</v>
      </c>
      <c r="E1058" s="44">
        <f>ROUND(('Все выпуски'!$F$3*'Все выпуски'!$F$6/100)/365*(B1058-IF(C1058="Нет",VLOOKUP(A1058,'Айгенис Оп9'!$A$2:$C$16,3,0),VLOOKUP((A1058-1),'Айгенис Оп9'!$A$2:$C$16,3,0))),2)</f>
        <v>1.3</v>
      </c>
      <c r="G1058" s="43">
        <f>COUNTIF(D1059:$D$1227,365)</f>
        <v>169</v>
      </c>
      <c r="H1058" s="43">
        <f>COUNTIF(D1059:$D$1227,366)</f>
        <v>0</v>
      </c>
      <c r="I1058" s="2"/>
    </row>
    <row r="1059" spans="1:9" x14ac:dyDescent="0.25">
      <c r="A1059" s="1">
        <f>COUNTIF($C$2:C1059,"Да")</f>
        <v>12</v>
      </c>
      <c r="B1059" s="45">
        <f t="shared" si="33"/>
        <v>45916</v>
      </c>
      <c r="C1059" s="42" t="str">
        <f>IF(ISERROR(VLOOKUP(B1059,'Айгенис Оп9'!$C$3:$C$16,1,0)),"Нет","Да")</f>
        <v>Нет</v>
      </c>
      <c r="D1059" s="43">
        <f t="shared" si="32"/>
        <v>365</v>
      </c>
      <c r="E1059" s="44">
        <f>ROUND(('Все выпуски'!$F$3*'Все выпуски'!$F$6/100)/365*(B1059-IF(C1059="Нет",VLOOKUP(A1059,'Айгенис Оп9'!$A$2:$C$16,3,0),VLOOKUP((A1059-1),'Айгенис Оп9'!$A$2:$C$16,3,0))),2)</f>
        <v>1.4</v>
      </c>
      <c r="G1059" s="43">
        <f>COUNTIF(D1060:$D$1227,365)</f>
        <v>168</v>
      </c>
      <c r="H1059" s="43">
        <f>COUNTIF(D1060:$D$1227,366)</f>
        <v>0</v>
      </c>
      <c r="I1059" s="2"/>
    </row>
    <row r="1060" spans="1:9" x14ac:dyDescent="0.25">
      <c r="A1060" s="1">
        <f>COUNTIF($C$2:C1060,"Да")</f>
        <v>12</v>
      </c>
      <c r="B1060" s="45">
        <f t="shared" si="33"/>
        <v>45917</v>
      </c>
      <c r="C1060" s="42" t="str">
        <f>IF(ISERROR(VLOOKUP(B1060,'Айгенис Оп9'!$C$3:$C$16,1,0)),"Нет","Да")</f>
        <v>Нет</v>
      </c>
      <c r="D1060" s="43">
        <f t="shared" si="32"/>
        <v>365</v>
      </c>
      <c r="E1060" s="44">
        <f>ROUND(('Все выпуски'!$F$3*'Все выпуски'!$F$6/100)/365*(B1060-IF(C1060="Нет",VLOOKUP(A1060,'Айгенис Оп9'!$A$2:$C$16,3,0),VLOOKUP((A1060-1),'Айгенис Оп9'!$A$2:$C$16,3,0))),2)</f>
        <v>1.49</v>
      </c>
      <c r="G1060" s="43">
        <f>COUNTIF(D1061:$D$1227,365)</f>
        <v>167</v>
      </c>
      <c r="H1060" s="43">
        <f>COUNTIF(D1061:$D$1227,366)</f>
        <v>0</v>
      </c>
      <c r="I1060" s="2"/>
    </row>
    <row r="1061" spans="1:9" x14ac:dyDescent="0.25">
      <c r="A1061" s="1">
        <f>COUNTIF($C$2:C1061,"Да")</f>
        <v>12</v>
      </c>
      <c r="B1061" s="45">
        <f t="shared" si="33"/>
        <v>45918</v>
      </c>
      <c r="C1061" s="42" t="str">
        <f>IF(ISERROR(VLOOKUP(B1061,'Айгенис Оп9'!$C$3:$C$16,1,0)),"Нет","Да")</f>
        <v>Нет</v>
      </c>
      <c r="D1061" s="43">
        <f t="shared" si="32"/>
        <v>365</v>
      </c>
      <c r="E1061" s="44">
        <f>ROUND(('Все выпуски'!$F$3*'Все выпуски'!$F$6/100)/365*(B1061-IF(C1061="Нет",VLOOKUP(A1061,'Айгенис Оп9'!$A$2:$C$16,3,0),VLOOKUP((A1061-1),'Айгенис Оп9'!$A$2:$C$16,3,0))),2)</f>
        <v>1.58</v>
      </c>
      <c r="G1061" s="43">
        <f>COUNTIF(D1062:$D$1227,365)</f>
        <v>166</v>
      </c>
      <c r="H1061" s="43">
        <f>COUNTIF(D1062:$D$1227,366)</f>
        <v>0</v>
      </c>
      <c r="I1061" s="2"/>
    </row>
    <row r="1062" spans="1:9" x14ac:dyDescent="0.25">
      <c r="A1062" s="1">
        <f>COUNTIF($C$2:C1062,"Да")</f>
        <v>12</v>
      </c>
      <c r="B1062" s="45">
        <f t="shared" si="33"/>
        <v>45919</v>
      </c>
      <c r="C1062" s="42" t="str">
        <f>IF(ISERROR(VLOOKUP(B1062,'Айгенис Оп9'!$C$3:$C$16,1,0)),"Нет","Да")</f>
        <v>Нет</v>
      </c>
      <c r="D1062" s="43">
        <f t="shared" si="32"/>
        <v>365</v>
      </c>
      <c r="E1062" s="44">
        <f>ROUND(('Все выпуски'!$F$3*'Все выпуски'!$F$6/100)/365*(B1062-IF(C1062="Нет",VLOOKUP(A1062,'Айгенис Оп9'!$A$2:$C$16,3,0),VLOOKUP((A1062-1),'Айгенис Оп9'!$A$2:$C$16,3,0))),2)</f>
        <v>1.68</v>
      </c>
      <c r="G1062" s="43">
        <f>COUNTIF(D1063:$D$1227,365)</f>
        <v>165</v>
      </c>
      <c r="H1062" s="43">
        <f>COUNTIF(D1063:$D$1227,366)</f>
        <v>0</v>
      </c>
      <c r="I1062" s="2"/>
    </row>
    <row r="1063" spans="1:9" x14ac:dyDescent="0.25">
      <c r="A1063" s="1">
        <f>COUNTIF($C$2:C1063,"Да")</f>
        <v>12</v>
      </c>
      <c r="B1063" s="45">
        <f t="shared" si="33"/>
        <v>45920</v>
      </c>
      <c r="C1063" s="42" t="str">
        <f>IF(ISERROR(VLOOKUP(B1063,'Айгенис Оп9'!$C$3:$C$16,1,0)),"Нет","Да")</f>
        <v>Нет</v>
      </c>
      <c r="D1063" s="43">
        <f t="shared" si="32"/>
        <v>365</v>
      </c>
      <c r="E1063" s="44">
        <f>ROUND(('Все выпуски'!$F$3*'Все выпуски'!$F$6/100)/365*(B1063-IF(C1063="Нет",VLOOKUP(A1063,'Айгенис Оп9'!$A$2:$C$16,3,0),VLOOKUP((A1063-1),'Айгенис Оп9'!$A$2:$C$16,3,0))),2)</f>
        <v>1.77</v>
      </c>
      <c r="G1063" s="43">
        <f>COUNTIF(D1064:$D$1227,365)</f>
        <v>164</v>
      </c>
      <c r="H1063" s="43">
        <f>COUNTIF(D1064:$D$1227,366)</f>
        <v>0</v>
      </c>
      <c r="I1063" s="2"/>
    </row>
    <row r="1064" spans="1:9" x14ac:dyDescent="0.25">
      <c r="A1064" s="1">
        <f>COUNTIF($C$2:C1064,"Да")</f>
        <v>12</v>
      </c>
      <c r="B1064" s="45">
        <f t="shared" si="33"/>
        <v>45921</v>
      </c>
      <c r="C1064" s="42" t="str">
        <f>IF(ISERROR(VLOOKUP(B1064,'Айгенис Оп9'!$C$3:$C$16,1,0)),"Нет","Да")</f>
        <v>Нет</v>
      </c>
      <c r="D1064" s="43">
        <f t="shared" si="32"/>
        <v>365</v>
      </c>
      <c r="E1064" s="44">
        <f>ROUND(('Все выпуски'!$F$3*'Все выпуски'!$F$6/100)/365*(B1064-IF(C1064="Нет",VLOOKUP(A1064,'Айгенис Оп9'!$A$2:$C$16,3,0),VLOOKUP((A1064-1),'Айгенис Оп9'!$A$2:$C$16,3,0))),2)</f>
        <v>1.86</v>
      </c>
      <c r="G1064" s="43">
        <f>COUNTIF(D1065:$D$1227,365)</f>
        <v>163</v>
      </c>
      <c r="H1064" s="43">
        <f>COUNTIF(D1065:$D$1227,366)</f>
        <v>0</v>
      </c>
      <c r="I1064" s="2"/>
    </row>
    <row r="1065" spans="1:9" x14ac:dyDescent="0.25">
      <c r="A1065" s="1">
        <f>COUNTIF($C$2:C1065,"Да")</f>
        <v>12</v>
      </c>
      <c r="B1065" s="45">
        <f t="shared" si="33"/>
        <v>45922</v>
      </c>
      <c r="C1065" s="42" t="str">
        <f>IF(ISERROR(VLOOKUP(B1065,'Айгенис Оп9'!$C$3:$C$16,1,0)),"Нет","Да")</f>
        <v>Нет</v>
      </c>
      <c r="D1065" s="43">
        <f t="shared" si="32"/>
        <v>365</v>
      </c>
      <c r="E1065" s="44">
        <f>ROUND(('Все выпуски'!$F$3*'Все выпуски'!$F$6/100)/365*(B1065-IF(C1065="Нет",VLOOKUP(A1065,'Айгенис Оп9'!$A$2:$C$16,3,0),VLOOKUP((A1065-1),'Айгенис Оп9'!$A$2:$C$16,3,0))),2)</f>
        <v>1.96</v>
      </c>
      <c r="G1065" s="43">
        <f>COUNTIF(D1066:$D$1227,365)</f>
        <v>162</v>
      </c>
      <c r="H1065" s="43">
        <f>COUNTIF(D1066:$D$1227,366)</f>
        <v>0</v>
      </c>
      <c r="I1065" s="2"/>
    </row>
    <row r="1066" spans="1:9" x14ac:dyDescent="0.25">
      <c r="A1066" s="1">
        <f>COUNTIF($C$2:C1066,"Да")</f>
        <v>12</v>
      </c>
      <c r="B1066" s="45">
        <f t="shared" si="33"/>
        <v>45923</v>
      </c>
      <c r="C1066" s="42" t="str">
        <f>IF(ISERROR(VLOOKUP(B1066,'Айгенис Оп9'!$C$3:$C$16,1,0)),"Нет","Да")</f>
        <v>Нет</v>
      </c>
      <c r="D1066" s="43">
        <f t="shared" si="32"/>
        <v>365</v>
      </c>
      <c r="E1066" s="44">
        <f>ROUND(('Все выпуски'!$F$3*'Все выпуски'!$F$6/100)/365*(B1066-IF(C1066="Нет",VLOOKUP(A1066,'Айгенис Оп9'!$A$2:$C$16,3,0),VLOOKUP((A1066-1),'Айгенис Оп9'!$A$2:$C$16,3,0))),2)</f>
        <v>2.0499999999999998</v>
      </c>
      <c r="G1066" s="43">
        <f>COUNTIF(D1067:$D$1227,365)</f>
        <v>161</v>
      </c>
      <c r="H1066" s="43">
        <f>COUNTIF(D1067:$D$1227,366)</f>
        <v>0</v>
      </c>
      <c r="I1066" s="2"/>
    </row>
    <row r="1067" spans="1:9" x14ac:dyDescent="0.25">
      <c r="A1067" s="1">
        <f>COUNTIF($C$2:C1067,"Да")</f>
        <v>12</v>
      </c>
      <c r="B1067" s="45">
        <f t="shared" si="33"/>
        <v>45924</v>
      </c>
      <c r="C1067" s="42" t="str">
        <f>IF(ISERROR(VLOOKUP(B1067,'Айгенис Оп9'!$C$3:$C$16,1,0)),"Нет","Да")</f>
        <v>Нет</v>
      </c>
      <c r="D1067" s="43">
        <f t="shared" si="32"/>
        <v>365</v>
      </c>
      <c r="E1067" s="44">
        <f>ROUND(('Все выпуски'!$F$3*'Все выпуски'!$F$6/100)/365*(B1067-IF(C1067="Нет",VLOOKUP(A1067,'Айгенис Оп9'!$A$2:$C$16,3,0),VLOOKUP((A1067-1),'Айгенис Оп9'!$A$2:$C$16,3,0))),2)</f>
        <v>2.14</v>
      </c>
      <c r="G1067" s="43">
        <f>COUNTIF(D1068:$D$1227,365)</f>
        <v>160</v>
      </c>
      <c r="H1067" s="43">
        <f>COUNTIF(D1068:$D$1227,366)</f>
        <v>0</v>
      </c>
      <c r="I1067" s="2"/>
    </row>
    <row r="1068" spans="1:9" x14ac:dyDescent="0.25">
      <c r="A1068" s="1">
        <f>COUNTIF($C$2:C1068,"Да")</f>
        <v>12</v>
      </c>
      <c r="B1068" s="45">
        <f t="shared" si="33"/>
        <v>45925</v>
      </c>
      <c r="C1068" s="42" t="str">
        <f>IF(ISERROR(VLOOKUP(B1068,'Айгенис Оп9'!$C$3:$C$16,1,0)),"Нет","Да")</f>
        <v>Нет</v>
      </c>
      <c r="D1068" s="43">
        <f t="shared" si="32"/>
        <v>365</v>
      </c>
      <c r="E1068" s="44">
        <f>ROUND(('Все выпуски'!$F$3*'Все выпуски'!$F$6/100)/365*(B1068-IF(C1068="Нет",VLOOKUP(A1068,'Айгенис Оп9'!$A$2:$C$16,3,0),VLOOKUP((A1068-1),'Айгенис Оп9'!$A$2:$C$16,3,0))),2)</f>
        <v>2.2400000000000002</v>
      </c>
      <c r="G1068" s="43">
        <f>COUNTIF(D1069:$D$1227,365)</f>
        <v>159</v>
      </c>
      <c r="H1068" s="43">
        <f>COUNTIF(D1069:$D$1227,366)</f>
        <v>0</v>
      </c>
      <c r="I1068" s="2"/>
    </row>
    <row r="1069" spans="1:9" x14ac:dyDescent="0.25">
      <c r="A1069" s="1">
        <f>COUNTIF($C$2:C1069,"Да")</f>
        <v>12</v>
      </c>
      <c r="B1069" s="45">
        <f t="shared" si="33"/>
        <v>45926</v>
      </c>
      <c r="C1069" s="42" t="str">
        <f>IF(ISERROR(VLOOKUP(B1069,'Айгенис Оп9'!$C$3:$C$16,1,0)),"Нет","Да")</f>
        <v>Нет</v>
      </c>
      <c r="D1069" s="43">
        <f t="shared" si="32"/>
        <v>365</v>
      </c>
      <c r="E1069" s="44">
        <f>ROUND(('Все выпуски'!$F$3*'Все выпуски'!$F$6/100)/365*(B1069-IF(C1069="Нет",VLOOKUP(A1069,'Айгенис Оп9'!$A$2:$C$16,3,0),VLOOKUP((A1069-1),'Айгенис Оп9'!$A$2:$C$16,3,0))),2)</f>
        <v>2.33</v>
      </c>
      <c r="G1069" s="43">
        <f>COUNTIF(D1070:$D$1227,365)</f>
        <v>158</v>
      </c>
      <c r="H1069" s="43">
        <f>COUNTIF(D1070:$D$1227,366)</f>
        <v>0</v>
      </c>
      <c r="I1069" s="2"/>
    </row>
    <row r="1070" spans="1:9" x14ac:dyDescent="0.25">
      <c r="A1070" s="1">
        <f>COUNTIF($C$2:C1070,"Да")</f>
        <v>12</v>
      </c>
      <c r="B1070" s="45">
        <f t="shared" si="33"/>
        <v>45927</v>
      </c>
      <c r="C1070" s="42" t="str">
        <f>IF(ISERROR(VLOOKUP(B1070,'Айгенис Оп9'!$C$3:$C$16,1,0)),"Нет","Да")</f>
        <v>Нет</v>
      </c>
      <c r="D1070" s="43">
        <f t="shared" si="32"/>
        <v>365</v>
      </c>
      <c r="E1070" s="44">
        <f>ROUND(('Все выпуски'!$F$3*'Все выпуски'!$F$6/100)/365*(B1070-IF(C1070="Нет",VLOOKUP(A1070,'Айгенис Оп9'!$A$2:$C$16,3,0),VLOOKUP((A1070-1),'Айгенис Оп9'!$A$2:$C$16,3,0))),2)</f>
        <v>2.42</v>
      </c>
      <c r="G1070" s="43">
        <f>COUNTIF(D1071:$D$1227,365)</f>
        <v>157</v>
      </c>
      <c r="H1070" s="43">
        <f>COUNTIF(D1071:$D$1227,366)</f>
        <v>0</v>
      </c>
      <c r="I1070" s="2"/>
    </row>
    <row r="1071" spans="1:9" x14ac:dyDescent="0.25">
      <c r="A1071" s="1">
        <f>COUNTIF($C$2:C1071,"Да")</f>
        <v>12</v>
      </c>
      <c r="B1071" s="45">
        <f t="shared" si="33"/>
        <v>45928</v>
      </c>
      <c r="C1071" s="42" t="str">
        <f>IF(ISERROR(VLOOKUP(B1071,'Айгенис Оп9'!$C$3:$C$16,1,0)),"Нет","Да")</f>
        <v>Нет</v>
      </c>
      <c r="D1071" s="43">
        <f t="shared" si="32"/>
        <v>365</v>
      </c>
      <c r="E1071" s="44">
        <f>ROUND(('Все выпуски'!$F$3*'Все выпуски'!$F$6/100)/365*(B1071-IF(C1071="Нет",VLOOKUP(A1071,'Айгенис Оп9'!$A$2:$C$16,3,0),VLOOKUP((A1071-1),'Айгенис Оп9'!$A$2:$C$16,3,0))),2)</f>
        <v>2.52</v>
      </c>
      <c r="G1071" s="43">
        <f>COUNTIF(D1072:$D$1227,365)</f>
        <v>156</v>
      </c>
      <c r="H1071" s="43">
        <f>COUNTIF(D1072:$D$1227,366)</f>
        <v>0</v>
      </c>
      <c r="I1071" s="2"/>
    </row>
    <row r="1072" spans="1:9" x14ac:dyDescent="0.25">
      <c r="A1072" s="1">
        <f>COUNTIF($C$2:C1072,"Да")</f>
        <v>12</v>
      </c>
      <c r="B1072" s="45">
        <f t="shared" si="33"/>
        <v>45929</v>
      </c>
      <c r="C1072" s="42" t="str">
        <f>IF(ISERROR(VLOOKUP(B1072,'Айгенис Оп9'!$C$3:$C$16,1,0)),"Нет","Да")</f>
        <v>Нет</v>
      </c>
      <c r="D1072" s="43">
        <f t="shared" si="32"/>
        <v>365</v>
      </c>
      <c r="E1072" s="44">
        <f>ROUND(('Все выпуски'!$F$3*'Все выпуски'!$F$6/100)/365*(B1072-IF(C1072="Нет",VLOOKUP(A1072,'Айгенис Оп9'!$A$2:$C$16,3,0),VLOOKUP((A1072-1),'Айгенис Оп9'!$A$2:$C$16,3,0))),2)</f>
        <v>2.61</v>
      </c>
      <c r="G1072" s="43">
        <f>COUNTIF(D1073:$D$1227,365)</f>
        <v>155</v>
      </c>
      <c r="H1072" s="43">
        <f>COUNTIF(D1073:$D$1227,366)</f>
        <v>0</v>
      </c>
      <c r="I1072" s="2"/>
    </row>
    <row r="1073" spans="1:9" x14ac:dyDescent="0.25">
      <c r="A1073" s="1">
        <f>COUNTIF($C$2:C1073,"Да")</f>
        <v>12</v>
      </c>
      <c r="B1073" s="45">
        <f t="shared" si="33"/>
        <v>45930</v>
      </c>
      <c r="C1073" s="42" t="str">
        <f>IF(ISERROR(VLOOKUP(B1073,'Айгенис Оп9'!$C$3:$C$16,1,0)),"Нет","Да")</f>
        <v>Нет</v>
      </c>
      <c r="D1073" s="43">
        <f t="shared" si="32"/>
        <v>365</v>
      </c>
      <c r="E1073" s="44">
        <f>ROUND(('Все выпуски'!$F$3*'Все выпуски'!$F$6/100)/365*(B1073-IF(C1073="Нет",VLOOKUP(A1073,'Айгенис Оп9'!$A$2:$C$16,3,0),VLOOKUP((A1073-1),'Айгенис Оп9'!$A$2:$C$16,3,0))),2)</f>
        <v>2.7</v>
      </c>
      <c r="G1073" s="43">
        <f>COUNTIF(D1074:$D$1227,365)</f>
        <v>154</v>
      </c>
      <c r="H1073" s="43">
        <f>COUNTIF(D1074:$D$1227,366)</f>
        <v>0</v>
      </c>
      <c r="I1073" s="2"/>
    </row>
    <row r="1074" spans="1:9" x14ac:dyDescent="0.25">
      <c r="A1074" s="1">
        <f>COUNTIF($C$2:C1074,"Да")</f>
        <v>12</v>
      </c>
      <c r="B1074" s="45">
        <f t="shared" si="33"/>
        <v>45931</v>
      </c>
      <c r="C1074" s="42" t="str">
        <f>IF(ISERROR(VLOOKUP(B1074,'Айгенис Оп9'!$C$3:$C$16,1,0)),"Нет","Да")</f>
        <v>Нет</v>
      </c>
      <c r="D1074" s="43">
        <f t="shared" si="32"/>
        <v>365</v>
      </c>
      <c r="E1074" s="44">
        <f>ROUND(('Все выпуски'!$F$3*'Все выпуски'!$F$6/100)/365*(B1074-IF(C1074="Нет",VLOOKUP(A1074,'Айгенис Оп9'!$A$2:$C$16,3,0),VLOOKUP((A1074-1),'Айгенис Оп9'!$A$2:$C$16,3,0))),2)</f>
        <v>2.79</v>
      </c>
      <c r="G1074" s="43">
        <f>COUNTIF(D1075:$D$1227,365)</f>
        <v>153</v>
      </c>
      <c r="H1074" s="43">
        <f>COUNTIF(D1075:$D$1227,366)</f>
        <v>0</v>
      </c>
      <c r="I1074" s="2"/>
    </row>
    <row r="1075" spans="1:9" x14ac:dyDescent="0.25">
      <c r="A1075" s="1">
        <f>COUNTIF($C$2:C1075,"Да")</f>
        <v>12</v>
      </c>
      <c r="B1075" s="45">
        <f t="shared" si="33"/>
        <v>45932</v>
      </c>
      <c r="C1075" s="42" t="str">
        <f>IF(ISERROR(VLOOKUP(B1075,'Айгенис Оп9'!$C$3:$C$16,1,0)),"Нет","Да")</f>
        <v>Нет</v>
      </c>
      <c r="D1075" s="43">
        <f t="shared" si="32"/>
        <v>365</v>
      </c>
      <c r="E1075" s="44">
        <f>ROUND(('Все выпуски'!$F$3*'Все выпуски'!$F$6/100)/365*(B1075-IF(C1075="Нет",VLOOKUP(A1075,'Айгенис Оп9'!$A$2:$C$16,3,0),VLOOKUP((A1075-1),'Айгенис Оп9'!$A$2:$C$16,3,0))),2)</f>
        <v>2.89</v>
      </c>
      <c r="G1075" s="43">
        <f>COUNTIF(D1076:$D$1227,365)</f>
        <v>152</v>
      </c>
      <c r="H1075" s="43">
        <f>COUNTIF(D1076:$D$1227,366)</f>
        <v>0</v>
      </c>
      <c r="I1075" s="2"/>
    </row>
    <row r="1076" spans="1:9" x14ac:dyDescent="0.25">
      <c r="A1076" s="1">
        <f>COUNTIF($C$2:C1076,"Да")</f>
        <v>12</v>
      </c>
      <c r="B1076" s="45">
        <f t="shared" si="33"/>
        <v>45933</v>
      </c>
      <c r="C1076" s="42" t="str">
        <f>IF(ISERROR(VLOOKUP(B1076,'Айгенис Оп9'!$C$3:$C$16,1,0)),"Нет","Да")</f>
        <v>Нет</v>
      </c>
      <c r="D1076" s="43">
        <f t="shared" ref="D1076:D1139" si="34">IF(MOD(YEAR(B1076),4)=0,366,365)</f>
        <v>365</v>
      </c>
      <c r="E1076" s="44">
        <f>ROUND(('Все выпуски'!$F$3*'Все выпуски'!$F$6/100)/365*(B1076-IF(C1076="Нет",VLOOKUP(A1076,'Айгенис Оп9'!$A$2:$C$16,3,0),VLOOKUP((A1076-1),'Айгенис Оп9'!$A$2:$C$16,3,0))),2)</f>
        <v>2.98</v>
      </c>
      <c r="G1076" s="43">
        <f>COUNTIF(D1077:$D$1227,365)</f>
        <v>151</v>
      </c>
      <c r="H1076" s="43">
        <f>COUNTIF(D1077:$D$1227,366)</f>
        <v>0</v>
      </c>
      <c r="I1076" s="2"/>
    </row>
    <row r="1077" spans="1:9" x14ac:dyDescent="0.25">
      <c r="A1077" s="1">
        <f>COUNTIF($C$2:C1077,"Да")</f>
        <v>12</v>
      </c>
      <c r="B1077" s="45">
        <f t="shared" ref="B1077:B1140" si="35">B1076+1</f>
        <v>45934</v>
      </c>
      <c r="C1077" s="42" t="str">
        <f>IF(ISERROR(VLOOKUP(B1077,'Айгенис Оп9'!$C$3:$C$16,1,0)),"Нет","Да")</f>
        <v>Нет</v>
      </c>
      <c r="D1077" s="43">
        <f t="shared" si="34"/>
        <v>365</v>
      </c>
      <c r="E1077" s="44">
        <f>ROUND(('Все выпуски'!$F$3*'Все выпуски'!$F$6/100)/365*(B1077-IF(C1077="Нет",VLOOKUP(A1077,'Айгенис Оп9'!$A$2:$C$16,3,0),VLOOKUP((A1077-1),'Айгенис Оп9'!$A$2:$C$16,3,0))),2)</f>
        <v>3.07</v>
      </c>
      <c r="G1077" s="43">
        <f>COUNTIF(D1078:$D$1227,365)</f>
        <v>150</v>
      </c>
      <c r="H1077" s="43">
        <f>COUNTIF(D1078:$D$1227,366)</f>
        <v>0</v>
      </c>
      <c r="I1077" s="2"/>
    </row>
    <row r="1078" spans="1:9" x14ac:dyDescent="0.25">
      <c r="A1078" s="1">
        <f>COUNTIF($C$2:C1078,"Да")</f>
        <v>12</v>
      </c>
      <c r="B1078" s="45">
        <f t="shared" si="35"/>
        <v>45935</v>
      </c>
      <c r="C1078" s="42" t="str">
        <f>IF(ISERROR(VLOOKUP(B1078,'Айгенис Оп9'!$C$3:$C$16,1,0)),"Нет","Да")</f>
        <v>Нет</v>
      </c>
      <c r="D1078" s="43">
        <f t="shared" si="34"/>
        <v>365</v>
      </c>
      <c r="E1078" s="44">
        <f>ROUND(('Все выпуски'!$F$3*'Все выпуски'!$F$6/100)/365*(B1078-IF(C1078="Нет",VLOOKUP(A1078,'Айгенис Оп9'!$A$2:$C$16,3,0),VLOOKUP((A1078-1),'Айгенис Оп9'!$A$2:$C$16,3,0))),2)</f>
        <v>3.17</v>
      </c>
      <c r="G1078" s="43">
        <f>COUNTIF(D1079:$D$1227,365)</f>
        <v>149</v>
      </c>
      <c r="H1078" s="43">
        <f>COUNTIF(D1079:$D$1227,366)</f>
        <v>0</v>
      </c>
      <c r="I1078" s="2"/>
    </row>
    <row r="1079" spans="1:9" x14ac:dyDescent="0.25">
      <c r="A1079" s="1">
        <f>COUNTIF($C$2:C1079,"Да")</f>
        <v>12</v>
      </c>
      <c r="B1079" s="45">
        <f t="shared" si="35"/>
        <v>45936</v>
      </c>
      <c r="C1079" s="42" t="str">
        <f>IF(ISERROR(VLOOKUP(B1079,'Айгенис Оп9'!$C$3:$C$16,1,0)),"Нет","Да")</f>
        <v>Нет</v>
      </c>
      <c r="D1079" s="43">
        <f t="shared" si="34"/>
        <v>365</v>
      </c>
      <c r="E1079" s="44">
        <f>ROUND(('Все выпуски'!$F$3*'Все выпуски'!$F$6/100)/365*(B1079-IF(C1079="Нет",VLOOKUP(A1079,'Айгенис Оп9'!$A$2:$C$16,3,0),VLOOKUP((A1079-1),'Айгенис Оп9'!$A$2:$C$16,3,0))),2)</f>
        <v>3.26</v>
      </c>
      <c r="G1079" s="43">
        <f>COUNTIF(D1080:$D$1227,365)</f>
        <v>148</v>
      </c>
      <c r="H1079" s="43">
        <f>COUNTIF(D1080:$D$1227,366)</f>
        <v>0</v>
      </c>
      <c r="I1079" s="2"/>
    </row>
    <row r="1080" spans="1:9" x14ac:dyDescent="0.25">
      <c r="A1080" s="1">
        <f>COUNTIF($C$2:C1080,"Да")</f>
        <v>12</v>
      </c>
      <c r="B1080" s="45">
        <f t="shared" si="35"/>
        <v>45937</v>
      </c>
      <c r="C1080" s="42" t="str">
        <f>IF(ISERROR(VLOOKUP(B1080,'Айгенис Оп9'!$C$3:$C$16,1,0)),"Нет","Да")</f>
        <v>Нет</v>
      </c>
      <c r="D1080" s="43">
        <f t="shared" si="34"/>
        <v>365</v>
      </c>
      <c r="E1080" s="44">
        <f>ROUND(('Все выпуски'!$F$3*'Все выпуски'!$F$6/100)/365*(B1080-IF(C1080="Нет",VLOOKUP(A1080,'Айгенис Оп9'!$A$2:$C$16,3,0),VLOOKUP((A1080-1),'Айгенис Оп9'!$A$2:$C$16,3,0))),2)</f>
        <v>3.35</v>
      </c>
      <c r="G1080" s="43">
        <f>COUNTIF(D1081:$D$1227,365)</f>
        <v>147</v>
      </c>
      <c r="H1080" s="43">
        <f>COUNTIF(D1081:$D$1227,366)</f>
        <v>0</v>
      </c>
      <c r="I1080" s="2"/>
    </row>
    <row r="1081" spans="1:9" x14ac:dyDescent="0.25">
      <c r="A1081" s="1">
        <f>COUNTIF($C$2:C1081,"Да")</f>
        <v>12</v>
      </c>
      <c r="B1081" s="45">
        <f t="shared" si="35"/>
        <v>45938</v>
      </c>
      <c r="C1081" s="42" t="str">
        <f>IF(ISERROR(VLOOKUP(B1081,'Айгенис Оп9'!$C$3:$C$16,1,0)),"Нет","Да")</f>
        <v>Нет</v>
      </c>
      <c r="D1081" s="43">
        <f t="shared" si="34"/>
        <v>365</v>
      </c>
      <c r="E1081" s="44">
        <f>ROUND(('Все выпуски'!$F$3*'Все выпуски'!$F$6/100)/365*(B1081-IF(C1081="Нет",VLOOKUP(A1081,'Айгенис Оп9'!$A$2:$C$16,3,0),VLOOKUP((A1081-1),'Айгенис Оп9'!$A$2:$C$16,3,0))),2)</f>
        <v>3.45</v>
      </c>
      <c r="G1081" s="43">
        <f>COUNTIF(D1082:$D$1227,365)</f>
        <v>146</v>
      </c>
      <c r="H1081" s="43">
        <f>COUNTIF(D1082:$D$1227,366)</f>
        <v>0</v>
      </c>
      <c r="I1081" s="2"/>
    </row>
    <row r="1082" spans="1:9" x14ac:dyDescent="0.25">
      <c r="A1082" s="1">
        <f>COUNTIF($C$2:C1082,"Да")</f>
        <v>12</v>
      </c>
      <c r="B1082" s="45">
        <f t="shared" si="35"/>
        <v>45939</v>
      </c>
      <c r="C1082" s="42" t="str">
        <f>IF(ISERROR(VLOOKUP(B1082,'Айгенис Оп9'!$C$3:$C$16,1,0)),"Нет","Да")</f>
        <v>Нет</v>
      </c>
      <c r="D1082" s="43">
        <f t="shared" si="34"/>
        <v>365</v>
      </c>
      <c r="E1082" s="44">
        <f>ROUND(('Все выпуски'!$F$3*'Все выпуски'!$F$6/100)/365*(B1082-IF(C1082="Нет",VLOOKUP(A1082,'Айгенис Оп9'!$A$2:$C$16,3,0),VLOOKUP((A1082-1),'Айгенис Оп9'!$A$2:$C$16,3,0))),2)</f>
        <v>3.54</v>
      </c>
      <c r="G1082" s="43">
        <f>COUNTIF(D1083:$D$1227,365)</f>
        <v>145</v>
      </c>
      <c r="H1082" s="43">
        <f>COUNTIF(D1083:$D$1227,366)</f>
        <v>0</v>
      </c>
      <c r="I1082" s="2"/>
    </row>
    <row r="1083" spans="1:9" x14ac:dyDescent="0.25">
      <c r="A1083" s="1">
        <f>COUNTIF($C$2:C1083,"Да")</f>
        <v>12</v>
      </c>
      <c r="B1083" s="45">
        <f t="shared" si="35"/>
        <v>45940</v>
      </c>
      <c r="C1083" s="42" t="str">
        <f>IF(ISERROR(VLOOKUP(B1083,'Айгенис Оп9'!$C$3:$C$16,1,0)),"Нет","Да")</f>
        <v>Нет</v>
      </c>
      <c r="D1083" s="43">
        <f t="shared" si="34"/>
        <v>365</v>
      </c>
      <c r="E1083" s="44">
        <f>ROUND(('Все выпуски'!$F$3*'Все выпуски'!$F$6/100)/365*(B1083-IF(C1083="Нет",VLOOKUP(A1083,'Айгенис Оп9'!$A$2:$C$16,3,0),VLOOKUP((A1083-1),'Айгенис Оп9'!$A$2:$C$16,3,0))),2)</f>
        <v>3.63</v>
      </c>
      <c r="G1083" s="43">
        <f>COUNTIF(D1084:$D$1227,365)</f>
        <v>144</v>
      </c>
      <c r="H1083" s="43">
        <f>COUNTIF(D1084:$D$1227,366)</f>
        <v>0</v>
      </c>
      <c r="I1083" s="2"/>
    </row>
    <row r="1084" spans="1:9" x14ac:dyDescent="0.25">
      <c r="A1084" s="1">
        <f>COUNTIF($C$2:C1084,"Да")</f>
        <v>12</v>
      </c>
      <c r="B1084" s="45">
        <f t="shared" si="35"/>
        <v>45941</v>
      </c>
      <c r="C1084" s="42" t="str">
        <f>IF(ISERROR(VLOOKUP(B1084,'Айгенис Оп9'!$C$3:$C$16,1,0)),"Нет","Да")</f>
        <v>Нет</v>
      </c>
      <c r="D1084" s="43">
        <f t="shared" si="34"/>
        <v>365</v>
      </c>
      <c r="E1084" s="44">
        <f>ROUND(('Все выпуски'!$F$3*'Все выпуски'!$F$6/100)/365*(B1084-IF(C1084="Нет",VLOOKUP(A1084,'Айгенис Оп9'!$A$2:$C$16,3,0),VLOOKUP((A1084-1),'Айгенис Оп9'!$A$2:$C$16,3,0))),2)</f>
        <v>3.73</v>
      </c>
      <c r="G1084" s="43">
        <f>COUNTIF(D1085:$D$1227,365)</f>
        <v>143</v>
      </c>
      <c r="H1084" s="43">
        <f>COUNTIF(D1085:$D$1227,366)</f>
        <v>0</v>
      </c>
      <c r="I1084" s="2"/>
    </row>
    <row r="1085" spans="1:9" x14ac:dyDescent="0.25">
      <c r="A1085" s="1">
        <f>COUNTIF($C$2:C1085,"Да")</f>
        <v>12</v>
      </c>
      <c r="B1085" s="45">
        <f t="shared" si="35"/>
        <v>45942</v>
      </c>
      <c r="C1085" s="42" t="str">
        <f>IF(ISERROR(VLOOKUP(B1085,'Айгенис Оп9'!$C$3:$C$16,1,0)),"Нет","Да")</f>
        <v>Нет</v>
      </c>
      <c r="D1085" s="43">
        <f t="shared" si="34"/>
        <v>365</v>
      </c>
      <c r="E1085" s="44">
        <f>ROUND(('Все выпуски'!$F$3*'Все выпуски'!$F$6/100)/365*(B1085-IF(C1085="Нет",VLOOKUP(A1085,'Айгенис Оп9'!$A$2:$C$16,3,0),VLOOKUP((A1085-1),'Айгенис Оп9'!$A$2:$C$16,3,0))),2)</f>
        <v>3.82</v>
      </c>
      <c r="G1085" s="43">
        <f>COUNTIF(D1086:$D$1227,365)</f>
        <v>142</v>
      </c>
      <c r="H1085" s="43">
        <f>COUNTIF(D1086:$D$1227,366)</f>
        <v>0</v>
      </c>
      <c r="I1085" s="2"/>
    </row>
    <row r="1086" spans="1:9" x14ac:dyDescent="0.25">
      <c r="A1086" s="1">
        <f>COUNTIF($C$2:C1086,"Да")</f>
        <v>12</v>
      </c>
      <c r="B1086" s="45">
        <f t="shared" si="35"/>
        <v>45943</v>
      </c>
      <c r="C1086" s="42" t="str">
        <f>IF(ISERROR(VLOOKUP(B1086,'Айгенис Оп9'!$C$3:$C$16,1,0)),"Нет","Да")</f>
        <v>Нет</v>
      </c>
      <c r="D1086" s="43">
        <f t="shared" si="34"/>
        <v>365</v>
      </c>
      <c r="E1086" s="44">
        <f>ROUND(('Все выпуски'!$F$3*'Все выпуски'!$F$6/100)/365*(B1086-IF(C1086="Нет",VLOOKUP(A1086,'Айгенис Оп9'!$A$2:$C$16,3,0),VLOOKUP((A1086-1),'Айгенис Оп9'!$A$2:$C$16,3,0))),2)</f>
        <v>3.91</v>
      </c>
      <c r="G1086" s="43">
        <f>COUNTIF(D1087:$D$1227,365)</f>
        <v>141</v>
      </c>
      <c r="H1086" s="43">
        <f>COUNTIF(D1087:$D$1227,366)</f>
        <v>0</v>
      </c>
      <c r="I1086" s="2"/>
    </row>
    <row r="1087" spans="1:9" x14ac:dyDescent="0.25">
      <c r="A1087" s="1">
        <f>COUNTIF($C$2:C1087,"Да")</f>
        <v>12</v>
      </c>
      <c r="B1087" s="45">
        <f t="shared" si="35"/>
        <v>45944</v>
      </c>
      <c r="C1087" s="42" t="str">
        <f>IF(ISERROR(VLOOKUP(B1087,'Айгенис Оп9'!$C$3:$C$16,1,0)),"Нет","Да")</f>
        <v>Нет</v>
      </c>
      <c r="D1087" s="43">
        <f t="shared" si="34"/>
        <v>365</v>
      </c>
      <c r="E1087" s="44">
        <f>ROUND(('Все выпуски'!$F$3*'Все выпуски'!$F$6/100)/365*(B1087-IF(C1087="Нет",VLOOKUP(A1087,'Айгенис Оп9'!$A$2:$C$16,3,0),VLOOKUP((A1087-1),'Айгенис Оп9'!$A$2:$C$16,3,0))),2)</f>
        <v>4.01</v>
      </c>
      <c r="G1087" s="43">
        <f>COUNTIF(D1088:$D$1227,365)</f>
        <v>140</v>
      </c>
      <c r="H1087" s="43">
        <f>COUNTIF(D1088:$D$1227,366)</f>
        <v>0</v>
      </c>
      <c r="I1087" s="2"/>
    </row>
    <row r="1088" spans="1:9" x14ac:dyDescent="0.25">
      <c r="A1088" s="1">
        <f>COUNTIF($C$2:C1088,"Да")</f>
        <v>12</v>
      </c>
      <c r="B1088" s="45">
        <f t="shared" si="35"/>
        <v>45945</v>
      </c>
      <c r="C1088" s="42" t="str">
        <f>IF(ISERROR(VLOOKUP(B1088,'Айгенис Оп9'!$C$3:$C$16,1,0)),"Нет","Да")</f>
        <v>Нет</v>
      </c>
      <c r="D1088" s="43">
        <f t="shared" si="34"/>
        <v>365</v>
      </c>
      <c r="E1088" s="44">
        <f>ROUND(('Все выпуски'!$F$3*'Все выпуски'!$F$6/100)/365*(B1088-IF(C1088="Нет",VLOOKUP(A1088,'Айгенис Оп9'!$A$2:$C$16,3,0),VLOOKUP((A1088-1),'Айгенис Оп9'!$A$2:$C$16,3,0))),2)</f>
        <v>4.0999999999999996</v>
      </c>
      <c r="G1088" s="43">
        <f>COUNTIF(D1089:$D$1227,365)</f>
        <v>139</v>
      </c>
      <c r="H1088" s="43">
        <f>COUNTIF(D1089:$D$1227,366)</f>
        <v>0</v>
      </c>
      <c r="I1088" s="2"/>
    </row>
    <row r="1089" spans="1:9" x14ac:dyDescent="0.25">
      <c r="A1089" s="1">
        <f>COUNTIF($C$2:C1089,"Да")</f>
        <v>12</v>
      </c>
      <c r="B1089" s="45">
        <f t="shared" si="35"/>
        <v>45946</v>
      </c>
      <c r="C1089" s="42" t="str">
        <f>IF(ISERROR(VLOOKUP(B1089,'Айгенис Оп9'!$C$3:$C$16,1,0)),"Нет","Да")</f>
        <v>Нет</v>
      </c>
      <c r="D1089" s="43">
        <f t="shared" si="34"/>
        <v>365</v>
      </c>
      <c r="E1089" s="44">
        <f>ROUND(('Все выпуски'!$F$3*'Все выпуски'!$F$6/100)/365*(B1089-IF(C1089="Нет",VLOOKUP(A1089,'Айгенис Оп9'!$A$2:$C$16,3,0),VLOOKUP((A1089-1),'Айгенис Оп9'!$A$2:$C$16,3,0))),2)</f>
        <v>4.1900000000000004</v>
      </c>
      <c r="G1089" s="43">
        <f>COUNTIF(D1090:$D$1227,365)</f>
        <v>138</v>
      </c>
      <c r="H1089" s="43">
        <f>COUNTIF(D1090:$D$1227,366)</f>
        <v>0</v>
      </c>
      <c r="I1089" s="2"/>
    </row>
    <row r="1090" spans="1:9" x14ac:dyDescent="0.25">
      <c r="A1090" s="1">
        <f>COUNTIF($C$2:C1090,"Да")</f>
        <v>12</v>
      </c>
      <c r="B1090" s="45">
        <f t="shared" si="35"/>
        <v>45947</v>
      </c>
      <c r="C1090" s="42" t="str">
        <f>IF(ISERROR(VLOOKUP(B1090,'Айгенис Оп9'!$C$3:$C$16,1,0)),"Нет","Да")</f>
        <v>Нет</v>
      </c>
      <c r="D1090" s="43">
        <f t="shared" si="34"/>
        <v>365</v>
      </c>
      <c r="E1090" s="44">
        <f>ROUND(('Все выпуски'!$F$3*'Все выпуски'!$F$6/100)/365*(B1090-IF(C1090="Нет",VLOOKUP(A1090,'Айгенис Оп9'!$A$2:$C$16,3,0),VLOOKUP((A1090-1),'Айгенис Оп9'!$A$2:$C$16,3,0))),2)</f>
        <v>4.28</v>
      </c>
      <c r="G1090" s="43">
        <f>COUNTIF(D1091:$D$1227,365)</f>
        <v>137</v>
      </c>
      <c r="H1090" s="43">
        <f>COUNTIF(D1091:$D$1227,366)</f>
        <v>0</v>
      </c>
      <c r="I1090" s="2"/>
    </row>
    <row r="1091" spans="1:9" x14ac:dyDescent="0.25">
      <c r="A1091" s="1">
        <f>COUNTIF($C$2:C1091,"Да")</f>
        <v>12</v>
      </c>
      <c r="B1091" s="45">
        <f t="shared" si="35"/>
        <v>45948</v>
      </c>
      <c r="C1091" s="42" t="str">
        <f>IF(ISERROR(VLOOKUP(B1091,'Айгенис Оп9'!$C$3:$C$16,1,0)),"Нет","Да")</f>
        <v>Нет</v>
      </c>
      <c r="D1091" s="43">
        <f t="shared" si="34"/>
        <v>365</v>
      </c>
      <c r="E1091" s="44">
        <f>ROUND(('Все выпуски'!$F$3*'Все выпуски'!$F$6/100)/365*(B1091-IF(C1091="Нет",VLOOKUP(A1091,'Айгенис Оп9'!$A$2:$C$16,3,0),VLOOKUP((A1091-1),'Айгенис Оп9'!$A$2:$C$16,3,0))),2)</f>
        <v>4.38</v>
      </c>
      <c r="G1091" s="43">
        <f>COUNTIF(D1092:$D$1227,365)</f>
        <v>136</v>
      </c>
      <c r="H1091" s="43">
        <f>COUNTIF(D1092:$D$1227,366)</f>
        <v>0</v>
      </c>
      <c r="I1091" s="2"/>
    </row>
    <row r="1092" spans="1:9" x14ac:dyDescent="0.25">
      <c r="A1092" s="1">
        <f>COUNTIF($C$2:C1092,"Да")</f>
        <v>12</v>
      </c>
      <c r="B1092" s="45">
        <f t="shared" si="35"/>
        <v>45949</v>
      </c>
      <c r="C1092" s="42" t="str">
        <f>IF(ISERROR(VLOOKUP(B1092,'Айгенис Оп9'!$C$3:$C$16,1,0)),"Нет","Да")</f>
        <v>Нет</v>
      </c>
      <c r="D1092" s="43">
        <f t="shared" si="34"/>
        <v>365</v>
      </c>
      <c r="E1092" s="44">
        <f>ROUND(('Все выпуски'!$F$3*'Все выпуски'!$F$6/100)/365*(B1092-IF(C1092="Нет",VLOOKUP(A1092,'Айгенис Оп9'!$A$2:$C$16,3,0),VLOOKUP((A1092-1),'Айгенис Оп9'!$A$2:$C$16,3,0))),2)</f>
        <v>4.47</v>
      </c>
      <c r="G1092" s="43">
        <f>COUNTIF(D1093:$D$1227,365)</f>
        <v>135</v>
      </c>
      <c r="H1092" s="43">
        <f>COUNTIF(D1093:$D$1227,366)</f>
        <v>0</v>
      </c>
      <c r="I1092" s="2"/>
    </row>
    <row r="1093" spans="1:9" x14ac:dyDescent="0.25">
      <c r="A1093" s="1">
        <f>COUNTIF($C$2:C1093,"Да")</f>
        <v>12</v>
      </c>
      <c r="B1093" s="45">
        <f t="shared" si="35"/>
        <v>45950</v>
      </c>
      <c r="C1093" s="42" t="str">
        <f>IF(ISERROR(VLOOKUP(B1093,'Айгенис Оп9'!$C$3:$C$16,1,0)),"Нет","Да")</f>
        <v>Нет</v>
      </c>
      <c r="D1093" s="43">
        <f t="shared" si="34"/>
        <v>365</v>
      </c>
      <c r="E1093" s="44">
        <f>ROUND(('Все выпуски'!$F$3*'Все выпуски'!$F$6/100)/365*(B1093-IF(C1093="Нет",VLOOKUP(A1093,'Айгенис Оп9'!$A$2:$C$16,3,0),VLOOKUP((A1093-1),'Айгенис Оп9'!$A$2:$C$16,3,0))),2)</f>
        <v>4.5599999999999996</v>
      </c>
      <c r="G1093" s="43">
        <f>COUNTIF(D1094:$D$1227,365)</f>
        <v>134</v>
      </c>
      <c r="H1093" s="43">
        <f>COUNTIF(D1094:$D$1227,366)</f>
        <v>0</v>
      </c>
      <c r="I1093" s="2"/>
    </row>
    <row r="1094" spans="1:9" x14ac:dyDescent="0.25">
      <c r="A1094" s="1">
        <f>COUNTIF($C$2:C1094,"Да")</f>
        <v>12</v>
      </c>
      <c r="B1094" s="45">
        <f t="shared" si="35"/>
        <v>45951</v>
      </c>
      <c r="C1094" s="42" t="str">
        <f>IF(ISERROR(VLOOKUP(B1094,'Айгенис Оп9'!$C$3:$C$16,1,0)),"Нет","Да")</f>
        <v>Нет</v>
      </c>
      <c r="D1094" s="43">
        <f t="shared" si="34"/>
        <v>365</v>
      </c>
      <c r="E1094" s="44">
        <f>ROUND(('Все выпуски'!$F$3*'Все выпуски'!$F$6/100)/365*(B1094-IF(C1094="Нет",VLOOKUP(A1094,'Айгенис Оп9'!$A$2:$C$16,3,0),VLOOKUP((A1094-1),'Айгенис Оп9'!$A$2:$C$16,3,0))),2)</f>
        <v>4.66</v>
      </c>
      <c r="G1094" s="43">
        <f>COUNTIF(D1095:$D$1227,365)</f>
        <v>133</v>
      </c>
      <c r="H1094" s="43">
        <f>COUNTIF(D1095:$D$1227,366)</f>
        <v>0</v>
      </c>
      <c r="I1094" s="2"/>
    </row>
    <row r="1095" spans="1:9" x14ac:dyDescent="0.25">
      <c r="A1095" s="1">
        <f>COUNTIF($C$2:C1095,"Да")</f>
        <v>12</v>
      </c>
      <c r="B1095" s="45">
        <f t="shared" si="35"/>
        <v>45952</v>
      </c>
      <c r="C1095" s="42" t="str">
        <f>IF(ISERROR(VLOOKUP(B1095,'Айгенис Оп9'!$C$3:$C$16,1,0)),"Нет","Да")</f>
        <v>Нет</v>
      </c>
      <c r="D1095" s="43">
        <f t="shared" si="34"/>
        <v>365</v>
      </c>
      <c r="E1095" s="44">
        <f>ROUND(('Все выпуски'!$F$3*'Все выпуски'!$F$6/100)/365*(B1095-IF(C1095="Нет",VLOOKUP(A1095,'Айгенис Оп9'!$A$2:$C$16,3,0),VLOOKUP((A1095-1),'Айгенис Оп9'!$A$2:$C$16,3,0))),2)</f>
        <v>4.75</v>
      </c>
      <c r="G1095" s="43">
        <f>COUNTIF(D1096:$D$1227,365)</f>
        <v>132</v>
      </c>
      <c r="H1095" s="43">
        <f>COUNTIF(D1096:$D$1227,366)</f>
        <v>0</v>
      </c>
      <c r="I1095" s="2"/>
    </row>
    <row r="1096" spans="1:9" x14ac:dyDescent="0.25">
      <c r="A1096" s="1">
        <f>COUNTIF($C$2:C1096,"Да")</f>
        <v>12</v>
      </c>
      <c r="B1096" s="45">
        <f t="shared" si="35"/>
        <v>45953</v>
      </c>
      <c r="C1096" s="42" t="str">
        <f>IF(ISERROR(VLOOKUP(B1096,'Айгенис Оп9'!$C$3:$C$16,1,0)),"Нет","Да")</f>
        <v>Нет</v>
      </c>
      <c r="D1096" s="43">
        <f t="shared" si="34"/>
        <v>365</v>
      </c>
      <c r="E1096" s="44">
        <f>ROUND(('Все выпуски'!$F$3*'Все выпуски'!$F$6/100)/365*(B1096-IF(C1096="Нет",VLOOKUP(A1096,'Айгенис Оп9'!$A$2:$C$16,3,0),VLOOKUP((A1096-1),'Айгенис Оп9'!$A$2:$C$16,3,0))),2)</f>
        <v>4.84</v>
      </c>
      <c r="G1096" s="43">
        <f>COUNTIF(D1097:$D$1227,365)</f>
        <v>131</v>
      </c>
      <c r="H1096" s="43">
        <f>COUNTIF(D1097:$D$1227,366)</f>
        <v>0</v>
      </c>
      <c r="I1096" s="2"/>
    </row>
    <row r="1097" spans="1:9" x14ac:dyDescent="0.25">
      <c r="A1097" s="1">
        <f>COUNTIF($C$2:C1097,"Да")</f>
        <v>12</v>
      </c>
      <c r="B1097" s="45">
        <f t="shared" si="35"/>
        <v>45954</v>
      </c>
      <c r="C1097" s="42" t="str">
        <f>IF(ISERROR(VLOOKUP(B1097,'Айгенис Оп9'!$C$3:$C$16,1,0)),"Нет","Да")</f>
        <v>Нет</v>
      </c>
      <c r="D1097" s="43">
        <f t="shared" si="34"/>
        <v>365</v>
      </c>
      <c r="E1097" s="44">
        <f>ROUND(('Все выпуски'!$F$3*'Все выпуски'!$F$6/100)/365*(B1097-IF(C1097="Нет",VLOOKUP(A1097,'Айгенис Оп9'!$A$2:$C$16,3,0),VLOOKUP((A1097-1),'Айгенис Оп9'!$A$2:$C$16,3,0))),2)</f>
        <v>4.9400000000000004</v>
      </c>
      <c r="G1097" s="43">
        <f>COUNTIF(D1098:$D$1227,365)</f>
        <v>130</v>
      </c>
      <c r="H1097" s="43">
        <f>COUNTIF(D1098:$D$1227,366)</f>
        <v>0</v>
      </c>
      <c r="I1097" s="2"/>
    </row>
    <row r="1098" spans="1:9" x14ac:dyDescent="0.25">
      <c r="A1098" s="1">
        <f>COUNTIF($C$2:C1098,"Да")</f>
        <v>12</v>
      </c>
      <c r="B1098" s="45">
        <f t="shared" si="35"/>
        <v>45955</v>
      </c>
      <c r="C1098" s="42" t="str">
        <f>IF(ISERROR(VLOOKUP(B1098,'Айгенис Оп9'!$C$3:$C$16,1,0)),"Нет","Да")</f>
        <v>Нет</v>
      </c>
      <c r="D1098" s="43">
        <f t="shared" si="34"/>
        <v>365</v>
      </c>
      <c r="E1098" s="44">
        <f>ROUND(('Все выпуски'!$F$3*'Все выпуски'!$F$6/100)/365*(B1098-IF(C1098="Нет",VLOOKUP(A1098,'Айгенис Оп9'!$A$2:$C$16,3,0),VLOOKUP((A1098-1),'Айгенис Оп9'!$A$2:$C$16,3,0))),2)</f>
        <v>5.03</v>
      </c>
      <c r="G1098" s="43">
        <f>COUNTIF(D1099:$D$1227,365)</f>
        <v>129</v>
      </c>
      <c r="H1098" s="43">
        <f>COUNTIF(D1099:$D$1227,366)</f>
        <v>0</v>
      </c>
      <c r="I1098" s="2"/>
    </row>
    <row r="1099" spans="1:9" x14ac:dyDescent="0.25">
      <c r="A1099" s="1">
        <f>COUNTIF($C$2:C1099,"Да")</f>
        <v>12</v>
      </c>
      <c r="B1099" s="45">
        <f t="shared" si="35"/>
        <v>45956</v>
      </c>
      <c r="C1099" s="42" t="str">
        <f>IF(ISERROR(VLOOKUP(B1099,'Айгенис Оп9'!$C$3:$C$16,1,0)),"Нет","Да")</f>
        <v>Нет</v>
      </c>
      <c r="D1099" s="43">
        <f t="shared" si="34"/>
        <v>365</v>
      </c>
      <c r="E1099" s="44">
        <f>ROUND(('Все выпуски'!$F$3*'Все выпуски'!$F$6/100)/365*(B1099-IF(C1099="Нет",VLOOKUP(A1099,'Айгенис Оп9'!$A$2:$C$16,3,0),VLOOKUP((A1099-1),'Айгенис Оп9'!$A$2:$C$16,3,0))),2)</f>
        <v>5.12</v>
      </c>
      <c r="G1099" s="43">
        <f>COUNTIF(D1100:$D$1227,365)</f>
        <v>128</v>
      </c>
      <c r="H1099" s="43">
        <f>COUNTIF(D1100:$D$1227,366)</f>
        <v>0</v>
      </c>
      <c r="I1099" s="2"/>
    </row>
    <row r="1100" spans="1:9" x14ac:dyDescent="0.25">
      <c r="A1100" s="1">
        <f>COUNTIF($C$2:C1100,"Да")</f>
        <v>12</v>
      </c>
      <c r="B1100" s="45">
        <f t="shared" si="35"/>
        <v>45957</v>
      </c>
      <c r="C1100" s="42" t="str">
        <f>IF(ISERROR(VLOOKUP(B1100,'Айгенис Оп9'!$C$3:$C$16,1,0)),"Нет","Да")</f>
        <v>Нет</v>
      </c>
      <c r="D1100" s="43">
        <f t="shared" si="34"/>
        <v>365</v>
      </c>
      <c r="E1100" s="44">
        <f>ROUND(('Все выпуски'!$F$3*'Все выпуски'!$F$6/100)/365*(B1100-IF(C1100="Нет",VLOOKUP(A1100,'Айгенис Оп9'!$A$2:$C$16,3,0),VLOOKUP((A1100-1),'Айгенис Оп9'!$A$2:$C$16,3,0))),2)</f>
        <v>5.22</v>
      </c>
      <c r="G1100" s="43">
        <f>COUNTIF(D1101:$D$1227,365)</f>
        <v>127</v>
      </c>
      <c r="H1100" s="43">
        <f>COUNTIF(D1101:$D$1227,366)</f>
        <v>0</v>
      </c>
      <c r="I1100" s="2"/>
    </row>
    <row r="1101" spans="1:9" x14ac:dyDescent="0.25">
      <c r="A1101" s="1">
        <f>COUNTIF($C$2:C1101,"Да")</f>
        <v>12</v>
      </c>
      <c r="B1101" s="45">
        <f t="shared" si="35"/>
        <v>45958</v>
      </c>
      <c r="C1101" s="42" t="str">
        <f>IF(ISERROR(VLOOKUP(B1101,'Айгенис Оп9'!$C$3:$C$16,1,0)),"Нет","Да")</f>
        <v>Нет</v>
      </c>
      <c r="D1101" s="43">
        <f t="shared" si="34"/>
        <v>365</v>
      </c>
      <c r="E1101" s="44">
        <f>ROUND(('Все выпуски'!$F$3*'Все выпуски'!$F$6/100)/365*(B1101-IF(C1101="Нет",VLOOKUP(A1101,'Айгенис Оп9'!$A$2:$C$16,3,0),VLOOKUP((A1101-1),'Айгенис Оп9'!$A$2:$C$16,3,0))),2)</f>
        <v>5.31</v>
      </c>
      <c r="G1101" s="43">
        <f>COUNTIF(D1102:$D$1227,365)</f>
        <v>126</v>
      </c>
      <c r="H1101" s="43">
        <f>COUNTIF(D1102:$D$1227,366)</f>
        <v>0</v>
      </c>
      <c r="I1101" s="2"/>
    </row>
    <row r="1102" spans="1:9" x14ac:dyDescent="0.25">
      <c r="A1102" s="1">
        <f>COUNTIF($C$2:C1102,"Да")</f>
        <v>12</v>
      </c>
      <c r="B1102" s="45">
        <f t="shared" si="35"/>
        <v>45959</v>
      </c>
      <c r="C1102" s="42" t="str">
        <f>IF(ISERROR(VLOOKUP(B1102,'Айгенис Оп9'!$C$3:$C$16,1,0)),"Нет","Да")</f>
        <v>Нет</v>
      </c>
      <c r="D1102" s="43">
        <f t="shared" si="34"/>
        <v>365</v>
      </c>
      <c r="E1102" s="44">
        <f>ROUND(('Все выпуски'!$F$3*'Все выпуски'!$F$6/100)/365*(B1102-IF(C1102="Нет",VLOOKUP(A1102,'Айгенис Оп9'!$A$2:$C$16,3,0),VLOOKUP((A1102-1),'Айгенис Оп9'!$A$2:$C$16,3,0))),2)</f>
        <v>5.4</v>
      </c>
      <c r="G1102" s="43">
        <f>COUNTIF(D1103:$D$1227,365)</f>
        <v>125</v>
      </c>
      <c r="H1102" s="43">
        <f>COUNTIF(D1103:$D$1227,366)</f>
        <v>0</v>
      </c>
      <c r="I1102" s="2"/>
    </row>
    <row r="1103" spans="1:9" x14ac:dyDescent="0.25">
      <c r="A1103" s="1">
        <f>COUNTIF($C$2:C1103,"Да")</f>
        <v>12</v>
      </c>
      <c r="B1103" s="45">
        <f t="shared" si="35"/>
        <v>45960</v>
      </c>
      <c r="C1103" s="42" t="str">
        <f>IF(ISERROR(VLOOKUP(B1103,'Айгенис Оп9'!$C$3:$C$16,1,0)),"Нет","Да")</f>
        <v>Нет</v>
      </c>
      <c r="D1103" s="43">
        <f t="shared" si="34"/>
        <v>365</v>
      </c>
      <c r="E1103" s="44">
        <f>ROUND(('Все выпуски'!$F$3*'Все выпуски'!$F$6/100)/365*(B1103-IF(C1103="Нет",VLOOKUP(A1103,'Айгенис Оп9'!$A$2:$C$16,3,0),VLOOKUP((A1103-1),'Айгенис Оп9'!$A$2:$C$16,3,0))),2)</f>
        <v>5.5</v>
      </c>
      <c r="G1103" s="43">
        <f>COUNTIF(D1104:$D$1227,365)</f>
        <v>124</v>
      </c>
      <c r="H1103" s="43">
        <f>COUNTIF(D1104:$D$1227,366)</f>
        <v>0</v>
      </c>
      <c r="I1103" s="2"/>
    </row>
    <row r="1104" spans="1:9" x14ac:dyDescent="0.25">
      <c r="A1104" s="1">
        <f>COUNTIF($C$2:C1104,"Да")</f>
        <v>12</v>
      </c>
      <c r="B1104" s="45">
        <f t="shared" si="35"/>
        <v>45961</v>
      </c>
      <c r="C1104" s="42" t="str">
        <f>IF(ISERROR(VLOOKUP(B1104,'Айгенис Оп9'!$C$3:$C$16,1,0)),"Нет","Да")</f>
        <v>Нет</v>
      </c>
      <c r="D1104" s="43">
        <f t="shared" si="34"/>
        <v>365</v>
      </c>
      <c r="E1104" s="44">
        <f>ROUND(('Все выпуски'!$F$3*'Все выпуски'!$F$6/100)/365*(B1104-IF(C1104="Нет",VLOOKUP(A1104,'Айгенис Оп9'!$A$2:$C$16,3,0),VLOOKUP((A1104-1),'Айгенис Оп9'!$A$2:$C$16,3,0))),2)</f>
        <v>5.59</v>
      </c>
      <c r="G1104" s="43">
        <f>COUNTIF(D1105:$D$1227,365)</f>
        <v>123</v>
      </c>
      <c r="H1104" s="43">
        <f>COUNTIF(D1105:$D$1227,366)</f>
        <v>0</v>
      </c>
      <c r="I1104" s="2"/>
    </row>
    <row r="1105" spans="1:9" x14ac:dyDescent="0.25">
      <c r="A1105" s="1">
        <f>COUNTIF($C$2:C1105,"Да")</f>
        <v>12</v>
      </c>
      <c r="B1105" s="45">
        <f t="shared" si="35"/>
        <v>45962</v>
      </c>
      <c r="C1105" s="42" t="str">
        <f>IF(ISERROR(VLOOKUP(B1105,'Айгенис Оп9'!$C$3:$C$16,1,0)),"Нет","Да")</f>
        <v>Нет</v>
      </c>
      <c r="D1105" s="43">
        <f t="shared" si="34"/>
        <v>365</v>
      </c>
      <c r="E1105" s="44">
        <f>ROUND(('Все выпуски'!$F$3*'Все выпуски'!$F$6/100)/365*(B1105-IF(C1105="Нет",VLOOKUP(A1105,'Айгенис Оп9'!$A$2:$C$16,3,0),VLOOKUP((A1105-1),'Айгенис Оп9'!$A$2:$C$16,3,0))),2)</f>
        <v>5.68</v>
      </c>
      <c r="G1105" s="43">
        <f>COUNTIF(D1106:$D$1227,365)</f>
        <v>122</v>
      </c>
      <c r="H1105" s="43">
        <f>COUNTIF(D1106:$D$1227,366)</f>
        <v>0</v>
      </c>
      <c r="I1105" s="2"/>
    </row>
    <row r="1106" spans="1:9" x14ac:dyDescent="0.25">
      <c r="A1106" s="1">
        <f>COUNTIF($C$2:C1106,"Да")</f>
        <v>12</v>
      </c>
      <c r="B1106" s="45">
        <f t="shared" si="35"/>
        <v>45963</v>
      </c>
      <c r="C1106" s="42" t="str">
        <f>IF(ISERROR(VLOOKUP(B1106,'Айгенис Оп9'!$C$3:$C$16,1,0)),"Нет","Да")</f>
        <v>Нет</v>
      </c>
      <c r="D1106" s="43">
        <f t="shared" si="34"/>
        <v>365</v>
      </c>
      <c r="E1106" s="44">
        <f>ROUND(('Все выпуски'!$F$3*'Все выпуски'!$F$6/100)/365*(B1106-IF(C1106="Нет",VLOOKUP(A1106,'Айгенис Оп9'!$A$2:$C$16,3,0),VLOOKUP((A1106-1),'Айгенис Оп9'!$A$2:$C$16,3,0))),2)</f>
        <v>5.78</v>
      </c>
      <c r="G1106" s="43">
        <f>COUNTIF(D1107:$D$1227,365)</f>
        <v>121</v>
      </c>
      <c r="H1106" s="43">
        <f>COUNTIF(D1107:$D$1227,366)</f>
        <v>0</v>
      </c>
      <c r="I1106" s="2"/>
    </row>
    <row r="1107" spans="1:9" x14ac:dyDescent="0.25">
      <c r="A1107" s="1">
        <f>COUNTIF($C$2:C1107,"Да")</f>
        <v>12</v>
      </c>
      <c r="B1107" s="45">
        <f t="shared" si="35"/>
        <v>45964</v>
      </c>
      <c r="C1107" s="42" t="str">
        <f>IF(ISERROR(VLOOKUP(B1107,'Айгенис Оп9'!$C$3:$C$16,1,0)),"Нет","Да")</f>
        <v>Нет</v>
      </c>
      <c r="D1107" s="43">
        <f t="shared" si="34"/>
        <v>365</v>
      </c>
      <c r="E1107" s="44">
        <f>ROUND(('Все выпуски'!$F$3*'Все выпуски'!$F$6/100)/365*(B1107-IF(C1107="Нет",VLOOKUP(A1107,'Айгенис Оп9'!$A$2:$C$16,3,0),VLOOKUP((A1107-1),'Айгенис Оп9'!$A$2:$C$16,3,0))),2)</f>
        <v>5.87</v>
      </c>
      <c r="G1107" s="43">
        <f>COUNTIF(D1108:$D$1227,365)</f>
        <v>120</v>
      </c>
      <c r="H1107" s="43">
        <f>COUNTIF(D1108:$D$1227,366)</f>
        <v>0</v>
      </c>
      <c r="I1107" s="2"/>
    </row>
    <row r="1108" spans="1:9" x14ac:dyDescent="0.25">
      <c r="A1108" s="1">
        <f>COUNTIF($C$2:C1108,"Да")</f>
        <v>12</v>
      </c>
      <c r="B1108" s="45">
        <f t="shared" si="35"/>
        <v>45965</v>
      </c>
      <c r="C1108" s="42" t="str">
        <f>IF(ISERROR(VLOOKUP(B1108,'Айгенис Оп9'!$C$3:$C$16,1,0)),"Нет","Да")</f>
        <v>Нет</v>
      </c>
      <c r="D1108" s="43">
        <f t="shared" si="34"/>
        <v>365</v>
      </c>
      <c r="E1108" s="44">
        <f>ROUND(('Все выпуски'!$F$3*'Все выпуски'!$F$6/100)/365*(B1108-IF(C1108="Нет",VLOOKUP(A1108,'Айгенис Оп9'!$A$2:$C$16,3,0),VLOOKUP((A1108-1),'Айгенис Оп9'!$A$2:$C$16,3,0))),2)</f>
        <v>5.96</v>
      </c>
      <c r="G1108" s="43">
        <f>COUNTIF(D1109:$D$1227,365)</f>
        <v>119</v>
      </c>
      <c r="H1108" s="43">
        <f>COUNTIF(D1109:$D$1227,366)</f>
        <v>0</v>
      </c>
      <c r="I1108" s="2"/>
    </row>
    <row r="1109" spans="1:9" x14ac:dyDescent="0.25">
      <c r="A1109" s="1">
        <f>COUNTIF($C$2:C1109,"Да")</f>
        <v>12</v>
      </c>
      <c r="B1109" s="45">
        <f t="shared" si="35"/>
        <v>45966</v>
      </c>
      <c r="C1109" s="42" t="str">
        <f>IF(ISERROR(VLOOKUP(B1109,'Айгенис Оп9'!$C$3:$C$16,1,0)),"Нет","Да")</f>
        <v>Нет</v>
      </c>
      <c r="D1109" s="43">
        <f t="shared" si="34"/>
        <v>365</v>
      </c>
      <c r="E1109" s="44">
        <f>ROUND(('Все выпуски'!$F$3*'Все выпуски'!$F$6/100)/365*(B1109-IF(C1109="Нет",VLOOKUP(A1109,'Айгенис Оп9'!$A$2:$C$16,3,0),VLOOKUP((A1109-1),'Айгенис Оп9'!$A$2:$C$16,3,0))),2)</f>
        <v>6.05</v>
      </c>
      <c r="G1109" s="43">
        <f>COUNTIF(D1110:$D$1227,365)</f>
        <v>118</v>
      </c>
      <c r="H1109" s="43">
        <f>COUNTIF(D1110:$D$1227,366)</f>
        <v>0</v>
      </c>
      <c r="I1109" s="2"/>
    </row>
    <row r="1110" spans="1:9" x14ac:dyDescent="0.25">
      <c r="A1110" s="1">
        <f>COUNTIF($C$2:C1110,"Да")</f>
        <v>12</v>
      </c>
      <c r="B1110" s="45">
        <f t="shared" si="35"/>
        <v>45967</v>
      </c>
      <c r="C1110" s="42" t="str">
        <f>IF(ISERROR(VLOOKUP(B1110,'Айгенис Оп9'!$C$3:$C$16,1,0)),"Нет","Да")</f>
        <v>Нет</v>
      </c>
      <c r="D1110" s="43">
        <f t="shared" si="34"/>
        <v>365</v>
      </c>
      <c r="E1110" s="44">
        <f>ROUND(('Все выпуски'!$F$3*'Все выпуски'!$F$6/100)/365*(B1110-IF(C1110="Нет",VLOOKUP(A1110,'Айгенис Оп9'!$A$2:$C$16,3,0),VLOOKUP((A1110-1),'Айгенис Оп9'!$A$2:$C$16,3,0))),2)</f>
        <v>6.15</v>
      </c>
      <c r="G1110" s="43">
        <f>COUNTIF(D1111:$D$1227,365)</f>
        <v>117</v>
      </c>
      <c r="H1110" s="43">
        <f>COUNTIF(D1111:$D$1227,366)</f>
        <v>0</v>
      </c>
      <c r="I1110" s="2"/>
    </row>
    <row r="1111" spans="1:9" x14ac:dyDescent="0.25">
      <c r="A1111" s="1">
        <f>COUNTIF($C$2:C1111,"Да")</f>
        <v>12</v>
      </c>
      <c r="B1111" s="45">
        <f t="shared" si="35"/>
        <v>45968</v>
      </c>
      <c r="C1111" s="42" t="str">
        <f>IF(ISERROR(VLOOKUP(B1111,'Айгенис Оп9'!$C$3:$C$16,1,0)),"Нет","Да")</f>
        <v>Нет</v>
      </c>
      <c r="D1111" s="43">
        <f t="shared" si="34"/>
        <v>365</v>
      </c>
      <c r="E1111" s="44">
        <f>ROUND(('Все выпуски'!$F$3*'Все выпуски'!$F$6/100)/365*(B1111-IF(C1111="Нет",VLOOKUP(A1111,'Айгенис Оп9'!$A$2:$C$16,3,0),VLOOKUP((A1111-1),'Айгенис Оп9'!$A$2:$C$16,3,0))),2)</f>
        <v>6.24</v>
      </c>
      <c r="G1111" s="43">
        <f>COUNTIF(D1112:$D$1227,365)</f>
        <v>116</v>
      </c>
      <c r="H1111" s="43">
        <f>COUNTIF(D1112:$D$1227,366)</f>
        <v>0</v>
      </c>
      <c r="I1111" s="2"/>
    </row>
    <row r="1112" spans="1:9" x14ac:dyDescent="0.25">
      <c r="A1112" s="1">
        <f>COUNTIF($C$2:C1112,"Да")</f>
        <v>12</v>
      </c>
      <c r="B1112" s="45">
        <f t="shared" si="35"/>
        <v>45969</v>
      </c>
      <c r="C1112" s="42" t="str">
        <f>IF(ISERROR(VLOOKUP(B1112,'Айгенис Оп9'!$C$3:$C$16,1,0)),"Нет","Да")</f>
        <v>Нет</v>
      </c>
      <c r="D1112" s="43">
        <f t="shared" si="34"/>
        <v>365</v>
      </c>
      <c r="E1112" s="44">
        <f>ROUND(('Все выпуски'!$F$3*'Все выпуски'!$F$6/100)/365*(B1112-IF(C1112="Нет",VLOOKUP(A1112,'Айгенис Оп9'!$A$2:$C$16,3,0),VLOOKUP((A1112-1),'Айгенис Оп9'!$A$2:$C$16,3,0))),2)</f>
        <v>6.33</v>
      </c>
      <c r="G1112" s="43">
        <f>COUNTIF(D1113:$D$1227,365)</f>
        <v>115</v>
      </c>
      <c r="H1112" s="43">
        <f>COUNTIF(D1113:$D$1227,366)</f>
        <v>0</v>
      </c>
      <c r="I1112" s="2"/>
    </row>
    <row r="1113" spans="1:9" x14ac:dyDescent="0.25">
      <c r="A1113" s="1">
        <f>COUNTIF($C$2:C1113,"Да")</f>
        <v>12</v>
      </c>
      <c r="B1113" s="45">
        <f t="shared" si="35"/>
        <v>45970</v>
      </c>
      <c r="C1113" s="42" t="str">
        <f>IF(ISERROR(VLOOKUP(B1113,'Айгенис Оп9'!$C$3:$C$16,1,0)),"Нет","Да")</f>
        <v>Нет</v>
      </c>
      <c r="D1113" s="43">
        <f t="shared" si="34"/>
        <v>365</v>
      </c>
      <c r="E1113" s="44">
        <f>ROUND(('Все выпуски'!$F$3*'Все выпуски'!$F$6/100)/365*(B1113-IF(C1113="Нет",VLOOKUP(A1113,'Айгенис Оп9'!$A$2:$C$16,3,0),VLOOKUP((A1113-1),'Айгенис Оп9'!$A$2:$C$16,3,0))),2)</f>
        <v>6.43</v>
      </c>
      <c r="G1113" s="43">
        <f>COUNTIF(D1114:$D$1227,365)</f>
        <v>114</v>
      </c>
      <c r="H1113" s="43">
        <f>COUNTIF(D1114:$D$1227,366)</f>
        <v>0</v>
      </c>
      <c r="I1113" s="2"/>
    </row>
    <row r="1114" spans="1:9" x14ac:dyDescent="0.25">
      <c r="A1114" s="1">
        <f>COUNTIF($C$2:C1114,"Да")</f>
        <v>12</v>
      </c>
      <c r="B1114" s="45">
        <f t="shared" si="35"/>
        <v>45971</v>
      </c>
      <c r="C1114" s="42" t="str">
        <f>IF(ISERROR(VLOOKUP(B1114,'Айгенис Оп9'!$C$3:$C$16,1,0)),"Нет","Да")</f>
        <v>Нет</v>
      </c>
      <c r="D1114" s="43">
        <f t="shared" si="34"/>
        <v>365</v>
      </c>
      <c r="E1114" s="44">
        <f>ROUND(('Все выпуски'!$F$3*'Все выпуски'!$F$6/100)/365*(B1114-IF(C1114="Нет",VLOOKUP(A1114,'Айгенис Оп9'!$A$2:$C$16,3,0),VLOOKUP((A1114-1),'Айгенис Оп9'!$A$2:$C$16,3,0))),2)</f>
        <v>6.52</v>
      </c>
      <c r="G1114" s="43">
        <f>COUNTIF(D1115:$D$1227,365)</f>
        <v>113</v>
      </c>
      <c r="H1114" s="43">
        <f>COUNTIF(D1115:$D$1227,366)</f>
        <v>0</v>
      </c>
      <c r="I1114" s="2"/>
    </row>
    <row r="1115" spans="1:9" x14ac:dyDescent="0.25">
      <c r="A1115" s="1">
        <f>COUNTIF($C$2:C1115,"Да")</f>
        <v>12</v>
      </c>
      <c r="B1115" s="45">
        <f t="shared" si="35"/>
        <v>45972</v>
      </c>
      <c r="C1115" s="42" t="str">
        <f>IF(ISERROR(VLOOKUP(B1115,'Айгенис Оп9'!$C$3:$C$16,1,0)),"Нет","Да")</f>
        <v>Нет</v>
      </c>
      <c r="D1115" s="43">
        <f t="shared" si="34"/>
        <v>365</v>
      </c>
      <c r="E1115" s="44">
        <f>ROUND(('Все выпуски'!$F$3*'Все выпуски'!$F$6/100)/365*(B1115-IF(C1115="Нет",VLOOKUP(A1115,'Айгенис Оп9'!$A$2:$C$16,3,0),VLOOKUP((A1115-1),'Айгенис Оп9'!$A$2:$C$16,3,0))),2)</f>
        <v>6.61</v>
      </c>
      <c r="G1115" s="43">
        <f>COUNTIF(D1116:$D$1227,365)</f>
        <v>112</v>
      </c>
      <c r="H1115" s="43">
        <f>COUNTIF(D1116:$D$1227,366)</f>
        <v>0</v>
      </c>
      <c r="I1115" s="2"/>
    </row>
    <row r="1116" spans="1:9" x14ac:dyDescent="0.25">
      <c r="A1116" s="1">
        <f>COUNTIF($C$2:C1116,"Да")</f>
        <v>12</v>
      </c>
      <c r="B1116" s="45">
        <f t="shared" si="35"/>
        <v>45973</v>
      </c>
      <c r="C1116" s="42" t="str">
        <f>IF(ISERROR(VLOOKUP(B1116,'Айгенис Оп9'!$C$3:$C$16,1,0)),"Нет","Да")</f>
        <v>Нет</v>
      </c>
      <c r="D1116" s="43">
        <f t="shared" si="34"/>
        <v>365</v>
      </c>
      <c r="E1116" s="44">
        <f>ROUND(('Все выпуски'!$F$3*'Все выпуски'!$F$6/100)/365*(B1116-IF(C1116="Нет",VLOOKUP(A1116,'Айгенис Оп9'!$A$2:$C$16,3,0),VLOOKUP((A1116-1),'Айгенис Оп9'!$A$2:$C$16,3,0))),2)</f>
        <v>6.71</v>
      </c>
      <c r="G1116" s="43">
        <f>COUNTIF(D1117:$D$1227,365)</f>
        <v>111</v>
      </c>
      <c r="H1116" s="43">
        <f>COUNTIF(D1117:$D$1227,366)</f>
        <v>0</v>
      </c>
      <c r="I1116" s="2"/>
    </row>
    <row r="1117" spans="1:9" x14ac:dyDescent="0.25">
      <c r="A1117" s="1">
        <f>COUNTIF($C$2:C1117,"Да")</f>
        <v>12</v>
      </c>
      <c r="B1117" s="45">
        <f t="shared" si="35"/>
        <v>45974</v>
      </c>
      <c r="C1117" s="42" t="str">
        <f>IF(ISERROR(VLOOKUP(B1117,'Айгенис Оп9'!$C$3:$C$16,1,0)),"Нет","Да")</f>
        <v>Нет</v>
      </c>
      <c r="D1117" s="43">
        <f t="shared" si="34"/>
        <v>365</v>
      </c>
      <c r="E1117" s="44">
        <f>ROUND(('Все выпуски'!$F$3*'Все выпуски'!$F$6/100)/365*(B1117-IF(C1117="Нет",VLOOKUP(A1117,'Айгенис Оп9'!$A$2:$C$16,3,0),VLOOKUP((A1117-1),'Айгенис Оп9'!$A$2:$C$16,3,0))),2)</f>
        <v>6.8</v>
      </c>
      <c r="G1117" s="43">
        <f>COUNTIF(D1118:$D$1227,365)</f>
        <v>110</v>
      </c>
      <c r="H1117" s="43">
        <f>COUNTIF(D1118:$D$1227,366)</f>
        <v>0</v>
      </c>
      <c r="I1117" s="2"/>
    </row>
    <row r="1118" spans="1:9" x14ac:dyDescent="0.25">
      <c r="A1118" s="1">
        <f>COUNTIF($C$2:C1118,"Да")</f>
        <v>12</v>
      </c>
      <c r="B1118" s="45">
        <f t="shared" si="35"/>
        <v>45975</v>
      </c>
      <c r="C1118" s="42" t="str">
        <f>IF(ISERROR(VLOOKUP(B1118,'Айгенис Оп9'!$C$3:$C$16,1,0)),"Нет","Да")</f>
        <v>Нет</v>
      </c>
      <c r="D1118" s="43">
        <f t="shared" si="34"/>
        <v>365</v>
      </c>
      <c r="E1118" s="44">
        <f>ROUND(('Все выпуски'!$F$3*'Все выпуски'!$F$6/100)/365*(B1118-IF(C1118="Нет",VLOOKUP(A1118,'Айгенис Оп9'!$A$2:$C$16,3,0),VLOOKUP((A1118-1),'Айгенис Оп9'!$A$2:$C$16,3,0))),2)</f>
        <v>6.89</v>
      </c>
      <c r="G1118" s="43">
        <f>COUNTIF(D1119:$D$1227,365)</f>
        <v>109</v>
      </c>
      <c r="H1118" s="43">
        <f>COUNTIF(D1119:$D$1227,366)</f>
        <v>0</v>
      </c>
      <c r="I1118" s="2"/>
    </row>
    <row r="1119" spans="1:9" x14ac:dyDescent="0.25">
      <c r="A1119" s="1">
        <f>COUNTIF($C$2:C1119,"Да")</f>
        <v>12</v>
      </c>
      <c r="B1119" s="45">
        <f t="shared" si="35"/>
        <v>45976</v>
      </c>
      <c r="C1119" s="42" t="str">
        <f>IF(ISERROR(VLOOKUP(B1119,'Айгенис Оп9'!$C$3:$C$16,1,0)),"Нет","Да")</f>
        <v>Нет</v>
      </c>
      <c r="D1119" s="43">
        <f t="shared" si="34"/>
        <v>365</v>
      </c>
      <c r="E1119" s="44">
        <f>ROUND(('Все выпуски'!$F$3*'Все выпуски'!$F$6/100)/365*(B1119-IF(C1119="Нет",VLOOKUP(A1119,'Айгенис Оп9'!$A$2:$C$16,3,0),VLOOKUP((A1119-1),'Айгенис Оп9'!$A$2:$C$16,3,0))),2)</f>
        <v>6.99</v>
      </c>
      <c r="G1119" s="43">
        <f>COUNTIF(D1120:$D$1227,365)</f>
        <v>108</v>
      </c>
      <c r="H1119" s="43">
        <f>COUNTIF(D1120:$D$1227,366)</f>
        <v>0</v>
      </c>
      <c r="I1119" s="2"/>
    </row>
    <row r="1120" spans="1:9" x14ac:dyDescent="0.25">
      <c r="A1120" s="1">
        <f>COUNTIF($C$2:C1120,"Да")</f>
        <v>12</v>
      </c>
      <c r="B1120" s="45">
        <f t="shared" si="35"/>
        <v>45977</v>
      </c>
      <c r="C1120" s="42" t="str">
        <f>IF(ISERROR(VLOOKUP(B1120,'Айгенис Оп9'!$C$3:$C$16,1,0)),"Нет","Да")</f>
        <v>Нет</v>
      </c>
      <c r="D1120" s="43">
        <f t="shared" si="34"/>
        <v>365</v>
      </c>
      <c r="E1120" s="44">
        <f>ROUND(('Все выпуски'!$F$3*'Все выпуски'!$F$6/100)/365*(B1120-IF(C1120="Нет",VLOOKUP(A1120,'Айгенис Оп9'!$A$2:$C$16,3,0),VLOOKUP((A1120-1),'Айгенис Оп9'!$A$2:$C$16,3,0))),2)</f>
        <v>7.08</v>
      </c>
      <c r="G1120" s="43">
        <f>COUNTIF(D1121:$D$1227,365)</f>
        <v>107</v>
      </c>
      <c r="H1120" s="43">
        <f>COUNTIF(D1121:$D$1227,366)</f>
        <v>0</v>
      </c>
      <c r="I1120" s="2"/>
    </row>
    <row r="1121" spans="1:9" x14ac:dyDescent="0.25">
      <c r="A1121" s="1">
        <f>COUNTIF($C$2:C1121,"Да")</f>
        <v>12</v>
      </c>
      <c r="B1121" s="45">
        <f t="shared" si="35"/>
        <v>45978</v>
      </c>
      <c r="C1121" s="42" t="str">
        <f>IF(ISERROR(VLOOKUP(B1121,'Айгенис Оп9'!$C$3:$C$16,1,0)),"Нет","Да")</f>
        <v>Нет</v>
      </c>
      <c r="D1121" s="43">
        <f t="shared" si="34"/>
        <v>365</v>
      </c>
      <c r="E1121" s="44">
        <f>ROUND(('Все выпуски'!$F$3*'Все выпуски'!$F$6/100)/365*(B1121-IF(C1121="Нет",VLOOKUP(A1121,'Айгенис Оп9'!$A$2:$C$16,3,0),VLOOKUP((A1121-1),'Айгенис Оп9'!$A$2:$C$16,3,0))),2)</f>
        <v>7.17</v>
      </c>
      <c r="G1121" s="43">
        <f>COUNTIF(D1122:$D$1227,365)</f>
        <v>106</v>
      </c>
      <c r="H1121" s="43">
        <f>COUNTIF(D1122:$D$1227,366)</f>
        <v>0</v>
      </c>
      <c r="I1121" s="2"/>
    </row>
    <row r="1122" spans="1:9" x14ac:dyDescent="0.25">
      <c r="A1122" s="1">
        <f>COUNTIF($C$2:C1122,"Да")</f>
        <v>12</v>
      </c>
      <c r="B1122" s="45">
        <f t="shared" si="35"/>
        <v>45979</v>
      </c>
      <c r="C1122" s="42" t="str">
        <f>IF(ISERROR(VLOOKUP(B1122,'Айгенис Оп9'!$C$3:$C$16,1,0)),"Нет","Да")</f>
        <v>Нет</v>
      </c>
      <c r="D1122" s="43">
        <f t="shared" si="34"/>
        <v>365</v>
      </c>
      <c r="E1122" s="44">
        <f>ROUND(('Все выпуски'!$F$3*'Все выпуски'!$F$6/100)/365*(B1122-IF(C1122="Нет",VLOOKUP(A1122,'Айгенис Оп9'!$A$2:$C$16,3,0),VLOOKUP((A1122-1),'Айгенис Оп9'!$A$2:$C$16,3,0))),2)</f>
        <v>7.27</v>
      </c>
      <c r="G1122" s="43">
        <f>COUNTIF(D1123:$D$1227,365)</f>
        <v>105</v>
      </c>
      <c r="H1122" s="43">
        <f>COUNTIF(D1123:$D$1227,366)</f>
        <v>0</v>
      </c>
      <c r="I1122" s="2"/>
    </row>
    <row r="1123" spans="1:9" x14ac:dyDescent="0.25">
      <c r="A1123" s="1">
        <f>COUNTIF($C$2:C1123,"Да")</f>
        <v>12</v>
      </c>
      <c r="B1123" s="45">
        <f t="shared" si="35"/>
        <v>45980</v>
      </c>
      <c r="C1123" s="42" t="str">
        <f>IF(ISERROR(VLOOKUP(B1123,'Айгенис Оп9'!$C$3:$C$16,1,0)),"Нет","Да")</f>
        <v>Нет</v>
      </c>
      <c r="D1123" s="43">
        <f t="shared" si="34"/>
        <v>365</v>
      </c>
      <c r="E1123" s="44">
        <f>ROUND(('Все выпуски'!$F$3*'Все выпуски'!$F$6/100)/365*(B1123-IF(C1123="Нет",VLOOKUP(A1123,'Айгенис Оп9'!$A$2:$C$16,3,0),VLOOKUP((A1123-1),'Айгенис Оп9'!$A$2:$C$16,3,0))),2)</f>
        <v>7.36</v>
      </c>
      <c r="G1123" s="43">
        <f>COUNTIF(D1124:$D$1227,365)</f>
        <v>104</v>
      </c>
      <c r="H1123" s="43">
        <f>COUNTIF(D1124:$D$1227,366)</f>
        <v>0</v>
      </c>
      <c r="I1123" s="2"/>
    </row>
    <row r="1124" spans="1:9" x14ac:dyDescent="0.25">
      <c r="A1124" s="1">
        <f>COUNTIF($C$2:C1124,"Да")</f>
        <v>12</v>
      </c>
      <c r="B1124" s="45">
        <f t="shared" si="35"/>
        <v>45981</v>
      </c>
      <c r="C1124" s="42" t="str">
        <f>IF(ISERROR(VLOOKUP(B1124,'Айгенис Оп9'!$C$3:$C$16,1,0)),"Нет","Да")</f>
        <v>Нет</v>
      </c>
      <c r="D1124" s="43">
        <f t="shared" si="34"/>
        <v>365</v>
      </c>
      <c r="E1124" s="44">
        <f>ROUND(('Все выпуски'!$F$3*'Все выпуски'!$F$6/100)/365*(B1124-IF(C1124="Нет",VLOOKUP(A1124,'Айгенис Оп9'!$A$2:$C$16,3,0),VLOOKUP((A1124-1),'Айгенис Оп9'!$A$2:$C$16,3,0))),2)</f>
        <v>7.45</v>
      </c>
      <c r="G1124" s="43">
        <f>COUNTIF(D1125:$D$1227,365)</f>
        <v>103</v>
      </c>
      <c r="H1124" s="43">
        <f>COUNTIF(D1125:$D$1227,366)</f>
        <v>0</v>
      </c>
      <c r="I1124" s="2"/>
    </row>
    <row r="1125" spans="1:9" x14ac:dyDescent="0.25">
      <c r="A1125" s="1">
        <f>COUNTIF($C$2:C1125,"Да")</f>
        <v>12</v>
      </c>
      <c r="B1125" s="45">
        <f t="shared" si="35"/>
        <v>45982</v>
      </c>
      <c r="C1125" s="42" t="str">
        <f>IF(ISERROR(VLOOKUP(B1125,'Айгенис Оп9'!$C$3:$C$16,1,0)),"Нет","Да")</f>
        <v>Нет</v>
      </c>
      <c r="D1125" s="43">
        <f t="shared" si="34"/>
        <v>365</v>
      </c>
      <c r="E1125" s="44">
        <f>ROUND(('Все выпуски'!$F$3*'Все выпуски'!$F$6/100)/365*(B1125-IF(C1125="Нет",VLOOKUP(A1125,'Айгенис Оп9'!$A$2:$C$16,3,0),VLOOKUP((A1125-1),'Айгенис Оп9'!$A$2:$C$16,3,0))),2)</f>
        <v>7.55</v>
      </c>
      <c r="G1125" s="43">
        <f>COUNTIF(D1126:$D$1227,365)</f>
        <v>102</v>
      </c>
      <c r="H1125" s="43">
        <f>COUNTIF(D1126:$D$1227,366)</f>
        <v>0</v>
      </c>
      <c r="I1125" s="2"/>
    </row>
    <row r="1126" spans="1:9" x14ac:dyDescent="0.25">
      <c r="A1126" s="1">
        <f>COUNTIF($C$2:C1126,"Да")</f>
        <v>12</v>
      </c>
      <c r="B1126" s="45">
        <f t="shared" si="35"/>
        <v>45983</v>
      </c>
      <c r="C1126" s="42" t="str">
        <f>IF(ISERROR(VLOOKUP(B1126,'Айгенис Оп9'!$C$3:$C$16,1,0)),"Нет","Да")</f>
        <v>Нет</v>
      </c>
      <c r="D1126" s="43">
        <f t="shared" si="34"/>
        <v>365</v>
      </c>
      <c r="E1126" s="44">
        <f>ROUND(('Все выпуски'!$F$3*'Все выпуски'!$F$6/100)/365*(B1126-IF(C1126="Нет",VLOOKUP(A1126,'Айгенис Оп9'!$A$2:$C$16,3,0),VLOOKUP((A1126-1),'Айгенис Оп9'!$A$2:$C$16,3,0))),2)</f>
        <v>7.64</v>
      </c>
      <c r="G1126" s="43">
        <f>COUNTIF(D1127:$D$1227,365)</f>
        <v>101</v>
      </c>
      <c r="H1126" s="43">
        <f>COUNTIF(D1127:$D$1227,366)</f>
        <v>0</v>
      </c>
      <c r="I1126" s="2"/>
    </row>
    <row r="1127" spans="1:9" x14ac:dyDescent="0.25">
      <c r="A1127" s="1">
        <f>COUNTIF($C$2:C1127,"Да")</f>
        <v>12</v>
      </c>
      <c r="B1127" s="45">
        <f t="shared" si="35"/>
        <v>45984</v>
      </c>
      <c r="C1127" s="42" t="str">
        <f>IF(ISERROR(VLOOKUP(B1127,'Айгенис Оп9'!$C$3:$C$16,1,0)),"Нет","Да")</f>
        <v>Нет</v>
      </c>
      <c r="D1127" s="43">
        <f t="shared" si="34"/>
        <v>365</v>
      </c>
      <c r="E1127" s="44">
        <f>ROUND(('Все выпуски'!$F$3*'Все выпуски'!$F$6/100)/365*(B1127-IF(C1127="Нет",VLOOKUP(A1127,'Айгенис Оп9'!$A$2:$C$16,3,0),VLOOKUP((A1127-1),'Айгенис Оп9'!$A$2:$C$16,3,0))),2)</f>
        <v>7.73</v>
      </c>
      <c r="G1127" s="43">
        <f>COUNTIF(D1128:$D$1227,365)</f>
        <v>100</v>
      </c>
      <c r="H1127" s="43">
        <f>COUNTIF(D1128:$D$1227,366)</f>
        <v>0</v>
      </c>
      <c r="I1127" s="2"/>
    </row>
    <row r="1128" spans="1:9" x14ac:dyDescent="0.25">
      <c r="A1128" s="1">
        <f>COUNTIF($C$2:C1128,"Да")</f>
        <v>12</v>
      </c>
      <c r="B1128" s="45">
        <f t="shared" si="35"/>
        <v>45985</v>
      </c>
      <c r="C1128" s="42" t="str">
        <f>IF(ISERROR(VLOOKUP(B1128,'Айгенис Оп9'!$C$3:$C$16,1,0)),"Нет","Да")</f>
        <v>Нет</v>
      </c>
      <c r="D1128" s="43">
        <f t="shared" si="34"/>
        <v>365</v>
      </c>
      <c r="E1128" s="44">
        <f>ROUND(('Все выпуски'!$F$3*'Все выпуски'!$F$6/100)/365*(B1128-IF(C1128="Нет",VLOOKUP(A1128,'Айгенис Оп9'!$A$2:$C$16,3,0),VLOOKUP((A1128-1),'Айгенис Оп9'!$A$2:$C$16,3,0))),2)</f>
        <v>7.82</v>
      </c>
      <c r="G1128" s="43">
        <f>COUNTIF(D1129:$D$1227,365)</f>
        <v>99</v>
      </c>
      <c r="H1128" s="43">
        <f>COUNTIF(D1129:$D$1227,366)</f>
        <v>0</v>
      </c>
      <c r="I1128" s="2"/>
    </row>
    <row r="1129" spans="1:9" x14ac:dyDescent="0.25">
      <c r="A1129" s="1">
        <f>COUNTIF($C$2:C1129,"Да")</f>
        <v>12</v>
      </c>
      <c r="B1129" s="45">
        <f t="shared" si="35"/>
        <v>45986</v>
      </c>
      <c r="C1129" s="42" t="str">
        <f>IF(ISERROR(VLOOKUP(B1129,'Айгенис Оп9'!$C$3:$C$16,1,0)),"Нет","Да")</f>
        <v>Нет</v>
      </c>
      <c r="D1129" s="43">
        <f t="shared" si="34"/>
        <v>365</v>
      </c>
      <c r="E1129" s="44">
        <f>ROUND(('Все выпуски'!$F$3*'Все выпуски'!$F$6/100)/365*(B1129-IF(C1129="Нет",VLOOKUP(A1129,'Айгенис Оп9'!$A$2:$C$16,3,0),VLOOKUP((A1129-1),'Айгенис Оп9'!$A$2:$C$16,3,0))),2)</f>
        <v>7.92</v>
      </c>
      <c r="G1129" s="43">
        <f>COUNTIF(D1130:$D$1227,365)</f>
        <v>98</v>
      </c>
      <c r="H1129" s="43">
        <f>COUNTIF(D1130:$D$1227,366)</f>
        <v>0</v>
      </c>
      <c r="I1129" s="2"/>
    </row>
    <row r="1130" spans="1:9" x14ac:dyDescent="0.25">
      <c r="A1130" s="1">
        <f>COUNTIF($C$2:C1130,"Да")</f>
        <v>12</v>
      </c>
      <c r="B1130" s="45">
        <f t="shared" si="35"/>
        <v>45987</v>
      </c>
      <c r="C1130" s="42" t="str">
        <f>IF(ISERROR(VLOOKUP(B1130,'Айгенис Оп9'!$C$3:$C$16,1,0)),"Нет","Да")</f>
        <v>Нет</v>
      </c>
      <c r="D1130" s="43">
        <f t="shared" si="34"/>
        <v>365</v>
      </c>
      <c r="E1130" s="44">
        <f>ROUND(('Все выпуски'!$F$3*'Все выпуски'!$F$6/100)/365*(B1130-IF(C1130="Нет",VLOOKUP(A1130,'Айгенис Оп9'!$A$2:$C$16,3,0),VLOOKUP((A1130-1),'Айгенис Оп9'!$A$2:$C$16,3,0))),2)</f>
        <v>8.01</v>
      </c>
      <c r="G1130" s="43">
        <f>COUNTIF(D1131:$D$1227,365)</f>
        <v>97</v>
      </c>
      <c r="H1130" s="43">
        <f>COUNTIF(D1131:$D$1227,366)</f>
        <v>0</v>
      </c>
      <c r="I1130" s="2"/>
    </row>
    <row r="1131" spans="1:9" x14ac:dyDescent="0.25">
      <c r="A1131" s="1">
        <f>COUNTIF($C$2:C1131,"Да")</f>
        <v>12</v>
      </c>
      <c r="B1131" s="45">
        <f t="shared" si="35"/>
        <v>45988</v>
      </c>
      <c r="C1131" s="42" t="str">
        <f>IF(ISERROR(VLOOKUP(B1131,'Айгенис Оп9'!$C$3:$C$16,1,0)),"Нет","Да")</f>
        <v>Нет</v>
      </c>
      <c r="D1131" s="43">
        <f t="shared" si="34"/>
        <v>365</v>
      </c>
      <c r="E1131" s="44">
        <f>ROUND(('Все выпуски'!$F$3*'Все выпуски'!$F$6/100)/365*(B1131-IF(C1131="Нет",VLOOKUP(A1131,'Айгенис Оп9'!$A$2:$C$16,3,0),VLOOKUP((A1131-1),'Айгенис Оп9'!$A$2:$C$16,3,0))),2)</f>
        <v>8.1</v>
      </c>
      <c r="G1131" s="43">
        <f>COUNTIF(D1132:$D$1227,365)</f>
        <v>96</v>
      </c>
      <c r="H1131" s="43">
        <f>COUNTIF(D1132:$D$1227,366)</f>
        <v>0</v>
      </c>
      <c r="I1131" s="2"/>
    </row>
    <row r="1132" spans="1:9" x14ac:dyDescent="0.25">
      <c r="A1132" s="1">
        <f>COUNTIF($C$2:C1132,"Да")</f>
        <v>12</v>
      </c>
      <c r="B1132" s="45">
        <f t="shared" si="35"/>
        <v>45989</v>
      </c>
      <c r="C1132" s="42" t="str">
        <f>IF(ISERROR(VLOOKUP(B1132,'Айгенис Оп9'!$C$3:$C$16,1,0)),"Нет","Да")</f>
        <v>Нет</v>
      </c>
      <c r="D1132" s="43">
        <f t="shared" si="34"/>
        <v>365</v>
      </c>
      <c r="E1132" s="44">
        <f>ROUND(('Все выпуски'!$F$3*'Все выпуски'!$F$6/100)/365*(B1132-IF(C1132="Нет",VLOOKUP(A1132,'Айгенис Оп9'!$A$2:$C$16,3,0),VLOOKUP((A1132-1),'Айгенис Оп9'!$A$2:$C$16,3,0))),2)</f>
        <v>8.1999999999999993</v>
      </c>
      <c r="G1132" s="43">
        <f>COUNTIF(D1133:$D$1227,365)</f>
        <v>95</v>
      </c>
      <c r="H1132" s="43">
        <f>COUNTIF(D1133:$D$1227,366)</f>
        <v>0</v>
      </c>
      <c r="I1132" s="2"/>
    </row>
    <row r="1133" spans="1:9" x14ac:dyDescent="0.25">
      <c r="A1133" s="1">
        <f>COUNTIF($C$2:C1133,"Да")</f>
        <v>12</v>
      </c>
      <c r="B1133" s="45">
        <f t="shared" si="35"/>
        <v>45990</v>
      </c>
      <c r="C1133" s="42" t="str">
        <f>IF(ISERROR(VLOOKUP(B1133,'Айгенис Оп9'!$C$3:$C$16,1,0)),"Нет","Да")</f>
        <v>Нет</v>
      </c>
      <c r="D1133" s="43">
        <f t="shared" si="34"/>
        <v>365</v>
      </c>
      <c r="E1133" s="44">
        <f>ROUND(('Все выпуски'!$F$3*'Все выпуски'!$F$6/100)/365*(B1133-IF(C1133="Нет",VLOOKUP(A1133,'Айгенис Оп9'!$A$2:$C$16,3,0),VLOOKUP((A1133-1),'Айгенис Оп9'!$A$2:$C$16,3,0))),2)</f>
        <v>8.2899999999999991</v>
      </c>
      <c r="G1133" s="43">
        <f>COUNTIF(D1134:$D$1227,365)</f>
        <v>94</v>
      </c>
      <c r="H1133" s="43">
        <f>COUNTIF(D1134:$D$1227,366)</f>
        <v>0</v>
      </c>
      <c r="I1133" s="2"/>
    </row>
    <row r="1134" spans="1:9" x14ac:dyDescent="0.25">
      <c r="A1134" s="1">
        <f>COUNTIF($C$2:C1134,"Да")</f>
        <v>12</v>
      </c>
      <c r="B1134" s="45">
        <f t="shared" si="35"/>
        <v>45991</v>
      </c>
      <c r="C1134" s="42" t="str">
        <f>IF(ISERROR(VLOOKUP(B1134,'Айгенис Оп9'!$C$3:$C$16,1,0)),"Нет","Да")</f>
        <v>Нет</v>
      </c>
      <c r="D1134" s="43">
        <f t="shared" si="34"/>
        <v>365</v>
      </c>
      <c r="E1134" s="44">
        <f>ROUND(('Все выпуски'!$F$3*'Все выпуски'!$F$6/100)/365*(B1134-IF(C1134="Нет",VLOOKUP(A1134,'Айгенис Оп9'!$A$2:$C$16,3,0),VLOOKUP((A1134-1),'Айгенис Оп9'!$A$2:$C$16,3,0))),2)</f>
        <v>8.3800000000000008</v>
      </c>
      <c r="G1134" s="43">
        <f>COUNTIF(D1135:$D$1227,365)</f>
        <v>93</v>
      </c>
      <c r="H1134" s="43">
        <f>COUNTIF(D1135:$D$1227,366)</f>
        <v>0</v>
      </c>
      <c r="I1134" s="2"/>
    </row>
    <row r="1135" spans="1:9" x14ac:dyDescent="0.25">
      <c r="A1135" s="1">
        <f>COUNTIF($C$2:C1135,"Да")</f>
        <v>12</v>
      </c>
      <c r="B1135" s="45">
        <f t="shared" si="35"/>
        <v>45992</v>
      </c>
      <c r="C1135" s="42" t="str">
        <f>IF(ISERROR(VLOOKUP(B1135,'Айгенис Оп9'!$C$3:$C$16,1,0)),"Нет","Да")</f>
        <v>Нет</v>
      </c>
      <c r="D1135" s="43">
        <f t="shared" si="34"/>
        <v>365</v>
      </c>
      <c r="E1135" s="44">
        <f>ROUND(('Все выпуски'!$F$3*'Все выпуски'!$F$6/100)/365*(B1135-IF(C1135="Нет",VLOOKUP(A1135,'Айгенис Оп9'!$A$2:$C$16,3,0),VLOOKUP((A1135-1),'Айгенис Оп9'!$A$2:$C$16,3,0))),2)</f>
        <v>8.48</v>
      </c>
      <c r="G1135" s="43">
        <f>COUNTIF(D1136:$D$1227,365)</f>
        <v>92</v>
      </c>
      <c r="H1135" s="43">
        <f>COUNTIF(D1136:$D$1227,366)</f>
        <v>0</v>
      </c>
      <c r="I1135" s="2"/>
    </row>
    <row r="1136" spans="1:9" x14ac:dyDescent="0.25">
      <c r="A1136" s="1">
        <f>COUNTIF($C$2:C1136,"Да")</f>
        <v>12</v>
      </c>
      <c r="B1136" s="45">
        <f t="shared" si="35"/>
        <v>45993</v>
      </c>
      <c r="C1136" s="42" t="str">
        <f>IF(ISERROR(VLOOKUP(B1136,'Айгенис Оп9'!$C$3:$C$16,1,0)),"Нет","Да")</f>
        <v>Нет</v>
      </c>
      <c r="D1136" s="43">
        <f t="shared" si="34"/>
        <v>365</v>
      </c>
      <c r="E1136" s="44">
        <f>ROUND(('Все выпуски'!$F$3*'Все выпуски'!$F$6/100)/365*(B1136-IF(C1136="Нет",VLOOKUP(A1136,'Айгенис Оп9'!$A$2:$C$16,3,0),VLOOKUP((A1136-1),'Айгенис Оп9'!$A$2:$C$16,3,0))),2)</f>
        <v>8.57</v>
      </c>
      <c r="G1136" s="43">
        <f>COUNTIF(D1137:$D$1227,365)</f>
        <v>91</v>
      </c>
      <c r="H1136" s="43">
        <f>COUNTIF(D1137:$D$1227,366)</f>
        <v>0</v>
      </c>
      <c r="I1136" s="2"/>
    </row>
    <row r="1137" spans="1:9" x14ac:dyDescent="0.25">
      <c r="A1137" s="1">
        <f>COUNTIF($C$2:C1137,"Да")</f>
        <v>13</v>
      </c>
      <c r="B1137" s="45">
        <f t="shared" si="35"/>
        <v>45994</v>
      </c>
      <c r="C1137" s="42" t="str">
        <f>IF(ISERROR(VLOOKUP(B1137,'Айгенис Оп9'!$C$3:$C$16,1,0)),"Нет","Да")</f>
        <v>Да</v>
      </c>
      <c r="D1137" s="43">
        <f t="shared" si="34"/>
        <v>365</v>
      </c>
      <c r="E1137" s="44">
        <f>ROUND(('Все выпуски'!$F$3*'Все выпуски'!$F$6/100)/365*(B1137-IF(C1137="Нет",VLOOKUP(A1137,'Айгенис Оп9'!$A$2:$C$16,3,0),VLOOKUP((A1137-1),'Айгенис Оп9'!$A$2:$C$16,3,0))),2)</f>
        <v>8.66</v>
      </c>
      <c r="G1137" s="43">
        <f>COUNTIF(D1138:$D$1227,365)</f>
        <v>90</v>
      </c>
      <c r="H1137" s="43">
        <f>COUNTIF(D1138:$D$1227,366)</f>
        <v>0</v>
      </c>
      <c r="I1137" s="2"/>
    </row>
    <row r="1138" spans="1:9" x14ac:dyDescent="0.25">
      <c r="A1138" s="1">
        <f>COUNTIF($C$2:C1138,"Да")</f>
        <v>13</v>
      </c>
      <c r="B1138" s="45">
        <f t="shared" si="35"/>
        <v>45995</v>
      </c>
      <c r="C1138" s="42" t="str">
        <f>IF(ISERROR(VLOOKUP(B1138,'Айгенис Оп9'!$C$3:$C$16,1,0)),"Нет","Да")</f>
        <v>Нет</v>
      </c>
      <c r="D1138" s="43">
        <f t="shared" si="34"/>
        <v>365</v>
      </c>
      <c r="E1138" s="44">
        <f>ROUND(('Все выпуски'!$F$3*'Все выпуски'!$F$6/100)/365*(B1138-IF(C1138="Нет",VLOOKUP(A1138,'Айгенис Оп9'!$A$2:$C$16,3,0),VLOOKUP((A1138-1),'Айгенис Оп9'!$A$2:$C$16,3,0))),2)</f>
        <v>0.09</v>
      </c>
      <c r="G1138" s="43">
        <f>COUNTIF(D1139:$D$1227,365)</f>
        <v>89</v>
      </c>
      <c r="H1138" s="43">
        <f>COUNTIF(D1139:$D$1227,366)</f>
        <v>0</v>
      </c>
      <c r="I1138" s="2"/>
    </row>
    <row r="1139" spans="1:9" x14ac:dyDescent="0.25">
      <c r="A1139" s="1">
        <f>COUNTIF($C$2:C1139,"Да")</f>
        <v>13</v>
      </c>
      <c r="B1139" s="45">
        <f t="shared" si="35"/>
        <v>45996</v>
      </c>
      <c r="C1139" s="42" t="str">
        <f>IF(ISERROR(VLOOKUP(B1139,'Айгенис Оп9'!$C$3:$C$16,1,0)),"Нет","Да")</f>
        <v>Нет</v>
      </c>
      <c r="D1139" s="43">
        <f t="shared" si="34"/>
        <v>365</v>
      </c>
      <c r="E1139" s="44">
        <f>ROUND(('Все выпуски'!$F$3*'Все выпуски'!$F$6/100)/365*(B1139-IF(C1139="Нет",VLOOKUP(A1139,'Айгенис Оп9'!$A$2:$C$16,3,0),VLOOKUP((A1139-1),'Айгенис Оп9'!$A$2:$C$16,3,0))),2)</f>
        <v>0.19</v>
      </c>
      <c r="G1139" s="43">
        <f>COUNTIF(D1140:$D$1227,365)</f>
        <v>88</v>
      </c>
      <c r="H1139" s="43">
        <f>COUNTIF(D1140:$D$1227,366)</f>
        <v>0</v>
      </c>
      <c r="I1139" s="2"/>
    </row>
    <row r="1140" spans="1:9" x14ac:dyDescent="0.25">
      <c r="A1140" s="1">
        <f>COUNTIF($C$2:C1140,"Да")</f>
        <v>13</v>
      </c>
      <c r="B1140" s="45">
        <f t="shared" si="35"/>
        <v>45997</v>
      </c>
      <c r="C1140" s="42" t="str">
        <f>IF(ISERROR(VLOOKUP(B1140,'Айгенис Оп9'!$C$3:$C$16,1,0)),"Нет","Да")</f>
        <v>Нет</v>
      </c>
      <c r="D1140" s="43">
        <f t="shared" ref="D1140:D1203" si="36">IF(MOD(YEAR(B1140),4)=0,366,365)</f>
        <v>365</v>
      </c>
      <c r="E1140" s="44">
        <f>ROUND(('Все выпуски'!$F$3*'Все выпуски'!$F$6/100)/365*(B1140-IF(C1140="Нет",VLOOKUP(A1140,'Айгенис Оп9'!$A$2:$C$16,3,0),VLOOKUP((A1140-1),'Айгенис Оп9'!$A$2:$C$16,3,0))),2)</f>
        <v>0.28000000000000003</v>
      </c>
      <c r="G1140" s="43">
        <f>COUNTIF(D1141:$D$1227,365)</f>
        <v>87</v>
      </c>
      <c r="H1140" s="43">
        <f>COUNTIF(D1141:$D$1227,366)</f>
        <v>0</v>
      </c>
      <c r="I1140" s="2"/>
    </row>
    <row r="1141" spans="1:9" x14ac:dyDescent="0.25">
      <c r="A1141" s="1">
        <f>COUNTIF($C$2:C1141,"Да")</f>
        <v>13</v>
      </c>
      <c r="B1141" s="45">
        <f t="shared" ref="B1141:B1204" si="37">B1140+1</f>
        <v>45998</v>
      </c>
      <c r="C1141" s="42" t="str">
        <f>IF(ISERROR(VLOOKUP(B1141,'Айгенис Оп9'!$C$3:$C$16,1,0)),"Нет","Да")</f>
        <v>Нет</v>
      </c>
      <c r="D1141" s="43">
        <f t="shared" si="36"/>
        <v>365</v>
      </c>
      <c r="E1141" s="44">
        <f>ROUND(('Все выпуски'!$F$3*'Все выпуски'!$F$6/100)/365*(B1141-IF(C1141="Нет",VLOOKUP(A1141,'Айгенис Оп9'!$A$2:$C$16,3,0),VLOOKUP((A1141-1),'Айгенис Оп9'!$A$2:$C$16,3,0))),2)</f>
        <v>0.37</v>
      </c>
      <c r="G1141" s="43">
        <f>COUNTIF(D1142:$D$1227,365)</f>
        <v>86</v>
      </c>
      <c r="H1141" s="43">
        <f>COUNTIF(D1142:$D$1227,366)</f>
        <v>0</v>
      </c>
      <c r="I1141" s="2"/>
    </row>
    <row r="1142" spans="1:9" x14ac:dyDescent="0.25">
      <c r="A1142" s="1">
        <f>COUNTIF($C$2:C1142,"Да")</f>
        <v>13</v>
      </c>
      <c r="B1142" s="45">
        <f t="shared" si="37"/>
        <v>45999</v>
      </c>
      <c r="C1142" s="42" t="str">
        <f>IF(ISERROR(VLOOKUP(B1142,'Айгенис Оп9'!$C$3:$C$16,1,0)),"Нет","Да")</f>
        <v>Нет</v>
      </c>
      <c r="D1142" s="43">
        <f t="shared" si="36"/>
        <v>365</v>
      </c>
      <c r="E1142" s="44">
        <f>ROUND(('Все выпуски'!$F$3*'Все выпуски'!$F$6/100)/365*(B1142-IF(C1142="Нет",VLOOKUP(A1142,'Айгенис Оп9'!$A$2:$C$16,3,0),VLOOKUP((A1142-1),'Айгенис Оп9'!$A$2:$C$16,3,0))),2)</f>
        <v>0.47</v>
      </c>
      <c r="G1142" s="43">
        <f>COUNTIF(D1143:$D$1227,365)</f>
        <v>85</v>
      </c>
      <c r="H1142" s="43">
        <f>COUNTIF(D1143:$D$1227,366)</f>
        <v>0</v>
      </c>
      <c r="I1142" s="2"/>
    </row>
    <row r="1143" spans="1:9" x14ac:dyDescent="0.25">
      <c r="A1143" s="1">
        <f>COUNTIF($C$2:C1143,"Да")</f>
        <v>13</v>
      </c>
      <c r="B1143" s="45">
        <f t="shared" si="37"/>
        <v>46000</v>
      </c>
      <c r="C1143" s="42" t="str">
        <f>IF(ISERROR(VLOOKUP(B1143,'Айгенис Оп9'!$C$3:$C$16,1,0)),"Нет","Да")</f>
        <v>Нет</v>
      </c>
      <c r="D1143" s="43">
        <f t="shared" si="36"/>
        <v>365</v>
      </c>
      <c r="E1143" s="44">
        <f>ROUND(('Все выпуски'!$F$3*'Все выпуски'!$F$6/100)/365*(B1143-IF(C1143="Нет",VLOOKUP(A1143,'Айгенис Оп9'!$A$2:$C$16,3,0),VLOOKUP((A1143-1),'Айгенис Оп9'!$A$2:$C$16,3,0))),2)</f>
        <v>0.56000000000000005</v>
      </c>
      <c r="G1143" s="43">
        <f>COUNTIF(D1144:$D$1227,365)</f>
        <v>84</v>
      </c>
      <c r="H1143" s="43">
        <f>COUNTIF(D1144:$D$1227,366)</f>
        <v>0</v>
      </c>
      <c r="I1143" s="2"/>
    </row>
    <row r="1144" spans="1:9" x14ac:dyDescent="0.25">
      <c r="A1144" s="1">
        <f>COUNTIF($C$2:C1144,"Да")</f>
        <v>13</v>
      </c>
      <c r="B1144" s="45">
        <f t="shared" si="37"/>
        <v>46001</v>
      </c>
      <c r="C1144" s="42" t="str">
        <f>IF(ISERROR(VLOOKUP(B1144,'Айгенис Оп9'!$C$3:$C$16,1,0)),"Нет","Да")</f>
        <v>Нет</v>
      </c>
      <c r="D1144" s="43">
        <f t="shared" si="36"/>
        <v>365</v>
      </c>
      <c r="E1144" s="44">
        <f>ROUND(('Все выпуски'!$F$3*'Все выпуски'!$F$6/100)/365*(B1144-IF(C1144="Нет",VLOOKUP(A1144,'Айгенис Оп9'!$A$2:$C$16,3,0),VLOOKUP((A1144-1),'Айгенис Оп9'!$A$2:$C$16,3,0))),2)</f>
        <v>0.65</v>
      </c>
      <c r="G1144" s="43">
        <f>COUNTIF(D1145:$D$1227,365)</f>
        <v>83</v>
      </c>
      <c r="H1144" s="43">
        <f>COUNTIF(D1145:$D$1227,366)</f>
        <v>0</v>
      </c>
      <c r="I1144" s="2"/>
    </row>
    <row r="1145" spans="1:9" x14ac:dyDescent="0.25">
      <c r="A1145" s="1">
        <f>COUNTIF($C$2:C1145,"Да")</f>
        <v>13</v>
      </c>
      <c r="B1145" s="45">
        <f t="shared" si="37"/>
        <v>46002</v>
      </c>
      <c r="C1145" s="42" t="str">
        <f>IF(ISERROR(VLOOKUP(B1145,'Айгенис Оп9'!$C$3:$C$16,1,0)),"Нет","Да")</f>
        <v>Нет</v>
      </c>
      <c r="D1145" s="43">
        <f t="shared" si="36"/>
        <v>365</v>
      </c>
      <c r="E1145" s="44">
        <f>ROUND(('Все выпуски'!$F$3*'Все выпуски'!$F$6/100)/365*(B1145-IF(C1145="Нет",VLOOKUP(A1145,'Айгенис Оп9'!$A$2:$C$16,3,0),VLOOKUP((A1145-1),'Айгенис Оп9'!$A$2:$C$16,3,0))),2)</f>
        <v>0.75</v>
      </c>
      <c r="G1145" s="43">
        <f>COUNTIF(D1146:$D$1227,365)</f>
        <v>82</v>
      </c>
      <c r="H1145" s="43">
        <f>COUNTIF(D1146:$D$1227,366)</f>
        <v>0</v>
      </c>
      <c r="I1145" s="2"/>
    </row>
    <row r="1146" spans="1:9" x14ac:dyDescent="0.25">
      <c r="A1146" s="1">
        <f>COUNTIF($C$2:C1146,"Да")</f>
        <v>13</v>
      </c>
      <c r="B1146" s="45">
        <f t="shared" si="37"/>
        <v>46003</v>
      </c>
      <c r="C1146" s="42" t="str">
        <f>IF(ISERROR(VLOOKUP(B1146,'Айгенис Оп9'!$C$3:$C$16,1,0)),"Нет","Да")</f>
        <v>Нет</v>
      </c>
      <c r="D1146" s="43">
        <f t="shared" si="36"/>
        <v>365</v>
      </c>
      <c r="E1146" s="44">
        <f>ROUND(('Все выпуски'!$F$3*'Все выпуски'!$F$6/100)/365*(B1146-IF(C1146="Нет",VLOOKUP(A1146,'Айгенис Оп9'!$A$2:$C$16,3,0),VLOOKUP((A1146-1),'Айгенис Оп9'!$A$2:$C$16,3,0))),2)</f>
        <v>0.84</v>
      </c>
      <c r="G1146" s="43">
        <f>COUNTIF(D1147:$D$1227,365)</f>
        <v>81</v>
      </c>
      <c r="H1146" s="43">
        <f>COUNTIF(D1147:$D$1227,366)</f>
        <v>0</v>
      </c>
      <c r="I1146" s="2"/>
    </row>
    <row r="1147" spans="1:9" x14ac:dyDescent="0.25">
      <c r="A1147" s="1">
        <f>COUNTIF($C$2:C1147,"Да")</f>
        <v>13</v>
      </c>
      <c r="B1147" s="45">
        <f t="shared" si="37"/>
        <v>46004</v>
      </c>
      <c r="C1147" s="42" t="str">
        <f>IF(ISERROR(VLOOKUP(B1147,'Айгенис Оп9'!$C$3:$C$16,1,0)),"Нет","Да")</f>
        <v>Нет</v>
      </c>
      <c r="D1147" s="43">
        <f t="shared" si="36"/>
        <v>365</v>
      </c>
      <c r="E1147" s="44">
        <f>ROUND(('Все выпуски'!$F$3*'Все выпуски'!$F$6/100)/365*(B1147-IF(C1147="Нет",VLOOKUP(A1147,'Айгенис Оп9'!$A$2:$C$16,3,0),VLOOKUP((A1147-1),'Айгенис Оп9'!$A$2:$C$16,3,0))),2)</f>
        <v>0.93</v>
      </c>
      <c r="G1147" s="43">
        <f>COUNTIF(D1148:$D$1227,365)</f>
        <v>80</v>
      </c>
      <c r="H1147" s="43">
        <f>COUNTIF(D1148:$D$1227,366)</f>
        <v>0</v>
      </c>
      <c r="I1147" s="2"/>
    </row>
    <row r="1148" spans="1:9" x14ac:dyDescent="0.25">
      <c r="A1148" s="1">
        <f>COUNTIF($C$2:C1148,"Да")</f>
        <v>13</v>
      </c>
      <c r="B1148" s="45">
        <f t="shared" si="37"/>
        <v>46005</v>
      </c>
      <c r="C1148" s="42" t="str">
        <f>IF(ISERROR(VLOOKUP(B1148,'Айгенис Оп9'!$C$3:$C$16,1,0)),"Нет","Да")</f>
        <v>Нет</v>
      </c>
      <c r="D1148" s="43">
        <f t="shared" si="36"/>
        <v>365</v>
      </c>
      <c r="E1148" s="44">
        <f>ROUND(('Все выпуски'!$F$3*'Все выпуски'!$F$6/100)/365*(B1148-IF(C1148="Нет",VLOOKUP(A1148,'Айгенис Оп9'!$A$2:$C$16,3,0),VLOOKUP((A1148-1),'Айгенис Оп9'!$A$2:$C$16,3,0))),2)</f>
        <v>1.02</v>
      </c>
      <c r="G1148" s="43">
        <f>COUNTIF(D1149:$D$1227,365)</f>
        <v>79</v>
      </c>
      <c r="H1148" s="43">
        <f>COUNTIF(D1149:$D$1227,366)</f>
        <v>0</v>
      </c>
      <c r="I1148" s="2"/>
    </row>
    <row r="1149" spans="1:9" x14ac:dyDescent="0.25">
      <c r="A1149" s="1">
        <f>COUNTIF($C$2:C1149,"Да")</f>
        <v>13</v>
      </c>
      <c r="B1149" s="45">
        <f t="shared" si="37"/>
        <v>46006</v>
      </c>
      <c r="C1149" s="42" t="str">
        <f>IF(ISERROR(VLOOKUP(B1149,'Айгенис Оп9'!$C$3:$C$16,1,0)),"Нет","Да")</f>
        <v>Нет</v>
      </c>
      <c r="D1149" s="43">
        <f t="shared" si="36"/>
        <v>365</v>
      </c>
      <c r="E1149" s="44">
        <f>ROUND(('Все выпуски'!$F$3*'Все выпуски'!$F$6/100)/365*(B1149-IF(C1149="Нет",VLOOKUP(A1149,'Айгенис Оп9'!$A$2:$C$16,3,0),VLOOKUP((A1149-1),'Айгенис Оп9'!$A$2:$C$16,3,0))),2)</f>
        <v>1.1200000000000001</v>
      </c>
      <c r="G1149" s="43">
        <f>COUNTIF(D1150:$D$1227,365)</f>
        <v>78</v>
      </c>
      <c r="H1149" s="43">
        <f>COUNTIF(D1150:$D$1227,366)</f>
        <v>0</v>
      </c>
      <c r="I1149" s="2"/>
    </row>
    <row r="1150" spans="1:9" x14ac:dyDescent="0.25">
      <c r="A1150" s="1">
        <f>COUNTIF($C$2:C1150,"Да")</f>
        <v>13</v>
      </c>
      <c r="B1150" s="45">
        <f t="shared" si="37"/>
        <v>46007</v>
      </c>
      <c r="C1150" s="42" t="str">
        <f>IF(ISERROR(VLOOKUP(B1150,'Айгенис Оп9'!$C$3:$C$16,1,0)),"Нет","Да")</f>
        <v>Нет</v>
      </c>
      <c r="D1150" s="43">
        <f t="shared" si="36"/>
        <v>365</v>
      </c>
      <c r="E1150" s="44">
        <f>ROUND(('Все выпуски'!$F$3*'Все выпуски'!$F$6/100)/365*(B1150-IF(C1150="Нет",VLOOKUP(A1150,'Айгенис Оп9'!$A$2:$C$16,3,0),VLOOKUP((A1150-1),'Айгенис Оп9'!$A$2:$C$16,3,0))),2)</f>
        <v>1.21</v>
      </c>
      <c r="G1150" s="43">
        <f>COUNTIF(D1151:$D$1227,365)</f>
        <v>77</v>
      </c>
      <c r="H1150" s="43">
        <f>COUNTIF(D1151:$D$1227,366)</f>
        <v>0</v>
      </c>
      <c r="I1150" s="2"/>
    </row>
    <row r="1151" spans="1:9" x14ac:dyDescent="0.25">
      <c r="A1151" s="1">
        <f>COUNTIF($C$2:C1151,"Да")</f>
        <v>13</v>
      </c>
      <c r="B1151" s="45">
        <f t="shared" si="37"/>
        <v>46008</v>
      </c>
      <c r="C1151" s="42" t="str">
        <f>IF(ISERROR(VLOOKUP(B1151,'Айгенис Оп9'!$C$3:$C$16,1,0)),"Нет","Да")</f>
        <v>Нет</v>
      </c>
      <c r="D1151" s="43">
        <f t="shared" si="36"/>
        <v>365</v>
      </c>
      <c r="E1151" s="44">
        <f>ROUND(('Все выпуски'!$F$3*'Все выпуски'!$F$6/100)/365*(B1151-IF(C1151="Нет",VLOOKUP(A1151,'Айгенис Оп9'!$A$2:$C$16,3,0),VLOOKUP((A1151-1),'Айгенис Оп9'!$A$2:$C$16,3,0))),2)</f>
        <v>1.3</v>
      </c>
      <c r="G1151" s="43">
        <f>COUNTIF(D1152:$D$1227,365)</f>
        <v>76</v>
      </c>
      <c r="H1151" s="43">
        <f>COUNTIF(D1152:$D$1227,366)</f>
        <v>0</v>
      </c>
      <c r="I1151" s="2"/>
    </row>
    <row r="1152" spans="1:9" x14ac:dyDescent="0.25">
      <c r="A1152" s="1">
        <f>COUNTIF($C$2:C1152,"Да")</f>
        <v>13</v>
      </c>
      <c r="B1152" s="45">
        <f t="shared" si="37"/>
        <v>46009</v>
      </c>
      <c r="C1152" s="42" t="str">
        <f>IF(ISERROR(VLOOKUP(B1152,'Айгенис Оп9'!$C$3:$C$16,1,0)),"Нет","Да")</f>
        <v>Нет</v>
      </c>
      <c r="D1152" s="43">
        <f t="shared" si="36"/>
        <v>365</v>
      </c>
      <c r="E1152" s="44">
        <f>ROUND(('Все выпуски'!$F$3*'Все выпуски'!$F$6/100)/365*(B1152-IF(C1152="Нет",VLOOKUP(A1152,'Айгенис Оп9'!$A$2:$C$16,3,0),VLOOKUP((A1152-1),'Айгенис Оп9'!$A$2:$C$16,3,0))),2)</f>
        <v>1.4</v>
      </c>
      <c r="G1152" s="43">
        <f>COUNTIF(D1153:$D$1227,365)</f>
        <v>75</v>
      </c>
      <c r="H1152" s="43">
        <f>COUNTIF(D1153:$D$1227,366)</f>
        <v>0</v>
      </c>
      <c r="I1152" s="2"/>
    </row>
    <row r="1153" spans="1:9" x14ac:dyDescent="0.25">
      <c r="A1153" s="1">
        <f>COUNTIF($C$2:C1153,"Да")</f>
        <v>13</v>
      </c>
      <c r="B1153" s="45">
        <f t="shared" si="37"/>
        <v>46010</v>
      </c>
      <c r="C1153" s="42" t="str">
        <f>IF(ISERROR(VLOOKUP(B1153,'Айгенис Оп9'!$C$3:$C$16,1,0)),"Нет","Да")</f>
        <v>Нет</v>
      </c>
      <c r="D1153" s="43">
        <f t="shared" si="36"/>
        <v>365</v>
      </c>
      <c r="E1153" s="44">
        <f>ROUND(('Все выпуски'!$F$3*'Все выпуски'!$F$6/100)/365*(B1153-IF(C1153="Нет",VLOOKUP(A1153,'Айгенис Оп9'!$A$2:$C$16,3,0),VLOOKUP((A1153-1),'Айгенис Оп9'!$A$2:$C$16,3,0))),2)</f>
        <v>1.49</v>
      </c>
      <c r="G1153" s="43">
        <f>COUNTIF(D1154:$D$1227,365)</f>
        <v>74</v>
      </c>
      <c r="H1153" s="43">
        <f>COUNTIF(D1154:$D$1227,366)</f>
        <v>0</v>
      </c>
      <c r="I1153" s="2"/>
    </row>
    <row r="1154" spans="1:9" x14ac:dyDescent="0.25">
      <c r="A1154" s="1">
        <f>COUNTIF($C$2:C1154,"Да")</f>
        <v>13</v>
      </c>
      <c r="B1154" s="45">
        <f t="shared" si="37"/>
        <v>46011</v>
      </c>
      <c r="C1154" s="42" t="str">
        <f>IF(ISERROR(VLOOKUP(B1154,'Айгенис Оп9'!$C$3:$C$16,1,0)),"Нет","Да")</f>
        <v>Нет</v>
      </c>
      <c r="D1154" s="43">
        <f t="shared" si="36"/>
        <v>365</v>
      </c>
      <c r="E1154" s="44">
        <f>ROUND(('Все выпуски'!$F$3*'Все выпуски'!$F$6/100)/365*(B1154-IF(C1154="Нет",VLOOKUP(A1154,'Айгенис Оп9'!$A$2:$C$16,3,0),VLOOKUP((A1154-1),'Айгенис Оп9'!$A$2:$C$16,3,0))),2)</f>
        <v>1.58</v>
      </c>
      <c r="G1154" s="43">
        <f>COUNTIF(D1155:$D$1227,365)</f>
        <v>73</v>
      </c>
      <c r="H1154" s="43">
        <f>COUNTIF(D1155:$D$1227,366)</f>
        <v>0</v>
      </c>
      <c r="I1154" s="2"/>
    </row>
    <row r="1155" spans="1:9" x14ac:dyDescent="0.25">
      <c r="A1155" s="1">
        <f>COUNTIF($C$2:C1155,"Да")</f>
        <v>13</v>
      </c>
      <c r="B1155" s="45">
        <f t="shared" si="37"/>
        <v>46012</v>
      </c>
      <c r="C1155" s="42" t="str">
        <f>IF(ISERROR(VLOOKUP(B1155,'Айгенис Оп9'!$C$3:$C$16,1,0)),"Нет","Да")</f>
        <v>Нет</v>
      </c>
      <c r="D1155" s="43">
        <f t="shared" si="36"/>
        <v>365</v>
      </c>
      <c r="E1155" s="44">
        <f>ROUND(('Все выпуски'!$F$3*'Все выпуски'!$F$6/100)/365*(B1155-IF(C1155="Нет",VLOOKUP(A1155,'Айгенис Оп9'!$A$2:$C$16,3,0),VLOOKUP((A1155-1),'Айгенис Оп9'!$A$2:$C$16,3,0))),2)</f>
        <v>1.68</v>
      </c>
      <c r="G1155" s="43">
        <f>COUNTIF(D1156:$D$1227,365)</f>
        <v>72</v>
      </c>
      <c r="H1155" s="43">
        <f>COUNTIF(D1156:$D$1227,366)</f>
        <v>0</v>
      </c>
      <c r="I1155" s="2"/>
    </row>
    <row r="1156" spans="1:9" x14ac:dyDescent="0.25">
      <c r="A1156" s="1">
        <f>COUNTIF($C$2:C1156,"Да")</f>
        <v>13</v>
      </c>
      <c r="B1156" s="45">
        <f t="shared" si="37"/>
        <v>46013</v>
      </c>
      <c r="C1156" s="42" t="str">
        <f>IF(ISERROR(VLOOKUP(B1156,'Айгенис Оп9'!$C$3:$C$16,1,0)),"Нет","Да")</f>
        <v>Нет</v>
      </c>
      <c r="D1156" s="43">
        <f t="shared" si="36"/>
        <v>365</v>
      </c>
      <c r="E1156" s="44">
        <f>ROUND(('Все выпуски'!$F$3*'Все выпуски'!$F$6/100)/365*(B1156-IF(C1156="Нет",VLOOKUP(A1156,'Айгенис Оп9'!$A$2:$C$16,3,0),VLOOKUP((A1156-1),'Айгенис Оп9'!$A$2:$C$16,3,0))),2)</f>
        <v>1.77</v>
      </c>
      <c r="G1156" s="43">
        <f>COUNTIF(D1157:$D$1227,365)</f>
        <v>71</v>
      </c>
      <c r="H1156" s="43">
        <f>COUNTIF(D1157:$D$1227,366)</f>
        <v>0</v>
      </c>
      <c r="I1156" s="2"/>
    </row>
    <row r="1157" spans="1:9" x14ac:dyDescent="0.25">
      <c r="A1157" s="1">
        <f>COUNTIF($C$2:C1157,"Да")</f>
        <v>13</v>
      </c>
      <c r="B1157" s="45">
        <f t="shared" si="37"/>
        <v>46014</v>
      </c>
      <c r="C1157" s="42" t="str">
        <f>IF(ISERROR(VLOOKUP(B1157,'Айгенис Оп9'!$C$3:$C$16,1,0)),"Нет","Да")</f>
        <v>Нет</v>
      </c>
      <c r="D1157" s="43">
        <f t="shared" si="36"/>
        <v>365</v>
      </c>
      <c r="E1157" s="44">
        <f>ROUND(('Все выпуски'!$F$3*'Все выпуски'!$F$6/100)/365*(B1157-IF(C1157="Нет",VLOOKUP(A1157,'Айгенис Оп9'!$A$2:$C$16,3,0),VLOOKUP((A1157-1),'Айгенис Оп9'!$A$2:$C$16,3,0))),2)</f>
        <v>1.86</v>
      </c>
      <c r="G1157" s="43">
        <f>COUNTIF(D1158:$D$1227,365)</f>
        <v>70</v>
      </c>
      <c r="H1157" s="43">
        <f>COUNTIF(D1158:$D$1227,366)</f>
        <v>0</v>
      </c>
      <c r="I1157" s="2"/>
    </row>
    <row r="1158" spans="1:9" x14ac:dyDescent="0.25">
      <c r="A1158" s="1">
        <f>COUNTIF($C$2:C1158,"Да")</f>
        <v>13</v>
      </c>
      <c r="B1158" s="45">
        <f t="shared" si="37"/>
        <v>46015</v>
      </c>
      <c r="C1158" s="42" t="str">
        <f>IF(ISERROR(VLOOKUP(B1158,'Айгенис Оп9'!$C$3:$C$16,1,0)),"Нет","Да")</f>
        <v>Нет</v>
      </c>
      <c r="D1158" s="43">
        <f t="shared" si="36"/>
        <v>365</v>
      </c>
      <c r="E1158" s="44">
        <f>ROUND(('Все выпуски'!$F$3*'Все выпуски'!$F$6/100)/365*(B1158-IF(C1158="Нет",VLOOKUP(A1158,'Айгенис Оп9'!$A$2:$C$16,3,0),VLOOKUP((A1158-1),'Айгенис Оп9'!$A$2:$C$16,3,0))),2)</f>
        <v>1.96</v>
      </c>
      <c r="G1158" s="43">
        <f>COUNTIF(D1159:$D$1227,365)</f>
        <v>69</v>
      </c>
      <c r="H1158" s="43">
        <f>COUNTIF(D1159:$D$1227,366)</f>
        <v>0</v>
      </c>
      <c r="I1158" s="2"/>
    </row>
    <row r="1159" spans="1:9" x14ac:dyDescent="0.25">
      <c r="A1159" s="1">
        <f>COUNTIF($C$2:C1159,"Да")</f>
        <v>13</v>
      </c>
      <c r="B1159" s="45">
        <f t="shared" si="37"/>
        <v>46016</v>
      </c>
      <c r="C1159" s="42" t="str">
        <f>IF(ISERROR(VLOOKUP(B1159,'Айгенис Оп9'!$C$3:$C$16,1,0)),"Нет","Да")</f>
        <v>Нет</v>
      </c>
      <c r="D1159" s="43">
        <f t="shared" si="36"/>
        <v>365</v>
      </c>
      <c r="E1159" s="44">
        <f>ROUND(('Все выпуски'!$F$3*'Все выпуски'!$F$6/100)/365*(B1159-IF(C1159="Нет",VLOOKUP(A1159,'Айгенис Оп9'!$A$2:$C$16,3,0),VLOOKUP((A1159-1),'Айгенис Оп9'!$A$2:$C$16,3,0))),2)</f>
        <v>2.0499999999999998</v>
      </c>
      <c r="G1159" s="43">
        <f>COUNTIF(D1160:$D$1227,365)</f>
        <v>68</v>
      </c>
      <c r="H1159" s="43">
        <f>COUNTIF(D1160:$D$1227,366)</f>
        <v>0</v>
      </c>
      <c r="I1159" s="2"/>
    </row>
    <row r="1160" spans="1:9" x14ac:dyDescent="0.25">
      <c r="A1160" s="1">
        <f>COUNTIF($C$2:C1160,"Да")</f>
        <v>13</v>
      </c>
      <c r="B1160" s="45">
        <f t="shared" si="37"/>
        <v>46017</v>
      </c>
      <c r="C1160" s="42" t="str">
        <f>IF(ISERROR(VLOOKUP(B1160,'Айгенис Оп9'!$C$3:$C$16,1,0)),"Нет","Да")</f>
        <v>Нет</v>
      </c>
      <c r="D1160" s="43">
        <f t="shared" si="36"/>
        <v>365</v>
      </c>
      <c r="E1160" s="44">
        <f>ROUND(('Все выпуски'!$F$3*'Все выпуски'!$F$6/100)/365*(B1160-IF(C1160="Нет",VLOOKUP(A1160,'Айгенис Оп9'!$A$2:$C$16,3,0),VLOOKUP((A1160-1),'Айгенис Оп9'!$A$2:$C$16,3,0))),2)</f>
        <v>2.14</v>
      </c>
      <c r="G1160" s="43">
        <f>COUNTIF(D1161:$D$1227,365)</f>
        <v>67</v>
      </c>
      <c r="H1160" s="43">
        <f>COUNTIF(D1161:$D$1227,366)</f>
        <v>0</v>
      </c>
      <c r="I1160" s="2"/>
    </row>
    <row r="1161" spans="1:9" x14ac:dyDescent="0.25">
      <c r="A1161" s="1">
        <f>COUNTIF($C$2:C1161,"Да")</f>
        <v>13</v>
      </c>
      <c r="B1161" s="45">
        <f t="shared" si="37"/>
        <v>46018</v>
      </c>
      <c r="C1161" s="42" t="str">
        <f>IF(ISERROR(VLOOKUP(B1161,'Айгенис Оп9'!$C$3:$C$16,1,0)),"Нет","Да")</f>
        <v>Нет</v>
      </c>
      <c r="D1161" s="43">
        <f t="shared" si="36"/>
        <v>365</v>
      </c>
      <c r="E1161" s="44">
        <f>ROUND(('Все выпуски'!$F$3*'Все выпуски'!$F$6/100)/365*(B1161-IF(C1161="Нет",VLOOKUP(A1161,'Айгенис Оп9'!$A$2:$C$16,3,0),VLOOKUP((A1161-1),'Айгенис Оп9'!$A$2:$C$16,3,0))),2)</f>
        <v>2.2400000000000002</v>
      </c>
      <c r="G1161" s="43">
        <f>COUNTIF(D1162:$D$1227,365)</f>
        <v>66</v>
      </c>
      <c r="H1161" s="43">
        <f>COUNTIF(D1162:$D$1227,366)</f>
        <v>0</v>
      </c>
      <c r="I1161" s="2"/>
    </row>
    <row r="1162" spans="1:9" x14ac:dyDescent="0.25">
      <c r="A1162" s="1">
        <f>COUNTIF($C$2:C1162,"Да")</f>
        <v>13</v>
      </c>
      <c r="B1162" s="45">
        <f t="shared" si="37"/>
        <v>46019</v>
      </c>
      <c r="C1162" s="42" t="str">
        <f>IF(ISERROR(VLOOKUP(B1162,'Айгенис Оп9'!$C$3:$C$16,1,0)),"Нет","Да")</f>
        <v>Нет</v>
      </c>
      <c r="D1162" s="43">
        <f t="shared" si="36"/>
        <v>365</v>
      </c>
      <c r="E1162" s="44">
        <f>ROUND(('Все выпуски'!$F$3*'Все выпуски'!$F$6/100)/365*(B1162-IF(C1162="Нет",VLOOKUP(A1162,'Айгенис Оп9'!$A$2:$C$16,3,0),VLOOKUP((A1162-1),'Айгенис Оп9'!$A$2:$C$16,3,0))),2)</f>
        <v>2.33</v>
      </c>
      <c r="G1162" s="43">
        <f>COUNTIF(D1163:$D$1227,365)</f>
        <v>65</v>
      </c>
      <c r="H1162" s="43">
        <f>COUNTIF(D1163:$D$1227,366)</f>
        <v>0</v>
      </c>
      <c r="I1162" s="2"/>
    </row>
    <row r="1163" spans="1:9" x14ac:dyDescent="0.25">
      <c r="A1163" s="1">
        <f>COUNTIF($C$2:C1163,"Да")</f>
        <v>13</v>
      </c>
      <c r="B1163" s="45">
        <f t="shared" si="37"/>
        <v>46020</v>
      </c>
      <c r="C1163" s="42" t="str">
        <f>IF(ISERROR(VLOOKUP(B1163,'Айгенис Оп9'!$C$3:$C$16,1,0)),"Нет","Да")</f>
        <v>Нет</v>
      </c>
      <c r="D1163" s="43">
        <f t="shared" si="36"/>
        <v>365</v>
      </c>
      <c r="E1163" s="44">
        <f>ROUND(('Все выпуски'!$F$3*'Все выпуски'!$F$6/100)/365*(B1163-IF(C1163="Нет",VLOOKUP(A1163,'Айгенис Оп9'!$A$2:$C$16,3,0),VLOOKUP((A1163-1),'Айгенис Оп9'!$A$2:$C$16,3,0))),2)</f>
        <v>2.42</v>
      </c>
      <c r="G1163" s="43">
        <f>COUNTIF(D1164:$D$1227,365)</f>
        <v>64</v>
      </c>
      <c r="H1163" s="43">
        <f>COUNTIF(D1164:$D$1227,366)</f>
        <v>0</v>
      </c>
      <c r="I1163" s="2"/>
    </row>
    <row r="1164" spans="1:9" x14ac:dyDescent="0.25">
      <c r="A1164" s="1">
        <f>COUNTIF($C$2:C1164,"Да")</f>
        <v>13</v>
      </c>
      <c r="B1164" s="45">
        <f t="shared" si="37"/>
        <v>46021</v>
      </c>
      <c r="C1164" s="42" t="str">
        <f>IF(ISERROR(VLOOKUP(B1164,'Айгенис Оп9'!$C$3:$C$16,1,0)),"Нет","Да")</f>
        <v>Нет</v>
      </c>
      <c r="D1164" s="43">
        <f t="shared" si="36"/>
        <v>365</v>
      </c>
      <c r="E1164" s="44">
        <f>ROUND(('Все выпуски'!$F$3*'Все выпуски'!$F$6/100)/365*(B1164-IF(C1164="Нет",VLOOKUP(A1164,'Айгенис Оп9'!$A$2:$C$16,3,0),VLOOKUP((A1164-1),'Айгенис Оп9'!$A$2:$C$16,3,0))),2)</f>
        <v>2.52</v>
      </c>
      <c r="G1164" s="43">
        <f>COUNTIF(D1165:$D$1227,365)</f>
        <v>63</v>
      </c>
      <c r="H1164" s="43">
        <f>COUNTIF(D1165:$D$1227,366)</f>
        <v>0</v>
      </c>
      <c r="I1164" s="2"/>
    </row>
    <row r="1165" spans="1:9" x14ac:dyDescent="0.25">
      <c r="A1165" s="1">
        <f>COUNTIF($C$2:C1165,"Да")</f>
        <v>13</v>
      </c>
      <c r="B1165" s="45">
        <f t="shared" si="37"/>
        <v>46022</v>
      </c>
      <c r="C1165" s="42" t="str">
        <f>IF(ISERROR(VLOOKUP(B1165,'Айгенис Оп9'!$C$3:$C$16,1,0)),"Нет","Да")</f>
        <v>Нет</v>
      </c>
      <c r="D1165" s="43">
        <f t="shared" si="36"/>
        <v>365</v>
      </c>
      <c r="E1165" s="44">
        <f>ROUND(('Все выпуски'!$F$3*'Все выпуски'!$F$6/100)/365*(B1165-IF(C1165="Нет",VLOOKUP(A1165,'Айгенис Оп9'!$A$2:$C$16,3,0),VLOOKUP((A1165-1),'Айгенис Оп9'!$A$2:$C$16,3,0))),2)</f>
        <v>2.61</v>
      </c>
      <c r="G1165" s="43">
        <f>COUNTIF(D1166:$D$1227,365)</f>
        <v>62</v>
      </c>
      <c r="H1165" s="43">
        <f>COUNTIF(D1166:$D$1227,366)</f>
        <v>0</v>
      </c>
      <c r="I1165" s="2"/>
    </row>
    <row r="1166" spans="1:9" x14ac:dyDescent="0.25">
      <c r="A1166" s="1">
        <f>COUNTIF($C$2:C1166,"Да")</f>
        <v>13</v>
      </c>
      <c r="B1166" s="45">
        <f t="shared" si="37"/>
        <v>46023</v>
      </c>
      <c r="C1166" s="42" t="str">
        <f>IF(ISERROR(VLOOKUP(B1166,'Айгенис Оп9'!$C$3:$C$16,1,0)),"Нет","Да")</f>
        <v>Нет</v>
      </c>
      <c r="D1166" s="43">
        <f t="shared" si="36"/>
        <v>365</v>
      </c>
      <c r="E1166" s="44">
        <f>ROUND(('Все выпуски'!$F$3*'Все выпуски'!$F$6/100)/365*(B1166-IF(C1166="Нет",VLOOKUP(A1166,'Айгенис Оп9'!$A$2:$C$16,3,0),VLOOKUP((A1166-1),'Айгенис Оп9'!$A$2:$C$16,3,0))),2)</f>
        <v>2.7</v>
      </c>
      <c r="G1166" s="43">
        <f>COUNTIF(D1167:$D$1227,365)</f>
        <v>61</v>
      </c>
      <c r="H1166" s="43">
        <f>COUNTIF(D1167:$D$1227,366)</f>
        <v>0</v>
      </c>
      <c r="I1166" s="2"/>
    </row>
    <row r="1167" spans="1:9" x14ac:dyDescent="0.25">
      <c r="A1167" s="1">
        <f>COUNTIF($C$2:C1167,"Да")</f>
        <v>13</v>
      </c>
      <c r="B1167" s="45">
        <f t="shared" si="37"/>
        <v>46024</v>
      </c>
      <c r="C1167" s="42" t="str">
        <f>IF(ISERROR(VLOOKUP(B1167,'Айгенис Оп9'!$C$3:$C$16,1,0)),"Нет","Да")</f>
        <v>Нет</v>
      </c>
      <c r="D1167" s="43">
        <f t="shared" si="36"/>
        <v>365</v>
      </c>
      <c r="E1167" s="44">
        <f>ROUND(('Все выпуски'!$F$3*'Все выпуски'!$F$6/100)/365*(B1167-IF(C1167="Нет",VLOOKUP(A1167,'Айгенис Оп9'!$A$2:$C$16,3,0),VLOOKUP((A1167-1),'Айгенис Оп9'!$A$2:$C$16,3,0))),2)</f>
        <v>2.79</v>
      </c>
      <c r="G1167" s="43">
        <f>COUNTIF(D1168:$D$1227,365)</f>
        <v>60</v>
      </c>
      <c r="H1167" s="43">
        <f>COUNTIF(D1168:$D$1227,366)</f>
        <v>0</v>
      </c>
      <c r="I1167" s="2"/>
    </row>
    <row r="1168" spans="1:9" x14ac:dyDescent="0.25">
      <c r="A1168" s="1">
        <f>COUNTIF($C$2:C1168,"Да")</f>
        <v>13</v>
      </c>
      <c r="B1168" s="45">
        <f t="shared" si="37"/>
        <v>46025</v>
      </c>
      <c r="C1168" s="42" t="str">
        <f>IF(ISERROR(VLOOKUP(B1168,'Айгенис Оп9'!$C$3:$C$16,1,0)),"Нет","Да")</f>
        <v>Нет</v>
      </c>
      <c r="D1168" s="43">
        <f t="shared" si="36"/>
        <v>365</v>
      </c>
      <c r="E1168" s="44">
        <f>ROUND(('Все выпуски'!$F$3*'Все выпуски'!$F$6/100)/365*(B1168-IF(C1168="Нет",VLOOKUP(A1168,'Айгенис Оп9'!$A$2:$C$16,3,0),VLOOKUP((A1168-1),'Айгенис Оп9'!$A$2:$C$16,3,0))),2)</f>
        <v>2.89</v>
      </c>
      <c r="G1168" s="43">
        <f>COUNTIF(D1169:$D$1227,365)</f>
        <v>59</v>
      </c>
      <c r="H1168" s="43">
        <f>COUNTIF(D1169:$D$1227,366)</f>
        <v>0</v>
      </c>
      <c r="I1168" s="2"/>
    </row>
    <row r="1169" spans="1:9" x14ac:dyDescent="0.25">
      <c r="A1169" s="1">
        <f>COUNTIF($C$2:C1169,"Да")</f>
        <v>13</v>
      </c>
      <c r="B1169" s="45">
        <f t="shared" si="37"/>
        <v>46026</v>
      </c>
      <c r="C1169" s="42" t="str">
        <f>IF(ISERROR(VLOOKUP(B1169,'Айгенис Оп9'!$C$3:$C$16,1,0)),"Нет","Да")</f>
        <v>Нет</v>
      </c>
      <c r="D1169" s="43">
        <f t="shared" si="36"/>
        <v>365</v>
      </c>
      <c r="E1169" s="44">
        <f>ROUND(('Все выпуски'!$F$3*'Все выпуски'!$F$6/100)/365*(B1169-IF(C1169="Нет",VLOOKUP(A1169,'Айгенис Оп9'!$A$2:$C$16,3,0),VLOOKUP((A1169-1),'Айгенис Оп9'!$A$2:$C$16,3,0))),2)</f>
        <v>2.98</v>
      </c>
      <c r="G1169" s="43">
        <f>COUNTIF(D1170:$D$1227,365)</f>
        <v>58</v>
      </c>
      <c r="H1169" s="43">
        <f>COUNTIF(D1170:$D$1227,366)</f>
        <v>0</v>
      </c>
      <c r="I1169" s="2"/>
    </row>
    <row r="1170" spans="1:9" x14ac:dyDescent="0.25">
      <c r="A1170" s="1">
        <f>COUNTIF($C$2:C1170,"Да")</f>
        <v>13</v>
      </c>
      <c r="B1170" s="45">
        <f t="shared" si="37"/>
        <v>46027</v>
      </c>
      <c r="C1170" s="42" t="str">
        <f>IF(ISERROR(VLOOKUP(B1170,'Айгенис Оп9'!$C$3:$C$16,1,0)),"Нет","Да")</f>
        <v>Нет</v>
      </c>
      <c r="D1170" s="43">
        <f t="shared" si="36"/>
        <v>365</v>
      </c>
      <c r="E1170" s="44">
        <f>ROUND(('Все выпуски'!$F$3*'Все выпуски'!$F$6/100)/365*(B1170-IF(C1170="Нет",VLOOKUP(A1170,'Айгенис Оп9'!$A$2:$C$16,3,0),VLOOKUP((A1170-1),'Айгенис Оп9'!$A$2:$C$16,3,0))),2)</f>
        <v>3.07</v>
      </c>
      <c r="G1170" s="43">
        <f>COUNTIF(D1171:$D$1227,365)</f>
        <v>57</v>
      </c>
      <c r="H1170" s="43">
        <f>COUNTIF(D1171:$D$1227,366)</f>
        <v>0</v>
      </c>
      <c r="I1170" s="2"/>
    </row>
    <row r="1171" spans="1:9" x14ac:dyDescent="0.25">
      <c r="A1171" s="1">
        <f>COUNTIF($C$2:C1171,"Да")</f>
        <v>13</v>
      </c>
      <c r="B1171" s="45">
        <f t="shared" si="37"/>
        <v>46028</v>
      </c>
      <c r="C1171" s="42" t="str">
        <f>IF(ISERROR(VLOOKUP(B1171,'Айгенис Оп9'!$C$3:$C$16,1,0)),"Нет","Да")</f>
        <v>Нет</v>
      </c>
      <c r="D1171" s="43">
        <f t="shared" si="36"/>
        <v>365</v>
      </c>
      <c r="E1171" s="44">
        <f>ROUND(('Все выпуски'!$F$3*'Все выпуски'!$F$6/100)/365*(B1171-IF(C1171="Нет",VLOOKUP(A1171,'Айгенис Оп9'!$A$2:$C$16,3,0),VLOOKUP((A1171-1),'Айгенис Оп9'!$A$2:$C$16,3,0))),2)</f>
        <v>3.17</v>
      </c>
      <c r="G1171" s="43">
        <f>COUNTIF(D1172:$D$1227,365)</f>
        <v>56</v>
      </c>
      <c r="H1171" s="43">
        <f>COUNTIF(D1172:$D$1227,366)</f>
        <v>0</v>
      </c>
      <c r="I1171" s="2"/>
    </row>
    <row r="1172" spans="1:9" x14ac:dyDescent="0.25">
      <c r="A1172" s="1">
        <f>COUNTIF($C$2:C1172,"Да")</f>
        <v>13</v>
      </c>
      <c r="B1172" s="45">
        <f t="shared" si="37"/>
        <v>46029</v>
      </c>
      <c r="C1172" s="42" t="str">
        <f>IF(ISERROR(VLOOKUP(B1172,'Айгенис Оп9'!$C$3:$C$16,1,0)),"Нет","Да")</f>
        <v>Нет</v>
      </c>
      <c r="D1172" s="43">
        <f t="shared" si="36"/>
        <v>365</v>
      </c>
      <c r="E1172" s="44">
        <f>ROUND(('Все выпуски'!$F$3*'Все выпуски'!$F$6/100)/365*(B1172-IF(C1172="Нет",VLOOKUP(A1172,'Айгенис Оп9'!$A$2:$C$16,3,0),VLOOKUP((A1172-1),'Айгенис Оп9'!$A$2:$C$16,3,0))),2)</f>
        <v>3.26</v>
      </c>
      <c r="G1172" s="43">
        <f>COUNTIF(D1173:$D$1227,365)</f>
        <v>55</v>
      </c>
      <c r="H1172" s="43">
        <f>COUNTIF(D1173:$D$1227,366)</f>
        <v>0</v>
      </c>
      <c r="I1172" s="2"/>
    </row>
    <row r="1173" spans="1:9" x14ac:dyDescent="0.25">
      <c r="A1173" s="1">
        <f>COUNTIF($C$2:C1173,"Да")</f>
        <v>13</v>
      </c>
      <c r="B1173" s="45">
        <f t="shared" si="37"/>
        <v>46030</v>
      </c>
      <c r="C1173" s="42" t="str">
        <f>IF(ISERROR(VLOOKUP(B1173,'Айгенис Оп9'!$C$3:$C$16,1,0)),"Нет","Да")</f>
        <v>Нет</v>
      </c>
      <c r="D1173" s="43">
        <f t="shared" si="36"/>
        <v>365</v>
      </c>
      <c r="E1173" s="44">
        <f>ROUND(('Все выпуски'!$F$3*'Все выпуски'!$F$6/100)/365*(B1173-IF(C1173="Нет",VLOOKUP(A1173,'Айгенис Оп9'!$A$2:$C$16,3,0),VLOOKUP((A1173-1),'Айгенис Оп9'!$A$2:$C$16,3,0))),2)</f>
        <v>3.35</v>
      </c>
      <c r="G1173" s="43">
        <f>COUNTIF(D1174:$D$1227,365)</f>
        <v>54</v>
      </c>
      <c r="H1173" s="43">
        <f>COUNTIF(D1174:$D$1227,366)</f>
        <v>0</v>
      </c>
      <c r="I1173" s="2"/>
    </row>
    <row r="1174" spans="1:9" x14ac:dyDescent="0.25">
      <c r="A1174" s="1">
        <f>COUNTIF($C$2:C1174,"Да")</f>
        <v>13</v>
      </c>
      <c r="B1174" s="45">
        <f t="shared" si="37"/>
        <v>46031</v>
      </c>
      <c r="C1174" s="42" t="str">
        <f>IF(ISERROR(VLOOKUP(B1174,'Айгенис Оп9'!$C$3:$C$16,1,0)),"Нет","Да")</f>
        <v>Нет</v>
      </c>
      <c r="D1174" s="43">
        <f t="shared" si="36"/>
        <v>365</v>
      </c>
      <c r="E1174" s="44">
        <f>ROUND(('Все выпуски'!$F$3*'Все выпуски'!$F$6/100)/365*(B1174-IF(C1174="Нет",VLOOKUP(A1174,'Айгенис Оп9'!$A$2:$C$16,3,0),VLOOKUP((A1174-1),'Айгенис Оп9'!$A$2:$C$16,3,0))),2)</f>
        <v>3.45</v>
      </c>
      <c r="G1174" s="43">
        <f>COUNTIF(D1175:$D$1227,365)</f>
        <v>53</v>
      </c>
      <c r="H1174" s="43">
        <f>COUNTIF(D1175:$D$1227,366)</f>
        <v>0</v>
      </c>
      <c r="I1174" s="2"/>
    </row>
    <row r="1175" spans="1:9" x14ac:dyDescent="0.25">
      <c r="A1175" s="1">
        <f>COUNTIF($C$2:C1175,"Да")</f>
        <v>13</v>
      </c>
      <c r="B1175" s="45">
        <f t="shared" si="37"/>
        <v>46032</v>
      </c>
      <c r="C1175" s="42" t="str">
        <f>IF(ISERROR(VLOOKUP(B1175,'Айгенис Оп9'!$C$3:$C$16,1,0)),"Нет","Да")</f>
        <v>Нет</v>
      </c>
      <c r="D1175" s="43">
        <f t="shared" si="36"/>
        <v>365</v>
      </c>
      <c r="E1175" s="44">
        <f>ROUND(('Все выпуски'!$F$3*'Все выпуски'!$F$6/100)/365*(B1175-IF(C1175="Нет",VLOOKUP(A1175,'Айгенис Оп9'!$A$2:$C$16,3,0),VLOOKUP((A1175-1),'Айгенис Оп9'!$A$2:$C$16,3,0))),2)</f>
        <v>3.54</v>
      </c>
      <c r="G1175" s="43">
        <f>COUNTIF(D1176:$D$1227,365)</f>
        <v>52</v>
      </c>
      <c r="H1175" s="43">
        <f>COUNTIF(D1176:$D$1227,366)</f>
        <v>0</v>
      </c>
      <c r="I1175" s="2"/>
    </row>
    <row r="1176" spans="1:9" x14ac:dyDescent="0.25">
      <c r="A1176" s="1">
        <f>COUNTIF($C$2:C1176,"Да")</f>
        <v>13</v>
      </c>
      <c r="B1176" s="45">
        <f t="shared" si="37"/>
        <v>46033</v>
      </c>
      <c r="C1176" s="42" t="str">
        <f>IF(ISERROR(VLOOKUP(B1176,'Айгенис Оп9'!$C$3:$C$16,1,0)),"Нет","Да")</f>
        <v>Нет</v>
      </c>
      <c r="D1176" s="43">
        <f t="shared" si="36"/>
        <v>365</v>
      </c>
      <c r="E1176" s="44">
        <f>ROUND(('Все выпуски'!$F$3*'Все выпуски'!$F$6/100)/365*(B1176-IF(C1176="Нет",VLOOKUP(A1176,'Айгенис Оп9'!$A$2:$C$16,3,0),VLOOKUP((A1176-1),'Айгенис Оп9'!$A$2:$C$16,3,0))),2)</f>
        <v>3.63</v>
      </c>
      <c r="G1176" s="43">
        <f>COUNTIF(D1177:$D$1227,365)</f>
        <v>51</v>
      </c>
      <c r="H1176" s="43">
        <f>COUNTIF(D1177:$D$1227,366)</f>
        <v>0</v>
      </c>
      <c r="I1176" s="2"/>
    </row>
    <row r="1177" spans="1:9" x14ac:dyDescent="0.25">
      <c r="A1177" s="1">
        <f>COUNTIF($C$2:C1177,"Да")</f>
        <v>13</v>
      </c>
      <c r="B1177" s="45">
        <f t="shared" si="37"/>
        <v>46034</v>
      </c>
      <c r="C1177" s="42" t="str">
        <f>IF(ISERROR(VLOOKUP(B1177,'Айгенис Оп9'!$C$3:$C$16,1,0)),"Нет","Да")</f>
        <v>Нет</v>
      </c>
      <c r="D1177" s="43">
        <f t="shared" si="36"/>
        <v>365</v>
      </c>
      <c r="E1177" s="44">
        <f>ROUND(('Все выпуски'!$F$3*'Все выпуски'!$F$6/100)/365*(B1177-IF(C1177="Нет",VLOOKUP(A1177,'Айгенис Оп9'!$A$2:$C$16,3,0),VLOOKUP((A1177-1),'Айгенис Оп9'!$A$2:$C$16,3,0))),2)</f>
        <v>3.73</v>
      </c>
      <c r="G1177" s="43">
        <f>COUNTIF(D1178:$D$1227,365)</f>
        <v>50</v>
      </c>
      <c r="H1177" s="43">
        <f>COUNTIF(D1178:$D$1227,366)</f>
        <v>0</v>
      </c>
      <c r="I1177" s="2"/>
    </row>
    <row r="1178" spans="1:9" x14ac:dyDescent="0.25">
      <c r="A1178" s="1">
        <f>COUNTIF($C$2:C1178,"Да")</f>
        <v>13</v>
      </c>
      <c r="B1178" s="45">
        <f t="shared" si="37"/>
        <v>46035</v>
      </c>
      <c r="C1178" s="42" t="str">
        <f>IF(ISERROR(VLOOKUP(B1178,'Айгенис Оп9'!$C$3:$C$16,1,0)),"Нет","Да")</f>
        <v>Нет</v>
      </c>
      <c r="D1178" s="43">
        <f t="shared" si="36"/>
        <v>365</v>
      </c>
      <c r="E1178" s="44">
        <f>ROUND(('Все выпуски'!$F$3*'Все выпуски'!$F$6/100)/365*(B1178-IF(C1178="Нет",VLOOKUP(A1178,'Айгенис Оп9'!$A$2:$C$16,3,0),VLOOKUP((A1178-1),'Айгенис Оп9'!$A$2:$C$16,3,0))),2)</f>
        <v>3.82</v>
      </c>
      <c r="G1178" s="43">
        <f>COUNTIF(D1179:$D$1227,365)</f>
        <v>49</v>
      </c>
      <c r="H1178" s="43">
        <f>COUNTIF(D1179:$D$1227,366)</f>
        <v>0</v>
      </c>
      <c r="I1178" s="2"/>
    </row>
    <row r="1179" spans="1:9" x14ac:dyDescent="0.25">
      <c r="A1179" s="1">
        <f>COUNTIF($C$2:C1179,"Да")</f>
        <v>13</v>
      </c>
      <c r="B1179" s="45">
        <f t="shared" si="37"/>
        <v>46036</v>
      </c>
      <c r="C1179" s="42" t="str">
        <f>IF(ISERROR(VLOOKUP(B1179,'Айгенис Оп9'!$C$3:$C$16,1,0)),"Нет","Да")</f>
        <v>Нет</v>
      </c>
      <c r="D1179" s="43">
        <f t="shared" si="36"/>
        <v>365</v>
      </c>
      <c r="E1179" s="44">
        <f>ROUND(('Все выпуски'!$F$3*'Все выпуски'!$F$6/100)/365*(B1179-IF(C1179="Нет",VLOOKUP(A1179,'Айгенис Оп9'!$A$2:$C$16,3,0),VLOOKUP((A1179-1),'Айгенис Оп9'!$A$2:$C$16,3,0))),2)</f>
        <v>3.91</v>
      </c>
      <c r="G1179" s="43">
        <f>COUNTIF(D1180:$D$1227,365)</f>
        <v>48</v>
      </c>
      <c r="H1179" s="43">
        <f>COUNTIF(D1180:$D$1227,366)</f>
        <v>0</v>
      </c>
      <c r="I1179" s="2"/>
    </row>
    <row r="1180" spans="1:9" x14ac:dyDescent="0.25">
      <c r="A1180" s="1">
        <f>COUNTIF($C$2:C1180,"Да")</f>
        <v>13</v>
      </c>
      <c r="B1180" s="45">
        <f t="shared" si="37"/>
        <v>46037</v>
      </c>
      <c r="C1180" s="42" t="str">
        <f>IF(ISERROR(VLOOKUP(B1180,'Айгенис Оп9'!$C$3:$C$16,1,0)),"Нет","Да")</f>
        <v>Нет</v>
      </c>
      <c r="D1180" s="43">
        <f t="shared" si="36"/>
        <v>365</v>
      </c>
      <c r="E1180" s="44">
        <f>ROUND(('Все выпуски'!$F$3*'Все выпуски'!$F$6/100)/365*(B1180-IF(C1180="Нет",VLOOKUP(A1180,'Айгенис Оп9'!$A$2:$C$16,3,0),VLOOKUP((A1180-1),'Айгенис Оп9'!$A$2:$C$16,3,0))),2)</f>
        <v>4.01</v>
      </c>
      <c r="G1180" s="43">
        <f>COUNTIF(D1181:$D$1227,365)</f>
        <v>47</v>
      </c>
      <c r="H1180" s="43">
        <f>COUNTIF(D1181:$D$1227,366)</f>
        <v>0</v>
      </c>
      <c r="I1180" s="2"/>
    </row>
    <row r="1181" spans="1:9" x14ac:dyDescent="0.25">
      <c r="A1181" s="1">
        <f>COUNTIF($C$2:C1181,"Да")</f>
        <v>13</v>
      </c>
      <c r="B1181" s="45">
        <f t="shared" si="37"/>
        <v>46038</v>
      </c>
      <c r="C1181" s="42" t="str">
        <f>IF(ISERROR(VLOOKUP(B1181,'Айгенис Оп9'!$C$3:$C$16,1,0)),"Нет","Да")</f>
        <v>Нет</v>
      </c>
      <c r="D1181" s="43">
        <f t="shared" si="36"/>
        <v>365</v>
      </c>
      <c r="E1181" s="44">
        <f>ROUND(('Все выпуски'!$F$3*'Все выпуски'!$F$6/100)/365*(B1181-IF(C1181="Нет",VLOOKUP(A1181,'Айгенис Оп9'!$A$2:$C$16,3,0),VLOOKUP((A1181-1),'Айгенис Оп9'!$A$2:$C$16,3,0))),2)</f>
        <v>4.0999999999999996</v>
      </c>
      <c r="G1181" s="43">
        <f>COUNTIF(D1182:$D$1227,365)</f>
        <v>46</v>
      </c>
      <c r="H1181" s="43">
        <f>COUNTIF(D1182:$D$1227,366)</f>
        <v>0</v>
      </c>
      <c r="I1181" s="2"/>
    </row>
    <row r="1182" spans="1:9" x14ac:dyDescent="0.25">
      <c r="A1182" s="1">
        <f>COUNTIF($C$2:C1182,"Да")</f>
        <v>13</v>
      </c>
      <c r="B1182" s="45">
        <f t="shared" si="37"/>
        <v>46039</v>
      </c>
      <c r="C1182" s="42" t="str">
        <f>IF(ISERROR(VLOOKUP(B1182,'Айгенис Оп9'!$C$3:$C$16,1,0)),"Нет","Да")</f>
        <v>Нет</v>
      </c>
      <c r="D1182" s="43">
        <f t="shared" si="36"/>
        <v>365</v>
      </c>
      <c r="E1182" s="44">
        <f>ROUND(('Все выпуски'!$F$3*'Все выпуски'!$F$6/100)/365*(B1182-IF(C1182="Нет",VLOOKUP(A1182,'Айгенис Оп9'!$A$2:$C$16,3,0),VLOOKUP((A1182-1),'Айгенис Оп9'!$A$2:$C$16,3,0))),2)</f>
        <v>4.1900000000000004</v>
      </c>
      <c r="G1182" s="43">
        <f>COUNTIF(D1183:$D$1227,365)</f>
        <v>45</v>
      </c>
      <c r="H1182" s="43">
        <f>COUNTIF(D1183:$D$1227,366)</f>
        <v>0</v>
      </c>
      <c r="I1182" s="2"/>
    </row>
    <row r="1183" spans="1:9" x14ac:dyDescent="0.25">
      <c r="A1183" s="1">
        <f>COUNTIF($C$2:C1183,"Да")</f>
        <v>13</v>
      </c>
      <c r="B1183" s="45">
        <f t="shared" si="37"/>
        <v>46040</v>
      </c>
      <c r="C1183" s="42" t="str">
        <f>IF(ISERROR(VLOOKUP(B1183,'Айгенис Оп9'!$C$3:$C$16,1,0)),"Нет","Да")</f>
        <v>Нет</v>
      </c>
      <c r="D1183" s="43">
        <f t="shared" si="36"/>
        <v>365</v>
      </c>
      <c r="E1183" s="44">
        <f>ROUND(('Все выпуски'!$F$3*'Все выпуски'!$F$6/100)/365*(B1183-IF(C1183="Нет",VLOOKUP(A1183,'Айгенис Оп9'!$A$2:$C$16,3,0),VLOOKUP((A1183-1),'Айгенис Оп9'!$A$2:$C$16,3,0))),2)</f>
        <v>4.28</v>
      </c>
      <c r="G1183" s="43">
        <f>COUNTIF(D1184:$D$1227,365)</f>
        <v>44</v>
      </c>
      <c r="H1183" s="43">
        <f>COUNTIF(D1184:$D$1227,366)</f>
        <v>0</v>
      </c>
      <c r="I1183" s="2"/>
    </row>
    <row r="1184" spans="1:9" x14ac:dyDescent="0.25">
      <c r="A1184" s="1">
        <f>COUNTIF($C$2:C1184,"Да")</f>
        <v>13</v>
      </c>
      <c r="B1184" s="45">
        <f t="shared" si="37"/>
        <v>46041</v>
      </c>
      <c r="C1184" s="42" t="str">
        <f>IF(ISERROR(VLOOKUP(B1184,'Айгенис Оп9'!$C$3:$C$16,1,0)),"Нет","Да")</f>
        <v>Нет</v>
      </c>
      <c r="D1184" s="43">
        <f t="shared" si="36"/>
        <v>365</v>
      </c>
      <c r="E1184" s="44">
        <f>ROUND(('Все выпуски'!$F$3*'Все выпуски'!$F$6/100)/365*(B1184-IF(C1184="Нет",VLOOKUP(A1184,'Айгенис Оп9'!$A$2:$C$16,3,0),VLOOKUP((A1184-1),'Айгенис Оп9'!$A$2:$C$16,3,0))),2)</f>
        <v>4.38</v>
      </c>
      <c r="G1184" s="43">
        <f>COUNTIF(D1185:$D$1227,365)</f>
        <v>43</v>
      </c>
      <c r="H1184" s="43">
        <f>COUNTIF(D1185:$D$1227,366)</f>
        <v>0</v>
      </c>
      <c r="I1184" s="2"/>
    </row>
    <row r="1185" spans="1:9" x14ac:dyDescent="0.25">
      <c r="A1185" s="1">
        <f>COUNTIF($C$2:C1185,"Да")</f>
        <v>13</v>
      </c>
      <c r="B1185" s="45">
        <f t="shared" si="37"/>
        <v>46042</v>
      </c>
      <c r="C1185" s="42" t="str">
        <f>IF(ISERROR(VLOOKUP(B1185,'Айгенис Оп9'!$C$3:$C$16,1,0)),"Нет","Да")</f>
        <v>Нет</v>
      </c>
      <c r="D1185" s="43">
        <f t="shared" si="36"/>
        <v>365</v>
      </c>
      <c r="E1185" s="44">
        <f>ROUND(('Все выпуски'!$F$3*'Все выпуски'!$F$6/100)/365*(B1185-IF(C1185="Нет",VLOOKUP(A1185,'Айгенис Оп9'!$A$2:$C$16,3,0),VLOOKUP((A1185-1),'Айгенис Оп9'!$A$2:$C$16,3,0))),2)</f>
        <v>4.47</v>
      </c>
      <c r="G1185" s="43">
        <f>COUNTIF(D1186:$D$1227,365)</f>
        <v>42</v>
      </c>
      <c r="H1185" s="43">
        <f>COUNTIF(D1186:$D$1227,366)</f>
        <v>0</v>
      </c>
      <c r="I1185" s="2"/>
    </row>
    <row r="1186" spans="1:9" x14ac:dyDescent="0.25">
      <c r="A1186" s="1">
        <f>COUNTIF($C$2:C1186,"Да")</f>
        <v>13</v>
      </c>
      <c r="B1186" s="45">
        <f t="shared" si="37"/>
        <v>46043</v>
      </c>
      <c r="C1186" s="42" t="str">
        <f>IF(ISERROR(VLOOKUP(B1186,'Айгенис Оп9'!$C$3:$C$16,1,0)),"Нет","Да")</f>
        <v>Нет</v>
      </c>
      <c r="D1186" s="43">
        <f t="shared" si="36"/>
        <v>365</v>
      </c>
      <c r="E1186" s="44">
        <f>ROUND(('Все выпуски'!$F$3*'Все выпуски'!$F$6/100)/365*(B1186-IF(C1186="Нет",VLOOKUP(A1186,'Айгенис Оп9'!$A$2:$C$16,3,0),VLOOKUP((A1186-1),'Айгенис Оп9'!$A$2:$C$16,3,0))),2)</f>
        <v>4.5599999999999996</v>
      </c>
      <c r="G1186" s="43">
        <f>COUNTIF(D1187:$D$1227,365)</f>
        <v>41</v>
      </c>
      <c r="H1186" s="43">
        <f>COUNTIF(D1187:$D$1227,366)</f>
        <v>0</v>
      </c>
      <c r="I1186" s="2"/>
    </row>
    <row r="1187" spans="1:9" x14ac:dyDescent="0.25">
      <c r="A1187" s="1">
        <f>COUNTIF($C$2:C1187,"Да")</f>
        <v>13</v>
      </c>
      <c r="B1187" s="45">
        <f t="shared" si="37"/>
        <v>46044</v>
      </c>
      <c r="C1187" s="42" t="str">
        <f>IF(ISERROR(VLOOKUP(B1187,'Айгенис Оп9'!$C$3:$C$16,1,0)),"Нет","Да")</f>
        <v>Нет</v>
      </c>
      <c r="D1187" s="43">
        <f t="shared" si="36"/>
        <v>365</v>
      </c>
      <c r="E1187" s="44">
        <f>ROUND(('Все выпуски'!$F$3*'Все выпуски'!$F$6/100)/365*(B1187-IF(C1187="Нет",VLOOKUP(A1187,'Айгенис Оп9'!$A$2:$C$16,3,0),VLOOKUP((A1187-1),'Айгенис Оп9'!$A$2:$C$16,3,0))),2)</f>
        <v>4.66</v>
      </c>
      <c r="G1187" s="43">
        <f>COUNTIF(D1188:$D$1227,365)</f>
        <v>40</v>
      </c>
      <c r="H1187" s="43">
        <f>COUNTIF(D1188:$D$1227,366)</f>
        <v>0</v>
      </c>
      <c r="I1187" s="2"/>
    </row>
    <row r="1188" spans="1:9" x14ac:dyDescent="0.25">
      <c r="A1188" s="1">
        <f>COUNTIF($C$2:C1188,"Да")</f>
        <v>13</v>
      </c>
      <c r="B1188" s="45">
        <f t="shared" si="37"/>
        <v>46045</v>
      </c>
      <c r="C1188" s="42" t="str">
        <f>IF(ISERROR(VLOOKUP(B1188,'Айгенис Оп9'!$C$3:$C$16,1,0)),"Нет","Да")</f>
        <v>Нет</v>
      </c>
      <c r="D1188" s="43">
        <f t="shared" si="36"/>
        <v>365</v>
      </c>
      <c r="E1188" s="44">
        <f>ROUND(('Все выпуски'!$F$3*'Все выпуски'!$F$6/100)/365*(B1188-IF(C1188="Нет",VLOOKUP(A1188,'Айгенис Оп9'!$A$2:$C$16,3,0),VLOOKUP((A1188-1),'Айгенис Оп9'!$A$2:$C$16,3,0))),2)</f>
        <v>4.75</v>
      </c>
      <c r="G1188" s="43">
        <f>COUNTIF(D1189:$D$1227,365)</f>
        <v>39</v>
      </c>
      <c r="H1188" s="43">
        <f>COUNTIF(D1189:$D$1227,366)</f>
        <v>0</v>
      </c>
      <c r="I1188" s="2"/>
    </row>
    <row r="1189" spans="1:9" x14ac:dyDescent="0.25">
      <c r="A1189" s="1">
        <f>COUNTIF($C$2:C1189,"Да")</f>
        <v>13</v>
      </c>
      <c r="B1189" s="45">
        <f t="shared" si="37"/>
        <v>46046</v>
      </c>
      <c r="C1189" s="42" t="str">
        <f>IF(ISERROR(VLOOKUP(B1189,'Айгенис Оп9'!$C$3:$C$16,1,0)),"Нет","Да")</f>
        <v>Нет</v>
      </c>
      <c r="D1189" s="43">
        <f t="shared" si="36"/>
        <v>365</v>
      </c>
      <c r="E1189" s="44">
        <f>ROUND(('Все выпуски'!$F$3*'Все выпуски'!$F$6/100)/365*(B1189-IF(C1189="Нет",VLOOKUP(A1189,'Айгенис Оп9'!$A$2:$C$16,3,0),VLOOKUP((A1189-1),'Айгенис Оп9'!$A$2:$C$16,3,0))),2)</f>
        <v>4.84</v>
      </c>
      <c r="G1189" s="43">
        <f>COUNTIF(D1190:$D$1227,365)</f>
        <v>38</v>
      </c>
      <c r="H1189" s="43">
        <f>COUNTIF(D1190:$D$1227,366)</f>
        <v>0</v>
      </c>
      <c r="I1189" s="2"/>
    </row>
    <row r="1190" spans="1:9" x14ac:dyDescent="0.25">
      <c r="A1190" s="1">
        <f>COUNTIF($C$2:C1190,"Да")</f>
        <v>13</v>
      </c>
      <c r="B1190" s="45">
        <f t="shared" si="37"/>
        <v>46047</v>
      </c>
      <c r="C1190" s="42" t="str">
        <f>IF(ISERROR(VLOOKUP(B1190,'Айгенис Оп9'!$C$3:$C$16,1,0)),"Нет","Да")</f>
        <v>Нет</v>
      </c>
      <c r="D1190" s="43">
        <f t="shared" si="36"/>
        <v>365</v>
      </c>
      <c r="E1190" s="44">
        <f>ROUND(('Все выпуски'!$F$3*'Все выпуски'!$F$6/100)/365*(B1190-IF(C1190="Нет",VLOOKUP(A1190,'Айгенис Оп9'!$A$2:$C$16,3,0),VLOOKUP((A1190-1),'Айгенис Оп9'!$A$2:$C$16,3,0))),2)</f>
        <v>4.9400000000000004</v>
      </c>
      <c r="G1190" s="43">
        <f>COUNTIF(D1191:$D$1227,365)</f>
        <v>37</v>
      </c>
      <c r="H1190" s="43">
        <f>COUNTIF(D1191:$D$1227,366)</f>
        <v>0</v>
      </c>
      <c r="I1190" s="2"/>
    </row>
    <row r="1191" spans="1:9" x14ac:dyDescent="0.25">
      <c r="A1191" s="1">
        <f>COUNTIF($C$2:C1191,"Да")</f>
        <v>13</v>
      </c>
      <c r="B1191" s="45">
        <f t="shared" si="37"/>
        <v>46048</v>
      </c>
      <c r="C1191" s="42" t="str">
        <f>IF(ISERROR(VLOOKUP(B1191,'Айгенис Оп9'!$C$3:$C$16,1,0)),"Нет","Да")</f>
        <v>Нет</v>
      </c>
      <c r="D1191" s="43">
        <f t="shared" si="36"/>
        <v>365</v>
      </c>
      <c r="E1191" s="44">
        <f>ROUND(('Все выпуски'!$F$3*'Все выпуски'!$F$6/100)/365*(B1191-IF(C1191="Нет",VLOOKUP(A1191,'Айгенис Оп9'!$A$2:$C$16,3,0),VLOOKUP((A1191-1),'Айгенис Оп9'!$A$2:$C$16,3,0))),2)</f>
        <v>5.03</v>
      </c>
      <c r="G1191" s="43">
        <f>COUNTIF(D1192:$D$1227,365)</f>
        <v>36</v>
      </c>
      <c r="H1191" s="43">
        <f>COUNTIF(D1192:$D$1227,366)</f>
        <v>0</v>
      </c>
      <c r="I1191" s="2"/>
    </row>
    <row r="1192" spans="1:9" x14ac:dyDescent="0.25">
      <c r="A1192" s="1">
        <f>COUNTIF($C$2:C1192,"Да")</f>
        <v>13</v>
      </c>
      <c r="B1192" s="45">
        <f t="shared" si="37"/>
        <v>46049</v>
      </c>
      <c r="C1192" s="42" t="str">
        <f>IF(ISERROR(VLOOKUP(B1192,'Айгенис Оп9'!$C$3:$C$16,1,0)),"Нет","Да")</f>
        <v>Нет</v>
      </c>
      <c r="D1192" s="43">
        <f t="shared" si="36"/>
        <v>365</v>
      </c>
      <c r="E1192" s="44">
        <f>ROUND(('Все выпуски'!$F$3*'Все выпуски'!$F$6/100)/365*(B1192-IF(C1192="Нет",VLOOKUP(A1192,'Айгенис Оп9'!$A$2:$C$16,3,0),VLOOKUP((A1192-1),'Айгенис Оп9'!$A$2:$C$16,3,0))),2)</f>
        <v>5.12</v>
      </c>
      <c r="G1192" s="43">
        <f>COUNTIF(D1193:$D$1227,365)</f>
        <v>35</v>
      </c>
      <c r="H1192" s="43">
        <f>COUNTIF(D1193:$D$1227,366)</f>
        <v>0</v>
      </c>
      <c r="I1192" s="2"/>
    </row>
    <row r="1193" spans="1:9" x14ac:dyDescent="0.25">
      <c r="A1193" s="1">
        <f>COUNTIF($C$2:C1193,"Да")</f>
        <v>13</v>
      </c>
      <c r="B1193" s="45">
        <f t="shared" si="37"/>
        <v>46050</v>
      </c>
      <c r="C1193" s="42" t="str">
        <f>IF(ISERROR(VLOOKUP(B1193,'Айгенис Оп9'!$C$3:$C$16,1,0)),"Нет","Да")</f>
        <v>Нет</v>
      </c>
      <c r="D1193" s="43">
        <f t="shared" si="36"/>
        <v>365</v>
      </c>
      <c r="E1193" s="44">
        <f>ROUND(('Все выпуски'!$F$3*'Все выпуски'!$F$6/100)/365*(B1193-IF(C1193="Нет",VLOOKUP(A1193,'Айгенис Оп9'!$A$2:$C$16,3,0),VLOOKUP((A1193-1),'Айгенис Оп9'!$A$2:$C$16,3,0))),2)</f>
        <v>5.22</v>
      </c>
      <c r="G1193" s="43">
        <f>COUNTIF(D1194:$D$1227,365)</f>
        <v>34</v>
      </c>
      <c r="H1193" s="43">
        <f>COUNTIF(D1194:$D$1227,366)</f>
        <v>0</v>
      </c>
      <c r="I1193" s="2"/>
    </row>
    <row r="1194" spans="1:9" x14ac:dyDescent="0.25">
      <c r="A1194" s="1">
        <f>COUNTIF($C$2:C1194,"Да")</f>
        <v>13</v>
      </c>
      <c r="B1194" s="45">
        <f t="shared" si="37"/>
        <v>46051</v>
      </c>
      <c r="C1194" s="42" t="str">
        <f>IF(ISERROR(VLOOKUP(B1194,'Айгенис Оп9'!$C$3:$C$16,1,0)),"Нет","Да")</f>
        <v>Нет</v>
      </c>
      <c r="D1194" s="43">
        <f t="shared" si="36"/>
        <v>365</v>
      </c>
      <c r="E1194" s="44">
        <f>ROUND(('Все выпуски'!$F$3*'Все выпуски'!$F$6/100)/365*(B1194-IF(C1194="Нет",VLOOKUP(A1194,'Айгенис Оп9'!$A$2:$C$16,3,0),VLOOKUP((A1194-1),'Айгенис Оп9'!$A$2:$C$16,3,0))),2)</f>
        <v>5.31</v>
      </c>
      <c r="G1194" s="43">
        <f>COUNTIF(D1195:$D$1227,365)</f>
        <v>33</v>
      </c>
      <c r="H1194" s="43">
        <f>COUNTIF(D1195:$D$1227,366)</f>
        <v>0</v>
      </c>
      <c r="I1194" s="2"/>
    </row>
    <row r="1195" spans="1:9" x14ac:dyDescent="0.25">
      <c r="A1195" s="1">
        <f>COUNTIF($C$2:C1195,"Да")</f>
        <v>13</v>
      </c>
      <c r="B1195" s="45">
        <f t="shared" si="37"/>
        <v>46052</v>
      </c>
      <c r="C1195" s="42" t="str">
        <f>IF(ISERROR(VLOOKUP(B1195,'Айгенис Оп9'!$C$3:$C$16,1,0)),"Нет","Да")</f>
        <v>Нет</v>
      </c>
      <c r="D1195" s="43">
        <f t="shared" si="36"/>
        <v>365</v>
      </c>
      <c r="E1195" s="44">
        <f>ROUND(('Все выпуски'!$F$3*'Все выпуски'!$F$6/100)/365*(B1195-IF(C1195="Нет",VLOOKUP(A1195,'Айгенис Оп9'!$A$2:$C$16,3,0),VLOOKUP((A1195-1),'Айгенис Оп9'!$A$2:$C$16,3,0))),2)</f>
        <v>5.4</v>
      </c>
      <c r="G1195" s="43">
        <f>COUNTIF(D1196:$D$1227,365)</f>
        <v>32</v>
      </c>
      <c r="H1195" s="43">
        <f>COUNTIF(D1196:$D$1227,366)</f>
        <v>0</v>
      </c>
      <c r="I1195" s="2"/>
    </row>
    <row r="1196" spans="1:9" x14ac:dyDescent="0.25">
      <c r="A1196" s="1">
        <f>COUNTIF($C$2:C1196,"Да")</f>
        <v>13</v>
      </c>
      <c r="B1196" s="45">
        <f t="shared" si="37"/>
        <v>46053</v>
      </c>
      <c r="C1196" s="42" t="str">
        <f>IF(ISERROR(VLOOKUP(B1196,'Айгенис Оп9'!$C$3:$C$16,1,0)),"Нет","Да")</f>
        <v>Нет</v>
      </c>
      <c r="D1196" s="43">
        <f t="shared" si="36"/>
        <v>365</v>
      </c>
      <c r="E1196" s="44">
        <f>ROUND(('Все выпуски'!$F$3*'Все выпуски'!$F$6/100)/365*(B1196-IF(C1196="Нет",VLOOKUP(A1196,'Айгенис Оп9'!$A$2:$C$16,3,0),VLOOKUP((A1196-1),'Айгенис Оп9'!$A$2:$C$16,3,0))),2)</f>
        <v>5.5</v>
      </c>
      <c r="G1196" s="43">
        <f>COUNTIF(D1197:$D$1227,365)</f>
        <v>31</v>
      </c>
      <c r="H1196" s="43">
        <f>COUNTIF(D1197:$D$1227,366)</f>
        <v>0</v>
      </c>
      <c r="I1196" s="2"/>
    </row>
    <row r="1197" spans="1:9" x14ac:dyDescent="0.25">
      <c r="A1197" s="1">
        <f>COUNTIF($C$2:C1197,"Да")</f>
        <v>13</v>
      </c>
      <c r="B1197" s="45">
        <f t="shared" si="37"/>
        <v>46054</v>
      </c>
      <c r="C1197" s="42" t="str">
        <f>IF(ISERROR(VLOOKUP(B1197,'Айгенис Оп9'!$C$3:$C$16,1,0)),"Нет","Да")</f>
        <v>Нет</v>
      </c>
      <c r="D1197" s="43">
        <f t="shared" si="36"/>
        <v>365</v>
      </c>
      <c r="E1197" s="44">
        <f>ROUND(('Все выпуски'!$F$3*'Все выпуски'!$F$6/100)/365*(B1197-IF(C1197="Нет",VLOOKUP(A1197,'Айгенис Оп9'!$A$2:$C$16,3,0),VLOOKUP((A1197-1),'Айгенис Оп9'!$A$2:$C$16,3,0))),2)</f>
        <v>5.59</v>
      </c>
      <c r="G1197" s="43">
        <f>COUNTIF(D1198:$D$1227,365)</f>
        <v>30</v>
      </c>
      <c r="H1197" s="43">
        <f>COUNTIF(D1198:$D$1227,366)</f>
        <v>0</v>
      </c>
      <c r="I1197" s="2"/>
    </row>
    <row r="1198" spans="1:9" x14ac:dyDescent="0.25">
      <c r="A1198" s="1">
        <f>COUNTIF($C$2:C1198,"Да")</f>
        <v>13</v>
      </c>
      <c r="B1198" s="45">
        <f t="shared" si="37"/>
        <v>46055</v>
      </c>
      <c r="C1198" s="42" t="str">
        <f>IF(ISERROR(VLOOKUP(B1198,'Айгенис Оп9'!$C$3:$C$16,1,0)),"Нет","Да")</f>
        <v>Нет</v>
      </c>
      <c r="D1198" s="43">
        <f t="shared" si="36"/>
        <v>365</v>
      </c>
      <c r="E1198" s="44">
        <f>ROUND(('Все выпуски'!$F$3*'Все выпуски'!$F$6/100)/365*(B1198-IF(C1198="Нет",VLOOKUP(A1198,'Айгенис Оп9'!$A$2:$C$16,3,0),VLOOKUP((A1198-1),'Айгенис Оп9'!$A$2:$C$16,3,0))),2)</f>
        <v>5.68</v>
      </c>
      <c r="G1198" s="43">
        <f>COUNTIF(D1199:$D$1227,365)</f>
        <v>29</v>
      </c>
      <c r="H1198" s="43">
        <f>COUNTIF(D1199:$D$1227,366)</f>
        <v>0</v>
      </c>
      <c r="I1198" s="2"/>
    </row>
    <row r="1199" spans="1:9" x14ac:dyDescent="0.25">
      <c r="A1199" s="1">
        <f>COUNTIF($C$2:C1199,"Да")</f>
        <v>13</v>
      </c>
      <c r="B1199" s="45">
        <f t="shared" si="37"/>
        <v>46056</v>
      </c>
      <c r="C1199" s="42" t="str">
        <f>IF(ISERROR(VLOOKUP(B1199,'Айгенис Оп9'!$C$3:$C$16,1,0)),"Нет","Да")</f>
        <v>Нет</v>
      </c>
      <c r="D1199" s="43">
        <f t="shared" si="36"/>
        <v>365</v>
      </c>
      <c r="E1199" s="44">
        <f>ROUND(('Все выпуски'!$F$3*'Все выпуски'!$F$6/100)/365*(B1199-IF(C1199="Нет",VLOOKUP(A1199,'Айгенис Оп9'!$A$2:$C$16,3,0),VLOOKUP((A1199-1),'Айгенис Оп9'!$A$2:$C$16,3,0))),2)</f>
        <v>5.78</v>
      </c>
      <c r="G1199" s="43">
        <f>COUNTIF(D1200:$D$1227,365)</f>
        <v>28</v>
      </c>
      <c r="H1199" s="43">
        <f>COUNTIF(D1200:$D$1227,366)</f>
        <v>0</v>
      </c>
      <c r="I1199" s="2"/>
    </row>
    <row r="1200" spans="1:9" x14ac:dyDescent="0.25">
      <c r="A1200" s="1">
        <f>COUNTIF($C$2:C1200,"Да")</f>
        <v>13</v>
      </c>
      <c r="B1200" s="45">
        <f t="shared" si="37"/>
        <v>46057</v>
      </c>
      <c r="C1200" s="42" t="str">
        <f>IF(ISERROR(VLOOKUP(B1200,'Айгенис Оп9'!$C$3:$C$16,1,0)),"Нет","Да")</f>
        <v>Нет</v>
      </c>
      <c r="D1200" s="43">
        <f t="shared" si="36"/>
        <v>365</v>
      </c>
      <c r="E1200" s="44">
        <f>ROUND(('Все выпуски'!$F$3*'Все выпуски'!$F$6/100)/365*(B1200-IF(C1200="Нет",VLOOKUP(A1200,'Айгенис Оп9'!$A$2:$C$16,3,0),VLOOKUP((A1200-1),'Айгенис Оп9'!$A$2:$C$16,3,0))),2)</f>
        <v>5.87</v>
      </c>
      <c r="G1200" s="43">
        <f>COUNTIF(D1201:$D$1227,365)</f>
        <v>27</v>
      </c>
      <c r="H1200" s="43">
        <f>COUNTIF(D1201:$D$1227,366)</f>
        <v>0</v>
      </c>
      <c r="I1200" s="2"/>
    </row>
    <row r="1201" spans="1:9" x14ac:dyDescent="0.25">
      <c r="A1201" s="1">
        <f>COUNTIF($C$2:C1201,"Да")</f>
        <v>13</v>
      </c>
      <c r="B1201" s="45">
        <f t="shared" si="37"/>
        <v>46058</v>
      </c>
      <c r="C1201" s="42" t="str">
        <f>IF(ISERROR(VLOOKUP(B1201,'Айгенис Оп9'!$C$3:$C$16,1,0)),"Нет","Да")</f>
        <v>Нет</v>
      </c>
      <c r="D1201" s="43">
        <f t="shared" si="36"/>
        <v>365</v>
      </c>
      <c r="E1201" s="44">
        <f>ROUND(('Все выпуски'!$F$3*'Все выпуски'!$F$6/100)/365*(B1201-IF(C1201="Нет",VLOOKUP(A1201,'Айгенис Оп9'!$A$2:$C$16,3,0),VLOOKUP((A1201-1),'Айгенис Оп9'!$A$2:$C$16,3,0))),2)</f>
        <v>5.96</v>
      </c>
      <c r="G1201" s="43">
        <f>COUNTIF(D1202:$D$1227,365)</f>
        <v>26</v>
      </c>
      <c r="H1201" s="43">
        <f>COUNTIF(D1202:$D$1227,366)</f>
        <v>0</v>
      </c>
      <c r="I1201" s="2"/>
    </row>
    <row r="1202" spans="1:9" x14ac:dyDescent="0.25">
      <c r="A1202" s="1">
        <f>COUNTIF($C$2:C1202,"Да")</f>
        <v>13</v>
      </c>
      <c r="B1202" s="45">
        <f t="shared" si="37"/>
        <v>46059</v>
      </c>
      <c r="C1202" s="42" t="str">
        <f>IF(ISERROR(VLOOKUP(B1202,'Айгенис Оп9'!$C$3:$C$16,1,0)),"Нет","Да")</f>
        <v>Нет</v>
      </c>
      <c r="D1202" s="43">
        <f t="shared" si="36"/>
        <v>365</v>
      </c>
      <c r="E1202" s="44">
        <f>ROUND(('Все выпуски'!$F$3*'Все выпуски'!$F$6/100)/365*(B1202-IF(C1202="Нет",VLOOKUP(A1202,'Айгенис Оп9'!$A$2:$C$16,3,0),VLOOKUP((A1202-1),'Айгенис Оп9'!$A$2:$C$16,3,0))),2)</f>
        <v>6.05</v>
      </c>
      <c r="G1202" s="43">
        <f>COUNTIF(D1203:$D$1227,365)</f>
        <v>25</v>
      </c>
      <c r="H1202" s="43">
        <f>COUNTIF(D1203:$D$1227,366)</f>
        <v>0</v>
      </c>
      <c r="I1202" s="2"/>
    </row>
    <row r="1203" spans="1:9" x14ac:dyDescent="0.25">
      <c r="A1203" s="1">
        <f>COUNTIF($C$2:C1203,"Да")</f>
        <v>13</v>
      </c>
      <c r="B1203" s="45">
        <f t="shared" si="37"/>
        <v>46060</v>
      </c>
      <c r="C1203" s="42" t="str">
        <f>IF(ISERROR(VLOOKUP(B1203,'Айгенис Оп9'!$C$3:$C$16,1,0)),"Нет","Да")</f>
        <v>Нет</v>
      </c>
      <c r="D1203" s="43">
        <f t="shared" si="36"/>
        <v>365</v>
      </c>
      <c r="E1203" s="44">
        <f>ROUND(('Все выпуски'!$F$3*'Все выпуски'!$F$6/100)/365*(B1203-IF(C1203="Нет",VLOOKUP(A1203,'Айгенис Оп9'!$A$2:$C$16,3,0),VLOOKUP((A1203-1),'Айгенис Оп9'!$A$2:$C$16,3,0))),2)</f>
        <v>6.15</v>
      </c>
      <c r="G1203" s="43">
        <f>COUNTIF(D1204:$D$1227,365)</f>
        <v>24</v>
      </c>
      <c r="H1203" s="43">
        <f>COUNTIF(D1204:$D$1227,366)</f>
        <v>0</v>
      </c>
      <c r="I1203" s="2"/>
    </row>
    <row r="1204" spans="1:9" x14ac:dyDescent="0.25">
      <c r="A1204" s="1">
        <f>COUNTIF($C$2:C1204,"Да")</f>
        <v>13</v>
      </c>
      <c r="B1204" s="45">
        <f t="shared" si="37"/>
        <v>46061</v>
      </c>
      <c r="C1204" s="42" t="str">
        <f>IF(ISERROR(VLOOKUP(B1204,'Айгенис Оп9'!$C$3:$C$16,1,0)),"Нет","Да")</f>
        <v>Нет</v>
      </c>
      <c r="D1204" s="43">
        <f t="shared" ref="D1204:D1227" si="38">IF(MOD(YEAR(B1204),4)=0,366,365)</f>
        <v>365</v>
      </c>
      <c r="E1204" s="44">
        <f>ROUND(('Все выпуски'!$F$3*'Все выпуски'!$F$6/100)/365*(B1204-IF(C1204="Нет",VLOOKUP(A1204,'Айгенис Оп9'!$A$2:$C$16,3,0),VLOOKUP((A1204-1),'Айгенис Оп9'!$A$2:$C$16,3,0))),2)</f>
        <v>6.24</v>
      </c>
      <c r="G1204" s="43">
        <f>COUNTIF(D1205:$D$1227,365)</f>
        <v>23</v>
      </c>
      <c r="H1204" s="43">
        <f>COUNTIF(D1205:$D$1227,366)</f>
        <v>0</v>
      </c>
      <c r="I1204" s="2"/>
    </row>
    <row r="1205" spans="1:9" x14ac:dyDescent="0.25">
      <c r="A1205" s="1">
        <f>COUNTIF($C$2:C1205,"Да")</f>
        <v>13</v>
      </c>
      <c r="B1205" s="45">
        <f t="shared" ref="B1205:B1226" si="39">B1204+1</f>
        <v>46062</v>
      </c>
      <c r="C1205" s="42" t="str">
        <f>IF(ISERROR(VLOOKUP(B1205,'Айгенис Оп9'!$C$3:$C$16,1,0)),"Нет","Да")</f>
        <v>Нет</v>
      </c>
      <c r="D1205" s="43">
        <f t="shared" si="38"/>
        <v>365</v>
      </c>
      <c r="E1205" s="44">
        <f>ROUND(('Все выпуски'!$F$3*'Все выпуски'!$F$6/100)/365*(B1205-IF(C1205="Нет",VLOOKUP(A1205,'Айгенис Оп9'!$A$2:$C$16,3,0),VLOOKUP((A1205-1),'Айгенис Оп9'!$A$2:$C$16,3,0))),2)</f>
        <v>6.33</v>
      </c>
      <c r="G1205" s="43">
        <f>COUNTIF(D1206:$D$1227,365)</f>
        <v>22</v>
      </c>
      <c r="H1205" s="43">
        <f>COUNTIF(D1206:$D$1227,366)</f>
        <v>0</v>
      </c>
      <c r="I1205" s="2"/>
    </row>
    <row r="1206" spans="1:9" x14ac:dyDescent="0.25">
      <c r="A1206" s="1">
        <f>COUNTIF($C$2:C1206,"Да")</f>
        <v>13</v>
      </c>
      <c r="B1206" s="45">
        <f t="shared" si="39"/>
        <v>46063</v>
      </c>
      <c r="C1206" s="42" t="str">
        <f>IF(ISERROR(VLOOKUP(B1206,'Айгенис Оп9'!$C$3:$C$16,1,0)),"Нет","Да")</f>
        <v>Нет</v>
      </c>
      <c r="D1206" s="43">
        <f t="shared" si="38"/>
        <v>365</v>
      </c>
      <c r="E1206" s="44">
        <f>ROUND(('Все выпуски'!$F$3*'Все выпуски'!$F$6/100)/365*(B1206-IF(C1206="Нет",VLOOKUP(A1206,'Айгенис Оп9'!$A$2:$C$16,3,0),VLOOKUP((A1206-1),'Айгенис Оп9'!$A$2:$C$16,3,0))),2)</f>
        <v>6.43</v>
      </c>
      <c r="G1206" s="43">
        <f>COUNTIF(D1207:$D$1227,365)</f>
        <v>21</v>
      </c>
      <c r="H1206" s="43">
        <f>COUNTIF(D1207:$D$1227,366)</f>
        <v>0</v>
      </c>
      <c r="I1206" s="2"/>
    </row>
    <row r="1207" spans="1:9" x14ac:dyDescent="0.25">
      <c r="A1207" s="1">
        <f>COUNTIF($C$2:C1207,"Да")</f>
        <v>13</v>
      </c>
      <c r="B1207" s="45">
        <f t="shared" si="39"/>
        <v>46064</v>
      </c>
      <c r="C1207" s="42" t="str">
        <f>IF(ISERROR(VLOOKUP(B1207,'Айгенис Оп9'!$C$3:$C$16,1,0)),"Нет","Да")</f>
        <v>Нет</v>
      </c>
      <c r="D1207" s="43">
        <f t="shared" si="38"/>
        <v>365</v>
      </c>
      <c r="E1207" s="44">
        <f>ROUND(('Все выпуски'!$F$3*'Все выпуски'!$F$6/100)/365*(B1207-IF(C1207="Нет",VLOOKUP(A1207,'Айгенис Оп9'!$A$2:$C$16,3,0),VLOOKUP((A1207-1),'Айгенис Оп9'!$A$2:$C$16,3,0))),2)</f>
        <v>6.52</v>
      </c>
      <c r="G1207" s="43">
        <f>COUNTIF(D1208:$D$1227,365)</f>
        <v>20</v>
      </c>
      <c r="H1207" s="43">
        <f>COUNTIF(D1208:$D$1227,366)</f>
        <v>0</v>
      </c>
      <c r="I1207" s="2"/>
    </row>
    <row r="1208" spans="1:9" x14ac:dyDescent="0.25">
      <c r="A1208" s="1">
        <f>COUNTIF($C$2:C1208,"Да")</f>
        <v>13</v>
      </c>
      <c r="B1208" s="45">
        <f t="shared" si="39"/>
        <v>46065</v>
      </c>
      <c r="C1208" s="42" t="str">
        <f>IF(ISERROR(VLOOKUP(B1208,'Айгенис Оп9'!$C$3:$C$16,1,0)),"Нет","Да")</f>
        <v>Нет</v>
      </c>
      <c r="D1208" s="43">
        <f t="shared" si="38"/>
        <v>365</v>
      </c>
      <c r="E1208" s="44">
        <f>ROUND(('Все выпуски'!$F$3*'Все выпуски'!$F$6/100)/365*(B1208-IF(C1208="Нет",VLOOKUP(A1208,'Айгенис Оп9'!$A$2:$C$16,3,0),VLOOKUP((A1208-1),'Айгенис Оп9'!$A$2:$C$16,3,0))),2)</f>
        <v>6.61</v>
      </c>
      <c r="G1208" s="43">
        <f>COUNTIF(D1209:$D$1227,365)</f>
        <v>19</v>
      </c>
      <c r="H1208" s="43">
        <f>COUNTIF(D1209:$D$1227,366)</f>
        <v>0</v>
      </c>
      <c r="I1208" s="2"/>
    </row>
    <row r="1209" spans="1:9" x14ac:dyDescent="0.25">
      <c r="A1209" s="1">
        <f>COUNTIF($C$2:C1209,"Да")</f>
        <v>13</v>
      </c>
      <c r="B1209" s="45">
        <f t="shared" si="39"/>
        <v>46066</v>
      </c>
      <c r="C1209" s="42" t="str">
        <f>IF(ISERROR(VLOOKUP(B1209,'Айгенис Оп9'!$C$3:$C$16,1,0)),"Нет","Да")</f>
        <v>Нет</v>
      </c>
      <c r="D1209" s="43">
        <f t="shared" si="38"/>
        <v>365</v>
      </c>
      <c r="E1209" s="44">
        <f>ROUND(('Все выпуски'!$F$3*'Все выпуски'!$F$6/100)/365*(B1209-IF(C1209="Нет",VLOOKUP(A1209,'Айгенис Оп9'!$A$2:$C$16,3,0),VLOOKUP((A1209-1),'Айгенис Оп9'!$A$2:$C$16,3,0))),2)</f>
        <v>6.71</v>
      </c>
      <c r="G1209" s="43">
        <f>COUNTIF(D1210:$D$1227,365)</f>
        <v>18</v>
      </c>
      <c r="H1209" s="43">
        <f>COUNTIF(D1210:$D$1227,366)</f>
        <v>0</v>
      </c>
      <c r="I1209" s="2"/>
    </row>
    <row r="1210" spans="1:9" x14ac:dyDescent="0.25">
      <c r="A1210" s="1">
        <f>COUNTIF($C$2:C1210,"Да")</f>
        <v>13</v>
      </c>
      <c r="B1210" s="45">
        <f t="shared" si="39"/>
        <v>46067</v>
      </c>
      <c r="C1210" s="42" t="str">
        <f>IF(ISERROR(VLOOKUP(B1210,'Айгенис Оп9'!$C$3:$C$16,1,0)),"Нет","Да")</f>
        <v>Нет</v>
      </c>
      <c r="D1210" s="43">
        <f t="shared" si="38"/>
        <v>365</v>
      </c>
      <c r="E1210" s="44">
        <f>ROUND(('Все выпуски'!$F$3*'Все выпуски'!$F$6/100)/365*(B1210-IF(C1210="Нет",VLOOKUP(A1210,'Айгенис Оп9'!$A$2:$C$16,3,0),VLOOKUP((A1210-1),'Айгенис Оп9'!$A$2:$C$16,3,0))),2)</f>
        <v>6.8</v>
      </c>
      <c r="G1210" s="43">
        <f>COUNTIF(D1211:$D$1227,365)</f>
        <v>17</v>
      </c>
      <c r="H1210" s="43">
        <f>COUNTIF(D1211:$D$1227,366)</f>
        <v>0</v>
      </c>
      <c r="I1210" s="2"/>
    </row>
    <row r="1211" spans="1:9" x14ac:dyDescent="0.25">
      <c r="A1211" s="1">
        <f>COUNTIF($C$2:C1211,"Да")</f>
        <v>13</v>
      </c>
      <c r="B1211" s="45">
        <f t="shared" si="39"/>
        <v>46068</v>
      </c>
      <c r="C1211" s="42" t="str">
        <f>IF(ISERROR(VLOOKUP(B1211,'Айгенис Оп9'!$C$3:$C$16,1,0)),"Нет","Да")</f>
        <v>Нет</v>
      </c>
      <c r="D1211" s="43">
        <f t="shared" si="38"/>
        <v>365</v>
      </c>
      <c r="E1211" s="44">
        <f>ROUND(('Все выпуски'!$F$3*'Все выпуски'!$F$6/100)/365*(B1211-IF(C1211="Нет",VLOOKUP(A1211,'Айгенис Оп9'!$A$2:$C$16,3,0),VLOOKUP((A1211-1),'Айгенис Оп9'!$A$2:$C$16,3,0))),2)</f>
        <v>6.89</v>
      </c>
      <c r="G1211" s="43">
        <f>COUNTIF(D1212:$D$1227,365)</f>
        <v>16</v>
      </c>
      <c r="H1211" s="43">
        <f>COUNTIF(D1212:$D$1227,366)</f>
        <v>0</v>
      </c>
      <c r="I1211" s="2"/>
    </row>
    <row r="1212" spans="1:9" x14ac:dyDescent="0.25">
      <c r="A1212" s="1">
        <f>COUNTIF($C$2:C1212,"Да")</f>
        <v>13</v>
      </c>
      <c r="B1212" s="45">
        <f t="shared" si="39"/>
        <v>46069</v>
      </c>
      <c r="C1212" s="42" t="str">
        <f>IF(ISERROR(VLOOKUP(B1212,'Айгенис Оп9'!$C$3:$C$16,1,0)),"Нет","Да")</f>
        <v>Нет</v>
      </c>
      <c r="D1212" s="43">
        <f t="shared" si="38"/>
        <v>365</v>
      </c>
      <c r="E1212" s="44">
        <f>ROUND(('Все выпуски'!$F$3*'Все выпуски'!$F$6/100)/365*(B1212-IF(C1212="Нет",VLOOKUP(A1212,'Айгенис Оп9'!$A$2:$C$16,3,0),VLOOKUP((A1212-1),'Айгенис Оп9'!$A$2:$C$16,3,0))),2)</f>
        <v>6.99</v>
      </c>
      <c r="G1212" s="43">
        <f>COUNTIF(D1213:$D$1227,365)</f>
        <v>15</v>
      </c>
      <c r="H1212" s="43">
        <f>COUNTIF(D1213:$D$1227,366)</f>
        <v>0</v>
      </c>
      <c r="I1212" s="2"/>
    </row>
    <row r="1213" spans="1:9" x14ac:dyDescent="0.25">
      <c r="A1213" s="1">
        <f>COUNTIF($C$2:C1213,"Да")</f>
        <v>13</v>
      </c>
      <c r="B1213" s="45">
        <f t="shared" si="39"/>
        <v>46070</v>
      </c>
      <c r="C1213" s="42" t="str">
        <f>IF(ISERROR(VLOOKUP(B1213,'Айгенис Оп9'!$C$3:$C$16,1,0)),"Нет","Да")</f>
        <v>Нет</v>
      </c>
      <c r="D1213" s="43">
        <f t="shared" si="38"/>
        <v>365</v>
      </c>
      <c r="E1213" s="44">
        <f>ROUND(('Все выпуски'!$F$3*'Все выпуски'!$F$6/100)/365*(B1213-IF(C1213="Нет",VLOOKUP(A1213,'Айгенис Оп9'!$A$2:$C$16,3,0),VLOOKUP((A1213-1),'Айгенис Оп9'!$A$2:$C$16,3,0))),2)</f>
        <v>7.08</v>
      </c>
      <c r="G1213" s="43">
        <f>COUNTIF(D1214:$D$1227,365)</f>
        <v>14</v>
      </c>
      <c r="H1213" s="43">
        <f>COUNTIF(D1214:$D$1227,366)</f>
        <v>0</v>
      </c>
      <c r="I1213" s="2"/>
    </row>
    <row r="1214" spans="1:9" x14ac:dyDescent="0.25">
      <c r="A1214" s="1">
        <f>COUNTIF($C$2:C1214,"Да")</f>
        <v>13</v>
      </c>
      <c r="B1214" s="45">
        <f t="shared" si="39"/>
        <v>46071</v>
      </c>
      <c r="C1214" s="42" t="str">
        <f>IF(ISERROR(VLOOKUP(B1214,'Айгенис Оп9'!$C$3:$C$16,1,0)),"Нет","Да")</f>
        <v>Нет</v>
      </c>
      <c r="D1214" s="43">
        <f t="shared" si="38"/>
        <v>365</v>
      </c>
      <c r="E1214" s="44">
        <f>ROUND(('Все выпуски'!$F$3*'Все выпуски'!$F$6/100)/365*(B1214-IF(C1214="Нет",VLOOKUP(A1214,'Айгенис Оп9'!$A$2:$C$16,3,0),VLOOKUP((A1214-1),'Айгенис Оп9'!$A$2:$C$16,3,0))),2)</f>
        <v>7.17</v>
      </c>
      <c r="G1214" s="43">
        <f>COUNTIF(D1215:$D$1227,365)</f>
        <v>13</v>
      </c>
      <c r="H1214" s="43">
        <f>COUNTIF(D1215:$D$1227,366)</f>
        <v>0</v>
      </c>
      <c r="I1214" s="2"/>
    </row>
    <row r="1215" spans="1:9" x14ac:dyDescent="0.25">
      <c r="A1215" s="1">
        <f>COUNTIF($C$2:C1215,"Да")</f>
        <v>13</v>
      </c>
      <c r="B1215" s="45">
        <f t="shared" si="39"/>
        <v>46072</v>
      </c>
      <c r="C1215" s="42" t="str">
        <f>IF(ISERROR(VLOOKUP(B1215,'Айгенис Оп9'!$C$3:$C$16,1,0)),"Нет","Да")</f>
        <v>Нет</v>
      </c>
      <c r="D1215" s="43">
        <f t="shared" si="38"/>
        <v>365</v>
      </c>
      <c r="E1215" s="44">
        <f>ROUND(('Все выпуски'!$F$3*'Все выпуски'!$F$6/100)/365*(B1215-IF(C1215="Нет",VLOOKUP(A1215,'Айгенис Оп9'!$A$2:$C$16,3,0),VLOOKUP((A1215-1),'Айгенис Оп9'!$A$2:$C$16,3,0))),2)</f>
        <v>7.27</v>
      </c>
      <c r="G1215" s="43">
        <f>COUNTIF(D1216:$D$1227,365)</f>
        <v>12</v>
      </c>
      <c r="H1215" s="43">
        <f>COUNTIF(D1216:$D$1227,366)</f>
        <v>0</v>
      </c>
      <c r="I1215" s="2"/>
    </row>
    <row r="1216" spans="1:9" x14ac:dyDescent="0.25">
      <c r="A1216" s="1">
        <f>COUNTIF($C$2:C1216,"Да")</f>
        <v>13</v>
      </c>
      <c r="B1216" s="45">
        <f t="shared" si="39"/>
        <v>46073</v>
      </c>
      <c r="C1216" s="42" t="str">
        <f>IF(ISERROR(VLOOKUP(B1216,'Айгенис Оп9'!$C$3:$C$16,1,0)),"Нет","Да")</f>
        <v>Нет</v>
      </c>
      <c r="D1216" s="43">
        <f t="shared" si="38"/>
        <v>365</v>
      </c>
      <c r="E1216" s="44">
        <f>ROUND(('Все выпуски'!$F$3*'Все выпуски'!$F$6/100)/365*(B1216-IF(C1216="Нет",VLOOKUP(A1216,'Айгенис Оп9'!$A$2:$C$16,3,0),VLOOKUP((A1216-1),'Айгенис Оп9'!$A$2:$C$16,3,0))),2)</f>
        <v>7.36</v>
      </c>
      <c r="G1216" s="43">
        <f>COUNTIF(D1217:$D$1227,365)</f>
        <v>11</v>
      </c>
      <c r="H1216" s="43">
        <f>COUNTIF(D1217:$D$1227,366)</f>
        <v>0</v>
      </c>
      <c r="I1216" s="2"/>
    </row>
    <row r="1217" spans="1:9" x14ac:dyDescent="0.25">
      <c r="A1217" s="1">
        <f>COUNTIF($C$2:C1217,"Да")</f>
        <v>13</v>
      </c>
      <c r="B1217" s="45">
        <f t="shared" si="39"/>
        <v>46074</v>
      </c>
      <c r="C1217" s="42" t="str">
        <f>IF(ISERROR(VLOOKUP(B1217,'Айгенис Оп9'!$C$3:$C$16,1,0)),"Нет","Да")</f>
        <v>Нет</v>
      </c>
      <c r="D1217" s="43">
        <f t="shared" si="38"/>
        <v>365</v>
      </c>
      <c r="E1217" s="44">
        <f>ROUND(('Все выпуски'!$F$3*'Все выпуски'!$F$6/100)/365*(B1217-IF(C1217="Нет",VLOOKUP(A1217,'Айгенис Оп9'!$A$2:$C$16,3,0),VLOOKUP((A1217-1),'Айгенис Оп9'!$A$2:$C$16,3,0))),2)</f>
        <v>7.45</v>
      </c>
      <c r="G1217" s="43">
        <f>COUNTIF(D1218:$D$1227,365)</f>
        <v>10</v>
      </c>
      <c r="H1217" s="43">
        <f>COUNTIF(D1218:$D$1227,366)</f>
        <v>0</v>
      </c>
      <c r="I1217" s="2"/>
    </row>
    <row r="1218" spans="1:9" x14ac:dyDescent="0.25">
      <c r="A1218" s="1">
        <f>COUNTIF($C$2:C1218,"Да")</f>
        <v>13</v>
      </c>
      <c r="B1218" s="45">
        <f t="shared" si="39"/>
        <v>46075</v>
      </c>
      <c r="C1218" s="42" t="str">
        <f>IF(ISERROR(VLOOKUP(B1218,'Айгенис Оп9'!$C$3:$C$16,1,0)),"Нет","Да")</f>
        <v>Нет</v>
      </c>
      <c r="D1218" s="43">
        <f t="shared" si="38"/>
        <v>365</v>
      </c>
      <c r="E1218" s="44">
        <f>ROUND(('Все выпуски'!$F$3*'Все выпуски'!$F$6/100)/365*(B1218-IF(C1218="Нет",VLOOKUP(A1218,'Айгенис Оп9'!$A$2:$C$16,3,0),VLOOKUP((A1218-1),'Айгенис Оп9'!$A$2:$C$16,3,0))),2)</f>
        <v>7.55</v>
      </c>
      <c r="G1218" s="43">
        <f>COUNTIF(D1219:$D$1227,365)</f>
        <v>9</v>
      </c>
      <c r="H1218" s="43">
        <f>COUNTIF(D1219:$D$1227,366)</f>
        <v>0</v>
      </c>
      <c r="I1218" s="2"/>
    </row>
    <row r="1219" spans="1:9" x14ac:dyDescent="0.25">
      <c r="A1219" s="1">
        <f>COUNTIF($C$2:C1219,"Да")</f>
        <v>13</v>
      </c>
      <c r="B1219" s="45">
        <f t="shared" si="39"/>
        <v>46076</v>
      </c>
      <c r="C1219" s="42" t="str">
        <f>IF(ISERROR(VLOOKUP(B1219,'Айгенис Оп9'!$C$3:$C$16,1,0)),"Нет","Да")</f>
        <v>Нет</v>
      </c>
      <c r="D1219" s="43">
        <f t="shared" si="38"/>
        <v>365</v>
      </c>
      <c r="E1219" s="44">
        <f>ROUND(('Все выпуски'!$F$3*'Все выпуски'!$F$6/100)/365*(B1219-IF(C1219="Нет",VLOOKUP(A1219,'Айгенис Оп9'!$A$2:$C$16,3,0),VLOOKUP((A1219-1),'Айгенис Оп9'!$A$2:$C$16,3,0))),2)</f>
        <v>7.64</v>
      </c>
      <c r="G1219" s="43">
        <f>COUNTIF(D1220:$D$1227,365)</f>
        <v>8</v>
      </c>
      <c r="H1219" s="43">
        <f>COUNTIF(D1220:$D$1227,366)</f>
        <v>0</v>
      </c>
      <c r="I1219" s="2"/>
    </row>
    <row r="1220" spans="1:9" x14ac:dyDescent="0.25">
      <c r="A1220" s="1">
        <f>COUNTIF($C$2:C1220,"Да")</f>
        <v>13</v>
      </c>
      <c r="B1220" s="45">
        <f t="shared" si="39"/>
        <v>46077</v>
      </c>
      <c r="C1220" s="42" t="str">
        <f>IF(ISERROR(VLOOKUP(B1220,'Айгенис Оп9'!$C$3:$C$16,1,0)),"Нет","Да")</f>
        <v>Нет</v>
      </c>
      <c r="D1220" s="43">
        <f t="shared" si="38"/>
        <v>365</v>
      </c>
      <c r="E1220" s="44">
        <f>ROUND(('Все выпуски'!$F$3*'Все выпуски'!$F$6/100)/365*(B1220-IF(C1220="Нет",VLOOKUP(A1220,'Айгенис Оп9'!$A$2:$C$16,3,0),VLOOKUP((A1220-1),'Айгенис Оп9'!$A$2:$C$16,3,0))),2)</f>
        <v>7.73</v>
      </c>
      <c r="G1220" s="43">
        <f>COUNTIF(D1221:$D$1227,365)</f>
        <v>7</v>
      </c>
      <c r="H1220" s="43">
        <f>COUNTIF(D1221:$D$1227,366)</f>
        <v>0</v>
      </c>
      <c r="I1220" s="2"/>
    </row>
    <row r="1221" spans="1:9" x14ac:dyDescent="0.25">
      <c r="A1221" s="1">
        <f>COUNTIF($C$2:C1221,"Да")</f>
        <v>13</v>
      </c>
      <c r="B1221" s="45">
        <f t="shared" si="39"/>
        <v>46078</v>
      </c>
      <c r="C1221" s="42" t="str">
        <f>IF(ISERROR(VLOOKUP(B1221,'Айгенис Оп9'!$C$3:$C$16,1,0)),"Нет","Да")</f>
        <v>Нет</v>
      </c>
      <c r="D1221" s="43">
        <f t="shared" si="38"/>
        <v>365</v>
      </c>
      <c r="E1221" s="44">
        <f>ROUND(('Все выпуски'!$F$3*'Все выпуски'!$F$6/100)/365*(B1221-IF(C1221="Нет",VLOOKUP(A1221,'Айгенис Оп9'!$A$2:$C$16,3,0),VLOOKUP((A1221-1),'Айгенис Оп9'!$A$2:$C$16,3,0))),2)</f>
        <v>7.82</v>
      </c>
      <c r="G1221" s="43">
        <f>COUNTIF(D1222:$D$1227,365)</f>
        <v>6</v>
      </c>
      <c r="H1221" s="43">
        <f>COUNTIF(D1222:$D$1227,366)</f>
        <v>0</v>
      </c>
      <c r="I1221" s="2"/>
    </row>
    <row r="1222" spans="1:9" x14ac:dyDescent="0.25">
      <c r="A1222" s="1">
        <f>COUNTIF($C$2:C1222,"Да")</f>
        <v>13</v>
      </c>
      <c r="B1222" s="45">
        <f t="shared" si="39"/>
        <v>46079</v>
      </c>
      <c r="C1222" s="42" t="str">
        <f>IF(ISERROR(VLOOKUP(B1222,'Айгенис Оп9'!$C$3:$C$16,1,0)),"Нет","Да")</f>
        <v>Нет</v>
      </c>
      <c r="D1222" s="43">
        <f t="shared" si="38"/>
        <v>365</v>
      </c>
      <c r="E1222" s="44">
        <f>ROUND(('Все выпуски'!$F$3*'Все выпуски'!$F$6/100)/365*(B1222-IF(C1222="Нет",VLOOKUP(A1222,'Айгенис Оп9'!$A$2:$C$16,3,0),VLOOKUP((A1222-1),'Айгенис Оп9'!$A$2:$C$16,3,0))),2)</f>
        <v>7.92</v>
      </c>
      <c r="G1222" s="43">
        <f>COUNTIF(D1223:$D$1227,365)</f>
        <v>5</v>
      </c>
      <c r="H1222" s="43">
        <f>COUNTIF(D1223:$D$1227,366)</f>
        <v>0</v>
      </c>
      <c r="I1222" s="2"/>
    </row>
    <row r="1223" spans="1:9" x14ac:dyDescent="0.25">
      <c r="A1223" s="1">
        <f>COUNTIF($C$2:C1223,"Да")</f>
        <v>13</v>
      </c>
      <c r="B1223" s="45">
        <f t="shared" si="39"/>
        <v>46080</v>
      </c>
      <c r="C1223" s="42" t="str">
        <f>IF(ISERROR(VLOOKUP(B1223,'Айгенис Оп9'!$C$3:$C$16,1,0)),"Нет","Да")</f>
        <v>Нет</v>
      </c>
      <c r="D1223" s="43">
        <f t="shared" si="38"/>
        <v>365</v>
      </c>
      <c r="E1223" s="44">
        <f>ROUND(('Все выпуски'!$F$3*'Все выпуски'!$F$6/100)/365*(B1223-IF(C1223="Нет",VLOOKUP(A1223,'Айгенис Оп9'!$A$2:$C$16,3,0),VLOOKUP((A1223-1),'Айгенис Оп9'!$A$2:$C$16,3,0))),2)</f>
        <v>8.01</v>
      </c>
      <c r="G1223" s="43">
        <f>COUNTIF(D1224:$D$1227,365)</f>
        <v>4</v>
      </c>
      <c r="H1223" s="43">
        <f>COUNTIF(D1224:$D$1227,366)</f>
        <v>0</v>
      </c>
      <c r="I1223" s="2"/>
    </row>
    <row r="1224" spans="1:9" x14ac:dyDescent="0.25">
      <c r="A1224" s="1">
        <f>COUNTIF($C$2:C1224,"Да")</f>
        <v>13</v>
      </c>
      <c r="B1224" s="45">
        <f t="shared" si="39"/>
        <v>46081</v>
      </c>
      <c r="C1224" s="42" t="str">
        <f>IF(ISERROR(VLOOKUP(B1224,'Айгенис Оп9'!$C$3:$C$16,1,0)),"Нет","Да")</f>
        <v>Нет</v>
      </c>
      <c r="D1224" s="43">
        <f t="shared" si="38"/>
        <v>365</v>
      </c>
      <c r="E1224" s="44">
        <f>ROUND(('Все выпуски'!$F$3*'Все выпуски'!$F$6/100)/365*(B1224-IF(C1224="Нет",VLOOKUP(A1224,'Айгенис Оп9'!$A$2:$C$16,3,0),VLOOKUP((A1224-1),'Айгенис Оп9'!$A$2:$C$16,3,0))),2)</f>
        <v>8.1</v>
      </c>
      <c r="G1224" s="43">
        <f>COUNTIF(D1225:$D$1227,365)</f>
        <v>3</v>
      </c>
      <c r="H1224" s="43">
        <f>COUNTIF(D1225:$D$1227,366)</f>
        <v>0</v>
      </c>
      <c r="I1224" s="2"/>
    </row>
    <row r="1225" spans="1:9" x14ac:dyDescent="0.25">
      <c r="A1225" s="1">
        <f>COUNTIF($C$2:C1225,"Да")</f>
        <v>13</v>
      </c>
      <c r="B1225" s="45">
        <f t="shared" si="39"/>
        <v>46082</v>
      </c>
      <c r="C1225" s="42" t="str">
        <f>IF(ISERROR(VLOOKUP(B1225,'Айгенис Оп9'!$C$3:$C$16,1,0)),"Нет","Да")</f>
        <v>Нет</v>
      </c>
      <c r="D1225" s="43">
        <f t="shared" si="38"/>
        <v>365</v>
      </c>
      <c r="E1225" s="44">
        <f>ROUND(('Все выпуски'!$F$3*'Все выпуски'!$F$6/100)/365*(B1225-IF(C1225="Нет",VLOOKUP(A1225,'Айгенис Оп9'!$A$2:$C$16,3,0),VLOOKUP((A1225-1),'Айгенис Оп9'!$A$2:$C$16,3,0))),2)</f>
        <v>8.1999999999999993</v>
      </c>
      <c r="G1225" s="43">
        <f>COUNTIF(D1226:$D$1227,365)</f>
        <v>2</v>
      </c>
      <c r="H1225" s="43">
        <f>COUNTIF(D1226:$D$1227,366)</f>
        <v>0</v>
      </c>
      <c r="I1225" s="2"/>
    </row>
    <row r="1226" spans="1:9" x14ac:dyDescent="0.25">
      <c r="A1226" s="1">
        <f>COUNTIF($C$2:C1226,"Да")</f>
        <v>13</v>
      </c>
      <c r="B1226" s="45">
        <f t="shared" si="39"/>
        <v>46083</v>
      </c>
      <c r="C1226" s="42" t="str">
        <f>IF(ISERROR(VLOOKUP(B1226,'Айгенис Оп9'!$C$3:$C$16,1,0)),"Нет","Да")</f>
        <v>Нет</v>
      </c>
      <c r="D1226" s="43">
        <f t="shared" si="38"/>
        <v>365</v>
      </c>
      <c r="E1226" s="44">
        <f>ROUND(('Все выпуски'!$F$3*'Все выпуски'!$F$6/100)/365*(B1226-IF(C1226="Нет",VLOOKUP(A1226,'Айгенис Оп9'!$A$2:$C$16,3,0),VLOOKUP((A1226-1),'Айгенис Оп9'!$A$2:$C$16,3,0))),2)</f>
        <v>8.2899999999999991</v>
      </c>
      <c r="G1226" s="43">
        <f>COUNTIF(D1227:$D$1227,365)</f>
        <v>1</v>
      </c>
      <c r="H1226" s="43">
        <f>COUNTIF(D1227:$D$1227,366)</f>
        <v>0</v>
      </c>
      <c r="I1226" s="2"/>
    </row>
    <row r="1227" spans="1:9" x14ac:dyDescent="0.25">
      <c r="A1227" s="1">
        <f>COUNTIF($C$2:C1227,"Да")</f>
        <v>14</v>
      </c>
      <c r="B1227" s="45">
        <f>B1226+1</f>
        <v>46084</v>
      </c>
      <c r="C1227" s="42" t="str">
        <f>IF(ISERROR(VLOOKUP(B1227,'Айгенис Оп9'!$C$3:$C$16,1,0)),"Нет","Да")</f>
        <v>Да</v>
      </c>
      <c r="D1227" s="43">
        <f t="shared" si="38"/>
        <v>365</v>
      </c>
      <c r="E1227" s="44">
        <f>ROUND(('Все выпуски'!$F$3*'Все выпуски'!$F$6/100)/365*(B1227-IF(C1227="Нет",VLOOKUP(A1227,'Айгенис Оп9'!$A$2:$C$16,3,0),VLOOKUP((A1227-1),'Айгенис Оп9'!$A$2:$C$16,3,0))),2)</f>
        <v>8.3800000000000008</v>
      </c>
      <c r="G1227" s="43"/>
      <c r="H1227" s="43"/>
      <c r="I1227" s="2"/>
    </row>
    <row r="1232" spans="1:9" x14ac:dyDescent="0.25">
      <c r="E1232" s="44"/>
    </row>
  </sheetData>
  <sheetProtection algorithmName="SHA-512" hashValue="/WH0HLDff8nBNUKAhamCUXqTt0ZXbDxN9eefmjqPIfcZ0EMsaz2dZoQbsSMGtyCMA1vdkyJxsdY58ikFZTFj1w==" saltValue="3HxP1L4H+SklF05SHb3eVg==" spinCount="100000" sheet="1" objects="1" scenarios="1" selectLockedCells="1" selectUnlockedCells="1"/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EE8826-E9B6-487A-8E50-00FFCB71BF8E}">
  <sheetPr codeName="Лист17"/>
  <dimension ref="A1:I1599"/>
  <sheetViews>
    <sheetView showGridLines="0" workbookViewId="0"/>
  </sheetViews>
  <sheetFormatPr defaultRowHeight="15" x14ac:dyDescent="0.25"/>
  <cols>
    <col min="1" max="1" width="12.5703125" style="1" bestFit="1" customWidth="1"/>
    <col min="2" max="2" width="13.42578125" style="1" bestFit="1" customWidth="1"/>
    <col min="3" max="4" width="13.28515625" style="1" bestFit="1" customWidth="1"/>
    <col min="5" max="5" width="11.140625" style="1" bestFit="1" customWidth="1"/>
    <col min="6" max="6" width="22.28515625" style="1" bestFit="1" customWidth="1"/>
    <col min="7" max="16384" width="9.140625" style="1"/>
  </cols>
  <sheetData>
    <row r="1" spans="1:9" ht="30" x14ac:dyDescent="0.25">
      <c r="A1" s="41" t="s">
        <v>12</v>
      </c>
      <c r="B1" s="41" t="s">
        <v>6</v>
      </c>
      <c r="C1" s="41" t="s">
        <v>10</v>
      </c>
      <c r="D1" s="41" t="s">
        <v>11</v>
      </c>
      <c r="E1" s="41" t="s">
        <v>7</v>
      </c>
      <c r="F1" s="41" t="s">
        <v>15</v>
      </c>
      <c r="G1" s="41" t="s">
        <v>13</v>
      </c>
      <c r="H1" s="41" t="s">
        <v>14</v>
      </c>
    </row>
    <row r="2" spans="1:9" x14ac:dyDescent="0.25">
      <c r="A2" s="1">
        <f>COUNTIF($C$2:C2,"Да")</f>
        <v>0</v>
      </c>
      <c r="B2" s="42">
        <v>45001</v>
      </c>
      <c r="C2" s="42" t="str">
        <f>IF(ISERROR(VLOOKUP(B2,'Айгенис Оп10'!$C$3:$C$20,1,0)),"Нет","Да")</f>
        <v>Нет</v>
      </c>
      <c r="D2" s="43">
        <f>IF(MOD(YEAR(B2),4)=0,366,365)</f>
        <v>365</v>
      </c>
      <c r="E2" s="44">
        <v>0</v>
      </c>
      <c r="G2" s="43">
        <f>COUNTIF(D3:$D$1599,365)</f>
        <v>1231</v>
      </c>
      <c r="H2" s="43">
        <f>COUNTIF(D3:$D$1599,366)</f>
        <v>366</v>
      </c>
      <c r="I2" s="2"/>
    </row>
    <row r="3" spans="1:9" x14ac:dyDescent="0.25">
      <c r="A3" s="1">
        <f>COUNTIF($C$2:C3,"Да")</f>
        <v>0</v>
      </c>
      <c r="B3" s="45">
        <f>B2+1</f>
        <v>45002</v>
      </c>
      <c r="C3" s="42" t="str">
        <f>IF(ISERROR(VLOOKUP(B3,'Айгенис Оп10'!$C$3:$C$20,1,0)),"Нет","Да")</f>
        <v>Нет</v>
      </c>
      <c r="D3" s="43">
        <f t="shared" ref="D3:D66" si="0">IF(MOD(YEAR(B3),4)=0,366,365)</f>
        <v>365</v>
      </c>
      <c r="E3" s="44">
        <f>ROUND(('Все выпуски'!$H$3*'Все выпуски'!$H$6/100)/365*(B3-IF(C3="Нет",VLOOKUP(A3,'Айгенис Оп10'!$A$2:$C$20,3,0),VLOOKUP((A3-1),'Айгенис Оп10'!$A$2:$C$20,3,0))),2)</f>
        <v>0.1</v>
      </c>
      <c r="G3" s="43">
        <f>COUNTIF(D4:$D$1599,365)</f>
        <v>1230</v>
      </c>
      <c r="H3" s="43">
        <f>COUNTIF(D4:$D$1599,366)</f>
        <v>366</v>
      </c>
      <c r="I3" s="2"/>
    </row>
    <row r="4" spans="1:9" x14ac:dyDescent="0.25">
      <c r="A4" s="1">
        <f>COUNTIF($C$2:C4,"Да")</f>
        <v>0</v>
      </c>
      <c r="B4" s="45">
        <f t="shared" ref="B4:B67" si="1">B3+1</f>
        <v>45003</v>
      </c>
      <c r="C4" s="42" t="str">
        <f>IF(ISERROR(VLOOKUP(B4,'Айгенис Оп10'!$C$3:$C$20,1,0)),"Нет","Да")</f>
        <v>Нет</v>
      </c>
      <c r="D4" s="43">
        <f t="shared" si="0"/>
        <v>365</v>
      </c>
      <c r="E4" s="44">
        <f>ROUND(('Все выпуски'!$H$3*'Все выпуски'!$H$6/100)/365*(B4-IF(C4="Нет",VLOOKUP(A4,'Айгенис Оп10'!$A$2:$C$20,3,0),VLOOKUP((A4-1),'Айгенис Оп10'!$A$2:$C$20,3,0))),2)</f>
        <v>0.2</v>
      </c>
      <c r="G4" s="43">
        <f>COUNTIF(D5:$D$1599,365)</f>
        <v>1229</v>
      </c>
      <c r="H4" s="43">
        <f>COUNTIF(D5:$D$1599,366)</f>
        <v>366</v>
      </c>
      <c r="I4" s="2"/>
    </row>
    <row r="5" spans="1:9" x14ac:dyDescent="0.25">
      <c r="A5" s="1">
        <f>COUNTIF($C$2:C5,"Да")</f>
        <v>0</v>
      </c>
      <c r="B5" s="45">
        <f t="shared" si="1"/>
        <v>45004</v>
      </c>
      <c r="C5" s="42" t="str">
        <f>IF(ISERROR(VLOOKUP(B5,'Айгенис Оп10'!$C$3:$C$20,1,0)),"Нет","Да")</f>
        <v>Нет</v>
      </c>
      <c r="D5" s="43">
        <f t="shared" si="0"/>
        <v>365</v>
      </c>
      <c r="E5" s="44">
        <f>ROUND(('Все выпуски'!$H$3*'Все выпуски'!$H$6/100)/365*(B5-IF(C5="Нет",VLOOKUP(A5,'Айгенис Оп10'!$A$2:$C$20,3,0),VLOOKUP((A5-1),'Айгенис Оп10'!$A$2:$C$20,3,0))),2)</f>
        <v>0.3</v>
      </c>
      <c r="G5" s="43">
        <f>COUNTIF(D6:$D$1599,365)</f>
        <v>1228</v>
      </c>
      <c r="H5" s="43">
        <f>COUNTIF(D6:$D$1599,366)</f>
        <v>366</v>
      </c>
      <c r="I5" s="2"/>
    </row>
    <row r="6" spans="1:9" x14ac:dyDescent="0.25">
      <c r="A6" s="1">
        <f>COUNTIF($C$2:C6,"Да")</f>
        <v>0</v>
      </c>
      <c r="B6" s="45">
        <f t="shared" si="1"/>
        <v>45005</v>
      </c>
      <c r="C6" s="42" t="str">
        <f>IF(ISERROR(VLOOKUP(B6,'Айгенис Оп10'!$C$3:$C$20,1,0)),"Нет","Да")</f>
        <v>Нет</v>
      </c>
      <c r="D6" s="43">
        <f t="shared" si="0"/>
        <v>365</v>
      </c>
      <c r="E6" s="44">
        <f>ROUND(('Все выпуски'!$H$3*'Все выпуски'!$H$6/100)/365*(B6-IF(C6="Нет",VLOOKUP(A6,'Айгенис Оп10'!$A$2:$C$20,3,0),VLOOKUP((A6-1),'Айгенис Оп10'!$A$2:$C$20,3,0))),2)</f>
        <v>0.39</v>
      </c>
      <c r="G6" s="43">
        <f>COUNTIF(D7:$D$1599,365)</f>
        <v>1227</v>
      </c>
      <c r="H6" s="43">
        <f>COUNTIF(D7:$D$1599,366)</f>
        <v>366</v>
      </c>
      <c r="I6" s="2"/>
    </row>
    <row r="7" spans="1:9" x14ac:dyDescent="0.25">
      <c r="A7" s="1">
        <f>COUNTIF($C$2:C7,"Да")</f>
        <v>0</v>
      </c>
      <c r="B7" s="45">
        <f t="shared" si="1"/>
        <v>45006</v>
      </c>
      <c r="C7" s="42" t="str">
        <f>IF(ISERROR(VLOOKUP(B7,'Айгенис Оп10'!$C$3:$C$20,1,0)),"Нет","Да")</f>
        <v>Нет</v>
      </c>
      <c r="D7" s="43">
        <f t="shared" si="0"/>
        <v>365</v>
      </c>
      <c r="E7" s="44">
        <f>ROUND(('Все выпуски'!$H$3*'Все выпуски'!$H$6/100)/365*(B7-IF(C7="Нет",VLOOKUP(A7,'Айгенис Оп10'!$A$2:$C$20,3,0),VLOOKUP((A7-1),'Айгенис Оп10'!$A$2:$C$20,3,0))),2)</f>
        <v>0.49</v>
      </c>
      <c r="G7" s="43">
        <f>COUNTIF(D8:$D$1599,365)</f>
        <v>1226</v>
      </c>
      <c r="H7" s="43">
        <f>COUNTIF(D8:$D$1599,366)</f>
        <v>366</v>
      </c>
      <c r="I7" s="2"/>
    </row>
    <row r="8" spans="1:9" x14ac:dyDescent="0.25">
      <c r="A8" s="1">
        <f>COUNTIF($C$2:C8,"Да")</f>
        <v>0</v>
      </c>
      <c r="B8" s="45">
        <f t="shared" si="1"/>
        <v>45007</v>
      </c>
      <c r="C8" s="42" t="str">
        <f>IF(ISERROR(VLOOKUP(B8,'Айгенис Оп10'!$C$3:$C$20,1,0)),"Нет","Да")</f>
        <v>Нет</v>
      </c>
      <c r="D8" s="43">
        <f t="shared" si="0"/>
        <v>365</v>
      </c>
      <c r="E8" s="44">
        <f>ROUND(('Все выпуски'!$H$3*'Все выпуски'!$H$6/100)/365*(B8-IF(C8="Нет",VLOOKUP(A8,'Айгенис Оп10'!$A$2:$C$20,3,0),VLOOKUP((A8-1),'Айгенис Оп10'!$A$2:$C$20,3,0))),2)</f>
        <v>0.59</v>
      </c>
      <c r="G8" s="43">
        <f>COUNTIF(D9:$D$1599,365)</f>
        <v>1225</v>
      </c>
      <c r="H8" s="43">
        <f>COUNTIF(D9:$D$1599,366)</f>
        <v>366</v>
      </c>
      <c r="I8" s="2"/>
    </row>
    <row r="9" spans="1:9" x14ac:dyDescent="0.25">
      <c r="A9" s="1">
        <f>COUNTIF($C$2:C9,"Да")</f>
        <v>0</v>
      </c>
      <c r="B9" s="45">
        <f t="shared" si="1"/>
        <v>45008</v>
      </c>
      <c r="C9" s="42" t="str">
        <f>IF(ISERROR(VLOOKUP(B9,'Айгенис Оп10'!$C$3:$C$20,1,0)),"Нет","Да")</f>
        <v>Нет</v>
      </c>
      <c r="D9" s="43">
        <f t="shared" si="0"/>
        <v>365</v>
      </c>
      <c r="E9" s="44">
        <f>ROUND(('Все выпуски'!$H$3*'Все выпуски'!$H$6/100)/365*(B9-IF(C9="Нет",VLOOKUP(A9,'Айгенис Оп10'!$A$2:$C$20,3,0),VLOOKUP((A9-1),'Айгенис Оп10'!$A$2:$C$20,3,0))),2)</f>
        <v>0.69</v>
      </c>
      <c r="G9" s="43">
        <f>COUNTIF(D10:$D$1599,365)</f>
        <v>1224</v>
      </c>
      <c r="H9" s="43">
        <f>COUNTIF(D10:$D$1599,366)</f>
        <v>366</v>
      </c>
      <c r="I9" s="2"/>
    </row>
    <row r="10" spans="1:9" x14ac:dyDescent="0.25">
      <c r="A10" s="1">
        <f>COUNTIF($C$2:C10,"Да")</f>
        <v>0</v>
      </c>
      <c r="B10" s="45">
        <f t="shared" si="1"/>
        <v>45009</v>
      </c>
      <c r="C10" s="42" t="str">
        <f>IF(ISERROR(VLOOKUP(B10,'Айгенис Оп10'!$C$3:$C$20,1,0)),"Нет","Да")</f>
        <v>Нет</v>
      </c>
      <c r="D10" s="43">
        <f t="shared" si="0"/>
        <v>365</v>
      </c>
      <c r="E10" s="44">
        <f>ROUND(('Все выпуски'!$H$3*'Все выпуски'!$H$6/100)/365*(B10-IF(C10="Нет",VLOOKUP(A10,'Айгенис Оп10'!$A$2:$C$20,3,0),VLOOKUP((A10-1),'Айгенис Оп10'!$A$2:$C$20,3,0))),2)</f>
        <v>0.79</v>
      </c>
      <c r="G10" s="43">
        <f>COUNTIF(D11:$D$1599,365)</f>
        <v>1223</v>
      </c>
      <c r="H10" s="43">
        <f>COUNTIF(D11:$D$1599,366)</f>
        <v>366</v>
      </c>
      <c r="I10" s="2"/>
    </row>
    <row r="11" spans="1:9" x14ac:dyDescent="0.25">
      <c r="A11" s="1">
        <f>COUNTIF($C$2:C11,"Да")</f>
        <v>0</v>
      </c>
      <c r="B11" s="45">
        <f t="shared" si="1"/>
        <v>45010</v>
      </c>
      <c r="C11" s="42" t="str">
        <f>IF(ISERROR(VLOOKUP(B11,'Айгенис Оп10'!$C$3:$C$20,1,0)),"Нет","Да")</f>
        <v>Нет</v>
      </c>
      <c r="D11" s="43">
        <f t="shared" si="0"/>
        <v>365</v>
      </c>
      <c r="E11" s="44">
        <f>ROUND(('Все выпуски'!$H$3*'Все выпуски'!$H$6/100)/365*(B11-IF(C11="Нет",VLOOKUP(A11,'Айгенис Оп10'!$A$2:$C$20,3,0),VLOOKUP((A11-1),'Айгенис Оп10'!$A$2:$C$20,3,0))),2)</f>
        <v>0.89</v>
      </c>
      <c r="G11" s="43">
        <f>COUNTIF(D12:$D$1599,365)</f>
        <v>1222</v>
      </c>
      <c r="H11" s="43">
        <f>COUNTIF(D12:$D$1599,366)</f>
        <v>366</v>
      </c>
      <c r="I11" s="2"/>
    </row>
    <row r="12" spans="1:9" x14ac:dyDescent="0.25">
      <c r="A12" s="1">
        <f>COUNTIF($C$2:C12,"Да")</f>
        <v>0</v>
      </c>
      <c r="B12" s="45">
        <f t="shared" si="1"/>
        <v>45011</v>
      </c>
      <c r="C12" s="42" t="str">
        <f>IF(ISERROR(VLOOKUP(B12,'Айгенис Оп10'!$C$3:$C$20,1,0)),"Нет","Да")</f>
        <v>Нет</v>
      </c>
      <c r="D12" s="43">
        <f t="shared" si="0"/>
        <v>365</v>
      </c>
      <c r="E12" s="44">
        <f>ROUND(('Все выпуски'!$H$3*'Все выпуски'!$H$6/100)/365*(B12-IF(C12="Нет",VLOOKUP(A12,'Айгенис Оп10'!$A$2:$C$20,3,0),VLOOKUP((A12-1),'Айгенис Оп10'!$A$2:$C$20,3,0))),2)</f>
        <v>0.99</v>
      </c>
      <c r="G12" s="43">
        <f>COUNTIF(D13:$D$1599,365)</f>
        <v>1221</v>
      </c>
      <c r="H12" s="43">
        <f>COUNTIF(D13:$D$1599,366)</f>
        <v>366</v>
      </c>
      <c r="I12" s="2"/>
    </row>
    <row r="13" spans="1:9" x14ac:dyDescent="0.25">
      <c r="A13" s="1">
        <f>COUNTIF($C$2:C13,"Да")</f>
        <v>0</v>
      </c>
      <c r="B13" s="45">
        <f t="shared" si="1"/>
        <v>45012</v>
      </c>
      <c r="C13" s="42" t="str">
        <f>IF(ISERROR(VLOOKUP(B13,'Айгенис Оп10'!$C$3:$C$20,1,0)),"Нет","Да")</f>
        <v>Нет</v>
      </c>
      <c r="D13" s="43">
        <f t="shared" si="0"/>
        <v>365</v>
      </c>
      <c r="E13" s="44">
        <f>ROUND(('Все выпуски'!$H$3*'Все выпуски'!$H$6/100)/365*(B13-IF(C13="Нет",VLOOKUP(A13,'Айгенис Оп10'!$A$2:$C$20,3,0),VLOOKUP((A13-1),'Айгенис Оп10'!$A$2:$C$20,3,0))),2)</f>
        <v>1.08</v>
      </c>
      <c r="G13" s="43">
        <f>COUNTIF(D14:$D$1599,365)</f>
        <v>1220</v>
      </c>
      <c r="H13" s="43">
        <f>COUNTIF(D14:$D$1599,366)</f>
        <v>366</v>
      </c>
      <c r="I13" s="2"/>
    </row>
    <row r="14" spans="1:9" x14ac:dyDescent="0.25">
      <c r="A14" s="1">
        <f>COUNTIF($C$2:C14,"Да")</f>
        <v>0</v>
      </c>
      <c r="B14" s="45">
        <f t="shared" si="1"/>
        <v>45013</v>
      </c>
      <c r="C14" s="42" t="str">
        <f>IF(ISERROR(VLOOKUP(B14,'Айгенис Оп10'!$C$3:$C$20,1,0)),"Нет","Да")</f>
        <v>Нет</v>
      </c>
      <c r="D14" s="43">
        <f t="shared" si="0"/>
        <v>365</v>
      </c>
      <c r="E14" s="44">
        <f>ROUND(('Все выпуски'!$H$3*'Все выпуски'!$H$6/100)/365*(B14-IF(C14="Нет",VLOOKUP(A14,'Айгенис Оп10'!$A$2:$C$20,3,0),VLOOKUP((A14-1),'Айгенис Оп10'!$A$2:$C$20,3,0))),2)</f>
        <v>1.18</v>
      </c>
      <c r="G14" s="43">
        <f>COUNTIF(D15:$D$1599,365)</f>
        <v>1219</v>
      </c>
      <c r="H14" s="43">
        <f>COUNTIF(D15:$D$1599,366)</f>
        <v>366</v>
      </c>
      <c r="I14" s="2"/>
    </row>
    <row r="15" spans="1:9" x14ac:dyDescent="0.25">
      <c r="A15" s="1">
        <f>COUNTIF($C$2:C15,"Да")</f>
        <v>0</v>
      </c>
      <c r="B15" s="45">
        <f t="shared" si="1"/>
        <v>45014</v>
      </c>
      <c r="C15" s="42" t="str">
        <f>IF(ISERROR(VLOOKUP(B15,'Айгенис Оп10'!$C$3:$C$20,1,0)),"Нет","Да")</f>
        <v>Нет</v>
      </c>
      <c r="D15" s="43">
        <f t="shared" si="0"/>
        <v>365</v>
      </c>
      <c r="E15" s="44">
        <f>ROUND(('Все выпуски'!$H$3*'Все выпуски'!$H$6/100)/365*(B15-IF(C15="Нет",VLOOKUP(A15,'Айгенис Оп10'!$A$2:$C$20,3,0),VLOOKUP((A15-1),'Айгенис Оп10'!$A$2:$C$20,3,0))),2)</f>
        <v>1.28</v>
      </c>
      <c r="G15" s="43">
        <f>COUNTIF(D16:$D$1599,365)</f>
        <v>1218</v>
      </c>
      <c r="H15" s="43">
        <f>COUNTIF(D16:$D$1599,366)</f>
        <v>366</v>
      </c>
      <c r="I15" s="2"/>
    </row>
    <row r="16" spans="1:9" x14ac:dyDescent="0.25">
      <c r="A16" s="1">
        <f>COUNTIF($C$2:C16,"Да")</f>
        <v>0</v>
      </c>
      <c r="B16" s="45">
        <f t="shared" si="1"/>
        <v>45015</v>
      </c>
      <c r="C16" s="42" t="str">
        <f>IF(ISERROR(VLOOKUP(B16,'Айгенис Оп10'!$C$3:$C$20,1,0)),"Нет","Да")</f>
        <v>Нет</v>
      </c>
      <c r="D16" s="43">
        <f t="shared" si="0"/>
        <v>365</v>
      </c>
      <c r="E16" s="44">
        <f>ROUND(('Все выпуски'!$H$3*'Все выпуски'!$H$6/100)/365*(B16-IF(C16="Нет",VLOOKUP(A16,'Айгенис Оп10'!$A$2:$C$20,3,0),VLOOKUP((A16-1),'Айгенис Оп10'!$A$2:$C$20,3,0))),2)</f>
        <v>1.38</v>
      </c>
      <c r="G16" s="43">
        <f>COUNTIF(D17:$D$1599,365)</f>
        <v>1217</v>
      </c>
      <c r="H16" s="43">
        <f>COUNTIF(D17:$D$1599,366)</f>
        <v>366</v>
      </c>
      <c r="I16" s="2"/>
    </row>
    <row r="17" spans="1:9" x14ac:dyDescent="0.25">
      <c r="A17" s="1">
        <f>COUNTIF($C$2:C17,"Да")</f>
        <v>0</v>
      </c>
      <c r="B17" s="45">
        <f t="shared" si="1"/>
        <v>45016</v>
      </c>
      <c r="C17" s="42" t="str">
        <f>IF(ISERROR(VLOOKUP(B17,'Айгенис Оп10'!$C$3:$C$20,1,0)),"Нет","Да")</f>
        <v>Нет</v>
      </c>
      <c r="D17" s="43">
        <f t="shared" si="0"/>
        <v>365</v>
      </c>
      <c r="E17" s="44">
        <f>ROUND(('Все выпуски'!$H$3*'Все выпуски'!$H$6/100)/365*(B17-IF(C17="Нет",VLOOKUP(A17,'Айгенис Оп10'!$A$2:$C$20,3,0),VLOOKUP((A17-1),'Айгенис Оп10'!$A$2:$C$20,3,0))),2)</f>
        <v>1.48</v>
      </c>
      <c r="G17" s="43">
        <f>COUNTIF(D18:$D$1599,365)</f>
        <v>1216</v>
      </c>
      <c r="H17" s="43">
        <f>COUNTIF(D18:$D$1599,366)</f>
        <v>366</v>
      </c>
      <c r="I17" s="2"/>
    </row>
    <row r="18" spans="1:9" x14ac:dyDescent="0.25">
      <c r="A18" s="1">
        <f>COUNTIF($C$2:C18,"Да")</f>
        <v>0</v>
      </c>
      <c r="B18" s="45">
        <f t="shared" si="1"/>
        <v>45017</v>
      </c>
      <c r="C18" s="42" t="str">
        <f>IF(ISERROR(VLOOKUP(B18,'Айгенис Оп10'!$C$3:$C$20,1,0)),"Нет","Да")</f>
        <v>Нет</v>
      </c>
      <c r="D18" s="43">
        <f t="shared" si="0"/>
        <v>365</v>
      </c>
      <c r="E18" s="44">
        <f>ROUND(('Все выпуски'!$H$3*'Все выпуски'!$H$6/100)/365*(B18-IF(C18="Нет",VLOOKUP(A18,'Айгенис Оп10'!$A$2:$C$20,3,0),VLOOKUP((A18-1),'Айгенис Оп10'!$A$2:$C$20,3,0))),2)</f>
        <v>1.58</v>
      </c>
      <c r="G18" s="43">
        <f>COUNTIF(D19:$D$1599,365)</f>
        <v>1215</v>
      </c>
      <c r="H18" s="43">
        <f>COUNTIF(D19:$D$1599,366)</f>
        <v>366</v>
      </c>
      <c r="I18" s="2"/>
    </row>
    <row r="19" spans="1:9" x14ac:dyDescent="0.25">
      <c r="A19" s="1">
        <f>COUNTIF($C$2:C19,"Да")</f>
        <v>0</v>
      </c>
      <c r="B19" s="45">
        <f t="shared" si="1"/>
        <v>45018</v>
      </c>
      <c r="C19" s="42" t="str">
        <f>IF(ISERROR(VLOOKUP(B19,'Айгенис Оп10'!$C$3:$C$20,1,0)),"Нет","Да")</f>
        <v>Нет</v>
      </c>
      <c r="D19" s="43">
        <f t="shared" si="0"/>
        <v>365</v>
      </c>
      <c r="E19" s="44">
        <f>ROUND(('Все выпуски'!$H$3*'Все выпуски'!$H$6/100)/365*(B19-IF(C19="Нет",VLOOKUP(A19,'Айгенис Оп10'!$A$2:$C$20,3,0),VLOOKUP((A19-1),'Айгенис Оп10'!$A$2:$C$20,3,0))),2)</f>
        <v>1.68</v>
      </c>
      <c r="G19" s="43">
        <f>COUNTIF(D20:$D$1599,365)</f>
        <v>1214</v>
      </c>
      <c r="H19" s="43">
        <f>COUNTIF(D20:$D$1599,366)</f>
        <v>366</v>
      </c>
      <c r="I19" s="2"/>
    </row>
    <row r="20" spans="1:9" x14ac:dyDescent="0.25">
      <c r="A20" s="1">
        <f>COUNTIF($C$2:C20,"Да")</f>
        <v>0</v>
      </c>
      <c r="B20" s="45">
        <f t="shared" si="1"/>
        <v>45019</v>
      </c>
      <c r="C20" s="42" t="str">
        <f>IF(ISERROR(VLOOKUP(B20,'Айгенис Оп10'!$C$3:$C$20,1,0)),"Нет","Да")</f>
        <v>Нет</v>
      </c>
      <c r="D20" s="43">
        <f t="shared" si="0"/>
        <v>365</v>
      </c>
      <c r="E20" s="44">
        <f>ROUND(('Все выпуски'!$H$3*'Все выпуски'!$H$6/100)/365*(B20-IF(C20="Нет",VLOOKUP(A20,'Айгенис Оп10'!$A$2:$C$20,3,0),VLOOKUP((A20-1),'Айгенис Оп10'!$A$2:$C$20,3,0))),2)</f>
        <v>1.78</v>
      </c>
      <c r="G20" s="43">
        <f>COUNTIF(D21:$D$1599,365)</f>
        <v>1213</v>
      </c>
      <c r="H20" s="43">
        <f>COUNTIF(D21:$D$1599,366)</f>
        <v>366</v>
      </c>
      <c r="I20" s="2"/>
    </row>
    <row r="21" spans="1:9" x14ac:dyDescent="0.25">
      <c r="A21" s="1">
        <f>COUNTIF($C$2:C21,"Да")</f>
        <v>0</v>
      </c>
      <c r="B21" s="45">
        <f t="shared" si="1"/>
        <v>45020</v>
      </c>
      <c r="C21" s="42" t="str">
        <f>IF(ISERROR(VLOOKUP(B21,'Айгенис Оп10'!$C$3:$C$20,1,0)),"Нет","Да")</f>
        <v>Нет</v>
      </c>
      <c r="D21" s="43">
        <f t="shared" si="0"/>
        <v>365</v>
      </c>
      <c r="E21" s="44">
        <f>ROUND(('Все выпуски'!$H$3*'Все выпуски'!$H$6/100)/365*(B21-IF(C21="Нет",VLOOKUP(A21,'Айгенис Оп10'!$A$2:$C$20,3,0),VLOOKUP((A21-1),'Айгенис Оп10'!$A$2:$C$20,3,0))),2)</f>
        <v>1.87</v>
      </c>
      <c r="G21" s="43">
        <f>COUNTIF(D22:$D$1599,365)</f>
        <v>1212</v>
      </c>
      <c r="H21" s="43">
        <f>COUNTIF(D22:$D$1599,366)</f>
        <v>366</v>
      </c>
      <c r="I21" s="2"/>
    </row>
    <row r="22" spans="1:9" x14ac:dyDescent="0.25">
      <c r="A22" s="1">
        <f>COUNTIF($C$2:C22,"Да")</f>
        <v>0</v>
      </c>
      <c r="B22" s="45">
        <f t="shared" si="1"/>
        <v>45021</v>
      </c>
      <c r="C22" s="42" t="str">
        <f>IF(ISERROR(VLOOKUP(B22,'Айгенис Оп10'!$C$3:$C$20,1,0)),"Нет","Да")</f>
        <v>Нет</v>
      </c>
      <c r="D22" s="43">
        <f t="shared" si="0"/>
        <v>365</v>
      </c>
      <c r="E22" s="44">
        <f>ROUND(('Все выпуски'!$H$3*'Все выпуски'!$H$6/100)/365*(B22-IF(C22="Нет",VLOOKUP(A22,'Айгенис Оп10'!$A$2:$C$20,3,0),VLOOKUP((A22-1),'Айгенис Оп10'!$A$2:$C$20,3,0))),2)</f>
        <v>1.97</v>
      </c>
      <c r="G22" s="43">
        <f>COUNTIF(D23:$D$1599,365)</f>
        <v>1211</v>
      </c>
      <c r="H22" s="43">
        <f>COUNTIF(D23:$D$1599,366)</f>
        <v>366</v>
      </c>
      <c r="I22" s="2"/>
    </row>
    <row r="23" spans="1:9" x14ac:dyDescent="0.25">
      <c r="A23" s="1">
        <f>COUNTIF($C$2:C23,"Да")</f>
        <v>0</v>
      </c>
      <c r="B23" s="45">
        <f t="shared" si="1"/>
        <v>45022</v>
      </c>
      <c r="C23" s="42" t="str">
        <f>IF(ISERROR(VLOOKUP(B23,'Айгенис Оп10'!$C$3:$C$20,1,0)),"Нет","Да")</f>
        <v>Нет</v>
      </c>
      <c r="D23" s="43">
        <f t="shared" si="0"/>
        <v>365</v>
      </c>
      <c r="E23" s="44">
        <f>ROUND(('Все выпуски'!$H$3*'Все выпуски'!$H$6/100)/365*(B23-IF(C23="Нет",VLOOKUP(A23,'Айгенис Оп10'!$A$2:$C$20,3,0),VLOOKUP((A23-1),'Айгенис Оп10'!$A$2:$C$20,3,0))),2)</f>
        <v>2.0699999999999998</v>
      </c>
      <c r="G23" s="43">
        <f>COUNTIF(D24:$D$1599,365)</f>
        <v>1210</v>
      </c>
      <c r="H23" s="43">
        <f>COUNTIF(D24:$D$1599,366)</f>
        <v>366</v>
      </c>
      <c r="I23" s="2"/>
    </row>
    <row r="24" spans="1:9" x14ac:dyDescent="0.25">
      <c r="A24" s="1">
        <f>COUNTIF($C$2:C24,"Да")</f>
        <v>0</v>
      </c>
      <c r="B24" s="45">
        <f t="shared" si="1"/>
        <v>45023</v>
      </c>
      <c r="C24" s="42" t="str">
        <f>IF(ISERROR(VLOOKUP(B24,'Айгенис Оп10'!$C$3:$C$20,1,0)),"Нет","Да")</f>
        <v>Нет</v>
      </c>
      <c r="D24" s="43">
        <f t="shared" si="0"/>
        <v>365</v>
      </c>
      <c r="E24" s="44">
        <f>ROUND(('Все выпуски'!$H$3*'Все выпуски'!$H$6/100)/365*(B24-IF(C24="Нет",VLOOKUP(A24,'Айгенис Оп10'!$A$2:$C$20,3,0),VLOOKUP((A24-1),'Айгенис Оп10'!$A$2:$C$20,3,0))),2)</f>
        <v>2.17</v>
      </c>
      <c r="G24" s="43">
        <f>COUNTIF(D25:$D$1599,365)</f>
        <v>1209</v>
      </c>
      <c r="H24" s="43">
        <f>COUNTIF(D25:$D$1599,366)</f>
        <v>366</v>
      </c>
      <c r="I24" s="2"/>
    </row>
    <row r="25" spans="1:9" x14ac:dyDescent="0.25">
      <c r="A25" s="1">
        <f>COUNTIF($C$2:C25,"Да")</f>
        <v>0</v>
      </c>
      <c r="B25" s="45">
        <f t="shared" si="1"/>
        <v>45024</v>
      </c>
      <c r="C25" s="42" t="str">
        <f>IF(ISERROR(VLOOKUP(B25,'Айгенис Оп10'!$C$3:$C$20,1,0)),"Нет","Да")</f>
        <v>Нет</v>
      </c>
      <c r="D25" s="43">
        <f t="shared" si="0"/>
        <v>365</v>
      </c>
      <c r="E25" s="44">
        <f>ROUND(('Все выпуски'!$H$3*'Все выпуски'!$H$6/100)/365*(B25-IF(C25="Нет",VLOOKUP(A25,'Айгенис Оп10'!$A$2:$C$20,3,0),VLOOKUP((A25-1),'Айгенис Оп10'!$A$2:$C$20,3,0))),2)</f>
        <v>2.27</v>
      </c>
      <c r="G25" s="43">
        <f>COUNTIF(D26:$D$1599,365)</f>
        <v>1208</v>
      </c>
      <c r="H25" s="43">
        <f>COUNTIF(D26:$D$1599,366)</f>
        <v>366</v>
      </c>
      <c r="I25" s="2"/>
    </row>
    <row r="26" spans="1:9" x14ac:dyDescent="0.25">
      <c r="A26" s="1">
        <f>COUNTIF($C$2:C26,"Да")</f>
        <v>0</v>
      </c>
      <c r="B26" s="45">
        <f t="shared" si="1"/>
        <v>45025</v>
      </c>
      <c r="C26" s="42" t="str">
        <f>IF(ISERROR(VLOOKUP(B26,'Айгенис Оп10'!$C$3:$C$20,1,0)),"Нет","Да")</f>
        <v>Нет</v>
      </c>
      <c r="D26" s="43">
        <f t="shared" si="0"/>
        <v>365</v>
      </c>
      <c r="E26" s="44">
        <f>ROUND(('Все выпуски'!$H$3*'Все выпуски'!$H$6/100)/365*(B26-IF(C26="Нет",VLOOKUP(A26,'Айгенис Оп10'!$A$2:$C$20,3,0),VLOOKUP((A26-1),'Айгенис Оп10'!$A$2:$C$20,3,0))),2)</f>
        <v>2.37</v>
      </c>
      <c r="G26" s="43">
        <f>COUNTIF(D27:$D$1599,365)</f>
        <v>1207</v>
      </c>
      <c r="H26" s="43">
        <f>COUNTIF(D27:$D$1599,366)</f>
        <v>366</v>
      </c>
      <c r="I26" s="2"/>
    </row>
    <row r="27" spans="1:9" x14ac:dyDescent="0.25">
      <c r="A27" s="1">
        <f>COUNTIF($C$2:C27,"Да")</f>
        <v>0</v>
      </c>
      <c r="B27" s="45">
        <f t="shared" si="1"/>
        <v>45026</v>
      </c>
      <c r="C27" s="42" t="str">
        <f>IF(ISERROR(VLOOKUP(B27,'Айгенис Оп10'!$C$3:$C$20,1,0)),"Нет","Да")</f>
        <v>Нет</v>
      </c>
      <c r="D27" s="43">
        <f t="shared" si="0"/>
        <v>365</v>
      </c>
      <c r="E27" s="44">
        <f>ROUND(('Все выпуски'!$H$3*'Все выпуски'!$H$6/100)/365*(B27-IF(C27="Нет",VLOOKUP(A27,'Айгенис Оп10'!$A$2:$C$20,3,0),VLOOKUP((A27-1),'Айгенис Оп10'!$A$2:$C$20,3,0))),2)</f>
        <v>2.4700000000000002</v>
      </c>
      <c r="G27" s="43">
        <f>COUNTIF(D28:$D$1599,365)</f>
        <v>1206</v>
      </c>
      <c r="H27" s="43">
        <f>COUNTIF(D28:$D$1599,366)</f>
        <v>366</v>
      </c>
      <c r="I27" s="2"/>
    </row>
    <row r="28" spans="1:9" x14ac:dyDescent="0.25">
      <c r="A28" s="1">
        <f>COUNTIF($C$2:C28,"Да")</f>
        <v>0</v>
      </c>
      <c r="B28" s="45">
        <f t="shared" si="1"/>
        <v>45027</v>
      </c>
      <c r="C28" s="42" t="str">
        <f>IF(ISERROR(VLOOKUP(B28,'Айгенис Оп10'!$C$3:$C$20,1,0)),"Нет","Да")</f>
        <v>Нет</v>
      </c>
      <c r="D28" s="43">
        <f t="shared" si="0"/>
        <v>365</v>
      </c>
      <c r="E28" s="44">
        <f>ROUND(('Все выпуски'!$H$3*'Все выпуски'!$H$6/100)/365*(B28-IF(C28="Нет",VLOOKUP(A28,'Айгенис Оп10'!$A$2:$C$20,3,0),VLOOKUP((A28-1),'Айгенис Оп10'!$A$2:$C$20,3,0))),2)</f>
        <v>2.56</v>
      </c>
      <c r="G28" s="43">
        <f>COUNTIF(D29:$D$1599,365)</f>
        <v>1205</v>
      </c>
      <c r="H28" s="43">
        <f>COUNTIF(D29:$D$1599,366)</f>
        <v>366</v>
      </c>
      <c r="I28" s="2"/>
    </row>
    <row r="29" spans="1:9" x14ac:dyDescent="0.25">
      <c r="A29" s="1">
        <f>COUNTIF($C$2:C29,"Да")</f>
        <v>0</v>
      </c>
      <c r="B29" s="45">
        <f t="shared" si="1"/>
        <v>45028</v>
      </c>
      <c r="C29" s="42" t="str">
        <f>IF(ISERROR(VLOOKUP(B29,'Айгенис Оп10'!$C$3:$C$20,1,0)),"Нет","Да")</f>
        <v>Нет</v>
      </c>
      <c r="D29" s="43">
        <f t="shared" si="0"/>
        <v>365</v>
      </c>
      <c r="E29" s="44">
        <f>ROUND(('Все выпуски'!$H$3*'Все выпуски'!$H$6/100)/365*(B29-IF(C29="Нет",VLOOKUP(A29,'Айгенис Оп10'!$A$2:$C$20,3,0),VLOOKUP((A29-1),'Айгенис Оп10'!$A$2:$C$20,3,0))),2)</f>
        <v>2.66</v>
      </c>
      <c r="G29" s="43">
        <f>COUNTIF(D30:$D$1599,365)</f>
        <v>1204</v>
      </c>
      <c r="H29" s="43">
        <f>COUNTIF(D30:$D$1599,366)</f>
        <v>366</v>
      </c>
      <c r="I29" s="2"/>
    </row>
    <row r="30" spans="1:9" x14ac:dyDescent="0.25">
      <c r="A30" s="1">
        <f>COUNTIF($C$2:C30,"Да")</f>
        <v>0</v>
      </c>
      <c r="B30" s="45">
        <f t="shared" si="1"/>
        <v>45029</v>
      </c>
      <c r="C30" s="42" t="str">
        <f>IF(ISERROR(VLOOKUP(B30,'Айгенис Оп10'!$C$3:$C$20,1,0)),"Нет","Да")</f>
        <v>Нет</v>
      </c>
      <c r="D30" s="43">
        <f t="shared" si="0"/>
        <v>365</v>
      </c>
      <c r="E30" s="44">
        <f>ROUND(('Все выпуски'!$H$3*'Все выпуски'!$H$6/100)/365*(B30-IF(C30="Нет",VLOOKUP(A30,'Айгенис Оп10'!$A$2:$C$20,3,0),VLOOKUP((A30-1),'Айгенис Оп10'!$A$2:$C$20,3,0))),2)</f>
        <v>2.76</v>
      </c>
      <c r="G30" s="43">
        <f>COUNTIF(D31:$D$1599,365)</f>
        <v>1203</v>
      </c>
      <c r="H30" s="43">
        <f>COUNTIF(D31:$D$1599,366)</f>
        <v>366</v>
      </c>
      <c r="I30" s="2"/>
    </row>
    <row r="31" spans="1:9" x14ac:dyDescent="0.25">
      <c r="A31" s="1">
        <f>COUNTIF($C$2:C31,"Да")</f>
        <v>0</v>
      </c>
      <c r="B31" s="45">
        <f t="shared" si="1"/>
        <v>45030</v>
      </c>
      <c r="C31" s="42" t="str">
        <f>IF(ISERROR(VLOOKUP(B31,'Айгенис Оп10'!$C$3:$C$20,1,0)),"Нет","Да")</f>
        <v>Нет</v>
      </c>
      <c r="D31" s="43">
        <f t="shared" si="0"/>
        <v>365</v>
      </c>
      <c r="E31" s="44">
        <f>ROUND(('Все выпуски'!$H$3*'Все выпуски'!$H$6/100)/365*(B31-IF(C31="Нет",VLOOKUP(A31,'Айгенис Оп10'!$A$2:$C$20,3,0),VLOOKUP((A31-1),'Айгенис Оп10'!$A$2:$C$20,3,0))),2)</f>
        <v>2.86</v>
      </c>
      <c r="G31" s="43">
        <f>COUNTIF(D32:$D$1599,365)</f>
        <v>1202</v>
      </c>
      <c r="H31" s="43">
        <f>COUNTIF(D32:$D$1599,366)</f>
        <v>366</v>
      </c>
      <c r="I31" s="2"/>
    </row>
    <row r="32" spans="1:9" x14ac:dyDescent="0.25">
      <c r="A32" s="1">
        <f>COUNTIF($C$2:C32,"Да")</f>
        <v>0</v>
      </c>
      <c r="B32" s="45">
        <f t="shared" si="1"/>
        <v>45031</v>
      </c>
      <c r="C32" s="42" t="str">
        <f>IF(ISERROR(VLOOKUP(B32,'Айгенис Оп10'!$C$3:$C$20,1,0)),"Нет","Да")</f>
        <v>Нет</v>
      </c>
      <c r="D32" s="43">
        <f t="shared" si="0"/>
        <v>365</v>
      </c>
      <c r="E32" s="44">
        <f>ROUND(('Все выпуски'!$H$3*'Все выпуски'!$H$6/100)/365*(B32-IF(C32="Нет",VLOOKUP(A32,'Айгенис Оп10'!$A$2:$C$20,3,0),VLOOKUP((A32-1),'Айгенис Оп10'!$A$2:$C$20,3,0))),2)</f>
        <v>2.96</v>
      </c>
      <c r="G32" s="43">
        <f>COUNTIF(D33:$D$1599,365)</f>
        <v>1201</v>
      </c>
      <c r="H32" s="43">
        <f>COUNTIF(D33:$D$1599,366)</f>
        <v>366</v>
      </c>
      <c r="I32" s="2"/>
    </row>
    <row r="33" spans="1:9" x14ac:dyDescent="0.25">
      <c r="A33" s="1">
        <f>COUNTIF($C$2:C33,"Да")</f>
        <v>0</v>
      </c>
      <c r="B33" s="45">
        <f t="shared" si="1"/>
        <v>45032</v>
      </c>
      <c r="C33" s="42" t="str">
        <f>IF(ISERROR(VLOOKUP(B33,'Айгенис Оп10'!$C$3:$C$20,1,0)),"Нет","Да")</f>
        <v>Нет</v>
      </c>
      <c r="D33" s="43">
        <f t="shared" si="0"/>
        <v>365</v>
      </c>
      <c r="E33" s="44">
        <f>ROUND(('Все выпуски'!$H$3*'Все выпуски'!$H$6/100)/365*(B33-IF(C33="Нет",VLOOKUP(A33,'Айгенис Оп10'!$A$2:$C$20,3,0),VLOOKUP((A33-1),'Айгенис Оп10'!$A$2:$C$20,3,0))),2)</f>
        <v>3.06</v>
      </c>
      <c r="G33" s="43">
        <f>COUNTIF(D34:$D$1599,365)</f>
        <v>1200</v>
      </c>
      <c r="H33" s="43">
        <f>COUNTIF(D34:$D$1599,366)</f>
        <v>366</v>
      </c>
      <c r="I33" s="2"/>
    </row>
    <row r="34" spans="1:9" x14ac:dyDescent="0.25">
      <c r="A34" s="1">
        <f>COUNTIF($C$2:C34,"Да")</f>
        <v>0</v>
      </c>
      <c r="B34" s="45">
        <f t="shared" si="1"/>
        <v>45033</v>
      </c>
      <c r="C34" s="42" t="str">
        <f>IF(ISERROR(VLOOKUP(B34,'Айгенис Оп10'!$C$3:$C$20,1,0)),"Нет","Да")</f>
        <v>Нет</v>
      </c>
      <c r="D34" s="43">
        <f t="shared" si="0"/>
        <v>365</v>
      </c>
      <c r="E34" s="44">
        <f>ROUND(('Все выпуски'!$H$3*'Все выпуски'!$H$6/100)/365*(B34-IF(C34="Нет",VLOOKUP(A34,'Айгенис Оп10'!$A$2:$C$20,3,0),VLOOKUP((A34-1),'Айгенис Оп10'!$A$2:$C$20,3,0))),2)</f>
        <v>3.16</v>
      </c>
      <c r="G34" s="43">
        <f>COUNTIF(D35:$D$1599,365)</f>
        <v>1199</v>
      </c>
      <c r="H34" s="43">
        <f>COUNTIF(D35:$D$1599,366)</f>
        <v>366</v>
      </c>
      <c r="I34" s="2"/>
    </row>
    <row r="35" spans="1:9" x14ac:dyDescent="0.25">
      <c r="A35" s="1">
        <f>COUNTIF($C$2:C35,"Да")</f>
        <v>0</v>
      </c>
      <c r="B35" s="45">
        <f t="shared" si="1"/>
        <v>45034</v>
      </c>
      <c r="C35" s="42" t="str">
        <f>IF(ISERROR(VLOOKUP(B35,'Айгенис Оп10'!$C$3:$C$20,1,0)),"Нет","Да")</f>
        <v>Нет</v>
      </c>
      <c r="D35" s="43">
        <f t="shared" si="0"/>
        <v>365</v>
      </c>
      <c r="E35" s="44">
        <f>ROUND(('Все выпуски'!$H$3*'Все выпуски'!$H$6/100)/365*(B35-IF(C35="Нет",VLOOKUP(A35,'Айгенис Оп10'!$A$2:$C$20,3,0),VLOOKUP((A35-1),'Айгенис Оп10'!$A$2:$C$20,3,0))),2)</f>
        <v>3.25</v>
      </c>
      <c r="G35" s="43">
        <f>COUNTIF(D36:$D$1599,365)</f>
        <v>1198</v>
      </c>
      <c r="H35" s="43">
        <f>COUNTIF(D36:$D$1599,366)</f>
        <v>366</v>
      </c>
      <c r="I35" s="2"/>
    </row>
    <row r="36" spans="1:9" x14ac:dyDescent="0.25">
      <c r="A36" s="1">
        <f>COUNTIF($C$2:C36,"Да")</f>
        <v>0</v>
      </c>
      <c r="B36" s="45">
        <f t="shared" si="1"/>
        <v>45035</v>
      </c>
      <c r="C36" s="42" t="str">
        <f>IF(ISERROR(VLOOKUP(B36,'Айгенис Оп10'!$C$3:$C$20,1,0)),"Нет","Да")</f>
        <v>Нет</v>
      </c>
      <c r="D36" s="43">
        <f t="shared" si="0"/>
        <v>365</v>
      </c>
      <c r="E36" s="44">
        <f>ROUND(('Все выпуски'!$H$3*'Все выпуски'!$H$6/100)/365*(B36-IF(C36="Нет",VLOOKUP(A36,'Айгенис Оп10'!$A$2:$C$20,3,0),VLOOKUP((A36-1),'Айгенис Оп10'!$A$2:$C$20,3,0))),2)</f>
        <v>3.35</v>
      </c>
      <c r="G36" s="43">
        <f>COUNTIF(D37:$D$1599,365)</f>
        <v>1197</v>
      </c>
      <c r="H36" s="43">
        <f>COUNTIF(D37:$D$1599,366)</f>
        <v>366</v>
      </c>
      <c r="I36" s="2"/>
    </row>
    <row r="37" spans="1:9" x14ac:dyDescent="0.25">
      <c r="A37" s="1">
        <f>COUNTIF($C$2:C37,"Да")</f>
        <v>0</v>
      </c>
      <c r="B37" s="45">
        <f t="shared" si="1"/>
        <v>45036</v>
      </c>
      <c r="C37" s="42" t="str">
        <f>IF(ISERROR(VLOOKUP(B37,'Айгенис Оп10'!$C$3:$C$20,1,0)),"Нет","Да")</f>
        <v>Нет</v>
      </c>
      <c r="D37" s="43">
        <f t="shared" si="0"/>
        <v>365</v>
      </c>
      <c r="E37" s="44">
        <f>ROUND(('Все выпуски'!$H$3*'Все выпуски'!$H$6/100)/365*(B37-IF(C37="Нет",VLOOKUP(A37,'Айгенис Оп10'!$A$2:$C$20,3,0),VLOOKUP((A37-1),'Айгенис Оп10'!$A$2:$C$20,3,0))),2)</f>
        <v>3.45</v>
      </c>
      <c r="G37" s="43">
        <f>COUNTIF(D38:$D$1599,365)</f>
        <v>1196</v>
      </c>
      <c r="H37" s="43">
        <f>COUNTIF(D38:$D$1599,366)</f>
        <v>366</v>
      </c>
      <c r="I37" s="2"/>
    </row>
    <row r="38" spans="1:9" x14ac:dyDescent="0.25">
      <c r="A38" s="1">
        <f>COUNTIF($C$2:C38,"Да")</f>
        <v>0</v>
      </c>
      <c r="B38" s="45">
        <f t="shared" si="1"/>
        <v>45037</v>
      </c>
      <c r="C38" s="42" t="str">
        <f>IF(ISERROR(VLOOKUP(B38,'Айгенис Оп10'!$C$3:$C$20,1,0)),"Нет","Да")</f>
        <v>Нет</v>
      </c>
      <c r="D38" s="43">
        <f t="shared" si="0"/>
        <v>365</v>
      </c>
      <c r="E38" s="44">
        <f>ROUND(('Все выпуски'!$H$3*'Все выпуски'!$H$6/100)/365*(B38-IF(C38="Нет",VLOOKUP(A38,'Айгенис Оп10'!$A$2:$C$20,3,0),VLOOKUP((A38-1),'Айгенис Оп10'!$A$2:$C$20,3,0))),2)</f>
        <v>3.55</v>
      </c>
      <c r="G38" s="43">
        <f>COUNTIF(D39:$D$1599,365)</f>
        <v>1195</v>
      </c>
      <c r="H38" s="43">
        <f>COUNTIF(D39:$D$1599,366)</f>
        <v>366</v>
      </c>
      <c r="I38" s="2"/>
    </row>
    <row r="39" spans="1:9" x14ac:dyDescent="0.25">
      <c r="A39" s="1">
        <f>COUNTIF($C$2:C39,"Да")</f>
        <v>0</v>
      </c>
      <c r="B39" s="45">
        <f t="shared" si="1"/>
        <v>45038</v>
      </c>
      <c r="C39" s="42" t="str">
        <f>IF(ISERROR(VLOOKUP(B39,'Айгенис Оп10'!$C$3:$C$20,1,0)),"Нет","Да")</f>
        <v>Нет</v>
      </c>
      <c r="D39" s="43">
        <f t="shared" si="0"/>
        <v>365</v>
      </c>
      <c r="E39" s="44">
        <f>ROUND(('Все выпуски'!$H$3*'Все выпуски'!$H$6/100)/365*(B39-IF(C39="Нет",VLOOKUP(A39,'Айгенис Оп10'!$A$2:$C$20,3,0),VLOOKUP((A39-1),'Айгенис Оп10'!$A$2:$C$20,3,0))),2)</f>
        <v>3.65</v>
      </c>
      <c r="G39" s="43">
        <f>COUNTIF(D40:$D$1599,365)</f>
        <v>1194</v>
      </c>
      <c r="H39" s="43">
        <f>COUNTIF(D40:$D$1599,366)</f>
        <v>366</v>
      </c>
      <c r="I39" s="2"/>
    </row>
    <row r="40" spans="1:9" x14ac:dyDescent="0.25">
      <c r="A40" s="1">
        <f>COUNTIF($C$2:C40,"Да")</f>
        <v>0</v>
      </c>
      <c r="B40" s="45">
        <f t="shared" si="1"/>
        <v>45039</v>
      </c>
      <c r="C40" s="42" t="str">
        <f>IF(ISERROR(VLOOKUP(B40,'Айгенис Оп10'!$C$3:$C$20,1,0)),"Нет","Да")</f>
        <v>Нет</v>
      </c>
      <c r="D40" s="43">
        <f t="shared" si="0"/>
        <v>365</v>
      </c>
      <c r="E40" s="44">
        <f>ROUND(('Все выпуски'!$H$3*'Все выпуски'!$H$6/100)/365*(B40-IF(C40="Нет",VLOOKUP(A40,'Айгенис Оп10'!$A$2:$C$20,3,0),VLOOKUP((A40-1),'Айгенис Оп10'!$A$2:$C$20,3,0))),2)</f>
        <v>3.75</v>
      </c>
      <c r="G40" s="43">
        <f>COUNTIF(D41:$D$1599,365)</f>
        <v>1193</v>
      </c>
      <c r="H40" s="43">
        <f>COUNTIF(D41:$D$1599,366)</f>
        <v>366</v>
      </c>
      <c r="I40" s="2"/>
    </row>
    <row r="41" spans="1:9" x14ac:dyDescent="0.25">
      <c r="A41" s="1">
        <f>COUNTIF($C$2:C41,"Да")</f>
        <v>0</v>
      </c>
      <c r="B41" s="45">
        <f t="shared" si="1"/>
        <v>45040</v>
      </c>
      <c r="C41" s="42" t="str">
        <f>IF(ISERROR(VLOOKUP(B41,'Айгенис Оп10'!$C$3:$C$20,1,0)),"Нет","Да")</f>
        <v>Нет</v>
      </c>
      <c r="D41" s="43">
        <f t="shared" si="0"/>
        <v>365</v>
      </c>
      <c r="E41" s="44">
        <f>ROUND(('Все выпуски'!$H$3*'Все выпуски'!$H$6/100)/365*(B41-IF(C41="Нет",VLOOKUP(A41,'Айгенис Оп10'!$A$2:$C$20,3,0),VLOOKUP((A41-1),'Айгенис Оп10'!$A$2:$C$20,3,0))),2)</f>
        <v>3.85</v>
      </c>
      <c r="G41" s="43">
        <f>COUNTIF(D42:$D$1599,365)</f>
        <v>1192</v>
      </c>
      <c r="H41" s="43">
        <f>COUNTIF(D42:$D$1599,366)</f>
        <v>366</v>
      </c>
      <c r="I41" s="2"/>
    </row>
    <row r="42" spans="1:9" x14ac:dyDescent="0.25">
      <c r="A42" s="1">
        <f>COUNTIF($C$2:C42,"Да")</f>
        <v>0</v>
      </c>
      <c r="B42" s="45">
        <f t="shared" si="1"/>
        <v>45041</v>
      </c>
      <c r="C42" s="42" t="str">
        <f>IF(ISERROR(VLOOKUP(B42,'Айгенис Оп10'!$C$3:$C$20,1,0)),"Нет","Да")</f>
        <v>Нет</v>
      </c>
      <c r="D42" s="43">
        <f t="shared" si="0"/>
        <v>365</v>
      </c>
      <c r="E42" s="44">
        <f>ROUND(('Все выпуски'!$H$3*'Все выпуски'!$H$6/100)/365*(B42-IF(C42="Нет",VLOOKUP(A42,'Айгенис Оп10'!$A$2:$C$20,3,0),VLOOKUP((A42-1),'Айгенис Оп10'!$A$2:$C$20,3,0))),2)</f>
        <v>3.95</v>
      </c>
      <c r="G42" s="43">
        <f>COUNTIF(D43:$D$1599,365)</f>
        <v>1191</v>
      </c>
      <c r="H42" s="43">
        <f>COUNTIF(D43:$D$1599,366)</f>
        <v>366</v>
      </c>
      <c r="I42" s="2"/>
    </row>
    <row r="43" spans="1:9" x14ac:dyDescent="0.25">
      <c r="A43" s="1">
        <f>COUNTIF($C$2:C43,"Да")</f>
        <v>0</v>
      </c>
      <c r="B43" s="45">
        <f t="shared" si="1"/>
        <v>45042</v>
      </c>
      <c r="C43" s="42" t="str">
        <f>IF(ISERROR(VLOOKUP(B43,'Айгенис Оп10'!$C$3:$C$20,1,0)),"Нет","Да")</f>
        <v>Нет</v>
      </c>
      <c r="D43" s="43">
        <f t="shared" si="0"/>
        <v>365</v>
      </c>
      <c r="E43" s="44">
        <f>ROUND(('Все выпуски'!$H$3*'Все выпуски'!$H$6/100)/365*(B43-IF(C43="Нет",VLOOKUP(A43,'Айгенис Оп10'!$A$2:$C$20,3,0),VLOOKUP((A43-1),'Айгенис Оп10'!$A$2:$C$20,3,0))),2)</f>
        <v>4.04</v>
      </c>
      <c r="G43" s="43">
        <f>COUNTIF(D44:$D$1599,365)</f>
        <v>1190</v>
      </c>
      <c r="H43" s="43">
        <f>COUNTIF(D44:$D$1599,366)</f>
        <v>366</v>
      </c>
      <c r="I43" s="2"/>
    </row>
    <row r="44" spans="1:9" x14ac:dyDescent="0.25">
      <c r="A44" s="1">
        <f>COUNTIF($C$2:C44,"Да")</f>
        <v>0</v>
      </c>
      <c r="B44" s="45">
        <f t="shared" si="1"/>
        <v>45043</v>
      </c>
      <c r="C44" s="42" t="str">
        <f>IF(ISERROR(VLOOKUP(B44,'Айгенис Оп10'!$C$3:$C$20,1,0)),"Нет","Да")</f>
        <v>Нет</v>
      </c>
      <c r="D44" s="43">
        <f t="shared" si="0"/>
        <v>365</v>
      </c>
      <c r="E44" s="44">
        <f>ROUND(('Все выпуски'!$H$3*'Все выпуски'!$H$6/100)/365*(B44-IF(C44="Нет",VLOOKUP(A44,'Айгенис Оп10'!$A$2:$C$20,3,0),VLOOKUP((A44-1),'Айгенис Оп10'!$A$2:$C$20,3,0))),2)</f>
        <v>4.1399999999999997</v>
      </c>
      <c r="G44" s="43">
        <f>COUNTIF(D45:$D$1599,365)</f>
        <v>1189</v>
      </c>
      <c r="H44" s="43">
        <f>COUNTIF(D45:$D$1599,366)</f>
        <v>366</v>
      </c>
      <c r="I44" s="2"/>
    </row>
    <row r="45" spans="1:9" x14ac:dyDescent="0.25">
      <c r="A45" s="1">
        <f>COUNTIF($C$2:C45,"Да")</f>
        <v>0</v>
      </c>
      <c r="B45" s="45">
        <f t="shared" si="1"/>
        <v>45044</v>
      </c>
      <c r="C45" s="42" t="str">
        <f>IF(ISERROR(VLOOKUP(B45,'Айгенис Оп10'!$C$3:$C$20,1,0)),"Нет","Да")</f>
        <v>Нет</v>
      </c>
      <c r="D45" s="43">
        <f t="shared" si="0"/>
        <v>365</v>
      </c>
      <c r="E45" s="44">
        <f>ROUND(('Все выпуски'!$H$3*'Все выпуски'!$H$6/100)/365*(B45-IF(C45="Нет",VLOOKUP(A45,'Айгенис Оп10'!$A$2:$C$20,3,0),VLOOKUP((A45-1),'Айгенис Оп10'!$A$2:$C$20,3,0))),2)</f>
        <v>4.24</v>
      </c>
      <c r="G45" s="43">
        <f>COUNTIF(D46:$D$1599,365)</f>
        <v>1188</v>
      </c>
      <c r="H45" s="43">
        <f>COUNTIF(D46:$D$1599,366)</f>
        <v>366</v>
      </c>
      <c r="I45" s="2"/>
    </row>
    <row r="46" spans="1:9" x14ac:dyDescent="0.25">
      <c r="A46" s="1">
        <f>COUNTIF($C$2:C46,"Да")</f>
        <v>0</v>
      </c>
      <c r="B46" s="45">
        <f t="shared" si="1"/>
        <v>45045</v>
      </c>
      <c r="C46" s="42" t="str">
        <f>IF(ISERROR(VLOOKUP(B46,'Айгенис Оп10'!$C$3:$C$20,1,0)),"Нет","Да")</f>
        <v>Нет</v>
      </c>
      <c r="D46" s="43">
        <f t="shared" si="0"/>
        <v>365</v>
      </c>
      <c r="E46" s="44">
        <f>ROUND(('Все выпуски'!$H$3*'Все выпуски'!$H$6/100)/365*(B46-IF(C46="Нет",VLOOKUP(A46,'Айгенис Оп10'!$A$2:$C$20,3,0),VLOOKUP((A46-1),'Айгенис Оп10'!$A$2:$C$20,3,0))),2)</f>
        <v>4.34</v>
      </c>
      <c r="G46" s="43">
        <f>COUNTIF(D47:$D$1599,365)</f>
        <v>1187</v>
      </c>
      <c r="H46" s="43">
        <f>COUNTIF(D47:$D$1599,366)</f>
        <v>366</v>
      </c>
      <c r="I46" s="2"/>
    </row>
    <row r="47" spans="1:9" x14ac:dyDescent="0.25">
      <c r="A47" s="1">
        <f>COUNTIF($C$2:C47,"Да")</f>
        <v>0</v>
      </c>
      <c r="B47" s="45">
        <f t="shared" si="1"/>
        <v>45046</v>
      </c>
      <c r="C47" s="42" t="str">
        <f>IF(ISERROR(VLOOKUP(B47,'Айгенис Оп10'!$C$3:$C$20,1,0)),"Нет","Да")</f>
        <v>Нет</v>
      </c>
      <c r="D47" s="43">
        <f t="shared" si="0"/>
        <v>365</v>
      </c>
      <c r="E47" s="44">
        <f>ROUND(('Все выпуски'!$H$3*'Все выпуски'!$H$6/100)/365*(B47-IF(C47="Нет",VLOOKUP(A47,'Айгенис Оп10'!$A$2:$C$20,3,0),VLOOKUP((A47-1),'Айгенис Оп10'!$A$2:$C$20,3,0))),2)</f>
        <v>4.4400000000000004</v>
      </c>
      <c r="G47" s="43">
        <f>COUNTIF(D48:$D$1599,365)</f>
        <v>1186</v>
      </c>
      <c r="H47" s="43">
        <f>COUNTIF(D48:$D$1599,366)</f>
        <v>366</v>
      </c>
      <c r="I47" s="2"/>
    </row>
    <row r="48" spans="1:9" x14ac:dyDescent="0.25">
      <c r="A48" s="1">
        <f>COUNTIF($C$2:C48,"Да")</f>
        <v>0</v>
      </c>
      <c r="B48" s="45">
        <f t="shared" si="1"/>
        <v>45047</v>
      </c>
      <c r="C48" s="42" t="str">
        <f>IF(ISERROR(VLOOKUP(B48,'Айгенис Оп10'!$C$3:$C$20,1,0)),"Нет","Да")</f>
        <v>Нет</v>
      </c>
      <c r="D48" s="43">
        <f t="shared" si="0"/>
        <v>365</v>
      </c>
      <c r="E48" s="44">
        <f>ROUND(('Все выпуски'!$H$3*'Все выпуски'!$H$6/100)/365*(B48-IF(C48="Нет",VLOOKUP(A48,'Айгенис Оп10'!$A$2:$C$20,3,0),VLOOKUP((A48-1),'Айгенис Оп10'!$A$2:$C$20,3,0))),2)</f>
        <v>4.54</v>
      </c>
      <c r="G48" s="43">
        <f>COUNTIF(D49:$D$1599,365)</f>
        <v>1185</v>
      </c>
      <c r="H48" s="43">
        <f>COUNTIF(D49:$D$1599,366)</f>
        <v>366</v>
      </c>
      <c r="I48" s="2"/>
    </row>
    <row r="49" spans="1:9" x14ac:dyDescent="0.25">
      <c r="A49" s="1">
        <f>COUNTIF($C$2:C49,"Да")</f>
        <v>0</v>
      </c>
      <c r="B49" s="45">
        <f t="shared" si="1"/>
        <v>45048</v>
      </c>
      <c r="C49" s="42" t="str">
        <f>IF(ISERROR(VLOOKUP(B49,'Айгенис Оп10'!$C$3:$C$20,1,0)),"Нет","Да")</f>
        <v>Нет</v>
      </c>
      <c r="D49" s="43">
        <f t="shared" si="0"/>
        <v>365</v>
      </c>
      <c r="E49" s="44">
        <f>ROUND(('Все выпуски'!$H$3*'Все выпуски'!$H$6/100)/365*(B49-IF(C49="Нет",VLOOKUP(A49,'Айгенис Оп10'!$A$2:$C$20,3,0),VLOOKUP((A49-1),'Айгенис Оп10'!$A$2:$C$20,3,0))),2)</f>
        <v>4.6399999999999997</v>
      </c>
      <c r="G49" s="43">
        <f>COUNTIF(D50:$D$1599,365)</f>
        <v>1184</v>
      </c>
      <c r="H49" s="43">
        <f>COUNTIF(D50:$D$1599,366)</f>
        <v>366</v>
      </c>
      <c r="I49" s="2"/>
    </row>
    <row r="50" spans="1:9" x14ac:dyDescent="0.25">
      <c r="A50" s="1">
        <f>COUNTIF($C$2:C50,"Да")</f>
        <v>0</v>
      </c>
      <c r="B50" s="45">
        <f t="shared" si="1"/>
        <v>45049</v>
      </c>
      <c r="C50" s="42" t="str">
        <f>IF(ISERROR(VLOOKUP(B50,'Айгенис Оп10'!$C$3:$C$20,1,0)),"Нет","Да")</f>
        <v>Нет</v>
      </c>
      <c r="D50" s="43">
        <f t="shared" si="0"/>
        <v>365</v>
      </c>
      <c r="E50" s="44">
        <f>ROUND(('Все выпуски'!$H$3*'Все выпуски'!$H$6/100)/365*(B50-IF(C50="Нет",VLOOKUP(A50,'Айгенис Оп10'!$A$2:$C$20,3,0),VLOOKUP((A50-1),'Айгенис Оп10'!$A$2:$C$20,3,0))),2)</f>
        <v>4.7300000000000004</v>
      </c>
      <c r="G50" s="43">
        <f>COUNTIF(D51:$D$1599,365)</f>
        <v>1183</v>
      </c>
      <c r="H50" s="43">
        <f>COUNTIF(D51:$D$1599,366)</f>
        <v>366</v>
      </c>
      <c r="I50" s="2"/>
    </row>
    <row r="51" spans="1:9" x14ac:dyDescent="0.25">
      <c r="A51" s="1">
        <f>COUNTIF($C$2:C51,"Да")</f>
        <v>0</v>
      </c>
      <c r="B51" s="45">
        <f t="shared" si="1"/>
        <v>45050</v>
      </c>
      <c r="C51" s="42" t="str">
        <f>IF(ISERROR(VLOOKUP(B51,'Айгенис Оп10'!$C$3:$C$20,1,0)),"Нет","Да")</f>
        <v>Нет</v>
      </c>
      <c r="D51" s="43">
        <f t="shared" si="0"/>
        <v>365</v>
      </c>
      <c r="E51" s="44">
        <f>ROUND(('Все выпуски'!$H$3*'Все выпуски'!$H$6/100)/365*(B51-IF(C51="Нет",VLOOKUP(A51,'Айгенис Оп10'!$A$2:$C$20,3,0),VLOOKUP((A51-1),'Айгенис Оп10'!$A$2:$C$20,3,0))),2)</f>
        <v>4.83</v>
      </c>
      <c r="G51" s="43">
        <f>COUNTIF(D52:$D$1599,365)</f>
        <v>1182</v>
      </c>
      <c r="H51" s="43">
        <f>COUNTIF(D52:$D$1599,366)</f>
        <v>366</v>
      </c>
      <c r="I51" s="2"/>
    </row>
    <row r="52" spans="1:9" x14ac:dyDescent="0.25">
      <c r="A52" s="1">
        <f>COUNTIF($C$2:C52,"Да")</f>
        <v>0</v>
      </c>
      <c r="B52" s="45">
        <f t="shared" si="1"/>
        <v>45051</v>
      </c>
      <c r="C52" s="42" t="str">
        <f>IF(ISERROR(VLOOKUP(B52,'Айгенис Оп10'!$C$3:$C$20,1,0)),"Нет","Да")</f>
        <v>Нет</v>
      </c>
      <c r="D52" s="43">
        <f t="shared" si="0"/>
        <v>365</v>
      </c>
      <c r="E52" s="44">
        <f>ROUND(('Все выпуски'!$H$3*'Все выпуски'!$H$6/100)/365*(B52-IF(C52="Нет",VLOOKUP(A52,'Айгенис Оп10'!$A$2:$C$20,3,0),VLOOKUP((A52-1),'Айгенис Оп10'!$A$2:$C$20,3,0))),2)</f>
        <v>4.93</v>
      </c>
      <c r="G52" s="43">
        <f>COUNTIF(D53:$D$1599,365)</f>
        <v>1181</v>
      </c>
      <c r="H52" s="43">
        <f>COUNTIF(D53:$D$1599,366)</f>
        <v>366</v>
      </c>
      <c r="I52" s="2"/>
    </row>
    <row r="53" spans="1:9" x14ac:dyDescent="0.25">
      <c r="A53" s="1">
        <f>COUNTIF($C$2:C53,"Да")</f>
        <v>0</v>
      </c>
      <c r="B53" s="45">
        <f t="shared" si="1"/>
        <v>45052</v>
      </c>
      <c r="C53" s="42" t="str">
        <f>IF(ISERROR(VLOOKUP(B53,'Айгенис Оп10'!$C$3:$C$20,1,0)),"Нет","Да")</f>
        <v>Нет</v>
      </c>
      <c r="D53" s="43">
        <f t="shared" si="0"/>
        <v>365</v>
      </c>
      <c r="E53" s="44">
        <f>ROUND(('Все выпуски'!$H$3*'Все выпуски'!$H$6/100)/365*(B53-IF(C53="Нет",VLOOKUP(A53,'Айгенис Оп10'!$A$2:$C$20,3,0),VLOOKUP((A53-1),'Айгенис Оп10'!$A$2:$C$20,3,0))),2)</f>
        <v>5.03</v>
      </c>
      <c r="G53" s="43">
        <f>COUNTIF(D54:$D$1599,365)</f>
        <v>1180</v>
      </c>
      <c r="H53" s="43">
        <f>COUNTIF(D54:$D$1599,366)</f>
        <v>366</v>
      </c>
      <c r="I53" s="2"/>
    </row>
    <row r="54" spans="1:9" x14ac:dyDescent="0.25">
      <c r="A54" s="1">
        <f>COUNTIF($C$2:C54,"Да")</f>
        <v>0</v>
      </c>
      <c r="B54" s="45">
        <f t="shared" si="1"/>
        <v>45053</v>
      </c>
      <c r="C54" s="42" t="str">
        <f>IF(ISERROR(VLOOKUP(B54,'Айгенис Оп10'!$C$3:$C$20,1,0)),"Нет","Да")</f>
        <v>Нет</v>
      </c>
      <c r="D54" s="43">
        <f t="shared" si="0"/>
        <v>365</v>
      </c>
      <c r="E54" s="44">
        <f>ROUND(('Все выпуски'!$H$3*'Все выпуски'!$H$6/100)/365*(B54-IF(C54="Нет",VLOOKUP(A54,'Айгенис Оп10'!$A$2:$C$20,3,0),VLOOKUP((A54-1),'Айгенис Оп10'!$A$2:$C$20,3,0))),2)</f>
        <v>5.13</v>
      </c>
      <c r="G54" s="43">
        <f>COUNTIF(D55:$D$1599,365)</f>
        <v>1179</v>
      </c>
      <c r="H54" s="43">
        <f>COUNTIF(D55:$D$1599,366)</f>
        <v>366</v>
      </c>
      <c r="I54" s="2"/>
    </row>
    <row r="55" spans="1:9" x14ac:dyDescent="0.25">
      <c r="A55" s="1">
        <f>COUNTIF($C$2:C55,"Да")</f>
        <v>0</v>
      </c>
      <c r="B55" s="45">
        <f t="shared" si="1"/>
        <v>45054</v>
      </c>
      <c r="C55" s="42" t="str">
        <f>IF(ISERROR(VLOOKUP(B55,'Айгенис Оп10'!$C$3:$C$20,1,0)),"Нет","Да")</f>
        <v>Нет</v>
      </c>
      <c r="D55" s="43">
        <f t="shared" si="0"/>
        <v>365</v>
      </c>
      <c r="E55" s="44">
        <f>ROUND(('Все выпуски'!$H$3*'Все выпуски'!$H$6/100)/365*(B55-IF(C55="Нет",VLOOKUP(A55,'Айгенис Оп10'!$A$2:$C$20,3,0),VLOOKUP((A55-1),'Айгенис Оп10'!$A$2:$C$20,3,0))),2)</f>
        <v>5.23</v>
      </c>
      <c r="G55" s="43">
        <f>COUNTIF(D56:$D$1599,365)</f>
        <v>1178</v>
      </c>
      <c r="H55" s="43">
        <f>COUNTIF(D56:$D$1599,366)</f>
        <v>366</v>
      </c>
      <c r="I55" s="2"/>
    </row>
    <row r="56" spans="1:9" x14ac:dyDescent="0.25">
      <c r="A56" s="1">
        <f>COUNTIF($C$2:C56,"Да")</f>
        <v>0</v>
      </c>
      <c r="B56" s="45">
        <f t="shared" si="1"/>
        <v>45055</v>
      </c>
      <c r="C56" s="42" t="str">
        <f>IF(ISERROR(VLOOKUP(B56,'Айгенис Оп10'!$C$3:$C$20,1,0)),"Нет","Да")</f>
        <v>Нет</v>
      </c>
      <c r="D56" s="43">
        <f t="shared" si="0"/>
        <v>365</v>
      </c>
      <c r="E56" s="44">
        <f>ROUND(('Все выпуски'!$H$3*'Все выпуски'!$H$6/100)/365*(B56-IF(C56="Нет",VLOOKUP(A56,'Айгенис Оп10'!$A$2:$C$20,3,0),VLOOKUP((A56-1),'Айгенис Оп10'!$A$2:$C$20,3,0))),2)</f>
        <v>5.33</v>
      </c>
      <c r="G56" s="43">
        <f>COUNTIF(D57:$D$1599,365)</f>
        <v>1177</v>
      </c>
      <c r="H56" s="43">
        <f>COUNTIF(D57:$D$1599,366)</f>
        <v>366</v>
      </c>
      <c r="I56" s="2"/>
    </row>
    <row r="57" spans="1:9" x14ac:dyDescent="0.25">
      <c r="A57" s="1">
        <f>COUNTIF($C$2:C57,"Да")</f>
        <v>0</v>
      </c>
      <c r="B57" s="45">
        <f t="shared" si="1"/>
        <v>45056</v>
      </c>
      <c r="C57" s="42" t="str">
        <f>IF(ISERROR(VLOOKUP(B57,'Айгенис Оп10'!$C$3:$C$20,1,0)),"Нет","Да")</f>
        <v>Нет</v>
      </c>
      <c r="D57" s="43">
        <f t="shared" si="0"/>
        <v>365</v>
      </c>
      <c r="E57" s="44">
        <f>ROUND(('Все выпуски'!$H$3*'Все выпуски'!$H$6/100)/365*(B57-IF(C57="Нет",VLOOKUP(A57,'Айгенис Оп10'!$A$2:$C$20,3,0),VLOOKUP((A57-1),'Айгенис Оп10'!$A$2:$C$20,3,0))),2)</f>
        <v>5.42</v>
      </c>
      <c r="G57" s="43">
        <f>COUNTIF(D58:$D$1599,365)</f>
        <v>1176</v>
      </c>
      <c r="H57" s="43">
        <f>COUNTIF(D58:$D$1599,366)</f>
        <v>366</v>
      </c>
      <c r="I57" s="2"/>
    </row>
    <row r="58" spans="1:9" x14ac:dyDescent="0.25">
      <c r="A58" s="1">
        <f>COUNTIF($C$2:C58,"Да")</f>
        <v>0</v>
      </c>
      <c r="B58" s="45">
        <f t="shared" si="1"/>
        <v>45057</v>
      </c>
      <c r="C58" s="42" t="str">
        <f>IF(ISERROR(VLOOKUP(B58,'Айгенис Оп10'!$C$3:$C$20,1,0)),"Нет","Да")</f>
        <v>Нет</v>
      </c>
      <c r="D58" s="43">
        <f t="shared" si="0"/>
        <v>365</v>
      </c>
      <c r="E58" s="44">
        <f>ROUND(('Все выпуски'!$H$3*'Все выпуски'!$H$6/100)/365*(B58-IF(C58="Нет",VLOOKUP(A58,'Айгенис Оп10'!$A$2:$C$20,3,0),VLOOKUP((A58-1),'Айгенис Оп10'!$A$2:$C$20,3,0))),2)</f>
        <v>5.52</v>
      </c>
      <c r="G58" s="43">
        <f>COUNTIF(D59:$D$1599,365)</f>
        <v>1175</v>
      </c>
      <c r="H58" s="43">
        <f>COUNTIF(D59:$D$1599,366)</f>
        <v>366</v>
      </c>
      <c r="I58" s="2"/>
    </row>
    <row r="59" spans="1:9" x14ac:dyDescent="0.25">
      <c r="A59" s="1">
        <f>COUNTIF($C$2:C59,"Да")</f>
        <v>0</v>
      </c>
      <c r="B59" s="45">
        <f t="shared" si="1"/>
        <v>45058</v>
      </c>
      <c r="C59" s="42" t="str">
        <f>IF(ISERROR(VLOOKUP(B59,'Айгенис Оп10'!$C$3:$C$20,1,0)),"Нет","Да")</f>
        <v>Нет</v>
      </c>
      <c r="D59" s="43">
        <f t="shared" si="0"/>
        <v>365</v>
      </c>
      <c r="E59" s="44">
        <f>ROUND(('Все выпуски'!$H$3*'Все выпуски'!$H$6/100)/365*(B59-IF(C59="Нет",VLOOKUP(A59,'Айгенис Оп10'!$A$2:$C$20,3,0),VLOOKUP((A59-1),'Айгенис Оп10'!$A$2:$C$20,3,0))),2)</f>
        <v>5.62</v>
      </c>
      <c r="G59" s="43">
        <f>COUNTIF(D60:$D$1599,365)</f>
        <v>1174</v>
      </c>
      <c r="H59" s="43">
        <f>COUNTIF(D60:$D$1599,366)</f>
        <v>366</v>
      </c>
      <c r="I59" s="2"/>
    </row>
    <row r="60" spans="1:9" x14ac:dyDescent="0.25">
      <c r="A60" s="1">
        <f>COUNTIF($C$2:C60,"Да")</f>
        <v>0</v>
      </c>
      <c r="B60" s="45">
        <f t="shared" si="1"/>
        <v>45059</v>
      </c>
      <c r="C60" s="42" t="str">
        <f>IF(ISERROR(VLOOKUP(B60,'Айгенис Оп10'!$C$3:$C$20,1,0)),"Нет","Да")</f>
        <v>Нет</v>
      </c>
      <c r="D60" s="43">
        <f t="shared" si="0"/>
        <v>365</v>
      </c>
      <c r="E60" s="44">
        <f>ROUND(('Все выпуски'!$H$3*'Все выпуски'!$H$6/100)/365*(B60-IF(C60="Нет",VLOOKUP(A60,'Айгенис Оп10'!$A$2:$C$20,3,0),VLOOKUP((A60-1),'Айгенис Оп10'!$A$2:$C$20,3,0))),2)</f>
        <v>5.72</v>
      </c>
      <c r="G60" s="43">
        <f>COUNTIF(D61:$D$1599,365)</f>
        <v>1173</v>
      </c>
      <c r="H60" s="43">
        <f>COUNTIF(D61:$D$1599,366)</f>
        <v>366</v>
      </c>
      <c r="I60" s="2"/>
    </row>
    <row r="61" spans="1:9" x14ac:dyDescent="0.25">
      <c r="A61" s="1">
        <f>COUNTIF($C$2:C61,"Да")</f>
        <v>0</v>
      </c>
      <c r="B61" s="45">
        <f t="shared" si="1"/>
        <v>45060</v>
      </c>
      <c r="C61" s="42" t="str">
        <f>IF(ISERROR(VLOOKUP(B61,'Айгенис Оп10'!$C$3:$C$20,1,0)),"Нет","Да")</f>
        <v>Нет</v>
      </c>
      <c r="D61" s="43">
        <f t="shared" si="0"/>
        <v>365</v>
      </c>
      <c r="E61" s="44">
        <f>ROUND(('Все выпуски'!$H$3*'Все выпуски'!$H$6/100)/365*(B61-IF(C61="Нет",VLOOKUP(A61,'Айгенис Оп10'!$A$2:$C$20,3,0),VLOOKUP((A61-1),'Айгенис Оп10'!$A$2:$C$20,3,0))),2)</f>
        <v>5.82</v>
      </c>
      <c r="G61" s="43">
        <f>COUNTIF(D62:$D$1599,365)</f>
        <v>1172</v>
      </c>
      <c r="H61" s="43">
        <f>COUNTIF(D62:$D$1599,366)</f>
        <v>366</v>
      </c>
      <c r="I61" s="2"/>
    </row>
    <row r="62" spans="1:9" x14ac:dyDescent="0.25">
      <c r="A62" s="1">
        <f>COUNTIF($C$2:C62,"Да")</f>
        <v>0</v>
      </c>
      <c r="B62" s="45">
        <f t="shared" si="1"/>
        <v>45061</v>
      </c>
      <c r="C62" s="42" t="str">
        <f>IF(ISERROR(VLOOKUP(B62,'Айгенис Оп10'!$C$3:$C$20,1,0)),"Нет","Да")</f>
        <v>Нет</v>
      </c>
      <c r="D62" s="43">
        <f t="shared" si="0"/>
        <v>365</v>
      </c>
      <c r="E62" s="44">
        <f>ROUND(('Все выпуски'!$H$3*'Все выпуски'!$H$6/100)/365*(B62-IF(C62="Нет",VLOOKUP(A62,'Айгенис Оп10'!$A$2:$C$20,3,0),VLOOKUP((A62-1),'Айгенис Оп10'!$A$2:$C$20,3,0))),2)</f>
        <v>5.92</v>
      </c>
      <c r="G62" s="43">
        <f>COUNTIF(D63:$D$1599,365)</f>
        <v>1171</v>
      </c>
      <c r="H62" s="43">
        <f>COUNTIF(D63:$D$1599,366)</f>
        <v>366</v>
      </c>
      <c r="I62" s="2"/>
    </row>
    <row r="63" spans="1:9" x14ac:dyDescent="0.25">
      <c r="A63" s="1">
        <f>COUNTIF($C$2:C63,"Да")</f>
        <v>0</v>
      </c>
      <c r="B63" s="45">
        <f t="shared" si="1"/>
        <v>45062</v>
      </c>
      <c r="C63" s="42" t="str">
        <f>IF(ISERROR(VLOOKUP(B63,'Айгенис Оп10'!$C$3:$C$20,1,0)),"Нет","Да")</f>
        <v>Нет</v>
      </c>
      <c r="D63" s="43">
        <f t="shared" si="0"/>
        <v>365</v>
      </c>
      <c r="E63" s="44">
        <f>ROUND(('Все выпуски'!$H$3*'Все выпуски'!$H$6/100)/365*(B63-IF(C63="Нет",VLOOKUP(A63,'Айгенис Оп10'!$A$2:$C$20,3,0),VLOOKUP((A63-1),'Айгенис Оп10'!$A$2:$C$20,3,0))),2)</f>
        <v>6.02</v>
      </c>
      <c r="G63" s="43">
        <f>COUNTIF(D64:$D$1599,365)</f>
        <v>1170</v>
      </c>
      <c r="H63" s="43">
        <f>COUNTIF(D64:$D$1599,366)</f>
        <v>366</v>
      </c>
      <c r="I63" s="2"/>
    </row>
    <row r="64" spans="1:9" x14ac:dyDescent="0.25">
      <c r="A64" s="1">
        <f>COUNTIF($C$2:C64,"Да")</f>
        <v>0</v>
      </c>
      <c r="B64" s="45">
        <f t="shared" si="1"/>
        <v>45063</v>
      </c>
      <c r="C64" s="42" t="str">
        <f>IF(ISERROR(VLOOKUP(B64,'Айгенис Оп10'!$C$3:$C$20,1,0)),"Нет","Да")</f>
        <v>Нет</v>
      </c>
      <c r="D64" s="43">
        <f t="shared" si="0"/>
        <v>365</v>
      </c>
      <c r="E64" s="44">
        <f>ROUND(('Все выпуски'!$H$3*'Все выпуски'!$H$6/100)/365*(B64-IF(C64="Нет",VLOOKUP(A64,'Айгенис Оп10'!$A$2:$C$20,3,0),VLOOKUP((A64-1),'Айгенис Оп10'!$A$2:$C$20,3,0))),2)</f>
        <v>6.12</v>
      </c>
      <c r="G64" s="43">
        <f>COUNTIF(D65:$D$1599,365)</f>
        <v>1169</v>
      </c>
      <c r="H64" s="43">
        <f>COUNTIF(D65:$D$1599,366)</f>
        <v>366</v>
      </c>
      <c r="I64" s="2"/>
    </row>
    <row r="65" spans="1:9" x14ac:dyDescent="0.25">
      <c r="A65" s="1">
        <f>COUNTIF($C$2:C65,"Да")</f>
        <v>0</v>
      </c>
      <c r="B65" s="45">
        <f t="shared" si="1"/>
        <v>45064</v>
      </c>
      <c r="C65" s="42" t="str">
        <f>IF(ISERROR(VLOOKUP(B65,'Айгенис Оп10'!$C$3:$C$20,1,0)),"Нет","Да")</f>
        <v>Нет</v>
      </c>
      <c r="D65" s="43">
        <f t="shared" si="0"/>
        <v>365</v>
      </c>
      <c r="E65" s="44">
        <f>ROUND(('Все выпуски'!$H$3*'Все выпуски'!$H$6/100)/365*(B65-IF(C65="Нет",VLOOKUP(A65,'Айгенис Оп10'!$A$2:$C$20,3,0),VLOOKUP((A65-1),'Айгенис Оп10'!$A$2:$C$20,3,0))),2)</f>
        <v>6.21</v>
      </c>
      <c r="G65" s="43">
        <f>COUNTIF(D66:$D$1599,365)</f>
        <v>1168</v>
      </c>
      <c r="H65" s="43">
        <f>COUNTIF(D66:$D$1599,366)</f>
        <v>366</v>
      </c>
      <c r="I65" s="2"/>
    </row>
    <row r="66" spans="1:9" x14ac:dyDescent="0.25">
      <c r="A66" s="1">
        <f>COUNTIF($C$2:C66,"Да")</f>
        <v>0</v>
      </c>
      <c r="B66" s="45">
        <f t="shared" si="1"/>
        <v>45065</v>
      </c>
      <c r="C66" s="42" t="str">
        <f>IF(ISERROR(VLOOKUP(B66,'Айгенис Оп10'!$C$3:$C$20,1,0)),"Нет","Да")</f>
        <v>Нет</v>
      </c>
      <c r="D66" s="43">
        <f t="shared" si="0"/>
        <v>365</v>
      </c>
      <c r="E66" s="44">
        <f>ROUND(('Все выпуски'!$H$3*'Все выпуски'!$H$6/100)/365*(B66-IF(C66="Нет",VLOOKUP(A66,'Айгенис Оп10'!$A$2:$C$20,3,0),VLOOKUP((A66-1),'Айгенис Оп10'!$A$2:$C$20,3,0))),2)</f>
        <v>6.31</v>
      </c>
      <c r="G66" s="43">
        <f>COUNTIF(D67:$D$1599,365)</f>
        <v>1167</v>
      </c>
      <c r="H66" s="43">
        <f>COUNTIF(D67:$D$1599,366)</f>
        <v>366</v>
      </c>
      <c r="I66" s="2"/>
    </row>
    <row r="67" spans="1:9" x14ac:dyDescent="0.25">
      <c r="A67" s="1">
        <f>COUNTIF($C$2:C67,"Да")</f>
        <v>0</v>
      </c>
      <c r="B67" s="45">
        <f t="shared" si="1"/>
        <v>45066</v>
      </c>
      <c r="C67" s="42" t="str">
        <f>IF(ISERROR(VLOOKUP(B67,'Айгенис Оп10'!$C$3:$C$20,1,0)),"Нет","Да")</f>
        <v>Нет</v>
      </c>
      <c r="D67" s="43">
        <f t="shared" ref="D67:D130" si="2">IF(MOD(YEAR(B67),4)=0,366,365)</f>
        <v>365</v>
      </c>
      <c r="E67" s="44">
        <f>ROUND(('Все выпуски'!$H$3*'Все выпуски'!$H$6/100)/365*(B67-IF(C67="Нет",VLOOKUP(A67,'Айгенис Оп10'!$A$2:$C$20,3,0),VLOOKUP((A67-1),'Айгенис Оп10'!$A$2:$C$20,3,0))),2)</f>
        <v>6.41</v>
      </c>
      <c r="G67" s="43">
        <f>COUNTIF(D68:$D$1599,365)</f>
        <v>1166</v>
      </c>
      <c r="H67" s="43">
        <f>COUNTIF(D68:$D$1599,366)</f>
        <v>366</v>
      </c>
      <c r="I67" s="2"/>
    </row>
    <row r="68" spans="1:9" x14ac:dyDescent="0.25">
      <c r="A68" s="1">
        <f>COUNTIF($C$2:C68,"Да")</f>
        <v>0</v>
      </c>
      <c r="B68" s="45">
        <f t="shared" ref="B68:B131" si="3">B67+1</f>
        <v>45067</v>
      </c>
      <c r="C68" s="42" t="str">
        <f>IF(ISERROR(VLOOKUP(B68,'Айгенис Оп10'!$C$3:$C$20,1,0)),"Нет","Да")</f>
        <v>Нет</v>
      </c>
      <c r="D68" s="43">
        <f t="shared" si="2"/>
        <v>365</v>
      </c>
      <c r="E68" s="44">
        <f>ROUND(('Все выпуски'!$H$3*'Все выпуски'!$H$6/100)/365*(B68-IF(C68="Нет",VLOOKUP(A68,'Айгенис Оп10'!$A$2:$C$20,3,0),VLOOKUP((A68-1),'Айгенис Оп10'!$A$2:$C$20,3,0))),2)</f>
        <v>6.51</v>
      </c>
      <c r="G68" s="43">
        <f>COUNTIF(D69:$D$1599,365)</f>
        <v>1165</v>
      </c>
      <c r="H68" s="43">
        <f>COUNTIF(D69:$D$1599,366)</f>
        <v>366</v>
      </c>
      <c r="I68" s="2"/>
    </row>
    <row r="69" spans="1:9" x14ac:dyDescent="0.25">
      <c r="A69" s="1">
        <f>COUNTIF($C$2:C69,"Да")</f>
        <v>0</v>
      </c>
      <c r="B69" s="45">
        <f t="shared" si="3"/>
        <v>45068</v>
      </c>
      <c r="C69" s="42" t="str">
        <f>IF(ISERROR(VLOOKUP(B69,'Айгенис Оп10'!$C$3:$C$20,1,0)),"Нет","Да")</f>
        <v>Нет</v>
      </c>
      <c r="D69" s="43">
        <f t="shared" si="2"/>
        <v>365</v>
      </c>
      <c r="E69" s="44">
        <f>ROUND(('Все выпуски'!$H$3*'Все выпуски'!$H$6/100)/365*(B69-IF(C69="Нет",VLOOKUP(A69,'Айгенис Оп10'!$A$2:$C$20,3,0),VLOOKUP((A69-1),'Айгенис Оп10'!$A$2:$C$20,3,0))),2)</f>
        <v>6.61</v>
      </c>
      <c r="G69" s="43">
        <f>COUNTIF(D70:$D$1599,365)</f>
        <v>1164</v>
      </c>
      <c r="H69" s="43">
        <f>COUNTIF(D70:$D$1599,366)</f>
        <v>366</v>
      </c>
      <c r="I69" s="2"/>
    </row>
    <row r="70" spans="1:9" x14ac:dyDescent="0.25">
      <c r="A70" s="1">
        <f>COUNTIF($C$2:C70,"Да")</f>
        <v>0</v>
      </c>
      <c r="B70" s="45">
        <f t="shared" si="3"/>
        <v>45069</v>
      </c>
      <c r="C70" s="42" t="str">
        <f>IF(ISERROR(VLOOKUP(B70,'Айгенис Оп10'!$C$3:$C$20,1,0)),"Нет","Да")</f>
        <v>Нет</v>
      </c>
      <c r="D70" s="43">
        <f t="shared" si="2"/>
        <v>365</v>
      </c>
      <c r="E70" s="44">
        <f>ROUND(('Все выпуски'!$H$3*'Все выпуски'!$H$6/100)/365*(B70-IF(C70="Нет",VLOOKUP(A70,'Айгенис Оп10'!$A$2:$C$20,3,0),VLOOKUP((A70-1),'Айгенис Оп10'!$A$2:$C$20,3,0))),2)</f>
        <v>6.71</v>
      </c>
      <c r="G70" s="43">
        <f>COUNTIF(D71:$D$1599,365)</f>
        <v>1163</v>
      </c>
      <c r="H70" s="43">
        <f>COUNTIF(D71:$D$1599,366)</f>
        <v>366</v>
      </c>
      <c r="I70" s="2"/>
    </row>
    <row r="71" spans="1:9" x14ac:dyDescent="0.25">
      <c r="A71" s="1">
        <f>COUNTIF($C$2:C71,"Да")</f>
        <v>0</v>
      </c>
      <c r="B71" s="45">
        <f t="shared" si="3"/>
        <v>45070</v>
      </c>
      <c r="C71" s="42" t="str">
        <f>IF(ISERROR(VLOOKUP(B71,'Айгенис Оп10'!$C$3:$C$20,1,0)),"Нет","Да")</f>
        <v>Нет</v>
      </c>
      <c r="D71" s="43">
        <f t="shared" si="2"/>
        <v>365</v>
      </c>
      <c r="E71" s="44">
        <f>ROUND(('Все выпуски'!$H$3*'Все выпуски'!$H$6/100)/365*(B71-IF(C71="Нет",VLOOKUP(A71,'Айгенис Оп10'!$A$2:$C$20,3,0),VLOOKUP((A71-1),'Айгенис Оп10'!$A$2:$C$20,3,0))),2)</f>
        <v>6.81</v>
      </c>
      <c r="G71" s="43">
        <f>COUNTIF(D72:$D$1599,365)</f>
        <v>1162</v>
      </c>
      <c r="H71" s="43">
        <f>COUNTIF(D72:$D$1599,366)</f>
        <v>366</v>
      </c>
      <c r="I71" s="2"/>
    </row>
    <row r="72" spans="1:9" x14ac:dyDescent="0.25">
      <c r="A72" s="1">
        <f>COUNTIF($C$2:C72,"Да")</f>
        <v>0</v>
      </c>
      <c r="B72" s="45">
        <f t="shared" si="3"/>
        <v>45071</v>
      </c>
      <c r="C72" s="42" t="str">
        <f>IF(ISERROR(VLOOKUP(B72,'Айгенис Оп10'!$C$3:$C$20,1,0)),"Нет","Да")</f>
        <v>Нет</v>
      </c>
      <c r="D72" s="43">
        <f t="shared" si="2"/>
        <v>365</v>
      </c>
      <c r="E72" s="44">
        <f>ROUND(('Все выпуски'!$H$3*'Все выпуски'!$H$6/100)/365*(B72-IF(C72="Нет",VLOOKUP(A72,'Айгенис Оп10'!$A$2:$C$20,3,0),VLOOKUP((A72-1),'Айгенис Оп10'!$A$2:$C$20,3,0))),2)</f>
        <v>6.9</v>
      </c>
      <c r="G72" s="43">
        <f>COUNTIF(D73:$D$1599,365)</f>
        <v>1161</v>
      </c>
      <c r="H72" s="43">
        <f>COUNTIF(D73:$D$1599,366)</f>
        <v>366</v>
      </c>
      <c r="I72" s="2"/>
    </row>
    <row r="73" spans="1:9" x14ac:dyDescent="0.25">
      <c r="A73" s="1">
        <f>COUNTIF($C$2:C73,"Да")</f>
        <v>0</v>
      </c>
      <c r="B73" s="45">
        <f t="shared" si="3"/>
        <v>45072</v>
      </c>
      <c r="C73" s="42" t="str">
        <f>IF(ISERROR(VLOOKUP(B73,'Айгенис Оп10'!$C$3:$C$20,1,0)),"Нет","Да")</f>
        <v>Нет</v>
      </c>
      <c r="D73" s="43">
        <f t="shared" si="2"/>
        <v>365</v>
      </c>
      <c r="E73" s="44">
        <f>ROUND(('Все выпуски'!$H$3*'Все выпуски'!$H$6/100)/365*(B73-IF(C73="Нет",VLOOKUP(A73,'Айгенис Оп10'!$A$2:$C$20,3,0),VLOOKUP((A73-1),'Айгенис Оп10'!$A$2:$C$20,3,0))),2)</f>
        <v>7</v>
      </c>
      <c r="G73" s="43">
        <f>COUNTIF(D74:$D$1599,365)</f>
        <v>1160</v>
      </c>
      <c r="H73" s="43">
        <f>COUNTIF(D74:$D$1599,366)</f>
        <v>366</v>
      </c>
      <c r="I73" s="2"/>
    </row>
    <row r="74" spans="1:9" x14ac:dyDescent="0.25">
      <c r="A74" s="1">
        <f>COUNTIF($C$2:C74,"Да")</f>
        <v>0</v>
      </c>
      <c r="B74" s="45">
        <f t="shared" si="3"/>
        <v>45073</v>
      </c>
      <c r="C74" s="42" t="str">
        <f>IF(ISERROR(VLOOKUP(B74,'Айгенис Оп10'!$C$3:$C$20,1,0)),"Нет","Да")</f>
        <v>Нет</v>
      </c>
      <c r="D74" s="43">
        <f t="shared" si="2"/>
        <v>365</v>
      </c>
      <c r="E74" s="44">
        <f>ROUND(('Все выпуски'!$H$3*'Все выпуски'!$H$6/100)/365*(B74-IF(C74="Нет",VLOOKUP(A74,'Айгенис Оп10'!$A$2:$C$20,3,0),VLOOKUP((A74-1),'Айгенис Оп10'!$A$2:$C$20,3,0))),2)</f>
        <v>7.1</v>
      </c>
      <c r="G74" s="43">
        <f>COUNTIF(D75:$D$1599,365)</f>
        <v>1159</v>
      </c>
      <c r="H74" s="43">
        <f>COUNTIF(D75:$D$1599,366)</f>
        <v>366</v>
      </c>
      <c r="I74" s="2"/>
    </row>
    <row r="75" spans="1:9" x14ac:dyDescent="0.25">
      <c r="A75" s="1">
        <f>COUNTIF($C$2:C75,"Да")</f>
        <v>0</v>
      </c>
      <c r="B75" s="45">
        <f t="shared" si="3"/>
        <v>45074</v>
      </c>
      <c r="C75" s="42" t="str">
        <f>IF(ISERROR(VLOOKUP(B75,'Айгенис Оп10'!$C$3:$C$20,1,0)),"Нет","Да")</f>
        <v>Нет</v>
      </c>
      <c r="D75" s="43">
        <f t="shared" si="2"/>
        <v>365</v>
      </c>
      <c r="E75" s="44">
        <f>ROUND(('Все выпуски'!$H$3*'Все выпуски'!$H$6/100)/365*(B75-IF(C75="Нет",VLOOKUP(A75,'Айгенис Оп10'!$A$2:$C$20,3,0),VLOOKUP((A75-1),'Айгенис Оп10'!$A$2:$C$20,3,0))),2)</f>
        <v>7.2</v>
      </c>
      <c r="G75" s="43">
        <f>COUNTIF(D76:$D$1599,365)</f>
        <v>1158</v>
      </c>
      <c r="H75" s="43">
        <f>COUNTIF(D76:$D$1599,366)</f>
        <v>366</v>
      </c>
      <c r="I75" s="2"/>
    </row>
    <row r="76" spans="1:9" x14ac:dyDescent="0.25">
      <c r="A76" s="1">
        <f>COUNTIF($C$2:C76,"Да")</f>
        <v>0</v>
      </c>
      <c r="B76" s="45">
        <f t="shared" si="3"/>
        <v>45075</v>
      </c>
      <c r="C76" s="42" t="str">
        <f>IF(ISERROR(VLOOKUP(B76,'Айгенис Оп10'!$C$3:$C$20,1,0)),"Нет","Да")</f>
        <v>Нет</v>
      </c>
      <c r="D76" s="43">
        <f t="shared" si="2"/>
        <v>365</v>
      </c>
      <c r="E76" s="44">
        <f>ROUND(('Все выпуски'!$H$3*'Все выпуски'!$H$6/100)/365*(B76-IF(C76="Нет",VLOOKUP(A76,'Айгенис Оп10'!$A$2:$C$20,3,0),VLOOKUP((A76-1),'Айгенис Оп10'!$A$2:$C$20,3,0))),2)</f>
        <v>7.3</v>
      </c>
      <c r="G76" s="43">
        <f>COUNTIF(D77:$D$1599,365)</f>
        <v>1157</v>
      </c>
      <c r="H76" s="43">
        <f>COUNTIF(D77:$D$1599,366)</f>
        <v>366</v>
      </c>
      <c r="I76" s="2"/>
    </row>
    <row r="77" spans="1:9" x14ac:dyDescent="0.25">
      <c r="A77" s="1">
        <f>COUNTIF($C$2:C77,"Да")</f>
        <v>0</v>
      </c>
      <c r="B77" s="45">
        <f t="shared" si="3"/>
        <v>45076</v>
      </c>
      <c r="C77" s="42" t="str">
        <f>IF(ISERROR(VLOOKUP(B77,'Айгенис Оп10'!$C$3:$C$20,1,0)),"Нет","Да")</f>
        <v>Нет</v>
      </c>
      <c r="D77" s="43">
        <f t="shared" si="2"/>
        <v>365</v>
      </c>
      <c r="E77" s="44">
        <f>ROUND(('Все выпуски'!$H$3*'Все выпуски'!$H$6/100)/365*(B77-IF(C77="Нет",VLOOKUP(A77,'Айгенис Оп10'!$A$2:$C$20,3,0),VLOOKUP((A77-1),'Айгенис Оп10'!$A$2:$C$20,3,0))),2)</f>
        <v>7.4</v>
      </c>
      <c r="G77" s="43">
        <f>COUNTIF(D78:$D$1599,365)</f>
        <v>1156</v>
      </c>
      <c r="H77" s="43">
        <f>COUNTIF(D78:$D$1599,366)</f>
        <v>366</v>
      </c>
      <c r="I77" s="2"/>
    </row>
    <row r="78" spans="1:9" x14ac:dyDescent="0.25">
      <c r="A78" s="1">
        <f>COUNTIF($C$2:C78,"Да")</f>
        <v>0</v>
      </c>
      <c r="B78" s="45">
        <f t="shared" si="3"/>
        <v>45077</v>
      </c>
      <c r="C78" s="42" t="str">
        <f>IF(ISERROR(VLOOKUP(B78,'Айгенис Оп10'!$C$3:$C$20,1,0)),"Нет","Да")</f>
        <v>Нет</v>
      </c>
      <c r="D78" s="43">
        <f t="shared" si="2"/>
        <v>365</v>
      </c>
      <c r="E78" s="44">
        <f>ROUND(('Все выпуски'!$H$3*'Все выпуски'!$H$6/100)/365*(B78-IF(C78="Нет",VLOOKUP(A78,'Айгенис Оп10'!$A$2:$C$20,3,0),VLOOKUP((A78-1),'Айгенис Оп10'!$A$2:$C$20,3,0))),2)</f>
        <v>7.5</v>
      </c>
      <c r="G78" s="43">
        <f>COUNTIF(D79:$D$1599,365)</f>
        <v>1155</v>
      </c>
      <c r="H78" s="43">
        <f>COUNTIF(D79:$D$1599,366)</f>
        <v>366</v>
      </c>
      <c r="I78" s="2"/>
    </row>
    <row r="79" spans="1:9" x14ac:dyDescent="0.25">
      <c r="A79" s="1">
        <f>COUNTIF($C$2:C79,"Да")</f>
        <v>0</v>
      </c>
      <c r="B79" s="45">
        <f t="shared" si="3"/>
        <v>45078</v>
      </c>
      <c r="C79" s="42" t="str">
        <f>IF(ISERROR(VLOOKUP(B79,'Айгенис Оп10'!$C$3:$C$20,1,0)),"Нет","Да")</f>
        <v>Нет</v>
      </c>
      <c r="D79" s="43">
        <f t="shared" si="2"/>
        <v>365</v>
      </c>
      <c r="E79" s="44">
        <f>ROUND(('Все выпуски'!$H$3*'Все выпуски'!$H$6/100)/365*(B79-IF(C79="Нет",VLOOKUP(A79,'Айгенис Оп10'!$A$2:$C$20,3,0),VLOOKUP((A79-1),'Айгенис Оп10'!$A$2:$C$20,3,0))),2)</f>
        <v>7.59</v>
      </c>
      <c r="G79" s="43">
        <f>COUNTIF(D80:$D$1599,365)</f>
        <v>1154</v>
      </c>
      <c r="H79" s="43">
        <f>COUNTIF(D80:$D$1599,366)</f>
        <v>366</v>
      </c>
      <c r="I79" s="2"/>
    </row>
    <row r="80" spans="1:9" x14ac:dyDescent="0.25">
      <c r="A80" s="1">
        <f>COUNTIF($C$2:C80,"Да")</f>
        <v>0</v>
      </c>
      <c r="B80" s="45">
        <f t="shared" si="3"/>
        <v>45079</v>
      </c>
      <c r="C80" s="42" t="str">
        <f>IF(ISERROR(VLOOKUP(B80,'Айгенис Оп10'!$C$3:$C$20,1,0)),"Нет","Да")</f>
        <v>Нет</v>
      </c>
      <c r="D80" s="43">
        <f t="shared" si="2"/>
        <v>365</v>
      </c>
      <c r="E80" s="44">
        <f>ROUND(('Все выпуски'!$H$3*'Все выпуски'!$H$6/100)/365*(B80-IF(C80="Нет",VLOOKUP(A80,'Айгенис Оп10'!$A$2:$C$20,3,0),VLOOKUP((A80-1),'Айгенис Оп10'!$A$2:$C$20,3,0))),2)</f>
        <v>7.69</v>
      </c>
      <c r="G80" s="43">
        <f>COUNTIF(D81:$D$1599,365)</f>
        <v>1153</v>
      </c>
      <c r="H80" s="43">
        <f>COUNTIF(D81:$D$1599,366)</f>
        <v>366</v>
      </c>
      <c r="I80" s="2"/>
    </row>
    <row r="81" spans="1:9" x14ac:dyDescent="0.25">
      <c r="A81" s="1">
        <f>COUNTIF($C$2:C81,"Да")</f>
        <v>0</v>
      </c>
      <c r="B81" s="45">
        <f t="shared" si="3"/>
        <v>45080</v>
      </c>
      <c r="C81" s="42" t="str">
        <f>IF(ISERROR(VLOOKUP(B81,'Айгенис Оп10'!$C$3:$C$20,1,0)),"Нет","Да")</f>
        <v>Нет</v>
      </c>
      <c r="D81" s="43">
        <f t="shared" si="2"/>
        <v>365</v>
      </c>
      <c r="E81" s="44">
        <f>ROUND(('Все выпуски'!$H$3*'Все выпуски'!$H$6/100)/365*(B81-IF(C81="Нет",VLOOKUP(A81,'Айгенис Оп10'!$A$2:$C$20,3,0),VLOOKUP((A81-1),'Айгенис Оп10'!$A$2:$C$20,3,0))),2)</f>
        <v>7.79</v>
      </c>
      <c r="G81" s="43">
        <f>COUNTIF(D82:$D$1599,365)</f>
        <v>1152</v>
      </c>
      <c r="H81" s="43">
        <f>COUNTIF(D82:$D$1599,366)</f>
        <v>366</v>
      </c>
      <c r="I81" s="2"/>
    </row>
    <row r="82" spans="1:9" x14ac:dyDescent="0.25">
      <c r="A82" s="1">
        <f>COUNTIF($C$2:C82,"Да")</f>
        <v>0</v>
      </c>
      <c r="B82" s="45">
        <f t="shared" si="3"/>
        <v>45081</v>
      </c>
      <c r="C82" s="42" t="str">
        <f>IF(ISERROR(VLOOKUP(B82,'Айгенис Оп10'!$C$3:$C$20,1,0)),"Нет","Да")</f>
        <v>Нет</v>
      </c>
      <c r="D82" s="43">
        <f t="shared" si="2"/>
        <v>365</v>
      </c>
      <c r="E82" s="44">
        <f>ROUND(('Все выпуски'!$H$3*'Все выпуски'!$H$6/100)/365*(B82-IF(C82="Нет",VLOOKUP(A82,'Айгенис Оп10'!$A$2:$C$20,3,0),VLOOKUP((A82-1),'Айгенис Оп10'!$A$2:$C$20,3,0))),2)</f>
        <v>7.89</v>
      </c>
      <c r="G82" s="43">
        <f>COUNTIF(D83:$D$1599,365)</f>
        <v>1151</v>
      </c>
      <c r="H82" s="43">
        <f>COUNTIF(D83:$D$1599,366)</f>
        <v>366</v>
      </c>
      <c r="I82" s="2"/>
    </row>
    <row r="83" spans="1:9" x14ac:dyDescent="0.25">
      <c r="A83" s="1">
        <f>COUNTIF($C$2:C83,"Да")</f>
        <v>0</v>
      </c>
      <c r="B83" s="45">
        <f t="shared" si="3"/>
        <v>45082</v>
      </c>
      <c r="C83" s="42" t="str">
        <f>IF(ISERROR(VLOOKUP(B83,'Айгенис Оп10'!$C$3:$C$20,1,0)),"Нет","Да")</f>
        <v>Нет</v>
      </c>
      <c r="D83" s="43">
        <f t="shared" si="2"/>
        <v>365</v>
      </c>
      <c r="E83" s="44">
        <f>ROUND(('Все выпуски'!$H$3*'Все выпуски'!$H$6/100)/365*(B83-IF(C83="Нет",VLOOKUP(A83,'Айгенис Оп10'!$A$2:$C$20,3,0),VLOOKUP((A83-1),'Айгенис Оп10'!$A$2:$C$20,3,0))),2)</f>
        <v>7.99</v>
      </c>
      <c r="G83" s="43">
        <f>COUNTIF(D84:$D$1599,365)</f>
        <v>1150</v>
      </c>
      <c r="H83" s="43">
        <f>COUNTIF(D84:$D$1599,366)</f>
        <v>366</v>
      </c>
      <c r="I83" s="2"/>
    </row>
    <row r="84" spans="1:9" x14ac:dyDescent="0.25">
      <c r="A84" s="1">
        <f>COUNTIF($C$2:C84,"Да")</f>
        <v>0</v>
      </c>
      <c r="B84" s="45">
        <f t="shared" si="3"/>
        <v>45083</v>
      </c>
      <c r="C84" s="42" t="str">
        <f>IF(ISERROR(VLOOKUP(B84,'Айгенис Оп10'!$C$3:$C$20,1,0)),"Нет","Да")</f>
        <v>Нет</v>
      </c>
      <c r="D84" s="43">
        <f t="shared" si="2"/>
        <v>365</v>
      </c>
      <c r="E84" s="44">
        <f>ROUND(('Все выпуски'!$H$3*'Все выпуски'!$H$6/100)/365*(B84-IF(C84="Нет",VLOOKUP(A84,'Айгенис Оп10'!$A$2:$C$20,3,0),VLOOKUP((A84-1),'Айгенис Оп10'!$A$2:$C$20,3,0))),2)</f>
        <v>8.09</v>
      </c>
      <c r="G84" s="43">
        <f>COUNTIF(D85:$D$1599,365)</f>
        <v>1149</v>
      </c>
      <c r="H84" s="43">
        <f>COUNTIF(D85:$D$1599,366)</f>
        <v>366</v>
      </c>
      <c r="I84" s="2"/>
    </row>
    <row r="85" spans="1:9" x14ac:dyDescent="0.25">
      <c r="A85" s="1">
        <f>COUNTIF($C$2:C85,"Да")</f>
        <v>0</v>
      </c>
      <c r="B85" s="45">
        <f t="shared" si="3"/>
        <v>45084</v>
      </c>
      <c r="C85" s="42" t="str">
        <f>IF(ISERROR(VLOOKUP(B85,'Айгенис Оп10'!$C$3:$C$20,1,0)),"Нет","Да")</f>
        <v>Нет</v>
      </c>
      <c r="D85" s="43">
        <f t="shared" si="2"/>
        <v>365</v>
      </c>
      <c r="E85" s="44">
        <f>ROUND(('Все выпуски'!$H$3*'Все выпуски'!$H$6/100)/365*(B85-IF(C85="Нет",VLOOKUP(A85,'Айгенис Оп10'!$A$2:$C$20,3,0),VLOOKUP((A85-1),'Айгенис Оп10'!$A$2:$C$20,3,0))),2)</f>
        <v>8.19</v>
      </c>
      <c r="G85" s="43">
        <f>COUNTIF(D86:$D$1599,365)</f>
        <v>1148</v>
      </c>
      <c r="H85" s="43">
        <f>COUNTIF(D86:$D$1599,366)</f>
        <v>366</v>
      </c>
      <c r="I85" s="2"/>
    </row>
    <row r="86" spans="1:9" x14ac:dyDescent="0.25">
      <c r="A86" s="1">
        <f>COUNTIF($C$2:C86,"Да")</f>
        <v>0</v>
      </c>
      <c r="B86" s="45">
        <f t="shared" si="3"/>
        <v>45085</v>
      </c>
      <c r="C86" s="42" t="str">
        <f>IF(ISERROR(VLOOKUP(B86,'Айгенис Оп10'!$C$3:$C$20,1,0)),"Нет","Да")</f>
        <v>Нет</v>
      </c>
      <c r="D86" s="43">
        <f t="shared" si="2"/>
        <v>365</v>
      </c>
      <c r="E86" s="44">
        <f>ROUND(('Все выпуски'!$H$3*'Все выпуски'!$H$6/100)/365*(B86-IF(C86="Нет",VLOOKUP(A86,'Айгенис Оп10'!$A$2:$C$20,3,0),VLOOKUP((A86-1),'Айгенис Оп10'!$A$2:$C$20,3,0))),2)</f>
        <v>8.2799999999999994</v>
      </c>
      <c r="G86" s="43">
        <f>COUNTIF(D87:$D$1599,365)</f>
        <v>1147</v>
      </c>
      <c r="H86" s="43">
        <f>COUNTIF(D87:$D$1599,366)</f>
        <v>366</v>
      </c>
      <c r="I86" s="2"/>
    </row>
    <row r="87" spans="1:9" x14ac:dyDescent="0.25">
      <c r="A87" s="1">
        <f>COUNTIF($C$2:C87,"Да")</f>
        <v>0</v>
      </c>
      <c r="B87" s="45">
        <f t="shared" si="3"/>
        <v>45086</v>
      </c>
      <c r="C87" s="42" t="str">
        <f>IF(ISERROR(VLOOKUP(B87,'Айгенис Оп10'!$C$3:$C$20,1,0)),"Нет","Да")</f>
        <v>Нет</v>
      </c>
      <c r="D87" s="43">
        <f t="shared" si="2"/>
        <v>365</v>
      </c>
      <c r="E87" s="44">
        <f>ROUND(('Все выпуски'!$H$3*'Все выпуски'!$H$6/100)/365*(B87-IF(C87="Нет",VLOOKUP(A87,'Айгенис Оп10'!$A$2:$C$20,3,0),VLOOKUP((A87-1),'Айгенис Оп10'!$A$2:$C$20,3,0))),2)</f>
        <v>8.3800000000000008</v>
      </c>
      <c r="G87" s="43">
        <f>COUNTIF(D88:$D$1599,365)</f>
        <v>1146</v>
      </c>
      <c r="H87" s="43">
        <f>COUNTIF(D88:$D$1599,366)</f>
        <v>366</v>
      </c>
      <c r="I87" s="2"/>
    </row>
    <row r="88" spans="1:9" x14ac:dyDescent="0.25">
      <c r="A88" s="1">
        <f>COUNTIF($C$2:C88,"Да")</f>
        <v>0</v>
      </c>
      <c r="B88" s="45">
        <f t="shared" si="3"/>
        <v>45087</v>
      </c>
      <c r="C88" s="42" t="str">
        <f>IF(ISERROR(VLOOKUP(B88,'Айгенис Оп10'!$C$3:$C$20,1,0)),"Нет","Да")</f>
        <v>Нет</v>
      </c>
      <c r="D88" s="43">
        <f t="shared" si="2"/>
        <v>365</v>
      </c>
      <c r="E88" s="44">
        <f>ROUND(('Все выпуски'!$H$3*'Все выпуски'!$H$6/100)/365*(B88-IF(C88="Нет",VLOOKUP(A88,'Айгенис Оп10'!$A$2:$C$20,3,0),VLOOKUP((A88-1),'Айгенис Оп10'!$A$2:$C$20,3,0))),2)</f>
        <v>8.48</v>
      </c>
      <c r="G88" s="43">
        <f>COUNTIF(D89:$D$1599,365)</f>
        <v>1145</v>
      </c>
      <c r="H88" s="43">
        <f>COUNTIF(D89:$D$1599,366)</f>
        <v>366</v>
      </c>
      <c r="I88" s="2"/>
    </row>
    <row r="89" spans="1:9" x14ac:dyDescent="0.25">
      <c r="A89" s="1">
        <f>COUNTIF($C$2:C89,"Да")</f>
        <v>0</v>
      </c>
      <c r="B89" s="45">
        <f t="shared" si="3"/>
        <v>45088</v>
      </c>
      <c r="C89" s="42" t="str">
        <f>IF(ISERROR(VLOOKUP(B89,'Айгенис Оп10'!$C$3:$C$20,1,0)),"Нет","Да")</f>
        <v>Нет</v>
      </c>
      <c r="D89" s="43">
        <f t="shared" si="2"/>
        <v>365</v>
      </c>
      <c r="E89" s="44">
        <f>ROUND(('Все выпуски'!$H$3*'Все выпуски'!$H$6/100)/365*(B89-IF(C89="Нет",VLOOKUP(A89,'Айгенис Оп10'!$A$2:$C$20,3,0),VLOOKUP((A89-1),'Айгенис Оп10'!$A$2:$C$20,3,0))),2)</f>
        <v>8.58</v>
      </c>
      <c r="G89" s="43">
        <f>COUNTIF(D90:$D$1599,365)</f>
        <v>1144</v>
      </c>
      <c r="H89" s="43">
        <f>COUNTIF(D90:$D$1599,366)</f>
        <v>366</v>
      </c>
      <c r="I89" s="2"/>
    </row>
    <row r="90" spans="1:9" x14ac:dyDescent="0.25">
      <c r="A90" s="1">
        <f>COUNTIF($C$2:C90,"Да")</f>
        <v>0</v>
      </c>
      <c r="B90" s="45">
        <f t="shared" si="3"/>
        <v>45089</v>
      </c>
      <c r="C90" s="42" t="str">
        <f>IF(ISERROR(VLOOKUP(B90,'Айгенис Оп10'!$C$3:$C$20,1,0)),"Нет","Да")</f>
        <v>Нет</v>
      </c>
      <c r="D90" s="43">
        <f t="shared" si="2"/>
        <v>365</v>
      </c>
      <c r="E90" s="44">
        <f>ROUND(('Все выпуски'!$H$3*'Все выпуски'!$H$6/100)/365*(B90-IF(C90="Нет",VLOOKUP(A90,'Айгенис Оп10'!$A$2:$C$20,3,0),VLOOKUP((A90-1),'Айгенис Оп10'!$A$2:$C$20,3,0))),2)</f>
        <v>8.68</v>
      </c>
      <c r="G90" s="43">
        <f>COUNTIF(D91:$D$1599,365)</f>
        <v>1143</v>
      </c>
      <c r="H90" s="43">
        <f>COUNTIF(D91:$D$1599,366)</f>
        <v>366</v>
      </c>
      <c r="I90" s="2"/>
    </row>
    <row r="91" spans="1:9" x14ac:dyDescent="0.25">
      <c r="A91" s="1">
        <f>COUNTIF($C$2:C91,"Да")</f>
        <v>0</v>
      </c>
      <c r="B91" s="45">
        <f t="shared" si="3"/>
        <v>45090</v>
      </c>
      <c r="C91" s="42" t="str">
        <f>IF(ISERROR(VLOOKUP(B91,'Айгенис Оп10'!$C$3:$C$20,1,0)),"Нет","Да")</f>
        <v>Нет</v>
      </c>
      <c r="D91" s="43">
        <f t="shared" si="2"/>
        <v>365</v>
      </c>
      <c r="E91" s="44">
        <f>ROUND(('Все выпуски'!$H$3*'Все выпуски'!$H$6/100)/365*(B91-IF(C91="Нет",VLOOKUP(A91,'Айгенис Оп10'!$A$2:$C$20,3,0),VLOOKUP((A91-1),'Айгенис Оп10'!$A$2:$C$20,3,0))),2)</f>
        <v>8.7799999999999994</v>
      </c>
      <c r="G91" s="43">
        <f>COUNTIF(D92:$D$1599,365)</f>
        <v>1142</v>
      </c>
      <c r="H91" s="43">
        <f>COUNTIF(D92:$D$1599,366)</f>
        <v>366</v>
      </c>
      <c r="I91" s="2"/>
    </row>
    <row r="92" spans="1:9" x14ac:dyDescent="0.25">
      <c r="A92" s="1">
        <f>COUNTIF($C$2:C92,"Да")</f>
        <v>0</v>
      </c>
      <c r="B92" s="45">
        <f t="shared" si="3"/>
        <v>45091</v>
      </c>
      <c r="C92" s="42" t="str">
        <f>IF(ISERROR(VLOOKUP(B92,'Айгенис Оп10'!$C$3:$C$20,1,0)),"Нет","Да")</f>
        <v>Нет</v>
      </c>
      <c r="D92" s="43">
        <f t="shared" si="2"/>
        <v>365</v>
      </c>
      <c r="E92" s="44">
        <f>ROUND(('Все выпуски'!$H$3*'Все выпуски'!$H$6/100)/365*(B92-IF(C92="Нет",VLOOKUP(A92,'Айгенис Оп10'!$A$2:$C$20,3,0),VLOOKUP((A92-1),'Айгенис Оп10'!$A$2:$C$20,3,0))),2)</f>
        <v>8.8800000000000008</v>
      </c>
      <c r="G92" s="43">
        <f>COUNTIF(D93:$D$1599,365)</f>
        <v>1141</v>
      </c>
      <c r="H92" s="43">
        <f>COUNTIF(D93:$D$1599,366)</f>
        <v>366</v>
      </c>
      <c r="I92" s="2"/>
    </row>
    <row r="93" spans="1:9" x14ac:dyDescent="0.25">
      <c r="A93" s="1">
        <f>COUNTIF($C$2:C93,"Да")</f>
        <v>0</v>
      </c>
      <c r="B93" s="45">
        <f t="shared" si="3"/>
        <v>45092</v>
      </c>
      <c r="C93" s="42" t="str">
        <f>IF(ISERROR(VLOOKUP(B93,'Айгенис Оп10'!$C$3:$C$20,1,0)),"Нет","Да")</f>
        <v>Нет</v>
      </c>
      <c r="D93" s="43">
        <f t="shared" si="2"/>
        <v>365</v>
      </c>
      <c r="E93" s="44">
        <f>ROUND(('Все выпуски'!$H$3*'Все выпуски'!$H$6/100)/365*(B93-IF(C93="Нет",VLOOKUP(A93,'Айгенис Оп10'!$A$2:$C$20,3,0),VLOOKUP((A93-1),'Айгенис Оп10'!$A$2:$C$20,3,0))),2)</f>
        <v>8.98</v>
      </c>
      <c r="G93" s="43">
        <f>COUNTIF(D94:$D$1599,365)</f>
        <v>1140</v>
      </c>
      <c r="H93" s="43">
        <f>COUNTIF(D94:$D$1599,366)</f>
        <v>366</v>
      </c>
      <c r="I93" s="2"/>
    </row>
    <row r="94" spans="1:9" x14ac:dyDescent="0.25">
      <c r="A94" s="1">
        <f>COUNTIF($C$2:C94,"Да")</f>
        <v>0</v>
      </c>
      <c r="B94" s="45">
        <f t="shared" si="3"/>
        <v>45093</v>
      </c>
      <c r="C94" s="42" t="str">
        <f>IF(ISERROR(VLOOKUP(B94,'Айгенис Оп10'!$C$3:$C$20,1,0)),"Нет","Да")</f>
        <v>Нет</v>
      </c>
      <c r="D94" s="43">
        <f t="shared" si="2"/>
        <v>365</v>
      </c>
      <c r="E94" s="44">
        <f>ROUND(('Все выпуски'!$H$3*'Все выпуски'!$H$6/100)/365*(B94-IF(C94="Нет",VLOOKUP(A94,'Айгенис Оп10'!$A$2:$C$20,3,0),VLOOKUP((A94-1),'Айгенис Оп10'!$A$2:$C$20,3,0))),2)</f>
        <v>9.07</v>
      </c>
      <c r="G94" s="43">
        <f>COUNTIF(D95:$D$1599,365)</f>
        <v>1139</v>
      </c>
      <c r="H94" s="43">
        <f>COUNTIF(D95:$D$1599,366)</f>
        <v>366</v>
      </c>
      <c r="I94" s="2"/>
    </row>
    <row r="95" spans="1:9" x14ac:dyDescent="0.25">
      <c r="A95" s="1">
        <f>COUNTIF($C$2:C95,"Да")</f>
        <v>0</v>
      </c>
      <c r="B95" s="45">
        <f t="shared" si="3"/>
        <v>45094</v>
      </c>
      <c r="C95" s="42" t="str">
        <f>IF(ISERROR(VLOOKUP(B95,'Айгенис Оп10'!$C$3:$C$20,1,0)),"Нет","Да")</f>
        <v>Нет</v>
      </c>
      <c r="D95" s="43">
        <f t="shared" si="2"/>
        <v>365</v>
      </c>
      <c r="E95" s="44">
        <f>ROUND(('Все выпуски'!$H$3*'Все выпуски'!$H$6/100)/365*(B95-IF(C95="Нет",VLOOKUP(A95,'Айгенис Оп10'!$A$2:$C$20,3,0),VLOOKUP((A95-1),'Айгенис Оп10'!$A$2:$C$20,3,0))),2)</f>
        <v>9.17</v>
      </c>
      <c r="G95" s="43">
        <f>COUNTIF(D96:$D$1599,365)</f>
        <v>1138</v>
      </c>
      <c r="H95" s="43">
        <f>COUNTIF(D96:$D$1599,366)</f>
        <v>366</v>
      </c>
      <c r="I95" s="2"/>
    </row>
    <row r="96" spans="1:9" x14ac:dyDescent="0.25">
      <c r="A96" s="1">
        <f>COUNTIF($C$2:C96,"Да")</f>
        <v>0</v>
      </c>
      <c r="B96" s="45">
        <f t="shared" si="3"/>
        <v>45095</v>
      </c>
      <c r="C96" s="42" t="str">
        <f>IF(ISERROR(VLOOKUP(B96,'Айгенис Оп10'!$C$3:$C$20,1,0)),"Нет","Да")</f>
        <v>Нет</v>
      </c>
      <c r="D96" s="43">
        <f t="shared" si="2"/>
        <v>365</v>
      </c>
      <c r="E96" s="44">
        <f>ROUND(('Все выпуски'!$H$3*'Все выпуски'!$H$6/100)/365*(B96-IF(C96="Нет",VLOOKUP(A96,'Айгенис Оп10'!$A$2:$C$20,3,0),VLOOKUP((A96-1),'Айгенис Оп10'!$A$2:$C$20,3,0))),2)</f>
        <v>9.27</v>
      </c>
      <c r="G96" s="43">
        <f>COUNTIF(D97:$D$1599,365)</f>
        <v>1137</v>
      </c>
      <c r="H96" s="43">
        <f>COUNTIF(D97:$D$1599,366)</f>
        <v>366</v>
      </c>
      <c r="I96" s="2"/>
    </row>
    <row r="97" spans="1:9" x14ac:dyDescent="0.25">
      <c r="A97" s="1">
        <f>COUNTIF($C$2:C97,"Да")</f>
        <v>0</v>
      </c>
      <c r="B97" s="45">
        <f t="shared" si="3"/>
        <v>45096</v>
      </c>
      <c r="C97" s="42" t="str">
        <f>IF(ISERROR(VLOOKUP(B97,'Айгенис Оп10'!$C$3:$C$20,1,0)),"Нет","Да")</f>
        <v>Нет</v>
      </c>
      <c r="D97" s="43">
        <f t="shared" si="2"/>
        <v>365</v>
      </c>
      <c r="E97" s="44">
        <f>ROUND(('Все выпуски'!$H$3*'Все выпуски'!$H$6/100)/365*(B97-IF(C97="Нет",VLOOKUP(A97,'Айгенис Оп10'!$A$2:$C$20,3,0),VLOOKUP((A97-1),'Айгенис Оп10'!$A$2:$C$20,3,0))),2)</f>
        <v>9.3699999999999992</v>
      </c>
      <c r="G97" s="43">
        <f>COUNTIF(D98:$D$1599,365)</f>
        <v>1136</v>
      </c>
      <c r="H97" s="43">
        <f>COUNTIF(D98:$D$1599,366)</f>
        <v>366</v>
      </c>
      <c r="I97" s="2"/>
    </row>
    <row r="98" spans="1:9" x14ac:dyDescent="0.25">
      <c r="A98" s="1">
        <f>COUNTIF($C$2:C98,"Да")</f>
        <v>1</v>
      </c>
      <c r="B98" s="45">
        <f t="shared" si="3"/>
        <v>45097</v>
      </c>
      <c r="C98" s="42" t="str">
        <f>IF(ISERROR(VLOOKUP(B98,'Айгенис Оп10'!$C$3:$C$20,1,0)),"Нет","Да")</f>
        <v>Да</v>
      </c>
      <c r="D98" s="43">
        <f t="shared" si="2"/>
        <v>365</v>
      </c>
      <c r="E98" s="44">
        <f>ROUND(('Все выпуски'!$H$3*'Все выпуски'!$H$6/100)/365*(B98-IF(C98="Нет",VLOOKUP(A98,'Айгенис Оп10'!$A$2:$C$20,3,0),VLOOKUP((A98-1),'Айгенис Оп10'!$A$2:$C$20,3,0))),2)</f>
        <v>9.4700000000000006</v>
      </c>
      <c r="G98" s="43">
        <f>COUNTIF(D99:$D$1599,365)</f>
        <v>1135</v>
      </c>
      <c r="H98" s="43">
        <f>COUNTIF(D99:$D$1599,366)</f>
        <v>366</v>
      </c>
      <c r="I98" s="2"/>
    </row>
    <row r="99" spans="1:9" x14ac:dyDescent="0.25">
      <c r="A99" s="1">
        <f>COUNTIF($C$2:C99,"Да")</f>
        <v>1</v>
      </c>
      <c r="B99" s="45">
        <f t="shared" si="3"/>
        <v>45098</v>
      </c>
      <c r="C99" s="42" t="str">
        <f>IF(ISERROR(VLOOKUP(B99,'Айгенис Оп10'!$C$3:$C$20,1,0)),"Нет","Да")</f>
        <v>Нет</v>
      </c>
      <c r="D99" s="43">
        <f t="shared" si="2"/>
        <v>365</v>
      </c>
      <c r="E99" s="44">
        <f>ROUND(('Все выпуски'!$H$3*'Все выпуски'!$H$6/100)/365*(B99-IF(C99="Нет",VLOOKUP(A99,'Айгенис Оп10'!$A$2:$C$20,3,0),VLOOKUP((A99-1),'Айгенис Оп10'!$A$2:$C$20,3,0))),2)</f>
        <v>0.1</v>
      </c>
      <c r="G99" s="43">
        <f>COUNTIF(D100:$D$1599,365)</f>
        <v>1134</v>
      </c>
      <c r="H99" s="43">
        <f>COUNTIF(D100:$D$1599,366)</f>
        <v>366</v>
      </c>
      <c r="I99" s="2"/>
    </row>
    <row r="100" spans="1:9" x14ac:dyDescent="0.25">
      <c r="A100" s="1">
        <f>COUNTIF($C$2:C100,"Да")</f>
        <v>1</v>
      </c>
      <c r="B100" s="45">
        <f t="shared" si="3"/>
        <v>45099</v>
      </c>
      <c r="C100" s="42" t="str">
        <f>IF(ISERROR(VLOOKUP(B100,'Айгенис Оп10'!$C$3:$C$20,1,0)),"Нет","Да")</f>
        <v>Нет</v>
      </c>
      <c r="D100" s="43">
        <f t="shared" si="2"/>
        <v>365</v>
      </c>
      <c r="E100" s="44">
        <f>ROUND(('Все выпуски'!$H$3*'Все выпуски'!$H$6/100)/365*(B100-IF(C100="Нет",VLOOKUP(A100,'Айгенис Оп10'!$A$2:$C$20,3,0),VLOOKUP((A100-1),'Айгенис Оп10'!$A$2:$C$20,3,0))),2)</f>
        <v>0.2</v>
      </c>
      <c r="G100" s="43">
        <f>COUNTIF(D101:$D$1599,365)</f>
        <v>1133</v>
      </c>
      <c r="H100" s="43">
        <f>COUNTIF(D101:$D$1599,366)</f>
        <v>366</v>
      </c>
      <c r="I100" s="2"/>
    </row>
    <row r="101" spans="1:9" x14ac:dyDescent="0.25">
      <c r="A101" s="1">
        <f>COUNTIF($C$2:C101,"Да")</f>
        <v>1</v>
      </c>
      <c r="B101" s="45">
        <f t="shared" si="3"/>
        <v>45100</v>
      </c>
      <c r="C101" s="42" t="str">
        <f>IF(ISERROR(VLOOKUP(B101,'Айгенис Оп10'!$C$3:$C$20,1,0)),"Нет","Да")</f>
        <v>Нет</v>
      </c>
      <c r="D101" s="43">
        <f t="shared" si="2"/>
        <v>365</v>
      </c>
      <c r="E101" s="44">
        <f>ROUND(('Все выпуски'!$H$3*'Все выпуски'!$H$6/100)/365*(B101-IF(C101="Нет",VLOOKUP(A101,'Айгенис Оп10'!$A$2:$C$20,3,0),VLOOKUP((A101-1),'Айгенис Оп10'!$A$2:$C$20,3,0))),2)</f>
        <v>0.3</v>
      </c>
      <c r="G101" s="43">
        <f>COUNTIF(D102:$D$1599,365)</f>
        <v>1132</v>
      </c>
      <c r="H101" s="43">
        <f>COUNTIF(D102:$D$1599,366)</f>
        <v>366</v>
      </c>
      <c r="I101" s="2"/>
    </row>
    <row r="102" spans="1:9" x14ac:dyDescent="0.25">
      <c r="A102" s="1">
        <f>COUNTIF($C$2:C102,"Да")</f>
        <v>1</v>
      </c>
      <c r="B102" s="45">
        <f t="shared" si="3"/>
        <v>45101</v>
      </c>
      <c r="C102" s="42" t="str">
        <f>IF(ISERROR(VLOOKUP(B102,'Айгенис Оп10'!$C$3:$C$20,1,0)),"Нет","Да")</f>
        <v>Нет</v>
      </c>
      <c r="D102" s="43">
        <f t="shared" si="2"/>
        <v>365</v>
      </c>
      <c r="E102" s="44">
        <f>ROUND(('Все выпуски'!$H$3*'Все выпуски'!$H$6/100)/365*(B102-IF(C102="Нет",VLOOKUP(A102,'Айгенис Оп10'!$A$2:$C$20,3,0),VLOOKUP((A102-1),'Айгенис Оп10'!$A$2:$C$20,3,0))),2)</f>
        <v>0.39</v>
      </c>
      <c r="G102" s="43">
        <f>COUNTIF(D103:$D$1599,365)</f>
        <v>1131</v>
      </c>
      <c r="H102" s="43">
        <f>COUNTIF(D103:$D$1599,366)</f>
        <v>366</v>
      </c>
      <c r="I102" s="2"/>
    </row>
    <row r="103" spans="1:9" x14ac:dyDescent="0.25">
      <c r="A103" s="1">
        <f>COUNTIF($C$2:C103,"Да")</f>
        <v>1</v>
      </c>
      <c r="B103" s="45">
        <f t="shared" si="3"/>
        <v>45102</v>
      </c>
      <c r="C103" s="42" t="str">
        <f>IF(ISERROR(VLOOKUP(B103,'Айгенис Оп10'!$C$3:$C$20,1,0)),"Нет","Да")</f>
        <v>Нет</v>
      </c>
      <c r="D103" s="43">
        <f t="shared" si="2"/>
        <v>365</v>
      </c>
      <c r="E103" s="44">
        <f>ROUND(('Все выпуски'!$H$3*'Все выпуски'!$H$6/100)/365*(B103-IF(C103="Нет",VLOOKUP(A103,'Айгенис Оп10'!$A$2:$C$20,3,0),VLOOKUP((A103-1),'Айгенис Оп10'!$A$2:$C$20,3,0))),2)</f>
        <v>0.49</v>
      </c>
      <c r="G103" s="43">
        <f>COUNTIF(D104:$D$1599,365)</f>
        <v>1130</v>
      </c>
      <c r="H103" s="43">
        <f>COUNTIF(D104:$D$1599,366)</f>
        <v>366</v>
      </c>
      <c r="I103" s="2"/>
    </row>
    <row r="104" spans="1:9" x14ac:dyDescent="0.25">
      <c r="A104" s="1">
        <f>COUNTIF($C$2:C104,"Да")</f>
        <v>1</v>
      </c>
      <c r="B104" s="45">
        <f t="shared" si="3"/>
        <v>45103</v>
      </c>
      <c r="C104" s="42" t="str">
        <f>IF(ISERROR(VLOOKUP(B104,'Айгенис Оп10'!$C$3:$C$20,1,0)),"Нет","Да")</f>
        <v>Нет</v>
      </c>
      <c r="D104" s="43">
        <f t="shared" si="2"/>
        <v>365</v>
      </c>
      <c r="E104" s="44">
        <f>ROUND(('Все выпуски'!$H$3*'Все выпуски'!$H$6/100)/365*(B104-IF(C104="Нет",VLOOKUP(A104,'Айгенис Оп10'!$A$2:$C$20,3,0),VLOOKUP((A104-1),'Айгенис Оп10'!$A$2:$C$20,3,0))),2)</f>
        <v>0.59</v>
      </c>
      <c r="G104" s="43">
        <f>COUNTIF(D105:$D$1599,365)</f>
        <v>1129</v>
      </c>
      <c r="H104" s="43">
        <f>COUNTIF(D105:$D$1599,366)</f>
        <v>366</v>
      </c>
      <c r="I104" s="2"/>
    </row>
    <row r="105" spans="1:9" x14ac:dyDescent="0.25">
      <c r="A105" s="1">
        <f>COUNTIF($C$2:C105,"Да")</f>
        <v>1</v>
      </c>
      <c r="B105" s="45">
        <f t="shared" si="3"/>
        <v>45104</v>
      </c>
      <c r="C105" s="42" t="str">
        <f>IF(ISERROR(VLOOKUP(B105,'Айгенис Оп10'!$C$3:$C$20,1,0)),"Нет","Да")</f>
        <v>Нет</v>
      </c>
      <c r="D105" s="43">
        <f t="shared" si="2"/>
        <v>365</v>
      </c>
      <c r="E105" s="44">
        <f>ROUND(('Все выпуски'!$H$3*'Все выпуски'!$H$6/100)/365*(B105-IF(C105="Нет",VLOOKUP(A105,'Айгенис Оп10'!$A$2:$C$20,3,0),VLOOKUP((A105-1),'Айгенис Оп10'!$A$2:$C$20,3,0))),2)</f>
        <v>0.69</v>
      </c>
      <c r="G105" s="43">
        <f>COUNTIF(D106:$D$1599,365)</f>
        <v>1128</v>
      </c>
      <c r="H105" s="43">
        <f>COUNTIF(D106:$D$1599,366)</f>
        <v>366</v>
      </c>
      <c r="I105" s="2"/>
    </row>
    <row r="106" spans="1:9" x14ac:dyDescent="0.25">
      <c r="A106" s="1">
        <f>COUNTIF($C$2:C106,"Да")</f>
        <v>1</v>
      </c>
      <c r="B106" s="45">
        <f t="shared" si="3"/>
        <v>45105</v>
      </c>
      <c r="C106" s="42" t="str">
        <f>IF(ISERROR(VLOOKUP(B106,'Айгенис Оп10'!$C$3:$C$20,1,0)),"Нет","Да")</f>
        <v>Нет</v>
      </c>
      <c r="D106" s="43">
        <f t="shared" si="2"/>
        <v>365</v>
      </c>
      <c r="E106" s="44">
        <f>ROUND(('Все выпуски'!$H$3*'Все выпуски'!$H$6/100)/365*(B106-IF(C106="Нет",VLOOKUP(A106,'Айгенис Оп10'!$A$2:$C$20,3,0),VLOOKUP((A106-1),'Айгенис Оп10'!$A$2:$C$20,3,0))),2)</f>
        <v>0.79</v>
      </c>
      <c r="G106" s="43">
        <f>COUNTIF(D107:$D$1599,365)</f>
        <v>1127</v>
      </c>
      <c r="H106" s="43">
        <f>COUNTIF(D107:$D$1599,366)</f>
        <v>366</v>
      </c>
      <c r="I106" s="2"/>
    </row>
    <row r="107" spans="1:9" x14ac:dyDescent="0.25">
      <c r="A107" s="1">
        <f>COUNTIF($C$2:C107,"Да")</f>
        <v>1</v>
      </c>
      <c r="B107" s="45">
        <f t="shared" si="3"/>
        <v>45106</v>
      </c>
      <c r="C107" s="42" t="str">
        <f>IF(ISERROR(VLOOKUP(B107,'Айгенис Оп10'!$C$3:$C$20,1,0)),"Нет","Да")</f>
        <v>Нет</v>
      </c>
      <c r="D107" s="43">
        <f t="shared" si="2"/>
        <v>365</v>
      </c>
      <c r="E107" s="44">
        <f>ROUND(('Все выпуски'!$H$3*'Все выпуски'!$H$6/100)/365*(B107-IF(C107="Нет",VLOOKUP(A107,'Айгенис Оп10'!$A$2:$C$20,3,0),VLOOKUP((A107-1),'Айгенис Оп10'!$A$2:$C$20,3,0))),2)</f>
        <v>0.89</v>
      </c>
      <c r="G107" s="43">
        <f>COUNTIF(D108:$D$1599,365)</f>
        <v>1126</v>
      </c>
      <c r="H107" s="43">
        <f>COUNTIF(D108:$D$1599,366)</f>
        <v>366</v>
      </c>
      <c r="I107" s="2"/>
    </row>
    <row r="108" spans="1:9" x14ac:dyDescent="0.25">
      <c r="A108" s="1">
        <f>COUNTIF($C$2:C108,"Да")</f>
        <v>1</v>
      </c>
      <c r="B108" s="45">
        <f t="shared" si="3"/>
        <v>45107</v>
      </c>
      <c r="C108" s="42" t="str">
        <f>IF(ISERROR(VLOOKUP(B108,'Айгенис Оп10'!$C$3:$C$20,1,0)),"Нет","Да")</f>
        <v>Нет</v>
      </c>
      <c r="D108" s="43">
        <f t="shared" si="2"/>
        <v>365</v>
      </c>
      <c r="E108" s="44">
        <f>ROUND(('Все выпуски'!$H$3*'Все выпуски'!$H$6/100)/365*(B108-IF(C108="Нет",VLOOKUP(A108,'Айгенис Оп10'!$A$2:$C$20,3,0),VLOOKUP((A108-1),'Айгенис Оп10'!$A$2:$C$20,3,0))),2)</f>
        <v>0.99</v>
      </c>
      <c r="G108" s="43">
        <f>COUNTIF(D109:$D$1599,365)</f>
        <v>1125</v>
      </c>
      <c r="H108" s="43">
        <f>COUNTIF(D109:$D$1599,366)</f>
        <v>366</v>
      </c>
      <c r="I108" s="2"/>
    </row>
    <row r="109" spans="1:9" x14ac:dyDescent="0.25">
      <c r="A109" s="1">
        <f>COUNTIF($C$2:C109,"Да")</f>
        <v>1</v>
      </c>
      <c r="B109" s="45">
        <f t="shared" si="3"/>
        <v>45108</v>
      </c>
      <c r="C109" s="42" t="str">
        <f>IF(ISERROR(VLOOKUP(B109,'Айгенис Оп10'!$C$3:$C$20,1,0)),"Нет","Да")</f>
        <v>Нет</v>
      </c>
      <c r="D109" s="43">
        <f t="shared" si="2"/>
        <v>365</v>
      </c>
      <c r="E109" s="44">
        <f>ROUND(('Все выпуски'!$H$3*'Все выпуски'!$H$6/100)/365*(B109-IF(C109="Нет",VLOOKUP(A109,'Айгенис Оп10'!$A$2:$C$20,3,0),VLOOKUP((A109-1),'Айгенис Оп10'!$A$2:$C$20,3,0))),2)</f>
        <v>1.08</v>
      </c>
      <c r="G109" s="43">
        <f>COUNTIF(D110:$D$1599,365)</f>
        <v>1124</v>
      </c>
      <c r="H109" s="43">
        <f>COUNTIF(D110:$D$1599,366)</f>
        <v>366</v>
      </c>
      <c r="I109" s="2"/>
    </row>
    <row r="110" spans="1:9" x14ac:dyDescent="0.25">
      <c r="A110" s="1">
        <f>COUNTIF($C$2:C110,"Да")</f>
        <v>1</v>
      </c>
      <c r="B110" s="45">
        <f t="shared" si="3"/>
        <v>45109</v>
      </c>
      <c r="C110" s="42" t="str">
        <f>IF(ISERROR(VLOOKUP(B110,'Айгенис Оп10'!$C$3:$C$20,1,0)),"Нет","Да")</f>
        <v>Нет</v>
      </c>
      <c r="D110" s="43">
        <f t="shared" si="2"/>
        <v>365</v>
      </c>
      <c r="E110" s="44">
        <f>ROUND(('Все выпуски'!$H$3*'Все выпуски'!$H$6/100)/365*(B110-IF(C110="Нет",VLOOKUP(A110,'Айгенис Оп10'!$A$2:$C$20,3,0),VLOOKUP((A110-1),'Айгенис Оп10'!$A$2:$C$20,3,0))),2)</f>
        <v>1.18</v>
      </c>
      <c r="G110" s="43">
        <f>COUNTIF(D111:$D$1599,365)</f>
        <v>1123</v>
      </c>
      <c r="H110" s="43">
        <f>COUNTIF(D111:$D$1599,366)</f>
        <v>366</v>
      </c>
      <c r="I110" s="2"/>
    </row>
    <row r="111" spans="1:9" x14ac:dyDescent="0.25">
      <c r="A111" s="1">
        <f>COUNTIF($C$2:C111,"Да")</f>
        <v>1</v>
      </c>
      <c r="B111" s="45">
        <f t="shared" si="3"/>
        <v>45110</v>
      </c>
      <c r="C111" s="42" t="str">
        <f>IF(ISERROR(VLOOKUP(B111,'Айгенис Оп10'!$C$3:$C$20,1,0)),"Нет","Да")</f>
        <v>Нет</v>
      </c>
      <c r="D111" s="43">
        <f t="shared" si="2"/>
        <v>365</v>
      </c>
      <c r="E111" s="44">
        <f>ROUND(('Все выпуски'!$H$3*'Все выпуски'!$H$6/100)/365*(B111-IF(C111="Нет",VLOOKUP(A111,'Айгенис Оп10'!$A$2:$C$20,3,0),VLOOKUP((A111-1),'Айгенис Оп10'!$A$2:$C$20,3,0))),2)</f>
        <v>1.28</v>
      </c>
      <c r="G111" s="43">
        <f>COUNTIF(D112:$D$1599,365)</f>
        <v>1122</v>
      </c>
      <c r="H111" s="43">
        <f>COUNTIF(D112:$D$1599,366)</f>
        <v>366</v>
      </c>
      <c r="I111" s="2"/>
    </row>
    <row r="112" spans="1:9" x14ac:dyDescent="0.25">
      <c r="A112" s="1">
        <f>COUNTIF($C$2:C112,"Да")</f>
        <v>1</v>
      </c>
      <c r="B112" s="45">
        <f t="shared" si="3"/>
        <v>45111</v>
      </c>
      <c r="C112" s="42" t="str">
        <f>IF(ISERROR(VLOOKUP(B112,'Айгенис Оп10'!$C$3:$C$20,1,0)),"Нет","Да")</f>
        <v>Нет</v>
      </c>
      <c r="D112" s="43">
        <f t="shared" si="2"/>
        <v>365</v>
      </c>
      <c r="E112" s="44">
        <f>ROUND(('Все выпуски'!$H$3*'Все выпуски'!$H$6/100)/365*(B112-IF(C112="Нет",VLOOKUP(A112,'Айгенис Оп10'!$A$2:$C$20,3,0),VLOOKUP((A112-1),'Айгенис Оп10'!$A$2:$C$20,3,0))),2)</f>
        <v>1.38</v>
      </c>
      <c r="G112" s="43">
        <f>COUNTIF(D113:$D$1599,365)</f>
        <v>1121</v>
      </c>
      <c r="H112" s="43">
        <f>COUNTIF(D113:$D$1599,366)</f>
        <v>366</v>
      </c>
      <c r="I112" s="2"/>
    </row>
    <row r="113" spans="1:9" x14ac:dyDescent="0.25">
      <c r="A113" s="1">
        <f>COUNTIF($C$2:C113,"Да")</f>
        <v>1</v>
      </c>
      <c r="B113" s="45">
        <f t="shared" si="3"/>
        <v>45112</v>
      </c>
      <c r="C113" s="42" t="str">
        <f>IF(ISERROR(VLOOKUP(B113,'Айгенис Оп10'!$C$3:$C$20,1,0)),"Нет","Да")</f>
        <v>Нет</v>
      </c>
      <c r="D113" s="43">
        <f t="shared" si="2"/>
        <v>365</v>
      </c>
      <c r="E113" s="44">
        <f>ROUND(('Все выпуски'!$H$3*'Все выпуски'!$H$6/100)/365*(B113-IF(C113="Нет",VLOOKUP(A113,'Айгенис Оп10'!$A$2:$C$20,3,0),VLOOKUP((A113-1),'Айгенис Оп10'!$A$2:$C$20,3,0))),2)</f>
        <v>1.48</v>
      </c>
      <c r="G113" s="43">
        <f>COUNTIF(D114:$D$1599,365)</f>
        <v>1120</v>
      </c>
      <c r="H113" s="43">
        <f>COUNTIF(D114:$D$1599,366)</f>
        <v>366</v>
      </c>
      <c r="I113" s="2"/>
    </row>
    <row r="114" spans="1:9" x14ac:dyDescent="0.25">
      <c r="A114" s="1">
        <f>COUNTIF($C$2:C114,"Да")</f>
        <v>1</v>
      </c>
      <c r="B114" s="45">
        <f t="shared" si="3"/>
        <v>45113</v>
      </c>
      <c r="C114" s="42" t="str">
        <f>IF(ISERROR(VLOOKUP(B114,'Айгенис Оп10'!$C$3:$C$20,1,0)),"Нет","Да")</f>
        <v>Нет</v>
      </c>
      <c r="D114" s="43">
        <f t="shared" si="2"/>
        <v>365</v>
      </c>
      <c r="E114" s="44">
        <f>ROUND(('Все выпуски'!$H$3*'Все выпуски'!$H$6/100)/365*(B114-IF(C114="Нет",VLOOKUP(A114,'Айгенис Оп10'!$A$2:$C$20,3,0),VLOOKUP((A114-1),'Айгенис Оп10'!$A$2:$C$20,3,0))),2)</f>
        <v>1.58</v>
      </c>
      <c r="G114" s="43">
        <f>COUNTIF(D115:$D$1599,365)</f>
        <v>1119</v>
      </c>
      <c r="H114" s="43">
        <f>COUNTIF(D115:$D$1599,366)</f>
        <v>366</v>
      </c>
      <c r="I114" s="2"/>
    </row>
    <row r="115" spans="1:9" x14ac:dyDescent="0.25">
      <c r="A115" s="1">
        <f>COUNTIF($C$2:C115,"Да")</f>
        <v>1</v>
      </c>
      <c r="B115" s="45">
        <f t="shared" si="3"/>
        <v>45114</v>
      </c>
      <c r="C115" s="42" t="str">
        <f>IF(ISERROR(VLOOKUP(B115,'Айгенис Оп10'!$C$3:$C$20,1,0)),"Нет","Да")</f>
        <v>Нет</v>
      </c>
      <c r="D115" s="43">
        <f t="shared" si="2"/>
        <v>365</v>
      </c>
      <c r="E115" s="44">
        <f>ROUND(('Все выпуски'!$H$3*'Все выпуски'!$H$6/100)/365*(B115-IF(C115="Нет",VLOOKUP(A115,'Айгенис Оп10'!$A$2:$C$20,3,0),VLOOKUP((A115-1),'Айгенис Оп10'!$A$2:$C$20,3,0))),2)</f>
        <v>1.68</v>
      </c>
      <c r="G115" s="43">
        <f>COUNTIF(D116:$D$1599,365)</f>
        <v>1118</v>
      </c>
      <c r="H115" s="43">
        <f>COUNTIF(D116:$D$1599,366)</f>
        <v>366</v>
      </c>
      <c r="I115" s="2"/>
    </row>
    <row r="116" spans="1:9" x14ac:dyDescent="0.25">
      <c r="A116" s="1">
        <f>COUNTIF($C$2:C116,"Да")</f>
        <v>1</v>
      </c>
      <c r="B116" s="45">
        <f t="shared" si="3"/>
        <v>45115</v>
      </c>
      <c r="C116" s="42" t="str">
        <f>IF(ISERROR(VLOOKUP(B116,'Айгенис Оп10'!$C$3:$C$20,1,0)),"Нет","Да")</f>
        <v>Нет</v>
      </c>
      <c r="D116" s="43">
        <f t="shared" si="2"/>
        <v>365</v>
      </c>
      <c r="E116" s="44">
        <f>ROUND(('Все выпуски'!$H$3*'Все выпуски'!$H$6/100)/365*(B116-IF(C116="Нет",VLOOKUP(A116,'Айгенис Оп10'!$A$2:$C$20,3,0),VLOOKUP((A116-1),'Айгенис Оп10'!$A$2:$C$20,3,0))),2)</f>
        <v>1.78</v>
      </c>
      <c r="G116" s="43">
        <f>COUNTIF(D117:$D$1599,365)</f>
        <v>1117</v>
      </c>
      <c r="H116" s="43">
        <f>COUNTIF(D117:$D$1599,366)</f>
        <v>366</v>
      </c>
      <c r="I116" s="2"/>
    </row>
    <row r="117" spans="1:9" x14ac:dyDescent="0.25">
      <c r="A117" s="1">
        <f>COUNTIF($C$2:C117,"Да")</f>
        <v>1</v>
      </c>
      <c r="B117" s="45">
        <f t="shared" si="3"/>
        <v>45116</v>
      </c>
      <c r="C117" s="42" t="str">
        <f>IF(ISERROR(VLOOKUP(B117,'Айгенис Оп10'!$C$3:$C$20,1,0)),"Нет","Да")</f>
        <v>Нет</v>
      </c>
      <c r="D117" s="43">
        <f t="shared" si="2"/>
        <v>365</v>
      </c>
      <c r="E117" s="44">
        <f>ROUND(('Все выпуски'!$H$3*'Все выпуски'!$H$6/100)/365*(B117-IF(C117="Нет",VLOOKUP(A117,'Айгенис Оп10'!$A$2:$C$20,3,0),VLOOKUP((A117-1),'Айгенис Оп10'!$A$2:$C$20,3,0))),2)</f>
        <v>1.87</v>
      </c>
      <c r="G117" s="43">
        <f>COUNTIF(D118:$D$1599,365)</f>
        <v>1116</v>
      </c>
      <c r="H117" s="43">
        <f>COUNTIF(D118:$D$1599,366)</f>
        <v>366</v>
      </c>
      <c r="I117" s="2"/>
    </row>
    <row r="118" spans="1:9" x14ac:dyDescent="0.25">
      <c r="A118" s="1">
        <f>COUNTIF($C$2:C118,"Да")</f>
        <v>1</v>
      </c>
      <c r="B118" s="45">
        <f t="shared" si="3"/>
        <v>45117</v>
      </c>
      <c r="C118" s="42" t="str">
        <f>IF(ISERROR(VLOOKUP(B118,'Айгенис Оп10'!$C$3:$C$20,1,0)),"Нет","Да")</f>
        <v>Нет</v>
      </c>
      <c r="D118" s="43">
        <f t="shared" si="2"/>
        <v>365</v>
      </c>
      <c r="E118" s="44">
        <f>ROUND(('Все выпуски'!$H$3*'Все выпуски'!$H$6/100)/365*(B118-IF(C118="Нет",VLOOKUP(A118,'Айгенис Оп10'!$A$2:$C$20,3,0),VLOOKUP((A118-1),'Айгенис Оп10'!$A$2:$C$20,3,0))),2)</f>
        <v>1.97</v>
      </c>
      <c r="G118" s="43">
        <f>COUNTIF(D119:$D$1599,365)</f>
        <v>1115</v>
      </c>
      <c r="H118" s="43">
        <f>COUNTIF(D119:$D$1599,366)</f>
        <v>366</v>
      </c>
      <c r="I118" s="2"/>
    </row>
    <row r="119" spans="1:9" x14ac:dyDescent="0.25">
      <c r="A119" s="1">
        <f>COUNTIF($C$2:C119,"Да")</f>
        <v>1</v>
      </c>
      <c r="B119" s="45">
        <f t="shared" si="3"/>
        <v>45118</v>
      </c>
      <c r="C119" s="42" t="str">
        <f>IF(ISERROR(VLOOKUP(B119,'Айгенис Оп10'!$C$3:$C$20,1,0)),"Нет","Да")</f>
        <v>Нет</v>
      </c>
      <c r="D119" s="43">
        <f t="shared" si="2"/>
        <v>365</v>
      </c>
      <c r="E119" s="44">
        <f>ROUND(('Все выпуски'!$H$3*'Все выпуски'!$H$6/100)/365*(B119-IF(C119="Нет",VLOOKUP(A119,'Айгенис Оп10'!$A$2:$C$20,3,0),VLOOKUP((A119-1),'Айгенис Оп10'!$A$2:$C$20,3,0))),2)</f>
        <v>2.0699999999999998</v>
      </c>
      <c r="G119" s="43">
        <f>COUNTIF(D120:$D$1599,365)</f>
        <v>1114</v>
      </c>
      <c r="H119" s="43">
        <f>COUNTIF(D120:$D$1599,366)</f>
        <v>366</v>
      </c>
      <c r="I119" s="2"/>
    </row>
    <row r="120" spans="1:9" x14ac:dyDescent="0.25">
      <c r="A120" s="1">
        <f>COUNTIF($C$2:C120,"Да")</f>
        <v>1</v>
      </c>
      <c r="B120" s="45">
        <f t="shared" si="3"/>
        <v>45119</v>
      </c>
      <c r="C120" s="42" t="str">
        <f>IF(ISERROR(VLOOKUP(B120,'Айгенис Оп10'!$C$3:$C$20,1,0)),"Нет","Да")</f>
        <v>Нет</v>
      </c>
      <c r="D120" s="43">
        <f t="shared" si="2"/>
        <v>365</v>
      </c>
      <c r="E120" s="44">
        <f>ROUND(('Все выпуски'!$H$3*'Все выпуски'!$H$6/100)/365*(B120-IF(C120="Нет",VLOOKUP(A120,'Айгенис Оп10'!$A$2:$C$20,3,0),VLOOKUP((A120-1),'Айгенис Оп10'!$A$2:$C$20,3,0))),2)</f>
        <v>2.17</v>
      </c>
      <c r="G120" s="43">
        <f>COUNTIF(D121:$D$1599,365)</f>
        <v>1113</v>
      </c>
      <c r="H120" s="43">
        <f>COUNTIF(D121:$D$1599,366)</f>
        <v>366</v>
      </c>
      <c r="I120" s="2"/>
    </row>
    <row r="121" spans="1:9" x14ac:dyDescent="0.25">
      <c r="A121" s="1">
        <f>COUNTIF($C$2:C121,"Да")</f>
        <v>1</v>
      </c>
      <c r="B121" s="45">
        <f t="shared" si="3"/>
        <v>45120</v>
      </c>
      <c r="C121" s="42" t="str">
        <f>IF(ISERROR(VLOOKUP(B121,'Айгенис Оп10'!$C$3:$C$20,1,0)),"Нет","Да")</f>
        <v>Нет</v>
      </c>
      <c r="D121" s="43">
        <f t="shared" si="2"/>
        <v>365</v>
      </c>
      <c r="E121" s="44">
        <f>ROUND(('Все выпуски'!$H$3*'Все выпуски'!$H$6/100)/365*(B121-IF(C121="Нет",VLOOKUP(A121,'Айгенис Оп10'!$A$2:$C$20,3,0),VLOOKUP((A121-1),'Айгенис Оп10'!$A$2:$C$20,3,0))),2)</f>
        <v>2.27</v>
      </c>
      <c r="G121" s="43">
        <f>COUNTIF(D122:$D$1599,365)</f>
        <v>1112</v>
      </c>
      <c r="H121" s="43">
        <f>COUNTIF(D122:$D$1599,366)</f>
        <v>366</v>
      </c>
      <c r="I121" s="2"/>
    </row>
    <row r="122" spans="1:9" x14ac:dyDescent="0.25">
      <c r="A122" s="1">
        <f>COUNTIF($C$2:C122,"Да")</f>
        <v>1</v>
      </c>
      <c r="B122" s="45">
        <f t="shared" si="3"/>
        <v>45121</v>
      </c>
      <c r="C122" s="42" t="str">
        <f>IF(ISERROR(VLOOKUP(B122,'Айгенис Оп10'!$C$3:$C$20,1,0)),"Нет","Да")</f>
        <v>Нет</v>
      </c>
      <c r="D122" s="43">
        <f t="shared" si="2"/>
        <v>365</v>
      </c>
      <c r="E122" s="44">
        <f>ROUND(('Все выпуски'!$H$3*'Все выпуски'!$H$6/100)/365*(B122-IF(C122="Нет",VLOOKUP(A122,'Айгенис Оп10'!$A$2:$C$20,3,0),VLOOKUP((A122-1),'Айгенис Оп10'!$A$2:$C$20,3,0))),2)</f>
        <v>2.37</v>
      </c>
      <c r="G122" s="43">
        <f>COUNTIF(D123:$D$1599,365)</f>
        <v>1111</v>
      </c>
      <c r="H122" s="43">
        <f>COUNTIF(D123:$D$1599,366)</f>
        <v>366</v>
      </c>
      <c r="I122" s="2"/>
    </row>
    <row r="123" spans="1:9" x14ac:dyDescent="0.25">
      <c r="A123" s="1">
        <f>COUNTIF($C$2:C123,"Да")</f>
        <v>1</v>
      </c>
      <c r="B123" s="45">
        <f t="shared" si="3"/>
        <v>45122</v>
      </c>
      <c r="C123" s="42" t="str">
        <f>IF(ISERROR(VLOOKUP(B123,'Айгенис Оп10'!$C$3:$C$20,1,0)),"Нет","Да")</f>
        <v>Нет</v>
      </c>
      <c r="D123" s="43">
        <f t="shared" si="2"/>
        <v>365</v>
      </c>
      <c r="E123" s="44">
        <f>ROUND(('Все выпуски'!$H$3*'Все выпуски'!$H$6/100)/365*(B123-IF(C123="Нет",VLOOKUP(A123,'Айгенис Оп10'!$A$2:$C$20,3,0),VLOOKUP((A123-1),'Айгенис Оп10'!$A$2:$C$20,3,0))),2)</f>
        <v>2.4700000000000002</v>
      </c>
      <c r="G123" s="43">
        <f>COUNTIF(D124:$D$1599,365)</f>
        <v>1110</v>
      </c>
      <c r="H123" s="43">
        <f>COUNTIF(D124:$D$1599,366)</f>
        <v>366</v>
      </c>
      <c r="I123" s="2"/>
    </row>
    <row r="124" spans="1:9" x14ac:dyDescent="0.25">
      <c r="A124" s="1">
        <f>COUNTIF($C$2:C124,"Да")</f>
        <v>1</v>
      </c>
      <c r="B124" s="45">
        <f t="shared" si="3"/>
        <v>45123</v>
      </c>
      <c r="C124" s="42" t="str">
        <f>IF(ISERROR(VLOOKUP(B124,'Айгенис Оп10'!$C$3:$C$20,1,0)),"Нет","Да")</f>
        <v>Нет</v>
      </c>
      <c r="D124" s="43">
        <f t="shared" si="2"/>
        <v>365</v>
      </c>
      <c r="E124" s="44">
        <f>ROUND(('Все выпуски'!$H$3*'Все выпуски'!$H$6/100)/365*(B124-IF(C124="Нет",VLOOKUP(A124,'Айгенис Оп10'!$A$2:$C$20,3,0),VLOOKUP((A124-1),'Айгенис Оп10'!$A$2:$C$20,3,0))),2)</f>
        <v>2.56</v>
      </c>
      <c r="G124" s="43">
        <f>COUNTIF(D125:$D$1599,365)</f>
        <v>1109</v>
      </c>
      <c r="H124" s="43">
        <f>COUNTIF(D125:$D$1599,366)</f>
        <v>366</v>
      </c>
      <c r="I124" s="2"/>
    </row>
    <row r="125" spans="1:9" x14ac:dyDescent="0.25">
      <c r="A125" s="1">
        <f>COUNTIF($C$2:C125,"Да")</f>
        <v>1</v>
      </c>
      <c r="B125" s="45">
        <f t="shared" si="3"/>
        <v>45124</v>
      </c>
      <c r="C125" s="42" t="str">
        <f>IF(ISERROR(VLOOKUP(B125,'Айгенис Оп10'!$C$3:$C$20,1,0)),"Нет","Да")</f>
        <v>Нет</v>
      </c>
      <c r="D125" s="43">
        <f t="shared" si="2"/>
        <v>365</v>
      </c>
      <c r="E125" s="44">
        <f>ROUND(('Все выпуски'!$H$3*'Все выпуски'!$H$6/100)/365*(B125-IF(C125="Нет",VLOOKUP(A125,'Айгенис Оп10'!$A$2:$C$20,3,0),VLOOKUP((A125-1),'Айгенис Оп10'!$A$2:$C$20,3,0))),2)</f>
        <v>2.66</v>
      </c>
      <c r="G125" s="43">
        <f>COUNTIF(D126:$D$1599,365)</f>
        <v>1108</v>
      </c>
      <c r="H125" s="43">
        <f>COUNTIF(D126:$D$1599,366)</f>
        <v>366</v>
      </c>
      <c r="I125" s="2"/>
    </row>
    <row r="126" spans="1:9" x14ac:dyDescent="0.25">
      <c r="A126" s="1">
        <f>COUNTIF($C$2:C126,"Да")</f>
        <v>1</v>
      </c>
      <c r="B126" s="45">
        <f t="shared" si="3"/>
        <v>45125</v>
      </c>
      <c r="C126" s="42" t="str">
        <f>IF(ISERROR(VLOOKUP(B126,'Айгенис Оп10'!$C$3:$C$20,1,0)),"Нет","Да")</f>
        <v>Нет</v>
      </c>
      <c r="D126" s="43">
        <f t="shared" si="2"/>
        <v>365</v>
      </c>
      <c r="E126" s="44">
        <f>ROUND(('Все выпуски'!$H$3*'Все выпуски'!$H$6/100)/365*(B126-IF(C126="Нет",VLOOKUP(A126,'Айгенис Оп10'!$A$2:$C$20,3,0),VLOOKUP((A126-1),'Айгенис Оп10'!$A$2:$C$20,3,0))),2)</f>
        <v>2.76</v>
      </c>
      <c r="G126" s="43">
        <f>COUNTIF(D127:$D$1599,365)</f>
        <v>1107</v>
      </c>
      <c r="H126" s="43">
        <f>COUNTIF(D127:$D$1599,366)</f>
        <v>366</v>
      </c>
      <c r="I126" s="2"/>
    </row>
    <row r="127" spans="1:9" x14ac:dyDescent="0.25">
      <c r="A127" s="1">
        <f>COUNTIF($C$2:C127,"Да")</f>
        <v>1</v>
      </c>
      <c r="B127" s="45">
        <f t="shared" si="3"/>
        <v>45126</v>
      </c>
      <c r="C127" s="42" t="str">
        <f>IF(ISERROR(VLOOKUP(B127,'Айгенис Оп10'!$C$3:$C$20,1,0)),"Нет","Да")</f>
        <v>Нет</v>
      </c>
      <c r="D127" s="43">
        <f t="shared" si="2"/>
        <v>365</v>
      </c>
      <c r="E127" s="44">
        <f>ROUND(('Все выпуски'!$H$3*'Все выпуски'!$H$6/100)/365*(B127-IF(C127="Нет",VLOOKUP(A127,'Айгенис Оп10'!$A$2:$C$20,3,0),VLOOKUP((A127-1),'Айгенис Оп10'!$A$2:$C$20,3,0))),2)</f>
        <v>2.86</v>
      </c>
      <c r="G127" s="43">
        <f>COUNTIF(D128:$D$1599,365)</f>
        <v>1106</v>
      </c>
      <c r="H127" s="43">
        <f>COUNTIF(D128:$D$1599,366)</f>
        <v>366</v>
      </c>
      <c r="I127" s="2"/>
    </row>
    <row r="128" spans="1:9" x14ac:dyDescent="0.25">
      <c r="A128" s="1">
        <f>COUNTIF($C$2:C128,"Да")</f>
        <v>1</v>
      </c>
      <c r="B128" s="45">
        <f t="shared" si="3"/>
        <v>45127</v>
      </c>
      <c r="C128" s="42" t="str">
        <f>IF(ISERROR(VLOOKUP(B128,'Айгенис Оп10'!$C$3:$C$20,1,0)),"Нет","Да")</f>
        <v>Нет</v>
      </c>
      <c r="D128" s="43">
        <f t="shared" si="2"/>
        <v>365</v>
      </c>
      <c r="E128" s="44">
        <f>ROUND(('Все выпуски'!$H$3*'Все выпуски'!$H$6/100)/365*(B128-IF(C128="Нет",VLOOKUP(A128,'Айгенис Оп10'!$A$2:$C$20,3,0),VLOOKUP((A128-1),'Айгенис Оп10'!$A$2:$C$20,3,0))),2)</f>
        <v>2.96</v>
      </c>
      <c r="G128" s="43">
        <f>COUNTIF(D129:$D$1599,365)</f>
        <v>1105</v>
      </c>
      <c r="H128" s="43">
        <f>COUNTIF(D129:$D$1599,366)</f>
        <v>366</v>
      </c>
      <c r="I128" s="2"/>
    </row>
    <row r="129" spans="1:9" x14ac:dyDescent="0.25">
      <c r="A129" s="1">
        <f>COUNTIF($C$2:C129,"Да")</f>
        <v>1</v>
      </c>
      <c r="B129" s="45">
        <f t="shared" si="3"/>
        <v>45128</v>
      </c>
      <c r="C129" s="42" t="str">
        <f>IF(ISERROR(VLOOKUP(B129,'Айгенис Оп10'!$C$3:$C$20,1,0)),"Нет","Да")</f>
        <v>Нет</v>
      </c>
      <c r="D129" s="43">
        <f t="shared" si="2"/>
        <v>365</v>
      </c>
      <c r="E129" s="44">
        <f>ROUND(('Все выпуски'!$H$3*'Все выпуски'!$H$6/100)/365*(B129-IF(C129="Нет",VLOOKUP(A129,'Айгенис Оп10'!$A$2:$C$20,3,0),VLOOKUP((A129-1),'Айгенис Оп10'!$A$2:$C$20,3,0))),2)</f>
        <v>3.06</v>
      </c>
      <c r="G129" s="43">
        <f>COUNTIF(D130:$D$1599,365)</f>
        <v>1104</v>
      </c>
      <c r="H129" s="43">
        <f>COUNTIF(D130:$D$1599,366)</f>
        <v>366</v>
      </c>
      <c r="I129" s="2"/>
    </row>
    <row r="130" spans="1:9" x14ac:dyDescent="0.25">
      <c r="A130" s="1">
        <f>COUNTIF($C$2:C130,"Да")</f>
        <v>1</v>
      </c>
      <c r="B130" s="45">
        <f t="shared" si="3"/>
        <v>45129</v>
      </c>
      <c r="C130" s="42" t="str">
        <f>IF(ISERROR(VLOOKUP(B130,'Айгенис Оп10'!$C$3:$C$20,1,0)),"Нет","Да")</f>
        <v>Нет</v>
      </c>
      <c r="D130" s="43">
        <f t="shared" si="2"/>
        <v>365</v>
      </c>
      <c r="E130" s="44">
        <f>ROUND(('Все выпуски'!$H$3*'Все выпуски'!$H$6/100)/365*(B130-IF(C130="Нет",VLOOKUP(A130,'Айгенис Оп10'!$A$2:$C$20,3,0),VLOOKUP((A130-1),'Айгенис Оп10'!$A$2:$C$20,3,0))),2)</f>
        <v>3.16</v>
      </c>
      <c r="G130" s="43">
        <f>COUNTIF(D131:$D$1599,365)</f>
        <v>1103</v>
      </c>
      <c r="H130" s="43">
        <f>COUNTIF(D131:$D$1599,366)</f>
        <v>366</v>
      </c>
      <c r="I130" s="2"/>
    </row>
    <row r="131" spans="1:9" x14ac:dyDescent="0.25">
      <c r="A131" s="1">
        <f>COUNTIF($C$2:C131,"Да")</f>
        <v>1</v>
      </c>
      <c r="B131" s="45">
        <f t="shared" si="3"/>
        <v>45130</v>
      </c>
      <c r="C131" s="42" t="str">
        <f>IF(ISERROR(VLOOKUP(B131,'Айгенис Оп10'!$C$3:$C$20,1,0)),"Нет","Да")</f>
        <v>Нет</v>
      </c>
      <c r="D131" s="43">
        <f t="shared" ref="D131:D194" si="4">IF(MOD(YEAR(B131),4)=0,366,365)</f>
        <v>365</v>
      </c>
      <c r="E131" s="44">
        <f>ROUND(('Все выпуски'!$H$3*'Все выпуски'!$H$6/100)/365*(B131-IF(C131="Нет",VLOOKUP(A131,'Айгенис Оп10'!$A$2:$C$20,3,0),VLOOKUP((A131-1),'Айгенис Оп10'!$A$2:$C$20,3,0))),2)</f>
        <v>3.25</v>
      </c>
      <c r="G131" s="43">
        <f>COUNTIF(D132:$D$1599,365)</f>
        <v>1102</v>
      </c>
      <c r="H131" s="43">
        <f>COUNTIF(D132:$D$1599,366)</f>
        <v>366</v>
      </c>
      <c r="I131" s="2"/>
    </row>
    <row r="132" spans="1:9" x14ac:dyDescent="0.25">
      <c r="A132" s="1">
        <f>COUNTIF($C$2:C132,"Да")</f>
        <v>1</v>
      </c>
      <c r="B132" s="45">
        <f t="shared" ref="B132:B195" si="5">B131+1</f>
        <v>45131</v>
      </c>
      <c r="C132" s="42" t="str">
        <f>IF(ISERROR(VLOOKUP(B132,'Айгенис Оп10'!$C$3:$C$20,1,0)),"Нет","Да")</f>
        <v>Нет</v>
      </c>
      <c r="D132" s="43">
        <f t="shared" si="4"/>
        <v>365</v>
      </c>
      <c r="E132" s="44">
        <f>ROUND(('Все выпуски'!$H$3*'Все выпуски'!$H$6/100)/365*(B132-IF(C132="Нет",VLOOKUP(A132,'Айгенис Оп10'!$A$2:$C$20,3,0),VLOOKUP((A132-1),'Айгенис Оп10'!$A$2:$C$20,3,0))),2)</f>
        <v>3.35</v>
      </c>
      <c r="G132" s="43">
        <f>COUNTIF(D133:$D$1599,365)</f>
        <v>1101</v>
      </c>
      <c r="H132" s="43">
        <f>COUNTIF(D133:$D$1599,366)</f>
        <v>366</v>
      </c>
      <c r="I132" s="2"/>
    </row>
    <row r="133" spans="1:9" x14ac:dyDescent="0.25">
      <c r="A133" s="1">
        <f>COUNTIF($C$2:C133,"Да")</f>
        <v>1</v>
      </c>
      <c r="B133" s="45">
        <f t="shared" si="5"/>
        <v>45132</v>
      </c>
      <c r="C133" s="42" t="str">
        <f>IF(ISERROR(VLOOKUP(B133,'Айгенис Оп10'!$C$3:$C$20,1,0)),"Нет","Да")</f>
        <v>Нет</v>
      </c>
      <c r="D133" s="43">
        <f t="shared" si="4"/>
        <v>365</v>
      </c>
      <c r="E133" s="44">
        <f>ROUND(('Все выпуски'!$H$3*'Все выпуски'!$H$6/100)/365*(B133-IF(C133="Нет",VLOOKUP(A133,'Айгенис Оп10'!$A$2:$C$20,3,0),VLOOKUP((A133-1),'Айгенис Оп10'!$A$2:$C$20,3,0))),2)</f>
        <v>3.45</v>
      </c>
      <c r="G133" s="43">
        <f>COUNTIF(D134:$D$1599,365)</f>
        <v>1100</v>
      </c>
      <c r="H133" s="43">
        <f>COUNTIF(D134:$D$1599,366)</f>
        <v>366</v>
      </c>
      <c r="I133" s="2"/>
    </row>
    <row r="134" spans="1:9" x14ac:dyDescent="0.25">
      <c r="A134" s="1">
        <f>COUNTIF($C$2:C134,"Да")</f>
        <v>1</v>
      </c>
      <c r="B134" s="45">
        <f t="shared" si="5"/>
        <v>45133</v>
      </c>
      <c r="C134" s="42" t="str">
        <f>IF(ISERROR(VLOOKUP(B134,'Айгенис Оп10'!$C$3:$C$20,1,0)),"Нет","Да")</f>
        <v>Нет</v>
      </c>
      <c r="D134" s="43">
        <f t="shared" si="4"/>
        <v>365</v>
      </c>
      <c r="E134" s="44">
        <f>ROUND(('Все выпуски'!$H$3*'Все выпуски'!$H$6/100)/365*(B134-IF(C134="Нет",VLOOKUP(A134,'Айгенис Оп10'!$A$2:$C$20,3,0),VLOOKUP((A134-1),'Айгенис Оп10'!$A$2:$C$20,3,0))),2)</f>
        <v>3.55</v>
      </c>
      <c r="G134" s="43">
        <f>COUNTIF(D135:$D$1599,365)</f>
        <v>1099</v>
      </c>
      <c r="H134" s="43">
        <f>COUNTIF(D135:$D$1599,366)</f>
        <v>366</v>
      </c>
      <c r="I134" s="2"/>
    </row>
    <row r="135" spans="1:9" x14ac:dyDescent="0.25">
      <c r="A135" s="1">
        <f>COUNTIF($C$2:C135,"Да")</f>
        <v>1</v>
      </c>
      <c r="B135" s="45">
        <f t="shared" si="5"/>
        <v>45134</v>
      </c>
      <c r="C135" s="42" t="str">
        <f>IF(ISERROR(VLOOKUP(B135,'Айгенис Оп10'!$C$3:$C$20,1,0)),"Нет","Да")</f>
        <v>Нет</v>
      </c>
      <c r="D135" s="43">
        <f t="shared" si="4"/>
        <v>365</v>
      </c>
      <c r="E135" s="44">
        <f>ROUND(('Все выпуски'!$H$3*'Все выпуски'!$H$6/100)/365*(B135-IF(C135="Нет",VLOOKUP(A135,'Айгенис Оп10'!$A$2:$C$20,3,0),VLOOKUP((A135-1),'Айгенис Оп10'!$A$2:$C$20,3,0))),2)</f>
        <v>3.65</v>
      </c>
      <c r="G135" s="43">
        <f>COUNTIF(D136:$D$1599,365)</f>
        <v>1098</v>
      </c>
      <c r="H135" s="43">
        <f>COUNTIF(D136:$D$1599,366)</f>
        <v>366</v>
      </c>
      <c r="I135" s="2"/>
    </row>
    <row r="136" spans="1:9" x14ac:dyDescent="0.25">
      <c r="A136" s="1">
        <f>COUNTIF($C$2:C136,"Да")</f>
        <v>1</v>
      </c>
      <c r="B136" s="45">
        <f t="shared" si="5"/>
        <v>45135</v>
      </c>
      <c r="C136" s="42" t="str">
        <f>IF(ISERROR(VLOOKUP(B136,'Айгенис Оп10'!$C$3:$C$20,1,0)),"Нет","Да")</f>
        <v>Нет</v>
      </c>
      <c r="D136" s="43">
        <f t="shared" si="4"/>
        <v>365</v>
      </c>
      <c r="E136" s="44">
        <f>ROUND(('Все выпуски'!$H$3*'Все выпуски'!$H$6/100)/365*(B136-IF(C136="Нет",VLOOKUP(A136,'Айгенис Оп10'!$A$2:$C$20,3,0),VLOOKUP((A136-1),'Айгенис Оп10'!$A$2:$C$20,3,0))),2)</f>
        <v>3.75</v>
      </c>
      <c r="G136" s="43">
        <f>COUNTIF(D137:$D$1599,365)</f>
        <v>1097</v>
      </c>
      <c r="H136" s="43">
        <f>COUNTIF(D137:$D$1599,366)</f>
        <v>366</v>
      </c>
      <c r="I136" s="2"/>
    </row>
    <row r="137" spans="1:9" x14ac:dyDescent="0.25">
      <c r="A137" s="1">
        <f>COUNTIF($C$2:C137,"Да")</f>
        <v>1</v>
      </c>
      <c r="B137" s="45">
        <f t="shared" si="5"/>
        <v>45136</v>
      </c>
      <c r="C137" s="42" t="str">
        <f>IF(ISERROR(VLOOKUP(B137,'Айгенис Оп10'!$C$3:$C$20,1,0)),"Нет","Да")</f>
        <v>Нет</v>
      </c>
      <c r="D137" s="43">
        <f t="shared" si="4"/>
        <v>365</v>
      </c>
      <c r="E137" s="44">
        <f>ROUND(('Все выпуски'!$H$3*'Все выпуски'!$H$6/100)/365*(B137-IF(C137="Нет",VLOOKUP(A137,'Айгенис Оп10'!$A$2:$C$20,3,0),VLOOKUP((A137-1),'Айгенис Оп10'!$A$2:$C$20,3,0))),2)</f>
        <v>3.85</v>
      </c>
      <c r="G137" s="43">
        <f>COUNTIF(D138:$D$1599,365)</f>
        <v>1096</v>
      </c>
      <c r="H137" s="43">
        <f>COUNTIF(D138:$D$1599,366)</f>
        <v>366</v>
      </c>
      <c r="I137" s="2"/>
    </row>
    <row r="138" spans="1:9" x14ac:dyDescent="0.25">
      <c r="A138" s="1">
        <f>COUNTIF($C$2:C138,"Да")</f>
        <v>1</v>
      </c>
      <c r="B138" s="45">
        <f t="shared" si="5"/>
        <v>45137</v>
      </c>
      <c r="C138" s="42" t="str">
        <f>IF(ISERROR(VLOOKUP(B138,'Айгенис Оп10'!$C$3:$C$20,1,0)),"Нет","Да")</f>
        <v>Нет</v>
      </c>
      <c r="D138" s="43">
        <f t="shared" si="4"/>
        <v>365</v>
      </c>
      <c r="E138" s="44">
        <f>ROUND(('Все выпуски'!$H$3*'Все выпуски'!$H$6/100)/365*(B138-IF(C138="Нет",VLOOKUP(A138,'Айгенис Оп10'!$A$2:$C$20,3,0),VLOOKUP((A138-1),'Айгенис Оп10'!$A$2:$C$20,3,0))),2)</f>
        <v>3.95</v>
      </c>
      <c r="G138" s="43">
        <f>COUNTIF(D139:$D$1599,365)</f>
        <v>1095</v>
      </c>
      <c r="H138" s="43">
        <f>COUNTIF(D139:$D$1599,366)</f>
        <v>366</v>
      </c>
      <c r="I138" s="2"/>
    </row>
    <row r="139" spans="1:9" x14ac:dyDescent="0.25">
      <c r="A139" s="1">
        <f>COUNTIF($C$2:C139,"Да")</f>
        <v>1</v>
      </c>
      <c r="B139" s="45">
        <f t="shared" si="5"/>
        <v>45138</v>
      </c>
      <c r="C139" s="42" t="str">
        <f>IF(ISERROR(VLOOKUP(B139,'Айгенис Оп10'!$C$3:$C$20,1,0)),"Нет","Да")</f>
        <v>Нет</v>
      </c>
      <c r="D139" s="43">
        <f t="shared" si="4"/>
        <v>365</v>
      </c>
      <c r="E139" s="44">
        <f>ROUND(('Все выпуски'!$H$3*'Все выпуски'!$H$6/100)/365*(B139-IF(C139="Нет",VLOOKUP(A139,'Айгенис Оп10'!$A$2:$C$20,3,0),VLOOKUP((A139-1),'Айгенис Оп10'!$A$2:$C$20,3,0))),2)</f>
        <v>4.04</v>
      </c>
      <c r="G139" s="43">
        <f>COUNTIF(D140:$D$1599,365)</f>
        <v>1094</v>
      </c>
      <c r="H139" s="43">
        <f>COUNTIF(D140:$D$1599,366)</f>
        <v>366</v>
      </c>
      <c r="I139" s="2"/>
    </row>
    <row r="140" spans="1:9" x14ac:dyDescent="0.25">
      <c r="A140" s="1">
        <f>COUNTIF($C$2:C140,"Да")</f>
        <v>1</v>
      </c>
      <c r="B140" s="45">
        <f t="shared" si="5"/>
        <v>45139</v>
      </c>
      <c r="C140" s="42" t="str">
        <f>IF(ISERROR(VLOOKUP(B140,'Айгенис Оп10'!$C$3:$C$20,1,0)),"Нет","Да")</f>
        <v>Нет</v>
      </c>
      <c r="D140" s="43">
        <f t="shared" si="4"/>
        <v>365</v>
      </c>
      <c r="E140" s="44">
        <f>ROUND(('Все выпуски'!$H$3*'Все выпуски'!$H$6/100)/365*(B140-IF(C140="Нет",VLOOKUP(A140,'Айгенис Оп10'!$A$2:$C$20,3,0),VLOOKUP((A140-1),'Айгенис Оп10'!$A$2:$C$20,3,0))),2)</f>
        <v>4.1399999999999997</v>
      </c>
      <c r="G140" s="43">
        <f>COUNTIF(D141:$D$1599,365)</f>
        <v>1093</v>
      </c>
      <c r="H140" s="43">
        <f>COUNTIF(D141:$D$1599,366)</f>
        <v>366</v>
      </c>
      <c r="I140" s="2"/>
    </row>
    <row r="141" spans="1:9" x14ac:dyDescent="0.25">
      <c r="A141" s="1">
        <f>COUNTIF($C$2:C141,"Да")</f>
        <v>1</v>
      </c>
      <c r="B141" s="45">
        <f t="shared" si="5"/>
        <v>45140</v>
      </c>
      <c r="C141" s="42" t="str">
        <f>IF(ISERROR(VLOOKUP(B141,'Айгенис Оп10'!$C$3:$C$20,1,0)),"Нет","Да")</f>
        <v>Нет</v>
      </c>
      <c r="D141" s="43">
        <f t="shared" si="4"/>
        <v>365</v>
      </c>
      <c r="E141" s="44">
        <f>ROUND(('Все выпуски'!$H$3*'Все выпуски'!$H$6/100)/365*(B141-IF(C141="Нет",VLOOKUP(A141,'Айгенис Оп10'!$A$2:$C$20,3,0),VLOOKUP((A141-1),'Айгенис Оп10'!$A$2:$C$20,3,0))),2)</f>
        <v>4.24</v>
      </c>
      <c r="G141" s="43">
        <f>COUNTIF(D142:$D$1599,365)</f>
        <v>1092</v>
      </c>
      <c r="H141" s="43">
        <f>COUNTIF(D142:$D$1599,366)</f>
        <v>366</v>
      </c>
      <c r="I141" s="2"/>
    </row>
    <row r="142" spans="1:9" x14ac:dyDescent="0.25">
      <c r="A142" s="1">
        <f>COUNTIF($C$2:C142,"Да")</f>
        <v>1</v>
      </c>
      <c r="B142" s="45">
        <f t="shared" si="5"/>
        <v>45141</v>
      </c>
      <c r="C142" s="42" t="str">
        <f>IF(ISERROR(VLOOKUP(B142,'Айгенис Оп10'!$C$3:$C$20,1,0)),"Нет","Да")</f>
        <v>Нет</v>
      </c>
      <c r="D142" s="43">
        <f t="shared" si="4"/>
        <v>365</v>
      </c>
      <c r="E142" s="44">
        <f>ROUND(('Все выпуски'!$H$3*'Все выпуски'!$H$6/100)/365*(B142-IF(C142="Нет",VLOOKUP(A142,'Айгенис Оп10'!$A$2:$C$20,3,0),VLOOKUP((A142-1),'Айгенис Оп10'!$A$2:$C$20,3,0))),2)</f>
        <v>4.34</v>
      </c>
      <c r="G142" s="43">
        <f>COUNTIF(D143:$D$1599,365)</f>
        <v>1091</v>
      </c>
      <c r="H142" s="43">
        <f>COUNTIF(D143:$D$1599,366)</f>
        <v>366</v>
      </c>
      <c r="I142" s="2"/>
    </row>
    <row r="143" spans="1:9" x14ac:dyDescent="0.25">
      <c r="A143" s="1">
        <f>COUNTIF($C$2:C143,"Да")</f>
        <v>1</v>
      </c>
      <c r="B143" s="45">
        <f t="shared" si="5"/>
        <v>45142</v>
      </c>
      <c r="C143" s="42" t="str">
        <f>IF(ISERROR(VLOOKUP(B143,'Айгенис Оп10'!$C$3:$C$20,1,0)),"Нет","Да")</f>
        <v>Нет</v>
      </c>
      <c r="D143" s="43">
        <f t="shared" si="4"/>
        <v>365</v>
      </c>
      <c r="E143" s="44">
        <f>ROUND(('Все выпуски'!$H$3*'Все выпуски'!$H$6/100)/365*(B143-IF(C143="Нет",VLOOKUP(A143,'Айгенис Оп10'!$A$2:$C$20,3,0),VLOOKUP((A143-1),'Айгенис Оп10'!$A$2:$C$20,3,0))),2)</f>
        <v>4.4400000000000004</v>
      </c>
      <c r="G143" s="43">
        <f>COUNTIF(D144:$D$1599,365)</f>
        <v>1090</v>
      </c>
      <c r="H143" s="43">
        <f>COUNTIF(D144:$D$1599,366)</f>
        <v>366</v>
      </c>
      <c r="I143" s="2"/>
    </row>
    <row r="144" spans="1:9" x14ac:dyDescent="0.25">
      <c r="A144" s="1">
        <f>COUNTIF($C$2:C144,"Да")</f>
        <v>1</v>
      </c>
      <c r="B144" s="45">
        <f t="shared" si="5"/>
        <v>45143</v>
      </c>
      <c r="C144" s="42" t="str">
        <f>IF(ISERROR(VLOOKUP(B144,'Айгенис Оп10'!$C$3:$C$20,1,0)),"Нет","Да")</f>
        <v>Нет</v>
      </c>
      <c r="D144" s="43">
        <f t="shared" si="4"/>
        <v>365</v>
      </c>
      <c r="E144" s="44">
        <f>ROUND(('Все выпуски'!$H$3*'Все выпуски'!$H$6/100)/365*(B144-IF(C144="Нет",VLOOKUP(A144,'Айгенис Оп10'!$A$2:$C$20,3,0),VLOOKUP((A144-1),'Айгенис Оп10'!$A$2:$C$20,3,0))),2)</f>
        <v>4.54</v>
      </c>
      <c r="G144" s="43">
        <f>COUNTIF(D145:$D$1599,365)</f>
        <v>1089</v>
      </c>
      <c r="H144" s="43">
        <f>COUNTIF(D145:$D$1599,366)</f>
        <v>366</v>
      </c>
      <c r="I144" s="2"/>
    </row>
    <row r="145" spans="1:9" x14ac:dyDescent="0.25">
      <c r="A145" s="1">
        <f>COUNTIF($C$2:C145,"Да")</f>
        <v>1</v>
      </c>
      <c r="B145" s="45">
        <f t="shared" si="5"/>
        <v>45144</v>
      </c>
      <c r="C145" s="42" t="str">
        <f>IF(ISERROR(VLOOKUP(B145,'Айгенис Оп10'!$C$3:$C$20,1,0)),"Нет","Да")</f>
        <v>Нет</v>
      </c>
      <c r="D145" s="43">
        <f t="shared" si="4"/>
        <v>365</v>
      </c>
      <c r="E145" s="44">
        <f>ROUND(('Все выпуски'!$H$3*'Все выпуски'!$H$6/100)/365*(B145-IF(C145="Нет",VLOOKUP(A145,'Айгенис Оп10'!$A$2:$C$20,3,0),VLOOKUP((A145-1),'Айгенис Оп10'!$A$2:$C$20,3,0))),2)</f>
        <v>4.6399999999999997</v>
      </c>
      <c r="G145" s="43">
        <f>COUNTIF(D146:$D$1599,365)</f>
        <v>1088</v>
      </c>
      <c r="H145" s="43">
        <f>COUNTIF(D146:$D$1599,366)</f>
        <v>366</v>
      </c>
      <c r="I145" s="2"/>
    </row>
    <row r="146" spans="1:9" x14ac:dyDescent="0.25">
      <c r="A146" s="1">
        <f>COUNTIF($C$2:C146,"Да")</f>
        <v>1</v>
      </c>
      <c r="B146" s="45">
        <f t="shared" si="5"/>
        <v>45145</v>
      </c>
      <c r="C146" s="42" t="str">
        <f>IF(ISERROR(VLOOKUP(B146,'Айгенис Оп10'!$C$3:$C$20,1,0)),"Нет","Да")</f>
        <v>Нет</v>
      </c>
      <c r="D146" s="43">
        <f t="shared" si="4"/>
        <v>365</v>
      </c>
      <c r="E146" s="44">
        <f>ROUND(('Все выпуски'!$H$3*'Все выпуски'!$H$6/100)/365*(B146-IF(C146="Нет",VLOOKUP(A146,'Айгенис Оп10'!$A$2:$C$20,3,0),VLOOKUP((A146-1),'Айгенис Оп10'!$A$2:$C$20,3,0))),2)</f>
        <v>4.7300000000000004</v>
      </c>
      <c r="G146" s="43">
        <f>COUNTIF(D147:$D$1599,365)</f>
        <v>1087</v>
      </c>
      <c r="H146" s="43">
        <f>COUNTIF(D147:$D$1599,366)</f>
        <v>366</v>
      </c>
      <c r="I146" s="2"/>
    </row>
    <row r="147" spans="1:9" x14ac:dyDescent="0.25">
      <c r="A147" s="1">
        <f>COUNTIF($C$2:C147,"Да")</f>
        <v>1</v>
      </c>
      <c r="B147" s="45">
        <f t="shared" si="5"/>
        <v>45146</v>
      </c>
      <c r="C147" s="42" t="str">
        <f>IF(ISERROR(VLOOKUP(B147,'Айгенис Оп10'!$C$3:$C$20,1,0)),"Нет","Да")</f>
        <v>Нет</v>
      </c>
      <c r="D147" s="43">
        <f t="shared" si="4"/>
        <v>365</v>
      </c>
      <c r="E147" s="44">
        <f>ROUND(('Все выпуски'!$H$3*'Все выпуски'!$H$6/100)/365*(B147-IF(C147="Нет",VLOOKUP(A147,'Айгенис Оп10'!$A$2:$C$20,3,0),VLOOKUP((A147-1),'Айгенис Оп10'!$A$2:$C$20,3,0))),2)</f>
        <v>4.83</v>
      </c>
      <c r="G147" s="43">
        <f>COUNTIF(D148:$D$1599,365)</f>
        <v>1086</v>
      </c>
      <c r="H147" s="43">
        <f>COUNTIF(D148:$D$1599,366)</f>
        <v>366</v>
      </c>
      <c r="I147" s="2"/>
    </row>
    <row r="148" spans="1:9" x14ac:dyDescent="0.25">
      <c r="A148" s="1">
        <f>COUNTIF($C$2:C148,"Да")</f>
        <v>1</v>
      </c>
      <c r="B148" s="45">
        <f t="shared" si="5"/>
        <v>45147</v>
      </c>
      <c r="C148" s="42" t="str">
        <f>IF(ISERROR(VLOOKUP(B148,'Айгенис Оп10'!$C$3:$C$20,1,0)),"Нет","Да")</f>
        <v>Нет</v>
      </c>
      <c r="D148" s="43">
        <f t="shared" si="4"/>
        <v>365</v>
      </c>
      <c r="E148" s="44">
        <f>ROUND(('Все выпуски'!$H$3*'Все выпуски'!$H$6/100)/365*(B148-IF(C148="Нет",VLOOKUP(A148,'Айгенис Оп10'!$A$2:$C$20,3,0),VLOOKUP((A148-1),'Айгенис Оп10'!$A$2:$C$20,3,0))),2)</f>
        <v>4.93</v>
      </c>
      <c r="G148" s="43">
        <f>COUNTIF(D149:$D$1599,365)</f>
        <v>1085</v>
      </c>
      <c r="H148" s="43">
        <f>COUNTIF(D149:$D$1599,366)</f>
        <v>366</v>
      </c>
      <c r="I148" s="2"/>
    </row>
    <row r="149" spans="1:9" x14ac:dyDescent="0.25">
      <c r="A149" s="1">
        <f>COUNTIF($C$2:C149,"Да")</f>
        <v>1</v>
      </c>
      <c r="B149" s="45">
        <f t="shared" si="5"/>
        <v>45148</v>
      </c>
      <c r="C149" s="42" t="str">
        <f>IF(ISERROR(VLOOKUP(B149,'Айгенис Оп10'!$C$3:$C$20,1,0)),"Нет","Да")</f>
        <v>Нет</v>
      </c>
      <c r="D149" s="43">
        <f t="shared" si="4"/>
        <v>365</v>
      </c>
      <c r="E149" s="44">
        <f>ROUND(('Все выпуски'!$H$3*'Все выпуски'!$H$6/100)/365*(B149-IF(C149="Нет",VLOOKUP(A149,'Айгенис Оп10'!$A$2:$C$20,3,0),VLOOKUP((A149-1),'Айгенис Оп10'!$A$2:$C$20,3,0))),2)</f>
        <v>5.03</v>
      </c>
      <c r="G149" s="43">
        <f>COUNTIF(D150:$D$1599,365)</f>
        <v>1084</v>
      </c>
      <c r="H149" s="43">
        <f>COUNTIF(D150:$D$1599,366)</f>
        <v>366</v>
      </c>
      <c r="I149" s="2"/>
    </row>
    <row r="150" spans="1:9" x14ac:dyDescent="0.25">
      <c r="A150" s="1">
        <f>COUNTIF($C$2:C150,"Да")</f>
        <v>1</v>
      </c>
      <c r="B150" s="45">
        <f t="shared" si="5"/>
        <v>45149</v>
      </c>
      <c r="C150" s="42" t="str">
        <f>IF(ISERROR(VLOOKUP(B150,'Айгенис Оп10'!$C$3:$C$20,1,0)),"Нет","Да")</f>
        <v>Нет</v>
      </c>
      <c r="D150" s="43">
        <f t="shared" si="4"/>
        <v>365</v>
      </c>
      <c r="E150" s="44">
        <f>ROUND(('Все выпуски'!$H$3*'Все выпуски'!$H$6/100)/365*(B150-IF(C150="Нет",VLOOKUP(A150,'Айгенис Оп10'!$A$2:$C$20,3,0),VLOOKUP((A150-1),'Айгенис Оп10'!$A$2:$C$20,3,0))),2)</f>
        <v>5.13</v>
      </c>
      <c r="G150" s="43">
        <f>COUNTIF(D151:$D$1599,365)</f>
        <v>1083</v>
      </c>
      <c r="H150" s="43">
        <f>COUNTIF(D151:$D$1599,366)</f>
        <v>366</v>
      </c>
      <c r="I150" s="2"/>
    </row>
    <row r="151" spans="1:9" x14ac:dyDescent="0.25">
      <c r="A151" s="1">
        <f>COUNTIF($C$2:C151,"Да")</f>
        <v>1</v>
      </c>
      <c r="B151" s="45">
        <f t="shared" si="5"/>
        <v>45150</v>
      </c>
      <c r="C151" s="42" t="str">
        <f>IF(ISERROR(VLOOKUP(B151,'Айгенис Оп10'!$C$3:$C$20,1,0)),"Нет","Да")</f>
        <v>Нет</v>
      </c>
      <c r="D151" s="43">
        <f t="shared" si="4"/>
        <v>365</v>
      </c>
      <c r="E151" s="44">
        <f>ROUND(('Все выпуски'!$H$3*'Все выпуски'!$H$6/100)/365*(B151-IF(C151="Нет",VLOOKUP(A151,'Айгенис Оп10'!$A$2:$C$20,3,0),VLOOKUP((A151-1),'Айгенис Оп10'!$A$2:$C$20,3,0))),2)</f>
        <v>5.23</v>
      </c>
      <c r="G151" s="43">
        <f>COUNTIF(D152:$D$1599,365)</f>
        <v>1082</v>
      </c>
      <c r="H151" s="43">
        <f>COUNTIF(D152:$D$1599,366)</f>
        <v>366</v>
      </c>
      <c r="I151" s="2"/>
    </row>
    <row r="152" spans="1:9" x14ac:dyDescent="0.25">
      <c r="A152" s="1">
        <f>COUNTIF($C$2:C152,"Да")</f>
        <v>1</v>
      </c>
      <c r="B152" s="45">
        <f t="shared" si="5"/>
        <v>45151</v>
      </c>
      <c r="C152" s="42" t="str">
        <f>IF(ISERROR(VLOOKUP(B152,'Айгенис Оп10'!$C$3:$C$20,1,0)),"Нет","Да")</f>
        <v>Нет</v>
      </c>
      <c r="D152" s="43">
        <f t="shared" si="4"/>
        <v>365</v>
      </c>
      <c r="E152" s="44">
        <f>ROUND(('Все выпуски'!$H$3*'Все выпуски'!$H$6/100)/365*(B152-IF(C152="Нет",VLOOKUP(A152,'Айгенис Оп10'!$A$2:$C$20,3,0),VLOOKUP((A152-1),'Айгенис Оп10'!$A$2:$C$20,3,0))),2)</f>
        <v>5.33</v>
      </c>
      <c r="G152" s="43">
        <f>COUNTIF(D153:$D$1599,365)</f>
        <v>1081</v>
      </c>
      <c r="H152" s="43">
        <f>COUNTIF(D153:$D$1599,366)</f>
        <v>366</v>
      </c>
      <c r="I152" s="2"/>
    </row>
    <row r="153" spans="1:9" x14ac:dyDescent="0.25">
      <c r="A153" s="1">
        <f>COUNTIF($C$2:C153,"Да")</f>
        <v>1</v>
      </c>
      <c r="B153" s="45">
        <f t="shared" si="5"/>
        <v>45152</v>
      </c>
      <c r="C153" s="42" t="str">
        <f>IF(ISERROR(VLOOKUP(B153,'Айгенис Оп10'!$C$3:$C$20,1,0)),"Нет","Да")</f>
        <v>Нет</v>
      </c>
      <c r="D153" s="43">
        <f t="shared" si="4"/>
        <v>365</v>
      </c>
      <c r="E153" s="44">
        <f>ROUND(('Все выпуски'!$H$3*'Все выпуски'!$H$6/100)/365*(B153-IF(C153="Нет",VLOOKUP(A153,'Айгенис Оп10'!$A$2:$C$20,3,0),VLOOKUP((A153-1),'Айгенис Оп10'!$A$2:$C$20,3,0))),2)</f>
        <v>5.42</v>
      </c>
      <c r="G153" s="43">
        <f>COUNTIF(D154:$D$1599,365)</f>
        <v>1080</v>
      </c>
      <c r="H153" s="43">
        <f>COUNTIF(D154:$D$1599,366)</f>
        <v>366</v>
      </c>
      <c r="I153" s="2"/>
    </row>
    <row r="154" spans="1:9" x14ac:dyDescent="0.25">
      <c r="A154" s="1">
        <f>COUNTIF($C$2:C154,"Да")</f>
        <v>1</v>
      </c>
      <c r="B154" s="45">
        <f t="shared" si="5"/>
        <v>45153</v>
      </c>
      <c r="C154" s="42" t="str">
        <f>IF(ISERROR(VLOOKUP(B154,'Айгенис Оп10'!$C$3:$C$20,1,0)),"Нет","Да")</f>
        <v>Нет</v>
      </c>
      <c r="D154" s="43">
        <f t="shared" si="4"/>
        <v>365</v>
      </c>
      <c r="E154" s="44">
        <f>ROUND(('Все выпуски'!$H$3*'Все выпуски'!$H$6/100)/365*(B154-IF(C154="Нет",VLOOKUP(A154,'Айгенис Оп10'!$A$2:$C$20,3,0),VLOOKUP((A154-1),'Айгенис Оп10'!$A$2:$C$20,3,0))),2)</f>
        <v>5.52</v>
      </c>
      <c r="G154" s="43">
        <f>COUNTIF(D155:$D$1599,365)</f>
        <v>1079</v>
      </c>
      <c r="H154" s="43">
        <f>COUNTIF(D155:$D$1599,366)</f>
        <v>366</v>
      </c>
      <c r="I154" s="2"/>
    </row>
    <row r="155" spans="1:9" x14ac:dyDescent="0.25">
      <c r="A155" s="1">
        <f>COUNTIF($C$2:C155,"Да")</f>
        <v>1</v>
      </c>
      <c r="B155" s="45">
        <f t="shared" si="5"/>
        <v>45154</v>
      </c>
      <c r="C155" s="42" t="str">
        <f>IF(ISERROR(VLOOKUP(B155,'Айгенис Оп10'!$C$3:$C$20,1,0)),"Нет","Да")</f>
        <v>Нет</v>
      </c>
      <c r="D155" s="43">
        <f t="shared" si="4"/>
        <v>365</v>
      </c>
      <c r="E155" s="44">
        <f>ROUND(('Все выпуски'!$H$3*'Все выпуски'!$H$6/100)/365*(B155-IF(C155="Нет",VLOOKUP(A155,'Айгенис Оп10'!$A$2:$C$20,3,0),VLOOKUP((A155-1),'Айгенис Оп10'!$A$2:$C$20,3,0))),2)</f>
        <v>5.62</v>
      </c>
      <c r="G155" s="43">
        <f>COUNTIF(D156:$D$1599,365)</f>
        <v>1078</v>
      </c>
      <c r="H155" s="43">
        <f>COUNTIF(D156:$D$1599,366)</f>
        <v>366</v>
      </c>
      <c r="I155" s="2"/>
    </row>
    <row r="156" spans="1:9" x14ac:dyDescent="0.25">
      <c r="A156" s="1">
        <f>COUNTIF($C$2:C156,"Да")</f>
        <v>1</v>
      </c>
      <c r="B156" s="45">
        <f t="shared" si="5"/>
        <v>45155</v>
      </c>
      <c r="C156" s="42" t="str">
        <f>IF(ISERROR(VLOOKUP(B156,'Айгенис Оп10'!$C$3:$C$20,1,0)),"Нет","Да")</f>
        <v>Нет</v>
      </c>
      <c r="D156" s="43">
        <f t="shared" si="4"/>
        <v>365</v>
      </c>
      <c r="E156" s="44">
        <f>ROUND(('Все выпуски'!$H$3*'Все выпуски'!$H$6/100)/365*(B156-IF(C156="Нет",VLOOKUP(A156,'Айгенис Оп10'!$A$2:$C$20,3,0),VLOOKUP((A156-1),'Айгенис Оп10'!$A$2:$C$20,3,0))),2)</f>
        <v>5.72</v>
      </c>
      <c r="G156" s="43">
        <f>COUNTIF(D157:$D$1599,365)</f>
        <v>1077</v>
      </c>
      <c r="H156" s="43">
        <f>COUNTIF(D157:$D$1599,366)</f>
        <v>366</v>
      </c>
      <c r="I156" s="2"/>
    </row>
    <row r="157" spans="1:9" x14ac:dyDescent="0.25">
      <c r="A157" s="1">
        <f>COUNTIF($C$2:C157,"Да")</f>
        <v>1</v>
      </c>
      <c r="B157" s="45">
        <f t="shared" si="5"/>
        <v>45156</v>
      </c>
      <c r="C157" s="42" t="str">
        <f>IF(ISERROR(VLOOKUP(B157,'Айгенис Оп10'!$C$3:$C$20,1,0)),"Нет","Да")</f>
        <v>Нет</v>
      </c>
      <c r="D157" s="43">
        <f t="shared" si="4"/>
        <v>365</v>
      </c>
      <c r="E157" s="44">
        <f>ROUND(('Все выпуски'!$H$3*'Все выпуски'!$H$6/100)/365*(B157-IF(C157="Нет",VLOOKUP(A157,'Айгенис Оп10'!$A$2:$C$20,3,0),VLOOKUP((A157-1),'Айгенис Оп10'!$A$2:$C$20,3,0))),2)</f>
        <v>5.82</v>
      </c>
      <c r="G157" s="43">
        <f>COUNTIF(D158:$D$1599,365)</f>
        <v>1076</v>
      </c>
      <c r="H157" s="43">
        <f>COUNTIF(D158:$D$1599,366)</f>
        <v>366</v>
      </c>
      <c r="I157" s="2"/>
    </row>
    <row r="158" spans="1:9" x14ac:dyDescent="0.25">
      <c r="A158" s="1">
        <f>COUNTIF($C$2:C158,"Да")</f>
        <v>1</v>
      </c>
      <c r="B158" s="45">
        <f t="shared" si="5"/>
        <v>45157</v>
      </c>
      <c r="C158" s="42" t="str">
        <f>IF(ISERROR(VLOOKUP(B158,'Айгенис Оп10'!$C$3:$C$20,1,0)),"Нет","Да")</f>
        <v>Нет</v>
      </c>
      <c r="D158" s="43">
        <f t="shared" si="4"/>
        <v>365</v>
      </c>
      <c r="E158" s="44">
        <f>ROUND(('Все выпуски'!$H$3*'Все выпуски'!$H$6/100)/365*(B158-IF(C158="Нет",VLOOKUP(A158,'Айгенис Оп10'!$A$2:$C$20,3,0),VLOOKUP((A158-1),'Айгенис Оп10'!$A$2:$C$20,3,0))),2)</f>
        <v>5.92</v>
      </c>
      <c r="G158" s="43">
        <f>COUNTIF(D159:$D$1599,365)</f>
        <v>1075</v>
      </c>
      <c r="H158" s="43">
        <f>COUNTIF(D159:$D$1599,366)</f>
        <v>366</v>
      </c>
      <c r="I158" s="2"/>
    </row>
    <row r="159" spans="1:9" x14ac:dyDescent="0.25">
      <c r="A159" s="1">
        <f>COUNTIF($C$2:C159,"Да")</f>
        <v>1</v>
      </c>
      <c r="B159" s="45">
        <f t="shared" si="5"/>
        <v>45158</v>
      </c>
      <c r="C159" s="42" t="str">
        <f>IF(ISERROR(VLOOKUP(B159,'Айгенис Оп10'!$C$3:$C$20,1,0)),"Нет","Да")</f>
        <v>Нет</v>
      </c>
      <c r="D159" s="43">
        <f t="shared" si="4"/>
        <v>365</v>
      </c>
      <c r="E159" s="44">
        <f>ROUND(('Все выпуски'!$H$3*'Все выпуски'!$H$6/100)/365*(B159-IF(C159="Нет",VLOOKUP(A159,'Айгенис Оп10'!$A$2:$C$20,3,0),VLOOKUP((A159-1),'Айгенис Оп10'!$A$2:$C$20,3,0))),2)</f>
        <v>6.02</v>
      </c>
      <c r="G159" s="43">
        <f>COUNTIF(D160:$D$1599,365)</f>
        <v>1074</v>
      </c>
      <c r="H159" s="43">
        <f>COUNTIF(D160:$D$1599,366)</f>
        <v>366</v>
      </c>
      <c r="I159" s="2"/>
    </row>
    <row r="160" spans="1:9" x14ac:dyDescent="0.25">
      <c r="A160" s="1">
        <f>COUNTIF($C$2:C160,"Да")</f>
        <v>1</v>
      </c>
      <c r="B160" s="45">
        <f t="shared" si="5"/>
        <v>45159</v>
      </c>
      <c r="C160" s="42" t="str">
        <f>IF(ISERROR(VLOOKUP(B160,'Айгенис Оп10'!$C$3:$C$20,1,0)),"Нет","Да")</f>
        <v>Нет</v>
      </c>
      <c r="D160" s="43">
        <f t="shared" si="4"/>
        <v>365</v>
      </c>
      <c r="E160" s="44">
        <f>ROUND(('Все выпуски'!$H$3*'Все выпуски'!$H$6/100)/365*(B160-IF(C160="Нет",VLOOKUP(A160,'Айгенис Оп10'!$A$2:$C$20,3,0),VLOOKUP((A160-1),'Айгенис Оп10'!$A$2:$C$20,3,0))),2)</f>
        <v>6.12</v>
      </c>
      <c r="G160" s="43">
        <f>COUNTIF(D161:$D$1599,365)</f>
        <v>1073</v>
      </c>
      <c r="H160" s="43">
        <f>COUNTIF(D161:$D$1599,366)</f>
        <v>366</v>
      </c>
      <c r="I160" s="2"/>
    </row>
    <row r="161" spans="1:9" x14ac:dyDescent="0.25">
      <c r="A161" s="1">
        <f>COUNTIF($C$2:C161,"Да")</f>
        <v>1</v>
      </c>
      <c r="B161" s="45">
        <f t="shared" si="5"/>
        <v>45160</v>
      </c>
      <c r="C161" s="42" t="str">
        <f>IF(ISERROR(VLOOKUP(B161,'Айгенис Оп10'!$C$3:$C$20,1,0)),"Нет","Да")</f>
        <v>Нет</v>
      </c>
      <c r="D161" s="43">
        <f t="shared" si="4"/>
        <v>365</v>
      </c>
      <c r="E161" s="44">
        <f>ROUND(('Все выпуски'!$H$3*'Все выпуски'!$H$6/100)/365*(B161-IF(C161="Нет",VLOOKUP(A161,'Айгенис Оп10'!$A$2:$C$20,3,0),VLOOKUP((A161-1),'Айгенис Оп10'!$A$2:$C$20,3,0))),2)</f>
        <v>6.21</v>
      </c>
      <c r="G161" s="43">
        <f>COUNTIF(D162:$D$1599,365)</f>
        <v>1072</v>
      </c>
      <c r="H161" s="43">
        <f>COUNTIF(D162:$D$1599,366)</f>
        <v>366</v>
      </c>
      <c r="I161" s="2"/>
    </row>
    <row r="162" spans="1:9" x14ac:dyDescent="0.25">
      <c r="A162" s="1">
        <f>COUNTIF($C$2:C162,"Да")</f>
        <v>1</v>
      </c>
      <c r="B162" s="45">
        <f t="shared" si="5"/>
        <v>45161</v>
      </c>
      <c r="C162" s="42" t="str">
        <f>IF(ISERROR(VLOOKUP(B162,'Айгенис Оп10'!$C$3:$C$20,1,0)),"Нет","Да")</f>
        <v>Нет</v>
      </c>
      <c r="D162" s="43">
        <f t="shared" si="4"/>
        <v>365</v>
      </c>
      <c r="E162" s="44">
        <f>ROUND(('Все выпуски'!$H$3*'Все выпуски'!$H$6/100)/365*(B162-IF(C162="Нет",VLOOKUP(A162,'Айгенис Оп10'!$A$2:$C$20,3,0),VLOOKUP((A162-1),'Айгенис Оп10'!$A$2:$C$20,3,0))),2)</f>
        <v>6.31</v>
      </c>
      <c r="G162" s="43">
        <f>COUNTIF(D163:$D$1599,365)</f>
        <v>1071</v>
      </c>
      <c r="H162" s="43">
        <f>COUNTIF(D163:$D$1599,366)</f>
        <v>366</v>
      </c>
      <c r="I162" s="2"/>
    </row>
    <row r="163" spans="1:9" x14ac:dyDescent="0.25">
      <c r="A163" s="1">
        <f>COUNTIF($C$2:C163,"Да")</f>
        <v>1</v>
      </c>
      <c r="B163" s="45">
        <f t="shared" si="5"/>
        <v>45162</v>
      </c>
      <c r="C163" s="42" t="str">
        <f>IF(ISERROR(VLOOKUP(B163,'Айгенис Оп10'!$C$3:$C$20,1,0)),"Нет","Да")</f>
        <v>Нет</v>
      </c>
      <c r="D163" s="43">
        <f t="shared" si="4"/>
        <v>365</v>
      </c>
      <c r="E163" s="44">
        <f>ROUND(('Все выпуски'!$H$3*'Все выпуски'!$H$6/100)/365*(B163-IF(C163="Нет",VLOOKUP(A163,'Айгенис Оп10'!$A$2:$C$20,3,0),VLOOKUP((A163-1),'Айгенис Оп10'!$A$2:$C$20,3,0))),2)</f>
        <v>6.41</v>
      </c>
      <c r="G163" s="43">
        <f>COUNTIF(D164:$D$1599,365)</f>
        <v>1070</v>
      </c>
      <c r="H163" s="43">
        <f>COUNTIF(D164:$D$1599,366)</f>
        <v>366</v>
      </c>
      <c r="I163" s="2"/>
    </row>
    <row r="164" spans="1:9" x14ac:dyDescent="0.25">
      <c r="A164" s="1">
        <f>COUNTIF($C$2:C164,"Да")</f>
        <v>1</v>
      </c>
      <c r="B164" s="45">
        <f t="shared" si="5"/>
        <v>45163</v>
      </c>
      <c r="C164" s="42" t="str">
        <f>IF(ISERROR(VLOOKUP(B164,'Айгенис Оп10'!$C$3:$C$20,1,0)),"Нет","Да")</f>
        <v>Нет</v>
      </c>
      <c r="D164" s="43">
        <f t="shared" si="4"/>
        <v>365</v>
      </c>
      <c r="E164" s="44">
        <f>ROUND(('Все выпуски'!$H$3*'Все выпуски'!$H$6/100)/365*(B164-IF(C164="Нет",VLOOKUP(A164,'Айгенис Оп10'!$A$2:$C$20,3,0),VLOOKUP((A164-1),'Айгенис Оп10'!$A$2:$C$20,3,0))),2)</f>
        <v>6.51</v>
      </c>
      <c r="G164" s="43">
        <f>COUNTIF(D165:$D$1599,365)</f>
        <v>1069</v>
      </c>
      <c r="H164" s="43">
        <f>COUNTIF(D165:$D$1599,366)</f>
        <v>366</v>
      </c>
      <c r="I164" s="2"/>
    </row>
    <row r="165" spans="1:9" x14ac:dyDescent="0.25">
      <c r="A165" s="1">
        <f>COUNTIF($C$2:C165,"Да")</f>
        <v>1</v>
      </c>
      <c r="B165" s="45">
        <f t="shared" si="5"/>
        <v>45164</v>
      </c>
      <c r="C165" s="42" t="str">
        <f>IF(ISERROR(VLOOKUP(B165,'Айгенис Оп10'!$C$3:$C$20,1,0)),"Нет","Да")</f>
        <v>Нет</v>
      </c>
      <c r="D165" s="43">
        <f t="shared" si="4"/>
        <v>365</v>
      </c>
      <c r="E165" s="44">
        <f>ROUND(('Все выпуски'!$H$3*'Все выпуски'!$H$6/100)/365*(B165-IF(C165="Нет",VLOOKUP(A165,'Айгенис Оп10'!$A$2:$C$20,3,0),VLOOKUP((A165-1),'Айгенис Оп10'!$A$2:$C$20,3,0))),2)</f>
        <v>6.61</v>
      </c>
      <c r="G165" s="43">
        <f>COUNTIF(D166:$D$1599,365)</f>
        <v>1068</v>
      </c>
      <c r="H165" s="43">
        <f>COUNTIF(D166:$D$1599,366)</f>
        <v>366</v>
      </c>
      <c r="I165" s="2"/>
    </row>
    <row r="166" spans="1:9" x14ac:dyDescent="0.25">
      <c r="A166" s="1">
        <f>COUNTIF($C$2:C166,"Да")</f>
        <v>1</v>
      </c>
      <c r="B166" s="45">
        <f t="shared" si="5"/>
        <v>45165</v>
      </c>
      <c r="C166" s="42" t="str">
        <f>IF(ISERROR(VLOOKUP(B166,'Айгенис Оп10'!$C$3:$C$20,1,0)),"Нет","Да")</f>
        <v>Нет</v>
      </c>
      <c r="D166" s="43">
        <f t="shared" si="4"/>
        <v>365</v>
      </c>
      <c r="E166" s="44">
        <f>ROUND(('Все выпуски'!$H$3*'Все выпуски'!$H$6/100)/365*(B166-IF(C166="Нет",VLOOKUP(A166,'Айгенис Оп10'!$A$2:$C$20,3,0),VLOOKUP((A166-1),'Айгенис Оп10'!$A$2:$C$20,3,0))),2)</f>
        <v>6.71</v>
      </c>
      <c r="G166" s="43">
        <f>COUNTIF(D167:$D$1599,365)</f>
        <v>1067</v>
      </c>
      <c r="H166" s="43">
        <f>COUNTIF(D167:$D$1599,366)</f>
        <v>366</v>
      </c>
      <c r="I166" s="2"/>
    </row>
    <row r="167" spans="1:9" x14ac:dyDescent="0.25">
      <c r="A167" s="1">
        <f>COUNTIF($C$2:C167,"Да")</f>
        <v>1</v>
      </c>
      <c r="B167" s="45">
        <f t="shared" si="5"/>
        <v>45166</v>
      </c>
      <c r="C167" s="42" t="str">
        <f>IF(ISERROR(VLOOKUP(B167,'Айгенис Оп10'!$C$3:$C$20,1,0)),"Нет","Да")</f>
        <v>Нет</v>
      </c>
      <c r="D167" s="43">
        <f t="shared" si="4"/>
        <v>365</v>
      </c>
      <c r="E167" s="44">
        <f>ROUND(('Все выпуски'!$H$3*'Все выпуски'!$H$6/100)/365*(B167-IF(C167="Нет",VLOOKUP(A167,'Айгенис Оп10'!$A$2:$C$20,3,0),VLOOKUP((A167-1),'Айгенис Оп10'!$A$2:$C$20,3,0))),2)</f>
        <v>6.81</v>
      </c>
      <c r="G167" s="43">
        <f>COUNTIF(D168:$D$1599,365)</f>
        <v>1066</v>
      </c>
      <c r="H167" s="43">
        <f>COUNTIF(D168:$D$1599,366)</f>
        <v>366</v>
      </c>
      <c r="I167" s="2"/>
    </row>
    <row r="168" spans="1:9" x14ac:dyDescent="0.25">
      <c r="A168" s="1">
        <f>COUNTIF($C$2:C168,"Да")</f>
        <v>1</v>
      </c>
      <c r="B168" s="45">
        <f t="shared" si="5"/>
        <v>45167</v>
      </c>
      <c r="C168" s="42" t="str">
        <f>IF(ISERROR(VLOOKUP(B168,'Айгенис Оп10'!$C$3:$C$20,1,0)),"Нет","Да")</f>
        <v>Нет</v>
      </c>
      <c r="D168" s="43">
        <f t="shared" si="4"/>
        <v>365</v>
      </c>
      <c r="E168" s="44">
        <f>ROUND(('Все выпуски'!$H$3*'Все выпуски'!$H$6/100)/365*(B168-IF(C168="Нет",VLOOKUP(A168,'Айгенис Оп10'!$A$2:$C$20,3,0),VLOOKUP((A168-1),'Айгенис Оп10'!$A$2:$C$20,3,0))),2)</f>
        <v>6.9</v>
      </c>
      <c r="G168" s="43">
        <f>COUNTIF(D169:$D$1599,365)</f>
        <v>1065</v>
      </c>
      <c r="H168" s="43">
        <f>COUNTIF(D169:$D$1599,366)</f>
        <v>366</v>
      </c>
      <c r="I168" s="2"/>
    </row>
    <row r="169" spans="1:9" x14ac:dyDescent="0.25">
      <c r="A169" s="1">
        <f>COUNTIF($C$2:C169,"Да")</f>
        <v>1</v>
      </c>
      <c r="B169" s="45">
        <f t="shared" si="5"/>
        <v>45168</v>
      </c>
      <c r="C169" s="42" t="str">
        <f>IF(ISERROR(VLOOKUP(B169,'Айгенис Оп10'!$C$3:$C$20,1,0)),"Нет","Да")</f>
        <v>Нет</v>
      </c>
      <c r="D169" s="43">
        <f t="shared" si="4"/>
        <v>365</v>
      </c>
      <c r="E169" s="44">
        <f>ROUND(('Все выпуски'!$H$3*'Все выпуски'!$H$6/100)/365*(B169-IF(C169="Нет",VLOOKUP(A169,'Айгенис Оп10'!$A$2:$C$20,3,0),VLOOKUP((A169-1),'Айгенис Оп10'!$A$2:$C$20,3,0))),2)</f>
        <v>7</v>
      </c>
      <c r="G169" s="43">
        <f>COUNTIF(D170:$D$1599,365)</f>
        <v>1064</v>
      </c>
      <c r="H169" s="43">
        <f>COUNTIF(D170:$D$1599,366)</f>
        <v>366</v>
      </c>
      <c r="I169" s="2"/>
    </row>
    <row r="170" spans="1:9" x14ac:dyDescent="0.25">
      <c r="A170" s="1">
        <f>COUNTIF($C$2:C170,"Да")</f>
        <v>1</v>
      </c>
      <c r="B170" s="45">
        <f t="shared" si="5"/>
        <v>45169</v>
      </c>
      <c r="C170" s="42" t="str">
        <f>IF(ISERROR(VLOOKUP(B170,'Айгенис Оп10'!$C$3:$C$20,1,0)),"Нет","Да")</f>
        <v>Нет</v>
      </c>
      <c r="D170" s="43">
        <f t="shared" si="4"/>
        <v>365</v>
      </c>
      <c r="E170" s="44">
        <f>ROUND(('Все выпуски'!$H$3*'Все выпуски'!$H$6/100)/365*(B170-IF(C170="Нет",VLOOKUP(A170,'Айгенис Оп10'!$A$2:$C$20,3,0),VLOOKUP((A170-1),'Айгенис Оп10'!$A$2:$C$20,3,0))),2)</f>
        <v>7.1</v>
      </c>
      <c r="G170" s="43">
        <f>COUNTIF(D171:$D$1599,365)</f>
        <v>1063</v>
      </c>
      <c r="H170" s="43">
        <f>COUNTIF(D171:$D$1599,366)</f>
        <v>366</v>
      </c>
      <c r="I170" s="2"/>
    </row>
    <row r="171" spans="1:9" x14ac:dyDescent="0.25">
      <c r="A171" s="1">
        <f>COUNTIF($C$2:C171,"Да")</f>
        <v>1</v>
      </c>
      <c r="B171" s="45">
        <f t="shared" si="5"/>
        <v>45170</v>
      </c>
      <c r="C171" s="42" t="str">
        <f>IF(ISERROR(VLOOKUP(B171,'Айгенис Оп10'!$C$3:$C$20,1,0)),"Нет","Да")</f>
        <v>Нет</v>
      </c>
      <c r="D171" s="43">
        <f t="shared" si="4"/>
        <v>365</v>
      </c>
      <c r="E171" s="44">
        <f>ROUND(('Все выпуски'!$H$3*'Все выпуски'!$H$6/100)/365*(B171-IF(C171="Нет",VLOOKUP(A171,'Айгенис Оп10'!$A$2:$C$20,3,0),VLOOKUP((A171-1),'Айгенис Оп10'!$A$2:$C$20,3,0))),2)</f>
        <v>7.2</v>
      </c>
      <c r="G171" s="43">
        <f>COUNTIF(D172:$D$1599,365)</f>
        <v>1062</v>
      </c>
      <c r="H171" s="43">
        <f>COUNTIF(D172:$D$1599,366)</f>
        <v>366</v>
      </c>
      <c r="I171" s="2"/>
    </row>
    <row r="172" spans="1:9" x14ac:dyDescent="0.25">
      <c r="A172" s="1">
        <f>COUNTIF($C$2:C172,"Да")</f>
        <v>1</v>
      </c>
      <c r="B172" s="45">
        <f t="shared" si="5"/>
        <v>45171</v>
      </c>
      <c r="C172" s="42" t="str">
        <f>IF(ISERROR(VLOOKUP(B172,'Айгенис Оп10'!$C$3:$C$20,1,0)),"Нет","Да")</f>
        <v>Нет</v>
      </c>
      <c r="D172" s="43">
        <f t="shared" si="4"/>
        <v>365</v>
      </c>
      <c r="E172" s="44">
        <f>ROUND(('Все выпуски'!$H$3*'Все выпуски'!$H$6/100)/365*(B172-IF(C172="Нет",VLOOKUP(A172,'Айгенис Оп10'!$A$2:$C$20,3,0),VLOOKUP((A172-1),'Айгенис Оп10'!$A$2:$C$20,3,0))),2)</f>
        <v>7.3</v>
      </c>
      <c r="G172" s="43">
        <f>COUNTIF(D173:$D$1599,365)</f>
        <v>1061</v>
      </c>
      <c r="H172" s="43">
        <f>COUNTIF(D173:$D$1599,366)</f>
        <v>366</v>
      </c>
      <c r="I172" s="2"/>
    </row>
    <row r="173" spans="1:9" x14ac:dyDescent="0.25">
      <c r="A173" s="1">
        <f>COUNTIF($C$2:C173,"Да")</f>
        <v>1</v>
      </c>
      <c r="B173" s="45">
        <f t="shared" si="5"/>
        <v>45172</v>
      </c>
      <c r="C173" s="42" t="str">
        <f>IF(ISERROR(VLOOKUP(B173,'Айгенис Оп10'!$C$3:$C$20,1,0)),"Нет","Да")</f>
        <v>Нет</v>
      </c>
      <c r="D173" s="43">
        <f t="shared" si="4"/>
        <v>365</v>
      </c>
      <c r="E173" s="44">
        <f>ROUND(('Все выпуски'!$H$3*'Все выпуски'!$H$6/100)/365*(B173-IF(C173="Нет",VLOOKUP(A173,'Айгенис Оп10'!$A$2:$C$20,3,0),VLOOKUP((A173-1),'Айгенис Оп10'!$A$2:$C$20,3,0))),2)</f>
        <v>7.4</v>
      </c>
      <c r="G173" s="43">
        <f>COUNTIF(D174:$D$1599,365)</f>
        <v>1060</v>
      </c>
      <c r="H173" s="43">
        <f>COUNTIF(D174:$D$1599,366)</f>
        <v>366</v>
      </c>
      <c r="I173" s="2"/>
    </row>
    <row r="174" spans="1:9" x14ac:dyDescent="0.25">
      <c r="A174" s="1">
        <f>COUNTIF($C$2:C174,"Да")</f>
        <v>1</v>
      </c>
      <c r="B174" s="45">
        <f t="shared" si="5"/>
        <v>45173</v>
      </c>
      <c r="C174" s="42" t="str">
        <f>IF(ISERROR(VLOOKUP(B174,'Айгенис Оп10'!$C$3:$C$20,1,0)),"Нет","Да")</f>
        <v>Нет</v>
      </c>
      <c r="D174" s="43">
        <f t="shared" si="4"/>
        <v>365</v>
      </c>
      <c r="E174" s="44">
        <f>ROUND(('Все выпуски'!$H$3*'Все выпуски'!$H$6/100)/365*(B174-IF(C174="Нет",VLOOKUP(A174,'Айгенис Оп10'!$A$2:$C$20,3,0),VLOOKUP((A174-1),'Айгенис Оп10'!$A$2:$C$20,3,0))),2)</f>
        <v>7.5</v>
      </c>
      <c r="G174" s="43">
        <f>COUNTIF(D175:$D$1599,365)</f>
        <v>1059</v>
      </c>
      <c r="H174" s="43">
        <f>COUNTIF(D175:$D$1599,366)</f>
        <v>366</v>
      </c>
      <c r="I174" s="2"/>
    </row>
    <row r="175" spans="1:9" x14ac:dyDescent="0.25">
      <c r="A175" s="1">
        <f>COUNTIF($C$2:C175,"Да")</f>
        <v>1</v>
      </c>
      <c r="B175" s="45">
        <f t="shared" si="5"/>
        <v>45174</v>
      </c>
      <c r="C175" s="42" t="str">
        <f>IF(ISERROR(VLOOKUP(B175,'Айгенис Оп10'!$C$3:$C$20,1,0)),"Нет","Да")</f>
        <v>Нет</v>
      </c>
      <c r="D175" s="43">
        <f t="shared" si="4"/>
        <v>365</v>
      </c>
      <c r="E175" s="44">
        <f>ROUND(('Все выпуски'!$H$3*'Все выпуски'!$H$6/100)/365*(B175-IF(C175="Нет",VLOOKUP(A175,'Айгенис Оп10'!$A$2:$C$20,3,0),VLOOKUP((A175-1),'Айгенис Оп10'!$A$2:$C$20,3,0))),2)</f>
        <v>7.59</v>
      </c>
      <c r="G175" s="43">
        <f>COUNTIF(D176:$D$1599,365)</f>
        <v>1058</v>
      </c>
      <c r="H175" s="43">
        <f>COUNTIF(D176:$D$1599,366)</f>
        <v>366</v>
      </c>
      <c r="I175" s="2"/>
    </row>
    <row r="176" spans="1:9" x14ac:dyDescent="0.25">
      <c r="A176" s="1">
        <f>COUNTIF($C$2:C176,"Да")</f>
        <v>1</v>
      </c>
      <c r="B176" s="45">
        <f t="shared" si="5"/>
        <v>45175</v>
      </c>
      <c r="C176" s="42" t="str">
        <f>IF(ISERROR(VLOOKUP(B176,'Айгенис Оп10'!$C$3:$C$20,1,0)),"Нет","Да")</f>
        <v>Нет</v>
      </c>
      <c r="D176" s="43">
        <f t="shared" si="4"/>
        <v>365</v>
      </c>
      <c r="E176" s="44">
        <f>ROUND(('Все выпуски'!$H$3*'Все выпуски'!$H$6/100)/365*(B176-IF(C176="Нет",VLOOKUP(A176,'Айгенис Оп10'!$A$2:$C$20,3,0),VLOOKUP((A176-1),'Айгенис Оп10'!$A$2:$C$20,3,0))),2)</f>
        <v>7.69</v>
      </c>
      <c r="G176" s="43">
        <f>COUNTIF(D177:$D$1599,365)</f>
        <v>1057</v>
      </c>
      <c r="H176" s="43">
        <f>COUNTIF(D177:$D$1599,366)</f>
        <v>366</v>
      </c>
      <c r="I176" s="2"/>
    </row>
    <row r="177" spans="1:9" x14ac:dyDescent="0.25">
      <c r="A177" s="1">
        <f>COUNTIF($C$2:C177,"Да")</f>
        <v>1</v>
      </c>
      <c r="B177" s="45">
        <f t="shared" si="5"/>
        <v>45176</v>
      </c>
      <c r="C177" s="42" t="str">
        <f>IF(ISERROR(VLOOKUP(B177,'Айгенис Оп10'!$C$3:$C$20,1,0)),"Нет","Да")</f>
        <v>Нет</v>
      </c>
      <c r="D177" s="43">
        <f t="shared" si="4"/>
        <v>365</v>
      </c>
      <c r="E177" s="44">
        <f>ROUND(('Все выпуски'!$H$3*'Все выпуски'!$H$6/100)/365*(B177-IF(C177="Нет",VLOOKUP(A177,'Айгенис Оп10'!$A$2:$C$20,3,0),VLOOKUP((A177-1),'Айгенис Оп10'!$A$2:$C$20,3,0))),2)</f>
        <v>7.79</v>
      </c>
      <c r="G177" s="43">
        <f>COUNTIF(D178:$D$1599,365)</f>
        <v>1056</v>
      </c>
      <c r="H177" s="43">
        <f>COUNTIF(D178:$D$1599,366)</f>
        <v>366</v>
      </c>
      <c r="I177" s="2"/>
    </row>
    <row r="178" spans="1:9" x14ac:dyDescent="0.25">
      <c r="A178" s="1">
        <f>COUNTIF($C$2:C178,"Да")</f>
        <v>1</v>
      </c>
      <c r="B178" s="45">
        <f t="shared" si="5"/>
        <v>45177</v>
      </c>
      <c r="C178" s="42" t="str">
        <f>IF(ISERROR(VLOOKUP(B178,'Айгенис Оп10'!$C$3:$C$20,1,0)),"Нет","Да")</f>
        <v>Нет</v>
      </c>
      <c r="D178" s="43">
        <f t="shared" si="4"/>
        <v>365</v>
      </c>
      <c r="E178" s="44">
        <f>ROUND(('Все выпуски'!$H$3*'Все выпуски'!$H$6/100)/365*(B178-IF(C178="Нет",VLOOKUP(A178,'Айгенис Оп10'!$A$2:$C$20,3,0),VLOOKUP((A178-1),'Айгенис Оп10'!$A$2:$C$20,3,0))),2)</f>
        <v>7.89</v>
      </c>
      <c r="G178" s="43">
        <f>COUNTIF(D179:$D$1599,365)</f>
        <v>1055</v>
      </c>
      <c r="H178" s="43">
        <f>COUNTIF(D179:$D$1599,366)</f>
        <v>366</v>
      </c>
      <c r="I178" s="2"/>
    </row>
    <row r="179" spans="1:9" x14ac:dyDescent="0.25">
      <c r="A179" s="1">
        <f>COUNTIF($C$2:C179,"Да")</f>
        <v>1</v>
      </c>
      <c r="B179" s="45">
        <f t="shared" si="5"/>
        <v>45178</v>
      </c>
      <c r="C179" s="42" t="str">
        <f>IF(ISERROR(VLOOKUP(B179,'Айгенис Оп10'!$C$3:$C$20,1,0)),"Нет","Да")</f>
        <v>Нет</v>
      </c>
      <c r="D179" s="43">
        <f t="shared" si="4"/>
        <v>365</v>
      </c>
      <c r="E179" s="44">
        <f>ROUND(('Все выпуски'!$H$3*'Все выпуски'!$H$6/100)/365*(B179-IF(C179="Нет",VLOOKUP(A179,'Айгенис Оп10'!$A$2:$C$20,3,0),VLOOKUP((A179-1),'Айгенис Оп10'!$A$2:$C$20,3,0))),2)</f>
        <v>7.99</v>
      </c>
      <c r="G179" s="43">
        <f>COUNTIF(D180:$D$1599,365)</f>
        <v>1054</v>
      </c>
      <c r="H179" s="43">
        <f>COUNTIF(D180:$D$1599,366)</f>
        <v>366</v>
      </c>
      <c r="I179" s="2"/>
    </row>
    <row r="180" spans="1:9" x14ac:dyDescent="0.25">
      <c r="A180" s="1">
        <f>COUNTIF($C$2:C180,"Да")</f>
        <v>1</v>
      </c>
      <c r="B180" s="45">
        <f t="shared" si="5"/>
        <v>45179</v>
      </c>
      <c r="C180" s="42" t="str">
        <f>IF(ISERROR(VLOOKUP(B180,'Айгенис Оп10'!$C$3:$C$20,1,0)),"Нет","Да")</f>
        <v>Нет</v>
      </c>
      <c r="D180" s="43">
        <f t="shared" si="4"/>
        <v>365</v>
      </c>
      <c r="E180" s="44">
        <f>ROUND(('Все выпуски'!$H$3*'Все выпуски'!$H$6/100)/365*(B180-IF(C180="Нет",VLOOKUP(A180,'Айгенис Оп10'!$A$2:$C$20,3,0),VLOOKUP((A180-1),'Айгенис Оп10'!$A$2:$C$20,3,0))),2)</f>
        <v>8.09</v>
      </c>
      <c r="G180" s="43">
        <f>COUNTIF(D181:$D$1599,365)</f>
        <v>1053</v>
      </c>
      <c r="H180" s="43">
        <f>COUNTIF(D181:$D$1599,366)</f>
        <v>366</v>
      </c>
      <c r="I180" s="2"/>
    </row>
    <row r="181" spans="1:9" x14ac:dyDescent="0.25">
      <c r="A181" s="1">
        <f>COUNTIF($C$2:C181,"Да")</f>
        <v>1</v>
      </c>
      <c r="B181" s="45">
        <f t="shared" si="5"/>
        <v>45180</v>
      </c>
      <c r="C181" s="42" t="str">
        <f>IF(ISERROR(VLOOKUP(B181,'Айгенис Оп10'!$C$3:$C$20,1,0)),"Нет","Да")</f>
        <v>Нет</v>
      </c>
      <c r="D181" s="43">
        <f t="shared" si="4"/>
        <v>365</v>
      </c>
      <c r="E181" s="44">
        <f>ROUND(('Все выпуски'!$H$3*'Все выпуски'!$H$6/100)/365*(B181-IF(C181="Нет",VLOOKUP(A181,'Айгенис Оп10'!$A$2:$C$20,3,0),VLOOKUP((A181-1),'Айгенис Оп10'!$A$2:$C$20,3,0))),2)</f>
        <v>8.19</v>
      </c>
      <c r="G181" s="43">
        <f>COUNTIF(D182:$D$1599,365)</f>
        <v>1052</v>
      </c>
      <c r="H181" s="43">
        <f>COUNTIF(D182:$D$1599,366)</f>
        <v>366</v>
      </c>
      <c r="I181" s="2"/>
    </row>
    <row r="182" spans="1:9" x14ac:dyDescent="0.25">
      <c r="A182" s="1">
        <f>COUNTIF($C$2:C182,"Да")</f>
        <v>1</v>
      </c>
      <c r="B182" s="45">
        <f t="shared" si="5"/>
        <v>45181</v>
      </c>
      <c r="C182" s="42" t="str">
        <f>IF(ISERROR(VLOOKUP(B182,'Айгенис Оп10'!$C$3:$C$20,1,0)),"Нет","Да")</f>
        <v>Нет</v>
      </c>
      <c r="D182" s="43">
        <f t="shared" si="4"/>
        <v>365</v>
      </c>
      <c r="E182" s="44">
        <f>ROUND(('Все выпуски'!$H$3*'Все выпуски'!$H$6/100)/365*(B182-IF(C182="Нет",VLOOKUP(A182,'Айгенис Оп10'!$A$2:$C$20,3,0),VLOOKUP((A182-1),'Айгенис Оп10'!$A$2:$C$20,3,0))),2)</f>
        <v>8.2799999999999994</v>
      </c>
      <c r="G182" s="43">
        <f>COUNTIF(D183:$D$1599,365)</f>
        <v>1051</v>
      </c>
      <c r="H182" s="43">
        <f>COUNTIF(D183:$D$1599,366)</f>
        <v>366</v>
      </c>
      <c r="I182" s="2"/>
    </row>
    <row r="183" spans="1:9" x14ac:dyDescent="0.25">
      <c r="A183" s="1">
        <f>COUNTIF($C$2:C183,"Да")</f>
        <v>1</v>
      </c>
      <c r="B183" s="45">
        <f t="shared" si="5"/>
        <v>45182</v>
      </c>
      <c r="C183" s="42" t="str">
        <f>IF(ISERROR(VLOOKUP(B183,'Айгенис Оп10'!$C$3:$C$20,1,0)),"Нет","Да")</f>
        <v>Нет</v>
      </c>
      <c r="D183" s="43">
        <f t="shared" si="4"/>
        <v>365</v>
      </c>
      <c r="E183" s="44">
        <f>ROUND(('Все выпуски'!$H$3*'Все выпуски'!$H$6/100)/365*(B183-IF(C183="Нет",VLOOKUP(A183,'Айгенис Оп10'!$A$2:$C$20,3,0),VLOOKUP((A183-1),'Айгенис Оп10'!$A$2:$C$20,3,0))),2)</f>
        <v>8.3800000000000008</v>
      </c>
      <c r="G183" s="43">
        <f>COUNTIF(D184:$D$1599,365)</f>
        <v>1050</v>
      </c>
      <c r="H183" s="43">
        <f>COUNTIF(D184:$D$1599,366)</f>
        <v>366</v>
      </c>
      <c r="I183" s="2"/>
    </row>
    <row r="184" spans="1:9" x14ac:dyDescent="0.25">
      <c r="A184" s="1">
        <f>COUNTIF($C$2:C184,"Да")</f>
        <v>1</v>
      </c>
      <c r="B184" s="45">
        <f t="shared" si="5"/>
        <v>45183</v>
      </c>
      <c r="C184" s="42" t="str">
        <f>IF(ISERROR(VLOOKUP(B184,'Айгенис Оп10'!$C$3:$C$20,1,0)),"Нет","Да")</f>
        <v>Нет</v>
      </c>
      <c r="D184" s="43">
        <f t="shared" si="4"/>
        <v>365</v>
      </c>
      <c r="E184" s="44">
        <f>ROUND(('Все выпуски'!$H$3*'Все выпуски'!$H$6/100)/365*(B184-IF(C184="Нет",VLOOKUP(A184,'Айгенис Оп10'!$A$2:$C$20,3,0),VLOOKUP((A184-1),'Айгенис Оп10'!$A$2:$C$20,3,0))),2)</f>
        <v>8.48</v>
      </c>
      <c r="G184" s="43">
        <f>COUNTIF(D185:$D$1599,365)</f>
        <v>1049</v>
      </c>
      <c r="H184" s="43">
        <f>COUNTIF(D185:$D$1599,366)</f>
        <v>366</v>
      </c>
      <c r="I184" s="2"/>
    </row>
    <row r="185" spans="1:9" x14ac:dyDescent="0.25">
      <c r="A185" s="1">
        <f>COUNTIF($C$2:C185,"Да")</f>
        <v>1</v>
      </c>
      <c r="B185" s="45">
        <f t="shared" si="5"/>
        <v>45184</v>
      </c>
      <c r="C185" s="42" t="str">
        <f>IF(ISERROR(VLOOKUP(B185,'Айгенис Оп10'!$C$3:$C$20,1,0)),"Нет","Да")</f>
        <v>Нет</v>
      </c>
      <c r="D185" s="43">
        <f t="shared" si="4"/>
        <v>365</v>
      </c>
      <c r="E185" s="44">
        <f>ROUND(('Все выпуски'!$H$3*'Все выпуски'!$H$6/100)/365*(B185-IF(C185="Нет",VLOOKUP(A185,'Айгенис Оп10'!$A$2:$C$20,3,0),VLOOKUP((A185-1),'Айгенис Оп10'!$A$2:$C$20,3,0))),2)</f>
        <v>8.58</v>
      </c>
      <c r="G185" s="43">
        <f>COUNTIF(D186:$D$1599,365)</f>
        <v>1048</v>
      </c>
      <c r="H185" s="43">
        <f>COUNTIF(D186:$D$1599,366)</f>
        <v>366</v>
      </c>
      <c r="I185" s="2"/>
    </row>
    <row r="186" spans="1:9" x14ac:dyDescent="0.25">
      <c r="A186" s="1">
        <f>COUNTIF($C$2:C186,"Да")</f>
        <v>1</v>
      </c>
      <c r="B186" s="45">
        <f t="shared" si="5"/>
        <v>45185</v>
      </c>
      <c r="C186" s="42" t="str">
        <f>IF(ISERROR(VLOOKUP(B186,'Айгенис Оп10'!$C$3:$C$20,1,0)),"Нет","Да")</f>
        <v>Нет</v>
      </c>
      <c r="D186" s="43">
        <f t="shared" si="4"/>
        <v>365</v>
      </c>
      <c r="E186" s="44">
        <f>ROUND(('Все выпуски'!$H$3*'Все выпуски'!$H$6/100)/365*(B186-IF(C186="Нет",VLOOKUP(A186,'Айгенис Оп10'!$A$2:$C$20,3,0),VLOOKUP((A186-1),'Айгенис Оп10'!$A$2:$C$20,3,0))),2)</f>
        <v>8.68</v>
      </c>
      <c r="G186" s="43">
        <f>COUNTIF(D187:$D$1599,365)</f>
        <v>1047</v>
      </c>
      <c r="H186" s="43">
        <f>COUNTIF(D187:$D$1599,366)</f>
        <v>366</v>
      </c>
      <c r="I186" s="2"/>
    </row>
    <row r="187" spans="1:9" x14ac:dyDescent="0.25">
      <c r="A187" s="1">
        <f>COUNTIF($C$2:C187,"Да")</f>
        <v>1</v>
      </c>
      <c r="B187" s="45">
        <f t="shared" si="5"/>
        <v>45186</v>
      </c>
      <c r="C187" s="42" t="str">
        <f>IF(ISERROR(VLOOKUP(B187,'Айгенис Оп10'!$C$3:$C$20,1,0)),"Нет","Да")</f>
        <v>Нет</v>
      </c>
      <c r="D187" s="43">
        <f t="shared" si="4"/>
        <v>365</v>
      </c>
      <c r="E187" s="44">
        <f>ROUND(('Все выпуски'!$H$3*'Все выпуски'!$H$6/100)/365*(B187-IF(C187="Нет",VLOOKUP(A187,'Айгенис Оп10'!$A$2:$C$20,3,0),VLOOKUP((A187-1),'Айгенис Оп10'!$A$2:$C$20,3,0))),2)</f>
        <v>8.7799999999999994</v>
      </c>
      <c r="G187" s="43">
        <f>COUNTIF(D188:$D$1599,365)</f>
        <v>1046</v>
      </c>
      <c r="H187" s="43">
        <f>COUNTIF(D188:$D$1599,366)</f>
        <v>366</v>
      </c>
      <c r="I187" s="2"/>
    </row>
    <row r="188" spans="1:9" x14ac:dyDescent="0.25">
      <c r="A188" s="1">
        <f>COUNTIF($C$2:C188,"Да")</f>
        <v>1</v>
      </c>
      <c r="B188" s="45">
        <f t="shared" si="5"/>
        <v>45187</v>
      </c>
      <c r="C188" s="42" t="str">
        <f>IF(ISERROR(VLOOKUP(B188,'Айгенис Оп10'!$C$3:$C$20,1,0)),"Нет","Да")</f>
        <v>Нет</v>
      </c>
      <c r="D188" s="43">
        <f t="shared" si="4"/>
        <v>365</v>
      </c>
      <c r="E188" s="44">
        <f>ROUND(('Все выпуски'!$H$3*'Все выпуски'!$H$6/100)/365*(B188-IF(C188="Нет",VLOOKUP(A188,'Айгенис Оп10'!$A$2:$C$20,3,0),VLOOKUP((A188-1),'Айгенис Оп10'!$A$2:$C$20,3,0))),2)</f>
        <v>8.8800000000000008</v>
      </c>
      <c r="G188" s="43">
        <f>COUNTIF(D189:$D$1599,365)</f>
        <v>1045</v>
      </c>
      <c r="H188" s="43">
        <f>COUNTIF(D189:$D$1599,366)</f>
        <v>366</v>
      </c>
      <c r="I188" s="2"/>
    </row>
    <row r="189" spans="1:9" x14ac:dyDescent="0.25">
      <c r="A189" s="1">
        <f>COUNTIF($C$2:C189,"Да")</f>
        <v>1</v>
      </c>
      <c r="B189" s="45">
        <f t="shared" si="5"/>
        <v>45188</v>
      </c>
      <c r="C189" s="42" t="str">
        <f>IF(ISERROR(VLOOKUP(B189,'Айгенис Оп10'!$C$3:$C$20,1,0)),"Нет","Да")</f>
        <v>Нет</v>
      </c>
      <c r="D189" s="43">
        <f t="shared" si="4"/>
        <v>365</v>
      </c>
      <c r="E189" s="44">
        <f>ROUND(('Все выпуски'!$H$3*'Все выпуски'!$H$6/100)/365*(B189-IF(C189="Нет",VLOOKUP(A189,'Айгенис Оп10'!$A$2:$C$20,3,0),VLOOKUP((A189-1),'Айгенис Оп10'!$A$2:$C$20,3,0))),2)</f>
        <v>8.98</v>
      </c>
      <c r="G189" s="43">
        <f>COUNTIF(D190:$D$1599,365)</f>
        <v>1044</v>
      </c>
      <c r="H189" s="43">
        <f>COUNTIF(D190:$D$1599,366)</f>
        <v>366</v>
      </c>
      <c r="I189" s="2"/>
    </row>
    <row r="190" spans="1:9" x14ac:dyDescent="0.25">
      <c r="A190" s="1">
        <f>COUNTIF($C$2:C190,"Да")</f>
        <v>2</v>
      </c>
      <c r="B190" s="45">
        <f t="shared" si="5"/>
        <v>45189</v>
      </c>
      <c r="C190" s="42" t="str">
        <f>IF(ISERROR(VLOOKUP(B190,'Айгенис Оп10'!$C$3:$C$20,1,0)),"Нет","Да")</f>
        <v>Да</v>
      </c>
      <c r="D190" s="43">
        <f t="shared" si="4"/>
        <v>365</v>
      </c>
      <c r="E190" s="44">
        <f>ROUND(('Все выпуски'!$H$3*'Все выпуски'!$H$6/100)/365*(B190-IF(C190="Нет",VLOOKUP(A190,'Айгенис Оп10'!$A$2:$C$20,3,0),VLOOKUP((A190-1),'Айгенис Оп10'!$A$2:$C$20,3,0))),2)</f>
        <v>9.07</v>
      </c>
      <c r="G190" s="43">
        <f>COUNTIF(D191:$D$1599,365)</f>
        <v>1043</v>
      </c>
      <c r="H190" s="43">
        <f>COUNTIF(D191:$D$1599,366)</f>
        <v>366</v>
      </c>
      <c r="I190" s="2"/>
    </row>
    <row r="191" spans="1:9" x14ac:dyDescent="0.25">
      <c r="A191" s="1">
        <f>COUNTIF($C$2:C191,"Да")</f>
        <v>2</v>
      </c>
      <c r="B191" s="45">
        <f t="shared" si="5"/>
        <v>45190</v>
      </c>
      <c r="C191" s="42" t="str">
        <f>IF(ISERROR(VLOOKUP(B191,'Айгенис Оп10'!$C$3:$C$20,1,0)),"Нет","Да")</f>
        <v>Нет</v>
      </c>
      <c r="D191" s="43">
        <f t="shared" si="4"/>
        <v>365</v>
      </c>
      <c r="E191" s="44">
        <f>ROUND(('Все выпуски'!$H$3*'Все выпуски'!$H$6/100)/365*(B191-IF(C191="Нет",VLOOKUP(A191,'Айгенис Оп10'!$A$2:$C$20,3,0),VLOOKUP((A191-1),'Айгенис Оп10'!$A$2:$C$20,3,0))),2)</f>
        <v>0.1</v>
      </c>
      <c r="G191" s="43">
        <f>COUNTIF(D192:$D$1599,365)</f>
        <v>1042</v>
      </c>
      <c r="H191" s="43">
        <f>COUNTIF(D192:$D$1599,366)</f>
        <v>366</v>
      </c>
      <c r="I191" s="2"/>
    </row>
    <row r="192" spans="1:9" x14ac:dyDescent="0.25">
      <c r="A192" s="1">
        <f>COUNTIF($C$2:C192,"Да")</f>
        <v>2</v>
      </c>
      <c r="B192" s="45">
        <f t="shared" si="5"/>
        <v>45191</v>
      </c>
      <c r="C192" s="42" t="str">
        <f>IF(ISERROR(VLOOKUP(B192,'Айгенис Оп10'!$C$3:$C$20,1,0)),"Нет","Да")</f>
        <v>Нет</v>
      </c>
      <c r="D192" s="43">
        <f t="shared" si="4"/>
        <v>365</v>
      </c>
      <c r="E192" s="44">
        <f>ROUND(('Все выпуски'!$H$3*'Все выпуски'!$H$6/100)/365*(B192-IF(C192="Нет",VLOOKUP(A192,'Айгенис Оп10'!$A$2:$C$20,3,0),VLOOKUP((A192-1),'Айгенис Оп10'!$A$2:$C$20,3,0))),2)</f>
        <v>0.2</v>
      </c>
      <c r="G192" s="43">
        <f>COUNTIF(D193:$D$1599,365)</f>
        <v>1041</v>
      </c>
      <c r="H192" s="43">
        <f>COUNTIF(D193:$D$1599,366)</f>
        <v>366</v>
      </c>
      <c r="I192" s="2"/>
    </row>
    <row r="193" spans="1:9" x14ac:dyDescent="0.25">
      <c r="A193" s="1">
        <f>COUNTIF($C$2:C193,"Да")</f>
        <v>2</v>
      </c>
      <c r="B193" s="45">
        <f t="shared" si="5"/>
        <v>45192</v>
      </c>
      <c r="C193" s="42" t="str">
        <f>IF(ISERROR(VLOOKUP(B193,'Айгенис Оп10'!$C$3:$C$20,1,0)),"Нет","Да")</f>
        <v>Нет</v>
      </c>
      <c r="D193" s="43">
        <f t="shared" si="4"/>
        <v>365</v>
      </c>
      <c r="E193" s="44">
        <f>ROUND(('Все выпуски'!$H$3*'Все выпуски'!$H$6/100)/365*(B193-IF(C193="Нет",VLOOKUP(A193,'Айгенис Оп10'!$A$2:$C$20,3,0),VLOOKUP((A193-1),'Айгенис Оп10'!$A$2:$C$20,3,0))),2)</f>
        <v>0.3</v>
      </c>
      <c r="G193" s="43">
        <f>COUNTIF(D194:$D$1599,365)</f>
        <v>1040</v>
      </c>
      <c r="H193" s="43">
        <f>COUNTIF(D194:$D$1599,366)</f>
        <v>366</v>
      </c>
      <c r="I193" s="2"/>
    </row>
    <row r="194" spans="1:9" x14ac:dyDescent="0.25">
      <c r="A194" s="1">
        <f>COUNTIF($C$2:C194,"Да")</f>
        <v>2</v>
      </c>
      <c r="B194" s="45">
        <f t="shared" si="5"/>
        <v>45193</v>
      </c>
      <c r="C194" s="42" t="str">
        <f>IF(ISERROR(VLOOKUP(B194,'Айгенис Оп10'!$C$3:$C$20,1,0)),"Нет","Да")</f>
        <v>Нет</v>
      </c>
      <c r="D194" s="43">
        <f t="shared" si="4"/>
        <v>365</v>
      </c>
      <c r="E194" s="44">
        <f>ROUND(('Все выпуски'!$H$3*'Все выпуски'!$H$6/100)/365*(B194-IF(C194="Нет",VLOOKUP(A194,'Айгенис Оп10'!$A$2:$C$20,3,0),VLOOKUP((A194-1),'Айгенис Оп10'!$A$2:$C$20,3,0))),2)</f>
        <v>0.39</v>
      </c>
      <c r="G194" s="43">
        <f>COUNTIF(D195:$D$1599,365)</f>
        <v>1039</v>
      </c>
      <c r="H194" s="43">
        <f>COUNTIF(D195:$D$1599,366)</f>
        <v>366</v>
      </c>
      <c r="I194" s="2"/>
    </row>
    <row r="195" spans="1:9" x14ac:dyDescent="0.25">
      <c r="A195" s="1">
        <f>COUNTIF($C$2:C195,"Да")</f>
        <v>2</v>
      </c>
      <c r="B195" s="45">
        <f t="shared" si="5"/>
        <v>45194</v>
      </c>
      <c r="C195" s="42" t="str">
        <f>IF(ISERROR(VLOOKUP(B195,'Айгенис Оп10'!$C$3:$C$20,1,0)),"Нет","Да")</f>
        <v>Нет</v>
      </c>
      <c r="D195" s="43">
        <f t="shared" ref="D195:D258" si="6">IF(MOD(YEAR(B195),4)=0,366,365)</f>
        <v>365</v>
      </c>
      <c r="E195" s="44">
        <f>ROUND(('Все выпуски'!$H$3*'Все выпуски'!$H$6/100)/365*(B195-IF(C195="Нет",VLOOKUP(A195,'Айгенис Оп10'!$A$2:$C$20,3,0),VLOOKUP((A195-1),'Айгенис Оп10'!$A$2:$C$20,3,0))),2)</f>
        <v>0.49</v>
      </c>
      <c r="G195" s="43">
        <f>COUNTIF(D196:$D$1599,365)</f>
        <v>1038</v>
      </c>
      <c r="H195" s="43">
        <f>COUNTIF(D196:$D$1599,366)</f>
        <v>366</v>
      </c>
      <c r="I195" s="2"/>
    </row>
    <row r="196" spans="1:9" x14ac:dyDescent="0.25">
      <c r="A196" s="1">
        <f>COUNTIF($C$2:C196,"Да")</f>
        <v>2</v>
      </c>
      <c r="B196" s="45">
        <f t="shared" ref="B196:B259" si="7">B195+1</f>
        <v>45195</v>
      </c>
      <c r="C196" s="42" t="str">
        <f>IF(ISERROR(VLOOKUP(B196,'Айгенис Оп10'!$C$3:$C$20,1,0)),"Нет","Да")</f>
        <v>Нет</v>
      </c>
      <c r="D196" s="43">
        <f t="shared" si="6"/>
        <v>365</v>
      </c>
      <c r="E196" s="44">
        <f>ROUND(('Все выпуски'!$H$3*'Все выпуски'!$H$6/100)/365*(B196-IF(C196="Нет",VLOOKUP(A196,'Айгенис Оп10'!$A$2:$C$20,3,0),VLOOKUP((A196-1),'Айгенис Оп10'!$A$2:$C$20,3,0))),2)</f>
        <v>0.59</v>
      </c>
      <c r="G196" s="43">
        <f>COUNTIF(D197:$D$1599,365)</f>
        <v>1037</v>
      </c>
      <c r="H196" s="43">
        <f>COUNTIF(D197:$D$1599,366)</f>
        <v>366</v>
      </c>
      <c r="I196" s="2"/>
    </row>
    <row r="197" spans="1:9" x14ac:dyDescent="0.25">
      <c r="A197" s="1">
        <f>COUNTIF($C$2:C197,"Да")</f>
        <v>2</v>
      </c>
      <c r="B197" s="45">
        <f t="shared" si="7"/>
        <v>45196</v>
      </c>
      <c r="C197" s="42" t="str">
        <f>IF(ISERROR(VLOOKUP(B197,'Айгенис Оп10'!$C$3:$C$20,1,0)),"Нет","Да")</f>
        <v>Нет</v>
      </c>
      <c r="D197" s="43">
        <f t="shared" si="6"/>
        <v>365</v>
      </c>
      <c r="E197" s="44">
        <f>ROUND(('Все выпуски'!$H$3*'Все выпуски'!$H$6/100)/365*(B197-IF(C197="Нет",VLOOKUP(A197,'Айгенис Оп10'!$A$2:$C$20,3,0),VLOOKUP((A197-1),'Айгенис Оп10'!$A$2:$C$20,3,0))),2)</f>
        <v>0.69</v>
      </c>
      <c r="G197" s="43">
        <f>COUNTIF(D198:$D$1599,365)</f>
        <v>1036</v>
      </c>
      <c r="H197" s="43">
        <f>COUNTIF(D198:$D$1599,366)</f>
        <v>366</v>
      </c>
      <c r="I197" s="2"/>
    </row>
    <row r="198" spans="1:9" x14ac:dyDescent="0.25">
      <c r="A198" s="1">
        <f>COUNTIF($C$2:C198,"Да")</f>
        <v>2</v>
      </c>
      <c r="B198" s="45">
        <f t="shared" si="7"/>
        <v>45197</v>
      </c>
      <c r="C198" s="42" t="str">
        <f>IF(ISERROR(VLOOKUP(B198,'Айгенис Оп10'!$C$3:$C$20,1,0)),"Нет","Да")</f>
        <v>Нет</v>
      </c>
      <c r="D198" s="43">
        <f t="shared" si="6"/>
        <v>365</v>
      </c>
      <c r="E198" s="44">
        <f>ROUND(('Все выпуски'!$H$3*'Все выпуски'!$H$6/100)/365*(B198-IF(C198="Нет",VLOOKUP(A198,'Айгенис Оп10'!$A$2:$C$20,3,0),VLOOKUP((A198-1),'Айгенис Оп10'!$A$2:$C$20,3,0))),2)</f>
        <v>0.79</v>
      </c>
      <c r="G198" s="43">
        <f>COUNTIF(D199:$D$1599,365)</f>
        <v>1035</v>
      </c>
      <c r="H198" s="43">
        <f>COUNTIF(D199:$D$1599,366)</f>
        <v>366</v>
      </c>
      <c r="I198" s="2"/>
    </row>
    <row r="199" spans="1:9" x14ac:dyDescent="0.25">
      <c r="A199" s="1">
        <f>COUNTIF($C$2:C199,"Да")</f>
        <v>2</v>
      </c>
      <c r="B199" s="45">
        <f t="shared" si="7"/>
        <v>45198</v>
      </c>
      <c r="C199" s="42" t="str">
        <f>IF(ISERROR(VLOOKUP(B199,'Айгенис Оп10'!$C$3:$C$20,1,0)),"Нет","Да")</f>
        <v>Нет</v>
      </c>
      <c r="D199" s="43">
        <f t="shared" si="6"/>
        <v>365</v>
      </c>
      <c r="E199" s="44">
        <f>ROUND(('Все выпуски'!$H$3*'Все выпуски'!$H$6/100)/365*(B199-IF(C199="Нет",VLOOKUP(A199,'Айгенис Оп10'!$A$2:$C$20,3,0),VLOOKUP((A199-1),'Айгенис Оп10'!$A$2:$C$20,3,0))),2)</f>
        <v>0.89</v>
      </c>
      <c r="G199" s="43">
        <f>COUNTIF(D200:$D$1599,365)</f>
        <v>1034</v>
      </c>
      <c r="H199" s="43">
        <f>COUNTIF(D200:$D$1599,366)</f>
        <v>366</v>
      </c>
      <c r="I199" s="2"/>
    </row>
    <row r="200" spans="1:9" x14ac:dyDescent="0.25">
      <c r="A200" s="1">
        <f>COUNTIF($C$2:C200,"Да")</f>
        <v>2</v>
      </c>
      <c r="B200" s="45">
        <f t="shared" si="7"/>
        <v>45199</v>
      </c>
      <c r="C200" s="42" t="str">
        <f>IF(ISERROR(VLOOKUP(B200,'Айгенис Оп10'!$C$3:$C$20,1,0)),"Нет","Да")</f>
        <v>Нет</v>
      </c>
      <c r="D200" s="43">
        <f t="shared" si="6"/>
        <v>365</v>
      </c>
      <c r="E200" s="44">
        <f>ROUND(('Все выпуски'!$H$3*'Все выпуски'!$H$6/100)/365*(B200-IF(C200="Нет",VLOOKUP(A200,'Айгенис Оп10'!$A$2:$C$20,3,0),VLOOKUP((A200-1),'Айгенис Оп10'!$A$2:$C$20,3,0))),2)</f>
        <v>0.99</v>
      </c>
      <c r="G200" s="43">
        <f>COUNTIF(D201:$D$1599,365)</f>
        <v>1033</v>
      </c>
      <c r="H200" s="43">
        <f>COUNTIF(D201:$D$1599,366)</f>
        <v>366</v>
      </c>
      <c r="I200" s="2"/>
    </row>
    <row r="201" spans="1:9" x14ac:dyDescent="0.25">
      <c r="A201" s="1">
        <f>COUNTIF($C$2:C201,"Да")</f>
        <v>2</v>
      </c>
      <c r="B201" s="45">
        <f t="shared" si="7"/>
        <v>45200</v>
      </c>
      <c r="C201" s="42" t="str">
        <f>IF(ISERROR(VLOOKUP(B201,'Айгенис Оп10'!$C$3:$C$20,1,0)),"Нет","Да")</f>
        <v>Нет</v>
      </c>
      <c r="D201" s="43">
        <f t="shared" si="6"/>
        <v>365</v>
      </c>
      <c r="E201" s="44">
        <f>ROUND(('Все выпуски'!$H$3*'Все выпуски'!$H$6/100)/365*(B201-IF(C201="Нет",VLOOKUP(A201,'Айгенис Оп10'!$A$2:$C$20,3,0),VLOOKUP((A201-1),'Айгенис Оп10'!$A$2:$C$20,3,0))),2)</f>
        <v>1.08</v>
      </c>
      <c r="G201" s="43">
        <f>COUNTIF(D202:$D$1599,365)</f>
        <v>1032</v>
      </c>
      <c r="H201" s="43">
        <f>COUNTIF(D202:$D$1599,366)</f>
        <v>366</v>
      </c>
      <c r="I201" s="2"/>
    </row>
    <row r="202" spans="1:9" x14ac:dyDescent="0.25">
      <c r="A202" s="1">
        <f>COUNTIF($C$2:C202,"Да")</f>
        <v>2</v>
      </c>
      <c r="B202" s="45">
        <f t="shared" si="7"/>
        <v>45201</v>
      </c>
      <c r="C202" s="42" t="str">
        <f>IF(ISERROR(VLOOKUP(B202,'Айгенис Оп10'!$C$3:$C$20,1,0)),"Нет","Да")</f>
        <v>Нет</v>
      </c>
      <c r="D202" s="43">
        <f t="shared" si="6"/>
        <v>365</v>
      </c>
      <c r="E202" s="44">
        <f>ROUND(('Все выпуски'!$H$3*'Все выпуски'!$H$6/100)/365*(B202-IF(C202="Нет",VLOOKUP(A202,'Айгенис Оп10'!$A$2:$C$20,3,0),VLOOKUP((A202-1),'Айгенис Оп10'!$A$2:$C$20,3,0))),2)</f>
        <v>1.18</v>
      </c>
      <c r="G202" s="43">
        <f>COUNTIF(D203:$D$1599,365)</f>
        <v>1031</v>
      </c>
      <c r="H202" s="43">
        <f>COUNTIF(D203:$D$1599,366)</f>
        <v>366</v>
      </c>
      <c r="I202" s="2"/>
    </row>
    <row r="203" spans="1:9" x14ac:dyDescent="0.25">
      <c r="A203" s="1">
        <f>COUNTIF($C$2:C203,"Да")</f>
        <v>2</v>
      </c>
      <c r="B203" s="45">
        <f t="shared" si="7"/>
        <v>45202</v>
      </c>
      <c r="C203" s="42" t="str">
        <f>IF(ISERROR(VLOOKUP(B203,'Айгенис Оп10'!$C$3:$C$20,1,0)),"Нет","Да")</f>
        <v>Нет</v>
      </c>
      <c r="D203" s="43">
        <f t="shared" si="6"/>
        <v>365</v>
      </c>
      <c r="E203" s="44">
        <f>ROUND(('Все выпуски'!$H$3*'Все выпуски'!$H$6/100)/365*(B203-IF(C203="Нет",VLOOKUP(A203,'Айгенис Оп10'!$A$2:$C$20,3,0),VLOOKUP((A203-1),'Айгенис Оп10'!$A$2:$C$20,3,0))),2)</f>
        <v>1.28</v>
      </c>
      <c r="G203" s="43">
        <f>COUNTIF(D204:$D$1599,365)</f>
        <v>1030</v>
      </c>
      <c r="H203" s="43">
        <f>COUNTIF(D204:$D$1599,366)</f>
        <v>366</v>
      </c>
      <c r="I203" s="2"/>
    </row>
    <row r="204" spans="1:9" x14ac:dyDescent="0.25">
      <c r="A204" s="1">
        <f>COUNTIF($C$2:C204,"Да")</f>
        <v>2</v>
      </c>
      <c r="B204" s="45">
        <f t="shared" si="7"/>
        <v>45203</v>
      </c>
      <c r="C204" s="42" t="str">
        <f>IF(ISERROR(VLOOKUP(B204,'Айгенис Оп10'!$C$3:$C$20,1,0)),"Нет","Да")</f>
        <v>Нет</v>
      </c>
      <c r="D204" s="43">
        <f t="shared" si="6"/>
        <v>365</v>
      </c>
      <c r="E204" s="44">
        <f>ROUND(('Все выпуски'!$H$3*'Все выпуски'!$H$6/100)/365*(B204-IF(C204="Нет",VLOOKUP(A204,'Айгенис Оп10'!$A$2:$C$20,3,0),VLOOKUP((A204-1),'Айгенис Оп10'!$A$2:$C$20,3,0))),2)</f>
        <v>1.38</v>
      </c>
      <c r="G204" s="43">
        <f>COUNTIF(D205:$D$1599,365)</f>
        <v>1029</v>
      </c>
      <c r="H204" s="43">
        <f>COUNTIF(D205:$D$1599,366)</f>
        <v>366</v>
      </c>
      <c r="I204" s="2"/>
    </row>
    <row r="205" spans="1:9" x14ac:dyDescent="0.25">
      <c r="A205" s="1">
        <f>COUNTIF($C$2:C205,"Да")</f>
        <v>2</v>
      </c>
      <c r="B205" s="45">
        <f t="shared" si="7"/>
        <v>45204</v>
      </c>
      <c r="C205" s="42" t="str">
        <f>IF(ISERROR(VLOOKUP(B205,'Айгенис Оп10'!$C$3:$C$20,1,0)),"Нет","Да")</f>
        <v>Нет</v>
      </c>
      <c r="D205" s="43">
        <f t="shared" si="6"/>
        <v>365</v>
      </c>
      <c r="E205" s="44">
        <f>ROUND(('Все выпуски'!$H$3*'Все выпуски'!$H$6/100)/365*(B205-IF(C205="Нет",VLOOKUP(A205,'Айгенис Оп10'!$A$2:$C$20,3,0),VLOOKUP((A205-1),'Айгенис Оп10'!$A$2:$C$20,3,0))),2)</f>
        <v>1.48</v>
      </c>
      <c r="G205" s="43">
        <f>COUNTIF(D206:$D$1599,365)</f>
        <v>1028</v>
      </c>
      <c r="H205" s="43">
        <f>COUNTIF(D206:$D$1599,366)</f>
        <v>366</v>
      </c>
      <c r="I205" s="2"/>
    </row>
    <row r="206" spans="1:9" x14ac:dyDescent="0.25">
      <c r="A206" s="1">
        <f>COUNTIF($C$2:C206,"Да")</f>
        <v>2</v>
      </c>
      <c r="B206" s="45">
        <f t="shared" si="7"/>
        <v>45205</v>
      </c>
      <c r="C206" s="42" t="str">
        <f>IF(ISERROR(VLOOKUP(B206,'Айгенис Оп10'!$C$3:$C$20,1,0)),"Нет","Да")</f>
        <v>Нет</v>
      </c>
      <c r="D206" s="43">
        <f t="shared" si="6"/>
        <v>365</v>
      </c>
      <c r="E206" s="44">
        <f>ROUND(('Все выпуски'!$H$3*'Все выпуски'!$H$6/100)/365*(B206-IF(C206="Нет",VLOOKUP(A206,'Айгенис Оп10'!$A$2:$C$20,3,0),VLOOKUP((A206-1),'Айгенис Оп10'!$A$2:$C$20,3,0))),2)</f>
        <v>1.58</v>
      </c>
      <c r="G206" s="43">
        <f>COUNTIF(D207:$D$1599,365)</f>
        <v>1027</v>
      </c>
      <c r="H206" s="43">
        <f>COUNTIF(D207:$D$1599,366)</f>
        <v>366</v>
      </c>
      <c r="I206" s="2"/>
    </row>
    <row r="207" spans="1:9" x14ac:dyDescent="0.25">
      <c r="A207" s="1">
        <f>COUNTIF($C$2:C207,"Да")</f>
        <v>2</v>
      </c>
      <c r="B207" s="45">
        <f t="shared" si="7"/>
        <v>45206</v>
      </c>
      <c r="C207" s="42" t="str">
        <f>IF(ISERROR(VLOOKUP(B207,'Айгенис Оп10'!$C$3:$C$20,1,0)),"Нет","Да")</f>
        <v>Нет</v>
      </c>
      <c r="D207" s="43">
        <f t="shared" si="6"/>
        <v>365</v>
      </c>
      <c r="E207" s="44">
        <f>ROUND(('Все выпуски'!$H$3*'Все выпуски'!$H$6/100)/365*(B207-IF(C207="Нет",VLOOKUP(A207,'Айгенис Оп10'!$A$2:$C$20,3,0),VLOOKUP((A207-1),'Айгенис Оп10'!$A$2:$C$20,3,0))),2)</f>
        <v>1.68</v>
      </c>
      <c r="G207" s="43">
        <f>COUNTIF(D208:$D$1599,365)</f>
        <v>1026</v>
      </c>
      <c r="H207" s="43">
        <f>COUNTIF(D208:$D$1599,366)</f>
        <v>366</v>
      </c>
      <c r="I207" s="2"/>
    </row>
    <row r="208" spans="1:9" x14ac:dyDescent="0.25">
      <c r="A208" s="1">
        <f>COUNTIF($C$2:C208,"Да")</f>
        <v>2</v>
      </c>
      <c r="B208" s="45">
        <f t="shared" si="7"/>
        <v>45207</v>
      </c>
      <c r="C208" s="42" t="str">
        <f>IF(ISERROR(VLOOKUP(B208,'Айгенис Оп10'!$C$3:$C$20,1,0)),"Нет","Да")</f>
        <v>Нет</v>
      </c>
      <c r="D208" s="43">
        <f t="shared" si="6"/>
        <v>365</v>
      </c>
      <c r="E208" s="44">
        <f>ROUND(('Все выпуски'!$H$3*'Все выпуски'!$H$6/100)/365*(B208-IF(C208="Нет",VLOOKUP(A208,'Айгенис Оп10'!$A$2:$C$20,3,0),VLOOKUP((A208-1),'Айгенис Оп10'!$A$2:$C$20,3,0))),2)</f>
        <v>1.78</v>
      </c>
      <c r="G208" s="43">
        <f>COUNTIF(D209:$D$1599,365)</f>
        <v>1025</v>
      </c>
      <c r="H208" s="43">
        <f>COUNTIF(D209:$D$1599,366)</f>
        <v>366</v>
      </c>
      <c r="I208" s="2"/>
    </row>
    <row r="209" spans="1:9" x14ac:dyDescent="0.25">
      <c r="A209" s="1">
        <f>COUNTIF($C$2:C209,"Да")</f>
        <v>2</v>
      </c>
      <c r="B209" s="45">
        <f t="shared" si="7"/>
        <v>45208</v>
      </c>
      <c r="C209" s="42" t="str">
        <f>IF(ISERROR(VLOOKUP(B209,'Айгенис Оп10'!$C$3:$C$20,1,0)),"Нет","Да")</f>
        <v>Нет</v>
      </c>
      <c r="D209" s="43">
        <f t="shared" si="6"/>
        <v>365</v>
      </c>
      <c r="E209" s="44">
        <f>ROUND(('Все выпуски'!$H$3*'Все выпуски'!$H$6/100)/365*(B209-IF(C209="Нет",VLOOKUP(A209,'Айгенис Оп10'!$A$2:$C$20,3,0),VLOOKUP((A209-1),'Айгенис Оп10'!$A$2:$C$20,3,0))),2)</f>
        <v>1.87</v>
      </c>
      <c r="G209" s="43">
        <f>COUNTIF(D210:$D$1599,365)</f>
        <v>1024</v>
      </c>
      <c r="H209" s="43">
        <f>COUNTIF(D210:$D$1599,366)</f>
        <v>366</v>
      </c>
      <c r="I209" s="2"/>
    </row>
    <row r="210" spans="1:9" x14ac:dyDescent="0.25">
      <c r="A210" s="1">
        <f>COUNTIF($C$2:C210,"Да")</f>
        <v>2</v>
      </c>
      <c r="B210" s="45">
        <f t="shared" si="7"/>
        <v>45209</v>
      </c>
      <c r="C210" s="42" t="str">
        <f>IF(ISERROR(VLOOKUP(B210,'Айгенис Оп10'!$C$3:$C$20,1,0)),"Нет","Да")</f>
        <v>Нет</v>
      </c>
      <c r="D210" s="43">
        <f t="shared" si="6"/>
        <v>365</v>
      </c>
      <c r="E210" s="44">
        <f>ROUND(('Все выпуски'!$H$3*'Все выпуски'!$H$6/100)/365*(B210-IF(C210="Нет",VLOOKUP(A210,'Айгенис Оп10'!$A$2:$C$20,3,0),VLOOKUP((A210-1),'Айгенис Оп10'!$A$2:$C$20,3,0))),2)</f>
        <v>1.97</v>
      </c>
      <c r="G210" s="43">
        <f>COUNTIF(D211:$D$1599,365)</f>
        <v>1023</v>
      </c>
      <c r="H210" s="43">
        <f>COUNTIF(D211:$D$1599,366)</f>
        <v>366</v>
      </c>
      <c r="I210" s="2"/>
    </row>
    <row r="211" spans="1:9" x14ac:dyDescent="0.25">
      <c r="A211" s="1">
        <f>COUNTIF($C$2:C211,"Да")</f>
        <v>2</v>
      </c>
      <c r="B211" s="45">
        <f t="shared" si="7"/>
        <v>45210</v>
      </c>
      <c r="C211" s="42" t="str">
        <f>IF(ISERROR(VLOOKUP(B211,'Айгенис Оп10'!$C$3:$C$20,1,0)),"Нет","Да")</f>
        <v>Нет</v>
      </c>
      <c r="D211" s="43">
        <f t="shared" si="6"/>
        <v>365</v>
      </c>
      <c r="E211" s="44">
        <f>ROUND(('Все выпуски'!$H$3*'Все выпуски'!$H$6/100)/365*(B211-IF(C211="Нет",VLOOKUP(A211,'Айгенис Оп10'!$A$2:$C$20,3,0),VLOOKUP((A211-1),'Айгенис Оп10'!$A$2:$C$20,3,0))),2)</f>
        <v>2.0699999999999998</v>
      </c>
      <c r="G211" s="43">
        <f>COUNTIF(D212:$D$1599,365)</f>
        <v>1022</v>
      </c>
      <c r="H211" s="43">
        <f>COUNTIF(D212:$D$1599,366)</f>
        <v>366</v>
      </c>
      <c r="I211" s="2"/>
    </row>
    <row r="212" spans="1:9" x14ac:dyDescent="0.25">
      <c r="A212" s="1">
        <f>COUNTIF($C$2:C212,"Да")</f>
        <v>2</v>
      </c>
      <c r="B212" s="45">
        <f t="shared" si="7"/>
        <v>45211</v>
      </c>
      <c r="C212" s="42" t="str">
        <f>IF(ISERROR(VLOOKUP(B212,'Айгенис Оп10'!$C$3:$C$20,1,0)),"Нет","Да")</f>
        <v>Нет</v>
      </c>
      <c r="D212" s="43">
        <f t="shared" si="6"/>
        <v>365</v>
      </c>
      <c r="E212" s="44">
        <f>ROUND(('Все выпуски'!$H$3*'Все выпуски'!$H$6/100)/365*(B212-IF(C212="Нет",VLOOKUP(A212,'Айгенис Оп10'!$A$2:$C$20,3,0),VLOOKUP((A212-1),'Айгенис Оп10'!$A$2:$C$20,3,0))),2)</f>
        <v>2.17</v>
      </c>
      <c r="G212" s="43">
        <f>COUNTIF(D213:$D$1599,365)</f>
        <v>1021</v>
      </c>
      <c r="H212" s="43">
        <f>COUNTIF(D213:$D$1599,366)</f>
        <v>366</v>
      </c>
      <c r="I212" s="2"/>
    </row>
    <row r="213" spans="1:9" x14ac:dyDescent="0.25">
      <c r="A213" s="1">
        <f>COUNTIF($C$2:C213,"Да")</f>
        <v>2</v>
      </c>
      <c r="B213" s="45">
        <f t="shared" si="7"/>
        <v>45212</v>
      </c>
      <c r="C213" s="42" t="str">
        <f>IF(ISERROR(VLOOKUP(B213,'Айгенис Оп10'!$C$3:$C$20,1,0)),"Нет","Да")</f>
        <v>Нет</v>
      </c>
      <c r="D213" s="43">
        <f t="shared" si="6"/>
        <v>365</v>
      </c>
      <c r="E213" s="44">
        <f>ROUND(('Все выпуски'!$H$3*'Все выпуски'!$H$6/100)/365*(B213-IF(C213="Нет",VLOOKUP(A213,'Айгенис Оп10'!$A$2:$C$20,3,0),VLOOKUP((A213-1),'Айгенис Оп10'!$A$2:$C$20,3,0))),2)</f>
        <v>2.27</v>
      </c>
      <c r="G213" s="43">
        <f>COUNTIF(D214:$D$1599,365)</f>
        <v>1020</v>
      </c>
      <c r="H213" s="43">
        <f>COUNTIF(D214:$D$1599,366)</f>
        <v>366</v>
      </c>
      <c r="I213" s="2"/>
    </row>
    <row r="214" spans="1:9" x14ac:dyDescent="0.25">
      <c r="A214" s="1">
        <f>COUNTIF($C$2:C214,"Да")</f>
        <v>2</v>
      </c>
      <c r="B214" s="45">
        <f t="shared" si="7"/>
        <v>45213</v>
      </c>
      <c r="C214" s="42" t="str">
        <f>IF(ISERROR(VLOOKUP(B214,'Айгенис Оп10'!$C$3:$C$20,1,0)),"Нет","Да")</f>
        <v>Нет</v>
      </c>
      <c r="D214" s="43">
        <f t="shared" si="6"/>
        <v>365</v>
      </c>
      <c r="E214" s="44">
        <f>ROUND(('Все выпуски'!$H$3*'Все выпуски'!$H$6/100)/365*(B214-IF(C214="Нет",VLOOKUP(A214,'Айгенис Оп10'!$A$2:$C$20,3,0),VLOOKUP((A214-1),'Айгенис Оп10'!$A$2:$C$20,3,0))),2)</f>
        <v>2.37</v>
      </c>
      <c r="G214" s="43">
        <f>COUNTIF(D215:$D$1599,365)</f>
        <v>1019</v>
      </c>
      <c r="H214" s="43">
        <f>COUNTIF(D215:$D$1599,366)</f>
        <v>366</v>
      </c>
      <c r="I214" s="2"/>
    </row>
    <row r="215" spans="1:9" x14ac:dyDescent="0.25">
      <c r="A215" s="1">
        <f>COUNTIF($C$2:C215,"Да")</f>
        <v>2</v>
      </c>
      <c r="B215" s="45">
        <f t="shared" si="7"/>
        <v>45214</v>
      </c>
      <c r="C215" s="42" t="str">
        <f>IF(ISERROR(VLOOKUP(B215,'Айгенис Оп10'!$C$3:$C$20,1,0)),"Нет","Да")</f>
        <v>Нет</v>
      </c>
      <c r="D215" s="43">
        <f t="shared" si="6"/>
        <v>365</v>
      </c>
      <c r="E215" s="44">
        <f>ROUND(('Все выпуски'!$H$3*'Все выпуски'!$H$6/100)/365*(B215-IF(C215="Нет",VLOOKUP(A215,'Айгенис Оп10'!$A$2:$C$20,3,0),VLOOKUP((A215-1),'Айгенис Оп10'!$A$2:$C$20,3,0))),2)</f>
        <v>2.4700000000000002</v>
      </c>
      <c r="G215" s="43">
        <f>COUNTIF(D216:$D$1599,365)</f>
        <v>1018</v>
      </c>
      <c r="H215" s="43">
        <f>COUNTIF(D216:$D$1599,366)</f>
        <v>366</v>
      </c>
      <c r="I215" s="2"/>
    </row>
    <row r="216" spans="1:9" x14ac:dyDescent="0.25">
      <c r="A216" s="1">
        <f>COUNTIF($C$2:C216,"Да")</f>
        <v>2</v>
      </c>
      <c r="B216" s="45">
        <f t="shared" si="7"/>
        <v>45215</v>
      </c>
      <c r="C216" s="42" t="str">
        <f>IF(ISERROR(VLOOKUP(B216,'Айгенис Оп10'!$C$3:$C$20,1,0)),"Нет","Да")</f>
        <v>Нет</v>
      </c>
      <c r="D216" s="43">
        <f t="shared" si="6"/>
        <v>365</v>
      </c>
      <c r="E216" s="44">
        <f>ROUND(('Все выпуски'!$H$3*'Все выпуски'!$H$6/100)/365*(B216-IF(C216="Нет",VLOOKUP(A216,'Айгенис Оп10'!$A$2:$C$20,3,0),VLOOKUP((A216-1),'Айгенис Оп10'!$A$2:$C$20,3,0))),2)</f>
        <v>2.56</v>
      </c>
      <c r="G216" s="43">
        <f>COUNTIF(D217:$D$1599,365)</f>
        <v>1017</v>
      </c>
      <c r="H216" s="43">
        <f>COUNTIF(D217:$D$1599,366)</f>
        <v>366</v>
      </c>
      <c r="I216" s="2"/>
    </row>
    <row r="217" spans="1:9" x14ac:dyDescent="0.25">
      <c r="A217" s="1">
        <f>COUNTIF($C$2:C217,"Да")</f>
        <v>2</v>
      </c>
      <c r="B217" s="45">
        <f t="shared" si="7"/>
        <v>45216</v>
      </c>
      <c r="C217" s="42" t="str">
        <f>IF(ISERROR(VLOOKUP(B217,'Айгенис Оп10'!$C$3:$C$20,1,0)),"Нет","Да")</f>
        <v>Нет</v>
      </c>
      <c r="D217" s="43">
        <f t="shared" si="6"/>
        <v>365</v>
      </c>
      <c r="E217" s="44">
        <f>ROUND(('Все выпуски'!$H$3*'Все выпуски'!$H$6/100)/365*(B217-IF(C217="Нет",VLOOKUP(A217,'Айгенис Оп10'!$A$2:$C$20,3,0),VLOOKUP((A217-1),'Айгенис Оп10'!$A$2:$C$20,3,0))),2)</f>
        <v>2.66</v>
      </c>
      <c r="G217" s="43">
        <f>COUNTIF(D218:$D$1599,365)</f>
        <v>1016</v>
      </c>
      <c r="H217" s="43">
        <f>COUNTIF(D218:$D$1599,366)</f>
        <v>366</v>
      </c>
      <c r="I217" s="2"/>
    </row>
    <row r="218" spans="1:9" x14ac:dyDescent="0.25">
      <c r="A218" s="1">
        <f>COUNTIF($C$2:C218,"Да")</f>
        <v>2</v>
      </c>
      <c r="B218" s="45">
        <f t="shared" si="7"/>
        <v>45217</v>
      </c>
      <c r="C218" s="42" t="str">
        <f>IF(ISERROR(VLOOKUP(B218,'Айгенис Оп10'!$C$3:$C$20,1,0)),"Нет","Да")</f>
        <v>Нет</v>
      </c>
      <c r="D218" s="43">
        <f t="shared" si="6"/>
        <v>365</v>
      </c>
      <c r="E218" s="44">
        <f>ROUND(('Все выпуски'!$H$3*'Все выпуски'!$H$6/100)/365*(B218-IF(C218="Нет",VLOOKUP(A218,'Айгенис Оп10'!$A$2:$C$20,3,0),VLOOKUP((A218-1),'Айгенис Оп10'!$A$2:$C$20,3,0))),2)</f>
        <v>2.76</v>
      </c>
      <c r="G218" s="43">
        <f>COUNTIF(D219:$D$1599,365)</f>
        <v>1015</v>
      </c>
      <c r="H218" s="43">
        <f>COUNTIF(D219:$D$1599,366)</f>
        <v>366</v>
      </c>
      <c r="I218" s="2"/>
    </row>
    <row r="219" spans="1:9" x14ac:dyDescent="0.25">
      <c r="A219" s="1">
        <f>COUNTIF($C$2:C219,"Да")</f>
        <v>2</v>
      </c>
      <c r="B219" s="45">
        <f t="shared" si="7"/>
        <v>45218</v>
      </c>
      <c r="C219" s="42" t="str">
        <f>IF(ISERROR(VLOOKUP(B219,'Айгенис Оп10'!$C$3:$C$20,1,0)),"Нет","Да")</f>
        <v>Нет</v>
      </c>
      <c r="D219" s="43">
        <f t="shared" si="6"/>
        <v>365</v>
      </c>
      <c r="E219" s="44">
        <f>ROUND(('Все выпуски'!$H$3*'Все выпуски'!$H$6/100)/365*(B219-IF(C219="Нет",VLOOKUP(A219,'Айгенис Оп10'!$A$2:$C$20,3,0),VLOOKUP((A219-1),'Айгенис Оп10'!$A$2:$C$20,3,0))),2)</f>
        <v>2.86</v>
      </c>
      <c r="G219" s="43">
        <f>COUNTIF(D220:$D$1599,365)</f>
        <v>1014</v>
      </c>
      <c r="H219" s="43">
        <f>COUNTIF(D220:$D$1599,366)</f>
        <v>366</v>
      </c>
      <c r="I219" s="2"/>
    </row>
    <row r="220" spans="1:9" x14ac:dyDescent="0.25">
      <c r="A220" s="1">
        <f>COUNTIF($C$2:C220,"Да")</f>
        <v>2</v>
      </c>
      <c r="B220" s="45">
        <f t="shared" si="7"/>
        <v>45219</v>
      </c>
      <c r="C220" s="42" t="str">
        <f>IF(ISERROR(VLOOKUP(B220,'Айгенис Оп10'!$C$3:$C$20,1,0)),"Нет","Да")</f>
        <v>Нет</v>
      </c>
      <c r="D220" s="43">
        <f t="shared" si="6"/>
        <v>365</v>
      </c>
      <c r="E220" s="44">
        <f>ROUND(('Все выпуски'!$H$3*'Все выпуски'!$H$6/100)/365*(B220-IF(C220="Нет",VLOOKUP(A220,'Айгенис Оп10'!$A$2:$C$20,3,0),VLOOKUP((A220-1),'Айгенис Оп10'!$A$2:$C$20,3,0))),2)</f>
        <v>2.96</v>
      </c>
      <c r="G220" s="43">
        <f>COUNTIF(D221:$D$1599,365)</f>
        <v>1013</v>
      </c>
      <c r="H220" s="43">
        <f>COUNTIF(D221:$D$1599,366)</f>
        <v>366</v>
      </c>
      <c r="I220" s="2"/>
    </row>
    <row r="221" spans="1:9" x14ac:dyDescent="0.25">
      <c r="A221" s="1">
        <f>COUNTIF($C$2:C221,"Да")</f>
        <v>2</v>
      </c>
      <c r="B221" s="45">
        <f t="shared" si="7"/>
        <v>45220</v>
      </c>
      <c r="C221" s="42" t="str">
        <f>IF(ISERROR(VLOOKUP(B221,'Айгенис Оп10'!$C$3:$C$20,1,0)),"Нет","Да")</f>
        <v>Нет</v>
      </c>
      <c r="D221" s="43">
        <f t="shared" si="6"/>
        <v>365</v>
      </c>
      <c r="E221" s="44">
        <f>ROUND(('Все выпуски'!$H$3*'Все выпуски'!$H$6/100)/365*(B221-IF(C221="Нет",VLOOKUP(A221,'Айгенис Оп10'!$A$2:$C$20,3,0),VLOOKUP((A221-1),'Айгенис Оп10'!$A$2:$C$20,3,0))),2)</f>
        <v>3.06</v>
      </c>
      <c r="G221" s="43">
        <f>COUNTIF(D222:$D$1599,365)</f>
        <v>1012</v>
      </c>
      <c r="H221" s="43">
        <f>COUNTIF(D222:$D$1599,366)</f>
        <v>366</v>
      </c>
      <c r="I221" s="2"/>
    </row>
    <row r="222" spans="1:9" x14ac:dyDescent="0.25">
      <c r="A222" s="1">
        <f>COUNTIF($C$2:C222,"Да")</f>
        <v>2</v>
      </c>
      <c r="B222" s="45">
        <f t="shared" si="7"/>
        <v>45221</v>
      </c>
      <c r="C222" s="42" t="str">
        <f>IF(ISERROR(VLOOKUP(B222,'Айгенис Оп10'!$C$3:$C$20,1,0)),"Нет","Да")</f>
        <v>Нет</v>
      </c>
      <c r="D222" s="43">
        <f t="shared" si="6"/>
        <v>365</v>
      </c>
      <c r="E222" s="44">
        <f>ROUND(('Все выпуски'!$H$3*'Все выпуски'!$H$6/100)/365*(B222-IF(C222="Нет",VLOOKUP(A222,'Айгенис Оп10'!$A$2:$C$20,3,0),VLOOKUP((A222-1),'Айгенис Оп10'!$A$2:$C$20,3,0))),2)</f>
        <v>3.16</v>
      </c>
      <c r="G222" s="43">
        <f>COUNTIF(D223:$D$1599,365)</f>
        <v>1011</v>
      </c>
      <c r="H222" s="43">
        <f>COUNTIF(D223:$D$1599,366)</f>
        <v>366</v>
      </c>
      <c r="I222" s="2"/>
    </row>
    <row r="223" spans="1:9" x14ac:dyDescent="0.25">
      <c r="A223" s="1">
        <f>COUNTIF($C$2:C223,"Да")</f>
        <v>2</v>
      </c>
      <c r="B223" s="45">
        <f t="shared" si="7"/>
        <v>45222</v>
      </c>
      <c r="C223" s="42" t="str">
        <f>IF(ISERROR(VLOOKUP(B223,'Айгенис Оп10'!$C$3:$C$20,1,0)),"Нет","Да")</f>
        <v>Нет</v>
      </c>
      <c r="D223" s="43">
        <f t="shared" si="6"/>
        <v>365</v>
      </c>
      <c r="E223" s="44">
        <f>ROUND(('Все выпуски'!$H$3*'Все выпуски'!$H$6/100)/365*(B223-IF(C223="Нет",VLOOKUP(A223,'Айгенис Оп10'!$A$2:$C$20,3,0),VLOOKUP((A223-1),'Айгенис Оп10'!$A$2:$C$20,3,0))),2)</f>
        <v>3.25</v>
      </c>
      <c r="G223" s="43">
        <f>COUNTIF(D224:$D$1599,365)</f>
        <v>1010</v>
      </c>
      <c r="H223" s="43">
        <f>COUNTIF(D224:$D$1599,366)</f>
        <v>366</v>
      </c>
      <c r="I223" s="2"/>
    </row>
    <row r="224" spans="1:9" x14ac:dyDescent="0.25">
      <c r="A224" s="1">
        <f>COUNTIF($C$2:C224,"Да")</f>
        <v>2</v>
      </c>
      <c r="B224" s="45">
        <f t="shared" si="7"/>
        <v>45223</v>
      </c>
      <c r="C224" s="42" t="str">
        <f>IF(ISERROR(VLOOKUP(B224,'Айгенис Оп10'!$C$3:$C$20,1,0)),"Нет","Да")</f>
        <v>Нет</v>
      </c>
      <c r="D224" s="43">
        <f t="shared" si="6"/>
        <v>365</v>
      </c>
      <c r="E224" s="44">
        <f>ROUND(('Все выпуски'!$H$3*'Все выпуски'!$H$6/100)/365*(B224-IF(C224="Нет",VLOOKUP(A224,'Айгенис Оп10'!$A$2:$C$20,3,0),VLOOKUP((A224-1),'Айгенис Оп10'!$A$2:$C$20,3,0))),2)</f>
        <v>3.35</v>
      </c>
      <c r="G224" s="43">
        <f>COUNTIF(D225:$D$1599,365)</f>
        <v>1009</v>
      </c>
      <c r="H224" s="43">
        <f>COUNTIF(D225:$D$1599,366)</f>
        <v>366</v>
      </c>
      <c r="I224" s="2"/>
    </row>
    <row r="225" spans="1:9" x14ac:dyDescent="0.25">
      <c r="A225" s="1">
        <f>COUNTIF($C$2:C225,"Да")</f>
        <v>2</v>
      </c>
      <c r="B225" s="45">
        <f t="shared" si="7"/>
        <v>45224</v>
      </c>
      <c r="C225" s="42" t="str">
        <f>IF(ISERROR(VLOOKUP(B225,'Айгенис Оп10'!$C$3:$C$20,1,0)),"Нет","Да")</f>
        <v>Нет</v>
      </c>
      <c r="D225" s="43">
        <f t="shared" si="6"/>
        <v>365</v>
      </c>
      <c r="E225" s="44">
        <f>ROUND(('Все выпуски'!$H$3*'Все выпуски'!$H$6/100)/365*(B225-IF(C225="Нет",VLOOKUP(A225,'Айгенис Оп10'!$A$2:$C$20,3,0),VLOOKUP((A225-1),'Айгенис Оп10'!$A$2:$C$20,3,0))),2)</f>
        <v>3.45</v>
      </c>
      <c r="G225" s="43">
        <f>COUNTIF(D226:$D$1599,365)</f>
        <v>1008</v>
      </c>
      <c r="H225" s="43">
        <f>COUNTIF(D226:$D$1599,366)</f>
        <v>366</v>
      </c>
      <c r="I225" s="2"/>
    </row>
    <row r="226" spans="1:9" x14ac:dyDescent="0.25">
      <c r="A226" s="1">
        <f>COUNTIF($C$2:C226,"Да")</f>
        <v>2</v>
      </c>
      <c r="B226" s="45">
        <f t="shared" si="7"/>
        <v>45225</v>
      </c>
      <c r="C226" s="42" t="str">
        <f>IF(ISERROR(VLOOKUP(B226,'Айгенис Оп10'!$C$3:$C$20,1,0)),"Нет","Да")</f>
        <v>Нет</v>
      </c>
      <c r="D226" s="43">
        <f t="shared" si="6"/>
        <v>365</v>
      </c>
      <c r="E226" s="44">
        <f>ROUND(('Все выпуски'!$H$3*'Все выпуски'!$H$6/100)/365*(B226-IF(C226="Нет",VLOOKUP(A226,'Айгенис Оп10'!$A$2:$C$20,3,0),VLOOKUP((A226-1),'Айгенис Оп10'!$A$2:$C$20,3,0))),2)</f>
        <v>3.55</v>
      </c>
      <c r="G226" s="43">
        <f>COUNTIF(D227:$D$1599,365)</f>
        <v>1007</v>
      </c>
      <c r="H226" s="43">
        <f>COUNTIF(D227:$D$1599,366)</f>
        <v>366</v>
      </c>
      <c r="I226" s="2"/>
    </row>
    <row r="227" spans="1:9" x14ac:dyDescent="0.25">
      <c r="A227" s="1">
        <f>COUNTIF($C$2:C227,"Да")</f>
        <v>2</v>
      </c>
      <c r="B227" s="45">
        <f t="shared" si="7"/>
        <v>45226</v>
      </c>
      <c r="C227" s="42" t="str">
        <f>IF(ISERROR(VLOOKUP(B227,'Айгенис Оп10'!$C$3:$C$20,1,0)),"Нет","Да")</f>
        <v>Нет</v>
      </c>
      <c r="D227" s="43">
        <f t="shared" si="6"/>
        <v>365</v>
      </c>
      <c r="E227" s="44">
        <f>ROUND(('Все выпуски'!$H$3*'Все выпуски'!$H$6/100)/365*(B227-IF(C227="Нет",VLOOKUP(A227,'Айгенис Оп10'!$A$2:$C$20,3,0),VLOOKUP((A227-1),'Айгенис Оп10'!$A$2:$C$20,3,0))),2)</f>
        <v>3.65</v>
      </c>
      <c r="G227" s="43">
        <f>COUNTIF(D228:$D$1599,365)</f>
        <v>1006</v>
      </c>
      <c r="H227" s="43">
        <f>COUNTIF(D228:$D$1599,366)</f>
        <v>366</v>
      </c>
      <c r="I227" s="2"/>
    </row>
    <row r="228" spans="1:9" x14ac:dyDescent="0.25">
      <c r="A228" s="1">
        <f>COUNTIF($C$2:C228,"Да")</f>
        <v>2</v>
      </c>
      <c r="B228" s="45">
        <f t="shared" si="7"/>
        <v>45227</v>
      </c>
      <c r="C228" s="42" t="str">
        <f>IF(ISERROR(VLOOKUP(B228,'Айгенис Оп10'!$C$3:$C$20,1,0)),"Нет","Да")</f>
        <v>Нет</v>
      </c>
      <c r="D228" s="43">
        <f t="shared" si="6"/>
        <v>365</v>
      </c>
      <c r="E228" s="44">
        <f>ROUND(('Все выпуски'!$H$3*'Все выпуски'!$H$6/100)/365*(B228-IF(C228="Нет",VLOOKUP(A228,'Айгенис Оп10'!$A$2:$C$20,3,0),VLOOKUP((A228-1),'Айгенис Оп10'!$A$2:$C$20,3,0))),2)</f>
        <v>3.75</v>
      </c>
      <c r="G228" s="43">
        <f>COUNTIF(D229:$D$1599,365)</f>
        <v>1005</v>
      </c>
      <c r="H228" s="43">
        <f>COUNTIF(D229:$D$1599,366)</f>
        <v>366</v>
      </c>
      <c r="I228" s="2"/>
    </row>
    <row r="229" spans="1:9" x14ac:dyDescent="0.25">
      <c r="A229" s="1">
        <f>COUNTIF($C$2:C229,"Да")</f>
        <v>2</v>
      </c>
      <c r="B229" s="45">
        <f t="shared" si="7"/>
        <v>45228</v>
      </c>
      <c r="C229" s="42" t="str">
        <f>IF(ISERROR(VLOOKUP(B229,'Айгенис Оп10'!$C$3:$C$20,1,0)),"Нет","Да")</f>
        <v>Нет</v>
      </c>
      <c r="D229" s="43">
        <f t="shared" si="6"/>
        <v>365</v>
      </c>
      <c r="E229" s="44">
        <f>ROUND(('Все выпуски'!$H$3*'Все выпуски'!$H$6/100)/365*(B229-IF(C229="Нет",VLOOKUP(A229,'Айгенис Оп10'!$A$2:$C$20,3,0),VLOOKUP((A229-1),'Айгенис Оп10'!$A$2:$C$20,3,0))),2)</f>
        <v>3.85</v>
      </c>
      <c r="G229" s="43">
        <f>COUNTIF(D230:$D$1599,365)</f>
        <v>1004</v>
      </c>
      <c r="H229" s="43">
        <f>COUNTIF(D230:$D$1599,366)</f>
        <v>366</v>
      </c>
      <c r="I229" s="2"/>
    </row>
    <row r="230" spans="1:9" x14ac:dyDescent="0.25">
      <c r="A230" s="1">
        <f>COUNTIF($C$2:C230,"Да")</f>
        <v>2</v>
      </c>
      <c r="B230" s="45">
        <f t="shared" si="7"/>
        <v>45229</v>
      </c>
      <c r="C230" s="42" t="str">
        <f>IF(ISERROR(VLOOKUP(B230,'Айгенис Оп10'!$C$3:$C$20,1,0)),"Нет","Да")</f>
        <v>Нет</v>
      </c>
      <c r="D230" s="43">
        <f t="shared" si="6"/>
        <v>365</v>
      </c>
      <c r="E230" s="44">
        <f>ROUND(('Все выпуски'!$H$3*'Все выпуски'!$H$6/100)/365*(B230-IF(C230="Нет",VLOOKUP(A230,'Айгенис Оп10'!$A$2:$C$20,3,0),VLOOKUP((A230-1),'Айгенис Оп10'!$A$2:$C$20,3,0))),2)</f>
        <v>3.95</v>
      </c>
      <c r="G230" s="43">
        <f>COUNTIF(D231:$D$1599,365)</f>
        <v>1003</v>
      </c>
      <c r="H230" s="43">
        <f>COUNTIF(D231:$D$1599,366)</f>
        <v>366</v>
      </c>
      <c r="I230" s="2"/>
    </row>
    <row r="231" spans="1:9" x14ac:dyDescent="0.25">
      <c r="A231" s="1">
        <f>COUNTIF($C$2:C231,"Да")</f>
        <v>2</v>
      </c>
      <c r="B231" s="45">
        <f t="shared" si="7"/>
        <v>45230</v>
      </c>
      <c r="C231" s="42" t="str">
        <f>IF(ISERROR(VLOOKUP(B231,'Айгенис Оп10'!$C$3:$C$20,1,0)),"Нет","Да")</f>
        <v>Нет</v>
      </c>
      <c r="D231" s="43">
        <f t="shared" si="6"/>
        <v>365</v>
      </c>
      <c r="E231" s="44">
        <f>ROUND(('Все выпуски'!$H$3*'Все выпуски'!$H$6/100)/365*(B231-IF(C231="Нет",VLOOKUP(A231,'Айгенис Оп10'!$A$2:$C$20,3,0),VLOOKUP((A231-1),'Айгенис Оп10'!$A$2:$C$20,3,0))),2)</f>
        <v>4.04</v>
      </c>
      <c r="G231" s="43">
        <f>COUNTIF(D232:$D$1599,365)</f>
        <v>1002</v>
      </c>
      <c r="H231" s="43">
        <f>COUNTIF(D232:$D$1599,366)</f>
        <v>366</v>
      </c>
      <c r="I231" s="2"/>
    </row>
    <row r="232" spans="1:9" x14ac:dyDescent="0.25">
      <c r="A232" s="1">
        <f>COUNTIF($C$2:C232,"Да")</f>
        <v>2</v>
      </c>
      <c r="B232" s="45">
        <f t="shared" si="7"/>
        <v>45231</v>
      </c>
      <c r="C232" s="42" t="str">
        <f>IF(ISERROR(VLOOKUP(B232,'Айгенис Оп10'!$C$3:$C$20,1,0)),"Нет","Да")</f>
        <v>Нет</v>
      </c>
      <c r="D232" s="43">
        <f t="shared" si="6"/>
        <v>365</v>
      </c>
      <c r="E232" s="44">
        <f>ROUND(('Все выпуски'!$H$3*'Все выпуски'!$H$6/100)/365*(B232-IF(C232="Нет",VLOOKUP(A232,'Айгенис Оп10'!$A$2:$C$20,3,0),VLOOKUP((A232-1),'Айгенис Оп10'!$A$2:$C$20,3,0))),2)</f>
        <v>4.1399999999999997</v>
      </c>
      <c r="G232" s="43">
        <f>COUNTIF(D233:$D$1599,365)</f>
        <v>1001</v>
      </c>
      <c r="H232" s="43">
        <f>COUNTIF(D233:$D$1599,366)</f>
        <v>366</v>
      </c>
      <c r="I232" s="2"/>
    </row>
    <row r="233" spans="1:9" x14ac:dyDescent="0.25">
      <c r="A233" s="1">
        <f>COUNTIF($C$2:C233,"Да")</f>
        <v>2</v>
      </c>
      <c r="B233" s="45">
        <f t="shared" si="7"/>
        <v>45232</v>
      </c>
      <c r="C233" s="42" t="str">
        <f>IF(ISERROR(VLOOKUP(B233,'Айгенис Оп10'!$C$3:$C$20,1,0)),"Нет","Да")</f>
        <v>Нет</v>
      </c>
      <c r="D233" s="43">
        <f t="shared" si="6"/>
        <v>365</v>
      </c>
      <c r="E233" s="44">
        <f>ROUND(('Все выпуски'!$H$3*'Все выпуски'!$H$6/100)/365*(B233-IF(C233="Нет",VLOOKUP(A233,'Айгенис Оп10'!$A$2:$C$20,3,0),VLOOKUP((A233-1),'Айгенис Оп10'!$A$2:$C$20,3,0))),2)</f>
        <v>4.24</v>
      </c>
      <c r="G233" s="43">
        <f>COUNTIF(D234:$D$1599,365)</f>
        <v>1000</v>
      </c>
      <c r="H233" s="43">
        <f>COUNTIF(D234:$D$1599,366)</f>
        <v>366</v>
      </c>
      <c r="I233" s="2"/>
    </row>
    <row r="234" spans="1:9" x14ac:dyDescent="0.25">
      <c r="A234" s="1">
        <f>COUNTIF($C$2:C234,"Да")</f>
        <v>2</v>
      </c>
      <c r="B234" s="45">
        <f t="shared" si="7"/>
        <v>45233</v>
      </c>
      <c r="C234" s="42" t="str">
        <f>IF(ISERROR(VLOOKUP(B234,'Айгенис Оп10'!$C$3:$C$20,1,0)),"Нет","Да")</f>
        <v>Нет</v>
      </c>
      <c r="D234" s="43">
        <f t="shared" si="6"/>
        <v>365</v>
      </c>
      <c r="E234" s="44">
        <f>ROUND(('Все выпуски'!$H$3*'Все выпуски'!$H$6/100)/365*(B234-IF(C234="Нет",VLOOKUP(A234,'Айгенис Оп10'!$A$2:$C$20,3,0),VLOOKUP((A234-1),'Айгенис Оп10'!$A$2:$C$20,3,0))),2)</f>
        <v>4.34</v>
      </c>
      <c r="G234" s="43">
        <f>COUNTIF(D235:$D$1599,365)</f>
        <v>999</v>
      </c>
      <c r="H234" s="43">
        <f>COUNTIF(D235:$D$1599,366)</f>
        <v>366</v>
      </c>
      <c r="I234" s="2"/>
    </row>
    <row r="235" spans="1:9" x14ac:dyDescent="0.25">
      <c r="A235" s="1">
        <f>COUNTIF($C$2:C235,"Да")</f>
        <v>2</v>
      </c>
      <c r="B235" s="45">
        <f t="shared" si="7"/>
        <v>45234</v>
      </c>
      <c r="C235" s="42" t="str">
        <f>IF(ISERROR(VLOOKUP(B235,'Айгенис Оп10'!$C$3:$C$20,1,0)),"Нет","Да")</f>
        <v>Нет</v>
      </c>
      <c r="D235" s="43">
        <f t="shared" si="6"/>
        <v>365</v>
      </c>
      <c r="E235" s="44">
        <f>ROUND(('Все выпуски'!$H$3*'Все выпуски'!$H$6/100)/365*(B235-IF(C235="Нет",VLOOKUP(A235,'Айгенис Оп10'!$A$2:$C$20,3,0),VLOOKUP((A235-1),'Айгенис Оп10'!$A$2:$C$20,3,0))),2)</f>
        <v>4.4400000000000004</v>
      </c>
      <c r="G235" s="43">
        <f>COUNTIF(D236:$D$1599,365)</f>
        <v>998</v>
      </c>
      <c r="H235" s="43">
        <f>COUNTIF(D236:$D$1599,366)</f>
        <v>366</v>
      </c>
      <c r="I235" s="2"/>
    </row>
    <row r="236" spans="1:9" x14ac:dyDescent="0.25">
      <c r="A236" s="1">
        <f>COUNTIF($C$2:C236,"Да")</f>
        <v>2</v>
      </c>
      <c r="B236" s="45">
        <f t="shared" si="7"/>
        <v>45235</v>
      </c>
      <c r="C236" s="42" t="str">
        <f>IF(ISERROR(VLOOKUP(B236,'Айгенис Оп10'!$C$3:$C$20,1,0)),"Нет","Да")</f>
        <v>Нет</v>
      </c>
      <c r="D236" s="43">
        <f t="shared" si="6"/>
        <v>365</v>
      </c>
      <c r="E236" s="44">
        <f>ROUND(('Все выпуски'!$H$3*'Все выпуски'!$H$6/100)/365*(B236-IF(C236="Нет",VLOOKUP(A236,'Айгенис Оп10'!$A$2:$C$20,3,0),VLOOKUP((A236-1),'Айгенис Оп10'!$A$2:$C$20,3,0))),2)</f>
        <v>4.54</v>
      </c>
      <c r="G236" s="43">
        <f>COUNTIF(D237:$D$1599,365)</f>
        <v>997</v>
      </c>
      <c r="H236" s="43">
        <f>COUNTIF(D237:$D$1599,366)</f>
        <v>366</v>
      </c>
      <c r="I236" s="2"/>
    </row>
    <row r="237" spans="1:9" x14ac:dyDescent="0.25">
      <c r="A237" s="1">
        <f>COUNTIF($C$2:C237,"Да")</f>
        <v>2</v>
      </c>
      <c r="B237" s="45">
        <f t="shared" si="7"/>
        <v>45236</v>
      </c>
      <c r="C237" s="42" t="str">
        <f>IF(ISERROR(VLOOKUP(B237,'Айгенис Оп10'!$C$3:$C$20,1,0)),"Нет","Да")</f>
        <v>Нет</v>
      </c>
      <c r="D237" s="43">
        <f t="shared" si="6"/>
        <v>365</v>
      </c>
      <c r="E237" s="44">
        <f>ROUND(('Все выпуски'!$H$3*'Все выпуски'!$H$6/100)/365*(B237-IF(C237="Нет",VLOOKUP(A237,'Айгенис Оп10'!$A$2:$C$20,3,0),VLOOKUP((A237-1),'Айгенис Оп10'!$A$2:$C$20,3,0))),2)</f>
        <v>4.6399999999999997</v>
      </c>
      <c r="G237" s="43">
        <f>COUNTIF(D238:$D$1599,365)</f>
        <v>996</v>
      </c>
      <c r="H237" s="43">
        <f>COUNTIF(D238:$D$1599,366)</f>
        <v>366</v>
      </c>
      <c r="I237" s="2"/>
    </row>
    <row r="238" spans="1:9" x14ac:dyDescent="0.25">
      <c r="A238" s="1">
        <f>COUNTIF($C$2:C238,"Да")</f>
        <v>2</v>
      </c>
      <c r="B238" s="45">
        <f t="shared" si="7"/>
        <v>45237</v>
      </c>
      <c r="C238" s="42" t="str">
        <f>IF(ISERROR(VLOOKUP(B238,'Айгенис Оп10'!$C$3:$C$20,1,0)),"Нет","Да")</f>
        <v>Нет</v>
      </c>
      <c r="D238" s="43">
        <f t="shared" si="6"/>
        <v>365</v>
      </c>
      <c r="E238" s="44">
        <f>ROUND(('Все выпуски'!$H$3*'Все выпуски'!$H$6/100)/365*(B238-IF(C238="Нет",VLOOKUP(A238,'Айгенис Оп10'!$A$2:$C$20,3,0),VLOOKUP((A238-1),'Айгенис Оп10'!$A$2:$C$20,3,0))),2)</f>
        <v>4.7300000000000004</v>
      </c>
      <c r="G238" s="43">
        <f>COUNTIF(D239:$D$1599,365)</f>
        <v>995</v>
      </c>
      <c r="H238" s="43">
        <f>COUNTIF(D239:$D$1599,366)</f>
        <v>366</v>
      </c>
      <c r="I238" s="2"/>
    </row>
    <row r="239" spans="1:9" x14ac:dyDescent="0.25">
      <c r="A239" s="1">
        <f>COUNTIF($C$2:C239,"Да")</f>
        <v>2</v>
      </c>
      <c r="B239" s="45">
        <f t="shared" si="7"/>
        <v>45238</v>
      </c>
      <c r="C239" s="42" t="str">
        <f>IF(ISERROR(VLOOKUP(B239,'Айгенис Оп10'!$C$3:$C$20,1,0)),"Нет","Да")</f>
        <v>Нет</v>
      </c>
      <c r="D239" s="43">
        <f t="shared" si="6"/>
        <v>365</v>
      </c>
      <c r="E239" s="44">
        <f>ROUND(('Все выпуски'!$H$3*'Все выпуски'!$H$6/100)/365*(B239-IF(C239="Нет",VLOOKUP(A239,'Айгенис Оп10'!$A$2:$C$20,3,0),VLOOKUP((A239-1),'Айгенис Оп10'!$A$2:$C$20,3,0))),2)</f>
        <v>4.83</v>
      </c>
      <c r="G239" s="43">
        <f>COUNTIF(D240:$D$1599,365)</f>
        <v>994</v>
      </c>
      <c r="H239" s="43">
        <f>COUNTIF(D240:$D$1599,366)</f>
        <v>366</v>
      </c>
      <c r="I239" s="2"/>
    </row>
    <row r="240" spans="1:9" x14ac:dyDescent="0.25">
      <c r="A240" s="1">
        <f>COUNTIF($C$2:C240,"Да")</f>
        <v>2</v>
      </c>
      <c r="B240" s="45">
        <f t="shared" si="7"/>
        <v>45239</v>
      </c>
      <c r="C240" s="42" t="str">
        <f>IF(ISERROR(VLOOKUP(B240,'Айгенис Оп10'!$C$3:$C$20,1,0)),"Нет","Да")</f>
        <v>Нет</v>
      </c>
      <c r="D240" s="43">
        <f t="shared" si="6"/>
        <v>365</v>
      </c>
      <c r="E240" s="44">
        <f>ROUND(('Все выпуски'!$H$3*'Все выпуски'!$H$6/100)/365*(B240-IF(C240="Нет",VLOOKUP(A240,'Айгенис Оп10'!$A$2:$C$20,3,0),VLOOKUP((A240-1),'Айгенис Оп10'!$A$2:$C$20,3,0))),2)</f>
        <v>4.93</v>
      </c>
      <c r="G240" s="43">
        <f>COUNTIF(D241:$D$1599,365)</f>
        <v>993</v>
      </c>
      <c r="H240" s="43">
        <f>COUNTIF(D241:$D$1599,366)</f>
        <v>366</v>
      </c>
      <c r="I240" s="2"/>
    </row>
    <row r="241" spans="1:9" x14ac:dyDescent="0.25">
      <c r="A241" s="1">
        <f>COUNTIF($C$2:C241,"Да")</f>
        <v>2</v>
      </c>
      <c r="B241" s="45">
        <f t="shared" si="7"/>
        <v>45240</v>
      </c>
      <c r="C241" s="42" t="str">
        <f>IF(ISERROR(VLOOKUP(B241,'Айгенис Оп10'!$C$3:$C$20,1,0)),"Нет","Да")</f>
        <v>Нет</v>
      </c>
      <c r="D241" s="43">
        <f t="shared" si="6"/>
        <v>365</v>
      </c>
      <c r="E241" s="44">
        <f>ROUND(('Все выпуски'!$H$3*'Все выпуски'!$H$6/100)/365*(B241-IF(C241="Нет",VLOOKUP(A241,'Айгенис Оп10'!$A$2:$C$20,3,0),VLOOKUP((A241-1),'Айгенис Оп10'!$A$2:$C$20,3,0))),2)</f>
        <v>5.03</v>
      </c>
      <c r="G241" s="43">
        <f>COUNTIF(D242:$D$1599,365)</f>
        <v>992</v>
      </c>
      <c r="H241" s="43">
        <f>COUNTIF(D242:$D$1599,366)</f>
        <v>366</v>
      </c>
      <c r="I241" s="2"/>
    </row>
    <row r="242" spans="1:9" x14ac:dyDescent="0.25">
      <c r="A242" s="1">
        <f>COUNTIF($C$2:C242,"Да")</f>
        <v>2</v>
      </c>
      <c r="B242" s="45">
        <f t="shared" si="7"/>
        <v>45241</v>
      </c>
      <c r="C242" s="42" t="str">
        <f>IF(ISERROR(VLOOKUP(B242,'Айгенис Оп10'!$C$3:$C$20,1,0)),"Нет","Да")</f>
        <v>Нет</v>
      </c>
      <c r="D242" s="43">
        <f t="shared" si="6"/>
        <v>365</v>
      </c>
      <c r="E242" s="44">
        <f>ROUND(('Все выпуски'!$H$3*'Все выпуски'!$H$6/100)/365*(B242-IF(C242="Нет",VLOOKUP(A242,'Айгенис Оп10'!$A$2:$C$20,3,0),VLOOKUP((A242-1),'Айгенис Оп10'!$A$2:$C$20,3,0))),2)</f>
        <v>5.13</v>
      </c>
      <c r="G242" s="43">
        <f>COUNTIF(D243:$D$1599,365)</f>
        <v>991</v>
      </c>
      <c r="H242" s="43">
        <f>COUNTIF(D243:$D$1599,366)</f>
        <v>366</v>
      </c>
      <c r="I242" s="2"/>
    </row>
    <row r="243" spans="1:9" x14ac:dyDescent="0.25">
      <c r="A243" s="1">
        <f>COUNTIF($C$2:C243,"Да")</f>
        <v>2</v>
      </c>
      <c r="B243" s="45">
        <f t="shared" si="7"/>
        <v>45242</v>
      </c>
      <c r="C243" s="42" t="str">
        <f>IF(ISERROR(VLOOKUP(B243,'Айгенис Оп10'!$C$3:$C$20,1,0)),"Нет","Да")</f>
        <v>Нет</v>
      </c>
      <c r="D243" s="43">
        <f t="shared" si="6"/>
        <v>365</v>
      </c>
      <c r="E243" s="44">
        <f>ROUND(('Все выпуски'!$H$3*'Все выпуски'!$H$6/100)/365*(B243-IF(C243="Нет",VLOOKUP(A243,'Айгенис Оп10'!$A$2:$C$20,3,0),VLOOKUP((A243-1),'Айгенис Оп10'!$A$2:$C$20,3,0))),2)</f>
        <v>5.23</v>
      </c>
      <c r="G243" s="43">
        <f>COUNTIF(D244:$D$1599,365)</f>
        <v>990</v>
      </c>
      <c r="H243" s="43">
        <f>COUNTIF(D244:$D$1599,366)</f>
        <v>366</v>
      </c>
      <c r="I243" s="2"/>
    </row>
    <row r="244" spans="1:9" x14ac:dyDescent="0.25">
      <c r="A244" s="1">
        <f>COUNTIF($C$2:C244,"Да")</f>
        <v>2</v>
      </c>
      <c r="B244" s="45">
        <f t="shared" si="7"/>
        <v>45243</v>
      </c>
      <c r="C244" s="42" t="str">
        <f>IF(ISERROR(VLOOKUP(B244,'Айгенис Оп10'!$C$3:$C$20,1,0)),"Нет","Да")</f>
        <v>Нет</v>
      </c>
      <c r="D244" s="43">
        <f t="shared" si="6"/>
        <v>365</v>
      </c>
      <c r="E244" s="44">
        <f>ROUND(('Все выпуски'!$H$3*'Все выпуски'!$H$6/100)/365*(B244-IF(C244="Нет",VLOOKUP(A244,'Айгенис Оп10'!$A$2:$C$20,3,0),VLOOKUP((A244-1),'Айгенис Оп10'!$A$2:$C$20,3,0))),2)</f>
        <v>5.33</v>
      </c>
      <c r="G244" s="43">
        <f>COUNTIF(D245:$D$1599,365)</f>
        <v>989</v>
      </c>
      <c r="H244" s="43">
        <f>COUNTIF(D245:$D$1599,366)</f>
        <v>366</v>
      </c>
      <c r="I244" s="2"/>
    </row>
    <row r="245" spans="1:9" x14ac:dyDescent="0.25">
      <c r="A245" s="1">
        <f>COUNTIF($C$2:C245,"Да")</f>
        <v>2</v>
      </c>
      <c r="B245" s="45">
        <f t="shared" si="7"/>
        <v>45244</v>
      </c>
      <c r="C245" s="42" t="str">
        <f>IF(ISERROR(VLOOKUP(B245,'Айгенис Оп10'!$C$3:$C$20,1,0)),"Нет","Да")</f>
        <v>Нет</v>
      </c>
      <c r="D245" s="43">
        <f t="shared" si="6"/>
        <v>365</v>
      </c>
      <c r="E245" s="44">
        <f>ROUND(('Все выпуски'!$H$3*'Все выпуски'!$H$6/100)/365*(B245-IF(C245="Нет",VLOOKUP(A245,'Айгенис Оп10'!$A$2:$C$20,3,0),VLOOKUP((A245-1),'Айгенис Оп10'!$A$2:$C$20,3,0))),2)</f>
        <v>5.42</v>
      </c>
      <c r="G245" s="43">
        <f>COUNTIF(D246:$D$1599,365)</f>
        <v>988</v>
      </c>
      <c r="H245" s="43">
        <f>COUNTIF(D246:$D$1599,366)</f>
        <v>366</v>
      </c>
      <c r="I245" s="2"/>
    </row>
    <row r="246" spans="1:9" x14ac:dyDescent="0.25">
      <c r="A246" s="1">
        <f>COUNTIF($C$2:C246,"Да")</f>
        <v>2</v>
      </c>
      <c r="B246" s="45">
        <f t="shared" si="7"/>
        <v>45245</v>
      </c>
      <c r="C246" s="42" t="str">
        <f>IF(ISERROR(VLOOKUP(B246,'Айгенис Оп10'!$C$3:$C$20,1,0)),"Нет","Да")</f>
        <v>Нет</v>
      </c>
      <c r="D246" s="43">
        <f t="shared" si="6"/>
        <v>365</v>
      </c>
      <c r="E246" s="44">
        <f>ROUND(('Все выпуски'!$H$3*'Все выпуски'!$H$6/100)/365*(B246-IF(C246="Нет",VLOOKUP(A246,'Айгенис Оп10'!$A$2:$C$20,3,0),VLOOKUP((A246-1),'Айгенис Оп10'!$A$2:$C$20,3,0))),2)</f>
        <v>5.52</v>
      </c>
      <c r="G246" s="43">
        <f>COUNTIF(D247:$D$1599,365)</f>
        <v>987</v>
      </c>
      <c r="H246" s="43">
        <f>COUNTIF(D247:$D$1599,366)</f>
        <v>366</v>
      </c>
      <c r="I246" s="2"/>
    </row>
    <row r="247" spans="1:9" x14ac:dyDescent="0.25">
      <c r="A247" s="1">
        <f>COUNTIF($C$2:C247,"Да")</f>
        <v>2</v>
      </c>
      <c r="B247" s="45">
        <f t="shared" si="7"/>
        <v>45246</v>
      </c>
      <c r="C247" s="42" t="str">
        <f>IF(ISERROR(VLOOKUP(B247,'Айгенис Оп10'!$C$3:$C$20,1,0)),"Нет","Да")</f>
        <v>Нет</v>
      </c>
      <c r="D247" s="43">
        <f t="shared" si="6"/>
        <v>365</v>
      </c>
      <c r="E247" s="44">
        <f>ROUND(('Все выпуски'!$H$3*'Все выпуски'!$H$6/100)/365*(B247-IF(C247="Нет",VLOOKUP(A247,'Айгенис Оп10'!$A$2:$C$20,3,0),VLOOKUP((A247-1),'Айгенис Оп10'!$A$2:$C$20,3,0))),2)</f>
        <v>5.62</v>
      </c>
      <c r="G247" s="43">
        <f>COUNTIF(D248:$D$1599,365)</f>
        <v>986</v>
      </c>
      <c r="H247" s="43">
        <f>COUNTIF(D248:$D$1599,366)</f>
        <v>366</v>
      </c>
      <c r="I247" s="2"/>
    </row>
    <row r="248" spans="1:9" x14ac:dyDescent="0.25">
      <c r="A248" s="1">
        <f>COUNTIF($C$2:C248,"Да")</f>
        <v>2</v>
      </c>
      <c r="B248" s="45">
        <f t="shared" si="7"/>
        <v>45247</v>
      </c>
      <c r="C248" s="42" t="str">
        <f>IF(ISERROR(VLOOKUP(B248,'Айгенис Оп10'!$C$3:$C$20,1,0)),"Нет","Да")</f>
        <v>Нет</v>
      </c>
      <c r="D248" s="43">
        <f t="shared" si="6"/>
        <v>365</v>
      </c>
      <c r="E248" s="44">
        <f>ROUND(('Все выпуски'!$H$3*'Все выпуски'!$H$6/100)/365*(B248-IF(C248="Нет",VLOOKUP(A248,'Айгенис Оп10'!$A$2:$C$20,3,0),VLOOKUP((A248-1),'Айгенис Оп10'!$A$2:$C$20,3,0))),2)</f>
        <v>5.72</v>
      </c>
      <c r="G248" s="43">
        <f>COUNTIF(D249:$D$1599,365)</f>
        <v>985</v>
      </c>
      <c r="H248" s="43">
        <f>COUNTIF(D249:$D$1599,366)</f>
        <v>366</v>
      </c>
      <c r="I248" s="2"/>
    </row>
    <row r="249" spans="1:9" x14ac:dyDescent="0.25">
      <c r="A249" s="1">
        <f>COUNTIF($C$2:C249,"Да")</f>
        <v>2</v>
      </c>
      <c r="B249" s="45">
        <f t="shared" si="7"/>
        <v>45248</v>
      </c>
      <c r="C249" s="42" t="str">
        <f>IF(ISERROR(VLOOKUP(B249,'Айгенис Оп10'!$C$3:$C$20,1,0)),"Нет","Да")</f>
        <v>Нет</v>
      </c>
      <c r="D249" s="43">
        <f t="shared" si="6"/>
        <v>365</v>
      </c>
      <c r="E249" s="44">
        <f>ROUND(('Все выпуски'!$H$3*'Все выпуски'!$H$6/100)/365*(B249-IF(C249="Нет",VLOOKUP(A249,'Айгенис Оп10'!$A$2:$C$20,3,0),VLOOKUP((A249-1),'Айгенис Оп10'!$A$2:$C$20,3,0))),2)</f>
        <v>5.82</v>
      </c>
      <c r="G249" s="43">
        <f>COUNTIF(D250:$D$1599,365)</f>
        <v>984</v>
      </c>
      <c r="H249" s="43">
        <f>COUNTIF(D250:$D$1599,366)</f>
        <v>366</v>
      </c>
      <c r="I249" s="2"/>
    </row>
    <row r="250" spans="1:9" x14ac:dyDescent="0.25">
      <c r="A250" s="1">
        <f>COUNTIF($C$2:C250,"Да")</f>
        <v>2</v>
      </c>
      <c r="B250" s="45">
        <f t="shared" si="7"/>
        <v>45249</v>
      </c>
      <c r="C250" s="42" t="str">
        <f>IF(ISERROR(VLOOKUP(B250,'Айгенис Оп10'!$C$3:$C$20,1,0)),"Нет","Да")</f>
        <v>Нет</v>
      </c>
      <c r="D250" s="43">
        <f t="shared" si="6"/>
        <v>365</v>
      </c>
      <c r="E250" s="44">
        <f>ROUND(('Все выпуски'!$H$3*'Все выпуски'!$H$6/100)/365*(B250-IF(C250="Нет",VLOOKUP(A250,'Айгенис Оп10'!$A$2:$C$20,3,0),VLOOKUP((A250-1),'Айгенис Оп10'!$A$2:$C$20,3,0))),2)</f>
        <v>5.92</v>
      </c>
      <c r="G250" s="43">
        <f>COUNTIF(D251:$D$1599,365)</f>
        <v>983</v>
      </c>
      <c r="H250" s="43">
        <f>COUNTIF(D251:$D$1599,366)</f>
        <v>366</v>
      </c>
      <c r="I250" s="2"/>
    </row>
    <row r="251" spans="1:9" x14ac:dyDescent="0.25">
      <c r="A251" s="1">
        <f>COUNTIF($C$2:C251,"Да")</f>
        <v>2</v>
      </c>
      <c r="B251" s="45">
        <f t="shared" si="7"/>
        <v>45250</v>
      </c>
      <c r="C251" s="42" t="str">
        <f>IF(ISERROR(VLOOKUP(B251,'Айгенис Оп10'!$C$3:$C$20,1,0)),"Нет","Да")</f>
        <v>Нет</v>
      </c>
      <c r="D251" s="43">
        <f t="shared" si="6"/>
        <v>365</v>
      </c>
      <c r="E251" s="44">
        <f>ROUND(('Все выпуски'!$H$3*'Все выпуски'!$H$6/100)/365*(B251-IF(C251="Нет",VLOOKUP(A251,'Айгенис Оп10'!$A$2:$C$20,3,0),VLOOKUP((A251-1),'Айгенис Оп10'!$A$2:$C$20,3,0))),2)</f>
        <v>6.02</v>
      </c>
      <c r="G251" s="43">
        <f>COUNTIF(D252:$D$1599,365)</f>
        <v>982</v>
      </c>
      <c r="H251" s="43">
        <f>COUNTIF(D252:$D$1599,366)</f>
        <v>366</v>
      </c>
      <c r="I251" s="2"/>
    </row>
    <row r="252" spans="1:9" x14ac:dyDescent="0.25">
      <c r="A252" s="1">
        <f>COUNTIF($C$2:C252,"Да")</f>
        <v>2</v>
      </c>
      <c r="B252" s="45">
        <f t="shared" si="7"/>
        <v>45251</v>
      </c>
      <c r="C252" s="42" t="str">
        <f>IF(ISERROR(VLOOKUP(B252,'Айгенис Оп10'!$C$3:$C$20,1,0)),"Нет","Да")</f>
        <v>Нет</v>
      </c>
      <c r="D252" s="43">
        <f t="shared" si="6"/>
        <v>365</v>
      </c>
      <c r="E252" s="44">
        <f>ROUND(('Все выпуски'!$H$3*'Все выпуски'!$H$6/100)/365*(B252-IF(C252="Нет",VLOOKUP(A252,'Айгенис Оп10'!$A$2:$C$20,3,0),VLOOKUP((A252-1),'Айгенис Оп10'!$A$2:$C$20,3,0))),2)</f>
        <v>6.12</v>
      </c>
      <c r="G252" s="43">
        <f>COUNTIF(D253:$D$1599,365)</f>
        <v>981</v>
      </c>
      <c r="H252" s="43">
        <f>COUNTIF(D253:$D$1599,366)</f>
        <v>366</v>
      </c>
      <c r="I252" s="2"/>
    </row>
    <row r="253" spans="1:9" x14ac:dyDescent="0.25">
      <c r="A253" s="1">
        <f>COUNTIF($C$2:C253,"Да")</f>
        <v>2</v>
      </c>
      <c r="B253" s="45">
        <f t="shared" si="7"/>
        <v>45252</v>
      </c>
      <c r="C253" s="42" t="str">
        <f>IF(ISERROR(VLOOKUP(B253,'Айгенис Оп10'!$C$3:$C$20,1,0)),"Нет","Да")</f>
        <v>Нет</v>
      </c>
      <c r="D253" s="43">
        <f t="shared" si="6"/>
        <v>365</v>
      </c>
      <c r="E253" s="44">
        <f>ROUND(('Все выпуски'!$H$3*'Все выпуски'!$H$6/100)/365*(B253-IF(C253="Нет",VLOOKUP(A253,'Айгенис Оп10'!$A$2:$C$20,3,0),VLOOKUP((A253-1),'Айгенис Оп10'!$A$2:$C$20,3,0))),2)</f>
        <v>6.21</v>
      </c>
      <c r="G253" s="43">
        <f>COUNTIF(D254:$D$1599,365)</f>
        <v>980</v>
      </c>
      <c r="H253" s="43">
        <f>COUNTIF(D254:$D$1599,366)</f>
        <v>366</v>
      </c>
      <c r="I253" s="2"/>
    </row>
    <row r="254" spans="1:9" x14ac:dyDescent="0.25">
      <c r="A254" s="1">
        <f>COUNTIF($C$2:C254,"Да")</f>
        <v>2</v>
      </c>
      <c r="B254" s="45">
        <f t="shared" si="7"/>
        <v>45253</v>
      </c>
      <c r="C254" s="42" t="str">
        <f>IF(ISERROR(VLOOKUP(B254,'Айгенис Оп10'!$C$3:$C$20,1,0)),"Нет","Да")</f>
        <v>Нет</v>
      </c>
      <c r="D254" s="43">
        <f t="shared" si="6"/>
        <v>365</v>
      </c>
      <c r="E254" s="44">
        <f>ROUND(('Все выпуски'!$H$3*'Все выпуски'!$H$6/100)/365*(B254-IF(C254="Нет",VLOOKUP(A254,'Айгенис Оп10'!$A$2:$C$20,3,0),VLOOKUP((A254-1),'Айгенис Оп10'!$A$2:$C$20,3,0))),2)</f>
        <v>6.31</v>
      </c>
      <c r="G254" s="43">
        <f>COUNTIF(D255:$D$1599,365)</f>
        <v>979</v>
      </c>
      <c r="H254" s="43">
        <f>COUNTIF(D255:$D$1599,366)</f>
        <v>366</v>
      </c>
      <c r="I254" s="2"/>
    </row>
    <row r="255" spans="1:9" x14ac:dyDescent="0.25">
      <c r="A255" s="1">
        <f>COUNTIF($C$2:C255,"Да")</f>
        <v>2</v>
      </c>
      <c r="B255" s="45">
        <f t="shared" si="7"/>
        <v>45254</v>
      </c>
      <c r="C255" s="42" t="str">
        <f>IF(ISERROR(VLOOKUP(B255,'Айгенис Оп10'!$C$3:$C$20,1,0)),"Нет","Да")</f>
        <v>Нет</v>
      </c>
      <c r="D255" s="43">
        <f t="shared" si="6"/>
        <v>365</v>
      </c>
      <c r="E255" s="44">
        <f>ROUND(('Все выпуски'!$H$3*'Все выпуски'!$H$6/100)/365*(B255-IF(C255="Нет",VLOOKUP(A255,'Айгенис Оп10'!$A$2:$C$20,3,0),VLOOKUP((A255-1),'Айгенис Оп10'!$A$2:$C$20,3,0))),2)</f>
        <v>6.41</v>
      </c>
      <c r="G255" s="43">
        <f>COUNTIF(D256:$D$1599,365)</f>
        <v>978</v>
      </c>
      <c r="H255" s="43">
        <f>COUNTIF(D256:$D$1599,366)</f>
        <v>366</v>
      </c>
      <c r="I255" s="2"/>
    </row>
    <row r="256" spans="1:9" x14ac:dyDescent="0.25">
      <c r="A256" s="1">
        <f>COUNTIF($C$2:C256,"Да")</f>
        <v>2</v>
      </c>
      <c r="B256" s="45">
        <f t="shared" si="7"/>
        <v>45255</v>
      </c>
      <c r="C256" s="42" t="str">
        <f>IF(ISERROR(VLOOKUP(B256,'Айгенис Оп10'!$C$3:$C$20,1,0)),"Нет","Да")</f>
        <v>Нет</v>
      </c>
      <c r="D256" s="43">
        <f t="shared" si="6"/>
        <v>365</v>
      </c>
      <c r="E256" s="44">
        <f>ROUND(('Все выпуски'!$H$3*'Все выпуски'!$H$6/100)/365*(B256-IF(C256="Нет",VLOOKUP(A256,'Айгенис Оп10'!$A$2:$C$20,3,0),VLOOKUP((A256-1),'Айгенис Оп10'!$A$2:$C$20,3,0))),2)</f>
        <v>6.51</v>
      </c>
      <c r="G256" s="43">
        <f>COUNTIF(D257:$D$1599,365)</f>
        <v>977</v>
      </c>
      <c r="H256" s="43">
        <f>COUNTIF(D257:$D$1599,366)</f>
        <v>366</v>
      </c>
      <c r="I256" s="2"/>
    </row>
    <row r="257" spans="1:9" x14ac:dyDescent="0.25">
      <c r="A257" s="1">
        <f>COUNTIF($C$2:C257,"Да")</f>
        <v>2</v>
      </c>
      <c r="B257" s="45">
        <f t="shared" si="7"/>
        <v>45256</v>
      </c>
      <c r="C257" s="42" t="str">
        <f>IF(ISERROR(VLOOKUP(B257,'Айгенис Оп10'!$C$3:$C$20,1,0)),"Нет","Да")</f>
        <v>Нет</v>
      </c>
      <c r="D257" s="43">
        <f t="shared" si="6"/>
        <v>365</v>
      </c>
      <c r="E257" s="44">
        <f>ROUND(('Все выпуски'!$H$3*'Все выпуски'!$H$6/100)/365*(B257-IF(C257="Нет",VLOOKUP(A257,'Айгенис Оп10'!$A$2:$C$20,3,0),VLOOKUP((A257-1),'Айгенис Оп10'!$A$2:$C$20,3,0))),2)</f>
        <v>6.61</v>
      </c>
      <c r="G257" s="43">
        <f>COUNTIF(D258:$D$1599,365)</f>
        <v>976</v>
      </c>
      <c r="H257" s="43">
        <f>COUNTIF(D258:$D$1599,366)</f>
        <v>366</v>
      </c>
      <c r="I257" s="2"/>
    </row>
    <row r="258" spans="1:9" x14ac:dyDescent="0.25">
      <c r="A258" s="1">
        <f>COUNTIF($C$2:C258,"Да")</f>
        <v>2</v>
      </c>
      <c r="B258" s="45">
        <f t="shared" si="7"/>
        <v>45257</v>
      </c>
      <c r="C258" s="42" t="str">
        <f>IF(ISERROR(VLOOKUP(B258,'Айгенис Оп10'!$C$3:$C$20,1,0)),"Нет","Да")</f>
        <v>Нет</v>
      </c>
      <c r="D258" s="43">
        <f t="shared" si="6"/>
        <v>365</v>
      </c>
      <c r="E258" s="44">
        <f>ROUND(('Все выпуски'!$H$3*'Все выпуски'!$H$6/100)/365*(B258-IF(C258="Нет",VLOOKUP(A258,'Айгенис Оп10'!$A$2:$C$20,3,0),VLOOKUP((A258-1),'Айгенис Оп10'!$A$2:$C$20,3,0))),2)</f>
        <v>6.71</v>
      </c>
      <c r="G258" s="43">
        <f>COUNTIF(D259:$D$1599,365)</f>
        <v>975</v>
      </c>
      <c r="H258" s="43">
        <f>COUNTIF(D259:$D$1599,366)</f>
        <v>366</v>
      </c>
      <c r="I258" s="2"/>
    </row>
    <row r="259" spans="1:9" x14ac:dyDescent="0.25">
      <c r="A259" s="1">
        <f>COUNTIF($C$2:C259,"Да")</f>
        <v>2</v>
      </c>
      <c r="B259" s="45">
        <f t="shared" si="7"/>
        <v>45258</v>
      </c>
      <c r="C259" s="42" t="str">
        <f>IF(ISERROR(VLOOKUP(B259,'Айгенис Оп10'!$C$3:$C$20,1,0)),"Нет","Да")</f>
        <v>Нет</v>
      </c>
      <c r="D259" s="43">
        <f t="shared" ref="D259:D322" si="8">IF(MOD(YEAR(B259),4)=0,366,365)</f>
        <v>365</v>
      </c>
      <c r="E259" s="44">
        <f>ROUND(('Все выпуски'!$H$3*'Все выпуски'!$H$6/100)/365*(B259-IF(C259="Нет",VLOOKUP(A259,'Айгенис Оп10'!$A$2:$C$20,3,0),VLOOKUP((A259-1),'Айгенис Оп10'!$A$2:$C$20,3,0))),2)</f>
        <v>6.81</v>
      </c>
      <c r="G259" s="43">
        <f>COUNTIF(D260:$D$1599,365)</f>
        <v>974</v>
      </c>
      <c r="H259" s="43">
        <f>COUNTIF(D260:$D$1599,366)</f>
        <v>366</v>
      </c>
      <c r="I259" s="2"/>
    </row>
    <row r="260" spans="1:9" x14ac:dyDescent="0.25">
      <c r="A260" s="1">
        <f>COUNTIF($C$2:C260,"Да")</f>
        <v>2</v>
      </c>
      <c r="B260" s="45">
        <f t="shared" ref="B260:B323" si="9">B259+1</f>
        <v>45259</v>
      </c>
      <c r="C260" s="42" t="str">
        <f>IF(ISERROR(VLOOKUP(B260,'Айгенис Оп10'!$C$3:$C$20,1,0)),"Нет","Да")</f>
        <v>Нет</v>
      </c>
      <c r="D260" s="43">
        <f t="shared" si="8"/>
        <v>365</v>
      </c>
      <c r="E260" s="44">
        <f>ROUND(('Все выпуски'!$H$3*'Все выпуски'!$H$6/100)/365*(B260-IF(C260="Нет",VLOOKUP(A260,'Айгенис Оп10'!$A$2:$C$20,3,0),VLOOKUP((A260-1),'Айгенис Оп10'!$A$2:$C$20,3,0))),2)</f>
        <v>6.9</v>
      </c>
      <c r="G260" s="43">
        <f>COUNTIF(D261:$D$1599,365)</f>
        <v>973</v>
      </c>
      <c r="H260" s="43">
        <f>COUNTIF(D261:$D$1599,366)</f>
        <v>366</v>
      </c>
      <c r="I260" s="2"/>
    </row>
    <row r="261" spans="1:9" x14ac:dyDescent="0.25">
      <c r="A261" s="1">
        <f>COUNTIF($C$2:C261,"Да")</f>
        <v>2</v>
      </c>
      <c r="B261" s="45">
        <f t="shared" si="9"/>
        <v>45260</v>
      </c>
      <c r="C261" s="42" t="str">
        <f>IF(ISERROR(VLOOKUP(B261,'Айгенис Оп10'!$C$3:$C$20,1,0)),"Нет","Да")</f>
        <v>Нет</v>
      </c>
      <c r="D261" s="43">
        <f t="shared" si="8"/>
        <v>365</v>
      </c>
      <c r="E261" s="44">
        <f>ROUND(('Все выпуски'!$H$3*'Все выпуски'!$H$6/100)/365*(B261-IF(C261="Нет",VLOOKUP(A261,'Айгенис Оп10'!$A$2:$C$20,3,0),VLOOKUP((A261-1),'Айгенис Оп10'!$A$2:$C$20,3,0))),2)</f>
        <v>7</v>
      </c>
      <c r="G261" s="43">
        <f>COUNTIF(D262:$D$1599,365)</f>
        <v>972</v>
      </c>
      <c r="H261" s="43">
        <f>COUNTIF(D262:$D$1599,366)</f>
        <v>366</v>
      </c>
      <c r="I261" s="2"/>
    </row>
    <row r="262" spans="1:9" x14ac:dyDescent="0.25">
      <c r="A262" s="1">
        <f>COUNTIF($C$2:C262,"Да")</f>
        <v>2</v>
      </c>
      <c r="B262" s="45">
        <f t="shared" si="9"/>
        <v>45261</v>
      </c>
      <c r="C262" s="42" t="str">
        <f>IF(ISERROR(VLOOKUP(B262,'Айгенис Оп10'!$C$3:$C$20,1,0)),"Нет","Да")</f>
        <v>Нет</v>
      </c>
      <c r="D262" s="43">
        <f t="shared" si="8"/>
        <v>365</v>
      </c>
      <c r="E262" s="44">
        <f>ROUND(('Все выпуски'!$H$3*'Все выпуски'!$H$6/100)/365*(B262-IF(C262="Нет",VLOOKUP(A262,'Айгенис Оп10'!$A$2:$C$20,3,0),VLOOKUP((A262-1),'Айгенис Оп10'!$A$2:$C$20,3,0))),2)</f>
        <v>7.1</v>
      </c>
      <c r="G262" s="43">
        <f>COUNTIF(D263:$D$1599,365)</f>
        <v>971</v>
      </c>
      <c r="H262" s="43">
        <f>COUNTIF(D263:$D$1599,366)</f>
        <v>366</v>
      </c>
      <c r="I262" s="2"/>
    </row>
    <row r="263" spans="1:9" x14ac:dyDescent="0.25">
      <c r="A263" s="1">
        <f>COUNTIF($C$2:C263,"Да")</f>
        <v>2</v>
      </c>
      <c r="B263" s="45">
        <f t="shared" si="9"/>
        <v>45262</v>
      </c>
      <c r="C263" s="42" t="str">
        <f>IF(ISERROR(VLOOKUP(B263,'Айгенис Оп10'!$C$3:$C$20,1,0)),"Нет","Да")</f>
        <v>Нет</v>
      </c>
      <c r="D263" s="43">
        <f t="shared" si="8"/>
        <v>365</v>
      </c>
      <c r="E263" s="44">
        <f>ROUND(('Все выпуски'!$H$3*'Все выпуски'!$H$6/100)/365*(B263-IF(C263="Нет",VLOOKUP(A263,'Айгенис Оп10'!$A$2:$C$20,3,0),VLOOKUP((A263-1),'Айгенис Оп10'!$A$2:$C$20,3,0))),2)</f>
        <v>7.2</v>
      </c>
      <c r="G263" s="43">
        <f>COUNTIF(D264:$D$1599,365)</f>
        <v>970</v>
      </c>
      <c r="H263" s="43">
        <f>COUNTIF(D264:$D$1599,366)</f>
        <v>366</v>
      </c>
      <c r="I263" s="2"/>
    </row>
    <row r="264" spans="1:9" x14ac:dyDescent="0.25">
      <c r="A264" s="1">
        <f>COUNTIF($C$2:C264,"Да")</f>
        <v>2</v>
      </c>
      <c r="B264" s="45">
        <f t="shared" si="9"/>
        <v>45263</v>
      </c>
      <c r="C264" s="42" t="str">
        <f>IF(ISERROR(VLOOKUP(B264,'Айгенис Оп10'!$C$3:$C$20,1,0)),"Нет","Да")</f>
        <v>Нет</v>
      </c>
      <c r="D264" s="43">
        <f t="shared" si="8"/>
        <v>365</v>
      </c>
      <c r="E264" s="44">
        <f>ROUND(('Все выпуски'!$H$3*'Все выпуски'!$H$6/100)/365*(B264-IF(C264="Нет",VLOOKUP(A264,'Айгенис Оп10'!$A$2:$C$20,3,0),VLOOKUP((A264-1),'Айгенис Оп10'!$A$2:$C$20,3,0))),2)</f>
        <v>7.3</v>
      </c>
      <c r="G264" s="43">
        <f>COUNTIF(D265:$D$1599,365)</f>
        <v>969</v>
      </c>
      <c r="H264" s="43">
        <f>COUNTIF(D265:$D$1599,366)</f>
        <v>366</v>
      </c>
      <c r="I264" s="2"/>
    </row>
    <row r="265" spans="1:9" x14ac:dyDescent="0.25">
      <c r="A265" s="1">
        <f>COUNTIF($C$2:C265,"Да")</f>
        <v>2</v>
      </c>
      <c r="B265" s="45">
        <f t="shared" si="9"/>
        <v>45264</v>
      </c>
      <c r="C265" s="42" t="str">
        <f>IF(ISERROR(VLOOKUP(B265,'Айгенис Оп10'!$C$3:$C$20,1,0)),"Нет","Да")</f>
        <v>Нет</v>
      </c>
      <c r="D265" s="43">
        <f t="shared" si="8"/>
        <v>365</v>
      </c>
      <c r="E265" s="44">
        <f>ROUND(('Все выпуски'!$H$3*'Все выпуски'!$H$6/100)/365*(B265-IF(C265="Нет",VLOOKUP(A265,'Айгенис Оп10'!$A$2:$C$20,3,0),VLOOKUP((A265-1),'Айгенис Оп10'!$A$2:$C$20,3,0))),2)</f>
        <v>7.4</v>
      </c>
      <c r="G265" s="43">
        <f>COUNTIF(D266:$D$1599,365)</f>
        <v>968</v>
      </c>
      <c r="H265" s="43">
        <f>COUNTIF(D266:$D$1599,366)</f>
        <v>366</v>
      </c>
      <c r="I265" s="2"/>
    </row>
    <row r="266" spans="1:9" x14ac:dyDescent="0.25">
      <c r="A266" s="1">
        <f>COUNTIF($C$2:C266,"Да")</f>
        <v>2</v>
      </c>
      <c r="B266" s="45">
        <f t="shared" si="9"/>
        <v>45265</v>
      </c>
      <c r="C266" s="42" t="str">
        <f>IF(ISERROR(VLOOKUP(B266,'Айгенис Оп10'!$C$3:$C$20,1,0)),"Нет","Да")</f>
        <v>Нет</v>
      </c>
      <c r="D266" s="43">
        <f t="shared" si="8"/>
        <v>365</v>
      </c>
      <c r="E266" s="44">
        <f>ROUND(('Все выпуски'!$H$3*'Все выпуски'!$H$6/100)/365*(B266-IF(C266="Нет",VLOOKUP(A266,'Айгенис Оп10'!$A$2:$C$20,3,0),VLOOKUP((A266-1),'Айгенис Оп10'!$A$2:$C$20,3,0))),2)</f>
        <v>7.5</v>
      </c>
      <c r="G266" s="43">
        <f>COUNTIF(D267:$D$1599,365)</f>
        <v>967</v>
      </c>
      <c r="H266" s="43">
        <f>COUNTIF(D267:$D$1599,366)</f>
        <v>366</v>
      </c>
      <c r="I266" s="2"/>
    </row>
    <row r="267" spans="1:9" x14ac:dyDescent="0.25">
      <c r="A267" s="1">
        <f>COUNTIF($C$2:C267,"Да")</f>
        <v>2</v>
      </c>
      <c r="B267" s="45">
        <f t="shared" si="9"/>
        <v>45266</v>
      </c>
      <c r="C267" s="42" t="str">
        <f>IF(ISERROR(VLOOKUP(B267,'Айгенис Оп10'!$C$3:$C$20,1,0)),"Нет","Да")</f>
        <v>Нет</v>
      </c>
      <c r="D267" s="43">
        <f t="shared" si="8"/>
        <v>365</v>
      </c>
      <c r="E267" s="44">
        <f>ROUND(('Все выпуски'!$H$3*'Все выпуски'!$H$6/100)/365*(B267-IF(C267="Нет",VLOOKUP(A267,'Айгенис Оп10'!$A$2:$C$20,3,0),VLOOKUP((A267-1),'Айгенис Оп10'!$A$2:$C$20,3,0))),2)</f>
        <v>7.59</v>
      </c>
      <c r="G267" s="43">
        <f>COUNTIF(D268:$D$1599,365)</f>
        <v>966</v>
      </c>
      <c r="H267" s="43">
        <f>COUNTIF(D268:$D$1599,366)</f>
        <v>366</v>
      </c>
      <c r="I267" s="2"/>
    </row>
    <row r="268" spans="1:9" x14ac:dyDescent="0.25">
      <c r="A268" s="1">
        <f>COUNTIF($C$2:C268,"Да")</f>
        <v>2</v>
      </c>
      <c r="B268" s="45">
        <f t="shared" si="9"/>
        <v>45267</v>
      </c>
      <c r="C268" s="42" t="str">
        <f>IF(ISERROR(VLOOKUP(B268,'Айгенис Оп10'!$C$3:$C$20,1,0)),"Нет","Да")</f>
        <v>Нет</v>
      </c>
      <c r="D268" s="43">
        <f t="shared" si="8"/>
        <v>365</v>
      </c>
      <c r="E268" s="44">
        <f>ROUND(('Все выпуски'!$H$3*'Все выпуски'!$H$6/100)/365*(B268-IF(C268="Нет",VLOOKUP(A268,'Айгенис Оп10'!$A$2:$C$20,3,0),VLOOKUP((A268-1),'Айгенис Оп10'!$A$2:$C$20,3,0))),2)</f>
        <v>7.69</v>
      </c>
      <c r="G268" s="43">
        <f>COUNTIF(D269:$D$1599,365)</f>
        <v>965</v>
      </c>
      <c r="H268" s="43">
        <f>COUNTIF(D269:$D$1599,366)</f>
        <v>366</v>
      </c>
      <c r="I268" s="2"/>
    </row>
    <row r="269" spans="1:9" x14ac:dyDescent="0.25">
      <c r="A269" s="1">
        <f>COUNTIF($C$2:C269,"Да")</f>
        <v>2</v>
      </c>
      <c r="B269" s="45">
        <f t="shared" si="9"/>
        <v>45268</v>
      </c>
      <c r="C269" s="42" t="str">
        <f>IF(ISERROR(VLOOKUP(B269,'Айгенис Оп10'!$C$3:$C$20,1,0)),"Нет","Да")</f>
        <v>Нет</v>
      </c>
      <c r="D269" s="43">
        <f t="shared" si="8"/>
        <v>365</v>
      </c>
      <c r="E269" s="44">
        <f>ROUND(('Все выпуски'!$H$3*'Все выпуски'!$H$6/100)/365*(B269-IF(C269="Нет",VLOOKUP(A269,'Айгенис Оп10'!$A$2:$C$20,3,0),VLOOKUP((A269-1),'Айгенис Оп10'!$A$2:$C$20,3,0))),2)</f>
        <v>7.79</v>
      </c>
      <c r="G269" s="43">
        <f>COUNTIF(D270:$D$1599,365)</f>
        <v>964</v>
      </c>
      <c r="H269" s="43">
        <f>COUNTIF(D270:$D$1599,366)</f>
        <v>366</v>
      </c>
      <c r="I269" s="2"/>
    </row>
    <row r="270" spans="1:9" x14ac:dyDescent="0.25">
      <c r="A270" s="1">
        <f>COUNTIF($C$2:C270,"Да")</f>
        <v>2</v>
      </c>
      <c r="B270" s="45">
        <f t="shared" si="9"/>
        <v>45269</v>
      </c>
      <c r="C270" s="42" t="str">
        <f>IF(ISERROR(VLOOKUP(B270,'Айгенис Оп10'!$C$3:$C$20,1,0)),"Нет","Да")</f>
        <v>Нет</v>
      </c>
      <c r="D270" s="43">
        <f t="shared" si="8"/>
        <v>365</v>
      </c>
      <c r="E270" s="44">
        <f>ROUND(('Все выпуски'!$H$3*'Все выпуски'!$H$6/100)/365*(B270-IF(C270="Нет",VLOOKUP(A270,'Айгенис Оп10'!$A$2:$C$20,3,0),VLOOKUP((A270-1),'Айгенис Оп10'!$A$2:$C$20,3,0))),2)</f>
        <v>7.89</v>
      </c>
      <c r="G270" s="43">
        <f>COUNTIF(D271:$D$1599,365)</f>
        <v>963</v>
      </c>
      <c r="H270" s="43">
        <f>COUNTIF(D271:$D$1599,366)</f>
        <v>366</v>
      </c>
      <c r="I270" s="2"/>
    </row>
    <row r="271" spans="1:9" x14ac:dyDescent="0.25">
      <c r="A271" s="1">
        <f>COUNTIF($C$2:C271,"Да")</f>
        <v>2</v>
      </c>
      <c r="B271" s="45">
        <f t="shared" si="9"/>
        <v>45270</v>
      </c>
      <c r="C271" s="42" t="str">
        <f>IF(ISERROR(VLOOKUP(B271,'Айгенис Оп10'!$C$3:$C$20,1,0)),"Нет","Да")</f>
        <v>Нет</v>
      </c>
      <c r="D271" s="43">
        <f t="shared" si="8"/>
        <v>365</v>
      </c>
      <c r="E271" s="44">
        <f>ROUND(('Все выпуски'!$H$3*'Все выпуски'!$H$6/100)/365*(B271-IF(C271="Нет",VLOOKUP(A271,'Айгенис Оп10'!$A$2:$C$20,3,0),VLOOKUP((A271-1),'Айгенис Оп10'!$A$2:$C$20,3,0))),2)</f>
        <v>7.99</v>
      </c>
      <c r="G271" s="43">
        <f>COUNTIF(D272:$D$1599,365)</f>
        <v>962</v>
      </c>
      <c r="H271" s="43">
        <f>COUNTIF(D272:$D$1599,366)</f>
        <v>366</v>
      </c>
      <c r="I271" s="2"/>
    </row>
    <row r="272" spans="1:9" x14ac:dyDescent="0.25">
      <c r="A272" s="1">
        <f>COUNTIF($C$2:C272,"Да")</f>
        <v>2</v>
      </c>
      <c r="B272" s="45">
        <f t="shared" si="9"/>
        <v>45271</v>
      </c>
      <c r="C272" s="42" t="str">
        <f>IF(ISERROR(VLOOKUP(B272,'Айгенис Оп10'!$C$3:$C$20,1,0)),"Нет","Да")</f>
        <v>Нет</v>
      </c>
      <c r="D272" s="43">
        <f t="shared" si="8"/>
        <v>365</v>
      </c>
      <c r="E272" s="44">
        <f>ROUND(('Все выпуски'!$H$3*'Все выпуски'!$H$6/100)/365*(B272-IF(C272="Нет",VLOOKUP(A272,'Айгенис Оп10'!$A$2:$C$20,3,0),VLOOKUP((A272-1),'Айгенис Оп10'!$A$2:$C$20,3,0))),2)</f>
        <v>8.09</v>
      </c>
      <c r="G272" s="43">
        <f>COUNTIF(D273:$D$1599,365)</f>
        <v>961</v>
      </c>
      <c r="H272" s="43">
        <f>COUNTIF(D273:$D$1599,366)</f>
        <v>366</v>
      </c>
      <c r="I272" s="2"/>
    </row>
    <row r="273" spans="1:9" x14ac:dyDescent="0.25">
      <c r="A273" s="1">
        <f>COUNTIF($C$2:C273,"Да")</f>
        <v>2</v>
      </c>
      <c r="B273" s="45">
        <f t="shared" si="9"/>
        <v>45272</v>
      </c>
      <c r="C273" s="42" t="str">
        <f>IF(ISERROR(VLOOKUP(B273,'Айгенис Оп10'!$C$3:$C$20,1,0)),"Нет","Да")</f>
        <v>Нет</v>
      </c>
      <c r="D273" s="43">
        <f t="shared" si="8"/>
        <v>365</v>
      </c>
      <c r="E273" s="44">
        <f>ROUND(('Все выпуски'!$H$3*'Все выпуски'!$H$6/100)/365*(B273-IF(C273="Нет",VLOOKUP(A273,'Айгенис Оп10'!$A$2:$C$20,3,0),VLOOKUP((A273-1),'Айгенис Оп10'!$A$2:$C$20,3,0))),2)</f>
        <v>8.19</v>
      </c>
      <c r="G273" s="43">
        <f>COUNTIF(D274:$D$1599,365)</f>
        <v>960</v>
      </c>
      <c r="H273" s="43">
        <f>COUNTIF(D274:$D$1599,366)</f>
        <v>366</v>
      </c>
      <c r="I273" s="2"/>
    </row>
    <row r="274" spans="1:9" x14ac:dyDescent="0.25">
      <c r="A274" s="1">
        <f>COUNTIF($C$2:C274,"Да")</f>
        <v>2</v>
      </c>
      <c r="B274" s="45">
        <f t="shared" si="9"/>
        <v>45273</v>
      </c>
      <c r="C274" s="42" t="str">
        <f>IF(ISERROR(VLOOKUP(B274,'Айгенис Оп10'!$C$3:$C$20,1,0)),"Нет","Да")</f>
        <v>Нет</v>
      </c>
      <c r="D274" s="43">
        <f t="shared" si="8"/>
        <v>365</v>
      </c>
      <c r="E274" s="44">
        <f>ROUND(('Все выпуски'!$H$3*'Все выпуски'!$H$6/100)/365*(B274-IF(C274="Нет",VLOOKUP(A274,'Айгенис Оп10'!$A$2:$C$20,3,0),VLOOKUP((A274-1),'Айгенис Оп10'!$A$2:$C$20,3,0))),2)</f>
        <v>8.2799999999999994</v>
      </c>
      <c r="G274" s="43">
        <f>COUNTIF(D275:$D$1599,365)</f>
        <v>959</v>
      </c>
      <c r="H274" s="43">
        <f>COUNTIF(D275:$D$1599,366)</f>
        <v>366</v>
      </c>
      <c r="I274" s="2"/>
    </row>
    <row r="275" spans="1:9" x14ac:dyDescent="0.25">
      <c r="A275" s="1">
        <f>COUNTIF($C$2:C275,"Да")</f>
        <v>2</v>
      </c>
      <c r="B275" s="45">
        <f t="shared" si="9"/>
        <v>45274</v>
      </c>
      <c r="C275" s="42" t="str">
        <f>IF(ISERROR(VLOOKUP(B275,'Айгенис Оп10'!$C$3:$C$20,1,0)),"Нет","Да")</f>
        <v>Нет</v>
      </c>
      <c r="D275" s="43">
        <f t="shared" si="8"/>
        <v>365</v>
      </c>
      <c r="E275" s="44">
        <f>ROUND(('Все выпуски'!$H$3*'Все выпуски'!$H$6/100)/365*(B275-IF(C275="Нет",VLOOKUP(A275,'Айгенис Оп10'!$A$2:$C$20,3,0),VLOOKUP((A275-1),'Айгенис Оп10'!$A$2:$C$20,3,0))),2)</f>
        <v>8.3800000000000008</v>
      </c>
      <c r="G275" s="43">
        <f>COUNTIF(D276:$D$1599,365)</f>
        <v>958</v>
      </c>
      <c r="H275" s="43">
        <f>COUNTIF(D276:$D$1599,366)</f>
        <v>366</v>
      </c>
      <c r="I275" s="2"/>
    </row>
    <row r="276" spans="1:9" x14ac:dyDescent="0.25">
      <c r="A276" s="1">
        <f>COUNTIF($C$2:C276,"Да")</f>
        <v>2</v>
      </c>
      <c r="B276" s="45">
        <f t="shared" si="9"/>
        <v>45275</v>
      </c>
      <c r="C276" s="42" t="str">
        <f>IF(ISERROR(VLOOKUP(B276,'Айгенис Оп10'!$C$3:$C$20,1,0)),"Нет","Да")</f>
        <v>Нет</v>
      </c>
      <c r="D276" s="43">
        <f t="shared" si="8"/>
        <v>365</v>
      </c>
      <c r="E276" s="44">
        <f>ROUND(('Все выпуски'!$H$3*'Все выпуски'!$H$6/100)/365*(B276-IF(C276="Нет",VLOOKUP(A276,'Айгенис Оп10'!$A$2:$C$20,3,0),VLOOKUP((A276-1),'Айгенис Оп10'!$A$2:$C$20,3,0))),2)</f>
        <v>8.48</v>
      </c>
      <c r="G276" s="43">
        <f>COUNTIF(D277:$D$1599,365)</f>
        <v>957</v>
      </c>
      <c r="H276" s="43">
        <f>COUNTIF(D277:$D$1599,366)</f>
        <v>366</v>
      </c>
      <c r="I276" s="2"/>
    </row>
    <row r="277" spans="1:9" x14ac:dyDescent="0.25">
      <c r="A277" s="1">
        <f>COUNTIF($C$2:C277,"Да")</f>
        <v>2</v>
      </c>
      <c r="B277" s="45">
        <f t="shared" si="9"/>
        <v>45276</v>
      </c>
      <c r="C277" s="42" t="str">
        <f>IF(ISERROR(VLOOKUP(B277,'Айгенис Оп10'!$C$3:$C$20,1,0)),"Нет","Да")</f>
        <v>Нет</v>
      </c>
      <c r="D277" s="43">
        <f t="shared" si="8"/>
        <v>365</v>
      </c>
      <c r="E277" s="44">
        <f>ROUND(('Все выпуски'!$H$3*'Все выпуски'!$H$6/100)/365*(B277-IF(C277="Нет",VLOOKUP(A277,'Айгенис Оп10'!$A$2:$C$20,3,0),VLOOKUP((A277-1),'Айгенис Оп10'!$A$2:$C$20,3,0))),2)</f>
        <v>8.58</v>
      </c>
      <c r="G277" s="43">
        <f>COUNTIF(D278:$D$1599,365)</f>
        <v>956</v>
      </c>
      <c r="H277" s="43">
        <f>COUNTIF(D278:$D$1599,366)</f>
        <v>366</v>
      </c>
      <c r="I277" s="2"/>
    </row>
    <row r="278" spans="1:9" x14ac:dyDescent="0.25">
      <c r="A278" s="1">
        <f>COUNTIF($C$2:C278,"Да")</f>
        <v>2</v>
      </c>
      <c r="B278" s="45">
        <f t="shared" si="9"/>
        <v>45277</v>
      </c>
      <c r="C278" s="42" t="str">
        <f>IF(ISERROR(VLOOKUP(B278,'Айгенис Оп10'!$C$3:$C$20,1,0)),"Нет","Да")</f>
        <v>Нет</v>
      </c>
      <c r="D278" s="43">
        <f t="shared" si="8"/>
        <v>365</v>
      </c>
      <c r="E278" s="44">
        <f>ROUND(('Все выпуски'!$H$3*'Все выпуски'!$H$6/100)/365*(B278-IF(C278="Нет",VLOOKUP(A278,'Айгенис Оп10'!$A$2:$C$20,3,0),VLOOKUP((A278-1),'Айгенис Оп10'!$A$2:$C$20,3,0))),2)</f>
        <v>8.68</v>
      </c>
      <c r="G278" s="43">
        <f>COUNTIF(D279:$D$1599,365)</f>
        <v>955</v>
      </c>
      <c r="H278" s="43">
        <f>COUNTIF(D279:$D$1599,366)</f>
        <v>366</v>
      </c>
      <c r="I278" s="2"/>
    </row>
    <row r="279" spans="1:9" x14ac:dyDescent="0.25">
      <c r="A279" s="1">
        <f>COUNTIF($C$2:C279,"Да")</f>
        <v>2</v>
      </c>
      <c r="B279" s="45">
        <f t="shared" si="9"/>
        <v>45278</v>
      </c>
      <c r="C279" s="42" t="str">
        <f>IF(ISERROR(VLOOKUP(B279,'Айгенис Оп10'!$C$3:$C$20,1,0)),"Нет","Да")</f>
        <v>Нет</v>
      </c>
      <c r="D279" s="43">
        <f t="shared" si="8"/>
        <v>365</v>
      </c>
      <c r="E279" s="44">
        <f>ROUND(('Все выпуски'!$H$3*'Все выпуски'!$H$6/100)/365*(B279-IF(C279="Нет",VLOOKUP(A279,'Айгенис Оп10'!$A$2:$C$20,3,0),VLOOKUP((A279-1),'Айгенис Оп10'!$A$2:$C$20,3,0))),2)</f>
        <v>8.7799999999999994</v>
      </c>
      <c r="G279" s="43">
        <f>COUNTIF(D280:$D$1599,365)</f>
        <v>954</v>
      </c>
      <c r="H279" s="43">
        <f>COUNTIF(D280:$D$1599,366)</f>
        <v>366</v>
      </c>
      <c r="I279" s="2"/>
    </row>
    <row r="280" spans="1:9" x14ac:dyDescent="0.25">
      <c r="A280" s="1">
        <f>COUNTIF($C$2:C280,"Да")</f>
        <v>2</v>
      </c>
      <c r="B280" s="45">
        <f t="shared" si="9"/>
        <v>45279</v>
      </c>
      <c r="C280" s="42" t="str">
        <f>IF(ISERROR(VLOOKUP(B280,'Айгенис Оп10'!$C$3:$C$20,1,0)),"Нет","Да")</f>
        <v>Нет</v>
      </c>
      <c r="D280" s="43">
        <f t="shared" si="8"/>
        <v>365</v>
      </c>
      <c r="E280" s="44">
        <f>ROUND(('Все выпуски'!$H$3*'Все выпуски'!$H$6/100)/365*(B280-IF(C280="Нет",VLOOKUP(A280,'Айгенис Оп10'!$A$2:$C$20,3,0),VLOOKUP((A280-1),'Айгенис Оп10'!$A$2:$C$20,3,0))),2)</f>
        <v>8.8800000000000008</v>
      </c>
      <c r="G280" s="43">
        <f>COUNTIF(D281:$D$1599,365)</f>
        <v>953</v>
      </c>
      <c r="H280" s="43">
        <f>COUNTIF(D281:$D$1599,366)</f>
        <v>366</v>
      </c>
      <c r="I280" s="2"/>
    </row>
    <row r="281" spans="1:9" x14ac:dyDescent="0.25">
      <c r="A281" s="1">
        <f>COUNTIF($C$2:C281,"Да")</f>
        <v>3</v>
      </c>
      <c r="B281" s="45">
        <f t="shared" si="9"/>
        <v>45280</v>
      </c>
      <c r="C281" s="42" t="str">
        <f>IF(ISERROR(VLOOKUP(B281,'Айгенис Оп10'!$C$3:$C$20,1,0)),"Нет","Да")</f>
        <v>Да</v>
      </c>
      <c r="D281" s="43">
        <f t="shared" si="8"/>
        <v>365</v>
      </c>
      <c r="E281" s="44">
        <f>ROUND(('Все выпуски'!$H$3*'Все выпуски'!$H$6/100)/365*(B281-IF(C281="Нет",VLOOKUP(A281,'Айгенис Оп10'!$A$2:$C$20,3,0),VLOOKUP((A281-1),'Айгенис Оп10'!$A$2:$C$20,3,0))),2)</f>
        <v>8.98</v>
      </c>
      <c r="G281" s="43">
        <f>COUNTIF(D282:$D$1599,365)</f>
        <v>952</v>
      </c>
      <c r="H281" s="43">
        <f>COUNTIF(D282:$D$1599,366)</f>
        <v>366</v>
      </c>
      <c r="I281" s="2"/>
    </row>
    <row r="282" spans="1:9" x14ac:dyDescent="0.25">
      <c r="A282" s="1">
        <f>COUNTIF($C$2:C282,"Да")</f>
        <v>3</v>
      </c>
      <c r="B282" s="45">
        <f t="shared" si="9"/>
        <v>45281</v>
      </c>
      <c r="C282" s="42" t="str">
        <f>IF(ISERROR(VLOOKUP(B282,'Айгенис Оп10'!$C$3:$C$20,1,0)),"Нет","Да")</f>
        <v>Нет</v>
      </c>
      <c r="D282" s="43">
        <f t="shared" si="8"/>
        <v>365</v>
      </c>
      <c r="E282" s="44">
        <f>ROUND(('Все выпуски'!$H$3*'Все выпуски'!$H$6/100)/365*(B282-IF(C282="Нет",VLOOKUP(A282,'Айгенис Оп10'!$A$2:$C$20,3,0),VLOOKUP((A282-1),'Айгенис Оп10'!$A$2:$C$20,3,0))),2)</f>
        <v>0.1</v>
      </c>
      <c r="G282" s="43">
        <f>COUNTIF(D283:$D$1599,365)</f>
        <v>951</v>
      </c>
      <c r="H282" s="43">
        <f>COUNTIF(D283:$D$1599,366)</f>
        <v>366</v>
      </c>
      <c r="I282" s="2"/>
    </row>
    <row r="283" spans="1:9" x14ac:dyDescent="0.25">
      <c r="A283" s="1">
        <f>COUNTIF($C$2:C283,"Да")</f>
        <v>3</v>
      </c>
      <c r="B283" s="45">
        <f t="shared" si="9"/>
        <v>45282</v>
      </c>
      <c r="C283" s="42" t="str">
        <f>IF(ISERROR(VLOOKUP(B283,'Айгенис Оп10'!$C$3:$C$20,1,0)),"Нет","Да")</f>
        <v>Нет</v>
      </c>
      <c r="D283" s="43">
        <f t="shared" si="8"/>
        <v>365</v>
      </c>
      <c r="E283" s="44">
        <f>ROUND(('Все выпуски'!$H$3*'Все выпуски'!$H$6/100)/365*(B283-IF(C283="Нет",VLOOKUP(A283,'Айгенис Оп10'!$A$2:$C$20,3,0),VLOOKUP((A283-1),'Айгенис Оп10'!$A$2:$C$20,3,0))),2)</f>
        <v>0.2</v>
      </c>
      <c r="G283" s="43">
        <f>COUNTIF(D284:$D$1599,365)</f>
        <v>950</v>
      </c>
      <c r="H283" s="43">
        <f>COUNTIF(D284:$D$1599,366)</f>
        <v>366</v>
      </c>
      <c r="I283" s="2"/>
    </row>
    <row r="284" spans="1:9" x14ac:dyDescent="0.25">
      <c r="A284" s="1">
        <f>COUNTIF($C$2:C284,"Да")</f>
        <v>3</v>
      </c>
      <c r="B284" s="45">
        <f t="shared" si="9"/>
        <v>45283</v>
      </c>
      <c r="C284" s="42" t="str">
        <f>IF(ISERROR(VLOOKUP(B284,'Айгенис Оп10'!$C$3:$C$20,1,0)),"Нет","Да")</f>
        <v>Нет</v>
      </c>
      <c r="D284" s="43">
        <f t="shared" si="8"/>
        <v>365</v>
      </c>
      <c r="E284" s="44">
        <f>ROUND(('Все выпуски'!$H$3*'Все выпуски'!$H$6/100)/365*(B284-IF(C284="Нет",VLOOKUP(A284,'Айгенис Оп10'!$A$2:$C$20,3,0),VLOOKUP((A284-1),'Айгенис Оп10'!$A$2:$C$20,3,0))),2)</f>
        <v>0.3</v>
      </c>
      <c r="G284" s="43">
        <f>COUNTIF(D285:$D$1599,365)</f>
        <v>949</v>
      </c>
      <c r="H284" s="43">
        <f>COUNTIF(D285:$D$1599,366)</f>
        <v>366</v>
      </c>
      <c r="I284" s="2"/>
    </row>
    <row r="285" spans="1:9" x14ac:dyDescent="0.25">
      <c r="A285" s="1">
        <f>COUNTIF($C$2:C285,"Да")</f>
        <v>3</v>
      </c>
      <c r="B285" s="45">
        <f t="shared" si="9"/>
        <v>45284</v>
      </c>
      <c r="C285" s="42" t="str">
        <f>IF(ISERROR(VLOOKUP(B285,'Айгенис Оп10'!$C$3:$C$20,1,0)),"Нет","Да")</f>
        <v>Нет</v>
      </c>
      <c r="D285" s="43">
        <f t="shared" si="8"/>
        <v>365</v>
      </c>
      <c r="E285" s="44">
        <f>ROUND(('Все выпуски'!$H$3*'Все выпуски'!$H$6/100)/365*(B285-IF(C285="Нет",VLOOKUP(A285,'Айгенис Оп10'!$A$2:$C$20,3,0),VLOOKUP((A285-1),'Айгенис Оп10'!$A$2:$C$20,3,0))),2)</f>
        <v>0.39</v>
      </c>
      <c r="G285" s="43">
        <f>COUNTIF(D286:$D$1599,365)</f>
        <v>948</v>
      </c>
      <c r="H285" s="43">
        <f>COUNTIF(D286:$D$1599,366)</f>
        <v>366</v>
      </c>
      <c r="I285" s="2"/>
    </row>
    <row r="286" spans="1:9" x14ac:dyDescent="0.25">
      <c r="A286" s="1">
        <f>COUNTIF($C$2:C286,"Да")</f>
        <v>3</v>
      </c>
      <c r="B286" s="45">
        <f t="shared" si="9"/>
        <v>45285</v>
      </c>
      <c r="C286" s="42" t="str">
        <f>IF(ISERROR(VLOOKUP(B286,'Айгенис Оп10'!$C$3:$C$20,1,0)),"Нет","Да")</f>
        <v>Нет</v>
      </c>
      <c r="D286" s="43">
        <f t="shared" si="8"/>
        <v>365</v>
      </c>
      <c r="E286" s="44">
        <f>ROUND(('Все выпуски'!$H$3*'Все выпуски'!$H$6/100)/365*(B286-IF(C286="Нет",VLOOKUP(A286,'Айгенис Оп10'!$A$2:$C$20,3,0),VLOOKUP((A286-1),'Айгенис Оп10'!$A$2:$C$20,3,0))),2)</f>
        <v>0.49</v>
      </c>
      <c r="G286" s="43">
        <f>COUNTIF(D287:$D$1599,365)</f>
        <v>947</v>
      </c>
      <c r="H286" s="43">
        <f>COUNTIF(D287:$D$1599,366)</f>
        <v>366</v>
      </c>
      <c r="I286" s="2"/>
    </row>
    <row r="287" spans="1:9" x14ac:dyDescent="0.25">
      <c r="A287" s="1">
        <f>COUNTIF($C$2:C287,"Да")</f>
        <v>3</v>
      </c>
      <c r="B287" s="45">
        <f t="shared" si="9"/>
        <v>45286</v>
      </c>
      <c r="C287" s="42" t="str">
        <f>IF(ISERROR(VLOOKUP(B287,'Айгенис Оп10'!$C$3:$C$20,1,0)),"Нет","Да")</f>
        <v>Нет</v>
      </c>
      <c r="D287" s="43">
        <f t="shared" si="8"/>
        <v>365</v>
      </c>
      <c r="E287" s="44">
        <f>ROUND(('Все выпуски'!$H$3*'Все выпуски'!$H$6/100)/365*(B287-IF(C287="Нет",VLOOKUP(A287,'Айгенис Оп10'!$A$2:$C$20,3,0),VLOOKUP((A287-1),'Айгенис Оп10'!$A$2:$C$20,3,0))),2)</f>
        <v>0.59</v>
      </c>
      <c r="G287" s="43">
        <f>COUNTIF(D288:$D$1599,365)</f>
        <v>946</v>
      </c>
      <c r="H287" s="43">
        <f>COUNTIF(D288:$D$1599,366)</f>
        <v>366</v>
      </c>
      <c r="I287" s="2"/>
    </row>
    <row r="288" spans="1:9" x14ac:dyDescent="0.25">
      <c r="A288" s="1">
        <f>COUNTIF($C$2:C288,"Да")</f>
        <v>3</v>
      </c>
      <c r="B288" s="45">
        <f t="shared" si="9"/>
        <v>45287</v>
      </c>
      <c r="C288" s="42" t="str">
        <f>IF(ISERROR(VLOOKUP(B288,'Айгенис Оп10'!$C$3:$C$20,1,0)),"Нет","Да")</f>
        <v>Нет</v>
      </c>
      <c r="D288" s="43">
        <f t="shared" si="8"/>
        <v>365</v>
      </c>
      <c r="E288" s="44">
        <f>ROUND(('Все выпуски'!$H$3*'Все выпуски'!$H$6/100)/365*(B288-IF(C288="Нет",VLOOKUP(A288,'Айгенис Оп10'!$A$2:$C$20,3,0),VLOOKUP((A288-1),'Айгенис Оп10'!$A$2:$C$20,3,0))),2)</f>
        <v>0.69</v>
      </c>
      <c r="G288" s="43">
        <f>COUNTIF(D289:$D$1599,365)</f>
        <v>945</v>
      </c>
      <c r="H288" s="43">
        <f>COUNTIF(D289:$D$1599,366)</f>
        <v>366</v>
      </c>
      <c r="I288" s="2"/>
    </row>
    <row r="289" spans="1:9" x14ac:dyDescent="0.25">
      <c r="A289" s="1">
        <f>COUNTIF($C$2:C289,"Да")</f>
        <v>3</v>
      </c>
      <c r="B289" s="45">
        <f t="shared" si="9"/>
        <v>45288</v>
      </c>
      <c r="C289" s="42" t="str">
        <f>IF(ISERROR(VLOOKUP(B289,'Айгенис Оп10'!$C$3:$C$20,1,0)),"Нет","Да")</f>
        <v>Нет</v>
      </c>
      <c r="D289" s="43">
        <f t="shared" si="8"/>
        <v>365</v>
      </c>
      <c r="E289" s="44">
        <f>ROUND(('Все выпуски'!$H$3*'Все выпуски'!$H$6/100)/365*(B289-IF(C289="Нет",VLOOKUP(A289,'Айгенис Оп10'!$A$2:$C$20,3,0),VLOOKUP((A289-1),'Айгенис Оп10'!$A$2:$C$20,3,0))),2)</f>
        <v>0.79</v>
      </c>
      <c r="G289" s="43">
        <f>COUNTIF(D290:$D$1599,365)</f>
        <v>944</v>
      </c>
      <c r="H289" s="43">
        <f>COUNTIF(D290:$D$1599,366)</f>
        <v>366</v>
      </c>
      <c r="I289" s="2"/>
    </row>
    <row r="290" spans="1:9" x14ac:dyDescent="0.25">
      <c r="A290" s="1">
        <f>COUNTIF($C$2:C290,"Да")</f>
        <v>3</v>
      </c>
      <c r="B290" s="45">
        <f t="shared" si="9"/>
        <v>45289</v>
      </c>
      <c r="C290" s="42" t="str">
        <f>IF(ISERROR(VLOOKUP(B290,'Айгенис Оп10'!$C$3:$C$20,1,0)),"Нет","Да")</f>
        <v>Нет</v>
      </c>
      <c r="D290" s="43">
        <f t="shared" si="8"/>
        <v>365</v>
      </c>
      <c r="E290" s="44">
        <f>ROUND(('Все выпуски'!$H$3*'Все выпуски'!$H$6/100)/365*(B290-IF(C290="Нет",VLOOKUP(A290,'Айгенис Оп10'!$A$2:$C$20,3,0),VLOOKUP((A290-1),'Айгенис Оп10'!$A$2:$C$20,3,0))),2)</f>
        <v>0.89</v>
      </c>
      <c r="G290" s="43">
        <f>COUNTIF(D291:$D$1599,365)</f>
        <v>943</v>
      </c>
      <c r="H290" s="43">
        <f>COUNTIF(D291:$D$1599,366)</f>
        <v>366</v>
      </c>
      <c r="I290" s="2"/>
    </row>
    <row r="291" spans="1:9" x14ac:dyDescent="0.25">
      <c r="A291" s="1">
        <f>COUNTIF($C$2:C291,"Да")</f>
        <v>3</v>
      </c>
      <c r="B291" s="45">
        <f t="shared" si="9"/>
        <v>45290</v>
      </c>
      <c r="C291" s="42" t="str">
        <f>IF(ISERROR(VLOOKUP(B291,'Айгенис Оп10'!$C$3:$C$20,1,0)),"Нет","Да")</f>
        <v>Нет</v>
      </c>
      <c r="D291" s="43">
        <f t="shared" si="8"/>
        <v>365</v>
      </c>
      <c r="E291" s="44">
        <f>ROUND(('Все выпуски'!$H$3*'Все выпуски'!$H$6/100)/365*(B291-IF(C291="Нет",VLOOKUP(A291,'Айгенис Оп10'!$A$2:$C$20,3,0),VLOOKUP((A291-1),'Айгенис Оп10'!$A$2:$C$20,3,0))),2)</f>
        <v>0.99</v>
      </c>
      <c r="G291" s="43">
        <f>COUNTIF(D292:$D$1599,365)</f>
        <v>942</v>
      </c>
      <c r="H291" s="43">
        <f>COUNTIF(D292:$D$1599,366)</f>
        <v>366</v>
      </c>
      <c r="I291" s="2"/>
    </row>
    <row r="292" spans="1:9" x14ac:dyDescent="0.25">
      <c r="A292" s="1">
        <f>COUNTIF($C$2:C292,"Да")</f>
        <v>3</v>
      </c>
      <c r="B292" s="45">
        <f t="shared" si="9"/>
        <v>45291</v>
      </c>
      <c r="C292" s="42" t="str">
        <f>IF(ISERROR(VLOOKUP(B292,'Айгенис Оп10'!$C$3:$C$20,1,0)),"Нет","Да")</f>
        <v>Нет</v>
      </c>
      <c r="D292" s="43">
        <f t="shared" si="8"/>
        <v>365</v>
      </c>
      <c r="E292" s="44">
        <f>ROUND(('Все выпуски'!$H$3*'Все выпуски'!$H$6/100)/365*(B292-IF(C292="Нет",VLOOKUP(A292,'Айгенис Оп10'!$A$2:$C$20,3,0),VLOOKUP((A292-1),'Айгенис Оп10'!$A$2:$C$20,3,0))),2)</f>
        <v>1.08</v>
      </c>
      <c r="F292" s="44">
        <f>('Все выпуски'!$H$3*'Все выпуски'!$H$6/100)/365*(B292-IF(C292="Нет",VLOOKUP(A292,'Айгенис Оп10'!$A$2:$C$20,3,0),VLOOKUP((A292-1),'Айгенис Оп10'!$A$2:$C$20,3,0)))</f>
        <v>1.0849315068493151</v>
      </c>
      <c r="G292" s="43">
        <f>COUNTIF(D293:$D$1599,365)</f>
        <v>941</v>
      </c>
      <c r="H292" s="43">
        <f>COUNTIF(D293:$D$1599,366)</f>
        <v>366</v>
      </c>
      <c r="I292" s="2"/>
    </row>
    <row r="293" spans="1:9" x14ac:dyDescent="0.25">
      <c r="A293" s="1">
        <f>COUNTIF($C$2:C293,"Да")</f>
        <v>3</v>
      </c>
      <c r="B293" s="45">
        <f t="shared" si="9"/>
        <v>45292</v>
      </c>
      <c r="C293" s="42" t="str">
        <f>IF(ISERROR(VLOOKUP(B293,'Айгенис Оп10'!$C$3:$C$20,1,0)),"Нет","Да")</f>
        <v>Нет</v>
      </c>
      <c r="D293" s="43">
        <f t="shared" si="8"/>
        <v>366</v>
      </c>
      <c r="E293" s="44">
        <f>ROUND(('Все выпуски'!$H$3*'Все выпуски'!$H$6/100)*((B293-$B$292)/366)+$F$292,2)</f>
        <v>1.18</v>
      </c>
      <c r="G293" s="43">
        <f>COUNTIF(D294:$D$1599,365)</f>
        <v>941</v>
      </c>
      <c r="H293" s="43">
        <f>COUNTIF(D294:$D$1599,366)</f>
        <v>365</v>
      </c>
      <c r="I293" s="2"/>
    </row>
    <row r="294" spans="1:9" x14ac:dyDescent="0.25">
      <c r="A294" s="1">
        <f>COUNTIF($C$2:C294,"Да")</f>
        <v>3</v>
      </c>
      <c r="B294" s="45">
        <f t="shared" si="9"/>
        <v>45293</v>
      </c>
      <c r="C294" s="42" t="str">
        <f>IF(ISERROR(VLOOKUP(B294,'Айгенис Оп10'!$C$3:$C$20,1,0)),"Нет","Да")</f>
        <v>Нет</v>
      </c>
      <c r="D294" s="43">
        <f t="shared" si="8"/>
        <v>366</v>
      </c>
      <c r="E294" s="44">
        <f>ROUND(('Все выпуски'!$H$3*'Все выпуски'!$H$6/100)*((B294-$B$292)/366)+$F$292,2)</f>
        <v>1.28</v>
      </c>
      <c r="G294" s="43">
        <f>COUNTIF(D295:$D$1599,365)</f>
        <v>941</v>
      </c>
      <c r="H294" s="43">
        <f>COUNTIF(D295:$D$1599,366)</f>
        <v>364</v>
      </c>
      <c r="I294" s="2"/>
    </row>
    <row r="295" spans="1:9" x14ac:dyDescent="0.25">
      <c r="A295" s="1">
        <f>COUNTIF($C$2:C295,"Да")</f>
        <v>3</v>
      </c>
      <c r="B295" s="45">
        <f t="shared" si="9"/>
        <v>45294</v>
      </c>
      <c r="C295" s="42" t="str">
        <f>IF(ISERROR(VLOOKUP(B295,'Айгенис Оп10'!$C$3:$C$20,1,0)),"Нет","Да")</f>
        <v>Нет</v>
      </c>
      <c r="D295" s="43">
        <f t="shared" si="8"/>
        <v>366</v>
      </c>
      <c r="E295" s="44">
        <f>ROUND(('Все выпуски'!$H$3*'Все выпуски'!$H$6/100)*((B295-$B$292)/366)+$F$292,2)</f>
        <v>1.38</v>
      </c>
      <c r="G295" s="43">
        <f>COUNTIF(D296:$D$1599,365)</f>
        <v>941</v>
      </c>
      <c r="H295" s="43">
        <f>COUNTIF(D296:$D$1599,366)</f>
        <v>363</v>
      </c>
      <c r="I295" s="2"/>
    </row>
    <row r="296" spans="1:9" x14ac:dyDescent="0.25">
      <c r="A296" s="1">
        <f>COUNTIF($C$2:C296,"Да")</f>
        <v>3</v>
      </c>
      <c r="B296" s="45">
        <f t="shared" si="9"/>
        <v>45295</v>
      </c>
      <c r="C296" s="42" t="str">
        <f>IF(ISERROR(VLOOKUP(B296,'Айгенис Оп10'!$C$3:$C$20,1,0)),"Нет","Да")</f>
        <v>Нет</v>
      </c>
      <c r="D296" s="43">
        <f t="shared" si="8"/>
        <v>366</v>
      </c>
      <c r="E296" s="44">
        <f>ROUND(('Все выпуски'!$H$3*'Все выпуски'!$H$6/100)*((B296-$B$292)/366)+$F$292,2)</f>
        <v>1.48</v>
      </c>
      <c r="G296" s="43">
        <f>COUNTIF(D297:$D$1599,365)</f>
        <v>941</v>
      </c>
      <c r="H296" s="43">
        <f>COUNTIF(D297:$D$1599,366)</f>
        <v>362</v>
      </c>
      <c r="I296" s="2"/>
    </row>
    <row r="297" spans="1:9" x14ac:dyDescent="0.25">
      <c r="A297" s="1">
        <f>COUNTIF($C$2:C297,"Да")</f>
        <v>3</v>
      </c>
      <c r="B297" s="45">
        <f t="shared" si="9"/>
        <v>45296</v>
      </c>
      <c r="C297" s="42" t="str">
        <f>IF(ISERROR(VLOOKUP(B297,'Айгенис Оп10'!$C$3:$C$20,1,0)),"Нет","Да")</f>
        <v>Нет</v>
      </c>
      <c r="D297" s="43">
        <f t="shared" si="8"/>
        <v>366</v>
      </c>
      <c r="E297" s="44">
        <f>ROUND(('Все выпуски'!$H$3*'Все выпуски'!$H$6/100)*((B297-$B$292)/366)+$F$292,2)</f>
        <v>1.58</v>
      </c>
      <c r="G297" s="43">
        <f>COUNTIF(D298:$D$1599,365)</f>
        <v>941</v>
      </c>
      <c r="H297" s="43">
        <f>COUNTIF(D298:$D$1599,366)</f>
        <v>361</v>
      </c>
      <c r="I297" s="2"/>
    </row>
    <row r="298" spans="1:9" x14ac:dyDescent="0.25">
      <c r="A298" s="1">
        <f>COUNTIF($C$2:C298,"Да")</f>
        <v>3</v>
      </c>
      <c r="B298" s="45">
        <f t="shared" si="9"/>
        <v>45297</v>
      </c>
      <c r="C298" s="42" t="str">
        <f>IF(ISERROR(VLOOKUP(B298,'Айгенис Оп10'!$C$3:$C$20,1,0)),"Нет","Да")</f>
        <v>Нет</v>
      </c>
      <c r="D298" s="43">
        <f t="shared" si="8"/>
        <v>366</v>
      </c>
      <c r="E298" s="44">
        <f>ROUND(('Все выпуски'!$H$3*'Все выпуски'!$H$6/100)*((B298-$B$292)/366)+$F$292,2)</f>
        <v>1.68</v>
      </c>
      <c r="G298" s="43">
        <f>COUNTIF(D299:$D$1599,365)</f>
        <v>941</v>
      </c>
      <c r="H298" s="43">
        <f>COUNTIF(D299:$D$1599,366)</f>
        <v>360</v>
      </c>
      <c r="I298" s="2"/>
    </row>
    <row r="299" spans="1:9" x14ac:dyDescent="0.25">
      <c r="A299" s="1">
        <f>COUNTIF($C$2:C299,"Да")</f>
        <v>3</v>
      </c>
      <c r="B299" s="45">
        <f t="shared" si="9"/>
        <v>45298</v>
      </c>
      <c r="C299" s="42" t="str">
        <f>IF(ISERROR(VLOOKUP(B299,'Айгенис Оп10'!$C$3:$C$20,1,0)),"Нет","Да")</f>
        <v>Нет</v>
      </c>
      <c r="D299" s="43">
        <f t="shared" si="8"/>
        <v>366</v>
      </c>
      <c r="E299" s="44">
        <f>ROUND(('Все выпуски'!$H$3*'Все выпуски'!$H$6/100)*((B299-$B$292)/366)+$F$292,2)</f>
        <v>1.77</v>
      </c>
      <c r="G299" s="43">
        <f>COUNTIF(D300:$D$1599,365)</f>
        <v>941</v>
      </c>
      <c r="H299" s="43">
        <f>COUNTIF(D300:$D$1599,366)</f>
        <v>359</v>
      </c>
      <c r="I299" s="2"/>
    </row>
    <row r="300" spans="1:9" x14ac:dyDescent="0.25">
      <c r="A300" s="1">
        <f>COUNTIF($C$2:C300,"Да")</f>
        <v>3</v>
      </c>
      <c r="B300" s="45">
        <f t="shared" si="9"/>
        <v>45299</v>
      </c>
      <c r="C300" s="42" t="str">
        <f>IF(ISERROR(VLOOKUP(B300,'Айгенис Оп10'!$C$3:$C$20,1,0)),"Нет","Да")</f>
        <v>Нет</v>
      </c>
      <c r="D300" s="43">
        <f t="shared" si="8"/>
        <v>366</v>
      </c>
      <c r="E300" s="44">
        <f>ROUND(('Все выпуски'!$H$3*'Все выпуски'!$H$6/100)*((B300-$B$292)/366)+$F$292,2)</f>
        <v>1.87</v>
      </c>
      <c r="G300" s="43">
        <f>COUNTIF(D301:$D$1599,365)</f>
        <v>941</v>
      </c>
      <c r="H300" s="43">
        <f>COUNTIF(D301:$D$1599,366)</f>
        <v>358</v>
      </c>
      <c r="I300" s="2"/>
    </row>
    <row r="301" spans="1:9" x14ac:dyDescent="0.25">
      <c r="A301" s="1">
        <f>COUNTIF($C$2:C301,"Да")</f>
        <v>3</v>
      </c>
      <c r="B301" s="45">
        <f t="shared" si="9"/>
        <v>45300</v>
      </c>
      <c r="C301" s="42" t="str">
        <f>IF(ISERROR(VLOOKUP(B301,'Айгенис Оп10'!$C$3:$C$20,1,0)),"Нет","Да")</f>
        <v>Нет</v>
      </c>
      <c r="D301" s="43">
        <f t="shared" si="8"/>
        <v>366</v>
      </c>
      <c r="E301" s="44">
        <f>ROUND(('Все выпуски'!$H$3*'Все выпуски'!$H$6/100)*((B301-$B$292)/366)+$F$292,2)</f>
        <v>1.97</v>
      </c>
      <c r="G301" s="43">
        <f>COUNTIF(D302:$D$1599,365)</f>
        <v>941</v>
      </c>
      <c r="H301" s="43">
        <f>COUNTIF(D302:$D$1599,366)</f>
        <v>357</v>
      </c>
      <c r="I301" s="2"/>
    </row>
    <row r="302" spans="1:9" x14ac:dyDescent="0.25">
      <c r="A302" s="1">
        <f>COUNTIF($C$2:C302,"Да")</f>
        <v>3</v>
      </c>
      <c r="B302" s="45">
        <f t="shared" si="9"/>
        <v>45301</v>
      </c>
      <c r="C302" s="42" t="str">
        <f>IF(ISERROR(VLOOKUP(B302,'Айгенис Оп10'!$C$3:$C$20,1,0)),"Нет","Да")</f>
        <v>Нет</v>
      </c>
      <c r="D302" s="43">
        <f t="shared" si="8"/>
        <v>366</v>
      </c>
      <c r="E302" s="44">
        <f>ROUND(('Все выпуски'!$H$3*'Все выпуски'!$H$6/100)*((B302-$B$292)/366)+$F$292,2)</f>
        <v>2.0699999999999998</v>
      </c>
      <c r="G302" s="43">
        <f>COUNTIF(D303:$D$1599,365)</f>
        <v>941</v>
      </c>
      <c r="H302" s="43">
        <f>COUNTIF(D303:$D$1599,366)</f>
        <v>356</v>
      </c>
      <c r="I302" s="2"/>
    </row>
    <row r="303" spans="1:9" x14ac:dyDescent="0.25">
      <c r="A303" s="1">
        <f>COUNTIF($C$2:C303,"Да")</f>
        <v>3</v>
      </c>
      <c r="B303" s="45">
        <f t="shared" si="9"/>
        <v>45302</v>
      </c>
      <c r="C303" s="42" t="str">
        <f>IF(ISERROR(VLOOKUP(B303,'Айгенис Оп10'!$C$3:$C$20,1,0)),"Нет","Да")</f>
        <v>Нет</v>
      </c>
      <c r="D303" s="43">
        <f t="shared" si="8"/>
        <v>366</v>
      </c>
      <c r="E303" s="44">
        <f>ROUND(('Все выпуски'!$H$3*'Все выпуски'!$H$6/100)*((B303-$B$292)/366)+$F$292,2)</f>
        <v>2.17</v>
      </c>
      <c r="G303" s="43">
        <f>COUNTIF(D304:$D$1599,365)</f>
        <v>941</v>
      </c>
      <c r="H303" s="43">
        <f>COUNTIF(D304:$D$1599,366)</f>
        <v>355</v>
      </c>
      <c r="I303" s="2"/>
    </row>
    <row r="304" spans="1:9" x14ac:dyDescent="0.25">
      <c r="A304" s="1">
        <f>COUNTIF($C$2:C304,"Да")</f>
        <v>3</v>
      </c>
      <c r="B304" s="45">
        <f t="shared" si="9"/>
        <v>45303</v>
      </c>
      <c r="C304" s="42" t="str">
        <f>IF(ISERROR(VLOOKUP(B304,'Айгенис Оп10'!$C$3:$C$20,1,0)),"Нет","Да")</f>
        <v>Нет</v>
      </c>
      <c r="D304" s="43">
        <f t="shared" si="8"/>
        <v>366</v>
      </c>
      <c r="E304" s="44">
        <f>ROUND(('Все выпуски'!$H$3*'Все выпуски'!$H$6/100)*((B304-$B$292)/366)+$F$292,2)</f>
        <v>2.27</v>
      </c>
      <c r="G304" s="43">
        <f>COUNTIF(D305:$D$1599,365)</f>
        <v>941</v>
      </c>
      <c r="H304" s="43">
        <f>COUNTIF(D305:$D$1599,366)</f>
        <v>354</v>
      </c>
      <c r="I304" s="2"/>
    </row>
    <row r="305" spans="1:9" x14ac:dyDescent="0.25">
      <c r="A305" s="1">
        <f>COUNTIF($C$2:C305,"Да")</f>
        <v>3</v>
      </c>
      <c r="B305" s="45">
        <f t="shared" si="9"/>
        <v>45304</v>
      </c>
      <c r="C305" s="42" t="str">
        <f>IF(ISERROR(VLOOKUP(B305,'Айгенис Оп10'!$C$3:$C$20,1,0)),"Нет","Да")</f>
        <v>Нет</v>
      </c>
      <c r="D305" s="43">
        <f t="shared" si="8"/>
        <v>366</v>
      </c>
      <c r="E305" s="44">
        <f>ROUND(('Все выпуски'!$H$3*'Все выпуски'!$H$6/100)*((B305-$B$292)/366)+$F$292,2)</f>
        <v>2.36</v>
      </c>
      <c r="G305" s="43">
        <f>COUNTIF(D306:$D$1599,365)</f>
        <v>941</v>
      </c>
      <c r="H305" s="43">
        <f>COUNTIF(D306:$D$1599,366)</f>
        <v>353</v>
      </c>
      <c r="I305" s="2"/>
    </row>
    <row r="306" spans="1:9" x14ac:dyDescent="0.25">
      <c r="A306" s="1">
        <f>COUNTIF($C$2:C306,"Да")</f>
        <v>3</v>
      </c>
      <c r="B306" s="45">
        <f t="shared" si="9"/>
        <v>45305</v>
      </c>
      <c r="C306" s="42" t="str">
        <f>IF(ISERROR(VLOOKUP(B306,'Айгенис Оп10'!$C$3:$C$20,1,0)),"Нет","Да")</f>
        <v>Нет</v>
      </c>
      <c r="D306" s="43">
        <f t="shared" si="8"/>
        <v>366</v>
      </c>
      <c r="E306" s="44">
        <f>ROUND(('Все выпуски'!$H$3*'Все выпуски'!$H$6/100)*((B306-$B$292)/366)+$F$292,2)</f>
        <v>2.46</v>
      </c>
      <c r="G306" s="43">
        <f>COUNTIF(D307:$D$1599,365)</f>
        <v>941</v>
      </c>
      <c r="H306" s="43">
        <f>COUNTIF(D307:$D$1599,366)</f>
        <v>352</v>
      </c>
      <c r="I306" s="2"/>
    </row>
    <row r="307" spans="1:9" x14ac:dyDescent="0.25">
      <c r="A307" s="1">
        <f>COUNTIF($C$2:C307,"Да")</f>
        <v>3</v>
      </c>
      <c r="B307" s="45">
        <f t="shared" si="9"/>
        <v>45306</v>
      </c>
      <c r="C307" s="42" t="str">
        <f>IF(ISERROR(VLOOKUP(B307,'Айгенис Оп10'!$C$3:$C$20,1,0)),"Нет","Да")</f>
        <v>Нет</v>
      </c>
      <c r="D307" s="43">
        <f t="shared" si="8"/>
        <v>366</v>
      </c>
      <c r="E307" s="44">
        <f>ROUND(('Все выпуски'!$H$3*'Все выпуски'!$H$6/100)*((B307-$B$292)/366)+$F$292,2)</f>
        <v>2.56</v>
      </c>
      <c r="G307" s="43">
        <f>COUNTIF(D308:$D$1599,365)</f>
        <v>941</v>
      </c>
      <c r="H307" s="43">
        <f>COUNTIF(D308:$D$1599,366)</f>
        <v>351</v>
      </c>
      <c r="I307" s="2"/>
    </row>
    <row r="308" spans="1:9" x14ac:dyDescent="0.25">
      <c r="A308" s="1">
        <f>COUNTIF($C$2:C308,"Да")</f>
        <v>3</v>
      </c>
      <c r="B308" s="45">
        <f t="shared" si="9"/>
        <v>45307</v>
      </c>
      <c r="C308" s="42" t="str">
        <f>IF(ISERROR(VLOOKUP(B308,'Айгенис Оп10'!$C$3:$C$20,1,0)),"Нет","Да")</f>
        <v>Нет</v>
      </c>
      <c r="D308" s="43">
        <f t="shared" si="8"/>
        <v>366</v>
      </c>
      <c r="E308" s="44">
        <f>ROUND(('Все выпуски'!$H$3*'Все выпуски'!$H$6/100)*((B308-$B$292)/366)+$F$292,2)</f>
        <v>2.66</v>
      </c>
      <c r="G308" s="43">
        <f>COUNTIF(D309:$D$1599,365)</f>
        <v>941</v>
      </c>
      <c r="H308" s="43">
        <f>COUNTIF(D309:$D$1599,366)</f>
        <v>350</v>
      </c>
      <c r="I308" s="2"/>
    </row>
    <row r="309" spans="1:9" x14ac:dyDescent="0.25">
      <c r="A309" s="1">
        <f>COUNTIF($C$2:C309,"Да")</f>
        <v>3</v>
      </c>
      <c r="B309" s="45">
        <f t="shared" si="9"/>
        <v>45308</v>
      </c>
      <c r="C309" s="42" t="str">
        <f>IF(ISERROR(VLOOKUP(B309,'Айгенис Оп10'!$C$3:$C$20,1,0)),"Нет","Да")</f>
        <v>Нет</v>
      </c>
      <c r="D309" s="43">
        <f t="shared" si="8"/>
        <v>366</v>
      </c>
      <c r="E309" s="44">
        <f>ROUND(('Все выпуски'!$H$3*'Все выпуски'!$H$6/100)*((B309-$B$292)/366)+$F$292,2)</f>
        <v>2.76</v>
      </c>
      <c r="G309" s="43">
        <f>COUNTIF(D310:$D$1599,365)</f>
        <v>941</v>
      </c>
      <c r="H309" s="43">
        <f>COUNTIF(D310:$D$1599,366)</f>
        <v>349</v>
      </c>
      <c r="I309" s="2"/>
    </row>
    <row r="310" spans="1:9" x14ac:dyDescent="0.25">
      <c r="A310" s="1">
        <f>COUNTIF($C$2:C310,"Да")</f>
        <v>3</v>
      </c>
      <c r="B310" s="45">
        <f t="shared" si="9"/>
        <v>45309</v>
      </c>
      <c r="C310" s="42" t="str">
        <f>IF(ISERROR(VLOOKUP(B310,'Айгенис Оп10'!$C$3:$C$20,1,0)),"Нет","Да")</f>
        <v>Нет</v>
      </c>
      <c r="D310" s="43">
        <f t="shared" si="8"/>
        <v>366</v>
      </c>
      <c r="E310" s="44">
        <f>ROUND(('Все выпуски'!$H$3*'Все выпуски'!$H$6/100)*((B310-$B$292)/366)+$F$292,2)</f>
        <v>2.86</v>
      </c>
      <c r="G310" s="43">
        <f>COUNTIF(D311:$D$1599,365)</f>
        <v>941</v>
      </c>
      <c r="H310" s="43">
        <f>COUNTIF(D311:$D$1599,366)</f>
        <v>348</v>
      </c>
      <c r="I310" s="2"/>
    </row>
    <row r="311" spans="1:9" x14ac:dyDescent="0.25">
      <c r="A311" s="1">
        <f>COUNTIF($C$2:C311,"Да")</f>
        <v>3</v>
      </c>
      <c r="B311" s="45">
        <f t="shared" si="9"/>
        <v>45310</v>
      </c>
      <c r="C311" s="42" t="str">
        <f>IF(ISERROR(VLOOKUP(B311,'Айгенис Оп10'!$C$3:$C$20,1,0)),"Нет","Да")</f>
        <v>Нет</v>
      </c>
      <c r="D311" s="43">
        <f t="shared" si="8"/>
        <v>366</v>
      </c>
      <c r="E311" s="44">
        <f>ROUND(('Все выпуски'!$H$3*'Все выпуски'!$H$6/100)*((B311-$B$292)/366)+$F$292,2)</f>
        <v>2.95</v>
      </c>
      <c r="G311" s="43">
        <f>COUNTIF(D312:$D$1599,365)</f>
        <v>941</v>
      </c>
      <c r="H311" s="43">
        <f>COUNTIF(D312:$D$1599,366)</f>
        <v>347</v>
      </c>
      <c r="I311" s="2"/>
    </row>
    <row r="312" spans="1:9" x14ac:dyDescent="0.25">
      <c r="A312" s="1">
        <f>COUNTIF($C$2:C312,"Да")</f>
        <v>3</v>
      </c>
      <c r="B312" s="45">
        <f t="shared" si="9"/>
        <v>45311</v>
      </c>
      <c r="C312" s="42" t="str">
        <f>IF(ISERROR(VLOOKUP(B312,'Айгенис Оп10'!$C$3:$C$20,1,0)),"Нет","Да")</f>
        <v>Нет</v>
      </c>
      <c r="D312" s="43">
        <f t="shared" si="8"/>
        <v>366</v>
      </c>
      <c r="E312" s="44">
        <f>ROUND(('Все выпуски'!$H$3*'Все выпуски'!$H$6/100)*((B312-$B$292)/366)+$F$292,2)</f>
        <v>3.05</v>
      </c>
      <c r="G312" s="43">
        <f>COUNTIF(D313:$D$1599,365)</f>
        <v>941</v>
      </c>
      <c r="H312" s="43">
        <f>COUNTIF(D313:$D$1599,366)</f>
        <v>346</v>
      </c>
      <c r="I312" s="2"/>
    </row>
    <row r="313" spans="1:9" x14ac:dyDescent="0.25">
      <c r="A313" s="1">
        <f>COUNTIF($C$2:C313,"Да")</f>
        <v>3</v>
      </c>
      <c r="B313" s="45">
        <f t="shared" si="9"/>
        <v>45312</v>
      </c>
      <c r="C313" s="42" t="str">
        <f>IF(ISERROR(VLOOKUP(B313,'Айгенис Оп10'!$C$3:$C$20,1,0)),"Нет","Да")</f>
        <v>Нет</v>
      </c>
      <c r="D313" s="43">
        <f t="shared" si="8"/>
        <v>366</v>
      </c>
      <c r="E313" s="44">
        <f>ROUND(('Все выпуски'!$H$3*'Все выпуски'!$H$6/100)*((B313-$B$292)/366)+$F$292,2)</f>
        <v>3.15</v>
      </c>
      <c r="G313" s="43">
        <f>COUNTIF(D314:$D$1599,365)</f>
        <v>941</v>
      </c>
      <c r="H313" s="43">
        <f>COUNTIF(D314:$D$1599,366)</f>
        <v>345</v>
      </c>
      <c r="I313" s="2"/>
    </row>
    <row r="314" spans="1:9" x14ac:dyDescent="0.25">
      <c r="A314" s="1">
        <f>COUNTIF($C$2:C314,"Да")</f>
        <v>3</v>
      </c>
      <c r="B314" s="45">
        <f t="shared" si="9"/>
        <v>45313</v>
      </c>
      <c r="C314" s="42" t="str">
        <f>IF(ISERROR(VLOOKUP(B314,'Айгенис Оп10'!$C$3:$C$20,1,0)),"Нет","Да")</f>
        <v>Нет</v>
      </c>
      <c r="D314" s="43">
        <f t="shared" si="8"/>
        <v>366</v>
      </c>
      <c r="E314" s="44">
        <f>ROUND(('Все выпуски'!$H$3*'Все выпуски'!$H$6/100)*((B314-$B$292)/366)+$F$292,2)</f>
        <v>3.25</v>
      </c>
      <c r="G314" s="43">
        <f>COUNTIF(D315:$D$1599,365)</f>
        <v>941</v>
      </c>
      <c r="H314" s="43">
        <f>COUNTIF(D315:$D$1599,366)</f>
        <v>344</v>
      </c>
      <c r="I314" s="2"/>
    </row>
    <row r="315" spans="1:9" x14ac:dyDescent="0.25">
      <c r="A315" s="1">
        <f>COUNTIF($C$2:C315,"Да")</f>
        <v>3</v>
      </c>
      <c r="B315" s="45">
        <f t="shared" si="9"/>
        <v>45314</v>
      </c>
      <c r="C315" s="42" t="str">
        <f>IF(ISERROR(VLOOKUP(B315,'Айгенис Оп10'!$C$3:$C$20,1,0)),"Нет","Да")</f>
        <v>Нет</v>
      </c>
      <c r="D315" s="43">
        <f t="shared" si="8"/>
        <v>366</v>
      </c>
      <c r="E315" s="44">
        <f>ROUND(('Все выпуски'!$H$3*'Все выпуски'!$H$6/100)*((B315-$B$292)/366)+$F$292,2)</f>
        <v>3.35</v>
      </c>
      <c r="G315" s="43">
        <f>COUNTIF(D316:$D$1599,365)</f>
        <v>941</v>
      </c>
      <c r="H315" s="43">
        <f>COUNTIF(D316:$D$1599,366)</f>
        <v>343</v>
      </c>
      <c r="I315" s="2"/>
    </row>
    <row r="316" spans="1:9" x14ac:dyDescent="0.25">
      <c r="A316" s="1">
        <f>COUNTIF($C$2:C316,"Да")</f>
        <v>3</v>
      </c>
      <c r="B316" s="45">
        <f t="shared" si="9"/>
        <v>45315</v>
      </c>
      <c r="C316" s="42" t="str">
        <f>IF(ISERROR(VLOOKUP(B316,'Айгенис Оп10'!$C$3:$C$20,1,0)),"Нет","Да")</f>
        <v>Нет</v>
      </c>
      <c r="D316" s="43">
        <f t="shared" si="8"/>
        <v>366</v>
      </c>
      <c r="E316" s="44">
        <f>ROUND(('Все выпуски'!$H$3*'Все выпуски'!$H$6/100)*((B316-$B$292)/366)+$F$292,2)</f>
        <v>3.45</v>
      </c>
      <c r="G316" s="43">
        <f>COUNTIF(D317:$D$1599,365)</f>
        <v>941</v>
      </c>
      <c r="H316" s="43">
        <f>COUNTIF(D317:$D$1599,366)</f>
        <v>342</v>
      </c>
      <c r="I316" s="2"/>
    </row>
    <row r="317" spans="1:9" x14ac:dyDescent="0.25">
      <c r="A317" s="1">
        <f>COUNTIF($C$2:C317,"Да")</f>
        <v>3</v>
      </c>
      <c r="B317" s="45">
        <f t="shared" si="9"/>
        <v>45316</v>
      </c>
      <c r="C317" s="42" t="str">
        <f>IF(ISERROR(VLOOKUP(B317,'Айгенис Оп10'!$C$3:$C$20,1,0)),"Нет","Да")</f>
        <v>Нет</v>
      </c>
      <c r="D317" s="43">
        <f t="shared" si="8"/>
        <v>366</v>
      </c>
      <c r="E317" s="44">
        <f>ROUND(('Все выпуски'!$H$3*'Все выпуски'!$H$6/100)*((B317-$B$292)/366)+$F$292,2)</f>
        <v>3.54</v>
      </c>
      <c r="G317" s="43">
        <f>COUNTIF(D318:$D$1599,365)</f>
        <v>941</v>
      </c>
      <c r="H317" s="43">
        <f>COUNTIF(D318:$D$1599,366)</f>
        <v>341</v>
      </c>
      <c r="I317" s="2"/>
    </row>
    <row r="318" spans="1:9" x14ac:dyDescent="0.25">
      <c r="A318" s="1">
        <f>COUNTIF($C$2:C318,"Да")</f>
        <v>3</v>
      </c>
      <c r="B318" s="45">
        <f t="shared" si="9"/>
        <v>45317</v>
      </c>
      <c r="C318" s="42" t="str">
        <f>IF(ISERROR(VLOOKUP(B318,'Айгенис Оп10'!$C$3:$C$20,1,0)),"Нет","Да")</f>
        <v>Нет</v>
      </c>
      <c r="D318" s="43">
        <f t="shared" si="8"/>
        <v>366</v>
      </c>
      <c r="E318" s="44">
        <f>ROUND(('Все выпуски'!$H$3*'Все выпуски'!$H$6/100)*((B318-$B$292)/366)+$F$292,2)</f>
        <v>3.64</v>
      </c>
      <c r="G318" s="43">
        <f>COUNTIF(D319:$D$1599,365)</f>
        <v>941</v>
      </c>
      <c r="H318" s="43">
        <f>COUNTIF(D319:$D$1599,366)</f>
        <v>340</v>
      </c>
      <c r="I318" s="2"/>
    </row>
    <row r="319" spans="1:9" x14ac:dyDescent="0.25">
      <c r="A319" s="1">
        <f>COUNTIF($C$2:C319,"Да")</f>
        <v>3</v>
      </c>
      <c r="B319" s="45">
        <f t="shared" si="9"/>
        <v>45318</v>
      </c>
      <c r="C319" s="42" t="str">
        <f>IF(ISERROR(VLOOKUP(B319,'Айгенис Оп10'!$C$3:$C$20,1,0)),"Нет","Да")</f>
        <v>Нет</v>
      </c>
      <c r="D319" s="43">
        <f t="shared" si="8"/>
        <v>366</v>
      </c>
      <c r="E319" s="44">
        <f>ROUND(('Все выпуски'!$H$3*'Все выпуски'!$H$6/100)*((B319-$B$292)/366)+$F$292,2)</f>
        <v>3.74</v>
      </c>
      <c r="G319" s="43">
        <f>COUNTIF(D320:$D$1599,365)</f>
        <v>941</v>
      </c>
      <c r="H319" s="43">
        <f>COUNTIF(D320:$D$1599,366)</f>
        <v>339</v>
      </c>
      <c r="I319" s="2"/>
    </row>
    <row r="320" spans="1:9" x14ac:dyDescent="0.25">
      <c r="A320" s="1">
        <f>COUNTIF($C$2:C320,"Да")</f>
        <v>3</v>
      </c>
      <c r="B320" s="45">
        <f t="shared" si="9"/>
        <v>45319</v>
      </c>
      <c r="C320" s="42" t="str">
        <f>IF(ISERROR(VLOOKUP(B320,'Айгенис Оп10'!$C$3:$C$20,1,0)),"Нет","Да")</f>
        <v>Нет</v>
      </c>
      <c r="D320" s="43">
        <f t="shared" si="8"/>
        <v>366</v>
      </c>
      <c r="E320" s="44">
        <f>ROUND(('Все выпуски'!$H$3*'Все выпуски'!$H$6/100)*((B320-$B$292)/366)+$F$292,2)</f>
        <v>3.84</v>
      </c>
      <c r="G320" s="43">
        <f>COUNTIF(D321:$D$1599,365)</f>
        <v>941</v>
      </c>
      <c r="H320" s="43">
        <f>COUNTIF(D321:$D$1599,366)</f>
        <v>338</v>
      </c>
      <c r="I320" s="2"/>
    </row>
    <row r="321" spans="1:9" x14ac:dyDescent="0.25">
      <c r="A321" s="1">
        <f>COUNTIF($C$2:C321,"Да")</f>
        <v>3</v>
      </c>
      <c r="B321" s="45">
        <f t="shared" si="9"/>
        <v>45320</v>
      </c>
      <c r="C321" s="42" t="str">
        <f>IF(ISERROR(VLOOKUP(B321,'Айгенис Оп10'!$C$3:$C$20,1,0)),"Нет","Да")</f>
        <v>Нет</v>
      </c>
      <c r="D321" s="43">
        <f t="shared" si="8"/>
        <v>366</v>
      </c>
      <c r="E321" s="44">
        <f>ROUND(('Все выпуски'!$H$3*'Все выпуски'!$H$6/100)*((B321-$B$292)/366)+$F$292,2)</f>
        <v>3.94</v>
      </c>
      <c r="G321" s="43">
        <f>COUNTIF(D322:$D$1599,365)</f>
        <v>941</v>
      </c>
      <c r="H321" s="43">
        <f>COUNTIF(D322:$D$1599,366)</f>
        <v>337</v>
      </c>
      <c r="I321" s="2"/>
    </row>
    <row r="322" spans="1:9" x14ac:dyDescent="0.25">
      <c r="A322" s="1">
        <f>COUNTIF($C$2:C322,"Да")</f>
        <v>3</v>
      </c>
      <c r="B322" s="45">
        <f t="shared" si="9"/>
        <v>45321</v>
      </c>
      <c r="C322" s="42" t="str">
        <f>IF(ISERROR(VLOOKUP(B322,'Айгенис Оп10'!$C$3:$C$20,1,0)),"Нет","Да")</f>
        <v>Нет</v>
      </c>
      <c r="D322" s="43">
        <f t="shared" si="8"/>
        <v>366</v>
      </c>
      <c r="E322" s="44">
        <f>ROUND(('Все выпуски'!$H$3*'Все выпуски'!$H$6/100)*((B322-$B$292)/366)+$F$292,2)</f>
        <v>4.04</v>
      </c>
      <c r="G322" s="43">
        <f>COUNTIF(D323:$D$1599,365)</f>
        <v>941</v>
      </c>
      <c r="H322" s="43">
        <f>COUNTIF(D323:$D$1599,366)</f>
        <v>336</v>
      </c>
      <c r="I322" s="2"/>
    </row>
    <row r="323" spans="1:9" x14ac:dyDescent="0.25">
      <c r="A323" s="1">
        <f>COUNTIF($C$2:C323,"Да")</f>
        <v>3</v>
      </c>
      <c r="B323" s="45">
        <f t="shared" si="9"/>
        <v>45322</v>
      </c>
      <c r="C323" s="42" t="str">
        <f>IF(ISERROR(VLOOKUP(B323,'Айгенис Оп10'!$C$3:$C$20,1,0)),"Нет","Да")</f>
        <v>Нет</v>
      </c>
      <c r="D323" s="43">
        <f t="shared" ref="D323:D386" si="10">IF(MOD(YEAR(B323),4)=0,366,365)</f>
        <v>366</v>
      </c>
      <c r="E323" s="44">
        <f>ROUND(('Все выпуски'!$H$3*'Все выпуски'!$H$6/100)*((B323-$B$292)/366)+$F$292,2)</f>
        <v>4.13</v>
      </c>
      <c r="G323" s="43">
        <f>COUNTIF(D324:$D$1599,365)</f>
        <v>941</v>
      </c>
      <c r="H323" s="43">
        <f>COUNTIF(D324:$D$1599,366)</f>
        <v>335</v>
      </c>
      <c r="I323" s="2"/>
    </row>
    <row r="324" spans="1:9" x14ac:dyDescent="0.25">
      <c r="A324" s="1">
        <f>COUNTIF($C$2:C324,"Да")</f>
        <v>3</v>
      </c>
      <c r="B324" s="45">
        <f t="shared" ref="B324:B387" si="11">B323+1</f>
        <v>45323</v>
      </c>
      <c r="C324" s="42" t="str">
        <f>IF(ISERROR(VLOOKUP(B324,'Айгенис Оп10'!$C$3:$C$20,1,0)),"Нет","Да")</f>
        <v>Нет</v>
      </c>
      <c r="D324" s="43">
        <f t="shared" si="10"/>
        <v>366</v>
      </c>
      <c r="E324" s="44">
        <f>ROUND(('Все выпуски'!$H$3*'Все выпуски'!$H$6/100)*((B324-$B$292)/366)+$F$292,2)</f>
        <v>4.2300000000000004</v>
      </c>
      <c r="G324" s="43">
        <f>COUNTIF(D325:$D$1599,365)</f>
        <v>941</v>
      </c>
      <c r="H324" s="43">
        <f>COUNTIF(D325:$D$1599,366)</f>
        <v>334</v>
      </c>
      <c r="I324" s="2"/>
    </row>
    <row r="325" spans="1:9" x14ac:dyDescent="0.25">
      <c r="A325" s="1">
        <f>COUNTIF($C$2:C325,"Да")</f>
        <v>3</v>
      </c>
      <c r="B325" s="45">
        <f t="shared" si="11"/>
        <v>45324</v>
      </c>
      <c r="C325" s="42" t="str">
        <f>IF(ISERROR(VLOOKUP(B325,'Айгенис Оп10'!$C$3:$C$20,1,0)),"Нет","Да")</f>
        <v>Нет</v>
      </c>
      <c r="D325" s="43">
        <f t="shared" si="10"/>
        <v>366</v>
      </c>
      <c r="E325" s="44">
        <f>ROUND(('Все выпуски'!$H$3*'Все выпуски'!$H$6/100)*((B325-$B$292)/366)+$F$292,2)</f>
        <v>4.33</v>
      </c>
      <c r="G325" s="43">
        <f>COUNTIF(D326:$D$1599,365)</f>
        <v>941</v>
      </c>
      <c r="H325" s="43">
        <f>COUNTIF(D326:$D$1599,366)</f>
        <v>333</v>
      </c>
      <c r="I325" s="2"/>
    </row>
    <row r="326" spans="1:9" x14ac:dyDescent="0.25">
      <c r="A326" s="1">
        <f>COUNTIF($C$2:C326,"Да")</f>
        <v>3</v>
      </c>
      <c r="B326" s="45">
        <f t="shared" si="11"/>
        <v>45325</v>
      </c>
      <c r="C326" s="42" t="str">
        <f>IF(ISERROR(VLOOKUP(B326,'Айгенис Оп10'!$C$3:$C$20,1,0)),"Нет","Да")</f>
        <v>Нет</v>
      </c>
      <c r="D326" s="43">
        <f t="shared" si="10"/>
        <v>366</v>
      </c>
      <c r="E326" s="44">
        <f>ROUND(('Все выпуски'!$H$3*'Все выпуски'!$H$6/100)*((B326-$B$292)/366)+$F$292,2)</f>
        <v>4.43</v>
      </c>
      <c r="G326" s="43">
        <f>COUNTIF(D327:$D$1599,365)</f>
        <v>941</v>
      </c>
      <c r="H326" s="43">
        <f>COUNTIF(D327:$D$1599,366)</f>
        <v>332</v>
      </c>
      <c r="I326" s="2"/>
    </row>
    <row r="327" spans="1:9" x14ac:dyDescent="0.25">
      <c r="A327" s="1">
        <f>COUNTIF($C$2:C327,"Да")</f>
        <v>3</v>
      </c>
      <c r="B327" s="45">
        <f t="shared" si="11"/>
        <v>45326</v>
      </c>
      <c r="C327" s="42" t="str">
        <f>IF(ISERROR(VLOOKUP(B327,'Айгенис Оп10'!$C$3:$C$20,1,0)),"Нет","Да")</f>
        <v>Нет</v>
      </c>
      <c r="D327" s="43">
        <f t="shared" si="10"/>
        <v>366</v>
      </c>
      <c r="E327" s="44">
        <f>ROUND(('Все выпуски'!$H$3*'Все выпуски'!$H$6/100)*((B327-$B$292)/366)+$F$292,2)</f>
        <v>4.53</v>
      </c>
      <c r="G327" s="43">
        <f>COUNTIF(D328:$D$1599,365)</f>
        <v>941</v>
      </c>
      <c r="H327" s="43">
        <f>COUNTIF(D328:$D$1599,366)</f>
        <v>331</v>
      </c>
      <c r="I327" s="2"/>
    </row>
    <row r="328" spans="1:9" x14ac:dyDescent="0.25">
      <c r="A328" s="1">
        <f>COUNTIF($C$2:C328,"Да")</f>
        <v>3</v>
      </c>
      <c r="B328" s="45">
        <f t="shared" si="11"/>
        <v>45327</v>
      </c>
      <c r="C328" s="42" t="str">
        <f>IF(ISERROR(VLOOKUP(B328,'Айгенис Оп10'!$C$3:$C$20,1,0)),"Нет","Да")</f>
        <v>Нет</v>
      </c>
      <c r="D328" s="43">
        <f t="shared" si="10"/>
        <v>366</v>
      </c>
      <c r="E328" s="44">
        <f>ROUND(('Все выпуски'!$H$3*'Все выпуски'!$H$6/100)*((B328-$B$292)/366)+$F$292,2)</f>
        <v>4.63</v>
      </c>
      <c r="G328" s="43">
        <f>COUNTIF(D329:$D$1599,365)</f>
        <v>941</v>
      </c>
      <c r="H328" s="43">
        <f>COUNTIF(D329:$D$1599,366)</f>
        <v>330</v>
      </c>
      <c r="I328" s="2"/>
    </row>
    <row r="329" spans="1:9" x14ac:dyDescent="0.25">
      <c r="A329" s="1">
        <f>COUNTIF($C$2:C329,"Да")</f>
        <v>3</v>
      </c>
      <c r="B329" s="45">
        <f t="shared" si="11"/>
        <v>45328</v>
      </c>
      <c r="C329" s="42" t="str">
        <f>IF(ISERROR(VLOOKUP(B329,'Айгенис Оп10'!$C$3:$C$20,1,0)),"Нет","Да")</f>
        <v>Нет</v>
      </c>
      <c r="D329" s="43">
        <f t="shared" si="10"/>
        <v>366</v>
      </c>
      <c r="E329" s="44">
        <f>ROUND(('Все выпуски'!$H$3*'Все выпуски'!$H$6/100)*((B329-$B$292)/366)+$F$292,2)</f>
        <v>4.72</v>
      </c>
      <c r="G329" s="43">
        <f>COUNTIF(D330:$D$1599,365)</f>
        <v>941</v>
      </c>
      <c r="H329" s="43">
        <f>COUNTIF(D330:$D$1599,366)</f>
        <v>329</v>
      </c>
      <c r="I329" s="2"/>
    </row>
    <row r="330" spans="1:9" x14ac:dyDescent="0.25">
      <c r="A330" s="1">
        <f>COUNTIF($C$2:C330,"Да")</f>
        <v>3</v>
      </c>
      <c r="B330" s="45">
        <f t="shared" si="11"/>
        <v>45329</v>
      </c>
      <c r="C330" s="42" t="str">
        <f>IF(ISERROR(VLOOKUP(B330,'Айгенис Оп10'!$C$3:$C$20,1,0)),"Нет","Да")</f>
        <v>Нет</v>
      </c>
      <c r="D330" s="43">
        <f t="shared" si="10"/>
        <v>366</v>
      </c>
      <c r="E330" s="44">
        <f>ROUND(('Все выпуски'!$H$3*'Все выпуски'!$H$6/100)*((B330-$B$292)/366)+$F$292,2)</f>
        <v>4.82</v>
      </c>
      <c r="G330" s="43">
        <f>COUNTIF(D331:$D$1599,365)</f>
        <v>941</v>
      </c>
      <c r="H330" s="43">
        <f>COUNTIF(D331:$D$1599,366)</f>
        <v>328</v>
      </c>
      <c r="I330" s="2"/>
    </row>
    <row r="331" spans="1:9" x14ac:dyDescent="0.25">
      <c r="A331" s="1">
        <f>COUNTIF($C$2:C331,"Да")</f>
        <v>3</v>
      </c>
      <c r="B331" s="45">
        <f t="shared" si="11"/>
        <v>45330</v>
      </c>
      <c r="C331" s="42" t="str">
        <f>IF(ISERROR(VLOOKUP(B331,'Айгенис Оп10'!$C$3:$C$20,1,0)),"Нет","Да")</f>
        <v>Нет</v>
      </c>
      <c r="D331" s="43">
        <f t="shared" si="10"/>
        <v>366</v>
      </c>
      <c r="E331" s="44">
        <f>ROUND(('Все выпуски'!$H$3*'Все выпуски'!$H$6/100)*((B331-$B$292)/366)+$F$292,2)</f>
        <v>4.92</v>
      </c>
      <c r="G331" s="43">
        <f>COUNTIF(D332:$D$1599,365)</f>
        <v>941</v>
      </c>
      <c r="H331" s="43">
        <f>COUNTIF(D332:$D$1599,366)</f>
        <v>327</v>
      </c>
      <c r="I331" s="2"/>
    </row>
    <row r="332" spans="1:9" x14ac:dyDescent="0.25">
      <c r="A332" s="1">
        <f>COUNTIF($C$2:C332,"Да")</f>
        <v>3</v>
      </c>
      <c r="B332" s="45">
        <f t="shared" si="11"/>
        <v>45331</v>
      </c>
      <c r="C332" s="42" t="str">
        <f>IF(ISERROR(VLOOKUP(B332,'Айгенис Оп10'!$C$3:$C$20,1,0)),"Нет","Да")</f>
        <v>Нет</v>
      </c>
      <c r="D332" s="43">
        <f t="shared" si="10"/>
        <v>366</v>
      </c>
      <c r="E332" s="44">
        <f>ROUND(('Все выпуски'!$H$3*'Все выпуски'!$H$6/100)*((B332-$B$292)/366)+$F$292,2)</f>
        <v>5.0199999999999996</v>
      </c>
      <c r="G332" s="43">
        <f>COUNTIF(D333:$D$1599,365)</f>
        <v>941</v>
      </c>
      <c r="H332" s="43">
        <f>COUNTIF(D333:$D$1599,366)</f>
        <v>326</v>
      </c>
      <c r="I332" s="2"/>
    </row>
    <row r="333" spans="1:9" x14ac:dyDescent="0.25">
      <c r="A333" s="1">
        <f>COUNTIF($C$2:C333,"Да")</f>
        <v>3</v>
      </c>
      <c r="B333" s="45">
        <f t="shared" si="11"/>
        <v>45332</v>
      </c>
      <c r="C333" s="42" t="str">
        <f>IF(ISERROR(VLOOKUP(B333,'Айгенис Оп10'!$C$3:$C$20,1,0)),"Нет","Да")</f>
        <v>Нет</v>
      </c>
      <c r="D333" s="43">
        <f t="shared" si="10"/>
        <v>366</v>
      </c>
      <c r="E333" s="44">
        <f>ROUND(('Все выпуски'!$H$3*'Все выпуски'!$H$6/100)*((B333-$B$292)/366)+$F$292,2)</f>
        <v>5.12</v>
      </c>
      <c r="G333" s="43">
        <f>COUNTIF(D334:$D$1599,365)</f>
        <v>941</v>
      </c>
      <c r="H333" s="43">
        <f>COUNTIF(D334:$D$1599,366)</f>
        <v>325</v>
      </c>
      <c r="I333" s="2"/>
    </row>
    <row r="334" spans="1:9" x14ac:dyDescent="0.25">
      <c r="A334" s="1">
        <f>COUNTIF($C$2:C334,"Да")</f>
        <v>3</v>
      </c>
      <c r="B334" s="45">
        <f t="shared" si="11"/>
        <v>45333</v>
      </c>
      <c r="C334" s="42" t="str">
        <f>IF(ISERROR(VLOOKUP(B334,'Айгенис Оп10'!$C$3:$C$20,1,0)),"Нет","Да")</f>
        <v>Нет</v>
      </c>
      <c r="D334" s="43">
        <f t="shared" si="10"/>
        <v>366</v>
      </c>
      <c r="E334" s="44">
        <f>ROUND(('Все выпуски'!$H$3*'Все выпуски'!$H$6/100)*((B334-$B$292)/366)+$F$292,2)</f>
        <v>5.22</v>
      </c>
      <c r="G334" s="43">
        <f>COUNTIF(D335:$D$1599,365)</f>
        <v>941</v>
      </c>
      <c r="H334" s="43">
        <f>COUNTIF(D335:$D$1599,366)</f>
        <v>324</v>
      </c>
      <c r="I334" s="2"/>
    </row>
    <row r="335" spans="1:9" x14ac:dyDescent="0.25">
      <c r="A335" s="1">
        <f>COUNTIF($C$2:C335,"Да")</f>
        <v>3</v>
      </c>
      <c r="B335" s="45">
        <f t="shared" si="11"/>
        <v>45334</v>
      </c>
      <c r="C335" s="42" t="str">
        <f>IF(ISERROR(VLOOKUP(B335,'Айгенис Оп10'!$C$3:$C$20,1,0)),"Нет","Да")</f>
        <v>Нет</v>
      </c>
      <c r="D335" s="43">
        <f t="shared" si="10"/>
        <v>366</v>
      </c>
      <c r="E335" s="44">
        <f>ROUND(('Все выпуски'!$H$3*'Все выпуски'!$H$6/100)*((B335-$B$292)/366)+$F$292,2)</f>
        <v>5.31</v>
      </c>
      <c r="G335" s="43">
        <f>COUNTIF(D336:$D$1599,365)</f>
        <v>941</v>
      </c>
      <c r="H335" s="43">
        <f>COUNTIF(D336:$D$1599,366)</f>
        <v>323</v>
      </c>
      <c r="I335" s="2"/>
    </row>
    <row r="336" spans="1:9" x14ac:dyDescent="0.25">
      <c r="A336" s="1">
        <f>COUNTIF($C$2:C336,"Да")</f>
        <v>3</v>
      </c>
      <c r="B336" s="45">
        <f t="shared" si="11"/>
        <v>45335</v>
      </c>
      <c r="C336" s="42" t="str">
        <f>IF(ISERROR(VLOOKUP(B336,'Айгенис Оп10'!$C$3:$C$20,1,0)),"Нет","Да")</f>
        <v>Нет</v>
      </c>
      <c r="D336" s="43">
        <f t="shared" si="10"/>
        <v>366</v>
      </c>
      <c r="E336" s="44">
        <f>ROUND(('Все выпуски'!$H$3*'Все выпуски'!$H$6/100)*((B336-$B$292)/366)+$F$292,2)</f>
        <v>5.41</v>
      </c>
      <c r="G336" s="43">
        <f>COUNTIF(D337:$D$1599,365)</f>
        <v>941</v>
      </c>
      <c r="H336" s="43">
        <f>COUNTIF(D337:$D$1599,366)</f>
        <v>322</v>
      </c>
      <c r="I336" s="2"/>
    </row>
    <row r="337" spans="1:9" x14ac:dyDescent="0.25">
      <c r="A337" s="1">
        <f>COUNTIF($C$2:C337,"Да")</f>
        <v>3</v>
      </c>
      <c r="B337" s="45">
        <f t="shared" si="11"/>
        <v>45336</v>
      </c>
      <c r="C337" s="42" t="str">
        <f>IF(ISERROR(VLOOKUP(B337,'Айгенис Оп10'!$C$3:$C$20,1,0)),"Нет","Да")</f>
        <v>Нет</v>
      </c>
      <c r="D337" s="43">
        <f t="shared" si="10"/>
        <v>366</v>
      </c>
      <c r="E337" s="44">
        <f>ROUND(('Все выпуски'!$H$3*'Все выпуски'!$H$6/100)*((B337-$B$292)/366)+$F$292,2)</f>
        <v>5.51</v>
      </c>
      <c r="G337" s="43">
        <f>COUNTIF(D338:$D$1599,365)</f>
        <v>941</v>
      </c>
      <c r="H337" s="43">
        <f>COUNTIF(D338:$D$1599,366)</f>
        <v>321</v>
      </c>
      <c r="I337" s="2"/>
    </row>
    <row r="338" spans="1:9" x14ac:dyDescent="0.25">
      <c r="A338" s="1">
        <f>COUNTIF($C$2:C338,"Да")</f>
        <v>3</v>
      </c>
      <c r="B338" s="45">
        <f t="shared" si="11"/>
        <v>45337</v>
      </c>
      <c r="C338" s="42" t="str">
        <f>IF(ISERROR(VLOOKUP(B338,'Айгенис Оп10'!$C$3:$C$20,1,0)),"Нет","Да")</f>
        <v>Нет</v>
      </c>
      <c r="D338" s="43">
        <f t="shared" si="10"/>
        <v>366</v>
      </c>
      <c r="E338" s="44">
        <f>ROUND(('Все выпуски'!$H$3*'Все выпуски'!$H$6/100)*((B338-$B$292)/366)+$F$292,2)</f>
        <v>5.61</v>
      </c>
      <c r="G338" s="43">
        <f>COUNTIF(D339:$D$1599,365)</f>
        <v>941</v>
      </c>
      <c r="H338" s="43">
        <f>COUNTIF(D339:$D$1599,366)</f>
        <v>320</v>
      </c>
      <c r="I338" s="2"/>
    </row>
    <row r="339" spans="1:9" x14ac:dyDescent="0.25">
      <c r="A339" s="1">
        <f>COUNTIF($C$2:C339,"Да")</f>
        <v>3</v>
      </c>
      <c r="B339" s="45">
        <f t="shared" si="11"/>
        <v>45338</v>
      </c>
      <c r="C339" s="42" t="str">
        <f>IF(ISERROR(VLOOKUP(B339,'Айгенис Оп10'!$C$3:$C$20,1,0)),"Нет","Да")</f>
        <v>Нет</v>
      </c>
      <c r="D339" s="43">
        <f t="shared" si="10"/>
        <v>366</v>
      </c>
      <c r="E339" s="44">
        <f>ROUND(('Все выпуски'!$H$3*'Все выпуски'!$H$6/100)*((B339-$B$292)/366)+$F$292,2)</f>
        <v>5.71</v>
      </c>
      <c r="G339" s="43">
        <f>COUNTIF(D340:$D$1599,365)</f>
        <v>941</v>
      </c>
      <c r="H339" s="43">
        <f>COUNTIF(D340:$D$1599,366)</f>
        <v>319</v>
      </c>
      <c r="I339" s="2"/>
    </row>
    <row r="340" spans="1:9" x14ac:dyDescent="0.25">
      <c r="A340" s="1">
        <f>COUNTIF($C$2:C340,"Да")</f>
        <v>3</v>
      </c>
      <c r="B340" s="45">
        <f t="shared" si="11"/>
        <v>45339</v>
      </c>
      <c r="C340" s="42" t="str">
        <f>IF(ISERROR(VLOOKUP(B340,'Айгенис Оп10'!$C$3:$C$20,1,0)),"Нет","Да")</f>
        <v>Нет</v>
      </c>
      <c r="D340" s="43">
        <f t="shared" si="10"/>
        <v>366</v>
      </c>
      <c r="E340" s="44">
        <f>ROUND(('Все выпуски'!$H$3*'Все выпуски'!$H$6/100)*((B340-$B$292)/366)+$F$292,2)</f>
        <v>5.81</v>
      </c>
      <c r="G340" s="43">
        <f>COUNTIF(D341:$D$1599,365)</f>
        <v>941</v>
      </c>
      <c r="H340" s="43">
        <f>COUNTIF(D341:$D$1599,366)</f>
        <v>318</v>
      </c>
      <c r="I340" s="2"/>
    </row>
    <row r="341" spans="1:9" x14ac:dyDescent="0.25">
      <c r="A341" s="1">
        <f>COUNTIF($C$2:C341,"Да")</f>
        <v>3</v>
      </c>
      <c r="B341" s="45">
        <f t="shared" si="11"/>
        <v>45340</v>
      </c>
      <c r="C341" s="42" t="str">
        <f>IF(ISERROR(VLOOKUP(B341,'Айгенис Оп10'!$C$3:$C$20,1,0)),"Нет","Да")</f>
        <v>Нет</v>
      </c>
      <c r="D341" s="43">
        <f t="shared" si="10"/>
        <v>366</v>
      </c>
      <c r="E341" s="44">
        <f>ROUND(('Все выпуски'!$H$3*'Все выпуски'!$H$6/100)*((B341-$B$292)/366)+$F$292,2)</f>
        <v>5.9</v>
      </c>
      <c r="G341" s="43">
        <f>COUNTIF(D342:$D$1599,365)</f>
        <v>941</v>
      </c>
      <c r="H341" s="43">
        <f>COUNTIF(D342:$D$1599,366)</f>
        <v>317</v>
      </c>
      <c r="I341" s="2"/>
    </row>
    <row r="342" spans="1:9" x14ac:dyDescent="0.25">
      <c r="A342" s="1">
        <f>COUNTIF($C$2:C342,"Да")</f>
        <v>3</v>
      </c>
      <c r="B342" s="45">
        <f t="shared" si="11"/>
        <v>45341</v>
      </c>
      <c r="C342" s="42" t="str">
        <f>IF(ISERROR(VLOOKUP(B342,'Айгенис Оп10'!$C$3:$C$20,1,0)),"Нет","Да")</f>
        <v>Нет</v>
      </c>
      <c r="D342" s="43">
        <f t="shared" si="10"/>
        <v>366</v>
      </c>
      <c r="E342" s="44">
        <f>ROUND(('Все выпуски'!$H$3*'Все выпуски'!$H$6/100)*((B342-$B$292)/366)+$F$292,2)</f>
        <v>6</v>
      </c>
      <c r="G342" s="43">
        <f>COUNTIF(D343:$D$1599,365)</f>
        <v>941</v>
      </c>
      <c r="H342" s="43">
        <f>COUNTIF(D343:$D$1599,366)</f>
        <v>316</v>
      </c>
      <c r="I342" s="2"/>
    </row>
    <row r="343" spans="1:9" x14ac:dyDescent="0.25">
      <c r="A343" s="1">
        <f>COUNTIF($C$2:C343,"Да")</f>
        <v>3</v>
      </c>
      <c r="B343" s="45">
        <f t="shared" si="11"/>
        <v>45342</v>
      </c>
      <c r="C343" s="42" t="str">
        <f>IF(ISERROR(VLOOKUP(B343,'Айгенис Оп10'!$C$3:$C$20,1,0)),"Нет","Да")</f>
        <v>Нет</v>
      </c>
      <c r="D343" s="43">
        <f t="shared" si="10"/>
        <v>366</v>
      </c>
      <c r="E343" s="44">
        <f>ROUND(('Все выпуски'!$H$3*'Все выпуски'!$H$6/100)*((B343-$B$292)/366)+$F$292,2)</f>
        <v>6.1</v>
      </c>
      <c r="G343" s="43">
        <f>COUNTIF(D344:$D$1599,365)</f>
        <v>941</v>
      </c>
      <c r="H343" s="43">
        <f>COUNTIF(D344:$D$1599,366)</f>
        <v>315</v>
      </c>
      <c r="I343" s="2"/>
    </row>
    <row r="344" spans="1:9" x14ac:dyDescent="0.25">
      <c r="A344" s="1">
        <f>COUNTIF($C$2:C344,"Да")</f>
        <v>3</v>
      </c>
      <c r="B344" s="45">
        <f t="shared" si="11"/>
        <v>45343</v>
      </c>
      <c r="C344" s="42" t="str">
        <f>IF(ISERROR(VLOOKUP(B344,'Айгенис Оп10'!$C$3:$C$20,1,0)),"Нет","Да")</f>
        <v>Нет</v>
      </c>
      <c r="D344" s="43">
        <f t="shared" si="10"/>
        <v>366</v>
      </c>
      <c r="E344" s="44">
        <f>ROUND(('Все выпуски'!$H$3*'Все выпуски'!$H$6/100)*((B344-$B$292)/366)+$F$292,2)</f>
        <v>6.2</v>
      </c>
      <c r="G344" s="43">
        <f>COUNTIF(D345:$D$1599,365)</f>
        <v>941</v>
      </c>
      <c r="H344" s="43">
        <f>COUNTIF(D345:$D$1599,366)</f>
        <v>314</v>
      </c>
      <c r="I344" s="2"/>
    </row>
    <row r="345" spans="1:9" x14ac:dyDescent="0.25">
      <c r="A345" s="1">
        <f>COUNTIF($C$2:C345,"Да")</f>
        <v>3</v>
      </c>
      <c r="B345" s="45">
        <f t="shared" si="11"/>
        <v>45344</v>
      </c>
      <c r="C345" s="42" t="str">
        <f>IF(ISERROR(VLOOKUP(B345,'Айгенис Оп10'!$C$3:$C$20,1,0)),"Нет","Да")</f>
        <v>Нет</v>
      </c>
      <c r="D345" s="43">
        <f t="shared" si="10"/>
        <v>366</v>
      </c>
      <c r="E345" s="44">
        <f>ROUND(('Все выпуски'!$H$3*'Все выпуски'!$H$6/100)*((B345-$B$292)/366)+$F$292,2)</f>
        <v>6.3</v>
      </c>
      <c r="G345" s="43">
        <f>COUNTIF(D346:$D$1599,365)</f>
        <v>941</v>
      </c>
      <c r="H345" s="43">
        <f>COUNTIF(D346:$D$1599,366)</f>
        <v>313</v>
      </c>
      <c r="I345" s="2"/>
    </row>
    <row r="346" spans="1:9" x14ac:dyDescent="0.25">
      <c r="A346" s="1">
        <f>COUNTIF($C$2:C346,"Да")</f>
        <v>3</v>
      </c>
      <c r="B346" s="45">
        <f t="shared" si="11"/>
        <v>45345</v>
      </c>
      <c r="C346" s="42" t="str">
        <f>IF(ISERROR(VLOOKUP(B346,'Айгенис Оп10'!$C$3:$C$20,1,0)),"Нет","Да")</f>
        <v>Нет</v>
      </c>
      <c r="D346" s="43">
        <f t="shared" si="10"/>
        <v>366</v>
      </c>
      <c r="E346" s="44">
        <f>ROUND(('Все выпуски'!$H$3*'Все выпуски'!$H$6/100)*((B346-$B$292)/366)+$F$292,2)</f>
        <v>6.4</v>
      </c>
      <c r="G346" s="43">
        <f>COUNTIF(D347:$D$1599,365)</f>
        <v>941</v>
      </c>
      <c r="H346" s="43">
        <f>COUNTIF(D347:$D$1599,366)</f>
        <v>312</v>
      </c>
      <c r="I346" s="2"/>
    </row>
    <row r="347" spans="1:9" x14ac:dyDescent="0.25">
      <c r="A347" s="1">
        <f>COUNTIF($C$2:C347,"Да")</f>
        <v>3</v>
      </c>
      <c r="B347" s="45">
        <f t="shared" si="11"/>
        <v>45346</v>
      </c>
      <c r="C347" s="42" t="str">
        <f>IF(ISERROR(VLOOKUP(B347,'Айгенис Оп10'!$C$3:$C$20,1,0)),"Нет","Да")</f>
        <v>Нет</v>
      </c>
      <c r="D347" s="43">
        <f t="shared" si="10"/>
        <v>366</v>
      </c>
      <c r="E347" s="44">
        <f>ROUND(('Все выпуски'!$H$3*'Все выпуски'!$H$6/100)*((B347-$B$292)/366)+$F$292,2)</f>
        <v>6.49</v>
      </c>
      <c r="G347" s="43">
        <f>COUNTIF(D348:$D$1599,365)</f>
        <v>941</v>
      </c>
      <c r="H347" s="43">
        <f>COUNTIF(D348:$D$1599,366)</f>
        <v>311</v>
      </c>
      <c r="I347" s="2"/>
    </row>
    <row r="348" spans="1:9" x14ac:dyDescent="0.25">
      <c r="A348" s="1">
        <f>COUNTIF($C$2:C348,"Да")</f>
        <v>3</v>
      </c>
      <c r="B348" s="45">
        <f t="shared" si="11"/>
        <v>45347</v>
      </c>
      <c r="C348" s="42" t="str">
        <f>IF(ISERROR(VLOOKUP(B348,'Айгенис Оп10'!$C$3:$C$20,1,0)),"Нет","Да")</f>
        <v>Нет</v>
      </c>
      <c r="D348" s="43">
        <f t="shared" si="10"/>
        <v>366</v>
      </c>
      <c r="E348" s="44">
        <f>ROUND(('Все выпуски'!$H$3*'Все выпуски'!$H$6/100)*((B348-$B$292)/366)+$F$292,2)</f>
        <v>6.59</v>
      </c>
      <c r="G348" s="43">
        <f>COUNTIF(D349:$D$1599,365)</f>
        <v>941</v>
      </c>
      <c r="H348" s="43">
        <f>COUNTIF(D349:$D$1599,366)</f>
        <v>310</v>
      </c>
      <c r="I348" s="2"/>
    </row>
    <row r="349" spans="1:9" x14ac:dyDescent="0.25">
      <c r="A349" s="1">
        <f>COUNTIF($C$2:C349,"Да")</f>
        <v>3</v>
      </c>
      <c r="B349" s="45">
        <f t="shared" si="11"/>
        <v>45348</v>
      </c>
      <c r="C349" s="42" t="str">
        <f>IF(ISERROR(VLOOKUP(B349,'Айгенис Оп10'!$C$3:$C$20,1,0)),"Нет","Да")</f>
        <v>Нет</v>
      </c>
      <c r="D349" s="43">
        <f t="shared" si="10"/>
        <v>366</v>
      </c>
      <c r="E349" s="44">
        <f>ROUND(('Все выпуски'!$H$3*'Все выпуски'!$H$6/100)*((B349-$B$292)/366)+$F$292,2)</f>
        <v>6.69</v>
      </c>
      <c r="G349" s="43">
        <f>COUNTIF(D350:$D$1599,365)</f>
        <v>941</v>
      </c>
      <c r="H349" s="43">
        <f>COUNTIF(D350:$D$1599,366)</f>
        <v>309</v>
      </c>
      <c r="I349" s="2"/>
    </row>
    <row r="350" spans="1:9" x14ac:dyDescent="0.25">
      <c r="A350" s="1">
        <f>COUNTIF($C$2:C350,"Да")</f>
        <v>3</v>
      </c>
      <c r="B350" s="45">
        <f t="shared" si="11"/>
        <v>45349</v>
      </c>
      <c r="C350" s="42" t="str">
        <f>IF(ISERROR(VLOOKUP(B350,'Айгенис Оп10'!$C$3:$C$20,1,0)),"Нет","Да")</f>
        <v>Нет</v>
      </c>
      <c r="D350" s="43">
        <f t="shared" si="10"/>
        <v>366</v>
      </c>
      <c r="E350" s="44">
        <f>ROUND(('Все выпуски'!$H$3*'Все выпуски'!$H$6/100)*((B350-$B$292)/366)+$F$292,2)</f>
        <v>6.79</v>
      </c>
      <c r="G350" s="43">
        <f>COUNTIF(D351:$D$1599,365)</f>
        <v>941</v>
      </c>
      <c r="H350" s="43">
        <f>COUNTIF(D351:$D$1599,366)</f>
        <v>308</v>
      </c>
      <c r="I350" s="2"/>
    </row>
    <row r="351" spans="1:9" x14ac:dyDescent="0.25">
      <c r="A351" s="1">
        <f>COUNTIF($C$2:C351,"Да")</f>
        <v>3</v>
      </c>
      <c r="B351" s="45">
        <f t="shared" si="11"/>
        <v>45350</v>
      </c>
      <c r="C351" s="42" t="str">
        <f>IF(ISERROR(VLOOKUP(B351,'Айгенис Оп10'!$C$3:$C$20,1,0)),"Нет","Да")</f>
        <v>Нет</v>
      </c>
      <c r="D351" s="43">
        <f t="shared" si="10"/>
        <v>366</v>
      </c>
      <c r="E351" s="44">
        <f>ROUND(('Все выпуски'!$H$3*'Все выпуски'!$H$6/100)*((B351-$B$292)/366)+$F$292,2)</f>
        <v>6.89</v>
      </c>
      <c r="G351" s="43">
        <f>COUNTIF(D352:$D$1599,365)</f>
        <v>941</v>
      </c>
      <c r="H351" s="43">
        <f>COUNTIF(D352:$D$1599,366)</f>
        <v>307</v>
      </c>
      <c r="I351" s="2"/>
    </row>
    <row r="352" spans="1:9" x14ac:dyDescent="0.25">
      <c r="A352" s="1">
        <f>COUNTIF($C$2:C352,"Да")</f>
        <v>3</v>
      </c>
      <c r="B352" s="45">
        <f t="shared" si="11"/>
        <v>45351</v>
      </c>
      <c r="C352" s="42" t="str">
        <f>IF(ISERROR(VLOOKUP(B352,'Айгенис Оп10'!$C$3:$C$20,1,0)),"Нет","Да")</f>
        <v>Нет</v>
      </c>
      <c r="D352" s="43">
        <f t="shared" si="10"/>
        <v>366</v>
      </c>
      <c r="E352" s="44">
        <f>ROUND(('Все выпуски'!$H$3*'Все выпуски'!$H$6/100)*((B352-$B$292)/366)+$F$292,2)</f>
        <v>6.99</v>
      </c>
      <c r="G352" s="43">
        <f>COUNTIF(D353:$D$1599,365)</f>
        <v>941</v>
      </c>
      <c r="H352" s="43">
        <f>COUNTIF(D353:$D$1599,366)</f>
        <v>306</v>
      </c>
      <c r="I352" s="2"/>
    </row>
    <row r="353" spans="1:9" x14ac:dyDescent="0.25">
      <c r="A353" s="1">
        <f>COUNTIF($C$2:C353,"Да")</f>
        <v>3</v>
      </c>
      <c r="B353" s="45">
        <f t="shared" si="11"/>
        <v>45352</v>
      </c>
      <c r="C353" s="42" t="str">
        <f>IF(ISERROR(VLOOKUP(B353,'Айгенис Оп10'!$C$3:$C$20,1,0)),"Нет","Да")</f>
        <v>Нет</v>
      </c>
      <c r="D353" s="43">
        <f t="shared" si="10"/>
        <v>366</v>
      </c>
      <c r="E353" s="44">
        <f>ROUND(('Все выпуски'!$H$3*'Все выпуски'!$H$6/100)*((B353-$B$292)/366)+$F$292,2)</f>
        <v>7.08</v>
      </c>
      <c r="G353" s="43">
        <f>COUNTIF(D354:$D$1599,365)</f>
        <v>941</v>
      </c>
      <c r="H353" s="43">
        <f>COUNTIF(D354:$D$1599,366)</f>
        <v>305</v>
      </c>
      <c r="I353" s="2"/>
    </row>
    <row r="354" spans="1:9" x14ac:dyDescent="0.25">
      <c r="A354" s="1">
        <f>COUNTIF($C$2:C354,"Да")</f>
        <v>3</v>
      </c>
      <c r="B354" s="45">
        <f t="shared" si="11"/>
        <v>45353</v>
      </c>
      <c r="C354" s="42" t="str">
        <f>IF(ISERROR(VLOOKUP(B354,'Айгенис Оп10'!$C$3:$C$20,1,0)),"Нет","Да")</f>
        <v>Нет</v>
      </c>
      <c r="D354" s="43">
        <f t="shared" si="10"/>
        <v>366</v>
      </c>
      <c r="E354" s="44">
        <f>ROUND(('Все выпуски'!$H$3*'Все выпуски'!$H$6/100)*((B354-$B$292)/366)+$F$292,2)</f>
        <v>7.18</v>
      </c>
      <c r="G354" s="43">
        <f>COUNTIF(D355:$D$1599,365)</f>
        <v>941</v>
      </c>
      <c r="H354" s="43">
        <f>COUNTIF(D355:$D$1599,366)</f>
        <v>304</v>
      </c>
      <c r="I354" s="2"/>
    </row>
    <row r="355" spans="1:9" x14ac:dyDescent="0.25">
      <c r="A355" s="1">
        <f>COUNTIF($C$2:C355,"Да")</f>
        <v>3</v>
      </c>
      <c r="B355" s="45">
        <f t="shared" si="11"/>
        <v>45354</v>
      </c>
      <c r="C355" s="42" t="str">
        <f>IF(ISERROR(VLOOKUP(B355,'Айгенис Оп10'!$C$3:$C$20,1,0)),"Нет","Да")</f>
        <v>Нет</v>
      </c>
      <c r="D355" s="43">
        <f t="shared" si="10"/>
        <v>366</v>
      </c>
      <c r="E355" s="44">
        <f>ROUND(('Все выпуски'!$H$3*'Все выпуски'!$H$6/100)*((B355-$B$292)/366)+$F$292,2)</f>
        <v>7.28</v>
      </c>
      <c r="G355" s="43">
        <f>COUNTIF(D356:$D$1599,365)</f>
        <v>941</v>
      </c>
      <c r="H355" s="43">
        <f>COUNTIF(D356:$D$1599,366)</f>
        <v>303</v>
      </c>
      <c r="I355" s="2"/>
    </row>
    <row r="356" spans="1:9" x14ac:dyDescent="0.25">
      <c r="A356" s="1">
        <f>COUNTIF($C$2:C356,"Да")</f>
        <v>3</v>
      </c>
      <c r="B356" s="45">
        <f t="shared" si="11"/>
        <v>45355</v>
      </c>
      <c r="C356" s="42" t="str">
        <f>IF(ISERROR(VLOOKUP(B356,'Айгенис Оп10'!$C$3:$C$20,1,0)),"Нет","Да")</f>
        <v>Нет</v>
      </c>
      <c r="D356" s="43">
        <f t="shared" si="10"/>
        <v>366</v>
      </c>
      <c r="E356" s="44">
        <f>ROUND(('Все выпуски'!$H$3*'Все выпуски'!$H$6/100)*((B356-$B$292)/366)+$F$292,2)</f>
        <v>7.38</v>
      </c>
      <c r="G356" s="43">
        <f>COUNTIF(D357:$D$1599,365)</f>
        <v>941</v>
      </c>
      <c r="H356" s="43">
        <f>COUNTIF(D357:$D$1599,366)</f>
        <v>302</v>
      </c>
      <c r="I356" s="2"/>
    </row>
    <row r="357" spans="1:9" x14ac:dyDescent="0.25">
      <c r="A357" s="1">
        <f>COUNTIF($C$2:C357,"Да")</f>
        <v>3</v>
      </c>
      <c r="B357" s="45">
        <f t="shared" si="11"/>
        <v>45356</v>
      </c>
      <c r="C357" s="42" t="str">
        <f>IF(ISERROR(VLOOKUP(B357,'Айгенис Оп10'!$C$3:$C$20,1,0)),"Нет","Да")</f>
        <v>Нет</v>
      </c>
      <c r="D357" s="43">
        <f t="shared" si="10"/>
        <v>366</v>
      </c>
      <c r="E357" s="44">
        <f>ROUND(('Все выпуски'!$H$3*'Все выпуски'!$H$6/100)*((B357-$B$292)/366)+$F$292,2)</f>
        <v>7.48</v>
      </c>
      <c r="G357" s="43">
        <f>COUNTIF(D358:$D$1599,365)</f>
        <v>941</v>
      </c>
      <c r="H357" s="43">
        <f>COUNTIF(D358:$D$1599,366)</f>
        <v>301</v>
      </c>
      <c r="I357" s="2"/>
    </row>
    <row r="358" spans="1:9" x14ac:dyDescent="0.25">
      <c r="A358" s="1">
        <f>COUNTIF($C$2:C358,"Да")</f>
        <v>3</v>
      </c>
      <c r="B358" s="45">
        <f t="shared" si="11"/>
        <v>45357</v>
      </c>
      <c r="C358" s="42" t="str">
        <f>IF(ISERROR(VLOOKUP(B358,'Айгенис Оп10'!$C$3:$C$20,1,0)),"Нет","Да")</f>
        <v>Нет</v>
      </c>
      <c r="D358" s="43">
        <f t="shared" si="10"/>
        <v>366</v>
      </c>
      <c r="E358" s="44">
        <f>ROUND(('Все выпуски'!$H$3*'Все выпуски'!$H$6/100)*((B358-$B$292)/366)+$F$292,2)</f>
        <v>7.58</v>
      </c>
      <c r="G358" s="43">
        <f>COUNTIF(D359:$D$1599,365)</f>
        <v>941</v>
      </c>
      <c r="H358" s="43">
        <f>COUNTIF(D359:$D$1599,366)</f>
        <v>300</v>
      </c>
      <c r="I358" s="2"/>
    </row>
    <row r="359" spans="1:9" x14ac:dyDescent="0.25">
      <c r="A359" s="1">
        <f>COUNTIF($C$2:C359,"Да")</f>
        <v>3</v>
      </c>
      <c r="B359" s="45">
        <f t="shared" si="11"/>
        <v>45358</v>
      </c>
      <c r="C359" s="42" t="str">
        <f>IF(ISERROR(VLOOKUP(B359,'Айгенис Оп10'!$C$3:$C$20,1,0)),"Нет","Да")</f>
        <v>Нет</v>
      </c>
      <c r="D359" s="43">
        <f t="shared" si="10"/>
        <v>366</v>
      </c>
      <c r="E359" s="44">
        <f>ROUND(('Все выпуски'!$H$3*'Все выпуски'!$H$6/100)*((B359-$B$292)/366)+$F$292,2)</f>
        <v>7.68</v>
      </c>
      <c r="G359" s="43">
        <f>COUNTIF(D360:$D$1599,365)</f>
        <v>941</v>
      </c>
      <c r="H359" s="43">
        <f>COUNTIF(D360:$D$1599,366)</f>
        <v>299</v>
      </c>
      <c r="I359" s="2"/>
    </row>
    <row r="360" spans="1:9" x14ac:dyDescent="0.25">
      <c r="A360" s="1">
        <f>COUNTIF($C$2:C360,"Да")</f>
        <v>3</v>
      </c>
      <c r="B360" s="45">
        <f t="shared" si="11"/>
        <v>45359</v>
      </c>
      <c r="C360" s="42" t="str">
        <f>IF(ISERROR(VLOOKUP(B360,'Айгенис Оп10'!$C$3:$C$20,1,0)),"Нет","Да")</f>
        <v>Нет</v>
      </c>
      <c r="D360" s="43">
        <f t="shared" si="10"/>
        <v>366</v>
      </c>
      <c r="E360" s="44">
        <f>ROUND(('Все выпуски'!$H$3*'Все выпуски'!$H$6/100)*((B360-$B$292)/366)+$F$292,2)</f>
        <v>7.77</v>
      </c>
      <c r="G360" s="43">
        <f>COUNTIF(D361:$D$1599,365)</f>
        <v>941</v>
      </c>
      <c r="H360" s="43">
        <f>COUNTIF(D361:$D$1599,366)</f>
        <v>298</v>
      </c>
      <c r="I360" s="2"/>
    </row>
    <row r="361" spans="1:9" x14ac:dyDescent="0.25">
      <c r="A361" s="1">
        <f>COUNTIF($C$2:C361,"Да")</f>
        <v>3</v>
      </c>
      <c r="B361" s="45">
        <f t="shared" si="11"/>
        <v>45360</v>
      </c>
      <c r="C361" s="42" t="str">
        <f>IF(ISERROR(VLOOKUP(B361,'Айгенис Оп10'!$C$3:$C$20,1,0)),"Нет","Да")</f>
        <v>Нет</v>
      </c>
      <c r="D361" s="43">
        <f t="shared" si="10"/>
        <v>366</v>
      </c>
      <c r="E361" s="44">
        <f>ROUND(('Все выпуски'!$H$3*'Все выпуски'!$H$6/100)*((B361-$B$292)/366)+$F$292,2)</f>
        <v>7.87</v>
      </c>
      <c r="G361" s="43">
        <f>COUNTIF(D362:$D$1599,365)</f>
        <v>941</v>
      </c>
      <c r="H361" s="43">
        <f>COUNTIF(D362:$D$1599,366)</f>
        <v>297</v>
      </c>
      <c r="I361" s="2"/>
    </row>
    <row r="362" spans="1:9" x14ac:dyDescent="0.25">
      <c r="A362" s="1">
        <f>COUNTIF($C$2:C362,"Да")</f>
        <v>3</v>
      </c>
      <c r="B362" s="45">
        <f t="shared" si="11"/>
        <v>45361</v>
      </c>
      <c r="C362" s="42" t="str">
        <f>IF(ISERROR(VLOOKUP(B362,'Айгенис Оп10'!$C$3:$C$20,1,0)),"Нет","Да")</f>
        <v>Нет</v>
      </c>
      <c r="D362" s="43">
        <f t="shared" si="10"/>
        <v>366</v>
      </c>
      <c r="E362" s="44">
        <f>ROUND(('Все выпуски'!$H$3*'Все выпуски'!$H$6/100)*((B362-$B$292)/366)+$F$292,2)</f>
        <v>7.97</v>
      </c>
      <c r="G362" s="43">
        <f>COUNTIF(D363:$D$1599,365)</f>
        <v>941</v>
      </c>
      <c r="H362" s="43">
        <f>COUNTIF(D363:$D$1599,366)</f>
        <v>296</v>
      </c>
      <c r="I362" s="2"/>
    </row>
    <row r="363" spans="1:9" x14ac:dyDescent="0.25">
      <c r="A363" s="1">
        <f>COUNTIF($C$2:C363,"Да")</f>
        <v>3</v>
      </c>
      <c r="B363" s="45">
        <f t="shared" si="11"/>
        <v>45362</v>
      </c>
      <c r="C363" s="42" t="str">
        <f>IF(ISERROR(VLOOKUP(B363,'Айгенис Оп10'!$C$3:$C$20,1,0)),"Нет","Да")</f>
        <v>Нет</v>
      </c>
      <c r="D363" s="43">
        <f t="shared" si="10"/>
        <v>366</v>
      </c>
      <c r="E363" s="44">
        <f>ROUND(('Все выпуски'!$H$3*'Все выпуски'!$H$6/100)*((B363-$B$292)/366)+$F$292,2)</f>
        <v>8.07</v>
      </c>
      <c r="G363" s="43">
        <f>COUNTIF(D364:$D$1599,365)</f>
        <v>941</v>
      </c>
      <c r="H363" s="43">
        <f>COUNTIF(D364:$D$1599,366)</f>
        <v>295</v>
      </c>
      <c r="I363" s="2"/>
    </row>
    <row r="364" spans="1:9" x14ac:dyDescent="0.25">
      <c r="A364" s="1">
        <f>COUNTIF($C$2:C364,"Да")</f>
        <v>3</v>
      </c>
      <c r="B364" s="45">
        <f t="shared" si="11"/>
        <v>45363</v>
      </c>
      <c r="C364" s="42" t="str">
        <f>IF(ISERROR(VLOOKUP(B364,'Айгенис Оп10'!$C$3:$C$20,1,0)),"Нет","Да")</f>
        <v>Нет</v>
      </c>
      <c r="D364" s="43">
        <f t="shared" si="10"/>
        <v>366</v>
      </c>
      <c r="E364" s="44">
        <f>ROUND(('Все выпуски'!$H$3*'Все выпуски'!$H$6/100)*((B364-$B$292)/366)+$F$292,2)</f>
        <v>8.17</v>
      </c>
      <c r="G364" s="43">
        <f>COUNTIF(D365:$D$1599,365)</f>
        <v>941</v>
      </c>
      <c r="H364" s="43">
        <f>COUNTIF(D365:$D$1599,366)</f>
        <v>294</v>
      </c>
      <c r="I364" s="2"/>
    </row>
    <row r="365" spans="1:9" x14ac:dyDescent="0.25">
      <c r="A365" s="1">
        <f>COUNTIF($C$2:C365,"Да")</f>
        <v>3</v>
      </c>
      <c r="B365" s="45">
        <f t="shared" si="11"/>
        <v>45364</v>
      </c>
      <c r="C365" s="42" t="str">
        <f>IF(ISERROR(VLOOKUP(B365,'Айгенис Оп10'!$C$3:$C$20,1,0)),"Нет","Да")</f>
        <v>Нет</v>
      </c>
      <c r="D365" s="43">
        <f t="shared" si="10"/>
        <v>366</v>
      </c>
      <c r="E365" s="44">
        <f>ROUND(('Все выпуски'!$H$3*'Все выпуски'!$H$6/100)*((B365-$B$292)/366)+$F$292,2)</f>
        <v>8.27</v>
      </c>
      <c r="G365" s="43">
        <f>COUNTIF(D366:$D$1599,365)</f>
        <v>941</v>
      </c>
      <c r="H365" s="43">
        <f>COUNTIF(D366:$D$1599,366)</f>
        <v>293</v>
      </c>
      <c r="I365" s="2"/>
    </row>
    <row r="366" spans="1:9" x14ac:dyDescent="0.25">
      <c r="A366" s="1">
        <f>COUNTIF($C$2:C366,"Да")</f>
        <v>3</v>
      </c>
      <c r="B366" s="45">
        <f t="shared" si="11"/>
        <v>45365</v>
      </c>
      <c r="C366" s="42" t="str">
        <f>IF(ISERROR(VLOOKUP(B366,'Айгенис Оп10'!$C$3:$C$20,1,0)),"Нет","Да")</f>
        <v>Нет</v>
      </c>
      <c r="D366" s="43">
        <f t="shared" si="10"/>
        <v>366</v>
      </c>
      <c r="E366" s="44">
        <f>ROUND(('Все выпуски'!$H$3*'Все выпуски'!$H$6/100)*((B366-$B$292)/366)+$F$292,2)</f>
        <v>8.36</v>
      </c>
      <c r="G366" s="43">
        <f>COUNTIF(D367:$D$1599,365)</f>
        <v>941</v>
      </c>
      <c r="H366" s="43">
        <f>COUNTIF(D367:$D$1599,366)</f>
        <v>292</v>
      </c>
      <c r="I366" s="2"/>
    </row>
    <row r="367" spans="1:9" x14ac:dyDescent="0.25">
      <c r="A367" s="1">
        <f>COUNTIF($C$2:C367,"Да")</f>
        <v>3</v>
      </c>
      <c r="B367" s="45">
        <f t="shared" si="11"/>
        <v>45366</v>
      </c>
      <c r="C367" s="42" t="str">
        <f>IF(ISERROR(VLOOKUP(B367,'Айгенис Оп10'!$C$3:$C$20,1,0)),"Нет","Да")</f>
        <v>Нет</v>
      </c>
      <c r="D367" s="43">
        <f t="shared" si="10"/>
        <v>366</v>
      </c>
      <c r="E367" s="44">
        <f>ROUND(('Все выпуски'!$H$3*'Все выпуски'!$H$6/100)*((B367-$B$292)/366)+$F$292,2)</f>
        <v>8.4600000000000009</v>
      </c>
      <c r="G367" s="43">
        <f>COUNTIF(D368:$D$1599,365)</f>
        <v>941</v>
      </c>
      <c r="H367" s="43">
        <f>COUNTIF(D368:$D$1599,366)</f>
        <v>291</v>
      </c>
      <c r="I367" s="2"/>
    </row>
    <row r="368" spans="1:9" x14ac:dyDescent="0.25">
      <c r="A368" s="1">
        <f>COUNTIF($C$2:C368,"Да")</f>
        <v>3</v>
      </c>
      <c r="B368" s="45">
        <f t="shared" si="11"/>
        <v>45367</v>
      </c>
      <c r="C368" s="42" t="str">
        <f>IF(ISERROR(VLOOKUP(B368,'Айгенис Оп10'!$C$3:$C$20,1,0)),"Нет","Да")</f>
        <v>Нет</v>
      </c>
      <c r="D368" s="43">
        <f t="shared" si="10"/>
        <v>366</v>
      </c>
      <c r="E368" s="44">
        <f>ROUND(('Все выпуски'!$H$3*'Все выпуски'!$H$6/100)*((B368-$B$292)/366)+$F$292,2)</f>
        <v>8.56</v>
      </c>
      <c r="G368" s="43">
        <f>COUNTIF(D369:$D$1599,365)</f>
        <v>941</v>
      </c>
      <c r="H368" s="43">
        <f>COUNTIF(D369:$D$1599,366)</f>
        <v>290</v>
      </c>
      <c r="I368" s="2"/>
    </row>
    <row r="369" spans="1:9" x14ac:dyDescent="0.25">
      <c r="A369" s="1">
        <f>COUNTIF($C$2:C369,"Да")</f>
        <v>3</v>
      </c>
      <c r="B369" s="45">
        <f t="shared" si="11"/>
        <v>45368</v>
      </c>
      <c r="C369" s="42" t="str">
        <f>IF(ISERROR(VLOOKUP(B369,'Айгенис Оп10'!$C$3:$C$20,1,0)),"Нет","Да")</f>
        <v>Нет</v>
      </c>
      <c r="D369" s="43">
        <f t="shared" si="10"/>
        <v>366</v>
      </c>
      <c r="E369" s="44">
        <f>ROUND(('Все выпуски'!$H$3*'Все выпуски'!$H$6/100)*((B369-$B$292)/366)+$F$292,2)</f>
        <v>8.66</v>
      </c>
      <c r="G369" s="43">
        <f>COUNTIF(D370:$D$1599,365)</f>
        <v>941</v>
      </c>
      <c r="H369" s="43">
        <f>COUNTIF(D370:$D$1599,366)</f>
        <v>289</v>
      </c>
      <c r="I369" s="2"/>
    </row>
    <row r="370" spans="1:9" x14ac:dyDescent="0.25">
      <c r="A370" s="1">
        <f>COUNTIF($C$2:C370,"Да")</f>
        <v>3</v>
      </c>
      <c r="B370" s="45">
        <f t="shared" si="11"/>
        <v>45369</v>
      </c>
      <c r="C370" s="42" t="str">
        <f>IF(ISERROR(VLOOKUP(B370,'Айгенис Оп10'!$C$3:$C$20,1,0)),"Нет","Да")</f>
        <v>Нет</v>
      </c>
      <c r="D370" s="43">
        <f t="shared" si="10"/>
        <v>366</v>
      </c>
      <c r="E370" s="44">
        <f>ROUND(('Все выпуски'!$H$3*'Все выпуски'!$H$6/100)*((B370-$B$292)/366)+$F$292,2)</f>
        <v>8.76</v>
      </c>
      <c r="G370" s="43">
        <f>COUNTIF(D371:$D$1599,365)</f>
        <v>941</v>
      </c>
      <c r="H370" s="43">
        <f>COUNTIF(D371:$D$1599,366)</f>
        <v>288</v>
      </c>
      <c r="I370" s="2"/>
    </row>
    <row r="371" spans="1:9" x14ac:dyDescent="0.25">
      <c r="A371" s="1">
        <f>COUNTIF($C$2:C371,"Да")</f>
        <v>3</v>
      </c>
      <c r="B371" s="45">
        <f t="shared" si="11"/>
        <v>45370</v>
      </c>
      <c r="C371" s="42" t="str">
        <f>IF(ISERROR(VLOOKUP(B371,'Айгенис Оп10'!$C$3:$C$20,1,0)),"Нет","Да")</f>
        <v>Нет</v>
      </c>
      <c r="D371" s="43">
        <f t="shared" si="10"/>
        <v>366</v>
      </c>
      <c r="E371" s="44">
        <f>ROUND(('Все выпуски'!$H$3*'Все выпуски'!$H$6/100)*((B371-$B$292)/366)+$F$292,2)</f>
        <v>8.86</v>
      </c>
      <c r="G371" s="43">
        <f>COUNTIF(D372:$D$1599,365)</f>
        <v>941</v>
      </c>
      <c r="H371" s="43">
        <f>COUNTIF(D372:$D$1599,366)</f>
        <v>287</v>
      </c>
      <c r="I371" s="2"/>
    </row>
    <row r="372" spans="1:9" x14ac:dyDescent="0.25">
      <c r="A372" s="1">
        <f>COUNTIF($C$2:C372,"Да")</f>
        <v>4</v>
      </c>
      <c r="B372" s="45">
        <f t="shared" si="11"/>
        <v>45371</v>
      </c>
      <c r="C372" s="42" t="str">
        <f>IF(ISERROR(VLOOKUP(B372,'Айгенис Оп10'!$C$3:$C$20,1,0)),"Нет","Да")</f>
        <v>Да</v>
      </c>
      <c r="D372" s="43">
        <f t="shared" si="10"/>
        <v>366</v>
      </c>
      <c r="E372" s="44">
        <f>ROUND(('Все выпуски'!$H$3*'Все выпуски'!$H$6/100)*((B372-$B$292)/366)+$F$292,2)</f>
        <v>8.9499999999999993</v>
      </c>
      <c r="G372" s="43">
        <f>COUNTIF(D373:$D$1599,365)</f>
        <v>941</v>
      </c>
      <c r="H372" s="43">
        <f>COUNTIF(D373:$D$1599,366)</f>
        <v>286</v>
      </c>
      <c r="I372" s="2"/>
    </row>
    <row r="373" spans="1:9" x14ac:dyDescent="0.25">
      <c r="A373" s="1">
        <f>COUNTIF($C$2:C373,"Да")</f>
        <v>4</v>
      </c>
      <c r="B373" s="45">
        <f t="shared" si="11"/>
        <v>45372</v>
      </c>
      <c r="C373" s="42" t="str">
        <f>IF(ISERROR(VLOOKUP(B373,'Айгенис Оп10'!$C$3:$C$20,1,0)),"Нет","Да")</f>
        <v>Нет</v>
      </c>
      <c r="D373" s="43">
        <f t="shared" si="10"/>
        <v>366</v>
      </c>
      <c r="E373" s="44">
        <f>ROUND(('Все выпуски'!$H$3*'Все выпуски'!$H$6/100)/366*(B373-IF(C373="Нет",VLOOKUP(A373,'Айгенис Оп10'!$A$2:$C$20,3,0),VLOOKUP((A373-1),'Айгенис Оп10'!$A$2:$C$20,3,0))),2)</f>
        <v>0.1</v>
      </c>
      <c r="G373" s="43">
        <f>COUNTIF(D374:$D$1599,365)</f>
        <v>941</v>
      </c>
      <c r="H373" s="43">
        <f>COUNTIF(D374:$D$1599,366)</f>
        <v>285</v>
      </c>
      <c r="I373" s="2"/>
    </row>
    <row r="374" spans="1:9" x14ac:dyDescent="0.25">
      <c r="A374" s="1">
        <f>COUNTIF($C$2:C374,"Да")</f>
        <v>4</v>
      </c>
      <c r="B374" s="45">
        <f t="shared" si="11"/>
        <v>45373</v>
      </c>
      <c r="C374" s="42" t="str">
        <f>IF(ISERROR(VLOOKUP(B374,'Айгенис Оп10'!$C$3:$C$20,1,0)),"Нет","Да")</f>
        <v>Нет</v>
      </c>
      <c r="D374" s="43">
        <f t="shared" si="10"/>
        <v>366</v>
      </c>
      <c r="E374" s="44">
        <f>ROUND(('Все выпуски'!$H$3*'Все выпуски'!$H$6/100)/366*(B374-IF(C374="Нет",VLOOKUP(A374,'Айгенис Оп10'!$A$2:$C$20,3,0),VLOOKUP((A374-1),'Айгенис Оп10'!$A$2:$C$20,3,0))),2)</f>
        <v>0.2</v>
      </c>
      <c r="G374" s="43">
        <f>COUNTIF(D375:$D$1599,365)</f>
        <v>941</v>
      </c>
      <c r="H374" s="43">
        <f>COUNTIF(D375:$D$1599,366)</f>
        <v>284</v>
      </c>
      <c r="I374" s="2"/>
    </row>
    <row r="375" spans="1:9" x14ac:dyDescent="0.25">
      <c r="A375" s="1">
        <f>COUNTIF($C$2:C375,"Да")</f>
        <v>4</v>
      </c>
      <c r="B375" s="45">
        <f t="shared" si="11"/>
        <v>45374</v>
      </c>
      <c r="C375" s="42" t="str">
        <f>IF(ISERROR(VLOOKUP(B375,'Айгенис Оп10'!$C$3:$C$20,1,0)),"Нет","Да")</f>
        <v>Нет</v>
      </c>
      <c r="D375" s="43">
        <f t="shared" si="10"/>
        <v>366</v>
      </c>
      <c r="E375" s="44">
        <f>ROUND(('Все выпуски'!$H$3*'Все выпуски'!$H$6/100)/366*(B375-IF(C375="Нет",VLOOKUP(A375,'Айгенис Оп10'!$A$2:$C$20,3,0),VLOOKUP((A375-1),'Айгенис Оп10'!$A$2:$C$20,3,0))),2)</f>
        <v>0.3</v>
      </c>
      <c r="G375" s="43">
        <f>COUNTIF(D376:$D$1599,365)</f>
        <v>941</v>
      </c>
      <c r="H375" s="43">
        <f>COUNTIF(D376:$D$1599,366)</f>
        <v>283</v>
      </c>
      <c r="I375" s="2"/>
    </row>
    <row r="376" spans="1:9" x14ac:dyDescent="0.25">
      <c r="A376" s="1">
        <f>COUNTIF($C$2:C376,"Да")</f>
        <v>4</v>
      </c>
      <c r="B376" s="45">
        <f t="shared" si="11"/>
        <v>45375</v>
      </c>
      <c r="C376" s="42" t="str">
        <f>IF(ISERROR(VLOOKUP(B376,'Айгенис Оп10'!$C$3:$C$20,1,0)),"Нет","Да")</f>
        <v>Нет</v>
      </c>
      <c r="D376" s="43">
        <f t="shared" si="10"/>
        <v>366</v>
      </c>
      <c r="E376" s="44">
        <f>ROUND(('Все выпуски'!$H$3*'Все выпуски'!$H$6/100)/366*(B376-IF(C376="Нет",VLOOKUP(A376,'Айгенис Оп10'!$A$2:$C$20,3,0),VLOOKUP((A376-1),'Айгенис Оп10'!$A$2:$C$20,3,0))),2)</f>
        <v>0.39</v>
      </c>
      <c r="G376" s="43">
        <f>COUNTIF(D377:$D$1599,365)</f>
        <v>941</v>
      </c>
      <c r="H376" s="43">
        <f>COUNTIF(D377:$D$1599,366)</f>
        <v>282</v>
      </c>
      <c r="I376" s="2"/>
    </row>
    <row r="377" spans="1:9" x14ac:dyDescent="0.25">
      <c r="A377" s="1">
        <f>COUNTIF($C$2:C377,"Да")</f>
        <v>4</v>
      </c>
      <c r="B377" s="45">
        <f t="shared" si="11"/>
        <v>45376</v>
      </c>
      <c r="C377" s="42" t="str">
        <f>IF(ISERROR(VLOOKUP(B377,'Айгенис Оп10'!$C$3:$C$20,1,0)),"Нет","Да")</f>
        <v>Нет</v>
      </c>
      <c r="D377" s="43">
        <f t="shared" si="10"/>
        <v>366</v>
      </c>
      <c r="E377" s="44">
        <f>ROUND(('Все выпуски'!$H$3*'Все выпуски'!$H$6/100)/366*(B377-IF(C377="Нет",VLOOKUP(A377,'Айгенис Оп10'!$A$2:$C$20,3,0),VLOOKUP((A377-1),'Айгенис Оп10'!$A$2:$C$20,3,0))),2)</f>
        <v>0.49</v>
      </c>
      <c r="G377" s="43">
        <f>COUNTIF(D378:$D$1599,365)</f>
        <v>941</v>
      </c>
      <c r="H377" s="43">
        <f>COUNTIF(D378:$D$1599,366)</f>
        <v>281</v>
      </c>
      <c r="I377" s="2"/>
    </row>
    <row r="378" spans="1:9" x14ac:dyDescent="0.25">
      <c r="A378" s="1">
        <f>COUNTIF($C$2:C378,"Да")</f>
        <v>4</v>
      </c>
      <c r="B378" s="45">
        <f t="shared" si="11"/>
        <v>45377</v>
      </c>
      <c r="C378" s="42" t="str">
        <f>IF(ISERROR(VLOOKUP(B378,'Айгенис Оп10'!$C$3:$C$20,1,0)),"Нет","Да")</f>
        <v>Нет</v>
      </c>
      <c r="D378" s="43">
        <f t="shared" si="10"/>
        <v>366</v>
      </c>
      <c r="E378" s="44">
        <f>ROUND(('Все выпуски'!$H$3*'Все выпуски'!$H$6/100)/366*(B378-IF(C378="Нет",VLOOKUP(A378,'Айгенис Оп10'!$A$2:$C$20,3,0),VLOOKUP((A378-1),'Айгенис Оп10'!$A$2:$C$20,3,0))),2)</f>
        <v>0.59</v>
      </c>
      <c r="G378" s="43">
        <f>COUNTIF(D379:$D$1599,365)</f>
        <v>941</v>
      </c>
      <c r="H378" s="43">
        <f>COUNTIF(D379:$D$1599,366)</f>
        <v>280</v>
      </c>
      <c r="I378" s="2"/>
    </row>
    <row r="379" spans="1:9" x14ac:dyDescent="0.25">
      <c r="A379" s="1">
        <f>COUNTIF($C$2:C379,"Да")</f>
        <v>4</v>
      </c>
      <c r="B379" s="45">
        <f t="shared" si="11"/>
        <v>45378</v>
      </c>
      <c r="C379" s="42" t="str">
        <f>IF(ISERROR(VLOOKUP(B379,'Айгенис Оп10'!$C$3:$C$20,1,0)),"Нет","Да")</f>
        <v>Нет</v>
      </c>
      <c r="D379" s="43">
        <f t="shared" si="10"/>
        <v>366</v>
      </c>
      <c r="E379" s="44">
        <f>ROUND(('Все выпуски'!$H$3*'Все выпуски'!$H$6/100)/366*(B379-IF(C379="Нет",VLOOKUP(A379,'Айгенис Оп10'!$A$2:$C$20,3,0),VLOOKUP((A379-1),'Айгенис Оп10'!$A$2:$C$20,3,0))),2)</f>
        <v>0.69</v>
      </c>
      <c r="G379" s="43">
        <f>COUNTIF(D380:$D$1599,365)</f>
        <v>941</v>
      </c>
      <c r="H379" s="43">
        <f>COUNTIF(D380:$D$1599,366)</f>
        <v>279</v>
      </c>
      <c r="I379" s="2"/>
    </row>
    <row r="380" spans="1:9" x14ac:dyDescent="0.25">
      <c r="A380" s="1">
        <f>COUNTIF($C$2:C380,"Да")</f>
        <v>4</v>
      </c>
      <c r="B380" s="45">
        <f t="shared" si="11"/>
        <v>45379</v>
      </c>
      <c r="C380" s="42" t="str">
        <f>IF(ISERROR(VLOOKUP(B380,'Айгенис Оп10'!$C$3:$C$20,1,0)),"Нет","Да")</f>
        <v>Нет</v>
      </c>
      <c r="D380" s="43">
        <f t="shared" si="10"/>
        <v>366</v>
      </c>
      <c r="E380" s="44">
        <f>ROUND(('Все выпуски'!$H$3*'Все выпуски'!$H$6/100)/366*(B380-IF(C380="Нет",VLOOKUP(A380,'Айгенис Оп10'!$A$2:$C$20,3,0),VLOOKUP((A380-1),'Айгенис Оп10'!$A$2:$C$20,3,0))),2)</f>
        <v>0.79</v>
      </c>
      <c r="G380" s="43">
        <f>COUNTIF(D381:$D$1599,365)</f>
        <v>941</v>
      </c>
      <c r="H380" s="43">
        <f>COUNTIF(D381:$D$1599,366)</f>
        <v>278</v>
      </c>
      <c r="I380" s="2"/>
    </row>
    <row r="381" spans="1:9" x14ac:dyDescent="0.25">
      <c r="A381" s="1">
        <f>COUNTIF($C$2:C381,"Да")</f>
        <v>4</v>
      </c>
      <c r="B381" s="45">
        <f t="shared" si="11"/>
        <v>45380</v>
      </c>
      <c r="C381" s="42" t="str">
        <f>IF(ISERROR(VLOOKUP(B381,'Айгенис Оп10'!$C$3:$C$20,1,0)),"Нет","Да")</f>
        <v>Нет</v>
      </c>
      <c r="D381" s="43">
        <f t="shared" si="10"/>
        <v>366</v>
      </c>
      <c r="E381" s="44">
        <f>ROUND(('Все выпуски'!$H$3*'Все выпуски'!$H$6/100)/366*(B381-IF(C381="Нет",VLOOKUP(A381,'Айгенис Оп10'!$A$2:$C$20,3,0),VLOOKUP((A381-1),'Айгенис Оп10'!$A$2:$C$20,3,0))),2)</f>
        <v>0.89</v>
      </c>
      <c r="G381" s="43">
        <f>COUNTIF(D382:$D$1599,365)</f>
        <v>941</v>
      </c>
      <c r="H381" s="43">
        <f>COUNTIF(D382:$D$1599,366)</f>
        <v>277</v>
      </c>
      <c r="I381" s="2"/>
    </row>
    <row r="382" spans="1:9" x14ac:dyDescent="0.25">
      <c r="A382" s="1">
        <f>COUNTIF($C$2:C382,"Да")</f>
        <v>4</v>
      </c>
      <c r="B382" s="45">
        <f t="shared" si="11"/>
        <v>45381</v>
      </c>
      <c r="C382" s="42" t="str">
        <f>IF(ISERROR(VLOOKUP(B382,'Айгенис Оп10'!$C$3:$C$20,1,0)),"Нет","Да")</f>
        <v>Нет</v>
      </c>
      <c r="D382" s="43">
        <f t="shared" si="10"/>
        <v>366</v>
      </c>
      <c r="E382" s="44">
        <f>ROUND(('Все выпуски'!$H$3*'Все выпуски'!$H$6/100)/366*(B382-IF(C382="Нет",VLOOKUP(A382,'Айгенис Оп10'!$A$2:$C$20,3,0),VLOOKUP((A382-1),'Айгенис Оп10'!$A$2:$C$20,3,0))),2)</f>
        <v>0.98</v>
      </c>
      <c r="G382" s="43">
        <f>COUNTIF(D383:$D$1599,365)</f>
        <v>941</v>
      </c>
      <c r="H382" s="43">
        <f>COUNTIF(D383:$D$1599,366)</f>
        <v>276</v>
      </c>
      <c r="I382" s="2"/>
    </row>
    <row r="383" spans="1:9" x14ac:dyDescent="0.25">
      <c r="A383" s="1">
        <f>COUNTIF($C$2:C383,"Да")</f>
        <v>4</v>
      </c>
      <c r="B383" s="45">
        <f t="shared" si="11"/>
        <v>45382</v>
      </c>
      <c r="C383" s="42" t="str">
        <f>IF(ISERROR(VLOOKUP(B383,'Айгенис Оп10'!$C$3:$C$20,1,0)),"Нет","Да")</f>
        <v>Нет</v>
      </c>
      <c r="D383" s="43">
        <f t="shared" si="10"/>
        <v>366</v>
      </c>
      <c r="E383" s="44">
        <f>ROUND(('Все выпуски'!$H$3*'Все выпуски'!$H$6/100)/366*(B383-IF(C383="Нет",VLOOKUP(A383,'Айгенис Оп10'!$A$2:$C$20,3,0),VLOOKUP((A383-1),'Айгенис Оп10'!$A$2:$C$20,3,0))),2)</f>
        <v>1.08</v>
      </c>
      <c r="G383" s="43">
        <f>COUNTIF(D384:$D$1599,365)</f>
        <v>941</v>
      </c>
      <c r="H383" s="43">
        <f>COUNTIF(D384:$D$1599,366)</f>
        <v>275</v>
      </c>
      <c r="I383" s="2"/>
    </row>
    <row r="384" spans="1:9" x14ac:dyDescent="0.25">
      <c r="A384" s="1">
        <f>COUNTIF($C$2:C384,"Да")</f>
        <v>4</v>
      </c>
      <c r="B384" s="45">
        <f t="shared" si="11"/>
        <v>45383</v>
      </c>
      <c r="C384" s="42" t="str">
        <f>IF(ISERROR(VLOOKUP(B384,'Айгенис Оп10'!$C$3:$C$20,1,0)),"Нет","Да")</f>
        <v>Нет</v>
      </c>
      <c r="D384" s="43">
        <f t="shared" si="10"/>
        <v>366</v>
      </c>
      <c r="E384" s="44">
        <f>ROUND(('Все выпуски'!$H$3*'Все выпуски'!$H$6/100)/366*(B384-IF(C384="Нет",VLOOKUP(A384,'Айгенис Оп10'!$A$2:$C$20,3,0),VLOOKUP((A384-1),'Айгенис Оп10'!$A$2:$C$20,3,0))),2)</f>
        <v>1.18</v>
      </c>
      <c r="G384" s="43">
        <f>COUNTIF(D385:$D$1599,365)</f>
        <v>941</v>
      </c>
      <c r="H384" s="43">
        <f>COUNTIF(D385:$D$1599,366)</f>
        <v>274</v>
      </c>
      <c r="I384" s="2"/>
    </row>
    <row r="385" spans="1:9" x14ac:dyDescent="0.25">
      <c r="A385" s="1">
        <f>COUNTIF($C$2:C385,"Да")</f>
        <v>4</v>
      </c>
      <c r="B385" s="45">
        <f t="shared" si="11"/>
        <v>45384</v>
      </c>
      <c r="C385" s="42" t="str">
        <f>IF(ISERROR(VLOOKUP(B385,'Айгенис Оп10'!$C$3:$C$20,1,0)),"Нет","Да")</f>
        <v>Нет</v>
      </c>
      <c r="D385" s="43">
        <f t="shared" si="10"/>
        <v>366</v>
      </c>
      <c r="E385" s="44">
        <f>ROUND(('Все выпуски'!$H$3*'Все выпуски'!$H$6/100)/366*(B385-IF(C385="Нет",VLOOKUP(A385,'Айгенис Оп10'!$A$2:$C$20,3,0),VLOOKUP((A385-1),'Айгенис Оп10'!$A$2:$C$20,3,0))),2)</f>
        <v>1.28</v>
      </c>
      <c r="G385" s="43">
        <f>COUNTIF(D386:$D$1599,365)</f>
        <v>941</v>
      </c>
      <c r="H385" s="43">
        <f>COUNTIF(D386:$D$1599,366)</f>
        <v>273</v>
      </c>
      <c r="I385" s="2"/>
    </row>
    <row r="386" spans="1:9" x14ac:dyDescent="0.25">
      <c r="A386" s="1">
        <f>COUNTIF($C$2:C386,"Да")</f>
        <v>4</v>
      </c>
      <c r="B386" s="45">
        <f t="shared" si="11"/>
        <v>45385</v>
      </c>
      <c r="C386" s="42" t="str">
        <f>IF(ISERROR(VLOOKUP(B386,'Айгенис Оп10'!$C$3:$C$20,1,0)),"Нет","Да")</f>
        <v>Нет</v>
      </c>
      <c r="D386" s="43">
        <f t="shared" si="10"/>
        <v>366</v>
      </c>
      <c r="E386" s="44">
        <f>ROUND(('Все выпуски'!$H$3*'Все выпуски'!$H$6/100)/366*(B386-IF(C386="Нет",VLOOKUP(A386,'Айгенис Оп10'!$A$2:$C$20,3,0),VLOOKUP((A386-1),'Айгенис Оп10'!$A$2:$C$20,3,0))),2)</f>
        <v>1.38</v>
      </c>
      <c r="G386" s="43">
        <f>COUNTIF(D387:$D$1599,365)</f>
        <v>941</v>
      </c>
      <c r="H386" s="43">
        <f>COUNTIF(D387:$D$1599,366)</f>
        <v>272</v>
      </c>
      <c r="I386" s="2"/>
    </row>
    <row r="387" spans="1:9" x14ac:dyDescent="0.25">
      <c r="A387" s="1">
        <f>COUNTIF($C$2:C387,"Да")</f>
        <v>4</v>
      </c>
      <c r="B387" s="45">
        <f t="shared" si="11"/>
        <v>45386</v>
      </c>
      <c r="C387" s="42" t="str">
        <f>IF(ISERROR(VLOOKUP(B387,'Айгенис Оп10'!$C$3:$C$20,1,0)),"Нет","Да")</f>
        <v>Нет</v>
      </c>
      <c r="D387" s="43">
        <f t="shared" ref="D387:D450" si="12">IF(MOD(YEAR(B387),4)=0,366,365)</f>
        <v>366</v>
      </c>
      <c r="E387" s="44">
        <f>ROUND(('Все выпуски'!$H$3*'Все выпуски'!$H$6/100)/366*(B387-IF(C387="Нет",VLOOKUP(A387,'Айгенис Оп10'!$A$2:$C$20,3,0),VLOOKUP((A387-1),'Айгенис Оп10'!$A$2:$C$20,3,0))),2)</f>
        <v>1.48</v>
      </c>
      <c r="G387" s="43">
        <f>COUNTIF(D388:$D$1599,365)</f>
        <v>941</v>
      </c>
      <c r="H387" s="43">
        <f>COUNTIF(D388:$D$1599,366)</f>
        <v>271</v>
      </c>
      <c r="I387" s="2"/>
    </row>
    <row r="388" spans="1:9" x14ac:dyDescent="0.25">
      <c r="A388" s="1">
        <f>COUNTIF($C$2:C388,"Да")</f>
        <v>4</v>
      </c>
      <c r="B388" s="45">
        <f t="shared" ref="B388:B451" si="13">B387+1</f>
        <v>45387</v>
      </c>
      <c r="C388" s="42" t="str">
        <f>IF(ISERROR(VLOOKUP(B388,'Айгенис Оп10'!$C$3:$C$20,1,0)),"Нет","Да")</f>
        <v>Нет</v>
      </c>
      <c r="D388" s="43">
        <f t="shared" si="12"/>
        <v>366</v>
      </c>
      <c r="E388" s="44">
        <f>ROUND(('Все выпуски'!$H$3*'Все выпуски'!$H$6/100)/366*(B388-IF(C388="Нет",VLOOKUP(A388,'Айгенис Оп10'!$A$2:$C$20,3,0),VLOOKUP((A388-1),'Айгенис Оп10'!$A$2:$C$20,3,0))),2)</f>
        <v>1.57</v>
      </c>
      <c r="G388" s="43">
        <f>COUNTIF(D389:$D$1599,365)</f>
        <v>941</v>
      </c>
      <c r="H388" s="43">
        <f>COUNTIF(D389:$D$1599,366)</f>
        <v>270</v>
      </c>
      <c r="I388" s="2"/>
    </row>
    <row r="389" spans="1:9" x14ac:dyDescent="0.25">
      <c r="A389" s="1">
        <f>COUNTIF($C$2:C389,"Да")</f>
        <v>4</v>
      </c>
      <c r="B389" s="45">
        <f t="shared" si="13"/>
        <v>45388</v>
      </c>
      <c r="C389" s="42" t="str">
        <f>IF(ISERROR(VLOOKUP(B389,'Айгенис Оп10'!$C$3:$C$20,1,0)),"Нет","Да")</f>
        <v>Нет</v>
      </c>
      <c r="D389" s="43">
        <f t="shared" si="12"/>
        <v>366</v>
      </c>
      <c r="E389" s="44">
        <f>ROUND(('Все выпуски'!$H$3*'Все выпуски'!$H$6/100)/366*(B389-IF(C389="Нет",VLOOKUP(A389,'Айгенис Оп10'!$A$2:$C$20,3,0),VLOOKUP((A389-1),'Айгенис Оп10'!$A$2:$C$20,3,0))),2)</f>
        <v>1.67</v>
      </c>
      <c r="G389" s="43">
        <f>COUNTIF(D390:$D$1599,365)</f>
        <v>941</v>
      </c>
      <c r="H389" s="43">
        <f>COUNTIF(D390:$D$1599,366)</f>
        <v>269</v>
      </c>
      <c r="I389" s="2"/>
    </row>
    <row r="390" spans="1:9" x14ac:dyDescent="0.25">
      <c r="A390" s="1">
        <f>COUNTIF($C$2:C390,"Да")</f>
        <v>4</v>
      </c>
      <c r="B390" s="45">
        <f t="shared" si="13"/>
        <v>45389</v>
      </c>
      <c r="C390" s="42" t="str">
        <f>IF(ISERROR(VLOOKUP(B390,'Айгенис Оп10'!$C$3:$C$20,1,0)),"Нет","Да")</f>
        <v>Нет</v>
      </c>
      <c r="D390" s="43">
        <f t="shared" si="12"/>
        <v>366</v>
      </c>
      <c r="E390" s="44">
        <f>ROUND(('Все выпуски'!$H$3*'Все выпуски'!$H$6/100)/366*(B390-IF(C390="Нет",VLOOKUP(A390,'Айгенис Оп10'!$A$2:$C$20,3,0),VLOOKUP((A390-1),'Айгенис Оп10'!$A$2:$C$20,3,0))),2)</f>
        <v>1.77</v>
      </c>
      <c r="G390" s="43">
        <f>COUNTIF(D391:$D$1599,365)</f>
        <v>941</v>
      </c>
      <c r="H390" s="43">
        <f>COUNTIF(D391:$D$1599,366)</f>
        <v>268</v>
      </c>
      <c r="I390" s="2"/>
    </row>
    <row r="391" spans="1:9" x14ac:dyDescent="0.25">
      <c r="A391" s="1">
        <f>COUNTIF($C$2:C391,"Да")</f>
        <v>4</v>
      </c>
      <c r="B391" s="45">
        <f t="shared" si="13"/>
        <v>45390</v>
      </c>
      <c r="C391" s="42" t="str">
        <f>IF(ISERROR(VLOOKUP(B391,'Айгенис Оп10'!$C$3:$C$20,1,0)),"Нет","Да")</f>
        <v>Нет</v>
      </c>
      <c r="D391" s="43">
        <f t="shared" si="12"/>
        <v>366</v>
      </c>
      <c r="E391" s="44">
        <f>ROUND(('Все выпуски'!$H$3*'Все выпуски'!$H$6/100)/366*(B391-IF(C391="Нет",VLOOKUP(A391,'Айгенис Оп10'!$A$2:$C$20,3,0),VLOOKUP((A391-1),'Айгенис Оп10'!$A$2:$C$20,3,0))),2)</f>
        <v>1.87</v>
      </c>
      <c r="G391" s="43">
        <f>COUNTIF(D392:$D$1599,365)</f>
        <v>941</v>
      </c>
      <c r="H391" s="43">
        <f>COUNTIF(D392:$D$1599,366)</f>
        <v>267</v>
      </c>
      <c r="I391" s="2"/>
    </row>
    <row r="392" spans="1:9" x14ac:dyDescent="0.25">
      <c r="A392" s="1">
        <f>COUNTIF($C$2:C392,"Да")</f>
        <v>4</v>
      </c>
      <c r="B392" s="45">
        <f t="shared" si="13"/>
        <v>45391</v>
      </c>
      <c r="C392" s="42" t="str">
        <f>IF(ISERROR(VLOOKUP(B392,'Айгенис Оп10'!$C$3:$C$20,1,0)),"Нет","Да")</f>
        <v>Нет</v>
      </c>
      <c r="D392" s="43">
        <f t="shared" si="12"/>
        <v>366</v>
      </c>
      <c r="E392" s="44">
        <f>ROUND(('Все выпуски'!$H$3*'Все выпуски'!$H$6/100)/366*(B392-IF(C392="Нет",VLOOKUP(A392,'Айгенис Оп10'!$A$2:$C$20,3,0),VLOOKUP((A392-1),'Айгенис Оп10'!$A$2:$C$20,3,0))),2)</f>
        <v>1.97</v>
      </c>
      <c r="G392" s="43">
        <f>COUNTIF(D393:$D$1599,365)</f>
        <v>941</v>
      </c>
      <c r="H392" s="43">
        <f>COUNTIF(D393:$D$1599,366)</f>
        <v>266</v>
      </c>
      <c r="I392" s="2"/>
    </row>
    <row r="393" spans="1:9" x14ac:dyDescent="0.25">
      <c r="A393" s="1">
        <f>COUNTIF($C$2:C393,"Да")</f>
        <v>4</v>
      </c>
      <c r="B393" s="45">
        <f t="shared" si="13"/>
        <v>45392</v>
      </c>
      <c r="C393" s="42" t="str">
        <f>IF(ISERROR(VLOOKUP(B393,'Айгенис Оп10'!$C$3:$C$20,1,0)),"Нет","Да")</f>
        <v>Нет</v>
      </c>
      <c r="D393" s="43">
        <f t="shared" si="12"/>
        <v>366</v>
      </c>
      <c r="E393" s="44">
        <f>ROUND(('Все выпуски'!$H$3*'Все выпуски'!$H$6/100)/366*(B393-IF(C393="Нет",VLOOKUP(A393,'Айгенис Оп10'!$A$2:$C$20,3,0),VLOOKUP((A393-1),'Айгенис Оп10'!$A$2:$C$20,3,0))),2)</f>
        <v>2.0699999999999998</v>
      </c>
      <c r="G393" s="43">
        <f>COUNTIF(D394:$D$1599,365)</f>
        <v>941</v>
      </c>
      <c r="H393" s="43">
        <f>COUNTIF(D394:$D$1599,366)</f>
        <v>265</v>
      </c>
      <c r="I393" s="2"/>
    </row>
    <row r="394" spans="1:9" x14ac:dyDescent="0.25">
      <c r="A394" s="1">
        <f>COUNTIF($C$2:C394,"Да")</f>
        <v>4</v>
      </c>
      <c r="B394" s="45">
        <f t="shared" si="13"/>
        <v>45393</v>
      </c>
      <c r="C394" s="42" t="str">
        <f>IF(ISERROR(VLOOKUP(B394,'Айгенис Оп10'!$C$3:$C$20,1,0)),"Нет","Да")</f>
        <v>Нет</v>
      </c>
      <c r="D394" s="43">
        <f t="shared" si="12"/>
        <v>366</v>
      </c>
      <c r="E394" s="44">
        <f>ROUND(('Все выпуски'!$H$3*'Все выпуски'!$H$6/100)/366*(B394-IF(C394="Нет",VLOOKUP(A394,'Айгенис Оп10'!$A$2:$C$20,3,0),VLOOKUP((A394-1),'Айгенис Оп10'!$A$2:$C$20,3,0))),2)</f>
        <v>2.16</v>
      </c>
      <c r="G394" s="43">
        <f>COUNTIF(D395:$D$1599,365)</f>
        <v>941</v>
      </c>
      <c r="H394" s="43">
        <f>COUNTIF(D395:$D$1599,366)</f>
        <v>264</v>
      </c>
      <c r="I394" s="2"/>
    </row>
    <row r="395" spans="1:9" x14ac:dyDescent="0.25">
      <c r="A395" s="1">
        <f>COUNTIF($C$2:C395,"Да")</f>
        <v>4</v>
      </c>
      <c r="B395" s="45">
        <f t="shared" si="13"/>
        <v>45394</v>
      </c>
      <c r="C395" s="42" t="str">
        <f>IF(ISERROR(VLOOKUP(B395,'Айгенис Оп10'!$C$3:$C$20,1,0)),"Нет","Да")</f>
        <v>Нет</v>
      </c>
      <c r="D395" s="43">
        <f t="shared" si="12"/>
        <v>366</v>
      </c>
      <c r="E395" s="44">
        <f>ROUND(('Все выпуски'!$H$3*'Все выпуски'!$H$6/100)/366*(B395-IF(C395="Нет",VLOOKUP(A395,'Айгенис Оп10'!$A$2:$C$20,3,0),VLOOKUP((A395-1),'Айгенис Оп10'!$A$2:$C$20,3,0))),2)</f>
        <v>2.2599999999999998</v>
      </c>
      <c r="G395" s="43">
        <f>COUNTIF(D396:$D$1599,365)</f>
        <v>941</v>
      </c>
      <c r="H395" s="43">
        <f>COUNTIF(D396:$D$1599,366)</f>
        <v>263</v>
      </c>
      <c r="I395" s="2"/>
    </row>
    <row r="396" spans="1:9" x14ac:dyDescent="0.25">
      <c r="A396" s="1">
        <f>COUNTIF($C$2:C396,"Да")</f>
        <v>4</v>
      </c>
      <c r="B396" s="45">
        <f t="shared" si="13"/>
        <v>45395</v>
      </c>
      <c r="C396" s="42" t="str">
        <f>IF(ISERROR(VLOOKUP(B396,'Айгенис Оп10'!$C$3:$C$20,1,0)),"Нет","Да")</f>
        <v>Нет</v>
      </c>
      <c r="D396" s="43">
        <f t="shared" si="12"/>
        <v>366</v>
      </c>
      <c r="E396" s="44">
        <f>ROUND(('Все выпуски'!$H$3*'Все выпуски'!$H$6/100)/366*(B396-IF(C396="Нет",VLOOKUP(A396,'Айгенис Оп10'!$A$2:$C$20,3,0),VLOOKUP((A396-1),'Айгенис Оп10'!$A$2:$C$20,3,0))),2)</f>
        <v>2.36</v>
      </c>
      <c r="G396" s="43">
        <f>COUNTIF(D397:$D$1599,365)</f>
        <v>941</v>
      </c>
      <c r="H396" s="43">
        <f>COUNTIF(D397:$D$1599,366)</f>
        <v>262</v>
      </c>
      <c r="I396" s="2"/>
    </row>
    <row r="397" spans="1:9" x14ac:dyDescent="0.25">
      <c r="A397" s="1">
        <f>COUNTIF($C$2:C397,"Да")</f>
        <v>4</v>
      </c>
      <c r="B397" s="45">
        <f t="shared" si="13"/>
        <v>45396</v>
      </c>
      <c r="C397" s="42" t="str">
        <f>IF(ISERROR(VLOOKUP(B397,'Айгенис Оп10'!$C$3:$C$20,1,0)),"Нет","Да")</f>
        <v>Нет</v>
      </c>
      <c r="D397" s="43">
        <f t="shared" si="12"/>
        <v>366</v>
      </c>
      <c r="E397" s="44">
        <f>ROUND(('Все выпуски'!$H$3*'Все выпуски'!$H$6/100)/366*(B397-IF(C397="Нет",VLOOKUP(A397,'Айгенис Оп10'!$A$2:$C$20,3,0),VLOOKUP((A397-1),'Айгенис Оп10'!$A$2:$C$20,3,0))),2)</f>
        <v>2.46</v>
      </c>
      <c r="G397" s="43">
        <f>COUNTIF(D398:$D$1599,365)</f>
        <v>941</v>
      </c>
      <c r="H397" s="43">
        <f>COUNTIF(D398:$D$1599,366)</f>
        <v>261</v>
      </c>
      <c r="I397" s="2"/>
    </row>
    <row r="398" spans="1:9" x14ac:dyDescent="0.25">
      <c r="A398" s="1">
        <f>COUNTIF($C$2:C398,"Да")</f>
        <v>4</v>
      </c>
      <c r="B398" s="45">
        <f t="shared" si="13"/>
        <v>45397</v>
      </c>
      <c r="C398" s="42" t="str">
        <f>IF(ISERROR(VLOOKUP(B398,'Айгенис Оп10'!$C$3:$C$20,1,0)),"Нет","Да")</f>
        <v>Нет</v>
      </c>
      <c r="D398" s="43">
        <f t="shared" si="12"/>
        <v>366</v>
      </c>
      <c r="E398" s="44">
        <f>ROUND(('Все выпуски'!$H$3*'Все выпуски'!$H$6/100)/366*(B398-IF(C398="Нет",VLOOKUP(A398,'Айгенис Оп10'!$A$2:$C$20,3,0),VLOOKUP((A398-1),'Айгенис Оп10'!$A$2:$C$20,3,0))),2)</f>
        <v>2.56</v>
      </c>
      <c r="G398" s="43">
        <f>COUNTIF(D399:$D$1599,365)</f>
        <v>941</v>
      </c>
      <c r="H398" s="43">
        <f>COUNTIF(D399:$D$1599,366)</f>
        <v>260</v>
      </c>
      <c r="I398" s="2"/>
    </row>
    <row r="399" spans="1:9" x14ac:dyDescent="0.25">
      <c r="A399" s="1">
        <f>COUNTIF($C$2:C399,"Да")</f>
        <v>4</v>
      </c>
      <c r="B399" s="45">
        <f t="shared" si="13"/>
        <v>45398</v>
      </c>
      <c r="C399" s="42" t="str">
        <f>IF(ISERROR(VLOOKUP(B399,'Айгенис Оп10'!$C$3:$C$20,1,0)),"Нет","Да")</f>
        <v>Нет</v>
      </c>
      <c r="D399" s="43">
        <f t="shared" si="12"/>
        <v>366</v>
      </c>
      <c r="E399" s="44">
        <f>ROUND(('Все выпуски'!$H$3*'Все выпуски'!$H$6/100)/366*(B399-IF(C399="Нет",VLOOKUP(A399,'Айгенис Оп10'!$A$2:$C$20,3,0),VLOOKUP((A399-1),'Айгенис Оп10'!$A$2:$C$20,3,0))),2)</f>
        <v>2.66</v>
      </c>
      <c r="G399" s="43">
        <f>COUNTIF(D400:$D$1599,365)</f>
        <v>941</v>
      </c>
      <c r="H399" s="43">
        <f>COUNTIF(D400:$D$1599,366)</f>
        <v>259</v>
      </c>
      <c r="I399" s="2"/>
    </row>
    <row r="400" spans="1:9" x14ac:dyDescent="0.25">
      <c r="A400" s="1">
        <f>COUNTIF($C$2:C400,"Да")</f>
        <v>4</v>
      </c>
      <c r="B400" s="45">
        <f t="shared" si="13"/>
        <v>45399</v>
      </c>
      <c r="C400" s="42" t="str">
        <f>IF(ISERROR(VLOOKUP(B400,'Айгенис Оп10'!$C$3:$C$20,1,0)),"Нет","Да")</f>
        <v>Нет</v>
      </c>
      <c r="D400" s="43">
        <f t="shared" si="12"/>
        <v>366</v>
      </c>
      <c r="E400" s="44">
        <f>ROUND(('Все выпуски'!$H$3*'Все выпуски'!$H$6/100)/366*(B400-IF(C400="Нет",VLOOKUP(A400,'Айгенис Оп10'!$A$2:$C$20,3,0),VLOOKUP((A400-1),'Айгенис Оп10'!$A$2:$C$20,3,0))),2)</f>
        <v>2.75</v>
      </c>
      <c r="G400" s="43">
        <f>COUNTIF(D401:$D$1599,365)</f>
        <v>941</v>
      </c>
      <c r="H400" s="43">
        <f>COUNTIF(D401:$D$1599,366)</f>
        <v>258</v>
      </c>
      <c r="I400" s="2"/>
    </row>
    <row r="401" spans="1:9" x14ac:dyDescent="0.25">
      <c r="A401" s="1">
        <f>COUNTIF($C$2:C401,"Да")</f>
        <v>4</v>
      </c>
      <c r="B401" s="45">
        <f t="shared" si="13"/>
        <v>45400</v>
      </c>
      <c r="C401" s="42" t="str">
        <f>IF(ISERROR(VLOOKUP(B401,'Айгенис Оп10'!$C$3:$C$20,1,0)),"Нет","Да")</f>
        <v>Нет</v>
      </c>
      <c r="D401" s="43">
        <f t="shared" si="12"/>
        <v>366</v>
      </c>
      <c r="E401" s="44">
        <f>ROUND(('Все выпуски'!$H$3*'Все выпуски'!$H$6/100)/366*(B401-IF(C401="Нет",VLOOKUP(A401,'Айгенис Оп10'!$A$2:$C$20,3,0),VLOOKUP((A401-1),'Айгенис Оп10'!$A$2:$C$20,3,0))),2)</f>
        <v>2.85</v>
      </c>
      <c r="G401" s="43">
        <f>COUNTIF(D402:$D$1599,365)</f>
        <v>941</v>
      </c>
      <c r="H401" s="43">
        <f>COUNTIF(D402:$D$1599,366)</f>
        <v>257</v>
      </c>
      <c r="I401" s="2"/>
    </row>
    <row r="402" spans="1:9" x14ac:dyDescent="0.25">
      <c r="A402" s="1">
        <f>COUNTIF($C$2:C402,"Да")</f>
        <v>4</v>
      </c>
      <c r="B402" s="45">
        <f t="shared" si="13"/>
        <v>45401</v>
      </c>
      <c r="C402" s="42" t="str">
        <f>IF(ISERROR(VLOOKUP(B402,'Айгенис Оп10'!$C$3:$C$20,1,0)),"Нет","Да")</f>
        <v>Нет</v>
      </c>
      <c r="D402" s="43">
        <f t="shared" si="12"/>
        <v>366</v>
      </c>
      <c r="E402" s="44">
        <f>ROUND(('Все выпуски'!$H$3*'Все выпуски'!$H$6/100)/366*(B402-IF(C402="Нет",VLOOKUP(A402,'Айгенис Оп10'!$A$2:$C$20,3,0),VLOOKUP((A402-1),'Айгенис Оп10'!$A$2:$C$20,3,0))),2)</f>
        <v>2.95</v>
      </c>
      <c r="G402" s="43">
        <f>COUNTIF(D403:$D$1599,365)</f>
        <v>941</v>
      </c>
      <c r="H402" s="43">
        <f>COUNTIF(D403:$D$1599,366)</f>
        <v>256</v>
      </c>
      <c r="I402" s="2"/>
    </row>
    <row r="403" spans="1:9" x14ac:dyDescent="0.25">
      <c r="A403" s="1">
        <f>COUNTIF($C$2:C403,"Да")</f>
        <v>4</v>
      </c>
      <c r="B403" s="45">
        <f t="shared" si="13"/>
        <v>45402</v>
      </c>
      <c r="C403" s="42" t="str">
        <f>IF(ISERROR(VLOOKUP(B403,'Айгенис Оп10'!$C$3:$C$20,1,0)),"Нет","Да")</f>
        <v>Нет</v>
      </c>
      <c r="D403" s="43">
        <f t="shared" si="12"/>
        <v>366</v>
      </c>
      <c r="E403" s="44">
        <f>ROUND(('Все выпуски'!$H$3*'Все выпуски'!$H$6/100)/366*(B403-IF(C403="Нет",VLOOKUP(A403,'Айгенис Оп10'!$A$2:$C$20,3,0),VLOOKUP((A403-1),'Айгенис Оп10'!$A$2:$C$20,3,0))),2)</f>
        <v>3.05</v>
      </c>
      <c r="G403" s="43">
        <f>COUNTIF(D404:$D$1599,365)</f>
        <v>941</v>
      </c>
      <c r="H403" s="43">
        <f>COUNTIF(D404:$D$1599,366)</f>
        <v>255</v>
      </c>
      <c r="I403" s="2"/>
    </row>
    <row r="404" spans="1:9" x14ac:dyDescent="0.25">
      <c r="A404" s="1">
        <f>COUNTIF($C$2:C404,"Да")</f>
        <v>4</v>
      </c>
      <c r="B404" s="45">
        <f t="shared" si="13"/>
        <v>45403</v>
      </c>
      <c r="C404" s="42" t="str">
        <f>IF(ISERROR(VLOOKUP(B404,'Айгенис Оп10'!$C$3:$C$20,1,0)),"Нет","Да")</f>
        <v>Нет</v>
      </c>
      <c r="D404" s="43">
        <f t="shared" si="12"/>
        <v>366</v>
      </c>
      <c r="E404" s="44">
        <f>ROUND(('Все выпуски'!$H$3*'Все выпуски'!$H$6/100)/366*(B404-IF(C404="Нет",VLOOKUP(A404,'Айгенис Оп10'!$A$2:$C$20,3,0),VLOOKUP((A404-1),'Айгенис Оп10'!$A$2:$C$20,3,0))),2)</f>
        <v>3.15</v>
      </c>
      <c r="G404" s="43">
        <f>COUNTIF(D405:$D$1599,365)</f>
        <v>941</v>
      </c>
      <c r="H404" s="43">
        <f>COUNTIF(D405:$D$1599,366)</f>
        <v>254</v>
      </c>
      <c r="I404" s="2"/>
    </row>
    <row r="405" spans="1:9" x14ac:dyDescent="0.25">
      <c r="A405" s="1">
        <f>COUNTIF($C$2:C405,"Да")</f>
        <v>4</v>
      </c>
      <c r="B405" s="45">
        <f t="shared" si="13"/>
        <v>45404</v>
      </c>
      <c r="C405" s="42" t="str">
        <f>IF(ISERROR(VLOOKUP(B405,'Айгенис Оп10'!$C$3:$C$20,1,0)),"Нет","Да")</f>
        <v>Нет</v>
      </c>
      <c r="D405" s="43">
        <f t="shared" si="12"/>
        <v>366</v>
      </c>
      <c r="E405" s="44">
        <f>ROUND(('Все выпуски'!$H$3*'Все выпуски'!$H$6/100)/366*(B405-IF(C405="Нет",VLOOKUP(A405,'Айгенис Оп10'!$A$2:$C$20,3,0),VLOOKUP((A405-1),'Айгенис Оп10'!$A$2:$C$20,3,0))),2)</f>
        <v>3.25</v>
      </c>
      <c r="G405" s="43">
        <f>COUNTIF(D406:$D$1599,365)</f>
        <v>941</v>
      </c>
      <c r="H405" s="43">
        <f>COUNTIF(D406:$D$1599,366)</f>
        <v>253</v>
      </c>
      <c r="I405" s="2"/>
    </row>
    <row r="406" spans="1:9" x14ac:dyDescent="0.25">
      <c r="A406" s="1">
        <f>COUNTIF($C$2:C406,"Да")</f>
        <v>4</v>
      </c>
      <c r="B406" s="45">
        <f t="shared" si="13"/>
        <v>45405</v>
      </c>
      <c r="C406" s="42" t="str">
        <f>IF(ISERROR(VLOOKUP(B406,'Айгенис Оп10'!$C$3:$C$20,1,0)),"Нет","Да")</f>
        <v>Нет</v>
      </c>
      <c r="D406" s="43">
        <f t="shared" si="12"/>
        <v>366</v>
      </c>
      <c r="E406" s="44">
        <f>ROUND(('Все выпуски'!$H$3*'Все выпуски'!$H$6/100)/366*(B406-IF(C406="Нет",VLOOKUP(A406,'Айгенис Оп10'!$A$2:$C$20,3,0),VLOOKUP((A406-1),'Айгенис Оп10'!$A$2:$C$20,3,0))),2)</f>
        <v>3.34</v>
      </c>
      <c r="G406" s="43">
        <f>COUNTIF(D407:$D$1599,365)</f>
        <v>941</v>
      </c>
      <c r="H406" s="43">
        <f>COUNTIF(D407:$D$1599,366)</f>
        <v>252</v>
      </c>
      <c r="I406" s="2"/>
    </row>
    <row r="407" spans="1:9" x14ac:dyDescent="0.25">
      <c r="A407" s="1">
        <f>COUNTIF($C$2:C407,"Да")</f>
        <v>4</v>
      </c>
      <c r="B407" s="45">
        <f t="shared" si="13"/>
        <v>45406</v>
      </c>
      <c r="C407" s="42" t="str">
        <f>IF(ISERROR(VLOOKUP(B407,'Айгенис Оп10'!$C$3:$C$20,1,0)),"Нет","Да")</f>
        <v>Нет</v>
      </c>
      <c r="D407" s="43">
        <f t="shared" si="12"/>
        <v>366</v>
      </c>
      <c r="E407" s="44">
        <f>ROUND(('Все выпуски'!$H$3*'Все выпуски'!$H$6/100)/366*(B407-IF(C407="Нет",VLOOKUP(A407,'Айгенис Оп10'!$A$2:$C$20,3,0),VLOOKUP((A407-1),'Айгенис Оп10'!$A$2:$C$20,3,0))),2)</f>
        <v>3.44</v>
      </c>
      <c r="G407" s="43">
        <f>COUNTIF(D408:$D$1599,365)</f>
        <v>941</v>
      </c>
      <c r="H407" s="43">
        <f>COUNTIF(D408:$D$1599,366)</f>
        <v>251</v>
      </c>
      <c r="I407" s="2"/>
    </row>
    <row r="408" spans="1:9" x14ac:dyDescent="0.25">
      <c r="A408" s="1">
        <f>COUNTIF($C$2:C408,"Да")</f>
        <v>4</v>
      </c>
      <c r="B408" s="45">
        <f t="shared" si="13"/>
        <v>45407</v>
      </c>
      <c r="C408" s="42" t="str">
        <f>IF(ISERROR(VLOOKUP(B408,'Айгенис Оп10'!$C$3:$C$20,1,0)),"Нет","Да")</f>
        <v>Нет</v>
      </c>
      <c r="D408" s="43">
        <f t="shared" si="12"/>
        <v>366</v>
      </c>
      <c r="E408" s="44">
        <f>ROUND(('Все выпуски'!$H$3*'Все выпуски'!$H$6/100)/366*(B408-IF(C408="Нет",VLOOKUP(A408,'Айгенис Оп10'!$A$2:$C$20,3,0),VLOOKUP((A408-1),'Айгенис Оп10'!$A$2:$C$20,3,0))),2)</f>
        <v>3.54</v>
      </c>
      <c r="G408" s="43">
        <f>COUNTIF(D409:$D$1599,365)</f>
        <v>941</v>
      </c>
      <c r="H408" s="43">
        <f>COUNTIF(D409:$D$1599,366)</f>
        <v>250</v>
      </c>
      <c r="I408" s="2"/>
    </row>
    <row r="409" spans="1:9" x14ac:dyDescent="0.25">
      <c r="A409" s="1">
        <f>COUNTIF($C$2:C409,"Да")</f>
        <v>4</v>
      </c>
      <c r="B409" s="45">
        <f t="shared" si="13"/>
        <v>45408</v>
      </c>
      <c r="C409" s="42" t="str">
        <f>IF(ISERROR(VLOOKUP(B409,'Айгенис Оп10'!$C$3:$C$20,1,0)),"Нет","Да")</f>
        <v>Нет</v>
      </c>
      <c r="D409" s="43">
        <f t="shared" si="12"/>
        <v>366</v>
      </c>
      <c r="E409" s="44">
        <f>ROUND(('Все выпуски'!$H$3*'Все выпуски'!$H$6/100)/366*(B409-IF(C409="Нет",VLOOKUP(A409,'Айгенис Оп10'!$A$2:$C$20,3,0),VLOOKUP((A409-1),'Айгенис Оп10'!$A$2:$C$20,3,0))),2)</f>
        <v>3.64</v>
      </c>
      <c r="G409" s="43">
        <f>COUNTIF(D410:$D$1599,365)</f>
        <v>941</v>
      </c>
      <c r="H409" s="43">
        <f>COUNTIF(D410:$D$1599,366)</f>
        <v>249</v>
      </c>
      <c r="I409" s="2"/>
    </row>
    <row r="410" spans="1:9" x14ac:dyDescent="0.25">
      <c r="A410" s="1">
        <f>COUNTIF($C$2:C410,"Да")</f>
        <v>4</v>
      </c>
      <c r="B410" s="45">
        <f t="shared" si="13"/>
        <v>45409</v>
      </c>
      <c r="C410" s="42" t="str">
        <f>IF(ISERROR(VLOOKUP(B410,'Айгенис Оп10'!$C$3:$C$20,1,0)),"Нет","Да")</f>
        <v>Нет</v>
      </c>
      <c r="D410" s="43">
        <f t="shared" si="12"/>
        <v>366</v>
      </c>
      <c r="E410" s="44">
        <f>ROUND(('Все выпуски'!$H$3*'Все выпуски'!$H$6/100)/366*(B410-IF(C410="Нет",VLOOKUP(A410,'Айгенис Оп10'!$A$2:$C$20,3,0),VLOOKUP((A410-1),'Айгенис Оп10'!$A$2:$C$20,3,0))),2)</f>
        <v>3.74</v>
      </c>
      <c r="G410" s="43">
        <f>COUNTIF(D411:$D$1599,365)</f>
        <v>941</v>
      </c>
      <c r="H410" s="43">
        <f>COUNTIF(D411:$D$1599,366)</f>
        <v>248</v>
      </c>
      <c r="I410" s="2"/>
    </row>
    <row r="411" spans="1:9" x14ac:dyDescent="0.25">
      <c r="A411" s="1">
        <f>COUNTIF($C$2:C411,"Да")</f>
        <v>4</v>
      </c>
      <c r="B411" s="45">
        <f t="shared" si="13"/>
        <v>45410</v>
      </c>
      <c r="C411" s="42" t="str">
        <f>IF(ISERROR(VLOOKUP(B411,'Айгенис Оп10'!$C$3:$C$20,1,0)),"Нет","Да")</f>
        <v>Нет</v>
      </c>
      <c r="D411" s="43">
        <f t="shared" si="12"/>
        <v>366</v>
      </c>
      <c r="E411" s="44">
        <f>ROUND(('Все выпуски'!$H$3*'Все выпуски'!$H$6/100)/366*(B411-IF(C411="Нет",VLOOKUP(A411,'Айгенис Оп10'!$A$2:$C$20,3,0),VLOOKUP((A411-1),'Айгенис Оп10'!$A$2:$C$20,3,0))),2)</f>
        <v>3.84</v>
      </c>
      <c r="G411" s="43">
        <f>COUNTIF(D412:$D$1599,365)</f>
        <v>941</v>
      </c>
      <c r="H411" s="43">
        <f>COUNTIF(D412:$D$1599,366)</f>
        <v>247</v>
      </c>
      <c r="I411" s="2"/>
    </row>
    <row r="412" spans="1:9" x14ac:dyDescent="0.25">
      <c r="A412" s="1">
        <f>COUNTIF($C$2:C412,"Да")</f>
        <v>4</v>
      </c>
      <c r="B412" s="45">
        <f t="shared" si="13"/>
        <v>45411</v>
      </c>
      <c r="C412" s="42" t="str">
        <f>IF(ISERROR(VLOOKUP(B412,'Айгенис Оп10'!$C$3:$C$20,1,0)),"Нет","Да")</f>
        <v>Нет</v>
      </c>
      <c r="D412" s="43">
        <f t="shared" si="12"/>
        <v>366</v>
      </c>
      <c r="E412" s="44">
        <f>ROUND(('Все выпуски'!$H$3*'Все выпуски'!$H$6/100)/366*(B412-IF(C412="Нет",VLOOKUP(A412,'Айгенис Оп10'!$A$2:$C$20,3,0),VLOOKUP((A412-1),'Айгенис Оп10'!$A$2:$C$20,3,0))),2)</f>
        <v>3.93</v>
      </c>
      <c r="G412" s="43">
        <f>COUNTIF(D413:$D$1599,365)</f>
        <v>941</v>
      </c>
      <c r="H412" s="43">
        <f>COUNTIF(D413:$D$1599,366)</f>
        <v>246</v>
      </c>
      <c r="I412" s="2"/>
    </row>
    <row r="413" spans="1:9" x14ac:dyDescent="0.25">
      <c r="A413" s="1">
        <f>COUNTIF($C$2:C413,"Да")</f>
        <v>4</v>
      </c>
      <c r="B413" s="45">
        <f t="shared" si="13"/>
        <v>45412</v>
      </c>
      <c r="C413" s="42" t="str">
        <f>IF(ISERROR(VLOOKUP(B413,'Айгенис Оп10'!$C$3:$C$20,1,0)),"Нет","Да")</f>
        <v>Нет</v>
      </c>
      <c r="D413" s="43">
        <f t="shared" si="12"/>
        <v>366</v>
      </c>
      <c r="E413" s="44">
        <f>ROUND(('Все выпуски'!$H$3*'Все выпуски'!$H$6/100)/366*(B413-IF(C413="Нет",VLOOKUP(A413,'Айгенис Оп10'!$A$2:$C$20,3,0),VLOOKUP((A413-1),'Айгенис Оп10'!$A$2:$C$20,3,0))),2)</f>
        <v>4.03</v>
      </c>
      <c r="G413" s="43">
        <f>COUNTIF(D414:$D$1599,365)</f>
        <v>941</v>
      </c>
      <c r="H413" s="43">
        <f>COUNTIF(D414:$D$1599,366)</f>
        <v>245</v>
      </c>
      <c r="I413" s="2"/>
    </row>
    <row r="414" spans="1:9" x14ac:dyDescent="0.25">
      <c r="A414" s="1">
        <f>COUNTIF($C$2:C414,"Да")</f>
        <v>4</v>
      </c>
      <c r="B414" s="45">
        <f t="shared" si="13"/>
        <v>45413</v>
      </c>
      <c r="C414" s="42" t="str">
        <f>IF(ISERROR(VLOOKUP(B414,'Айгенис Оп10'!$C$3:$C$20,1,0)),"Нет","Да")</f>
        <v>Нет</v>
      </c>
      <c r="D414" s="43">
        <f t="shared" si="12"/>
        <v>366</v>
      </c>
      <c r="E414" s="44">
        <f>ROUND(('Все выпуски'!$H$3*'Все выпуски'!$H$6/100)/366*(B414-IF(C414="Нет",VLOOKUP(A414,'Айгенис Оп10'!$A$2:$C$20,3,0),VLOOKUP((A414-1),'Айгенис Оп10'!$A$2:$C$20,3,0))),2)</f>
        <v>4.13</v>
      </c>
      <c r="G414" s="43">
        <f>COUNTIF(D415:$D$1599,365)</f>
        <v>941</v>
      </c>
      <c r="H414" s="43">
        <f>COUNTIF(D415:$D$1599,366)</f>
        <v>244</v>
      </c>
      <c r="I414" s="2"/>
    </row>
    <row r="415" spans="1:9" x14ac:dyDescent="0.25">
      <c r="A415" s="1">
        <f>COUNTIF($C$2:C415,"Да")</f>
        <v>4</v>
      </c>
      <c r="B415" s="45">
        <f t="shared" si="13"/>
        <v>45414</v>
      </c>
      <c r="C415" s="42" t="str">
        <f>IF(ISERROR(VLOOKUP(B415,'Айгенис Оп10'!$C$3:$C$20,1,0)),"Нет","Да")</f>
        <v>Нет</v>
      </c>
      <c r="D415" s="43">
        <f t="shared" si="12"/>
        <v>366</v>
      </c>
      <c r="E415" s="44">
        <f>ROUND(('Все выпуски'!$H$3*'Все выпуски'!$H$6/100)/366*(B415-IF(C415="Нет",VLOOKUP(A415,'Айгенис Оп10'!$A$2:$C$20,3,0),VLOOKUP((A415-1),'Айгенис Оп10'!$A$2:$C$20,3,0))),2)</f>
        <v>4.2300000000000004</v>
      </c>
      <c r="G415" s="43">
        <f>COUNTIF(D416:$D$1599,365)</f>
        <v>941</v>
      </c>
      <c r="H415" s="43">
        <f>COUNTIF(D416:$D$1599,366)</f>
        <v>243</v>
      </c>
      <c r="I415" s="2"/>
    </row>
    <row r="416" spans="1:9" x14ac:dyDescent="0.25">
      <c r="A416" s="1">
        <f>COUNTIF($C$2:C416,"Да")</f>
        <v>4</v>
      </c>
      <c r="B416" s="45">
        <f t="shared" si="13"/>
        <v>45415</v>
      </c>
      <c r="C416" s="42" t="str">
        <f>IF(ISERROR(VLOOKUP(B416,'Айгенис Оп10'!$C$3:$C$20,1,0)),"Нет","Да")</f>
        <v>Нет</v>
      </c>
      <c r="D416" s="43">
        <f t="shared" si="12"/>
        <v>366</v>
      </c>
      <c r="E416" s="44">
        <f>ROUND(('Все выпуски'!$H$3*'Все выпуски'!$H$6/100)/366*(B416-IF(C416="Нет",VLOOKUP(A416,'Айгенис Оп10'!$A$2:$C$20,3,0),VLOOKUP((A416-1),'Айгенис Оп10'!$A$2:$C$20,3,0))),2)</f>
        <v>4.33</v>
      </c>
      <c r="G416" s="43">
        <f>COUNTIF(D417:$D$1599,365)</f>
        <v>941</v>
      </c>
      <c r="H416" s="43">
        <f>COUNTIF(D417:$D$1599,366)</f>
        <v>242</v>
      </c>
      <c r="I416" s="2"/>
    </row>
    <row r="417" spans="1:9" x14ac:dyDescent="0.25">
      <c r="A417" s="1">
        <f>COUNTIF($C$2:C417,"Да")</f>
        <v>4</v>
      </c>
      <c r="B417" s="45">
        <f t="shared" si="13"/>
        <v>45416</v>
      </c>
      <c r="C417" s="42" t="str">
        <f>IF(ISERROR(VLOOKUP(B417,'Айгенис Оп10'!$C$3:$C$20,1,0)),"Нет","Да")</f>
        <v>Нет</v>
      </c>
      <c r="D417" s="43">
        <f t="shared" si="12"/>
        <v>366</v>
      </c>
      <c r="E417" s="44">
        <f>ROUND(('Все выпуски'!$H$3*'Все выпуски'!$H$6/100)/366*(B417-IF(C417="Нет",VLOOKUP(A417,'Айгенис Оп10'!$A$2:$C$20,3,0),VLOOKUP((A417-1),'Айгенис Оп10'!$A$2:$C$20,3,0))),2)</f>
        <v>4.43</v>
      </c>
      <c r="G417" s="43">
        <f>COUNTIF(D418:$D$1599,365)</f>
        <v>941</v>
      </c>
      <c r="H417" s="43">
        <f>COUNTIF(D418:$D$1599,366)</f>
        <v>241</v>
      </c>
      <c r="I417" s="2"/>
    </row>
    <row r="418" spans="1:9" x14ac:dyDescent="0.25">
      <c r="A418" s="1">
        <f>COUNTIF($C$2:C418,"Да")</f>
        <v>4</v>
      </c>
      <c r="B418" s="45">
        <f t="shared" si="13"/>
        <v>45417</v>
      </c>
      <c r="C418" s="42" t="str">
        <f>IF(ISERROR(VLOOKUP(B418,'Айгенис Оп10'!$C$3:$C$20,1,0)),"Нет","Да")</f>
        <v>Нет</v>
      </c>
      <c r="D418" s="43">
        <f t="shared" si="12"/>
        <v>366</v>
      </c>
      <c r="E418" s="44">
        <f>ROUND(('Все выпуски'!$H$3*'Все выпуски'!$H$6/100)/366*(B418-IF(C418="Нет",VLOOKUP(A418,'Айгенис Оп10'!$A$2:$C$20,3,0),VLOOKUP((A418-1),'Айгенис Оп10'!$A$2:$C$20,3,0))),2)</f>
        <v>4.5199999999999996</v>
      </c>
      <c r="G418" s="43">
        <f>COUNTIF(D419:$D$1599,365)</f>
        <v>941</v>
      </c>
      <c r="H418" s="43">
        <f>COUNTIF(D419:$D$1599,366)</f>
        <v>240</v>
      </c>
      <c r="I418" s="2"/>
    </row>
    <row r="419" spans="1:9" x14ac:dyDescent="0.25">
      <c r="A419" s="1">
        <f>COUNTIF($C$2:C419,"Да")</f>
        <v>4</v>
      </c>
      <c r="B419" s="45">
        <f t="shared" si="13"/>
        <v>45418</v>
      </c>
      <c r="C419" s="42" t="str">
        <f>IF(ISERROR(VLOOKUP(B419,'Айгенис Оп10'!$C$3:$C$20,1,0)),"Нет","Да")</f>
        <v>Нет</v>
      </c>
      <c r="D419" s="43">
        <f t="shared" si="12"/>
        <v>366</v>
      </c>
      <c r="E419" s="44">
        <f>ROUND(('Все выпуски'!$H$3*'Все выпуски'!$H$6/100)/366*(B419-IF(C419="Нет",VLOOKUP(A419,'Айгенис Оп10'!$A$2:$C$20,3,0),VLOOKUP((A419-1),'Айгенис Оп10'!$A$2:$C$20,3,0))),2)</f>
        <v>4.62</v>
      </c>
      <c r="G419" s="43">
        <f>COUNTIF(D420:$D$1599,365)</f>
        <v>941</v>
      </c>
      <c r="H419" s="43">
        <f>COUNTIF(D420:$D$1599,366)</f>
        <v>239</v>
      </c>
      <c r="I419" s="2"/>
    </row>
    <row r="420" spans="1:9" x14ac:dyDescent="0.25">
      <c r="A420" s="1">
        <f>COUNTIF($C$2:C420,"Да")</f>
        <v>4</v>
      </c>
      <c r="B420" s="45">
        <f t="shared" si="13"/>
        <v>45419</v>
      </c>
      <c r="C420" s="42" t="str">
        <f>IF(ISERROR(VLOOKUP(B420,'Айгенис Оп10'!$C$3:$C$20,1,0)),"Нет","Да")</f>
        <v>Нет</v>
      </c>
      <c r="D420" s="43">
        <f t="shared" si="12"/>
        <v>366</v>
      </c>
      <c r="E420" s="44">
        <f>ROUND(('Все выпуски'!$H$3*'Все выпуски'!$H$6/100)/366*(B420-IF(C420="Нет",VLOOKUP(A420,'Айгенис Оп10'!$A$2:$C$20,3,0),VLOOKUP((A420-1),'Айгенис Оп10'!$A$2:$C$20,3,0))),2)</f>
        <v>4.72</v>
      </c>
      <c r="G420" s="43">
        <f>COUNTIF(D421:$D$1599,365)</f>
        <v>941</v>
      </c>
      <c r="H420" s="43">
        <f>COUNTIF(D421:$D$1599,366)</f>
        <v>238</v>
      </c>
      <c r="I420" s="2"/>
    </row>
    <row r="421" spans="1:9" x14ac:dyDescent="0.25">
      <c r="A421" s="1">
        <f>COUNTIF($C$2:C421,"Да")</f>
        <v>4</v>
      </c>
      <c r="B421" s="45">
        <f t="shared" si="13"/>
        <v>45420</v>
      </c>
      <c r="C421" s="42" t="str">
        <f>IF(ISERROR(VLOOKUP(B421,'Айгенис Оп10'!$C$3:$C$20,1,0)),"Нет","Да")</f>
        <v>Нет</v>
      </c>
      <c r="D421" s="43">
        <f t="shared" si="12"/>
        <v>366</v>
      </c>
      <c r="E421" s="44">
        <f>ROUND(('Все выпуски'!$H$3*'Все выпуски'!$H$6/100)/366*(B421-IF(C421="Нет",VLOOKUP(A421,'Айгенис Оп10'!$A$2:$C$20,3,0),VLOOKUP((A421-1),'Айгенис Оп10'!$A$2:$C$20,3,0))),2)</f>
        <v>4.82</v>
      </c>
      <c r="G421" s="43">
        <f>COUNTIF(D422:$D$1599,365)</f>
        <v>941</v>
      </c>
      <c r="H421" s="43">
        <f>COUNTIF(D422:$D$1599,366)</f>
        <v>237</v>
      </c>
      <c r="I421" s="2"/>
    </row>
    <row r="422" spans="1:9" x14ac:dyDescent="0.25">
      <c r="A422" s="1">
        <f>COUNTIF($C$2:C422,"Да")</f>
        <v>4</v>
      </c>
      <c r="B422" s="45">
        <f t="shared" si="13"/>
        <v>45421</v>
      </c>
      <c r="C422" s="42" t="str">
        <f>IF(ISERROR(VLOOKUP(B422,'Айгенис Оп10'!$C$3:$C$20,1,0)),"Нет","Да")</f>
        <v>Нет</v>
      </c>
      <c r="D422" s="43">
        <f t="shared" si="12"/>
        <v>366</v>
      </c>
      <c r="E422" s="44">
        <f>ROUND(('Все выпуски'!$H$3*'Все выпуски'!$H$6/100)/366*(B422-IF(C422="Нет",VLOOKUP(A422,'Айгенис Оп10'!$A$2:$C$20,3,0),VLOOKUP((A422-1),'Айгенис Оп10'!$A$2:$C$20,3,0))),2)</f>
        <v>4.92</v>
      </c>
      <c r="G422" s="43">
        <f>COUNTIF(D423:$D$1599,365)</f>
        <v>941</v>
      </c>
      <c r="H422" s="43">
        <f>COUNTIF(D423:$D$1599,366)</f>
        <v>236</v>
      </c>
      <c r="I422" s="2"/>
    </row>
    <row r="423" spans="1:9" x14ac:dyDescent="0.25">
      <c r="A423" s="1">
        <f>COUNTIF($C$2:C423,"Да")</f>
        <v>4</v>
      </c>
      <c r="B423" s="45">
        <f t="shared" si="13"/>
        <v>45422</v>
      </c>
      <c r="C423" s="42" t="str">
        <f>IF(ISERROR(VLOOKUP(B423,'Айгенис Оп10'!$C$3:$C$20,1,0)),"Нет","Да")</f>
        <v>Нет</v>
      </c>
      <c r="D423" s="43">
        <f t="shared" si="12"/>
        <v>366</v>
      </c>
      <c r="E423" s="44">
        <f>ROUND(('Все выпуски'!$H$3*'Все выпуски'!$H$6/100)/366*(B423-IF(C423="Нет",VLOOKUP(A423,'Айгенис Оп10'!$A$2:$C$20,3,0),VLOOKUP((A423-1),'Айгенис Оп10'!$A$2:$C$20,3,0))),2)</f>
        <v>5.0199999999999996</v>
      </c>
      <c r="G423" s="43">
        <f>COUNTIF(D424:$D$1599,365)</f>
        <v>941</v>
      </c>
      <c r="H423" s="43">
        <f>COUNTIF(D424:$D$1599,366)</f>
        <v>235</v>
      </c>
      <c r="I423" s="2"/>
    </row>
    <row r="424" spans="1:9" x14ac:dyDescent="0.25">
      <c r="A424" s="1">
        <f>COUNTIF($C$2:C424,"Да")</f>
        <v>4</v>
      </c>
      <c r="B424" s="45">
        <f t="shared" si="13"/>
        <v>45423</v>
      </c>
      <c r="C424" s="42" t="str">
        <f>IF(ISERROR(VLOOKUP(B424,'Айгенис Оп10'!$C$3:$C$20,1,0)),"Нет","Да")</f>
        <v>Нет</v>
      </c>
      <c r="D424" s="43">
        <f t="shared" si="12"/>
        <v>366</v>
      </c>
      <c r="E424" s="44">
        <f>ROUND(('Все выпуски'!$H$3*'Все выпуски'!$H$6/100)/366*(B424-IF(C424="Нет",VLOOKUP(A424,'Айгенис Оп10'!$A$2:$C$20,3,0),VLOOKUP((A424-1),'Айгенис Оп10'!$A$2:$C$20,3,0))),2)</f>
        <v>5.1100000000000003</v>
      </c>
      <c r="G424" s="43">
        <f>COUNTIF(D425:$D$1599,365)</f>
        <v>941</v>
      </c>
      <c r="H424" s="43">
        <f>COUNTIF(D425:$D$1599,366)</f>
        <v>234</v>
      </c>
      <c r="I424" s="2"/>
    </row>
    <row r="425" spans="1:9" x14ac:dyDescent="0.25">
      <c r="A425" s="1">
        <f>COUNTIF($C$2:C425,"Да")</f>
        <v>4</v>
      </c>
      <c r="B425" s="45">
        <f t="shared" si="13"/>
        <v>45424</v>
      </c>
      <c r="C425" s="42" t="str">
        <f>IF(ISERROR(VLOOKUP(B425,'Айгенис Оп10'!$C$3:$C$20,1,0)),"Нет","Да")</f>
        <v>Нет</v>
      </c>
      <c r="D425" s="43">
        <f t="shared" si="12"/>
        <v>366</v>
      </c>
      <c r="E425" s="44">
        <f>ROUND(('Все выпуски'!$H$3*'Все выпуски'!$H$6/100)/366*(B425-IF(C425="Нет",VLOOKUP(A425,'Айгенис Оп10'!$A$2:$C$20,3,0),VLOOKUP((A425-1),'Айгенис Оп10'!$A$2:$C$20,3,0))),2)</f>
        <v>5.21</v>
      </c>
      <c r="G425" s="43">
        <f>COUNTIF(D426:$D$1599,365)</f>
        <v>941</v>
      </c>
      <c r="H425" s="43">
        <f>COUNTIF(D426:$D$1599,366)</f>
        <v>233</v>
      </c>
      <c r="I425" s="2"/>
    </row>
    <row r="426" spans="1:9" x14ac:dyDescent="0.25">
      <c r="A426" s="1">
        <f>COUNTIF($C$2:C426,"Да")</f>
        <v>4</v>
      </c>
      <c r="B426" s="45">
        <f t="shared" si="13"/>
        <v>45425</v>
      </c>
      <c r="C426" s="42" t="str">
        <f>IF(ISERROR(VLOOKUP(B426,'Айгенис Оп10'!$C$3:$C$20,1,0)),"Нет","Да")</f>
        <v>Нет</v>
      </c>
      <c r="D426" s="43">
        <f t="shared" si="12"/>
        <v>366</v>
      </c>
      <c r="E426" s="44">
        <f>ROUND(('Все выпуски'!$H$3*'Все выпуски'!$H$6/100)/366*(B426-IF(C426="Нет",VLOOKUP(A426,'Айгенис Оп10'!$A$2:$C$20,3,0),VLOOKUP((A426-1),'Айгенис Оп10'!$A$2:$C$20,3,0))),2)</f>
        <v>5.31</v>
      </c>
      <c r="G426" s="43">
        <f>COUNTIF(D427:$D$1599,365)</f>
        <v>941</v>
      </c>
      <c r="H426" s="43">
        <f>COUNTIF(D427:$D$1599,366)</f>
        <v>232</v>
      </c>
      <c r="I426" s="2"/>
    </row>
    <row r="427" spans="1:9" x14ac:dyDescent="0.25">
      <c r="A427" s="1">
        <f>COUNTIF($C$2:C427,"Да")</f>
        <v>4</v>
      </c>
      <c r="B427" s="45">
        <f t="shared" si="13"/>
        <v>45426</v>
      </c>
      <c r="C427" s="42" t="str">
        <f>IF(ISERROR(VLOOKUP(B427,'Айгенис Оп10'!$C$3:$C$20,1,0)),"Нет","Да")</f>
        <v>Нет</v>
      </c>
      <c r="D427" s="43">
        <f t="shared" si="12"/>
        <v>366</v>
      </c>
      <c r="E427" s="44">
        <f>ROUND(('Все выпуски'!$H$3*'Все выпуски'!$H$6/100)/366*(B427-IF(C427="Нет",VLOOKUP(A427,'Айгенис Оп10'!$A$2:$C$20,3,0),VLOOKUP((A427-1),'Айгенис Оп10'!$A$2:$C$20,3,0))),2)</f>
        <v>5.41</v>
      </c>
      <c r="G427" s="43">
        <f>COUNTIF(D428:$D$1599,365)</f>
        <v>941</v>
      </c>
      <c r="H427" s="43">
        <f>COUNTIF(D428:$D$1599,366)</f>
        <v>231</v>
      </c>
      <c r="I427" s="2"/>
    </row>
    <row r="428" spans="1:9" x14ac:dyDescent="0.25">
      <c r="A428" s="1">
        <f>COUNTIF($C$2:C428,"Да")</f>
        <v>4</v>
      </c>
      <c r="B428" s="45">
        <f t="shared" si="13"/>
        <v>45427</v>
      </c>
      <c r="C428" s="42" t="str">
        <f>IF(ISERROR(VLOOKUP(B428,'Айгенис Оп10'!$C$3:$C$20,1,0)),"Нет","Да")</f>
        <v>Нет</v>
      </c>
      <c r="D428" s="43">
        <f t="shared" si="12"/>
        <v>366</v>
      </c>
      <c r="E428" s="44">
        <f>ROUND(('Все выпуски'!$H$3*'Все выпуски'!$H$6/100)/366*(B428-IF(C428="Нет",VLOOKUP(A428,'Айгенис Оп10'!$A$2:$C$20,3,0),VLOOKUP((A428-1),'Айгенис Оп10'!$A$2:$C$20,3,0))),2)</f>
        <v>5.51</v>
      </c>
      <c r="G428" s="43">
        <f>COUNTIF(D429:$D$1599,365)</f>
        <v>941</v>
      </c>
      <c r="H428" s="43">
        <f>COUNTIF(D429:$D$1599,366)</f>
        <v>230</v>
      </c>
      <c r="I428" s="2"/>
    </row>
    <row r="429" spans="1:9" x14ac:dyDescent="0.25">
      <c r="A429" s="1">
        <f>COUNTIF($C$2:C429,"Да")</f>
        <v>4</v>
      </c>
      <c r="B429" s="45">
        <f t="shared" si="13"/>
        <v>45428</v>
      </c>
      <c r="C429" s="42" t="str">
        <f>IF(ISERROR(VLOOKUP(B429,'Айгенис Оп10'!$C$3:$C$20,1,0)),"Нет","Да")</f>
        <v>Нет</v>
      </c>
      <c r="D429" s="43">
        <f t="shared" si="12"/>
        <v>366</v>
      </c>
      <c r="E429" s="44">
        <f>ROUND(('Все выпуски'!$H$3*'Все выпуски'!$H$6/100)/366*(B429-IF(C429="Нет",VLOOKUP(A429,'Айгенис Оп10'!$A$2:$C$20,3,0),VLOOKUP((A429-1),'Айгенис Оп10'!$A$2:$C$20,3,0))),2)</f>
        <v>5.61</v>
      </c>
      <c r="G429" s="43">
        <f>COUNTIF(D430:$D$1599,365)</f>
        <v>941</v>
      </c>
      <c r="H429" s="43">
        <f>COUNTIF(D430:$D$1599,366)</f>
        <v>229</v>
      </c>
      <c r="I429" s="2"/>
    </row>
    <row r="430" spans="1:9" x14ac:dyDescent="0.25">
      <c r="A430" s="1">
        <f>COUNTIF($C$2:C430,"Да")</f>
        <v>4</v>
      </c>
      <c r="B430" s="45">
        <f t="shared" si="13"/>
        <v>45429</v>
      </c>
      <c r="C430" s="42" t="str">
        <f>IF(ISERROR(VLOOKUP(B430,'Айгенис Оп10'!$C$3:$C$20,1,0)),"Нет","Да")</f>
        <v>Нет</v>
      </c>
      <c r="D430" s="43">
        <f t="shared" si="12"/>
        <v>366</v>
      </c>
      <c r="E430" s="44">
        <f>ROUND(('Все выпуски'!$H$3*'Все выпуски'!$H$6/100)/366*(B430-IF(C430="Нет",VLOOKUP(A430,'Айгенис Оп10'!$A$2:$C$20,3,0),VLOOKUP((A430-1),'Айгенис Оп10'!$A$2:$C$20,3,0))),2)</f>
        <v>5.7</v>
      </c>
      <c r="G430" s="43">
        <f>COUNTIF(D431:$D$1599,365)</f>
        <v>941</v>
      </c>
      <c r="H430" s="43">
        <f>COUNTIF(D431:$D$1599,366)</f>
        <v>228</v>
      </c>
      <c r="I430" s="2"/>
    </row>
    <row r="431" spans="1:9" x14ac:dyDescent="0.25">
      <c r="A431" s="1">
        <f>COUNTIF($C$2:C431,"Да")</f>
        <v>4</v>
      </c>
      <c r="B431" s="45">
        <f t="shared" si="13"/>
        <v>45430</v>
      </c>
      <c r="C431" s="42" t="str">
        <f>IF(ISERROR(VLOOKUP(B431,'Айгенис Оп10'!$C$3:$C$20,1,0)),"Нет","Да")</f>
        <v>Нет</v>
      </c>
      <c r="D431" s="43">
        <f t="shared" si="12"/>
        <v>366</v>
      </c>
      <c r="E431" s="44">
        <f>ROUND(('Все выпуски'!$H$3*'Все выпуски'!$H$6/100)/366*(B431-IF(C431="Нет",VLOOKUP(A431,'Айгенис Оп10'!$A$2:$C$20,3,0),VLOOKUP((A431-1),'Айгенис Оп10'!$A$2:$C$20,3,0))),2)</f>
        <v>5.8</v>
      </c>
      <c r="G431" s="43">
        <f>COUNTIF(D432:$D$1599,365)</f>
        <v>941</v>
      </c>
      <c r="H431" s="43">
        <f>COUNTIF(D432:$D$1599,366)</f>
        <v>227</v>
      </c>
      <c r="I431" s="2"/>
    </row>
    <row r="432" spans="1:9" x14ac:dyDescent="0.25">
      <c r="A432" s="1">
        <f>COUNTIF($C$2:C432,"Да")</f>
        <v>4</v>
      </c>
      <c r="B432" s="45">
        <f t="shared" si="13"/>
        <v>45431</v>
      </c>
      <c r="C432" s="42" t="str">
        <f>IF(ISERROR(VLOOKUP(B432,'Айгенис Оп10'!$C$3:$C$20,1,0)),"Нет","Да")</f>
        <v>Нет</v>
      </c>
      <c r="D432" s="43">
        <f t="shared" si="12"/>
        <v>366</v>
      </c>
      <c r="E432" s="44">
        <f>ROUND(('Все выпуски'!$H$3*'Все выпуски'!$H$6/100)/366*(B432-IF(C432="Нет",VLOOKUP(A432,'Айгенис Оп10'!$A$2:$C$20,3,0),VLOOKUP((A432-1),'Айгенис Оп10'!$A$2:$C$20,3,0))),2)</f>
        <v>5.9</v>
      </c>
      <c r="G432" s="43">
        <f>COUNTIF(D433:$D$1599,365)</f>
        <v>941</v>
      </c>
      <c r="H432" s="43">
        <f>COUNTIF(D433:$D$1599,366)</f>
        <v>226</v>
      </c>
      <c r="I432" s="2"/>
    </row>
    <row r="433" spans="1:9" x14ac:dyDescent="0.25">
      <c r="A433" s="1">
        <f>COUNTIF($C$2:C433,"Да")</f>
        <v>4</v>
      </c>
      <c r="B433" s="45">
        <f t="shared" si="13"/>
        <v>45432</v>
      </c>
      <c r="C433" s="42" t="str">
        <f>IF(ISERROR(VLOOKUP(B433,'Айгенис Оп10'!$C$3:$C$20,1,0)),"Нет","Да")</f>
        <v>Нет</v>
      </c>
      <c r="D433" s="43">
        <f t="shared" si="12"/>
        <v>366</v>
      </c>
      <c r="E433" s="44">
        <f>ROUND(('Все выпуски'!$H$3*'Все выпуски'!$H$6/100)/366*(B433-IF(C433="Нет",VLOOKUP(A433,'Айгенис Оп10'!$A$2:$C$20,3,0),VLOOKUP((A433-1),'Айгенис Оп10'!$A$2:$C$20,3,0))),2)</f>
        <v>6</v>
      </c>
      <c r="G433" s="43">
        <f>COUNTIF(D434:$D$1599,365)</f>
        <v>941</v>
      </c>
      <c r="H433" s="43">
        <f>COUNTIF(D434:$D$1599,366)</f>
        <v>225</v>
      </c>
      <c r="I433" s="2"/>
    </row>
    <row r="434" spans="1:9" x14ac:dyDescent="0.25">
      <c r="A434" s="1">
        <f>COUNTIF($C$2:C434,"Да")</f>
        <v>4</v>
      </c>
      <c r="B434" s="45">
        <f t="shared" si="13"/>
        <v>45433</v>
      </c>
      <c r="C434" s="42" t="str">
        <f>IF(ISERROR(VLOOKUP(B434,'Айгенис Оп10'!$C$3:$C$20,1,0)),"Нет","Да")</f>
        <v>Нет</v>
      </c>
      <c r="D434" s="43">
        <f t="shared" si="12"/>
        <v>366</v>
      </c>
      <c r="E434" s="44">
        <f>ROUND(('Все выпуски'!$H$3*'Все выпуски'!$H$6/100)/366*(B434-IF(C434="Нет",VLOOKUP(A434,'Айгенис Оп10'!$A$2:$C$20,3,0),VLOOKUP((A434-1),'Айгенис Оп10'!$A$2:$C$20,3,0))),2)</f>
        <v>6.1</v>
      </c>
      <c r="F434" s="44"/>
      <c r="G434" s="43">
        <f>COUNTIF(D435:$D$1599,365)</f>
        <v>941</v>
      </c>
      <c r="H434" s="43">
        <f>COUNTIF(D435:$D$1599,366)</f>
        <v>224</v>
      </c>
      <c r="I434" s="2"/>
    </row>
    <row r="435" spans="1:9" x14ac:dyDescent="0.25">
      <c r="A435" s="1">
        <f>COUNTIF($C$2:C435,"Да")</f>
        <v>4</v>
      </c>
      <c r="B435" s="45">
        <f t="shared" si="13"/>
        <v>45434</v>
      </c>
      <c r="C435" s="42" t="str">
        <f>IF(ISERROR(VLOOKUP(B435,'Айгенис Оп10'!$C$3:$C$20,1,0)),"Нет","Да")</f>
        <v>Нет</v>
      </c>
      <c r="D435" s="43">
        <f t="shared" si="12"/>
        <v>366</v>
      </c>
      <c r="E435" s="44">
        <f>ROUND(('Все выпуски'!$H$3*'Все выпуски'!$H$6/100)/366*(B435-IF(C435="Нет",VLOOKUP(A435,'Айгенис Оп10'!$A$2:$C$20,3,0),VLOOKUP((A435-1),'Айгенис Оп10'!$A$2:$C$20,3,0))),2)</f>
        <v>6.2</v>
      </c>
      <c r="G435" s="43">
        <f>COUNTIF(D436:$D$1599,365)</f>
        <v>941</v>
      </c>
      <c r="H435" s="43">
        <f>COUNTIF(D436:$D$1599,366)</f>
        <v>223</v>
      </c>
      <c r="I435" s="2"/>
    </row>
    <row r="436" spans="1:9" x14ac:dyDescent="0.25">
      <c r="A436" s="1">
        <f>COUNTIF($C$2:C436,"Да")</f>
        <v>4</v>
      </c>
      <c r="B436" s="45">
        <f t="shared" si="13"/>
        <v>45435</v>
      </c>
      <c r="C436" s="42" t="str">
        <f>IF(ISERROR(VLOOKUP(B436,'Айгенис Оп10'!$C$3:$C$20,1,0)),"Нет","Да")</f>
        <v>Нет</v>
      </c>
      <c r="D436" s="43">
        <f t="shared" si="12"/>
        <v>366</v>
      </c>
      <c r="E436" s="44">
        <f>ROUND(('Все выпуски'!$H$3*'Все выпуски'!$H$6/100)/366*(B436-IF(C436="Нет",VLOOKUP(A436,'Айгенис Оп10'!$A$2:$C$20,3,0),VLOOKUP((A436-1),'Айгенис Оп10'!$A$2:$C$20,3,0))),2)</f>
        <v>6.3</v>
      </c>
      <c r="G436" s="43">
        <f>COUNTIF(D437:$D$1599,365)</f>
        <v>941</v>
      </c>
      <c r="H436" s="43">
        <f>COUNTIF(D437:$D$1599,366)</f>
        <v>222</v>
      </c>
      <c r="I436" s="2"/>
    </row>
    <row r="437" spans="1:9" x14ac:dyDescent="0.25">
      <c r="A437" s="1">
        <f>COUNTIF($C$2:C437,"Да")</f>
        <v>4</v>
      </c>
      <c r="B437" s="45">
        <f t="shared" si="13"/>
        <v>45436</v>
      </c>
      <c r="C437" s="42" t="str">
        <f>IF(ISERROR(VLOOKUP(B437,'Айгенис Оп10'!$C$3:$C$20,1,0)),"Нет","Да")</f>
        <v>Нет</v>
      </c>
      <c r="D437" s="43">
        <f t="shared" si="12"/>
        <v>366</v>
      </c>
      <c r="E437" s="44">
        <f>ROUND(('Все выпуски'!$H$3*'Все выпуски'!$H$6/100)/366*(B437-IF(C437="Нет",VLOOKUP(A437,'Айгенис Оп10'!$A$2:$C$20,3,0),VLOOKUP((A437-1),'Айгенис Оп10'!$A$2:$C$20,3,0))),2)</f>
        <v>6.39</v>
      </c>
      <c r="G437" s="43">
        <f>COUNTIF(D438:$D$1599,365)</f>
        <v>941</v>
      </c>
      <c r="H437" s="43">
        <f>COUNTIF(D438:$D$1599,366)</f>
        <v>221</v>
      </c>
      <c r="I437" s="2"/>
    </row>
    <row r="438" spans="1:9" x14ac:dyDescent="0.25">
      <c r="A438" s="1">
        <f>COUNTIF($C$2:C438,"Да")</f>
        <v>4</v>
      </c>
      <c r="B438" s="45">
        <f t="shared" si="13"/>
        <v>45437</v>
      </c>
      <c r="C438" s="42" t="str">
        <f>IF(ISERROR(VLOOKUP(B438,'Айгенис Оп10'!$C$3:$C$20,1,0)),"Нет","Да")</f>
        <v>Нет</v>
      </c>
      <c r="D438" s="43">
        <f t="shared" si="12"/>
        <v>366</v>
      </c>
      <c r="E438" s="44">
        <f>ROUND(('Все выпуски'!$H$3*'Все выпуски'!$H$6/100)/366*(B438-IF(C438="Нет",VLOOKUP(A438,'Айгенис Оп10'!$A$2:$C$20,3,0),VLOOKUP((A438-1),'Айгенис Оп10'!$A$2:$C$20,3,0))),2)</f>
        <v>6.49</v>
      </c>
      <c r="G438" s="43">
        <f>COUNTIF(D439:$D$1599,365)</f>
        <v>941</v>
      </c>
      <c r="H438" s="43">
        <f>COUNTIF(D439:$D$1599,366)</f>
        <v>220</v>
      </c>
      <c r="I438" s="2"/>
    </row>
    <row r="439" spans="1:9" x14ac:dyDescent="0.25">
      <c r="A439" s="1">
        <f>COUNTIF($C$2:C439,"Да")</f>
        <v>4</v>
      </c>
      <c r="B439" s="45">
        <f t="shared" si="13"/>
        <v>45438</v>
      </c>
      <c r="C439" s="42" t="str">
        <f>IF(ISERROR(VLOOKUP(B439,'Айгенис Оп10'!$C$3:$C$20,1,0)),"Нет","Да")</f>
        <v>Нет</v>
      </c>
      <c r="D439" s="43">
        <f t="shared" si="12"/>
        <v>366</v>
      </c>
      <c r="E439" s="44">
        <f>ROUND(('Все выпуски'!$H$3*'Все выпуски'!$H$6/100)/366*(B439-IF(C439="Нет",VLOOKUP(A439,'Айгенис Оп10'!$A$2:$C$20,3,0),VLOOKUP((A439-1),'Айгенис Оп10'!$A$2:$C$20,3,0))),2)</f>
        <v>6.59</v>
      </c>
      <c r="G439" s="43">
        <f>COUNTIF(D440:$D$1599,365)</f>
        <v>941</v>
      </c>
      <c r="H439" s="43">
        <f>COUNTIF(D440:$D$1599,366)</f>
        <v>219</v>
      </c>
      <c r="I439" s="2"/>
    </row>
    <row r="440" spans="1:9" x14ac:dyDescent="0.25">
      <c r="A440" s="1">
        <f>COUNTIF($C$2:C440,"Да")</f>
        <v>4</v>
      </c>
      <c r="B440" s="45">
        <f t="shared" si="13"/>
        <v>45439</v>
      </c>
      <c r="C440" s="42" t="str">
        <f>IF(ISERROR(VLOOKUP(B440,'Айгенис Оп10'!$C$3:$C$20,1,0)),"Нет","Да")</f>
        <v>Нет</v>
      </c>
      <c r="D440" s="43">
        <f t="shared" si="12"/>
        <v>366</v>
      </c>
      <c r="E440" s="44">
        <f>ROUND(('Все выпуски'!$H$3*'Все выпуски'!$H$6/100)/366*(B440-IF(C440="Нет",VLOOKUP(A440,'Айгенис Оп10'!$A$2:$C$20,3,0),VLOOKUP((A440-1),'Айгенис Оп10'!$A$2:$C$20,3,0))),2)</f>
        <v>6.69</v>
      </c>
      <c r="G440" s="43">
        <f>COUNTIF(D441:$D$1599,365)</f>
        <v>941</v>
      </c>
      <c r="H440" s="43">
        <f>COUNTIF(D441:$D$1599,366)</f>
        <v>218</v>
      </c>
      <c r="I440" s="2"/>
    </row>
    <row r="441" spans="1:9" x14ac:dyDescent="0.25">
      <c r="A441" s="1">
        <f>COUNTIF($C$2:C441,"Да")</f>
        <v>4</v>
      </c>
      <c r="B441" s="45">
        <f t="shared" si="13"/>
        <v>45440</v>
      </c>
      <c r="C441" s="42" t="str">
        <f>IF(ISERROR(VLOOKUP(B441,'Айгенис Оп10'!$C$3:$C$20,1,0)),"Нет","Да")</f>
        <v>Нет</v>
      </c>
      <c r="D441" s="43">
        <f t="shared" si="12"/>
        <v>366</v>
      </c>
      <c r="E441" s="44">
        <f>ROUND(('Все выпуски'!$H$3*'Все выпуски'!$H$6/100)/366*(B441-IF(C441="Нет",VLOOKUP(A441,'Айгенис Оп10'!$A$2:$C$20,3,0),VLOOKUP((A441-1),'Айгенис Оп10'!$A$2:$C$20,3,0))),2)</f>
        <v>6.79</v>
      </c>
      <c r="G441" s="43">
        <f>COUNTIF(D442:$D$1599,365)</f>
        <v>941</v>
      </c>
      <c r="H441" s="43">
        <f>COUNTIF(D442:$D$1599,366)</f>
        <v>217</v>
      </c>
      <c r="I441" s="2"/>
    </row>
    <row r="442" spans="1:9" x14ac:dyDescent="0.25">
      <c r="A442" s="1">
        <f>COUNTIF($C$2:C442,"Да")</f>
        <v>4</v>
      </c>
      <c r="B442" s="45">
        <f t="shared" si="13"/>
        <v>45441</v>
      </c>
      <c r="C442" s="42" t="str">
        <f>IF(ISERROR(VLOOKUP(B442,'Айгенис Оп10'!$C$3:$C$20,1,0)),"Нет","Да")</f>
        <v>Нет</v>
      </c>
      <c r="D442" s="43">
        <f t="shared" si="12"/>
        <v>366</v>
      </c>
      <c r="E442" s="44">
        <f>ROUND(('Все выпуски'!$H$3*'Все выпуски'!$H$6/100)/366*(B442-IF(C442="Нет",VLOOKUP(A442,'Айгенис Оп10'!$A$2:$C$20,3,0),VLOOKUP((A442-1),'Айгенис Оп10'!$A$2:$C$20,3,0))),2)</f>
        <v>6.89</v>
      </c>
      <c r="G442" s="43">
        <f>COUNTIF(D443:$D$1599,365)</f>
        <v>941</v>
      </c>
      <c r="H442" s="43">
        <f>COUNTIF(D443:$D$1599,366)</f>
        <v>216</v>
      </c>
      <c r="I442" s="2"/>
    </row>
    <row r="443" spans="1:9" x14ac:dyDescent="0.25">
      <c r="A443" s="1">
        <f>COUNTIF($C$2:C443,"Да")</f>
        <v>4</v>
      </c>
      <c r="B443" s="45">
        <f t="shared" si="13"/>
        <v>45442</v>
      </c>
      <c r="C443" s="42" t="str">
        <f>IF(ISERROR(VLOOKUP(B443,'Айгенис Оп10'!$C$3:$C$20,1,0)),"Нет","Да")</f>
        <v>Нет</v>
      </c>
      <c r="D443" s="43">
        <f t="shared" si="12"/>
        <v>366</v>
      </c>
      <c r="E443" s="44">
        <f>ROUND(('Все выпуски'!$H$3*'Все выпуски'!$H$6/100)/366*(B443-IF(C443="Нет",VLOOKUP(A443,'Айгенис Оп10'!$A$2:$C$20,3,0),VLOOKUP((A443-1),'Айгенис Оп10'!$A$2:$C$20,3,0))),2)</f>
        <v>6.98</v>
      </c>
      <c r="G443" s="43">
        <f>COUNTIF(D444:$D$1599,365)</f>
        <v>941</v>
      </c>
      <c r="H443" s="43">
        <f>COUNTIF(D444:$D$1599,366)</f>
        <v>215</v>
      </c>
      <c r="I443" s="2"/>
    </row>
    <row r="444" spans="1:9" x14ac:dyDescent="0.25">
      <c r="A444" s="1">
        <f>COUNTIF($C$2:C444,"Да")</f>
        <v>4</v>
      </c>
      <c r="B444" s="45">
        <f t="shared" si="13"/>
        <v>45443</v>
      </c>
      <c r="C444" s="42" t="str">
        <f>IF(ISERROR(VLOOKUP(B444,'Айгенис Оп10'!$C$3:$C$20,1,0)),"Нет","Да")</f>
        <v>Нет</v>
      </c>
      <c r="D444" s="43">
        <f t="shared" si="12"/>
        <v>366</v>
      </c>
      <c r="E444" s="44">
        <f>ROUND(('Все выпуски'!$H$3*'Все выпуски'!$H$6/100)/366*(B444-IF(C444="Нет",VLOOKUP(A444,'Айгенис Оп10'!$A$2:$C$20,3,0),VLOOKUP((A444-1),'Айгенис Оп10'!$A$2:$C$20,3,0))),2)</f>
        <v>7.08</v>
      </c>
      <c r="G444" s="43">
        <f>COUNTIF(D445:$D$1599,365)</f>
        <v>941</v>
      </c>
      <c r="H444" s="43">
        <f>COUNTIF(D445:$D$1599,366)</f>
        <v>214</v>
      </c>
      <c r="I444" s="2"/>
    </row>
    <row r="445" spans="1:9" x14ac:dyDescent="0.25">
      <c r="A445" s="1">
        <f>COUNTIF($C$2:C445,"Да")</f>
        <v>4</v>
      </c>
      <c r="B445" s="45">
        <f t="shared" si="13"/>
        <v>45444</v>
      </c>
      <c r="C445" s="42" t="str">
        <f>IF(ISERROR(VLOOKUP(B445,'Айгенис Оп10'!$C$3:$C$20,1,0)),"Нет","Да")</f>
        <v>Нет</v>
      </c>
      <c r="D445" s="43">
        <f t="shared" si="12"/>
        <v>366</v>
      </c>
      <c r="E445" s="44">
        <f>ROUND(('Все выпуски'!$H$3*'Все выпуски'!$H$6/100)/366*(B445-IF(C445="Нет",VLOOKUP(A445,'Айгенис Оп10'!$A$2:$C$20,3,0),VLOOKUP((A445-1),'Айгенис Оп10'!$A$2:$C$20,3,0))),2)</f>
        <v>7.18</v>
      </c>
      <c r="G445" s="43">
        <f>COUNTIF(D446:$D$1599,365)</f>
        <v>941</v>
      </c>
      <c r="H445" s="43">
        <f>COUNTIF(D446:$D$1599,366)</f>
        <v>213</v>
      </c>
      <c r="I445" s="2"/>
    </row>
    <row r="446" spans="1:9" x14ac:dyDescent="0.25">
      <c r="A446" s="1">
        <f>COUNTIF($C$2:C446,"Да")</f>
        <v>4</v>
      </c>
      <c r="B446" s="45">
        <f t="shared" si="13"/>
        <v>45445</v>
      </c>
      <c r="C446" s="42" t="str">
        <f>IF(ISERROR(VLOOKUP(B446,'Айгенис Оп10'!$C$3:$C$20,1,0)),"Нет","Да")</f>
        <v>Нет</v>
      </c>
      <c r="D446" s="43">
        <f t="shared" si="12"/>
        <v>366</v>
      </c>
      <c r="E446" s="44">
        <f>ROUND(('Все выпуски'!$H$3*'Все выпуски'!$H$6/100)/366*(B446-IF(C446="Нет",VLOOKUP(A446,'Айгенис Оп10'!$A$2:$C$20,3,0),VLOOKUP((A446-1),'Айгенис Оп10'!$A$2:$C$20,3,0))),2)</f>
        <v>7.28</v>
      </c>
      <c r="G446" s="43">
        <f>COUNTIF(D447:$D$1599,365)</f>
        <v>941</v>
      </c>
      <c r="H446" s="43">
        <f>COUNTIF(D447:$D$1599,366)</f>
        <v>212</v>
      </c>
      <c r="I446" s="2"/>
    </row>
    <row r="447" spans="1:9" x14ac:dyDescent="0.25">
      <c r="A447" s="1">
        <f>COUNTIF($C$2:C447,"Да")</f>
        <v>4</v>
      </c>
      <c r="B447" s="45">
        <f t="shared" si="13"/>
        <v>45446</v>
      </c>
      <c r="C447" s="42" t="str">
        <f>IF(ISERROR(VLOOKUP(B447,'Айгенис Оп10'!$C$3:$C$20,1,0)),"Нет","Да")</f>
        <v>Нет</v>
      </c>
      <c r="D447" s="43">
        <f t="shared" si="12"/>
        <v>366</v>
      </c>
      <c r="E447" s="44">
        <f>ROUND(('Все выпуски'!$H$3*'Все выпуски'!$H$6/100)/366*(B447-IF(C447="Нет",VLOOKUP(A447,'Айгенис Оп10'!$A$2:$C$20,3,0),VLOOKUP((A447-1),'Айгенис Оп10'!$A$2:$C$20,3,0))),2)</f>
        <v>7.38</v>
      </c>
      <c r="G447" s="43">
        <f>COUNTIF(D448:$D$1599,365)</f>
        <v>941</v>
      </c>
      <c r="H447" s="43">
        <f>COUNTIF(D448:$D$1599,366)</f>
        <v>211</v>
      </c>
      <c r="I447" s="2"/>
    </row>
    <row r="448" spans="1:9" x14ac:dyDescent="0.25">
      <c r="A448" s="1">
        <f>COUNTIF($C$2:C448,"Да")</f>
        <v>4</v>
      </c>
      <c r="B448" s="45">
        <f t="shared" si="13"/>
        <v>45447</v>
      </c>
      <c r="C448" s="42" t="str">
        <f>IF(ISERROR(VLOOKUP(B448,'Айгенис Оп10'!$C$3:$C$20,1,0)),"Нет","Да")</f>
        <v>Нет</v>
      </c>
      <c r="D448" s="43">
        <f t="shared" si="12"/>
        <v>366</v>
      </c>
      <c r="E448" s="44">
        <f>ROUND(('Все выпуски'!$H$3*'Все выпуски'!$H$6/100)/366*(B448-IF(C448="Нет",VLOOKUP(A448,'Айгенис Оп10'!$A$2:$C$20,3,0),VLOOKUP((A448-1),'Айгенис Оп10'!$A$2:$C$20,3,0))),2)</f>
        <v>7.48</v>
      </c>
      <c r="G448" s="43">
        <f>COUNTIF(D449:$D$1599,365)</f>
        <v>941</v>
      </c>
      <c r="H448" s="43">
        <f>COUNTIF(D449:$D$1599,366)</f>
        <v>210</v>
      </c>
      <c r="I448" s="2"/>
    </row>
    <row r="449" spans="1:9" x14ac:dyDescent="0.25">
      <c r="A449" s="1">
        <f>COUNTIF($C$2:C449,"Да")</f>
        <v>4</v>
      </c>
      <c r="B449" s="45">
        <f t="shared" si="13"/>
        <v>45448</v>
      </c>
      <c r="C449" s="42" t="str">
        <f>IF(ISERROR(VLOOKUP(B449,'Айгенис Оп10'!$C$3:$C$20,1,0)),"Нет","Да")</f>
        <v>Нет</v>
      </c>
      <c r="D449" s="43">
        <f t="shared" si="12"/>
        <v>366</v>
      </c>
      <c r="E449" s="44">
        <f>ROUND(('Все выпуски'!$H$3*'Все выпуски'!$H$6/100)/366*(B449-IF(C449="Нет",VLOOKUP(A449,'Айгенис Оп10'!$A$2:$C$20,3,0),VLOOKUP((A449-1),'Айгенис Оп10'!$A$2:$C$20,3,0))),2)</f>
        <v>7.57</v>
      </c>
      <c r="G449" s="43">
        <f>COUNTIF(D450:$D$1599,365)</f>
        <v>941</v>
      </c>
      <c r="H449" s="43">
        <f>COUNTIF(D450:$D$1599,366)</f>
        <v>209</v>
      </c>
      <c r="I449" s="2"/>
    </row>
    <row r="450" spans="1:9" x14ac:dyDescent="0.25">
      <c r="A450" s="1">
        <f>COUNTIF($C$2:C450,"Да")</f>
        <v>4</v>
      </c>
      <c r="B450" s="45">
        <f t="shared" si="13"/>
        <v>45449</v>
      </c>
      <c r="C450" s="42" t="str">
        <f>IF(ISERROR(VLOOKUP(B450,'Айгенис Оп10'!$C$3:$C$20,1,0)),"Нет","Да")</f>
        <v>Нет</v>
      </c>
      <c r="D450" s="43">
        <f t="shared" si="12"/>
        <v>366</v>
      </c>
      <c r="E450" s="44">
        <f>ROUND(('Все выпуски'!$H$3*'Все выпуски'!$H$6/100)/366*(B450-IF(C450="Нет",VLOOKUP(A450,'Айгенис Оп10'!$A$2:$C$20,3,0),VLOOKUP((A450-1),'Айгенис Оп10'!$A$2:$C$20,3,0))),2)</f>
        <v>7.67</v>
      </c>
      <c r="G450" s="43">
        <f>COUNTIF(D451:$D$1599,365)</f>
        <v>941</v>
      </c>
      <c r="H450" s="43">
        <f>COUNTIF(D451:$D$1599,366)</f>
        <v>208</v>
      </c>
      <c r="I450" s="2"/>
    </row>
    <row r="451" spans="1:9" x14ac:dyDescent="0.25">
      <c r="A451" s="1">
        <f>COUNTIF($C$2:C451,"Да")</f>
        <v>4</v>
      </c>
      <c r="B451" s="45">
        <f t="shared" si="13"/>
        <v>45450</v>
      </c>
      <c r="C451" s="42" t="str">
        <f>IF(ISERROR(VLOOKUP(B451,'Айгенис Оп10'!$C$3:$C$20,1,0)),"Нет","Да")</f>
        <v>Нет</v>
      </c>
      <c r="D451" s="43">
        <f t="shared" ref="D451:D514" si="14">IF(MOD(YEAR(B451),4)=0,366,365)</f>
        <v>366</v>
      </c>
      <c r="E451" s="44">
        <f>ROUND(('Все выпуски'!$H$3*'Все выпуски'!$H$6/100)/366*(B451-IF(C451="Нет",VLOOKUP(A451,'Айгенис Оп10'!$A$2:$C$20,3,0),VLOOKUP((A451-1),'Айгенис Оп10'!$A$2:$C$20,3,0))),2)</f>
        <v>7.77</v>
      </c>
      <c r="G451" s="43">
        <f>COUNTIF(D452:$D$1599,365)</f>
        <v>941</v>
      </c>
      <c r="H451" s="43">
        <f>COUNTIF(D452:$D$1599,366)</f>
        <v>207</v>
      </c>
      <c r="I451" s="2"/>
    </row>
    <row r="452" spans="1:9" x14ac:dyDescent="0.25">
      <c r="A452" s="1">
        <f>COUNTIF($C$2:C452,"Да")</f>
        <v>4</v>
      </c>
      <c r="B452" s="45">
        <f t="shared" ref="B452:B515" si="15">B451+1</f>
        <v>45451</v>
      </c>
      <c r="C452" s="42" t="str">
        <f>IF(ISERROR(VLOOKUP(B452,'Айгенис Оп10'!$C$3:$C$20,1,0)),"Нет","Да")</f>
        <v>Нет</v>
      </c>
      <c r="D452" s="43">
        <f t="shared" si="14"/>
        <v>366</v>
      </c>
      <c r="E452" s="44">
        <f>ROUND(('Все выпуски'!$H$3*'Все выпуски'!$H$6/100)/366*(B452-IF(C452="Нет",VLOOKUP(A452,'Айгенис Оп10'!$A$2:$C$20,3,0),VLOOKUP((A452-1),'Айгенис Оп10'!$A$2:$C$20,3,0))),2)</f>
        <v>7.87</v>
      </c>
      <c r="G452" s="43">
        <f>COUNTIF(D453:$D$1599,365)</f>
        <v>941</v>
      </c>
      <c r="H452" s="43">
        <f>COUNTIF(D453:$D$1599,366)</f>
        <v>206</v>
      </c>
      <c r="I452" s="2"/>
    </row>
    <row r="453" spans="1:9" x14ac:dyDescent="0.25">
      <c r="A453" s="1">
        <f>COUNTIF($C$2:C453,"Да")</f>
        <v>4</v>
      </c>
      <c r="B453" s="45">
        <f t="shared" si="15"/>
        <v>45452</v>
      </c>
      <c r="C453" s="42" t="str">
        <f>IF(ISERROR(VLOOKUP(B453,'Айгенис Оп10'!$C$3:$C$20,1,0)),"Нет","Да")</f>
        <v>Нет</v>
      </c>
      <c r="D453" s="43">
        <f t="shared" si="14"/>
        <v>366</v>
      </c>
      <c r="E453" s="44">
        <f>ROUND(('Все выпуски'!$H$3*'Все выпуски'!$H$6/100)/366*(B453-IF(C453="Нет",VLOOKUP(A453,'Айгенис Оп10'!$A$2:$C$20,3,0),VLOOKUP((A453-1),'Айгенис Оп10'!$A$2:$C$20,3,0))),2)</f>
        <v>7.97</v>
      </c>
      <c r="G453" s="43">
        <f>COUNTIF(D454:$D$1599,365)</f>
        <v>941</v>
      </c>
      <c r="H453" s="43">
        <f>COUNTIF(D454:$D$1599,366)</f>
        <v>205</v>
      </c>
      <c r="I453" s="2"/>
    </row>
    <row r="454" spans="1:9" x14ac:dyDescent="0.25">
      <c r="A454" s="1">
        <f>COUNTIF($C$2:C454,"Да")</f>
        <v>4</v>
      </c>
      <c r="B454" s="45">
        <f t="shared" si="15"/>
        <v>45453</v>
      </c>
      <c r="C454" s="42" t="str">
        <f>IF(ISERROR(VLOOKUP(B454,'Айгенис Оп10'!$C$3:$C$20,1,0)),"Нет","Да")</f>
        <v>Нет</v>
      </c>
      <c r="D454" s="43">
        <f t="shared" si="14"/>
        <v>366</v>
      </c>
      <c r="E454" s="44">
        <f>ROUND(('Все выпуски'!$H$3*'Все выпуски'!$H$6/100)/366*(B454-IF(C454="Нет",VLOOKUP(A454,'Айгенис Оп10'!$A$2:$C$20,3,0),VLOOKUP((A454-1),'Айгенис Оп10'!$A$2:$C$20,3,0))),2)</f>
        <v>8.07</v>
      </c>
      <c r="G454" s="43">
        <f>COUNTIF(D455:$D$1599,365)</f>
        <v>941</v>
      </c>
      <c r="H454" s="43">
        <f>COUNTIF(D455:$D$1599,366)</f>
        <v>204</v>
      </c>
      <c r="I454" s="2"/>
    </row>
    <row r="455" spans="1:9" x14ac:dyDescent="0.25">
      <c r="A455" s="1">
        <f>COUNTIF($C$2:C455,"Да")</f>
        <v>4</v>
      </c>
      <c r="B455" s="45">
        <f t="shared" si="15"/>
        <v>45454</v>
      </c>
      <c r="C455" s="42" t="str">
        <f>IF(ISERROR(VLOOKUP(B455,'Айгенис Оп10'!$C$3:$C$20,1,0)),"Нет","Да")</f>
        <v>Нет</v>
      </c>
      <c r="D455" s="43">
        <f t="shared" si="14"/>
        <v>366</v>
      </c>
      <c r="E455" s="44">
        <f>ROUND(('Все выпуски'!$H$3*'Все выпуски'!$H$6/100)/366*(B455-IF(C455="Нет",VLOOKUP(A455,'Айгенис Оп10'!$A$2:$C$20,3,0),VLOOKUP((A455-1),'Айгенис Оп10'!$A$2:$C$20,3,0))),2)</f>
        <v>8.16</v>
      </c>
      <c r="G455" s="43">
        <f>COUNTIF(D456:$D$1599,365)</f>
        <v>941</v>
      </c>
      <c r="H455" s="43">
        <f>COUNTIF(D456:$D$1599,366)</f>
        <v>203</v>
      </c>
      <c r="I455" s="2"/>
    </row>
    <row r="456" spans="1:9" x14ac:dyDescent="0.25">
      <c r="A456" s="1">
        <f>COUNTIF($C$2:C456,"Да")</f>
        <v>4</v>
      </c>
      <c r="B456" s="45">
        <f t="shared" si="15"/>
        <v>45455</v>
      </c>
      <c r="C456" s="42" t="str">
        <f>IF(ISERROR(VLOOKUP(B456,'Айгенис Оп10'!$C$3:$C$20,1,0)),"Нет","Да")</f>
        <v>Нет</v>
      </c>
      <c r="D456" s="43">
        <f t="shared" si="14"/>
        <v>366</v>
      </c>
      <c r="E456" s="44">
        <f>ROUND(('Все выпуски'!$H$3*'Все выпуски'!$H$6/100)/366*(B456-IF(C456="Нет",VLOOKUP(A456,'Айгенис Оп10'!$A$2:$C$20,3,0),VLOOKUP((A456-1),'Айгенис Оп10'!$A$2:$C$20,3,0))),2)</f>
        <v>8.26</v>
      </c>
      <c r="G456" s="43">
        <f>COUNTIF(D457:$D$1599,365)</f>
        <v>941</v>
      </c>
      <c r="H456" s="43">
        <f>COUNTIF(D457:$D$1599,366)</f>
        <v>202</v>
      </c>
      <c r="I456" s="2"/>
    </row>
    <row r="457" spans="1:9" x14ac:dyDescent="0.25">
      <c r="A457" s="1">
        <f>COUNTIF($C$2:C457,"Да")</f>
        <v>4</v>
      </c>
      <c r="B457" s="45">
        <f t="shared" si="15"/>
        <v>45456</v>
      </c>
      <c r="C457" s="42" t="str">
        <f>IF(ISERROR(VLOOKUP(B457,'Айгенис Оп10'!$C$3:$C$20,1,0)),"Нет","Да")</f>
        <v>Нет</v>
      </c>
      <c r="D457" s="43">
        <f t="shared" si="14"/>
        <v>366</v>
      </c>
      <c r="E457" s="44">
        <f>ROUND(('Все выпуски'!$H$3*'Все выпуски'!$H$6/100)/366*(B457-IF(C457="Нет",VLOOKUP(A457,'Айгенис Оп10'!$A$2:$C$20,3,0),VLOOKUP((A457-1),'Айгенис Оп10'!$A$2:$C$20,3,0))),2)</f>
        <v>8.36</v>
      </c>
      <c r="G457" s="43">
        <f>COUNTIF(D458:$D$1599,365)</f>
        <v>941</v>
      </c>
      <c r="H457" s="43">
        <f>COUNTIF(D458:$D$1599,366)</f>
        <v>201</v>
      </c>
      <c r="I457" s="2"/>
    </row>
    <row r="458" spans="1:9" x14ac:dyDescent="0.25">
      <c r="A458" s="1">
        <f>COUNTIF($C$2:C458,"Да")</f>
        <v>4</v>
      </c>
      <c r="B458" s="45">
        <f t="shared" si="15"/>
        <v>45457</v>
      </c>
      <c r="C458" s="42" t="str">
        <f>IF(ISERROR(VLOOKUP(B458,'Айгенис Оп10'!$C$3:$C$20,1,0)),"Нет","Да")</f>
        <v>Нет</v>
      </c>
      <c r="D458" s="43">
        <f t="shared" si="14"/>
        <v>366</v>
      </c>
      <c r="E458" s="44">
        <f>ROUND(('Все выпуски'!$H$3*'Все выпуски'!$H$6/100)/366*(B458-IF(C458="Нет",VLOOKUP(A458,'Айгенис Оп10'!$A$2:$C$20,3,0),VLOOKUP((A458-1),'Айгенис Оп10'!$A$2:$C$20,3,0))),2)</f>
        <v>8.4600000000000009</v>
      </c>
      <c r="G458" s="43">
        <f>COUNTIF(D459:$D$1599,365)</f>
        <v>941</v>
      </c>
      <c r="H458" s="43">
        <f>COUNTIF(D459:$D$1599,366)</f>
        <v>200</v>
      </c>
      <c r="I458" s="2"/>
    </row>
    <row r="459" spans="1:9" x14ac:dyDescent="0.25">
      <c r="A459" s="1">
        <f>COUNTIF($C$2:C459,"Да")</f>
        <v>4</v>
      </c>
      <c r="B459" s="45">
        <f t="shared" si="15"/>
        <v>45458</v>
      </c>
      <c r="C459" s="42" t="str">
        <f>IF(ISERROR(VLOOKUP(B459,'Айгенис Оп10'!$C$3:$C$20,1,0)),"Нет","Да")</f>
        <v>Нет</v>
      </c>
      <c r="D459" s="43">
        <f t="shared" si="14"/>
        <v>366</v>
      </c>
      <c r="E459" s="44">
        <f>ROUND(('Все выпуски'!$H$3*'Все выпуски'!$H$6/100)/366*(B459-IF(C459="Нет",VLOOKUP(A459,'Айгенис Оп10'!$A$2:$C$20,3,0),VLOOKUP((A459-1),'Айгенис Оп10'!$A$2:$C$20,3,0))),2)</f>
        <v>8.56</v>
      </c>
      <c r="G459" s="43">
        <f>COUNTIF(D460:$D$1599,365)</f>
        <v>941</v>
      </c>
      <c r="H459" s="43">
        <f>COUNTIF(D460:$D$1599,366)</f>
        <v>199</v>
      </c>
      <c r="I459" s="2"/>
    </row>
    <row r="460" spans="1:9" x14ac:dyDescent="0.25">
      <c r="A460" s="1">
        <f>COUNTIF($C$2:C460,"Да")</f>
        <v>4</v>
      </c>
      <c r="B460" s="45">
        <f t="shared" si="15"/>
        <v>45459</v>
      </c>
      <c r="C460" s="42" t="str">
        <f>IF(ISERROR(VLOOKUP(B460,'Айгенис Оп10'!$C$3:$C$20,1,0)),"Нет","Да")</f>
        <v>Нет</v>
      </c>
      <c r="D460" s="43">
        <f t="shared" si="14"/>
        <v>366</v>
      </c>
      <c r="E460" s="44">
        <f>ROUND(('Все выпуски'!$H$3*'Все выпуски'!$H$6/100)/366*(B460-IF(C460="Нет",VLOOKUP(A460,'Айгенис Оп10'!$A$2:$C$20,3,0),VLOOKUP((A460-1),'Айгенис Оп10'!$A$2:$C$20,3,0))),2)</f>
        <v>8.66</v>
      </c>
      <c r="G460" s="43">
        <f>COUNTIF(D461:$D$1599,365)</f>
        <v>941</v>
      </c>
      <c r="H460" s="43">
        <f>COUNTIF(D461:$D$1599,366)</f>
        <v>198</v>
      </c>
      <c r="I460" s="2"/>
    </row>
    <row r="461" spans="1:9" x14ac:dyDescent="0.25">
      <c r="A461" s="1">
        <f>COUNTIF($C$2:C461,"Да")</f>
        <v>4</v>
      </c>
      <c r="B461" s="45">
        <f t="shared" si="15"/>
        <v>45460</v>
      </c>
      <c r="C461" s="42" t="str">
        <f>IF(ISERROR(VLOOKUP(B461,'Айгенис Оп10'!$C$3:$C$20,1,0)),"Нет","Да")</f>
        <v>Нет</v>
      </c>
      <c r="D461" s="43">
        <f t="shared" si="14"/>
        <v>366</v>
      </c>
      <c r="E461" s="44">
        <f>ROUND(('Все выпуски'!$H$3*'Все выпуски'!$H$6/100)/366*(B461-IF(C461="Нет",VLOOKUP(A461,'Айгенис Оп10'!$A$2:$C$20,3,0),VLOOKUP((A461-1),'Айгенис Оп10'!$A$2:$C$20,3,0))),2)</f>
        <v>8.75</v>
      </c>
      <c r="G461" s="43">
        <f>COUNTIF(D462:$D$1599,365)</f>
        <v>941</v>
      </c>
      <c r="H461" s="43">
        <f>COUNTIF(D462:$D$1599,366)</f>
        <v>197</v>
      </c>
      <c r="I461" s="2"/>
    </row>
    <row r="462" spans="1:9" x14ac:dyDescent="0.25">
      <c r="A462" s="1">
        <f>COUNTIF($C$2:C462,"Да")</f>
        <v>4</v>
      </c>
      <c r="B462" s="45">
        <f t="shared" si="15"/>
        <v>45461</v>
      </c>
      <c r="C462" s="42" t="str">
        <f>IF(ISERROR(VLOOKUP(B462,'Айгенис Оп10'!$C$3:$C$20,1,0)),"Нет","Да")</f>
        <v>Нет</v>
      </c>
      <c r="D462" s="43">
        <f t="shared" si="14"/>
        <v>366</v>
      </c>
      <c r="E462" s="44">
        <f>ROUND(('Все выпуски'!$H$3*'Все выпуски'!$H$6/100)/366*(B462-IF(C462="Нет",VLOOKUP(A462,'Айгенис Оп10'!$A$2:$C$20,3,0),VLOOKUP((A462-1),'Айгенис Оп10'!$A$2:$C$20,3,0))),2)</f>
        <v>8.85</v>
      </c>
      <c r="G462" s="43">
        <f>COUNTIF(D463:$D$1599,365)</f>
        <v>941</v>
      </c>
      <c r="H462" s="43">
        <f>COUNTIF(D463:$D$1599,366)</f>
        <v>196</v>
      </c>
      <c r="I462" s="2"/>
    </row>
    <row r="463" spans="1:9" x14ac:dyDescent="0.25">
      <c r="A463" s="1">
        <f>COUNTIF($C$2:C463,"Да")</f>
        <v>4</v>
      </c>
      <c r="B463" s="45">
        <f t="shared" si="15"/>
        <v>45462</v>
      </c>
      <c r="C463" s="42" t="str">
        <f>IF(ISERROR(VLOOKUP(B463,'Айгенис Оп10'!$C$3:$C$20,1,0)),"Нет","Да")</f>
        <v>Нет</v>
      </c>
      <c r="D463" s="43">
        <f t="shared" si="14"/>
        <v>366</v>
      </c>
      <c r="E463" s="44">
        <f>ROUND(('Все выпуски'!$H$3*'Все выпуски'!$H$6/100)/366*(B463-IF(C463="Нет",VLOOKUP(A463,'Айгенис Оп10'!$A$2:$C$20,3,0),VLOOKUP((A463-1),'Айгенис Оп10'!$A$2:$C$20,3,0))),2)</f>
        <v>8.9499999999999993</v>
      </c>
      <c r="G463" s="43">
        <f>COUNTIF(D464:$D$1599,365)</f>
        <v>941</v>
      </c>
      <c r="H463" s="43">
        <f>COUNTIF(D464:$D$1599,366)</f>
        <v>195</v>
      </c>
      <c r="I463" s="2"/>
    </row>
    <row r="464" spans="1:9" x14ac:dyDescent="0.25">
      <c r="A464" s="1">
        <f>COUNTIF($C$2:C464,"Да")</f>
        <v>5</v>
      </c>
      <c r="B464" s="45">
        <f t="shared" si="15"/>
        <v>45463</v>
      </c>
      <c r="C464" s="42" t="str">
        <f>IF(ISERROR(VLOOKUP(B464,'Айгенис Оп10'!$C$3:$C$20,1,0)),"Нет","Да")</f>
        <v>Да</v>
      </c>
      <c r="D464" s="43">
        <f t="shared" si="14"/>
        <v>366</v>
      </c>
      <c r="E464" s="44">
        <f>ROUND(('Все выпуски'!$H$3*'Все выпуски'!$H$6/100)/366*(B464-IF(C464="Нет",VLOOKUP(A464,'Айгенис Оп10'!$A$2:$C$20,3,0),VLOOKUP((A464-1),'Айгенис Оп10'!$A$2:$C$20,3,0))),2)</f>
        <v>9.0500000000000007</v>
      </c>
      <c r="G464" s="43">
        <f>COUNTIF(D465:$D$1599,365)</f>
        <v>941</v>
      </c>
      <c r="H464" s="43">
        <f>COUNTIF(D465:$D$1599,366)</f>
        <v>194</v>
      </c>
      <c r="I464" s="2"/>
    </row>
    <row r="465" spans="1:9" x14ac:dyDescent="0.25">
      <c r="A465" s="1">
        <f>COUNTIF($C$2:C465,"Да")</f>
        <v>5</v>
      </c>
      <c r="B465" s="45">
        <f t="shared" si="15"/>
        <v>45464</v>
      </c>
      <c r="C465" s="42" t="str">
        <f>IF(ISERROR(VLOOKUP(B465,'Айгенис Оп10'!$C$3:$C$20,1,0)),"Нет","Да")</f>
        <v>Нет</v>
      </c>
      <c r="D465" s="43">
        <f t="shared" si="14"/>
        <v>366</v>
      </c>
      <c r="E465" s="44">
        <f>ROUND(('Все выпуски'!$H$3*'Все выпуски'!$H$6/100)/366*(B465-IF(C465="Нет",VLOOKUP(A465,'Айгенис Оп10'!$A$2:$C$20,3,0),VLOOKUP((A465-1),'Айгенис Оп10'!$A$2:$C$20,3,0))),2)</f>
        <v>0.1</v>
      </c>
      <c r="G465" s="43">
        <f>COUNTIF(D466:$D$1599,365)</f>
        <v>941</v>
      </c>
      <c r="H465" s="43">
        <f>COUNTIF(D466:$D$1599,366)</f>
        <v>193</v>
      </c>
      <c r="I465" s="2"/>
    </row>
    <row r="466" spans="1:9" x14ac:dyDescent="0.25">
      <c r="A466" s="1">
        <f>COUNTIF($C$2:C466,"Да")</f>
        <v>5</v>
      </c>
      <c r="B466" s="45">
        <f t="shared" si="15"/>
        <v>45465</v>
      </c>
      <c r="C466" s="42" t="str">
        <f>IF(ISERROR(VLOOKUP(B466,'Айгенис Оп10'!$C$3:$C$20,1,0)),"Нет","Да")</f>
        <v>Нет</v>
      </c>
      <c r="D466" s="43">
        <f t="shared" si="14"/>
        <v>366</v>
      </c>
      <c r="E466" s="44">
        <f>ROUND(('Все выпуски'!$H$3*'Все выпуски'!$H$6/100)/366*(B466-IF(C466="Нет",VLOOKUP(A466,'Айгенис Оп10'!$A$2:$C$20,3,0),VLOOKUP((A466-1),'Айгенис Оп10'!$A$2:$C$20,3,0))),2)</f>
        <v>0.2</v>
      </c>
      <c r="G466" s="43">
        <f>COUNTIF(D467:$D$1599,365)</f>
        <v>941</v>
      </c>
      <c r="H466" s="43">
        <f>COUNTIF(D467:$D$1599,366)</f>
        <v>192</v>
      </c>
      <c r="I466" s="2"/>
    </row>
    <row r="467" spans="1:9" x14ac:dyDescent="0.25">
      <c r="A467" s="1">
        <f>COUNTIF($C$2:C467,"Да")</f>
        <v>5</v>
      </c>
      <c r="B467" s="45">
        <f t="shared" si="15"/>
        <v>45466</v>
      </c>
      <c r="C467" s="42" t="str">
        <f>IF(ISERROR(VLOOKUP(B467,'Айгенис Оп10'!$C$3:$C$20,1,0)),"Нет","Да")</f>
        <v>Нет</v>
      </c>
      <c r="D467" s="43">
        <f t="shared" si="14"/>
        <v>366</v>
      </c>
      <c r="E467" s="44">
        <f>ROUND(('Все выпуски'!$H$3*'Все выпуски'!$H$6/100)/366*(B467-IF(C467="Нет",VLOOKUP(A467,'Айгенис Оп10'!$A$2:$C$20,3,0),VLOOKUP((A467-1),'Айгенис Оп10'!$A$2:$C$20,3,0))),2)</f>
        <v>0.3</v>
      </c>
      <c r="G467" s="43">
        <f>COUNTIF(D468:$D$1599,365)</f>
        <v>941</v>
      </c>
      <c r="H467" s="43">
        <f>COUNTIF(D468:$D$1599,366)</f>
        <v>191</v>
      </c>
      <c r="I467" s="2"/>
    </row>
    <row r="468" spans="1:9" x14ac:dyDescent="0.25">
      <c r="A468" s="1">
        <f>COUNTIF($C$2:C468,"Да")</f>
        <v>5</v>
      </c>
      <c r="B468" s="45">
        <f t="shared" si="15"/>
        <v>45467</v>
      </c>
      <c r="C468" s="42" t="str">
        <f>IF(ISERROR(VLOOKUP(B468,'Айгенис Оп10'!$C$3:$C$20,1,0)),"Нет","Да")</f>
        <v>Нет</v>
      </c>
      <c r="D468" s="43">
        <f t="shared" si="14"/>
        <v>366</v>
      </c>
      <c r="E468" s="44">
        <f>ROUND(('Все выпуски'!$H$3*'Все выпуски'!$H$6/100)/366*(B468-IF(C468="Нет",VLOOKUP(A468,'Айгенис Оп10'!$A$2:$C$20,3,0),VLOOKUP((A468-1),'Айгенис Оп10'!$A$2:$C$20,3,0))),2)</f>
        <v>0.39</v>
      </c>
      <c r="G468" s="43">
        <f>COUNTIF(D469:$D$1599,365)</f>
        <v>941</v>
      </c>
      <c r="H468" s="43">
        <f>COUNTIF(D469:$D$1599,366)</f>
        <v>190</v>
      </c>
      <c r="I468" s="2"/>
    </row>
    <row r="469" spans="1:9" x14ac:dyDescent="0.25">
      <c r="A469" s="1">
        <f>COUNTIF($C$2:C469,"Да")</f>
        <v>5</v>
      </c>
      <c r="B469" s="45">
        <f t="shared" si="15"/>
        <v>45468</v>
      </c>
      <c r="C469" s="42" t="str">
        <f>IF(ISERROR(VLOOKUP(B469,'Айгенис Оп10'!$C$3:$C$20,1,0)),"Нет","Да")</f>
        <v>Нет</v>
      </c>
      <c r="D469" s="43">
        <f t="shared" si="14"/>
        <v>366</v>
      </c>
      <c r="E469" s="44">
        <f>ROUND(('Все выпуски'!$H$3*'Все выпуски'!$H$6/100)/366*(B469-IF(C469="Нет",VLOOKUP(A469,'Айгенис Оп10'!$A$2:$C$20,3,0),VLOOKUP((A469-1),'Айгенис Оп10'!$A$2:$C$20,3,0))),2)</f>
        <v>0.49</v>
      </c>
      <c r="G469" s="43">
        <f>COUNTIF(D470:$D$1599,365)</f>
        <v>941</v>
      </c>
      <c r="H469" s="43">
        <f>COUNTIF(D470:$D$1599,366)</f>
        <v>189</v>
      </c>
      <c r="I469" s="2"/>
    </row>
    <row r="470" spans="1:9" x14ac:dyDescent="0.25">
      <c r="A470" s="1">
        <f>COUNTIF($C$2:C470,"Да")</f>
        <v>5</v>
      </c>
      <c r="B470" s="45">
        <f t="shared" si="15"/>
        <v>45469</v>
      </c>
      <c r="C470" s="42" t="str">
        <f>IF(ISERROR(VLOOKUP(B470,'Айгенис Оп10'!$C$3:$C$20,1,0)),"Нет","Да")</f>
        <v>Нет</v>
      </c>
      <c r="D470" s="43">
        <f t="shared" si="14"/>
        <v>366</v>
      </c>
      <c r="E470" s="44">
        <f>ROUND(('Все выпуски'!$H$3*'Все выпуски'!$H$6/100)/366*(B470-IF(C470="Нет",VLOOKUP(A470,'Айгенис Оп10'!$A$2:$C$20,3,0),VLOOKUP((A470-1),'Айгенис Оп10'!$A$2:$C$20,3,0))),2)</f>
        <v>0.59</v>
      </c>
      <c r="G470" s="43">
        <f>COUNTIF(D471:$D$1599,365)</f>
        <v>941</v>
      </c>
      <c r="H470" s="43">
        <f>COUNTIF(D471:$D$1599,366)</f>
        <v>188</v>
      </c>
      <c r="I470" s="2"/>
    </row>
    <row r="471" spans="1:9" x14ac:dyDescent="0.25">
      <c r="A471" s="1">
        <f>COUNTIF($C$2:C471,"Да")</f>
        <v>5</v>
      </c>
      <c r="B471" s="45">
        <f t="shared" si="15"/>
        <v>45470</v>
      </c>
      <c r="C471" s="42" t="str">
        <f>IF(ISERROR(VLOOKUP(B471,'Айгенис Оп10'!$C$3:$C$20,1,0)),"Нет","Да")</f>
        <v>Нет</v>
      </c>
      <c r="D471" s="43">
        <f t="shared" si="14"/>
        <v>366</v>
      </c>
      <c r="E471" s="44">
        <f>ROUND(('Все выпуски'!$H$3*'Все выпуски'!$H$6/100)/366*(B471-IF(C471="Нет",VLOOKUP(A471,'Айгенис Оп10'!$A$2:$C$20,3,0),VLOOKUP((A471-1),'Айгенис Оп10'!$A$2:$C$20,3,0))),2)</f>
        <v>0.69</v>
      </c>
      <c r="G471" s="43">
        <f>COUNTIF(D472:$D$1599,365)</f>
        <v>941</v>
      </c>
      <c r="H471" s="43">
        <f>COUNTIF(D472:$D$1599,366)</f>
        <v>187</v>
      </c>
      <c r="I471" s="2"/>
    </row>
    <row r="472" spans="1:9" x14ac:dyDescent="0.25">
      <c r="A472" s="1">
        <f>COUNTIF($C$2:C472,"Да")</f>
        <v>5</v>
      </c>
      <c r="B472" s="45">
        <f t="shared" si="15"/>
        <v>45471</v>
      </c>
      <c r="C472" s="42" t="str">
        <f>IF(ISERROR(VLOOKUP(B472,'Айгенис Оп10'!$C$3:$C$20,1,0)),"Нет","Да")</f>
        <v>Нет</v>
      </c>
      <c r="D472" s="43">
        <f t="shared" si="14"/>
        <v>366</v>
      </c>
      <c r="E472" s="44">
        <f>ROUND(('Все выпуски'!$H$3*'Все выпуски'!$H$6/100)/366*(B472-IF(C472="Нет",VLOOKUP(A472,'Айгенис Оп10'!$A$2:$C$20,3,0),VLOOKUP((A472-1),'Айгенис Оп10'!$A$2:$C$20,3,0))),2)</f>
        <v>0.79</v>
      </c>
      <c r="G472" s="43">
        <f>COUNTIF(D473:$D$1599,365)</f>
        <v>941</v>
      </c>
      <c r="H472" s="43">
        <f>COUNTIF(D473:$D$1599,366)</f>
        <v>186</v>
      </c>
      <c r="I472" s="2"/>
    </row>
    <row r="473" spans="1:9" x14ac:dyDescent="0.25">
      <c r="A473" s="1">
        <f>COUNTIF($C$2:C473,"Да")</f>
        <v>5</v>
      </c>
      <c r="B473" s="45">
        <f t="shared" si="15"/>
        <v>45472</v>
      </c>
      <c r="C473" s="42" t="str">
        <f>IF(ISERROR(VLOOKUP(B473,'Айгенис Оп10'!$C$3:$C$20,1,0)),"Нет","Да")</f>
        <v>Нет</v>
      </c>
      <c r="D473" s="43">
        <f t="shared" si="14"/>
        <v>366</v>
      </c>
      <c r="E473" s="44">
        <f>ROUND(('Все выпуски'!$H$3*'Все выпуски'!$H$6/100)/366*(B473-IF(C473="Нет",VLOOKUP(A473,'Айгенис Оп10'!$A$2:$C$20,3,0),VLOOKUP((A473-1),'Айгенис Оп10'!$A$2:$C$20,3,0))),2)</f>
        <v>0.89</v>
      </c>
      <c r="G473" s="43">
        <f>COUNTIF(D474:$D$1599,365)</f>
        <v>941</v>
      </c>
      <c r="H473" s="43">
        <f>COUNTIF(D474:$D$1599,366)</f>
        <v>185</v>
      </c>
      <c r="I473" s="2"/>
    </row>
    <row r="474" spans="1:9" x14ac:dyDescent="0.25">
      <c r="A474" s="1">
        <f>COUNTIF($C$2:C474,"Да")</f>
        <v>5</v>
      </c>
      <c r="B474" s="45">
        <f t="shared" si="15"/>
        <v>45473</v>
      </c>
      <c r="C474" s="42" t="str">
        <f>IF(ISERROR(VLOOKUP(B474,'Айгенис Оп10'!$C$3:$C$20,1,0)),"Нет","Да")</f>
        <v>Нет</v>
      </c>
      <c r="D474" s="43">
        <f t="shared" si="14"/>
        <v>366</v>
      </c>
      <c r="E474" s="44">
        <f>ROUND(('Все выпуски'!$H$3*'Все выпуски'!$H$6/100)/366*(B474-IF(C474="Нет",VLOOKUP(A474,'Айгенис Оп10'!$A$2:$C$20,3,0),VLOOKUP((A474-1),'Айгенис Оп10'!$A$2:$C$20,3,0))),2)</f>
        <v>0.98</v>
      </c>
      <c r="G474" s="43">
        <f>COUNTIF(D475:$D$1599,365)</f>
        <v>941</v>
      </c>
      <c r="H474" s="43">
        <f>COUNTIF(D475:$D$1599,366)</f>
        <v>184</v>
      </c>
      <c r="I474" s="2"/>
    </row>
    <row r="475" spans="1:9" x14ac:dyDescent="0.25">
      <c r="A475" s="1">
        <f>COUNTIF($C$2:C475,"Да")</f>
        <v>5</v>
      </c>
      <c r="B475" s="45">
        <f t="shared" si="15"/>
        <v>45474</v>
      </c>
      <c r="C475" s="42" t="str">
        <f>IF(ISERROR(VLOOKUP(B475,'Айгенис Оп10'!$C$3:$C$20,1,0)),"Нет","Да")</f>
        <v>Нет</v>
      </c>
      <c r="D475" s="43">
        <f t="shared" si="14"/>
        <v>366</v>
      </c>
      <c r="E475" s="44">
        <f>ROUND(('Все выпуски'!$H$3*'Все выпуски'!$H$6/100)/366*(B475-IF(C475="Нет",VLOOKUP(A475,'Айгенис Оп10'!$A$2:$C$20,3,0),VLOOKUP((A475-1),'Айгенис Оп10'!$A$2:$C$20,3,0))),2)</f>
        <v>1.08</v>
      </c>
      <c r="G475" s="43">
        <f>COUNTIF(D476:$D$1599,365)</f>
        <v>941</v>
      </c>
      <c r="H475" s="43">
        <f>COUNTIF(D476:$D$1599,366)</f>
        <v>183</v>
      </c>
      <c r="I475" s="2"/>
    </row>
    <row r="476" spans="1:9" x14ac:dyDescent="0.25">
      <c r="A476" s="1">
        <f>COUNTIF($C$2:C476,"Да")</f>
        <v>5</v>
      </c>
      <c r="B476" s="45">
        <f t="shared" si="15"/>
        <v>45475</v>
      </c>
      <c r="C476" s="42" t="str">
        <f>IF(ISERROR(VLOOKUP(B476,'Айгенис Оп10'!$C$3:$C$20,1,0)),"Нет","Да")</f>
        <v>Нет</v>
      </c>
      <c r="D476" s="43">
        <f t="shared" si="14"/>
        <v>366</v>
      </c>
      <c r="E476" s="44">
        <f>ROUND(('Все выпуски'!$H$3*'Все выпуски'!$H$6/100)/366*(B476-IF(C476="Нет",VLOOKUP(A476,'Айгенис Оп10'!$A$2:$C$20,3,0),VLOOKUP((A476-1),'Айгенис Оп10'!$A$2:$C$20,3,0))),2)</f>
        <v>1.18</v>
      </c>
      <c r="G476" s="43">
        <f>COUNTIF(D477:$D$1599,365)</f>
        <v>941</v>
      </c>
      <c r="H476" s="43">
        <f>COUNTIF(D477:$D$1599,366)</f>
        <v>182</v>
      </c>
      <c r="I476" s="2"/>
    </row>
    <row r="477" spans="1:9" x14ac:dyDescent="0.25">
      <c r="A477" s="1">
        <f>COUNTIF($C$2:C477,"Да")</f>
        <v>5</v>
      </c>
      <c r="B477" s="45">
        <f t="shared" si="15"/>
        <v>45476</v>
      </c>
      <c r="C477" s="42" t="str">
        <f>IF(ISERROR(VLOOKUP(B477,'Айгенис Оп10'!$C$3:$C$20,1,0)),"Нет","Да")</f>
        <v>Нет</v>
      </c>
      <c r="D477" s="43">
        <f t="shared" si="14"/>
        <v>366</v>
      </c>
      <c r="E477" s="44">
        <f>ROUND(('Все выпуски'!$H$3*'Все выпуски'!$H$6/100)/366*(B477-IF(C477="Нет",VLOOKUP(A477,'Айгенис Оп10'!$A$2:$C$20,3,0),VLOOKUP((A477-1),'Айгенис Оп10'!$A$2:$C$20,3,0))),2)</f>
        <v>1.28</v>
      </c>
      <c r="G477" s="43">
        <f>COUNTIF(D478:$D$1599,365)</f>
        <v>941</v>
      </c>
      <c r="H477" s="43">
        <f>COUNTIF(D478:$D$1599,366)</f>
        <v>181</v>
      </c>
      <c r="I477" s="2"/>
    </row>
    <row r="478" spans="1:9" x14ac:dyDescent="0.25">
      <c r="A478" s="1">
        <f>COUNTIF($C$2:C478,"Да")</f>
        <v>5</v>
      </c>
      <c r="B478" s="45">
        <f t="shared" si="15"/>
        <v>45477</v>
      </c>
      <c r="C478" s="42" t="str">
        <f>IF(ISERROR(VLOOKUP(B478,'Айгенис Оп10'!$C$3:$C$20,1,0)),"Нет","Да")</f>
        <v>Нет</v>
      </c>
      <c r="D478" s="43">
        <f t="shared" si="14"/>
        <v>366</v>
      </c>
      <c r="E478" s="44">
        <f>ROUND(('Все выпуски'!$H$3*'Все выпуски'!$H$6/100)/366*(B478-IF(C478="Нет",VLOOKUP(A478,'Айгенис Оп10'!$A$2:$C$20,3,0),VLOOKUP((A478-1),'Айгенис Оп10'!$A$2:$C$20,3,0))),2)</f>
        <v>1.38</v>
      </c>
      <c r="G478" s="43">
        <f>COUNTIF(D479:$D$1599,365)</f>
        <v>941</v>
      </c>
      <c r="H478" s="43">
        <f>COUNTIF(D479:$D$1599,366)</f>
        <v>180</v>
      </c>
      <c r="I478" s="2"/>
    </row>
    <row r="479" spans="1:9" x14ac:dyDescent="0.25">
      <c r="A479" s="1">
        <f>COUNTIF($C$2:C479,"Да")</f>
        <v>5</v>
      </c>
      <c r="B479" s="45">
        <f t="shared" si="15"/>
        <v>45478</v>
      </c>
      <c r="C479" s="42" t="str">
        <f>IF(ISERROR(VLOOKUP(B479,'Айгенис Оп10'!$C$3:$C$20,1,0)),"Нет","Да")</f>
        <v>Нет</v>
      </c>
      <c r="D479" s="43">
        <f t="shared" si="14"/>
        <v>366</v>
      </c>
      <c r="E479" s="44">
        <f>ROUND(('Все выпуски'!$H$3*'Все выпуски'!$H$6/100)/366*(B479-IF(C479="Нет",VLOOKUP(A479,'Айгенис Оп10'!$A$2:$C$20,3,0),VLOOKUP((A479-1),'Айгенис Оп10'!$A$2:$C$20,3,0))),2)</f>
        <v>1.48</v>
      </c>
      <c r="G479" s="43">
        <f>COUNTIF(D480:$D$1599,365)</f>
        <v>941</v>
      </c>
      <c r="H479" s="43">
        <f>COUNTIF(D480:$D$1599,366)</f>
        <v>179</v>
      </c>
      <c r="I479" s="2"/>
    </row>
    <row r="480" spans="1:9" x14ac:dyDescent="0.25">
      <c r="A480" s="1">
        <f>COUNTIF($C$2:C480,"Да")</f>
        <v>5</v>
      </c>
      <c r="B480" s="45">
        <f t="shared" si="15"/>
        <v>45479</v>
      </c>
      <c r="C480" s="42" t="str">
        <f>IF(ISERROR(VLOOKUP(B480,'Айгенис Оп10'!$C$3:$C$20,1,0)),"Нет","Да")</f>
        <v>Нет</v>
      </c>
      <c r="D480" s="43">
        <f t="shared" si="14"/>
        <v>366</v>
      </c>
      <c r="E480" s="44">
        <f>ROUND(('Все выпуски'!$H$3*'Все выпуски'!$H$6/100)/366*(B480-IF(C480="Нет",VLOOKUP(A480,'Айгенис Оп10'!$A$2:$C$20,3,0),VLOOKUP((A480-1),'Айгенис Оп10'!$A$2:$C$20,3,0))),2)</f>
        <v>1.57</v>
      </c>
      <c r="G480" s="43">
        <f>COUNTIF(D481:$D$1599,365)</f>
        <v>941</v>
      </c>
      <c r="H480" s="43">
        <f>COUNTIF(D481:$D$1599,366)</f>
        <v>178</v>
      </c>
      <c r="I480" s="2"/>
    </row>
    <row r="481" spans="1:9" x14ac:dyDescent="0.25">
      <c r="A481" s="1">
        <f>COUNTIF($C$2:C481,"Да")</f>
        <v>5</v>
      </c>
      <c r="B481" s="45">
        <f t="shared" si="15"/>
        <v>45480</v>
      </c>
      <c r="C481" s="42" t="str">
        <f>IF(ISERROR(VLOOKUP(B481,'Айгенис Оп10'!$C$3:$C$20,1,0)),"Нет","Да")</f>
        <v>Нет</v>
      </c>
      <c r="D481" s="43">
        <f t="shared" si="14"/>
        <v>366</v>
      </c>
      <c r="E481" s="44">
        <f>ROUND(('Все выпуски'!$H$3*'Все выпуски'!$H$6/100)/366*(B481-IF(C481="Нет",VLOOKUP(A481,'Айгенис Оп10'!$A$2:$C$20,3,0),VLOOKUP((A481-1),'Айгенис Оп10'!$A$2:$C$20,3,0))),2)</f>
        <v>1.67</v>
      </c>
      <c r="G481" s="43">
        <f>COUNTIF(D482:$D$1599,365)</f>
        <v>941</v>
      </c>
      <c r="H481" s="43">
        <f>COUNTIF(D482:$D$1599,366)</f>
        <v>177</v>
      </c>
      <c r="I481" s="2"/>
    </row>
    <row r="482" spans="1:9" x14ac:dyDescent="0.25">
      <c r="A482" s="1">
        <f>COUNTIF($C$2:C482,"Да")</f>
        <v>5</v>
      </c>
      <c r="B482" s="45">
        <f t="shared" si="15"/>
        <v>45481</v>
      </c>
      <c r="C482" s="42" t="str">
        <f>IF(ISERROR(VLOOKUP(B482,'Айгенис Оп10'!$C$3:$C$20,1,0)),"Нет","Да")</f>
        <v>Нет</v>
      </c>
      <c r="D482" s="43">
        <f t="shared" si="14"/>
        <v>366</v>
      </c>
      <c r="E482" s="44">
        <f>ROUND(('Все выпуски'!$H$3*'Все выпуски'!$H$6/100)/366*(B482-IF(C482="Нет",VLOOKUP(A482,'Айгенис Оп10'!$A$2:$C$20,3,0),VLOOKUP((A482-1),'Айгенис Оп10'!$A$2:$C$20,3,0))),2)</f>
        <v>1.77</v>
      </c>
      <c r="G482" s="43">
        <f>COUNTIF(D483:$D$1599,365)</f>
        <v>941</v>
      </c>
      <c r="H482" s="43">
        <f>COUNTIF(D483:$D$1599,366)</f>
        <v>176</v>
      </c>
      <c r="I482" s="2"/>
    </row>
    <row r="483" spans="1:9" x14ac:dyDescent="0.25">
      <c r="A483" s="1">
        <f>COUNTIF($C$2:C483,"Да")</f>
        <v>5</v>
      </c>
      <c r="B483" s="45">
        <f t="shared" si="15"/>
        <v>45482</v>
      </c>
      <c r="C483" s="42" t="str">
        <f>IF(ISERROR(VLOOKUP(B483,'Айгенис Оп10'!$C$3:$C$20,1,0)),"Нет","Да")</f>
        <v>Нет</v>
      </c>
      <c r="D483" s="43">
        <f t="shared" si="14"/>
        <v>366</v>
      </c>
      <c r="E483" s="44">
        <f>ROUND(('Все выпуски'!$H$3*'Все выпуски'!$H$6/100)/366*(B483-IF(C483="Нет",VLOOKUP(A483,'Айгенис Оп10'!$A$2:$C$20,3,0),VLOOKUP((A483-1),'Айгенис Оп10'!$A$2:$C$20,3,0))),2)</f>
        <v>1.87</v>
      </c>
      <c r="G483" s="43">
        <f>COUNTIF(D484:$D$1599,365)</f>
        <v>941</v>
      </c>
      <c r="H483" s="43">
        <f>COUNTIF(D484:$D$1599,366)</f>
        <v>175</v>
      </c>
      <c r="I483" s="2"/>
    </row>
    <row r="484" spans="1:9" x14ac:dyDescent="0.25">
      <c r="A484" s="1">
        <f>COUNTIF($C$2:C484,"Да")</f>
        <v>5</v>
      </c>
      <c r="B484" s="45">
        <f t="shared" si="15"/>
        <v>45483</v>
      </c>
      <c r="C484" s="42" t="str">
        <f>IF(ISERROR(VLOOKUP(B484,'Айгенис Оп10'!$C$3:$C$20,1,0)),"Нет","Да")</f>
        <v>Нет</v>
      </c>
      <c r="D484" s="43">
        <f t="shared" si="14"/>
        <v>366</v>
      </c>
      <c r="E484" s="44">
        <f>ROUND(('Все выпуски'!$H$3*'Все выпуски'!$H$6/100)/366*(B484-IF(C484="Нет",VLOOKUP(A484,'Айгенис Оп10'!$A$2:$C$20,3,0),VLOOKUP((A484-1),'Айгенис Оп10'!$A$2:$C$20,3,0))),2)</f>
        <v>1.97</v>
      </c>
      <c r="G484" s="43">
        <f>COUNTIF(D485:$D$1599,365)</f>
        <v>941</v>
      </c>
      <c r="H484" s="43">
        <f>COUNTIF(D485:$D$1599,366)</f>
        <v>174</v>
      </c>
      <c r="I484" s="2"/>
    </row>
    <row r="485" spans="1:9" x14ac:dyDescent="0.25">
      <c r="A485" s="1">
        <f>COUNTIF($C$2:C485,"Да")</f>
        <v>5</v>
      </c>
      <c r="B485" s="45">
        <f t="shared" si="15"/>
        <v>45484</v>
      </c>
      <c r="C485" s="42" t="str">
        <f>IF(ISERROR(VLOOKUP(B485,'Айгенис Оп10'!$C$3:$C$20,1,0)),"Нет","Да")</f>
        <v>Нет</v>
      </c>
      <c r="D485" s="43">
        <f t="shared" si="14"/>
        <v>366</v>
      </c>
      <c r="E485" s="44">
        <f>ROUND(('Все выпуски'!$H$3*'Все выпуски'!$H$6/100)/366*(B485-IF(C485="Нет",VLOOKUP(A485,'Айгенис Оп10'!$A$2:$C$20,3,0),VLOOKUP((A485-1),'Айгенис Оп10'!$A$2:$C$20,3,0))),2)</f>
        <v>2.0699999999999998</v>
      </c>
      <c r="G485" s="43">
        <f>COUNTIF(D486:$D$1599,365)</f>
        <v>941</v>
      </c>
      <c r="H485" s="43">
        <f>COUNTIF(D486:$D$1599,366)</f>
        <v>173</v>
      </c>
      <c r="I485" s="2"/>
    </row>
    <row r="486" spans="1:9" x14ac:dyDescent="0.25">
      <c r="A486" s="1">
        <f>COUNTIF($C$2:C486,"Да")</f>
        <v>5</v>
      </c>
      <c r="B486" s="45">
        <f t="shared" si="15"/>
        <v>45485</v>
      </c>
      <c r="C486" s="42" t="str">
        <f>IF(ISERROR(VLOOKUP(B486,'Айгенис Оп10'!$C$3:$C$20,1,0)),"Нет","Да")</f>
        <v>Нет</v>
      </c>
      <c r="D486" s="43">
        <f t="shared" si="14"/>
        <v>366</v>
      </c>
      <c r="E486" s="44">
        <f>ROUND(('Все выпуски'!$H$3*'Все выпуски'!$H$6/100)/366*(B486-IF(C486="Нет",VLOOKUP(A486,'Айгенис Оп10'!$A$2:$C$20,3,0),VLOOKUP((A486-1),'Айгенис Оп10'!$A$2:$C$20,3,0))),2)</f>
        <v>2.16</v>
      </c>
      <c r="G486" s="43">
        <f>COUNTIF(D487:$D$1599,365)</f>
        <v>941</v>
      </c>
      <c r="H486" s="43">
        <f>COUNTIF(D487:$D$1599,366)</f>
        <v>172</v>
      </c>
      <c r="I486" s="2"/>
    </row>
    <row r="487" spans="1:9" x14ac:dyDescent="0.25">
      <c r="A487" s="1">
        <f>COUNTIF($C$2:C487,"Да")</f>
        <v>5</v>
      </c>
      <c r="B487" s="45">
        <f t="shared" si="15"/>
        <v>45486</v>
      </c>
      <c r="C487" s="42" t="str">
        <f>IF(ISERROR(VLOOKUP(B487,'Айгенис Оп10'!$C$3:$C$20,1,0)),"Нет","Да")</f>
        <v>Нет</v>
      </c>
      <c r="D487" s="43">
        <f t="shared" si="14"/>
        <v>366</v>
      </c>
      <c r="E487" s="44">
        <f>ROUND(('Все выпуски'!$H$3*'Все выпуски'!$H$6/100)/366*(B487-IF(C487="Нет",VLOOKUP(A487,'Айгенис Оп10'!$A$2:$C$20,3,0),VLOOKUP((A487-1),'Айгенис Оп10'!$A$2:$C$20,3,0))),2)</f>
        <v>2.2599999999999998</v>
      </c>
      <c r="G487" s="43">
        <f>COUNTIF(D488:$D$1599,365)</f>
        <v>941</v>
      </c>
      <c r="H487" s="43">
        <f>COUNTIF(D488:$D$1599,366)</f>
        <v>171</v>
      </c>
      <c r="I487" s="2"/>
    </row>
    <row r="488" spans="1:9" x14ac:dyDescent="0.25">
      <c r="A488" s="1">
        <f>COUNTIF($C$2:C488,"Да")</f>
        <v>5</v>
      </c>
      <c r="B488" s="45">
        <f t="shared" si="15"/>
        <v>45487</v>
      </c>
      <c r="C488" s="42" t="str">
        <f>IF(ISERROR(VLOOKUP(B488,'Айгенис Оп10'!$C$3:$C$20,1,0)),"Нет","Да")</f>
        <v>Нет</v>
      </c>
      <c r="D488" s="43">
        <f t="shared" si="14"/>
        <v>366</v>
      </c>
      <c r="E488" s="44">
        <f>ROUND(('Все выпуски'!$H$3*'Все выпуски'!$H$6/100)/366*(B488-IF(C488="Нет",VLOOKUP(A488,'Айгенис Оп10'!$A$2:$C$20,3,0),VLOOKUP((A488-1),'Айгенис Оп10'!$A$2:$C$20,3,0))),2)</f>
        <v>2.36</v>
      </c>
      <c r="G488" s="43">
        <f>COUNTIF(D489:$D$1599,365)</f>
        <v>941</v>
      </c>
      <c r="H488" s="43">
        <f>COUNTIF(D489:$D$1599,366)</f>
        <v>170</v>
      </c>
      <c r="I488" s="2"/>
    </row>
    <row r="489" spans="1:9" x14ac:dyDescent="0.25">
      <c r="A489" s="1">
        <f>COUNTIF($C$2:C489,"Да")</f>
        <v>5</v>
      </c>
      <c r="B489" s="45">
        <f t="shared" si="15"/>
        <v>45488</v>
      </c>
      <c r="C489" s="42" t="str">
        <f>IF(ISERROR(VLOOKUP(B489,'Айгенис Оп10'!$C$3:$C$20,1,0)),"Нет","Да")</f>
        <v>Нет</v>
      </c>
      <c r="D489" s="43">
        <f t="shared" si="14"/>
        <v>366</v>
      </c>
      <c r="E489" s="44">
        <f>ROUND(('Все выпуски'!$H$3*'Все выпуски'!$H$6/100)/366*(B489-IF(C489="Нет",VLOOKUP(A489,'Айгенис Оп10'!$A$2:$C$20,3,0),VLOOKUP((A489-1),'Айгенис Оп10'!$A$2:$C$20,3,0))),2)</f>
        <v>2.46</v>
      </c>
      <c r="G489" s="43">
        <f>COUNTIF(D490:$D$1599,365)</f>
        <v>941</v>
      </c>
      <c r="H489" s="43">
        <f>COUNTIF(D490:$D$1599,366)</f>
        <v>169</v>
      </c>
      <c r="I489" s="2"/>
    </row>
    <row r="490" spans="1:9" x14ac:dyDescent="0.25">
      <c r="A490" s="1">
        <f>COUNTIF($C$2:C490,"Да")</f>
        <v>5</v>
      </c>
      <c r="B490" s="45">
        <f t="shared" si="15"/>
        <v>45489</v>
      </c>
      <c r="C490" s="42" t="str">
        <f>IF(ISERROR(VLOOKUP(B490,'Айгенис Оп10'!$C$3:$C$20,1,0)),"Нет","Да")</f>
        <v>Нет</v>
      </c>
      <c r="D490" s="43">
        <f t="shared" si="14"/>
        <v>366</v>
      </c>
      <c r="E490" s="44">
        <f>ROUND(('Все выпуски'!$H$3*'Все выпуски'!$H$6/100)/366*(B490-IF(C490="Нет",VLOOKUP(A490,'Айгенис Оп10'!$A$2:$C$20,3,0),VLOOKUP((A490-1),'Айгенис Оп10'!$A$2:$C$20,3,0))),2)</f>
        <v>2.56</v>
      </c>
      <c r="G490" s="43">
        <f>COUNTIF(D491:$D$1599,365)</f>
        <v>941</v>
      </c>
      <c r="H490" s="43">
        <f>COUNTIF(D491:$D$1599,366)</f>
        <v>168</v>
      </c>
      <c r="I490" s="2"/>
    </row>
    <row r="491" spans="1:9" x14ac:dyDescent="0.25">
      <c r="A491" s="1">
        <f>COUNTIF($C$2:C491,"Да")</f>
        <v>5</v>
      </c>
      <c r="B491" s="45">
        <f t="shared" si="15"/>
        <v>45490</v>
      </c>
      <c r="C491" s="42" t="str">
        <f>IF(ISERROR(VLOOKUP(B491,'Айгенис Оп10'!$C$3:$C$20,1,0)),"Нет","Да")</f>
        <v>Нет</v>
      </c>
      <c r="D491" s="43">
        <f t="shared" si="14"/>
        <v>366</v>
      </c>
      <c r="E491" s="44">
        <f>ROUND(('Все выпуски'!$H$3*'Все выпуски'!$H$6/100)/366*(B491-IF(C491="Нет",VLOOKUP(A491,'Айгенис Оп10'!$A$2:$C$20,3,0),VLOOKUP((A491-1),'Айгенис Оп10'!$A$2:$C$20,3,0))),2)</f>
        <v>2.66</v>
      </c>
      <c r="G491" s="43">
        <f>COUNTIF(D492:$D$1599,365)</f>
        <v>941</v>
      </c>
      <c r="H491" s="43">
        <f>COUNTIF(D492:$D$1599,366)</f>
        <v>167</v>
      </c>
      <c r="I491" s="2"/>
    </row>
    <row r="492" spans="1:9" x14ac:dyDescent="0.25">
      <c r="A492" s="1">
        <f>COUNTIF($C$2:C492,"Да")</f>
        <v>5</v>
      </c>
      <c r="B492" s="45">
        <f t="shared" si="15"/>
        <v>45491</v>
      </c>
      <c r="C492" s="42" t="str">
        <f>IF(ISERROR(VLOOKUP(B492,'Айгенис Оп10'!$C$3:$C$20,1,0)),"Нет","Да")</f>
        <v>Нет</v>
      </c>
      <c r="D492" s="43">
        <f t="shared" si="14"/>
        <v>366</v>
      </c>
      <c r="E492" s="44">
        <f>ROUND(('Все выпуски'!$H$3*'Все выпуски'!$H$6/100)/366*(B492-IF(C492="Нет",VLOOKUP(A492,'Айгенис Оп10'!$A$2:$C$20,3,0),VLOOKUP((A492-1),'Айгенис Оп10'!$A$2:$C$20,3,0))),2)</f>
        <v>2.75</v>
      </c>
      <c r="G492" s="43">
        <f>COUNTIF(D493:$D$1599,365)</f>
        <v>941</v>
      </c>
      <c r="H492" s="43">
        <f>COUNTIF(D493:$D$1599,366)</f>
        <v>166</v>
      </c>
      <c r="I492" s="2"/>
    </row>
    <row r="493" spans="1:9" x14ac:dyDescent="0.25">
      <c r="A493" s="1">
        <f>COUNTIF($C$2:C493,"Да")</f>
        <v>5</v>
      </c>
      <c r="B493" s="45">
        <f t="shared" si="15"/>
        <v>45492</v>
      </c>
      <c r="C493" s="42" t="str">
        <f>IF(ISERROR(VLOOKUP(B493,'Айгенис Оп10'!$C$3:$C$20,1,0)),"Нет","Да")</f>
        <v>Нет</v>
      </c>
      <c r="D493" s="43">
        <f t="shared" si="14"/>
        <v>366</v>
      </c>
      <c r="E493" s="44">
        <f>ROUND(('Все выпуски'!$H$3*'Все выпуски'!$H$6/100)/366*(B493-IF(C493="Нет",VLOOKUP(A493,'Айгенис Оп10'!$A$2:$C$20,3,0),VLOOKUP((A493-1),'Айгенис Оп10'!$A$2:$C$20,3,0))),2)</f>
        <v>2.85</v>
      </c>
      <c r="G493" s="43">
        <f>COUNTIF(D494:$D$1599,365)</f>
        <v>941</v>
      </c>
      <c r="H493" s="43">
        <f>COUNTIF(D494:$D$1599,366)</f>
        <v>165</v>
      </c>
      <c r="I493" s="2"/>
    </row>
    <row r="494" spans="1:9" x14ac:dyDescent="0.25">
      <c r="A494" s="1">
        <f>COUNTIF($C$2:C494,"Да")</f>
        <v>5</v>
      </c>
      <c r="B494" s="45">
        <f t="shared" si="15"/>
        <v>45493</v>
      </c>
      <c r="C494" s="42" t="str">
        <f>IF(ISERROR(VLOOKUP(B494,'Айгенис Оп10'!$C$3:$C$20,1,0)),"Нет","Да")</f>
        <v>Нет</v>
      </c>
      <c r="D494" s="43">
        <f t="shared" si="14"/>
        <v>366</v>
      </c>
      <c r="E494" s="44">
        <f>ROUND(('Все выпуски'!$H$3*'Все выпуски'!$H$6/100)/366*(B494-IF(C494="Нет",VLOOKUP(A494,'Айгенис Оп10'!$A$2:$C$20,3,0),VLOOKUP((A494-1),'Айгенис Оп10'!$A$2:$C$20,3,0))),2)</f>
        <v>2.95</v>
      </c>
      <c r="G494" s="43">
        <f>COUNTIF(D495:$D$1599,365)</f>
        <v>941</v>
      </c>
      <c r="H494" s="43">
        <f>COUNTIF(D495:$D$1599,366)</f>
        <v>164</v>
      </c>
      <c r="I494" s="2"/>
    </row>
    <row r="495" spans="1:9" x14ac:dyDescent="0.25">
      <c r="A495" s="1">
        <f>COUNTIF($C$2:C495,"Да")</f>
        <v>5</v>
      </c>
      <c r="B495" s="45">
        <f t="shared" si="15"/>
        <v>45494</v>
      </c>
      <c r="C495" s="42" t="str">
        <f>IF(ISERROR(VLOOKUP(B495,'Айгенис Оп10'!$C$3:$C$20,1,0)),"Нет","Да")</f>
        <v>Нет</v>
      </c>
      <c r="D495" s="43">
        <f t="shared" si="14"/>
        <v>366</v>
      </c>
      <c r="E495" s="44">
        <f>ROUND(('Все выпуски'!$H$3*'Все выпуски'!$H$6/100)/366*(B495-IF(C495="Нет",VLOOKUP(A495,'Айгенис Оп10'!$A$2:$C$20,3,0),VLOOKUP((A495-1),'Айгенис Оп10'!$A$2:$C$20,3,0))),2)</f>
        <v>3.05</v>
      </c>
      <c r="G495" s="43">
        <f>COUNTIF(D496:$D$1599,365)</f>
        <v>941</v>
      </c>
      <c r="H495" s="43">
        <f>COUNTIF(D496:$D$1599,366)</f>
        <v>163</v>
      </c>
      <c r="I495" s="2"/>
    </row>
    <row r="496" spans="1:9" x14ac:dyDescent="0.25">
      <c r="A496" s="1">
        <f>COUNTIF($C$2:C496,"Да")</f>
        <v>5</v>
      </c>
      <c r="B496" s="45">
        <f t="shared" si="15"/>
        <v>45495</v>
      </c>
      <c r="C496" s="42" t="str">
        <f>IF(ISERROR(VLOOKUP(B496,'Айгенис Оп10'!$C$3:$C$20,1,0)),"Нет","Да")</f>
        <v>Нет</v>
      </c>
      <c r="D496" s="43">
        <f t="shared" si="14"/>
        <v>366</v>
      </c>
      <c r="E496" s="44">
        <f>ROUND(('Все выпуски'!$H$3*'Все выпуски'!$H$6/100)/366*(B496-IF(C496="Нет",VLOOKUP(A496,'Айгенис Оп10'!$A$2:$C$20,3,0),VLOOKUP((A496-1),'Айгенис Оп10'!$A$2:$C$20,3,0))),2)</f>
        <v>3.15</v>
      </c>
      <c r="G496" s="43">
        <f>COUNTIF(D497:$D$1599,365)</f>
        <v>941</v>
      </c>
      <c r="H496" s="43">
        <f>COUNTIF(D497:$D$1599,366)</f>
        <v>162</v>
      </c>
      <c r="I496" s="2"/>
    </row>
    <row r="497" spans="1:9" x14ac:dyDescent="0.25">
      <c r="A497" s="1">
        <f>COUNTIF($C$2:C497,"Да")</f>
        <v>5</v>
      </c>
      <c r="B497" s="45">
        <f t="shared" si="15"/>
        <v>45496</v>
      </c>
      <c r="C497" s="42" t="str">
        <f>IF(ISERROR(VLOOKUP(B497,'Айгенис Оп10'!$C$3:$C$20,1,0)),"Нет","Да")</f>
        <v>Нет</v>
      </c>
      <c r="D497" s="43">
        <f t="shared" si="14"/>
        <v>366</v>
      </c>
      <c r="E497" s="44">
        <f>ROUND(('Все выпуски'!$H$3*'Все выпуски'!$H$6/100)/366*(B497-IF(C497="Нет",VLOOKUP(A497,'Айгенис Оп10'!$A$2:$C$20,3,0),VLOOKUP((A497-1),'Айгенис Оп10'!$A$2:$C$20,3,0))),2)</f>
        <v>3.25</v>
      </c>
      <c r="G497" s="43">
        <f>COUNTIF(D498:$D$1599,365)</f>
        <v>941</v>
      </c>
      <c r="H497" s="43">
        <f>COUNTIF(D498:$D$1599,366)</f>
        <v>161</v>
      </c>
      <c r="I497" s="2"/>
    </row>
    <row r="498" spans="1:9" x14ac:dyDescent="0.25">
      <c r="A498" s="1">
        <f>COUNTIF($C$2:C498,"Да")</f>
        <v>5</v>
      </c>
      <c r="B498" s="45">
        <f t="shared" si="15"/>
        <v>45497</v>
      </c>
      <c r="C498" s="42" t="str">
        <f>IF(ISERROR(VLOOKUP(B498,'Айгенис Оп10'!$C$3:$C$20,1,0)),"Нет","Да")</f>
        <v>Нет</v>
      </c>
      <c r="D498" s="43">
        <f t="shared" si="14"/>
        <v>366</v>
      </c>
      <c r="E498" s="44">
        <f>ROUND(('Все выпуски'!$H$3*'Все выпуски'!$H$6/100)/366*(B498-IF(C498="Нет",VLOOKUP(A498,'Айгенис Оп10'!$A$2:$C$20,3,0),VLOOKUP((A498-1),'Айгенис Оп10'!$A$2:$C$20,3,0))),2)</f>
        <v>3.34</v>
      </c>
      <c r="G498" s="43">
        <f>COUNTIF(D499:$D$1599,365)</f>
        <v>941</v>
      </c>
      <c r="H498" s="43">
        <f>COUNTIF(D499:$D$1599,366)</f>
        <v>160</v>
      </c>
      <c r="I498" s="2"/>
    </row>
    <row r="499" spans="1:9" x14ac:dyDescent="0.25">
      <c r="A499" s="1">
        <f>COUNTIF($C$2:C499,"Да")</f>
        <v>5</v>
      </c>
      <c r="B499" s="45">
        <f t="shared" si="15"/>
        <v>45498</v>
      </c>
      <c r="C499" s="42" t="str">
        <f>IF(ISERROR(VLOOKUP(B499,'Айгенис Оп10'!$C$3:$C$20,1,0)),"Нет","Да")</f>
        <v>Нет</v>
      </c>
      <c r="D499" s="43">
        <f t="shared" si="14"/>
        <v>366</v>
      </c>
      <c r="E499" s="44">
        <f>ROUND(('Все выпуски'!$H$3*'Все выпуски'!$H$6/100)/366*(B499-IF(C499="Нет",VLOOKUP(A499,'Айгенис Оп10'!$A$2:$C$20,3,0),VLOOKUP((A499-1),'Айгенис Оп10'!$A$2:$C$20,3,0))),2)</f>
        <v>3.44</v>
      </c>
      <c r="G499" s="43">
        <f>COUNTIF(D500:$D$1599,365)</f>
        <v>941</v>
      </c>
      <c r="H499" s="43">
        <f>COUNTIF(D500:$D$1599,366)</f>
        <v>159</v>
      </c>
      <c r="I499" s="2"/>
    </row>
    <row r="500" spans="1:9" x14ac:dyDescent="0.25">
      <c r="A500" s="1">
        <f>COUNTIF($C$2:C500,"Да")</f>
        <v>5</v>
      </c>
      <c r="B500" s="45">
        <f t="shared" si="15"/>
        <v>45499</v>
      </c>
      <c r="C500" s="42" t="str">
        <f>IF(ISERROR(VLOOKUP(B500,'Айгенис Оп10'!$C$3:$C$20,1,0)),"Нет","Да")</f>
        <v>Нет</v>
      </c>
      <c r="D500" s="43">
        <f t="shared" si="14"/>
        <v>366</v>
      </c>
      <c r="E500" s="44">
        <f>ROUND(('Все выпуски'!$H$3*'Все выпуски'!$H$6/100)/366*(B500-IF(C500="Нет",VLOOKUP(A500,'Айгенис Оп10'!$A$2:$C$20,3,0),VLOOKUP((A500-1),'Айгенис Оп10'!$A$2:$C$20,3,0))),2)</f>
        <v>3.54</v>
      </c>
      <c r="G500" s="43">
        <f>COUNTIF(D501:$D$1599,365)</f>
        <v>941</v>
      </c>
      <c r="H500" s="43">
        <f>COUNTIF(D501:$D$1599,366)</f>
        <v>158</v>
      </c>
      <c r="I500" s="2"/>
    </row>
    <row r="501" spans="1:9" x14ac:dyDescent="0.25">
      <c r="A501" s="1">
        <f>COUNTIF($C$2:C501,"Да")</f>
        <v>5</v>
      </c>
      <c r="B501" s="45">
        <f t="shared" si="15"/>
        <v>45500</v>
      </c>
      <c r="C501" s="42" t="str">
        <f>IF(ISERROR(VLOOKUP(B501,'Айгенис Оп10'!$C$3:$C$20,1,0)),"Нет","Да")</f>
        <v>Нет</v>
      </c>
      <c r="D501" s="43">
        <f t="shared" si="14"/>
        <v>366</v>
      </c>
      <c r="E501" s="44">
        <f>ROUND(('Все выпуски'!$H$3*'Все выпуски'!$H$6/100)/366*(B501-IF(C501="Нет",VLOOKUP(A501,'Айгенис Оп10'!$A$2:$C$20,3,0),VLOOKUP((A501-1),'Айгенис Оп10'!$A$2:$C$20,3,0))),2)</f>
        <v>3.64</v>
      </c>
      <c r="G501" s="43">
        <f>COUNTIF(D502:$D$1599,365)</f>
        <v>941</v>
      </c>
      <c r="H501" s="43">
        <f>COUNTIF(D502:$D$1599,366)</f>
        <v>157</v>
      </c>
      <c r="I501" s="2"/>
    </row>
    <row r="502" spans="1:9" x14ac:dyDescent="0.25">
      <c r="A502" s="1">
        <f>COUNTIF($C$2:C502,"Да")</f>
        <v>5</v>
      </c>
      <c r="B502" s="45">
        <f t="shared" si="15"/>
        <v>45501</v>
      </c>
      <c r="C502" s="42" t="str">
        <f>IF(ISERROR(VLOOKUP(B502,'Айгенис Оп10'!$C$3:$C$20,1,0)),"Нет","Да")</f>
        <v>Нет</v>
      </c>
      <c r="D502" s="43">
        <f t="shared" si="14"/>
        <v>366</v>
      </c>
      <c r="E502" s="44">
        <f>ROUND(('Все выпуски'!$H$3*'Все выпуски'!$H$6/100)/366*(B502-IF(C502="Нет",VLOOKUP(A502,'Айгенис Оп10'!$A$2:$C$20,3,0),VLOOKUP((A502-1),'Айгенис Оп10'!$A$2:$C$20,3,0))),2)</f>
        <v>3.74</v>
      </c>
      <c r="G502" s="43">
        <f>COUNTIF(D503:$D$1599,365)</f>
        <v>941</v>
      </c>
      <c r="H502" s="43">
        <f>COUNTIF(D503:$D$1599,366)</f>
        <v>156</v>
      </c>
      <c r="I502" s="2"/>
    </row>
    <row r="503" spans="1:9" x14ac:dyDescent="0.25">
      <c r="A503" s="1">
        <f>COUNTIF($C$2:C503,"Да")</f>
        <v>5</v>
      </c>
      <c r="B503" s="45">
        <f t="shared" si="15"/>
        <v>45502</v>
      </c>
      <c r="C503" s="42" t="str">
        <f>IF(ISERROR(VLOOKUP(B503,'Айгенис Оп10'!$C$3:$C$20,1,0)),"Нет","Да")</f>
        <v>Нет</v>
      </c>
      <c r="D503" s="43">
        <f t="shared" si="14"/>
        <v>366</v>
      </c>
      <c r="E503" s="44">
        <f>ROUND(('Все выпуски'!$H$3*'Все выпуски'!$H$6/100)/366*(B503-IF(C503="Нет",VLOOKUP(A503,'Айгенис Оп10'!$A$2:$C$20,3,0),VLOOKUP((A503-1),'Айгенис Оп10'!$A$2:$C$20,3,0))),2)</f>
        <v>3.84</v>
      </c>
      <c r="G503" s="43">
        <f>COUNTIF(D504:$D$1599,365)</f>
        <v>941</v>
      </c>
      <c r="H503" s="43">
        <f>COUNTIF(D504:$D$1599,366)</f>
        <v>155</v>
      </c>
      <c r="I503" s="2"/>
    </row>
    <row r="504" spans="1:9" x14ac:dyDescent="0.25">
      <c r="A504" s="1">
        <f>COUNTIF($C$2:C504,"Да")</f>
        <v>5</v>
      </c>
      <c r="B504" s="45">
        <f t="shared" si="15"/>
        <v>45503</v>
      </c>
      <c r="C504" s="42" t="str">
        <f>IF(ISERROR(VLOOKUP(B504,'Айгенис Оп10'!$C$3:$C$20,1,0)),"Нет","Да")</f>
        <v>Нет</v>
      </c>
      <c r="D504" s="43">
        <f t="shared" si="14"/>
        <v>366</v>
      </c>
      <c r="E504" s="44">
        <f>ROUND(('Все выпуски'!$H$3*'Все выпуски'!$H$6/100)/366*(B504-IF(C504="Нет",VLOOKUP(A504,'Айгенис Оп10'!$A$2:$C$20,3,0),VLOOKUP((A504-1),'Айгенис Оп10'!$A$2:$C$20,3,0))),2)</f>
        <v>3.93</v>
      </c>
      <c r="G504" s="43">
        <f>COUNTIF(D505:$D$1599,365)</f>
        <v>941</v>
      </c>
      <c r="H504" s="43">
        <f>COUNTIF(D505:$D$1599,366)</f>
        <v>154</v>
      </c>
      <c r="I504" s="2"/>
    </row>
    <row r="505" spans="1:9" x14ac:dyDescent="0.25">
      <c r="A505" s="1">
        <f>COUNTIF($C$2:C505,"Да")</f>
        <v>5</v>
      </c>
      <c r="B505" s="45">
        <f t="shared" si="15"/>
        <v>45504</v>
      </c>
      <c r="C505" s="42" t="str">
        <f>IF(ISERROR(VLOOKUP(B505,'Айгенис Оп10'!$C$3:$C$20,1,0)),"Нет","Да")</f>
        <v>Нет</v>
      </c>
      <c r="D505" s="43">
        <f t="shared" si="14"/>
        <v>366</v>
      </c>
      <c r="E505" s="44">
        <f>ROUND(('Все выпуски'!$H$3*'Все выпуски'!$H$6/100)/366*(B505-IF(C505="Нет",VLOOKUP(A505,'Айгенис Оп10'!$A$2:$C$20,3,0),VLOOKUP((A505-1),'Айгенис Оп10'!$A$2:$C$20,3,0))),2)</f>
        <v>4.03</v>
      </c>
      <c r="G505" s="43">
        <f>COUNTIF(D506:$D$1599,365)</f>
        <v>941</v>
      </c>
      <c r="H505" s="43">
        <f>COUNTIF(D506:$D$1599,366)</f>
        <v>153</v>
      </c>
      <c r="I505" s="2"/>
    </row>
    <row r="506" spans="1:9" x14ac:dyDescent="0.25">
      <c r="A506" s="1">
        <f>COUNTIF($C$2:C506,"Да")</f>
        <v>5</v>
      </c>
      <c r="B506" s="45">
        <f t="shared" si="15"/>
        <v>45505</v>
      </c>
      <c r="C506" s="42" t="str">
        <f>IF(ISERROR(VLOOKUP(B506,'Айгенис Оп10'!$C$3:$C$20,1,0)),"Нет","Да")</f>
        <v>Нет</v>
      </c>
      <c r="D506" s="43">
        <f t="shared" si="14"/>
        <v>366</v>
      </c>
      <c r="E506" s="44">
        <f>ROUND(('Все выпуски'!$H$3*'Все выпуски'!$H$6/100)/366*(B506-IF(C506="Нет",VLOOKUP(A506,'Айгенис Оп10'!$A$2:$C$20,3,0),VLOOKUP((A506-1),'Айгенис Оп10'!$A$2:$C$20,3,0))),2)</f>
        <v>4.13</v>
      </c>
      <c r="G506" s="43">
        <f>COUNTIF(D507:$D$1599,365)</f>
        <v>941</v>
      </c>
      <c r="H506" s="43">
        <f>COUNTIF(D507:$D$1599,366)</f>
        <v>152</v>
      </c>
      <c r="I506" s="2"/>
    </row>
    <row r="507" spans="1:9" x14ac:dyDescent="0.25">
      <c r="A507" s="1">
        <f>COUNTIF($C$2:C507,"Да")</f>
        <v>5</v>
      </c>
      <c r="B507" s="45">
        <f t="shared" si="15"/>
        <v>45506</v>
      </c>
      <c r="C507" s="42" t="str">
        <f>IF(ISERROR(VLOOKUP(B507,'Айгенис Оп10'!$C$3:$C$20,1,0)),"Нет","Да")</f>
        <v>Нет</v>
      </c>
      <c r="D507" s="43">
        <f t="shared" si="14"/>
        <v>366</v>
      </c>
      <c r="E507" s="44">
        <f>ROUND(('Все выпуски'!$H$3*'Все выпуски'!$H$6/100)/366*(B507-IF(C507="Нет",VLOOKUP(A507,'Айгенис Оп10'!$A$2:$C$20,3,0),VLOOKUP((A507-1),'Айгенис Оп10'!$A$2:$C$20,3,0))),2)</f>
        <v>4.2300000000000004</v>
      </c>
      <c r="G507" s="43">
        <f>COUNTIF(D508:$D$1599,365)</f>
        <v>941</v>
      </c>
      <c r="H507" s="43">
        <f>COUNTIF(D508:$D$1599,366)</f>
        <v>151</v>
      </c>
      <c r="I507" s="2"/>
    </row>
    <row r="508" spans="1:9" x14ac:dyDescent="0.25">
      <c r="A508" s="1">
        <f>COUNTIF($C$2:C508,"Да")</f>
        <v>5</v>
      </c>
      <c r="B508" s="45">
        <f t="shared" si="15"/>
        <v>45507</v>
      </c>
      <c r="C508" s="42" t="str">
        <f>IF(ISERROR(VLOOKUP(B508,'Айгенис Оп10'!$C$3:$C$20,1,0)),"Нет","Да")</f>
        <v>Нет</v>
      </c>
      <c r="D508" s="43">
        <f t="shared" si="14"/>
        <v>366</v>
      </c>
      <c r="E508" s="44">
        <f>ROUND(('Все выпуски'!$H$3*'Все выпуски'!$H$6/100)/366*(B508-IF(C508="Нет",VLOOKUP(A508,'Айгенис Оп10'!$A$2:$C$20,3,0),VLOOKUP((A508-1),'Айгенис Оп10'!$A$2:$C$20,3,0))),2)</f>
        <v>4.33</v>
      </c>
      <c r="G508" s="43">
        <f>COUNTIF(D509:$D$1599,365)</f>
        <v>941</v>
      </c>
      <c r="H508" s="43">
        <f>COUNTIF(D509:$D$1599,366)</f>
        <v>150</v>
      </c>
      <c r="I508" s="2"/>
    </row>
    <row r="509" spans="1:9" x14ac:dyDescent="0.25">
      <c r="A509" s="1">
        <f>COUNTIF($C$2:C509,"Да")</f>
        <v>5</v>
      </c>
      <c r="B509" s="45">
        <f t="shared" si="15"/>
        <v>45508</v>
      </c>
      <c r="C509" s="42" t="str">
        <f>IF(ISERROR(VLOOKUP(B509,'Айгенис Оп10'!$C$3:$C$20,1,0)),"Нет","Да")</f>
        <v>Нет</v>
      </c>
      <c r="D509" s="43">
        <f t="shared" si="14"/>
        <v>366</v>
      </c>
      <c r="E509" s="44">
        <f>ROUND(('Все выпуски'!$H$3*'Все выпуски'!$H$6/100)/366*(B509-IF(C509="Нет",VLOOKUP(A509,'Айгенис Оп10'!$A$2:$C$20,3,0),VLOOKUP((A509-1),'Айгенис Оп10'!$A$2:$C$20,3,0))),2)</f>
        <v>4.43</v>
      </c>
      <c r="G509" s="43">
        <f>COUNTIF(D510:$D$1599,365)</f>
        <v>941</v>
      </c>
      <c r="H509" s="43">
        <f>COUNTIF(D510:$D$1599,366)</f>
        <v>149</v>
      </c>
      <c r="I509" s="2"/>
    </row>
    <row r="510" spans="1:9" x14ac:dyDescent="0.25">
      <c r="A510" s="1">
        <f>COUNTIF($C$2:C510,"Да")</f>
        <v>5</v>
      </c>
      <c r="B510" s="45">
        <f t="shared" si="15"/>
        <v>45509</v>
      </c>
      <c r="C510" s="42" t="str">
        <f>IF(ISERROR(VLOOKUP(B510,'Айгенис Оп10'!$C$3:$C$20,1,0)),"Нет","Да")</f>
        <v>Нет</v>
      </c>
      <c r="D510" s="43">
        <f t="shared" si="14"/>
        <v>366</v>
      </c>
      <c r="E510" s="44">
        <f>ROUND(('Все выпуски'!$H$3*'Все выпуски'!$H$6/100)/366*(B510-IF(C510="Нет",VLOOKUP(A510,'Айгенис Оп10'!$A$2:$C$20,3,0),VLOOKUP((A510-1),'Айгенис Оп10'!$A$2:$C$20,3,0))),2)</f>
        <v>4.5199999999999996</v>
      </c>
      <c r="G510" s="43">
        <f>COUNTIF(D511:$D$1599,365)</f>
        <v>941</v>
      </c>
      <c r="H510" s="43">
        <f>COUNTIF(D511:$D$1599,366)</f>
        <v>148</v>
      </c>
      <c r="I510" s="2"/>
    </row>
    <row r="511" spans="1:9" x14ac:dyDescent="0.25">
      <c r="A511" s="1">
        <f>COUNTIF($C$2:C511,"Да")</f>
        <v>5</v>
      </c>
      <c r="B511" s="45">
        <f t="shared" si="15"/>
        <v>45510</v>
      </c>
      <c r="C511" s="42" t="str">
        <f>IF(ISERROR(VLOOKUP(B511,'Айгенис Оп10'!$C$3:$C$20,1,0)),"Нет","Да")</f>
        <v>Нет</v>
      </c>
      <c r="D511" s="43">
        <f t="shared" si="14"/>
        <v>366</v>
      </c>
      <c r="E511" s="44">
        <f>ROUND(('Все выпуски'!$H$3*'Все выпуски'!$H$6/100)/366*(B511-IF(C511="Нет",VLOOKUP(A511,'Айгенис Оп10'!$A$2:$C$20,3,0),VLOOKUP((A511-1),'Айгенис Оп10'!$A$2:$C$20,3,0))),2)</f>
        <v>4.62</v>
      </c>
      <c r="G511" s="43">
        <f>COUNTIF(D512:$D$1599,365)</f>
        <v>941</v>
      </c>
      <c r="H511" s="43">
        <f>COUNTIF(D512:$D$1599,366)</f>
        <v>147</v>
      </c>
      <c r="I511" s="2"/>
    </row>
    <row r="512" spans="1:9" x14ac:dyDescent="0.25">
      <c r="A512" s="1">
        <f>COUNTIF($C$2:C512,"Да")</f>
        <v>5</v>
      </c>
      <c r="B512" s="45">
        <f t="shared" si="15"/>
        <v>45511</v>
      </c>
      <c r="C512" s="42" t="str">
        <f>IF(ISERROR(VLOOKUP(B512,'Айгенис Оп10'!$C$3:$C$20,1,0)),"Нет","Да")</f>
        <v>Нет</v>
      </c>
      <c r="D512" s="43">
        <f t="shared" si="14"/>
        <v>366</v>
      </c>
      <c r="E512" s="44">
        <f>ROUND(('Все выпуски'!$H$3*'Все выпуски'!$H$6/100)/366*(B512-IF(C512="Нет",VLOOKUP(A512,'Айгенис Оп10'!$A$2:$C$20,3,0),VLOOKUP((A512-1),'Айгенис Оп10'!$A$2:$C$20,3,0))),2)</f>
        <v>4.72</v>
      </c>
      <c r="G512" s="43">
        <f>COUNTIF(D513:$D$1599,365)</f>
        <v>941</v>
      </c>
      <c r="H512" s="43">
        <f>COUNTIF(D513:$D$1599,366)</f>
        <v>146</v>
      </c>
      <c r="I512" s="2"/>
    </row>
    <row r="513" spans="1:9" x14ac:dyDescent="0.25">
      <c r="A513" s="1">
        <f>COUNTIF($C$2:C513,"Да")</f>
        <v>5</v>
      </c>
      <c r="B513" s="45">
        <f t="shared" si="15"/>
        <v>45512</v>
      </c>
      <c r="C513" s="42" t="str">
        <f>IF(ISERROR(VLOOKUP(B513,'Айгенис Оп10'!$C$3:$C$20,1,0)),"Нет","Да")</f>
        <v>Нет</v>
      </c>
      <c r="D513" s="43">
        <f t="shared" si="14"/>
        <v>366</v>
      </c>
      <c r="E513" s="44">
        <f>ROUND(('Все выпуски'!$H$3*'Все выпуски'!$H$6/100)/366*(B513-IF(C513="Нет",VLOOKUP(A513,'Айгенис Оп10'!$A$2:$C$20,3,0),VLOOKUP((A513-1),'Айгенис Оп10'!$A$2:$C$20,3,0))),2)</f>
        <v>4.82</v>
      </c>
      <c r="G513" s="43">
        <f>COUNTIF(D514:$D$1599,365)</f>
        <v>941</v>
      </c>
      <c r="H513" s="43">
        <f>COUNTIF(D514:$D$1599,366)</f>
        <v>145</v>
      </c>
      <c r="I513" s="2"/>
    </row>
    <row r="514" spans="1:9" x14ac:dyDescent="0.25">
      <c r="A514" s="1">
        <f>COUNTIF($C$2:C514,"Да")</f>
        <v>5</v>
      </c>
      <c r="B514" s="45">
        <f t="shared" si="15"/>
        <v>45513</v>
      </c>
      <c r="C514" s="42" t="str">
        <f>IF(ISERROR(VLOOKUP(B514,'Айгенис Оп10'!$C$3:$C$20,1,0)),"Нет","Да")</f>
        <v>Нет</v>
      </c>
      <c r="D514" s="43">
        <f t="shared" si="14"/>
        <v>366</v>
      </c>
      <c r="E514" s="44">
        <f>ROUND(('Все выпуски'!$H$3*'Все выпуски'!$H$6/100)/366*(B514-IF(C514="Нет",VLOOKUP(A514,'Айгенис Оп10'!$A$2:$C$20,3,0),VLOOKUP((A514-1),'Айгенис Оп10'!$A$2:$C$20,3,0))),2)</f>
        <v>4.92</v>
      </c>
      <c r="G514" s="43">
        <f>COUNTIF(D515:$D$1599,365)</f>
        <v>941</v>
      </c>
      <c r="H514" s="43">
        <f>COUNTIF(D515:$D$1599,366)</f>
        <v>144</v>
      </c>
      <c r="I514" s="2"/>
    </row>
    <row r="515" spans="1:9" x14ac:dyDescent="0.25">
      <c r="A515" s="1">
        <f>COUNTIF($C$2:C515,"Да")</f>
        <v>5</v>
      </c>
      <c r="B515" s="45">
        <f t="shared" si="15"/>
        <v>45514</v>
      </c>
      <c r="C515" s="42" t="str">
        <f>IF(ISERROR(VLOOKUP(B515,'Айгенис Оп10'!$C$3:$C$20,1,0)),"Нет","Да")</f>
        <v>Нет</v>
      </c>
      <c r="D515" s="43">
        <f t="shared" ref="D515:D578" si="16">IF(MOD(YEAR(B515),4)=0,366,365)</f>
        <v>366</v>
      </c>
      <c r="E515" s="44">
        <f>ROUND(('Все выпуски'!$H$3*'Все выпуски'!$H$6/100)/366*(B515-IF(C515="Нет",VLOOKUP(A515,'Айгенис Оп10'!$A$2:$C$20,3,0),VLOOKUP((A515-1),'Айгенис Оп10'!$A$2:$C$20,3,0))),2)</f>
        <v>5.0199999999999996</v>
      </c>
      <c r="G515" s="43">
        <f>COUNTIF(D516:$D$1599,365)</f>
        <v>941</v>
      </c>
      <c r="H515" s="43">
        <f>COUNTIF(D516:$D$1599,366)</f>
        <v>143</v>
      </c>
      <c r="I515" s="2"/>
    </row>
    <row r="516" spans="1:9" x14ac:dyDescent="0.25">
      <c r="A516" s="1">
        <f>COUNTIF($C$2:C516,"Да")</f>
        <v>5</v>
      </c>
      <c r="B516" s="45">
        <f t="shared" ref="B516:B579" si="17">B515+1</f>
        <v>45515</v>
      </c>
      <c r="C516" s="42" t="str">
        <f>IF(ISERROR(VLOOKUP(B516,'Айгенис Оп10'!$C$3:$C$20,1,0)),"Нет","Да")</f>
        <v>Нет</v>
      </c>
      <c r="D516" s="43">
        <f t="shared" si="16"/>
        <v>366</v>
      </c>
      <c r="E516" s="44">
        <f>ROUND(('Все выпуски'!$H$3*'Все выпуски'!$H$6/100)/366*(B516-IF(C516="Нет",VLOOKUP(A516,'Айгенис Оп10'!$A$2:$C$20,3,0),VLOOKUP((A516-1),'Айгенис Оп10'!$A$2:$C$20,3,0))),2)</f>
        <v>5.1100000000000003</v>
      </c>
      <c r="G516" s="43">
        <f>COUNTIF(D517:$D$1599,365)</f>
        <v>941</v>
      </c>
      <c r="H516" s="43">
        <f>COUNTIF(D517:$D$1599,366)</f>
        <v>142</v>
      </c>
      <c r="I516" s="2"/>
    </row>
    <row r="517" spans="1:9" x14ac:dyDescent="0.25">
      <c r="A517" s="1">
        <f>COUNTIF($C$2:C517,"Да")</f>
        <v>5</v>
      </c>
      <c r="B517" s="45">
        <f t="shared" si="17"/>
        <v>45516</v>
      </c>
      <c r="C517" s="42" t="str">
        <f>IF(ISERROR(VLOOKUP(B517,'Айгенис Оп10'!$C$3:$C$20,1,0)),"Нет","Да")</f>
        <v>Нет</v>
      </c>
      <c r="D517" s="43">
        <f t="shared" si="16"/>
        <v>366</v>
      </c>
      <c r="E517" s="44">
        <f>ROUND(('Все выпуски'!$H$3*'Все выпуски'!$H$6/100)/366*(B517-IF(C517="Нет",VLOOKUP(A517,'Айгенис Оп10'!$A$2:$C$20,3,0),VLOOKUP((A517-1),'Айгенис Оп10'!$A$2:$C$20,3,0))),2)</f>
        <v>5.21</v>
      </c>
      <c r="G517" s="43">
        <f>COUNTIF(D518:$D$1599,365)</f>
        <v>941</v>
      </c>
      <c r="H517" s="43">
        <f>COUNTIF(D518:$D$1599,366)</f>
        <v>141</v>
      </c>
      <c r="I517" s="2"/>
    </row>
    <row r="518" spans="1:9" x14ac:dyDescent="0.25">
      <c r="A518" s="1">
        <f>COUNTIF($C$2:C518,"Да")</f>
        <v>5</v>
      </c>
      <c r="B518" s="45">
        <f t="shared" si="17"/>
        <v>45517</v>
      </c>
      <c r="C518" s="42" t="str">
        <f>IF(ISERROR(VLOOKUP(B518,'Айгенис Оп10'!$C$3:$C$20,1,0)),"Нет","Да")</f>
        <v>Нет</v>
      </c>
      <c r="D518" s="43">
        <f t="shared" si="16"/>
        <v>366</v>
      </c>
      <c r="E518" s="44">
        <f>ROUND(('Все выпуски'!$H$3*'Все выпуски'!$H$6/100)/366*(B518-IF(C518="Нет",VLOOKUP(A518,'Айгенис Оп10'!$A$2:$C$20,3,0),VLOOKUP((A518-1),'Айгенис Оп10'!$A$2:$C$20,3,0))),2)</f>
        <v>5.31</v>
      </c>
      <c r="G518" s="43">
        <f>COUNTIF(D519:$D$1599,365)</f>
        <v>941</v>
      </c>
      <c r="H518" s="43">
        <f>COUNTIF(D519:$D$1599,366)</f>
        <v>140</v>
      </c>
      <c r="I518" s="2"/>
    </row>
    <row r="519" spans="1:9" x14ac:dyDescent="0.25">
      <c r="A519" s="1">
        <f>COUNTIF($C$2:C519,"Да")</f>
        <v>5</v>
      </c>
      <c r="B519" s="45">
        <f t="shared" si="17"/>
        <v>45518</v>
      </c>
      <c r="C519" s="42" t="str">
        <f>IF(ISERROR(VLOOKUP(B519,'Айгенис Оп10'!$C$3:$C$20,1,0)),"Нет","Да")</f>
        <v>Нет</v>
      </c>
      <c r="D519" s="43">
        <f t="shared" si="16"/>
        <v>366</v>
      </c>
      <c r="E519" s="44">
        <f>ROUND(('Все выпуски'!$H$3*'Все выпуски'!$H$6/100)/366*(B519-IF(C519="Нет",VLOOKUP(A519,'Айгенис Оп10'!$A$2:$C$20,3,0),VLOOKUP((A519-1),'Айгенис Оп10'!$A$2:$C$20,3,0))),2)</f>
        <v>5.41</v>
      </c>
      <c r="G519" s="43">
        <f>COUNTIF(D520:$D$1599,365)</f>
        <v>941</v>
      </c>
      <c r="H519" s="43">
        <f>COUNTIF(D520:$D$1599,366)</f>
        <v>139</v>
      </c>
      <c r="I519" s="2"/>
    </row>
    <row r="520" spans="1:9" x14ac:dyDescent="0.25">
      <c r="A520" s="1">
        <f>COUNTIF($C$2:C520,"Да")</f>
        <v>5</v>
      </c>
      <c r="B520" s="45">
        <f t="shared" si="17"/>
        <v>45519</v>
      </c>
      <c r="C520" s="42" t="str">
        <f>IF(ISERROR(VLOOKUP(B520,'Айгенис Оп10'!$C$3:$C$20,1,0)),"Нет","Да")</f>
        <v>Нет</v>
      </c>
      <c r="D520" s="43">
        <f t="shared" si="16"/>
        <v>366</v>
      </c>
      <c r="E520" s="44">
        <f>ROUND(('Все выпуски'!$H$3*'Все выпуски'!$H$6/100)/366*(B520-IF(C520="Нет",VLOOKUP(A520,'Айгенис Оп10'!$A$2:$C$20,3,0),VLOOKUP((A520-1),'Айгенис Оп10'!$A$2:$C$20,3,0))),2)</f>
        <v>5.51</v>
      </c>
      <c r="G520" s="43">
        <f>COUNTIF(D521:$D$1599,365)</f>
        <v>941</v>
      </c>
      <c r="H520" s="43">
        <f>COUNTIF(D521:$D$1599,366)</f>
        <v>138</v>
      </c>
      <c r="I520" s="2"/>
    </row>
    <row r="521" spans="1:9" x14ac:dyDescent="0.25">
      <c r="A521" s="1">
        <f>COUNTIF($C$2:C521,"Да")</f>
        <v>5</v>
      </c>
      <c r="B521" s="45">
        <f t="shared" si="17"/>
        <v>45520</v>
      </c>
      <c r="C521" s="42" t="str">
        <f>IF(ISERROR(VLOOKUP(B521,'Айгенис Оп10'!$C$3:$C$20,1,0)),"Нет","Да")</f>
        <v>Нет</v>
      </c>
      <c r="D521" s="43">
        <f t="shared" si="16"/>
        <v>366</v>
      </c>
      <c r="E521" s="44">
        <f>ROUND(('Все выпуски'!$H$3*'Все выпуски'!$H$6/100)/366*(B521-IF(C521="Нет",VLOOKUP(A521,'Айгенис Оп10'!$A$2:$C$20,3,0),VLOOKUP((A521-1),'Айгенис Оп10'!$A$2:$C$20,3,0))),2)</f>
        <v>5.61</v>
      </c>
      <c r="G521" s="43">
        <f>COUNTIF(D522:$D$1599,365)</f>
        <v>941</v>
      </c>
      <c r="H521" s="43">
        <f>COUNTIF(D522:$D$1599,366)</f>
        <v>137</v>
      </c>
      <c r="I521" s="2"/>
    </row>
    <row r="522" spans="1:9" x14ac:dyDescent="0.25">
      <c r="A522" s="1">
        <f>COUNTIF($C$2:C522,"Да")</f>
        <v>5</v>
      </c>
      <c r="B522" s="45">
        <f t="shared" si="17"/>
        <v>45521</v>
      </c>
      <c r="C522" s="42" t="str">
        <f>IF(ISERROR(VLOOKUP(B522,'Айгенис Оп10'!$C$3:$C$20,1,0)),"Нет","Да")</f>
        <v>Нет</v>
      </c>
      <c r="D522" s="43">
        <f t="shared" si="16"/>
        <v>366</v>
      </c>
      <c r="E522" s="44">
        <f>ROUND(('Все выпуски'!$H$3*'Все выпуски'!$H$6/100)/366*(B522-IF(C522="Нет",VLOOKUP(A522,'Айгенис Оп10'!$A$2:$C$20,3,0),VLOOKUP((A522-1),'Айгенис Оп10'!$A$2:$C$20,3,0))),2)</f>
        <v>5.7</v>
      </c>
      <c r="G522" s="43">
        <f>COUNTIF(D523:$D$1599,365)</f>
        <v>941</v>
      </c>
      <c r="H522" s="43">
        <f>COUNTIF(D523:$D$1599,366)</f>
        <v>136</v>
      </c>
      <c r="I522" s="2"/>
    </row>
    <row r="523" spans="1:9" x14ac:dyDescent="0.25">
      <c r="A523" s="1">
        <f>COUNTIF($C$2:C523,"Да")</f>
        <v>5</v>
      </c>
      <c r="B523" s="45">
        <f t="shared" si="17"/>
        <v>45522</v>
      </c>
      <c r="C523" s="42" t="str">
        <f>IF(ISERROR(VLOOKUP(B523,'Айгенис Оп10'!$C$3:$C$20,1,0)),"Нет","Да")</f>
        <v>Нет</v>
      </c>
      <c r="D523" s="43">
        <f t="shared" si="16"/>
        <v>366</v>
      </c>
      <c r="E523" s="44">
        <f>ROUND(('Все выпуски'!$H$3*'Все выпуски'!$H$6/100)/366*(B523-IF(C523="Нет",VLOOKUP(A523,'Айгенис Оп10'!$A$2:$C$20,3,0),VLOOKUP((A523-1),'Айгенис Оп10'!$A$2:$C$20,3,0))),2)</f>
        <v>5.8</v>
      </c>
      <c r="G523" s="43">
        <f>COUNTIF(D524:$D$1599,365)</f>
        <v>941</v>
      </c>
      <c r="H523" s="43">
        <f>COUNTIF(D524:$D$1599,366)</f>
        <v>135</v>
      </c>
      <c r="I523" s="2"/>
    </row>
    <row r="524" spans="1:9" x14ac:dyDescent="0.25">
      <c r="A524" s="1">
        <f>COUNTIF($C$2:C524,"Да")</f>
        <v>5</v>
      </c>
      <c r="B524" s="45">
        <f t="shared" si="17"/>
        <v>45523</v>
      </c>
      <c r="C524" s="42" t="str">
        <f>IF(ISERROR(VLOOKUP(B524,'Айгенис Оп10'!$C$3:$C$20,1,0)),"Нет","Да")</f>
        <v>Нет</v>
      </c>
      <c r="D524" s="43">
        <f t="shared" si="16"/>
        <v>366</v>
      </c>
      <c r="E524" s="44">
        <f>ROUND(('Все выпуски'!$H$3*'Все выпуски'!$H$6/100)/366*(B524-IF(C524="Нет",VLOOKUP(A524,'Айгенис Оп10'!$A$2:$C$20,3,0),VLOOKUP((A524-1),'Айгенис Оп10'!$A$2:$C$20,3,0))),2)</f>
        <v>5.9</v>
      </c>
      <c r="G524" s="43">
        <f>COUNTIF(D525:$D$1599,365)</f>
        <v>941</v>
      </c>
      <c r="H524" s="43">
        <f>COUNTIF(D525:$D$1599,366)</f>
        <v>134</v>
      </c>
      <c r="I524" s="2"/>
    </row>
    <row r="525" spans="1:9" x14ac:dyDescent="0.25">
      <c r="A525" s="1">
        <f>COUNTIF($C$2:C525,"Да")</f>
        <v>5</v>
      </c>
      <c r="B525" s="45">
        <f t="shared" si="17"/>
        <v>45524</v>
      </c>
      <c r="C525" s="42" t="str">
        <f>IF(ISERROR(VLOOKUP(B525,'Айгенис Оп10'!$C$3:$C$20,1,0)),"Нет","Да")</f>
        <v>Нет</v>
      </c>
      <c r="D525" s="43">
        <f t="shared" si="16"/>
        <v>366</v>
      </c>
      <c r="E525" s="44">
        <f>ROUND(('Все выпуски'!$H$3*'Все выпуски'!$H$6/100)/366*(B525-IF(C525="Нет",VLOOKUP(A525,'Айгенис Оп10'!$A$2:$C$20,3,0),VLOOKUP((A525-1),'Айгенис Оп10'!$A$2:$C$20,3,0))),2)</f>
        <v>6</v>
      </c>
      <c r="G525" s="43">
        <f>COUNTIF(D526:$D$1599,365)</f>
        <v>941</v>
      </c>
      <c r="H525" s="43">
        <f>COUNTIF(D526:$D$1599,366)</f>
        <v>133</v>
      </c>
      <c r="I525" s="2"/>
    </row>
    <row r="526" spans="1:9" x14ac:dyDescent="0.25">
      <c r="A526" s="1">
        <f>COUNTIF($C$2:C526,"Да")</f>
        <v>5</v>
      </c>
      <c r="B526" s="45">
        <f t="shared" si="17"/>
        <v>45525</v>
      </c>
      <c r="C526" s="42" t="str">
        <f>IF(ISERROR(VLOOKUP(B526,'Айгенис Оп10'!$C$3:$C$20,1,0)),"Нет","Да")</f>
        <v>Нет</v>
      </c>
      <c r="D526" s="43">
        <f t="shared" si="16"/>
        <v>366</v>
      </c>
      <c r="E526" s="44">
        <f>ROUND(('Все выпуски'!$H$3*'Все выпуски'!$H$6/100)/366*(B526-IF(C526="Нет",VLOOKUP(A526,'Айгенис Оп10'!$A$2:$C$20,3,0),VLOOKUP((A526-1),'Айгенис Оп10'!$A$2:$C$20,3,0))),2)</f>
        <v>6.1</v>
      </c>
      <c r="G526" s="43">
        <f>COUNTIF(D527:$D$1599,365)</f>
        <v>941</v>
      </c>
      <c r="H526" s="43">
        <f>COUNTIF(D527:$D$1599,366)</f>
        <v>132</v>
      </c>
      <c r="I526" s="2"/>
    </row>
    <row r="527" spans="1:9" x14ac:dyDescent="0.25">
      <c r="A527" s="1">
        <f>COUNTIF($C$2:C527,"Да")</f>
        <v>5</v>
      </c>
      <c r="B527" s="45">
        <f t="shared" si="17"/>
        <v>45526</v>
      </c>
      <c r="C527" s="42" t="str">
        <f>IF(ISERROR(VLOOKUP(B527,'Айгенис Оп10'!$C$3:$C$20,1,0)),"Нет","Да")</f>
        <v>Нет</v>
      </c>
      <c r="D527" s="43">
        <f t="shared" si="16"/>
        <v>366</v>
      </c>
      <c r="E527" s="44">
        <f>ROUND(('Все выпуски'!$H$3*'Все выпуски'!$H$6/100)/366*(B527-IF(C527="Нет",VLOOKUP(A527,'Айгенис Оп10'!$A$2:$C$20,3,0),VLOOKUP((A527-1),'Айгенис Оп10'!$A$2:$C$20,3,0))),2)</f>
        <v>6.2</v>
      </c>
      <c r="G527" s="43">
        <f>COUNTIF(D528:$D$1599,365)</f>
        <v>941</v>
      </c>
      <c r="H527" s="43">
        <f>COUNTIF(D528:$D$1599,366)</f>
        <v>131</v>
      </c>
      <c r="I527" s="2"/>
    </row>
    <row r="528" spans="1:9" x14ac:dyDescent="0.25">
      <c r="A528" s="1">
        <f>COUNTIF($C$2:C528,"Да")</f>
        <v>5</v>
      </c>
      <c r="B528" s="45">
        <f t="shared" si="17"/>
        <v>45527</v>
      </c>
      <c r="C528" s="42" t="str">
        <f>IF(ISERROR(VLOOKUP(B528,'Айгенис Оп10'!$C$3:$C$20,1,0)),"Нет","Да")</f>
        <v>Нет</v>
      </c>
      <c r="D528" s="43">
        <f t="shared" si="16"/>
        <v>366</v>
      </c>
      <c r="E528" s="44">
        <f>ROUND(('Все выпуски'!$H$3*'Все выпуски'!$H$6/100)/366*(B528-IF(C528="Нет",VLOOKUP(A528,'Айгенис Оп10'!$A$2:$C$20,3,0),VLOOKUP((A528-1),'Айгенис Оп10'!$A$2:$C$20,3,0))),2)</f>
        <v>6.3</v>
      </c>
      <c r="G528" s="43">
        <f>COUNTIF(D529:$D$1599,365)</f>
        <v>941</v>
      </c>
      <c r="H528" s="43">
        <f>COUNTIF(D529:$D$1599,366)</f>
        <v>130</v>
      </c>
      <c r="I528" s="2"/>
    </row>
    <row r="529" spans="1:9" x14ac:dyDescent="0.25">
      <c r="A529" s="1">
        <f>COUNTIF($C$2:C529,"Да")</f>
        <v>5</v>
      </c>
      <c r="B529" s="45">
        <f t="shared" si="17"/>
        <v>45528</v>
      </c>
      <c r="C529" s="42" t="str">
        <f>IF(ISERROR(VLOOKUP(B529,'Айгенис Оп10'!$C$3:$C$20,1,0)),"Нет","Да")</f>
        <v>Нет</v>
      </c>
      <c r="D529" s="43">
        <f t="shared" si="16"/>
        <v>366</v>
      </c>
      <c r="E529" s="44">
        <f>ROUND(('Все выпуски'!$H$3*'Все выпуски'!$H$6/100)/366*(B529-IF(C529="Нет",VLOOKUP(A529,'Айгенис Оп10'!$A$2:$C$20,3,0),VLOOKUP((A529-1),'Айгенис Оп10'!$A$2:$C$20,3,0))),2)</f>
        <v>6.39</v>
      </c>
      <c r="G529" s="43">
        <f>COUNTIF(D530:$D$1599,365)</f>
        <v>941</v>
      </c>
      <c r="H529" s="43">
        <f>COUNTIF(D530:$D$1599,366)</f>
        <v>129</v>
      </c>
      <c r="I529" s="2"/>
    </row>
    <row r="530" spans="1:9" x14ac:dyDescent="0.25">
      <c r="A530" s="1">
        <f>COUNTIF($C$2:C530,"Да")</f>
        <v>5</v>
      </c>
      <c r="B530" s="45">
        <f t="shared" si="17"/>
        <v>45529</v>
      </c>
      <c r="C530" s="42" t="str">
        <f>IF(ISERROR(VLOOKUP(B530,'Айгенис Оп10'!$C$3:$C$20,1,0)),"Нет","Да")</f>
        <v>Нет</v>
      </c>
      <c r="D530" s="43">
        <f t="shared" si="16"/>
        <v>366</v>
      </c>
      <c r="E530" s="44">
        <f>ROUND(('Все выпуски'!$H$3*'Все выпуски'!$H$6/100)/366*(B530-IF(C530="Нет",VLOOKUP(A530,'Айгенис Оп10'!$A$2:$C$20,3,0),VLOOKUP((A530-1),'Айгенис Оп10'!$A$2:$C$20,3,0))),2)</f>
        <v>6.49</v>
      </c>
      <c r="G530" s="43">
        <f>COUNTIF(D531:$D$1599,365)</f>
        <v>941</v>
      </c>
      <c r="H530" s="43">
        <f>COUNTIF(D531:$D$1599,366)</f>
        <v>128</v>
      </c>
      <c r="I530" s="2"/>
    </row>
    <row r="531" spans="1:9" x14ac:dyDescent="0.25">
      <c r="A531" s="1">
        <f>COUNTIF($C$2:C531,"Да")</f>
        <v>5</v>
      </c>
      <c r="B531" s="45">
        <f t="shared" si="17"/>
        <v>45530</v>
      </c>
      <c r="C531" s="42" t="str">
        <f>IF(ISERROR(VLOOKUP(B531,'Айгенис Оп10'!$C$3:$C$20,1,0)),"Нет","Да")</f>
        <v>Нет</v>
      </c>
      <c r="D531" s="43">
        <f t="shared" si="16"/>
        <v>366</v>
      </c>
      <c r="E531" s="44">
        <f>ROUND(('Все выпуски'!$H$3*'Все выпуски'!$H$6/100)/366*(B531-IF(C531="Нет",VLOOKUP(A531,'Айгенис Оп10'!$A$2:$C$20,3,0),VLOOKUP((A531-1),'Айгенис Оп10'!$A$2:$C$20,3,0))),2)</f>
        <v>6.59</v>
      </c>
      <c r="G531" s="43">
        <f>COUNTIF(D532:$D$1599,365)</f>
        <v>941</v>
      </c>
      <c r="H531" s="43">
        <f>COUNTIF(D532:$D$1599,366)</f>
        <v>127</v>
      </c>
      <c r="I531" s="2"/>
    </row>
    <row r="532" spans="1:9" x14ac:dyDescent="0.25">
      <c r="A532" s="1">
        <f>COUNTIF($C$2:C532,"Да")</f>
        <v>5</v>
      </c>
      <c r="B532" s="45">
        <f t="shared" si="17"/>
        <v>45531</v>
      </c>
      <c r="C532" s="42" t="str">
        <f>IF(ISERROR(VLOOKUP(B532,'Айгенис Оп10'!$C$3:$C$20,1,0)),"Нет","Да")</f>
        <v>Нет</v>
      </c>
      <c r="D532" s="43">
        <f t="shared" si="16"/>
        <v>366</v>
      </c>
      <c r="E532" s="44">
        <f>ROUND(('Все выпуски'!$H$3*'Все выпуски'!$H$6/100)/366*(B532-IF(C532="Нет",VLOOKUP(A532,'Айгенис Оп10'!$A$2:$C$20,3,0),VLOOKUP((A532-1),'Айгенис Оп10'!$A$2:$C$20,3,0))),2)</f>
        <v>6.69</v>
      </c>
      <c r="G532" s="43">
        <f>COUNTIF(D533:$D$1599,365)</f>
        <v>941</v>
      </c>
      <c r="H532" s="43">
        <f>COUNTIF(D533:$D$1599,366)</f>
        <v>126</v>
      </c>
      <c r="I532" s="2"/>
    </row>
    <row r="533" spans="1:9" x14ac:dyDescent="0.25">
      <c r="A533" s="1">
        <f>COUNTIF($C$2:C533,"Да")</f>
        <v>5</v>
      </c>
      <c r="B533" s="45">
        <f t="shared" si="17"/>
        <v>45532</v>
      </c>
      <c r="C533" s="42" t="str">
        <f>IF(ISERROR(VLOOKUP(B533,'Айгенис Оп10'!$C$3:$C$20,1,0)),"Нет","Да")</f>
        <v>Нет</v>
      </c>
      <c r="D533" s="43">
        <f t="shared" si="16"/>
        <v>366</v>
      </c>
      <c r="E533" s="44">
        <f>ROUND(('Все выпуски'!$H$3*'Все выпуски'!$H$6/100)/366*(B533-IF(C533="Нет",VLOOKUP(A533,'Айгенис Оп10'!$A$2:$C$20,3,0),VLOOKUP((A533-1),'Айгенис Оп10'!$A$2:$C$20,3,0))),2)</f>
        <v>6.79</v>
      </c>
      <c r="G533" s="43">
        <f>COUNTIF(D534:$D$1599,365)</f>
        <v>941</v>
      </c>
      <c r="H533" s="43">
        <f>COUNTIF(D534:$D$1599,366)</f>
        <v>125</v>
      </c>
      <c r="I533" s="2"/>
    </row>
    <row r="534" spans="1:9" x14ac:dyDescent="0.25">
      <c r="A534" s="1">
        <f>COUNTIF($C$2:C534,"Да")</f>
        <v>5</v>
      </c>
      <c r="B534" s="45">
        <f t="shared" si="17"/>
        <v>45533</v>
      </c>
      <c r="C534" s="42" t="str">
        <f>IF(ISERROR(VLOOKUP(B534,'Айгенис Оп10'!$C$3:$C$20,1,0)),"Нет","Да")</f>
        <v>Нет</v>
      </c>
      <c r="D534" s="43">
        <f t="shared" si="16"/>
        <v>366</v>
      </c>
      <c r="E534" s="44">
        <f>ROUND(('Все выпуски'!$H$3*'Все выпуски'!$H$6/100)/366*(B534-IF(C534="Нет",VLOOKUP(A534,'Айгенис Оп10'!$A$2:$C$20,3,0),VLOOKUP((A534-1),'Айгенис Оп10'!$A$2:$C$20,3,0))),2)</f>
        <v>6.89</v>
      </c>
      <c r="G534" s="43">
        <f>COUNTIF(D535:$D$1599,365)</f>
        <v>941</v>
      </c>
      <c r="H534" s="43">
        <f>COUNTIF(D535:$D$1599,366)</f>
        <v>124</v>
      </c>
      <c r="I534" s="2"/>
    </row>
    <row r="535" spans="1:9" x14ac:dyDescent="0.25">
      <c r="A535" s="1">
        <f>COUNTIF($C$2:C535,"Да")</f>
        <v>5</v>
      </c>
      <c r="B535" s="45">
        <f t="shared" si="17"/>
        <v>45534</v>
      </c>
      <c r="C535" s="42" t="str">
        <f>IF(ISERROR(VLOOKUP(B535,'Айгенис Оп10'!$C$3:$C$20,1,0)),"Нет","Да")</f>
        <v>Нет</v>
      </c>
      <c r="D535" s="43">
        <f t="shared" si="16"/>
        <v>366</v>
      </c>
      <c r="E535" s="44">
        <f>ROUND(('Все выпуски'!$H$3*'Все выпуски'!$H$6/100)/366*(B535-IF(C535="Нет",VLOOKUP(A535,'Айгенис Оп10'!$A$2:$C$20,3,0),VLOOKUP((A535-1),'Айгенис Оп10'!$A$2:$C$20,3,0))),2)</f>
        <v>6.98</v>
      </c>
      <c r="G535" s="43">
        <f>COUNTIF(D536:$D$1599,365)</f>
        <v>941</v>
      </c>
      <c r="H535" s="43">
        <f>COUNTIF(D536:$D$1599,366)</f>
        <v>123</v>
      </c>
      <c r="I535" s="2"/>
    </row>
    <row r="536" spans="1:9" x14ac:dyDescent="0.25">
      <c r="A536" s="1">
        <f>COUNTIF($C$2:C536,"Да")</f>
        <v>5</v>
      </c>
      <c r="B536" s="45">
        <f t="shared" si="17"/>
        <v>45535</v>
      </c>
      <c r="C536" s="42" t="str">
        <f>IF(ISERROR(VLOOKUP(B536,'Айгенис Оп10'!$C$3:$C$20,1,0)),"Нет","Да")</f>
        <v>Нет</v>
      </c>
      <c r="D536" s="43">
        <f t="shared" si="16"/>
        <v>366</v>
      </c>
      <c r="E536" s="44">
        <f>ROUND(('Все выпуски'!$H$3*'Все выпуски'!$H$6/100)/366*(B536-IF(C536="Нет",VLOOKUP(A536,'Айгенис Оп10'!$A$2:$C$20,3,0),VLOOKUP((A536-1),'Айгенис Оп10'!$A$2:$C$20,3,0))),2)</f>
        <v>7.08</v>
      </c>
      <c r="G536" s="43">
        <f>COUNTIF(D537:$D$1599,365)</f>
        <v>941</v>
      </c>
      <c r="H536" s="43">
        <f>COUNTIF(D537:$D$1599,366)</f>
        <v>122</v>
      </c>
      <c r="I536" s="2"/>
    </row>
    <row r="537" spans="1:9" x14ac:dyDescent="0.25">
      <c r="A537" s="1">
        <f>COUNTIF($C$2:C537,"Да")</f>
        <v>5</v>
      </c>
      <c r="B537" s="45">
        <f t="shared" si="17"/>
        <v>45536</v>
      </c>
      <c r="C537" s="42" t="str">
        <f>IF(ISERROR(VLOOKUP(B537,'Айгенис Оп10'!$C$3:$C$20,1,0)),"Нет","Да")</f>
        <v>Нет</v>
      </c>
      <c r="D537" s="43">
        <f t="shared" si="16"/>
        <v>366</v>
      </c>
      <c r="E537" s="44">
        <f>ROUND(('Все выпуски'!$H$3*'Все выпуски'!$H$6/100)/366*(B537-IF(C537="Нет",VLOOKUP(A537,'Айгенис Оп10'!$A$2:$C$20,3,0),VLOOKUP((A537-1),'Айгенис Оп10'!$A$2:$C$20,3,0))),2)</f>
        <v>7.18</v>
      </c>
      <c r="G537" s="43">
        <f>COUNTIF(D538:$D$1599,365)</f>
        <v>941</v>
      </c>
      <c r="H537" s="43">
        <f>COUNTIF(D538:$D$1599,366)</f>
        <v>121</v>
      </c>
      <c r="I537" s="2"/>
    </row>
    <row r="538" spans="1:9" x14ac:dyDescent="0.25">
      <c r="A538" s="1">
        <f>COUNTIF($C$2:C538,"Да")</f>
        <v>5</v>
      </c>
      <c r="B538" s="45">
        <f t="shared" si="17"/>
        <v>45537</v>
      </c>
      <c r="C538" s="42" t="str">
        <f>IF(ISERROR(VLOOKUP(B538,'Айгенис Оп10'!$C$3:$C$20,1,0)),"Нет","Да")</f>
        <v>Нет</v>
      </c>
      <c r="D538" s="43">
        <f t="shared" si="16"/>
        <v>366</v>
      </c>
      <c r="E538" s="44">
        <f>ROUND(('Все выпуски'!$H$3*'Все выпуски'!$H$6/100)/366*(B538-IF(C538="Нет",VLOOKUP(A538,'Айгенис Оп10'!$A$2:$C$20,3,0),VLOOKUP((A538-1),'Айгенис Оп10'!$A$2:$C$20,3,0))),2)</f>
        <v>7.28</v>
      </c>
      <c r="G538" s="43">
        <f>COUNTIF(D539:$D$1599,365)</f>
        <v>941</v>
      </c>
      <c r="H538" s="43">
        <f>COUNTIF(D539:$D$1599,366)</f>
        <v>120</v>
      </c>
      <c r="I538" s="2"/>
    </row>
    <row r="539" spans="1:9" x14ac:dyDescent="0.25">
      <c r="A539" s="1">
        <f>COUNTIF($C$2:C539,"Да")</f>
        <v>5</v>
      </c>
      <c r="B539" s="45">
        <f t="shared" si="17"/>
        <v>45538</v>
      </c>
      <c r="C539" s="42" t="str">
        <f>IF(ISERROR(VLOOKUP(B539,'Айгенис Оп10'!$C$3:$C$20,1,0)),"Нет","Да")</f>
        <v>Нет</v>
      </c>
      <c r="D539" s="43">
        <f t="shared" si="16"/>
        <v>366</v>
      </c>
      <c r="E539" s="44">
        <f>ROUND(('Все выпуски'!$H$3*'Все выпуски'!$H$6/100)/366*(B539-IF(C539="Нет",VLOOKUP(A539,'Айгенис Оп10'!$A$2:$C$20,3,0),VLOOKUP((A539-1),'Айгенис Оп10'!$A$2:$C$20,3,0))),2)</f>
        <v>7.38</v>
      </c>
      <c r="G539" s="43">
        <f>COUNTIF(D540:$D$1599,365)</f>
        <v>941</v>
      </c>
      <c r="H539" s="43">
        <f>COUNTIF(D540:$D$1599,366)</f>
        <v>119</v>
      </c>
      <c r="I539" s="2"/>
    </row>
    <row r="540" spans="1:9" x14ac:dyDescent="0.25">
      <c r="A540" s="1">
        <f>COUNTIF($C$2:C540,"Да")</f>
        <v>5</v>
      </c>
      <c r="B540" s="45">
        <f t="shared" si="17"/>
        <v>45539</v>
      </c>
      <c r="C540" s="42" t="str">
        <f>IF(ISERROR(VLOOKUP(B540,'Айгенис Оп10'!$C$3:$C$20,1,0)),"Нет","Да")</f>
        <v>Нет</v>
      </c>
      <c r="D540" s="43">
        <f t="shared" si="16"/>
        <v>366</v>
      </c>
      <c r="E540" s="44">
        <f>ROUND(('Все выпуски'!$H$3*'Все выпуски'!$H$6/100)/366*(B540-IF(C540="Нет",VLOOKUP(A540,'Айгенис Оп10'!$A$2:$C$20,3,0),VLOOKUP((A540-1),'Айгенис Оп10'!$A$2:$C$20,3,0))),2)</f>
        <v>7.48</v>
      </c>
      <c r="G540" s="43">
        <f>COUNTIF(D541:$D$1599,365)</f>
        <v>941</v>
      </c>
      <c r="H540" s="43">
        <f>COUNTIF(D541:$D$1599,366)</f>
        <v>118</v>
      </c>
      <c r="I540" s="2"/>
    </row>
    <row r="541" spans="1:9" x14ac:dyDescent="0.25">
      <c r="A541" s="1">
        <f>COUNTIF($C$2:C541,"Да")</f>
        <v>5</v>
      </c>
      <c r="B541" s="45">
        <f t="shared" si="17"/>
        <v>45540</v>
      </c>
      <c r="C541" s="42" t="str">
        <f>IF(ISERROR(VLOOKUP(B541,'Айгенис Оп10'!$C$3:$C$20,1,0)),"Нет","Да")</f>
        <v>Нет</v>
      </c>
      <c r="D541" s="43">
        <f t="shared" si="16"/>
        <v>366</v>
      </c>
      <c r="E541" s="44">
        <f>ROUND(('Все выпуски'!$H$3*'Все выпуски'!$H$6/100)/366*(B541-IF(C541="Нет",VLOOKUP(A541,'Айгенис Оп10'!$A$2:$C$20,3,0),VLOOKUP((A541-1),'Айгенис Оп10'!$A$2:$C$20,3,0))),2)</f>
        <v>7.57</v>
      </c>
      <c r="G541" s="43">
        <f>COUNTIF(D542:$D$1599,365)</f>
        <v>941</v>
      </c>
      <c r="H541" s="43">
        <f>COUNTIF(D542:$D$1599,366)</f>
        <v>117</v>
      </c>
      <c r="I541" s="2"/>
    </row>
    <row r="542" spans="1:9" x14ac:dyDescent="0.25">
      <c r="A542" s="1">
        <f>COUNTIF($C$2:C542,"Да")</f>
        <v>5</v>
      </c>
      <c r="B542" s="45">
        <f t="shared" si="17"/>
        <v>45541</v>
      </c>
      <c r="C542" s="42" t="str">
        <f>IF(ISERROR(VLOOKUP(B542,'Айгенис Оп10'!$C$3:$C$20,1,0)),"Нет","Да")</f>
        <v>Нет</v>
      </c>
      <c r="D542" s="43">
        <f t="shared" si="16"/>
        <v>366</v>
      </c>
      <c r="E542" s="44">
        <f>ROUND(('Все выпуски'!$H$3*'Все выпуски'!$H$6/100)/366*(B542-IF(C542="Нет",VLOOKUP(A542,'Айгенис Оп10'!$A$2:$C$20,3,0),VLOOKUP((A542-1),'Айгенис Оп10'!$A$2:$C$20,3,0))),2)</f>
        <v>7.67</v>
      </c>
      <c r="G542" s="43">
        <f>COUNTIF(D543:$D$1599,365)</f>
        <v>941</v>
      </c>
      <c r="H542" s="43">
        <f>COUNTIF(D543:$D$1599,366)</f>
        <v>116</v>
      </c>
      <c r="I542" s="2"/>
    </row>
    <row r="543" spans="1:9" x14ac:dyDescent="0.25">
      <c r="A543" s="1">
        <f>COUNTIF($C$2:C543,"Да")</f>
        <v>5</v>
      </c>
      <c r="B543" s="45">
        <f t="shared" si="17"/>
        <v>45542</v>
      </c>
      <c r="C543" s="42" t="str">
        <f>IF(ISERROR(VLOOKUP(B543,'Айгенис Оп10'!$C$3:$C$20,1,0)),"Нет","Да")</f>
        <v>Нет</v>
      </c>
      <c r="D543" s="43">
        <f t="shared" si="16"/>
        <v>366</v>
      </c>
      <c r="E543" s="44">
        <f>ROUND(('Все выпуски'!$H$3*'Все выпуски'!$H$6/100)/366*(B543-IF(C543="Нет",VLOOKUP(A543,'Айгенис Оп10'!$A$2:$C$20,3,0),VLOOKUP((A543-1),'Айгенис Оп10'!$A$2:$C$20,3,0))),2)</f>
        <v>7.77</v>
      </c>
      <c r="G543" s="43">
        <f>COUNTIF(D544:$D$1599,365)</f>
        <v>941</v>
      </c>
      <c r="H543" s="43">
        <f>COUNTIF(D544:$D$1599,366)</f>
        <v>115</v>
      </c>
      <c r="I543" s="2"/>
    </row>
    <row r="544" spans="1:9" x14ac:dyDescent="0.25">
      <c r="A544" s="1">
        <f>COUNTIF($C$2:C544,"Да")</f>
        <v>5</v>
      </c>
      <c r="B544" s="45">
        <f t="shared" si="17"/>
        <v>45543</v>
      </c>
      <c r="C544" s="42" t="str">
        <f>IF(ISERROR(VLOOKUP(B544,'Айгенис Оп10'!$C$3:$C$20,1,0)),"Нет","Да")</f>
        <v>Нет</v>
      </c>
      <c r="D544" s="43">
        <f t="shared" si="16"/>
        <v>366</v>
      </c>
      <c r="E544" s="44">
        <f>ROUND(('Все выпуски'!$H$3*'Все выпуски'!$H$6/100)/366*(B544-IF(C544="Нет",VLOOKUP(A544,'Айгенис Оп10'!$A$2:$C$20,3,0),VLOOKUP((A544-1),'Айгенис Оп10'!$A$2:$C$20,3,0))),2)</f>
        <v>7.87</v>
      </c>
      <c r="G544" s="43">
        <f>COUNTIF(D545:$D$1599,365)</f>
        <v>941</v>
      </c>
      <c r="H544" s="43">
        <f>COUNTIF(D545:$D$1599,366)</f>
        <v>114</v>
      </c>
      <c r="I544" s="2"/>
    </row>
    <row r="545" spans="1:9" x14ac:dyDescent="0.25">
      <c r="A545" s="1">
        <f>COUNTIF($C$2:C545,"Да")</f>
        <v>5</v>
      </c>
      <c r="B545" s="45">
        <f t="shared" si="17"/>
        <v>45544</v>
      </c>
      <c r="C545" s="42" t="str">
        <f>IF(ISERROR(VLOOKUP(B545,'Айгенис Оп10'!$C$3:$C$20,1,0)),"Нет","Да")</f>
        <v>Нет</v>
      </c>
      <c r="D545" s="43">
        <f t="shared" si="16"/>
        <v>366</v>
      </c>
      <c r="E545" s="44">
        <f>ROUND(('Все выпуски'!$H$3*'Все выпуски'!$H$6/100)/366*(B545-IF(C545="Нет",VLOOKUP(A545,'Айгенис Оп10'!$A$2:$C$20,3,0),VLOOKUP((A545-1),'Айгенис Оп10'!$A$2:$C$20,3,0))),2)</f>
        <v>7.97</v>
      </c>
      <c r="G545" s="43">
        <f>COUNTIF(D546:$D$1599,365)</f>
        <v>941</v>
      </c>
      <c r="H545" s="43">
        <f>COUNTIF(D546:$D$1599,366)</f>
        <v>113</v>
      </c>
      <c r="I545" s="2"/>
    </row>
    <row r="546" spans="1:9" x14ac:dyDescent="0.25">
      <c r="A546" s="1">
        <f>COUNTIF($C$2:C546,"Да")</f>
        <v>5</v>
      </c>
      <c r="B546" s="45">
        <f t="shared" si="17"/>
        <v>45545</v>
      </c>
      <c r="C546" s="42" t="str">
        <f>IF(ISERROR(VLOOKUP(B546,'Айгенис Оп10'!$C$3:$C$20,1,0)),"Нет","Да")</f>
        <v>Нет</v>
      </c>
      <c r="D546" s="43">
        <f t="shared" si="16"/>
        <v>366</v>
      </c>
      <c r="E546" s="44">
        <f>ROUND(('Все выпуски'!$H$3*'Все выпуски'!$H$6/100)/366*(B546-IF(C546="Нет",VLOOKUP(A546,'Айгенис Оп10'!$A$2:$C$20,3,0),VLOOKUP((A546-1),'Айгенис Оп10'!$A$2:$C$20,3,0))),2)</f>
        <v>8.07</v>
      </c>
      <c r="G546" s="43">
        <f>COUNTIF(D547:$D$1599,365)</f>
        <v>941</v>
      </c>
      <c r="H546" s="43">
        <f>COUNTIF(D547:$D$1599,366)</f>
        <v>112</v>
      </c>
      <c r="I546" s="2"/>
    </row>
    <row r="547" spans="1:9" x14ac:dyDescent="0.25">
      <c r="A547" s="1">
        <f>COUNTIF($C$2:C547,"Да")</f>
        <v>5</v>
      </c>
      <c r="B547" s="45">
        <f t="shared" si="17"/>
        <v>45546</v>
      </c>
      <c r="C547" s="42" t="str">
        <f>IF(ISERROR(VLOOKUP(B547,'Айгенис Оп10'!$C$3:$C$20,1,0)),"Нет","Да")</f>
        <v>Нет</v>
      </c>
      <c r="D547" s="43">
        <f t="shared" si="16"/>
        <v>366</v>
      </c>
      <c r="E547" s="44">
        <f>ROUND(('Все выпуски'!$H$3*'Все выпуски'!$H$6/100)/366*(B547-IF(C547="Нет",VLOOKUP(A547,'Айгенис Оп10'!$A$2:$C$20,3,0),VLOOKUP((A547-1),'Айгенис Оп10'!$A$2:$C$20,3,0))),2)</f>
        <v>8.16</v>
      </c>
      <c r="G547" s="43">
        <f>COUNTIF(D548:$D$1599,365)</f>
        <v>941</v>
      </c>
      <c r="H547" s="43">
        <f>COUNTIF(D548:$D$1599,366)</f>
        <v>111</v>
      </c>
      <c r="I547" s="2"/>
    </row>
    <row r="548" spans="1:9" x14ac:dyDescent="0.25">
      <c r="A548" s="1">
        <f>COUNTIF($C$2:C548,"Да")</f>
        <v>5</v>
      </c>
      <c r="B548" s="45">
        <f t="shared" si="17"/>
        <v>45547</v>
      </c>
      <c r="C548" s="42" t="str">
        <f>IF(ISERROR(VLOOKUP(B548,'Айгенис Оп10'!$C$3:$C$20,1,0)),"Нет","Да")</f>
        <v>Нет</v>
      </c>
      <c r="D548" s="43">
        <f t="shared" si="16"/>
        <v>366</v>
      </c>
      <c r="E548" s="44">
        <f>ROUND(('Все выпуски'!$H$3*'Все выпуски'!$H$6/100)/366*(B548-IF(C548="Нет",VLOOKUP(A548,'Айгенис Оп10'!$A$2:$C$20,3,0),VLOOKUP((A548-1),'Айгенис Оп10'!$A$2:$C$20,3,0))),2)</f>
        <v>8.26</v>
      </c>
      <c r="G548" s="43">
        <f>COUNTIF(D549:$D$1599,365)</f>
        <v>941</v>
      </c>
      <c r="H548" s="43">
        <f>COUNTIF(D549:$D$1599,366)</f>
        <v>110</v>
      </c>
      <c r="I548" s="2"/>
    </row>
    <row r="549" spans="1:9" x14ac:dyDescent="0.25">
      <c r="A549" s="1">
        <f>COUNTIF($C$2:C549,"Да")</f>
        <v>5</v>
      </c>
      <c r="B549" s="45">
        <f t="shared" si="17"/>
        <v>45548</v>
      </c>
      <c r="C549" s="42" t="str">
        <f>IF(ISERROR(VLOOKUP(B549,'Айгенис Оп10'!$C$3:$C$20,1,0)),"Нет","Да")</f>
        <v>Нет</v>
      </c>
      <c r="D549" s="43">
        <f t="shared" si="16"/>
        <v>366</v>
      </c>
      <c r="E549" s="44">
        <f>ROUND(('Все выпуски'!$H$3*'Все выпуски'!$H$6/100)/366*(B549-IF(C549="Нет",VLOOKUP(A549,'Айгенис Оп10'!$A$2:$C$20,3,0),VLOOKUP((A549-1),'Айгенис Оп10'!$A$2:$C$20,3,0))),2)</f>
        <v>8.36</v>
      </c>
      <c r="G549" s="43">
        <f>COUNTIF(D550:$D$1599,365)</f>
        <v>941</v>
      </c>
      <c r="H549" s="43">
        <f>COUNTIF(D550:$D$1599,366)</f>
        <v>109</v>
      </c>
      <c r="I549" s="2"/>
    </row>
    <row r="550" spans="1:9" x14ac:dyDescent="0.25">
      <c r="A550" s="1">
        <f>COUNTIF($C$2:C550,"Да")</f>
        <v>5</v>
      </c>
      <c r="B550" s="45">
        <f t="shared" si="17"/>
        <v>45549</v>
      </c>
      <c r="C550" s="42" t="str">
        <f>IF(ISERROR(VLOOKUP(B550,'Айгенис Оп10'!$C$3:$C$20,1,0)),"Нет","Да")</f>
        <v>Нет</v>
      </c>
      <c r="D550" s="43">
        <f t="shared" si="16"/>
        <v>366</v>
      </c>
      <c r="E550" s="44">
        <f>ROUND(('Все выпуски'!$H$3*'Все выпуски'!$H$6/100)/366*(B550-IF(C550="Нет",VLOOKUP(A550,'Айгенис Оп10'!$A$2:$C$20,3,0),VLOOKUP((A550-1),'Айгенис Оп10'!$A$2:$C$20,3,0))),2)</f>
        <v>8.4600000000000009</v>
      </c>
      <c r="G550" s="43">
        <f>COUNTIF(D551:$D$1599,365)</f>
        <v>941</v>
      </c>
      <c r="H550" s="43">
        <f>COUNTIF(D551:$D$1599,366)</f>
        <v>108</v>
      </c>
      <c r="I550" s="2"/>
    </row>
    <row r="551" spans="1:9" x14ac:dyDescent="0.25">
      <c r="A551" s="1">
        <f>COUNTIF($C$2:C551,"Да")</f>
        <v>5</v>
      </c>
      <c r="B551" s="45">
        <f t="shared" si="17"/>
        <v>45550</v>
      </c>
      <c r="C551" s="42" t="str">
        <f>IF(ISERROR(VLOOKUP(B551,'Айгенис Оп10'!$C$3:$C$20,1,0)),"Нет","Да")</f>
        <v>Нет</v>
      </c>
      <c r="D551" s="43">
        <f t="shared" si="16"/>
        <v>366</v>
      </c>
      <c r="E551" s="44">
        <f>ROUND(('Все выпуски'!$H$3*'Все выпуски'!$H$6/100)/366*(B551-IF(C551="Нет",VLOOKUP(A551,'Айгенис Оп10'!$A$2:$C$20,3,0),VLOOKUP((A551-1),'Айгенис Оп10'!$A$2:$C$20,3,0))),2)</f>
        <v>8.56</v>
      </c>
      <c r="G551" s="43">
        <f>COUNTIF(D552:$D$1599,365)</f>
        <v>941</v>
      </c>
      <c r="H551" s="43">
        <f>COUNTIF(D552:$D$1599,366)</f>
        <v>107</v>
      </c>
      <c r="I551" s="2"/>
    </row>
    <row r="552" spans="1:9" x14ac:dyDescent="0.25">
      <c r="A552" s="1">
        <f>COUNTIF($C$2:C552,"Да")</f>
        <v>5</v>
      </c>
      <c r="B552" s="45">
        <f t="shared" si="17"/>
        <v>45551</v>
      </c>
      <c r="C552" s="42" t="str">
        <f>IF(ISERROR(VLOOKUP(B552,'Айгенис Оп10'!$C$3:$C$20,1,0)),"Нет","Да")</f>
        <v>Нет</v>
      </c>
      <c r="D552" s="43">
        <f t="shared" si="16"/>
        <v>366</v>
      </c>
      <c r="E552" s="44">
        <f>ROUND(('Все выпуски'!$H$3*'Все выпуски'!$H$6/100)/366*(B552-IF(C552="Нет",VLOOKUP(A552,'Айгенис Оп10'!$A$2:$C$20,3,0),VLOOKUP((A552-1),'Айгенис Оп10'!$A$2:$C$20,3,0))),2)</f>
        <v>8.66</v>
      </c>
      <c r="G552" s="43">
        <f>COUNTIF(D553:$D$1599,365)</f>
        <v>941</v>
      </c>
      <c r="H552" s="43">
        <f>COUNTIF(D553:$D$1599,366)</f>
        <v>106</v>
      </c>
      <c r="I552" s="2"/>
    </row>
    <row r="553" spans="1:9" x14ac:dyDescent="0.25">
      <c r="A553" s="1">
        <f>COUNTIF($C$2:C553,"Да")</f>
        <v>5</v>
      </c>
      <c r="B553" s="45">
        <f t="shared" si="17"/>
        <v>45552</v>
      </c>
      <c r="C553" s="42" t="str">
        <f>IF(ISERROR(VLOOKUP(B553,'Айгенис Оп10'!$C$3:$C$20,1,0)),"Нет","Да")</f>
        <v>Нет</v>
      </c>
      <c r="D553" s="43">
        <f t="shared" si="16"/>
        <v>366</v>
      </c>
      <c r="E553" s="44">
        <f>ROUND(('Все выпуски'!$H$3*'Все выпуски'!$H$6/100)/366*(B553-IF(C553="Нет",VLOOKUP(A553,'Айгенис Оп10'!$A$2:$C$20,3,0),VLOOKUP((A553-1),'Айгенис Оп10'!$A$2:$C$20,3,0))),2)</f>
        <v>8.75</v>
      </c>
      <c r="G553" s="43">
        <f>COUNTIF(D554:$D$1599,365)</f>
        <v>941</v>
      </c>
      <c r="H553" s="43">
        <f>COUNTIF(D554:$D$1599,366)</f>
        <v>105</v>
      </c>
      <c r="I553" s="2"/>
    </row>
    <row r="554" spans="1:9" x14ac:dyDescent="0.25">
      <c r="A554" s="1">
        <f>COUNTIF($C$2:C554,"Да")</f>
        <v>5</v>
      </c>
      <c r="B554" s="45">
        <f t="shared" si="17"/>
        <v>45553</v>
      </c>
      <c r="C554" s="42" t="str">
        <f>IF(ISERROR(VLOOKUP(B554,'Айгенис Оп10'!$C$3:$C$20,1,0)),"Нет","Да")</f>
        <v>Нет</v>
      </c>
      <c r="D554" s="43">
        <f t="shared" si="16"/>
        <v>366</v>
      </c>
      <c r="E554" s="44">
        <f>ROUND(('Все выпуски'!$H$3*'Все выпуски'!$H$6/100)/366*(B554-IF(C554="Нет",VLOOKUP(A554,'Айгенис Оп10'!$A$2:$C$20,3,0),VLOOKUP((A554-1),'Айгенис Оп10'!$A$2:$C$20,3,0))),2)</f>
        <v>8.85</v>
      </c>
      <c r="G554" s="43">
        <f>COUNTIF(D555:$D$1599,365)</f>
        <v>941</v>
      </c>
      <c r="H554" s="43">
        <f>COUNTIF(D555:$D$1599,366)</f>
        <v>104</v>
      </c>
      <c r="I554" s="2"/>
    </row>
    <row r="555" spans="1:9" x14ac:dyDescent="0.25">
      <c r="A555" s="1">
        <f>COUNTIF($C$2:C555,"Да")</f>
        <v>5</v>
      </c>
      <c r="B555" s="45">
        <f t="shared" si="17"/>
        <v>45554</v>
      </c>
      <c r="C555" s="42" t="str">
        <f>IF(ISERROR(VLOOKUP(B555,'Айгенис Оп10'!$C$3:$C$20,1,0)),"Нет","Да")</f>
        <v>Нет</v>
      </c>
      <c r="D555" s="43">
        <f t="shared" si="16"/>
        <v>366</v>
      </c>
      <c r="E555" s="44">
        <f>ROUND(('Все выпуски'!$H$3*'Все выпуски'!$H$6/100)/366*(B555-IF(C555="Нет",VLOOKUP(A555,'Айгенис Оп10'!$A$2:$C$20,3,0),VLOOKUP((A555-1),'Айгенис Оп10'!$A$2:$C$20,3,0))),2)</f>
        <v>8.9499999999999993</v>
      </c>
      <c r="G555" s="43">
        <f>COUNTIF(D556:$D$1599,365)</f>
        <v>941</v>
      </c>
      <c r="H555" s="43">
        <f>COUNTIF(D556:$D$1599,366)</f>
        <v>103</v>
      </c>
      <c r="I555" s="2"/>
    </row>
    <row r="556" spans="1:9" x14ac:dyDescent="0.25">
      <c r="A556" s="1">
        <f>COUNTIF($C$2:C556,"Да")</f>
        <v>6</v>
      </c>
      <c r="B556" s="45">
        <f t="shared" si="17"/>
        <v>45555</v>
      </c>
      <c r="C556" s="42" t="str">
        <f>IF(ISERROR(VLOOKUP(B556,'Айгенис Оп10'!$C$3:$C$20,1,0)),"Нет","Да")</f>
        <v>Да</v>
      </c>
      <c r="D556" s="43">
        <f t="shared" si="16"/>
        <v>366</v>
      </c>
      <c r="E556" s="44">
        <f>ROUND(('Все выпуски'!$H$3*'Все выпуски'!$H$6/100)/366*(B556-IF(C556="Нет",VLOOKUP(A556,'Айгенис Оп10'!$A$2:$C$20,3,0),VLOOKUP((A556-1),'Айгенис Оп10'!$A$2:$C$20,3,0))),2)</f>
        <v>9.0500000000000007</v>
      </c>
      <c r="G556" s="43">
        <f>COUNTIF(D557:$D$1599,365)</f>
        <v>941</v>
      </c>
      <c r="H556" s="43">
        <f>COUNTIF(D557:$D$1599,366)</f>
        <v>102</v>
      </c>
      <c r="I556" s="2"/>
    </row>
    <row r="557" spans="1:9" x14ac:dyDescent="0.25">
      <c r="A557" s="1">
        <f>COUNTIF($C$2:C557,"Да")</f>
        <v>6</v>
      </c>
      <c r="B557" s="45">
        <f t="shared" si="17"/>
        <v>45556</v>
      </c>
      <c r="C557" s="42" t="str">
        <f>IF(ISERROR(VLOOKUP(B557,'Айгенис Оп10'!$C$3:$C$20,1,0)),"Нет","Да")</f>
        <v>Нет</v>
      </c>
      <c r="D557" s="43">
        <f t="shared" si="16"/>
        <v>366</v>
      </c>
      <c r="E557" s="44">
        <f>ROUND(('Все выпуски'!$H$3*'Все выпуски'!$H$6/100)/366*(B557-IF(C557="Нет",VLOOKUP(A557,'Айгенис Оп10'!$A$2:$C$20,3,0),VLOOKUP((A557-1),'Айгенис Оп10'!$A$2:$C$20,3,0))),2)</f>
        <v>0.1</v>
      </c>
      <c r="G557" s="43">
        <f>COUNTIF(D558:$D$1599,365)</f>
        <v>941</v>
      </c>
      <c r="H557" s="43">
        <f>COUNTIF(D558:$D$1599,366)</f>
        <v>101</v>
      </c>
      <c r="I557" s="2"/>
    </row>
    <row r="558" spans="1:9" x14ac:dyDescent="0.25">
      <c r="A558" s="1">
        <f>COUNTIF($C$2:C558,"Да")</f>
        <v>6</v>
      </c>
      <c r="B558" s="45">
        <f t="shared" si="17"/>
        <v>45557</v>
      </c>
      <c r="C558" s="42" t="str">
        <f>IF(ISERROR(VLOOKUP(B558,'Айгенис Оп10'!$C$3:$C$20,1,0)),"Нет","Да")</f>
        <v>Нет</v>
      </c>
      <c r="D558" s="43">
        <f t="shared" si="16"/>
        <v>366</v>
      </c>
      <c r="E558" s="44">
        <f>ROUND(('Все выпуски'!$H$3*'Все выпуски'!$H$6/100)/366*(B558-IF(C558="Нет",VLOOKUP(A558,'Айгенис Оп10'!$A$2:$C$20,3,0),VLOOKUP((A558-1),'Айгенис Оп10'!$A$2:$C$20,3,0))),2)</f>
        <v>0.2</v>
      </c>
      <c r="G558" s="43">
        <f>COUNTIF(D559:$D$1599,365)</f>
        <v>941</v>
      </c>
      <c r="H558" s="43">
        <f>COUNTIF(D559:$D$1599,366)</f>
        <v>100</v>
      </c>
      <c r="I558" s="2"/>
    </row>
    <row r="559" spans="1:9" x14ac:dyDescent="0.25">
      <c r="A559" s="1">
        <f>COUNTIF($C$2:C559,"Да")</f>
        <v>6</v>
      </c>
      <c r="B559" s="45">
        <f t="shared" si="17"/>
        <v>45558</v>
      </c>
      <c r="C559" s="42" t="str">
        <f>IF(ISERROR(VLOOKUP(B559,'Айгенис Оп10'!$C$3:$C$20,1,0)),"Нет","Да")</f>
        <v>Нет</v>
      </c>
      <c r="D559" s="43">
        <f t="shared" si="16"/>
        <v>366</v>
      </c>
      <c r="E559" s="44">
        <f>ROUND(('Все выпуски'!$H$3*'Все выпуски'!$H$6/100)/366*(B559-IF(C559="Нет",VLOOKUP(A559,'Айгенис Оп10'!$A$2:$C$20,3,0),VLOOKUP((A559-1),'Айгенис Оп10'!$A$2:$C$20,3,0))),2)</f>
        <v>0.3</v>
      </c>
      <c r="G559" s="43">
        <f>COUNTIF(D560:$D$1599,365)</f>
        <v>941</v>
      </c>
      <c r="H559" s="43">
        <f>COUNTIF(D560:$D$1599,366)</f>
        <v>99</v>
      </c>
      <c r="I559" s="2"/>
    </row>
    <row r="560" spans="1:9" x14ac:dyDescent="0.25">
      <c r="A560" s="1">
        <f>COUNTIF($C$2:C560,"Да")</f>
        <v>6</v>
      </c>
      <c r="B560" s="45">
        <f t="shared" si="17"/>
        <v>45559</v>
      </c>
      <c r="C560" s="42" t="str">
        <f>IF(ISERROR(VLOOKUP(B560,'Айгенис Оп10'!$C$3:$C$20,1,0)),"Нет","Да")</f>
        <v>Нет</v>
      </c>
      <c r="D560" s="43">
        <f t="shared" si="16"/>
        <v>366</v>
      </c>
      <c r="E560" s="44">
        <f>ROUND(('Все выпуски'!$H$3*'Все выпуски'!$H$6/100)/366*(B560-IF(C560="Нет",VLOOKUP(A560,'Айгенис Оп10'!$A$2:$C$20,3,0),VLOOKUP((A560-1),'Айгенис Оп10'!$A$2:$C$20,3,0))),2)</f>
        <v>0.39</v>
      </c>
      <c r="G560" s="43">
        <f>COUNTIF(D561:$D$1599,365)</f>
        <v>941</v>
      </c>
      <c r="H560" s="43">
        <f>COUNTIF(D561:$D$1599,366)</f>
        <v>98</v>
      </c>
      <c r="I560" s="2"/>
    </row>
    <row r="561" spans="1:9" x14ac:dyDescent="0.25">
      <c r="A561" s="1">
        <f>COUNTIF($C$2:C561,"Да")</f>
        <v>6</v>
      </c>
      <c r="B561" s="45">
        <f t="shared" si="17"/>
        <v>45560</v>
      </c>
      <c r="C561" s="42" t="str">
        <f>IF(ISERROR(VLOOKUP(B561,'Айгенис Оп10'!$C$3:$C$20,1,0)),"Нет","Да")</f>
        <v>Нет</v>
      </c>
      <c r="D561" s="43">
        <f t="shared" si="16"/>
        <v>366</v>
      </c>
      <c r="E561" s="44">
        <f>ROUND(('Все выпуски'!$H$3*'Все выпуски'!$H$6/100)/366*(B561-IF(C561="Нет",VLOOKUP(A561,'Айгенис Оп10'!$A$2:$C$20,3,0),VLOOKUP((A561-1),'Айгенис Оп10'!$A$2:$C$20,3,0))),2)</f>
        <v>0.49</v>
      </c>
      <c r="G561" s="43">
        <f>COUNTIF(D562:$D$1599,365)</f>
        <v>941</v>
      </c>
      <c r="H561" s="43">
        <f>COUNTIF(D562:$D$1599,366)</f>
        <v>97</v>
      </c>
      <c r="I561" s="2"/>
    </row>
    <row r="562" spans="1:9" x14ac:dyDescent="0.25">
      <c r="A562" s="1">
        <f>COUNTIF($C$2:C562,"Да")</f>
        <v>6</v>
      </c>
      <c r="B562" s="45">
        <f t="shared" si="17"/>
        <v>45561</v>
      </c>
      <c r="C562" s="42" t="str">
        <f>IF(ISERROR(VLOOKUP(B562,'Айгенис Оп10'!$C$3:$C$20,1,0)),"Нет","Да")</f>
        <v>Нет</v>
      </c>
      <c r="D562" s="43">
        <f t="shared" si="16"/>
        <v>366</v>
      </c>
      <c r="E562" s="44">
        <f>ROUND(('Все выпуски'!$H$3*'Все выпуски'!$H$6/100)/366*(B562-IF(C562="Нет",VLOOKUP(A562,'Айгенис Оп10'!$A$2:$C$20,3,0),VLOOKUP((A562-1),'Айгенис Оп10'!$A$2:$C$20,3,0))),2)</f>
        <v>0.59</v>
      </c>
      <c r="G562" s="43">
        <f>COUNTIF(D563:$D$1599,365)</f>
        <v>941</v>
      </c>
      <c r="H562" s="43">
        <f>COUNTIF(D563:$D$1599,366)</f>
        <v>96</v>
      </c>
      <c r="I562" s="2"/>
    </row>
    <row r="563" spans="1:9" x14ac:dyDescent="0.25">
      <c r="A563" s="1">
        <f>COUNTIF($C$2:C563,"Да")</f>
        <v>6</v>
      </c>
      <c r="B563" s="45">
        <f t="shared" si="17"/>
        <v>45562</v>
      </c>
      <c r="C563" s="42" t="str">
        <f>IF(ISERROR(VLOOKUP(B563,'Айгенис Оп10'!$C$3:$C$20,1,0)),"Нет","Да")</f>
        <v>Нет</v>
      </c>
      <c r="D563" s="43">
        <f t="shared" si="16"/>
        <v>366</v>
      </c>
      <c r="E563" s="44">
        <f>ROUND(('Все выпуски'!$H$3*'Все выпуски'!$H$6/100)/366*(B563-IF(C563="Нет",VLOOKUP(A563,'Айгенис Оп10'!$A$2:$C$20,3,0),VLOOKUP((A563-1),'Айгенис Оп10'!$A$2:$C$20,3,0))),2)</f>
        <v>0.69</v>
      </c>
      <c r="G563" s="43">
        <f>COUNTIF(D564:$D$1599,365)</f>
        <v>941</v>
      </c>
      <c r="H563" s="43">
        <f>COUNTIF(D564:$D$1599,366)</f>
        <v>95</v>
      </c>
      <c r="I563" s="2"/>
    </row>
    <row r="564" spans="1:9" x14ac:dyDescent="0.25">
      <c r="A564" s="1">
        <f>COUNTIF($C$2:C564,"Да")</f>
        <v>6</v>
      </c>
      <c r="B564" s="45">
        <f t="shared" si="17"/>
        <v>45563</v>
      </c>
      <c r="C564" s="42" t="str">
        <f>IF(ISERROR(VLOOKUP(B564,'Айгенис Оп10'!$C$3:$C$20,1,0)),"Нет","Да")</f>
        <v>Нет</v>
      </c>
      <c r="D564" s="43">
        <f t="shared" si="16"/>
        <v>366</v>
      </c>
      <c r="E564" s="44">
        <f>ROUND(('Все выпуски'!$H$3*'Все выпуски'!$H$6/100)/366*(B564-IF(C564="Нет",VLOOKUP(A564,'Айгенис Оп10'!$A$2:$C$20,3,0),VLOOKUP((A564-1),'Айгенис Оп10'!$A$2:$C$20,3,0))),2)</f>
        <v>0.79</v>
      </c>
      <c r="G564" s="43">
        <f>COUNTIF(D565:$D$1599,365)</f>
        <v>941</v>
      </c>
      <c r="H564" s="43">
        <f>COUNTIF(D565:$D$1599,366)</f>
        <v>94</v>
      </c>
      <c r="I564" s="2"/>
    </row>
    <row r="565" spans="1:9" x14ac:dyDescent="0.25">
      <c r="A565" s="1">
        <f>COUNTIF($C$2:C565,"Да")</f>
        <v>6</v>
      </c>
      <c r="B565" s="45">
        <f t="shared" si="17"/>
        <v>45564</v>
      </c>
      <c r="C565" s="42" t="str">
        <f>IF(ISERROR(VLOOKUP(B565,'Айгенис Оп10'!$C$3:$C$20,1,0)),"Нет","Да")</f>
        <v>Нет</v>
      </c>
      <c r="D565" s="43">
        <f t="shared" si="16"/>
        <v>366</v>
      </c>
      <c r="E565" s="44">
        <f>ROUND(('Все выпуски'!$H$3*'Все выпуски'!$H$6/100)/366*(B565-IF(C565="Нет",VLOOKUP(A565,'Айгенис Оп10'!$A$2:$C$20,3,0),VLOOKUP((A565-1),'Айгенис Оп10'!$A$2:$C$20,3,0))),2)</f>
        <v>0.89</v>
      </c>
      <c r="G565" s="43">
        <f>COUNTIF(D566:$D$1599,365)</f>
        <v>941</v>
      </c>
      <c r="H565" s="43">
        <f>COUNTIF(D566:$D$1599,366)</f>
        <v>93</v>
      </c>
      <c r="I565" s="2"/>
    </row>
    <row r="566" spans="1:9" x14ac:dyDescent="0.25">
      <c r="A566" s="1">
        <f>COUNTIF($C$2:C566,"Да")</f>
        <v>6</v>
      </c>
      <c r="B566" s="45">
        <f t="shared" si="17"/>
        <v>45565</v>
      </c>
      <c r="C566" s="42" t="str">
        <f>IF(ISERROR(VLOOKUP(B566,'Айгенис Оп10'!$C$3:$C$20,1,0)),"Нет","Да")</f>
        <v>Нет</v>
      </c>
      <c r="D566" s="43">
        <f t="shared" si="16"/>
        <v>366</v>
      </c>
      <c r="E566" s="44">
        <f>ROUND(('Все выпуски'!$H$3*'Все выпуски'!$H$6/100)/366*(B566-IF(C566="Нет",VLOOKUP(A566,'Айгенис Оп10'!$A$2:$C$20,3,0),VLOOKUP((A566-1),'Айгенис Оп10'!$A$2:$C$20,3,0))),2)</f>
        <v>0.98</v>
      </c>
      <c r="G566" s="43">
        <f>COUNTIF(D567:$D$1599,365)</f>
        <v>941</v>
      </c>
      <c r="H566" s="43">
        <f>COUNTIF(D567:$D$1599,366)</f>
        <v>92</v>
      </c>
      <c r="I566" s="2"/>
    </row>
    <row r="567" spans="1:9" x14ac:dyDescent="0.25">
      <c r="A567" s="1">
        <f>COUNTIF($C$2:C567,"Да")</f>
        <v>6</v>
      </c>
      <c r="B567" s="45">
        <f t="shared" si="17"/>
        <v>45566</v>
      </c>
      <c r="C567" s="42" t="str">
        <f>IF(ISERROR(VLOOKUP(B567,'Айгенис Оп10'!$C$3:$C$20,1,0)),"Нет","Да")</f>
        <v>Нет</v>
      </c>
      <c r="D567" s="43">
        <f t="shared" si="16"/>
        <v>366</v>
      </c>
      <c r="E567" s="44">
        <f>ROUND(('Все выпуски'!$H$3*'Все выпуски'!$H$6/100)/366*(B567-IF(C567="Нет",VLOOKUP(A567,'Айгенис Оп10'!$A$2:$C$20,3,0),VLOOKUP((A567-1),'Айгенис Оп10'!$A$2:$C$20,3,0))),2)</f>
        <v>1.08</v>
      </c>
      <c r="G567" s="43">
        <f>COUNTIF(D568:$D$1599,365)</f>
        <v>941</v>
      </c>
      <c r="H567" s="43">
        <f>COUNTIF(D568:$D$1599,366)</f>
        <v>91</v>
      </c>
      <c r="I567" s="2"/>
    </row>
    <row r="568" spans="1:9" x14ac:dyDescent="0.25">
      <c r="A568" s="1">
        <f>COUNTIF($C$2:C568,"Да")</f>
        <v>6</v>
      </c>
      <c r="B568" s="45">
        <f t="shared" si="17"/>
        <v>45567</v>
      </c>
      <c r="C568" s="42" t="str">
        <f>IF(ISERROR(VLOOKUP(B568,'Айгенис Оп10'!$C$3:$C$20,1,0)),"Нет","Да")</f>
        <v>Нет</v>
      </c>
      <c r="D568" s="43">
        <f t="shared" si="16"/>
        <v>366</v>
      </c>
      <c r="E568" s="44">
        <f>ROUND(('Все выпуски'!$H$3*'Все выпуски'!$H$6/100)/366*(B568-IF(C568="Нет",VLOOKUP(A568,'Айгенис Оп10'!$A$2:$C$20,3,0),VLOOKUP((A568-1),'Айгенис Оп10'!$A$2:$C$20,3,0))),2)</f>
        <v>1.18</v>
      </c>
      <c r="G568" s="43">
        <f>COUNTIF(D569:$D$1599,365)</f>
        <v>941</v>
      </c>
      <c r="H568" s="43">
        <f>COUNTIF(D569:$D$1599,366)</f>
        <v>90</v>
      </c>
      <c r="I568" s="2"/>
    </row>
    <row r="569" spans="1:9" x14ac:dyDescent="0.25">
      <c r="A569" s="1">
        <f>COUNTIF($C$2:C569,"Да")</f>
        <v>6</v>
      </c>
      <c r="B569" s="45">
        <f t="shared" si="17"/>
        <v>45568</v>
      </c>
      <c r="C569" s="42" t="str">
        <f>IF(ISERROR(VLOOKUP(B569,'Айгенис Оп10'!$C$3:$C$20,1,0)),"Нет","Да")</f>
        <v>Нет</v>
      </c>
      <c r="D569" s="43">
        <f t="shared" si="16"/>
        <v>366</v>
      </c>
      <c r="E569" s="44">
        <f>ROUND(('Все выпуски'!$H$3*'Все выпуски'!$H$6/100)/366*(B569-IF(C569="Нет",VLOOKUP(A569,'Айгенис Оп10'!$A$2:$C$20,3,0),VLOOKUP((A569-1),'Айгенис Оп10'!$A$2:$C$20,3,0))),2)</f>
        <v>1.28</v>
      </c>
      <c r="G569" s="43">
        <f>COUNTIF(D570:$D$1599,365)</f>
        <v>941</v>
      </c>
      <c r="H569" s="43">
        <f>COUNTIF(D570:$D$1599,366)</f>
        <v>89</v>
      </c>
      <c r="I569" s="2"/>
    </row>
    <row r="570" spans="1:9" x14ac:dyDescent="0.25">
      <c r="A570" s="1">
        <f>COUNTIF($C$2:C570,"Да")</f>
        <v>6</v>
      </c>
      <c r="B570" s="45">
        <f t="shared" si="17"/>
        <v>45569</v>
      </c>
      <c r="C570" s="42" t="str">
        <f>IF(ISERROR(VLOOKUP(B570,'Айгенис Оп10'!$C$3:$C$20,1,0)),"Нет","Да")</f>
        <v>Нет</v>
      </c>
      <c r="D570" s="43">
        <f t="shared" si="16"/>
        <v>366</v>
      </c>
      <c r="E570" s="44">
        <f>ROUND(('Все выпуски'!$H$3*'Все выпуски'!$H$6/100)/366*(B570-IF(C570="Нет",VLOOKUP(A570,'Айгенис Оп10'!$A$2:$C$20,3,0),VLOOKUP((A570-1),'Айгенис Оп10'!$A$2:$C$20,3,0))),2)</f>
        <v>1.38</v>
      </c>
      <c r="G570" s="43">
        <f>COUNTIF(D571:$D$1599,365)</f>
        <v>941</v>
      </c>
      <c r="H570" s="43">
        <f>COUNTIF(D571:$D$1599,366)</f>
        <v>88</v>
      </c>
      <c r="I570" s="2"/>
    </row>
    <row r="571" spans="1:9" x14ac:dyDescent="0.25">
      <c r="A571" s="1">
        <f>COUNTIF($C$2:C571,"Да")</f>
        <v>6</v>
      </c>
      <c r="B571" s="45">
        <f t="shared" si="17"/>
        <v>45570</v>
      </c>
      <c r="C571" s="42" t="str">
        <f>IF(ISERROR(VLOOKUP(B571,'Айгенис Оп10'!$C$3:$C$20,1,0)),"Нет","Да")</f>
        <v>Нет</v>
      </c>
      <c r="D571" s="43">
        <f t="shared" si="16"/>
        <v>366</v>
      </c>
      <c r="E571" s="44">
        <f>ROUND(('Все выпуски'!$H$3*'Все выпуски'!$H$6/100)/366*(B571-IF(C571="Нет",VLOOKUP(A571,'Айгенис Оп10'!$A$2:$C$20,3,0),VLOOKUP((A571-1),'Айгенис Оп10'!$A$2:$C$20,3,0))),2)</f>
        <v>1.48</v>
      </c>
      <c r="G571" s="43">
        <f>COUNTIF(D572:$D$1599,365)</f>
        <v>941</v>
      </c>
      <c r="H571" s="43">
        <f>COUNTIF(D572:$D$1599,366)</f>
        <v>87</v>
      </c>
      <c r="I571" s="2"/>
    </row>
    <row r="572" spans="1:9" x14ac:dyDescent="0.25">
      <c r="A572" s="1">
        <f>COUNTIF($C$2:C572,"Да")</f>
        <v>6</v>
      </c>
      <c r="B572" s="45">
        <f t="shared" si="17"/>
        <v>45571</v>
      </c>
      <c r="C572" s="42" t="str">
        <f>IF(ISERROR(VLOOKUP(B572,'Айгенис Оп10'!$C$3:$C$20,1,0)),"Нет","Да")</f>
        <v>Нет</v>
      </c>
      <c r="D572" s="43">
        <f t="shared" si="16"/>
        <v>366</v>
      </c>
      <c r="E572" s="44">
        <f>ROUND(('Все выпуски'!$H$3*'Все выпуски'!$H$6/100)/366*(B572-IF(C572="Нет",VLOOKUP(A572,'Айгенис Оп10'!$A$2:$C$20,3,0),VLOOKUP((A572-1),'Айгенис Оп10'!$A$2:$C$20,3,0))),2)</f>
        <v>1.57</v>
      </c>
      <c r="G572" s="43">
        <f>COUNTIF(D573:$D$1599,365)</f>
        <v>941</v>
      </c>
      <c r="H572" s="43">
        <f>COUNTIF(D573:$D$1599,366)</f>
        <v>86</v>
      </c>
      <c r="I572" s="2"/>
    </row>
    <row r="573" spans="1:9" x14ac:dyDescent="0.25">
      <c r="A573" s="1">
        <f>COUNTIF($C$2:C573,"Да")</f>
        <v>6</v>
      </c>
      <c r="B573" s="45">
        <f t="shared" si="17"/>
        <v>45572</v>
      </c>
      <c r="C573" s="42" t="str">
        <f>IF(ISERROR(VLOOKUP(B573,'Айгенис Оп10'!$C$3:$C$20,1,0)),"Нет","Да")</f>
        <v>Нет</v>
      </c>
      <c r="D573" s="43">
        <f t="shared" si="16"/>
        <v>366</v>
      </c>
      <c r="E573" s="44">
        <f>ROUND(('Все выпуски'!$H$3*'Все выпуски'!$H$6/100)/366*(B573-IF(C573="Нет",VLOOKUP(A573,'Айгенис Оп10'!$A$2:$C$20,3,0),VLOOKUP((A573-1),'Айгенис Оп10'!$A$2:$C$20,3,0))),2)</f>
        <v>1.67</v>
      </c>
      <c r="G573" s="43">
        <f>COUNTIF(D574:$D$1599,365)</f>
        <v>941</v>
      </c>
      <c r="H573" s="43">
        <f>COUNTIF(D574:$D$1599,366)</f>
        <v>85</v>
      </c>
      <c r="I573" s="2"/>
    </row>
    <row r="574" spans="1:9" x14ac:dyDescent="0.25">
      <c r="A574" s="1">
        <f>COUNTIF($C$2:C574,"Да")</f>
        <v>6</v>
      </c>
      <c r="B574" s="45">
        <f t="shared" si="17"/>
        <v>45573</v>
      </c>
      <c r="C574" s="42" t="str">
        <f>IF(ISERROR(VLOOKUP(B574,'Айгенис Оп10'!$C$3:$C$20,1,0)),"Нет","Да")</f>
        <v>Нет</v>
      </c>
      <c r="D574" s="43">
        <f t="shared" si="16"/>
        <v>366</v>
      </c>
      <c r="E574" s="44">
        <f>ROUND(('Все выпуски'!$H$3*'Все выпуски'!$H$6/100)/366*(B574-IF(C574="Нет",VLOOKUP(A574,'Айгенис Оп10'!$A$2:$C$20,3,0),VLOOKUP((A574-1),'Айгенис Оп10'!$A$2:$C$20,3,0))),2)</f>
        <v>1.77</v>
      </c>
      <c r="G574" s="43">
        <f>COUNTIF(D575:$D$1599,365)</f>
        <v>941</v>
      </c>
      <c r="H574" s="43">
        <f>COUNTIF(D575:$D$1599,366)</f>
        <v>84</v>
      </c>
      <c r="I574" s="2"/>
    </row>
    <row r="575" spans="1:9" x14ac:dyDescent="0.25">
      <c r="A575" s="1">
        <f>COUNTIF($C$2:C575,"Да")</f>
        <v>6</v>
      </c>
      <c r="B575" s="45">
        <f t="shared" si="17"/>
        <v>45574</v>
      </c>
      <c r="C575" s="42" t="str">
        <f>IF(ISERROR(VLOOKUP(B575,'Айгенис Оп10'!$C$3:$C$20,1,0)),"Нет","Да")</f>
        <v>Нет</v>
      </c>
      <c r="D575" s="43">
        <f t="shared" si="16"/>
        <v>366</v>
      </c>
      <c r="E575" s="44">
        <f>ROUND(('Все выпуски'!$H$3*'Все выпуски'!$H$6/100)/366*(B575-IF(C575="Нет",VLOOKUP(A575,'Айгенис Оп10'!$A$2:$C$20,3,0),VLOOKUP((A575-1),'Айгенис Оп10'!$A$2:$C$20,3,0))),2)</f>
        <v>1.87</v>
      </c>
      <c r="G575" s="43">
        <f>COUNTIF(D576:$D$1599,365)</f>
        <v>941</v>
      </c>
      <c r="H575" s="43">
        <f>COUNTIF(D576:$D$1599,366)</f>
        <v>83</v>
      </c>
      <c r="I575" s="2"/>
    </row>
    <row r="576" spans="1:9" x14ac:dyDescent="0.25">
      <c r="A576" s="1">
        <f>COUNTIF($C$2:C576,"Да")</f>
        <v>6</v>
      </c>
      <c r="B576" s="45">
        <f t="shared" si="17"/>
        <v>45575</v>
      </c>
      <c r="C576" s="42" t="str">
        <f>IF(ISERROR(VLOOKUP(B576,'Айгенис Оп10'!$C$3:$C$20,1,0)),"Нет","Да")</f>
        <v>Нет</v>
      </c>
      <c r="D576" s="43">
        <f t="shared" si="16"/>
        <v>366</v>
      </c>
      <c r="E576" s="44">
        <f>ROUND(('Все выпуски'!$H$3*'Все выпуски'!$H$6/100)/366*(B576-IF(C576="Нет",VLOOKUP(A576,'Айгенис Оп10'!$A$2:$C$20,3,0),VLOOKUP((A576-1),'Айгенис Оп10'!$A$2:$C$20,3,0))),2)</f>
        <v>1.97</v>
      </c>
      <c r="G576" s="43">
        <f>COUNTIF(D577:$D$1599,365)</f>
        <v>941</v>
      </c>
      <c r="H576" s="43">
        <f>COUNTIF(D577:$D$1599,366)</f>
        <v>82</v>
      </c>
      <c r="I576" s="2"/>
    </row>
    <row r="577" spans="1:9" x14ac:dyDescent="0.25">
      <c r="A577" s="1">
        <f>COUNTIF($C$2:C577,"Да")</f>
        <v>6</v>
      </c>
      <c r="B577" s="45">
        <f t="shared" si="17"/>
        <v>45576</v>
      </c>
      <c r="C577" s="42" t="str">
        <f>IF(ISERROR(VLOOKUP(B577,'Айгенис Оп10'!$C$3:$C$20,1,0)),"Нет","Да")</f>
        <v>Нет</v>
      </c>
      <c r="D577" s="43">
        <f t="shared" si="16"/>
        <v>366</v>
      </c>
      <c r="E577" s="44">
        <f>ROUND(('Все выпуски'!$H$3*'Все выпуски'!$H$6/100)/366*(B577-IF(C577="Нет",VLOOKUP(A577,'Айгенис Оп10'!$A$2:$C$20,3,0),VLOOKUP((A577-1),'Айгенис Оп10'!$A$2:$C$20,3,0))),2)</f>
        <v>2.0699999999999998</v>
      </c>
      <c r="G577" s="43">
        <f>COUNTIF(D578:$D$1599,365)</f>
        <v>941</v>
      </c>
      <c r="H577" s="43">
        <f>COUNTIF(D578:$D$1599,366)</f>
        <v>81</v>
      </c>
      <c r="I577" s="2"/>
    </row>
    <row r="578" spans="1:9" x14ac:dyDescent="0.25">
      <c r="A578" s="1">
        <f>COUNTIF($C$2:C578,"Да")</f>
        <v>6</v>
      </c>
      <c r="B578" s="45">
        <f t="shared" si="17"/>
        <v>45577</v>
      </c>
      <c r="C578" s="42" t="str">
        <f>IF(ISERROR(VLOOKUP(B578,'Айгенис Оп10'!$C$3:$C$20,1,0)),"Нет","Да")</f>
        <v>Нет</v>
      </c>
      <c r="D578" s="43">
        <f t="shared" si="16"/>
        <v>366</v>
      </c>
      <c r="E578" s="44">
        <f>ROUND(('Все выпуски'!$H$3*'Все выпуски'!$H$6/100)/366*(B578-IF(C578="Нет",VLOOKUP(A578,'Айгенис Оп10'!$A$2:$C$20,3,0),VLOOKUP((A578-1),'Айгенис Оп10'!$A$2:$C$20,3,0))),2)</f>
        <v>2.16</v>
      </c>
      <c r="G578" s="43">
        <f>COUNTIF(D579:$D$1599,365)</f>
        <v>941</v>
      </c>
      <c r="H578" s="43">
        <f>COUNTIF(D579:$D$1599,366)</f>
        <v>80</v>
      </c>
      <c r="I578" s="2"/>
    </row>
    <row r="579" spans="1:9" x14ac:dyDescent="0.25">
      <c r="A579" s="1">
        <f>COUNTIF($C$2:C579,"Да")</f>
        <v>6</v>
      </c>
      <c r="B579" s="45">
        <f t="shared" si="17"/>
        <v>45578</v>
      </c>
      <c r="C579" s="42" t="str">
        <f>IF(ISERROR(VLOOKUP(B579,'Айгенис Оп10'!$C$3:$C$20,1,0)),"Нет","Да")</f>
        <v>Нет</v>
      </c>
      <c r="D579" s="43">
        <f t="shared" ref="D579:D642" si="18">IF(MOD(YEAR(B579),4)=0,366,365)</f>
        <v>366</v>
      </c>
      <c r="E579" s="44">
        <f>ROUND(('Все выпуски'!$H$3*'Все выпуски'!$H$6/100)/366*(B579-IF(C579="Нет",VLOOKUP(A579,'Айгенис Оп10'!$A$2:$C$20,3,0),VLOOKUP((A579-1),'Айгенис Оп10'!$A$2:$C$20,3,0))),2)</f>
        <v>2.2599999999999998</v>
      </c>
      <c r="G579" s="43">
        <f>COUNTIF(D580:$D$1599,365)</f>
        <v>941</v>
      </c>
      <c r="H579" s="43">
        <f>COUNTIF(D580:$D$1599,366)</f>
        <v>79</v>
      </c>
      <c r="I579" s="2"/>
    </row>
    <row r="580" spans="1:9" x14ac:dyDescent="0.25">
      <c r="A580" s="1">
        <f>COUNTIF($C$2:C580,"Да")</f>
        <v>6</v>
      </c>
      <c r="B580" s="45">
        <f t="shared" ref="B580:B643" si="19">B579+1</f>
        <v>45579</v>
      </c>
      <c r="C580" s="42" t="str">
        <f>IF(ISERROR(VLOOKUP(B580,'Айгенис Оп10'!$C$3:$C$20,1,0)),"Нет","Да")</f>
        <v>Нет</v>
      </c>
      <c r="D580" s="43">
        <f t="shared" si="18"/>
        <v>366</v>
      </c>
      <c r="E580" s="44">
        <f>ROUND(('Все выпуски'!$H$3*'Все выпуски'!$H$6/100)/366*(B580-IF(C580="Нет",VLOOKUP(A580,'Айгенис Оп10'!$A$2:$C$20,3,0),VLOOKUP((A580-1),'Айгенис Оп10'!$A$2:$C$20,3,0))),2)</f>
        <v>2.36</v>
      </c>
      <c r="G580" s="43">
        <f>COUNTIF(D581:$D$1599,365)</f>
        <v>941</v>
      </c>
      <c r="H580" s="43">
        <f>COUNTIF(D581:$D$1599,366)</f>
        <v>78</v>
      </c>
      <c r="I580" s="2"/>
    </row>
    <row r="581" spans="1:9" x14ac:dyDescent="0.25">
      <c r="A581" s="1">
        <f>COUNTIF($C$2:C581,"Да")</f>
        <v>6</v>
      </c>
      <c r="B581" s="45">
        <f t="shared" si="19"/>
        <v>45580</v>
      </c>
      <c r="C581" s="42" t="str">
        <f>IF(ISERROR(VLOOKUP(B581,'Айгенис Оп10'!$C$3:$C$20,1,0)),"Нет","Да")</f>
        <v>Нет</v>
      </c>
      <c r="D581" s="43">
        <f t="shared" si="18"/>
        <v>366</v>
      </c>
      <c r="E581" s="44">
        <f>ROUND(('Все выпуски'!$H$3*'Все выпуски'!$H$6/100)/366*(B581-IF(C581="Нет",VLOOKUP(A581,'Айгенис Оп10'!$A$2:$C$20,3,0),VLOOKUP((A581-1),'Айгенис Оп10'!$A$2:$C$20,3,0))),2)</f>
        <v>2.46</v>
      </c>
      <c r="G581" s="43">
        <f>COUNTIF(D582:$D$1599,365)</f>
        <v>941</v>
      </c>
      <c r="H581" s="43">
        <f>COUNTIF(D582:$D$1599,366)</f>
        <v>77</v>
      </c>
      <c r="I581" s="2"/>
    </row>
    <row r="582" spans="1:9" x14ac:dyDescent="0.25">
      <c r="A582" s="1">
        <f>COUNTIF($C$2:C582,"Да")</f>
        <v>6</v>
      </c>
      <c r="B582" s="45">
        <f t="shared" si="19"/>
        <v>45581</v>
      </c>
      <c r="C582" s="42" t="str">
        <f>IF(ISERROR(VLOOKUP(B582,'Айгенис Оп10'!$C$3:$C$20,1,0)),"Нет","Да")</f>
        <v>Нет</v>
      </c>
      <c r="D582" s="43">
        <f t="shared" si="18"/>
        <v>366</v>
      </c>
      <c r="E582" s="44">
        <f>ROUND(('Все выпуски'!$H$3*'Все выпуски'!$H$6/100)/366*(B582-IF(C582="Нет",VLOOKUP(A582,'Айгенис Оп10'!$A$2:$C$20,3,0),VLOOKUP((A582-1),'Айгенис Оп10'!$A$2:$C$20,3,0))),2)</f>
        <v>2.56</v>
      </c>
      <c r="G582" s="43">
        <f>COUNTIF(D583:$D$1599,365)</f>
        <v>941</v>
      </c>
      <c r="H582" s="43">
        <f>COUNTIF(D583:$D$1599,366)</f>
        <v>76</v>
      </c>
      <c r="I582" s="2"/>
    </row>
    <row r="583" spans="1:9" x14ac:dyDescent="0.25">
      <c r="A583" s="1">
        <f>COUNTIF($C$2:C583,"Да")</f>
        <v>6</v>
      </c>
      <c r="B583" s="45">
        <f t="shared" si="19"/>
        <v>45582</v>
      </c>
      <c r="C583" s="42" t="str">
        <f>IF(ISERROR(VLOOKUP(B583,'Айгенис Оп10'!$C$3:$C$20,1,0)),"Нет","Да")</f>
        <v>Нет</v>
      </c>
      <c r="D583" s="43">
        <f t="shared" si="18"/>
        <v>366</v>
      </c>
      <c r="E583" s="44">
        <f>ROUND(('Все выпуски'!$H$3*'Все выпуски'!$H$6/100)/366*(B583-IF(C583="Нет",VLOOKUP(A583,'Айгенис Оп10'!$A$2:$C$20,3,0),VLOOKUP((A583-1),'Айгенис Оп10'!$A$2:$C$20,3,0))),2)</f>
        <v>2.66</v>
      </c>
      <c r="G583" s="43">
        <f>COUNTIF(D584:$D$1599,365)</f>
        <v>941</v>
      </c>
      <c r="H583" s="43">
        <f>COUNTIF(D584:$D$1599,366)</f>
        <v>75</v>
      </c>
      <c r="I583" s="2"/>
    </row>
    <row r="584" spans="1:9" x14ac:dyDescent="0.25">
      <c r="A584" s="1">
        <f>COUNTIF($C$2:C584,"Да")</f>
        <v>6</v>
      </c>
      <c r="B584" s="45">
        <f t="shared" si="19"/>
        <v>45583</v>
      </c>
      <c r="C584" s="42" t="str">
        <f>IF(ISERROR(VLOOKUP(B584,'Айгенис Оп10'!$C$3:$C$20,1,0)),"Нет","Да")</f>
        <v>Нет</v>
      </c>
      <c r="D584" s="43">
        <f t="shared" si="18"/>
        <v>366</v>
      </c>
      <c r="E584" s="44">
        <f>ROUND(('Все выпуски'!$H$3*'Все выпуски'!$H$6/100)/366*(B584-IF(C584="Нет",VLOOKUP(A584,'Айгенис Оп10'!$A$2:$C$20,3,0),VLOOKUP((A584-1),'Айгенис Оп10'!$A$2:$C$20,3,0))),2)</f>
        <v>2.75</v>
      </c>
      <c r="G584" s="43">
        <f>COUNTIF(D585:$D$1599,365)</f>
        <v>941</v>
      </c>
      <c r="H584" s="43">
        <f>COUNTIF(D585:$D$1599,366)</f>
        <v>74</v>
      </c>
      <c r="I584" s="2"/>
    </row>
    <row r="585" spans="1:9" x14ac:dyDescent="0.25">
      <c r="A585" s="1">
        <f>COUNTIF($C$2:C585,"Да")</f>
        <v>6</v>
      </c>
      <c r="B585" s="45">
        <f t="shared" si="19"/>
        <v>45584</v>
      </c>
      <c r="C585" s="42" t="str">
        <f>IF(ISERROR(VLOOKUP(B585,'Айгенис Оп10'!$C$3:$C$20,1,0)),"Нет","Да")</f>
        <v>Нет</v>
      </c>
      <c r="D585" s="43">
        <f t="shared" si="18"/>
        <v>366</v>
      </c>
      <c r="E585" s="44">
        <f>ROUND(('Все выпуски'!$H$3*'Все выпуски'!$H$6/100)/366*(B585-IF(C585="Нет",VLOOKUP(A585,'Айгенис Оп10'!$A$2:$C$20,3,0),VLOOKUP((A585-1),'Айгенис Оп10'!$A$2:$C$20,3,0))),2)</f>
        <v>2.85</v>
      </c>
      <c r="G585" s="43">
        <f>COUNTIF(D586:$D$1599,365)</f>
        <v>941</v>
      </c>
      <c r="H585" s="43">
        <f>COUNTIF(D586:$D$1599,366)</f>
        <v>73</v>
      </c>
      <c r="I585" s="2"/>
    </row>
    <row r="586" spans="1:9" x14ac:dyDescent="0.25">
      <c r="A586" s="1">
        <f>COUNTIF($C$2:C586,"Да")</f>
        <v>6</v>
      </c>
      <c r="B586" s="45">
        <f t="shared" si="19"/>
        <v>45585</v>
      </c>
      <c r="C586" s="42" t="str">
        <f>IF(ISERROR(VLOOKUP(B586,'Айгенис Оп10'!$C$3:$C$20,1,0)),"Нет","Да")</f>
        <v>Нет</v>
      </c>
      <c r="D586" s="43">
        <f t="shared" si="18"/>
        <v>366</v>
      </c>
      <c r="E586" s="44">
        <f>ROUND(('Все выпуски'!$H$3*'Все выпуски'!$H$6/100)/366*(B586-IF(C586="Нет",VLOOKUP(A586,'Айгенис Оп10'!$A$2:$C$20,3,0),VLOOKUP((A586-1),'Айгенис Оп10'!$A$2:$C$20,3,0))),2)</f>
        <v>2.95</v>
      </c>
      <c r="G586" s="43">
        <f>COUNTIF(D587:$D$1599,365)</f>
        <v>941</v>
      </c>
      <c r="H586" s="43">
        <f>COUNTIF(D587:$D$1599,366)</f>
        <v>72</v>
      </c>
      <c r="I586" s="2"/>
    </row>
    <row r="587" spans="1:9" x14ac:dyDescent="0.25">
      <c r="A587" s="1">
        <f>COUNTIF($C$2:C587,"Да")</f>
        <v>6</v>
      </c>
      <c r="B587" s="45">
        <f t="shared" si="19"/>
        <v>45586</v>
      </c>
      <c r="C587" s="42" t="str">
        <f>IF(ISERROR(VLOOKUP(B587,'Айгенис Оп10'!$C$3:$C$20,1,0)),"Нет","Да")</f>
        <v>Нет</v>
      </c>
      <c r="D587" s="43">
        <f t="shared" si="18"/>
        <v>366</v>
      </c>
      <c r="E587" s="44">
        <f>ROUND(('Все выпуски'!$H$3*'Все выпуски'!$H$6/100)/366*(B587-IF(C587="Нет",VLOOKUP(A587,'Айгенис Оп10'!$A$2:$C$20,3,0),VLOOKUP((A587-1),'Айгенис Оп10'!$A$2:$C$20,3,0))),2)</f>
        <v>3.05</v>
      </c>
      <c r="G587" s="43">
        <f>COUNTIF(D588:$D$1599,365)</f>
        <v>941</v>
      </c>
      <c r="H587" s="43">
        <f>COUNTIF(D588:$D$1599,366)</f>
        <v>71</v>
      </c>
      <c r="I587" s="2"/>
    </row>
    <row r="588" spans="1:9" x14ac:dyDescent="0.25">
      <c r="A588" s="1">
        <f>COUNTIF($C$2:C588,"Да")</f>
        <v>6</v>
      </c>
      <c r="B588" s="45">
        <f t="shared" si="19"/>
        <v>45587</v>
      </c>
      <c r="C588" s="42" t="str">
        <f>IF(ISERROR(VLOOKUP(B588,'Айгенис Оп10'!$C$3:$C$20,1,0)),"Нет","Да")</f>
        <v>Нет</v>
      </c>
      <c r="D588" s="43">
        <f t="shared" si="18"/>
        <v>366</v>
      </c>
      <c r="E588" s="44">
        <f>ROUND(('Все выпуски'!$H$3*'Все выпуски'!$H$6/100)/366*(B588-IF(C588="Нет",VLOOKUP(A588,'Айгенис Оп10'!$A$2:$C$20,3,0),VLOOKUP((A588-1),'Айгенис Оп10'!$A$2:$C$20,3,0))),2)</f>
        <v>3.15</v>
      </c>
      <c r="G588" s="43">
        <f>COUNTIF(D589:$D$1599,365)</f>
        <v>941</v>
      </c>
      <c r="H588" s="43">
        <f>COUNTIF(D589:$D$1599,366)</f>
        <v>70</v>
      </c>
      <c r="I588" s="2"/>
    </row>
    <row r="589" spans="1:9" x14ac:dyDescent="0.25">
      <c r="A589" s="1">
        <f>COUNTIF($C$2:C589,"Да")</f>
        <v>6</v>
      </c>
      <c r="B589" s="45">
        <f t="shared" si="19"/>
        <v>45588</v>
      </c>
      <c r="C589" s="42" t="str">
        <f>IF(ISERROR(VLOOKUP(B589,'Айгенис Оп10'!$C$3:$C$20,1,0)),"Нет","Да")</f>
        <v>Нет</v>
      </c>
      <c r="D589" s="43">
        <f t="shared" si="18"/>
        <v>366</v>
      </c>
      <c r="E589" s="44">
        <f>ROUND(('Все выпуски'!$H$3*'Все выпуски'!$H$6/100)/366*(B589-IF(C589="Нет",VLOOKUP(A589,'Айгенис Оп10'!$A$2:$C$20,3,0),VLOOKUP((A589-1),'Айгенис Оп10'!$A$2:$C$20,3,0))),2)</f>
        <v>3.25</v>
      </c>
      <c r="G589" s="43">
        <f>COUNTIF(D590:$D$1599,365)</f>
        <v>941</v>
      </c>
      <c r="H589" s="43">
        <f>COUNTIF(D590:$D$1599,366)</f>
        <v>69</v>
      </c>
      <c r="I589" s="2"/>
    </row>
    <row r="590" spans="1:9" x14ac:dyDescent="0.25">
      <c r="A590" s="1">
        <f>COUNTIF($C$2:C590,"Да")</f>
        <v>6</v>
      </c>
      <c r="B590" s="45">
        <f t="shared" si="19"/>
        <v>45589</v>
      </c>
      <c r="C590" s="42" t="str">
        <f>IF(ISERROR(VLOOKUP(B590,'Айгенис Оп10'!$C$3:$C$20,1,0)),"Нет","Да")</f>
        <v>Нет</v>
      </c>
      <c r="D590" s="43">
        <f t="shared" si="18"/>
        <v>366</v>
      </c>
      <c r="E590" s="44">
        <f>ROUND(('Все выпуски'!$H$3*'Все выпуски'!$H$6/100)/366*(B590-IF(C590="Нет",VLOOKUP(A590,'Айгенис Оп10'!$A$2:$C$20,3,0),VLOOKUP((A590-1),'Айгенис Оп10'!$A$2:$C$20,3,0))),2)</f>
        <v>3.34</v>
      </c>
      <c r="G590" s="43">
        <f>COUNTIF(D591:$D$1599,365)</f>
        <v>941</v>
      </c>
      <c r="H590" s="43">
        <f>COUNTIF(D591:$D$1599,366)</f>
        <v>68</v>
      </c>
      <c r="I590" s="2"/>
    </row>
    <row r="591" spans="1:9" x14ac:dyDescent="0.25">
      <c r="A591" s="1">
        <f>COUNTIF($C$2:C591,"Да")</f>
        <v>6</v>
      </c>
      <c r="B591" s="45">
        <f t="shared" si="19"/>
        <v>45590</v>
      </c>
      <c r="C591" s="42" t="str">
        <f>IF(ISERROR(VLOOKUP(B591,'Айгенис Оп10'!$C$3:$C$20,1,0)),"Нет","Да")</f>
        <v>Нет</v>
      </c>
      <c r="D591" s="43">
        <f t="shared" si="18"/>
        <v>366</v>
      </c>
      <c r="E591" s="44">
        <f>ROUND(('Все выпуски'!$H$3*'Все выпуски'!$H$6/100)/366*(B591-IF(C591="Нет",VLOOKUP(A591,'Айгенис Оп10'!$A$2:$C$20,3,0),VLOOKUP((A591-1),'Айгенис Оп10'!$A$2:$C$20,3,0))),2)</f>
        <v>3.44</v>
      </c>
      <c r="G591" s="43">
        <f>COUNTIF(D592:$D$1599,365)</f>
        <v>941</v>
      </c>
      <c r="H591" s="43">
        <f>COUNTIF(D592:$D$1599,366)</f>
        <v>67</v>
      </c>
      <c r="I591" s="2"/>
    </row>
    <row r="592" spans="1:9" x14ac:dyDescent="0.25">
      <c r="A592" s="1">
        <f>COUNTIF($C$2:C592,"Да")</f>
        <v>6</v>
      </c>
      <c r="B592" s="45">
        <f t="shared" si="19"/>
        <v>45591</v>
      </c>
      <c r="C592" s="42" t="str">
        <f>IF(ISERROR(VLOOKUP(B592,'Айгенис Оп10'!$C$3:$C$20,1,0)),"Нет","Да")</f>
        <v>Нет</v>
      </c>
      <c r="D592" s="43">
        <f t="shared" si="18"/>
        <v>366</v>
      </c>
      <c r="E592" s="44">
        <f>ROUND(('Все выпуски'!$H$3*'Все выпуски'!$H$6/100)/366*(B592-IF(C592="Нет",VLOOKUP(A592,'Айгенис Оп10'!$A$2:$C$20,3,0),VLOOKUP((A592-1),'Айгенис Оп10'!$A$2:$C$20,3,0))),2)</f>
        <v>3.54</v>
      </c>
      <c r="G592" s="43">
        <f>COUNTIF(D593:$D$1599,365)</f>
        <v>941</v>
      </c>
      <c r="H592" s="43">
        <f>COUNTIF(D593:$D$1599,366)</f>
        <v>66</v>
      </c>
      <c r="I592" s="2"/>
    </row>
    <row r="593" spans="1:9" x14ac:dyDescent="0.25">
      <c r="A593" s="1">
        <f>COUNTIF($C$2:C593,"Да")</f>
        <v>6</v>
      </c>
      <c r="B593" s="45">
        <f t="shared" si="19"/>
        <v>45592</v>
      </c>
      <c r="C593" s="42" t="str">
        <f>IF(ISERROR(VLOOKUP(B593,'Айгенис Оп10'!$C$3:$C$20,1,0)),"Нет","Да")</f>
        <v>Нет</v>
      </c>
      <c r="D593" s="43">
        <f t="shared" si="18"/>
        <v>366</v>
      </c>
      <c r="E593" s="44">
        <f>ROUND(('Все выпуски'!$H$3*'Все выпуски'!$H$6/100)/366*(B593-IF(C593="Нет",VLOOKUP(A593,'Айгенис Оп10'!$A$2:$C$20,3,0),VLOOKUP((A593-1),'Айгенис Оп10'!$A$2:$C$20,3,0))),2)</f>
        <v>3.64</v>
      </c>
      <c r="G593" s="43">
        <f>COUNTIF(D594:$D$1599,365)</f>
        <v>941</v>
      </c>
      <c r="H593" s="43">
        <f>COUNTIF(D594:$D$1599,366)</f>
        <v>65</v>
      </c>
      <c r="I593" s="2"/>
    </row>
    <row r="594" spans="1:9" x14ac:dyDescent="0.25">
      <c r="A594" s="1">
        <f>COUNTIF($C$2:C594,"Да")</f>
        <v>6</v>
      </c>
      <c r="B594" s="45">
        <f t="shared" si="19"/>
        <v>45593</v>
      </c>
      <c r="C594" s="42" t="str">
        <f>IF(ISERROR(VLOOKUP(B594,'Айгенис Оп10'!$C$3:$C$20,1,0)),"Нет","Да")</f>
        <v>Нет</v>
      </c>
      <c r="D594" s="43">
        <f t="shared" si="18"/>
        <v>366</v>
      </c>
      <c r="E594" s="44">
        <f>ROUND(('Все выпуски'!$H$3*'Все выпуски'!$H$6/100)/366*(B594-IF(C594="Нет",VLOOKUP(A594,'Айгенис Оп10'!$A$2:$C$20,3,0),VLOOKUP((A594-1),'Айгенис Оп10'!$A$2:$C$20,3,0))),2)</f>
        <v>3.74</v>
      </c>
      <c r="G594" s="43">
        <f>COUNTIF(D595:$D$1599,365)</f>
        <v>941</v>
      </c>
      <c r="H594" s="43">
        <f>COUNTIF(D595:$D$1599,366)</f>
        <v>64</v>
      </c>
      <c r="I594" s="2"/>
    </row>
    <row r="595" spans="1:9" x14ac:dyDescent="0.25">
      <c r="A595" s="1">
        <f>COUNTIF($C$2:C595,"Да")</f>
        <v>6</v>
      </c>
      <c r="B595" s="45">
        <f t="shared" si="19"/>
        <v>45594</v>
      </c>
      <c r="C595" s="42" t="str">
        <f>IF(ISERROR(VLOOKUP(B595,'Айгенис Оп10'!$C$3:$C$20,1,0)),"Нет","Да")</f>
        <v>Нет</v>
      </c>
      <c r="D595" s="43">
        <f t="shared" si="18"/>
        <v>366</v>
      </c>
      <c r="E595" s="44">
        <f>ROUND(('Все выпуски'!$H$3*'Все выпуски'!$H$6/100)/366*(B595-IF(C595="Нет",VLOOKUP(A595,'Айгенис Оп10'!$A$2:$C$20,3,0),VLOOKUP((A595-1),'Айгенис Оп10'!$A$2:$C$20,3,0))),2)</f>
        <v>3.84</v>
      </c>
      <c r="G595" s="43">
        <f>COUNTIF(D596:$D$1599,365)</f>
        <v>941</v>
      </c>
      <c r="H595" s="43">
        <f>COUNTIF(D596:$D$1599,366)</f>
        <v>63</v>
      </c>
      <c r="I595" s="2"/>
    </row>
    <row r="596" spans="1:9" x14ac:dyDescent="0.25">
      <c r="A596" s="1">
        <f>COUNTIF($C$2:C596,"Да")</f>
        <v>6</v>
      </c>
      <c r="B596" s="45">
        <f t="shared" si="19"/>
        <v>45595</v>
      </c>
      <c r="C596" s="42" t="str">
        <f>IF(ISERROR(VLOOKUP(B596,'Айгенис Оп10'!$C$3:$C$20,1,0)),"Нет","Да")</f>
        <v>Нет</v>
      </c>
      <c r="D596" s="43">
        <f t="shared" si="18"/>
        <v>366</v>
      </c>
      <c r="E596" s="44">
        <f>ROUND(('Все выпуски'!$H$3*'Все выпуски'!$H$6/100)/366*(B596-IF(C596="Нет",VLOOKUP(A596,'Айгенис Оп10'!$A$2:$C$20,3,0),VLOOKUP((A596-1),'Айгенис Оп10'!$A$2:$C$20,3,0))),2)</f>
        <v>3.93</v>
      </c>
      <c r="G596" s="43">
        <f>COUNTIF(D597:$D$1599,365)</f>
        <v>941</v>
      </c>
      <c r="H596" s="43">
        <f>COUNTIF(D597:$D$1599,366)</f>
        <v>62</v>
      </c>
      <c r="I596" s="2"/>
    </row>
    <row r="597" spans="1:9" x14ac:dyDescent="0.25">
      <c r="A597" s="1">
        <f>COUNTIF($C$2:C597,"Да")</f>
        <v>6</v>
      </c>
      <c r="B597" s="45">
        <f t="shared" si="19"/>
        <v>45596</v>
      </c>
      <c r="C597" s="42" t="str">
        <f>IF(ISERROR(VLOOKUP(B597,'Айгенис Оп10'!$C$3:$C$20,1,0)),"Нет","Да")</f>
        <v>Нет</v>
      </c>
      <c r="D597" s="43">
        <f t="shared" si="18"/>
        <v>366</v>
      </c>
      <c r="E597" s="44">
        <f>ROUND(('Все выпуски'!$H$3*'Все выпуски'!$H$6/100)/366*(B597-IF(C597="Нет",VLOOKUP(A597,'Айгенис Оп10'!$A$2:$C$20,3,0),VLOOKUP((A597-1),'Айгенис Оп10'!$A$2:$C$20,3,0))),2)</f>
        <v>4.03</v>
      </c>
      <c r="G597" s="43">
        <f>COUNTIF(D598:$D$1599,365)</f>
        <v>941</v>
      </c>
      <c r="H597" s="43">
        <f>COUNTIF(D598:$D$1599,366)</f>
        <v>61</v>
      </c>
      <c r="I597" s="2"/>
    </row>
    <row r="598" spans="1:9" x14ac:dyDescent="0.25">
      <c r="A598" s="1">
        <f>COUNTIF($C$2:C598,"Да")</f>
        <v>6</v>
      </c>
      <c r="B598" s="45">
        <f t="shared" si="19"/>
        <v>45597</v>
      </c>
      <c r="C598" s="42" t="str">
        <f>IF(ISERROR(VLOOKUP(B598,'Айгенис Оп10'!$C$3:$C$20,1,0)),"Нет","Да")</f>
        <v>Нет</v>
      </c>
      <c r="D598" s="43">
        <f t="shared" si="18"/>
        <v>366</v>
      </c>
      <c r="E598" s="44">
        <f>ROUND(('Все выпуски'!$H$3*'Все выпуски'!$H$6/100)/366*(B598-IF(C598="Нет",VLOOKUP(A598,'Айгенис Оп10'!$A$2:$C$20,3,0),VLOOKUP((A598-1),'Айгенис Оп10'!$A$2:$C$20,3,0))),2)</f>
        <v>4.13</v>
      </c>
      <c r="G598" s="43">
        <f>COUNTIF(D599:$D$1599,365)</f>
        <v>941</v>
      </c>
      <c r="H598" s="43">
        <f>COUNTIF(D599:$D$1599,366)</f>
        <v>60</v>
      </c>
      <c r="I598" s="2"/>
    </row>
    <row r="599" spans="1:9" x14ac:dyDescent="0.25">
      <c r="A599" s="1">
        <f>COUNTIF($C$2:C599,"Да")</f>
        <v>6</v>
      </c>
      <c r="B599" s="45">
        <f t="shared" si="19"/>
        <v>45598</v>
      </c>
      <c r="C599" s="42" t="str">
        <f>IF(ISERROR(VLOOKUP(B599,'Айгенис Оп10'!$C$3:$C$20,1,0)),"Нет","Да")</f>
        <v>Нет</v>
      </c>
      <c r="D599" s="43">
        <f t="shared" si="18"/>
        <v>366</v>
      </c>
      <c r="E599" s="44">
        <f>ROUND(('Все выпуски'!$H$3*'Все выпуски'!$H$6/100)/366*(B599-IF(C599="Нет",VLOOKUP(A599,'Айгенис Оп10'!$A$2:$C$20,3,0),VLOOKUP((A599-1),'Айгенис Оп10'!$A$2:$C$20,3,0))),2)</f>
        <v>4.2300000000000004</v>
      </c>
      <c r="G599" s="43">
        <f>COUNTIF(D600:$D$1599,365)</f>
        <v>941</v>
      </c>
      <c r="H599" s="43">
        <f>COUNTIF(D600:$D$1599,366)</f>
        <v>59</v>
      </c>
      <c r="I599" s="2"/>
    </row>
    <row r="600" spans="1:9" x14ac:dyDescent="0.25">
      <c r="A600" s="1">
        <f>COUNTIF($C$2:C600,"Да")</f>
        <v>6</v>
      </c>
      <c r="B600" s="45">
        <f t="shared" si="19"/>
        <v>45599</v>
      </c>
      <c r="C600" s="42" t="str">
        <f>IF(ISERROR(VLOOKUP(B600,'Айгенис Оп10'!$C$3:$C$20,1,0)),"Нет","Да")</f>
        <v>Нет</v>
      </c>
      <c r="D600" s="43">
        <f t="shared" si="18"/>
        <v>366</v>
      </c>
      <c r="E600" s="44">
        <f>ROUND(('Все выпуски'!$H$3*'Все выпуски'!$H$6/100)/366*(B600-IF(C600="Нет",VLOOKUP(A600,'Айгенис Оп10'!$A$2:$C$20,3,0),VLOOKUP((A600-1),'Айгенис Оп10'!$A$2:$C$20,3,0))),2)</f>
        <v>4.33</v>
      </c>
      <c r="G600" s="43">
        <f>COUNTIF(D601:$D$1599,365)</f>
        <v>941</v>
      </c>
      <c r="H600" s="43">
        <f>COUNTIF(D601:$D$1599,366)</f>
        <v>58</v>
      </c>
      <c r="I600" s="2"/>
    </row>
    <row r="601" spans="1:9" x14ac:dyDescent="0.25">
      <c r="A601" s="1">
        <f>COUNTIF($C$2:C601,"Да")</f>
        <v>6</v>
      </c>
      <c r="B601" s="45">
        <f t="shared" si="19"/>
        <v>45600</v>
      </c>
      <c r="C601" s="42" t="str">
        <f>IF(ISERROR(VLOOKUP(B601,'Айгенис Оп10'!$C$3:$C$20,1,0)),"Нет","Да")</f>
        <v>Нет</v>
      </c>
      <c r="D601" s="43">
        <f t="shared" si="18"/>
        <v>366</v>
      </c>
      <c r="E601" s="44">
        <f>ROUND(('Все выпуски'!$H$3*'Все выпуски'!$H$6/100)/366*(B601-IF(C601="Нет",VLOOKUP(A601,'Айгенис Оп10'!$A$2:$C$20,3,0),VLOOKUP((A601-1),'Айгенис Оп10'!$A$2:$C$20,3,0))),2)</f>
        <v>4.43</v>
      </c>
      <c r="G601" s="43">
        <f>COUNTIF(D602:$D$1599,365)</f>
        <v>941</v>
      </c>
      <c r="H601" s="43">
        <f>COUNTIF(D602:$D$1599,366)</f>
        <v>57</v>
      </c>
      <c r="I601" s="2"/>
    </row>
    <row r="602" spans="1:9" x14ac:dyDescent="0.25">
      <c r="A602" s="1">
        <f>COUNTIF($C$2:C602,"Да")</f>
        <v>6</v>
      </c>
      <c r="B602" s="45">
        <f t="shared" si="19"/>
        <v>45601</v>
      </c>
      <c r="C602" s="42" t="str">
        <f>IF(ISERROR(VLOOKUP(B602,'Айгенис Оп10'!$C$3:$C$20,1,0)),"Нет","Да")</f>
        <v>Нет</v>
      </c>
      <c r="D602" s="43">
        <f t="shared" si="18"/>
        <v>366</v>
      </c>
      <c r="E602" s="44">
        <f>ROUND(('Все выпуски'!$H$3*'Все выпуски'!$H$6/100)/366*(B602-IF(C602="Нет",VLOOKUP(A602,'Айгенис Оп10'!$A$2:$C$20,3,0),VLOOKUP((A602-1),'Айгенис Оп10'!$A$2:$C$20,3,0))),2)</f>
        <v>4.5199999999999996</v>
      </c>
      <c r="G602" s="43">
        <f>COUNTIF(D603:$D$1599,365)</f>
        <v>941</v>
      </c>
      <c r="H602" s="43">
        <f>COUNTIF(D603:$D$1599,366)</f>
        <v>56</v>
      </c>
      <c r="I602" s="2"/>
    </row>
    <row r="603" spans="1:9" x14ac:dyDescent="0.25">
      <c r="A603" s="1">
        <f>COUNTIF($C$2:C603,"Да")</f>
        <v>6</v>
      </c>
      <c r="B603" s="45">
        <f t="shared" si="19"/>
        <v>45602</v>
      </c>
      <c r="C603" s="42" t="str">
        <f>IF(ISERROR(VLOOKUP(B603,'Айгенис Оп10'!$C$3:$C$20,1,0)),"Нет","Да")</f>
        <v>Нет</v>
      </c>
      <c r="D603" s="43">
        <f t="shared" si="18"/>
        <v>366</v>
      </c>
      <c r="E603" s="44">
        <f>ROUND(('Все выпуски'!$H$3*'Все выпуски'!$H$6/100)/366*(B603-IF(C603="Нет",VLOOKUP(A603,'Айгенис Оп10'!$A$2:$C$20,3,0),VLOOKUP((A603-1),'Айгенис Оп10'!$A$2:$C$20,3,0))),2)</f>
        <v>4.62</v>
      </c>
      <c r="G603" s="43">
        <f>COUNTIF(D604:$D$1599,365)</f>
        <v>941</v>
      </c>
      <c r="H603" s="43">
        <f>COUNTIF(D604:$D$1599,366)</f>
        <v>55</v>
      </c>
      <c r="I603" s="2"/>
    </row>
    <row r="604" spans="1:9" x14ac:dyDescent="0.25">
      <c r="A604" s="1">
        <f>COUNTIF($C$2:C604,"Да")</f>
        <v>6</v>
      </c>
      <c r="B604" s="45">
        <f t="shared" si="19"/>
        <v>45603</v>
      </c>
      <c r="C604" s="42" t="str">
        <f>IF(ISERROR(VLOOKUP(B604,'Айгенис Оп10'!$C$3:$C$20,1,0)),"Нет","Да")</f>
        <v>Нет</v>
      </c>
      <c r="D604" s="43">
        <f t="shared" si="18"/>
        <v>366</v>
      </c>
      <c r="E604" s="44">
        <f>ROUND(('Все выпуски'!$H$3*'Все выпуски'!$H$6/100)/366*(B604-IF(C604="Нет",VLOOKUP(A604,'Айгенис Оп10'!$A$2:$C$20,3,0),VLOOKUP((A604-1),'Айгенис Оп10'!$A$2:$C$20,3,0))),2)</f>
        <v>4.72</v>
      </c>
      <c r="G604" s="43">
        <f>COUNTIF(D605:$D$1599,365)</f>
        <v>941</v>
      </c>
      <c r="H604" s="43">
        <f>COUNTIF(D605:$D$1599,366)</f>
        <v>54</v>
      </c>
      <c r="I604" s="2"/>
    </row>
    <row r="605" spans="1:9" x14ac:dyDescent="0.25">
      <c r="A605" s="1">
        <f>COUNTIF($C$2:C605,"Да")</f>
        <v>6</v>
      </c>
      <c r="B605" s="45">
        <f t="shared" si="19"/>
        <v>45604</v>
      </c>
      <c r="C605" s="42" t="str">
        <f>IF(ISERROR(VLOOKUP(B605,'Айгенис Оп10'!$C$3:$C$20,1,0)),"Нет","Да")</f>
        <v>Нет</v>
      </c>
      <c r="D605" s="43">
        <f t="shared" si="18"/>
        <v>366</v>
      </c>
      <c r="E605" s="44">
        <f>ROUND(('Все выпуски'!$H$3*'Все выпуски'!$H$6/100)/366*(B605-IF(C605="Нет",VLOOKUP(A605,'Айгенис Оп10'!$A$2:$C$20,3,0),VLOOKUP((A605-1),'Айгенис Оп10'!$A$2:$C$20,3,0))),2)</f>
        <v>4.82</v>
      </c>
      <c r="G605" s="43">
        <f>COUNTIF(D606:$D$1599,365)</f>
        <v>941</v>
      </c>
      <c r="H605" s="43">
        <f>COUNTIF(D606:$D$1599,366)</f>
        <v>53</v>
      </c>
      <c r="I605" s="2"/>
    </row>
    <row r="606" spans="1:9" x14ac:dyDescent="0.25">
      <c r="A606" s="1">
        <f>COUNTIF($C$2:C606,"Да")</f>
        <v>6</v>
      </c>
      <c r="B606" s="45">
        <f t="shared" si="19"/>
        <v>45605</v>
      </c>
      <c r="C606" s="42" t="str">
        <f>IF(ISERROR(VLOOKUP(B606,'Айгенис Оп10'!$C$3:$C$20,1,0)),"Нет","Да")</f>
        <v>Нет</v>
      </c>
      <c r="D606" s="43">
        <f t="shared" si="18"/>
        <v>366</v>
      </c>
      <c r="E606" s="44">
        <f>ROUND(('Все выпуски'!$H$3*'Все выпуски'!$H$6/100)/366*(B606-IF(C606="Нет",VLOOKUP(A606,'Айгенис Оп10'!$A$2:$C$20,3,0),VLOOKUP((A606-1),'Айгенис Оп10'!$A$2:$C$20,3,0))),2)</f>
        <v>4.92</v>
      </c>
      <c r="G606" s="43">
        <f>COUNTIF(D607:$D$1599,365)</f>
        <v>941</v>
      </c>
      <c r="H606" s="43">
        <f>COUNTIF(D607:$D$1599,366)</f>
        <v>52</v>
      </c>
      <c r="I606" s="2"/>
    </row>
    <row r="607" spans="1:9" x14ac:dyDescent="0.25">
      <c r="A607" s="1">
        <f>COUNTIF($C$2:C607,"Да")</f>
        <v>6</v>
      </c>
      <c r="B607" s="45">
        <f t="shared" si="19"/>
        <v>45606</v>
      </c>
      <c r="C607" s="42" t="str">
        <f>IF(ISERROR(VLOOKUP(B607,'Айгенис Оп10'!$C$3:$C$20,1,0)),"Нет","Да")</f>
        <v>Нет</v>
      </c>
      <c r="D607" s="43">
        <f t="shared" si="18"/>
        <v>366</v>
      </c>
      <c r="E607" s="44">
        <f>ROUND(('Все выпуски'!$H$3*'Все выпуски'!$H$6/100)/366*(B607-IF(C607="Нет",VLOOKUP(A607,'Айгенис Оп10'!$A$2:$C$20,3,0),VLOOKUP((A607-1),'Айгенис Оп10'!$A$2:$C$20,3,0))),2)</f>
        <v>5.0199999999999996</v>
      </c>
      <c r="G607" s="43">
        <f>COUNTIF(D608:$D$1599,365)</f>
        <v>941</v>
      </c>
      <c r="H607" s="43">
        <f>COUNTIF(D608:$D$1599,366)</f>
        <v>51</v>
      </c>
      <c r="I607" s="2"/>
    </row>
    <row r="608" spans="1:9" x14ac:dyDescent="0.25">
      <c r="A608" s="1">
        <f>COUNTIF($C$2:C608,"Да")</f>
        <v>6</v>
      </c>
      <c r="B608" s="45">
        <f t="shared" si="19"/>
        <v>45607</v>
      </c>
      <c r="C608" s="42" t="str">
        <f>IF(ISERROR(VLOOKUP(B608,'Айгенис Оп10'!$C$3:$C$20,1,0)),"Нет","Да")</f>
        <v>Нет</v>
      </c>
      <c r="D608" s="43">
        <f t="shared" si="18"/>
        <v>366</v>
      </c>
      <c r="E608" s="44">
        <f>ROUND(('Все выпуски'!$H$3*'Все выпуски'!$H$6/100)/366*(B608-IF(C608="Нет",VLOOKUP(A608,'Айгенис Оп10'!$A$2:$C$20,3,0),VLOOKUP((A608-1),'Айгенис Оп10'!$A$2:$C$20,3,0))),2)</f>
        <v>5.1100000000000003</v>
      </c>
      <c r="G608" s="43">
        <f>COUNTIF(D609:$D$1599,365)</f>
        <v>941</v>
      </c>
      <c r="H608" s="43">
        <f>COUNTIF(D609:$D$1599,366)</f>
        <v>50</v>
      </c>
      <c r="I608" s="2"/>
    </row>
    <row r="609" spans="1:9" x14ac:dyDescent="0.25">
      <c r="A609" s="1">
        <f>COUNTIF($C$2:C609,"Да")</f>
        <v>6</v>
      </c>
      <c r="B609" s="45">
        <f t="shared" si="19"/>
        <v>45608</v>
      </c>
      <c r="C609" s="42" t="str">
        <f>IF(ISERROR(VLOOKUP(B609,'Айгенис Оп10'!$C$3:$C$20,1,0)),"Нет","Да")</f>
        <v>Нет</v>
      </c>
      <c r="D609" s="43">
        <f t="shared" si="18"/>
        <v>366</v>
      </c>
      <c r="E609" s="44">
        <f>ROUND(('Все выпуски'!$H$3*'Все выпуски'!$H$6/100)/366*(B609-IF(C609="Нет",VLOOKUP(A609,'Айгенис Оп10'!$A$2:$C$20,3,0),VLOOKUP((A609-1),'Айгенис Оп10'!$A$2:$C$20,3,0))),2)</f>
        <v>5.21</v>
      </c>
      <c r="G609" s="43">
        <f>COUNTIF(D610:$D$1599,365)</f>
        <v>941</v>
      </c>
      <c r="H609" s="43">
        <f>COUNTIF(D610:$D$1599,366)</f>
        <v>49</v>
      </c>
      <c r="I609" s="2"/>
    </row>
    <row r="610" spans="1:9" x14ac:dyDescent="0.25">
      <c r="A610" s="1">
        <f>COUNTIF($C$2:C610,"Да")</f>
        <v>6</v>
      </c>
      <c r="B610" s="45">
        <f t="shared" si="19"/>
        <v>45609</v>
      </c>
      <c r="C610" s="42" t="str">
        <f>IF(ISERROR(VLOOKUP(B610,'Айгенис Оп10'!$C$3:$C$20,1,0)),"Нет","Да")</f>
        <v>Нет</v>
      </c>
      <c r="D610" s="43">
        <f t="shared" si="18"/>
        <v>366</v>
      </c>
      <c r="E610" s="44">
        <f>ROUND(('Все выпуски'!$H$3*'Все выпуски'!$H$6/100)/366*(B610-IF(C610="Нет",VLOOKUP(A610,'Айгенис Оп10'!$A$2:$C$20,3,0),VLOOKUP((A610-1),'Айгенис Оп10'!$A$2:$C$20,3,0))),2)</f>
        <v>5.31</v>
      </c>
      <c r="G610" s="43">
        <f>COUNTIF(D611:$D$1599,365)</f>
        <v>941</v>
      </c>
      <c r="H610" s="43">
        <f>COUNTIF(D611:$D$1599,366)</f>
        <v>48</v>
      </c>
      <c r="I610" s="2"/>
    </row>
    <row r="611" spans="1:9" x14ac:dyDescent="0.25">
      <c r="A611" s="1">
        <f>COUNTIF($C$2:C611,"Да")</f>
        <v>6</v>
      </c>
      <c r="B611" s="45">
        <f t="shared" si="19"/>
        <v>45610</v>
      </c>
      <c r="C611" s="42" t="str">
        <f>IF(ISERROR(VLOOKUP(B611,'Айгенис Оп10'!$C$3:$C$20,1,0)),"Нет","Да")</f>
        <v>Нет</v>
      </c>
      <c r="D611" s="43">
        <f t="shared" si="18"/>
        <v>366</v>
      </c>
      <c r="E611" s="44">
        <f>ROUND(('Все выпуски'!$H$3*'Все выпуски'!$H$6/100)/366*(B611-IF(C611="Нет",VLOOKUP(A611,'Айгенис Оп10'!$A$2:$C$20,3,0),VLOOKUP((A611-1),'Айгенис Оп10'!$A$2:$C$20,3,0))),2)</f>
        <v>5.41</v>
      </c>
      <c r="G611" s="43">
        <f>COUNTIF(D612:$D$1599,365)</f>
        <v>941</v>
      </c>
      <c r="H611" s="43">
        <f>COUNTIF(D612:$D$1599,366)</f>
        <v>47</v>
      </c>
      <c r="I611" s="2"/>
    </row>
    <row r="612" spans="1:9" x14ac:dyDescent="0.25">
      <c r="A612" s="1">
        <f>COUNTIF($C$2:C612,"Да")</f>
        <v>6</v>
      </c>
      <c r="B612" s="45">
        <f t="shared" si="19"/>
        <v>45611</v>
      </c>
      <c r="C612" s="42" t="str">
        <f>IF(ISERROR(VLOOKUP(B612,'Айгенис Оп10'!$C$3:$C$20,1,0)),"Нет","Да")</f>
        <v>Нет</v>
      </c>
      <c r="D612" s="43">
        <f t="shared" si="18"/>
        <v>366</v>
      </c>
      <c r="E612" s="44">
        <f>ROUND(('Все выпуски'!$H$3*'Все выпуски'!$H$6/100)/366*(B612-IF(C612="Нет",VLOOKUP(A612,'Айгенис Оп10'!$A$2:$C$20,3,0),VLOOKUP((A612-1),'Айгенис Оп10'!$A$2:$C$20,3,0))),2)</f>
        <v>5.51</v>
      </c>
      <c r="G612" s="43">
        <f>COUNTIF(D613:$D$1599,365)</f>
        <v>941</v>
      </c>
      <c r="H612" s="43">
        <f>COUNTIF(D613:$D$1599,366)</f>
        <v>46</v>
      </c>
      <c r="I612" s="2"/>
    </row>
    <row r="613" spans="1:9" x14ac:dyDescent="0.25">
      <c r="A613" s="1">
        <f>COUNTIF($C$2:C613,"Да")</f>
        <v>6</v>
      </c>
      <c r="B613" s="45">
        <f t="shared" si="19"/>
        <v>45612</v>
      </c>
      <c r="C613" s="42" t="str">
        <f>IF(ISERROR(VLOOKUP(B613,'Айгенис Оп10'!$C$3:$C$20,1,0)),"Нет","Да")</f>
        <v>Нет</v>
      </c>
      <c r="D613" s="43">
        <f t="shared" si="18"/>
        <v>366</v>
      </c>
      <c r="E613" s="44">
        <f>ROUND(('Все выпуски'!$H$3*'Все выпуски'!$H$6/100)/366*(B613-IF(C613="Нет",VLOOKUP(A613,'Айгенис Оп10'!$A$2:$C$20,3,0),VLOOKUP((A613-1),'Айгенис Оп10'!$A$2:$C$20,3,0))),2)</f>
        <v>5.61</v>
      </c>
      <c r="G613" s="43">
        <f>COUNTIF(D614:$D$1599,365)</f>
        <v>941</v>
      </c>
      <c r="H613" s="43">
        <f>COUNTIF(D614:$D$1599,366)</f>
        <v>45</v>
      </c>
      <c r="I613" s="2"/>
    </row>
    <row r="614" spans="1:9" x14ac:dyDescent="0.25">
      <c r="A614" s="1">
        <f>COUNTIF($C$2:C614,"Да")</f>
        <v>6</v>
      </c>
      <c r="B614" s="45">
        <f t="shared" si="19"/>
        <v>45613</v>
      </c>
      <c r="C614" s="42" t="str">
        <f>IF(ISERROR(VLOOKUP(B614,'Айгенис Оп10'!$C$3:$C$20,1,0)),"Нет","Да")</f>
        <v>Нет</v>
      </c>
      <c r="D614" s="43">
        <f t="shared" si="18"/>
        <v>366</v>
      </c>
      <c r="E614" s="44">
        <f>ROUND(('Все выпуски'!$H$3*'Все выпуски'!$H$6/100)/366*(B614-IF(C614="Нет",VLOOKUP(A614,'Айгенис Оп10'!$A$2:$C$20,3,0),VLOOKUP((A614-1),'Айгенис Оп10'!$A$2:$C$20,3,0))),2)</f>
        <v>5.7</v>
      </c>
      <c r="G614" s="43">
        <f>COUNTIF(D615:$D$1599,365)</f>
        <v>941</v>
      </c>
      <c r="H614" s="43">
        <f>COUNTIF(D615:$D$1599,366)</f>
        <v>44</v>
      </c>
      <c r="I614" s="2"/>
    </row>
    <row r="615" spans="1:9" x14ac:dyDescent="0.25">
      <c r="A615" s="1">
        <f>COUNTIF($C$2:C615,"Да")</f>
        <v>6</v>
      </c>
      <c r="B615" s="45">
        <f t="shared" si="19"/>
        <v>45614</v>
      </c>
      <c r="C615" s="42" t="str">
        <f>IF(ISERROR(VLOOKUP(B615,'Айгенис Оп10'!$C$3:$C$20,1,0)),"Нет","Да")</f>
        <v>Нет</v>
      </c>
      <c r="D615" s="43">
        <f t="shared" si="18"/>
        <v>366</v>
      </c>
      <c r="E615" s="44">
        <f>ROUND(('Все выпуски'!$H$3*'Все выпуски'!$H$6/100)/366*(B615-IF(C615="Нет",VLOOKUP(A615,'Айгенис Оп10'!$A$2:$C$20,3,0),VLOOKUP((A615-1),'Айгенис Оп10'!$A$2:$C$20,3,0))),2)</f>
        <v>5.8</v>
      </c>
      <c r="G615" s="43">
        <f>COUNTIF(D616:$D$1599,365)</f>
        <v>941</v>
      </c>
      <c r="H615" s="43">
        <f>COUNTIF(D616:$D$1599,366)</f>
        <v>43</v>
      </c>
      <c r="I615" s="2"/>
    </row>
    <row r="616" spans="1:9" x14ac:dyDescent="0.25">
      <c r="A616" s="1">
        <f>COUNTIF($C$2:C616,"Да")</f>
        <v>6</v>
      </c>
      <c r="B616" s="45">
        <f t="shared" si="19"/>
        <v>45615</v>
      </c>
      <c r="C616" s="42" t="str">
        <f>IF(ISERROR(VLOOKUP(B616,'Айгенис Оп10'!$C$3:$C$20,1,0)),"Нет","Да")</f>
        <v>Нет</v>
      </c>
      <c r="D616" s="43">
        <f t="shared" si="18"/>
        <v>366</v>
      </c>
      <c r="E616" s="44">
        <f>ROUND(('Все выпуски'!$H$3*'Все выпуски'!$H$6/100)/366*(B616-IF(C616="Нет",VLOOKUP(A616,'Айгенис Оп10'!$A$2:$C$20,3,0),VLOOKUP((A616-1),'Айгенис Оп10'!$A$2:$C$20,3,0))),2)</f>
        <v>5.9</v>
      </c>
      <c r="G616" s="43">
        <f>COUNTIF(D617:$D$1599,365)</f>
        <v>941</v>
      </c>
      <c r="H616" s="43">
        <f>COUNTIF(D617:$D$1599,366)</f>
        <v>42</v>
      </c>
      <c r="I616" s="2"/>
    </row>
    <row r="617" spans="1:9" x14ac:dyDescent="0.25">
      <c r="A617" s="1">
        <f>COUNTIF($C$2:C617,"Да")</f>
        <v>6</v>
      </c>
      <c r="B617" s="45">
        <f t="shared" si="19"/>
        <v>45616</v>
      </c>
      <c r="C617" s="42" t="str">
        <f>IF(ISERROR(VLOOKUP(B617,'Айгенис Оп10'!$C$3:$C$20,1,0)),"Нет","Да")</f>
        <v>Нет</v>
      </c>
      <c r="D617" s="43">
        <f t="shared" si="18"/>
        <v>366</v>
      </c>
      <c r="E617" s="44">
        <f>ROUND(('Все выпуски'!$H$3*'Все выпуски'!$H$6/100)/366*(B617-IF(C617="Нет",VLOOKUP(A617,'Айгенис Оп10'!$A$2:$C$20,3,0),VLOOKUP((A617-1),'Айгенис Оп10'!$A$2:$C$20,3,0))),2)</f>
        <v>6</v>
      </c>
      <c r="G617" s="43">
        <f>COUNTIF(D618:$D$1599,365)</f>
        <v>941</v>
      </c>
      <c r="H617" s="43">
        <f>COUNTIF(D618:$D$1599,366)</f>
        <v>41</v>
      </c>
      <c r="I617" s="2"/>
    </row>
    <row r="618" spans="1:9" x14ac:dyDescent="0.25">
      <c r="A618" s="1">
        <f>COUNTIF($C$2:C618,"Да")</f>
        <v>6</v>
      </c>
      <c r="B618" s="45">
        <f t="shared" si="19"/>
        <v>45617</v>
      </c>
      <c r="C618" s="42" t="str">
        <f>IF(ISERROR(VLOOKUP(B618,'Айгенис Оп10'!$C$3:$C$20,1,0)),"Нет","Да")</f>
        <v>Нет</v>
      </c>
      <c r="D618" s="43">
        <f t="shared" si="18"/>
        <v>366</v>
      </c>
      <c r="E618" s="44">
        <f>ROUND(('Все выпуски'!$H$3*'Все выпуски'!$H$6/100)/366*(B618-IF(C618="Нет",VLOOKUP(A618,'Айгенис Оп10'!$A$2:$C$20,3,0),VLOOKUP((A618-1),'Айгенис Оп10'!$A$2:$C$20,3,0))),2)</f>
        <v>6.1</v>
      </c>
      <c r="G618" s="43">
        <f>COUNTIF(D619:$D$1599,365)</f>
        <v>941</v>
      </c>
      <c r="H618" s="43">
        <f>COUNTIF(D619:$D$1599,366)</f>
        <v>40</v>
      </c>
      <c r="I618" s="2"/>
    </row>
    <row r="619" spans="1:9" x14ac:dyDescent="0.25">
      <c r="A619" s="1">
        <f>COUNTIF($C$2:C619,"Да")</f>
        <v>6</v>
      </c>
      <c r="B619" s="45">
        <f t="shared" si="19"/>
        <v>45618</v>
      </c>
      <c r="C619" s="42" t="str">
        <f>IF(ISERROR(VLOOKUP(B619,'Айгенис Оп10'!$C$3:$C$20,1,0)),"Нет","Да")</f>
        <v>Нет</v>
      </c>
      <c r="D619" s="43">
        <f t="shared" si="18"/>
        <v>366</v>
      </c>
      <c r="E619" s="44">
        <f>ROUND(('Все выпуски'!$H$3*'Все выпуски'!$H$6/100)/366*(B619-IF(C619="Нет",VLOOKUP(A619,'Айгенис Оп10'!$A$2:$C$20,3,0),VLOOKUP((A619-1),'Айгенис Оп10'!$A$2:$C$20,3,0))),2)</f>
        <v>6.2</v>
      </c>
      <c r="G619" s="43">
        <f>COUNTIF(D620:$D$1599,365)</f>
        <v>941</v>
      </c>
      <c r="H619" s="43">
        <f>COUNTIF(D620:$D$1599,366)</f>
        <v>39</v>
      </c>
      <c r="I619" s="2"/>
    </row>
    <row r="620" spans="1:9" x14ac:dyDescent="0.25">
      <c r="A620" s="1">
        <f>COUNTIF($C$2:C620,"Да")</f>
        <v>6</v>
      </c>
      <c r="B620" s="45">
        <f t="shared" si="19"/>
        <v>45619</v>
      </c>
      <c r="C620" s="42" t="str">
        <f>IF(ISERROR(VLOOKUP(B620,'Айгенис Оп10'!$C$3:$C$20,1,0)),"Нет","Да")</f>
        <v>Нет</v>
      </c>
      <c r="D620" s="43">
        <f t="shared" si="18"/>
        <v>366</v>
      </c>
      <c r="E620" s="44">
        <f>ROUND(('Все выпуски'!$H$3*'Все выпуски'!$H$6/100)/366*(B620-IF(C620="Нет",VLOOKUP(A620,'Айгенис Оп10'!$A$2:$C$20,3,0),VLOOKUP((A620-1),'Айгенис Оп10'!$A$2:$C$20,3,0))),2)</f>
        <v>6.3</v>
      </c>
      <c r="G620" s="43">
        <f>COUNTIF(D621:$D$1599,365)</f>
        <v>941</v>
      </c>
      <c r="H620" s="43">
        <f>COUNTIF(D621:$D$1599,366)</f>
        <v>38</v>
      </c>
      <c r="I620" s="2"/>
    </row>
    <row r="621" spans="1:9" x14ac:dyDescent="0.25">
      <c r="A621" s="1">
        <f>COUNTIF($C$2:C621,"Да")</f>
        <v>6</v>
      </c>
      <c r="B621" s="45">
        <f t="shared" si="19"/>
        <v>45620</v>
      </c>
      <c r="C621" s="42" t="str">
        <f>IF(ISERROR(VLOOKUP(B621,'Айгенис Оп10'!$C$3:$C$20,1,0)),"Нет","Да")</f>
        <v>Нет</v>
      </c>
      <c r="D621" s="43">
        <f t="shared" si="18"/>
        <v>366</v>
      </c>
      <c r="E621" s="44">
        <f>ROUND(('Все выпуски'!$H$3*'Все выпуски'!$H$6/100)/366*(B621-IF(C621="Нет",VLOOKUP(A621,'Айгенис Оп10'!$A$2:$C$20,3,0),VLOOKUP((A621-1),'Айгенис Оп10'!$A$2:$C$20,3,0))),2)</f>
        <v>6.39</v>
      </c>
      <c r="G621" s="43">
        <f>COUNTIF(D622:$D$1599,365)</f>
        <v>941</v>
      </c>
      <c r="H621" s="43">
        <f>COUNTIF(D622:$D$1599,366)</f>
        <v>37</v>
      </c>
      <c r="I621" s="2"/>
    </row>
    <row r="622" spans="1:9" x14ac:dyDescent="0.25">
      <c r="A622" s="1">
        <f>COUNTIF($C$2:C622,"Да")</f>
        <v>6</v>
      </c>
      <c r="B622" s="45">
        <f t="shared" si="19"/>
        <v>45621</v>
      </c>
      <c r="C622" s="42" t="str">
        <f>IF(ISERROR(VLOOKUP(B622,'Айгенис Оп10'!$C$3:$C$20,1,0)),"Нет","Да")</f>
        <v>Нет</v>
      </c>
      <c r="D622" s="43">
        <f t="shared" si="18"/>
        <v>366</v>
      </c>
      <c r="E622" s="44">
        <f>ROUND(('Все выпуски'!$H$3*'Все выпуски'!$H$6/100)/366*(B622-IF(C622="Нет",VLOOKUP(A622,'Айгенис Оп10'!$A$2:$C$20,3,0),VLOOKUP((A622-1),'Айгенис Оп10'!$A$2:$C$20,3,0))),2)</f>
        <v>6.49</v>
      </c>
      <c r="G622" s="43">
        <f>COUNTIF(D623:$D$1599,365)</f>
        <v>941</v>
      </c>
      <c r="H622" s="43">
        <f>COUNTIF(D623:$D$1599,366)</f>
        <v>36</v>
      </c>
      <c r="I622" s="2"/>
    </row>
    <row r="623" spans="1:9" x14ac:dyDescent="0.25">
      <c r="A623" s="1">
        <f>COUNTIF($C$2:C623,"Да")</f>
        <v>6</v>
      </c>
      <c r="B623" s="45">
        <f t="shared" si="19"/>
        <v>45622</v>
      </c>
      <c r="C623" s="42" t="str">
        <f>IF(ISERROR(VLOOKUP(B623,'Айгенис Оп10'!$C$3:$C$20,1,0)),"Нет","Да")</f>
        <v>Нет</v>
      </c>
      <c r="D623" s="43">
        <f t="shared" si="18"/>
        <v>366</v>
      </c>
      <c r="E623" s="44">
        <f>ROUND(('Все выпуски'!$H$3*'Все выпуски'!$H$6/100)/366*(B623-IF(C623="Нет",VLOOKUP(A623,'Айгенис Оп10'!$A$2:$C$20,3,0),VLOOKUP((A623-1),'Айгенис Оп10'!$A$2:$C$20,3,0))),2)</f>
        <v>6.59</v>
      </c>
      <c r="G623" s="43">
        <f>COUNTIF(D624:$D$1599,365)</f>
        <v>941</v>
      </c>
      <c r="H623" s="43">
        <f>COUNTIF(D624:$D$1599,366)</f>
        <v>35</v>
      </c>
      <c r="I623" s="2"/>
    </row>
    <row r="624" spans="1:9" x14ac:dyDescent="0.25">
      <c r="A624" s="1">
        <f>COUNTIF($C$2:C624,"Да")</f>
        <v>6</v>
      </c>
      <c r="B624" s="45">
        <f t="shared" si="19"/>
        <v>45623</v>
      </c>
      <c r="C624" s="42" t="str">
        <f>IF(ISERROR(VLOOKUP(B624,'Айгенис Оп10'!$C$3:$C$20,1,0)),"Нет","Да")</f>
        <v>Нет</v>
      </c>
      <c r="D624" s="43">
        <f t="shared" si="18"/>
        <v>366</v>
      </c>
      <c r="E624" s="44">
        <f>ROUND(('Все выпуски'!$H$3*'Все выпуски'!$H$6/100)/366*(B624-IF(C624="Нет",VLOOKUP(A624,'Айгенис Оп10'!$A$2:$C$20,3,0),VLOOKUP((A624-1),'Айгенис Оп10'!$A$2:$C$20,3,0))),2)</f>
        <v>6.69</v>
      </c>
      <c r="G624" s="43">
        <f>COUNTIF(D625:$D$1599,365)</f>
        <v>941</v>
      </c>
      <c r="H624" s="43">
        <f>COUNTIF(D625:$D$1599,366)</f>
        <v>34</v>
      </c>
      <c r="I624" s="2"/>
    </row>
    <row r="625" spans="1:9" x14ac:dyDescent="0.25">
      <c r="A625" s="1">
        <f>COUNTIF($C$2:C625,"Да")</f>
        <v>6</v>
      </c>
      <c r="B625" s="45">
        <f t="shared" si="19"/>
        <v>45624</v>
      </c>
      <c r="C625" s="42" t="str">
        <f>IF(ISERROR(VLOOKUP(B625,'Айгенис Оп10'!$C$3:$C$20,1,0)),"Нет","Да")</f>
        <v>Нет</v>
      </c>
      <c r="D625" s="43">
        <f t="shared" si="18"/>
        <v>366</v>
      </c>
      <c r="E625" s="44">
        <f>ROUND(('Все выпуски'!$H$3*'Все выпуски'!$H$6/100)/366*(B625-IF(C625="Нет",VLOOKUP(A625,'Айгенис Оп10'!$A$2:$C$20,3,0),VLOOKUP((A625-1),'Айгенис Оп10'!$A$2:$C$20,3,0))),2)</f>
        <v>6.79</v>
      </c>
      <c r="G625" s="43">
        <f>COUNTIF(D626:$D$1599,365)</f>
        <v>941</v>
      </c>
      <c r="H625" s="43">
        <f>COUNTIF(D626:$D$1599,366)</f>
        <v>33</v>
      </c>
      <c r="I625" s="2"/>
    </row>
    <row r="626" spans="1:9" x14ac:dyDescent="0.25">
      <c r="A626" s="1">
        <f>COUNTIF($C$2:C626,"Да")</f>
        <v>6</v>
      </c>
      <c r="B626" s="45">
        <f t="shared" si="19"/>
        <v>45625</v>
      </c>
      <c r="C626" s="42" t="str">
        <f>IF(ISERROR(VLOOKUP(B626,'Айгенис Оп10'!$C$3:$C$20,1,0)),"Нет","Да")</f>
        <v>Нет</v>
      </c>
      <c r="D626" s="43">
        <f t="shared" si="18"/>
        <v>366</v>
      </c>
      <c r="E626" s="44">
        <f>ROUND(('Все выпуски'!$H$3*'Все выпуски'!$H$6/100)/366*(B626-IF(C626="Нет",VLOOKUP(A626,'Айгенис Оп10'!$A$2:$C$20,3,0),VLOOKUP((A626-1),'Айгенис Оп10'!$A$2:$C$20,3,0))),2)</f>
        <v>6.89</v>
      </c>
      <c r="G626" s="43">
        <f>COUNTIF(D627:$D$1599,365)</f>
        <v>941</v>
      </c>
      <c r="H626" s="43">
        <f>COUNTIF(D627:$D$1599,366)</f>
        <v>32</v>
      </c>
      <c r="I626" s="2"/>
    </row>
    <row r="627" spans="1:9" x14ac:dyDescent="0.25">
      <c r="A627" s="1">
        <f>COUNTIF($C$2:C627,"Да")</f>
        <v>6</v>
      </c>
      <c r="B627" s="45">
        <f t="shared" si="19"/>
        <v>45626</v>
      </c>
      <c r="C627" s="42" t="str">
        <f>IF(ISERROR(VLOOKUP(B627,'Айгенис Оп10'!$C$3:$C$20,1,0)),"Нет","Да")</f>
        <v>Нет</v>
      </c>
      <c r="D627" s="43">
        <f t="shared" si="18"/>
        <v>366</v>
      </c>
      <c r="E627" s="44">
        <f>ROUND(('Все выпуски'!$H$3*'Все выпуски'!$H$6/100)/366*(B627-IF(C627="Нет",VLOOKUP(A627,'Айгенис Оп10'!$A$2:$C$20,3,0),VLOOKUP((A627-1),'Айгенис Оп10'!$A$2:$C$20,3,0))),2)</f>
        <v>6.98</v>
      </c>
      <c r="G627" s="43">
        <f>COUNTIF(D628:$D$1599,365)</f>
        <v>941</v>
      </c>
      <c r="H627" s="43">
        <f>COUNTIF(D628:$D$1599,366)</f>
        <v>31</v>
      </c>
      <c r="I627" s="2"/>
    </row>
    <row r="628" spans="1:9" x14ac:dyDescent="0.25">
      <c r="A628" s="1">
        <f>COUNTIF($C$2:C628,"Да")</f>
        <v>6</v>
      </c>
      <c r="B628" s="45">
        <f t="shared" si="19"/>
        <v>45627</v>
      </c>
      <c r="C628" s="42" t="str">
        <f>IF(ISERROR(VLOOKUP(B628,'Айгенис Оп10'!$C$3:$C$20,1,0)),"Нет","Да")</f>
        <v>Нет</v>
      </c>
      <c r="D628" s="43">
        <f t="shared" si="18"/>
        <v>366</v>
      </c>
      <c r="E628" s="44">
        <f>ROUND(('Все выпуски'!$H$3*'Все выпуски'!$H$6/100)/366*(B628-IF(C628="Нет",VLOOKUP(A628,'Айгенис Оп10'!$A$2:$C$20,3,0),VLOOKUP((A628-1),'Айгенис Оп10'!$A$2:$C$20,3,0))),2)</f>
        <v>7.08</v>
      </c>
      <c r="G628" s="43">
        <f>COUNTIF(D629:$D$1599,365)</f>
        <v>941</v>
      </c>
      <c r="H628" s="43">
        <f>COUNTIF(D629:$D$1599,366)</f>
        <v>30</v>
      </c>
      <c r="I628" s="2"/>
    </row>
    <row r="629" spans="1:9" x14ac:dyDescent="0.25">
      <c r="A629" s="1">
        <f>COUNTIF($C$2:C629,"Да")</f>
        <v>6</v>
      </c>
      <c r="B629" s="45">
        <f t="shared" si="19"/>
        <v>45628</v>
      </c>
      <c r="C629" s="42" t="str">
        <f>IF(ISERROR(VLOOKUP(B629,'Айгенис Оп10'!$C$3:$C$20,1,0)),"Нет","Да")</f>
        <v>Нет</v>
      </c>
      <c r="D629" s="43">
        <f t="shared" si="18"/>
        <v>366</v>
      </c>
      <c r="E629" s="44">
        <f>ROUND(('Все выпуски'!$H$3*'Все выпуски'!$H$6/100)/366*(B629-IF(C629="Нет",VLOOKUP(A629,'Айгенис Оп10'!$A$2:$C$20,3,0),VLOOKUP((A629-1),'Айгенис Оп10'!$A$2:$C$20,3,0))),2)</f>
        <v>7.18</v>
      </c>
      <c r="G629" s="43">
        <f>COUNTIF(D630:$D$1599,365)</f>
        <v>941</v>
      </c>
      <c r="H629" s="43">
        <f>COUNTIF(D630:$D$1599,366)</f>
        <v>29</v>
      </c>
      <c r="I629" s="2"/>
    </row>
    <row r="630" spans="1:9" x14ac:dyDescent="0.25">
      <c r="A630" s="1">
        <f>COUNTIF($C$2:C630,"Да")</f>
        <v>6</v>
      </c>
      <c r="B630" s="45">
        <f t="shared" si="19"/>
        <v>45629</v>
      </c>
      <c r="C630" s="42" t="str">
        <f>IF(ISERROR(VLOOKUP(B630,'Айгенис Оп10'!$C$3:$C$20,1,0)),"Нет","Да")</f>
        <v>Нет</v>
      </c>
      <c r="D630" s="43">
        <f t="shared" si="18"/>
        <v>366</v>
      </c>
      <c r="E630" s="44">
        <f>ROUND(('Все выпуски'!$H$3*'Все выпуски'!$H$6/100)/366*(B630-IF(C630="Нет",VLOOKUP(A630,'Айгенис Оп10'!$A$2:$C$20,3,0),VLOOKUP((A630-1),'Айгенис Оп10'!$A$2:$C$20,3,0))),2)</f>
        <v>7.28</v>
      </c>
      <c r="G630" s="43">
        <f>COUNTIF(D631:$D$1599,365)</f>
        <v>941</v>
      </c>
      <c r="H630" s="43">
        <f>COUNTIF(D631:$D$1599,366)</f>
        <v>28</v>
      </c>
      <c r="I630" s="2"/>
    </row>
    <row r="631" spans="1:9" x14ac:dyDescent="0.25">
      <c r="A631" s="1">
        <f>COUNTIF($C$2:C631,"Да")</f>
        <v>6</v>
      </c>
      <c r="B631" s="45">
        <f t="shared" si="19"/>
        <v>45630</v>
      </c>
      <c r="C631" s="42" t="str">
        <f>IF(ISERROR(VLOOKUP(B631,'Айгенис Оп10'!$C$3:$C$20,1,0)),"Нет","Да")</f>
        <v>Нет</v>
      </c>
      <c r="D631" s="43">
        <f t="shared" si="18"/>
        <v>366</v>
      </c>
      <c r="E631" s="44">
        <f>ROUND(('Все выпуски'!$H$3*'Все выпуски'!$H$6/100)/366*(B631-IF(C631="Нет",VLOOKUP(A631,'Айгенис Оп10'!$A$2:$C$20,3,0),VLOOKUP((A631-1),'Айгенис Оп10'!$A$2:$C$20,3,0))),2)</f>
        <v>7.38</v>
      </c>
      <c r="G631" s="43">
        <f>COUNTIF(D632:$D$1599,365)</f>
        <v>941</v>
      </c>
      <c r="H631" s="43">
        <f>COUNTIF(D632:$D$1599,366)</f>
        <v>27</v>
      </c>
      <c r="I631" s="2"/>
    </row>
    <row r="632" spans="1:9" x14ac:dyDescent="0.25">
      <c r="A632" s="1">
        <f>COUNTIF($C$2:C632,"Да")</f>
        <v>6</v>
      </c>
      <c r="B632" s="45">
        <f t="shared" si="19"/>
        <v>45631</v>
      </c>
      <c r="C632" s="42" t="str">
        <f>IF(ISERROR(VLOOKUP(B632,'Айгенис Оп10'!$C$3:$C$20,1,0)),"Нет","Да")</f>
        <v>Нет</v>
      </c>
      <c r="D632" s="43">
        <f t="shared" si="18"/>
        <v>366</v>
      </c>
      <c r="E632" s="44">
        <f>ROUND(('Все выпуски'!$H$3*'Все выпуски'!$H$6/100)/366*(B632-IF(C632="Нет",VLOOKUP(A632,'Айгенис Оп10'!$A$2:$C$20,3,0),VLOOKUP((A632-1),'Айгенис Оп10'!$A$2:$C$20,3,0))),2)</f>
        <v>7.48</v>
      </c>
      <c r="G632" s="43">
        <f>COUNTIF(D633:$D$1599,365)</f>
        <v>941</v>
      </c>
      <c r="H632" s="43">
        <f>COUNTIF(D633:$D$1599,366)</f>
        <v>26</v>
      </c>
      <c r="I632" s="2"/>
    </row>
    <row r="633" spans="1:9" x14ac:dyDescent="0.25">
      <c r="A633" s="1">
        <f>COUNTIF($C$2:C633,"Да")</f>
        <v>6</v>
      </c>
      <c r="B633" s="45">
        <f t="shared" si="19"/>
        <v>45632</v>
      </c>
      <c r="C633" s="42" t="str">
        <f>IF(ISERROR(VLOOKUP(B633,'Айгенис Оп10'!$C$3:$C$20,1,0)),"Нет","Да")</f>
        <v>Нет</v>
      </c>
      <c r="D633" s="43">
        <f t="shared" si="18"/>
        <v>366</v>
      </c>
      <c r="E633" s="44">
        <f>ROUND(('Все выпуски'!$H$3*'Все выпуски'!$H$6/100)/366*(B633-IF(C633="Нет",VLOOKUP(A633,'Айгенис Оп10'!$A$2:$C$20,3,0),VLOOKUP((A633-1),'Айгенис Оп10'!$A$2:$C$20,3,0))),2)</f>
        <v>7.57</v>
      </c>
      <c r="G633" s="43">
        <f>COUNTIF(D634:$D$1599,365)</f>
        <v>941</v>
      </c>
      <c r="H633" s="43">
        <f>COUNTIF(D634:$D$1599,366)</f>
        <v>25</v>
      </c>
      <c r="I633" s="2"/>
    </row>
    <row r="634" spans="1:9" x14ac:dyDescent="0.25">
      <c r="A634" s="1">
        <f>COUNTIF($C$2:C634,"Да")</f>
        <v>6</v>
      </c>
      <c r="B634" s="45">
        <f t="shared" si="19"/>
        <v>45633</v>
      </c>
      <c r="C634" s="42" t="str">
        <f>IF(ISERROR(VLOOKUP(B634,'Айгенис Оп10'!$C$3:$C$20,1,0)),"Нет","Да")</f>
        <v>Нет</v>
      </c>
      <c r="D634" s="43">
        <f t="shared" si="18"/>
        <v>366</v>
      </c>
      <c r="E634" s="44">
        <f>ROUND(('Все выпуски'!$H$3*'Все выпуски'!$H$6/100)/366*(B634-IF(C634="Нет",VLOOKUP(A634,'Айгенис Оп10'!$A$2:$C$20,3,0),VLOOKUP((A634-1),'Айгенис Оп10'!$A$2:$C$20,3,0))),2)</f>
        <v>7.67</v>
      </c>
      <c r="G634" s="43">
        <f>COUNTIF(D635:$D$1599,365)</f>
        <v>941</v>
      </c>
      <c r="H634" s="43">
        <f>COUNTIF(D635:$D$1599,366)</f>
        <v>24</v>
      </c>
      <c r="I634" s="2"/>
    </row>
    <row r="635" spans="1:9" x14ac:dyDescent="0.25">
      <c r="A635" s="1">
        <f>COUNTIF($C$2:C635,"Да")</f>
        <v>6</v>
      </c>
      <c r="B635" s="45">
        <f t="shared" si="19"/>
        <v>45634</v>
      </c>
      <c r="C635" s="42" t="str">
        <f>IF(ISERROR(VLOOKUP(B635,'Айгенис Оп10'!$C$3:$C$20,1,0)),"Нет","Да")</f>
        <v>Нет</v>
      </c>
      <c r="D635" s="43">
        <f t="shared" si="18"/>
        <v>366</v>
      </c>
      <c r="E635" s="44">
        <f>ROUND(('Все выпуски'!$H$3*'Все выпуски'!$H$6/100)/366*(B635-IF(C635="Нет",VLOOKUP(A635,'Айгенис Оп10'!$A$2:$C$20,3,0),VLOOKUP((A635-1),'Айгенис Оп10'!$A$2:$C$20,3,0))),2)</f>
        <v>7.77</v>
      </c>
      <c r="G635" s="43">
        <f>COUNTIF(D636:$D$1599,365)</f>
        <v>941</v>
      </c>
      <c r="H635" s="43">
        <f>COUNTIF(D636:$D$1599,366)</f>
        <v>23</v>
      </c>
      <c r="I635" s="2"/>
    </row>
    <row r="636" spans="1:9" x14ac:dyDescent="0.25">
      <c r="A636" s="1">
        <f>COUNTIF($C$2:C636,"Да")</f>
        <v>6</v>
      </c>
      <c r="B636" s="45">
        <f t="shared" si="19"/>
        <v>45635</v>
      </c>
      <c r="C636" s="42" t="str">
        <f>IF(ISERROR(VLOOKUP(B636,'Айгенис Оп10'!$C$3:$C$20,1,0)),"Нет","Да")</f>
        <v>Нет</v>
      </c>
      <c r="D636" s="43">
        <f t="shared" si="18"/>
        <v>366</v>
      </c>
      <c r="E636" s="44">
        <f>ROUND(('Все выпуски'!$H$3*'Все выпуски'!$H$6/100)/366*(B636-IF(C636="Нет",VLOOKUP(A636,'Айгенис Оп10'!$A$2:$C$20,3,0),VLOOKUP((A636-1),'Айгенис Оп10'!$A$2:$C$20,3,0))),2)</f>
        <v>7.87</v>
      </c>
      <c r="G636" s="43">
        <f>COUNTIF(D637:$D$1599,365)</f>
        <v>941</v>
      </c>
      <c r="H636" s="43">
        <f>COUNTIF(D637:$D$1599,366)</f>
        <v>22</v>
      </c>
      <c r="I636" s="2"/>
    </row>
    <row r="637" spans="1:9" x14ac:dyDescent="0.25">
      <c r="A637" s="1">
        <f>COUNTIF($C$2:C637,"Да")</f>
        <v>6</v>
      </c>
      <c r="B637" s="45">
        <f t="shared" si="19"/>
        <v>45636</v>
      </c>
      <c r="C637" s="42" t="str">
        <f>IF(ISERROR(VLOOKUP(B637,'Айгенис Оп10'!$C$3:$C$20,1,0)),"Нет","Да")</f>
        <v>Нет</v>
      </c>
      <c r="D637" s="43">
        <f t="shared" si="18"/>
        <v>366</v>
      </c>
      <c r="E637" s="44">
        <f>ROUND(('Все выпуски'!$H$3*'Все выпуски'!$H$6/100)/366*(B637-IF(C637="Нет",VLOOKUP(A637,'Айгенис Оп10'!$A$2:$C$20,3,0),VLOOKUP((A637-1),'Айгенис Оп10'!$A$2:$C$20,3,0))),2)</f>
        <v>7.97</v>
      </c>
      <c r="G637" s="43">
        <f>COUNTIF(D638:$D$1599,365)</f>
        <v>941</v>
      </c>
      <c r="H637" s="43">
        <f>COUNTIF(D638:$D$1599,366)</f>
        <v>21</v>
      </c>
      <c r="I637" s="2"/>
    </row>
    <row r="638" spans="1:9" x14ac:dyDescent="0.25">
      <c r="A638" s="1">
        <f>COUNTIF($C$2:C638,"Да")</f>
        <v>6</v>
      </c>
      <c r="B638" s="45">
        <f t="shared" si="19"/>
        <v>45637</v>
      </c>
      <c r="C638" s="42" t="str">
        <f>IF(ISERROR(VLOOKUP(B638,'Айгенис Оп10'!$C$3:$C$20,1,0)),"Нет","Да")</f>
        <v>Нет</v>
      </c>
      <c r="D638" s="43">
        <f t="shared" si="18"/>
        <v>366</v>
      </c>
      <c r="E638" s="44">
        <f>ROUND(('Все выпуски'!$H$3*'Все выпуски'!$H$6/100)/366*(B638-IF(C638="Нет",VLOOKUP(A638,'Айгенис Оп10'!$A$2:$C$20,3,0),VLOOKUP((A638-1),'Айгенис Оп10'!$A$2:$C$20,3,0))),2)</f>
        <v>8.07</v>
      </c>
      <c r="G638" s="43">
        <f>COUNTIF(D639:$D$1599,365)</f>
        <v>941</v>
      </c>
      <c r="H638" s="43">
        <f>COUNTIF(D639:$D$1599,366)</f>
        <v>20</v>
      </c>
      <c r="I638" s="2"/>
    </row>
    <row r="639" spans="1:9" x14ac:dyDescent="0.25">
      <c r="A639" s="1">
        <f>COUNTIF($C$2:C639,"Да")</f>
        <v>6</v>
      </c>
      <c r="B639" s="45">
        <f t="shared" si="19"/>
        <v>45638</v>
      </c>
      <c r="C639" s="42" t="str">
        <f>IF(ISERROR(VLOOKUP(B639,'Айгенис Оп10'!$C$3:$C$20,1,0)),"Нет","Да")</f>
        <v>Нет</v>
      </c>
      <c r="D639" s="43">
        <f t="shared" si="18"/>
        <v>366</v>
      </c>
      <c r="E639" s="44">
        <f>ROUND(('Все выпуски'!$H$3*'Все выпуски'!$H$6/100)/366*(B639-IF(C639="Нет",VLOOKUP(A639,'Айгенис Оп10'!$A$2:$C$20,3,0),VLOOKUP((A639-1),'Айгенис Оп10'!$A$2:$C$20,3,0))),2)</f>
        <v>8.16</v>
      </c>
      <c r="G639" s="43">
        <f>COUNTIF(D640:$D$1599,365)</f>
        <v>941</v>
      </c>
      <c r="H639" s="43">
        <f>COUNTIF(D640:$D$1599,366)</f>
        <v>19</v>
      </c>
      <c r="I639" s="2"/>
    </row>
    <row r="640" spans="1:9" x14ac:dyDescent="0.25">
      <c r="A640" s="1">
        <f>COUNTIF($C$2:C640,"Да")</f>
        <v>6</v>
      </c>
      <c r="B640" s="45">
        <f t="shared" si="19"/>
        <v>45639</v>
      </c>
      <c r="C640" s="42" t="str">
        <f>IF(ISERROR(VLOOKUP(B640,'Айгенис Оп10'!$C$3:$C$20,1,0)),"Нет","Да")</f>
        <v>Нет</v>
      </c>
      <c r="D640" s="43">
        <f t="shared" si="18"/>
        <v>366</v>
      </c>
      <c r="E640" s="44">
        <f>ROUND(('Все выпуски'!$H$3*'Все выпуски'!$H$6/100)/366*(B640-IF(C640="Нет",VLOOKUP(A640,'Айгенис Оп10'!$A$2:$C$20,3,0),VLOOKUP((A640-1),'Айгенис Оп10'!$A$2:$C$20,3,0))),2)</f>
        <v>8.26</v>
      </c>
      <c r="G640" s="43">
        <f>COUNTIF(D641:$D$1599,365)</f>
        <v>941</v>
      </c>
      <c r="H640" s="43">
        <f>COUNTIF(D641:$D$1599,366)</f>
        <v>18</v>
      </c>
      <c r="I640" s="2"/>
    </row>
    <row r="641" spans="1:9" x14ac:dyDescent="0.25">
      <c r="A641" s="1">
        <f>COUNTIF($C$2:C641,"Да")</f>
        <v>6</v>
      </c>
      <c r="B641" s="45">
        <f t="shared" si="19"/>
        <v>45640</v>
      </c>
      <c r="C641" s="42" t="str">
        <f>IF(ISERROR(VLOOKUP(B641,'Айгенис Оп10'!$C$3:$C$20,1,0)),"Нет","Да")</f>
        <v>Нет</v>
      </c>
      <c r="D641" s="43">
        <f t="shared" si="18"/>
        <v>366</v>
      </c>
      <c r="E641" s="44">
        <f>ROUND(('Все выпуски'!$H$3*'Все выпуски'!$H$6/100)/366*(B641-IF(C641="Нет",VLOOKUP(A641,'Айгенис Оп10'!$A$2:$C$20,3,0),VLOOKUP((A641-1),'Айгенис Оп10'!$A$2:$C$20,3,0))),2)</f>
        <v>8.36</v>
      </c>
      <c r="G641" s="43">
        <f>COUNTIF(D642:$D$1599,365)</f>
        <v>941</v>
      </c>
      <c r="H641" s="43">
        <f>COUNTIF(D642:$D$1599,366)</f>
        <v>17</v>
      </c>
      <c r="I641" s="2"/>
    </row>
    <row r="642" spans="1:9" x14ac:dyDescent="0.25">
      <c r="A642" s="1">
        <f>COUNTIF($C$2:C642,"Да")</f>
        <v>6</v>
      </c>
      <c r="B642" s="45">
        <f t="shared" si="19"/>
        <v>45641</v>
      </c>
      <c r="C642" s="42" t="str">
        <f>IF(ISERROR(VLOOKUP(B642,'Айгенис Оп10'!$C$3:$C$20,1,0)),"Нет","Да")</f>
        <v>Нет</v>
      </c>
      <c r="D642" s="43">
        <f t="shared" si="18"/>
        <v>366</v>
      </c>
      <c r="E642" s="44">
        <f>ROUND(('Все выпуски'!$H$3*'Все выпуски'!$H$6/100)/366*(B642-IF(C642="Нет",VLOOKUP(A642,'Айгенис Оп10'!$A$2:$C$20,3,0),VLOOKUP((A642-1),'Айгенис Оп10'!$A$2:$C$20,3,0))),2)</f>
        <v>8.4600000000000009</v>
      </c>
      <c r="G642" s="43">
        <f>COUNTIF(D643:$D$1599,365)</f>
        <v>941</v>
      </c>
      <c r="H642" s="43">
        <f>COUNTIF(D643:$D$1599,366)</f>
        <v>16</v>
      </c>
      <c r="I642" s="2"/>
    </row>
    <row r="643" spans="1:9" x14ac:dyDescent="0.25">
      <c r="A643" s="1">
        <f>COUNTIF($C$2:C643,"Да")</f>
        <v>6</v>
      </c>
      <c r="B643" s="45">
        <f t="shared" si="19"/>
        <v>45642</v>
      </c>
      <c r="C643" s="42" t="str">
        <f>IF(ISERROR(VLOOKUP(B643,'Айгенис Оп10'!$C$3:$C$20,1,0)),"Нет","Да")</f>
        <v>Нет</v>
      </c>
      <c r="D643" s="43">
        <f t="shared" ref="D643:D706" si="20">IF(MOD(YEAR(B643),4)=0,366,365)</f>
        <v>366</v>
      </c>
      <c r="E643" s="44">
        <f>ROUND(('Все выпуски'!$H$3*'Все выпуски'!$H$6/100)/366*(B643-IF(C643="Нет",VLOOKUP(A643,'Айгенис Оп10'!$A$2:$C$20,3,0),VLOOKUP((A643-1),'Айгенис Оп10'!$A$2:$C$20,3,0))),2)</f>
        <v>8.56</v>
      </c>
      <c r="G643" s="43">
        <f>COUNTIF(D644:$D$1599,365)</f>
        <v>941</v>
      </c>
      <c r="H643" s="43">
        <f>COUNTIF(D644:$D$1599,366)</f>
        <v>15</v>
      </c>
      <c r="I643" s="2"/>
    </row>
    <row r="644" spans="1:9" x14ac:dyDescent="0.25">
      <c r="A644" s="1">
        <f>COUNTIF($C$2:C644,"Да")</f>
        <v>6</v>
      </c>
      <c r="B644" s="45">
        <f t="shared" ref="B644:B707" si="21">B643+1</f>
        <v>45643</v>
      </c>
      <c r="C644" s="42" t="str">
        <f>IF(ISERROR(VLOOKUP(B644,'Айгенис Оп10'!$C$3:$C$20,1,0)),"Нет","Да")</f>
        <v>Нет</v>
      </c>
      <c r="D644" s="43">
        <f t="shared" si="20"/>
        <v>366</v>
      </c>
      <c r="E644" s="44">
        <f>ROUND(('Все выпуски'!$H$3*'Все выпуски'!$H$6/100)/366*(B644-IF(C644="Нет",VLOOKUP(A644,'Айгенис Оп10'!$A$2:$C$20,3,0),VLOOKUP((A644-1),'Айгенис Оп10'!$A$2:$C$20,3,0))),2)</f>
        <v>8.66</v>
      </c>
      <c r="G644" s="43">
        <f>COUNTIF(D645:$D$1599,365)</f>
        <v>941</v>
      </c>
      <c r="H644" s="43">
        <f>COUNTIF(D645:$D$1599,366)</f>
        <v>14</v>
      </c>
      <c r="I644" s="2"/>
    </row>
    <row r="645" spans="1:9" x14ac:dyDescent="0.25">
      <c r="A645" s="1">
        <f>COUNTIF($C$2:C645,"Да")</f>
        <v>6</v>
      </c>
      <c r="B645" s="45">
        <f t="shared" si="21"/>
        <v>45644</v>
      </c>
      <c r="C645" s="42" t="str">
        <f>IF(ISERROR(VLOOKUP(B645,'Айгенис Оп10'!$C$3:$C$20,1,0)),"Нет","Да")</f>
        <v>Нет</v>
      </c>
      <c r="D645" s="43">
        <f t="shared" si="20"/>
        <v>366</v>
      </c>
      <c r="E645" s="44">
        <f>ROUND(('Все выпуски'!$H$3*'Все выпуски'!$H$6/100)/366*(B645-IF(C645="Нет",VLOOKUP(A645,'Айгенис Оп10'!$A$2:$C$20,3,0),VLOOKUP((A645-1),'Айгенис Оп10'!$A$2:$C$20,3,0))),2)</f>
        <v>8.75</v>
      </c>
      <c r="G645" s="43">
        <f>COUNTIF(D646:$D$1599,365)</f>
        <v>941</v>
      </c>
      <c r="H645" s="43">
        <f>COUNTIF(D646:$D$1599,366)</f>
        <v>13</v>
      </c>
      <c r="I645" s="2"/>
    </row>
    <row r="646" spans="1:9" x14ac:dyDescent="0.25">
      <c r="A646" s="1">
        <f>COUNTIF($C$2:C646,"Да")</f>
        <v>6</v>
      </c>
      <c r="B646" s="45">
        <f t="shared" si="21"/>
        <v>45645</v>
      </c>
      <c r="C646" s="42" t="str">
        <f>IF(ISERROR(VLOOKUP(B646,'Айгенис Оп10'!$C$3:$C$20,1,0)),"Нет","Да")</f>
        <v>Нет</v>
      </c>
      <c r="D646" s="43">
        <f t="shared" si="20"/>
        <v>366</v>
      </c>
      <c r="E646" s="44">
        <f>ROUND(('Все выпуски'!$H$3*'Все выпуски'!$H$6/100)/366*(B646-IF(C646="Нет",VLOOKUP(A646,'Айгенис Оп10'!$A$2:$C$20,3,0),VLOOKUP((A646-1),'Айгенис Оп10'!$A$2:$C$20,3,0))),2)</f>
        <v>8.85</v>
      </c>
      <c r="G646" s="43">
        <f>COUNTIF(D647:$D$1599,365)</f>
        <v>941</v>
      </c>
      <c r="H646" s="43">
        <f>COUNTIF(D647:$D$1599,366)</f>
        <v>12</v>
      </c>
      <c r="I646" s="2"/>
    </row>
    <row r="647" spans="1:9" x14ac:dyDescent="0.25">
      <c r="A647" s="1">
        <f>COUNTIF($C$2:C647,"Да")</f>
        <v>7</v>
      </c>
      <c r="B647" s="45">
        <f t="shared" si="21"/>
        <v>45646</v>
      </c>
      <c r="C647" s="42" t="str">
        <f>IF(ISERROR(VLOOKUP(B647,'Айгенис Оп10'!$C$3:$C$20,1,0)),"Нет","Да")</f>
        <v>Да</v>
      </c>
      <c r="D647" s="43">
        <f t="shared" si="20"/>
        <v>366</v>
      </c>
      <c r="E647" s="44">
        <f>ROUND(('Все выпуски'!$H$3*'Все выпуски'!$H$6/100)/366*(B647-IF(C647="Нет",VLOOKUP(A647,'Айгенис Оп10'!$A$2:$C$20,3,0),VLOOKUP((A647-1),'Айгенис Оп10'!$A$2:$C$20,3,0))),2)</f>
        <v>8.9499999999999993</v>
      </c>
      <c r="G647" s="43">
        <f>COUNTIF(D648:$D$1599,365)</f>
        <v>941</v>
      </c>
      <c r="H647" s="43">
        <f>COUNTIF(D648:$D$1599,366)</f>
        <v>11</v>
      </c>
      <c r="I647" s="2"/>
    </row>
    <row r="648" spans="1:9" x14ac:dyDescent="0.25">
      <c r="A648" s="1">
        <f>COUNTIF($C$2:C648,"Да")</f>
        <v>7</v>
      </c>
      <c r="B648" s="45">
        <f t="shared" si="21"/>
        <v>45647</v>
      </c>
      <c r="C648" s="42" t="str">
        <f>IF(ISERROR(VLOOKUP(B648,'Айгенис Оп10'!$C$3:$C$20,1,0)),"Нет","Да")</f>
        <v>Нет</v>
      </c>
      <c r="D648" s="43">
        <f t="shared" si="20"/>
        <v>366</v>
      </c>
      <c r="E648" s="44">
        <f>ROUND(('Все выпуски'!$H$3*'Все выпуски'!$H$6/100)/366*(B648-IF(C648="Нет",VLOOKUP(A648,'Айгенис Оп10'!$A$2:$C$20,3,0),VLOOKUP((A648-1),'Айгенис Оп10'!$A$2:$C$20,3,0))),2)</f>
        <v>0.1</v>
      </c>
      <c r="G648" s="43">
        <f>COUNTIF(D649:$D$1599,365)</f>
        <v>941</v>
      </c>
      <c r="H648" s="43">
        <f>COUNTIF(D649:$D$1599,366)</f>
        <v>10</v>
      </c>
      <c r="I648" s="2"/>
    </row>
    <row r="649" spans="1:9" x14ac:dyDescent="0.25">
      <c r="A649" s="1">
        <f>COUNTIF($C$2:C649,"Да")</f>
        <v>7</v>
      </c>
      <c r="B649" s="45">
        <f t="shared" si="21"/>
        <v>45648</v>
      </c>
      <c r="C649" s="42" t="str">
        <f>IF(ISERROR(VLOOKUP(B649,'Айгенис Оп10'!$C$3:$C$20,1,0)),"Нет","Да")</f>
        <v>Нет</v>
      </c>
      <c r="D649" s="43">
        <f t="shared" si="20"/>
        <v>366</v>
      </c>
      <c r="E649" s="44">
        <f>ROUND(('Все выпуски'!$H$3*'Все выпуски'!$H$6/100)/366*(B649-IF(C649="Нет",VLOOKUP(A649,'Айгенис Оп10'!$A$2:$C$20,3,0),VLOOKUP((A649-1),'Айгенис Оп10'!$A$2:$C$20,3,0))),2)</f>
        <v>0.2</v>
      </c>
      <c r="G649" s="43">
        <f>COUNTIF(D650:$D$1599,365)</f>
        <v>941</v>
      </c>
      <c r="H649" s="43">
        <f>COUNTIF(D650:$D$1599,366)</f>
        <v>9</v>
      </c>
      <c r="I649" s="2"/>
    </row>
    <row r="650" spans="1:9" x14ac:dyDescent="0.25">
      <c r="A650" s="1">
        <f>COUNTIF($C$2:C650,"Да")</f>
        <v>7</v>
      </c>
      <c r="B650" s="45">
        <f t="shared" si="21"/>
        <v>45649</v>
      </c>
      <c r="C650" s="42" t="str">
        <f>IF(ISERROR(VLOOKUP(B650,'Айгенис Оп10'!$C$3:$C$20,1,0)),"Нет","Да")</f>
        <v>Нет</v>
      </c>
      <c r="D650" s="43">
        <f t="shared" si="20"/>
        <v>366</v>
      </c>
      <c r="E650" s="44">
        <f>ROUND(('Все выпуски'!$H$3*'Все выпуски'!$H$6/100)/366*(B650-IF(C650="Нет",VLOOKUP(A650,'Айгенис Оп10'!$A$2:$C$20,3,0),VLOOKUP((A650-1),'Айгенис Оп10'!$A$2:$C$20,3,0))),2)</f>
        <v>0.3</v>
      </c>
      <c r="G650" s="43">
        <f>COUNTIF(D651:$D$1599,365)</f>
        <v>941</v>
      </c>
      <c r="H650" s="43">
        <f>COUNTIF(D651:$D$1599,366)</f>
        <v>8</v>
      </c>
      <c r="I650" s="2"/>
    </row>
    <row r="651" spans="1:9" x14ac:dyDescent="0.25">
      <c r="A651" s="1">
        <f>COUNTIF($C$2:C651,"Да")</f>
        <v>7</v>
      </c>
      <c r="B651" s="45">
        <f t="shared" si="21"/>
        <v>45650</v>
      </c>
      <c r="C651" s="42" t="str">
        <f>IF(ISERROR(VLOOKUP(B651,'Айгенис Оп10'!$C$3:$C$20,1,0)),"Нет","Да")</f>
        <v>Нет</v>
      </c>
      <c r="D651" s="43">
        <f t="shared" si="20"/>
        <v>366</v>
      </c>
      <c r="E651" s="44">
        <f>ROUND(('Все выпуски'!$H$3*'Все выпуски'!$H$6/100)/366*(B651-IF(C651="Нет",VLOOKUP(A651,'Айгенис Оп10'!$A$2:$C$20,3,0),VLOOKUP((A651-1),'Айгенис Оп10'!$A$2:$C$20,3,0))),2)</f>
        <v>0.39</v>
      </c>
      <c r="G651" s="43">
        <f>COUNTIF(D652:$D$1599,365)</f>
        <v>941</v>
      </c>
      <c r="H651" s="43">
        <f>COUNTIF(D652:$D$1599,366)</f>
        <v>7</v>
      </c>
      <c r="I651" s="2"/>
    </row>
    <row r="652" spans="1:9" x14ac:dyDescent="0.25">
      <c r="A652" s="1">
        <f>COUNTIF($C$2:C652,"Да")</f>
        <v>7</v>
      </c>
      <c r="B652" s="45">
        <f t="shared" si="21"/>
        <v>45651</v>
      </c>
      <c r="C652" s="42" t="str">
        <f>IF(ISERROR(VLOOKUP(B652,'Айгенис Оп10'!$C$3:$C$20,1,0)),"Нет","Да")</f>
        <v>Нет</v>
      </c>
      <c r="D652" s="43">
        <f t="shared" si="20"/>
        <v>366</v>
      </c>
      <c r="E652" s="44">
        <f>ROUND(('Все выпуски'!$H$3*'Все выпуски'!$H$6/100)/366*(B652-IF(C652="Нет",VLOOKUP(A652,'Айгенис Оп10'!$A$2:$C$20,3,0),VLOOKUP((A652-1),'Айгенис Оп10'!$A$2:$C$20,3,0))),2)</f>
        <v>0.49</v>
      </c>
      <c r="G652" s="43">
        <f>COUNTIF(D653:$D$1599,365)</f>
        <v>941</v>
      </c>
      <c r="H652" s="43">
        <f>COUNTIF(D653:$D$1599,366)</f>
        <v>6</v>
      </c>
      <c r="I652" s="2"/>
    </row>
    <row r="653" spans="1:9" x14ac:dyDescent="0.25">
      <c r="A653" s="1">
        <f>COUNTIF($C$2:C653,"Да")</f>
        <v>7</v>
      </c>
      <c r="B653" s="45">
        <f t="shared" si="21"/>
        <v>45652</v>
      </c>
      <c r="C653" s="42" t="str">
        <f>IF(ISERROR(VLOOKUP(B653,'Айгенис Оп10'!$C$3:$C$20,1,0)),"Нет","Да")</f>
        <v>Нет</v>
      </c>
      <c r="D653" s="43">
        <f t="shared" si="20"/>
        <v>366</v>
      </c>
      <c r="E653" s="44">
        <f>ROUND(('Все выпуски'!$H$3*'Все выпуски'!$H$6/100)/366*(B653-IF(C653="Нет",VLOOKUP(A653,'Айгенис Оп10'!$A$2:$C$20,3,0),VLOOKUP((A653-1),'Айгенис Оп10'!$A$2:$C$20,3,0))),2)</f>
        <v>0.59</v>
      </c>
      <c r="G653" s="43">
        <f>COUNTIF(D654:$D$1599,365)</f>
        <v>941</v>
      </c>
      <c r="H653" s="43">
        <f>COUNTIF(D654:$D$1599,366)</f>
        <v>5</v>
      </c>
      <c r="I653" s="2"/>
    </row>
    <row r="654" spans="1:9" x14ac:dyDescent="0.25">
      <c r="A654" s="1">
        <f>COUNTIF($C$2:C654,"Да")</f>
        <v>7</v>
      </c>
      <c r="B654" s="45">
        <f t="shared" si="21"/>
        <v>45653</v>
      </c>
      <c r="C654" s="42" t="str">
        <f>IF(ISERROR(VLOOKUP(B654,'Айгенис Оп10'!$C$3:$C$20,1,0)),"Нет","Да")</f>
        <v>Нет</v>
      </c>
      <c r="D654" s="43">
        <f t="shared" si="20"/>
        <v>366</v>
      </c>
      <c r="E654" s="44">
        <f>ROUND(('Все выпуски'!$H$3*'Все выпуски'!$H$6/100)/366*(B654-IF(C654="Нет",VLOOKUP(A654,'Айгенис Оп10'!$A$2:$C$20,3,0),VLOOKUP((A654-1),'Айгенис Оп10'!$A$2:$C$20,3,0))),2)</f>
        <v>0.69</v>
      </c>
      <c r="G654" s="43">
        <f>COUNTIF(D655:$D$1599,365)</f>
        <v>941</v>
      </c>
      <c r="H654" s="43">
        <f>COUNTIF(D655:$D$1599,366)</f>
        <v>4</v>
      </c>
      <c r="I654" s="2"/>
    </row>
    <row r="655" spans="1:9" x14ac:dyDescent="0.25">
      <c r="A655" s="1">
        <f>COUNTIF($C$2:C655,"Да")</f>
        <v>7</v>
      </c>
      <c r="B655" s="45">
        <f t="shared" si="21"/>
        <v>45654</v>
      </c>
      <c r="C655" s="42" t="str">
        <f>IF(ISERROR(VLOOKUP(B655,'Айгенис Оп10'!$C$3:$C$20,1,0)),"Нет","Да")</f>
        <v>Нет</v>
      </c>
      <c r="D655" s="43">
        <f t="shared" si="20"/>
        <v>366</v>
      </c>
      <c r="E655" s="44">
        <f>ROUND(('Все выпуски'!$H$3*'Все выпуски'!$H$6/100)/366*(B655-IF(C655="Нет",VLOOKUP(A655,'Айгенис Оп10'!$A$2:$C$20,3,0),VLOOKUP((A655-1),'Айгенис Оп10'!$A$2:$C$20,3,0))),2)</f>
        <v>0.79</v>
      </c>
      <c r="G655" s="43">
        <f>COUNTIF(D656:$D$1599,365)</f>
        <v>941</v>
      </c>
      <c r="H655" s="43">
        <f>COUNTIF(D656:$D$1599,366)</f>
        <v>3</v>
      </c>
      <c r="I655" s="2"/>
    </row>
    <row r="656" spans="1:9" x14ac:dyDescent="0.25">
      <c r="A656" s="1">
        <f>COUNTIF($C$2:C656,"Да")</f>
        <v>7</v>
      </c>
      <c r="B656" s="45">
        <f t="shared" si="21"/>
        <v>45655</v>
      </c>
      <c r="C656" s="42" t="str">
        <f>IF(ISERROR(VLOOKUP(B656,'Айгенис Оп10'!$C$3:$C$20,1,0)),"Нет","Да")</f>
        <v>Нет</v>
      </c>
      <c r="D656" s="43">
        <f t="shared" si="20"/>
        <v>366</v>
      </c>
      <c r="E656" s="44">
        <f>ROUND(('Все выпуски'!$H$3*'Все выпуски'!$H$6/100)/366*(B656-IF(C656="Нет",VLOOKUP(A656,'Айгенис Оп10'!$A$2:$C$20,3,0),VLOOKUP((A656-1),'Айгенис Оп10'!$A$2:$C$20,3,0))),2)</f>
        <v>0.89</v>
      </c>
      <c r="G656" s="43">
        <f>COUNTIF(D657:$D$1599,365)</f>
        <v>941</v>
      </c>
      <c r="H656" s="43">
        <f>COUNTIF(D657:$D$1599,366)</f>
        <v>2</v>
      </c>
      <c r="I656" s="2"/>
    </row>
    <row r="657" spans="1:9" x14ac:dyDescent="0.25">
      <c r="A657" s="1">
        <f>COUNTIF($C$2:C657,"Да")</f>
        <v>7</v>
      </c>
      <c r="B657" s="45">
        <f t="shared" si="21"/>
        <v>45656</v>
      </c>
      <c r="C657" s="42" t="str">
        <f>IF(ISERROR(VLOOKUP(B657,'Айгенис Оп10'!$C$3:$C$20,1,0)),"Нет","Да")</f>
        <v>Нет</v>
      </c>
      <c r="D657" s="43">
        <f t="shared" si="20"/>
        <v>366</v>
      </c>
      <c r="E657" s="44">
        <f>ROUND(('Все выпуски'!$H$3*'Все выпуски'!$H$6/100)/366*(B657-IF(C657="Нет",VLOOKUP(A657,'Айгенис Оп10'!$A$2:$C$20,3,0),VLOOKUP((A657-1),'Айгенис Оп10'!$A$2:$C$20,3,0))),2)</f>
        <v>0.98</v>
      </c>
      <c r="G657" s="43">
        <f>COUNTIF(D658:$D$1599,365)</f>
        <v>941</v>
      </c>
      <c r="H657" s="43">
        <f>COUNTIF(D658:$D$1599,366)</f>
        <v>1</v>
      </c>
      <c r="I657" s="2"/>
    </row>
    <row r="658" spans="1:9" x14ac:dyDescent="0.25">
      <c r="A658" s="1">
        <f>COUNTIF($C$2:C658,"Да")</f>
        <v>7</v>
      </c>
      <c r="B658" s="45">
        <f t="shared" si="21"/>
        <v>45657</v>
      </c>
      <c r="C658" s="42" t="str">
        <f>IF(ISERROR(VLOOKUP(B658,'Айгенис Оп10'!$C$3:$C$20,1,0)),"Нет","Да")</f>
        <v>Нет</v>
      </c>
      <c r="D658" s="43">
        <f t="shared" si="20"/>
        <v>366</v>
      </c>
      <c r="E658" s="44">
        <f>ROUND(('Все выпуски'!$H$3*'Все выпуски'!$H$6/100)/366*(B658-IF(C658="Нет",VLOOKUP(A658,'Айгенис Оп10'!$A$2:$C$20,3,0),VLOOKUP((A658-1),'Айгенис Оп10'!$A$2:$C$20,3,0))),2)</f>
        <v>1.08</v>
      </c>
      <c r="F658" s="44">
        <f>('Все выпуски'!$H$3*'Все выпуски'!$H$6/100)/366*(B658-IF(C658="Нет",VLOOKUP(A658,'Айгенис Оп10'!$A$2:$C$20,3,0),VLOOKUP((A658-1),'Айгенис Оп10'!$A$2:$C$20,3,0)))</f>
        <v>1.081967213114754</v>
      </c>
      <c r="G658" s="43">
        <f>COUNTIF(D659:$D$1599,365)</f>
        <v>941</v>
      </c>
      <c r="H658" s="43">
        <f>COUNTIF(D659:$D$1599,366)</f>
        <v>0</v>
      </c>
      <c r="I658" s="2"/>
    </row>
    <row r="659" spans="1:9" x14ac:dyDescent="0.25">
      <c r="A659" s="1">
        <f>COUNTIF($C$2:C659,"Да")</f>
        <v>7</v>
      </c>
      <c r="B659" s="45">
        <f t="shared" si="21"/>
        <v>45658</v>
      </c>
      <c r="C659" s="42" t="str">
        <f>IF(ISERROR(VLOOKUP(B659,'Айгенис Оп10'!$C$3:$C$20,1,0)),"Нет","Да")</f>
        <v>Нет</v>
      </c>
      <c r="D659" s="43">
        <f t="shared" si="20"/>
        <v>365</v>
      </c>
      <c r="E659" s="44">
        <f>ROUND(('Все выпуски'!$H$3*'Все выпуски'!$H$6/100)*((B659-$B$658)/365)+$F$658,2)</f>
        <v>1.18</v>
      </c>
      <c r="G659" s="43">
        <f>COUNTIF(D660:$D$1599,365)</f>
        <v>940</v>
      </c>
      <c r="H659" s="43">
        <f>COUNTIF(D660:$D$1599,366)</f>
        <v>0</v>
      </c>
      <c r="I659" s="2"/>
    </row>
    <row r="660" spans="1:9" x14ac:dyDescent="0.25">
      <c r="A660" s="1">
        <f>COUNTIF($C$2:C660,"Да")</f>
        <v>7</v>
      </c>
      <c r="B660" s="45">
        <f t="shared" si="21"/>
        <v>45659</v>
      </c>
      <c r="C660" s="42" t="str">
        <f>IF(ISERROR(VLOOKUP(B660,'Айгенис Оп10'!$C$3:$C$20,1,0)),"Нет","Да")</f>
        <v>Нет</v>
      </c>
      <c r="D660" s="43">
        <f t="shared" si="20"/>
        <v>365</v>
      </c>
      <c r="E660" s="44">
        <f>ROUND(('Все выпуски'!$H$3*'Все выпуски'!$H$6/100)*((B660-$B$658)/365)+$F$658,2)</f>
        <v>1.28</v>
      </c>
      <c r="G660" s="43">
        <f>COUNTIF(D661:$D$1599,365)</f>
        <v>939</v>
      </c>
      <c r="H660" s="43">
        <f>COUNTIF(D661:$D$1599,366)</f>
        <v>0</v>
      </c>
      <c r="I660" s="2"/>
    </row>
    <row r="661" spans="1:9" x14ac:dyDescent="0.25">
      <c r="A661" s="1">
        <f>COUNTIF($C$2:C661,"Да")</f>
        <v>7</v>
      </c>
      <c r="B661" s="45">
        <f t="shared" si="21"/>
        <v>45660</v>
      </c>
      <c r="C661" s="42" t="str">
        <f>IF(ISERROR(VLOOKUP(B661,'Айгенис Оп10'!$C$3:$C$20,1,0)),"Нет","Да")</f>
        <v>Нет</v>
      </c>
      <c r="D661" s="43">
        <f t="shared" si="20"/>
        <v>365</v>
      </c>
      <c r="E661" s="44">
        <f>ROUND(('Все выпуски'!$H$3*'Все выпуски'!$H$6/100)*((B661-$B$658)/365)+$F$658,2)</f>
        <v>1.38</v>
      </c>
      <c r="G661" s="43">
        <f>COUNTIF(D662:$D$1599,365)</f>
        <v>938</v>
      </c>
      <c r="H661" s="43">
        <f>COUNTIF(D662:$D$1599,366)</f>
        <v>0</v>
      </c>
      <c r="I661" s="2"/>
    </row>
    <row r="662" spans="1:9" x14ac:dyDescent="0.25">
      <c r="A662" s="1">
        <f>COUNTIF($C$2:C662,"Да")</f>
        <v>7</v>
      </c>
      <c r="B662" s="45">
        <f t="shared" si="21"/>
        <v>45661</v>
      </c>
      <c r="C662" s="42" t="str">
        <f>IF(ISERROR(VLOOKUP(B662,'Айгенис Оп10'!$C$3:$C$20,1,0)),"Нет","Да")</f>
        <v>Нет</v>
      </c>
      <c r="D662" s="43">
        <f t="shared" si="20"/>
        <v>365</v>
      </c>
      <c r="E662" s="44">
        <f>ROUND(('Все выпуски'!$H$3*'Все выпуски'!$H$6/100)*((B662-$B$658)/365)+$F$658,2)</f>
        <v>1.48</v>
      </c>
      <c r="G662" s="43">
        <f>COUNTIF(D663:$D$1599,365)</f>
        <v>937</v>
      </c>
      <c r="H662" s="43">
        <f>COUNTIF(D663:$D$1599,366)</f>
        <v>0</v>
      </c>
      <c r="I662" s="2"/>
    </row>
    <row r="663" spans="1:9" x14ac:dyDescent="0.25">
      <c r="A663" s="1">
        <f>COUNTIF($C$2:C663,"Да")</f>
        <v>7</v>
      </c>
      <c r="B663" s="45">
        <f t="shared" si="21"/>
        <v>45662</v>
      </c>
      <c r="C663" s="42" t="str">
        <f>IF(ISERROR(VLOOKUP(B663,'Айгенис Оп10'!$C$3:$C$20,1,0)),"Нет","Да")</f>
        <v>Нет</v>
      </c>
      <c r="D663" s="43">
        <f t="shared" si="20"/>
        <v>365</v>
      </c>
      <c r="E663" s="44">
        <f>ROUND(('Все выпуски'!$H$3*'Все выпуски'!$H$6/100)*((B663-$B$658)/365)+$F$658,2)</f>
        <v>1.58</v>
      </c>
      <c r="G663" s="43">
        <f>COUNTIF(D664:$D$1599,365)</f>
        <v>936</v>
      </c>
      <c r="H663" s="43">
        <f>COUNTIF(D664:$D$1599,366)</f>
        <v>0</v>
      </c>
      <c r="I663" s="2"/>
    </row>
    <row r="664" spans="1:9" x14ac:dyDescent="0.25">
      <c r="A664" s="1">
        <f>COUNTIF($C$2:C664,"Да")</f>
        <v>7</v>
      </c>
      <c r="B664" s="45">
        <f t="shared" si="21"/>
        <v>45663</v>
      </c>
      <c r="C664" s="42" t="str">
        <f>IF(ISERROR(VLOOKUP(B664,'Айгенис Оп10'!$C$3:$C$20,1,0)),"Нет","Да")</f>
        <v>Нет</v>
      </c>
      <c r="D664" s="43">
        <f t="shared" si="20"/>
        <v>365</v>
      </c>
      <c r="E664" s="44">
        <f>ROUND(('Все выпуски'!$H$3*'Все выпуски'!$H$6/100)*((B664-$B$658)/365)+$F$658,2)</f>
        <v>1.67</v>
      </c>
      <c r="G664" s="43">
        <f>COUNTIF(D665:$D$1599,365)</f>
        <v>935</v>
      </c>
      <c r="H664" s="43">
        <f>COUNTIF(D665:$D$1599,366)</f>
        <v>0</v>
      </c>
      <c r="I664" s="2"/>
    </row>
    <row r="665" spans="1:9" x14ac:dyDescent="0.25">
      <c r="A665" s="1">
        <f>COUNTIF($C$2:C665,"Да")</f>
        <v>7</v>
      </c>
      <c r="B665" s="45">
        <f t="shared" si="21"/>
        <v>45664</v>
      </c>
      <c r="C665" s="42" t="str">
        <f>IF(ISERROR(VLOOKUP(B665,'Айгенис Оп10'!$C$3:$C$20,1,0)),"Нет","Да")</f>
        <v>Нет</v>
      </c>
      <c r="D665" s="43">
        <f t="shared" si="20"/>
        <v>365</v>
      </c>
      <c r="E665" s="44">
        <f>ROUND(('Все выпуски'!$H$3*'Все выпуски'!$H$6/100)*((B665-$B$658)/365)+$F$658,2)</f>
        <v>1.77</v>
      </c>
      <c r="G665" s="43">
        <f>COUNTIF(D666:$D$1599,365)</f>
        <v>934</v>
      </c>
      <c r="H665" s="43">
        <f>COUNTIF(D666:$D$1599,366)</f>
        <v>0</v>
      </c>
      <c r="I665" s="2"/>
    </row>
    <row r="666" spans="1:9" x14ac:dyDescent="0.25">
      <c r="A666" s="1">
        <f>COUNTIF($C$2:C666,"Да")</f>
        <v>7</v>
      </c>
      <c r="B666" s="45">
        <f t="shared" si="21"/>
        <v>45665</v>
      </c>
      <c r="C666" s="42" t="str">
        <f>IF(ISERROR(VLOOKUP(B666,'Айгенис Оп10'!$C$3:$C$20,1,0)),"Нет","Да")</f>
        <v>Нет</v>
      </c>
      <c r="D666" s="43">
        <f t="shared" si="20"/>
        <v>365</v>
      </c>
      <c r="E666" s="44">
        <f>ROUND(('Все выпуски'!$H$3*'Все выпуски'!$H$6/100)*((B666-$B$658)/365)+$F$658,2)</f>
        <v>1.87</v>
      </c>
      <c r="G666" s="43">
        <f>COUNTIF(D667:$D$1599,365)</f>
        <v>933</v>
      </c>
      <c r="H666" s="43">
        <f>COUNTIF(D667:$D$1599,366)</f>
        <v>0</v>
      </c>
      <c r="I666" s="2"/>
    </row>
    <row r="667" spans="1:9" x14ac:dyDescent="0.25">
      <c r="A667" s="1">
        <f>COUNTIF($C$2:C667,"Да")</f>
        <v>7</v>
      </c>
      <c r="B667" s="45">
        <f t="shared" si="21"/>
        <v>45666</v>
      </c>
      <c r="C667" s="42" t="str">
        <f>IF(ISERROR(VLOOKUP(B667,'Айгенис Оп10'!$C$3:$C$20,1,0)),"Нет","Да")</f>
        <v>Нет</v>
      </c>
      <c r="D667" s="43">
        <f t="shared" si="20"/>
        <v>365</v>
      </c>
      <c r="E667" s="44">
        <f>ROUND(('Все выпуски'!$H$3*'Все выпуски'!$H$6/100)*((B667-$B$658)/365)+$F$658,2)</f>
        <v>1.97</v>
      </c>
      <c r="G667" s="43">
        <f>COUNTIF(D668:$D$1599,365)</f>
        <v>932</v>
      </c>
      <c r="H667" s="43">
        <f>COUNTIF(D668:$D$1599,366)</f>
        <v>0</v>
      </c>
      <c r="I667" s="2"/>
    </row>
    <row r="668" spans="1:9" x14ac:dyDescent="0.25">
      <c r="A668" s="1">
        <f>COUNTIF($C$2:C668,"Да")</f>
        <v>7</v>
      </c>
      <c r="B668" s="45">
        <f t="shared" si="21"/>
        <v>45667</v>
      </c>
      <c r="C668" s="42" t="str">
        <f>IF(ISERROR(VLOOKUP(B668,'Айгенис Оп10'!$C$3:$C$20,1,0)),"Нет","Да")</f>
        <v>Нет</v>
      </c>
      <c r="D668" s="43">
        <f t="shared" si="20"/>
        <v>365</v>
      </c>
      <c r="E668" s="44">
        <f>ROUND(('Все выпуски'!$H$3*'Все выпуски'!$H$6/100)*((B668-$B$658)/365)+$F$658,2)</f>
        <v>2.0699999999999998</v>
      </c>
      <c r="G668" s="43">
        <f>COUNTIF(D669:$D$1599,365)</f>
        <v>931</v>
      </c>
      <c r="H668" s="43">
        <f>COUNTIF(D669:$D$1599,366)</f>
        <v>0</v>
      </c>
      <c r="I668" s="2"/>
    </row>
    <row r="669" spans="1:9" x14ac:dyDescent="0.25">
      <c r="A669" s="1">
        <f>COUNTIF($C$2:C669,"Да")</f>
        <v>7</v>
      </c>
      <c r="B669" s="45">
        <f t="shared" si="21"/>
        <v>45668</v>
      </c>
      <c r="C669" s="42" t="str">
        <f>IF(ISERROR(VLOOKUP(B669,'Айгенис Оп10'!$C$3:$C$20,1,0)),"Нет","Да")</f>
        <v>Нет</v>
      </c>
      <c r="D669" s="43">
        <f t="shared" si="20"/>
        <v>365</v>
      </c>
      <c r="E669" s="44">
        <f>ROUND(('Все выпуски'!$H$3*'Все выпуски'!$H$6/100)*((B669-$B$658)/365)+$F$658,2)</f>
        <v>2.17</v>
      </c>
      <c r="G669" s="43">
        <f>COUNTIF(D670:$D$1599,365)</f>
        <v>930</v>
      </c>
      <c r="H669" s="43">
        <f>COUNTIF(D670:$D$1599,366)</f>
        <v>0</v>
      </c>
      <c r="I669" s="2"/>
    </row>
    <row r="670" spans="1:9" x14ac:dyDescent="0.25">
      <c r="A670" s="1">
        <f>COUNTIF($C$2:C670,"Да")</f>
        <v>7</v>
      </c>
      <c r="B670" s="45">
        <f t="shared" si="21"/>
        <v>45669</v>
      </c>
      <c r="C670" s="42" t="str">
        <f>IF(ISERROR(VLOOKUP(B670,'Айгенис Оп10'!$C$3:$C$20,1,0)),"Нет","Да")</f>
        <v>Нет</v>
      </c>
      <c r="D670" s="43">
        <f t="shared" si="20"/>
        <v>365</v>
      </c>
      <c r="E670" s="44">
        <f>ROUND(('Все выпуски'!$H$3*'Все выпуски'!$H$6/100)*((B670-$B$658)/365)+$F$658,2)</f>
        <v>2.27</v>
      </c>
      <c r="G670" s="43">
        <f>COUNTIF(D671:$D$1599,365)</f>
        <v>929</v>
      </c>
      <c r="H670" s="43">
        <f>COUNTIF(D671:$D$1599,366)</f>
        <v>0</v>
      </c>
      <c r="I670" s="2"/>
    </row>
    <row r="671" spans="1:9" x14ac:dyDescent="0.25">
      <c r="A671" s="1">
        <f>COUNTIF($C$2:C671,"Да")</f>
        <v>7</v>
      </c>
      <c r="B671" s="45">
        <f t="shared" si="21"/>
        <v>45670</v>
      </c>
      <c r="C671" s="42" t="str">
        <f>IF(ISERROR(VLOOKUP(B671,'Айгенис Оп10'!$C$3:$C$20,1,0)),"Нет","Да")</f>
        <v>Нет</v>
      </c>
      <c r="D671" s="43">
        <f t="shared" si="20"/>
        <v>365</v>
      </c>
      <c r="E671" s="44">
        <f>ROUND(('Все выпуски'!$H$3*'Все выпуски'!$H$6/100)*((B671-$B$658)/365)+$F$658,2)</f>
        <v>2.36</v>
      </c>
      <c r="G671" s="43">
        <f>COUNTIF(D672:$D$1599,365)</f>
        <v>928</v>
      </c>
      <c r="H671" s="43">
        <f>COUNTIF(D672:$D$1599,366)</f>
        <v>0</v>
      </c>
      <c r="I671" s="2"/>
    </row>
    <row r="672" spans="1:9" x14ac:dyDescent="0.25">
      <c r="A672" s="1">
        <f>COUNTIF($C$2:C672,"Да")</f>
        <v>7</v>
      </c>
      <c r="B672" s="45">
        <f t="shared" si="21"/>
        <v>45671</v>
      </c>
      <c r="C672" s="42" t="str">
        <f>IF(ISERROR(VLOOKUP(B672,'Айгенис Оп10'!$C$3:$C$20,1,0)),"Нет","Да")</f>
        <v>Нет</v>
      </c>
      <c r="D672" s="43">
        <f t="shared" si="20"/>
        <v>365</v>
      </c>
      <c r="E672" s="44">
        <f>ROUND(('Все выпуски'!$H$3*'Все выпуски'!$H$6/100)*((B672-$B$658)/365)+$F$658,2)</f>
        <v>2.46</v>
      </c>
      <c r="G672" s="43">
        <f>COUNTIF(D673:$D$1599,365)</f>
        <v>927</v>
      </c>
      <c r="H672" s="43">
        <f>COUNTIF(D673:$D$1599,366)</f>
        <v>0</v>
      </c>
      <c r="I672" s="2"/>
    </row>
    <row r="673" spans="1:9" x14ac:dyDescent="0.25">
      <c r="A673" s="1">
        <f>COUNTIF($C$2:C673,"Да")</f>
        <v>7</v>
      </c>
      <c r="B673" s="45">
        <f t="shared" si="21"/>
        <v>45672</v>
      </c>
      <c r="C673" s="42" t="str">
        <f>IF(ISERROR(VLOOKUP(B673,'Айгенис Оп10'!$C$3:$C$20,1,0)),"Нет","Да")</f>
        <v>Нет</v>
      </c>
      <c r="D673" s="43">
        <f t="shared" si="20"/>
        <v>365</v>
      </c>
      <c r="E673" s="44">
        <f>ROUND(('Все выпуски'!$H$3*'Все выпуски'!$H$6/100)*((B673-$B$658)/365)+$F$658,2)</f>
        <v>2.56</v>
      </c>
      <c r="G673" s="43">
        <f>COUNTIF(D674:$D$1599,365)</f>
        <v>926</v>
      </c>
      <c r="H673" s="43">
        <f>COUNTIF(D674:$D$1599,366)</f>
        <v>0</v>
      </c>
      <c r="I673" s="2"/>
    </row>
    <row r="674" spans="1:9" x14ac:dyDescent="0.25">
      <c r="A674" s="1">
        <f>COUNTIF($C$2:C674,"Да")</f>
        <v>7</v>
      </c>
      <c r="B674" s="45">
        <f t="shared" si="21"/>
        <v>45673</v>
      </c>
      <c r="C674" s="42" t="str">
        <f>IF(ISERROR(VLOOKUP(B674,'Айгенис Оп10'!$C$3:$C$20,1,0)),"Нет","Да")</f>
        <v>Нет</v>
      </c>
      <c r="D674" s="43">
        <f t="shared" si="20"/>
        <v>365</v>
      </c>
      <c r="E674" s="44">
        <f>ROUND(('Все выпуски'!$H$3*'Все выпуски'!$H$6/100)*((B674-$B$658)/365)+$F$658,2)</f>
        <v>2.66</v>
      </c>
      <c r="G674" s="43">
        <f>COUNTIF(D675:$D$1599,365)</f>
        <v>925</v>
      </c>
      <c r="H674" s="43">
        <f>COUNTIF(D675:$D$1599,366)</f>
        <v>0</v>
      </c>
      <c r="I674" s="2"/>
    </row>
    <row r="675" spans="1:9" x14ac:dyDescent="0.25">
      <c r="A675" s="1">
        <f>COUNTIF($C$2:C675,"Да")</f>
        <v>7</v>
      </c>
      <c r="B675" s="45">
        <f t="shared" si="21"/>
        <v>45674</v>
      </c>
      <c r="C675" s="42" t="str">
        <f>IF(ISERROR(VLOOKUP(B675,'Айгенис Оп10'!$C$3:$C$20,1,0)),"Нет","Да")</f>
        <v>Нет</v>
      </c>
      <c r="D675" s="43">
        <f t="shared" si="20"/>
        <v>365</v>
      </c>
      <c r="E675" s="44">
        <f>ROUND(('Все выпуски'!$H$3*'Все выпуски'!$H$6/100)*((B675-$B$658)/365)+$F$658,2)</f>
        <v>2.76</v>
      </c>
      <c r="G675" s="43">
        <f>COUNTIF(D676:$D$1599,365)</f>
        <v>924</v>
      </c>
      <c r="H675" s="43">
        <f>COUNTIF(D676:$D$1599,366)</f>
        <v>0</v>
      </c>
      <c r="I675" s="2"/>
    </row>
    <row r="676" spans="1:9" x14ac:dyDescent="0.25">
      <c r="A676" s="1">
        <f>COUNTIF($C$2:C676,"Да")</f>
        <v>7</v>
      </c>
      <c r="B676" s="45">
        <f t="shared" si="21"/>
        <v>45675</v>
      </c>
      <c r="C676" s="42" t="str">
        <f>IF(ISERROR(VLOOKUP(B676,'Айгенис Оп10'!$C$3:$C$20,1,0)),"Нет","Да")</f>
        <v>Нет</v>
      </c>
      <c r="D676" s="43">
        <f t="shared" si="20"/>
        <v>365</v>
      </c>
      <c r="E676" s="44">
        <f>ROUND(('Все выпуски'!$H$3*'Все выпуски'!$H$6/100)*((B676-$B$658)/365)+$F$658,2)</f>
        <v>2.86</v>
      </c>
      <c r="G676" s="43">
        <f>COUNTIF(D677:$D$1599,365)</f>
        <v>923</v>
      </c>
      <c r="H676" s="43">
        <f>COUNTIF(D677:$D$1599,366)</f>
        <v>0</v>
      </c>
      <c r="I676" s="2"/>
    </row>
    <row r="677" spans="1:9" x14ac:dyDescent="0.25">
      <c r="A677" s="1">
        <f>COUNTIF($C$2:C677,"Да")</f>
        <v>7</v>
      </c>
      <c r="B677" s="45">
        <f t="shared" si="21"/>
        <v>45676</v>
      </c>
      <c r="C677" s="42" t="str">
        <f>IF(ISERROR(VLOOKUP(B677,'Айгенис Оп10'!$C$3:$C$20,1,0)),"Нет","Да")</f>
        <v>Нет</v>
      </c>
      <c r="D677" s="43">
        <f t="shared" si="20"/>
        <v>365</v>
      </c>
      <c r="E677" s="44">
        <f>ROUND(('Все выпуски'!$H$3*'Все выпуски'!$H$6/100)*((B677-$B$658)/365)+$F$658,2)</f>
        <v>2.96</v>
      </c>
      <c r="G677" s="43">
        <f>COUNTIF(D678:$D$1599,365)</f>
        <v>922</v>
      </c>
      <c r="H677" s="43">
        <f>COUNTIF(D678:$D$1599,366)</f>
        <v>0</v>
      </c>
      <c r="I677" s="2"/>
    </row>
    <row r="678" spans="1:9" x14ac:dyDescent="0.25">
      <c r="A678" s="1">
        <f>COUNTIF($C$2:C678,"Да")</f>
        <v>7</v>
      </c>
      <c r="B678" s="45">
        <f t="shared" si="21"/>
        <v>45677</v>
      </c>
      <c r="C678" s="42" t="str">
        <f>IF(ISERROR(VLOOKUP(B678,'Айгенис Оп10'!$C$3:$C$20,1,0)),"Нет","Да")</f>
        <v>Нет</v>
      </c>
      <c r="D678" s="43">
        <f t="shared" si="20"/>
        <v>365</v>
      </c>
      <c r="E678" s="44">
        <f>ROUND(('Все выпуски'!$H$3*'Все выпуски'!$H$6/100)*((B678-$B$658)/365)+$F$658,2)</f>
        <v>3.05</v>
      </c>
      <c r="G678" s="43">
        <f>COUNTIF(D679:$D$1599,365)</f>
        <v>921</v>
      </c>
      <c r="H678" s="43">
        <f>COUNTIF(D679:$D$1599,366)</f>
        <v>0</v>
      </c>
      <c r="I678" s="2"/>
    </row>
    <row r="679" spans="1:9" x14ac:dyDescent="0.25">
      <c r="A679" s="1">
        <f>COUNTIF($C$2:C679,"Да")</f>
        <v>7</v>
      </c>
      <c r="B679" s="45">
        <f t="shared" si="21"/>
        <v>45678</v>
      </c>
      <c r="C679" s="42" t="str">
        <f>IF(ISERROR(VLOOKUP(B679,'Айгенис Оп10'!$C$3:$C$20,1,0)),"Нет","Да")</f>
        <v>Нет</v>
      </c>
      <c r="D679" s="43">
        <f t="shared" si="20"/>
        <v>365</v>
      </c>
      <c r="E679" s="44">
        <f>ROUND(('Все выпуски'!$H$3*'Все выпуски'!$H$6/100)*((B679-$B$658)/365)+$F$658,2)</f>
        <v>3.15</v>
      </c>
      <c r="G679" s="43">
        <f>COUNTIF(D680:$D$1599,365)</f>
        <v>920</v>
      </c>
      <c r="H679" s="43">
        <f>COUNTIF(D680:$D$1599,366)</f>
        <v>0</v>
      </c>
      <c r="I679" s="2"/>
    </row>
    <row r="680" spans="1:9" x14ac:dyDescent="0.25">
      <c r="A680" s="1">
        <f>COUNTIF($C$2:C680,"Да")</f>
        <v>7</v>
      </c>
      <c r="B680" s="45">
        <f t="shared" si="21"/>
        <v>45679</v>
      </c>
      <c r="C680" s="42" t="str">
        <f>IF(ISERROR(VLOOKUP(B680,'Айгенис Оп10'!$C$3:$C$20,1,0)),"Нет","Да")</f>
        <v>Нет</v>
      </c>
      <c r="D680" s="43">
        <f t="shared" si="20"/>
        <v>365</v>
      </c>
      <c r="E680" s="44">
        <f>ROUND(('Все выпуски'!$H$3*'Все выпуски'!$H$6/100)*((B680-$B$658)/365)+$F$658,2)</f>
        <v>3.25</v>
      </c>
      <c r="G680" s="43">
        <f>COUNTIF(D681:$D$1599,365)</f>
        <v>919</v>
      </c>
      <c r="H680" s="43">
        <f>COUNTIF(D681:$D$1599,366)</f>
        <v>0</v>
      </c>
      <c r="I680" s="2"/>
    </row>
    <row r="681" spans="1:9" x14ac:dyDescent="0.25">
      <c r="A681" s="1">
        <f>COUNTIF($C$2:C681,"Да")</f>
        <v>7</v>
      </c>
      <c r="B681" s="45">
        <f t="shared" si="21"/>
        <v>45680</v>
      </c>
      <c r="C681" s="42" t="str">
        <f>IF(ISERROR(VLOOKUP(B681,'Айгенис Оп10'!$C$3:$C$20,1,0)),"Нет","Да")</f>
        <v>Нет</v>
      </c>
      <c r="D681" s="43">
        <f t="shared" si="20"/>
        <v>365</v>
      </c>
      <c r="E681" s="44">
        <f>ROUND(('Все выпуски'!$H$3*'Все выпуски'!$H$6/100)*((B681-$B$658)/365)+$F$658,2)</f>
        <v>3.35</v>
      </c>
      <c r="G681" s="43">
        <f>COUNTIF(D682:$D$1599,365)</f>
        <v>918</v>
      </c>
      <c r="H681" s="43">
        <f>COUNTIF(D682:$D$1599,366)</f>
        <v>0</v>
      </c>
      <c r="I681" s="2"/>
    </row>
    <row r="682" spans="1:9" x14ac:dyDescent="0.25">
      <c r="A682" s="1">
        <f>COUNTIF($C$2:C682,"Да")</f>
        <v>7</v>
      </c>
      <c r="B682" s="45">
        <f t="shared" si="21"/>
        <v>45681</v>
      </c>
      <c r="C682" s="42" t="str">
        <f>IF(ISERROR(VLOOKUP(B682,'Айгенис Оп10'!$C$3:$C$20,1,0)),"Нет","Да")</f>
        <v>Нет</v>
      </c>
      <c r="D682" s="43">
        <f t="shared" si="20"/>
        <v>365</v>
      </c>
      <c r="E682" s="44">
        <f>ROUND(('Все выпуски'!$H$3*'Все выпуски'!$H$6/100)*((B682-$B$658)/365)+$F$658,2)</f>
        <v>3.45</v>
      </c>
      <c r="G682" s="43">
        <f>COUNTIF(D683:$D$1599,365)</f>
        <v>917</v>
      </c>
      <c r="H682" s="43">
        <f>COUNTIF(D683:$D$1599,366)</f>
        <v>0</v>
      </c>
      <c r="I682" s="2"/>
    </row>
    <row r="683" spans="1:9" x14ac:dyDescent="0.25">
      <c r="A683" s="1">
        <f>COUNTIF($C$2:C683,"Да")</f>
        <v>7</v>
      </c>
      <c r="B683" s="45">
        <f t="shared" si="21"/>
        <v>45682</v>
      </c>
      <c r="C683" s="42" t="str">
        <f>IF(ISERROR(VLOOKUP(B683,'Айгенис Оп10'!$C$3:$C$20,1,0)),"Нет","Да")</f>
        <v>Нет</v>
      </c>
      <c r="D683" s="43">
        <f t="shared" si="20"/>
        <v>365</v>
      </c>
      <c r="E683" s="44">
        <f>ROUND(('Все выпуски'!$H$3*'Все выпуски'!$H$6/100)*((B683-$B$658)/365)+$F$658,2)</f>
        <v>3.55</v>
      </c>
      <c r="G683" s="43">
        <f>COUNTIF(D684:$D$1599,365)</f>
        <v>916</v>
      </c>
      <c r="H683" s="43">
        <f>COUNTIF(D684:$D$1599,366)</f>
        <v>0</v>
      </c>
      <c r="I683" s="2"/>
    </row>
    <row r="684" spans="1:9" x14ac:dyDescent="0.25">
      <c r="A684" s="1">
        <f>COUNTIF($C$2:C684,"Да")</f>
        <v>7</v>
      </c>
      <c r="B684" s="45">
        <f t="shared" si="21"/>
        <v>45683</v>
      </c>
      <c r="C684" s="42" t="str">
        <f>IF(ISERROR(VLOOKUP(B684,'Айгенис Оп10'!$C$3:$C$20,1,0)),"Нет","Да")</f>
        <v>Нет</v>
      </c>
      <c r="D684" s="43">
        <f t="shared" si="20"/>
        <v>365</v>
      </c>
      <c r="E684" s="44">
        <f>ROUND(('Все выпуски'!$H$3*'Все выпуски'!$H$6/100)*((B684-$B$658)/365)+$F$658,2)</f>
        <v>3.65</v>
      </c>
      <c r="G684" s="43">
        <f>COUNTIF(D685:$D$1599,365)</f>
        <v>915</v>
      </c>
      <c r="H684" s="43">
        <f>COUNTIF(D685:$D$1599,366)</f>
        <v>0</v>
      </c>
      <c r="I684" s="2"/>
    </row>
    <row r="685" spans="1:9" x14ac:dyDescent="0.25">
      <c r="A685" s="1">
        <f>COUNTIF($C$2:C685,"Да")</f>
        <v>7</v>
      </c>
      <c r="B685" s="45">
        <f t="shared" si="21"/>
        <v>45684</v>
      </c>
      <c r="C685" s="42" t="str">
        <f>IF(ISERROR(VLOOKUP(B685,'Айгенис Оп10'!$C$3:$C$20,1,0)),"Нет","Да")</f>
        <v>Нет</v>
      </c>
      <c r="D685" s="43">
        <f t="shared" si="20"/>
        <v>365</v>
      </c>
      <c r="E685" s="44">
        <f>ROUND(('Все выпуски'!$H$3*'Все выпуски'!$H$6/100)*((B685-$B$658)/365)+$F$658,2)</f>
        <v>3.74</v>
      </c>
      <c r="G685" s="43">
        <f>COUNTIF(D686:$D$1599,365)</f>
        <v>914</v>
      </c>
      <c r="H685" s="43">
        <f>COUNTIF(D686:$D$1599,366)</f>
        <v>0</v>
      </c>
      <c r="I685" s="2"/>
    </row>
    <row r="686" spans="1:9" x14ac:dyDescent="0.25">
      <c r="A686" s="1">
        <f>COUNTIF($C$2:C686,"Да")</f>
        <v>7</v>
      </c>
      <c r="B686" s="45">
        <f t="shared" si="21"/>
        <v>45685</v>
      </c>
      <c r="C686" s="42" t="str">
        <f>IF(ISERROR(VLOOKUP(B686,'Айгенис Оп10'!$C$3:$C$20,1,0)),"Нет","Да")</f>
        <v>Нет</v>
      </c>
      <c r="D686" s="43">
        <f t="shared" si="20"/>
        <v>365</v>
      </c>
      <c r="E686" s="44">
        <f>ROUND(('Все выпуски'!$H$3*'Все выпуски'!$H$6/100)*((B686-$B$658)/365)+$F$658,2)</f>
        <v>3.84</v>
      </c>
      <c r="G686" s="43">
        <f>COUNTIF(D687:$D$1599,365)</f>
        <v>913</v>
      </c>
      <c r="H686" s="43">
        <f>COUNTIF(D687:$D$1599,366)</f>
        <v>0</v>
      </c>
      <c r="I686" s="2"/>
    </row>
    <row r="687" spans="1:9" x14ac:dyDescent="0.25">
      <c r="A687" s="1">
        <f>COUNTIF($C$2:C687,"Да")</f>
        <v>7</v>
      </c>
      <c r="B687" s="45">
        <f t="shared" si="21"/>
        <v>45686</v>
      </c>
      <c r="C687" s="42" t="str">
        <f>IF(ISERROR(VLOOKUP(B687,'Айгенис Оп10'!$C$3:$C$20,1,0)),"Нет","Да")</f>
        <v>Нет</v>
      </c>
      <c r="D687" s="43">
        <f t="shared" si="20"/>
        <v>365</v>
      </c>
      <c r="E687" s="44">
        <f>ROUND(('Все выпуски'!$H$3*'Все выпуски'!$H$6/100)*((B687-$B$658)/365)+$F$658,2)</f>
        <v>3.94</v>
      </c>
      <c r="G687" s="43">
        <f>COUNTIF(D688:$D$1599,365)</f>
        <v>912</v>
      </c>
      <c r="H687" s="43">
        <f>COUNTIF(D688:$D$1599,366)</f>
        <v>0</v>
      </c>
      <c r="I687" s="2"/>
    </row>
    <row r="688" spans="1:9" x14ac:dyDescent="0.25">
      <c r="A688" s="1">
        <f>COUNTIF($C$2:C688,"Да")</f>
        <v>7</v>
      </c>
      <c r="B688" s="45">
        <f t="shared" si="21"/>
        <v>45687</v>
      </c>
      <c r="C688" s="42" t="str">
        <f>IF(ISERROR(VLOOKUP(B688,'Айгенис Оп10'!$C$3:$C$20,1,0)),"Нет","Да")</f>
        <v>Нет</v>
      </c>
      <c r="D688" s="43">
        <f t="shared" si="20"/>
        <v>365</v>
      </c>
      <c r="E688" s="44">
        <f>ROUND(('Все выпуски'!$H$3*'Все выпуски'!$H$6/100)*((B688-$B$658)/365)+$F$658,2)</f>
        <v>4.04</v>
      </c>
      <c r="G688" s="43">
        <f>COUNTIF(D689:$D$1599,365)</f>
        <v>911</v>
      </c>
      <c r="H688" s="43">
        <f>COUNTIF(D689:$D$1599,366)</f>
        <v>0</v>
      </c>
      <c r="I688" s="2"/>
    </row>
    <row r="689" spans="1:9" x14ac:dyDescent="0.25">
      <c r="A689" s="1">
        <f>COUNTIF($C$2:C689,"Да")</f>
        <v>7</v>
      </c>
      <c r="B689" s="45">
        <f t="shared" si="21"/>
        <v>45688</v>
      </c>
      <c r="C689" s="42" t="str">
        <f>IF(ISERROR(VLOOKUP(B689,'Айгенис Оп10'!$C$3:$C$20,1,0)),"Нет","Да")</f>
        <v>Нет</v>
      </c>
      <c r="D689" s="43">
        <f t="shared" si="20"/>
        <v>365</v>
      </c>
      <c r="E689" s="44">
        <f>ROUND(('Все выпуски'!$H$3*'Все выпуски'!$H$6/100)*((B689-$B$658)/365)+$F$658,2)</f>
        <v>4.1399999999999997</v>
      </c>
      <c r="G689" s="43">
        <f>COUNTIF(D690:$D$1599,365)</f>
        <v>910</v>
      </c>
      <c r="H689" s="43">
        <f>COUNTIF(D690:$D$1599,366)</f>
        <v>0</v>
      </c>
      <c r="I689" s="2"/>
    </row>
    <row r="690" spans="1:9" x14ac:dyDescent="0.25">
      <c r="A690" s="1">
        <f>COUNTIF($C$2:C690,"Да")</f>
        <v>7</v>
      </c>
      <c r="B690" s="45">
        <f t="shared" si="21"/>
        <v>45689</v>
      </c>
      <c r="C690" s="42" t="str">
        <f>IF(ISERROR(VLOOKUP(B690,'Айгенис Оп10'!$C$3:$C$20,1,0)),"Нет","Да")</f>
        <v>Нет</v>
      </c>
      <c r="D690" s="43">
        <f t="shared" si="20"/>
        <v>365</v>
      </c>
      <c r="E690" s="44">
        <f>ROUND(('Все выпуски'!$H$3*'Все выпуски'!$H$6/100)*((B690-$B$658)/365)+$F$658,2)</f>
        <v>4.24</v>
      </c>
      <c r="G690" s="43">
        <f>COUNTIF(D691:$D$1599,365)</f>
        <v>909</v>
      </c>
      <c r="H690" s="43">
        <f>COUNTIF(D691:$D$1599,366)</f>
        <v>0</v>
      </c>
      <c r="I690" s="2"/>
    </row>
    <row r="691" spans="1:9" x14ac:dyDescent="0.25">
      <c r="A691" s="1">
        <f>COUNTIF($C$2:C691,"Да")</f>
        <v>7</v>
      </c>
      <c r="B691" s="45">
        <f t="shared" si="21"/>
        <v>45690</v>
      </c>
      <c r="C691" s="42" t="str">
        <f>IF(ISERROR(VLOOKUP(B691,'Айгенис Оп10'!$C$3:$C$20,1,0)),"Нет","Да")</f>
        <v>Нет</v>
      </c>
      <c r="D691" s="43">
        <f t="shared" si="20"/>
        <v>365</v>
      </c>
      <c r="E691" s="44">
        <f>ROUND(('Все выпуски'!$H$3*'Все выпуски'!$H$6/100)*((B691-$B$658)/365)+$F$658,2)</f>
        <v>4.34</v>
      </c>
      <c r="G691" s="43">
        <f>COUNTIF(D692:$D$1599,365)</f>
        <v>908</v>
      </c>
      <c r="H691" s="43">
        <f>COUNTIF(D692:$D$1599,366)</f>
        <v>0</v>
      </c>
      <c r="I691" s="2"/>
    </row>
    <row r="692" spans="1:9" x14ac:dyDescent="0.25">
      <c r="A692" s="1">
        <f>COUNTIF($C$2:C692,"Да")</f>
        <v>7</v>
      </c>
      <c r="B692" s="45">
        <f t="shared" si="21"/>
        <v>45691</v>
      </c>
      <c r="C692" s="42" t="str">
        <f>IF(ISERROR(VLOOKUP(B692,'Айгенис Оп10'!$C$3:$C$20,1,0)),"Нет","Да")</f>
        <v>Нет</v>
      </c>
      <c r="D692" s="43">
        <f t="shared" si="20"/>
        <v>365</v>
      </c>
      <c r="E692" s="44">
        <f>ROUND(('Все выпуски'!$H$3*'Все выпуски'!$H$6/100)*((B692-$B$658)/365)+$F$658,2)</f>
        <v>4.4400000000000004</v>
      </c>
      <c r="G692" s="43">
        <f>COUNTIF(D693:$D$1599,365)</f>
        <v>907</v>
      </c>
      <c r="H692" s="43">
        <f>COUNTIF(D693:$D$1599,366)</f>
        <v>0</v>
      </c>
      <c r="I692" s="2"/>
    </row>
    <row r="693" spans="1:9" x14ac:dyDescent="0.25">
      <c r="A693" s="1">
        <f>COUNTIF($C$2:C693,"Да")</f>
        <v>7</v>
      </c>
      <c r="B693" s="45">
        <f t="shared" si="21"/>
        <v>45692</v>
      </c>
      <c r="C693" s="42" t="str">
        <f>IF(ISERROR(VLOOKUP(B693,'Айгенис Оп10'!$C$3:$C$20,1,0)),"Нет","Да")</f>
        <v>Нет</v>
      </c>
      <c r="D693" s="43">
        <f t="shared" si="20"/>
        <v>365</v>
      </c>
      <c r="E693" s="44">
        <f>ROUND(('Все выпуски'!$H$3*'Все выпуски'!$H$6/100)*((B693-$B$658)/365)+$F$658,2)</f>
        <v>4.53</v>
      </c>
      <c r="G693" s="43">
        <f>COUNTIF(D694:$D$1599,365)</f>
        <v>906</v>
      </c>
      <c r="H693" s="43">
        <f>COUNTIF(D694:$D$1599,366)</f>
        <v>0</v>
      </c>
      <c r="I693" s="2"/>
    </row>
    <row r="694" spans="1:9" x14ac:dyDescent="0.25">
      <c r="A694" s="1">
        <f>COUNTIF($C$2:C694,"Да")</f>
        <v>7</v>
      </c>
      <c r="B694" s="45">
        <f t="shared" si="21"/>
        <v>45693</v>
      </c>
      <c r="C694" s="42" t="str">
        <f>IF(ISERROR(VLOOKUP(B694,'Айгенис Оп10'!$C$3:$C$20,1,0)),"Нет","Да")</f>
        <v>Нет</v>
      </c>
      <c r="D694" s="43">
        <f t="shared" si="20"/>
        <v>365</v>
      </c>
      <c r="E694" s="44">
        <f>ROUND(('Все выпуски'!$H$3*'Все выпуски'!$H$6/100)*((B694-$B$658)/365)+$F$658,2)</f>
        <v>4.63</v>
      </c>
      <c r="G694" s="43">
        <f>COUNTIF(D695:$D$1599,365)</f>
        <v>905</v>
      </c>
      <c r="H694" s="43">
        <f>COUNTIF(D695:$D$1599,366)</f>
        <v>0</v>
      </c>
      <c r="I694" s="2"/>
    </row>
    <row r="695" spans="1:9" x14ac:dyDescent="0.25">
      <c r="A695" s="1">
        <f>COUNTIF($C$2:C695,"Да")</f>
        <v>7</v>
      </c>
      <c r="B695" s="45">
        <f t="shared" si="21"/>
        <v>45694</v>
      </c>
      <c r="C695" s="42" t="str">
        <f>IF(ISERROR(VLOOKUP(B695,'Айгенис Оп10'!$C$3:$C$20,1,0)),"Нет","Да")</f>
        <v>Нет</v>
      </c>
      <c r="D695" s="43">
        <f t="shared" si="20"/>
        <v>365</v>
      </c>
      <c r="E695" s="44">
        <f>ROUND(('Все выпуски'!$H$3*'Все выпуски'!$H$6/100)*((B695-$B$658)/365)+$F$658,2)</f>
        <v>4.7300000000000004</v>
      </c>
      <c r="G695" s="43">
        <f>COUNTIF(D696:$D$1599,365)</f>
        <v>904</v>
      </c>
      <c r="H695" s="43">
        <f>COUNTIF(D696:$D$1599,366)</f>
        <v>0</v>
      </c>
      <c r="I695" s="2"/>
    </row>
    <row r="696" spans="1:9" x14ac:dyDescent="0.25">
      <c r="A696" s="1">
        <f>COUNTIF($C$2:C696,"Да")</f>
        <v>7</v>
      </c>
      <c r="B696" s="45">
        <f t="shared" si="21"/>
        <v>45695</v>
      </c>
      <c r="C696" s="42" t="str">
        <f>IF(ISERROR(VLOOKUP(B696,'Айгенис Оп10'!$C$3:$C$20,1,0)),"Нет","Да")</f>
        <v>Нет</v>
      </c>
      <c r="D696" s="43">
        <f t="shared" si="20"/>
        <v>365</v>
      </c>
      <c r="E696" s="44">
        <f>ROUND(('Все выпуски'!$H$3*'Все выпуски'!$H$6/100)*((B696-$B$658)/365)+$F$658,2)</f>
        <v>4.83</v>
      </c>
      <c r="G696" s="43">
        <f>COUNTIF(D697:$D$1599,365)</f>
        <v>903</v>
      </c>
      <c r="H696" s="43">
        <f>COUNTIF(D697:$D$1599,366)</f>
        <v>0</v>
      </c>
      <c r="I696" s="2"/>
    </row>
    <row r="697" spans="1:9" x14ac:dyDescent="0.25">
      <c r="A697" s="1">
        <f>COUNTIF($C$2:C697,"Да")</f>
        <v>7</v>
      </c>
      <c r="B697" s="45">
        <f t="shared" si="21"/>
        <v>45696</v>
      </c>
      <c r="C697" s="42" t="str">
        <f>IF(ISERROR(VLOOKUP(B697,'Айгенис Оп10'!$C$3:$C$20,1,0)),"Нет","Да")</f>
        <v>Нет</v>
      </c>
      <c r="D697" s="43">
        <f t="shared" si="20"/>
        <v>365</v>
      </c>
      <c r="E697" s="44">
        <f>ROUND(('Все выпуски'!$H$3*'Все выпуски'!$H$6/100)*((B697-$B$658)/365)+$F$658,2)</f>
        <v>4.93</v>
      </c>
      <c r="G697" s="43">
        <f>COUNTIF(D698:$D$1599,365)</f>
        <v>902</v>
      </c>
      <c r="H697" s="43">
        <f>COUNTIF(D698:$D$1599,366)</f>
        <v>0</v>
      </c>
      <c r="I697" s="2"/>
    </row>
    <row r="698" spans="1:9" x14ac:dyDescent="0.25">
      <c r="A698" s="1">
        <f>COUNTIF($C$2:C698,"Да")</f>
        <v>7</v>
      </c>
      <c r="B698" s="45">
        <f t="shared" si="21"/>
        <v>45697</v>
      </c>
      <c r="C698" s="42" t="str">
        <f>IF(ISERROR(VLOOKUP(B698,'Айгенис Оп10'!$C$3:$C$20,1,0)),"Нет","Да")</f>
        <v>Нет</v>
      </c>
      <c r="D698" s="43">
        <f t="shared" si="20"/>
        <v>365</v>
      </c>
      <c r="E698" s="44">
        <f>ROUND(('Все выпуски'!$H$3*'Все выпуски'!$H$6/100)*((B698-$B$658)/365)+$F$658,2)</f>
        <v>5.03</v>
      </c>
      <c r="G698" s="43">
        <f>COUNTIF(D699:$D$1599,365)</f>
        <v>901</v>
      </c>
      <c r="H698" s="43">
        <f>COUNTIF(D699:$D$1599,366)</f>
        <v>0</v>
      </c>
      <c r="I698" s="2"/>
    </row>
    <row r="699" spans="1:9" x14ac:dyDescent="0.25">
      <c r="A699" s="1">
        <f>COUNTIF($C$2:C699,"Да")</f>
        <v>7</v>
      </c>
      <c r="B699" s="45">
        <f t="shared" si="21"/>
        <v>45698</v>
      </c>
      <c r="C699" s="42" t="str">
        <f>IF(ISERROR(VLOOKUP(B699,'Айгенис Оп10'!$C$3:$C$20,1,0)),"Нет","Да")</f>
        <v>Нет</v>
      </c>
      <c r="D699" s="43">
        <f t="shared" si="20"/>
        <v>365</v>
      </c>
      <c r="E699" s="44">
        <f>ROUND(('Все выпуски'!$H$3*'Все выпуски'!$H$6/100)*((B699-$B$658)/365)+$F$658,2)</f>
        <v>5.13</v>
      </c>
      <c r="G699" s="43">
        <f>COUNTIF(D700:$D$1599,365)</f>
        <v>900</v>
      </c>
      <c r="H699" s="43">
        <f>COUNTIF(D700:$D$1599,366)</f>
        <v>0</v>
      </c>
      <c r="I699" s="2"/>
    </row>
    <row r="700" spans="1:9" x14ac:dyDescent="0.25">
      <c r="A700" s="1">
        <f>COUNTIF($C$2:C700,"Да")</f>
        <v>7</v>
      </c>
      <c r="B700" s="45">
        <f t="shared" si="21"/>
        <v>45699</v>
      </c>
      <c r="C700" s="42" t="str">
        <f>IF(ISERROR(VLOOKUP(B700,'Айгенис Оп10'!$C$3:$C$20,1,0)),"Нет","Да")</f>
        <v>Нет</v>
      </c>
      <c r="D700" s="43">
        <f t="shared" si="20"/>
        <v>365</v>
      </c>
      <c r="E700" s="44">
        <f>ROUND(('Все выпуски'!$H$3*'Все выпуски'!$H$6/100)*((B700-$B$658)/365)+$F$658,2)</f>
        <v>5.22</v>
      </c>
      <c r="G700" s="43">
        <f>COUNTIF(D701:$D$1599,365)</f>
        <v>899</v>
      </c>
      <c r="H700" s="43">
        <f>COUNTIF(D701:$D$1599,366)</f>
        <v>0</v>
      </c>
      <c r="I700" s="2"/>
    </row>
    <row r="701" spans="1:9" x14ac:dyDescent="0.25">
      <c r="A701" s="1">
        <f>COUNTIF($C$2:C701,"Да")</f>
        <v>7</v>
      </c>
      <c r="B701" s="45">
        <f t="shared" si="21"/>
        <v>45700</v>
      </c>
      <c r="C701" s="42" t="str">
        <f>IF(ISERROR(VLOOKUP(B701,'Айгенис Оп10'!$C$3:$C$20,1,0)),"Нет","Да")</f>
        <v>Нет</v>
      </c>
      <c r="D701" s="43">
        <f t="shared" si="20"/>
        <v>365</v>
      </c>
      <c r="E701" s="44">
        <f>ROUND(('Все выпуски'!$H$3*'Все выпуски'!$H$6/100)*((B701-$B$658)/365)+$F$658,2)</f>
        <v>5.32</v>
      </c>
      <c r="G701" s="43">
        <f>COUNTIF(D702:$D$1599,365)</f>
        <v>898</v>
      </c>
      <c r="H701" s="43">
        <f>COUNTIF(D702:$D$1599,366)</f>
        <v>0</v>
      </c>
      <c r="I701" s="2"/>
    </row>
    <row r="702" spans="1:9" x14ac:dyDescent="0.25">
      <c r="A702" s="1">
        <f>COUNTIF($C$2:C702,"Да")</f>
        <v>7</v>
      </c>
      <c r="B702" s="45">
        <f t="shared" si="21"/>
        <v>45701</v>
      </c>
      <c r="C702" s="42" t="str">
        <f>IF(ISERROR(VLOOKUP(B702,'Айгенис Оп10'!$C$3:$C$20,1,0)),"Нет","Да")</f>
        <v>Нет</v>
      </c>
      <c r="D702" s="43">
        <f t="shared" si="20"/>
        <v>365</v>
      </c>
      <c r="E702" s="44">
        <f>ROUND(('Все выпуски'!$H$3*'Все выпуски'!$H$6/100)*((B702-$B$658)/365)+$F$658,2)</f>
        <v>5.42</v>
      </c>
      <c r="G702" s="43">
        <f>COUNTIF(D703:$D$1599,365)</f>
        <v>897</v>
      </c>
      <c r="H702" s="43">
        <f>COUNTIF(D703:$D$1599,366)</f>
        <v>0</v>
      </c>
      <c r="I702" s="2"/>
    </row>
    <row r="703" spans="1:9" x14ac:dyDescent="0.25">
      <c r="A703" s="1">
        <f>COUNTIF($C$2:C703,"Да")</f>
        <v>7</v>
      </c>
      <c r="B703" s="45">
        <f t="shared" si="21"/>
        <v>45702</v>
      </c>
      <c r="C703" s="42" t="str">
        <f>IF(ISERROR(VLOOKUP(B703,'Айгенис Оп10'!$C$3:$C$20,1,0)),"Нет","Да")</f>
        <v>Нет</v>
      </c>
      <c r="D703" s="43">
        <f t="shared" si="20"/>
        <v>365</v>
      </c>
      <c r="E703" s="44">
        <f>ROUND(('Все выпуски'!$H$3*'Все выпуски'!$H$6/100)*((B703-$B$658)/365)+$F$658,2)</f>
        <v>5.52</v>
      </c>
      <c r="G703" s="43">
        <f>COUNTIF(D704:$D$1599,365)</f>
        <v>896</v>
      </c>
      <c r="H703" s="43">
        <f>COUNTIF(D704:$D$1599,366)</f>
        <v>0</v>
      </c>
      <c r="I703" s="2"/>
    </row>
    <row r="704" spans="1:9" x14ac:dyDescent="0.25">
      <c r="A704" s="1">
        <f>COUNTIF($C$2:C704,"Да")</f>
        <v>7</v>
      </c>
      <c r="B704" s="45">
        <f t="shared" si="21"/>
        <v>45703</v>
      </c>
      <c r="C704" s="42" t="str">
        <f>IF(ISERROR(VLOOKUP(B704,'Айгенис Оп10'!$C$3:$C$20,1,0)),"Нет","Да")</f>
        <v>Нет</v>
      </c>
      <c r="D704" s="43">
        <f t="shared" si="20"/>
        <v>365</v>
      </c>
      <c r="E704" s="44">
        <f>ROUND(('Все выпуски'!$H$3*'Все выпуски'!$H$6/100)*((B704-$B$658)/365)+$F$658,2)</f>
        <v>5.62</v>
      </c>
      <c r="G704" s="43">
        <f>COUNTIF(D705:$D$1599,365)</f>
        <v>895</v>
      </c>
      <c r="H704" s="43">
        <f>COUNTIF(D705:$D$1599,366)</f>
        <v>0</v>
      </c>
      <c r="I704" s="2"/>
    </row>
    <row r="705" spans="1:9" x14ac:dyDescent="0.25">
      <c r="A705" s="1">
        <f>COUNTIF($C$2:C705,"Да")</f>
        <v>7</v>
      </c>
      <c r="B705" s="45">
        <f t="shared" si="21"/>
        <v>45704</v>
      </c>
      <c r="C705" s="42" t="str">
        <f>IF(ISERROR(VLOOKUP(B705,'Айгенис Оп10'!$C$3:$C$20,1,0)),"Нет","Да")</f>
        <v>Нет</v>
      </c>
      <c r="D705" s="43">
        <f t="shared" si="20"/>
        <v>365</v>
      </c>
      <c r="E705" s="44">
        <f>ROUND(('Все выпуски'!$H$3*'Все выпуски'!$H$6/100)*((B705-$B$658)/365)+$F$658,2)</f>
        <v>5.72</v>
      </c>
      <c r="G705" s="43">
        <f>COUNTIF(D706:$D$1599,365)</f>
        <v>894</v>
      </c>
      <c r="H705" s="43">
        <f>COUNTIF(D706:$D$1599,366)</f>
        <v>0</v>
      </c>
      <c r="I705" s="2"/>
    </row>
    <row r="706" spans="1:9" x14ac:dyDescent="0.25">
      <c r="A706" s="1">
        <f>COUNTIF($C$2:C706,"Да")</f>
        <v>7</v>
      </c>
      <c r="B706" s="45">
        <f t="shared" si="21"/>
        <v>45705</v>
      </c>
      <c r="C706" s="42" t="str">
        <f>IF(ISERROR(VLOOKUP(B706,'Айгенис Оп10'!$C$3:$C$20,1,0)),"Нет","Да")</f>
        <v>Нет</v>
      </c>
      <c r="D706" s="43">
        <f t="shared" si="20"/>
        <v>365</v>
      </c>
      <c r="E706" s="44">
        <f>ROUND(('Все выпуски'!$H$3*'Все выпуски'!$H$6/100)*((B706-$B$658)/365)+$F$658,2)</f>
        <v>5.82</v>
      </c>
      <c r="G706" s="43">
        <f>COUNTIF(D707:$D$1599,365)</f>
        <v>893</v>
      </c>
      <c r="H706" s="43">
        <f>COUNTIF(D707:$D$1599,366)</f>
        <v>0</v>
      </c>
      <c r="I706" s="2"/>
    </row>
    <row r="707" spans="1:9" x14ac:dyDescent="0.25">
      <c r="A707" s="1">
        <f>COUNTIF($C$2:C707,"Да")</f>
        <v>7</v>
      </c>
      <c r="B707" s="45">
        <f t="shared" si="21"/>
        <v>45706</v>
      </c>
      <c r="C707" s="42" t="str">
        <f>IF(ISERROR(VLOOKUP(B707,'Айгенис Оп10'!$C$3:$C$20,1,0)),"Нет","Да")</f>
        <v>Нет</v>
      </c>
      <c r="D707" s="43">
        <f t="shared" ref="D707:D770" si="22">IF(MOD(YEAR(B707),4)=0,366,365)</f>
        <v>365</v>
      </c>
      <c r="E707" s="44">
        <f>ROUND(('Все выпуски'!$H$3*'Все выпуски'!$H$6/100)*((B707-$B$658)/365)+$F$658,2)</f>
        <v>5.91</v>
      </c>
      <c r="G707" s="43">
        <f>COUNTIF(D708:$D$1599,365)</f>
        <v>892</v>
      </c>
      <c r="H707" s="43">
        <f>COUNTIF(D708:$D$1599,366)</f>
        <v>0</v>
      </c>
      <c r="I707" s="2"/>
    </row>
    <row r="708" spans="1:9" x14ac:dyDescent="0.25">
      <c r="A708" s="1">
        <f>COUNTIF($C$2:C708,"Да")</f>
        <v>7</v>
      </c>
      <c r="B708" s="45">
        <f t="shared" ref="B708:B771" si="23">B707+1</f>
        <v>45707</v>
      </c>
      <c r="C708" s="42" t="str">
        <f>IF(ISERROR(VLOOKUP(B708,'Айгенис Оп10'!$C$3:$C$20,1,0)),"Нет","Да")</f>
        <v>Нет</v>
      </c>
      <c r="D708" s="43">
        <f t="shared" si="22"/>
        <v>365</v>
      </c>
      <c r="E708" s="44">
        <f>ROUND(('Все выпуски'!$H$3*'Все выпуски'!$H$6/100)*((B708-$B$658)/365)+$F$658,2)</f>
        <v>6.01</v>
      </c>
      <c r="G708" s="43">
        <f>COUNTIF(D709:$D$1599,365)</f>
        <v>891</v>
      </c>
      <c r="H708" s="43">
        <f>COUNTIF(D709:$D$1599,366)</f>
        <v>0</v>
      </c>
      <c r="I708" s="2"/>
    </row>
    <row r="709" spans="1:9" x14ac:dyDescent="0.25">
      <c r="A709" s="1">
        <f>COUNTIF($C$2:C709,"Да")</f>
        <v>7</v>
      </c>
      <c r="B709" s="45">
        <f t="shared" si="23"/>
        <v>45708</v>
      </c>
      <c r="C709" s="42" t="str">
        <f>IF(ISERROR(VLOOKUP(B709,'Айгенис Оп10'!$C$3:$C$20,1,0)),"Нет","Да")</f>
        <v>Нет</v>
      </c>
      <c r="D709" s="43">
        <f t="shared" si="22"/>
        <v>365</v>
      </c>
      <c r="E709" s="44">
        <f>ROUND(('Все выпуски'!$H$3*'Все выпуски'!$H$6/100)*((B709-$B$658)/365)+$F$658,2)</f>
        <v>6.11</v>
      </c>
      <c r="G709" s="43">
        <f>COUNTIF(D710:$D$1599,365)</f>
        <v>890</v>
      </c>
      <c r="H709" s="43">
        <f>COUNTIF(D710:$D$1599,366)</f>
        <v>0</v>
      </c>
      <c r="I709" s="2"/>
    </row>
    <row r="710" spans="1:9" x14ac:dyDescent="0.25">
      <c r="A710" s="1">
        <f>COUNTIF($C$2:C710,"Да")</f>
        <v>7</v>
      </c>
      <c r="B710" s="45">
        <f t="shared" si="23"/>
        <v>45709</v>
      </c>
      <c r="C710" s="42" t="str">
        <f>IF(ISERROR(VLOOKUP(B710,'Айгенис Оп10'!$C$3:$C$20,1,0)),"Нет","Да")</f>
        <v>Нет</v>
      </c>
      <c r="D710" s="43">
        <f t="shared" si="22"/>
        <v>365</v>
      </c>
      <c r="E710" s="44">
        <f>ROUND(('Все выпуски'!$H$3*'Все выпуски'!$H$6/100)*((B710-$B$658)/365)+$F$658,2)</f>
        <v>6.21</v>
      </c>
      <c r="G710" s="43">
        <f>COUNTIF(D711:$D$1599,365)</f>
        <v>889</v>
      </c>
      <c r="H710" s="43">
        <f>COUNTIF(D711:$D$1599,366)</f>
        <v>0</v>
      </c>
      <c r="I710" s="2"/>
    </row>
    <row r="711" spans="1:9" x14ac:dyDescent="0.25">
      <c r="A711" s="1">
        <f>COUNTIF($C$2:C711,"Да")</f>
        <v>7</v>
      </c>
      <c r="B711" s="45">
        <f t="shared" si="23"/>
        <v>45710</v>
      </c>
      <c r="C711" s="42" t="str">
        <f>IF(ISERROR(VLOOKUP(B711,'Айгенис Оп10'!$C$3:$C$20,1,0)),"Нет","Да")</f>
        <v>Нет</v>
      </c>
      <c r="D711" s="43">
        <f t="shared" si="22"/>
        <v>365</v>
      </c>
      <c r="E711" s="44">
        <f>ROUND(('Все выпуски'!$H$3*'Все выпуски'!$H$6/100)*((B711-$B$658)/365)+$F$658,2)</f>
        <v>6.31</v>
      </c>
      <c r="G711" s="43">
        <f>COUNTIF(D712:$D$1599,365)</f>
        <v>888</v>
      </c>
      <c r="H711" s="43">
        <f>COUNTIF(D712:$D$1599,366)</f>
        <v>0</v>
      </c>
      <c r="I711" s="2"/>
    </row>
    <row r="712" spans="1:9" x14ac:dyDescent="0.25">
      <c r="A712" s="1">
        <f>COUNTIF($C$2:C712,"Да")</f>
        <v>7</v>
      </c>
      <c r="B712" s="45">
        <f t="shared" si="23"/>
        <v>45711</v>
      </c>
      <c r="C712" s="42" t="str">
        <f>IF(ISERROR(VLOOKUP(B712,'Айгенис Оп10'!$C$3:$C$20,1,0)),"Нет","Да")</f>
        <v>Нет</v>
      </c>
      <c r="D712" s="43">
        <f t="shared" si="22"/>
        <v>365</v>
      </c>
      <c r="E712" s="44">
        <f>ROUND(('Все выпуски'!$H$3*'Все выпуски'!$H$6/100)*((B712-$B$658)/365)+$F$658,2)</f>
        <v>6.41</v>
      </c>
      <c r="G712" s="43">
        <f>COUNTIF(D713:$D$1599,365)</f>
        <v>887</v>
      </c>
      <c r="H712" s="43">
        <f>COUNTIF(D713:$D$1599,366)</f>
        <v>0</v>
      </c>
      <c r="I712" s="2"/>
    </row>
    <row r="713" spans="1:9" x14ac:dyDescent="0.25">
      <c r="A713" s="1">
        <f>COUNTIF($C$2:C713,"Да")</f>
        <v>7</v>
      </c>
      <c r="B713" s="45">
        <f t="shared" si="23"/>
        <v>45712</v>
      </c>
      <c r="C713" s="42" t="str">
        <f>IF(ISERROR(VLOOKUP(B713,'Айгенис Оп10'!$C$3:$C$20,1,0)),"Нет","Да")</f>
        <v>Нет</v>
      </c>
      <c r="D713" s="43">
        <f t="shared" si="22"/>
        <v>365</v>
      </c>
      <c r="E713" s="44">
        <f>ROUND(('Все выпуски'!$H$3*'Все выпуски'!$H$6/100)*((B713-$B$658)/365)+$F$658,2)</f>
        <v>6.51</v>
      </c>
      <c r="G713" s="43">
        <f>COUNTIF(D714:$D$1599,365)</f>
        <v>886</v>
      </c>
      <c r="H713" s="43">
        <f>COUNTIF(D714:$D$1599,366)</f>
        <v>0</v>
      </c>
      <c r="I713" s="2"/>
    </row>
    <row r="714" spans="1:9" x14ac:dyDescent="0.25">
      <c r="A714" s="1">
        <f>COUNTIF($C$2:C714,"Да")</f>
        <v>7</v>
      </c>
      <c r="B714" s="45">
        <f t="shared" si="23"/>
        <v>45713</v>
      </c>
      <c r="C714" s="42" t="str">
        <f>IF(ISERROR(VLOOKUP(B714,'Айгенис Оп10'!$C$3:$C$20,1,0)),"Нет","Да")</f>
        <v>Нет</v>
      </c>
      <c r="D714" s="43">
        <f t="shared" si="22"/>
        <v>365</v>
      </c>
      <c r="E714" s="44">
        <f>ROUND(('Все выпуски'!$H$3*'Все выпуски'!$H$6/100)*((B714-$B$658)/365)+$F$658,2)</f>
        <v>6.61</v>
      </c>
      <c r="G714" s="43">
        <f>COUNTIF(D715:$D$1599,365)</f>
        <v>885</v>
      </c>
      <c r="H714" s="43">
        <f>COUNTIF(D715:$D$1599,366)</f>
        <v>0</v>
      </c>
      <c r="I714" s="2"/>
    </row>
    <row r="715" spans="1:9" x14ac:dyDescent="0.25">
      <c r="A715" s="1">
        <f>COUNTIF($C$2:C715,"Да")</f>
        <v>7</v>
      </c>
      <c r="B715" s="45">
        <f t="shared" si="23"/>
        <v>45714</v>
      </c>
      <c r="C715" s="42" t="str">
        <f>IF(ISERROR(VLOOKUP(B715,'Айгенис Оп10'!$C$3:$C$20,1,0)),"Нет","Да")</f>
        <v>Нет</v>
      </c>
      <c r="D715" s="43">
        <f t="shared" si="22"/>
        <v>365</v>
      </c>
      <c r="E715" s="44">
        <f>ROUND(('Все выпуски'!$H$3*'Все выпуски'!$H$6/100)*((B715-$B$658)/365)+$F$658,2)</f>
        <v>6.7</v>
      </c>
      <c r="G715" s="43">
        <f>COUNTIF(D716:$D$1599,365)</f>
        <v>884</v>
      </c>
      <c r="H715" s="43">
        <f>COUNTIF(D716:$D$1599,366)</f>
        <v>0</v>
      </c>
      <c r="I715" s="2"/>
    </row>
    <row r="716" spans="1:9" x14ac:dyDescent="0.25">
      <c r="A716" s="1">
        <f>COUNTIF($C$2:C716,"Да")</f>
        <v>7</v>
      </c>
      <c r="B716" s="45">
        <f t="shared" si="23"/>
        <v>45715</v>
      </c>
      <c r="C716" s="42" t="str">
        <f>IF(ISERROR(VLOOKUP(B716,'Айгенис Оп10'!$C$3:$C$20,1,0)),"Нет","Да")</f>
        <v>Нет</v>
      </c>
      <c r="D716" s="43">
        <f t="shared" si="22"/>
        <v>365</v>
      </c>
      <c r="E716" s="44">
        <f>ROUND(('Все выпуски'!$H$3*'Все выпуски'!$H$6/100)*((B716-$B$658)/365)+$F$658,2)</f>
        <v>6.8</v>
      </c>
      <c r="G716" s="43">
        <f>COUNTIF(D717:$D$1599,365)</f>
        <v>883</v>
      </c>
      <c r="H716" s="43">
        <f>COUNTIF(D717:$D$1599,366)</f>
        <v>0</v>
      </c>
      <c r="I716" s="2"/>
    </row>
    <row r="717" spans="1:9" x14ac:dyDescent="0.25">
      <c r="A717" s="1">
        <f>COUNTIF($C$2:C717,"Да")</f>
        <v>7</v>
      </c>
      <c r="B717" s="45">
        <f t="shared" si="23"/>
        <v>45716</v>
      </c>
      <c r="C717" s="42" t="str">
        <f>IF(ISERROR(VLOOKUP(B717,'Айгенис Оп10'!$C$3:$C$20,1,0)),"Нет","Да")</f>
        <v>Нет</v>
      </c>
      <c r="D717" s="43">
        <f t="shared" si="22"/>
        <v>365</v>
      </c>
      <c r="E717" s="44">
        <f>ROUND(('Все выпуски'!$H$3*'Все выпуски'!$H$6/100)*((B717-$B$658)/365)+$F$658,2)</f>
        <v>6.9</v>
      </c>
      <c r="G717" s="43">
        <f>COUNTIF(D718:$D$1599,365)</f>
        <v>882</v>
      </c>
      <c r="H717" s="43">
        <f>COUNTIF(D718:$D$1599,366)</f>
        <v>0</v>
      </c>
      <c r="I717" s="2"/>
    </row>
    <row r="718" spans="1:9" x14ac:dyDescent="0.25">
      <c r="A718" s="1">
        <f>COUNTIF($C$2:C718,"Да")</f>
        <v>7</v>
      </c>
      <c r="B718" s="45">
        <f t="shared" si="23"/>
        <v>45717</v>
      </c>
      <c r="C718" s="42" t="str">
        <f>IF(ISERROR(VLOOKUP(B718,'Айгенис Оп10'!$C$3:$C$20,1,0)),"Нет","Да")</f>
        <v>Нет</v>
      </c>
      <c r="D718" s="43">
        <f t="shared" si="22"/>
        <v>365</v>
      </c>
      <c r="E718" s="44">
        <f>ROUND(('Все выпуски'!$H$3*'Все выпуски'!$H$6/100)*((B718-$B$658)/365)+$F$658,2)</f>
        <v>7</v>
      </c>
      <c r="G718" s="43">
        <f>COUNTIF(D719:$D$1599,365)</f>
        <v>881</v>
      </c>
      <c r="H718" s="43">
        <f>COUNTIF(D719:$D$1599,366)</f>
        <v>0</v>
      </c>
      <c r="I718" s="2"/>
    </row>
    <row r="719" spans="1:9" x14ac:dyDescent="0.25">
      <c r="A719" s="1">
        <f>COUNTIF($C$2:C719,"Да")</f>
        <v>7</v>
      </c>
      <c r="B719" s="45">
        <f t="shared" si="23"/>
        <v>45718</v>
      </c>
      <c r="C719" s="42" t="str">
        <f>IF(ISERROR(VLOOKUP(B719,'Айгенис Оп10'!$C$3:$C$20,1,0)),"Нет","Да")</f>
        <v>Нет</v>
      </c>
      <c r="D719" s="43">
        <f t="shared" si="22"/>
        <v>365</v>
      </c>
      <c r="E719" s="44">
        <f>ROUND(('Все выпуски'!$H$3*'Все выпуски'!$H$6/100)*((B719-$B$658)/365)+$F$658,2)</f>
        <v>7.1</v>
      </c>
      <c r="G719" s="43">
        <f>COUNTIF(D720:$D$1599,365)</f>
        <v>880</v>
      </c>
      <c r="H719" s="43">
        <f>COUNTIF(D720:$D$1599,366)</f>
        <v>0</v>
      </c>
      <c r="I719" s="2"/>
    </row>
    <row r="720" spans="1:9" x14ac:dyDescent="0.25">
      <c r="A720" s="1">
        <f>COUNTIF($C$2:C720,"Да")</f>
        <v>7</v>
      </c>
      <c r="B720" s="45">
        <f t="shared" si="23"/>
        <v>45719</v>
      </c>
      <c r="C720" s="42" t="str">
        <f>IF(ISERROR(VLOOKUP(B720,'Айгенис Оп10'!$C$3:$C$20,1,0)),"Нет","Да")</f>
        <v>Нет</v>
      </c>
      <c r="D720" s="43">
        <f t="shared" si="22"/>
        <v>365</v>
      </c>
      <c r="E720" s="44">
        <f>ROUND(('Все выпуски'!$H$3*'Все выпуски'!$H$6/100)*((B720-$B$658)/365)+$F$658,2)</f>
        <v>7.2</v>
      </c>
      <c r="G720" s="43">
        <f>COUNTIF(D721:$D$1599,365)</f>
        <v>879</v>
      </c>
      <c r="H720" s="43">
        <f>COUNTIF(D721:$D$1599,366)</f>
        <v>0</v>
      </c>
      <c r="I720" s="2"/>
    </row>
    <row r="721" spans="1:9" x14ac:dyDescent="0.25">
      <c r="A721" s="1">
        <f>COUNTIF($C$2:C721,"Да")</f>
        <v>7</v>
      </c>
      <c r="B721" s="45">
        <f t="shared" si="23"/>
        <v>45720</v>
      </c>
      <c r="C721" s="42" t="str">
        <f>IF(ISERROR(VLOOKUP(B721,'Айгенис Оп10'!$C$3:$C$20,1,0)),"Нет","Да")</f>
        <v>Нет</v>
      </c>
      <c r="D721" s="43">
        <f t="shared" si="22"/>
        <v>365</v>
      </c>
      <c r="E721" s="44">
        <f>ROUND(('Все выпуски'!$H$3*'Все выпуски'!$H$6/100)*((B721-$B$658)/365)+$F$658,2)</f>
        <v>7.3</v>
      </c>
      <c r="G721" s="43">
        <f>COUNTIF(D722:$D$1599,365)</f>
        <v>878</v>
      </c>
      <c r="H721" s="43">
        <f>COUNTIF(D722:$D$1599,366)</f>
        <v>0</v>
      </c>
      <c r="I721" s="2"/>
    </row>
    <row r="722" spans="1:9" x14ac:dyDescent="0.25">
      <c r="A722" s="1">
        <f>COUNTIF($C$2:C722,"Да")</f>
        <v>7</v>
      </c>
      <c r="B722" s="45">
        <f t="shared" si="23"/>
        <v>45721</v>
      </c>
      <c r="C722" s="42" t="str">
        <f>IF(ISERROR(VLOOKUP(B722,'Айгенис Оп10'!$C$3:$C$20,1,0)),"Нет","Да")</f>
        <v>Нет</v>
      </c>
      <c r="D722" s="43">
        <f t="shared" si="22"/>
        <v>365</v>
      </c>
      <c r="E722" s="44">
        <f>ROUND(('Все выпуски'!$H$3*'Все выпуски'!$H$6/100)*((B722-$B$658)/365)+$F$658,2)</f>
        <v>7.39</v>
      </c>
      <c r="G722" s="43">
        <f>COUNTIF(D723:$D$1599,365)</f>
        <v>877</v>
      </c>
      <c r="H722" s="43">
        <f>COUNTIF(D723:$D$1599,366)</f>
        <v>0</v>
      </c>
      <c r="I722" s="2"/>
    </row>
    <row r="723" spans="1:9" x14ac:dyDescent="0.25">
      <c r="A723" s="1">
        <f>COUNTIF($C$2:C723,"Да")</f>
        <v>7</v>
      </c>
      <c r="B723" s="45">
        <f t="shared" si="23"/>
        <v>45722</v>
      </c>
      <c r="C723" s="42" t="str">
        <f>IF(ISERROR(VLOOKUP(B723,'Айгенис Оп10'!$C$3:$C$20,1,0)),"Нет","Да")</f>
        <v>Нет</v>
      </c>
      <c r="D723" s="43">
        <f t="shared" si="22"/>
        <v>365</v>
      </c>
      <c r="E723" s="44">
        <f>ROUND(('Все выпуски'!$H$3*'Все выпуски'!$H$6/100)*((B723-$B$658)/365)+$F$658,2)</f>
        <v>7.49</v>
      </c>
      <c r="G723" s="43">
        <f>COUNTIF(D724:$D$1599,365)</f>
        <v>876</v>
      </c>
      <c r="H723" s="43">
        <f>COUNTIF(D724:$D$1599,366)</f>
        <v>0</v>
      </c>
      <c r="I723" s="2"/>
    </row>
    <row r="724" spans="1:9" x14ac:dyDescent="0.25">
      <c r="A724" s="1">
        <f>COUNTIF($C$2:C724,"Да")</f>
        <v>7</v>
      </c>
      <c r="B724" s="45">
        <f t="shared" si="23"/>
        <v>45723</v>
      </c>
      <c r="C724" s="42" t="str">
        <f>IF(ISERROR(VLOOKUP(B724,'Айгенис Оп10'!$C$3:$C$20,1,0)),"Нет","Да")</f>
        <v>Нет</v>
      </c>
      <c r="D724" s="43">
        <f t="shared" si="22"/>
        <v>365</v>
      </c>
      <c r="E724" s="44">
        <f>ROUND(('Все выпуски'!$H$3*'Все выпуски'!$H$6/100)*((B724-$B$658)/365)+$F$658,2)</f>
        <v>7.59</v>
      </c>
      <c r="G724" s="43">
        <f>COUNTIF(D725:$D$1599,365)</f>
        <v>875</v>
      </c>
      <c r="H724" s="43">
        <f>COUNTIF(D725:$D$1599,366)</f>
        <v>0</v>
      </c>
      <c r="I724" s="2"/>
    </row>
    <row r="725" spans="1:9" x14ac:dyDescent="0.25">
      <c r="A725" s="1">
        <f>COUNTIF($C$2:C725,"Да")</f>
        <v>7</v>
      </c>
      <c r="B725" s="45">
        <f t="shared" si="23"/>
        <v>45724</v>
      </c>
      <c r="C725" s="42" t="str">
        <f>IF(ISERROR(VLOOKUP(B725,'Айгенис Оп10'!$C$3:$C$20,1,0)),"Нет","Да")</f>
        <v>Нет</v>
      </c>
      <c r="D725" s="43">
        <f t="shared" si="22"/>
        <v>365</v>
      </c>
      <c r="E725" s="44">
        <f>ROUND(('Все выпуски'!$H$3*'Все выпуски'!$H$6/100)*((B725-$B$658)/365)+$F$658,2)</f>
        <v>7.69</v>
      </c>
      <c r="G725" s="43">
        <f>COUNTIF(D726:$D$1599,365)</f>
        <v>874</v>
      </c>
      <c r="H725" s="43">
        <f>COUNTIF(D726:$D$1599,366)</f>
        <v>0</v>
      </c>
      <c r="I725" s="2"/>
    </row>
    <row r="726" spans="1:9" x14ac:dyDescent="0.25">
      <c r="A726" s="1">
        <f>COUNTIF($C$2:C726,"Да")</f>
        <v>7</v>
      </c>
      <c r="B726" s="45">
        <f t="shared" si="23"/>
        <v>45725</v>
      </c>
      <c r="C726" s="42" t="str">
        <f>IF(ISERROR(VLOOKUP(B726,'Айгенис Оп10'!$C$3:$C$20,1,0)),"Нет","Да")</f>
        <v>Нет</v>
      </c>
      <c r="D726" s="43">
        <f t="shared" si="22"/>
        <v>365</v>
      </c>
      <c r="E726" s="44">
        <f>ROUND(('Все выпуски'!$H$3*'Все выпуски'!$H$6/100)*((B726-$B$658)/365)+$F$658,2)</f>
        <v>7.79</v>
      </c>
      <c r="G726" s="43">
        <f>COUNTIF(D727:$D$1599,365)</f>
        <v>873</v>
      </c>
      <c r="H726" s="43">
        <f>COUNTIF(D727:$D$1599,366)</f>
        <v>0</v>
      </c>
      <c r="I726" s="2"/>
    </row>
    <row r="727" spans="1:9" x14ac:dyDescent="0.25">
      <c r="A727" s="1">
        <f>COUNTIF($C$2:C727,"Да")</f>
        <v>7</v>
      </c>
      <c r="B727" s="45">
        <f t="shared" si="23"/>
        <v>45726</v>
      </c>
      <c r="C727" s="42" t="str">
        <f>IF(ISERROR(VLOOKUP(B727,'Айгенис Оп10'!$C$3:$C$20,1,0)),"Нет","Да")</f>
        <v>Нет</v>
      </c>
      <c r="D727" s="43">
        <f t="shared" si="22"/>
        <v>365</v>
      </c>
      <c r="E727" s="44">
        <f>ROUND(('Все выпуски'!$H$3*'Все выпуски'!$H$6/100)*((B727-$B$658)/365)+$F$658,2)</f>
        <v>7.89</v>
      </c>
      <c r="G727" s="43">
        <f>COUNTIF(D728:$D$1599,365)</f>
        <v>872</v>
      </c>
      <c r="H727" s="43">
        <f>COUNTIF(D728:$D$1599,366)</f>
        <v>0</v>
      </c>
      <c r="I727" s="2"/>
    </row>
    <row r="728" spans="1:9" x14ac:dyDescent="0.25">
      <c r="A728" s="1">
        <f>COUNTIF($C$2:C728,"Да")</f>
        <v>7</v>
      </c>
      <c r="B728" s="45">
        <f t="shared" si="23"/>
        <v>45727</v>
      </c>
      <c r="C728" s="42" t="str">
        <f>IF(ISERROR(VLOOKUP(B728,'Айгенис Оп10'!$C$3:$C$20,1,0)),"Нет","Да")</f>
        <v>Нет</v>
      </c>
      <c r="D728" s="43">
        <f t="shared" si="22"/>
        <v>365</v>
      </c>
      <c r="E728" s="44">
        <f>ROUND(('Все выпуски'!$H$3*'Все выпуски'!$H$6/100)*((B728-$B$658)/365)+$F$658,2)</f>
        <v>7.99</v>
      </c>
      <c r="G728" s="43">
        <f>COUNTIF(D729:$D$1599,365)</f>
        <v>871</v>
      </c>
      <c r="H728" s="43">
        <f>COUNTIF(D729:$D$1599,366)</f>
        <v>0</v>
      </c>
      <c r="I728" s="2"/>
    </row>
    <row r="729" spans="1:9" x14ac:dyDescent="0.25">
      <c r="A729" s="1">
        <f>COUNTIF($C$2:C729,"Да")</f>
        <v>7</v>
      </c>
      <c r="B729" s="45">
        <f t="shared" si="23"/>
        <v>45728</v>
      </c>
      <c r="C729" s="42" t="str">
        <f>IF(ISERROR(VLOOKUP(B729,'Айгенис Оп10'!$C$3:$C$20,1,0)),"Нет","Да")</f>
        <v>Нет</v>
      </c>
      <c r="D729" s="43">
        <f t="shared" si="22"/>
        <v>365</v>
      </c>
      <c r="E729" s="44">
        <f>ROUND(('Все выпуски'!$H$3*'Все выпуски'!$H$6/100)*((B729-$B$658)/365)+$F$658,2)</f>
        <v>8.08</v>
      </c>
      <c r="G729" s="43">
        <f>COUNTIF(D730:$D$1599,365)</f>
        <v>870</v>
      </c>
      <c r="H729" s="43">
        <f>COUNTIF(D730:$D$1599,366)</f>
        <v>0</v>
      </c>
      <c r="I729" s="2"/>
    </row>
    <row r="730" spans="1:9" x14ac:dyDescent="0.25">
      <c r="A730" s="1">
        <f>COUNTIF($C$2:C730,"Да")</f>
        <v>7</v>
      </c>
      <c r="B730" s="45">
        <f t="shared" si="23"/>
        <v>45729</v>
      </c>
      <c r="C730" s="42" t="str">
        <f>IF(ISERROR(VLOOKUP(B730,'Айгенис Оп10'!$C$3:$C$20,1,0)),"Нет","Да")</f>
        <v>Нет</v>
      </c>
      <c r="D730" s="43">
        <f t="shared" si="22"/>
        <v>365</v>
      </c>
      <c r="E730" s="44">
        <f>ROUND(('Все выпуски'!$H$3*'Все выпуски'!$H$6/100)*((B730-$B$658)/365)+$F$658,2)</f>
        <v>8.18</v>
      </c>
      <c r="G730" s="43">
        <f>COUNTIF(D731:$D$1599,365)</f>
        <v>869</v>
      </c>
      <c r="H730" s="43">
        <f>COUNTIF(D731:$D$1599,366)</f>
        <v>0</v>
      </c>
      <c r="I730" s="2"/>
    </row>
    <row r="731" spans="1:9" x14ac:dyDescent="0.25">
      <c r="A731" s="1">
        <f>COUNTIF($C$2:C731,"Да")</f>
        <v>7</v>
      </c>
      <c r="B731" s="45">
        <f t="shared" si="23"/>
        <v>45730</v>
      </c>
      <c r="C731" s="42" t="str">
        <f>IF(ISERROR(VLOOKUP(B731,'Айгенис Оп10'!$C$3:$C$20,1,0)),"Нет","Да")</f>
        <v>Нет</v>
      </c>
      <c r="D731" s="43">
        <f t="shared" si="22"/>
        <v>365</v>
      </c>
      <c r="E731" s="44">
        <f>ROUND(('Все выпуски'!$H$3*'Все выпуски'!$H$6/100)*((B731-$B$658)/365)+$F$658,2)</f>
        <v>8.2799999999999994</v>
      </c>
      <c r="G731" s="43">
        <f>COUNTIF(D732:$D$1599,365)</f>
        <v>868</v>
      </c>
      <c r="H731" s="43">
        <f>COUNTIF(D732:$D$1599,366)</f>
        <v>0</v>
      </c>
      <c r="I731" s="2"/>
    </row>
    <row r="732" spans="1:9" x14ac:dyDescent="0.25">
      <c r="A732" s="1">
        <f>COUNTIF($C$2:C732,"Да")</f>
        <v>7</v>
      </c>
      <c r="B732" s="45">
        <f t="shared" si="23"/>
        <v>45731</v>
      </c>
      <c r="C732" s="42" t="str">
        <f>IF(ISERROR(VLOOKUP(B732,'Айгенис Оп10'!$C$3:$C$20,1,0)),"Нет","Да")</f>
        <v>Нет</v>
      </c>
      <c r="D732" s="43">
        <f t="shared" si="22"/>
        <v>365</v>
      </c>
      <c r="E732" s="44">
        <f>ROUND(('Все выпуски'!$H$3*'Все выпуски'!$H$6/100)*((B732-$B$658)/365)+$F$658,2)</f>
        <v>8.3800000000000008</v>
      </c>
      <c r="G732" s="43">
        <f>COUNTIF(D733:$D$1599,365)</f>
        <v>867</v>
      </c>
      <c r="H732" s="43">
        <f>COUNTIF(D733:$D$1599,366)</f>
        <v>0</v>
      </c>
      <c r="I732" s="2"/>
    </row>
    <row r="733" spans="1:9" x14ac:dyDescent="0.25">
      <c r="A733" s="1">
        <f>COUNTIF($C$2:C733,"Да")</f>
        <v>7</v>
      </c>
      <c r="B733" s="45">
        <f t="shared" si="23"/>
        <v>45732</v>
      </c>
      <c r="C733" s="42" t="str">
        <f>IF(ISERROR(VLOOKUP(B733,'Айгенис Оп10'!$C$3:$C$20,1,0)),"Нет","Да")</f>
        <v>Нет</v>
      </c>
      <c r="D733" s="43">
        <f t="shared" si="22"/>
        <v>365</v>
      </c>
      <c r="E733" s="44">
        <f>ROUND(('Все выпуски'!$H$3*'Все выпуски'!$H$6/100)*((B733-$B$658)/365)+$F$658,2)</f>
        <v>8.48</v>
      </c>
      <c r="G733" s="43">
        <f>COUNTIF(D734:$D$1599,365)</f>
        <v>866</v>
      </c>
      <c r="H733" s="43">
        <f>COUNTIF(D734:$D$1599,366)</f>
        <v>0</v>
      </c>
      <c r="I733" s="2"/>
    </row>
    <row r="734" spans="1:9" x14ac:dyDescent="0.25">
      <c r="A734" s="1">
        <f>COUNTIF($C$2:C734,"Да")</f>
        <v>7</v>
      </c>
      <c r="B734" s="45">
        <f t="shared" si="23"/>
        <v>45733</v>
      </c>
      <c r="C734" s="42" t="str">
        <f>IF(ISERROR(VLOOKUP(B734,'Айгенис Оп10'!$C$3:$C$20,1,0)),"Нет","Да")</f>
        <v>Нет</v>
      </c>
      <c r="D734" s="43">
        <f t="shared" si="22"/>
        <v>365</v>
      </c>
      <c r="E734" s="44">
        <f>ROUND(('Все выпуски'!$H$3*'Все выпуски'!$H$6/100)*((B734-$B$658)/365)+$F$658,2)</f>
        <v>8.58</v>
      </c>
      <c r="G734" s="43">
        <f>COUNTIF(D735:$D$1599,365)</f>
        <v>865</v>
      </c>
      <c r="H734" s="43">
        <f>COUNTIF(D735:$D$1599,366)</f>
        <v>0</v>
      </c>
      <c r="I734" s="2"/>
    </row>
    <row r="735" spans="1:9" x14ac:dyDescent="0.25">
      <c r="A735" s="1">
        <f>COUNTIF($C$2:C735,"Да")</f>
        <v>7</v>
      </c>
      <c r="B735" s="45">
        <f t="shared" si="23"/>
        <v>45734</v>
      </c>
      <c r="C735" s="42" t="str">
        <f>IF(ISERROR(VLOOKUP(B735,'Айгенис Оп10'!$C$3:$C$20,1,0)),"Нет","Да")</f>
        <v>Нет</v>
      </c>
      <c r="D735" s="43">
        <f t="shared" si="22"/>
        <v>365</v>
      </c>
      <c r="E735" s="44">
        <f>ROUND(('Все выпуски'!$H$3*'Все выпуски'!$H$6/100)*((B735-$B$658)/365)+$F$658,2)</f>
        <v>8.68</v>
      </c>
      <c r="G735" s="43">
        <f>COUNTIF(D736:$D$1599,365)</f>
        <v>864</v>
      </c>
      <c r="H735" s="43">
        <f>COUNTIF(D736:$D$1599,366)</f>
        <v>0</v>
      </c>
      <c r="I735" s="2"/>
    </row>
    <row r="736" spans="1:9" x14ac:dyDescent="0.25">
      <c r="A736" s="1">
        <f>COUNTIF($C$2:C736,"Да")</f>
        <v>7</v>
      </c>
      <c r="B736" s="45">
        <f t="shared" si="23"/>
        <v>45735</v>
      </c>
      <c r="C736" s="42" t="str">
        <f>IF(ISERROR(VLOOKUP(B736,'Айгенис Оп10'!$C$3:$C$20,1,0)),"Нет","Да")</f>
        <v>Нет</v>
      </c>
      <c r="D736" s="43">
        <f t="shared" si="22"/>
        <v>365</v>
      </c>
      <c r="E736" s="44">
        <f>ROUND(('Все выпуски'!$H$3*'Все выпуски'!$H$6/100)*((B736-$B$658)/365)+$F$658,2)</f>
        <v>8.7799999999999994</v>
      </c>
      <c r="G736" s="43">
        <f>COUNTIF(D737:$D$1599,365)</f>
        <v>863</v>
      </c>
      <c r="H736" s="43">
        <f>COUNTIF(D737:$D$1599,366)</f>
        <v>0</v>
      </c>
      <c r="I736" s="2"/>
    </row>
    <row r="737" spans="1:9" x14ac:dyDescent="0.25">
      <c r="A737" s="1">
        <f>COUNTIF($C$2:C737,"Да")</f>
        <v>8</v>
      </c>
      <c r="B737" s="45">
        <f t="shared" si="23"/>
        <v>45736</v>
      </c>
      <c r="C737" s="42" t="str">
        <f>IF(ISERROR(VLOOKUP(B737,'Айгенис Оп10'!$C$3:$C$20,1,0)),"Нет","Да")</f>
        <v>Да</v>
      </c>
      <c r="D737" s="43">
        <f t="shared" si="22"/>
        <v>365</v>
      </c>
      <c r="E737" s="44">
        <f>ROUND(('Все выпуски'!$H$3*'Все выпуски'!$H$6/100)*((B737-$B$658)/365)+$F$658,2)</f>
        <v>8.8699999999999992</v>
      </c>
      <c r="G737" s="43">
        <f>COUNTIF(D738:$D$1599,365)</f>
        <v>862</v>
      </c>
      <c r="H737" s="43">
        <f>COUNTIF(D738:$D$1599,366)</f>
        <v>0</v>
      </c>
      <c r="I737" s="2"/>
    </row>
    <row r="738" spans="1:9" x14ac:dyDescent="0.25">
      <c r="A738" s="1">
        <f>COUNTIF($C$2:C738,"Да")</f>
        <v>8</v>
      </c>
      <c r="B738" s="45">
        <f t="shared" si="23"/>
        <v>45737</v>
      </c>
      <c r="C738" s="42" t="str">
        <f>IF(ISERROR(VLOOKUP(B738,'Айгенис Оп10'!$C$3:$C$20,1,0)),"Нет","Да")</f>
        <v>Нет</v>
      </c>
      <c r="D738" s="43">
        <f t="shared" si="22"/>
        <v>365</v>
      </c>
      <c r="E738" s="44">
        <f>ROUND(('Все выпуски'!$H$3*'Все выпуски'!$H$6/100)/365*(B738-IF(C738="Нет",VLOOKUP(A738,'Айгенис Оп10'!$A$2:$C$20,3,0),VLOOKUP((A738-1),'Айгенис Оп10'!$A$2:$C$20,3,0))),2)</f>
        <v>0.1</v>
      </c>
      <c r="G738" s="43">
        <f>COUNTIF(D739:$D$1599,365)</f>
        <v>861</v>
      </c>
      <c r="H738" s="43">
        <f>COUNTIF(D739:$D$1599,366)</f>
        <v>0</v>
      </c>
      <c r="I738" s="2"/>
    </row>
    <row r="739" spans="1:9" x14ac:dyDescent="0.25">
      <c r="A739" s="1">
        <f>COUNTIF($C$2:C739,"Да")</f>
        <v>8</v>
      </c>
      <c r="B739" s="45">
        <f t="shared" si="23"/>
        <v>45738</v>
      </c>
      <c r="C739" s="42" t="str">
        <f>IF(ISERROR(VLOOKUP(B739,'Айгенис Оп10'!$C$3:$C$20,1,0)),"Нет","Да")</f>
        <v>Нет</v>
      </c>
      <c r="D739" s="43">
        <f t="shared" si="22"/>
        <v>365</v>
      </c>
      <c r="E739" s="44">
        <f>ROUND(('Все выпуски'!$H$3*'Все выпуски'!$H$6/100)/365*(B739-IF(C739="Нет",VLOOKUP(A739,'Айгенис Оп10'!$A$2:$C$20,3,0),VLOOKUP((A739-1),'Айгенис Оп10'!$A$2:$C$20,3,0))),2)</f>
        <v>0.2</v>
      </c>
      <c r="G739" s="43">
        <f>COUNTIF(D740:$D$1599,365)</f>
        <v>860</v>
      </c>
      <c r="H739" s="43">
        <f>COUNTIF(D740:$D$1599,366)</f>
        <v>0</v>
      </c>
      <c r="I739" s="2"/>
    </row>
    <row r="740" spans="1:9" x14ac:dyDescent="0.25">
      <c r="A740" s="1">
        <f>COUNTIF($C$2:C740,"Да")</f>
        <v>8</v>
      </c>
      <c r="B740" s="45">
        <f t="shared" si="23"/>
        <v>45739</v>
      </c>
      <c r="C740" s="42" t="str">
        <f>IF(ISERROR(VLOOKUP(B740,'Айгенис Оп10'!$C$3:$C$20,1,0)),"Нет","Да")</f>
        <v>Нет</v>
      </c>
      <c r="D740" s="43">
        <f t="shared" si="22"/>
        <v>365</v>
      </c>
      <c r="E740" s="44">
        <f>ROUND(('Все выпуски'!$H$3*'Все выпуски'!$H$6/100)/365*(B740-IF(C740="Нет",VLOOKUP(A740,'Айгенис Оп10'!$A$2:$C$20,3,0),VLOOKUP((A740-1),'Айгенис Оп10'!$A$2:$C$20,3,0))),2)</f>
        <v>0.3</v>
      </c>
      <c r="G740" s="43">
        <f>COUNTIF(D741:$D$1599,365)</f>
        <v>859</v>
      </c>
      <c r="H740" s="43">
        <f>COUNTIF(D741:$D$1599,366)</f>
        <v>0</v>
      </c>
      <c r="I740" s="2"/>
    </row>
    <row r="741" spans="1:9" x14ac:dyDescent="0.25">
      <c r="A741" s="1">
        <f>COUNTIF($C$2:C741,"Да")</f>
        <v>8</v>
      </c>
      <c r="B741" s="45">
        <f t="shared" si="23"/>
        <v>45740</v>
      </c>
      <c r="C741" s="42" t="str">
        <f>IF(ISERROR(VLOOKUP(B741,'Айгенис Оп10'!$C$3:$C$20,1,0)),"Нет","Да")</f>
        <v>Нет</v>
      </c>
      <c r="D741" s="43">
        <f t="shared" si="22"/>
        <v>365</v>
      </c>
      <c r="E741" s="44">
        <f>ROUND(('Все выпуски'!$H$3*'Все выпуски'!$H$6/100)/365*(B741-IF(C741="Нет",VLOOKUP(A741,'Айгенис Оп10'!$A$2:$C$20,3,0),VLOOKUP((A741-1),'Айгенис Оп10'!$A$2:$C$20,3,0))),2)</f>
        <v>0.39</v>
      </c>
      <c r="G741" s="43">
        <f>COUNTIF(D742:$D$1599,365)</f>
        <v>858</v>
      </c>
      <c r="H741" s="43">
        <f>COUNTIF(D742:$D$1599,366)</f>
        <v>0</v>
      </c>
      <c r="I741" s="2"/>
    </row>
    <row r="742" spans="1:9" x14ac:dyDescent="0.25">
      <c r="A742" s="1">
        <f>COUNTIF($C$2:C742,"Да")</f>
        <v>8</v>
      </c>
      <c r="B742" s="45">
        <f t="shared" si="23"/>
        <v>45741</v>
      </c>
      <c r="C742" s="42" t="str">
        <f>IF(ISERROR(VLOOKUP(B742,'Айгенис Оп10'!$C$3:$C$20,1,0)),"Нет","Да")</f>
        <v>Нет</v>
      </c>
      <c r="D742" s="43">
        <f t="shared" si="22"/>
        <v>365</v>
      </c>
      <c r="E742" s="44">
        <f>ROUND(('Все выпуски'!$H$3*'Все выпуски'!$H$6/100)/365*(B742-IF(C742="Нет",VLOOKUP(A742,'Айгенис Оп10'!$A$2:$C$20,3,0),VLOOKUP((A742-1),'Айгенис Оп10'!$A$2:$C$20,3,0))),2)</f>
        <v>0.49</v>
      </c>
      <c r="G742" s="43">
        <f>COUNTIF(D743:$D$1599,365)</f>
        <v>857</v>
      </c>
      <c r="H742" s="43">
        <f>COUNTIF(D743:$D$1599,366)</f>
        <v>0</v>
      </c>
      <c r="I742" s="2"/>
    </row>
    <row r="743" spans="1:9" x14ac:dyDescent="0.25">
      <c r="A743" s="1">
        <f>COUNTIF($C$2:C743,"Да")</f>
        <v>8</v>
      </c>
      <c r="B743" s="45">
        <f t="shared" si="23"/>
        <v>45742</v>
      </c>
      <c r="C743" s="42" t="str">
        <f>IF(ISERROR(VLOOKUP(B743,'Айгенис Оп10'!$C$3:$C$20,1,0)),"Нет","Да")</f>
        <v>Нет</v>
      </c>
      <c r="D743" s="43">
        <f t="shared" si="22"/>
        <v>365</v>
      </c>
      <c r="E743" s="44">
        <f>ROUND(('Все выпуски'!$H$3*'Все выпуски'!$H$6/100)/365*(B743-IF(C743="Нет",VLOOKUP(A743,'Айгенис Оп10'!$A$2:$C$20,3,0),VLOOKUP((A743-1),'Айгенис Оп10'!$A$2:$C$20,3,0))),2)</f>
        <v>0.59</v>
      </c>
      <c r="G743" s="43">
        <f>COUNTIF(D744:$D$1599,365)</f>
        <v>856</v>
      </c>
      <c r="H743" s="43">
        <f>COUNTIF(D744:$D$1599,366)</f>
        <v>0</v>
      </c>
      <c r="I743" s="2"/>
    </row>
    <row r="744" spans="1:9" x14ac:dyDescent="0.25">
      <c r="A744" s="1">
        <f>COUNTIF($C$2:C744,"Да")</f>
        <v>8</v>
      </c>
      <c r="B744" s="45">
        <f t="shared" si="23"/>
        <v>45743</v>
      </c>
      <c r="C744" s="42" t="str">
        <f>IF(ISERROR(VLOOKUP(B744,'Айгенис Оп10'!$C$3:$C$20,1,0)),"Нет","Да")</f>
        <v>Нет</v>
      </c>
      <c r="D744" s="43">
        <f t="shared" si="22"/>
        <v>365</v>
      </c>
      <c r="E744" s="44">
        <f>ROUND(('Все выпуски'!$H$3*'Все выпуски'!$H$6/100)/365*(B744-IF(C744="Нет",VLOOKUP(A744,'Айгенис Оп10'!$A$2:$C$20,3,0),VLOOKUP((A744-1),'Айгенис Оп10'!$A$2:$C$20,3,0))),2)</f>
        <v>0.69</v>
      </c>
      <c r="G744" s="43">
        <f>COUNTIF(D745:$D$1599,365)</f>
        <v>855</v>
      </c>
      <c r="H744" s="43">
        <f>COUNTIF(D745:$D$1599,366)</f>
        <v>0</v>
      </c>
      <c r="I744" s="2"/>
    </row>
    <row r="745" spans="1:9" x14ac:dyDescent="0.25">
      <c r="A745" s="1">
        <f>COUNTIF($C$2:C745,"Да")</f>
        <v>8</v>
      </c>
      <c r="B745" s="45">
        <f t="shared" si="23"/>
        <v>45744</v>
      </c>
      <c r="C745" s="42" t="str">
        <f>IF(ISERROR(VLOOKUP(B745,'Айгенис Оп10'!$C$3:$C$20,1,0)),"Нет","Да")</f>
        <v>Нет</v>
      </c>
      <c r="D745" s="43">
        <f t="shared" si="22"/>
        <v>365</v>
      </c>
      <c r="E745" s="44">
        <f>ROUND(('Все выпуски'!$H$3*'Все выпуски'!$H$6/100)/365*(B745-IF(C745="Нет",VLOOKUP(A745,'Айгенис Оп10'!$A$2:$C$20,3,0),VLOOKUP((A745-1),'Айгенис Оп10'!$A$2:$C$20,3,0))),2)</f>
        <v>0.79</v>
      </c>
      <c r="G745" s="43">
        <f>COUNTIF(D746:$D$1599,365)</f>
        <v>854</v>
      </c>
      <c r="H745" s="43">
        <f>COUNTIF(D746:$D$1599,366)</f>
        <v>0</v>
      </c>
      <c r="I745" s="2"/>
    </row>
    <row r="746" spans="1:9" x14ac:dyDescent="0.25">
      <c r="A746" s="1">
        <f>COUNTIF($C$2:C746,"Да")</f>
        <v>8</v>
      </c>
      <c r="B746" s="45">
        <f t="shared" si="23"/>
        <v>45745</v>
      </c>
      <c r="C746" s="42" t="str">
        <f>IF(ISERROR(VLOOKUP(B746,'Айгенис Оп10'!$C$3:$C$20,1,0)),"Нет","Да")</f>
        <v>Нет</v>
      </c>
      <c r="D746" s="43">
        <f t="shared" si="22"/>
        <v>365</v>
      </c>
      <c r="E746" s="44">
        <f>ROUND(('Все выпуски'!$H$3*'Все выпуски'!$H$6/100)/365*(B746-IF(C746="Нет",VLOOKUP(A746,'Айгенис Оп10'!$A$2:$C$20,3,0),VLOOKUP((A746-1),'Айгенис Оп10'!$A$2:$C$20,3,0))),2)</f>
        <v>0.89</v>
      </c>
      <c r="G746" s="43">
        <f>COUNTIF(D747:$D$1599,365)</f>
        <v>853</v>
      </c>
      <c r="H746" s="43">
        <f>COUNTIF(D747:$D$1599,366)</f>
        <v>0</v>
      </c>
      <c r="I746" s="2"/>
    </row>
    <row r="747" spans="1:9" x14ac:dyDescent="0.25">
      <c r="A747" s="1">
        <f>COUNTIF($C$2:C747,"Да")</f>
        <v>8</v>
      </c>
      <c r="B747" s="45">
        <f t="shared" si="23"/>
        <v>45746</v>
      </c>
      <c r="C747" s="42" t="str">
        <f>IF(ISERROR(VLOOKUP(B747,'Айгенис Оп10'!$C$3:$C$20,1,0)),"Нет","Да")</f>
        <v>Нет</v>
      </c>
      <c r="D747" s="43">
        <f t="shared" si="22"/>
        <v>365</v>
      </c>
      <c r="E747" s="44">
        <f>ROUND(('Все выпуски'!$H$3*'Все выпуски'!$H$6/100)/365*(B747-IF(C747="Нет",VLOOKUP(A747,'Айгенис Оп10'!$A$2:$C$20,3,0),VLOOKUP((A747-1),'Айгенис Оп10'!$A$2:$C$20,3,0))),2)</f>
        <v>0.99</v>
      </c>
      <c r="G747" s="43">
        <f>COUNTIF(D748:$D$1599,365)</f>
        <v>852</v>
      </c>
      <c r="H747" s="43">
        <f>COUNTIF(D748:$D$1599,366)</f>
        <v>0</v>
      </c>
      <c r="I747" s="2"/>
    </row>
    <row r="748" spans="1:9" x14ac:dyDescent="0.25">
      <c r="A748" s="1">
        <f>COUNTIF($C$2:C748,"Да")</f>
        <v>8</v>
      </c>
      <c r="B748" s="45">
        <f t="shared" si="23"/>
        <v>45747</v>
      </c>
      <c r="C748" s="42" t="str">
        <f>IF(ISERROR(VLOOKUP(B748,'Айгенис Оп10'!$C$3:$C$20,1,0)),"Нет","Да")</f>
        <v>Нет</v>
      </c>
      <c r="D748" s="43">
        <f t="shared" si="22"/>
        <v>365</v>
      </c>
      <c r="E748" s="44">
        <f>ROUND(('Все выпуски'!$H$3*'Все выпуски'!$H$6/100)/365*(B748-IF(C748="Нет",VLOOKUP(A748,'Айгенис Оп10'!$A$2:$C$20,3,0),VLOOKUP((A748-1),'Айгенис Оп10'!$A$2:$C$20,3,0))),2)</f>
        <v>1.08</v>
      </c>
      <c r="G748" s="43">
        <f>COUNTIF(D749:$D$1599,365)</f>
        <v>851</v>
      </c>
      <c r="H748" s="43">
        <f>COUNTIF(D749:$D$1599,366)</f>
        <v>0</v>
      </c>
      <c r="I748" s="2"/>
    </row>
    <row r="749" spans="1:9" x14ac:dyDescent="0.25">
      <c r="A749" s="1">
        <f>COUNTIF($C$2:C749,"Да")</f>
        <v>8</v>
      </c>
      <c r="B749" s="45">
        <f t="shared" si="23"/>
        <v>45748</v>
      </c>
      <c r="C749" s="42" t="str">
        <f>IF(ISERROR(VLOOKUP(B749,'Айгенис Оп10'!$C$3:$C$20,1,0)),"Нет","Да")</f>
        <v>Нет</v>
      </c>
      <c r="D749" s="43">
        <f t="shared" si="22"/>
        <v>365</v>
      </c>
      <c r="E749" s="44">
        <f>ROUND(('Все выпуски'!$H$3*'Все выпуски'!$H$6/100)/365*(B749-IF(C749="Нет",VLOOKUP(A749,'Айгенис Оп10'!$A$2:$C$20,3,0),VLOOKUP((A749-1),'Айгенис Оп10'!$A$2:$C$20,3,0))),2)</f>
        <v>1.18</v>
      </c>
      <c r="G749" s="43">
        <f>COUNTIF(D750:$D$1599,365)</f>
        <v>850</v>
      </c>
      <c r="H749" s="43">
        <f>COUNTIF(D750:$D$1599,366)</f>
        <v>0</v>
      </c>
      <c r="I749" s="2"/>
    </row>
    <row r="750" spans="1:9" x14ac:dyDescent="0.25">
      <c r="A750" s="1">
        <f>COUNTIF($C$2:C750,"Да")</f>
        <v>8</v>
      </c>
      <c r="B750" s="45">
        <f t="shared" si="23"/>
        <v>45749</v>
      </c>
      <c r="C750" s="42" t="str">
        <f>IF(ISERROR(VLOOKUP(B750,'Айгенис Оп10'!$C$3:$C$20,1,0)),"Нет","Да")</f>
        <v>Нет</v>
      </c>
      <c r="D750" s="43">
        <f t="shared" si="22"/>
        <v>365</v>
      </c>
      <c r="E750" s="44">
        <f>ROUND(('Все выпуски'!$H$3*'Все выпуски'!$H$6/100)/365*(B750-IF(C750="Нет",VLOOKUP(A750,'Айгенис Оп10'!$A$2:$C$20,3,0),VLOOKUP((A750-1),'Айгенис Оп10'!$A$2:$C$20,3,0))),2)</f>
        <v>1.28</v>
      </c>
      <c r="G750" s="43">
        <f>COUNTIF(D751:$D$1599,365)</f>
        <v>849</v>
      </c>
      <c r="H750" s="43">
        <f>COUNTIF(D751:$D$1599,366)</f>
        <v>0</v>
      </c>
      <c r="I750" s="2"/>
    </row>
    <row r="751" spans="1:9" x14ac:dyDescent="0.25">
      <c r="A751" s="1">
        <f>COUNTIF($C$2:C751,"Да")</f>
        <v>8</v>
      </c>
      <c r="B751" s="45">
        <f t="shared" si="23"/>
        <v>45750</v>
      </c>
      <c r="C751" s="42" t="str">
        <f>IF(ISERROR(VLOOKUP(B751,'Айгенис Оп10'!$C$3:$C$20,1,0)),"Нет","Да")</f>
        <v>Нет</v>
      </c>
      <c r="D751" s="43">
        <f t="shared" si="22"/>
        <v>365</v>
      </c>
      <c r="E751" s="44">
        <f>ROUND(('Все выпуски'!$H$3*'Все выпуски'!$H$6/100)/365*(B751-IF(C751="Нет",VLOOKUP(A751,'Айгенис Оп10'!$A$2:$C$20,3,0),VLOOKUP((A751-1),'Айгенис Оп10'!$A$2:$C$20,3,0))),2)</f>
        <v>1.38</v>
      </c>
      <c r="G751" s="43">
        <f>COUNTIF(D752:$D$1599,365)</f>
        <v>848</v>
      </c>
      <c r="H751" s="43">
        <f>COUNTIF(D752:$D$1599,366)</f>
        <v>0</v>
      </c>
      <c r="I751" s="2"/>
    </row>
    <row r="752" spans="1:9" x14ac:dyDescent="0.25">
      <c r="A752" s="1">
        <f>COUNTIF($C$2:C752,"Да")</f>
        <v>8</v>
      </c>
      <c r="B752" s="45">
        <f t="shared" si="23"/>
        <v>45751</v>
      </c>
      <c r="C752" s="42" t="str">
        <f>IF(ISERROR(VLOOKUP(B752,'Айгенис Оп10'!$C$3:$C$20,1,0)),"Нет","Да")</f>
        <v>Нет</v>
      </c>
      <c r="D752" s="43">
        <f t="shared" si="22"/>
        <v>365</v>
      </c>
      <c r="E752" s="44">
        <f>ROUND(('Все выпуски'!$H$3*'Все выпуски'!$H$6/100)/365*(B752-IF(C752="Нет",VLOOKUP(A752,'Айгенис Оп10'!$A$2:$C$20,3,0),VLOOKUP((A752-1),'Айгенис Оп10'!$A$2:$C$20,3,0))),2)</f>
        <v>1.48</v>
      </c>
      <c r="G752" s="43">
        <f>COUNTIF(D753:$D$1599,365)</f>
        <v>847</v>
      </c>
      <c r="H752" s="43">
        <f>COUNTIF(D753:$D$1599,366)</f>
        <v>0</v>
      </c>
      <c r="I752" s="2"/>
    </row>
    <row r="753" spans="1:9" x14ac:dyDescent="0.25">
      <c r="A753" s="1">
        <f>COUNTIF($C$2:C753,"Да")</f>
        <v>8</v>
      </c>
      <c r="B753" s="45">
        <f t="shared" si="23"/>
        <v>45752</v>
      </c>
      <c r="C753" s="42" t="str">
        <f>IF(ISERROR(VLOOKUP(B753,'Айгенис Оп10'!$C$3:$C$20,1,0)),"Нет","Да")</f>
        <v>Нет</v>
      </c>
      <c r="D753" s="43">
        <f t="shared" si="22"/>
        <v>365</v>
      </c>
      <c r="E753" s="44">
        <f>ROUND(('Все выпуски'!$H$3*'Все выпуски'!$H$6/100)/365*(B753-IF(C753="Нет",VLOOKUP(A753,'Айгенис Оп10'!$A$2:$C$20,3,0),VLOOKUP((A753-1),'Айгенис Оп10'!$A$2:$C$20,3,0))),2)</f>
        <v>1.58</v>
      </c>
      <c r="G753" s="43">
        <f>COUNTIF(D754:$D$1599,365)</f>
        <v>846</v>
      </c>
      <c r="H753" s="43">
        <f>COUNTIF(D754:$D$1599,366)</f>
        <v>0</v>
      </c>
      <c r="I753" s="2"/>
    </row>
    <row r="754" spans="1:9" x14ac:dyDescent="0.25">
      <c r="A754" s="1">
        <f>COUNTIF($C$2:C754,"Да")</f>
        <v>8</v>
      </c>
      <c r="B754" s="45">
        <f t="shared" si="23"/>
        <v>45753</v>
      </c>
      <c r="C754" s="42" t="str">
        <f>IF(ISERROR(VLOOKUP(B754,'Айгенис Оп10'!$C$3:$C$20,1,0)),"Нет","Да")</f>
        <v>Нет</v>
      </c>
      <c r="D754" s="43">
        <f t="shared" si="22"/>
        <v>365</v>
      </c>
      <c r="E754" s="44">
        <f>ROUND(('Все выпуски'!$H$3*'Все выпуски'!$H$6/100)/365*(B754-IF(C754="Нет",VLOOKUP(A754,'Айгенис Оп10'!$A$2:$C$20,3,0),VLOOKUP((A754-1),'Айгенис Оп10'!$A$2:$C$20,3,0))),2)</f>
        <v>1.68</v>
      </c>
      <c r="G754" s="43">
        <f>COUNTIF(D755:$D$1599,365)</f>
        <v>845</v>
      </c>
      <c r="H754" s="43">
        <f>COUNTIF(D755:$D$1599,366)</f>
        <v>0</v>
      </c>
      <c r="I754" s="2"/>
    </row>
    <row r="755" spans="1:9" x14ac:dyDescent="0.25">
      <c r="A755" s="1">
        <f>COUNTIF($C$2:C755,"Да")</f>
        <v>8</v>
      </c>
      <c r="B755" s="45">
        <f t="shared" si="23"/>
        <v>45754</v>
      </c>
      <c r="C755" s="42" t="str">
        <f>IF(ISERROR(VLOOKUP(B755,'Айгенис Оп10'!$C$3:$C$20,1,0)),"Нет","Да")</f>
        <v>Нет</v>
      </c>
      <c r="D755" s="43">
        <f t="shared" si="22"/>
        <v>365</v>
      </c>
      <c r="E755" s="44">
        <f>ROUND(('Все выпуски'!$H$3*'Все выпуски'!$H$6/100)/365*(B755-IF(C755="Нет",VLOOKUP(A755,'Айгенис Оп10'!$A$2:$C$20,3,0),VLOOKUP((A755-1),'Айгенис Оп10'!$A$2:$C$20,3,0))),2)</f>
        <v>1.78</v>
      </c>
      <c r="G755" s="43">
        <f>COUNTIF(D756:$D$1599,365)</f>
        <v>844</v>
      </c>
      <c r="H755" s="43">
        <f>COUNTIF(D756:$D$1599,366)</f>
        <v>0</v>
      </c>
      <c r="I755" s="2"/>
    </row>
    <row r="756" spans="1:9" x14ac:dyDescent="0.25">
      <c r="A756" s="1">
        <f>COUNTIF($C$2:C756,"Да")</f>
        <v>8</v>
      </c>
      <c r="B756" s="45">
        <f t="shared" si="23"/>
        <v>45755</v>
      </c>
      <c r="C756" s="42" t="str">
        <f>IF(ISERROR(VLOOKUP(B756,'Айгенис Оп10'!$C$3:$C$20,1,0)),"Нет","Да")</f>
        <v>Нет</v>
      </c>
      <c r="D756" s="43">
        <f t="shared" si="22"/>
        <v>365</v>
      </c>
      <c r="E756" s="44">
        <f>ROUND(('Все выпуски'!$H$3*'Все выпуски'!$H$6/100)/365*(B756-IF(C756="Нет",VLOOKUP(A756,'Айгенис Оп10'!$A$2:$C$20,3,0),VLOOKUP((A756-1),'Айгенис Оп10'!$A$2:$C$20,3,0))),2)</f>
        <v>1.87</v>
      </c>
      <c r="G756" s="43">
        <f>COUNTIF(D757:$D$1599,365)</f>
        <v>843</v>
      </c>
      <c r="H756" s="43">
        <f>COUNTIF(D757:$D$1599,366)</f>
        <v>0</v>
      </c>
      <c r="I756" s="2"/>
    </row>
    <row r="757" spans="1:9" x14ac:dyDescent="0.25">
      <c r="A757" s="1">
        <f>COUNTIF($C$2:C757,"Да")</f>
        <v>8</v>
      </c>
      <c r="B757" s="45">
        <f t="shared" si="23"/>
        <v>45756</v>
      </c>
      <c r="C757" s="42" t="str">
        <f>IF(ISERROR(VLOOKUP(B757,'Айгенис Оп10'!$C$3:$C$20,1,0)),"Нет","Да")</f>
        <v>Нет</v>
      </c>
      <c r="D757" s="43">
        <f t="shared" si="22"/>
        <v>365</v>
      </c>
      <c r="E757" s="44">
        <f>ROUND(('Все выпуски'!$H$3*'Все выпуски'!$H$6/100)/365*(B757-IF(C757="Нет",VLOOKUP(A757,'Айгенис Оп10'!$A$2:$C$20,3,0),VLOOKUP((A757-1),'Айгенис Оп10'!$A$2:$C$20,3,0))),2)</f>
        <v>1.97</v>
      </c>
      <c r="G757" s="43">
        <f>COUNTIF(D758:$D$1599,365)</f>
        <v>842</v>
      </c>
      <c r="H757" s="43">
        <f>COUNTIF(D758:$D$1599,366)</f>
        <v>0</v>
      </c>
      <c r="I757" s="2"/>
    </row>
    <row r="758" spans="1:9" x14ac:dyDescent="0.25">
      <c r="A758" s="1">
        <f>COUNTIF($C$2:C758,"Да")</f>
        <v>8</v>
      </c>
      <c r="B758" s="45">
        <f t="shared" si="23"/>
        <v>45757</v>
      </c>
      <c r="C758" s="42" t="str">
        <f>IF(ISERROR(VLOOKUP(B758,'Айгенис Оп10'!$C$3:$C$20,1,0)),"Нет","Да")</f>
        <v>Нет</v>
      </c>
      <c r="D758" s="43">
        <f t="shared" si="22"/>
        <v>365</v>
      </c>
      <c r="E758" s="44">
        <f>ROUND(('Все выпуски'!$H$3*'Все выпуски'!$H$6/100)/365*(B758-IF(C758="Нет",VLOOKUP(A758,'Айгенис Оп10'!$A$2:$C$20,3,0),VLOOKUP((A758-1),'Айгенис Оп10'!$A$2:$C$20,3,0))),2)</f>
        <v>2.0699999999999998</v>
      </c>
      <c r="G758" s="43">
        <f>COUNTIF(D759:$D$1599,365)</f>
        <v>841</v>
      </c>
      <c r="H758" s="43">
        <f>COUNTIF(D759:$D$1599,366)</f>
        <v>0</v>
      </c>
      <c r="I758" s="2"/>
    </row>
    <row r="759" spans="1:9" x14ac:dyDescent="0.25">
      <c r="A759" s="1">
        <f>COUNTIF($C$2:C759,"Да")</f>
        <v>8</v>
      </c>
      <c r="B759" s="45">
        <f t="shared" si="23"/>
        <v>45758</v>
      </c>
      <c r="C759" s="42" t="str">
        <f>IF(ISERROR(VLOOKUP(B759,'Айгенис Оп10'!$C$3:$C$20,1,0)),"Нет","Да")</f>
        <v>Нет</v>
      </c>
      <c r="D759" s="43">
        <f t="shared" si="22"/>
        <v>365</v>
      </c>
      <c r="E759" s="44">
        <f>ROUND(('Все выпуски'!$H$3*'Все выпуски'!$H$6/100)/365*(B759-IF(C759="Нет",VLOOKUP(A759,'Айгенис Оп10'!$A$2:$C$20,3,0),VLOOKUP((A759-1),'Айгенис Оп10'!$A$2:$C$20,3,0))),2)</f>
        <v>2.17</v>
      </c>
      <c r="G759" s="43">
        <f>COUNTIF(D760:$D$1599,365)</f>
        <v>840</v>
      </c>
      <c r="H759" s="43">
        <f>COUNTIF(D760:$D$1599,366)</f>
        <v>0</v>
      </c>
      <c r="I759" s="2"/>
    </row>
    <row r="760" spans="1:9" x14ac:dyDescent="0.25">
      <c r="A760" s="1">
        <f>COUNTIF($C$2:C760,"Да")</f>
        <v>8</v>
      </c>
      <c r="B760" s="45">
        <f t="shared" si="23"/>
        <v>45759</v>
      </c>
      <c r="C760" s="42" t="str">
        <f>IF(ISERROR(VLOOKUP(B760,'Айгенис Оп10'!$C$3:$C$20,1,0)),"Нет","Да")</f>
        <v>Нет</v>
      </c>
      <c r="D760" s="43">
        <f t="shared" si="22"/>
        <v>365</v>
      </c>
      <c r="E760" s="44">
        <f>ROUND(('Все выпуски'!$H$3*'Все выпуски'!$H$6/100)/365*(B760-IF(C760="Нет",VLOOKUP(A760,'Айгенис Оп10'!$A$2:$C$20,3,0),VLOOKUP((A760-1),'Айгенис Оп10'!$A$2:$C$20,3,0))),2)</f>
        <v>2.27</v>
      </c>
      <c r="G760" s="43">
        <f>COUNTIF(D761:$D$1599,365)</f>
        <v>839</v>
      </c>
      <c r="H760" s="43">
        <f>COUNTIF(D761:$D$1599,366)</f>
        <v>0</v>
      </c>
      <c r="I760" s="2"/>
    </row>
    <row r="761" spans="1:9" x14ac:dyDescent="0.25">
      <c r="A761" s="1">
        <f>COUNTIF($C$2:C761,"Да")</f>
        <v>8</v>
      </c>
      <c r="B761" s="45">
        <f t="shared" si="23"/>
        <v>45760</v>
      </c>
      <c r="C761" s="42" t="str">
        <f>IF(ISERROR(VLOOKUP(B761,'Айгенис Оп10'!$C$3:$C$20,1,0)),"Нет","Да")</f>
        <v>Нет</v>
      </c>
      <c r="D761" s="43">
        <f t="shared" si="22"/>
        <v>365</v>
      </c>
      <c r="E761" s="44">
        <f>ROUND(('Все выпуски'!$H$3*'Все выпуски'!$H$6/100)/365*(B761-IF(C761="Нет",VLOOKUP(A761,'Айгенис Оп10'!$A$2:$C$20,3,0),VLOOKUP((A761-1),'Айгенис Оп10'!$A$2:$C$20,3,0))),2)</f>
        <v>2.37</v>
      </c>
      <c r="G761" s="43">
        <f>COUNTIF(D762:$D$1599,365)</f>
        <v>838</v>
      </c>
      <c r="H761" s="43">
        <f>COUNTIF(D762:$D$1599,366)</f>
        <v>0</v>
      </c>
      <c r="I761" s="2"/>
    </row>
    <row r="762" spans="1:9" x14ac:dyDescent="0.25">
      <c r="A762" s="1">
        <f>COUNTIF($C$2:C762,"Да")</f>
        <v>8</v>
      </c>
      <c r="B762" s="45">
        <f t="shared" si="23"/>
        <v>45761</v>
      </c>
      <c r="C762" s="42" t="str">
        <f>IF(ISERROR(VLOOKUP(B762,'Айгенис Оп10'!$C$3:$C$20,1,0)),"Нет","Да")</f>
        <v>Нет</v>
      </c>
      <c r="D762" s="43">
        <f t="shared" si="22"/>
        <v>365</v>
      </c>
      <c r="E762" s="44">
        <f>ROUND(('Все выпуски'!$H$3*'Все выпуски'!$H$6/100)/365*(B762-IF(C762="Нет",VLOOKUP(A762,'Айгенис Оп10'!$A$2:$C$20,3,0),VLOOKUP((A762-1),'Айгенис Оп10'!$A$2:$C$20,3,0))),2)</f>
        <v>2.4700000000000002</v>
      </c>
      <c r="G762" s="43">
        <f>COUNTIF(D763:$D$1599,365)</f>
        <v>837</v>
      </c>
      <c r="H762" s="43">
        <f>COUNTIF(D763:$D$1599,366)</f>
        <v>0</v>
      </c>
      <c r="I762" s="2"/>
    </row>
    <row r="763" spans="1:9" x14ac:dyDescent="0.25">
      <c r="A763" s="1">
        <f>COUNTIF($C$2:C763,"Да")</f>
        <v>8</v>
      </c>
      <c r="B763" s="45">
        <f t="shared" si="23"/>
        <v>45762</v>
      </c>
      <c r="C763" s="42" t="str">
        <f>IF(ISERROR(VLOOKUP(B763,'Айгенис Оп10'!$C$3:$C$20,1,0)),"Нет","Да")</f>
        <v>Нет</v>
      </c>
      <c r="D763" s="43">
        <f t="shared" si="22"/>
        <v>365</v>
      </c>
      <c r="E763" s="44">
        <f>ROUND(('Все выпуски'!$H$3*'Все выпуски'!$H$6/100)/365*(B763-IF(C763="Нет",VLOOKUP(A763,'Айгенис Оп10'!$A$2:$C$20,3,0),VLOOKUP((A763-1),'Айгенис Оп10'!$A$2:$C$20,3,0))),2)</f>
        <v>2.56</v>
      </c>
      <c r="G763" s="43">
        <f>COUNTIF(D764:$D$1599,365)</f>
        <v>836</v>
      </c>
      <c r="H763" s="43">
        <f>COUNTIF(D764:$D$1599,366)</f>
        <v>0</v>
      </c>
      <c r="I763" s="2"/>
    </row>
    <row r="764" spans="1:9" x14ac:dyDescent="0.25">
      <c r="A764" s="1">
        <f>COUNTIF($C$2:C764,"Да")</f>
        <v>8</v>
      </c>
      <c r="B764" s="45">
        <f t="shared" si="23"/>
        <v>45763</v>
      </c>
      <c r="C764" s="42" t="str">
        <f>IF(ISERROR(VLOOKUP(B764,'Айгенис Оп10'!$C$3:$C$20,1,0)),"Нет","Да")</f>
        <v>Нет</v>
      </c>
      <c r="D764" s="43">
        <f t="shared" si="22"/>
        <v>365</v>
      </c>
      <c r="E764" s="44">
        <f>ROUND(('Все выпуски'!$H$3*'Все выпуски'!$H$6/100)/365*(B764-IF(C764="Нет",VLOOKUP(A764,'Айгенис Оп10'!$A$2:$C$20,3,0),VLOOKUP((A764-1),'Айгенис Оп10'!$A$2:$C$20,3,0))),2)</f>
        <v>2.66</v>
      </c>
      <c r="G764" s="43">
        <f>COUNTIF(D765:$D$1599,365)</f>
        <v>835</v>
      </c>
      <c r="H764" s="43">
        <f>COUNTIF(D765:$D$1599,366)</f>
        <v>0</v>
      </c>
      <c r="I764" s="2"/>
    </row>
    <row r="765" spans="1:9" x14ac:dyDescent="0.25">
      <c r="A765" s="1">
        <f>COUNTIF($C$2:C765,"Да")</f>
        <v>8</v>
      </c>
      <c r="B765" s="45">
        <f t="shared" si="23"/>
        <v>45764</v>
      </c>
      <c r="C765" s="42" t="str">
        <f>IF(ISERROR(VLOOKUP(B765,'Айгенис Оп10'!$C$3:$C$20,1,0)),"Нет","Да")</f>
        <v>Нет</v>
      </c>
      <c r="D765" s="43">
        <f t="shared" si="22"/>
        <v>365</v>
      </c>
      <c r="E765" s="44">
        <f>ROUND(('Все выпуски'!$H$3*'Все выпуски'!$H$6/100)/365*(B765-IF(C765="Нет",VLOOKUP(A765,'Айгенис Оп10'!$A$2:$C$20,3,0),VLOOKUP((A765-1),'Айгенис Оп10'!$A$2:$C$20,3,0))),2)</f>
        <v>2.76</v>
      </c>
      <c r="G765" s="43">
        <f>COUNTIF(D766:$D$1599,365)</f>
        <v>834</v>
      </c>
      <c r="H765" s="43">
        <f>COUNTIF(D766:$D$1599,366)</f>
        <v>0</v>
      </c>
      <c r="I765" s="2"/>
    </row>
    <row r="766" spans="1:9" x14ac:dyDescent="0.25">
      <c r="A766" s="1">
        <f>COUNTIF($C$2:C766,"Да")</f>
        <v>8</v>
      </c>
      <c r="B766" s="45">
        <f t="shared" si="23"/>
        <v>45765</v>
      </c>
      <c r="C766" s="42" t="str">
        <f>IF(ISERROR(VLOOKUP(B766,'Айгенис Оп10'!$C$3:$C$20,1,0)),"Нет","Да")</f>
        <v>Нет</v>
      </c>
      <c r="D766" s="43">
        <f t="shared" si="22"/>
        <v>365</v>
      </c>
      <c r="E766" s="44">
        <f>ROUND(('Все выпуски'!$H$3*'Все выпуски'!$H$6/100)/365*(B766-IF(C766="Нет",VLOOKUP(A766,'Айгенис Оп10'!$A$2:$C$20,3,0),VLOOKUP((A766-1),'Айгенис Оп10'!$A$2:$C$20,3,0))),2)</f>
        <v>2.86</v>
      </c>
      <c r="G766" s="43">
        <f>COUNTIF(D767:$D$1599,365)</f>
        <v>833</v>
      </c>
      <c r="H766" s="43">
        <f>COUNTIF(D767:$D$1599,366)</f>
        <v>0</v>
      </c>
      <c r="I766" s="2"/>
    </row>
    <row r="767" spans="1:9" x14ac:dyDescent="0.25">
      <c r="A767" s="1">
        <f>COUNTIF($C$2:C767,"Да")</f>
        <v>8</v>
      </c>
      <c r="B767" s="45">
        <f t="shared" si="23"/>
        <v>45766</v>
      </c>
      <c r="C767" s="42" t="str">
        <f>IF(ISERROR(VLOOKUP(B767,'Айгенис Оп10'!$C$3:$C$20,1,0)),"Нет","Да")</f>
        <v>Нет</v>
      </c>
      <c r="D767" s="43">
        <f t="shared" si="22"/>
        <v>365</v>
      </c>
      <c r="E767" s="44">
        <f>ROUND(('Все выпуски'!$H$3*'Все выпуски'!$H$6/100)/365*(B767-IF(C767="Нет",VLOOKUP(A767,'Айгенис Оп10'!$A$2:$C$20,3,0),VLOOKUP((A767-1),'Айгенис Оп10'!$A$2:$C$20,3,0))),2)</f>
        <v>2.96</v>
      </c>
      <c r="G767" s="43">
        <f>COUNTIF(D768:$D$1599,365)</f>
        <v>832</v>
      </c>
      <c r="H767" s="43">
        <f>COUNTIF(D768:$D$1599,366)</f>
        <v>0</v>
      </c>
      <c r="I767" s="2"/>
    </row>
    <row r="768" spans="1:9" x14ac:dyDescent="0.25">
      <c r="A768" s="1">
        <f>COUNTIF($C$2:C768,"Да")</f>
        <v>8</v>
      </c>
      <c r="B768" s="45">
        <f t="shared" si="23"/>
        <v>45767</v>
      </c>
      <c r="C768" s="42" t="str">
        <f>IF(ISERROR(VLOOKUP(B768,'Айгенис Оп10'!$C$3:$C$20,1,0)),"Нет","Да")</f>
        <v>Нет</v>
      </c>
      <c r="D768" s="43">
        <f t="shared" si="22"/>
        <v>365</v>
      </c>
      <c r="E768" s="44">
        <f>ROUND(('Все выпуски'!$H$3*'Все выпуски'!$H$6/100)/365*(B768-IF(C768="Нет",VLOOKUP(A768,'Айгенис Оп10'!$A$2:$C$20,3,0),VLOOKUP((A768-1),'Айгенис Оп10'!$A$2:$C$20,3,0))),2)</f>
        <v>3.06</v>
      </c>
      <c r="G768" s="43">
        <f>COUNTIF(D769:$D$1599,365)</f>
        <v>831</v>
      </c>
      <c r="H768" s="43">
        <f>COUNTIF(D769:$D$1599,366)</f>
        <v>0</v>
      </c>
      <c r="I768" s="2"/>
    </row>
    <row r="769" spans="1:9" x14ac:dyDescent="0.25">
      <c r="A769" s="1">
        <f>COUNTIF($C$2:C769,"Да")</f>
        <v>8</v>
      </c>
      <c r="B769" s="45">
        <f t="shared" si="23"/>
        <v>45768</v>
      </c>
      <c r="C769" s="42" t="str">
        <f>IF(ISERROR(VLOOKUP(B769,'Айгенис Оп10'!$C$3:$C$20,1,0)),"Нет","Да")</f>
        <v>Нет</v>
      </c>
      <c r="D769" s="43">
        <f t="shared" si="22"/>
        <v>365</v>
      </c>
      <c r="E769" s="44">
        <f>ROUND(('Все выпуски'!$H$3*'Все выпуски'!$H$6/100)/365*(B769-IF(C769="Нет",VLOOKUP(A769,'Айгенис Оп10'!$A$2:$C$20,3,0),VLOOKUP((A769-1),'Айгенис Оп10'!$A$2:$C$20,3,0))),2)</f>
        <v>3.16</v>
      </c>
      <c r="G769" s="43">
        <f>COUNTIF(D770:$D$1599,365)</f>
        <v>830</v>
      </c>
      <c r="H769" s="43">
        <f>COUNTIF(D770:$D$1599,366)</f>
        <v>0</v>
      </c>
      <c r="I769" s="2"/>
    </row>
    <row r="770" spans="1:9" x14ac:dyDescent="0.25">
      <c r="A770" s="1">
        <f>COUNTIF($C$2:C770,"Да")</f>
        <v>8</v>
      </c>
      <c r="B770" s="45">
        <f t="shared" si="23"/>
        <v>45769</v>
      </c>
      <c r="C770" s="42" t="str">
        <f>IF(ISERROR(VLOOKUP(B770,'Айгенис Оп10'!$C$3:$C$20,1,0)),"Нет","Да")</f>
        <v>Нет</v>
      </c>
      <c r="D770" s="43">
        <f t="shared" si="22"/>
        <v>365</v>
      </c>
      <c r="E770" s="44">
        <f>ROUND(('Все выпуски'!$H$3*'Все выпуски'!$H$6/100)/365*(B770-IF(C770="Нет",VLOOKUP(A770,'Айгенис Оп10'!$A$2:$C$20,3,0),VLOOKUP((A770-1),'Айгенис Оп10'!$A$2:$C$20,3,0))),2)</f>
        <v>3.25</v>
      </c>
      <c r="G770" s="43">
        <f>COUNTIF(D771:$D$1599,365)</f>
        <v>829</v>
      </c>
      <c r="H770" s="43">
        <f>COUNTIF(D771:$D$1599,366)</f>
        <v>0</v>
      </c>
      <c r="I770" s="2"/>
    </row>
    <row r="771" spans="1:9" x14ac:dyDescent="0.25">
      <c r="A771" s="1">
        <f>COUNTIF($C$2:C771,"Да")</f>
        <v>8</v>
      </c>
      <c r="B771" s="45">
        <f t="shared" si="23"/>
        <v>45770</v>
      </c>
      <c r="C771" s="42" t="str">
        <f>IF(ISERROR(VLOOKUP(B771,'Айгенис Оп10'!$C$3:$C$20,1,0)),"Нет","Да")</f>
        <v>Нет</v>
      </c>
      <c r="D771" s="43">
        <f t="shared" ref="D771:D834" si="24">IF(MOD(YEAR(B771),4)=0,366,365)</f>
        <v>365</v>
      </c>
      <c r="E771" s="44">
        <f>ROUND(('Все выпуски'!$H$3*'Все выпуски'!$H$6/100)/365*(B771-IF(C771="Нет",VLOOKUP(A771,'Айгенис Оп10'!$A$2:$C$20,3,0),VLOOKUP((A771-1),'Айгенис Оп10'!$A$2:$C$20,3,0))),2)</f>
        <v>3.35</v>
      </c>
      <c r="G771" s="43">
        <f>COUNTIF(D772:$D$1599,365)</f>
        <v>828</v>
      </c>
      <c r="H771" s="43">
        <f>COUNTIF(D772:$D$1599,366)</f>
        <v>0</v>
      </c>
      <c r="I771" s="2"/>
    </row>
    <row r="772" spans="1:9" x14ac:dyDescent="0.25">
      <c r="A772" s="1">
        <f>COUNTIF($C$2:C772,"Да")</f>
        <v>8</v>
      </c>
      <c r="B772" s="45">
        <f t="shared" ref="B772:B835" si="25">B771+1</f>
        <v>45771</v>
      </c>
      <c r="C772" s="42" t="str">
        <f>IF(ISERROR(VLOOKUP(B772,'Айгенис Оп10'!$C$3:$C$20,1,0)),"Нет","Да")</f>
        <v>Нет</v>
      </c>
      <c r="D772" s="43">
        <f t="shared" si="24"/>
        <v>365</v>
      </c>
      <c r="E772" s="44">
        <f>ROUND(('Все выпуски'!$H$3*'Все выпуски'!$H$6/100)/365*(B772-IF(C772="Нет",VLOOKUP(A772,'Айгенис Оп10'!$A$2:$C$20,3,0),VLOOKUP((A772-1),'Айгенис Оп10'!$A$2:$C$20,3,0))),2)</f>
        <v>3.45</v>
      </c>
      <c r="G772" s="43">
        <f>COUNTIF(D773:$D$1599,365)</f>
        <v>827</v>
      </c>
      <c r="H772" s="43">
        <f>COUNTIF(D773:$D$1599,366)</f>
        <v>0</v>
      </c>
      <c r="I772" s="2"/>
    </row>
    <row r="773" spans="1:9" x14ac:dyDescent="0.25">
      <c r="A773" s="1">
        <f>COUNTIF($C$2:C773,"Да")</f>
        <v>8</v>
      </c>
      <c r="B773" s="45">
        <f t="shared" si="25"/>
        <v>45772</v>
      </c>
      <c r="C773" s="42" t="str">
        <f>IF(ISERROR(VLOOKUP(B773,'Айгенис Оп10'!$C$3:$C$20,1,0)),"Нет","Да")</f>
        <v>Нет</v>
      </c>
      <c r="D773" s="43">
        <f t="shared" si="24"/>
        <v>365</v>
      </c>
      <c r="E773" s="44">
        <f>ROUND(('Все выпуски'!$H$3*'Все выпуски'!$H$6/100)/365*(B773-IF(C773="Нет",VLOOKUP(A773,'Айгенис Оп10'!$A$2:$C$20,3,0),VLOOKUP((A773-1),'Айгенис Оп10'!$A$2:$C$20,3,0))),2)</f>
        <v>3.55</v>
      </c>
      <c r="G773" s="43">
        <f>COUNTIF(D774:$D$1599,365)</f>
        <v>826</v>
      </c>
      <c r="H773" s="43">
        <f>COUNTIF(D774:$D$1599,366)</f>
        <v>0</v>
      </c>
      <c r="I773" s="2"/>
    </row>
    <row r="774" spans="1:9" x14ac:dyDescent="0.25">
      <c r="A774" s="1">
        <f>COUNTIF($C$2:C774,"Да")</f>
        <v>8</v>
      </c>
      <c r="B774" s="45">
        <f t="shared" si="25"/>
        <v>45773</v>
      </c>
      <c r="C774" s="42" t="str">
        <f>IF(ISERROR(VLOOKUP(B774,'Айгенис Оп10'!$C$3:$C$20,1,0)),"Нет","Да")</f>
        <v>Нет</v>
      </c>
      <c r="D774" s="43">
        <f t="shared" si="24"/>
        <v>365</v>
      </c>
      <c r="E774" s="44">
        <f>ROUND(('Все выпуски'!$H$3*'Все выпуски'!$H$6/100)/365*(B774-IF(C774="Нет",VLOOKUP(A774,'Айгенис Оп10'!$A$2:$C$20,3,0),VLOOKUP((A774-1),'Айгенис Оп10'!$A$2:$C$20,3,0))),2)</f>
        <v>3.65</v>
      </c>
      <c r="G774" s="43">
        <f>COUNTIF(D775:$D$1599,365)</f>
        <v>825</v>
      </c>
      <c r="H774" s="43">
        <f>COUNTIF(D775:$D$1599,366)</f>
        <v>0</v>
      </c>
      <c r="I774" s="2"/>
    </row>
    <row r="775" spans="1:9" x14ac:dyDescent="0.25">
      <c r="A775" s="1">
        <f>COUNTIF($C$2:C775,"Да")</f>
        <v>8</v>
      </c>
      <c r="B775" s="45">
        <f t="shared" si="25"/>
        <v>45774</v>
      </c>
      <c r="C775" s="42" t="str">
        <f>IF(ISERROR(VLOOKUP(B775,'Айгенис Оп10'!$C$3:$C$20,1,0)),"Нет","Да")</f>
        <v>Нет</v>
      </c>
      <c r="D775" s="43">
        <f t="shared" si="24"/>
        <v>365</v>
      </c>
      <c r="E775" s="44">
        <f>ROUND(('Все выпуски'!$H$3*'Все выпуски'!$H$6/100)/365*(B775-IF(C775="Нет",VLOOKUP(A775,'Айгенис Оп10'!$A$2:$C$20,3,0),VLOOKUP((A775-1),'Айгенис Оп10'!$A$2:$C$20,3,0))),2)</f>
        <v>3.75</v>
      </c>
      <c r="G775" s="43">
        <f>COUNTIF(D776:$D$1599,365)</f>
        <v>824</v>
      </c>
      <c r="H775" s="43">
        <f>COUNTIF(D776:$D$1599,366)</f>
        <v>0</v>
      </c>
      <c r="I775" s="2"/>
    </row>
    <row r="776" spans="1:9" x14ac:dyDescent="0.25">
      <c r="A776" s="1">
        <f>COUNTIF($C$2:C776,"Да")</f>
        <v>8</v>
      </c>
      <c r="B776" s="45">
        <f t="shared" si="25"/>
        <v>45775</v>
      </c>
      <c r="C776" s="42" t="str">
        <f>IF(ISERROR(VLOOKUP(B776,'Айгенис Оп10'!$C$3:$C$20,1,0)),"Нет","Да")</f>
        <v>Нет</v>
      </c>
      <c r="D776" s="43">
        <f t="shared" si="24"/>
        <v>365</v>
      </c>
      <c r="E776" s="44">
        <f>ROUND(('Все выпуски'!$H$3*'Все выпуски'!$H$6/100)/365*(B776-IF(C776="Нет",VLOOKUP(A776,'Айгенис Оп10'!$A$2:$C$20,3,0),VLOOKUP((A776-1),'Айгенис Оп10'!$A$2:$C$20,3,0))),2)</f>
        <v>3.85</v>
      </c>
      <c r="G776" s="43">
        <f>COUNTIF(D777:$D$1599,365)</f>
        <v>823</v>
      </c>
      <c r="H776" s="43">
        <f>COUNTIF(D777:$D$1599,366)</f>
        <v>0</v>
      </c>
      <c r="I776" s="2"/>
    </row>
    <row r="777" spans="1:9" x14ac:dyDescent="0.25">
      <c r="A777" s="1">
        <f>COUNTIF($C$2:C777,"Да")</f>
        <v>8</v>
      </c>
      <c r="B777" s="45">
        <f t="shared" si="25"/>
        <v>45776</v>
      </c>
      <c r="C777" s="42" t="str">
        <f>IF(ISERROR(VLOOKUP(B777,'Айгенис Оп10'!$C$3:$C$20,1,0)),"Нет","Да")</f>
        <v>Нет</v>
      </c>
      <c r="D777" s="43">
        <f t="shared" si="24"/>
        <v>365</v>
      </c>
      <c r="E777" s="44">
        <f>ROUND(('Все выпуски'!$H$3*'Все выпуски'!$H$6/100)/365*(B777-IF(C777="Нет",VLOOKUP(A777,'Айгенис Оп10'!$A$2:$C$20,3,0),VLOOKUP((A777-1),'Айгенис Оп10'!$A$2:$C$20,3,0))),2)</f>
        <v>3.95</v>
      </c>
      <c r="G777" s="43">
        <f>COUNTIF(D778:$D$1599,365)</f>
        <v>822</v>
      </c>
      <c r="H777" s="43">
        <f>COUNTIF(D778:$D$1599,366)</f>
        <v>0</v>
      </c>
      <c r="I777" s="2"/>
    </row>
    <row r="778" spans="1:9" x14ac:dyDescent="0.25">
      <c r="A778" s="1">
        <f>COUNTIF($C$2:C778,"Да")</f>
        <v>8</v>
      </c>
      <c r="B778" s="45">
        <f t="shared" si="25"/>
        <v>45777</v>
      </c>
      <c r="C778" s="42" t="str">
        <f>IF(ISERROR(VLOOKUP(B778,'Айгенис Оп10'!$C$3:$C$20,1,0)),"Нет","Да")</f>
        <v>Нет</v>
      </c>
      <c r="D778" s="43">
        <f t="shared" si="24"/>
        <v>365</v>
      </c>
      <c r="E778" s="44">
        <f>ROUND(('Все выпуски'!$H$3*'Все выпуски'!$H$6/100)/365*(B778-IF(C778="Нет",VLOOKUP(A778,'Айгенис Оп10'!$A$2:$C$20,3,0),VLOOKUP((A778-1),'Айгенис Оп10'!$A$2:$C$20,3,0))),2)</f>
        <v>4.04</v>
      </c>
      <c r="G778" s="43">
        <f>COUNTIF(D779:$D$1599,365)</f>
        <v>821</v>
      </c>
      <c r="H778" s="43">
        <f>COUNTIF(D779:$D$1599,366)</f>
        <v>0</v>
      </c>
      <c r="I778" s="2"/>
    </row>
    <row r="779" spans="1:9" x14ac:dyDescent="0.25">
      <c r="A779" s="1">
        <f>COUNTIF($C$2:C779,"Да")</f>
        <v>8</v>
      </c>
      <c r="B779" s="45">
        <f t="shared" si="25"/>
        <v>45778</v>
      </c>
      <c r="C779" s="42" t="str">
        <f>IF(ISERROR(VLOOKUP(B779,'Айгенис Оп10'!$C$3:$C$20,1,0)),"Нет","Да")</f>
        <v>Нет</v>
      </c>
      <c r="D779" s="43">
        <f t="shared" si="24"/>
        <v>365</v>
      </c>
      <c r="E779" s="44">
        <f>ROUND(('Все выпуски'!$H$3*'Все выпуски'!$H$6/100)/365*(B779-IF(C779="Нет",VLOOKUP(A779,'Айгенис Оп10'!$A$2:$C$20,3,0),VLOOKUP((A779-1),'Айгенис Оп10'!$A$2:$C$20,3,0))),2)</f>
        <v>4.1399999999999997</v>
      </c>
      <c r="G779" s="43">
        <f>COUNTIF(D780:$D$1599,365)</f>
        <v>820</v>
      </c>
      <c r="H779" s="43">
        <f>COUNTIF(D780:$D$1599,366)</f>
        <v>0</v>
      </c>
      <c r="I779" s="2"/>
    </row>
    <row r="780" spans="1:9" x14ac:dyDescent="0.25">
      <c r="A780" s="1">
        <f>COUNTIF($C$2:C780,"Да")</f>
        <v>8</v>
      </c>
      <c r="B780" s="45">
        <f t="shared" si="25"/>
        <v>45779</v>
      </c>
      <c r="C780" s="42" t="str">
        <f>IF(ISERROR(VLOOKUP(B780,'Айгенис Оп10'!$C$3:$C$20,1,0)),"Нет","Да")</f>
        <v>Нет</v>
      </c>
      <c r="D780" s="43">
        <f t="shared" si="24"/>
        <v>365</v>
      </c>
      <c r="E780" s="44">
        <f>ROUND(('Все выпуски'!$H$3*'Все выпуски'!$H$6/100)/365*(B780-IF(C780="Нет",VLOOKUP(A780,'Айгенис Оп10'!$A$2:$C$20,3,0),VLOOKUP((A780-1),'Айгенис Оп10'!$A$2:$C$20,3,0))),2)</f>
        <v>4.24</v>
      </c>
      <c r="G780" s="43">
        <f>COUNTIF(D781:$D$1599,365)</f>
        <v>819</v>
      </c>
      <c r="H780" s="43">
        <f>COUNTIF(D781:$D$1599,366)</f>
        <v>0</v>
      </c>
      <c r="I780" s="2"/>
    </row>
    <row r="781" spans="1:9" x14ac:dyDescent="0.25">
      <c r="A781" s="1">
        <f>COUNTIF($C$2:C781,"Да")</f>
        <v>8</v>
      </c>
      <c r="B781" s="45">
        <f t="shared" si="25"/>
        <v>45780</v>
      </c>
      <c r="C781" s="42" t="str">
        <f>IF(ISERROR(VLOOKUP(B781,'Айгенис Оп10'!$C$3:$C$20,1,0)),"Нет","Да")</f>
        <v>Нет</v>
      </c>
      <c r="D781" s="43">
        <f t="shared" si="24"/>
        <v>365</v>
      </c>
      <c r="E781" s="44">
        <f>ROUND(('Все выпуски'!$H$3*'Все выпуски'!$H$6/100)/365*(B781-IF(C781="Нет",VLOOKUP(A781,'Айгенис Оп10'!$A$2:$C$20,3,0),VLOOKUP((A781-1),'Айгенис Оп10'!$A$2:$C$20,3,0))),2)</f>
        <v>4.34</v>
      </c>
      <c r="G781" s="43">
        <f>COUNTIF(D782:$D$1599,365)</f>
        <v>818</v>
      </c>
      <c r="H781" s="43">
        <f>COUNTIF(D782:$D$1599,366)</f>
        <v>0</v>
      </c>
      <c r="I781" s="2"/>
    </row>
    <row r="782" spans="1:9" x14ac:dyDescent="0.25">
      <c r="A782" s="1">
        <f>COUNTIF($C$2:C782,"Да")</f>
        <v>8</v>
      </c>
      <c r="B782" s="45">
        <f t="shared" si="25"/>
        <v>45781</v>
      </c>
      <c r="C782" s="42" t="str">
        <f>IF(ISERROR(VLOOKUP(B782,'Айгенис Оп10'!$C$3:$C$20,1,0)),"Нет","Да")</f>
        <v>Нет</v>
      </c>
      <c r="D782" s="43">
        <f t="shared" si="24"/>
        <v>365</v>
      </c>
      <c r="E782" s="44">
        <f>ROUND(('Все выпуски'!$H$3*'Все выпуски'!$H$6/100)/365*(B782-IF(C782="Нет",VLOOKUP(A782,'Айгенис Оп10'!$A$2:$C$20,3,0),VLOOKUP((A782-1),'Айгенис Оп10'!$A$2:$C$20,3,0))),2)</f>
        <v>4.4400000000000004</v>
      </c>
      <c r="G782" s="43">
        <f>COUNTIF(D783:$D$1599,365)</f>
        <v>817</v>
      </c>
      <c r="H782" s="43">
        <f>COUNTIF(D783:$D$1599,366)</f>
        <v>0</v>
      </c>
      <c r="I782" s="2"/>
    </row>
    <row r="783" spans="1:9" x14ac:dyDescent="0.25">
      <c r="A783" s="1">
        <f>COUNTIF($C$2:C783,"Да")</f>
        <v>8</v>
      </c>
      <c r="B783" s="45">
        <f t="shared" si="25"/>
        <v>45782</v>
      </c>
      <c r="C783" s="42" t="str">
        <f>IF(ISERROR(VLOOKUP(B783,'Айгенис Оп10'!$C$3:$C$20,1,0)),"Нет","Да")</f>
        <v>Нет</v>
      </c>
      <c r="D783" s="43">
        <f t="shared" si="24"/>
        <v>365</v>
      </c>
      <c r="E783" s="44">
        <f>ROUND(('Все выпуски'!$H$3*'Все выпуски'!$H$6/100)/365*(B783-IF(C783="Нет",VLOOKUP(A783,'Айгенис Оп10'!$A$2:$C$20,3,0),VLOOKUP((A783-1),'Айгенис Оп10'!$A$2:$C$20,3,0))),2)</f>
        <v>4.54</v>
      </c>
      <c r="G783" s="43">
        <f>COUNTIF(D784:$D$1599,365)</f>
        <v>816</v>
      </c>
      <c r="H783" s="43">
        <f>COUNTIF(D784:$D$1599,366)</f>
        <v>0</v>
      </c>
      <c r="I783" s="2"/>
    </row>
    <row r="784" spans="1:9" x14ac:dyDescent="0.25">
      <c r="A784" s="1">
        <f>COUNTIF($C$2:C784,"Да")</f>
        <v>8</v>
      </c>
      <c r="B784" s="45">
        <f t="shared" si="25"/>
        <v>45783</v>
      </c>
      <c r="C784" s="42" t="str">
        <f>IF(ISERROR(VLOOKUP(B784,'Айгенис Оп10'!$C$3:$C$20,1,0)),"Нет","Да")</f>
        <v>Нет</v>
      </c>
      <c r="D784" s="43">
        <f t="shared" si="24"/>
        <v>365</v>
      </c>
      <c r="E784" s="44">
        <f>ROUND(('Все выпуски'!$H$3*'Все выпуски'!$H$6/100)/365*(B784-IF(C784="Нет",VLOOKUP(A784,'Айгенис Оп10'!$A$2:$C$20,3,0),VLOOKUP((A784-1),'Айгенис Оп10'!$A$2:$C$20,3,0))),2)</f>
        <v>4.6399999999999997</v>
      </c>
      <c r="G784" s="43">
        <f>COUNTIF(D785:$D$1599,365)</f>
        <v>815</v>
      </c>
      <c r="H784" s="43">
        <f>COUNTIF(D785:$D$1599,366)</f>
        <v>0</v>
      </c>
      <c r="I784" s="2"/>
    </row>
    <row r="785" spans="1:9" x14ac:dyDescent="0.25">
      <c r="A785" s="1">
        <f>COUNTIF($C$2:C785,"Да")</f>
        <v>8</v>
      </c>
      <c r="B785" s="45">
        <f t="shared" si="25"/>
        <v>45784</v>
      </c>
      <c r="C785" s="42" t="str">
        <f>IF(ISERROR(VLOOKUP(B785,'Айгенис Оп10'!$C$3:$C$20,1,0)),"Нет","Да")</f>
        <v>Нет</v>
      </c>
      <c r="D785" s="43">
        <f t="shared" si="24"/>
        <v>365</v>
      </c>
      <c r="E785" s="44">
        <f>ROUND(('Все выпуски'!$H$3*'Все выпуски'!$H$6/100)/365*(B785-IF(C785="Нет",VLOOKUP(A785,'Айгенис Оп10'!$A$2:$C$20,3,0),VLOOKUP((A785-1),'Айгенис Оп10'!$A$2:$C$20,3,0))),2)</f>
        <v>4.7300000000000004</v>
      </c>
      <c r="G785" s="43">
        <f>COUNTIF(D786:$D$1599,365)</f>
        <v>814</v>
      </c>
      <c r="H785" s="43">
        <f>COUNTIF(D786:$D$1599,366)</f>
        <v>0</v>
      </c>
      <c r="I785" s="2"/>
    </row>
    <row r="786" spans="1:9" x14ac:dyDescent="0.25">
      <c r="A786" s="1">
        <f>COUNTIF($C$2:C786,"Да")</f>
        <v>8</v>
      </c>
      <c r="B786" s="45">
        <f t="shared" si="25"/>
        <v>45785</v>
      </c>
      <c r="C786" s="42" t="str">
        <f>IF(ISERROR(VLOOKUP(B786,'Айгенис Оп10'!$C$3:$C$20,1,0)),"Нет","Да")</f>
        <v>Нет</v>
      </c>
      <c r="D786" s="43">
        <f t="shared" si="24"/>
        <v>365</v>
      </c>
      <c r="E786" s="44">
        <f>ROUND(('Все выпуски'!$H$3*'Все выпуски'!$H$6/100)/365*(B786-IF(C786="Нет",VLOOKUP(A786,'Айгенис Оп10'!$A$2:$C$20,3,0),VLOOKUP((A786-1),'Айгенис Оп10'!$A$2:$C$20,3,0))),2)</f>
        <v>4.83</v>
      </c>
      <c r="G786" s="43">
        <f>COUNTIF(D787:$D$1599,365)</f>
        <v>813</v>
      </c>
      <c r="H786" s="43">
        <f>COUNTIF(D787:$D$1599,366)</f>
        <v>0</v>
      </c>
      <c r="I786" s="2"/>
    </row>
    <row r="787" spans="1:9" x14ac:dyDescent="0.25">
      <c r="A787" s="1">
        <f>COUNTIF($C$2:C787,"Да")</f>
        <v>8</v>
      </c>
      <c r="B787" s="45">
        <f t="shared" si="25"/>
        <v>45786</v>
      </c>
      <c r="C787" s="42" t="str">
        <f>IF(ISERROR(VLOOKUP(B787,'Айгенис Оп10'!$C$3:$C$20,1,0)),"Нет","Да")</f>
        <v>Нет</v>
      </c>
      <c r="D787" s="43">
        <f t="shared" si="24"/>
        <v>365</v>
      </c>
      <c r="E787" s="44">
        <f>ROUND(('Все выпуски'!$H$3*'Все выпуски'!$H$6/100)/365*(B787-IF(C787="Нет",VLOOKUP(A787,'Айгенис Оп10'!$A$2:$C$20,3,0),VLOOKUP((A787-1),'Айгенис Оп10'!$A$2:$C$20,3,0))),2)</f>
        <v>4.93</v>
      </c>
      <c r="G787" s="43">
        <f>COUNTIF(D788:$D$1599,365)</f>
        <v>812</v>
      </c>
      <c r="H787" s="43">
        <f>COUNTIF(D788:$D$1599,366)</f>
        <v>0</v>
      </c>
      <c r="I787" s="2"/>
    </row>
    <row r="788" spans="1:9" x14ac:dyDescent="0.25">
      <c r="A788" s="1">
        <f>COUNTIF($C$2:C788,"Да")</f>
        <v>8</v>
      </c>
      <c r="B788" s="45">
        <f t="shared" si="25"/>
        <v>45787</v>
      </c>
      <c r="C788" s="42" t="str">
        <f>IF(ISERROR(VLOOKUP(B788,'Айгенис Оп10'!$C$3:$C$20,1,0)),"Нет","Да")</f>
        <v>Нет</v>
      </c>
      <c r="D788" s="43">
        <f t="shared" si="24"/>
        <v>365</v>
      </c>
      <c r="E788" s="44">
        <f>ROUND(('Все выпуски'!$H$3*'Все выпуски'!$H$6/100)/365*(B788-IF(C788="Нет",VLOOKUP(A788,'Айгенис Оп10'!$A$2:$C$20,3,0),VLOOKUP((A788-1),'Айгенис Оп10'!$A$2:$C$20,3,0))),2)</f>
        <v>5.03</v>
      </c>
      <c r="G788" s="43">
        <f>COUNTIF(D789:$D$1599,365)</f>
        <v>811</v>
      </c>
      <c r="H788" s="43">
        <f>COUNTIF(D789:$D$1599,366)</f>
        <v>0</v>
      </c>
      <c r="I788" s="2"/>
    </row>
    <row r="789" spans="1:9" x14ac:dyDescent="0.25">
      <c r="A789" s="1">
        <f>COUNTIF($C$2:C789,"Да")</f>
        <v>8</v>
      </c>
      <c r="B789" s="45">
        <f t="shared" si="25"/>
        <v>45788</v>
      </c>
      <c r="C789" s="42" t="str">
        <f>IF(ISERROR(VLOOKUP(B789,'Айгенис Оп10'!$C$3:$C$20,1,0)),"Нет","Да")</f>
        <v>Нет</v>
      </c>
      <c r="D789" s="43">
        <f t="shared" si="24"/>
        <v>365</v>
      </c>
      <c r="E789" s="44">
        <f>ROUND(('Все выпуски'!$H$3*'Все выпуски'!$H$6/100)/365*(B789-IF(C789="Нет",VLOOKUP(A789,'Айгенис Оп10'!$A$2:$C$20,3,0),VLOOKUP((A789-1),'Айгенис Оп10'!$A$2:$C$20,3,0))),2)</f>
        <v>5.13</v>
      </c>
      <c r="G789" s="43">
        <f>COUNTIF(D790:$D$1599,365)</f>
        <v>810</v>
      </c>
      <c r="H789" s="43">
        <f>COUNTIF(D790:$D$1599,366)</f>
        <v>0</v>
      </c>
      <c r="I789" s="2"/>
    </row>
    <row r="790" spans="1:9" x14ac:dyDescent="0.25">
      <c r="A790" s="1">
        <f>COUNTIF($C$2:C790,"Да")</f>
        <v>8</v>
      </c>
      <c r="B790" s="45">
        <f t="shared" si="25"/>
        <v>45789</v>
      </c>
      <c r="C790" s="42" t="str">
        <f>IF(ISERROR(VLOOKUP(B790,'Айгенис Оп10'!$C$3:$C$20,1,0)),"Нет","Да")</f>
        <v>Нет</v>
      </c>
      <c r="D790" s="43">
        <f t="shared" si="24"/>
        <v>365</v>
      </c>
      <c r="E790" s="44">
        <f>ROUND(('Все выпуски'!$H$3*'Все выпуски'!$H$6/100)/365*(B790-IF(C790="Нет",VLOOKUP(A790,'Айгенис Оп10'!$A$2:$C$20,3,0),VLOOKUP((A790-1),'Айгенис Оп10'!$A$2:$C$20,3,0))),2)</f>
        <v>5.23</v>
      </c>
      <c r="G790" s="43">
        <f>COUNTIF(D791:$D$1599,365)</f>
        <v>809</v>
      </c>
      <c r="H790" s="43">
        <f>COUNTIF(D791:$D$1599,366)</f>
        <v>0</v>
      </c>
      <c r="I790" s="2"/>
    </row>
    <row r="791" spans="1:9" x14ac:dyDescent="0.25">
      <c r="A791" s="1">
        <f>COUNTIF($C$2:C791,"Да")</f>
        <v>8</v>
      </c>
      <c r="B791" s="45">
        <f t="shared" si="25"/>
        <v>45790</v>
      </c>
      <c r="C791" s="42" t="str">
        <f>IF(ISERROR(VLOOKUP(B791,'Айгенис Оп10'!$C$3:$C$20,1,0)),"Нет","Да")</f>
        <v>Нет</v>
      </c>
      <c r="D791" s="43">
        <f t="shared" si="24"/>
        <v>365</v>
      </c>
      <c r="E791" s="44">
        <f>ROUND(('Все выпуски'!$H$3*'Все выпуски'!$H$6/100)/365*(B791-IF(C791="Нет",VLOOKUP(A791,'Айгенис Оп10'!$A$2:$C$20,3,0),VLOOKUP((A791-1),'Айгенис Оп10'!$A$2:$C$20,3,0))),2)</f>
        <v>5.33</v>
      </c>
      <c r="G791" s="43">
        <f>COUNTIF(D792:$D$1599,365)</f>
        <v>808</v>
      </c>
      <c r="H791" s="43">
        <f>COUNTIF(D792:$D$1599,366)</f>
        <v>0</v>
      </c>
      <c r="I791" s="2"/>
    </row>
    <row r="792" spans="1:9" x14ac:dyDescent="0.25">
      <c r="A792" s="1">
        <f>COUNTIF($C$2:C792,"Да")</f>
        <v>8</v>
      </c>
      <c r="B792" s="45">
        <f t="shared" si="25"/>
        <v>45791</v>
      </c>
      <c r="C792" s="42" t="str">
        <f>IF(ISERROR(VLOOKUP(B792,'Айгенис Оп10'!$C$3:$C$20,1,0)),"Нет","Да")</f>
        <v>Нет</v>
      </c>
      <c r="D792" s="43">
        <f t="shared" si="24"/>
        <v>365</v>
      </c>
      <c r="E792" s="44">
        <f>ROUND(('Все выпуски'!$H$3*'Все выпуски'!$H$6/100)/365*(B792-IF(C792="Нет",VLOOKUP(A792,'Айгенис Оп10'!$A$2:$C$20,3,0),VLOOKUP((A792-1),'Айгенис Оп10'!$A$2:$C$20,3,0))),2)</f>
        <v>5.42</v>
      </c>
      <c r="G792" s="43">
        <f>COUNTIF(D793:$D$1599,365)</f>
        <v>807</v>
      </c>
      <c r="H792" s="43">
        <f>COUNTIF(D793:$D$1599,366)</f>
        <v>0</v>
      </c>
      <c r="I792" s="2"/>
    </row>
    <row r="793" spans="1:9" x14ac:dyDescent="0.25">
      <c r="A793" s="1">
        <f>COUNTIF($C$2:C793,"Да")</f>
        <v>8</v>
      </c>
      <c r="B793" s="45">
        <f t="shared" si="25"/>
        <v>45792</v>
      </c>
      <c r="C793" s="42" t="str">
        <f>IF(ISERROR(VLOOKUP(B793,'Айгенис Оп10'!$C$3:$C$20,1,0)),"Нет","Да")</f>
        <v>Нет</v>
      </c>
      <c r="D793" s="43">
        <f t="shared" si="24"/>
        <v>365</v>
      </c>
      <c r="E793" s="44">
        <f>ROUND(('Все выпуски'!$H$3*'Все выпуски'!$H$6/100)/365*(B793-IF(C793="Нет",VLOOKUP(A793,'Айгенис Оп10'!$A$2:$C$20,3,0),VLOOKUP((A793-1),'Айгенис Оп10'!$A$2:$C$20,3,0))),2)</f>
        <v>5.52</v>
      </c>
      <c r="G793" s="43">
        <f>COUNTIF(D794:$D$1599,365)</f>
        <v>806</v>
      </c>
      <c r="H793" s="43">
        <f>COUNTIF(D794:$D$1599,366)</f>
        <v>0</v>
      </c>
      <c r="I793" s="2"/>
    </row>
    <row r="794" spans="1:9" x14ac:dyDescent="0.25">
      <c r="A794" s="1">
        <f>COUNTIF($C$2:C794,"Да")</f>
        <v>8</v>
      </c>
      <c r="B794" s="45">
        <f t="shared" si="25"/>
        <v>45793</v>
      </c>
      <c r="C794" s="42" t="str">
        <f>IF(ISERROR(VLOOKUP(B794,'Айгенис Оп10'!$C$3:$C$20,1,0)),"Нет","Да")</f>
        <v>Нет</v>
      </c>
      <c r="D794" s="43">
        <f t="shared" si="24"/>
        <v>365</v>
      </c>
      <c r="E794" s="44">
        <f>ROUND(('Все выпуски'!$H$3*'Все выпуски'!$H$6/100)/365*(B794-IF(C794="Нет",VLOOKUP(A794,'Айгенис Оп10'!$A$2:$C$20,3,0),VLOOKUP((A794-1),'Айгенис Оп10'!$A$2:$C$20,3,0))),2)</f>
        <v>5.62</v>
      </c>
      <c r="G794" s="43">
        <f>COUNTIF(D795:$D$1599,365)</f>
        <v>805</v>
      </c>
      <c r="H794" s="43">
        <f>COUNTIF(D795:$D$1599,366)</f>
        <v>0</v>
      </c>
      <c r="I794" s="2"/>
    </row>
    <row r="795" spans="1:9" x14ac:dyDescent="0.25">
      <c r="A795" s="1">
        <f>COUNTIF($C$2:C795,"Да")</f>
        <v>8</v>
      </c>
      <c r="B795" s="45">
        <f t="shared" si="25"/>
        <v>45794</v>
      </c>
      <c r="C795" s="42" t="str">
        <f>IF(ISERROR(VLOOKUP(B795,'Айгенис Оп10'!$C$3:$C$20,1,0)),"Нет","Да")</f>
        <v>Нет</v>
      </c>
      <c r="D795" s="43">
        <f t="shared" si="24"/>
        <v>365</v>
      </c>
      <c r="E795" s="44">
        <f>ROUND(('Все выпуски'!$H$3*'Все выпуски'!$H$6/100)/365*(B795-IF(C795="Нет",VLOOKUP(A795,'Айгенис Оп10'!$A$2:$C$20,3,0),VLOOKUP((A795-1),'Айгенис Оп10'!$A$2:$C$20,3,0))),2)</f>
        <v>5.72</v>
      </c>
      <c r="G795" s="43">
        <f>COUNTIF(D796:$D$1599,365)</f>
        <v>804</v>
      </c>
      <c r="H795" s="43">
        <f>COUNTIF(D796:$D$1599,366)</f>
        <v>0</v>
      </c>
      <c r="I795" s="2"/>
    </row>
    <row r="796" spans="1:9" x14ac:dyDescent="0.25">
      <c r="A796" s="1">
        <f>COUNTIF($C$2:C796,"Да")</f>
        <v>8</v>
      </c>
      <c r="B796" s="45">
        <f t="shared" si="25"/>
        <v>45795</v>
      </c>
      <c r="C796" s="42" t="str">
        <f>IF(ISERROR(VLOOKUP(B796,'Айгенис Оп10'!$C$3:$C$20,1,0)),"Нет","Да")</f>
        <v>Нет</v>
      </c>
      <c r="D796" s="43">
        <f t="shared" si="24"/>
        <v>365</v>
      </c>
      <c r="E796" s="44">
        <f>ROUND(('Все выпуски'!$H$3*'Все выпуски'!$H$6/100)/365*(B796-IF(C796="Нет",VLOOKUP(A796,'Айгенис Оп10'!$A$2:$C$20,3,0),VLOOKUP((A796-1),'Айгенис Оп10'!$A$2:$C$20,3,0))),2)</f>
        <v>5.82</v>
      </c>
      <c r="G796" s="43">
        <f>COUNTIF(D797:$D$1599,365)</f>
        <v>803</v>
      </c>
      <c r="H796" s="43">
        <f>COUNTIF(D797:$D$1599,366)</f>
        <v>0</v>
      </c>
      <c r="I796" s="2"/>
    </row>
    <row r="797" spans="1:9" x14ac:dyDescent="0.25">
      <c r="A797" s="1">
        <f>COUNTIF($C$2:C797,"Да")</f>
        <v>8</v>
      </c>
      <c r="B797" s="45">
        <f t="shared" si="25"/>
        <v>45796</v>
      </c>
      <c r="C797" s="42" t="str">
        <f>IF(ISERROR(VLOOKUP(B797,'Айгенис Оп10'!$C$3:$C$20,1,0)),"Нет","Да")</f>
        <v>Нет</v>
      </c>
      <c r="D797" s="43">
        <f t="shared" si="24"/>
        <v>365</v>
      </c>
      <c r="E797" s="44">
        <f>ROUND(('Все выпуски'!$H$3*'Все выпуски'!$H$6/100)/365*(B797-IF(C797="Нет",VLOOKUP(A797,'Айгенис Оп10'!$A$2:$C$20,3,0),VLOOKUP((A797-1),'Айгенис Оп10'!$A$2:$C$20,3,0))),2)</f>
        <v>5.92</v>
      </c>
      <c r="G797" s="43">
        <f>COUNTIF(D798:$D$1599,365)</f>
        <v>802</v>
      </c>
      <c r="H797" s="43">
        <f>COUNTIF(D798:$D$1599,366)</f>
        <v>0</v>
      </c>
      <c r="I797" s="2"/>
    </row>
    <row r="798" spans="1:9" x14ac:dyDescent="0.25">
      <c r="A798" s="1">
        <f>COUNTIF($C$2:C798,"Да")</f>
        <v>8</v>
      </c>
      <c r="B798" s="45">
        <f t="shared" si="25"/>
        <v>45797</v>
      </c>
      <c r="C798" s="42" t="str">
        <f>IF(ISERROR(VLOOKUP(B798,'Айгенис Оп10'!$C$3:$C$20,1,0)),"Нет","Да")</f>
        <v>Нет</v>
      </c>
      <c r="D798" s="43">
        <f t="shared" si="24"/>
        <v>365</v>
      </c>
      <c r="E798" s="44">
        <f>ROUND(('Все выпуски'!$H$3*'Все выпуски'!$H$6/100)/365*(B798-IF(C798="Нет",VLOOKUP(A798,'Айгенис Оп10'!$A$2:$C$20,3,0),VLOOKUP((A798-1),'Айгенис Оп10'!$A$2:$C$20,3,0))),2)</f>
        <v>6.02</v>
      </c>
      <c r="G798" s="43">
        <f>COUNTIF(D799:$D$1599,365)</f>
        <v>801</v>
      </c>
      <c r="H798" s="43">
        <f>COUNTIF(D799:$D$1599,366)</f>
        <v>0</v>
      </c>
      <c r="I798" s="2"/>
    </row>
    <row r="799" spans="1:9" x14ac:dyDescent="0.25">
      <c r="A799" s="1">
        <f>COUNTIF($C$2:C799,"Да")</f>
        <v>8</v>
      </c>
      <c r="B799" s="45">
        <f t="shared" si="25"/>
        <v>45798</v>
      </c>
      <c r="C799" s="42" t="str">
        <f>IF(ISERROR(VLOOKUP(B799,'Айгенис Оп10'!$C$3:$C$20,1,0)),"Нет","Да")</f>
        <v>Нет</v>
      </c>
      <c r="D799" s="43">
        <f t="shared" si="24"/>
        <v>365</v>
      </c>
      <c r="E799" s="44">
        <f>ROUND(('Все выпуски'!$H$3*'Все выпуски'!$H$6/100)/365*(B799-IF(C799="Нет",VLOOKUP(A799,'Айгенис Оп10'!$A$2:$C$20,3,0),VLOOKUP((A799-1),'Айгенис Оп10'!$A$2:$C$20,3,0))),2)</f>
        <v>6.12</v>
      </c>
      <c r="G799" s="43">
        <f>COUNTIF(D800:$D$1599,365)</f>
        <v>800</v>
      </c>
      <c r="H799" s="43">
        <f>COUNTIF(D800:$D$1599,366)</f>
        <v>0</v>
      </c>
      <c r="I799" s="2"/>
    </row>
    <row r="800" spans="1:9" x14ac:dyDescent="0.25">
      <c r="A800" s="1">
        <f>COUNTIF($C$2:C800,"Да")</f>
        <v>8</v>
      </c>
      <c r="B800" s="45">
        <f t="shared" si="25"/>
        <v>45799</v>
      </c>
      <c r="C800" s="42" t="str">
        <f>IF(ISERROR(VLOOKUP(B800,'Айгенис Оп10'!$C$3:$C$20,1,0)),"Нет","Да")</f>
        <v>Нет</v>
      </c>
      <c r="D800" s="43">
        <f t="shared" si="24"/>
        <v>365</v>
      </c>
      <c r="E800" s="44">
        <f>ROUND(('Все выпуски'!$H$3*'Все выпуски'!$H$6/100)/365*(B800-IF(C800="Нет",VLOOKUP(A800,'Айгенис Оп10'!$A$2:$C$20,3,0),VLOOKUP((A800-1),'Айгенис Оп10'!$A$2:$C$20,3,0))),2)</f>
        <v>6.21</v>
      </c>
      <c r="F800" s="44"/>
      <c r="G800" s="43">
        <f>COUNTIF(D801:$D$1599,365)</f>
        <v>799</v>
      </c>
      <c r="H800" s="43">
        <f>COUNTIF(D801:$D$1599,366)</f>
        <v>0</v>
      </c>
      <c r="I800" s="2"/>
    </row>
    <row r="801" spans="1:9" x14ac:dyDescent="0.25">
      <c r="A801" s="1">
        <f>COUNTIF($C$2:C801,"Да")</f>
        <v>8</v>
      </c>
      <c r="B801" s="45">
        <f t="shared" si="25"/>
        <v>45800</v>
      </c>
      <c r="C801" s="42" t="str">
        <f>IF(ISERROR(VLOOKUP(B801,'Айгенис Оп10'!$C$3:$C$20,1,0)),"Нет","Да")</f>
        <v>Нет</v>
      </c>
      <c r="D801" s="43">
        <f t="shared" si="24"/>
        <v>365</v>
      </c>
      <c r="E801" s="44">
        <f>ROUND(('Все выпуски'!$H$3*'Все выпуски'!$H$6/100)/365*(B801-IF(C801="Нет",VLOOKUP(A801,'Айгенис Оп10'!$A$2:$C$20,3,0),VLOOKUP((A801-1),'Айгенис Оп10'!$A$2:$C$20,3,0))),2)</f>
        <v>6.31</v>
      </c>
      <c r="G801" s="43">
        <f>COUNTIF(D802:$D$1599,365)</f>
        <v>798</v>
      </c>
      <c r="H801" s="43">
        <f>COUNTIF(D802:$D$1599,366)</f>
        <v>0</v>
      </c>
      <c r="I801" s="2"/>
    </row>
    <row r="802" spans="1:9" x14ac:dyDescent="0.25">
      <c r="A802" s="1">
        <f>COUNTIF($C$2:C802,"Да")</f>
        <v>8</v>
      </c>
      <c r="B802" s="45">
        <f t="shared" si="25"/>
        <v>45801</v>
      </c>
      <c r="C802" s="42" t="str">
        <f>IF(ISERROR(VLOOKUP(B802,'Айгенис Оп10'!$C$3:$C$20,1,0)),"Нет","Да")</f>
        <v>Нет</v>
      </c>
      <c r="D802" s="43">
        <f t="shared" si="24"/>
        <v>365</v>
      </c>
      <c r="E802" s="44">
        <f>ROUND(('Все выпуски'!$H$3*'Все выпуски'!$H$6/100)/365*(B802-IF(C802="Нет",VLOOKUP(A802,'Айгенис Оп10'!$A$2:$C$20,3,0),VLOOKUP((A802-1),'Айгенис Оп10'!$A$2:$C$20,3,0))),2)</f>
        <v>6.41</v>
      </c>
      <c r="G802" s="43">
        <f>COUNTIF(D803:$D$1599,365)</f>
        <v>797</v>
      </c>
      <c r="H802" s="43">
        <f>COUNTIF(D803:$D$1599,366)</f>
        <v>0</v>
      </c>
      <c r="I802" s="2"/>
    </row>
    <row r="803" spans="1:9" x14ac:dyDescent="0.25">
      <c r="A803" s="1">
        <f>COUNTIF($C$2:C803,"Да")</f>
        <v>8</v>
      </c>
      <c r="B803" s="45">
        <f t="shared" si="25"/>
        <v>45802</v>
      </c>
      <c r="C803" s="42" t="str">
        <f>IF(ISERROR(VLOOKUP(B803,'Айгенис Оп10'!$C$3:$C$20,1,0)),"Нет","Да")</f>
        <v>Нет</v>
      </c>
      <c r="D803" s="43">
        <f t="shared" si="24"/>
        <v>365</v>
      </c>
      <c r="E803" s="44">
        <f>ROUND(('Все выпуски'!$H$3*'Все выпуски'!$H$6/100)/365*(B803-IF(C803="Нет",VLOOKUP(A803,'Айгенис Оп10'!$A$2:$C$20,3,0),VLOOKUP((A803-1),'Айгенис Оп10'!$A$2:$C$20,3,0))),2)</f>
        <v>6.51</v>
      </c>
      <c r="G803" s="43">
        <f>COUNTIF(D804:$D$1599,365)</f>
        <v>796</v>
      </c>
      <c r="H803" s="43">
        <f>COUNTIF(D804:$D$1599,366)</f>
        <v>0</v>
      </c>
      <c r="I803" s="2"/>
    </row>
    <row r="804" spans="1:9" x14ac:dyDescent="0.25">
      <c r="A804" s="1">
        <f>COUNTIF($C$2:C804,"Да")</f>
        <v>8</v>
      </c>
      <c r="B804" s="45">
        <f t="shared" si="25"/>
        <v>45803</v>
      </c>
      <c r="C804" s="42" t="str">
        <f>IF(ISERROR(VLOOKUP(B804,'Айгенис Оп10'!$C$3:$C$20,1,0)),"Нет","Да")</f>
        <v>Нет</v>
      </c>
      <c r="D804" s="43">
        <f t="shared" si="24"/>
        <v>365</v>
      </c>
      <c r="E804" s="44">
        <f>ROUND(('Все выпуски'!$H$3*'Все выпуски'!$H$6/100)/365*(B804-IF(C804="Нет",VLOOKUP(A804,'Айгенис Оп10'!$A$2:$C$20,3,0),VLOOKUP((A804-1),'Айгенис Оп10'!$A$2:$C$20,3,0))),2)</f>
        <v>6.61</v>
      </c>
      <c r="G804" s="43">
        <f>COUNTIF(D805:$D$1599,365)</f>
        <v>795</v>
      </c>
      <c r="H804" s="43">
        <f>COUNTIF(D805:$D$1599,366)</f>
        <v>0</v>
      </c>
      <c r="I804" s="2"/>
    </row>
    <row r="805" spans="1:9" x14ac:dyDescent="0.25">
      <c r="A805" s="1">
        <f>COUNTIF($C$2:C805,"Да")</f>
        <v>8</v>
      </c>
      <c r="B805" s="45">
        <f t="shared" si="25"/>
        <v>45804</v>
      </c>
      <c r="C805" s="42" t="str">
        <f>IF(ISERROR(VLOOKUP(B805,'Айгенис Оп10'!$C$3:$C$20,1,0)),"Нет","Да")</f>
        <v>Нет</v>
      </c>
      <c r="D805" s="43">
        <f t="shared" si="24"/>
        <v>365</v>
      </c>
      <c r="E805" s="44">
        <f>ROUND(('Все выпуски'!$H$3*'Все выпуски'!$H$6/100)/365*(B805-IF(C805="Нет",VLOOKUP(A805,'Айгенис Оп10'!$A$2:$C$20,3,0),VLOOKUP((A805-1),'Айгенис Оп10'!$A$2:$C$20,3,0))),2)</f>
        <v>6.71</v>
      </c>
      <c r="G805" s="43">
        <f>COUNTIF(D806:$D$1599,365)</f>
        <v>794</v>
      </c>
      <c r="H805" s="43">
        <f>COUNTIF(D806:$D$1599,366)</f>
        <v>0</v>
      </c>
      <c r="I805" s="2"/>
    </row>
    <row r="806" spans="1:9" x14ac:dyDescent="0.25">
      <c r="A806" s="1">
        <f>COUNTIF($C$2:C806,"Да")</f>
        <v>8</v>
      </c>
      <c r="B806" s="45">
        <f t="shared" si="25"/>
        <v>45805</v>
      </c>
      <c r="C806" s="42" t="str">
        <f>IF(ISERROR(VLOOKUP(B806,'Айгенис Оп10'!$C$3:$C$20,1,0)),"Нет","Да")</f>
        <v>Нет</v>
      </c>
      <c r="D806" s="43">
        <f t="shared" si="24"/>
        <v>365</v>
      </c>
      <c r="E806" s="44">
        <f>ROUND(('Все выпуски'!$H$3*'Все выпуски'!$H$6/100)/365*(B806-IF(C806="Нет",VLOOKUP(A806,'Айгенис Оп10'!$A$2:$C$20,3,0),VLOOKUP((A806-1),'Айгенис Оп10'!$A$2:$C$20,3,0))),2)</f>
        <v>6.81</v>
      </c>
      <c r="G806" s="43">
        <f>COUNTIF(D807:$D$1599,365)</f>
        <v>793</v>
      </c>
      <c r="H806" s="43">
        <f>COUNTIF(D807:$D$1599,366)</f>
        <v>0</v>
      </c>
      <c r="I806" s="2"/>
    </row>
    <row r="807" spans="1:9" x14ac:dyDescent="0.25">
      <c r="A807" s="1">
        <f>COUNTIF($C$2:C807,"Да")</f>
        <v>8</v>
      </c>
      <c r="B807" s="45">
        <f t="shared" si="25"/>
        <v>45806</v>
      </c>
      <c r="C807" s="42" t="str">
        <f>IF(ISERROR(VLOOKUP(B807,'Айгенис Оп10'!$C$3:$C$20,1,0)),"Нет","Да")</f>
        <v>Нет</v>
      </c>
      <c r="D807" s="43">
        <f t="shared" si="24"/>
        <v>365</v>
      </c>
      <c r="E807" s="44">
        <f>ROUND(('Все выпуски'!$H$3*'Все выпуски'!$H$6/100)/365*(B807-IF(C807="Нет",VLOOKUP(A807,'Айгенис Оп10'!$A$2:$C$20,3,0),VLOOKUP((A807-1),'Айгенис Оп10'!$A$2:$C$20,3,0))),2)</f>
        <v>6.9</v>
      </c>
      <c r="G807" s="43">
        <f>COUNTIF(D808:$D$1599,365)</f>
        <v>792</v>
      </c>
      <c r="H807" s="43">
        <f>COUNTIF(D808:$D$1599,366)</f>
        <v>0</v>
      </c>
      <c r="I807" s="2"/>
    </row>
    <row r="808" spans="1:9" x14ac:dyDescent="0.25">
      <c r="A808" s="1">
        <f>COUNTIF($C$2:C808,"Да")</f>
        <v>8</v>
      </c>
      <c r="B808" s="45">
        <f t="shared" si="25"/>
        <v>45807</v>
      </c>
      <c r="C808" s="42" t="str">
        <f>IF(ISERROR(VLOOKUP(B808,'Айгенис Оп10'!$C$3:$C$20,1,0)),"Нет","Да")</f>
        <v>Нет</v>
      </c>
      <c r="D808" s="43">
        <f t="shared" si="24"/>
        <v>365</v>
      </c>
      <c r="E808" s="44">
        <f>ROUND(('Все выпуски'!$H$3*'Все выпуски'!$H$6/100)/365*(B808-IF(C808="Нет",VLOOKUP(A808,'Айгенис Оп10'!$A$2:$C$20,3,0),VLOOKUP((A808-1),'Айгенис Оп10'!$A$2:$C$20,3,0))),2)</f>
        <v>7</v>
      </c>
      <c r="G808" s="43">
        <f>COUNTIF(D809:$D$1599,365)</f>
        <v>791</v>
      </c>
      <c r="H808" s="43">
        <f>COUNTIF(D809:$D$1599,366)</f>
        <v>0</v>
      </c>
      <c r="I808" s="2"/>
    </row>
    <row r="809" spans="1:9" x14ac:dyDescent="0.25">
      <c r="A809" s="1">
        <f>COUNTIF($C$2:C809,"Да")</f>
        <v>8</v>
      </c>
      <c r="B809" s="45">
        <f t="shared" si="25"/>
        <v>45808</v>
      </c>
      <c r="C809" s="42" t="str">
        <f>IF(ISERROR(VLOOKUP(B809,'Айгенис Оп10'!$C$3:$C$20,1,0)),"Нет","Да")</f>
        <v>Нет</v>
      </c>
      <c r="D809" s="43">
        <f t="shared" si="24"/>
        <v>365</v>
      </c>
      <c r="E809" s="44">
        <f>ROUND(('Все выпуски'!$H$3*'Все выпуски'!$H$6/100)/365*(B809-IF(C809="Нет",VLOOKUP(A809,'Айгенис Оп10'!$A$2:$C$20,3,0),VLOOKUP((A809-1),'Айгенис Оп10'!$A$2:$C$20,3,0))),2)</f>
        <v>7.1</v>
      </c>
      <c r="G809" s="43">
        <f>COUNTIF(D810:$D$1599,365)</f>
        <v>790</v>
      </c>
      <c r="H809" s="43">
        <f>COUNTIF(D810:$D$1599,366)</f>
        <v>0</v>
      </c>
      <c r="I809" s="2"/>
    </row>
    <row r="810" spans="1:9" x14ac:dyDescent="0.25">
      <c r="A810" s="1">
        <f>COUNTIF($C$2:C810,"Да")</f>
        <v>8</v>
      </c>
      <c r="B810" s="45">
        <f t="shared" si="25"/>
        <v>45809</v>
      </c>
      <c r="C810" s="42" t="str">
        <f>IF(ISERROR(VLOOKUP(B810,'Айгенис Оп10'!$C$3:$C$20,1,0)),"Нет","Да")</f>
        <v>Нет</v>
      </c>
      <c r="D810" s="43">
        <f t="shared" si="24"/>
        <v>365</v>
      </c>
      <c r="E810" s="44">
        <f>ROUND(('Все выпуски'!$H$3*'Все выпуски'!$H$6/100)/365*(B810-IF(C810="Нет",VLOOKUP(A810,'Айгенис Оп10'!$A$2:$C$20,3,0),VLOOKUP((A810-1),'Айгенис Оп10'!$A$2:$C$20,3,0))),2)</f>
        <v>7.2</v>
      </c>
      <c r="G810" s="43">
        <f>COUNTIF(D811:$D$1599,365)</f>
        <v>789</v>
      </c>
      <c r="H810" s="43">
        <f>COUNTIF(D811:$D$1599,366)</f>
        <v>0</v>
      </c>
      <c r="I810" s="2"/>
    </row>
    <row r="811" spans="1:9" x14ac:dyDescent="0.25">
      <c r="A811" s="1">
        <f>COUNTIF($C$2:C811,"Да")</f>
        <v>8</v>
      </c>
      <c r="B811" s="45">
        <f t="shared" si="25"/>
        <v>45810</v>
      </c>
      <c r="C811" s="42" t="str">
        <f>IF(ISERROR(VLOOKUP(B811,'Айгенис Оп10'!$C$3:$C$20,1,0)),"Нет","Да")</f>
        <v>Нет</v>
      </c>
      <c r="D811" s="43">
        <f t="shared" si="24"/>
        <v>365</v>
      </c>
      <c r="E811" s="44">
        <f>ROUND(('Все выпуски'!$H$3*'Все выпуски'!$H$6/100)/365*(B811-IF(C811="Нет",VLOOKUP(A811,'Айгенис Оп10'!$A$2:$C$20,3,0),VLOOKUP((A811-1),'Айгенис Оп10'!$A$2:$C$20,3,0))),2)</f>
        <v>7.3</v>
      </c>
      <c r="G811" s="43">
        <f>COUNTIF(D812:$D$1599,365)</f>
        <v>788</v>
      </c>
      <c r="H811" s="43">
        <f>COUNTIF(D812:$D$1599,366)</f>
        <v>0</v>
      </c>
      <c r="I811" s="2"/>
    </row>
    <row r="812" spans="1:9" x14ac:dyDescent="0.25">
      <c r="A812" s="1">
        <f>COUNTIF($C$2:C812,"Да")</f>
        <v>8</v>
      </c>
      <c r="B812" s="45">
        <f t="shared" si="25"/>
        <v>45811</v>
      </c>
      <c r="C812" s="42" t="str">
        <f>IF(ISERROR(VLOOKUP(B812,'Айгенис Оп10'!$C$3:$C$20,1,0)),"Нет","Да")</f>
        <v>Нет</v>
      </c>
      <c r="D812" s="43">
        <f t="shared" si="24"/>
        <v>365</v>
      </c>
      <c r="E812" s="44">
        <f>ROUND(('Все выпуски'!$H$3*'Все выпуски'!$H$6/100)/365*(B812-IF(C812="Нет",VLOOKUP(A812,'Айгенис Оп10'!$A$2:$C$20,3,0),VLOOKUP((A812-1),'Айгенис Оп10'!$A$2:$C$20,3,0))),2)</f>
        <v>7.4</v>
      </c>
      <c r="G812" s="43">
        <f>COUNTIF(D813:$D$1599,365)</f>
        <v>787</v>
      </c>
      <c r="H812" s="43">
        <f>COUNTIF(D813:$D$1599,366)</f>
        <v>0</v>
      </c>
      <c r="I812" s="2"/>
    </row>
    <row r="813" spans="1:9" x14ac:dyDescent="0.25">
      <c r="A813" s="1">
        <f>COUNTIF($C$2:C813,"Да")</f>
        <v>8</v>
      </c>
      <c r="B813" s="45">
        <f t="shared" si="25"/>
        <v>45812</v>
      </c>
      <c r="C813" s="42" t="str">
        <f>IF(ISERROR(VLOOKUP(B813,'Айгенис Оп10'!$C$3:$C$20,1,0)),"Нет","Да")</f>
        <v>Нет</v>
      </c>
      <c r="D813" s="43">
        <f t="shared" si="24"/>
        <v>365</v>
      </c>
      <c r="E813" s="44">
        <f>ROUND(('Все выпуски'!$H$3*'Все выпуски'!$H$6/100)/365*(B813-IF(C813="Нет",VLOOKUP(A813,'Айгенис Оп10'!$A$2:$C$20,3,0),VLOOKUP((A813-1),'Айгенис Оп10'!$A$2:$C$20,3,0))),2)</f>
        <v>7.5</v>
      </c>
      <c r="G813" s="43">
        <f>COUNTIF(D814:$D$1599,365)</f>
        <v>786</v>
      </c>
      <c r="H813" s="43">
        <f>COUNTIF(D814:$D$1599,366)</f>
        <v>0</v>
      </c>
      <c r="I813" s="2"/>
    </row>
    <row r="814" spans="1:9" x14ac:dyDescent="0.25">
      <c r="A814" s="1">
        <f>COUNTIF($C$2:C814,"Да")</f>
        <v>8</v>
      </c>
      <c r="B814" s="45">
        <f t="shared" si="25"/>
        <v>45813</v>
      </c>
      <c r="C814" s="42" t="str">
        <f>IF(ISERROR(VLOOKUP(B814,'Айгенис Оп10'!$C$3:$C$20,1,0)),"Нет","Да")</f>
        <v>Нет</v>
      </c>
      <c r="D814" s="43">
        <f t="shared" si="24"/>
        <v>365</v>
      </c>
      <c r="E814" s="44">
        <f>ROUND(('Все выпуски'!$H$3*'Все выпуски'!$H$6/100)/365*(B814-IF(C814="Нет",VLOOKUP(A814,'Айгенис Оп10'!$A$2:$C$20,3,0),VLOOKUP((A814-1),'Айгенис Оп10'!$A$2:$C$20,3,0))),2)</f>
        <v>7.59</v>
      </c>
      <c r="G814" s="43">
        <f>COUNTIF(D815:$D$1599,365)</f>
        <v>785</v>
      </c>
      <c r="H814" s="43">
        <f>COUNTIF(D815:$D$1599,366)</f>
        <v>0</v>
      </c>
      <c r="I814" s="2"/>
    </row>
    <row r="815" spans="1:9" x14ac:dyDescent="0.25">
      <c r="A815" s="1">
        <f>COUNTIF($C$2:C815,"Да")</f>
        <v>8</v>
      </c>
      <c r="B815" s="45">
        <f t="shared" si="25"/>
        <v>45814</v>
      </c>
      <c r="C815" s="42" t="str">
        <f>IF(ISERROR(VLOOKUP(B815,'Айгенис Оп10'!$C$3:$C$20,1,0)),"Нет","Да")</f>
        <v>Нет</v>
      </c>
      <c r="D815" s="43">
        <f t="shared" si="24"/>
        <v>365</v>
      </c>
      <c r="E815" s="44">
        <f>ROUND(('Все выпуски'!$H$3*'Все выпуски'!$H$6/100)/365*(B815-IF(C815="Нет",VLOOKUP(A815,'Айгенис Оп10'!$A$2:$C$20,3,0),VLOOKUP((A815-1),'Айгенис Оп10'!$A$2:$C$20,3,0))),2)</f>
        <v>7.69</v>
      </c>
      <c r="G815" s="43">
        <f>COUNTIF(D816:$D$1599,365)</f>
        <v>784</v>
      </c>
      <c r="H815" s="43">
        <f>COUNTIF(D816:$D$1599,366)</f>
        <v>0</v>
      </c>
      <c r="I815" s="2"/>
    </row>
    <row r="816" spans="1:9" x14ac:dyDescent="0.25">
      <c r="A816" s="1">
        <f>COUNTIF($C$2:C816,"Да")</f>
        <v>8</v>
      </c>
      <c r="B816" s="45">
        <f t="shared" si="25"/>
        <v>45815</v>
      </c>
      <c r="C816" s="42" t="str">
        <f>IF(ISERROR(VLOOKUP(B816,'Айгенис Оп10'!$C$3:$C$20,1,0)),"Нет","Да")</f>
        <v>Нет</v>
      </c>
      <c r="D816" s="43">
        <f t="shared" si="24"/>
        <v>365</v>
      </c>
      <c r="E816" s="44">
        <f>ROUND(('Все выпуски'!$H$3*'Все выпуски'!$H$6/100)/365*(B816-IF(C816="Нет",VLOOKUP(A816,'Айгенис Оп10'!$A$2:$C$20,3,0),VLOOKUP((A816-1),'Айгенис Оп10'!$A$2:$C$20,3,0))),2)</f>
        <v>7.79</v>
      </c>
      <c r="G816" s="43">
        <f>COUNTIF(D817:$D$1599,365)</f>
        <v>783</v>
      </c>
      <c r="H816" s="43">
        <f>COUNTIF(D817:$D$1599,366)</f>
        <v>0</v>
      </c>
      <c r="I816" s="2"/>
    </row>
    <row r="817" spans="1:9" x14ac:dyDescent="0.25">
      <c r="A817" s="1">
        <f>COUNTIF($C$2:C817,"Да")</f>
        <v>8</v>
      </c>
      <c r="B817" s="45">
        <f t="shared" si="25"/>
        <v>45816</v>
      </c>
      <c r="C817" s="42" t="str">
        <f>IF(ISERROR(VLOOKUP(B817,'Айгенис Оп10'!$C$3:$C$20,1,0)),"Нет","Да")</f>
        <v>Нет</v>
      </c>
      <c r="D817" s="43">
        <f t="shared" si="24"/>
        <v>365</v>
      </c>
      <c r="E817" s="44">
        <f>ROUND(('Все выпуски'!$H$3*'Все выпуски'!$H$6/100)/365*(B817-IF(C817="Нет",VLOOKUP(A817,'Айгенис Оп10'!$A$2:$C$20,3,0),VLOOKUP((A817-1),'Айгенис Оп10'!$A$2:$C$20,3,0))),2)</f>
        <v>7.89</v>
      </c>
      <c r="G817" s="43">
        <f>COUNTIF(D818:$D$1599,365)</f>
        <v>782</v>
      </c>
      <c r="H817" s="43">
        <f>COUNTIF(D818:$D$1599,366)</f>
        <v>0</v>
      </c>
      <c r="I817" s="2"/>
    </row>
    <row r="818" spans="1:9" x14ac:dyDescent="0.25">
      <c r="A818" s="1">
        <f>COUNTIF($C$2:C818,"Да")</f>
        <v>8</v>
      </c>
      <c r="B818" s="45">
        <f t="shared" si="25"/>
        <v>45817</v>
      </c>
      <c r="C818" s="42" t="str">
        <f>IF(ISERROR(VLOOKUP(B818,'Айгенис Оп10'!$C$3:$C$20,1,0)),"Нет","Да")</f>
        <v>Нет</v>
      </c>
      <c r="D818" s="43">
        <f t="shared" si="24"/>
        <v>365</v>
      </c>
      <c r="E818" s="44">
        <f>ROUND(('Все выпуски'!$H$3*'Все выпуски'!$H$6/100)/365*(B818-IF(C818="Нет",VLOOKUP(A818,'Айгенис Оп10'!$A$2:$C$20,3,0),VLOOKUP((A818-1),'Айгенис Оп10'!$A$2:$C$20,3,0))),2)</f>
        <v>7.99</v>
      </c>
      <c r="G818" s="43">
        <f>COUNTIF(D819:$D$1599,365)</f>
        <v>781</v>
      </c>
      <c r="H818" s="43">
        <f>COUNTIF(D819:$D$1599,366)</f>
        <v>0</v>
      </c>
      <c r="I818" s="2"/>
    </row>
    <row r="819" spans="1:9" x14ac:dyDescent="0.25">
      <c r="A819" s="1">
        <f>COUNTIF($C$2:C819,"Да")</f>
        <v>8</v>
      </c>
      <c r="B819" s="45">
        <f t="shared" si="25"/>
        <v>45818</v>
      </c>
      <c r="C819" s="42" t="str">
        <f>IF(ISERROR(VLOOKUP(B819,'Айгенис Оп10'!$C$3:$C$20,1,0)),"Нет","Да")</f>
        <v>Нет</v>
      </c>
      <c r="D819" s="43">
        <f t="shared" si="24"/>
        <v>365</v>
      </c>
      <c r="E819" s="44">
        <f>ROUND(('Все выпуски'!$H$3*'Все выпуски'!$H$6/100)/365*(B819-IF(C819="Нет",VLOOKUP(A819,'Айгенис Оп10'!$A$2:$C$20,3,0),VLOOKUP((A819-1),'Айгенис Оп10'!$A$2:$C$20,3,0))),2)</f>
        <v>8.09</v>
      </c>
      <c r="G819" s="43">
        <f>COUNTIF(D820:$D$1599,365)</f>
        <v>780</v>
      </c>
      <c r="H819" s="43">
        <f>COUNTIF(D820:$D$1599,366)</f>
        <v>0</v>
      </c>
      <c r="I819" s="2"/>
    </row>
    <row r="820" spans="1:9" x14ac:dyDescent="0.25">
      <c r="A820" s="1">
        <f>COUNTIF($C$2:C820,"Да")</f>
        <v>8</v>
      </c>
      <c r="B820" s="45">
        <f t="shared" si="25"/>
        <v>45819</v>
      </c>
      <c r="C820" s="42" t="str">
        <f>IF(ISERROR(VLOOKUP(B820,'Айгенис Оп10'!$C$3:$C$20,1,0)),"Нет","Да")</f>
        <v>Нет</v>
      </c>
      <c r="D820" s="43">
        <f t="shared" si="24"/>
        <v>365</v>
      </c>
      <c r="E820" s="44">
        <f>ROUND(('Все выпуски'!$H$3*'Все выпуски'!$H$6/100)/365*(B820-IF(C820="Нет",VLOOKUP(A820,'Айгенис Оп10'!$A$2:$C$20,3,0),VLOOKUP((A820-1),'Айгенис Оп10'!$A$2:$C$20,3,0))),2)</f>
        <v>8.19</v>
      </c>
      <c r="G820" s="43">
        <f>COUNTIF(D821:$D$1599,365)</f>
        <v>779</v>
      </c>
      <c r="H820" s="43">
        <f>COUNTIF(D821:$D$1599,366)</f>
        <v>0</v>
      </c>
      <c r="I820" s="2"/>
    </row>
    <row r="821" spans="1:9" x14ac:dyDescent="0.25">
      <c r="A821" s="1">
        <f>COUNTIF($C$2:C821,"Да")</f>
        <v>8</v>
      </c>
      <c r="B821" s="45">
        <f t="shared" si="25"/>
        <v>45820</v>
      </c>
      <c r="C821" s="42" t="str">
        <f>IF(ISERROR(VLOOKUP(B821,'Айгенис Оп10'!$C$3:$C$20,1,0)),"Нет","Да")</f>
        <v>Нет</v>
      </c>
      <c r="D821" s="43">
        <f t="shared" si="24"/>
        <v>365</v>
      </c>
      <c r="E821" s="44">
        <f>ROUND(('Все выпуски'!$H$3*'Все выпуски'!$H$6/100)/365*(B821-IF(C821="Нет",VLOOKUP(A821,'Айгенис Оп10'!$A$2:$C$20,3,0),VLOOKUP((A821-1),'Айгенис Оп10'!$A$2:$C$20,3,0))),2)</f>
        <v>8.2799999999999994</v>
      </c>
      <c r="G821" s="43">
        <f>COUNTIF(D822:$D$1599,365)</f>
        <v>778</v>
      </c>
      <c r="H821" s="43">
        <f>COUNTIF(D822:$D$1599,366)</f>
        <v>0</v>
      </c>
      <c r="I821" s="2"/>
    </row>
    <row r="822" spans="1:9" x14ac:dyDescent="0.25">
      <c r="A822" s="1">
        <f>COUNTIF($C$2:C822,"Да")</f>
        <v>8</v>
      </c>
      <c r="B822" s="45">
        <f t="shared" si="25"/>
        <v>45821</v>
      </c>
      <c r="C822" s="42" t="str">
        <f>IF(ISERROR(VLOOKUP(B822,'Айгенис Оп10'!$C$3:$C$20,1,0)),"Нет","Да")</f>
        <v>Нет</v>
      </c>
      <c r="D822" s="43">
        <f t="shared" si="24"/>
        <v>365</v>
      </c>
      <c r="E822" s="44">
        <f>ROUND(('Все выпуски'!$H$3*'Все выпуски'!$H$6/100)/365*(B822-IF(C822="Нет",VLOOKUP(A822,'Айгенис Оп10'!$A$2:$C$20,3,0),VLOOKUP((A822-1),'Айгенис Оп10'!$A$2:$C$20,3,0))),2)</f>
        <v>8.3800000000000008</v>
      </c>
      <c r="G822" s="43">
        <f>COUNTIF(D823:$D$1599,365)</f>
        <v>777</v>
      </c>
      <c r="H822" s="43">
        <f>COUNTIF(D823:$D$1599,366)</f>
        <v>0</v>
      </c>
      <c r="I822" s="2"/>
    </row>
    <row r="823" spans="1:9" x14ac:dyDescent="0.25">
      <c r="A823" s="1">
        <f>COUNTIF($C$2:C823,"Да")</f>
        <v>8</v>
      </c>
      <c r="B823" s="45">
        <f t="shared" si="25"/>
        <v>45822</v>
      </c>
      <c r="C823" s="42" t="str">
        <f>IF(ISERROR(VLOOKUP(B823,'Айгенис Оп10'!$C$3:$C$20,1,0)),"Нет","Да")</f>
        <v>Нет</v>
      </c>
      <c r="D823" s="43">
        <f t="shared" si="24"/>
        <v>365</v>
      </c>
      <c r="E823" s="44">
        <f>ROUND(('Все выпуски'!$H$3*'Все выпуски'!$H$6/100)/365*(B823-IF(C823="Нет",VLOOKUP(A823,'Айгенис Оп10'!$A$2:$C$20,3,0),VLOOKUP((A823-1),'Айгенис Оп10'!$A$2:$C$20,3,0))),2)</f>
        <v>8.48</v>
      </c>
      <c r="G823" s="43">
        <f>COUNTIF(D824:$D$1599,365)</f>
        <v>776</v>
      </c>
      <c r="H823" s="43">
        <f>COUNTIF(D824:$D$1599,366)</f>
        <v>0</v>
      </c>
      <c r="I823" s="2"/>
    </row>
    <row r="824" spans="1:9" x14ac:dyDescent="0.25">
      <c r="A824" s="1">
        <f>COUNTIF($C$2:C824,"Да")</f>
        <v>8</v>
      </c>
      <c r="B824" s="45">
        <f t="shared" si="25"/>
        <v>45823</v>
      </c>
      <c r="C824" s="42" t="str">
        <f>IF(ISERROR(VLOOKUP(B824,'Айгенис Оп10'!$C$3:$C$20,1,0)),"Нет","Да")</f>
        <v>Нет</v>
      </c>
      <c r="D824" s="43">
        <f t="shared" si="24"/>
        <v>365</v>
      </c>
      <c r="E824" s="44">
        <f>ROUND(('Все выпуски'!$H$3*'Все выпуски'!$H$6/100)/365*(B824-IF(C824="Нет",VLOOKUP(A824,'Айгенис Оп10'!$A$2:$C$20,3,0),VLOOKUP((A824-1),'Айгенис Оп10'!$A$2:$C$20,3,0))),2)</f>
        <v>8.58</v>
      </c>
      <c r="G824" s="43">
        <f>COUNTIF(D825:$D$1599,365)</f>
        <v>775</v>
      </c>
      <c r="H824" s="43">
        <f>COUNTIF(D825:$D$1599,366)</f>
        <v>0</v>
      </c>
      <c r="I824" s="2"/>
    </row>
    <row r="825" spans="1:9" x14ac:dyDescent="0.25">
      <c r="A825" s="1">
        <f>COUNTIF($C$2:C825,"Да")</f>
        <v>8</v>
      </c>
      <c r="B825" s="45">
        <f t="shared" si="25"/>
        <v>45824</v>
      </c>
      <c r="C825" s="42" t="str">
        <f>IF(ISERROR(VLOOKUP(B825,'Айгенис Оп10'!$C$3:$C$20,1,0)),"Нет","Да")</f>
        <v>Нет</v>
      </c>
      <c r="D825" s="43">
        <f t="shared" si="24"/>
        <v>365</v>
      </c>
      <c r="E825" s="44">
        <f>ROUND(('Все выпуски'!$H$3*'Все выпуски'!$H$6/100)/365*(B825-IF(C825="Нет",VLOOKUP(A825,'Айгенис Оп10'!$A$2:$C$20,3,0),VLOOKUP((A825-1),'Айгенис Оп10'!$A$2:$C$20,3,0))),2)</f>
        <v>8.68</v>
      </c>
      <c r="G825" s="43">
        <f>COUNTIF(D826:$D$1599,365)</f>
        <v>774</v>
      </c>
      <c r="H825" s="43">
        <f>COUNTIF(D826:$D$1599,366)</f>
        <v>0</v>
      </c>
      <c r="I825" s="2"/>
    </row>
    <row r="826" spans="1:9" x14ac:dyDescent="0.25">
      <c r="A826" s="1">
        <f>COUNTIF($C$2:C826,"Да")</f>
        <v>8</v>
      </c>
      <c r="B826" s="45">
        <f t="shared" si="25"/>
        <v>45825</v>
      </c>
      <c r="C826" s="42" t="str">
        <f>IF(ISERROR(VLOOKUP(B826,'Айгенис Оп10'!$C$3:$C$20,1,0)),"Нет","Да")</f>
        <v>Нет</v>
      </c>
      <c r="D826" s="43">
        <f t="shared" si="24"/>
        <v>365</v>
      </c>
      <c r="E826" s="44">
        <f>ROUND(('Все выпуски'!$H$3*'Все выпуски'!$H$6/100)/365*(B826-IF(C826="Нет",VLOOKUP(A826,'Айгенис Оп10'!$A$2:$C$20,3,0),VLOOKUP((A826-1),'Айгенис Оп10'!$A$2:$C$20,3,0))),2)</f>
        <v>8.7799999999999994</v>
      </c>
      <c r="G826" s="43">
        <f>COUNTIF(D827:$D$1599,365)</f>
        <v>773</v>
      </c>
      <c r="H826" s="43">
        <f>COUNTIF(D827:$D$1599,366)</f>
        <v>0</v>
      </c>
      <c r="I826" s="2"/>
    </row>
    <row r="827" spans="1:9" x14ac:dyDescent="0.25">
      <c r="A827" s="1">
        <f>COUNTIF($C$2:C827,"Да")</f>
        <v>8</v>
      </c>
      <c r="B827" s="45">
        <f t="shared" si="25"/>
        <v>45826</v>
      </c>
      <c r="C827" s="42" t="str">
        <f>IF(ISERROR(VLOOKUP(B827,'Айгенис Оп10'!$C$3:$C$20,1,0)),"Нет","Да")</f>
        <v>Нет</v>
      </c>
      <c r="D827" s="43">
        <f t="shared" si="24"/>
        <v>365</v>
      </c>
      <c r="E827" s="44">
        <f>ROUND(('Все выпуски'!$H$3*'Все выпуски'!$H$6/100)/365*(B827-IF(C827="Нет",VLOOKUP(A827,'Айгенис Оп10'!$A$2:$C$20,3,0),VLOOKUP((A827-1),'Айгенис Оп10'!$A$2:$C$20,3,0))),2)</f>
        <v>8.8800000000000008</v>
      </c>
      <c r="G827" s="43">
        <f>COUNTIF(D828:$D$1599,365)</f>
        <v>772</v>
      </c>
      <c r="H827" s="43">
        <f>COUNTIF(D828:$D$1599,366)</f>
        <v>0</v>
      </c>
      <c r="I827" s="2"/>
    </row>
    <row r="828" spans="1:9" x14ac:dyDescent="0.25">
      <c r="A828" s="1">
        <f>COUNTIF($C$2:C828,"Да")</f>
        <v>8</v>
      </c>
      <c r="B828" s="45">
        <f t="shared" si="25"/>
        <v>45827</v>
      </c>
      <c r="C828" s="42" t="str">
        <f>IF(ISERROR(VLOOKUP(B828,'Айгенис Оп10'!$C$3:$C$20,1,0)),"Нет","Да")</f>
        <v>Нет</v>
      </c>
      <c r="D828" s="43">
        <f t="shared" si="24"/>
        <v>365</v>
      </c>
      <c r="E828" s="44">
        <f>ROUND(('Все выпуски'!$H$3*'Все выпуски'!$H$6/100)/365*(B828-IF(C828="Нет",VLOOKUP(A828,'Айгенис Оп10'!$A$2:$C$20,3,0),VLOOKUP((A828-1),'Айгенис Оп10'!$A$2:$C$20,3,0))),2)</f>
        <v>8.98</v>
      </c>
      <c r="G828" s="43">
        <f>COUNTIF(D829:$D$1599,365)</f>
        <v>771</v>
      </c>
      <c r="H828" s="43">
        <f>COUNTIF(D829:$D$1599,366)</f>
        <v>0</v>
      </c>
      <c r="I828" s="2"/>
    </row>
    <row r="829" spans="1:9" x14ac:dyDescent="0.25">
      <c r="A829" s="1">
        <f>COUNTIF($C$2:C829,"Да")</f>
        <v>9</v>
      </c>
      <c r="B829" s="45">
        <f t="shared" si="25"/>
        <v>45828</v>
      </c>
      <c r="C829" s="42" t="str">
        <f>IF(ISERROR(VLOOKUP(B829,'Айгенис Оп10'!$C$3:$C$20,1,0)),"Нет","Да")</f>
        <v>Да</v>
      </c>
      <c r="D829" s="43">
        <f t="shared" si="24"/>
        <v>365</v>
      </c>
      <c r="E829" s="44">
        <f>ROUND(('Все выпуски'!$H$3*'Все выпуски'!$H$6/100)/365*(B829-IF(C829="Нет",VLOOKUP(A829,'Айгенис Оп10'!$A$2:$C$20,3,0),VLOOKUP((A829-1),'Айгенис Оп10'!$A$2:$C$20,3,0))),2)</f>
        <v>9.07</v>
      </c>
      <c r="G829" s="43">
        <f>COUNTIF(D830:$D$1599,365)</f>
        <v>770</v>
      </c>
      <c r="H829" s="43">
        <f>COUNTIF(D830:$D$1599,366)</f>
        <v>0</v>
      </c>
      <c r="I829" s="2"/>
    </row>
    <row r="830" spans="1:9" x14ac:dyDescent="0.25">
      <c r="A830" s="1">
        <f>COUNTIF($C$2:C830,"Да")</f>
        <v>9</v>
      </c>
      <c r="B830" s="45">
        <f t="shared" si="25"/>
        <v>45829</v>
      </c>
      <c r="C830" s="42" t="str">
        <f>IF(ISERROR(VLOOKUP(B830,'Айгенис Оп10'!$C$3:$C$20,1,0)),"Нет","Да")</f>
        <v>Нет</v>
      </c>
      <c r="D830" s="43">
        <f t="shared" si="24"/>
        <v>365</v>
      </c>
      <c r="E830" s="44">
        <f>ROUND(('Все выпуски'!$H$3*'Все выпуски'!$H$6/100)/365*(B830-IF(C830="Нет",VLOOKUP(A830,'Айгенис Оп10'!$A$2:$C$20,3,0),VLOOKUP((A830-1),'Айгенис Оп10'!$A$2:$C$20,3,0))),2)</f>
        <v>0.1</v>
      </c>
      <c r="G830" s="43">
        <f>COUNTIF(D831:$D$1599,365)</f>
        <v>769</v>
      </c>
      <c r="H830" s="43">
        <f>COUNTIF(D831:$D$1599,366)</f>
        <v>0</v>
      </c>
      <c r="I830" s="2"/>
    </row>
    <row r="831" spans="1:9" x14ac:dyDescent="0.25">
      <c r="A831" s="1">
        <f>COUNTIF($C$2:C831,"Да")</f>
        <v>9</v>
      </c>
      <c r="B831" s="45">
        <f t="shared" si="25"/>
        <v>45830</v>
      </c>
      <c r="C831" s="42" t="str">
        <f>IF(ISERROR(VLOOKUP(B831,'Айгенис Оп10'!$C$3:$C$20,1,0)),"Нет","Да")</f>
        <v>Нет</v>
      </c>
      <c r="D831" s="43">
        <f t="shared" si="24"/>
        <v>365</v>
      </c>
      <c r="E831" s="44">
        <f>ROUND(('Все выпуски'!$H$3*'Все выпуски'!$H$6/100)/365*(B831-IF(C831="Нет",VLOOKUP(A831,'Айгенис Оп10'!$A$2:$C$20,3,0),VLOOKUP((A831-1),'Айгенис Оп10'!$A$2:$C$20,3,0))),2)</f>
        <v>0.2</v>
      </c>
      <c r="G831" s="43">
        <f>COUNTIF(D832:$D$1599,365)</f>
        <v>768</v>
      </c>
      <c r="H831" s="43">
        <f>COUNTIF(D832:$D$1599,366)</f>
        <v>0</v>
      </c>
      <c r="I831" s="2"/>
    </row>
    <row r="832" spans="1:9" x14ac:dyDescent="0.25">
      <c r="A832" s="1">
        <f>COUNTIF($C$2:C832,"Да")</f>
        <v>9</v>
      </c>
      <c r="B832" s="45">
        <f t="shared" si="25"/>
        <v>45831</v>
      </c>
      <c r="C832" s="42" t="str">
        <f>IF(ISERROR(VLOOKUP(B832,'Айгенис Оп10'!$C$3:$C$20,1,0)),"Нет","Да")</f>
        <v>Нет</v>
      </c>
      <c r="D832" s="43">
        <f t="shared" si="24"/>
        <v>365</v>
      </c>
      <c r="E832" s="44">
        <f>ROUND(('Все выпуски'!$H$3*'Все выпуски'!$H$6/100)/365*(B832-IF(C832="Нет",VLOOKUP(A832,'Айгенис Оп10'!$A$2:$C$20,3,0),VLOOKUP((A832-1),'Айгенис Оп10'!$A$2:$C$20,3,0))),2)</f>
        <v>0.3</v>
      </c>
      <c r="G832" s="43">
        <f>COUNTIF(D833:$D$1599,365)</f>
        <v>767</v>
      </c>
      <c r="H832" s="43">
        <f>COUNTIF(D833:$D$1599,366)</f>
        <v>0</v>
      </c>
      <c r="I832" s="2"/>
    </row>
    <row r="833" spans="1:9" x14ac:dyDescent="0.25">
      <c r="A833" s="1">
        <f>COUNTIF($C$2:C833,"Да")</f>
        <v>9</v>
      </c>
      <c r="B833" s="45">
        <f t="shared" si="25"/>
        <v>45832</v>
      </c>
      <c r="C833" s="42" t="str">
        <f>IF(ISERROR(VLOOKUP(B833,'Айгенис Оп10'!$C$3:$C$20,1,0)),"Нет","Да")</f>
        <v>Нет</v>
      </c>
      <c r="D833" s="43">
        <f t="shared" si="24"/>
        <v>365</v>
      </c>
      <c r="E833" s="44">
        <f>ROUND(('Все выпуски'!$H$3*'Все выпуски'!$H$6/100)/365*(B833-IF(C833="Нет",VLOOKUP(A833,'Айгенис Оп10'!$A$2:$C$20,3,0),VLOOKUP((A833-1),'Айгенис Оп10'!$A$2:$C$20,3,0))),2)</f>
        <v>0.39</v>
      </c>
      <c r="G833" s="43">
        <f>COUNTIF(D834:$D$1599,365)</f>
        <v>766</v>
      </c>
      <c r="H833" s="43">
        <f>COUNTIF(D834:$D$1599,366)</f>
        <v>0</v>
      </c>
      <c r="I833" s="2"/>
    </row>
    <row r="834" spans="1:9" x14ac:dyDescent="0.25">
      <c r="A834" s="1">
        <f>COUNTIF($C$2:C834,"Да")</f>
        <v>9</v>
      </c>
      <c r="B834" s="45">
        <f t="shared" si="25"/>
        <v>45833</v>
      </c>
      <c r="C834" s="42" t="str">
        <f>IF(ISERROR(VLOOKUP(B834,'Айгенис Оп10'!$C$3:$C$20,1,0)),"Нет","Да")</f>
        <v>Нет</v>
      </c>
      <c r="D834" s="43">
        <f t="shared" si="24"/>
        <v>365</v>
      </c>
      <c r="E834" s="44">
        <f>ROUND(('Все выпуски'!$H$3*'Все выпуски'!$H$6/100)/365*(B834-IF(C834="Нет",VLOOKUP(A834,'Айгенис Оп10'!$A$2:$C$20,3,0),VLOOKUP((A834-1),'Айгенис Оп10'!$A$2:$C$20,3,0))),2)</f>
        <v>0.49</v>
      </c>
      <c r="G834" s="43">
        <f>COUNTIF(D835:$D$1599,365)</f>
        <v>765</v>
      </c>
      <c r="H834" s="43">
        <f>COUNTIF(D835:$D$1599,366)</f>
        <v>0</v>
      </c>
      <c r="I834" s="2"/>
    </row>
    <row r="835" spans="1:9" x14ac:dyDescent="0.25">
      <c r="A835" s="1">
        <f>COUNTIF($C$2:C835,"Да")</f>
        <v>9</v>
      </c>
      <c r="B835" s="45">
        <f t="shared" si="25"/>
        <v>45834</v>
      </c>
      <c r="C835" s="42" t="str">
        <f>IF(ISERROR(VLOOKUP(B835,'Айгенис Оп10'!$C$3:$C$20,1,0)),"Нет","Да")</f>
        <v>Нет</v>
      </c>
      <c r="D835" s="43">
        <f t="shared" ref="D835:D898" si="26">IF(MOD(YEAR(B835),4)=0,366,365)</f>
        <v>365</v>
      </c>
      <c r="E835" s="44">
        <f>ROUND(('Все выпуски'!$H$3*'Все выпуски'!$H$6/100)/365*(B835-IF(C835="Нет",VLOOKUP(A835,'Айгенис Оп10'!$A$2:$C$20,3,0),VLOOKUP((A835-1),'Айгенис Оп10'!$A$2:$C$20,3,0))),2)</f>
        <v>0.59</v>
      </c>
      <c r="G835" s="43">
        <f>COUNTIF(D836:$D$1599,365)</f>
        <v>764</v>
      </c>
      <c r="H835" s="43">
        <f>COUNTIF(D836:$D$1599,366)</f>
        <v>0</v>
      </c>
      <c r="I835" s="2"/>
    </row>
    <row r="836" spans="1:9" x14ac:dyDescent="0.25">
      <c r="A836" s="1">
        <f>COUNTIF($C$2:C836,"Да")</f>
        <v>9</v>
      </c>
      <c r="B836" s="45">
        <f t="shared" ref="B836:B899" si="27">B835+1</f>
        <v>45835</v>
      </c>
      <c r="C836" s="42" t="str">
        <f>IF(ISERROR(VLOOKUP(B836,'Айгенис Оп10'!$C$3:$C$20,1,0)),"Нет","Да")</f>
        <v>Нет</v>
      </c>
      <c r="D836" s="43">
        <f t="shared" si="26"/>
        <v>365</v>
      </c>
      <c r="E836" s="44">
        <f>ROUND(('Все выпуски'!$H$3*'Все выпуски'!$H$6/100)/365*(B836-IF(C836="Нет",VLOOKUP(A836,'Айгенис Оп10'!$A$2:$C$20,3,0),VLOOKUP((A836-1),'Айгенис Оп10'!$A$2:$C$20,3,0))),2)</f>
        <v>0.69</v>
      </c>
      <c r="G836" s="43">
        <f>COUNTIF(D837:$D$1599,365)</f>
        <v>763</v>
      </c>
      <c r="H836" s="43">
        <f>COUNTIF(D837:$D$1599,366)</f>
        <v>0</v>
      </c>
      <c r="I836" s="2"/>
    </row>
    <row r="837" spans="1:9" x14ac:dyDescent="0.25">
      <c r="A837" s="1">
        <f>COUNTIF($C$2:C837,"Да")</f>
        <v>9</v>
      </c>
      <c r="B837" s="45">
        <f t="shared" si="27"/>
        <v>45836</v>
      </c>
      <c r="C837" s="42" t="str">
        <f>IF(ISERROR(VLOOKUP(B837,'Айгенис Оп10'!$C$3:$C$20,1,0)),"Нет","Да")</f>
        <v>Нет</v>
      </c>
      <c r="D837" s="43">
        <f t="shared" si="26"/>
        <v>365</v>
      </c>
      <c r="E837" s="44">
        <f>ROUND(('Все выпуски'!$H$3*'Все выпуски'!$H$6/100)/365*(B837-IF(C837="Нет",VLOOKUP(A837,'Айгенис Оп10'!$A$2:$C$20,3,0),VLOOKUP((A837-1),'Айгенис Оп10'!$A$2:$C$20,3,0))),2)</f>
        <v>0.79</v>
      </c>
      <c r="G837" s="43">
        <f>COUNTIF(D838:$D$1599,365)</f>
        <v>762</v>
      </c>
      <c r="H837" s="43">
        <f>COUNTIF(D838:$D$1599,366)</f>
        <v>0</v>
      </c>
      <c r="I837" s="2"/>
    </row>
    <row r="838" spans="1:9" x14ac:dyDescent="0.25">
      <c r="A838" s="1">
        <f>COUNTIF($C$2:C838,"Да")</f>
        <v>9</v>
      </c>
      <c r="B838" s="45">
        <f t="shared" si="27"/>
        <v>45837</v>
      </c>
      <c r="C838" s="42" t="str">
        <f>IF(ISERROR(VLOOKUP(B838,'Айгенис Оп10'!$C$3:$C$20,1,0)),"Нет","Да")</f>
        <v>Нет</v>
      </c>
      <c r="D838" s="43">
        <f t="shared" si="26"/>
        <v>365</v>
      </c>
      <c r="E838" s="44">
        <f>ROUND(('Все выпуски'!$H$3*'Все выпуски'!$H$6/100)/365*(B838-IF(C838="Нет",VLOOKUP(A838,'Айгенис Оп10'!$A$2:$C$20,3,0),VLOOKUP((A838-1),'Айгенис Оп10'!$A$2:$C$20,3,0))),2)</f>
        <v>0.89</v>
      </c>
      <c r="G838" s="43">
        <f>COUNTIF(D839:$D$1599,365)</f>
        <v>761</v>
      </c>
      <c r="H838" s="43">
        <f>COUNTIF(D839:$D$1599,366)</f>
        <v>0</v>
      </c>
      <c r="I838" s="2"/>
    </row>
    <row r="839" spans="1:9" x14ac:dyDescent="0.25">
      <c r="A839" s="1">
        <f>COUNTIF($C$2:C839,"Да")</f>
        <v>9</v>
      </c>
      <c r="B839" s="45">
        <f t="shared" si="27"/>
        <v>45838</v>
      </c>
      <c r="C839" s="42" t="str">
        <f>IF(ISERROR(VLOOKUP(B839,'Айгенис Оп10'!$C$3:$C$20,1,0)),"Нет","Да")</f>
        <v>Нет</v>
      </c>
      <c r="D839" s="43">
        <f t="shared" si="26"/>
        <v>365</v>
      </c>
      <c r="E839" s="44">
        <f>ROUND(('Все выпуски'!$H$3*'Все выпуски'!$H$6/100)/365*(B839-IF(C839="Нет",VLOOKUP(A839,'Айгенис Оп10'!$A$2:$C$20,3,0),VLOOKUP((A839-1),'Айгенис Оп10'!$A$2:$C$20,3,0))),2)</f>
        <v>0.99</v>
      </c>
      <c r="G839" s="43">
        <f>COUNTIF(D840:$D$1599,365)</f>
        <v>760</v>
      </c>
      <c r="H839" s="43">
        <f>COUNTIF(D840:$D$1599,366)</f>
        <v>0</v>
      </c>
      <c r="I839" s="2"/>
    </row>
    <row r="840" spans="1:9" x14ac:dyDescent="0.25">
      <c r="A840" s="1">
        <f>COUNTIF($C$2:C840,"Да")</f>
        <v>9</v>
      </c>
      <c r="B840" s="45">
        <f t="shared" si="27"/>
        <v>45839</v>
      </c>
      <c r="C840" s="42" t="str">
        <f>IF(ISERROR(VLOOKUP(B840,'Айгенис Оп10'!$C$3:$C$20,1,0)),"Нет","Да")</f>
        <v>Нет</v>
      </c>
      <c r="D840" s="43">
        <f t="shared" si="26"/>
        <v>365</v>
      </c>
      <c r="E840" s="44">
        <f>ROUND(('Все выпуски'!$H$3*'Все выпуски'!$H$6/100)/365*(B840-IF(C840="Нет",VLOOKUP(A840,'Айгенис Оп10'!$A$2:$C$20,3,0),VLOOKUP((A840-1),'Айгенис Оп10'!$A$2:$C$20,3,0))),2)</f>
        <v>1.08</v>
      </c>
      <c r="G840" s="43">
        <f>COUNTIF(D841:$D$1599,365)</f>
        <v>759</v>
      </c>
      <c r="H840" s="43">
        <f>COUNTIF(D841:$D$1599,366)</f>
        <v>0</v>
      </c>
      <c r="I840" s="2"/>
    </row>
    <row r="841" spans="1:9" x14ac:dyDescent="0.25">
      <c r="A841" s="1">
        <f>COUNTIF($C$2:C841,"Да")</f>
        <v>9</v>
      </c>
      <c r="B841" s="45">
        <f t="shared" si="27"/>
        <v>45840</v>
      </c>
      <c r="C841" s="42" t="str">
        <f>IF(ISERROR(VLOOKUP(B841,'Айгенис Оп10'!$C$3:$C$20,1,0)),"Нет","Да")</f>
        <v>Нет</v>
      </c>
      <c r="D841" s="43">
        <f t="shared" si="26"/>
        <v>365</v>
      </c>
      <c r="E841" s="44">
        <f>ROUND(('Все выпуски'!$H$3*'Все выпуски'!$H$6/100)/365*(B841-IF(C841="Нет",VLOOKUP(A841,'Айгенис Оп10'!$A$2:$C$20,3,0),VLOOKUP((A841-1),'Айгенис Оп10'!$A$2:$C$20,3,0))),2)</f>
        <v>1.18</v>
      </c>
      <c r="G841" s="43">
        <f>COUNTIF(D842:$D$1599,365)</f>
        <v>758</v>
      </c>
      <c r="H841" s="43">
        <f>COUNTIF(D842:$D$1599,366)</f>
        <v>0</v>
      </c>
      <c r="I841" s="2"/>
    </row>
    <row r="842" spans="1:9" x14ac:dyDescent="0.25">
      <c r="A842" s="1">
        <f>COUNTIF($C$2:C842,"Да")</f>
        <v>9</v>
      </c>
      <c r="B842" s="45">
        <f t="shared" si="27"/>
        <v>45841</v>
      </c>
      <c r="C842" s="42" t="str">
        <f>IF(ISERROR(VLOOKUP(B842,'Айгенис Оп10'!$C$3:$C$20,1,0)),"Нет","Да")</f>
        <v>Нет</v>
      </c>
      <c r="D842" s="43">
        <f t="shared" si="26"/>
        <v>365</v>
      </c>
      <c r="E842" s="44">
        <f>ROUND(('Все выпуски'!$H$3*'Все выпуски'!$H$6/100)/365*(B842-IF(C842="Нет",VLOOKUP(A842,'Айгенис Оп10'!$A$2:$C$20,3,0),VLOOKUP((A842-1),'Айгенис Оп10'!$A$2:$C$20,3,0))),2)</f>
        <v>1.28</v>
      </c>
      <c r="G842" s="43">
        <f>COUNTIF(D843:$D$1599,365)</f>
        <v>757</v>
      </c>
      <c r="H842" s="43">
        <f>COUNTIF(D843:$D$1599,366)</f>
        <v>0</v>
      </c>
      <c r="I842" s="2"/>
    </row>
    <row r="843" spans="1:9" x14ac:dyDescent="0.25">
      <c r="A843" s="1">
        <f>COUNTIF($C$2:C843,"Да")</f>
        <v>9</v>
      </c>
      <c r="B843" s="45">
        <f t="shared" si="27"/>
        <v>45842</v>
      </c>
      <c r="C843" s="42" t="str">
        <f>IF(ISERROR(VLOOKUP(B843,'Айгенис Оп10'!$C$3:$C$20,1,0)),"Нет","Да")</f>
        <v>Нет</v>
      </c>
      <c r="D843" s="43">
        <f t="shared" si="26"/>
        <v>365</v>
      </c>
      <c r="E843" s="44">
        <f>ROUND(('Все выпуски'!$H$3*'Все выпуски'!$H$6/100)/365*(B843-IF(C843="Нет",VLOOKUP(A843,'Айгенис Оп10'!$A$2:$C$20,3,0),VLOOKUP((A843-1),'Айгенис Оп10'!$A$2:$C$20,3,0))),2)</f>
        <v>1.38</v>
      </c>
      <c r="G843" s="43">
        <f>COUNTIF(D844:$D$1599,365)</f>
        <v>756</v>
      </c>
      <c r="H843" s="43">
        <f>COUNTIF(D844:$D$1599,366)</f>
        <v>0</v>
      </c>
      <c r="I843" s="2"/>
    </row>
    <row r="844" spans="1:9" x14ac:dyDescent="0.25">
      <c r="A844" s="1">
        <f>COUNTIF($C$2:C844,"Да")</f>
        <v>9</v>
      </c>
      <c r="B844" s="45">
        <f t="shared" si="27"/>
        <v>45843</v>
      </c>
      <c r="C844" s="42" t="str">
        <f>IF(ISERROR(VLOOKUP(B844,'Айгенис Оп10'!$C$3:$C$20,1,0)),"Нет","Да")</f>
        <v>Нет</v>
      </c>
      <c r="D844" s="43">
        <f t="shared" si="26"/>
        <v>365</v>
      </c>
      <c r="E844" s="44">
        <f>ROUND(('Все выпуски'!$H$3*'Все выпуски'!$H$6/100)/365*(B844-IF(C844="Нет",VLOOKUP(A844,'Айгенис Оп10'!$A$2:$C$20,3,0),VLOOKUP((A844-1),'Айгенис Оп10'!$A$2:$C$20,3,0))),2)</f>
        <v>1.48</v>
      </c>
      <c r="G844" s="43">
        <f>COUNTIF(D845:$D$1599,365)</f>
        <v>755</v>
      </c>
      <c r="H844" s="43">
        <f>COUNTIF(D845:$D$1599,366)</f>
        <v>0</v>
      </c>
      <c r="I844" s="2"/>
    </row>
    <row r="845" spans="1:9" x14ac:dyDescent="0.25">
      <c r="A845" s="1">
        <f>COUNTIF($C$2:C845,"Да")</f>
        <v>9</v>
      </c>
      <c r="B845" s="45">
        <f t="shared" si="27"/>
        <v>45844</v>
      </c>
      <c r="C845" s="42" t="str">
        <f>IF(ISERROR(VLOOKUP(B845,'Айгенис Оп10'!$C$3:$C$20,1,0)),"Нет","Да")</f>
        <v>Нет</v>
      </c>
      <c r="D845" s="43">
        <f t="shared" si="26"/>
        <v>365</v>
      </c>
      <c r="E845" s="44">
        <f>ROUND(('Все выпуски'!$H$3*'Все выпуски'!$H$6/100)/365*(B845-IF(C845="Нет",VLOOKUP(A845,'Айгенис Оп10'!$A$2:$C$20,3,0),VLOOKUP((A845-1),'Айгенис Оп10'!$A$2:$C$20,3,0))),2)</f>
        <v>1.58</v>
      </c>
      <c r="G845" s="43">
        <f>COUNTIF(D846:$D$1599,365)</f>
        <v>754</v>
      </c>
      <c r="H845" s="43">
        <f>COUNTIF(D846:$D$1599,366)</f>
        <v>0</v>
      </c>
      <c r="I845" s="2"/>
    </row>
    <row r="846" spans="1:9" x14ac:dyDescent="0.25">
      <c r="A846" s="1">
        <f>COUNTIF($C$2:C846,"Да")</f>
        <v>9</v>
      </c>
      <c r="B846" s="45">
        <f t="shared" si="27"/>
        <v>45845</v>
      </c>
      <c r="C846" s="42" t="str">
        <f>IF(ISERROR(VLOOKUP(B846,'Айгенис Оп10'!$C$3:$C$20,1,0)),"Нет","Да")</f>
        <v>Нет</v>
      </c>
      <c r="D846" s="43">
        <f t="shared" si="26"/>
        <v>365</v>
      </c>
      <c r="E846" s="44">
        <f>ROUND(('Все выпуски'!$H$3*'Все выпуски'!$H$6/100)/365*(B846-IF(C846="Нет",VLOOKUP(A846,'Айгенис Оп10'!$A$2:$C$20,3,0),VLOOKUP((A846-1),'Айгенис Оп10'!$A$2:$C$20,3,0))),2)</f>
        <v>1.68</v>
      </c>
      <c r="G846" s="43">
        <f>COUNTIF(D847:$D$1599,365)</f>
        <v>753</v>
      </c>
      <c r="H846" s="43">
        <f>COUNTIF(D847:$D$1599,366)</f>
        <v>0</v>
      </c>
      <c r="I846" s="2"/>
    </row>
    <row r="847" spans="1:9" x14ac:dyDescent="0.25">
      <c r="A847" s="1">
        <f>COUNTIF($C$2:C847,"Да")</f>
        <v>9</v>
      </c>
      <c r="B847" s="45">
        <f t="shared" si="27"/>
        <v>45846</v>
      </c>
      <c r="C847" s="42" t="str">
        <f>IF(ISERROR(VLOOKUP(B847,'Айгенис Оп10'!$C$3:$C$20,1,0)),"Нет","Да")</f>
        <v>Нет</v>
      </c>
      <c r="D847" s="43">
        <f t="shared" si="26"/>
        <v>365</v>
      </c>
      <c r="E847" s="44">
        <f>ROUND(('Все выпуски'!$H$3*'Все выпуски'!$H$6/100)/365*(B847-IF(C847="Нет",VLOOKUP(A847,'Айгенис Оп10'!$A$2:$C$20,3,0),VLOOKUP((A847-1),'Айгенис Оп10'!$A$2:$C$20,3,0))),2)</f>
        <v>1.78</v>
      </c>
      <c r="G847" s="43">
        <f>COUNTIF(D848:$D$1599,365)</f>
        <v>752</v>
      </c>
      <c r="H847" s="43">
        <f>COUNTIF(D848:$D$1599,366)</f>
        <v>0</v>
      </c>
      <c r="I847" s="2"/>
    </row>
    <row r="848" spans="1:9" x14ac:dyDescent="0.25">
      <c r="A848" s="1">
        <f>COUNTIF($C$2:C848,"Да")</f>
        <v>9</v>
      </c>
      <c r="B848" s="45">
        <f t="shared" si="27"/>
        <v>45847</v>
      </c>
      <c r="C848" s="42" t="str">
        <f>IF(ISERROR(VLOOKUP(B848,'Айгенис Оп10'!$C$3:$C$20,1,0)),"Нет","Да")</f>
        <v>Нет</v>
      </c>
      <c r="D848" s="43">
        <f t="shared" si="26"/>
        <v>365</v>
      </c>
      <c r="E848" s="44">
        <f>ROUND(('Все выпуски'!$H$3*'Все выпуски'!$H$6/100)/365*(B848-IF(C848="Нет",VLOOKUP(A848,'Айгенис Оп10'!$A$2:$C$20,3,0),VLOOKUP((A848-1),'Айгенис Оп10'!$A$2:$C$20,3,0))),2)</f>
        <v>1.87</v>
      </c>
      <c r="G848" s="43">
        <f>COUNTIF(D849:$D$1599,365)</f>
        <v>751</v>
      </c>
      <c r="H848" s="43">
        <f>COUNTIF(D849:$D$1599,366)</f>
        <v>0</v>
      </c>
      <c r="I848" s="2"/>
    </row>
    <row r="849" spans="1:9" x14ac:dyDescent="0.25">
      <c r="A849" s="1">
        <f>COUNTIF($C$2:C849,"Да")</f>
        <v>9</v>
      </c>
      <c r="B849" s="45">
        <f t="shared" si="27"/>
        <v>45848</v>
      </c>
      <c r="C849" s="42" t="str">
        <f>IF(ISERROR(VLOOKUP(B849,'Айгенис Оп10'!$C$3:$C$20,1,0)),"Нет","Да")</f>
        <v>Нет</v>
      </c>
      <c r="D849" s="43">
        <f t="shared" si="26"/>
        <v>365</v>
      </c>
      <c r="E849" s="44">
        <f>ROUND(('Все выпуски'!$H$3*'Все выпуски'!$H$6/100)/365*(B849-IF(C849="Нет",VLOOKUP(A849,'Айгенис Оп10'!$A$2:$C$20,3,0),VLOOKUP((A849-1),'Айгенис Оп10'!$A$2:$C$20,3,0))),2)</f>
        <v>1.97</v>
      </c>
      <c r="G849" s="43">
        <f>COUNTIF(D850:$D$1599,365)</f>
        <v>750</v>
      </c>
      <c r="H849" s="43">
        <f>COUNTIF(D850:$D$1599,366)</f>
        <v>0</v>
      </c>
      <c r="I849" s="2"/>
    </row>
    <row r="850" spans="1:9" x14ac:dyDescent="0.25">
      <c r="A850" s="1">
        <f>COUNTIF($C$2:C850,"Да")</f>
        <v>9</v>
      </c>
      <c r="B850" s="45">
        <f t="shared" si="27"/>
        <v>45849</v>
      </c>
      <c r="C850" s="42" t="str">
        <f>IF(ISERROR(VLOOKUP(B850,'Айгенис Оп10'!$C$3:$C$20,1,0)),"Нет","Да")</f>
        <v>Нет</v>
      </c>
      <c r="D850" s="43">
        <f t="shared" si="26"/>
        <v>365</v>
      </c>
      <c r="E850" s="44">
        <f>ROUND(('Все выпуски'!$H$3*'Все выпуски'!$H$6/100)/365*(B850-IF(C850="Нет",VLOOKUP(A850,'Айгенис Оп10'!$A$2:$C$20,3,0),VLOOKUP((A850-1),'Айгенис Оп10'!$A$2:$C$20,3,0))),2)</f>
        <v>2.0699999999999998</v>
      </c>
      <c r="G850" s="43">
        <f>COUNTIF(D851:$D$1599,365)</f>
        <v>749</v>
      </c>
      <c r="H850" s="43">
        <f>COUNTIF(D851:$D$1599,366)</f>
        <v>0</v>
      </c>
      <c r="I850" s="2"/>
    </row>
    <row r="851" spans="1:9" x14ac:dyDescent="0.25">
      <c r="A851" s="1">
        <f>COUNTIF($C$2:C851,"Да")</f>
        <v>9</v>
      </c>
      <c r="B851" s="45">
        <f t="shared" si="27"/>
        <v>45850</v>
      </c>
      <c r="C851" s="42" t="str">
        <f>IF(ISERROR(VLOOKUP(B851,'Айгенис Оп10'!$C$3:$C$20,1,0)),"Нет","Да")</f>
        <v>Нет</v>
      </c>
      <c r="D851" s="43">
        <f t="shared" si="26"/>
        <v>365</v>
      </c>
      <c r="E851" s="44">
        <f>ROUND(('Все выпуски'!$H$3*'Все выпуски'!$H$6/100)/365*(B851-IF(C851="Нет",VLOOKUP(A851,'Айгенис Оп10'!$A$2:$C$20,3,0),VLOOKUP((A851-1),'Айгенис Оп10'!$A$2:$C$20,3,0))),2)</f>
        <v>2.17</v>
      </c>
      <c r="G851" s="43">
        <f>COUNTIF(D852:$D$1599,365)</f>
        <v>748</v>
      </c>
      <c r="H851" s="43">
        <f>COUNTIF(D852:$D$1599,366)</f>
        <v>0</v>
      </c>
      <c r="I851" s="2"/>
    </row>
    <row r="852" spans="1:9" x14ac:dyDescent="0.25">
      <c r="A852" s="1">
        <f>COUNTIF($C$2:C852,"Да")</f>
        <v>9</v>
      </c>
      <c r="B852" s="45">
        <f t="shared" si="27"/>
        <v>45851</v>
      </c>
      <c r="C852" s="42" t="str">
        <f>IF(ISERROR(VLOOKUP(B852,'Айгенис Оп10'!$C$3:$C$20,1,0)),"Нет","Да")</f>
        <v>Нет</v>
      </c>
      <c r="D852" s="43">
        <f t="shared" si="26"/>
        <v>365</v>
      </c>
      <c r="E852" s="44">
        <f>ROUND(('Все выпуски'!$H$3*'Все выпуски'!$H$6/100)/365*(B852-IF(C852="Нет",VLOOKUP(A852,'Айгенис Оп10'!$A$2:$C$20,3,0),VLOOKUP((A852-1),'Айгенис Оп10'!$A$2:$C$20,3,0))),2)</f>
        <v>2.27</v>
      </c>
      <c r="G852" s="43">
        <f>COUNTIF(D853:$D$1599,365)</f>
        <v>747</v>
      </c>
      <c r="H852" s="43">
        <f>COUNTIF(D853:$D$1599,366)</f>
        <v>0</v>
      </c>
      <c r="I852" s="2"/>
    </row>
    <row r="853" spans="1:9" x14ac:dyDescent="0.25">
      <c r="A853" s="1">
        <f>COUNTIF($C$2:C853,"Да")</f>
        <v>9</v>
      </c>
      <c r="B853" s="45">
        <f t="shared" si="27"/>
        <v>45852</v>
      </c>
      <c r="C853" s="42" t="str">
        <f>IF(ISERROR(VLOOKUP(B853,'Айгенис Оп10'!$C$3:$C$20,1,0)),"Нет","Да")</f>
        <v>Нет</v>
      </c>
      <c r="D853" s="43">
        <f t="shared" si="26"/>
        <v>365</v>
      </c>
      <c r="E853" s="44">
        <f>ROUND(('Все выпуски'!$H$3*'Все выпуски'!$H$6/100)/365*(B853-IF(C853="Нет",VLOOKUP(A853,'Айгенис Оп10'!$A$2:$C$20,3,0),VLOOKUP((A853-1),'Айгенис Оп10'!$A$2:$C$20,3,0))),2)</f>
        <v>2.37</v>
      </c>
      <c r="G853" s="43">
        <f>COUNTIF(D854:$D$1599,365)</f>
        <v>746</v>
      </c>
      <c r="H853" s="43">
        <f>COUNTIF(D854:$D$1599,366)</f>
        <v>0</v>
      </c>
      <c r="I853" s="2"/>
    </row>
    <row r="854" spans="1:9" x14ac:dyDescent="0.25">
      <c r="A854" s="1">
        <f>COUNTIF($C$2:C854,"Да")</f>
        <v>9</v>
      </c>
      <c r="B854" s="45">
        <f t="shared" si="27"/>
        <v>45853</v>
      </c>
      <c r="C854" s="42" t="str">
        <f>IF(ISERROR(VLOOKUP(B854,'Айгенис Оп10'!$C$3:$C$20,1,0)),"Нет","Да")</f>
        <v>Нет</v>
      </c>
      <c r="D854" s="43">
        <f t="shared" si="26"/>
        <v>365</v>
      </c>
      <c r="E854" s="44">
        <f>ROUND(('Все выпуски'!$H$3*'Все выпуски'!$H$6/100)/365*(B854-IF(C854="Нет",VLOOKUP(A854,'Айгенис Оп10'!$A$2:$C$20,3,0),VLOOKUP((A854-1),'Айгенис Оп10'!$A$2:$C$20,3,0))),2)</f>
        <v>2.4700000000000002</v>
      </c>
      <c r="G854" s="43">
        <f>COUNTIF(D855:$D$1599,365)</f>
        <v>745</v>
      </c>
      <c r="H854" s="43">
        <f>COUNTIF(D855:$D$1599,366)</f>
        <v>0</v>
      </c>
      <c r="I854" s="2"/>
    </row>
    <row r="855" spans="1:9" x14ac:dyDescent="0.25">
      <c r="A855" s="1">
        <f>COUNTIF($C$2:C855,"Да")</f>
        <v>9</v>
      </c>
      <c r="B855" s="45">
        <f t="shared" si="27"/>
        <v>45854</v>
      </c>
      <c r="C855" s="42" t="str">
        <f>IF(ISERROR(VLOOKUP(B855,'Айгенис Оп10'!$C$3:$C$20,1,0)),"Нет","Да")</f>
        <v>Нет</v>
      </c>
      <c r="D855" s="43">
        <f t="shared" si="26"/>
        <v>365</v>
      </c>
      <c r="E855" s="44">
        <f>ROUND(('Все выпуски'!$H$3*'Все выпуски'!$H$6/100)/365*(B855-IF(C855="Нет",VLOOKUP(A855,'Айгенис Оп10'!$A$2:$C$20,3,0),VLOOKUP((A855-1),'Айгенис Оп10'!$A$2:$C$20,3,0))),2)</f>
        <v>2.56</v>
      </c>
      <c r="G855" s="43">
        <f>COUNTIF(D856:$D$1599,365)</f>
        <v>744</v>
      </c>
      <c r="H855" s="43">
        <f>COUNTIF(D856:$D$1599,366)</f>
        <v>0</v>
      </c>
      <c r="I855" s="2"/>
    </row>
    <row r="856" spans="1:9" x14ac:dyDescent="0.25">
      <c r="A856" s="1">
        <f>COUNTIF($C$2:C856,"Да")</f>
        <v>9</v>
      </c>
      <c r="B856" s="45">
        <f t="shared" si="27"/>
        <v>45855</v>
      </c>
      <c r="C856" s="42" t="str">
        <f>IF(ISERROR(VLOOKUP(B856,'Айгенис Оп10'!$C$3:$C$20,1,0)),"Нет","Да")</f>
        <v>Нет</v>
      </c>
      <c r="D856" s="43">
        <f t="shared" si="26"/>
        <v>365</v>
      </c>
      <c r="E856" s="44">
        <f>ROUND(('Все выпуски'!$H$3*'Все выпуски'!$H$6/100)/365*(B856-IF(C856="Нет",VLOOKUP(A856,'Айгенис Оп10'!$A$2:$C$20,3,0),VLOOKUP((A856-1),'Айгенис Оп10'!$A$2:$C$20,3,0))),2)</f>
        <v>2.66</v>
      </c>
      <c r="G856" s="43">
        <f>COUNTIF(D857:$D$1599,365)</f>
        <v>743</v>
      </c>
      <c r="H856" s="43">
        <f>COUNTIF(D857:$D$1599,366)</f>
        <v>0</v>
      </c>
      <c r="I856" s="2"/>
    </row>
    <row r="857" spans="1:9" x14ac:dyDescent="0.25">
      <c r="A857" s="1">
        <f>COUNTIF($C$2:C857,"Да")</f>
        <v>9</v>
      </c>
      <c r="B857" s="45">
        <f t="shared" si="27"/>
        <v>45856</v>
      </c>
      <c r="C857" s="42" t="str">
        <f>IF(ISERROR(VLOOKUP(B857,'Айгенис Оп10'!$C$3:$C$20,1,0)),"Нет","Да")</f>
        <v>Нет</v>
      </c>
      <c r="D857" s="43">
        <f t="shared" si="26"/>
        <v>365</v>
      </c>
      <c r="E857" s="44">
        <f>ROUND(('Все выпуски'!$H$3*'Все выпуски'!$H$6/100)/365*(B857-IF(C857="Нет",VLOOKUP(A857,'Айгенис Оп10'!$A$2:$C$20,3,0),VLOOKUP((A857-1),'Айгенис Оп10'!$A$2:$C$20,3,0))),2)</f>
        <v>2.76</v>
      </c>
      <c r="G857" s="43">
        <f>COUNTIF(D858:$D$1599,365)</f>
        <v>742</v>
      </c>
      <c r="H857" s="43">
        <f>COUNTIF(D858:$D$1599,366)</f>
        <v>0</v>
      </c>
      <c r="I857" s="2"/>
    </row>
    <row r="858" spans="1:9" x14ac:dyDescent="0.25">
      <c r="A858" s="1">
        <f>COUNTIF($C$2:C858,"Да")</f>
        <v>9</v>
      </c>
      <c r="B858" s="45">
        <f t="shared" si="27"/>
        <v>45857</v>
      </c>
      <c r="C858" s="42" t="str">
        <f>IF(ISERROR(VLOOKUP(B858,'Айгенис Оп10'!$C$3:$C$20,1,0)),"Нет","Да")</f>
        <v>Нет</v>
      </c>
      <c r="D858" s="43">
        <f t="shared" si="26"/>
        <v>365</v>
      </c>
      <c r="E858" s="44">
        <f>ROUND(('Все выпуски'!$H$3*'Все выпуски'!$H$6/100)/365*(B858-IF(C858="Нет",VLOOKUP(A858,'Айгенис Оп10'!$A$2:$C$20,3,0),VLOOKUP((A858-1),'Айгенис Оп10'!$A$2:$C$20,3,0))),2)</f>
        <v>2.86</v>
      </c>
      <c r="G858" s="43">
        <f>COUNTIF(D859:$D$1599,365)</f>
        <v>741</v>
      </c>
      <c r="H858" s="43">
        <f>COUNTIF(D859:$D$1599,366)</f>
        <v>0</v>
      </c>
      <c r="I858" s="2"/>
    </row>
    <row r="859" spans="1:9" x14ac:dyDescent="0.25">
      <c r="A859" s="1">
        <f>COUNTIF($C$2:C859,"Да")</f>
        <v>9</v>
      </c>
      <c r="B859" s="45">
        <f t="shared" si="27"/>
        <v>45858</v>
      </c>
      <c r="C859" s="42" t="str">
        <f>IF(ISERROR(VLOOKUP(B859,'Айгенис Оп10'!$C$3:$C$20,1,0)),"Нет","Да")</f>
        <v>Нет</v>
      </c>
      <c r="D859" s="43">
        <f t="shared" si="26"/>
        <v>365</v>
      </c>
      <c r="E859" s="44">
        <f>ROUND(('Все выпуски'!$H$3*'Все выпуски'!$H$6/100)/365*(B859-IF(C859="Нет",VLOOKUP(A859,'Айгенис Оп10'!$A$2:$C$20,3,0),VLOOKUP((A859-1),'Айгенис Оп10'!$A$2:$C$20,3,0))),2)</f>
        <v>2.96</v>
      </c>
      <c r="G859" s="43">
        <f>COUNTIF(D860:$D$1599,365)</f>
        <v>740</v>
      </c>
      <c r="H859" s="43">
        <f>COUNTIF(D860:$D$1599,366)</f>
        <v>0</v>
      </c>
      <c r="I859" s="2"/>
    </row>
    <row r="860" spans="1:9" x14ac:dyDescent="0.25">
      <c r="A860" s="1">
        <f>COUNTIF($C$2:C860,"Да")</f>
        <v>9</v>
      </c>
      <c r="B860" s="45">
        <f t="shared" si="27"/>
        <v>45859</v>
      </c>
      <c r="C860" s="42" t="str">
        <f>IF(ISERROR(VLOOKUP(B860,'Айгенис Оп10'!$C$3:$C$20,1,0)),"Нет","Да")</f>
        <v>Нет</v>
      </c>
      <c r="D860" s="43">
        <f t="shared" si="26"/>
        <v>365</v>
      </c>
      <c r="E860" s="44">
        <f>ROUND(('Все выпуски'!$H$3*'Все выпуски'!$H$6/100)/365*(B860-IF(C860="Нет",VLOOKUP(A860,'Айгенис Оп10'!$A$2:$C$20,3,0),VLOOKUP((A860-1),'Айгенис Оп10'!$A$2:$C$20,3,0))),2)</f>
        <v>3.06</v>
      </c>
      <c r="G860" s="43">
        <f>COUNTIF(D861:$D$1599,365)</f>
        <v>739</v>
      </c>
      <c r="H860" s="43">
        <f>COUNTIF(D861:$D$1599,366)</f>
        <v>0</v>
      </c>
      <c r="I860" s="2"/>
    </row>
    <row r="861" spans="1:9" x14ac:dyDescent="0.25">
      <c r="A861" s="1">
        <f>COUNTIF($C$2:C861,"Да")</f>
        <v>9</v>
      </c>
      <c r="B861" s="45">
        <f t="shared" si="27"/>
        <v>45860</v>
      </c>
      <c r="C861" s="42" t="str">
        <f>IF(ISERROR(VLOOKUP(B861,'Айгенис Оп10'!$C$3:$C$20,1,0)),"Нет","Да")</f>
        <v>Нет</v>
      </c>
      <c r="D861" s="43">
        <f t="shared" si="26"/>
        <v>365</v>
      </c>
      <c r="E861" s="44">
        <f>ROUND(('Все выпуски'!$H$3*'Все выпуски'!$H$6/100)/365*(B861-IF(C861="Нет",VLOOKUP(A861,'Айгенис Оп10'!$A$2:$C$20,3,0),VLOOKUP((A861-1),'Айгенис Оп10'!$A$2:$C$20,3,0))),2)</f>
        <v>3.16</v>
      </c>
      <c r="G861" s="43">
        <f>COUNTIF(D862:$D$1599,365)</f>
        <v>738</v>
      </c>
      <c r="H861" s="43">
        <f>COUNTIF(D862:$D$1599,366)</f>
        <v>0</v>
      </c>
      <c r="I861" s="2"/>
    </row>
    <row r="862" spans="1:9" x14ac:dyDescent="0.25">
      <c r="A862" s="1">
        <f>COUNTIF($C$2:C862,"Да")</f>
        <v>9</v>
      </c>
      <c r="B862" s="45">
        <f t="shared" si="27"/>
        <v>45861</v>
      </c>
      <c r="C862" s="42" t="str">
        <f>IF(ISERROR(VLOOKUP(B862,'Айгенис Оп10'!$C$3:$C$20,1,0)),"Нет","Да")</f>
        <v>Нет</v>
      </c>
      <c r="D862" s="43">
        <f t="shared" si="26"/>
        <v>365</v>
      </c>
      <c r="E862" s="44">
        <f>ROUND(('Все выпуски'!$H$3*'Все выпуски'!$H$6/100)/365*(B862-IF(C862="Нет",VLOOKUP(A862,'Айгенис Оп10'!$A$2:$C$20,3,0),VLOOKUP((A862-1),'Айгенис Оп10'!$A$2:$C$20,3,0))),2)</f>
        <v>3.25</v>
      </c>
      <c r="G862" s="43">
        <f>COUNTIF(D863:$D$1599,365)</f>
        <v>737</v>
      </c>
      <c r="H862" s="43">
        <f>COUNTIF(D863:$D$1599,366)</f>
        <v>0</v>
      </c>
      <c r="I862" s="2"/>
    </row>
    <row r="863" spans="1:9" x14ac:dyDescent="0.25">
      <c r="A863" s="1">
        <f>COUNTIF($C$2:C863,"Да")</f>
        <v>9</v>
      </c>
      <c r="B863" s="45">
        <f t="shared" si="27"/>
        <v>45862</v>
      </c>
      <c r="C863" s="42" t="str">
        <f>IF(ISERROR(VLOOKUP(B863,'Айгенис Оп10'!$C$3:$C$20,1,0)),"Нет","Да")</f>
        <v>Нет</v>
      </c>
      <c r="D863" s="43">
        <f t="shared" si="26"/>
        <v>365</v>
      </c>
      <c r="E863" s="44">
        <f>ROUND(('Все выпуски'!$H$3*'Все выпуски'!$H$6/100)/365*(B863-IF(C863="Нет",VLOOKUP(A863,'Айгенис Оп10'!$A$2:$C$20,3,0),VLOOKUP((A863-1),'Айгенис Оп10'!$A$2:$C$20,3,0))),2)</f>
        <v>3.35</v>
      </c>
      <c r="G863" s="43">
        <f>COUNTIF(D864:$D$1599,365)</f>
        <v>736</v>
      </c>
      <c r="H863" s="43">
        <f>COUNTIF(D864:$D$1599,366)</f>
        <v>0</v>
      </c>
      <c r="I863" s="2"/>
    </row>
    <row r="864" spans="1:9" x14ac:dyDescent="0.25">
      <c r="A864" s="1">
        <f>COUNTIF($C$2:C864,"Да")</f>
        <v>9</v>
      </c>
      <c r="B864" s="45">
        <f t="shared" si="27"/>
        <v>45863</v>
      </c>
      <c r="C864" s="42" t="str">
        <f>IF(ISERROR(VLOOKUP(B864,'Айгенис Оп10'!$C$3:$C$20,1,0)),"Нет","Да")</f>
        <v>Нет</v>
      </c>
      <c r="D864" s="43">
        <f t="shared" si="26"/>
        <v>365</v>
      </c>
      <c r="E864" s="44">
        <f>ROUND(('Все выпуски'!$H$3*'Все выпуски'!$H$6/100)/365*(B864-IF(C864="Нет",VLOOKUP(A864,'Айгенис Оп10'!$A$2:$C$20,3,0),VLOOKUP((A864-1),'Айгенис Оп10'!$A$2:$C$20,3,0))),2)</f>
        <v>3.45</v>
      </c>
      <c r="G864" s="43">
        <f>COUNTIF(D865:$D$1599,365)</f>
        <v>735</v>
      </c>
      <c r="H864" s="43">
        <f>COUNTIF(D865:$D$1599,366)</f>
        <v>0</v>
      </c>
      <c r="I864" s="2"/>
    </row>
    <row r="865" spans="1:9" x14ac:dyDescent="0.25">
      <c r="A865" s="1">
        <f>COUNTIF($C$2:C865,"Да")</f>
        <v>9</v>
      </c>
      <c r="B865" s="45">
        <f t="shared" si="27"/>
        <v>45864</v>
      </c>
      <c r="C865" s="42" t="str">
        <f>IF(ISERROR(VLOOKUP(B865,'Айгенис Оп10'!$C$3:$C$20,1,0)),"Нет","Да")</f>
        <v>Нет</v>
      </c>
      <c r="D865" s="43">
        <f t="shared" si="26"/>
        <v>365</v>
      </c>
      <c r="E865" s="44">
        <f>ROUND(('Все выпуски'!$H$3*'Все выпуски'!$H$6/100)/365*(B865-IF(C865="Нет",VLOOKUP(A865,'Айгенис Оп10'!$A$2:$C$20,3,0),VLOOKUP((A865-1),'Айгенис Оп10'!$A$2:$C$20,3,0))),2)</f>
        <v>3.55</v>
      </c>
      <c r="G865" s="43">
        <f>COUNTIF(D866:$D$1599,365)</f>
        <v>734</v>
      </c>
      <c r="H865" s="43">
        <f>COUNTIF(D866:$D$1599,366)</f>
        <v>0</v>
      </c>
      <c r="I865" s="2"/>
    </row>
    <row r="866" spans="1:9" x14ac:dyDescent="0.25">
      <c r="A866" s="1">
        <f>COUNTIF($C$2:C866,"Да")</f>
        <v>9</v>
      </c>
      <c r="B866" s="45">
        <f t="shared" si="27"/>
        <v>45865</v>
      </c>
      <c r="C866" s="42" t="str">
        <f>IF(ISERROR(VLOOKUP(B866,'Айгенис Оп10'!$C$3:$C$20,1,0)),"Нет","Да")</f>
        <v>Нет</v>
      </c>
      <c r="D866" s="43">
        <f t="shared" si="26"/>
        <v>365</v>
      </c>
      <c r="E866" s="44">
        <f>ROUND(('Все выпуски'!$H$3*'Все выпуски'!$H$6/100)/365*(B866-IF(C866="Нет",VLOOKUP(A866,'Айгенис Оп10'!$A$2:$C$20,3,0),VLOOKUP((A866-1),'Айгенис Оп10'!$A$2:$C$20,3,0))),2)</f>
        <v>3.65</v>
      </c>
      <c r="G866" s="43">
        <f>COUNTIF(D867:$D$1599,365)</f>
        <v>733</v>
      </c>
      <c r="H866" s="43">
        <f>COUNTIF(D867:$D$1599,366)</f>
        <v>0</v>
      </c>
      <c r="I866" s="2"/>
    </row>
    <row r="867" spans="1:9" x14ac:dyDescent="0.25">
      <c r="A867" s="1">
        <f>COUNTIF($C$2:C867,"Да")</f>
        <v>9</v>
      </c>
      <c r="B867" s="45">
        <f t="shared" si="27"/>
        <v>45866</v>
      </c>
      <c r="C867" s="42" t="str">
        <f>IF(ISERROR(VLOOKUP(B867,'Айгенис Оп10'!$C$3:$C$20,1,0)),"Нет","Да")</f>
        <v>Нет</v>
      </c>
      <c r="D867" s="43">
        <f t="shared" si="26"/>
        <v>365</v>
      </c>
      <c r="E867" s="44">
        <f>ROUND(('Все выпуски'!$H$3*'Все выпуски'!$H$6/100)/365*(B867-IF(C867="Нет",VLOOKUP(A867,'Айгенис Оп10'!$A$2:$C$20,3,0),VLOOKUP((A867-1),'Айгенис Оп10'!$A$2:$C$20,3,0))),2)</f>
        <v>3.75</v>
      </c>
      <c r="G867" s="43">
        <f>COUNTIF(D868:$D$1599,365)</f>
        <v>732</v>
      </c>
      <c r="H867" s="43">
        <f>COUNTIF(D868:$D$1599,366)</f>
        <v>0</v>
      </c>
      <c r="I867" s="2"/>
    </row>
    <row r="868" spans="1:9" x14ac:dyDescent="0.25">
      <c r="A868" s="1">
        <f>COUNTIF($C$2:C868,"Да")</f>
        <v>9</v>
      </c>
      <c r="B868" s="45">
        <f t="shared" si="27"/>
        <v>45867</v>
      </c>
      <c r="C868" s="42" t="str">
        <f>IF(ISERROR(VLOOKUP(B868,'Айгенис Оп10'!$C$3:$C$20,1,0)),"Нет","Да")</f>
        <v>Нет</v>
      </c>
      <c r="D868" s="43">
        <f t="shared" si="26"/>
        <v>365</v>
      </c>
      <c r="E868" s="44">
        <f>ROUND(('Все выпуски'!$H$3*'Все выпуски'!$H$6/100)/365*(B868-IF(C868="Нет",VLOOKUP(A868,'Айгенис Оп10'!$A$2:$C$20,3,0),VLOOKUP((A868-1),'Айгенис Оп10'!$A$2:$C$20,3,0))),2)</f>
        <v>3.85</v>
      </c>
      <c r="G868" s="43">
        <f>COUNTIF(D869:$D$1599,365)</f>
        <v>731</v>
      </c>
      <c r="H868" s="43">
        <f>COUNTIF(D869:$D$1599,366)</f>
        <v>0</v>
      </c>
      <c r="I868" s="2"/>
    </row>
    <row r="869" spans="1:9" x14ac:dyDescent="0.25">
      <c r="A869" s="1">
        <f>COUNTIF($C$2:C869,"Да")</f>
        <v>9</v>
      </c>
      <c r="B869" s="45">
        <f t="shared" si="27"/>
        <v>45868</v>
      </c>
      <c r="C869" s="42" t="str">
        <f>IF(ISERROR(VLOOKUP(B869,'Айгенис Оп10'!$C$3:$C$20,1,0)),"Нет","Да")</f>
        <v>Нет</v>
      </c>
      <c r="D869" s="43">
        <f t="shared" si="26"/>
        <v>365</v>
      </c>
      <c r="E869" s="44">
        <f>ROUND(('Все выпуски'!$H$3*'Все выпуски'!$H$6/100)/365*(B869-IF(C869="Нет",VLOOKUP(A869,'Айгенис Оп10'!$A$2:$C$20,3,0),VLOOKUP((A869-1),'Айгенис Оп10'!$A$2:$C$20,3,0))),2)</f>
        <v>3.95</v>
      </c>
      <c r="G869" s="43">
        <f>COUNTIF(D870:$D$1599,365)</f>
        <v>730</v>
      </c>
      <c r="H869" s="43">
        <f>COUNTIF(D870:$D$1599,366)</f>
        <v>0</v>
      </c>
      <c r="I869" s="2"/>
    </row>
    <row r="870" spans="1:9" x14ac:dyDescent="0.25">
      <c r="A870" s="1">
        <f>COUNTIF($C$2:C870,"Да")</f>
        <v>9</v>
      </c>
      <c r="B870" s="45">
        <f t="shared" si="27"/>
        <v>45869</v>
      </c>
      <c r="C870" s="42" t="str">
        <f>IF(ISERROR(VLOOKUP(B870,'Айгенис Оп10'!$C$3:$C$20,1,0)),"Нет","Да")</f>
        <v>Нет</v>
      </c>
      <c r="D870" s="43">
        <f t="shared" si="26"/>
        <v>365</v>
      </c>
      <c r="E870" s="44">
        <f>ROUND(('Все выпуски'!$H$3*'Все выпуски'!$H$6/100)/365*(B870-IF(C870="Нет",VLOOKUP(A870,'Айгенис Оп10'!$A$2:$C$20,3,0),VLOOKUP((A870-1),'Айгенис Оп10'!$A$2:$C$20,3,0))),2)</f>
        <v>4.04</v>
      </c>
      <c r="G870" s="43">
        <f>COUNTIF(D871:$D$1599,365)</f>
        <v>729</v>
      </c>
      <c r="H870" s="43">
        <f>COUNTIF(D871:$D$1599,366)</f>
        <v>0</v>
      </c>
      <c r="I870" s="2"/>
    </row>
    <row r="871" spans="1:9" x14ac:dyDescent="0.25">
      <c r="A871" s="1">
        <f>COUNTIF($C$2:C871,"Да")</f>
        <v>9</v>
      </c>
      <c r="B871" s="45">
        <f t="shared" si="27"/>
        <v>45870</v>
      </c>
      <c r="C871" s="42" t="str">
        <f>IF(ISERROR(VLOOKUP(B871,'Айгенис Оп10'!$C$3:$C$20,1,0)),"Нет","Да")</f>
        <v>Нет</v>
      </c>
      <c r="D871" s="43">
        <f t="shared" si="26"/>
        <v>365</v>
      </c>
      <c r="E871" s="44">
        <f>ROUND(('Все выпуски'!$H$3*'Все выпуски'!$H$6/100)/365*(B871-IF(C871="Нет",VLOOKUP(A871,'Айгенис Оп10'!$A$2:$C$20,3,0),VLOOKUP((A871-1),'Айгенис Оп10'!$A$2:$C$20,3,0))),2)</f>
        <v>4.1399999999999997</v>
      </c>
      <c r="G871" s="43">
        <f>COUNTIF(D872:$D$1599,365)</f>
        <v>728</v>
      </c>
      <c r="H871" s="43">
        <f>COUNTIF(D872:$D$1599,366)</f>
        <v>0</v>
      </c>
      <c r="I871" s="2"/>
    </row>
    <row r="872" spans="1:9" x14ac:dyDescent="0.25">
      <c r="A872" s="1">
        <f>COUNTIF($C$2:C872,"Да")</f>
        <v>9</v>
      </c>
      <c r="B872" s="45">
        <f t="shared" si="27"/>
        <v>45871</v>
      </c>
      <c r="C872" s="42" t="str">
        <f>IF(ISERROR(VLOOKUP(B872,'Айгенис Оп10'!$C$3:$C$20,1,0)),"Нет","Да")</f>
        <v>Нет</v>
      </c>
      <c r="D872" s="43">
        <f t="shared" si="26"/>
        <v>365</v>
      </c>
      <c r="E872" s="44">
        <f>ROUND(('Все выпуски'!$H$3*'Все выпуски'!$H$6/100)/365*(B872-IF(C872="Нет",VLOOKUP(A872,'Айгенис Оп10'!$A$2:$C$20,3,0),VLOOKUP((A872-1),'Айгенис Оп10'!$A$2:$C$20,3,0))),2)</f>
        <v>4.24</v>
      </c>
      <c r="G872" s="43">
        <f>COUNTIF(D873:$D$1599,365)</f>
        <v>727</v>
      </c>
      <c r="H872" s="43">
        <f>COUNTIF(D873:$D$1599,366)</f>
        <v>0</v>
      </c>
      <c r="I872" s="2"/>
    </row>
    <row r="873" spans="1:9" x14ac:dyDescent="0.25">
      <c r="A873" s="1">
        <f>COUNTIF($C$2:C873,"Да")</f>
        <v>9</v>
      </c>
      <c r="B873" s="45">
        <f t="shared" si="27"/>
        <v>45872</v>
      </c>
      <c r="C873" s="42" t="str">
        <f>IF(ISERROR(VLOOKUP(B873,'Айгенис Оп10'!$C$3:$C$20,1,0)),"Нет","Да")</f>
        <v>Нет</v>
      </c>
      <c r="D873" s="43">
        <f t="shared" si="26"/>
        <v>365</v>
      </c>
      <c r="E873" s="44">
        <f>ROUND(('Все выпуски'!$H$3*'Все выпуски'!$H$6/100)/365*(B873-IF(C873="Нет",VLOOKUP(A873,'Айгенис Оп10'!$A$2:$C$20,3,0),VLOOKUP((A873-1),'Айгенис Оп10'!$A$2:$C$20,3,0))),2)</f>
        <v>4.34</v>
      </c>
      <c r="G873" s="43">
        <f>COUNTIF(D874:$D$1599,365)</f>
        <v>726</v>
      </c>
      <c r="H873" s="43">
        <f>COUNTIF(D874:$D$1599,366)</f>
        <v>0</v>
      </c>
      <c r="I873" s="2"/>
    </row>
    <row r="874" spans="1:9" x14ac:dyDescent="0.25">
      <c r="A874" s="1">
        <f>COUNTIF($C$2:C874,"Да")</f>
        <v>9</v>
      </c>
      <c r="B874" s="45">
        <f t="shared" si="27"/>
        <v>45873</v>
      </c>
      <c r="C874" s="42" t="str">
        <f>IF(ISERROR(VLOOKUP(B874,'Айгенис Оп10'!$C$3:$C$20,1,0)),"Нет","Да")</f>
        <v>Нет</v>
      </c>
      <c r="D874" s="43">
        <f t="shared" si="26"/>
        <v>365</v>
      </c>
      <c r="E874" s="44">
        <f>ROUND(('Все выпуски'!$H$3*'Все выпуски'!$H$6/100)/365*(B874-IF(C874="Нет",VLOOKUP(A874,'Айгенис Оп10'!$A$2:$C$20,3,0),VLOOKUP((A874-1),'Айгенис Оп10'!$A$2:$C$20,3,0))),2)</f>
        <v>4.4400000000000004</v>
      </c>
      <c r="G874" s="43">
        <f>COUNTIF(D875:$D$1599,365)</f>
        <v>725</v>
      </c>
      <c r="H874" s="43">
        <f>COUNTIF(D875:$D$1599,366)</f>
        <v>0</v>
      </c>
      <c r="I874" s="2"/>
    </row>
    <row r="875" spans="1:9" x14ac:dyDescent="0.25">
      <c r="A875" s="1">
        <f>COUNTIF($C$2:C875,"Да")</f>
        <v>9</v>
      </c>
      <c r="B875" s="45">
        <f t="shared" si="27"/>
        <v>45874</v>
      </c>
      <c r="C875" s="42" t="str">
        <f>IF(ISERROR(VLOOKUP(B875,'Айгенис Оп10'!$C$3:$C$20,1,0)),"Нет","Да")</f>
        <v>Нет</v>
      </c>
      <c r="D875" s="43">
        <f t="shared" si="26"/>
        <v>365</v>
      </c>
      <c r="E875" s="44">
        <f>ROUND(('Все выпуски'!$H$3*'Все выпуски'!$H$6/100)/365*(B875-IF(C875="Нет",VLOOKUP(A875,'Айгенис Оп10'!$A$2:$C$20,3,0),VLOOKUP((A875-1),'Айгенис Оп10'!$A$2:$C$20,3,0))),2)</f>
        <v>4.54</v>
      </c>
      <c r="G875" s="43">
        <f>COUNTIF(D876:$D$1599,365)</f>
        <v>724</v>
      </c>
      <c r="H875" s="43">
        <f>COUNTIF(D876:$D$1599,366)</f>
        <v>0</v>
      </c>
      <c r="I875" s="2"/>
    </row>
    <row r="876" spans="1:9" x14ac:dyDescent="0.25">
      <c r="A876" s="1">
        <f>COUNTIF($C$2:C876,"Да")</f>
        <v>9</v>
      </c>
      <c r="B876" s="45">
        <f t="shared" si="27"/>
        <v>45875</v>
      </c>
      <c r="C876" s="42" t="str">
        <f>IF(ISERROR(VLOOKUP(B876,'Айгенис Оп10'!$C$3:$C$20,1,0)),"Нет","Да")</f>
        <v>Нет</v>
      </c>
      <c r="D876" s="43">
        <f t="shared" si="26"/>
        <v>365</v>
      </c>
      <c r="E876" s="44">
        <f>ROUND(('Все выпуски'!$H$3*'Все выпуски'!$H$6/100)/365*(B876-IF(C876="Нет",VLOOKUP(A876,'Айгенис Оп10'!$A$2:$C$20,3,0),VLOOKUP((A876-1),'Айгенис Оп10'!$A$2:$C$20,3,0))),2)</f>
        <v>4.6399999999999997</v>
      </c>
      <c r="G876" s="43">
        <f>COUNTIF(D877:$D$1599,365)</f>
        <v>723</v>
      </c>
      <c r="H876" s="43">
        <f>COUNTIF(D877:$D$1599,366)</f>
        <v>0</v>
      </c>
      <c r="I876" s="2"/>
    </row>
    <row r="877" spans="1:9" x14ac:dyDescent="0.25">
      <c r="A877" s="1">
        <f>COUNTIF($C$2:C877,"Да")</f>
        <v>9</v>
      </c>
      <c r="B877" s="45">
        <f t="shared" si="27"/>
        <v>45876</v>
      </c>
      <c r="C877" s="42" t="str">
        <f>IF(ISERROR(VLOOKUP(B877,'Айгенис Оп10'!$C$3:$C$20,1,0)),"Нет","Да")</f>
        <v>Нет</v>
      </c>
      <c r="D877" s="43">
        <f t="shared" si="26"/>
        <v>365</v>
      </c>
      <c r="E877" s="44">
        <f>ROUND(('Все выпуски'!$H$3*'Все выпуски'!$H$6/100)/365*(B877-IF(C877="Нет",VLOOKUP(A877,'Айгенис Оп10'!$A$2:$C$20,3,0),VLOOKUP((A877-1),'Айгенис Оп10'!$A$2:$C$20,3,0))),2)</f>
        <v>4.7300000000000004</v>
      </c>
      <c r="G877" s="43">
        <f>COUNTIF(D878:$D$1599,365)</f>
        <v>722</v>
      </c>
      <c r="H877" s="43">
        <f>COUNTIF(D878:$D$1599,366)</f>
        <v>0</v>
      </c>
      <c r="I877" s="2"/>
    </row>
    <row r="878" spans="1:9" x14ac:dyDescent="0.25">
      <c r="A878" s="1">
        <f>COUNTIF($C$2:C878,"Да")</f>
        <v>9</v>
      </c>
      <c r="B878" s="45">
        <f t="shared" si="27"/>
        <v>45877</v>
      </c>
      <c r="C878" s="42" t="str">
        <f>IF(ISERROR(VLOOKUP(B878,'Айгенис Оп10'!$C$3:$C$20,1,0)),"Нет","Да")</f>
        <v>Нет</v>
      </c>
      <c r="D878" s="43">
        <f t="shared" si="26"/>
        <v>365</v>
      </c>
      <c r="E878" s="44">
        <f>ROUND(('Все выпуски'!$H$3*'Все выпуски'!$H$6/100)/365*(B878-IF(C878="Нет",VLOOKUP(A878,'Айгенис Оп10'!$A$2:$C$20,3,0),VLOOKUP((A878-1),'Айгенис Оп10'!$A$2:$C$20,3,0))),2)</f>
        <v>4.83</v>
      </c>
      <c r="G878" s="43">
        <f>COUNTIF(D879:$D$1599,365)</f>
        <v>721</v>
      </c>
      <c r="H878" s="43">
        <f>COUNTIF(D879:$D$1599,366)</f>
        <v>0</v>
      </c>
      <c r="I878" s="2"/>
    </row>
    <row r="879" spans="1:9" x14ac:dyDescent="0.25">
      <c r="A879" s="1">
        <f>COUNTIF($C$2:C879,"Да")</f>
        <v>9</v>
      </c>
      <c r="B879" s="45">
        <f t="shared" si="27"/>
        <v>45878</v>
      </c>
      <c r="C879" s="42" t="str">
        <f>IF(ISERROR(VLOOKUP(B879,'Айгенис Оп10'!$C$3:$C$20,1,0)),"Нет","Да")</f>
        <v>Нет</v>
      </c>
      <c r="D879" s="43">
        <f t="shared" si="26"/>
        <v>365</v>
      </c>
      <c r="E879" s="44">
        <f>ROUND(('Все выпуски'!$H$3*'Все выпуски'!$H$6/100)/365*(B879-IF(C879="Нет",VLOOKUP(A879,'Айгенис Оп10'!$A$2:$C$20,3,0),VLOOKUP((A879-1),'Айгенис Оп10'!$A$2:$C$20,3,0))),2)</f>
        <v>4.93</v>
      </c>
      <c r="G879" s="43">
        <f>COUNTIF(D880:$D$1599,365)</f>
        <v>720</v>
      </c>
      <c r="H879" s="43">
        <f>COUNTIF(D880:$D$1599,366)</f>
        <v>0</v>
      </c>
      <c r="I879" s="2"/>
    </row>
    <row r="880" spans="1:9" x14ac:dyDescent="0.25">
      <c r="A880" s="1">
        <f>COUNTIF($C$2:C880,"Да")</f>
        <v>9</v>
      </c>
      <c r="B880" s="45">
        <f t="shared" si="27"/>
        <v>45879</v>
      </c>
      <c r="C880" s="42" t="str">
        <f>IF(ISERROR(VLOOKUP(B880,'Айгенис Оп10'!$C$3:$C$20,1,0)),"Нет","Да")</f>
        <v>Нет</v>
      </c>
      <c r="D880" s="43">
        <f t="shared" si="26"/>
        <v>365</v>
      </c>
      <c r="E880" s="44">
        <f>ROUND(('Все выпуски'!$H$3*'Все выпуски'!$H$6/100)/365*(B880-IF(C880="Нет",VLOOKUP(A880,'Айгенис Оп10'!$A$2:$C$20,3,0),VLOOKUP((A880-1),'Айгенис Оп10'!$A$2:$C$20,3,0))),2)</f>
        <v>5.03</v>
      </c>
      <c r="G880" s="43">
        <f>COUNTIF(D881:$D$1599,365)</f>
        <v>719</v>
      </c>
      <c r="H880" s="43">
        <f>COUNTIF(D881:$D$1599,366)</f>
        <v>0</v>
      </c>
      <c r="I880" s="2"/>
    </row>
    <row r="881" spans="1:9" x14ac:dyDescent="0.25">
      <c r="A881" s="1">
        <f>COUNTIF($C$2:C881,"Да")</f>
        <v>9</v>
      </c>
      <c r="B881" s="45">
        <f t="shared" si="27"/>
        <v>45880</v>
      </c>
      <c r="C881" s="42" t="str">
        <f>IF(ISERROR(VLOOKUP(B881,'Айгенис Оп10'!$C$3:$C$20,1,0)),"Нет","Да")</f>
        <v>Нет</v>
      </c>
      <c r="D881" s="43">
        <f t="shared" si="26"/>
        <v>365</v>
      </c>
      <c r="E881" s="44">
        <f>ROUND(('Все выпуски'!$H$3*'Все выпуски'!$H$6/100)/365*(B881-IF(C881="Нет",VLOOKUP(A881,'Айгенис Оп10'!$A$2:$C$20,3,0),VLOOKUP((A881-1),'Айгенис Оп10'!$A$2:$C$20,3,0))),2)</f>
        <v>5.13</v>
      </c>
      <c r="G881" s="43">
        <f>COUNTIF(D882:$D$1599,365)</f>
        <v>718</v>
      </c>
      <c r="H881" s="43">
        <f>COUNTIF(D882:$D$1599,366)</f>
        <v>0</v>
      </c>
      <c r="I881" s="2"/>
    </row>
    <row r="882" spans="1:9" x14ac:dyDescent="0.25">
      <c r="A882" s="1">
        <f>COUNTIF($C$2:C882,"Да")</f>
        <v>9</v>
      </c>
      <c r="B882" s="45">
        <f t="shared" si="27"/>
        <v>45881</v>
      </c>
      <c r="C882" s="42" t="str">
        <f>IF(ISERROR(VLOOKUP(B882,'Айгенис Оп10'!$C$3:$C$20,1,0)),"Нет","Да")</f>
        <v>Нет</v>
      </c>
      <c r="D882" s="43">
        <f t="shared" si="26"/>
        <v>365</v>
      </c>
      <c r="E882" s="44">
        <f>ROUND(('Все выпуски'!$H$3*'Все выпуски'!$H$6/100)/365*(B882-IF(C882="Нет",VLOOKUP(A882,'Айгенис Оп10'!$A$2:$C$20,3,0),VLOOKUP((A882-1),'Айгенис Оп10'!$A$2:$C$20,3,0))),2)</f>
        <v>5.23</v>
      </c>
      <c r="G882" s="43">
        <f>COUNTIF(D883:$D$1599,365)</f>
        <v>717</v>
      </c>
      <c r="H882" s="43">
        <f>COUNTIF(D883:$D$1599,366)</f>
        <v>0</v>
      </c>
      <c r="I882" s="2"/>
    </row>
    <row r="883" spans="1:9" x14ac:dyDescent="0.25">
      <c r="A883" s="1">
        <f>COUNTIF($C$2:C883,"Да")</f>
        <v>9</v>
      </c>
      <c r="B883" s="45">
        <f t="shared" si="27"/>
        <v>45882</v>
      </c>
      <c r="C883" s="42" t="str">
        <f>IF(ISERROR(VLOOKUP(B883,'Айгенис Оп10'!$C$3:$C$20,1,0)),"Нет","Да")</f>
        <v>Нет</v>
      </c>
      <c r="D883" s="43">
        <f t="shared" si="26"/>
        <v>365</v>
      </c>
      <c r="E883" s="44">
        <f>ROUND(('Все выпуски'!$H$3*'Все выпуски'!$H$6/100)/365*(B883-IF(C883="Нет",VLOOKUP(A883,'Айгенис Оп10'!$A$2:$C$20,3,0),VLOOKUP((A883-1),'Айгенис Оп10'!$A$2:$C$20,3,0))),2)</f>
        <v>5.33</v>
      </c>
      <c r="G883" s="43">
        <f>COUNTIF(D884:$D$1599,365)</f>
        <v>716</v>
      </c>
      <c r="H883" s="43">
        <f>COUNTIF(D884:$D$1599,366)</f>
        <v>0</v>
      </c>
      <c r="I883" s="2"/>
    </row>
    <row r="884" spans="1:9" x14ac:dyDescent="0.25">
      <c r="A884" s="1">
        <f>COUNTIF($C$2:C884,"Да")</f>
        <v>9</v>
      </c>
      <c r="B884" s="45">
        <f t="shared" si="27"/>
        <v>45883</v>
      </c>
      <c r="C884" s="42" t="str">
        <f>IF(ISERROR(VLOOKUP(B884,'Айгенис Оп10'!$C$3:$C$20,1,0)),"Нет","Да")</f>
        <v>Нет</v>
      </c>
      <c r="D884" s="43">
        <f t="shared" si="26"/>
        <v>365</v>
      </c>
      <c r="E884" s="44">
        <f>ROUND(('Все выпуски'!$H$3*'Все выпуски'!$H$6/100)/365*(B884-IF(C884="Нет",VLOOKUP(A884,'Айгенис Оп10'!$A$2:$C$20,3,0),VLOOKUP((A884-1),'Айгенис Оп10'!$A$2:$C$20,3,0))),2)</f>
        <v>5.42</v>
      </c>
      <c r="G884" s="43">
        <f>COUNTIF(D885:$D$1599,365)</f>
        <v>715</v>
      </c>
      <c r="H884" s="43">
        <f>COUNTIF(D885:$D$1599,366)</f>
        <v>0</v>
      </c>
      <c r="I884" s="2"/>
    </row>
    <row r="885" spans="1:9" x14ac:dyDescent="0.25">
      <c r="A885" s="1">
        <f>COUNTIF($C$2:C885,"Да")</f>
        <v>9</v>
      </c>
      <c r="B885" s="45">
        <f t="shared" si="27"/>
        <v>45884</v>
      </c>
      <c r="C885" s="42" t="str">
        <f>IF(ISERROR(VLOOKUP(B885,'Айгенис Оп10'!$C$3:$C$20,1,0)),"Нет","Да")</f>
        <v>Нет</v>
      </c>
      <c r="D885" s="43">
        <f t="shared" si="26"/>
        <v>365</v>
      </c>
      <c r="E885" s="44">
        <f>ROUND(('Все выпуски'!$H$3*'Все выпуски'!$H$6/100)/365*(B885-IF(C885="Нет",VLOOKUP(A885,'Айгенис Оп10'!$A$2:$C$20,3,0),VLOOKUP((A885-1),'Айгенис Оп10'!$A$2:$C$20,3,0))),2)</f>
        <v>5.52</v>
      </c>
      <c r="G885" s="43">
        <f>COUNTIF(D886:$D$1599,365)</f>
        <v>714</v>
      </c>
      <c r="H885" s="43">
        <f>COUNTIF(D886:$D$1599,366)</f>
        <v>0</v>
      </c>
      <c r="I885" s="2"/>
    </row>
    <row r="886" spans="1:9" x14ac:dyDescent="0.25">
      <c r="A886" s="1">
        <f>COUNTIF($C$2:C886,"Да")</f>
        <v>9</v>
      </c>
      <c r="B886" s="45">
        <f t="shared" si="27"/>
        <v>45885</v>
      </c>
      <c r="C886" s="42" t="str">
        <f>IF(ISERROR(VLOOKUP(B886,'Айгенис Оп10'!$C$3:$C$20,1,0)),"Нет","Да")</f>
        <v>Нет</v>
      </c>
      <c r="D886" s="43">
        <f t="shared" si="26"/>
        <v>365</v>
      </c>
      <c r="E886" s="44">
        <f>ROUND(('Все выпуски'!$H$3*'Все выпуски'!$H$6/100)/365*(B886-IF(C886="Нет",VLOOKUP(A886,'Айгенис Оп10'!$A$2:$C$20,3,0),VLOOKUP((A886-1),'Айгенис Оп10'!$A$2:$C$20,3,0))),2)</f>
        <v>5.62</v>
      </c>
      <c r="G886" s="43">
        <f>COUNTIF(D887:$D$1599,365)</f>
        <v>713</v>
      </c>
      <c r="H886" s="43">
        <f>COUNTIF(D887:$D$1599,366)</f>
        <v>0</v>
      </c>
      <c r="I886" s="2"/>
    </row>
    <row r="887" spans="1:9" x14ac:dyDescent="0.25">
      <c r="A887" s="1">
        <f>COUNTIF($C$2:C887,"Да")</f>
        <v>9</v>
      </c>
      <c r="B887" s="45">
        <f t="shared" si="27"/>
        <v>45886</v>
      </c>
      <c r="C887" s="42" t="str">
        <f>IF(ISERROR(VLOOKUP(B887,'Айгенис Оп10'!$C$3:$C$20,1,0)),"Нет","Да")</f>
        <v>Нет</v>
      </c>
      <c r="D887" s="43">
        <f t="shared" si="26"/>
        <v>365</v>
      </c>
      <c r="E887" s="44">
        <f>ROUND(('Все выпуски'!$H$3*'Все выпуски'!$H$6/100)/365*(B887-IF(C887="Нет",VLOOKUP(A887,'Айгенис Оп10'!$A$2:$C$20,3,0),VLOOKUP((A887-1),'Айгенис Оп10'!$A$2:$C$20,3,0))),2)</f>
        <v>5.72</v>
      </c>
      <c r="G887" s="43">
        <f>COUNTIF(D888:$D$1599,365)</f>
        <v>712</v>
      </c>
      <c r="H887" s="43">
        <f>COUNTIF(D888:$D$1599,366)</f>
        <v>0</v>
      </c>
      <c r="I887" s="2"/>
    </row>
    <row r="888" spans="1:9" x14ac:dyDescent="0.25">
      <c r="A888" s="1">
        <f>COUNTIF($C$2:C888,"Да")</f>
        <v>9</v>
      </c>
      <c r="B888" s="45">
        <f t="shared" si="27"/>
        <v>45887</v>
      </c>
      <c r="C888" s="42" t="str">
        <f>IF(ISERROR(VLOOKUP(B888,'Айгенис Оп10'!$C$3:$C$20,1,0)),"Нет","Да")</f>
        <v>Нет</v>
      </c>
      <c r="D888" s="43">
        <f t="shared" si="26"/>
        <v>365</v>
      </c>
      <c r="E888" s="44">
        <f>ROUND(('Все выпуски'!$H$3*'Все выпуски'!$H$6/100)/365*(B888-IF(C888="Нет",VLOOKUP(A888,'Айгенис Оп10'!$A$2:$C$20,3,0),VLOOKUP((A888-1),'Айгенис Оп10'!$A$2:$C$20,3,0))),2)</f>
        <v>5.82</v>
      </c>
      <c r="G888" s="43">
        <f>COUNTIF(D889:$D$1599,365)</f>
        <v>711</v>
      </c>
      <c r="H888" s="43">
        <f>COUNTIF(D889:$D$1599,366)</f>
        <v>0</v>
      </c>
      <c r="I888" s="2"/>
    </row>
    <row r="889" spans="1:9" x14ac:dyDescent="0.25">
      <c r="A889" s="1">
        <f>COUNTIF($C$2:C889,"Да")</f>
        <v>9</v>
      </c>
      <c r="B889" s="45">
        <f t="shared" si="27"/>
        <v>45888</v>
      </c>
      <c r="C889" s="42" t="str">
        <f>IF(ISERROR(VLOOKUP(B889,'Айгенис Оп10'!$C$3:$C$20,1,0)),"Нет","Да")</f>
        <v>Нет</v>
      </c>
      <c r="D889" s="43">
        <f t="shared" si="26"/>
        <v>365</v>
      </c>
      <c r="E889" s="44">
        <f>ROUND(('Все выпуски'!$H$3*'Все выпуски'!$H$6/100)/365*(B889-IF(C889="Нет",VLOOKUP(A889,'Айгенис Оп10'!$A$2:$C$20,3,0),VLOOKUP((A889-1),'Айгенис Оп10'!$A$2:$C$20,3,0))),2)</f>
        <v>5.92</v>
      </c>
      <c r="G889" s="43">
        <f>COUNTIF(D890:$D$1599,365)</f>
        <v>710</v>
      </c>
      <c r="H889" s="43">
        <f>COUNTIF(D890:$D$1599,366)</f>
        <v>0</v>
      </c>
      <c r="I889" s="2"/>
    </row>
    <row r="890" spans="1:9" x14ac:dyDescent="0.25">
      <c r="A890" s="1">
        <f>COUNTIF($C$2:C890,"Да")</f>
        <v>9</v>
      </c>
      <c r="B890" s="45">
        <f t="shared" si="27"/>
        <v>45889</v>
      </c>
      <c r="C890" s="42" t="str">
        <f>IF(ISERROR(VLOOKUP(B890,'Айгенис Оп10'!$C$3:$C$20,1,0)),"Нет","Да")</f>
        <v>Нет</v>
      </c>
      <c r="D890" s="43">
        <f t="shared" si="26"/>
        <v>365</v>
      </c>
      <c r="E890" s="44">
        <f>ROUND(('Все выпуски'!$H$3*'Все выпуски'!$H$6/100)/365*(B890-IF(C890="Нет",VLOOKUP(A890,'Айгенис Оп10'!$A$2:$C$20,3,0),VLOOKUP((A890-1),'Айгенис Оп10'!$A$2:$C$20,3,0))),2)</f>
        <v>6.02</v>
      </c>
      <c r="G890" s="43">
        <f>COUNTIF(D891:$D$1599,365)</f>
        <v>709</v>
      </c>
      <c r="H890" s="43">
        <f>COUNTIF(D891:$D$1599,366)</f>
        <v>0</v>
      </c>
      <c r="I890" s="2"/>
    </row>
    <row r="891" spans="1:9" x14ac:dyDescent="0.25">
      <c r="A891" s="1">
        <f>COUNTIF($C$2:C891,"Да")</f>
        <v>9</v>
      </c>
      <c r="B891" s="45">
        <f t="shared" si="27"/>
        <v>45890</v>
      </c>
      <c r="C891" s="42" t="str">
        <f>IF(ISERROR(VLOOKUP(B891,'Айгенис Оп10'!$C$3:$C$20,1,0)),"Нет","Да")</f>
        <v>Нет</v>
      </c>
      <c r="D891" s="43">
        <f t="shared" si="26"/>
        <v>365</v>
      </c>
      <c r="E891" s="44">
        <f>ROUND(('Все выпуски'!$H$3*'Все выпуски'!$H$6/100)/365*(B891-IF(C891="Нет",VLOOKUP(A891,'Айгенис Оп10'!$A$2:$C$20,3,0),VLOOKUP((A891-1),'Айгенис Оп10'!$A$2:$C$20,3,0))),2)</f>
        <v>6.12</v>
      </c>
      <c r="G891" s="43">
        <f>COUNTIF(D892:$D$1599,365)</f>
        <v>708</v>
      </c>
      <c r="H891" s="43">
        <f>COUNTIF(D892:$D$1599,366)</f>
        <v>0</v>
      </c>
      <c r="I891" s="2"/>
    </row>
    <row r="892" spans="1:9" x14ac:dyDescent="0.25">
      <c r="A892" s="1">
        <f>COUNTIF($C$2:C892,"Да")</f>
        <v>9</v>
      </c>
      <c r="B892" s="45">
        <f t="shared" si="27"/>
        <v>45891</v>
      </c>
      <c r="C892" s="42" t="str">
        <f>IF(ISERROR(VLOOKUP(B892,'Айгенис Оп10'!$C$3:$C$20,1,0)),"Нет","Да")</f>
        <v>Нет</v>
      </c>
      <c r="D892" s="43">
        <f t="shared" si="26"/>
        <v>365</v>
      </c>
      <c r="E892" s="44">
        <f>ROUND(('Все выпуски'!$H$3*'Все выпуски'!$H$6/100)/365*(B892-IF(C892="Нет",VLOOKUP(A892,'Айгенис Оп10'!$A$2:$C$20,3,0),VLOOKUP((A892-1),'Айгенис Оп10'!$A$2:$C$20,3,0))),2)</f>
        <v>6.21</v>
      </c>
      <c r="G892" s="43">
        <f>COUNTIF(D893:$D$1599,365)</f>
        <v>707</v>
      </c>
      <c r="H892" s="43">
        <f>COUNTIF(D893:$D$1599,366)</f>
        <v>0</v>
      </c>
      <c r="I892" s="2"/>
    </row>
    <row r="893" spans="1:9" x14ac:dyDescent="0.25">
      <c r="A893" s="1">
        <f>COUNTIF($C$2:C893,"Да")</f>
        <v>9</v>
      </c>
      <c r="B893" s="45">
        <f t="shared" si="27"/>
        <v>45892</v>
      </c>
      <c r="C893" s="42" t="str">
        <f>IF(ISERROR(VLOOKUP(B893,'Айгенис Оп10'!$C$3:$C$20,1,0)),"Нет","Да")</f>
        <v>Нет</v>
      </c>
      <c r="D893" s="43">
        <f t="shared" si="26"/>
        <v>365</v>
      </c>
      <c r="E893" s="44">
        <f>ROUND(('Все выпуски'!$H$3*'Все выпуски'!$H$6/100)/365*(B893-IF(C893="Нет",VLOOKUP(A893,'Айгенис Оп10'!$A$2:$C$20,3,0),VLOOKUP((A893-1),'Айгенис Оп10'!$A$2:$C$20,3,0))),2)</f>
        <v>6.31</v>
      </c>
      <c r="G893" s="43">
        <f>COUNTIF(D894:$D$1599,365)</f>
        <v>706</v>
      </c>
      <c r="H893" s="43">
        <f>COUNTIF(D894:$D$1599,366)</f>
        <v>0</v>
      </c>
      <c r="I893" s="2"/>
    </row>
    <row r="894" spans="1:9" x14ac:dyDescent="0.25">
      <c r="A894" s="1">
        <f>COUNTIF($C$2:C894,"Да")</f>
        <v>9</v>
      </c>
      <c r="B894" s="45">
        <f t="shared" si="27"/>
        <v>45893</v>
      </c>
      <c r="C894" s="42" t="str">
        <f>IF(ISERROR(VLOOKUP(B894,'Айгенис Оп10'!$C$3:$C$20,1,0)),"Нет","Да")</f>
        <v>Нет</v>
      </c>
      <c r="D894" s="43">
        <f t="shared" si="26"/>
        <v>365</v>
      </c>
      <c r="E894" s="44">
        <f>ROUND(('Все выпуски'!$H$3*'Все выпуски'!$H$6/100)/365*(B894-IF(C894="Нет",VLOOKUP(A894,'Айгенис Оп10'!$A$2:$C$20,3,0),VLOOKUP((A894-1),'Айгенис Оп10'!$A$2:$C$20,3,0))),2)</f>
        <v>6.41</v>
      </c>
      <c r="G894" s="43">
        <f>COUNTIF(D895:$D$1599,365)</f>
        <v>705</v>
      </c>
      <c r="H894" s="43">
        <f>COUNTIF(D895:$D$1599,366)</f>
        <v>0</v>
      </c>
      <c r="I894" s="2"/>
    </row>
    <row r="895" spans="1:9" x14ac:dyDescent="0.25">
      <c r="A895" s="1">
        <f>COUNTIF($C$2:C895,"Да")</f>
        <v>9</v>
      </c>
      <c r="B895" s="45">
        <f t="shared" si="27"/>
        <v>45894</v>
      </c>
      <c r="C895" s="42" t="str">
        <f>IF(ISERROR(VLOOKUP(B895,'Айгенис Оп10'!$C$3:$C$20,1,0)),"Нет","Да")</f>
        <v>Нет</v>
      </c>
      <c r="D895" s="43">
        <f t="shared" si="26"/>
        <v>365</v>
      </c>
      <c r="E895" s="44">
        <f>ROUND(('Все выпуски'!$H$3*'Все выпуски'!$H$6/100)/365*(B895-IF(C895="Нет",VLOOKUP(A895,'Айгенис Оп10'!$A$2:$C$20,3,0),VLOOKUP((A895-1),'Айгенис Оп10'!$A$2:$C$20,3,0))),2)</f>
        <v>6.51</v>
      </c>
      <c r="G895" s="43">
        <f>COUNTIF(D896:$D$1599,365)</f>
        <v>704</v>
      </c>
      <c r="H895" s="43">
        <f>COUNTIF(D896:$D$1599,366)</f>
        <v>0</v>
      </c>
      <c r="I895" s="2"/>
    </row>
    <row r="896" spans="1:9" x14ac:dyDescent="0.25">
      <c r="A896" s="1">
        <f>COUNTIF($C$2:C896,"Да")</f>
        <v>9</v>
      </c>
      <c r="B896" s="45">
        <f t="shared" si="27"/>
        <v>45895</v>
      </c>
      <c r="C896" s="42" t="str">
        <f>IF(ISERROR(VLOOKUP(B896,'Айгенис Оп10'!$C$3:$C$20,1,0)),"Нет","Да")</f>
        <v>Нет</v>
      </c>
      <c r="D896" s="43">
        <f t="shared" si="26"/>
        <v>365</v>
      </c>
      <c r="E896" s="44">
        <f>ROUND(('Все выпуски'!$H$3*'Все выпуски'!$H$6/100)/365*(B896-IF(C896="Нет",VLOOKUP(A896,'Айгенис Оп10'!$A$2:$C$20,3,0),VLOOKUP((A896-1),'Айгенис Оп10'!$A$2:$C$20,3,0))),2)</f>
        <v>6.61</v>
      </c>
      <c r="G896" s="43">
        <f>COUNTIF(D897:$D$1599,365)</f>
        <v>703</v>
      </c>
      <c r="H896" s="43">
        <f>COUNTIF(D897:$D$1599,366)</f>
        <v>0</v>
      </c>
      <c r="I896" s="2"/>
    </row>
    <row r="897" spans="1:9" x14ac:dyDescent="0.25">
      <c r="A897" s="1">
        <f>COUNTIF($C$2:C897,"Да")</f>
        <v>9</v>
      </c>
      <c r="B897" s="45">
        <f t="shared" si="27"/>
        <v>45896</v>
      </c>
      <c r="C897" s="42" t="str">
        <f>IF(ISERROR(VLOOKUP(B897,'Айгенис Оп10'!$C$3:$C$20,1,0)),"Нет","Да")</f>
        <v>Нет</v>
      </c>
      <c r="D897" s="43">
        <f t="shared" si="26"/>
        <v>365</v>
      </c>
      <c r="E897" s="44">
        <f>ROUND(('Все выпуски'!$H$3*'Все выпуски'!$H$6/100)/365*(B897-IF(C897="Нет",VLOOKUP(A897,'Айгенис Оп10'!$A$2:$C$20,3,0),VLOOKUP((A897-1),'Айгенис Оп10'!$A$2:$C$20,3,0))),2)</f>
        <v>6.71</v>
      </c>
      <c r="G897" s="43">
        <f>COUNTIF(D898:$D$1599,365)</f>
        <v>702</v>
      </c>
      <c r="H897" s="43">
        <f>COUNTIF(D898:$D$1599,366)</f>
        <v>0</v>
      </c>
      <c r="I897" s="2"/>
    </row>
    <row r="898" spans="1:9" x14ac:dyDescent="0.25">
      <c r="A898" s="1">
        <f>COUNTIF($C$2:C898,"Да")</f>
        <v>9</v>
      </c>
      <c r="B898" s="45">
        <f t="shared" si="27"/>
        <v>45897</v>
      </c>
      <c r="C898" s="42" t="str">
        <f>IF(ISERROR(VLOOKUP(B898,'Айгенис Оп10'!$C$3:$C$20,1,0)),"Нет","Да")</f>
        <v>Нет</v>
      </c>
      <c r="D898" s="43">
        <f t="shared" si="26"/>
        <v>365</v>
      </c>
      <c r="E898" s="44">
        <f>ROUND(('Все выпуски'!$H$3*'Все выпуски'!$H$6/100)/365*(B898-IF(C898="Нет",VLOOKUP(A898,'Айгенис Оп10'!$A$2:$C$20,3,0),VLOOKUP((A898-1),'Айгенис Оп10'!$A$2:$C$20,3,0))),2)</f>
        <v>6.81</v>
      </c>
      <c r="G898" s="43">
        <f>COUNTIF(D899:$D$1599,365)</f>
        <v>701</v>
      </c>
      <c r="H898" s="43">
        <f>COUNTIF(D899:$D$1599,366)</f>
        <v>0</v>
      </c>
      <c r="I898" s="2"/>
    </row>
    <row r="899" spans="1:9" x14ac:dyDescent="0.25">
      <c r="A899" s="1">
        <f>COUNTIF($C$2:C899,"Да")</f>
        <v>9</v>
      </c>
      <c r="B899" s="45">
        <f t="shared" si="27"/>
        <v>45898</v>
      </c>
      <c r="C899" s="42" t="str">
        <f>IF(ISERROR(VLOOKUP(B899,'Айгенис Оп10'!$C$3:$C$20,1,0)),"Нет","Да")</f>
        <v>Нет</v>
      </c>
      <c r="D899" s="43">
        <f t="shared" ref="D899:D962" si="28">IF(MOD(YEAR(B899),4)=0,366,365)</f>
        <v>365</v>
      </c>
      <c r="E899" s="44">
        <f>ROUND(('Все выпуски'!$H$3*'Все выпуски'!$H$6/100)/365*(B899-IF(C899="Нет",VLOOKUP(A899,'Айгенис Оп10'!$A$2:$C$20,3,0),VLOOKUP((A899-1),'Айгенис Оп10'!$A$2:$C$20,3,0))),2)</f>
        <v>6.9</v>
      </c>
      <c r="G899" s="43">
        <f>COUNTIF(D900:$D$1599,365)</f>
        <v>700</v>
      </c>
      <c r="H899" s="43">
        <f>COUNTIF(D900:$D$1599,366)</f>
        <v>0</v>
      </c>
      <c r="I899" s="2"/>
    </row>
    <row r="900" spans="1:9" x14ac:dyDescent="0.25">
      <c r="A900" s="1">
        <f>COUNTIF($C$2:C900,"Да")</f>
        <v>9</v>
      </c>
      <c r="B900" s="45">
        <f t="shared" ref="B900:B963" si="29">B899+1</f>
        <v>45899</v>
      </c>
      <c r="C900" s="42" t="str">
        <f>IF(ISERROR(VLOOKUP(B900,'Айгенис Оп10'!$C$3:$C$20,1,0)),"Нет","Да")</f>
        <v>Нет</v>
      </c>
      <c r="D900" s="43">
        <f t="shared" si="28"/>
        <v>365</v>
      </c>
      <c r="E900" s="44">
        <f>ROUND(('Все выпуски'!$H$3*'Все выпуски'!$H$6/100)/365*(B900-IF(C900="Нет",VLOOKUP(A900,'Айгенис Оп10'!$A$2:$C$20,3,0),VLOOKUP((A900-1),'Айгенис Оп10'!$A$2:$C$20,3,0))),2)</f>
        <v>7</v>
      </c>
      <c r="G900" s="43">
        <f>COUNTIF(D901:$D$1599,365)</f>
        <v>699</v>
      </c>
      <c r="H900" s="43">
        <f>COUNTIF(D901:$D$1599,366)</f>
        <v>0</v>
      </c>
      <c r="I900" s="2"/>
    </row>
    <row r="901" spans="1:9" x14ac:dyDescent="0.25">
      <c r="A901" s="1">
        <f>COUNTIF($C$2:C901,"Да")</f>
        <v>9</v>
      </c>
      <c r="B901" s="45">
        <f t="shared" si="29"/>
        <v>45900</v>
      </c>
      <c r="C901" s="42" t="str">
        <f>IF(ISERROR(VLOOKUP(B901,'Айгенис Оп10'!$C$3:$C$20,1,0)),"Нет","Да")</f>
        <v>Нет</v>
      </c>
      <c r="D901" s="43">
        <f t="shared" si="28"/>
        <v>365</v>
      </c>
      <c r="E901" s="44">
        <f>ROUND(('Все выпуски'!$H$3*'Все выпуски'!$H$6/100)/365*(B901-IF(C901="Нет",VLOOKUP(A901,'Айгенис Оп10'!$A$2:$C$20,3,0),VLOOKUP((A901-1),'Айгенис Оп10'!$A$2:$C$20,3,0))),2)</f>
        <v>7.1</v>
      </c>
      <c r="G901" s="43">
        <f>COUNTIF(D902:$D$1599,365)</f>
        <v>698</v>
      </c>
      <c r="H901" s="43">
        <f>COUNTIF(D902:$D$1599,366)</f>
        <v>0</v>
      </c>
      <c r="I901" s="2"/>
    </row>
    <row r="902" spans="1:9" x14ac:dyDescent="0.25">
      <c r="A902" s="1">
        <f>COUNTIF($C$2:C902,"Да")</f>
        <v>9</v>
      </c>
      <c r="B902" s="45">
        <f t="shared" si="29"/>
        <v>45901</v>
      </c>
      <c r="C902" s="42" t="str">
        <f>IF(ISERROR(VLOOKUP(B902,'Айгенис Оп10'!$C$3:$C$20,1,0)),"Нет","Да")</f>
        <v>Нет</v>
      </c>
      <c r="D902" s="43">
        <f t="shared" si="28"/>
        <v>365</v>
      </c>
      <c r="E902" s="44">
        <f>ROUND(('Все выпуски'!$H$3*'Все выпуски'!$H$6/100)/365*(B902-IF(C902="Нет",VLOOKUP(A902,'Айгенис Оп10'!$A$2:$C$20,3,0),VLOOKUP((A902-1),'Айгенис Оп10'!$A$2:$C$20,3,0))),2)</f>
        <v>7.2</v>
      </c>
      <c r="G902" s="43">
        <f>COUNTIF(D903:$D$1599,365)</f>
        <v>697</v>
      </c>
      <c r="H902" s="43">
        <f>COUNTIF(D903:$D$1599,366)</f>
        <v>0</v>
      </c>
      <c r="I902" s="2"/>
    </row>
    <row r="903" spans="1:9" x14ac:dyDescent="0.25">
      <c r="A903" s="1">
        <f>COUNTIF($C$2:C903,"Да")</f>
        <v>9</v>
      </c>
      <c r="B903" s="45">
        <f t="shared" si="29"/>
        <v>45902</v>
      </c>
      <c r="C903" s="42" t="str">
        <f>IF(ISERROR(VLOOKUP(B903,'Айгенис Оп10'!$C$3:$C$20,1,0)),"Нет","Да")</f>
        <v>Нет</v>
      </c>
      <c r="D903" s="43">
        <f t="shared" si="28"/>
        <v>365</v>
      </c>
      <c r="E903" s="44">
        <f>ROUND(('Все выпуски'!$H$3*'Все выпуски'!$H$6/100)/365*(B903-IF(C903="Нет",VLOOKUP(A903,'Айгенис Оп10'!$A$2:$C$20,3,0),VLOOKUP((A903-1),'Айгенис Оп10'!$A$2:$C$20,3,0))),2)</f>
        <v>7.3</v>
      </c>
      <c r="G903" s="43">
        <f>COUNTIF(D904:$D$1599,365)</f>
        <v>696</v>
      </c>
      <c r="H903" s="43">
        <f>COUNTIF(D904:$D$1599,366)</f>
        <v>0</v>
      </c>
      <c r="I903" s="2"/>
    </row>
    <row r="904" spans="1:9" x14ac:dyDescent="0.25">
      <c r="A904" s="1">
        <f>COUNTIF($C$2:C904,"Да")</f>
        <v>9</v>
      </c>
      <c r="B904" s="45">
        <f t="shared" si="29"/>
        <v>45903</v>
      </c>
      <c r="C904" s="42" t="str">
        <f>IF(ISERROR(VLOOKUP(B904,'Айгенис Оп10'!$C$3:$C$20,1,0)),"Нет","Да")</f>
        <v>Нет</v>
      </c>
      <c r="D904" s="43">
        <f t="shared" si="28"/>
        <v>365</v>
      </c>
      <c r="E904" s="44">
        <f>ROUND(('Все выпуски'!$H$3*'Все выпуски'!$H$6/100)/365*(B904-IF(C904="Нет",VLOOKUP(A904,'Айгенис Оп10'!$A$2:$C$20,3,0),VLOOKUP((A904-1),'Айгенис Оп10'!$A$2:$C$20,3,0))),2)</f>
        <v>7.4</v>
      </c>
      <c r="G904" s="43">
        <f>COUNTIF(D905:$D$1599,365)</f>
        <v>695</v>
      </c>
      <c r="H904" s="43">
        <f>COUNTIF(D905:$D$1599,366)</f>
        <v>0</v>
      </c>
      <c r="I904" s="2"/>
    </row>
    <row r="905" spans="1:9" x14ac:dyDescent="0.25">
      <c r="A905" s="1">
        <f>COUNTIF($C$2:C905,"Да")</f>
        <v>9</v>
      </c>
      <c r="B905" s="45">
        <f t="shared" si="29"/>
        <v>45904</v>
      </c>
      <c r="C905" s="42" t="str">
        <f>IF(ISERROR(VLOOKUP(B905,'Айгенис Оп10'!$C$3:$C$20,1,0)),"Нет","Да")</f>
        <v>Нет</v>
      </c>
      <c r="D905" s="43">
        <f t="shared" si="28"/>
        <v>365</v>
      </c>
      <c r="E905" s="44">
        <f>ROUND(('Все выпуски'!$H$3*'Все выпуски'!$H$6/100)/365*(B905-IF(C905="Нет",VLOOKUP(A905,'Айгенис Оп10'!$A$2:$C$20,3,0),VLOOKUP((A905-1),'Айгенис Оп10'!$A$2:$C$20,3,0))),2)</f>
        <v>7.5</v>
      </c>
      <c r="G905" s="43">
        <f>COUNTIF(D906:$D$1599,365)</f>
        <v>694</v>
      </c>
      <c r="H905" s="43">
        <f>COUNTIF(D906:$D$1599,366)</f>
        <v>0</v>
      </c>
      <c r="I905" s="2"/>
    </row>
    <row r="906" spans="1:9" x14ac:dyDescent="0.25">
      <c r="A906" s="1">
        <f>COUNTIF($C$2:C906,"Да")</f>
        <v>9</v>
      </c>
      <c r="B906" s="45">
        <f t="shared" si="29"/>
        <v>45905</v>
      </c>
      <c r="C906" s="42" t="str">
        <f>IF(ISERROR(VLOOKUP(B906,'Айгенис Оп10'!$C$3:$C$20,1,0)),"Нет","Да")</f>
        <v>Нет</v>
      </c>
      <c r="D906" s="43">
        <f t="shared" si="28"/>
        <v>365</v>
      </c>
      <c r="E906" s="44">
        <f>ROUND(('Все выпуски'!$H$3*'Все выпуски'!$H$6/100)/365*(B906-IF(C906="Нет",VLOOKUP(A906,'Айгенис Оп10'!$A$2:$C$20,3,0),VLOOKUP((A906-1),'Айгенис Оп10'!$A$2:$C$20,3,0))),2)</f>
        <v>7.59</v>
      </c>
      <c r="G906" s="43">
        <f>COUNTIF(D907:$D$1599,365)</f>
        <v>693</v>
      </c>
      <c r="H906" s="43">
        <f>COUNTIF(D907:$D$1599,366)</f>
        <v>0</v>
      </c>
      <c r="I906" s="2"/>
    </row>
    <row r="907" spans="1:9" x14ac:dyDescent="0.25">
      <c r="A907" s="1">
        <f>COUNTIF($C$2:C907,"Да")</f>
        <v>9</v>
      </c>
      <c r="B907" s="45">
        <f t="shared" si="29"/>
        <v>45906</v>
      </c>
      <c r="C907" s="42" t="str">
        <f>IF(ISERROR(VLOOKUP(B907,'Айгенис Оп10'!$C$3:$C$20,1,0)),"Нет","Да")</f>
        <v>Нет</v>
      </c>
      <c r="D907" s="43">
        <f t="shared" si="28"/>
        <v>365</v>
      </c>
      <c r="E907" s="44">
        <f>ROUND(('Все выпуски'!$H$3*'Все выпуски'!$H$6/100)/365*(B907-IF(C907="Нет",VLOOKUP(A907,'Айгенис Оп10'!$A$2:$C$20,3,0),VLOOKUP((A907-1),'Айгенис Оп10'!$A$2:$C$20,3,0))),2)</f>
        <v>7.69</v>
      </c>
      <c r="G907" s="43">
        <f>COUNTIF(D908:$D$1599,365)</f>
        <v>692</v>
      </c>
      <c r="H907" s="43">
        <f>COUNTIF(D908:$D$1599,366)</f>
        <v>0</v>
      </c>
      <c r="I907" s="2"/>
    </row>
    <row r="908" spans="1:9" x14ac:dyDescent="0.25">
      <c r="A908" s="1">
        <f>COUNTIF($C$2:C908,"Да")</f>
        <v>9</v>
      </c>
      <c r="B908" s="45">
        <f t="shared" si="29"/>
        <v>45907</v>
      </c>
      <c r="C908" s="42" t="str">
        <f>IF(ISERROR(VLOOKUP(B908,'Айгенис Оп10'!$C$3:$C$20,1,0)),"Нет","Да")</f>
        <v>Нет</v>
      </c>
      <c r="D908" s="43">
        <f t="shared" si="28"/>
        <v>365</v>
      </c>
      <c r="E908" s="44">
        <f>ROUND(('Все выпуски'!$H$3*'Все выпуски'!$H$6/100)/365*(B908-IF(C908="Нет",VLOOKUP(A908,'Айгенис Оп10'!$A$2:$C$20,3,0),VLOOKUP((A908-1),'Айгенис Оп10'!$A$2:$C$20,3,0))),2)</f>
        <v>7.79</v>
      </c>
      <c r="G908" s="43">
        <f>COUNTIF(D909:$D$1599,365)</f>
        <v>691</v>
      </c>
      <c r="H908" s="43">
        <f>COUNTIF(D909:$D$1599,366)</f>
        <v>0</v>
      </c>
      <c r="I908" s="2"/>
    </row>
    <row r="909" spans="1:9" x14ac:dyDescent="0.25">
      <c r="A909" s="1">
        <f>COUNTIF($C$2:C909,"Да")</f>
        <v>9</v>
      </c>
      <c r="B909" s="45">
        <f t="shared" si="29"/>
        <v>45908</v>
      </c>
      <c r="C909" s="42" t="str">
        <f>IF(ISERROR(VLOOKUP(B909,'Айгенис Оп10'!$C$3:$C$20,1,0)),"Нет","Да")</f>
        <v>Нет</v>
      </c>
      <c r="D909" s="43">
        <f t="shared" si="28"/>
        <v>365</v>
      </c>
      <c r="E909" s="44">
        <f>ROUND(('Все выпуски'!$H$3*'Все выпуски'!$H$6/100)/365*(B909-IF(C909="Нет",VLOOKUP(A909,'Айгенис Оп10'!$A$2:$C$20,3,0),VLOOKUP((A909-1),'Айгенис Оп10'!$A$2:$C$20,3,0))),2)</f>
        <v>7.89</v>
      </c>
      <c r="G909" s="43">
        <f>COUNTIF(D910:$D$1599,365)</f>
        <v>690</v>
      </c>
      <c r="H909" s="43">
        <f>COUNTIF(D910:$D$1599,366)</f>
        <v>0</v>
      </c>
      <c r="I909" s="2"/>
    </row>
    <row r="910" spans="1:9" x14ac:dyDescent="0.25">
      <c r="A910" s="1">
        <f>COUNTIF($C$2:C910,"Да")</f>
        <v>9</v>
      </c>
      <c r="B910" s="45">
        <f t="shared" si="29"/>
        <v>45909</v>
      </c>
      <c r="C910" s="42" t="str">
        <f>IF(ISERROR(VLOOKUP(B910,'Айгенис Оп10'!$C$3:$C$20,1,0)),"Нет","Да")</f>
        <v>Нет</v>
      </c>
      <c r="D910" s="43">
        <f t="shared" si="28"/>
        <v>365</v>
      </c>
      <c r="E910" s="44">
        <f>ROUND(('Все выпуски'!$H$3*'Все выпуски'!$H$6/100)/365*(B910-IF(C910="Нет",VLOOKUP(A910,'Айгенис Оп10'!$A$2:$C$20,3,0),VLOOKUP((A910-1),'Айгенис Оп10'!$A$2:$C$20,3,0))),2)</f>
        <v>7.99</v>
      </c>
      <c r="G910" s="43">
        <f>COUNTIF(D911:$D$1599,365)</f>
        <v>689</v>
      </c>
      <c r="H910" s="43">
        <f>COUNTIF(D911:$D$1599,366)</f>
        <v>0</v>
      </c>
      <c r="I910" s="2"/>
    </row>
    <row r="911" spans="1:9" x14ac:dyDescent="0.25">
      <c r="A911" s="1">
        <f>COUNTIF($C$2:C911,"Да")</f>
        <v>9</v>
      </c>
      <c r="B911" s="45">
        <f t="shared" si="29"/>
        <v>45910</v>
      </c>
      <c r="C911" s="42" t="str">
        <f>IF(ISERROR(VLOOKUP(B911,'Айгенис Оп10'!$C$3:$C$20,1,0)),"Нет","Да")</f>
        <v>Нет</v>
      </c>
      <c r="D911" s="43">
        <f t="shared" si="28"/>
        <v>365</v>
      </c>
      <c r="E911" s="44">
        <f>ROUND(('Все выпуски'!$H$3*'Все выпуски'!$H$6/100)/365*(B911-IF(C911="Нет",VLOOKUP(A911,'Айгенис Оп10'!$A$2:$C$20,3,0),VLOOKUP((A911-1),'Айгенис Оп10'!$A$2:$C$20,3,0))),2)</f>
        <v>8.09</v>
      </c>
      <c r="G911" s="43">
        <f>COUNTIF(D912:$D$1599,365)</f>
        <v>688</v>
      </c>
      <c r="H911" s="43">
        <f>COUNTIF(D912:$D$1599,366)</f>
        <v>0</v>
      </c>
      <c r="I911" s="2"/>
    </row>
    <row r="912" spans="1:9" x14ac:dyDescent="0.25">
      <c r="A912" s="1">
        <f>COUNTIF($C$2:C912,"Да")</f>
        <v>9</v>
      </c>
      <c r="B912" s="45">
        <f t="shared" si="29"/>
        <v>45911</v>
      </c>
      <c r="C912" s="42" t="str">
        <f>IF(ISERROR(VLOOKUP(B912,'Айгенис Оп10'!$C$3:$C$20,1,0)),"Нет","Да")</f>
        <v>Нет</v>
      </c>
      <c r="D912" s="43">
        <f t="shared" si="28"/>
        <v>365</v>
      </c>
      <c r="E912" s="44">
        <f>ROUND(('Все выпуски'!$H$3*'Все выпуски'!$H$6/100)/365*(B912-IF(C912="Нет",VLOOKUP(A912,'Айгенис Оп10'!$A$2:$C$20,3,0),VLOOKUP((A912-1),'Айгенис Оп10'!$A$2:$C$20,3,0))),2)</f>
        <v>8.19</v>
      </c>
      <c r="G912" s="43">
        <f>COUNTIF(D913:$D$1599,365)</f>
        <v>687</v>
      </c>
      <c r="H912" s="43">
        <f>COUNTIF(D913:$D$1599,366)</f>
        <v>0</v>
      </c>
      <c r="I912" s="2"/>
    </row>
    <row r="913" spans="1:9" x14ac:dyDescent="0.25">
      <c r="A913" s="1">
        <f>COUNTIF($C$2:C913,"Да")</f>
        <v>9</v>
      </c>
      <c r="B913" s="45">
        <f t="shared" si="29"/>
        <v>45912</v>
      </c>
      <c r="C913" s="42" t="str">
        <f>IF(ISERROR(VLOOKUP(B913,'Айгенис Оп10'!$C$3:$C$20,1,0)),"Нет","Да")</f>
        <v>Нет</v>
      </c>
      <c r="D913" s="43">
        <f t="shared" si="28"/>
        <v>365</v>
      </c>
      <c r="E913" s="44">
        <f>ROUND(('Все выпуски'!$H$3*'Все выпуски'!$H$6/100)/365*(B913-IF(C913="Нет",VLOOKUP(A913,'Айгенис Оп10'!$A$2:$C$20,3,0),VLOOKUP((A913-1),'Айгенис Оп10'!$A$2:$C$20,3,0))),2)</f>
        <v>8.2799999999999994</v>
      </c>
      <c r="G913" s="43">
        <f>COUNTIF(D914:$D$1599,365)</f>
        <v>686</v>
      </c>
      <c r="H913" s="43">
        <f>COUNTIF(D914:$D$1599,366)</f>
        <v>0</v>
      </c>
      <c r="I913" s="2"/>
    </row>
    <row r="914" spans="1:9" x14ac:dyDescent="0.25">
      <c r="A914" s="1">
        <f>COUNTIF($C$2:C914,"Да")</f>
        <v>9</v>
      </c>
      <c r="B914" s="45">
        <f t="shared" si="29"/>
        <v>45913</v>
      </c>
      <c r="C914" s="42" t="str">
        <f>IF(ISERROR(VLOOKUP(B914,'Айгенис Оп10'!$C$3:$C$20,1,0)),"Нет","Да")</f>
        <v>Нет</v>
      </c>
      <c r="D914" s="43">
        <f t="shared" si="28"/>
        <v>365</v>
      </c>
      <c r="E914" s="44">
        <f>ROUND(('Все выпуски'!$H$3*'Все выпуски'!$H$6/100)/365*(B914-IF(C914="Нет",VLOOKUP(A914,'Айгенис Оп10'!$A$2:$C$20,3,0),VLOOKUP((A914-1),'Айгенис Оп10'!$A$2:$C$20,3,0))),2)</f>
        <v>8.3800000000000008</v>
      </c>
      <c r="G914" s="43">
        <f>COUNTIF(D915:$D$1599,365)</f>
        <v>685</v>
      </c>
      <c r="H914" s="43">
        <f>COUNTIF(D915:$D$1599,366)</f>
        <v>0</v>
      </c>
      <c r="I914" s="2"/>
    </row>
    <row r="915" spans="1:9" x14ac:dyDescent="0.25">
      <c r="A915" s="1">
        <f>COUNTIF($C$2:C915,"Да")</f>
        <v>9</v>
      </c>
      <c r="B915" s="45">
        <f t="shared" si="29"/>
        <v>45914</v>
      </c>
      <c r="C915" s="42" t="str">
        <f>IF(ISERROR(VLOOKUP(B915,'Айгенис Оп10'!$C$3:$C$20,1,0)),"Нет","Да")</f>
        <v>Нет</v>
      </c>
      <c r="D915" s="43">
        <f t="shared" si="28"/>
        <v>365</v>
      </c>
      <c r="E915" s="44">
        <f>ROUND(('Все выпуски'!$H$3*'Все выпуски'!$H$6/100)/365*(B915-IF(C915="Нет",VLOOKUP(A915,'Айгенис Оп10'!$A$2:$C$20,3,0),VLOOKUP((A915-1),'Айгенис Оп10'!$A$2:$C$20,3,0))),2)</f>
        <v>8.48</v>
      </c>
      <c r="G915" s="43">
        <f>COUNTIF(D916:$D$1599,365)</f>
        <v>684</v>
      </c>
      <c r="H915" s="43">
        <f>COUNTIF(D916:$D$1599,366)</f>
        <v>0</v>
      </c>
      <c r="I915" s="2"/>
    </row>
    <row r="916" spans="1:9" x14ac:dyDescent="0.25">
      <c r="A916" s="1">
        <f>COUNTIF($C$2:C916,"Да")</f>
        <v>9</v>
      </c>
      <c r="B916" s="45">
        <f t="shared" si="29"/>
        <v>45915</v>
      </c>
      <c r="C916" s="42" t="str">
        <f>IF(ISERROR(VLOOKUP(B916,'Айгенис Оп10'!$C$3:$C$20,1,0)),"Нет","Да")</f>
        <v>Нет</v>
      </c>
      <c r="D916" s="43">
        <f t="shared" si="28"/>
        <v>365</v>
      </c>
      <c r="E916" s="44">
        <f>ROUND(('Все выпуски'!$H$3*'Все выпуски'!$H$6/100)/365*(B916-IF(C916="Нет",VLOOKUP(A916,'Айгенис Оп10'!$A$2:$C$20,3,0),VLOOKUP((A916-1),'Айгенис Оп10'!$A$2:$C$20,3,0))),2)</f>
        <v>8.58</v>
      </c>
      <c r="G916" s="43">
        <f>COUNTIF(D917:$D$1599,365)</f>
        <v>683</v>
      </c>
      <c r="H916" s="43">
        <f>COUNTIF(D917:$D$1599,366)</f>
        <v>0</v>
      </c>
      <c r="I916" s="2"/>
    </row>
    <row r="917" spans="1:9" x14ac:dyDescent="0.25">
      <c r="A917" s="1">
        <f>COUNTIF($C$2:C917,"Да")</f>
        <v>9</v>
      </c>
      <c r="B917" s="45">
        <f t="shared" si="29"/>
        <v>45916</v>
      </c>
      <c r="C917" s="42" t="str">
        <f>IF(ISERROR(VLOOKUP(B917,'Айгенис Оп10'!$C$3:$C$20,1,0)),"Нет","Да")</f>
        <v>Нет</v>
      </c>
      <c r="D917" s="43">
        <f t="shared" si="28"/>
        <v>365</v>
      </c>
      <c r="E917" s="44">
        <f>ROUND(('Все выпуски'!$H$3*'Все выпуски'!$H$6/100)/365*(B917-IF(C917="Нет",VLOOKUP(A917,'Айгенис Оп10'!$A$2:$C$20,3,0),VLOOKUP((A917-1),'Айгенис Оп10'!$A$2:$C$20,3,0))),2)</f>
        <v>8.68</v>
      </c>
      <c r="G917" s="43">
        <f>COUNTIF(D918:$D$1599,365)</f>
        <v>682</v>
      </c>
      <c r="H917" s="43">
        <f>COUNTIF(D918:$D$1599,366)</f>
        <v>0</v>
      </c>
      <c r="I917" s="2"/>
    </row>
    <row r="918" spans="1:9" x14ac:dyDescent="0.25">
      <c r="A918" s="1">
        <f>COUNTIF($C$2:C918,"Да")</f>
        <v>9</v>
      </c>
      <c r="B918" s="45">
        <f t="shared" si="29"/>
        <v>45917</v>
      </c>
      <c r="C918" s="42" t="str">
        <f>IF(ISERROR(VLOOKUP(B918,'Айгенис Оп10'!$C$3:$C$20,1,0)),"Нет","Да")</f>
        <v>Нет</v>
      </c>
      <c r="D918" s="43">
        <f t="shared" si="28"/>
        <v>365</v>
      </c>
      <c r="E918" s="44">
        <f>ROUND(('Все выпуски'!$H$3*'Все выпуски'!$H$6/100)/365*(B918-IF(C918="Нет",VLOOKUP(A918,'Айгенис Оп10'!$A$2:$C$20,3,0),VLOOKUP((A918-1),'Айгенис Оп10'!$A$2:$C$20,3,0))),2)</f>
        <v>8.7799999999999994</v>
      </c>
      <c r="G918" s="43">
        <f>COUNTIF(D919:$D$1599,365)</f>
        <v>681</v>
      </c>
      <c r="H918" s="43">
        <f>COUNTIF(D919:$D$1599,366)</f>
        <v>0</v>
      </c>
      <c r="I918" s="2"/>
    </row>
    <row r="919" spans="1:9" x14ac:dyDescent="0.25">
      <c r="A919" s="1">
        <f>COUNTIF($C$2:C919,"Да")</f>
        <v>9</v>
      </c>
      <c r="B919" s="45">
        <f t="shared" si="29"/>
        <v>45918</v>
      </c>
      <c r="C919" s="42" t="str">
        <f>IF(ISERROR(VLOOKUP(B919,'Айгенис Оп10'!$C$3:$C$20,1,0)),"Нет","Да")</f>
        <v>Нет</v>
      </c>
      <c r="D919" s="43">
        <f t="shared" si="28"/>
        <v>365</v>
      </c>
      <c r="E919" s="44">
        <f>ROUND(('Все выпуски'!$H$3*'Все выпуски'!$H$6/100)/365*(B919-IF(C919="Нет",VLOOKUP(A919,'Айгенис Оп10'!$A$2:$C$20,3,0),VLOOKUP((A919-1),'Айгенис Оп10'!$A$2:$C$20,3,0))),2)</f>
        <v>8.8800000000000008</v>
      </c>
      <c r="G919" s="43">
        <f>COUNTIF(D920:$D$1599,365)</f>
        <v>680</v>
      </c>
      <c r="H919" s="43">
        <f>COUNTIF(D920:$D$1599,366)</f>
        <v>0</v>
      </c>
      <c r="I919" s="2"/>
    </row>
    <row r="920" spans="1:9" x14ac:dyDescent="0.25">
      <c r="A920" s="1">
        <f>COUNTIF($C$2:C920,"Да")</f>
        <v>9</v>
      </c>
      <c r="B920" s="45">
        <f t="shared" si="29"/>
        <v>45919</v>
      </c>
      <c r="C920" s="42" t="str">
        <f>IF(ISERROR(VLOOKUP(B920,'Айгенис Оп10'!$C$3:$C$20,1,0)),"Нет","Да")</f>
        <v>Нет</v>
      </c>
      <c r="D920" s="43">
        <f t="shared" si="28"/>
        <v>365</v>
      </c>
      <c r="E920" s="44">
        <f>ROUND(('Все выпуски'!$H$3*'Все выпуски'!$H$6/100)/365*(B920-IF(C920="Нет",VLOOKUP(A920,'Айгенис Оп10'!$A$2:$C$20,3,0),VLOOKUP((A920-1),'Айгенис Оп10'!$A$2:$C$20,3,0))),2)</f>
        <v>8.98</v>
      </c>
      <c r="G920" s="43">
        <f>COUNTIF(D921:$D$1599,365)</f>
        <v>679</v>
      </c>
      <c r="H920" s="43">
        <f>COUNTIF(D921:$D$1599,366)</f>
        <v>0</v>
      </c>
      <c r="I920" s="2"/>
    </row>
    <row r="921" spans="1:9" x14ac:dyDescent="0.25">
      <c r="A921" s="1">
        <f>COUNTIF($C$2:C921,"Да")</f>
        <v>10</v>
      </c>
      <c r="B921" s="45">
        <f t="shared" si="29"/>
        <v>45920</v>
      </c>
      <c r="C921" s="42" t="str">
        <f>IF(ISERROR(VLOOKUP(B921,'Айгенис Оп10'!$C$3:$C$20,1,0)),"Нет","Да")</f>
        <v>Да</v>
      </c>
      <c r="D921" s="43">
        <f t="shared" si="28"/>
        <v>365</v>
      </c>
      <c r="E921" s="44">
        <f>ROUND(('Все выпуски'!$H$3*'Все выпуски'!$H$6/100)/365*(B921-IF(C921="Нет",VLOOKUP(A921,'Айгенис Оп10'!$A$2:$C$20,3,0),VLOOKUP((A921-1),'Айгенис Оп10'!$A$2:$C$20,3,0))),2)</f>
        <v>9.07</v>
      </c>
      <c r="G921" s="43">
        <f>COUNTIF(D922:$D$1599,365)</f>
        <v>678</v>
      </c>
      <c r="H921" s="43">
        <f>COUNTIF(D922:$D$1599,366)</f>
        <v>0</v>
      </c>
      <c r="I921" s="2"/>
    </row>
    <row r="922" spans="1:9" x14ac:dyDescent="0.25">
      <c r="A922" s="1">
        <f>COUNTIF($C$2:C922,"Да")</f>
        <v>10</v>
      </c>
      <c r="B922" s="45">
        <f t="shared" si="29"/>
        <v>45921</v>
      </c>
      <c r="C922" s="42" t="str">
        <f>IF(ISERROR(VLOOKUP(B922,'Айгенис Оп10'!$C$3:$C$20,1,0)),"Нет","Да")</f>
        <v>Нет</v>
      </c>
      <c r="D922" s="43">
        <f t="shared" si="28"/>
        <v>365</v>
      </c>
      <c r="E922" s="44">
        <f>ROUND(('Все выпуски'!$H$3*'Все выпуски'!$H$6/100)/365*(B922-IF(C922="Нет",VLOOKUP(A922,'Айгенис Оп10'!$A$2:$C$20,3,0),VLOOKUP((A922-1),'Айгенис Оп10'!$A$2:$C$20,3,0))),2)</f>
        <v>0.1</v>
      </c>
      <c r="G922" s="43">
        <f>COUNTIF(D923:$D$1599,365)</f>
        <v>677</v>
      </c>
      <c r="H922" s="43">
        <f>COUNTIF(D923:$D$1599,366)</f>
        <v>0</v>
      </c>
      <c r="I922" s="2"/>
    </row>
    <row r="923" spans="1:9" x14ac:dyDescent="0.25">
      <c r="A923" s="1">
        <f>COUNTIF($C$2:C923,"Да")</f>
        <v>10</v>
      </c>
      <c r="B923" s="45">
        <f t="shared" si="29"/>
        <v>45922</v>
      </c>
      <c r="C923" s="42" t="str">
        <f>IF(ISERROR(VLOOKUP(B923,'Айгенис Оп10'!$C$3:$C$20,1,0)),"Нет","Да")</f>
        <v>Нет</v>
      </c>
      <c r="D923" s="43">
        <f t="shared" si="28"/>
        <v>365</v>
      </c>
      <c r="E923" s="44">
        <f>ROUND(('Все выпуски'!$H$3*'Все выпуски'!$H$6/100)/365*(B923-IF(C923="Нет",VLOOKUP(A923,'Айгенис Оп10'!$A$2:$C$20,3,0),VLOOKUP((A923-1),'Айгенис Оп10'!$A$2:$C$20,3,0))),2)</f>
        <v>0.2</v>
      </c>
      <c r="G923" s="43">
        <f>COUNTIF(D924:$D$1599,365)</f>
        <v>676</v>
      </c>
      <c r="H923" s="43">
        <f>COUNTIF(D924:$D$1599,366)</f>
        <v>0</v>
      </c>
      <c r="I923" s="2"/>
    </row>
    <row r="924" spans="1:9" x14ac:dyDescent="0.25">
      <c r="A924" s="1">
        <f>COUNTIF($C$2:C924,"Да")</f>
        <v>10</v>
      </c>
      <c r="B924" s="45">
        <f t="shared" si="29"/>
        <v>45923</v>
      </c>
      <c r="C924" s="42" t="str">
        <f>IF(ISERROR(VLOOKUP(B924,'Айгенис Оп10'!$C$3:$C$20,1,0)),"Нет","Да")</f>
        <v>Нет</v>
      </c>
      <c r="D924" s="43">
        <f t="shared" si="28"/>
        <v>365</v>
      </c>
      <c r="E924" s="44">
        <f>ROUND(('Все выпуски'!$H$3*'Все выпуски'!$H$6/100)/365*(B924-IF(C924="Нет",VLOOKUP(A924,'Айгенис Оп10'!$A$2:$C$20,3,0),VLOOKUP((A924-1),'Айгенис Оп10'!$A$2:$C$20,3,0))),2)</f>
        <v>0.3</v>
      </c>
      <c r="G924" s="43">
        <f>COUNTIF(D925:$D$1599,365)</f>
        <v>675</v>
      </c>
      <c r="H924" s="43">
        <f>COUNTIF(D925:$D$1599,366)</f>
        <v>0</v>
      </c>
      <c r="I924" s="2"/>
    </row>
    <row r="925" spans="1:9" x14ac:dyDescent="0.25">
      <c r="A925" s="1">
        <f>COUNTIF($C$2:C925,"Да")</f>
        <v>10</v>
      </c>
      <c r="B925" s="45">
        <f t="shared" si="29"/>
        <v>45924</v>
      </c>
      <c r="C925" s="42" t="str">
        <f>IF(ISERROR(VLOOKUP(B925,'Айгенис Оп10'!$C$3:$C$20,1,0)),"Нет","Да")</f>
        <v>Нет</v>
      </c>
      <c r="D925" s="43">
        <f t="shared" si="28"/>
        <v>365</v>
      </c>
      <c r="E925" s="44">
        <f>ROUND(('Все выпуски'!$H$3*'Все выпуски'!$H$6/100)/365*(B925-IF(C925="Нет",VLOOKUP(A925,'Айгенис Оп10'!$A$2:$C$20,3,0),VLOOKUP((A925-1),'Айгенис Оп10'!$A$2:$C$20,3,0))),2)</f>
        <v>0.39</v>
      </c>
      <c r="G925" s="43">
        <f>COUNTIF(D926:$D$1599,365)</f>
        <v>674</v>
      </c>
      <c r="H925" s="43">
        <f>COUNTIF(D926:$D$1599,366)</f>
        <v>0</v>
      </c>
      <c r="I925" s="2"/>
    </row>
    <row r="926" spans="1:9" x14ac:dyDescent="0.25">
      <c r="A926" s="1">
        <f>COUNTIF($C$2:C926,"Да")</f>
        <v>10</v>
      </c>
      <c r="B926" s="45">
        <f t="shared" si="29"/>
        <v>45925</v>
      </c>
      <c r="C926" s="42" t="str">
        <f>IF(ISERROR(VLOOKUP(B926,'Айгенис Оп10'!$C$3:$C$20,1,0)),"Нет","Да")</f>
        <v>Нет</v>
      </c>
      <c r="D926" s="43">
        <f t="shared" si="28"/>
        <v>365</v>
      </c>
      <c r="E926" s="44">
        <f>ROUND(('Все выпуски'!$H$3*'Все выпуски'!$H$6/100)/365*(B926-IF(C926="Нет",VLOOKUP(A926,'Айгенис Оп10'!$A$2:$C$20,3,0),VLOOKUP((A926-1),'Айгенис Оп10'!$A$2:$C$20,3,0))),2)</f>
        <v>0.49</v>
      </c>
      <c r="G926" s="43">
        <f>COUNTIF(D927:$D$1599,365)</f>
        <v>673</v>
      </c>
      <c r="H926" s="43">
        <f>COUNTIF(D927:$D$1599,366)</f>
        <v>0</v>
      </c>
      <c r="I926" s="2"/>
    </row>
    <row r="927" spans="1:9" x14ac:dyDescent="0.25">
      <c r="A927" s="1">
        <f>COUNTIF($C$2:C927,"Да")</f>
        <v>10</v>
      </c>
      <c r="B927" s="45">
        <f t="shared" si="29"/>
        <v>45926</v>
      </c>
      <c r="C927" s="42" t="str">
        <f>IF(ISERROR(VLOOKUP(B927,'Айгенис Оп10'!$C$3:$C$20,1,0)),"Нет","Да")</f>
        <v>Нет</v>
      </c>
      <c r="D927" s="43">
        <f t="shared" si="28"/>
        <v>365</v>
      </c>
      <c r="E927" s="44">
        <f>ROUND(('Все выпуски'!$H$3*'Все выпуски'!$H$6/100)/365*(B927-IF(C927="Нет",VLOOKUP(A927,'Айгенис Оп10'!$A$2:$C$20,3,0),VLOOKUP((A927-1),'Айгенис Оп10'!$A$2:$C$20,3,0))),2)</f>
        <v>0.59</v>
      </c>
      <c r="G927" s="43">
        <f>COUNTIF(D928:$D$1599,365)</f>
        <v>672</v>
      </c>
      <c r="H927" s="43">
        <f>COUNTIF(D928:$D$1599,366)</f>
        <v>0</v>
      </c>
      <c r="I927" s="2"/>
    </row>
    <row r="928" spans="1:9" x14ac:dyDescent="0.25">
      <c r="A928" s="1">
        <f>COUNTIF($C$2:C928,"Да")</f>
        <v>10</v>
      </c>
      <c r="B928" s="45">
        <f t="shared" si="29"/>
        <v>45927</v>
      </c>
      <c r="C928" s="42" t="str">
        <f>IF(ISERROR(VLOOKUP(B928,'Айгенис Оп10'!$C$3:$C$20,1,0)),"Нет","Да")</f>
        <v>Нет</v>
      </c>
      <c r="D928" s="43">
        <f t="shared" si="28"/>
        <v>365</v>
      </c>
      <c r="E928" s="44">
        <f>ROUND(('Все выпуски'!$H$3*'Все выпуски'!$H$6/100)/365*(B928-IF(C928="Нет",VLOOKUP(A928,'Айгенис Оп10'!$A$2:$C$20,3,0),VLOOKUP((A928-1),'Айгенис Оп10'!$A$2:$C$20,3,0))),2)</f>
        <v>0.69</v>
      </c>
      <c r="G928" s="43">
        <f>COUNTIF(D929:$D$1599,365)</f>
        <v>671</v>
      </c>
      <c r="H928" s="43">
        <f>COUNTIF(D929:$D$1599,366)</f>
        <v>0</v>
      </c>
      <c r="I928" s="2"/>
    </row>
    <row r="929" spans="1:9" x14ac:dyDescent="0.25">
      <c r="A929" s="1">
        <f>COUNTIF($C$2:C929,"Да")</f>
        <v>10</v>
      </c>
      <c r="B929" s="45">
        <f t="shared" si="29"/>
        <v>45928</v>
      </c>
      <c r="C929" s="42" t="str">
        <f>IF(ISERROR(VLOOKUP(B929,'Айгенис Оп10'!$C$3:$C$20,1,0)),"Нет","Да")</f>
        <v>Нет</v>
      </c>
      <c r="D929" s="43">
        <f t="shared" si="28"/>
        <v>365</v>
      </c>
      <c r="E929" s="44">
        <f>ROUND(('Все выпуски'!$H$3*'Все выпуски'!$H$6/100)/365*(B929-IF(C929="Нет",VLOOKUP(A929,'Айгенис Оп10'!$A$2:$C$20,3,0),VLOOKUP((A929-1),'Айгенис Оп10'!$A$2:$C$20,3,0))),2)</f>
        <v>0.79</v>
      </c>
      <c r="G929" s="43">
        <f>COUNTIF(D930:$D$1599,365)</f>
        <v>670</v>
      </c>
      <c r="H929" s="43">
        <f>COUNTIF(D930:$D$1599,366)</f>
        <v>0</v>
      </c>
      <c r="I929" s="2"/>
    </row>
    <row r="930" spans="1:9" x14ac:dyDescent="0.25">
      <c r="A930" s="1">
        <f>COUNTIF($C$2:C930,"Да")</f>
        <v>10</v>
      </c>
      <c r="B930" s="45">
        <f t="shared" si="29"/>
        <v>45929</v>
      </c>
      <c r="C930" s="42" t="str">
        <f>IF(ISERROR(VLOOKUP(B930,'Айгенис Оп10'!$C$3:$C$20,1,0)),"Нет","Да")</f>
        <v>Нет</v>
      </c>
      <c r="D930" s="43">
        <f t="shared" si="28"/>
        <v>365</v>
      </c>
      <c r="E930" s="44">
        <f>ROUND(('Все выпуски'!$H$3*'Все выпуски'!$H$6/100)/365*(B930-IF(C930="Нет",VLOOKUP(A930,'Айгенис Оп10'!$A$2:$C$20,3,0),VLOOKUP((A930-1),'Айгенис Оп10'!$A$2:$C$20,3,0))),2)</f>
        <v>0.89</v>
      </c>
      <c r="G930" s="43">
        <f>COUNTIF(D931:$D$1599,365)</f>
        <v>669</v>
      </c>
      <c r="H930" s="43">
        <f>COUNTIF(D931:$D$1599,366)</f>
        <v>0</v>
      </c>
      <c r="I930" s="2"/>
    </row>
    <row r="931" spans="1:9" x14ac:dyDescent="0.25">
      <c r="A931" s="1">
        <f>COUNTIF($C$2:C931,"Да")</f>
        <v>10</v>
      </c>
      <c r="B931" s="45">
        <f t="shared" si="29"/>
        <v>45930</v>
      </c>
      <c r="C931" s="42" t="str">
        <f>IF(ISERROR(VLOOKUP(B931,'Айгенис Оп10'!$C$3:$C$20,1,0)),"Нет","Да")</f>
        <v>Нет</v>
      </c>
      <c r="D931" s="43">
        <f t="shared" si="28"/>
        <v>365</v>
      </c>
      <c r="E931" s="44">
        <f>ROUND(('Все выпуски'!$H$3*'Все выпуски'!$H$6/100)/365*(B931-IF(C931="Нет",VLOOKUP(A931,'Айгенис Оп10'!$A$2:$C$20,3,0),VLOOKUP((A931-1),'Айгенис Оп10'!$A$2:$C$20,3,0))),2)</f>
        <v>0.99</v>
      </c>
      <c r="G931" s="43">
        <f>COUNTIF(D932:$D$1599,365)</f>
        <v>668</v>
      </c>
      <c r="H931" s="43">
        <f>COUNTIF(D932:$D$1599,366)</f>
        <v>0</v>
      </c>
      <c r="I931" s="2"/>
    </row>
    <row r="932" spans="1:9" x14ac:dyDescent="0.25">
      <c r="A932" s="1">
        <f>COUNTIF($C$2:C932,"Да")</f>
        <v>10</v>
      </c>
      <c r="B932" s="45">
        <f t="shared" si="29"/>
        <v>45931</v>
      </c>
      <c r="C932" s="42" t="str">
        <f>IF(ISERROR(VLOOKUP(B932,'Айгенис Оп10'!$C$3:$C$20,1,0)),"Нет","Да")</f>
        <v>Нет</v>
      </c>
      <c r="D932" s="43">
        <f t="shared" si="28"/>
        <v>365</v>
      </c>
      <c r="E932" s="44">
        <f>ROUND(('Все выпуски'!$H$3*'Все выпуски'!$H$6/100)/365*(B932-IF(C932="Нет",VLOOKUP(A932,'Айгенис Оп10'!$A$2:$C$20,3,0),VLOOKUP((A932-1),'Айгенис Оп10'!$A$2:$C$20,3,0))),2)</f>
        <v>1.08</v>
      </c>
      <c r="G932" s="43">
        <f>COUNTIF(D933:$D$1599,365)</f>
        <v>667</v>
      </c>
      <c r="H932" s="43">
        <f>COUNTIF(D933:$D$1599,366)</f>
        <v>0</v>
      </c>
      <c r="I932" s="2"/>
    </row>
    <row r="933" spans="1:9" x14ac:dyDescent="0.25">
      <c r="A933" s="1">
        <f>COUNTIF($C$2:C933,"Да")</f>
        <v>10</v>
      </c>
      <c r="B933" s="45">
        <f t="shared" si="29"/>
        <v>45932</v>
      </c>
      <c r="C933" s="42" t="str">
        <f>IF(ISERROR(VLOOKUP(B933,'Айгенис Оп10'!$C$3:$C$20,1,0)),"Нет","Да")</f>
        <v>Нет</v>
      </c>
      <c r="D933" s="43">
        <f t="shared" si="28"/>
        <v>365</v>
      </c>
      <c r="E933" s="44">
        <f>ROUND(('Все выпуски'!$H$3*'Все выпуски'!$H$6/100)/365*(B933-IF(C933="Нет",VLOOKUP(A933,'Айгенис Оп10'!$A$2:$C$20,3,0),VLOOKUP((A933-1),'Айгенис Оп10'!$A$2:$C$20,3,0))),2)</f>
        <v>1.18</v>
      </c>
      <c r="G933" s="43">
        <f>COUNTIF(D934:$D$1599,365)</f>
        <v>666</v>
      </c>
      <c r="H933" s="43">
        <f>COUNTIF(D934:$D$1599,366)</f>
        <v>0</v>
      </c>
      <c r="I933" s="2"/>
    </row>
    <row r="934" spans="1:9" x14ac:dyDescent="0.25">
      <c r="A934" s="1">
        <f>COUNTIF($C$2:C934,"Да")</f>
        <v>10</v>
      </c>
      <c r="B934" s="45">
        <f t="shared" si="29"/>
        <v>45933</v>
      </c>
      <c r="C934" s="42" t="str">
        <f>IF(ISERROR(VLOOKUP(B934,'Айгенис Оп10'!$C$3:$C$20,1,0)),"Нет","Да")</f>
        <v>Нет</v>
      </c>
      <c r="D934" s="43">
        <f t="shared" si="28"/>
        <v>365</v>
      </c>
      <c r="E934" s="44">
        <f>ROUND(('Все выпуски'!$H$3*'Все выпуски'!$H$6/100)/365*(B934-IF(C934="Нет",VLOOKUP(A934,'Айгенис Оп10'!$A$2:$C$20,3,0),VLOOKUP((A934-1),'Айгенис Оп10'!$A$2:$C$20,3,0))),2)</f>
        <v>1.28</v>
      </c>
      <c r="G934" s="43">
        <f>COUNTIF(D935:$D$1599,365)</f>
        <v>665</v>
      </c>
      <c r="H934" s="43">
        <f>COUNTIF(D935:$D$1599,366)</f>
        <v>0</v>
      </c>
      <c r="I934" s="2"/>
    </row>
    <row r="935" spans="1:9" x14ac:dyDescent="0.25">
      <c r="A935" s="1">
        <f>COUNTIF($C$2:C935,"Да")</f>
        <v>10</v>
      </c>
      <c r="B935" s="45">
        <f t="shared" si="29"/>
        <v>45934</v>
      </c>
      <c r="C935" s="42" t="str">
        <f>IF(ISERROR(VLOOKUP(B935,'Айгенис Оп10'!$C$3:$C$20,1,0)),"Нет","Да")</f>
        <v>Нет</v>
      </c>
      <c r="D935" s="43">
        <f t="shared" si="28"/>
        <v>365</v>
      </c>
      <c r="E935" s="44">
        <f>ROUND(('Все выпуски'!$H$3*'Все выпуски'!$H$6/100)/365*(B935-IF(C935="Нет",VLOOKUP(A935,'Айгенис Оп10'!$A$2:$C$20,3,0),VLOOKUP((A935-1),'Айгенис Оп10'!$A$2:$C$20,3,0))),2)</f>
        <v>1.38</v>
      </c>
      <c r="G935" s="43">
        <f>COUNTIF(D936:$D$1599,365)</f>
        <v>664</v>
      </c>
      <c r="H935" s="43">
        <f>COUNTIF(D936:$D$1599,366)</f>
        <v>0</v>
      </c>
      <c r="I935" s="2"/>
    </row>
    <row r="936" spans="1:9" x14ac:dyDescent="0.25">
      <c r="A936" s="1">
        <f>COUNTIF($C$2:C936,"Да")</f>
        <v>10</v>
      </c>
      <c r="B936" s="45">
        <f t="shared" si="29"/>
        <v>45935</v>
      </c>
      <c r="C936" s="42" t="str">
        <f>IF(ISERROR(VLOOKUP(B936,'Айгенис Оп10'!$C$3:$C$20,1,0)),"Нет","Да")</f>
        <v>Нет</v>
      </c>
      <c r="D936" s="43">
        <f t="shared" si="28"/>
        <v>365</v>
      </c>
      <c r="E936" s="44">
        <f>ROUND(('Все выпуски'!$H$3*'Все выпуски'!$H$6/100)/365*(B936-IF(C936="Нет",VLOOKUP(A936,'Айгенис Оп10'!$A$2:$C$20,3,0),VLOOKUP((A936-1),'Айгенис Оп10'!$A$2:$C$20,3,0))),2)</f>
        <v>1.48</v>
      </c>
      <c r="G936" s="43">
        <f>COUNTIF(D937:$D$1599,365)</f>
        <v>663</v>
      </c>
      <c r="H936" s="43">
        <f>COUNTIF(D937:$D$1599,366)</f>
        <v>0</v>
      </c>
      <c r="I936" s="2"/>
    </row>
    <row r="937" spans="1:9" x14ac:dyDescent="0.25">
      <c r="A937" s="1">
        <f>COUNTIF($C$2:C937,"Да")</f>
        <v>10</v>
      </c>
      <c r="B937" s="45">
        <f t="shared" si="29"/>
        <v>45936</v>
      </c>
      <c r="C937" s="42" t="str">
        <f>IF(ISERROR(VLOOKUP(B937,'Айгенис Оп10'!$C$3:$C$20,1,0)),"Нет","Да")</f>
        <v>Нет</v>
      </c>
      <c r="D937" s="43">
        <f t="shared" si="28"/>
        <v>365</v>
      </c>
      <c r="E937" s="44">
        <f>ROUND(('Все выпуски'!$H$3*'Все выпуски'!$H$6/100)/365*(B937-IF(C937="Нет",VLOOKUP(A937,'Айгенис Оп10'!$A$2:$C$20,3,0),VLOOKUP((A937-1),'Айгенис Оп10'!$A$2:$C$20,3,0))),2)</f>
        <v>1.58</v>
      </c>
      <c r="G937" s="43">
        <f>COUNTIF(D938:$D$1599,365)</f>
        <v>662</v>
      </c>
      <c r="H937" s="43">
        <f>COUNTIF(D938:$D$1599,366)</f>
        <v>0</v>
      </c>
      <c r="I937" s="2"/>
    </row>
    <row r="938" spans="1:9" x14ac:dyDescent="0.25">
      <c r="A938" s="1">
        <f>COUNTIF($C$2:C938,"Да")</f>
        <v>10</v>
      </c>
      <c r="B938" s="45">
        <f t="shared" si="29"/>
        <v>45937</v>
      </c>
      <c r="C938" s="42" t="str">
        <f>IF(ISERROR(VLOOKUP(B938,'Айгенис Оп10'!$C$3:$C$20,1,0)),"Нет","Да")</f>
        <v>Нет</v>
      </c>
      <c r="D938" s="43">
        <f t="shared" si="28"/>
        <v>365</v>
      </c>
      <c r="E938" s="44">
        <f>ROUND(('Все выпуски'!$H$3*'Все выпуски'!$H$6/100)/365*(B938-IF(C938="Нет",VLOOKUP(A938,'Айгенис Оп10'!$A$2:$C$20,3,0),VLOOKUP((A938-1),'Айгенис Оп10'!$A$2:$C$20,3,0))),2)</f>
        <v>1.68</v>
      </c>
      <c r="G938" s="43">
        <f>COUNTIF(D939:$D$1599,365)</f>
        <v>661</v>
      </c>
      <c r="H938" s="43">
        <f>COUNTIF(D939:$D$1599,366)</f>
        <v>0</v>
      </c>
      <c r="I938" s="2"/>
    </row>
    <row r="939" spans="1:9" x14ac:dyDescent="0.25">
      <c r="A939" s="1">
        <f>COUNTIF($C$2:C939,"Да")</f>
        <v>10</v>
      </c>
      <c r="B939" s="45">
        <f t="shared" si="29"/>
        <v>45938</v>
      </c>
      <c r="C939" s="42" t="str">
        <f>IF(ISERROR(VLOOKUP(B939,'Айгенис Оп10'!$C$3:$C$20,1,0)),"Нет","Да")</f>
        <v>Нет</v>
      </c>
      <c r="D939" s="43">
        <f t="shared" si="28"/>
        <v>365</v>
      </c>
      <c r="E939" s="44">
        <f>ROUND(('Все выпуски'!$H$3*'Все выпуски'!$H$6/100)/365*(B939-IF(C939="Нет",VLOOKUP(A939,'Айгенис Оп10'!$A$2:$C$20,3,0),VLOOKUP((A939-1),'Айгенис Оп10'!$A$2:$C$20,3,0))),2)</f>
        <v>1.78</v>
      </c>
      <c r="G939" s="43">
        <f>COUNTIF(D940:$D$1599,365)</f>
        <v>660</v>
      </c>
      <c r="H939" s="43">
        <f>COUNTIF(D940:$D$1599,366)</f>
        <v>0</v>
      </c>
      <c r="I939" s="2"/>
    </row>
    <row r="940" spans="1:9" x14ac:dyDescent="0.25">
      <c r="A940" s="1">
        <f>COUNTIF($C$2:C940,"Да")</f>
        <v>10</v>
      </c>
      <c r="B940" s="45">
        <f t="shared" si="29"/>
        <v>45939</v>
      </c>
      <c r="C940" s="42" t="str">
        <f>IF(ISERROR(VLOOKUP(B940,'Айгенис Оп10'!$C$3:$C$20,1,0)),"Нет","Да")</f>
        <v>Нет</v>
      </c>
      <c r="D940" s="43">
        <f t="shared" si="28"/>
        <v>365</v>
      </c>
      <c r="E940" s="44">
        <f>ROUND(('Все выпуски'!$H$3*'Все выпуски'!$H$6/100)/365*(B940-IF(C940="Нет",VLOOKUP(A940,'Айгенис Оп10'!$A$2:$C$20,3,0),VLOOKUP((A940-1),'Айгенис Оп10'!$A$2:$C$20,3,0))),2)</f>
        <v>1.87</v>
      </c>
      <c r="G940" s="43">
        <f>COUNTIF(D941:$D$1599,365)</f>
        <v>659</v>
      </c>
      <c r="H940" s="43">
        <f>COUNTIF(D941:$D$1599,366)</f>
        <v>0</v>
      </c>
      <c r="I940" s="2"/>
    </row>
    <row r="941" spans="1:9" x14ac:dyDescent="0.25">
      <c r="A941" s="1">
        <f>COUNTIF($C$2:C941,"Да")</f>
        <v>10</v>
      </c>
      <c r="B941" s="45">
        <f t="shared" si="29"/>
        <v>45940</v>
      </c>
      <c r="C941" s="42" t="str">
        <f>IF(ISERROR(VLOOKUP(B941,'Айгенис Оп10'!$C$3:$C$20,1,0)),"Нет","Да")</f>
        <v>Нет</v>
      </c>
      <c r="D941" s="43">
        <f t="shared" si="28"/>
        <v>365</v>
      </c>
      <c r="E941" s="44">
        <f>ROUND(('Все выпуски'!$H$3*'Все выпуски'!$H$6/100)/365*(B941-IF(C941="Нет",VLOOKUP(A941,'Айгенис Оп10'!$A$2:$C$20,3,0),VLOOKUP((A941-1),'Айгенис Оп10'!$A$2:$C$20,3,0))),2)</f>
        <v>1.97</v>
      </c>
      <c r="G941" s="43">
        <f>COUNTIF(D942:$D$1599,365)</f>
        <v>658</v>
      </c>
      <c r="H941" s="43">
        <f>COUNTIF(D942:$D$1599,366)</f>
        <v>0</v>
      </c>
      <c r="I941" s="2"/>
    </row>
    <row r="942" spans="1:9" x14ac:dyDescent="0.25">
      <c r="A942" s="1">
        <f>COUNTIF($C$2:C942,"Да")</f>
        <v>10</v>
      </c>
      <c r="B942" s="45">
        <f t="shared" si="29"/>
        <v>45941</v>
      </c>
      <c r="C942" s="42" t="str">
        <f>IF(ISERROR(VLOOKUP(B942,'Айгенис Оп10'!$C$3:$C$20,1,0)),"Нет","Да")</f>
        <v>Нет</v>
      </c>
      <c r="D942" s="43">
        <f t="shared" si="28"/>
        <v>365</v>
      </c>
      <c r="E942" s="44">
        <f>ROUND(('Все выпуски'!$H$3*'Все выпуски'!$H$6/100)/365*(B942-IF(C942="Нет",VLOOKUP(A942,'Айгенис Оп10'!$A$2:$C$20,3,0),VLOOKUP((A942-1),'Айгенис Оп10'!$A$2:$C$20,3,0))),2)</f>
        <v>2.0699999999999998</v>
      </c>
      <c r="G942" s="43">
        <f>COUNTIF(D943:$D$1599,365)</f>
        <v>657</v>
      </c>
      <c r="H942" s="43">
        <f>COUNTIF(D943:$D$1599,366)</f>
        <v>0</v>
      </c>
      <c r="I942" s="2"/>
    </row>
    <row r="943" spans="1:9" x14ac:dyDescent="0.25">
      <c r="A943" s="1">
        <f>COUNTIF($C$2:C943,"Да")</f>
        <v>10</v>
      </c>
      <c r="B943" s="45">
        <f t="shared" si="29"/>
        <v>45942</v>
      </c>
      <c r="C943" s="42" t="str">
        <f>IF(ISERROR(VLOOKUP(B943,'Айгенис Оп10'!$C$3:$C$20,1,0)),"Нет","Да")</f>
        <v>Нет</v>
      </c>
      <c r="D943" s="43">
        <f t="shared" si="28"/>
        <v>365</v>
      </c>
      <c r="E943" s="44">
        <f>ROUND(('Все выпуски'!$H$3*'Все выпуски'!$H$6/100)/365*(B943-IF(C943="Нет",VLOOKUP(A943,'Айгенис Оп10'!$A$2:$C$20,3,0),VLOOKUP((A943-1),'Айгенис Оп10'!$A$2:$C$20,3,0))),2)</f>
        <v>2.17</v>
      </c>
      <c r="G943" s="43">
        <f>COUNTIF(D944:$D$1599,365)</f>
        <v>656</v>
      </c>
      <c r="H943" s="43">
        <f>COUNTIF(D944:$D$1599,366)</f>
        <v>0</v>
      </c>
      <c r="I943" s="2"/>
    </row>
    <row r="944" spans="1:9" x14ac:dyDescent="0.25">
      <c r="A944" s="1">
        <f>COUNTIF($C$2:C944,"Да")</f>
        <v>10</v>
      </c>
      <c r="B944" s="45">
        <f t="shared" si="29"/>
        <v>45943</v>
      </c>
      <c r="C944" s="42" t="str">
        <f>IF(ISERROR(VLOOKUP(B944,'Айгенис Оп10'!$C$3:$C$20,1,0)),"Нет","Да")</f>
        <v>Нет</v>
      </c>
      <c r="D944" s="43">
        <f t="shared" si="28"/>
        <v>365</v>
      </c>
      <c r="E944" s="44">
        <f>ROUND(('Все выпуски'!$H$3*'Все выпуски'!$H$6/100)/365*(B944-IF(C944="Нет",VLOOKUP(A944,'Айгенис Оп10'!$A$2:$C$20,3,0),VLOOKUP((A944-1),'Айгенис Оп10'!$A$2:$C$20,3,0))),2)</f>
        <v>2.27</v>
      </c>
      <c r="G944" s="43">
        <f>COUNTIF(D945:$D$1599,365)</f>
        <v>655</v>
      </c>
      <c r="H944" s="43">
        <f>COUNTIF(D945:$D$1599,366)</f>
        <v>0</v>
      </c>
      <c r="I944" s="2"/>
    </row>
    <row r="945" spans="1:9" x14ac:dyDescent="0.25">
      <c r="A945" s="1">
        <f>COUNTIF($C$2:C945,"Да")</f>
        <v>10</v>
      </c>
      <c r="B945" s="45">
        <f t="shared" si="29"/>
        <v>45944</v>
      </c>
      <c r="C945" s="42" t="str">
        <f>IF(ISERROR(VLOOKUP(B945,'Айгенис Оп10'!$C$3:$C$20,1,0)),"Нет","Да")</f>
        <v>Нет</v>
      </c>
      <c r="D945" s="43">
        <f t="shared" si="28"/>
        <v>365</v>
      </c>
      <c r="E945" s="44">
        <f>ROUND(('Все выпуски'!$H$3*'Все выпуски'!$H$6/100)/365*(B945-IF(C945="Нет",VLOOKUP(A945,'Айгенис Оп10'!$A$2:$C$20,3,0),VLOOKUP((A945-1),'Айгенис Оп10'!$A$2:$C$20,3,0))),2)</f>
        <v>2.37</v>
      </c>
      <c r="G945" s="43">
        <f>COUNTIF(D946:$D$1599,365)</f>
        <v>654</v>
      </c>
      <c r="H945" s="43">
        <f>COUNTIF(D946:$D$1599,366)</f>
        <v>0</v>
      </c>
      <c r="I945" s="2"/>
    </row>
    <row r="946" spans="1:9" x14ac:dyDescent="0.25">
      <c r="A946" s="1">
        <f>COUNTIF($C$2:C946,"Да")</f>
        <v>10</v>
      </c>
      <c r="B946" s="45">
        <f t="shared" si="29"/>
        <v>45945</v>
      </c>
      <c r="C946" s="42" t="str">
        <f>IF(ISERROR(VLOOKUP(B946,'Айгенис Оп10'!$C$3:$C$20,1,0)),"Нет","Да")</f>
        <v>Нет</v>
      </c>
      <c r="D946" s="43">
        <f t="shared" si="28"/>
        <v>365</v>
      </c>
      <c r="E946" s="44">
        <f>ROUND(('Все выпуски'!$H$3*'Все выпуски'!$H$6/100)/365*(B946-IF(C946="Нет",VLOOKUP(A946,'Айгенис Оп10'!$A$2:$C$20,3,0),VLOOKUP((A946-1),'Айгенис Оп10'!$A$2:$C$20,3,0))),2)</f>
        <v>2.4700000000000002</v>
      </c>
      <c r="G946" s="43">
        <f>COUNTIF(D947:$D$1599,365)</f>
        <v>653</v>
      </c>
      <c r="H946" s="43">
        <f>COUNTIF(D947:$D$1599,366)</f>
        <v>0</v>
      </c>
      <c r="I946" s="2"/>
    </row>
    <row r="947" spans="1:9" x14ac:dyDescent="0.25">
      <c r="A947" s="1">
        <f>COUNTIF($C$2:C947,"Да")</f>
        <v>10</v>
      </c>
      <c r="B947" s="45">
        <f t="shared" si="29"/>
        <v>45946</v>
      </c>
      <c r="C947" s="42" t="str">
        <f>IF(ISERROR(VLOOKUP(B947,'Айгенис Оп10'!$C$3:$C$20,1,0)),"Нет","Да")</f>
        <v>Нет</v>
      </c>
      <c r="D947" s="43">
        <f t="shared" si="28"/>
        <v>365</v>
      </c>
      <c r="E947" s="44">
        <f>ROUND(('Все выпуски'!$H$3*'Все выпуски'!$H$6/100)/365*(B947-IF(C947="Нет",VLOOKUP(A947,'Айгенис Оп10'!$A$2:$C$20,3,0),VLOOKUP((A947-1),'Айгенис Оп10'!$A$2:$C$20,3,0))),2)</f>
        <v>2.56</v>
      </c>
      <c r="G947" s="43">
        <f>COUNTIF(D948:$D$1599,365)</f>
        <v>652</v>
      </c>
      <c r="H947" s="43">
        <f>COUNTIF(D948:$D$1599,366)</f>
        <v>0</v>
      </c>
      <c r="I947" s="2"/>
    </row>
    <row r="948" spans="1:9" x14ac:dyDescent="0.25">
      <c r="A948" s="1">
        <f>COUNTIF($C$2:C948,"Да")</f>
        <v>10</v>
      </c>
      <c r="B948" s="45">
        <f t="shared" si="29"/>
        <v>45947</v>
      </c>
      <c r="C948" s="42" t="str">
        <f>IF(ISERROR(VLOOKUP(B948,'Айгенис Оп10'!$C$3:$C$20,1,0)),"Нет","Да")</f>
        <v>Нет</v>
      </c>
      <c r="D948" s="43">
        <f t="shared" si="28"/>
        <v>365</v>
      </c>
      <c r="E948" s="44">
        <f>ROUND(('Все выпуски'!$H$3*'Все выпуски'!$H$6/100)/365*(B948-IF(C948="Нет",VLOOKUP(A948,'Айгенис Оп10'!$A$2:$C$20,3,0),VLOOKUP((A948-1),'Айгенис Оп10'!$A$2:$C$20,3,0))),2)</f>
        <v>2.66</v>
      </c>
      <c r="G948" s="43">
        <f>COUNTIF(D949:$D$1599,365)</f>
        <v>651</v>
      </c>
      <c r="H948" s="43">
        <f>COUNTIF(D949:$D$1599,366)</f>
        <v>0</v>
      </c>
      <c r="I948" s="2"/>
    </row>
    <row r="949" spans="1:9" x14ac:dyDescent="0.25">
      <c r="A949" s="1">
        <f>COUNTIF($C$2:C949,"Да")</f>
        <v>10</v>
      </c>
      <c r="B949" s="45">
        <f t="shared" si="29"/>
        <v>45948</v>
      </c>
      <c r="C949" s="42" t="str">
        <f>IF(ISERROR(VLOOKUP(B949,'Айгенис Оп10'!$C$3:$C$20,1,0)),"Нет","Да")</f>
        <v>Нет</v>
      </c>
      <c r="D949" s="43">
        <f t="shared" si="28"/>
        <v>365</v>
      </c>
      <c r="E949" s="44">
        <f>ROUND(('Все выпуски'!$H$3*'Все выпуски'!$H$6/100)/365*(B949-IF(C949="Нет",VLOOKUP(A949,'Айгенис Оп10'!$A$2:$C$20,3,0),VLOOKUP((A949-1),'Айгенис Оп10'!$A$2:$C$20,3,0))),2)</f>
        <v>2.76</v>
      </c>
      <c r="G949" s="43">
        <f>COUNTIF(D950:$D$1599,365)</f>
        <v>650</v>
      </c>
      <c r="H949" s="43">
        <f>COUNTIF(D950:$D$1599,366)</f>
        <v>0</v>
      </c>
      <c r="I949" s="2"/>
    </row>
    <row r="950" spans="1:9" x14ac:dyDescent="0.25">
      <c r="A950" s="1">
        <f>COUNTIF($C$2:C950,"Да")</f>
        <v>10</v>
      </c>
      <c r="B950" s="45">
        <f t="shared" si="29"/>
        <v>45949</v>
      </c>
      <c r="C950" s="42" t="str">
        <f>IF(ISERROR(VLOOKUP(B950,'Айгенис Оп10'!$C$3:$C$20,1,0)),"Нет","Да")</f>
        <v>Нет</v>
      </c>
      <c r="D950" s="43">
        <f t="shared" si="28"/>
        <v>365</v>
      </c>
      <c r="E950" s="44">
        <f>ROUND(('Все выпуски'!$H$3*'Все выпуски'!$H$6/100)/365*(B950-IF(C950="Нет",VLOOKUP(A950,'Айгенис Оп10'!$A$2:$C$20,3,0),VLOOKUP((A950-1),'Айгенис Оп10'!$A$2:$C$20,3,0))),2)</f>
        <v>2.86</v>
      </c>
      <c r="G950" s="43">
        <f>COUNTIF(D951:$D$1599,365)</f>
        <v>649</v>
      </c>
      <c r="H950" s="43">
        <f>COUNTIF(D951:$D$1599,366)</f>
        <v>0</v>
      </c>
      <c r="I950" s="2"/>
    </row>
    <row r="951" spans="1:9" x14ac:dyDescent="0.25">
      <c r="A951" s="1">
        <f>COUNTIF($C$2:C951,"Да")</f>
        <v>10</v>
      </c>
      <c r="B951" s="45">
        <f t="shared" si="29"/>
        <v>45950</v>
      </c>
      <c r="C951" s="42" t="str">
        <f>IF(ISERROR(VLOOKUP(B951,'Айгенис Оп10'!$C$3:$C$20,1,0)),"Нет","Да")</f>
        <v>Нет</v>
      </c>
      <c r="D951" s="43">
        <f t="shared" si="28"/>
        <v>365</v>
      </c>
      <c r="E951" s="44">
        <f>ROUND(('Все выпуски'!$H$3*'Все выпуски'!$H$6/100)/365*(B951-IF(C951="Нет",VLOOKUP(A951,'Айгенис Оп10'!$A$2:$C$20,3,0),VLOOKUP((A951-1),'Айгенис Оп10'!$A$2:$C$20,3,0))),2)</f>
        <v>2.96</v>
      </c>
      <c r="G951" s="43">
        <f>COUNTIF(D952:$D$1599,365)</f>
        <v>648</v>
      </c>
      <c r="H951" s="43">
        <f>COUNTIF(D952:$D$1599,366)</f>
        <v>0</v>
      </c>
      <c r="I951" s="2"/>
    </row>
    <row r="952" spans="1:9" x14ac:dyDescent="0.25">
      <c r="A952" s="1">
        <f>COUNTIF($C$2:C952,"Да")</f>
        <v>10</v>
      </c>
      <c r="B952" s="45">
        <f t="shared" si="29"/>
        <v>45951</v>
      </c>
      <c r="C952" s="42" t="str">
        <f>IF(ISERROR(VLOOKUP(B952,'Айгенис Оп10'!$C$3:$C$20,1,0)),"Нет","Да")</f>
        <v>Нет</v>
      </c>
      <c r="D952" s="43">
        <f t="shared" si="28"/>
        <v>365</v>
      </c>
      <c r="E952" s="44">
        <f>ROUND(('Все выпуски'!$H$3*'Все выпуски'!$H$6/100)/365*(B952-IF(C952="Нет",VLOOKUP(A952,'Айгенис Оп10'!$A$2:$C$20,3,0),VLOOKUP((A952-1),'Айгенис Оп10'!$A$2:$C$20,3,0))),2)</f>
        <v>3.06</v>
      </c>
      <c r="G952" s="43">
        <f>COUNTIF(D953:$D$1599,365)</f>
        <v>647</v>
      </c>
      <c r="H952" s="43">
        <f>COUNTIF(D953:$D$1599,366)</f>
        <v>0</v>
      </c>
      <c r="I952" s="2"/>
    </row>
    <row r="953" spans="1:9" x14ac:dyDescent="0.25">
      <c r="A953" s="1">
        <f>COUNTIF($C$2:C953,"Да")</f>
        <v>10</v>
      </c>
      <c r="B953" s="45">
        <f t="shared" si="29"/>
        <v>45952</v>
      </c>
      <c r="C953" s="42" t="str">
        <f>IF(ISERROR(VLOOKUP(B953,'Айгенис Оп10'!$C$3:$C$20,1,0)),"Нет","Да")</f>
        <v>Нет</v>
      </c>
      <c r="D953" s="43">
        <f t="shared" si="28"/>
        <v>365</v>
      </c>
      <c r="E953" s="44">
        <f>ROUND(('Все выпуски'!$H$3*'Все выпуски'!$H$6/100)/365*(B953-IF(C953="Нет",VLOOKUP(A953,'Айгенис Оп10'!$A$2:$C$20,3,0),VLOOKUP((A953-1),'Айгенис Оп10'!$A$2:$C$20,3,0))),2)</f>
        <v>3.16</v>
      </c>
      <c r="G953" s="43">
        <f>COUNTIF(D954:$D$1599,365)</f>
        <v>646</v>
      </c>
      <c r="H953" s="43">
        <f>COUNTIF(D954:$D$1599,366)</f>
        <v>0</v>
      </c>
      <c r="I953" s="2"/>
    </row>
    <row r="954" spans="1:9" x14ac:dyDescent="0.25">
      <c r="A954" s="1">
        <f>COUNTIF($C$2:C954,"Да")</f>
        <v>10</v>
      </c>
      <c r="B954" s="45">
        <f t="shared" si="29"/>
        <v>45953</v>
      </c>
      <c r="C954" s="42" t="str">
        <f>IF(ISERROR(VLOOKUP(B954,'Айгенис Оп10'!$C$3:$C$20,1,0)),"Нет","Да")</f>
        <v>Нет</v>
      </c>
      <c r="D954" s="43">
        <f t="shared" si="28"/>
        <v>365</v>
      </c>
      <c r="E954" s="44">
        <f>ROUND(('Все выпуски'!$H$3*'Все выпуски'!$H$6/100)/365*(B954-IF(C954="Нет",VLOOKUP(A954,'Айгенис Оп10'!$A$2:$C$20,3,0),VLOOKUP((A954-1),'Айгенис Оп10'!$A$2:$C$20,3,0))),2)</f>
        <v>3.25</v>
      </c>
      <c r="G954" s="43">
        <f>COUNTIF(D955:$D$1599,365)</f>
        <v>645</v>
      </c>
      <c r="H954" s="43">
        <f>COUNTIF(D955:$D$1599,366)</f>
        <v>0</v>
      </c>
      <c r="I954" s="2"/>
    </row>
    <row r="955" spans="1:9" x14ac:dyDescent="0.25">
      <c r="A955" s="1">
        <f>COUNTIF($C$2:C955,"Да")</f>
        <v>10</v>
      </c>
      <c r="B955" s="45">
        <f t="shared" si="29"/>
        <v>45954</v>
      </c>
      <c r="C955" s="42" t="str">
        <f>IF(ISERROR(VLOOKUP(B955,'Айгенис Оп10'!$C$3:$C$20,1,0)),"Нет","Да")</f>
        <v>Нет</v>
      </c>
      <c r="D955" s="43">
        <f t="shared" si="28"/>
        <v>365</v>
      </c>
      <c r="E955" s="44">
        <f>ROUND(('Все выпуски'!$H$3*'Все выпуски'!$H$6/100)/365*(B955-IF(C955="Нет",VLOOKUP(A955,'Айгенис Оп10'!$A$2:$C$20,3,0),VLOOKUP((A955-1),'Айгенис Оп10'!$A$2:$C$20,3,0))),2)</f>
        <v>3.35</v>
      </c>
      <c r="G955" s="43">
        <f>COUNTIF(D956:$D$1599,365)</f>
        <v>644</v>
      </c>
      <c r="H955" s="43">
        <f>COUNTIF(D956:$D$1599,366)</f>
        <v>0</v>
      </c>
      <c r="I955" s="2"/>
    </row>
    <row r="956" spans="1:9" x14ac:dyDescent="0.25">
      <c r="A956" s="1">
        <f>COUNTIF($C$2:C956,"Да")</f>
        <v>10</v>
      </c>
      <c r="B956" s="45">
        <f t="shared" si="29"/>
        <v>45955</v>
      </c>
      <c r="C956" s="42" t="str">
        <f>IF(ISERROR(VLOOKUP(B956,'Айгенис Оп10'!$C$3:$C$20,1,0)),"Нет","Да")</f>
        <v>Нет</v>
      </c>
      <c r="D956" s="43">
        <f t="shared" si="28"/>
        <v>365</v>
      </c>
      <c r="E956" s="44">
        <f>ROUND(('Все выпуски'!$H$3*'Все выпуски'!$H$6/100)/365*(B956-IF(C956="Нет",VLOOKUP(A956,'Айгенис Оп10'!$A$2:$C$20,3,0),VLOOKUP((A956-1),'Айгенис Оп10'!$A$2:$C$20,3,0))),2)</f>
        <v>3.45</v>
      </c>
      <c r="G956" s="43">
        <f>COUNTIF(D957:$D$1599,365)</f>
        <v>643</v>
      </c>
      <c r="H956" s="43">
        <f>COUNTIF(D957:$D$1599,366)</f>
        <v>0</v>
      </c>
      <c r="I956" s="2"/>
    </row>
    <row r="957" spans="1:9" x14ac:dyDescent="0.25">
      <c r="A957" s="1">
        <f>COUNTIF($C$2:C957,"Да")</f>
        <v>10</v>
      </c>
      <c r="B957" s="45">
        <f t="shared" si="29"/>
        <v>45956</v>
      </c>
      <c r="C957" s="42" t="str">
        <f>IF(ISERROR(VLOOKUP(B957,'Айгенис Оп10'!$C$3:$C$20,1,0)),"Нет","Да")</f>
        <v>Нет</v>
      </c>
      <c r="D957" s="43">
        <f t="shared" si="28"/>
        <v>365</v>
      </c>
      <c r="E957" s="44">
        <f>ROUND(('Все выпуски'!$H$3*'Все выпуски'!$H$6/100)/365*(B957-IF(C957="Нет",VLOOKUP(A957,'Айгенис Оп10'!$A$2:$C$20,3,0),VLOOKUP((A957-1),'Айгенис Оп10'!$A$2:$C$20,3,0))),2)</f>
        <v>3.55</v>
      </c>
      <c r="G957" s="43">
        <f>COUNTIF(D958:$D$1599,365)</f>
        <v>642</v>
      </c>
      <c r="H957" s="43">
        <f>COUNTIF(D958:$D$1599,366)</f>
        <v>0</v>
      </c>
      <c r="I957" s="2"/>
    </row>
    <row r="958" spans="1:9" x14ac:dyDescent="0.25">
      <c r="A958" s="1">
        <f>COUNTIF($C$2:C958,"Да")</f>
        <v>10</v>
      </c>
      <c r="B958" s="45">
        <f t="shared" si="29"/>
        <v>45957</v>
      </c>
      <c r="C958" s="42" t="str">
        <f>IF(ISERROR(VLOOKUP(B958,'Айгенис Оп10'!$C$3:$C$20,1,0)),"Нет","Да")</f>
        <v>Нет</v>
      </c>
      <c r="D958" s="43">
        <f t="shared" si="28"/>
        <v>365</v>
      </c>
      <c r="E958" s="44">
        <f>ROUND(('Все выпуски'!$H$3*'Все выпуски'!$H$6/100)/365*(B958-IF(C958="Нет",VLOOKUP(A958,'Айгенис Оп10'!$A$2:$C$20,3,0),VLOOKUP((A958-1),'Айгенис Оп10'!$A$2:$C$20,3,0))),2)</f>
        <v>3.65</v>
      </c>
      <c r="G958" s="43">
        <f>COUNTIF(D959:$D$1599,365)</f>
        <v>641</v>
      </c>
      <c r="H958" s="43">
        <f>COUNTIF(D959:$D$1599,366)</f>
        <v>0</v>
      </c>
      <c r="I958" s="2"/>
    </row>
    <row r="959" spans="1:9" x14ac:dyDescent="0.25">
      <c r="A959" s="1">
        <f>COUNTIF($C$2:C959,"Да")</f>
        <v>10</v>
      </c>
      <c r="B959" s="45">
        <f t="shared" si="29"/>
        <v>45958</v>
      </c>
      <c r="C959" s="42" t="str">
        <f>IF(ISERROR(VLOOKUP(B959,'Айгенис Оп10'!$C$3:$C$20,1,0)),"Нет","Да")</f>
        <v>Нет</v>
      </c>
      <c r="D959" s="43">
        <f t="shared" si="28"/>
        <v>365</v>
      </c>
      <c r="E959" s="44">
        <f>ROUND(('Все выпуски'!$H$3*'Все выпуски'!$H$6/100)/365*(B959-IF(C959="Нет",VLOOKUP(A959,'Айгенис Оп10'!$A$2:$C$20,3,0),VLOOKUP((A959-1),'Айгенис Оп10'!$A$2:$C$20,3,0))),2)</f>
        <v>3.75</v>
      </c>
      <c r="G959" s="43">
        <f>COUNTIF(D960:$D$1599,365)</f>
        <v>640</v>
      </c>
      <c r="H959" s="43">
        <f>COUNTIF(D960:$D$1599,366)</f>
        <v>0</v>
      </c>
      <c r="I959" s="2"/>
    </row>
    <row r="960" spans="1:9" x14ac:dyDescent="0.25">
      <c r="A960" s="1">
        <f>COUNTIF($C$2:C960,"Да")</f>
        <v>10</v>
      </c>
      <c r="B960" s="45">
        <f t="shared" si="29"/>
        <v>45959</v>
      </c>
      <c r="C960" s="42" t="str">
        <f>IF(ISERROR(VLOOKUP(B960,'Айгенис Оп10'!$C$3:$C$20,1,0)),"Нет","Да")</f>
        <v>Нет</v>
      </c>
      <c r="D960" s="43">
        <f t="shared" si="28"/>
        <v>365</v>
      </c>
      <c r="E960" s="44">
        <f>ROUND(('Все выпуски'!$H$3*'Все выпуски'!$H$6/100)/365*(B960-IF(C960="Нет",VLOOKUP(A960,'Айгенис Оп10'!$A$2:$C$20,3,0),VLOOKUP((A960-1),'Айгенис Оп10'!$A$2:$C$20,3,0))),2)</f>
        <v>3.85</v>
      </c>
      <c r="G960" s="43">
        <f>COUNTIF(D961:$D$1599,365)</f>
        <v>639</v>
      </c>
      <c r="H960" s="43">
        <f>COUNTIF(D961:$D$1599,366)</f>
        <v>0</v>
      </c>
      <c r="I960" s="2"/>
    </row>
    <row r="961" spans="1:9" x14ac:dyDescent="0.25">
      <c r="A961" s="1">
        <f>COUNTIF($C$2:C961,"Да")</f>
        <v>10</v>
      </c>
      <c r="B961" s="45">
        <f t="shared" si="29"/>
        <v>45960</v>
      </c>
      <c r="C961" s="42" t="str">
        <f>IF(ISERROR(VLOOKUP(B961,'Айгенис Оп10'!$C$3:$C$20,1,0)),"Нет","Да")</f>
        <v>Нет</v>
      </c>
      <c r="D961" s="43">
        <f t="shared" si="28"/>
        <v>365</v>
      </c>
      <c r="E961" s="44">
        <f>ROUND(('Все выпуски'!$H$3*'Все выпуски'!$H$6/100)/365*(B961-IF(C961="Нет",VLOOKUP(A961,'Айгенис Оп10'!$A$2:$C$20,3,0),VLOOKUP((A961-1),'Айгенис Оп10'!$A$2:$C$20,3,0))),2)</f>
        <v>3.95</v>
      </c>
      <c r="G961" s="43">
        <f>COUNTIF(D962:$D$1599,365)</f>
        <v>638</v>
      </c>
      <c r="H961" s="43">
        <f>COUNTIF(D962:$D$1599,366)</f>
        <v>0</v>
      </c>
      <c r="I961" s="2"/>
    </row>
    <row r="962" spans="1:9" x14ac:dyDescent="0.25">
      <c r="A962" s="1">
        <f>COUNTIF($C$2:C962,"Да")</f>
        <v>10</v>
      </c>
      <c r="B962" s="45">
        <f t="shared" si="29"/>
        <v>45961</v>
      </c>
      <c r="C962" s="42" t="str">
        <f>IF(ISERROR(VLOOKUP(B962,'Айгенис Оп10'!$C$3:$C$20,1,0)),"Нет","Да")</f>
        <v>Нет</v>
      </c>
      <c r="D962" s="43">
        <f t="shared" si="28"/>
        <v>365</v>
      </c>
      <c r="E962" s="44">
        <f>ROUND(('Все выпуски'!$H$3*'Все выпуски'!$H$6/100)/365*(B962-IF(C962="Нет",VLOOKUP(A962,'Айгенис Оп10'!$A$2:$C$20,3,0),VLOOKUP((A962-1),'Айгенис Оп10'!$A$2:$C$20,3,0))),2)</f>
        <v>4.04</v>
      </c>
      <c r="G962" s="43">
        <f>COUNTIF(D963:$D$1599,365)</f>
        <v>637</v>
      </c>
      <c r="H962" s="43">
        <f>COUNTIF(D963:$D$1599,366)</f>
        <v>0</v>
      </c>
      <c r="I962" s="2"/>
    </row>
    <row r="963" spans="1:9" x14ac:dyDescent="0.25">
      <c r="A963" s="1">
        <f>COUNTIF($C$2:C963,"Да")</f>
        <v>10</v>
      </c>
      <c r="B963" s="45">
        <f t="shared" si="29"/>
        <v>45962</v>
      </c>
      <c r="C963" s="42" t="str">
        <f>IF(ISERROR(VLOOKUP(B963,'Айгенис Оп10'!$C$3:$C$20,1,0)),"Нет","Да")</f>
        <v>Нет</v>
      </c>
      <c r="D963" s="43">
        <f t="shared" ref="D963:D1026" si="30">IF(MOD(YEAR(B963),4)=0,366,365)</f>
        <v>365</v>
      </c>
      <c r="E963" s="44">
        <f>ROUND(('Все выпуски'!$H$3*'Все выпуски'!$H$6/100)/365*(B963-IF(C963="Нет",VLOOKUP(A963,'Айгенис Оп10'!$A$2:$C$20,3,0),VLOOKUP((A963-1),'Айгенис Оп10'!$A$2:$C$20,3,0))),2)</f>
        <v>4.1399999999999997</v>
      </c>
      <c r="G963" s="43">
        <f>COUNTIF(D964:$D$1599,365)</f>
        <v>636</v>
      </c>
      <c r="H963" s="43">
        <f>COUNTIF(D964:$D$1599,366)</f>
        <v>0</v>
      </c>
      <c r="I963" s="2"/>
    </row>
    <row r="964" spans="1:9" x14ac:dyDescent="0.25">
      <c r="A964" s="1">
        <f>COUNTIF($C$2:C964,"Да")</f>
        <v>10</v>
      </c>
      <c r="B964" s="45">
        <f t="shared" ref="B964:B1027" si="31">B963+1</f>
        <v>45963</v>
      </c>
      <c r="C964" s="42" t="str">
        <f>IF(ISERROR(VLOOKUP(B964,'Айгенис Оп10'!$C$3:$C$20,1,0)),"Нет","Да")</f>
        <v>Нет</v>
      </c>
      <c r="D964" s="43">
        <f t="shared" si="30"/>
        <v>365</v>
      </c>
      <c r="E964" s="44">
        <f>ROUND(('Все выпуски'!$H$3*'Все выпуски'!$H$6/100)/365*(B964-IF(C964="Нет",VLOOKUP(A964,'Айгенис Оп10'!$A$2:$C$20,3,0),VLOOKUP((A964-1),'Айгенис Оп10'!$A$2:$C$20,3,0))),2)</f>
        <v>4.24</v>
      </c>
      <c r="G964" s="43">
        <f>COUNTIF(D965:$D$1599,365)</f>
        <v>635</v>
      </c>
      <c r="H964" s="43">
        <f>COUNTIF(D965:$D$1599,366)</f>
        <v>0</v>
      </c>
      <c r="I964" s="2"/>
    </row>
    <row r="965" spans="1:9" x14ac:dyDescent="0.25">
      <c r="A965" s="1">
        <f>COUNTIF($C$2:C965,"Да")</f>
        <v>10</v>
      </c>
      <c r="B965" s="45">
        <f t="shared" si="31"/>
        <v>45964</v>
      </c>
      <c r="C965" s="42" t="str">
        <f>IF(ISERROR(VLOOKUP(B965,'Айгенис Оп10'!$C$3:$C$20,1,0)),"Нет","Да")</f>
        <v>Нет</v>
      </c>
      <c r="D965" s="43">
        <f t="shared" si="30"/>
        <v>365</v>
      </c>
      <c r="E965" s="44">
        <f>ROUND(('Все выпуски'!$H$3*'Все выпуски'!$H$6/100)/365*(B965-IF(C965="Нет",VLOOKUP(A965,'Айгенис Оп10'!$A$2:$C$20,3,0),VLOOKUP((A965-1),'Айгенис Оп10'!$A$2:$C$20,3,0))),2)</f>
        <v>4.34</v>
      </c>
      <c r="G965" s="43">
        <f>COUNTIF(D966:$D$1599,365)</f>
        <v>634</v>
      </c>
      <c r="H965" s="43">
        <f>COUNTIF(D966:$D$1599,366)</f>
        <v>0</v>
      </c>
      <c r="I965" s="2"/>
    </row>
    <row r="966" spans="1:9" x14ac:dyDescent="0.25">
      <c r="A966" s="1">
        <f>COUNTIF($C$2:C966,"Да")</f>
        <v>10</v>
      </c>
      <c r="B966" s="45">
        <f t="shared" si="31"/>
        <v>45965</v>
      </c>
      <c r="C966" s="42" t="str">
        <f>IF(ISERROR(VLOOKUP(B966,'Айгенис Оп10'!$C$3:$C$20,1,0)),"Нет","Да")</f>
        <v>Нет</v>
      </c>
      <c r="D966" s="43">
        <f t="shared" si="30"/>
        <v>365</v>
      </c>
      <c r="E966" s="44">
        <f>ROUND(('Все выпуски'!$H$3*'Все выпуски'!$H$6/100)/365*(B966-IF(C966="Нет",VLOOKUP(A966,'Айгенис Оп10'!$A$2:$C$20,3,0),VLOOKUP((A966-1),'Айгенис Оп10'!$A$2:$C$20,3,0))),2)</f>
        <v>4.4400000000000004</v>
      </c>
      <c r="G966" s="43">
        <f>COUNTIF(D967:$D$1599,365)</f>
        <v>633</v>
      </c>
      <c r="H966" s="43">
        <f>COUNTIF(D967:$D$1599,366)</f>
        <v>0</v>
      </c>
      <c r="I966" s="2"/>
    </row>
    <row r="967" spans="1:9" x14ac:dyDescent="0.25">
      <c r="A967" s="1">
        <f>COUNTIF($C$2:C967,"Да")</f>
        <v>10</v>
      </c>
      <c r="B967" s="45">
        <f t="shared" si="31"/>
        <v>45966</v>
      </c>
      <c r="C967" s="42" t="str">
        <f>IF(ISERROR(VLOOKUP(B967,'Айгенис Оп10'!$C$3:$C$20,1,0)),"Нет","Да")</f>
        <v>Нет</v>
      </c>
      <c r="D967" s="43">
        <f t="shared" si="30"/>
        <v>365</v>
      </c>
      <c r="E967" s="44">
        <f>ROUND(('Все выпуски'!$H$3*'Все выпуски'!$H$6/100)/365*(B967-IF(C967="Нет",VLOOKUP(A967,'Айгенис Оп10'!$A$2:$C$20,3,0),VLOOKUP((A967-1),'Айгенис Оп10'!$A$2:$C$20,3,0))),2)</f>
        <v>4.54</v>
      </c>
      <c r="G967" s="43">
        <f>COUNTIF(D968:$D$1599,365)</f>
        <v>632</v>
      </c>
      <c r="H967" s="43">
        <f>COUNTIF(D968:$D$1599,366)</f>
        <v>0</v>
      </c>
      <c r="I967" s="2"/>
    </row>
    <row r="968" spans="1:9" x14ac:dyDescent="0.25">
      <c r="A968" s="1">
        <f>COUNTIF($C$2:C968,"Да")</f>
        <v>10</v>
      </c>
      <c r="B968" s="45">
        <f t="shared" si="31"/>
        <v>45967</v>
      </c>
      <c r="C968" s="42" t="str">
        <f>IF(ISERROR(VLOOKUP(B968,'Айгенис Оп10'!$C$3:$C$20,1,0)),"Нет","Да")</f>
        <v>Нет</v>
      </c>
      <c r="D968" s="43">
        <f t="shared" si="30"/>
        <v>365</v>
      </c>
      <c r="E968" s="44">
        <f>ROUND(('Все выпуски'!$H$3*'Все выпуски'!$H$6/100)/365*(B968-IF(C968="Нет",VLOOKUP(A968,'Айгенис Оп10'!$A$2:$C$20,3,0),VLOOKUP((A968-1),'Айгенис Оп10'!$A$2:$C$20,3,0))),2)</f>
        <v>4.6399999999999997</v>
      </c>
      <c r="G968" s="43">
        <f>COUNTIF(D969:$D$1599,365)</f>
        <v>631</v>
      </c>
      <c r="H968" s="43">
        <f>COUNTIF(D969:$D$1599,366)</f>
        <v>0</v>
      </c>
      <c r="I968" s="2"/>
    </row>
    <row r="969" spans="1:9" x14ac:dyDescent="0.25">
      <c r="A969" s="1">
        <f>COUNTIF($C$2:C969,"Да")</f>
        <v>10</v>
      </c>
      <c r="B969" s="45">
        <f t="shared" si="31"/>
        <v>45968</v>
      </c>
      <c r="C969" s="42" t="str">
        <f>IF(ISERROR(VLOOKUP(B969,'Айгенис Оп10'!$C$3:$C$20,1,0)),"Нет","Да")</f>
        <v>Нет</v>
      </c>
      <c r="D969" s="43">
        <f t="shared" si="30"/>
        <v>365</v>
      </c>
      <c r="E969" s="44">
        <f>ROUND(('Все выпуски'!$H$3*'Все выпуски'!$H$6/100)/365*(B969-IF(C969="Нет",VLOOKUP(A969,'Айгенис Оп10'!$A$2:$C$20,3,0),VLOOKUP((A969-1),'Айгенис Оп10'!$A$2:$C$20,3,0))),2)</f>
        <v>4.7300000000000004</v>
      </c>
      <c r="G969" s="43">
        <f>COUNTIF(D970:$D$1599,365)</f>
        <v>630</v>
      </c>
      <c r="H969" s="43">
        <f>COUNTIF(D970:$D$1599,366)</f>
        <v>0</v>
      </c>
      <c r="I969" s="2"/>
    </row>
    <row r="970" spans="1:9" x14ac:dyDescent="0.25">
      <c r="A970" s="1">
        <f>COUNTIF($C$2:C970,"Да")</f>
        <v>10</v>
      </c>
      <c r="B970" s="45">
        <f t="shared" si="31"/>
        <v>45969</v>
      </c>
      <c r="C970" s="42" t="str">
        <f>IF(ISERROR(VLOOKUP(B970,'Айгенис Оп10'!$C$3:$C$20,1,0)),"Нет","Да")</f>
        <v>Нет</v>
      </c>
      <c r="D970" s="43">
        <f t="shared" si="30"/>
        <v>365</v>
      </c>
      <c r="E970" s="44">
        <f>ROUND(('Все выпуски'!$H$3*'Все выпуски'!$H$6/100)/365*(B970-IF(C970="Нет",VLOOKUP(A970,'Айгенис Оп10'!$A$2:$C$20,3,0),VLOOKUP((A970-1),'Айгенис Оп10'!$A$2:$C$20,3,0))),2)</f>
        <v>4.83</v>
      </c>
      <c r="G970" s="43">
        <f>COUNTIF(D971:$D$1599,365)</f>
        <v>629</v>
      </c>
      <c r="H970" s="43">
        <f>COUNTIF(D971:$D$1599,366)</f>
        <v>0</v>
      </c>
      <c r="I970" s="2"/>
    </row>
    <row r="971" spans="1:9" x14ac:dyDescent="0.25">
      <c r="A971" s="1">
        <f>COUNTIF($C$2:C971,"Да")</f>
        <v>10</v>
      </c>
      <c r="B971" s="45">
        <f t="shared" si="31"/>
        <v>45970</v>
      </c>
      <c r="C971" s="42" t="str">
        <f>IF(ISERROR(VLOOKUP(B971,'Айгенис Оп10'!$C$3:$C$20,1,0)),"Нет","Да")</f>
        <v>Нет</v>
      </c>
      <c r="D971" s="43">
        <f t="shared" si="30"/>
        <v>365</v>
      </c>
      <c r="E971" s="44">
        <f>ROUND(('Все выпуски'!$H$3*'Все выпуски'!$H$6/100)/365*(B971-IF(C971="Нет",VLOOKUP(A971,'Айгенис Оп10'!$A$2:$C$20,3,0),VLOOKUP((A971-1),'Айгенис Оп10'!$A$2:$C$20,3,0))),2)</f>
        <v>4.93</v>
      </c>
      <c r="G971" s="43">
        <f>COUNTIF(D972:$D$1599,365)</f>
        <v>628</v>
      </c>
      <c r="H971" s="43">
        <f>COUNTIF(D972:$D$1599,366)</f>
        <v>0</v>
      </c>
      <c r="I971" s="2"/>
    </row>
    <row r="972" spans="1:9" x14ac:dyDescent="0.25">
      <c r="A972" s="1">
        <f>COUNTIF($C$2:C972,"Да")</f>
        <v>10</v>
      </c>
      <c r="B972" s="45">
        <f t="shared" si="31"/>
        <v>45971</v>
      </c>
      <c r="C972" s="42" t="str">
        <f>IF(ISERROR(VLOOKUP(B972,'Айгенис Оп10'!$C$3:$C$20,1,0)),"Нет","Да")</f>
        <v>Нет</v>
      </c>
      <c r="D972" s="43">
        <f t="shared" si="30"/>
        <v>365</v>
      </c>
      <c r="E972" s="44">
        <f>ROUND(('Все выпуски'!$H$3*'Все выпуски'!$H$6/100)/365*(B972-IF(C972="Нет",VLOOKUP(A972,'Айгенис Оп10'!$A$2:$C$20,3,0),VLOOKUP((A972-1),'Айгенис Оп10'!$A$2:$C$20,3,0))),2)</f>
        <v>5.03</v>
      </c>
      <c r="G972" s="43">
        <f>COUNTIF(D973:$D$1599,365)</f>
        <v>627</v>
      </c>
      <c r="H972" s="43">
        <f>COUNTIF(D973:$D$1599,366)</f>
        <v>0</v>
      </c>
      <c r="I972" s="2"/>
    </row>
    <row r="973" spans="1:9" x14ac:dyDescent="0.25">
      <c r="A973" s="1">
        <f>COUNTIF($C$2:C973,"Да")</f>
        <v>10</v>
      </c>
      <c r="B973" s="45">
        <f t="shared" si="31"/>
        <v>45972</v>
      </c>
      <c r="C973" s="42" t="str">
        <f>IF(ISERROR(VLOOKUP(B973,'Айгенис Оп10'!$C$3:$C$20,1,0)),"Нет","Да")</f>
        <v>Нет</v>
      </c>
      <c r="D973" s="43">
        <f t="shared" si="30"/>
        <v>365</v>
      </c>
      <c r="E973" s="44">
        <f>ROUND(('Все выпуски'!$H$3*'Все выпуски'!$H$6/100)/365*(B973-IF(C973="Нет",VLOOKUP(A973,'Айгенис Оп10'!$A$2:$C$20,3,0),VLOOKUP((A973-1),'Айгенис Оп10'!$A$2:$C$20,3,0))),2)</f>
        <v>5.13</v>
      </c>
      <c r="G973" s="43">
        <f>COUNTIF(D974:$D$1599,365)</f>
        <v>626</v>
      </c>
      <c r="H973" s="43">
        <f>COUNTIF(D974:$D$1599,366)</f>
        <v>0</v>
      </c>
      <c r="I973" s="2"/>
    </row>
    <row r="974" spans="1:9" x14ac:dyDescent="0.25">
      <c r="A974" s="1">
        <f>COUNTIF($C$2:C974,"Да")</f>
        <v>10</v>
      </c>
      <c r="B974" s="45">
        <f t="shared" si="31"/>
        <v>45973</v>
      </c>
      <c r="C974" s="42" t="str">
        <f>IF(ISERROR(VLOOKUP(B974,'Айгенис Оп10'!$C$3:$C$20,1,0)),"Нет","Да")</f>
        <v>Нет</v>
      </c>
      <c r="D974" s="43">
        <f t="shared" si="30"/>
        <v>365</v>
      </c>
      <c r="E974" s="44">
        <f>ROUND(('Все выпуски'!$H$3*'Все выпуски'!$H$6/100)/365*(B974-IF(C974="Нет",VLOOKUP(A974,'Айгенис Оп10'!$A$2:$C$20,3,0),VLOOKUP((A974-1),'Айгенис Оп10'!$A$2:$C$20,3,0))),2)</f>
        <v>5.23</v>
      </c>
      <c r="G974" s="43">
        <f>COUNTIF(D975:$D$1599,365)</f>
        <v>625</v>
      </c>
      <c r="H974" s="43">
        <f>COUNTIF(D975:$D$1599,366)</f>
        <v>0</v>
      </c>
      <c r="I974" s="2"/>
    </row>
    <row r="975" spans="1:9" x14ac:dyDescent="0.25">
      <c r="A975" s="1">
        <f>COUNTIF($C$2:C975,"Да")</f>
        <v>10</v>
      </c>
      <c r="B975" s="45">
        <f t="shared" si="31"/>
        <v>45974</v>
      </c>
      <c r="C975" s="42" t="str">
        <f>IF(ISERROR(VLOOKUP(B975,'Айгенис Оп10'!$C$3:$C$20,1,0)),"Нет","Да")</f>
        <v>Нет</v>
      </c>
      <c r="D975" s="43">
        <f t="shared" si="30"/>
        <v>365</v>
      </c>
      <c r="E975" s="44">
        <f>ROUND(('Все выпуски'!$H$3*'Все выпуски'!$H$6/100)/365*(B975-IF(C975="Нет",VLOOKUP(A975,'Айгенис Оп10'!$A$2:$C$20,3,0),VLOOKUP((A975-1),'Айгенис Оп10'!$A$2:$C$20,3,0))),2)</f>
        <v>5.33</v>
      </c>
      <c r="G975" s="43">
        <f>COUNTIF(D976:$D$1599,365)</f>
        <v>624</v>
      </c>
      <c r="H975" s="43">
        <f>COUNTIF(D976:$D$1599,366)</f>
        <v>0</v>
      </c>
      <c r="I975" s="2"/>
    </row>
    <row r="976" spans="1:9" x14ac:dyDescent="0.25">
      <c r="A976" s="1">
        <f>COUNTIF($C$2:C976,"Да")</f>
        <v>10</v>
      </c>
      <c r="B976" s="45">
        <f t="shared" si="31"/>
        <v>45975</v>
      </c>
      <c r="C976" s="42" t="str">
        <f>IF(ISERROR(VLOOKUP(B976,'Айгенис Оп10'!$C$3:$C$20,1,0)),"Нет","Да")</f>
        <v>Нет</v>
      </c>
      <c r="D976" s="43">
        <f t="shared" si="30"/>
        <v>365</v>
      </c>
      <c r="E976" s="44">
        <f>ROUND(('Все выпуски'!$H$3*'Все выпуски'!$H$6/100)/365*(B976-IF(C976="Нет",VLOOKUP(A976,'Айгенис Оп10'!$A$2:$C$20,3,0),VLOOKUP((A976-1),'Айгенис Оп10'!$A$2:$C$20,3,0))),2)</f>
        <v>5.42</v>
      </c>
      <c r="G976" s="43">
        <f>COUNTIF(D977:$D$1599,365)</f>
        <v>623</v>
      </c>
      <c r="H976" s="43">
        <f>COUNTIF(D977:$D$1599,366)</f>
        <v>0</v>
      </c>
      <c r="I976" s="2"/>
    </row>
    <row r="977" spans="1:9" x14ac:dyDescent="0.25">
      <c r="A977" s="1">
        <f>COUNTIF($C$2:C977,"Да")</f>
        <v>10</v>
      </c>
      <c r="B977" s="45">
        <f t="shared" si="31"/>
        <v>45976</v>
      </c>
      <c r="C977" s="42" t="str">
        <f>IF(ISERROR(VLOOKUP(B977,'Айгенис Оп10'!$C$3:$C$20,1,0)),"Нет","Да")</f>
        <v>Нет</v>
      </c>
      <c r="D977" s="43">
        <f t="shared" si="30"/>
        <v>365</v>
      </c>
      <c r="E977" s="44">
        <f>ROUND(('Все выпуски'!$H$3*'Все выпуски'!$H$6/100)/365*(B977-IF(C977="Нет",VLOOKUP(A977,'Айгенис Оп10'!$A$2:$C$20,3,0),VLOOKUP((A977-1),'Айгенис Оп10'!$A$2:$C$20,3,0))),2)</f>
        <v>5.52</v>
      </c>
      <c r="G977" s="43">
        <f>COUNTIF(D978:$D$1599,365)</f>
        <v>622</v>
      </c>
      <c r="H977" s="43">
        <f>COUNTIF(D978:$D$1599,366)</f>
        <v>0</v>
      </c>
      <c r="I977" s="2"/>
    </row>
    <row r="978" spans="1:9" x14ac:dyDescent="0.25">
      <c r="A978" s="1">
        <f>COUNTIF($C$2:C978,"Да")</f>
        <v>10</v>
      </c>
      <c r="B978" s="45">
        <f t="shared" si="31"/>
        <v>45977</v>
      </c>
      <c r="C978" s="42" t="str">
        <f>IF(ISERROR(VLOOKUP(B978,'Айгенис Оп10'!$C$3:$C$20,1,0)),"Нет","Да")</f>
        <v>Нет</v>
      </c>
      <c r="D978" s="43">
        <f t="shared" si="30"/>
        <v>365</v>
      </c>
      <c r="E978" s="44">
        <f>ROUND(('Все выпуски'!$H$3*'Все выпуски'!$H$6/100)/365*(B978-IF(C978="Нет",VLOOKUP(A978,'Айгенис Оп10'!$A$2:$C$20,3,0),VLOOKUP((A978-1),'Айгенис Оп10'!$A$2:$C$20,3,0))),2)</f>
        <v>5.62</v>
      </c>
      <c r="G978" s="43">
        <f>COUNTIF(D979:$D$1599,365)</f>
        <v>621</v>
      </c>
      <c r="H978" s="43">
        <f>COUNTIF(D979:$D$1599,366)</f>
        <v>0</v>
      </c>
      <c r="I978" s="2"/>
    </row>
    <row r="979" spans="1:9" x14ac:dyDescent="0.25">
      <c r="A979" s="1">
        <f>COUNTIF($C$2:C979,"Да")</f>
        <v>10</v>
      </c>
      <c r="B979" s="45">
        <f t="shared" si="31"/>
        <v>45978</v>
      </c>
      <c r="C979" s="42" t="str">
        <f>IF(ISERROR(VLOOKUP(B979,'Айгенис Оп10'!$C$3:$C$20,1,0)),"Нет","Да")</f>
        <v>Нет</v>
      </c>
      <c r="D979" s="43">
        <f t="shared" si="30"/>
        <v>365</v>
      </c>
      <c r="E979" s="44">
        <f>ROUND(('Все выпуски'!$H$3*'Все выпуски'!$H$6/100)/365*(B979-IF(C979="Нет",VLOOKUP(A979,'Айгенис Оп10'!$A$2:$C$20,3,0),VLOOKUP((A979-1),'Айгенис Оп10'!$A$2:$C$20,3,0))),2)</f>
        <v>5.72</v>
      </c>
      <c r="G979" s="43">
        <f>COUNTIF(D980:$D$1599,365)</f>
        <v>620</v>
      </c>
      <c r="H979" s="43">
        <f>COUNTIF(D980:$D$1599,366)</f>
        <v>0</v>
      </c>
      <c r="I979" s="2"/>
    </row>
    <row r="980" spans="1:9" x14ac:dyDescent="0.25">
      <c r="A980" s="1">
        <f>COUNTIF($C$2:C980,"Да")</f>
        <v>10</v>
      </c>
      <c r="B980" s="45">
        <f t="shared" si="31"/>
        <v>45979</v>
      </c>
      <c r="C980" s="42" t="str">
        <f>IF(ISERROR(VLOOKUP(B980,'Айгенис Оп10'!$C$3:$C$20,1,0)),"Нет","Да")</f>
        <v>Нет</v>
      </c>
      <c r="D980" s="43">
        <f t="shared" si="30"/>
        <v>365</v>
      </c>
      <c r="E980" s="44">
        <f>ROUND(('Все выпуски'!$H$3*'Все выпуски'!$H$6/100)/365*(B980-IF(C980="Нет",VLOOKUP(A980,'Айгенис Оп10'!$A$2:$C$20,3,0),VLOOKUP((A980-1),'Айгенис Оп10'!$A$2:$C$20,3,0))),2)</f>
        <v>5.82</v>
      </c>
      <c r="G980" s="43">
        <f>COUNTIF(D981:$D$1599,365)</f>
        <v>619</v>
      </c>
      <c r="H980" s="43">
        <f>COUNTIF(D981:$D$1599,366)</f>
        <v>0</v>
      </c>
      <c r="I980" s="2"/>
    </row>
    <row r="981" spans="1:9" x14ac:dyDescent="0.25">
      <c r="A981" s="1">
        <f>COUNTIF($C$2:C981,"Да")</f>
        <v>10</v>
      </c>
      <c r="B981" s="45">
        <f t="shared" si="31"/>
        <v>45980</v>
      </c>
      <c r="C981" s="42" t="str">
        <f>IF(ISERROR(VLOOKUP(B981,'Айгенис Оп10'!$C$3:$C$20,1,0)),"Нет","Да")</f>
        <v>Нет</v>
      </c>
      <c r="D981" s="43">
        <f t="shared" si="30"/>
        <v>365</v>
      </c>
      <c r="E981" s="44">
        <f>ROUND(('Все выпуски'!$H$3*'Все выпуски'!$H$6/100)/365*(B981-IF(C981="Нет",VLOOKUP(A981,'Айгенис Оп10'!$A$2:$C$20,3,0),VLOOKUP((A981-1),'Айгенис Оп10'!$A$2:$C$20,3,0))),2)</f>
        <v>5.92</v>
      </c>
      <c r="G981" s="43">
        <f>COUNTIF(D982:$D$1599,365)</f>
        <v>618</v>
      </c>
      <c r="H981" s="43">
        <f>COUNTIF(D982:$D$1599,366)</f>
        <v>0</v>
      </c>
      <c r="I981" s="2"/>
    </row>
    <row r="982" spans="1:9" x14ac:dyDescent="0.25">
      <c r="A982" s="1">
        <f>COUNTIF($C$2:C982,"Да")</f>
        <v>10</v>
      </c>
      <c r="B982" s="45">
        <f t="shared" si="31"/>
        <v>45981</v>
      </c>
      <c r="C982" s="42" t="str">
        <f>IF(ISERROR(VLOOKUP(B982,'Айгенис Оп10'!$C$3:$C$20,1,0)),"Нет","Да")</f>
        <v>Нет</v>
      </c>
      <c r="D982" s="43">
        <f t="shared" si="30"/>
        <v>365</v>
      </c>
      <c r="E982" s="44">
        <f>ROUND(('Все выпуски'!$H$3*'Все выпуски'!$H$6/100)/365*(B982-IF(C982="Нет",VLOOKUP(A982,'Айгенис Оп10'!$A$2:$C$20,3,0),VLOOKUP((A982-1),'Айгенис Оп10'!$A$2:$C$20,3,0))),2)</f>
        <v>6.02</v>
      </c>
      <c r="G982" s="43">
        <f>COUNTIF(D983:$D$1599,365)</f>
        <v>617</v>
      </c>
      <c r="H982" s="43">
        <f>COUNTIF(D983:$D$1599,366)</f>
        <v>0</v>
      </c>
      <c r="I982" s="2"/>
    </row>
    <row r="983" spans="1:9" x14ac:dyDescent="0.25">
      <c r="A983" s="1">
        <f>COUNTIF($C$2:C983,"Да")</f>
        <v>10</v>
      </c>
      <c r="B983" s="45">
        <f t="shared" si="31"/>
        <v>45982</v>
      </c>
      <c r="C983" s="42" t="str">
        <f>IF(ISERROR(VLOOKUP(B983,'Айгенис Оп10'!$C$3:$C$20,1,0)),"Нет","Да")</f>
        <v>Нет</v>
      </c>
      <c r="D983" s="43">
        <f t="shared" si="30"/>
        <v>365</v>
      </c>
      <c r="E983" s="44">
        <f>ROUND(('Все выпуски'!$H$3*'Все выпуски'!$H$6/100)/365*(B983-IF(C983="Нет",VLOOKUP(A983,'Айгенис Оп10'!$A$2:$C$20,3,0),VLOOKUP((A983-1),'Айгенис Оп10'!$A$2:$C$20,3,0))),2)</f>
        <v>6.12</v>
      </c>
      <c r="G983" s="43">
        <f>COUNTIF(D984:$D$1599,365)</f>
        <v>616</v>
      </c>
      <c r="H983" s="43">
        <f>COUNTIF(D984:$D$1599,366)</f>
        <v>0</v>
      </c>
      <c r="I983" s="2"/>
    </row>
    <row r="984" spans="1:9" x14ac:dyDescent="0.25">
      <c r="A984" s="1">
        <f>COUNTIF($C$2:C984,"Да")</f>
        <v>10</v>
      </c>
      <c r="B984" s="45">
        <f t="shared" si="31"/>
        <v>45983</v>
      </c>
      <c r="C984" s="42" t="str">
        <f>IF(ISERROR(VLOOKUP(B984,'Айгенис Оп10'!$C$3:$C$20,1,0)),"Нет","Да")</f>
        <v>Нет</v>
      </c>
      <c r="D984" s="43">
        <f t="shared" si="30"/>
        <v>365</v>
      </c>
      <c r="E984" s="44">
        <f>ROUND(('Все выпуски'!$H$3*'Все выпуски'!$H$6/100)/365*(B984-IF(C984="Нет",VLOOKUP(A984,'Айгенис Оп10'!$A$2:$C$20,3,0),VLOOKUP((A984-1),'Айгенис Оп10'!$A$2:$C$20,3,0))),2)</f>
        <v>6.21</v>
      </c>
      <c r="G984" s="43">
        <f>COUNTIF(D985:$D$1599,365)</f>
        <v>615</v>
      </c>
      <c r="H984" s="43">
        <f>COUNTIF(D985:$D$1599,366)</f>
        <v>0</v>
      </c>
      <c r="I984" s="2"/>
    </row>
    <row r="985" spans="1:9" x14ac:dyDescent="0.25">
      <c r="A985" s="1">
        <f>COUNTIF($C$2:C985,"Да")</f>
        <v>10</v>
      </c>
      <c r="B985" s="45">
        <f t="shared" si="31"/>
        <v>45984</v>
      </c>
      <c r="C985" s="42" t="str">
        <f>IF(ISERROR(VLOOKUP(B985,'Айгенис Оп10'!$C$3:$C$20,1,0)),"Нет","Да")</f>
        <v>Нет</v>
      </c>
      <c r="D985" s="43">
        <f t="shared" si="30"/>
        <v>365</v>
      </c>
      <c r="E985" s="44">
        <f>ROUND(('Все выпуски'!$H$3*'Все выпуски'!$H$6/100)/365*(B985-IF(C985="Нет",VLOOKUP(A985,'Айгенис Оп10'!$A$2:$C$20,3,0),VLOOKUP((A985-1),'Айгенис Оп10'!$A$2:$C$20,3,0))),2)</f>
        <v>6.31</v>
      </c>
      <c r="G985" s="43">
        <f>COUNTIF(D986:$D$1599,365)</f>
        <v>614</v>
      </c>
      <c r="H985" s="43">
        <f>COUNTIF(D986:$D$1599,366)</f>
        <v>0</v>
      </c>
      <c r="I985" s="2"/>
    </row>
    <row r="986" spans="1:9" x14ac:dyDescent="0.25">
      <c r="A986" s="1">
        <f>COUNTIF($C$2:C986,"Да")</f>
        <v>10</v>
      </c>
      <c r="B986" s="45">
        <f t="shared" si="31"/>
        <v>45985</v>
      </c>
      <c r="C986" s="42" t="str">
        <f>IF(ISERROR(VLOOKUP(B986,'Айгенис Оп10'!$C$3:$C$20,1,0)),"Нет","Да")</f>
        <v>Нет</v>
      </c>
      <c r="D986" s="43">
        <f t="shared" si="30"/>
        <v>365</v>
      </c>
      <c r="E986" s="44">
        <f>ROUND(('Все выпуски'!$H$3*'Все выпуски'!$H$6/100)/365*(B986-IF(C986="Нет",VLOOKUP(A986,'Айгенис Оп10'!$A$2:$C$20,3,0),VLOOKUP((A986-1),'Айгенис Оп10'!$A$2:$C$20,3,0))),2)</f>
        <v>6.41</v>
      </c>
      <c r="G986" s="43">
        <f>COUNTIF(D987:$D$1599,365)</f>
        <v>613</v>
      </c>
      <c r="H986" s="43">
        <f>COUNTIF(D987:$D$1599,366)</f>
        <v>0</v>
      </c>
      <c r="I986" s="2"/>
    </row>
    <row r="987" spans="1:9" x14ac:dyDescent="0.25">
      <c r="A987" s="1">
        <f>COUNTIF($C$2:C987,"Да")</f>
        <v>10</v>
      </c>
      <c r="B987" s="45">
        <f t="shared" si="31"/>
        <v>45986</v>
      </c>
      <c r="C987" s="42" t="str">
        <f>IF(ISERROR(VLOOKUP(B987,'Айгенис Оп10'!$C$3:$C$20,1,0)),"Нет","Да")</f>
        <v>Нет</v>
      </c>
      <c r="D987" s="43">
        <f t="shared" si="30"/>
        <v>365</v>
      </c>
      <c r="E987" s="44">
        <f>ROUND(('Все выпуски'!$H$3*'Все выпуски'!$H$6/100)/365*(B987-IF(C987="Нет",VLOOKUP(A987,'Айгенис Оп10'!$A$2:$C$20,3,0),VLOOKUP((A987-1),'Айгенис Оп10'!$A$2:$C$20,3,0))),2)</f>
        <v>6.51</v>
      </c>
      <c r="G987" s="43">
        <f>COUNTIF(D988:$D$1599,365)</f>
        <v>612</v>
      </c>
      <c r="H987" s="43">
        <f>COUNTIF(D988:$D$1599,366)</f>
        <v>0</v>
      </c>
      <c r="I987" s="2"/>
    </row>
    <row r="988" spans="1:9" x14ac:dyDescent="0.25">
      <c r="A988" s="1">
        <f>COUNTIF($C$2:C988,"Да")</f>
        <v>10</v>
      </c>
      <c r="B988" s="45">
        <f t="shared" si="31"/>
        <v>45987</v>
      </c>
      <c r="C988" s="42" t="str">
        <f>IF(ISERROR(VLOOKUP(B988,'Айгенис Оп10'!$C$3:$C$20,1,0)),"Нет","Да")</f>
        <v>Нет</v>
      </c>
      <c r="D988" s="43">
        <f t="shared" si="30"/>
        <v>365</v>
      </c>
      <c r="E988" s="44">
        <f>ROUND(('Все выпуски'!$H$3*'Все выпуски'!$H$6/100)/365*(B988-IF(C988="Нет",VLOOKUP(A988,'Айгенис Оп10'!$A$2:$C$20,3,0),VLOOKUP((A988-1),'Айгенис Оп10'!$A$2:$C$20,3,0))),2)</f>
        <v>6.61</v>
      </c>
      <c r="G988" s="43">
        <f>COUNTIF(D989:$D$1599,365)</f>
        <v>611</v>
      </c>
      <c r="H988" s="43">
        <f>COUNTIF(D989:$D$1599,366)</f>
        <v>0</v>
      </c>
      <c r="I988" s="2"/>
    </row>
    <row r="989" spans="1:9" x14ac:dyDescent="0.25">
      <c r="A989" s="1">
        <f>COUNTIF($C$2:C989,"Да")</f>
        <v>10</v>
      </c>
      <c r="B989" s="45">
        <f t="shared" si="31"/>
        <v>45988</v>
      </c>
      <c r="C989" s="42" t="str">
        <f>IF(ISERROR(VLOOKUP(B989,'Айгенис Оп10'!$C$3:$C$20,1,0)),"Нет","Да")</f>
        <v>Нет</v>
      </c>
      <c r="D989" s="43">
        <f t="shared" si="30"/>
        <v>365</v>
      </c>
      <c r="E989" s="44">
        <f>ROUND(('Все выпуски'!$H$3*'Все выпуски'!$H$6/100)/365*(B989-IF(C989="Нет",VLOOKUP(A989,'Айгенис Оп10'!$A$2:$C$20,3,0),VLOOKUP((A989-1),'Айгенис Оп10'!$A$2:$C$20,3,0))),2)</f>
        <v>6.71</v>
      </c>
      <c r="G989" s="43">
        <f>COUNTIF(D990:$D$1599,365)</f>
        <v>610</v>
      </c>
      <c r="H989" s="43">
        <f>COUNTIF(D990:$D$1599,366)</f>
        <v>0</v>
      </c>
      <c r="I989" s="2"/>
    </row>
    <row r="990" spans="1:9" x14ac:dyDescent="0.25">
      <c r="A990" s="1">
        <f>COUNTIF($C$2:C990,"Да")</f>
        <v>10</v>
      </c>
      <c r="B990" s="45">
        <f t="shared" si="31"/>
        <v>45989</v>
      </c>
      <c r="C990" s="42" t="str">
        <f>IF(ISERROR(VLOOKUP(B990,'Айгенис Оп10'!$C$3:$C$20,1,0)),"Нет","Да")</f>
        <v>Нет</v>
      </c>
      <c r="D990" s="43">
        <f t="shared" si="30"/>
        <v>365</v>
      </c>
      <c r="E990" s="44">
        <f>ROUND(('Все выпуски'!$H$3*'Все выпуски'!$H$6/100)/365*(B990-IF(C990="Нет",VLOOKUP(A990,'Айгенис Оп10'!$A$2:$C$20,3,0),VLOOKUP((A990-1),'Айгенис Оп10'!$A$2:$C$20,3,0))),2)</f>
        <v>6.81</v>
      </c>
      <c r="G990" s="43">
        <f>COUNTIF(D991:$D$1599,365)</f>
        <v>609</v>
      </c>
      <c r="H990" s="43">
        <f>COUNTIF(D991:$D$1599,366)</f>
        <v>0</v>
      </c>
      <c r="I990" s="2"/>
    </row>
    <row r="991" spans="1:9" x14ac:dyDescent="0.25">
      <c r="A991" s="1">
        <f>COUNTIF($C$2:C991,"Да")</f>
        <v>10</v>
      </c>
      <c r="B991" s="45">
        <f t="shared" si="31"/>
        <v>45990</v>
      </c>
      <c r="C991" s="42" t="str">
        <f>IF(ISERROR(VLOOKUP(B991,'Айгенис Оп10'!$C$3:$C$20,1,0)),"Нет","Да")</f>
        <v>Нет</v>
      </c>
      <c r="D991" s="43">
        <f t="shared" si="30"/>
        <v>365</v>
      </c>
      <c r="E991" s="44">
        <f>ROUND(('Все выпуски'!$H$3*'Все выпуски'!$H$6/100)/365*(B991-IF(C991="Нет",VLOOKUP(A991,'Айгенис Оп10'!$A$2:$C$20,3,0),VLOOKUP((A991-1),'Айгенис Оп10'!$A$2:$C$20,3,0))),2)</f>
        <v>6.9</v>
      </c>
      <c r="G991" s="43">
        <f>COUNTIF(D992:$D$1599,365)</f>
        <v>608</v>
      </c>
      <c r="H991" s="43">
        <f>COUNTIF(D992:$D$1599,366)</f>
        <v>0</v>
      </c>
      <c r="I991" s="2"/>
    </row>
    <row r="992" spans="1:9" x14ac:dyDescent="0.25">
      <c r="A992" s="1">
        <f>COUNTIF($C$2:C992,"Да")</f>
        <v>10</v>
      </c>
      <c r="B992" s="45">
        <f t="shared" si="31"/>
        <v>45991</v>
      </c>
      <c r="C992" s="42" t="str">
        <f>IF(ISERROR(VLOOKUP(B992,'Айгенис Оп10'!$C$3:$C$20,1,0)),"Нет","Да")</f>
        <v>Нет</v>
      </c>
      <c r="D992" s="43">
        <f t="shared" si="30"/>
        <v>365</v>
      </c>
      <c r="E992" s="44">
        <f>ROUND(('Все выпуски'!$H$3*'Все выпуски'!$H$6/100)/365*(B992-IF(C992="Нет",VLOOKUP(A992,'Айгенис Оп10'!$A$2:$C$20,3,0),VLOOKUP((A992-1),'Айгенис Оп10'!$A$2:$C$20,3,0))),2)</f>
        <v>7</v>
      </c>
      <c r="G992" s="43">
        <f>COUNTIF(D993:$D$1599,365)</f>
        <v>607</v>
      </c>
      <c r="H992" s="43">
        <f>COUNTIF(D993:$D$1599,366)</f>
        <v>0</v>
      </c>
      <c r="I992" s="2"/>
    </row>
    <row r="993" spans="1:9" x14ac:dyDescent="0.25">
      <c r="A993" s="1">
        <f>COUNTIF($C$2:C993,"Да")</f>
        <v>10</v>
      </c>
      <c r="B993" s="45">
        <f t="shared" si="31"/>
        <v>45992</v>
      </c>
      <c r="C993" s="42" t="str">
        <f>IF(ISERROR(VLOOKUP(B993,'Айгенис Оп10'!$C$3:$C$20,1,0)),"Нет","Да")</f>
        <v>Нет</v>
      </c>
      <c r="D993" s="43">
        <f t="shared" si="30"/>
        <v>365</v>
      </c>
      <c r="E993" s="44">
        <f>ROUND(('Все выпуски'!$H$3*'Все выпуски'!$H$6/100)/365*(B993-IF(C993="Нет",VLOOKUP(A993,'Айгенис Оп10'!$A$2:$C$20,3,0),VLOOKUP((A993-1),'Айгенис Оп10'!$A$2:$C$20,3,0))),2)</f>
        <v>7.1</v>
      </c>
      <c r="G993" s="43">
        <f>COUNTIF(D994:$D$1599,365)</f>
        <v>606</v>
      </c>
      <c r="H993" s="43">
        <f>COUNTIF(D994:$D$1599,366)</f>
        <v>0</v>
      </c>
      <c r="I993" s="2"/>
    </row>
    <row r="994" spans="1:9" x14ac:dyDescent="0.25">
      <c r="A994" s="1">
        <f>COUNTIF($C$2:C994,"Да")</f>
        <v>10</v>
      </c>
      <c r="B994" s="45">
        <f t="shared" si="31"/>
        <v>45993</v>
      </c>
      <c r="C994" s="42" t="str">
        <f>IF(ISERROR(VLOOKUP(B994,'Айгенис Оп10'!$C$3:$C$20,1,0)),"Нет","Да")</f>
        <v>Нет</v>
      </c>
      <c r="D994" s="43">
        <f t="shared" si="30"/>
        <v>365</v>
      </c>
      <c r="E994" s="44">
        <f>ROUND(('Все выпуски'!$H$3*'Все выпуски'!$H$6/100)/365*(B994-IF(C994="Нет",VLOOKUP(A994,'Айгенис Оп10'!$A$2:$C$20,3,0),VLOOKUP((A994-1),'Айгенис Оп10'!$A$2:$C$20,3,0))),2)</f>
        <v>7.2</v>
      </c>
      <c r="G994" s="43">
        <f>COUNTIF(D995:$D$1599,365)</f>
        <v>605</v>
      </c>
      <c r="H994" s="43">
        <f>COUNTIF(D995:$D$1599,366)</f>
        <v>0</v>
      </c>
      <c r="I994" s="2"/>
    </row>
    <row r="995" spans="1:9" x14ac:dyDescent="0.25">
      <c r="A995" s="1">
        <f>COUNTIF($C$2:C995,"Да")</f>
        <v>10</v>
      </c>
      <c r="B995" s="45">
        <f t="shared" si="31"/>
        <v>45994</v>
      </c>
      <c r="C995" s="42" t="str">
        <f>IF(ISERROR(VLOOKUP(B995,'Айгенис Оп10'!$C$3:$C$20,1,0)),"Нет","Да")</f>
        <v>Нет</v>
      </c>
      <c r="D995" s="43">
        <f t="shared" si="30"/>
        <v>365</v>
      </c>
      <c r="E995" s="44">
        <f>ROUND(('Все выпуски'!$H$3*'Все выпуски'!$H$6/100)/365*(B995-IF(C995="Нет",VLOOKUP(A995,'Айгенис Оп10'!$A$2:$C$20,3,0),VLOOKUP((A995-1),'Айгенис Оп10'!$A$2:$C$20,3,0))),2)</f>
        <v>7.3</v>
      </c>
      <c r="G995" s="43">
        <f>COUNTIF(D996:$D$1599,365)</f>
        <v>604</v>
      </c>
      <c r="H995" s="43">
        <f>COUNTIF(D996:$D$1599,366)</f>
        <v>0</v>
      </c>
      <c r="I995" s="2"/>
    </row>
    <row r="996" spans="1:9" x14ac:dyDescent="0.25">
      <c r="A996" s="1">
        <f>COUNTIF($C$2:C996,"Да")</f>
        <v>10</v>
      </c>
      <c r="B996" s="45">
        <f t="shared" si="31"/>
        <v>45995</v>
      </c>
      <c r="C996" s="42" t="str">
        <f>IF(ISERROR(VLOOKUP(B996,'Айгенис Оп10'!$C$3:$C$20,1,0)),"Нет","Да")</f>
        <v>Нет</v>
      </c>
      <c r="D996" s="43">
        <f t="shared" si="30"/>
        <v>365</v>
      </c>
      <c r="E996" s="44">
        <f>ROUND(('Все выпуски'!$H$3*'Все выпуски'!$H$6/100)/365*(B996-IF(C996="Нет",VLOOKUP(A996,'Айгенис Оп10'!$A$2:$C$20,3,0),VLOOKUP((A996-1),'Айгенис Оп10'!$A$2:$C$20,3,0))),2)</f>
        <v>7.4</v>
      </c>
      <c r="G996" s="43">
        <f>COUNTIF(D997:$D$1599,365)</f>
        <v>603</v>
      </c>
      <c r="H996" s="43">
        <f>COUNTIF(D997:$D$1599,366)</f>
        <v>0</v>
      </c>
      <c r="I996" s="2"/>
    </row>
    <row r="997" spans="1:9" x14ac:dyDescent="0.25">
      <c r="A997" s="1">
        <f>COUNTIF($C$2:C997,"Да")</f>
        <v>10</v>
      </c>
      <c r="B997" s="45">
        <f t="shared" si="31"/>
        <v>45996</v>
      </c>
      <c r="C997" s="42" t="str">
        <f>IF(ISERROR(VLOOKUP(B997,'Айгенис Оп10'!$C$3:$C$20,1,0)),"Нет","Да")</f>
        <v>Нет</v>
      </c>
      <c r="D997" s="43">
        <f t="shared" si="30"/>
        <v>365</v>
      </c>
      <c r="E997" s="44">
        <f>ROUND(('Все выпуски'!$H$3*'Все выпуски'!$H$6/100)/365*(B997-IF(C997="Нет",VLOOKUP(A997,'Айгенис Оп10'!$A$2:$C$20,3,0),VLOOKUP((A997-1),'Айгенис Оп10'!$A$2:$C$20,3,0))),2)</f>
        <v>7.5</v>
      </c>
      <c r="G997" s="43">
        <f>COUNTIF(D998:$D$1599,365)</f>
        <v>602</v>
      </c>
      <c r="H997" s="43">
        <f>COUNTIF(D998:$D$1599,366)</f>
        <v>0</v>
      </c>
      <c r="I997" s="2"/>
    </row>
    <row r="998" spans="1:9" x14ac:dyDescent="0.25">
      <c r="A998" s="1">
        <f>COUNTIF($C$2:C998,"Да")</f>
        <v>10</v>
      </c>
      <c r="B998" s="45">
        <f t="shared" si="31"/>
        <v>45997</v>
      </c>
      <c r="C998" s="42" t="str">
        <f>IF(ISERROR(VLOOKUP(B998,'Айгенис Оп10'!$C$3:$C$20,1,0)),"Нет","Да")</f>
        <v>Нет</v>
      </c>
      <c r="D998" s="43">
        <f t="shared" si="30"/>
        <v>365</v>
      </c>
      <c r="E998" s="44">
        <f>ROUND(('Все выпуски'!$H$3*'Все выпуски'!$H$6/100)/365*(B998-IF(C998="Нет",VLOOKUP(A998,'Айгенис Оп10'!$A$2:$C$20,3,0),VLOOKUP((A998-1),'Айгенис Оп10'!$A$2:$C$20,3,0))),2)</f>
        <v>7.59</v>
      </c>
      <c r="G998" s="43">
        <f>COUNTIF(D999:$D$1599,365)</f>
        <v>601</v>
      </c>
      <c r="H998" s="43">
        <f>COUNTIF(D999:$D$1599,366)</f>
        <v>0</v>
      </c>
      <c r="I998" s="2"/>
    </row>
    <row r="999" spans="1:9" x14ac:dyDescent="0.25">
      <c r="A999" s="1">
        <f>COUNTIF($C$2:C999,"Да")</f>
        <v>10</v>
      </c>
      <c r="B999" s="45">
        <f t="shared" si="31"/>
        <v>45998</v>
      </c>
      <c r="C999" s="42" t="str">
        <f>IF(ISERROR(VLOOKUP(B999,'Айгенис Оп10'!$C$3:$C$20,1,0)),"Нет","Да")</f>
        <v>Нет</v>
      </c>
      <c r="D999" s="43">
        <f t="shared" si="30"/>
        <v>365</v>
      </c>
      <c r="E999" s="44">
        <f>ROUND(('Все выпуски'!$H$3*'Все выпуски'!$H$6/100)/365*(B999-IF(C999="Нет",VLOOKUP(A999,'Айгенис Оп10'!$A$2:$C$20,3,0),VLOOKUP((A999-1),'Айгенис Оп10'!$A$2:$C$20,3,0))),2)</f>
        <v>7.69</v>
      </c>
      <c r="G999" s="43">
        <f>COUNTIF(D1000:$D$1599,365)</f>
        <v>600</v>
      </c>
      <c r="H999" s="43">
        <f>COUNTIF(D1000:$D$1599,366)</f>
        <v>0</v>
      </c>
      <c r="I999" s="2"/>
    </row>
    <row r="1000" spans="1:9" x14ac:dyDescent="0.25">
      <c r="A1000" s="1">
        <f>COUNTIF($C$2:C1000,"Да")</f>
        <v>10</v>
      </c>
      <c r="B1000" s="45">
        <f t="shared" si="31"/>
        <v>45999</v>
      </c>
      <c r="C1000" s="42" t="str">
        <f>IF(ISERROR(VLOOKUP(B1000,'Айгенис Оп10'!$C$3:$C$20,1,0)),"Нет","Да")</f>
        <v>Нет</v>
      </c>
      <c r="D1000" s="43">
        <f t="shared" si="30"/>
        <v>365</v>
      </c>
      <c r="E1000" s="44">
        <f>ROUND(('Все выпуски'!$H$3*'Все выпуски'!$H$6/100)/365*(B1000-IF(C1000="Нет",VLOOKUP(A1000,'Айгенис Оп10'!$A$2:$C$20,3,0),VLOOKUP((A1000-1),'Айгенис Оп10'!$A$2:$C$20,3,0))),2)</f>
        <v>7.79</v>
      </c>
      <c r="G1000" s="43">
        <f>COUNTIF(D1001:$D$1599,365)</f>
        <v>599</v>
      </c>
      <c r="H1000" s="43">
        <f>COUNTIF(D1001:$D$1599,366)</f>
        <v>0</v>
      </c>
      <c r="I1000" s="2"/>
    </row>
    <row r="1001" spans="1:9" x14ac:dyDescent="0.25">
      <c r="A1001" s="1">
        <f>COUNTIF($C$2:C1001,"Да")</f>
        <v>10</v>
      </c>
      <c r="B1001" s="45">
        <f t="shared" si="31"/>
        <v>46000</v>
      </c>
      <c r="C1001" s="42" t="str">
        <f>IF(ISERROR(VLOOKUP(B1001,'Айгенис Оп10'!$C$3:$C$20,1,0)),"Нет","Да")</f>
        <v>Нет</v>
      </c>
      <c r="D1001" s="43">
        <f t="shared" si="30"/>
        <v>365</v>
      </c>
      <c r="E1001" s="44">
        <f>ROUND(('Все выпуски'!$H$3*'Все выпуски'!$H$6/100)/365*(B1001-IF(C1001="Нет",VLOOKUP(A1001,'Айгенис Оп10'!$A$2:$C$20,3,0),VLOOKUP((A1001-1),'Айгенис Оп10'!$A$2:$C$20,3,0))),2)</f>
        <v>7.89</v>
      </c>
      <c r="G1001" s="43">
        <f>COUNTIF(D1002:$D$1599,365)</f>
        <v>598</v>
      </c>
      <c r="H1001" s="43">
        <f>COUNTIF(D1002:$D$1599,366)</f>
        <v>0</v>
      </c>
      <c r="I1001" s="2"/>
    </row>
    <row r="1002" spans="1:9" x14ac:dyDescent="0.25">
      <c r="A1002" s="1">
        <f>COUNTIF($C$2:C1002,"Да")</f>
        <v>10</v>
      </c>
      <c r="B1002" s="45">
        <f t="shared" si="31"/>
        <v>46001</v>
      </c>
      <c r="C1002" s="42" t="str">
        <f>IF(ISERROR(VLOOKUP(B1002,'Айгенис Оп10'!$C$3:$C$20,1,0)),"Нет","Да")</f>
        <v>Нет</v>
      </c>
      <c r="D1002" s="43">
        <f t="shared" si="30"/>
        <v>365</v>
      </c>
      <c r="E1002" s="44">
        <f>ROUND(('Все выпуски'!$H$3*'Все выпуски'!$H$6/100)/365*(B1002-IF(C1002="Нет",VLOOKUP(A1002,'Айгенис Оп10'!$A$2:$C$20,3,0),VLOOKUP((A1002-1),'Айгенис Оп10'!$A$2:$C$20,3,0))),2)</f>
        <v>7.99</v>
      </c>
      <c r="G1002" s="43">
        <f>COUNTIF(D1003:$D$1599,365)</f>
        <v>597</v>
      </c>
      <c r="H1002" s="43">
        <f>COUNTIF(D1003:$D$1599,366)</f>
        <v>0</v>
      </c>
      <c r="I1002" s="2"/>
    </row>
    <row r="1003" spans="1:9" x14ac:dyDescent="0.25">
      <c r="A1003" s="1">
        <f>COUNTIF($C$2:C1003,"Да")</f>
        <v>10</v>
      </c>
      <c r="B1003" s="45">
        <f t="shared" si="31"/>
        <v>46002</v>
      </c>
      <c r="C1003" s="42" t="str">
        <f>IF(ISERROR(VLOOKUP(B1003,'Айгенис Оп10'!$C$3:$C$20,1,0)),"Нет","Да")</f>
        <v>Нет</v>
      </c>
      <c r="D1003" s="43">
        <f t="shared" si="30"/>
        <v>365</v>
      </c>
      <c r="E1003" s="44">
        <f>ROUND(('Все выпуски'!$H$3*'Все выпуски'!$H$6/100)/365*(B1003-IF(C1003="Нет",VLOOKUP(A1003,'Айгенис Оп10'!$A$2:$C$20,3,0),VLOOKUP((A1003-1),'Айгенис Оп10'!$A$2:$C$20,3,0))),2)</f>
        <v>8.09</v>
      </c>
      <c r="G1003" s="43">
        <f>COUNTIF(D1004:$D$1599,365)</f>
        <v>596</v>
      </c>
      <c r="H1003" s="43">
        <f>COUNTIF(D1004:$D$1599,366)</f>
        <v>0</v>
      </c>
      <c r="I1003" s="2"/>
    </row>
    <row r="1004" spans="1:9" x14ac:dyDescent="0.25">
      <c r="A1004" s="1">
        <f>COUNTIF($C$2:C1004,"Да")</f>
        <v>10</v>
      </c>
      <c r="B1004" s="45">
        <f t="shared" si="31"/>
        <v>46003</v>
      </c>
      <c r="C1004" s="42" t="str">
        <f>IF(ISERROR(VLOOKUP(B1004,'Айгенис Оп10'!$C$3:$C$20,1,0)),"Нет","Да")</f>
        <v>Нет</v>
      </c>
      <c r="D1004" s="43">
        <f t="shared" si="30"/>
        <v>365</v>
      </c>
      <c r="E1004" s="44">
        <f>ROUND(('Все выпуски'!$H$3*'Все выпуски'!$H$6/100)/365*(B1004-IF(C1004="Нет",VLOOKUP(A1004,'Айгенис Оп10'!$A$2:$C$20,3,0),VLOOKUP((A1004-1),'Айгенис Оп10'!$A$2:$C$20,3,0))),2)</f>
        <v>8.19</v>
      </c>
      <c r="G1004" s="43">
        <f>COUNTIF(D1005:$D$1599,365)</f>
        <v>595</v>
      </c>
      <c r="H1004" s="43">
        <f>COUNTIF(D1005:$D$1599,366)</f>
        <v>0</v>
      </c>
      <c r="I1004" s="2"/>
    </row>
    <row r="1005" spans="1:9" x14ac:dyDescent="0.25">
      <c r="A1005" s="1">
        <f>COUNTIF($C$2:C1005,"Да")</f>
        <v>10</v>
      </c>
      <c r="B1005" s="45">
        <f t="shared" si="31"/>
        <v>46004</v>
      </c>
      <c r="C1005" s="42" t="str">
        <f>IF(ISERROR(VLOOKUP(B1005,'Айгенис Оп10'!$C$3:$C$20,1,0)),"Нет","Да")</f>
        <v>Нет</v>
      </c>
      <c r="D1005" s="43">
        <f t="shared" si="30"/>
        <v>365</v>
      </c>
      <c r="E1005" s="44">
        <f>ROUND(('Все выпуски'!$H$3*'Все выпуски'!$H$6/100)/365*(B1005-IF(C1005="Нет",VLOOKUP(A1005,'Айгенис Оп10'!$A$2:$C$20,3,0),VLOOKUP((A1005-1),'Айгенис Оп10'!$A$2:$C$20,3,0))),2)</f>
        <v>8.2799999999999994</v>
      </c>
      <c r="G1005" s="43">
        <f>COUNTIF(D1006:$D$1599,365)</f>
        <v>594</v>
      </c>
      <c r="H1005" s="43">
        <f>COUNTIF(D1006:$D$1599,366)</f>
        <v>0</v>
      </c>
      <c r="I1005" s="2"/>
    </row>
    <row r="1006" spans="1:9" x14ac:dyDescent="0.25">
      <c r="A1006" s="1">
        <f>COUNTIF($C$2:C1006,"Да")</f>
        <v>10</v>
      </c>
      <c r="B1006" s="45">
        <f t="shared" si="31"/>
        <v>46005</v>
      </c>
      <c r="C1006" s="42" t="str">
        <f>IF(ISERROR(VLOOKUP(B1006,'Айгенис Оп10'!$C$3:$C$20,1,0)),"Нет","Да")</f>
        <v>Нет</v>
      </c>
      <c r="D1006" s="43">
        <f t="shared" si="30"/>
        <v>365</v>
      </c>
      <c r="E1006" s="44">
        <f>ROUND(('Все выпуски'!$H$3*'Все выпуски'!$H$6/100)/365*(B1006-IF(C1006="Нет",VLOOKUP(A1006,'Айгенис Оп10'!$A$2:$C$20,3,0),VLOOKUP((A1006-1),'Айгенис Оп10'!$A$2:$C$20,3,0))),2)</f>
        <v>8.3800000000000008</v>
      </c>
      <c r="G1006" s="43">
        <f>COUNTIF(D1007:$D$1599,365)</f>
        <v>593</v>
      </c>
      <c r="H1006" s="43">
        <f>COUNTIF(D1007:$D$1599,366)</f>
        <v>0</v>
      </c>
      <c r="I1006" s="2"/>
    </row>
    <row r="1007" spans="1:9" x14ac:dyDescent="0.25">
      <c r="A1007" s="1">
        <f>COUNTIF($C$2:C1007,"Да")</f>
        <v>10</v>
      </c>
      <c r="B1007" s="45">
        <f t="shared" si="31"/>
        <v>46006</v>
      </c>
      <c r="C1007" s="42" t="str">
        <f>IF(ISERROR(VLOOKUP(B1007,'Айгенис Оп10'!$C$3:$C$20,1,0)),"Нет","Да")</f>
        <v>Нет</v>
      </c>
      <c r="D1007" s="43">
        <f t="shared" si="30"/>
        <v>365</v>
      </c>
      <c r="E1007" s="44">
        <f>ROUND(('Все выпуски'!$H$3*'Все выпуски'!$H$6/100)/365*(B1007-IF(C1007="Нет",VLOOKUP(A1007,'Айгенис Оп10'!$A$2:$C$20,3,0),VLOOKUP((A1007-1),'Айгенис Оп10'!$A$2:$C$20,3,0))),2)</f>
        <v>8.48</v>
      </c>
      <c r="G1007" s="43">
        <f>COUNTIF(D1008:$D$1599,365)</f>
        <v>592</v>
      </c>
      <c r="H1007" s="43">
        <f>COUNTIF(D1008:$D$1599,366)</f>
        <v>0</v>
      </c>
      <c r="I1007" s="2"/>
    </row>
    <row r="1008" spans="1:9" x14ac:dyDescent="0.25">
      <c r="A1008" s="1">
        <f>COUNTIF($C$2:C1008,"Да")</f>
        <v>10</v>
      </c>
      <c r="B1008" s="45">
        <f t="shared" si="31"/>
        <v>46007</v>
      </c>
      <c r="C1008" s="42" t="str">
        <f>IF(ISERROR(VLOOKUP(B1008,'Айгенис Оп10'!$C$3:$C$20,1,0)),"Нет","Да")</f>
        <v>Нет</v>
      </c>
      <c r="D1008" s="43">
        <f t="shared" si="30"/>
        <v>365</v>
      </c>
      <c r="E1008" s="44">
        <f>ROUND(('Все выпуски'!$H$3*'Все выпуски'!$H$6/100)/365*(B1008-IF(C1008="Нет",VLOOKUP(A1008,'Айгенис Оп10'!$A$2:$C$20,3,0),VLOOKUP((A1008-1),'Айгенис Оп10'!$A$2:$C$20,3,0))),2)</f>
        <v>8.58</v>
      </c>
      <c r="G1008" s="43">
        <f>COUNTIF(D1009:$D$1599,365)</f>
        <v>591</v>
      </c>
      <c r="H1008" s="43">
        <f>COUNTIF(D1009:$D$1599,366)</f>
        <v>0</v>
      </c>
      <c r="I1008" s="2"/>
    </row>
    <row r="1009" spans="1:9" x14ac:dyDescent="0.25">
      <c r="A1009" s="1">
        <f>COUNTIF($C$2:C1009,"Да")</f>
        <v>10</v>
      </c>
      <c r="B1009" s="45">
        <f t="shared" si="31"/>
        <v>46008</v>
      </c>
      <c r="C1009" s="42" t="str">
        <f>IF(ISERROR(VLOOKUP(B1009,'Айгенис Оп10'!$C$3:$C$20,1,0)),"Нет","Да")</f>
        <v>Нет</v>
      </c>
      <c r="D1009" s="43">
        <f t="shared" si="30"/>
        <v>365</v>
      </c>
      <c r="E1009" s="44">
        <f>ROUND(('Все выпуски'!$H$3*'Все выпуски'!$H$6/100)/365*(B1009-IF(C1009="Нет",VLOOKUP(A1009,'Айгенис Оп10'!$A$2:$C$20,3,0),VLOOKUP((A1009-1),'Айгенис Оп10'!$A$2:$C$20,3,0))),2)</f>
        <v>8.68</v>
      </c>
      <c r="G1009" s="43">
        <f>COUNTIF(D1010:$D$1599,365)</f>
        <v>590</v>
      </c>
      <c r="H1009" s="43">
        <f>COUNTIF(D1010:$D$1599,366)</f>
        <v>0</v>
      </c>
      <c r="I1009" s="2"/>
    </row>
    <row r="1010" spans="1:9" x14ac:dyDescent="0.25">
      <c r="A1010" s="1">
        <f>COUNTIF($C$2:C1010,"Да")</f>
        <v>10</v>
      </c>
      <c r="B1010" s="45">
        <f t="shared" si="31"/>
        <v>46009</v>
      </c>
      <c r="C1010" s="42" t="str">
        <f>IF(ISERROR(VLOOKUP(B1010,'Айгенис Оп10'!$C$3:$C$20,1,0)),"Нет","Да")</f>
        <v>Нет</v>
      </c>
      <c r="D1010" s="43">
        <f t="shared" si="30"/>
        <v>365</v>
      </c>
      <c r="E1010" s="44">
        <f>ROUND(('Все выпуски'!$H$3*'Все выпуски'!$H$6/100)/365*(B1010-IF(C1010="Нет",VLOOKUP(A1010,'Айгенис Оп10'!$A$2:$C$20,3,0),VLOOKUP((A1010-1),'Айгенис Оп10'!$A$2:$C$20,3,0))),2)</f>
        <v>8.7799999999999994</v>
      </c>
      <c r="G1010" s="43">
        <f>COUNTIF(D1011:$D$1599,365)</f>
        <v>589</v>
      </c>
      <c r="H1010" s="43">
        <f>COUNTIF(D1011:$D$1599,366)</f>
        <v>0</v>
      </c>
      <c r="I1010" s="2"/>
    </row>
    <row r="1011" spans="1:9" x14ac:dyDescent="0.25">
      <c r="A1011" s="1">
        <f>COUNTIF($C$2:C1011,"Да")</f>
        <v>10</v>
      </c>
      <c r="B1011" s="45">
        <f t="shared" si="31"/>
        <v>46010</v>
      </c>
      <c r="C1011" s="42" t="str">
        <f>IF(ISERROR(VLOOKUP(B1011,'Айгенис Оп10'!$C$3:$C$20,1,0)),"Нет","Да")</f>
        <v>Нет</v>
      </c>
      <c r="D1011" s="43">
        <f t="shared" si="30"/>
        <v>365</v>
      </c>
      <c r="E1011" s="44">
        <f>ROUND(('Все выпуски'!$H$3*'Все выпуски'!$H$6/100)/365*(B1011-IF(C1011="Нет",VLOOKUP(A1011,'Айгенис Оп10'!$A$2:$C$20,3,0),VLOOKUP((A1011-1),'Айгенис Оп10'!$A$2:$C$20,3,0))),2)</f>
        <v>8.8800000000000008</v>
      </c>
      <c r="G1011" s="43">
        <f>COUNTIF(D1012:$D$1599,365)</f>
        <v>588</v>
      </c>
      <c r="H1011" s="43">
        <f>COUNTIF(D1012:$D$1599,366)</f>
        <v>0</v>
      </c>
      <c r="I1011" s="2"/>
    </row>
    <row r="1012" spans="1:9" x14ac:dyDescent="0.25">
      <c r="A1012" s="1">
        <f>COUNTIF($C$2:C1012,"Да")</f>
        <v>11</v>
      </c>
      <c r="B1012" s="45">
        <f t="shared" si="31"/>
        <v>46011</v>
      </c>
      <c r="C1012" s="42" t="str">
        <f>IF(ISERROR(VLOOKUP(B1012,'Айгенис Оп10'!$C$3:$C$20,1,0)),"Нет","Да")</f>
        <v>Да</v>
      </c>
      <c r="D1012" s="43">
        <f t="shared" si="30"/>
        <v>365</v>
      </c>
      <c r="E1012" s="44">
        <f>ROUND(('Все выпуски'!$H$3*'Все выпуски'!$H$6/100)/365*(B1012-IF(C1012="Нет",VLOOKUP(A1012,'Айгенис Оп10'!$A$2:$C$20,3,0),VLOOKUP((A1012-1),'Айгенис Оп10'!$A$2:$C$20,3,0))),2)</f>
        <v>8.98</v>
      </c>
      <c r="G1012" s="43">
        <f>COUNTIF(D1013:$D$1599,365)</f>
        <v>587</v>
      </c>
      <c r="H1012" s="43">
        <f>COUNTIF(D1013:$D$1599,366)</f>
        <v>0</v>
      </c>
      <c r="I1012" s="2"/>
    </row>
    <row r="1013" spans="1:9" x14ac:dyDescent="0.25">
      <c r="A1013" s="1">
        <f>COUNTIF($C$2:C1013,"Да")</f>
        <v>11</v>
      </c>
      <c r="B1013" s="45">
        <f t="shared" si="31"/>
        <v>46012</v>
      </c>
      <c r="C1013" s="42" t="str">
        <f>IF(ISERROR(VLOOKUP(B1013,'Айгенис Оп10'!$C$3:$C$20,1,0)),"Нет","Да")</f>
        <v>Нет</v>
      </c>
      <c r="D1013" s="43">
        <f t="shared" si="30"/>
        <v>365</v>
      </c>
      <c r="E1013" s="44">
        <f>ROUND(('Все выпуски'!$H$3*'Все выпуски'!$H$6/100)/365*(B1013-IF(C1013="Нет",VLOOKUP(A1013,'Айгенис Оп10'!$A$2:$C$20,3,0),VLOOKUP((A1013-1),'Айгенис Оп10'!$A$2:$C$20,3,0))),2)</f>
        <v>0.1</v>
      </c>
      <c r="G1013" s="43">
        <f>COUNTIF(D1014:$D$1599,365)</f>
        <v>586</v>
      </c>
      <c r="H1013" s="43">
        <f>COUNTIF(D1014:$D$1599,366)</f>
        <v>0</v>
      </c>
      <c r="I1013" s="2"/>
    </row>
    <row r="1014" spans="1:9" x14ac:dyDescent="0.25">
      <c r="A1014" s="1">
        <f>COUNTIF($C$2:C1014,"Да")</f>
        <v>11</v>
      </c>
      <c r="B1014" s="45">
        <f t="shared" si="31"/>
        <v>46013</v>
      </c>
      <c r="C1014" s="42" t="str">
        <f>IF(ISERROR(VLOOKUP(B1014,'Айгенис Оп10'!$C$3:$C$20,1,0)),"Нет","Да")</f>
        <v>Нет</v>
      </c>
      <c r="D1014" s="43">
        <f t="shared" si="30"/>
        <v>365</v>
      </c>
      <c r="E1014" s="44">
        <f>ROUND(('Все выпуски'!$H$3*'Все выпуски'!$H$6/100)/365*(B1014-IF(C1014="Нет",VLOOKUP(A1014,'Айгенис Оп10'!$A$2:$C$20,3,0),VLOOKUP((A1014-1),'Айгенис Оп10'!$A$2:$C$20,3,0))),2)</f>
        <v>0.2</v>
      </c>
      <c r="G1014" s="43">
        <f>COUNTIF(D1015:$D$1599,365)</f>
        <v>585</v>
      </c>
      <c r="H1014" s="43">
        <f>COUNTIF(D1015:$D$1599,366)</f>
        <v>0</v>
      </c>
      <c r="I1014" s="2"/>
    </row>
    <row r="1015" spans="1:9" x14ac:dyDescent="0.25">
      <c r="A1015" s="1">
        <f>COUNTIF($C$2:C1015,"Да")</f>
        <v>11</v>
      </c>
      <c r="B1015" s="45">
        <f t="shared" si="31"/>
        <v>46014</v>
      </c>
      <c r="C1015" s="42" t="str">
        <f>IF(ISERROR(VLOOKUP(B1015,'Айгенис Оп10'!$C$3:$C$20,1,0)),"Нет","Да")</f>
        <v>Нет</v>
      </c>
      <c r="D1015" s="43">
        <f t="shared" si="30"/>
        <v>365</v>
      </c>
      <c r="E1015" s="44">
        <f>ROUND(('Все выпуски'!$H$3*'Все выпуски'!$H$6/100)/365*(B1015-IF(C1015="Нет",VLOOKUP(A1015,'Айгенис Оп10'!$A$2:$C$20,3,0),VLOOKUP((A1015-1),'Айгенис Оп10'!$A$2:$C$20,3,0))),2)</f>
        <v>0.3</v>
      </c>
      <c r="G1015" s="43">
        <f>COUNTIF(D1016:$D$1599,365)</f>
        <v>584</v>
      </c>
      <c r="H1015" s="43">
        <f>COUNTIF(D1016:$D$1599,366)</f>
        <v>0</v>
      </c>
      <c r="I1015" s="2"/>
    </row>
    <row r="1016" spans="1:9" x14ac:dyDescent="0.25">
      <c r="A1016" s="1">
        <f>COUNTIF($C$2:C1016,"Да")</f>
        <v>11</v>
      </c>
      <c r="B1016" s="45">
        <f t="shared" si="31"/>
        <v>46015</v>
      </c>
      <c r="C1016" s="42" t="str">
        <f>IF(ISERROR(VLOOKUP(B1016,'Айгенис Оп10'!$C$3:$C$20,1,0)),"Нет","Да")</f>
        <v>Нет</v>
      </c>
      <c r="D1016" s="43">
        <f t="shared" si="30"/>
        <v>365</v>
      </c>
      <c r="E1016" s="44">
        <f>ROUND(('Все выпуски'!$H$3*'Все выпуски'!$H$6/100)/365*(B1016-IF(C1016="Нет",VLOOKUP(A1016,'Айгенис Оп10'!$A$2:$C$20,3,0),VLOOKUP((A1016-1),'Айгенис Оп10'!$A$2:$C$20,3,0))),2)</f>
        <v>0.39</v>
      </c>
      <c r="G1016" s="43">
        <f>COUNTIF(D1017:$D$1599,365)</f>
        <v>583</v>
      </c>
      <c r="H1016" s="43">
        <f>COUNTIF(D1017:$D$1599,366)</f>
        <v>0</v>
      </c>
      <c r="I1016" s="2"/>
    </row>
    <row r="1017" spans="1:9" x14ac:dyDescent="0.25">
      <c r="A1017" s="1">
        <f>COUNTIF($C$2:C1017,"Да")</f>
        <v>11</v>
      </c>
      <c r="B1017" s="45">
        <f t="shared" si="31"/>
        <v>46016</v>
      </c>
      <c r="C1017" s="42" t="str">
        <f>IF(ISERROR(VLOOKUP(B1017,'Айгенис Оп10'!$C$3:$C$20,1,0)),"Нет","Да")</f>
        <v>Нет</v>
      </c>
      <c r="D1017" s="43">
        <f t="shared" si="30"/>
        <v>365</v>
      </c>
      <c r="E1017" s="44">
        <f>ROUND(('Все выпуски'!$H$3*'Все выпуски'!$H$6/100)/365*(B1017-IF(C1017="Нет",VLOOKUP(A1017,'Айгенис Оп10'!$A$2:$C$20,3,0),VLOOKUP((A1017-1),'Айгенис Оп10'!$A$2:$C$20,3,0))),2)</f>
        <v>0.49</v>
      </c>
      <c r="G1017" s="43">
        <f>COUNTIF(D1018:$D$1599,365)</f>
        <v>582</v>
      </c>
      <c r="H1017" s="43">
        <f>COUNTIF(D1018:$D$1599,366)</f>
        <v>0</v>
      </c>
      <c r="I1017" s="2"/>
    </row>
    <row r="1018" spans="1:9" x14ac:dyDescent="0.25">
      <c r="A1018" s="1">
        <f>COUNTIF($C$2:C1018,"Да")</f>
        <v>11</v>
      </c>
      <c r="B1018" s="45">
        <f t="shared" si="31"/>
        <v>46017</v>
      </c>
      <c r="C1018" s="42" t="str">
        <f>IF(ISERROR(VLOOKUP(B1018,'Айгенис Оп10'!$C$3:$C$20,1,0)),"Нет","Да")</f>
        <v>Нет</v>
      </c>
      <c r="D1018" s="43">
        <f t="shared" si="30"/>
        <v>365</v>
      </c>
      <c r="E1018" s="44">
        <f>ROUND(('Все выпуски'!$H$3*'Все выпуски'!$H$6/100)/365*(B1018-IF(C1018="Нет",VLOOKUP(A1018,'Айгенис Оп10'!$A$2:$C$20,3,0),VLOOKUP((A1018-1),'Айгенис Оп10'!$A$2:$C$20,3,0))),2)</f>
        <v>0.59</v>
      </c>
      <c r="G1018" s="43">
        <f>COUNTIF(D1019:$D$1599,365)</f>
        <v>581</v>
      </c>
      <c r="H1018" s="43">
        <f>COUNTIF(D1019:$D$1599,366)</f>
        <v>0</v>
      </c>
      <c r="I1018" s="2"/>
    </row>
    <row r="1019" spans="1:9" x14ac:dyDescent="0.25">
      <c r="A1019" s="1">
        <f>COUNTIF($C$2:C1019,"Да")</f>
        <v>11</v>
      </c>
      <c r="B1019" s="45">
        <f t="shared" si="31"/>
        <v>46018</v>
      </c>
      <c r="C1019" s="42" t="str">
        <f>IF(ISERROR(VLOOKUP(B1019,'Айгенис Оп10'!$C$3:$C$20,1,0)),"Нет","Да")</f>
        <v>Нет</v>
      </c>
      <c r="D1019" s="43">
        <f t="shared" si="30"/>
        <v>365</v>
      </c>
      <c r="E1019" s="44">
        <f>ROUND(('Все выпуски'!$H$3*'Все выпуски'!$H$6/100)/365*(B1019-IF(C1019="Нет",VLOOKUP(A1019,'Айгенис Оп10'!$A$2:$C$20,3,0),VLOOKUP((A1019-1),'Айгенис Оп10'!$A$2:$C$20,3,0))),2)</f>
        <v>0.69</v>
      </c>
      <c r="G1019" s="43">
        <f>COUNTIF(D1020:$D$1599,365)</f>
        <v>580</v>
      </c>
      <c r="H1019" s="43">
        <f>COUNTIF(D1020:$D$1599,366)</f>
        <v>0</v>
      </c>
      <c r="I1019" s="2"/>
    </row>
    <row r="1020" spans="1:9" x14ac:dyDescent="0.25">
      <c r="A1020" s="1">
        <f>COUNTIF($C$2:C1020,"Да")</f>
        <v>11</v>
      </c>
      <c r="B1020" s="45">
        <f t="shared" si="31"/>
        <v>46019</v>
      </c>
      <c r="C1020" s="42" t="str">
        <f>IF(ISERROR(VLOOKUP(B1020,'Айгенис Оп10'!$C$3:$C$20,1,0)),"Нет","Да")</f>
        <v>Нет</v>
      </c>
      <c r="D1020" s="43">
        <f t="shared" si="30"/>
        <v>365</v>
      </c>
      <c r="E1020" s="44">
        <f>ROUND(('Все выпуски'!$H$3*'Все выпуски'!$H$6/100)/365*(B1020-IF(C1020="Нет",VLOOKUP(A1020,'Айгенис Оп10'!$A$2:$C$20,3,0),VLOOKUP((A1020-1),'Айгенис Оп10'!$A$2:$C$20,3,0))),2)</f>
        <v>0.79</v>
      </c>
      <c r="G1020" s="43">
        <f>COUNTIF(D1021:$D$1599,365)</f>
        <v>579</v>
      </c>
      <c r="H1020" s="43">
        <f>COUNTIF(D1021:$D$1599,366)</f>
        <v>0</v>
      </c>
      <c r="I1020" s="2"/>
    </row>
    <row r="1021" spans="1:9" x14ac:dyDescent="0.25">
      <c r="A1021" s="1">
        <f>COUNTIF($C$2:C1021,"Да")</f>
        <v>11</v>
      </c>
      <c r="B1021" s="45">
        <f t="shared" si="31"/>
        <v>46020</v>
      </c>
      <c r="C1021" s="42" t="str">
        <f>IF(ISERROR(VLOOKUP(B1021,'Айгенис Оп10'!$C$3:$C$20,1,0)),"Нет","Да")</f>
        <v>Нет</v>
      </c>
      <c r="D1021" s="43">
        <f t="shared" si="30"/>
        <v>365</v>
      </c>
      <c r="E1021" s="44">
        <f>ROUND(('Все выпуски'!$H$3*'Все выпуски'!$H$6/100)/365*(B1021-IF(C1021="Нет",VLOOKUP(A1021,'Айгенис Оп10'!$A$2:$C$20,3,0),VLOOKUP((A1021-1),'Айгенис Оп10'!$A$2:$C$20,3,0))),2)</f>
        <v>0.89</v>
      </c>
      <c r="G1021" s="43">
        <f>COUNTIF(D1022:$D$1599,365)</f>
        <v>578</v>
      </c>
      <c r="H1021" s="43">
        <f>COUNTIF(D1022:$D$1599,366)</f>
        <v>0</v>
      </c>
      <c r="I1021" s="2"/>
    </row>
    <row r="1022" spans="1:9" x14ac:dyDescent="0.25">
      <c r="A1022" s="1">
        <f>COUNTIF($C$2:C1022,"Да")</f>
        <v>11</v>
      </c>
      <c r="B1022" s="45">
        <f t="shared" si="31"/>
        <v>46021</v>
      </c>
      <c r="C1022" s="42" t="str">
        <f>IF(ISERROR(VLOOKUP(B1022,'Айгенис Оп10'!$C$3:$C$20,1,0)),"Нет","Да")</f>
        <v>Нет</v>
      </c>
      <c r="D1022" s="43">
        <f t="shared" si="30"/>
        <v>365</v>
      </c>
      <c r="E1022" s="44">
        <f>ROUND(('Все выпуски'!$H$3*'Все выпуски'!$H$6/100)/365*(B1022-IF(C1022="Нет",VLOOKUP(A1022,'Айгенис Оп10'!$A$2:$C$20,3,0),VLOOKUP((A1022-1),'Айгенис Оп10'!$A$2:$C$20,3,0))),2)</f>
        <v>0.99</v>
      </c>
      <c r="G1022" s="43">
        <f>COUNTIF(D1023:$D$1599,365)</f>
        <v>577</v>
      </c>
      <c r="H1022" s="43">
        <f>COUNTIF(D1023:$D$1599,366)</f>
        <v>0</v>
      </c>
      <c r="I1022" s="2"/>
    </row>
    <row r="1023" spans="1:9" x14ac:dyDescent="0.25">
      <c r="A1023" s="1">
        <f>COUNTIF($C$2:C1023,"Да")</f>
        <v>11</v>
      </c>
      <c r="B1023" s="45">
        <f t="shared" si="31"/>
        <v>46022</v>
      </c>
      <c r="C1023" s="42" t="str">
        <f>IF(ISERROR(VLOOKUP(B1023,'Айгенис Оп10'!$C$3:$C$20,1,0)),"Нет","Да")</f>
        <v>Нет</v>
      </c>
      <c r="D1023" s="43">
        <f t="shared" si="30"/>
        <v>365</v>
      </c>
      <c r="E1023" s="44">
        <f>ROUND(('Все выпуски'!$H$3*'Все выпуски'!$H$6/100)/365*(B1023-IF(C1023="Нет",VLOOKUP(A1023,'Айгенис Оп10'!$A$2:$C$20,3,0),VLOOKUP((A1023-1),'Айгенис Оп10'!$A$2:$C$20,3,0))),2)</f>
        <v>1.08</v>
      </c>
      <c r="G1023" s="43">
        <f>COUNTIF(D1024:$D$1599,365)</f>
        <v>576</v>
      </c>
      <c r="H1023" s="43">
        <f>COUNTIF(D1024:$D$1599,366)</f>
        <v>0</v>
      </c>
      <c r="I1023" s="2"/>
    </row>
    <row r="1024" spans="1:9" x14ac:dyDescent="0.25">
      <c r="A1024" s="1">
        <f>COUNTIF($C$2:C1024,"Да")</f>
        <v>11</v>
      </c>
      <c r="B1024" s="45">
        <f t="shared" si="31"/>
        <v>46023</v>
      </c>
      <c r="C1024" s="42" t="str">
        <f>IF(ISERROR(VLOOKUP(B1024,'Айгенис Оп10'!$C$3:$C$20,1,0)),"Нет","Да")</f>
        <v>Нет</v>
      </c>
      <c r="D1024" s="43">
        <f t="shared" si="30"/>
        <v>365</v>
      </c>
      <c r="E1024" s="44">
        <f>ROUND(('Все выпуски'!$H$3*'Все выпуски'!$H$6/100)/365*(B1024-IF(C1024="Нет",VLOOKUP(A1024,'Айгенис Оп10'!$A$2:$C$20,3,0),VLOOKUP((A1024-1),'Айгенис Оп10'!$A$2:$C$20,3,0))),2)</f>
        <v>1.18</v>
      </c>
      <c r="G1024" s="43">
        <f>COUNTIF(D1025:$D$1599,365)</f>
        <v>575</v>
      </c>
      <c r="H1024" s="43">
        <f>COUNTIF(D1025:$D$1599,366)</f>
        <v>0</v>
      </c>
      <c r="I1024" s="2"/>
    </row>
    <row r="1025" spans="1:9" x14ac:dyDescent="0.25">
      <c r="A1025" s="1">
        <f>COUNTIF($C$2:C1025,"Да")</f>
        <v>11</v>
      </c>
      <c r="B1025" s="45">
        <f t="shared" si="31"/>
        <v>46024</v>
      </c>
      <c r="C1025" s="42" t="str">
        <f>IF(ISERROR(VLOOKUP(B1025,'Айгенис Оп10'!$C$3:$C$20,1,0)),"Нет","Да")</f>
        <v>Нет</v>
      </c>
      <c r="D1025" s="43">
        <f t="shared" si="30"/>
        <v>365</v>
      </c>
      <c r="E1025" s="44">
        <f>ROUND(('Все выпуски'!$H$3*'Все выпуски'!$H$6/100)/365*(B1025-IF(C1025="Нет",VLOOKUP(A1025,'Айгенис Оп10'!$A$2:$C$20,3,0),VLOOKUP((A1025-1),'Айгенис Оп10'!$A$2:$C$20,3,0))),2)</f>
        <v>1.28</v>
      </c>
      <c r="G1025" s="43">
        <f>COUNTIF(D1026:$D$1599,365)</f>
        <v>574</v>
      </c>
      <c r="H1025" s="43">
        <f>COUNTIF(D1026:$D$1599,366)</f>
        <v>0</v>
      </c>
      <c r="I1025" s="2"/>
    </row>
    <row r="1026" spans="1:9" x14ac:dyDescent="0.25">
      <c r="A1026" s="1">
        <f>COUNTIF($C$2:C1026,"Да")</f>
        <v>11</v>
      </c>
      <c r="B1026" s="45">
        <f t="shared" si="31"/>
        <v>46025</v>
      </c>
      <c r="C1026" s="42" t="str">
        <f>IF(ISERROR(VLOOKUP(B1026,'Айгенис Оп10'!$C$3:$C$20,1,0)),"Нет","Да")</f>
        <v>Нет</v>
      </c>
      <c r="D1026" s="43">
        <f t="shared" si="30"/>
        <v>365</v>
      </c>
      <c r="E1026" s="44">
        <f>ROUND(('Все выпуски'!$H$3*'Все выпуски'!$H$6/100)/365*(B1026-IF(C1026="Нет",VLOOKUP(A1026,'Айгенис Оп10'!$A$2:$C$20,3,0),VLOOKUP((A1026-1),'Айгенис Оп10'!$A$2:$C$20,3,0))),2)</f>
        <v>1.38</v>
      </c>
      <c r="G1026" s="43">
        <f>COUNTIF(D1027:$D$1599,365)</f>
        <v>573</v>
      </c>
      <c r="H1026" s="43">
        <f>COUNTIF(D1027:$D$1599,366)</f>
        <v>0</v>
      </c>
      <c r="I1026" s="2"/>
    </row>
    <row r="1027" spans="1:9" x14ac:dyDescent="0.25">
      <c r="A1027" s="1">
        <f>COUNTIF($C$2:C1027,"Да")</f>
        <v>11</v>
      </c>
      <c r="B1027" s="45">
        <f t="shared" si="31"/>
        <v>46026</v>
      </c>
      <c r="C1027" s="42" t="str">
        <f>IF(ISERROR(VLOOKUP(B1027,'Айгенис Оп10'!$C$3:$C$20,1,0)),"Нет","Да")</f>
        <v>Нет</v>
      </c>
      <c r="D1027" s="43">
        <f t="shared" ref="D1027:D1090" si="32">IF(MOD(YEAR(B1027),4)=0,366,365)</f>
        <v>365</v>
      </c>
      <c r="E1027" s="44">
        <f>ROUND(('Все выпуски'!$H$3*'Все выпуски'!$H$6/100)/365*(B1027-IF(C1027="Нет",VLOOKUP(A1027,'Айгенис Оп10'!$A$2:$C$20,3,0),VLOOKUP((A1027-1),'Айгенис Оп10'!$A$2:$C$20,3,0))),2)</f>
        <v>1.48</v>
      </c>
      <c r="G1027" s="43">
        <f>COUNTIF(D1028:$D$1599,365)</f>
        <v>572</v>
      </c>
      <c r="H1027" s="43">
        <f>COUNTIF(D1028:$D$1599,366)</f>
        <v>0</v>
      </c>
      <c r="I1027" s="2"/>
    </row>
    <row r="1028" spans="1:9" x14ac:dyDescent="0.25">
      <c r="A1028" s="1">
        <f>COUNTIF($C$2:C1028,"Да")</f>
        <v>11</v>
      </c>
      <c r="B1028" s="45">
        <f t="shared" ref="B1028:B1091" si="33">B1027+1</f>
        <v>46027</v>
      </c>
      <c r="C1028" s="42" t="str">
        <f>IF(ISERROR(VLOOKUP(B1028,'Айгенис Оп10'!$C$3:$C$20,1,0)),"Нет","Да")</f>
        <v>Нет</v>
      </c>
      <c r="D1028" s="43">
        <f t="shared" si="32"/>
        <v>365</v>
      </c>
      <c r="E1028" s="44">
        <f>ROUND(('Все выпуски'!$H$3*'Все выпуски'!$H$6/100)/365*(B1028-IF(C1028="Нет",VLOOKUP(A1028,'Айгенис Оп10'!$A$2:$C$20,3,0),VLOOKUP((A1028-1),'Айгенис Оп10'!$A$2:$C$20,3,0))),2)</f>
        <v>1.58</v>
      </c>
      <c r="G1028" s="43">
        <f>COUNTIF(D1029:$D$1599,365)</f>
        <v>571</v>
      </c>
      <c r="H1028" s="43">
        <f>COUNTIF(D1029:$D$1599,366)</f>
        <v>0</v>
      </c>
      <c r="I1028" s="2"/>
    </row>
    <row r="1029" spans="1:9" x14ac:dyDescent="0.25">
      <c r="A1029" s="1">
        <f>COUNTIF($C$2:C1029,"Да")</f>
        <v>11</v>
      </c>
      <c r="B1029" s="45">
        <f t="shared" si="33"/>
        <v>46028</v>
      </c>
      <c r="C1029" s="42" t="str">
        <f>IF(ISERROR(VLOOKUP(B1029,'Айгенис Оп10'!$C$3:$C$20,1,0)),"Нет","Да")</f>
        <v>Нет</v>
      </c>
      <c r="D1029" s="43">
        <f t="shared" si="32"/>
        <v>365</v>
      </c>
      <c r="E1029" s="44">
        <f>ROUND(('Все выпуски'!$H$3*'Все выпуски'!$H$6/100)/365*(B1029-IF(C1029="Нет",VLOOKUP(A1029,'Айгенис Оп10'!$A$2:$C$20,3,0),VLOOKUP((A1029-1),'Айгенис Оп10'!$A$2:$C$20,3,0))),2)</f>
        <v>1.68</v>
      </c>
      <c r="G1029" s="43">
        <f>COUNTIF(D1030:$D$1599,365)</f>
        <v>570</v>
      </c>
      <c r="H1029" s="43">
        <f>COUNTIF(D1030:$D$1599,366)</f>
        <v>0</v>
      </c>
      <c r="I1029" s="2"/>
    </row>
    <row r="1030" spans="1:9" x14ac:dyDescent="0.25">
      <c r="A1030" s="1">
        <f>COUNTIF($C$2:C1030,"Да")</f>
        <v>11</v>
      </c>
      <c r="B1030" s="45">
        <f t="shared" si="33"/>
        <v>46029</v>
      </c>
      <c r="C1030" s="42" t="str">
        <f>IF(ISERROR(VLOOKUP(B1030,'Айгенис Оп10'!$C$3:$C$20,1,0)),"Нет","Да")</f>
        <v>Нет</v>
      </c>
      <c r="D1030" s="43">
        <f t="shared" si="32"/>
        <v>365</v>
      </c>
      <c r="E1030" s="44">
        <f>ROUND(('Все выпуски'!$H$3*'Все выпуски'!$H$6/100)/365*(B1030-IF(C1030="Нет",VLOOKUP(A1030,'Айгенис Оп10'!$A$2:$C$20,3,0),VLOOKUP((A1030-1),'Айгенис Оп10'!$A$2:$C$20,3,0))),2)</f>
        <v>1.78</v>
      </c>
      <c r="G1030" s="43">
        <f>COUNTIF(D1031:$D$1599,365)</f>
        <v>569</v>
      </c>
      <c r="H1030" s="43">
        <f>COUNTIF(D1031:$D$1599,366)</f>
        <v>0</v>
      </c>
      <c r="I1030" s="2"/>
    </row>
    <row r="1031" spans="1:9" x14ac:dyDescent="0.25">
      <c r="A1031" s="1">
        <f>COUNTIF($C$2:C1031,"Да")</f>
        <v>11</v>
      </c>
      <c r="B1031" s="45">
        <f t="shared" si="33"/>
        <v>46030</v>
      </c>
      <c r="C1031" s="42" t="str">
        <f>IF(ISERROR(VLOOKUP(B1031,'Айгенис Оп10'!$C$3:$C$20,1,0)),"Нет","Да")</f>
        <v>Нет</v>
      </c>
      <c r="D1031" s="43">
        <f t="shared" si="32"/>
        <v>365</v>
      </c>
      <c r="E1031" s="44">
        <f>ROUND(('Все выпуски'!$H$3*'Все выпуски'!$H$6/100)/365*(B1031-IF(C1031="Нет",VLOOKUP(A1031,'Айгенис Оп10'!$A$2:$C$20,3,0),VLOOKUP((A1031-1),'Айгенис Оп10'!$A$2:$C$20,3,0))),2)</f>
        <v>1.87</v>
      </c>
      <c r="G1031" s="43">
        <f>COUNTIF(D1032:$D$1599,365)</f>
        <v>568</v>
      </c>
      <c r="H1031" s="43">
        <f>COUNTIF(D1032:$D$1599,366)</f>
        <v>0</v>
      </c>
      <c r="I1031" s="2"/>
    </row>
    <row r="1032" spans="1:9" x14ac:dyDescent="0.25">
      <c r="A1032" s="1">
        <f>COUNTIF($C$2:C1032,"Да")</f>
        <v>11</v>
      </c>
      <c r="B1032" s="45">
        <f t="shared" si="33"/>
        <v>46031</v>
      </c>
      <c r="C1032" s="42" t="str">
        <f>IF(ISERROR(VLOOKUP(B1032,'Айгенис Оп10'!$C$3:$C$20,1,0)),"Нет","Да")</f>
        <v>Нет</v>
      </c>
      <c r="D1032" s="43">
        <f t="shared" si="32"/>
        <v>365</v>
      </c>
      <c r="E1032" s="44">
        <f>ROUND(('Все выпуски'!$H$3*'Все выпуски'!$H$6/100)/365*(B1032-IF(C1032="Нет",VLOOKUP(A1032,'Айгенис Оп10'!$A$2:$C$20,3,0),VLOOKUP((A1032-1),'Айгенис Оп10'!$A$2:$C$20,3,0))),2)</f>
        <v>1.97</v>
      </c>
      <c r="G1032" s="43">
        <f>COUNTIF(D1033:$D$1599,365)</f>
        <v>567</v>
      </c>
      <c r="H1032" s="43">
        <f>COUNTIF(D1033:$D$1599,366)</f>
        <v>0</v>
      </c>
      <c r="I1032" s="2"/>
    </row>
    <row r="1033" spans="1:9" x14ac:dyDescent="0.25">
      <c r="A1033" s="1">
        <f>COUNTIF($C$2:C1033,"Да")</f>
        <v>11</v>
      </c>
      <c r="B1033" s="45">
        <f t="shared" si="33"/>
        <v>46032</v>
      </c>
      <c r="C1033" s="42" t="str">
        <f>IF(ISERROR(VLOOKUP(B1033,'Айгенис Оп10'!$C$3:$C$20,1,0)),"Нет","Да")</f>
        <v>Нет</v>
      </c>
      <c r="D1033" s="43">
        <f t="shared" si="32"/>
        <v>365</v>
      </c>
      <c r="E1033" s="44">
        <f>ROUND(('Все выпуски'!$H$3*'Все выпуски'!$H$6/100)/365*(B1033-IF(C1033="Нет",VLOOKUP(A1033,'Айгенис Оп10'!$A$2:$C$20,3,0),VLOOKUP((A1033-1),'Айгенис Оп10'!$A$2:$C$20,3,0))),2)</f>
        <v>2.0699999999999998</v>
      </c>
      <c r="G1033" s="43">
        <f>COUNTIF(D1034:$D$1599,365)</f>
        <v>566</v>
      </c>
      <c r="H1033" s="43">
        <f>COUNTIF(D1034:$D$1599,366)</f>
        <v>0</v>
      </c>
      <c r="I1033" s="2"/>
    </row>
    <row r="1034" spans="1:9" x14ac:dyDescent="0.25">
      <c r="A1034" s="1">
        <f>COUNTIF($C$2:C1034,"Да")</f>
        <v>11</v>
      </c>
      <c r="B1034" s="45">
        <f t="shared" si="33"/>
        <v>46033</v>
      </c>
      <c r="C1034" s="42" t="str">
        <f>IF(ISERROR(VLOOKUP(B1034,'Айгенис Оп10'!$C$3:$C$20,1,0)),"Нет","Да")</f>
        <v>Нет</v>
      </c>
      <c r="D1034" s="43">
        <f t="shared" si="32"/>
        <v>365</v>
      </c>
      <c r="E1034" s="44">
        <f>ROUND(('Все выпуски'!$H$3*'Все выпуски'!$H$6/100)/365*(B1034-IF(C1034="Нет",VLOOKUP(A1034,'Айгенис Оп10'!$A$2:$C$20,3,0),VLOOKUP((A1034-1),'Айгенис Оп10'!$A$2:$C$20,3,0))),2)</f>
        <v>2.17</v>
      </c>
      <c r="G1034" s="43">
        <f>COUNTIF(D1035:$D$1599,365)</f>
        <v>565</v>
      </c>
      <c r="H1034" s="43">
        <f>COUNTIF(D1035:$D$1599,366)</f>
        <v>0</v>
      </c>
      <c r="I1034" s="2"/>
    </row>
    <row r="1035" spans="1:9" x14ac:dyDescent="0.25">
      <c r="A1035" s="1">
        <f>COUNTIF($C$2:C1035,"Да")</f>
        <v>11</v>
      </c>
      <c r="B1035" s="45">
        <f t="shared" si="33"/>
        <v>46034</v>
      </c>
      <c r="C1035" s="42" t="str">
        <f>IF(ISERROR(VLOOKUP(B1035,'Айгенис Оп10'!$C$3:$C$20,1,0)),"Нет","Да")</f>
        <v>Нет</v>
      </c>
      <c r="D1035" s="43">
        <f t="shared" si="32"/>
        <v>365</v>
      </c>
      <c r="E1035" s="44">
        <f>ROUND(('Все выпуски'!$H$3*'Все выпуски'!$H$6/100)/365*(B1035-IF(C1035="Нет",VLOOKUP(A1035,'Айгенис Оп10'!$A$2:$C$20,3,0),VLOOKUP((A1035-1),'Айгенис Оп10'!$A$2:$C$20,3,0))),2)</f>
        <v>2.27</v>
      </c>
      <c r="G1035" s="43">
        <f>COUNTIF(D1036:$D$1599,365)</f>
        <v>564</v>
      </c>
      <c r="H1035" s="43">
        <f>COUNTIF(D1036:$D$1599,366)</f>
        <v>0</v>
      </c>
      <c r="I1035" s="2"/>
    </row>
    <row r="1036" spans="1:9" x14ac:dyDescent="0.25">
      <c r="A1036" s="1">
        <f>COUNTIF($C$2:C1036,"Да")</f>
        <v>11</v>
      </c>
      <c r="B1036" s="45">
        <f t="shared" si="33"/>
        <v>46035</v>
      </c>
      <c r="C1036" s="42" t="str">
        <f>IF(ISERROR(VLOOKUP(B1036,'Айгенис Оп10'!$C$3:$C$20,1,0)),"Нет","Да")</f>
        <v>Нет</v>
      </c>
      <c r="D1036" s="43">
        <f t="shared" si="32"/>
        <v>365</v>
      </c>
      <c r="E1036" s="44">
        <f>ROUND(('Все выпуски'!$H$3*'Все выпуски'!$H$6/100)/365*(B1036-IF(C1036="Нет",VLOOKUP(A1036,'Айгенис Оп10'!$A$2:$C$20,3,0),VLOOKUP((A1036-1),'Айгенис Оп10'!$A$2:$C$20,3,0))),2)</f>
        <v>2.37</v>
      </c>
      <c r="G1036" s="43">
        <f>COUNTIF(D1037:$D$1599,365)</f>
        <v>563</v>
      </c>
      <c r="H1036" s="43">
        <f>COUNTIF(D1037:$D$1599,366)</f>
        <v>0</v>
      </c>
      <c r="I1036" s="2"/>
    </row>
    <row r="1037" spans="1:9" x14ac:dyDescent="0.25">
      <c r="A1037" s="1">
        <f>COUNTIF($C$2:C1037,"Да")</f>
        <v>11</v>
      </c>
      <c r="B1037" s="45">
        <f t="shared" si="33"/>
        <v>46036</v>
      </c>
      <c r="C1037" s="42" t="str">
        <f>IF(ISERROR(VLOOKUP(B1037,'Айгенис Оп10'!$C$3:$C$20,1,0)),"Нет","Да")</f>
        <v>Нет</v>
      </c>
      <c r="D1037" s="43">
        <f t="shared" si="32"/>
        <v>365</v>
      </c>
      <c r="E1037" s="44">
        <f>ROUND(('Все выпуски'!$H$3*'Все выпуски'!$H$6/100)/365*(B1037-IF(C1037="Нет",VLOOKUP(A1037,'Айгенис Оп10'!$A$2:$C$20,3,0),VLOOKUP((A1037-1),'Айгенис Оп10'!$A$2:$C$20,3,0))),2)</f>
        <v>2.4700000000000002</v>
      </c>
      <c r="G1037" s="43">
        <f>COUNTIF(D1038:$D$1599,365)</f>
        <v>562</v>
      </c>
      <c r="H1037" s="43">
        <f>COUNTIF(D1038:$D$1599,366)</f>
        <v>0</v>
      </c>
      <c r="I1037" s="2"/>
    </row>
    <row r="1038" spans="1:9" x14ac:dyDescent="0.25">
      <c r="A1038" s="1">
        <f>COUNTIF($C$2:C1038,"Да")</f>
        <v>11</v>
      </c>
      <c r="B1038" s="45">
        <f t="shared" si="33"/>
        <v>46037</v>
      </c>
      <c r="C1038" s="42" t="str">
        <f>IF(ISERROR(VLOOKUP(B1038,'Айгенис Оп10'!$C$3:$C$20,1,0)),"Нет","Да")</f>
        <v>Нет</v>
      </c>
      <c r="D1038" s="43">
        <f t="shared" si="32"/>
        <v>365</v>
      </c>
      <c r="E1038" s="44">
        <f>ROUND(('Все выпуски'!$H$3*'Все выпуски'!$H$6/100)/365*(B1038-IF(C1038="Нет",VLOOKUP(A1038,'Айгенис Оп10'!$A$2:$C$20,3,0),VLOOKUP((A1038-1),'Айгенис Оп10'!$A$2:$C$20,3,0))),2)</f>
        <v>2.56</v>
      </c>
      <c r="G1038" s="43">
        <f>COUNTIF(D1039:$D$1599,365)</f>
        <v>561</v>
      </c>
      <c r="H1038" s="43">
        <f>COUNTIF(D1039:$D$1599,366)</f>
        <v>0</v>
      </c>
      <c r="I1038" s="2"/>
    </row>
    <row r="1039" spans="1:9" x14ac:dyDescent="0.25">
      <c r="A1039" s="1">
        <f>COUNTIF($C$2:C1039,"Да")</f>
        <v>11</v>
      </c>
      <c r="B1039" s="45">
        <f t="shared" si="33"/>
        <v>46038</v>
      </c>
      <c r="C1039" s="42" t="str">
        <f>IF(ISERROR(VLOOKUP(B1039,'Айгенис Оп10'!$C$3:$C$20,1,0)),"Нет","Да")</f>
        <v>Нет</v>
      </c>
      <c r="D1039" s="43">
        <f t="shared" si="32"/>
        <v>365</v>
      </c>
      <c r="E1039" s="44">
        <f>ROUND(('Все выпуски'!$H$3*'Все выпуски'!$H$6/100)/365*(B1039-IF(C1039="Нет",VLOOKUP(A1039,'Айгенис Оп10'!$A$2:$C$20,3,0),VLOOKUP((A1039-1),'Айгенис Оп10'!$A$2:$C$20,3,0))),2)</f>
        <v>2.66</v>
      </c>
      <c r="G1039" s="43">
        <f>COUNTIF(D1040:$D$1599,365)</f>
        <v>560</v>
      </c>
      <c r="H1039" s="43">
        <f>COUNTIF(D1040:$D$1599,366)</f>
        <v>0</v>
      </c>
      <c r="I1039" s="2"/>
    </row>
    <row r="1040" spans="1:9" x14ac:dyDescent="0.25">
      <c r="A1040" s="1">
        <f>COUNTIF($C$2:C1040,"Да")</f>
        <v>11</v>
      </c>
      <c r="B1040" s="45">
        <f t="shared" si="33"/>
        <v>46039</v>
      </c>
      <c r="C1040" s="42" t="str">
        <f>IF(ISERROR(VLOOKUP(B1040,'Айгенис Оп10'!$C$3:$C$20,1,0)),"Нет","Да")</f>
        <v>Нет</v>
      </c>
      <c r="D1040" s="43">
        <f t="shared" si="32"/>
        <v>365</v>
      </c>
      <c r="E1040" s="44">
        <f>ROUND(('Все выпуски'!$H$3*'Все выпуски'!$H$6/100)/365*(B1040-IF(C1040="Нет",VLOOKUP(A1040,'Айгенис Оп10'!$A$2:$C$20,3,0),VLOOKUP((A1040-1),'Айгенис Оп10'!$A$2:$C$20,3,0))),2)</f>
        <v>2.76</v>
      </c>
      <c r="G1040" s="43">
        <f>COUNTIF(D1041:$D$1599,365)</f>
        <v>559</v>
      </c>
      <c r="H1040" s="43">
        <f>COUNTIF(D1041:$D$1599,366)</f>
        <v>0</v>
      </c>
      <c r="I1040" s="2"/>
    </row>
    <row r="1041" spans="1:9" x14ac:dyDescent="0.25">
      <c r="A1041" s="1">
        <f>COUNTIF($C$2:C1041,"Да")</f>
        <v>11</v>
      </c>
      <c r="B1041" s="45">
        <f t="shared" si="33"/>
        <v>46040</v>
      </c>
      <c r="C1041" s="42" t="str">
        <f>IF(ISERROR(VLOOKUP(B1041,'Айгенис Оп10'!$C$3:$C$20,1,0)),"Нет","Да")</f>
        <v>Нет</v>
      </c>
      <c r="D1041" s="43">
        <f t="shared" si="32"/>
        <v>365</v>
      </c>
      <c r="E1041" s="44">
        <f>ROUND(('Все выпуски'!$H$3*'Все выпуски'!$H$6/100)/365*(B1041-IF(C1041="Нет",VLOOKUP(A1041,'Айгенис Оп10'!$A$2:$C$20,3,0),VLOOKUP((A1041-1),'Айгенис Оп10'!$A$2:$C$20,3,0))),2)</f>
        <v>2.86</v>
      </c>
      <c r="G1041" s="43">
        <f>COUNTIF(D1042:$D$1599,365)</f>
        <v>558</v>
      </c>
      <c r="H1041" s="43">
        <f>COUNTIF(D1042:$D$1599,366)</f>
        <v>0</v>
      </c>
      <c r="I1041" s="2"/>
    </row>
    <row r="1042" spans="1:9" x14ac:dyDescent="0.25">
      <c r="A1042" s="1">
        <f>COUNTIF($C$2:C1042,"Да")</f>
        <v>11</v>
      </c>
      <c r="B1042" s="45">
        <f t="shared" si="33"/>
        <v>46041</v>
      </c>
      <c r="C1042" s="42" t="str">
        <f>IF(ISERROR(VLOOKUP(B1042,'Айгенис Оп10'!$C$3:$C$20,1,0)),"Нет","Да")</f>
        <v>Нет</v>
      </c>
      <c r="D1042" s="43">
        <f t="shared" si="32"/>
        <v>365</v>
      </c>
      <c r="E1042" s="44">
        <f>ROUND(('Все выпуски'!$H$3*'Все выпуски'!$H$6/100)/365*(B1042-IF(C1042="Нет",VLOOKUP(A1042,'Айгенис Оп10'!$A$2:$C$20,3,0),VLOOKUP((A1042-1),'Айгенис Оп10'!$A$2:$C$20,3,0))),2)</f>
        <v>2.96</v>
      </c>
      <c r="G1042" s="43">
        <f>COUNTIF(D1043:$D$1599,365)</f>
        <v>557</v>
      </c>
      <c r="H1042" s="43">
        <f>COUNTIF(D1043:$D$1599,366)</f>
        <v>0</v>
      </c>
      <c r="I1042" s="2"/>
    </row>
    <row r="1043" spans="1:9" x14ac:dyDescent="0.25">
      <c r="A1043" s="1">
        <f>COUNTIF($C$2:C1043,"Да")</f>
        <v>11</v>
      </c>
      <c r="B1043" s="45">
        <f t="shared" si="33"/>
        <v>46042</v>
      </c>
      <c r="C1043" s="42" t="str">
        <f>IF(ISERROR(VLOOKUP(B1043,'Айгенис Оп10'!$C$3:$C$20,1,0)),"Нет","Да")</f>
        <v>Нет</v>
      </c>
      <c r="D1043" s="43">
        <f t="shared" si="32"/>
        <v>365</v>
      </c>
      <c r="E1043" s="44">
        <f>ROUND(('Все выпуски'!$H$3*'Все выпуски'!$H$6/100)/365*(B1043-IF(C1043="Нет",VLOOKUP(A1043,'Айгенис Оп10'!$A$2:$C$20,3,0),VLOOKUP((A1043-1),'Айгенис Оп10'!$A$2:$C$20,3,0))),2)</f>
        <v>3.06</v>
      </c>
      <c r="G1043" s="43">
        <f>COUNTIF(D1044:$D$1599,365)</f>
        <v>556</v>
      </c>
      <c r="H1043" s="43">
        <f>COUNTIF(D1044:$D$1599,366)</f>
        <v>0</v>
      </c>
      <c r="I1043" s="2"/>
    </row>
    <row r="1044" spans="1:9" x14ac:dyDescent="0.25">
      <c r="A1044" s="1">
        <f>COUNTIF($C$2:C1044,"Да")</f>
        <v>11</v>
      </c>
      <c r="B1044" s="45">
        <f t="shared" si="33"/>
        <v>46043</v>
      </c>
      <c r="C1044" s="42" t="str">
        <f>IF(ISERROR(VLOOKUP(B1044,'Айгенис Оп10'!$C$3:$C$20,1,0)),"Нет","Да")</f>
        <v>Нет</v>
      </c>
      <c r="D1044" s="43">
        <f t="shared" si="32"/>
        <v>365</v>
      </c>
      <c r="E1044" s="44">
        <f>ROUND(('Все выпуски'!$H$3*'Все выпуски'!$H$6/100)/365*(B1044-IF(C1044="Нет",VLOOKUP(A1044,'Айгенис Оп10'!$A$2:$C$20,3,0),VLOOKUP((A1044-1),'Айгенис Оп10'!$A$2:$C$20,3,0))),2)</f>
        <v>3.16</v>
      </c>
      <c r="G1044" s="43">
        <f>COUNTIF(D1045:$D$1599,365)</f>
        <v>555</v>
      </c>
      <c r="H1044" s="43">
        <f>COUNTIF(D1045:$D$1599,366)</f>
        <v>0</v>
      </c>
      <c r="I1044" s="2"/>
    </row>
    <row r="1045" spans="1:9" x14ac:dyDescent="0.25">
      <c r="A1045" s="1">
        <f>COUNTIF($C$2:C1045,"Да")</f>
        <v>11</v>
      </c>
      <c r="B1045" s="45">
        <f t="shared" si="33"/>
        <v>46044</v>
      </c>
      <c r="C1045" s="42" t="str">
        <f>IF(ISERROR(VLOOKUP(B1045,'Айгенис Оп10'!$C$3:$C$20,1,0)),"Нет","Да")</f>
        <v>Нет</v>
      </c>
      <c r="D1045" s="43">
        <f t="shared" si="32"/>
        <v>365</v>
      </c>
      <c r="E1045" s="44">
        <f>ROUND(('Все выпуски'!$H$3*'Все выпуски'!$H$6/100)/365*(B1045-IF(C1045="Нет",VLOOKUP(A1045,'Айгенис Оп10'!$A$2:$C$20,3,0),VLOOKUP((A1045-1),'Айгенис Оп10'!$A$2:$C$20,3,0))),2)</f>
        <v>3.25</v>
      </c>
      <c r="G1045" s="43">
        <f>COUNTIF(D1046:$D$1599,365)</f>
        <v>554</v>
      </c>
      <c r="H1045" s="43">
        <f>COUNTIF(D1046:$D$1599,366)</f>
        <v>0</v>
      </c>
      <c r="I1045" s="2"/>
    </row>
    <row r="1046" spans="1:9" x14ac:dyDescent="0.25">
      <c r="A1046" s="1">
        <f>COUNTIF($C$2:C1046,"Да")</f>
        <v>11</v>
      </c>
      <c r="B1046" s="45">
        <f t="shared" si="33"/>
        <v>46045</v>
      </c>
      <c r="C1046" s="42" t="str">
        <f>IF(ISERROR(VLOOKUP(B1046,'Айгенис Оп10'!$C$3:$C$20,1,0)),"Нет","Да")</f>
        <v>Нет</v>
      </c>
      <c r="D1046" s="43">
        <f t="shared" si="32"/>
        <v>365</v>
      </c>
      <c r="E1046" s="44">
        <f>ROUND(('Все выпуски'!$H$3*'Все выпуски'!$H$6/100)/365*(B1046-IF(C1046="Нет",VLOOKUP(A1046,'Айгенис Оп10'!$A$2:$C$20,3,0),VLOOKUP((A1046-1),'Айгенис Оп10'!$A$2:$C$20,3,0))),2)</f>
        <v>3.35</v>
      </c>
      <c r="G1046" s="43">
        <f>COUNTIF(D1047:$D$1599,365)</f>
        <v>553</v>
      </c>
      <c r="H1046" s="43">
        <f>COUNTIF(D1047:$D$1599,366)</f>
        <v>0</v>
      </c>
      <c r="I1046" s="2"/>
    </row>
    <row r="1047" spans="1:9" x14ac:dyDescent="0.25">
      <c r="A1047" s="1">
        <f>COUNTIF($C$2:C1047,"Да")</f>
        <v>11</v>
      </c>
      <c r="B1047" s="45">
        <f t="shared" si="33"/>
        <v>46046</v>
      </c>
      <c r="C1047" s="42" t="str">
        <f>IF(ISERROR(VLOOKUP(B1047,'Айгенис Оп10'!$C$3:$C$20,1,0)),"Нет","Да")</f>
        <v>Нет</v>
      </c>
      <c r="D1047" s="43">
        <f t="shared" si="32"/>
        <v>365</v>
      </c>
      <c r="E1047" s="44">
        <f>ROUND(('Все выпуски'!$H$3*'Все выпуски'!$H$6/100)/365*(B1047-IF(C1047="Нет",VLOOKUP(A1047,'Айгенис Оп10'!$A$2:$C$20,3,0),VLOOKUP((A1047-1),'Айгенис Оп10'!$A$2:$C$20,3,0))),2)</f>
        <v>3.45</v>
      </c>
      <c r="G1047" s="43">
        <f>COUNTIF(D1048:$D$1599,365)</f>
        <v>552</v>
      </c>
      <c r="H1047" s="43">
        <f>COUNTIF(D1048:$D$1599,366)</f>
        <v>0</v>
      </c>
      <c r="I1047" s="2"/>
    </row>
    <row r="1048" spans="1:9" x14ac:dyDescent="0.25">
      <c r="A1048" s="1">
        <f>COUNTIF($C$2:C1048,"Да")</f>
        <v>11</v>
      </c>
      <c r="B1048" s="45">
        <f t="shared" si="33"/>
        <v>46047</v>
      </c>
      <c r="C1048" s="42" t="str">
        <f>IF(ISERROR(VLOOKUP(B1048,'Айгенис Оп10'!$C$3:$C$20,1,0)),"Нет","Да")</f>
        <v>Нет</v>
      </c>
      <c r="D1048" s="43">
        <f t="shared" si="32"/>
        <v>365</v>
      </c>
      <c r="E1048" s="44">
        <f>ROUND(('Все выпуски'!$H$3*'Все выпуски'!$H$6/100)/365*(B1048-IF(C1048="Нет",VLOOKUP(A1048,'Айгенис Оп10'!$A$2:$C$20,3,0),VLOOKUP((A1048-1),'Айгенис Оп10'!$A$2:$C$20,3,0))),2)</f>
        <v>3.55</v>
      </c>
      <c r="G1048" s="43">
        <f>COUNTIF(D1049:$D$1599,365)</f>
        <v>551</v>
      </c>
      <c r="H1048" s="43">
        <f>COUNTIF(D1049:$D$1599,366)</f>
        <v>0</v>
      </c>
      <c r="I1048" s="2"/>
    </row>
    <row r="1049" spans="1:9" x14ac:dyDescent="0.25">
      <c r="A1049" s="1">
        <f>COUNTIF($C$2:C1049,"Да")</f>
        <v>11</v>
      </c>
      <c r="B1049" s="45">
        <f t="shared" si="33"/>
        <v>46048</v>
      </c>
      <c r="C1049" s="42" t="str">
        <f>IF(ISERROR(VLOOKUP(B1049,'Айгенис Оп10'!$C$3:$C$20,1,0)),"Нет","Да")</f>
        <v>Нет</v>
      </c>
      <c r="D1049" s="43">
        <f t="shared" si="32"/>
        <v>365</v>
      </c>
      <c r="E1049" s="44">
        <f>ROUND(('Все выпуски'!$H$3*'Все выпуски'!$H$6/100)/365*(B1049-IF(C1049="Нет",VLOOKUP(A1049,'Айгенис Оп10'!$A$2:$C$20,3,0),VLOOKUP((A1049-1),'Айгенис Оп10'!$A$2:$C$20,3,0))),2)</f>
        <v>3.65</v>
      </c>
      <c r="G1049" s="43">
        <f>COUNTIF(D1050:$D$1599,365)</f>
        <v>550</v>
      </c>
      <c r="H1049" s="43">
        <f>COUNTIF(D1050:$D$1599,366)</f>
        <v>0</v>
      </c>
      <c r="I1049" s="2"/>
    </row>
    <row r="1050" spans="1:9" x14ac:dyDescent="0.25">
      <c r="A1050" s="1">
        <f>COUNTIF($C$2:C1050,"Да")</f>
        <v>11</v>
      </c>
      <c r="B1050" s="45">
        <f t="shared" si="33"/>
        <v>46049</v>
      </c>
      <c r="C1050" s="42" t="str">
        <f>IF(ISERROR(VLOOKUP(B1050,'Айгенис Оп10'!$C$3:$C$20,1,0)),"Нет","Да")</f>
        <v>Нет</v>
      </c>
      <c r="D1050" s="43">
        <f t="shared" si="32"/>
        <v>365</v>
      </c>
      <c r="E1050" s="44">
        <f>ROUND(('Все выпуски'!$H$3*'Все выпуски'!$H$6/100)/365*(B1050-IF(C1050="Нет",VLOOKUP(A1050,'Айгенис Оп10'!$A$2:$C$20,3,0),VLOOKUP((A1050-1),'Айгенис Оп10'!$A$2:$C$20,3,0))),2)</f>
        <v>3.75</v>
      </c>
      <c r="G1050" s="43">
        <f>COUNTIF(D1051:$D$1599,365)</f>
        <v>549</v>
      </c>
      <c r="H1050" s="43">
        <f>COUNTIF(D1051:$D$1599,366)</f>
        <v>0</v>
      </c>
      <c r="I1050" s="2"/>
    </row>
    <row r="1051" spans="1:9" x14ac:dyDescent="0.25">
      <c r="A1051" s="1">
        <f>COUNTIF($C$2:C1051,"Да")</f>
        <v>11</v>
      </c>
      <c r="B1051" s="45">
        <f t="shared" si="33"/>
        <v>46050</v>
      </c>
      <c r="C1051" s="42" t="str">
        <f>IF(ISERROR(VLOOKUP(B1051,'Айгенис Оп10'!$C$3:$C$20,1,0)),"Нет","Да")</f>
        <v>Нет</v>
      </c>
      <c r="D1051" s="43">
        <f t="shared" si="32"/>
        <v>365</v>
      </c>
      <c r="E1051" s="44">
        <f>ROUND(('Все выпуски'!$H$3*'Все выпуски'!$H$6/100)/365*(B1051-IF(C1051="Нет",VLOOKUP(A1051,'Айгенис Оп10'!$A$2:$C$20,3,0),VLOOKUP((A1051-1),'Айгенис Оп10'!$A$2:$C$20,3,0))),2)</f>
        <v>3.85</v>
      </c>
      <c r="G1051" s="43">
        <f>COUNTIF(D1052:$D$1599,365)</f>
        <v>548</v>
      </c>
      <c r="H1051" s="43">
        <f>COUNTIF(D1052:$D$1599,366)</f>
        <v>0</v>
      </c>
      <c r="I1051" s="2"/>
    </row>
    <row r="1052" spans="1:9" x14ac:dyDescent="0.25">
      <c r="A1052" s="1">
        <f>COUNTIF($C$2:C1052,"Да")</f>
        <v>11</v>
      </c>
      <c r="B1052" s="45">
        <f t="shared" si="33"/>
        <v>46051</v>
      </c>
      <c r="C1052" s="42" t="str">
        <f>IF(ISERROR(VLOOKUP(B1052,'Айгенис Оп10'!$C$3:$C$20,1,0)),"Нет","Да")</f>
        <v>Нет</v>
      </c>
      <c r="D1052" s="43">
        <f t="shared" si="32"/>
        <v>365</v>
      </c>
      <c r="E1052" s="44">
        <f>ROUND(('Все выпуски'!$H$3*'Все выпуски'!$H$6/100)/365*(B1052-IF(C1052="Нет",VLOOKUP(A1052,'Айгенис Оп10'!$A$2:$C$20,3,0),VLOOKUP((A1052-1),'Айгенис Оп10'!$A$2:$C$20,3,0))),2)</f>
        <v>3.95</v>
      </c>
      <c r="G1052" s="43">
        <f>COUNTIF(D1053:$D$1599,365)</f>
        <v>547</v>
      </c>
      <c r="H1052" s="43">
        <f>COUNTIF(D1053:$D$1599,366)</f>
        <v>0</v>
      </c>
      <c r="I1052" s="2"/>
    </row>
    <row r="1053" spans="1:9" x14ac:dyDescent="0.25">
      <c r="A1053" s="1">
        <f>COUNTIF($C$2:C1053,"Да")</f>
        <v>11</v>
      </c>
      <c r="B1053" s="45">
        <f t="shared" si="33"/>
        <v>46052</v>
      </c>
      <c r="C1053" s="42" t="str">
        <f>IF(ISERROR(VLOOKUP(B1053,'Айгенис Оп10'!$C$3:$C$20,1,0)),"Нет","Да")</f>
        <v>Нет</v>
      </c>
      <c r="D1053" s="43">
        <f t="shared" si="32"/>
        <v>365</v>
      </c>
      <c r="E1053" s="44">
        <f>ROUND(('Все выпуски'!$H$3*'Все выпуски'!$H$6/100)/365*(B1053-IF(C1053="Нет",VLOOKUP(A1053,'Айгенис Оп10'!$A$2:$C$20,3,0),VLOOKUP((A1053-1),'Айгенис Оп10'!$A$2:$C$20,3,0))),2)</f>
        <v>4.04</v>
      </c>
      <c r="G1053" s="43">
        <f>COUNTIF(D1054:$D$1599,365)</f>
        <v>546</v>
      </c>
      <c r="H1053" s="43">
        <f>COUNTIF(D1054:$D$1599,366)</f>
        <v>0</v>
      </c>
      <c r="I1053" s="2"/>
    </row>
    <row r="1054" spans="1:9" x14ac:dyDescent="0.25">
      <c r="A1054" s="1">
        <f>COUNTIF($C$2:C1054,"Да")</f>
        <v>11</v>
      </c>
      <c r="B1054" s="45">
        <f t="shared" si="33"/>
        <v>46053</v>
      </c>
      <c r="C1054" s="42" t="str">
        <f>IF(ISERROR(VLOOKUP(B1054,'Айгенис Оп10'!$C$3:$C$20,1,0)),"Нет","Да")</f>
        <v>Нет</v>
      </c>
      <c r="D1054" s="43">
        <f t="shared" si="32"/>
        <v>365</v>
      </c>
      <c r="E1054" s="44">
        <f>ROUND(('Все выпуски'!$H$3*'Все выпуски'!$H$6/100)/365*(B1054-IF(C1054="Нет",VLOOKUP(A1054,'Айгенис Оп10'!$A$2:$C$20,3,0),VLOOKUP((A1054-1),'Айгенис Оп10'!$A$2:$C$20,3,0))),2)</f>
        <v>4.1399999999999997</v>
      </c>
      <c r="G1054" s="43">
        <f>COUNTIF(D1055:$D$1599,365)</f>
        <v>545</v>
      </c>
      <c r="H1054" s="43">
        <f>COUNTIF(D1055:$D$1599,366)</f>
        <v>0</v>
      </c>
      <c r="I1054" s="2"/>
    </row>
    <row r="1055" spans="1:9" x14ac:dyDescent="0.25">
      <c r="A1055" s="1">
        <f>COUNTIF($C$2:C1055,"Да")</f>
        <v>11</v>
      </c>
      <c r="B1055" s="45">
        <f t="shared" si="33"/>
        <v>46054</v>
      </c>
      <c r="C1055" s="42" t="str">
        <f>IF(ISERROR(VLOOKUP(B1055,'Айгенис Оп10'!$C$3:$C$20,1,0)),"Нет","Да")</f>
        <v>Нет</v>
      </c>
      <c r="D1055" s="43">
        <f t="shared" si="32"/>
        <v>365</v>
      </c>
      <c r="E1055" s="44">
        <f>ROUND(('Все выпуски'!$H$3*'Все выпуски'!$H$6/100)/365*(B1055-IF(C1055="Нет",VLOOKUP(A1055,'Айгенис Оп10'!$A$2:$C$20,3,0),VLOOKUP((A1055-1),'Айгенис Оп10'!$A$2:$C$20,3,0))),2)</f>
        <v>4.24</v>
      </c>
      <c r="G1055" s="43">
        <f>COUNTIF(D1056:$D$1599,365)</f>
        <v>544</v>
      </c>
      <c r="H1055" s="43">
        <f>COUNTIF(D1056:$D$1599,366)</f>
        <v>0</v>
      </c>
      <c r="I1055" s="2"/>
    </row>
    <row r="1056" spans="1:9" x14ac:dyDescent="0.25">
      <c r="A1056" s="1">
        <f>COUNTIF($C$2:C1056,"Да")</f>
        <v>11</v>
      </c>
      <c r="B1056" s="45">
        <f t="shared" si="33"/>
        <v>46055</v>
      </c>
      <c r="C1056" s="42" t="str">
        <f>IF(ISERROR(VLOOKUP(B1056,'Айгенис Оп10'!$C$3:$C$20,1,0)),"Нет","Да")</f>
        <v>Нет</v>
      </c>
      <c r="D1056" s="43">
        <f t="shared" si="32"/>
        <v>365</v>
      </c>
      <c r="E1056" s="44">
        <f>ROUND(('Все выпуски'!$H$3*'Все выпуски'!$H$6/100)/365*(B1056-IF(C1056="Нет",VLOOKUP(A1056,'Айгенис Оп10'!$A$2:$C$20,3,0),VLOOKUP((A1056-1),'Айгенис Оп10'!$A$2:$C$20,3,0))),2)</f>
        <v>4.34</v>
      </c>
      <c r="G1056" s="43">
        <f>COUNTIF(D1057:$D$1599,365)</f>
        <v>543</v>
      </c>
      <c r="H1056" s="43">
        <f>COUNTIF(D1057:$D$1599,366)</f>
        <v>0</v>
      </c>
      <c r="I1056" s="2"/>
    </row>
    <row r="1057" spans="1:9" x14ac:dyDescent="0.25">
      <c r="A1057" s="1">
        <f>COUNTIF($C$2:C1057,"Да")</f>
        <v>11</v>
      </c>
      <c r="B1057" s="45">
        <f t="shared" si="33"/>
        <v>46056</v>
      </c>
      <c r="C1057" s="42" t="str">
        <f>IF(ISERROR(VLOOKUP(B1057,'Айгенис Оп10'!$C$3:$C$20,1,0)),"Нет","Да")</f>
        <v>Нет</v>
      </c>
      <c r="D1057" s="43">
        <f t="shared" si="32"/>
        <v>365</v>
      </c>
      <c r="E1057" s="44">
        <f>ROUND(('Все выпуски'!$H$3*'Все выпуски'!$H$6/100)/365*(B1057-IF(C1057="Нет",VLOOKUP(A1057,'Айгенис Оп10'!$A$2:$C$20,3,0),VLOOKUP((A1057-1),'Айгенис Оп10'!$A$2:$C$20,3,0))),2)</f>
        <v>4.4400000000000004</v>
      </c>
      <c r="G1057" s="43">
        <f>COUNTIF(D1058:$D$1599,365)</f>
        <v>542</v>
      </c>
      <c r="H1057" s="43">
        <f>COUNTIF(D1058:$D$1599,366)</f>
        <v>0</v>
      </c>
      <c r="I1057" s="2"/>
    </row>
    <row r="1058" spans="1:9" x14ac:dyDescent="0.25">
      <c r="A1058" s="1">
        <f>COUNTIF($C$2:C1058,"Да")</f>
        <v>11</v>
      </c>
      <c r="B1058" s="45">
        <f t="shared" si="33"/>
        <v>46057</v>
      </c>
      <c r="C1058" s="42" t="str">
        <f>IF(ISERROR(VLOOKUP(B1058,'Айгенис Оп10'!$C$3:$C$20,1,0)),"Нет","Да")</f>
        <v>Нет</v>
      </c>
      <c r="D1058" s="43">
        <f t="shared" si="32"/>
        <v>365</v>
      </c>
      <c r="E1058" s="44">
        <f>ROUND(('Все выпуски'!$H$3*'Все выпуски'!$H$6/100)/365*(B1058-IF(C1058="Нет",VLOOKUP(A1058,'Айгенис Оп10'!$A$2:$C$20,3,0),VLOOKUP((A1058-1),'Айгенис Оп10'!$A$2:$C$20,3,0))),2)</f>
        <v>4.54</v>
      </c>
      <c r="G1058" s="43">
        <f>COUNTIF(D1059:$D$1599,365)</f>
        <v>541</v>
      </c>
      <c r="H1058" s="43">
        <f>COUNTIF(D1059:$D$1599,366)</f>
        <v>0</v>
      </c>
      <c r="I1058" s="2"/>
    </row>
    <row r="1059" spans="1:9" x14ac:dyDescent="0.25">
      <c r="A1059" s="1">
        <f>COUNTIF($C$2:C1059,"Да")</f>
        <v>11</v>
      </c>
      <c r="B1059" s="45">
        <f t="shared" si="33"/>
        <v>46058</v>
      </c>
      <c r="C1059" s="42" t="str">
        <f>IF(ISERROR(VLOOKUP(B1059,'Айгенис Оп10'!$C$3:$C$20,1,0)),"Нет","Да")</f>
        <v>Нет</v>
      </c>
      <c r="D1059" s="43">
        <f t="shared" si="32"/>
        <v>365</v>
      </c>
      <c r="E1059" s="44">
        <f>ROUND(('Все выпуски'!$H$3*'Все выпуски'!$H$6/100)/365*(B1059-IF(C1059="Нет",VLOOKUP(A1059,'Айгенис Оп10'!$A$2:$C$20,3,0),VLOOKUP((A1059-1),'Айгенис Оп10'!$A$2:$C$20,3,0))),2)</f>
        <v>4.6399999999999997</v>
      </c>
      <c r="G1059" s="43">
        <f>COUNTIF(D1060:$D$1599,365)</f>
        <v>540</v>
      </c>
      <c r="H1059" s="43">
        <f>COUNTIF(D1060:$D$1599,366)</f>
        <v>0</v>
      </c>
      <c r="I1059" s="2"/>
    </row>
    <row r="1060" spans="1:9" x14ac:dyDescent="0.25">
      <c r="A1060" s="1">
        <f>COUNTIF($C$2:C1060,"Да")</f>
        <v>11</v>
      </c>
      <c r="B1060" s="45">
        <f t="shared" si="33"/>
        <v>46059</v>
      </c>
      <c r="C1060" s="42" t="str">
        <f>IF(ISERROR(VLOOKUP(B1060,'Айгенис Оп10'!$C$3:$C$20,1,0)),"Нет","Да")</f>
        <v>Нет</v>
      </c>
      <c r="D1060" s="43">
        <f t="shared" si="32"/>
        <v>365</v>
      </c>
      <c r="E1060" s="44">
        <f>ROUND(('Все выпуски'!$H$3*'Все выпуски'!$H$6/100)/365*(B1060-IF(C1060="Нет",VLOOKUP(A1060,'Айгенис Оп10'!$A$2:$C$20,3,0),VLOOKUP((A1060-1),'Айгенис Оп10'!$A$2:$C$20,3,0))),2)</f>
        <v>4.7300000000000004</v>
      </c>
      <c r="G1060" s="43">
        <f>COUNTIF(D1061:$D$1599,365)</f>
        <v>539</v>
      </c>
      <c r="H1060" s="43">
        <f>COUNTIF(D1061:$D$1599,366)</f>
        <v>0</v>
      </c>
      <c r="I1060" s="2"/>
    </row>
    <row r="1061" spans="1:9" x14ac:dyDescent="0.25">
      <c r="A1061" s="1">
        <f>COUNTIF($C$2:C1061,"Да")</f>
        <v>11</v>
      </c>
      <c r="B1061" s="45">
        <f t="shared" si="33"/>
        <v>46060</v>
      </c>
      <c r="C1061" s="42" t="str">
        <f>IF(ISERROR(VLOOKUP(B1061,'Айгенис Оп10'!$C$3:$C$20,1,0)),"Нет","Да")</f>
        <v>Нет</v>
      </c>
      <c r="D1061" s="43">
        <f t="shared" si="32"/>
        <v>365</v>
      </c>
      <c r="E1061" s="44">
        <f>ROUND(('Все выпуски'!$H$3*'Все выпуски'!$H$6/100)/365*(B1061-IF(C1061="Нет",VLOOKUP(A1061,'Айгенис Оп10'!$A$2:$C$20,3,0),VLOOKUP((A1061-1),'Айгенис Оп10'!$A$2:$C$20,3,0))),2)</f>
        <v>4.83</v>
      </c>
      <c r="G1061" s="43">
        <f>COUNTIF(D1062:$D$1599,365)</f>
        <v>538</v>
      </c>
      <c r="H1061" s="43">
        <f>COUNTIF(D1062:$D$1599,366)</f>
        <v>0</v>
      </c>
      <c r="I1061" s="2"/>
    </row>
    <row r="1062" spans="1:9" x14ac:dyDescent="0.25">
      <c r="A1062" s="1">
        <f>COUNTIF($C$2:C1062,"Да")</f>
        <v>11</v>
      </c>
      <c r="B1062" s="45">
        <f t="shared" si="33"/>
        <v>46061</v>
      </c>
      <c r="C1062" s="42" t="str">
        <f>IF(ISERROR(VLOOKUP(B1062,'Айгенис Оп10'!$C$3:$C$20,1,0)),"Нет","Да")</f>
        <v>Нет</v>
      </c>
      <c r="D1062" s="43">
        <f t="shared" si="32"/>
        <v>365</v>
      </c>
      <c r="E1062" s="44">
        <f>ROUND(('Все выпуски'!$H$3*'Все выпуски'!$H$6/100)/365*(B1062-IF(C1062="Нет",VLOOKUP(A1062,'Айгенис Оп10'!$A$2:$C$20,3,0),VLOOKUP((A1062-1),'Айгенис Оп10'!$A$2:$C$20,3,0))),2)</f>
        <v>4.93</v>
      </c>
      <c r="G1062" s="43">
        <f>COUNTIF(D1063:$D$1599,365)</f>
        <v>537</v>
      </c>
      <c r="H1062" s="43">
        <f>COUNTIF(D1063:$D$1599,366)</f>
        <v>0</v>
      </c>
      <c r="I1062" s="2"/>
    </row>
    <row r="1063" spans="1:9" x14ac:dyDescent="0.25">
      <c r="A1063" s="1">
        <f>COUNTIF($C$2:C1063,"Да")</f>
        <v>11</v>
      </c>
      <c r="B1063" s="45">
        <f t="shared" si="33"/>
        <v>46062</v>
      </c>
      <c r="C1063" s="42" t="str">
        <f>IF(ISERROR(VLOOKUP(B1063,'Айгенис Оп10'!$C$3:$C$20,1,0)),"Нет","Да")</f>
        <v>Нет</v>
      </c>
      <c r="D1063" s="43">
        <f t="shared" si="32"/>
        <v>365</v>
      </c>
      <c r="E1063" s="44">
        <f>ROUND(('Все выпуски'!$H$3*'Все выпуски'!$H$6/100)/365*(B1063-IF(C1063="Нет",VLOOKUP(A1063,'Айгенис Оп10'!$A$2:$C$20,3,0),VLOOKUP((A1063-1),'Айгенис Оп10'!$A$2:$C$20,3,0))),2)</f>
        <v>5.03</v>
      </c>
      <c r="G1063" s="43">
        <f>COUNTIF(D1064:$D$1599,365)</f>
        <v>536</v>
      </c>
      <c r="H1063" s="43">
        <f>COUNTIF(D1064:$D$1599,366)</f>
        <v>0</v>
      </c>
      <c r="I1063" s="2"/>
    </row>
    <row r="1064" spans="1:9" x14ac:dyDescent="0.25">
      <c r="A1064" s="1">
        <f>COUNTIF($C$2:C1064,"Да")</f>
        <v>11</v>
      </c>
      <c r="B1064" s="45">
        <f t="shared" si="33"/>
        <v>46063</v>
      </c>
      <c r="C1064" s="42" t="str">
        <f>IF(ISERROR(VLOOKUP(B1064,'Айгенис Оп10'!$C$3:$C$20,1,0)),"Нет","Да")</f>
        <v>Нет</v>
      </c>
      <c r="D1064" s="43">
        <f t="shared" si="32"/>
        <v>365</v>
      </c>
      <c r="E1064" s="44">
        <f>ROUND(('Все выпуски'!$H$3*'Все выпуски'!$H$6/100)/365*(B1064-IF(C1064="Нет",VLOOKUP(A1064,'Айгенис Оп10'!$A$2:$C$20,3,0),VLOOKUP((A1064-1),'Айгенис Оп10'!$A$2:$C$20,3,0))),2)</f>
        <v>5.13</v>
      </c>
      <c r="G1064" s="43">
        <f>COUNTIF(D1065:$D$1599,365)</f>
        <v>535</v>
      </c>
      <c r="H1064" s="43">
        <f>COUNTIF(D1065:$D$1599,366)</f>
        <v>0</v>
      </c>
      <c r="I1064" s="2"/>
    </row>
    <row r="1065" spans="1:9" x14ac:dyDescent="0.25">
      <c r="A1065" s="1">
        <f>COUNTIF($C$2:C1065,"Да")</f>
        <v>11</v>
      </c>
      <c r="B1065" s="45">
        <f t="shared" si="33"/>
        <v>46064</v>
      </c>
      <c r="C1065" s="42" t="str">
        <f>IF(ISERROR(VLOOKUP(B1065,'Айгенис Оп10'!$C$3:$C$20,1,0)),"Нет","Да")</f>
        <v>Нет</v>
      </c>
      <c r="D1065" s="43">
        <f t="shared" si="32"/>
        <v>365</v>
      </c>
      <c r="E1065" s="44">
        <f>ROUND(('Все выпуски'!$H$3*'Все выпуски'!$H$6/100)/365*(B1065-IF(C1065="Нет",VLOOKUP(A1065,'Айгенис Оп10'!$A$2:$C$20,3,0),VLOOKUP((A1065-1),'Айгенис Оп10'!$A$2:$C$20,3,0))),2)</f>
        <v>5.23</v>
      </c>
      <c r="G1065" s="43">
        <f>COUNTIF(D1066:$D$1599,365)</f>
        <v>534</v>
      </c>
      <c r="H1065" s="43">
        <f>COUNTIF(D1066:$D$1599,366)</f>
        <v>0</v>
      </c>
      <c r="I1065" s="2"/>
    </row>
    <row r="1066" spans="1:9" x14ac:dyDescent="0.25">
      <c r="A1066" s="1">
        <f>COUNTIF($C$2:C1066,"Да")</f>
        <v>11</v>
      </c>
      <c r="B1066" s="45">
        <f t="shared" si="33"/>
        <v>46065</v>
      </c>
      <c r="C1066" s="42" t="str">
        <f>IF(ISERROR(VLOOKUP(B1066,'Айгенис Оп10'!$C$3:$C$20,1,0)),"Нет","Да")</f>
        <v>Нет</v>
      </c>
      <c r="D1066" s="43">
        <f t="shared" si="32"/>
        <v>365</v>
      </c>
      <c r="E1066" s="44">
        <f>ROUND(('Все выпуски'!$H$3*'Все выпуски'!$H$6/100)/365*(B1066-IF(C1066="Нет",VLOOKUP(A1066,'Айгенис Оп10'!$A$2:$C$20,3,0),VLOOKUP((A1066-1),'Айгенис Оп10'!$A$2:$C$20,3,0))),2)</f>
        <v>5.33</v>
      </c>
      <c r="G1066" s="43">
        <f>COUNTIF(D1067:$D$1599,365)</f>
        <v>533</v>
      </c>
      <c r="H1066" s="43">
        <f>COUNTIF(D1067:$D$1599,366)</f>
        <v>0</v>
      </c>
      <c r="I1066" s="2"/>
    </row>
    <row r="1067" spans="1:9" x14ac:dyDescent="0.25">
      <c r="A1067" s="1">
        <f>COUNTIF($C$2:C1067,"Да")</f>
        <v>11</v>
      </c>
      <c r="B1067" s="45">
        <f t="shared" si="33"/>
        <v>46066</v>
      </c>
      <c r="C1067" s="42" t="str">
        <f>IF(ISERROR(VLOOKUP(B1067,'Айгенис Оп10'!$C$3:$C$20,1,0)),"Нет","Да")</f>
        <v>Нет</v>
      </c>
      <c r="D1067" s="43">
        <f t="shared" si="32"/>
        <v>365</v>
      </c>
      <c r="E1067" s="44">
        <f>ROUND(('Все выпуски'!$H$3*'Все выпуски'!$H$6/100)/365*(B1067-IF(C1067="Нет",VLOOKUP(A1067,'Айгенис Оп10'!$A$2:$C$20,3,0),VLOOKUP((A1067-1),'Айгенис Оп10'!$A$2:$C$20,3,0))),2)</f>
        <v>5.42</v>
      </c>
      <c r="G1067" s="43">
        <f>COUNTIF(D1068:$D$1599,365)</f>
        <v>532</v>
      </c>
      <c r="H1067" s="43">
        <f>COUNTIF(D1068:$D$1599,366)</f>
        <v>0</v>
      </c>
      <c r="I1067" s="2"/>
    </row>
    <row r="1068" spans="1:9" x14ac:dyDescent="0.25">
      <c r="A1068" s="1">
        <f>COUNTIF($C$2:C1068,"Да")</f>
        <v>11</v>
      </c>
      <c r="B1068" s="45">
        <f t="shared" si="33"/>
        <v>46067</v>
      </c>
      <c r="C1068" s="42" t="str">
        <f>IF(ISERROR(VLOOKUP(B1068,'Айгенис Оп10'!$C$3:$C$20,1,0)),"Нет","Да")</f>
        <v>Нет</v>
      </c>
      <c r="D1068" s="43">
        <f t="shared" si="32"/>
        <v>365</v>
      </c>
      <c r="E1068" s="44">
        <f>ROUND(('Все выпуски'!$H$3*'Все выпуски'!$H$6/100)/365*(B1068-IF(C1068="Нет",VLOOKUP(A1068,'Айгенис Оп10'!$A$2:$C$20,3,0),VLOOKUP((A1068-1),'Айгенис Оп10'!$A$2:$C$20,3,0))),2)</f>
        <v>5.52</v>
      </c>
      <c r="G1068" s="43">
        <f>COUNTIF(D1069:$D$1599,365)</f>
        <v>531</v>
      </c>
      <c r="H1068" s="43">
        <f>COUNTIF(D1069:$D$1599,366)</f>
        <v>0</v>
      </c>
      <c r="I1068" s="2"/>
    </row>
    <row r="1069" spans="1:9" x14ac:dyDescent="0.25">
      <c r="A1069" s="1">
        <f>COUNTIF($C$2:C1069,"Да")</f>
        <v>11</v>
      </c>
      <c r="B1069" s="45">
        <f t="shared" si="33"/>
        <v>46068</v>
      </c>
      <c r="C1069" s="42" t="str">
        <f>IF(ISERROR(VLOOKUP(B1069,'Айгенис Оп10'!$C$3:$C$20,1,0)),"Нет","Да")</f>
        <v>Нет</v>
      </c>
      <c r="D1069" s="43">
        <f t="shared" si="32"/>
        <v>365</v>
      </c>
      <c r="E1069" s="44">
        <f>ROUND(('Все выпуски'!$H$3*'Все выпуски'!$H$6/100)/365*(B1069-IF(C1069="Нет",VLOOKUP(A1069,'Айгенис Оп10'!$A$2:$C$20,3,0),VLOOKUP((A1069-1),'Айгенис Оп10'!$A$2:$C$20,3,0))),2)</f>
        <v>5.62</v>
      </c>
      <c r="G1069" s="43">
        <f>COUNTIF(D1070:$D$1599,365)</f>
        <v>530</v>
      </c>
      <c r="H1069" s="43">
        <f>COUNTIF(D1070:$D$1599,366)</f>
        <v>0</v>
      </c>
      <c r="I1069" s="2"/>
    </row>
    <row r="1070" spans="1:9" x14ac:dyDescent="0.25">
      <c r="A1070" s="1">
        <f>COUNTIF($C$2:C1070,"Да")</f>
        <v>11</v>
      </c>
      <c r="B1070" s="45">
        <f t="shared" si="33"/>
        <v>46069</v>
      </c>
      <c r="C1070" s="42" t="str">
        <f>IF(ISERROR(VLOOKUP(B1070,'Айгенис Оп10'!$C$3:$C$20,1,0)),"Нет","Да")</f>
        <v>Нет</v>
      </c>
      <c r="D1070" s="43">
        <f t="shared" si="32"/>
        <v>365</v>
      </c>
      <c r="E1070" s="44">
        <f>ROUND(('Все выпуски'!$H$3*'Все выпуски'!$H$6/100)/365*(B1070-IF(C1070="Нет",VLOOKUP(A1070,'Айгенис Оп10'!$A$2:$C$20,3,0),VLOOKUP((A1070-1),'Айгенис Оп10'!$A$2:$C$20,3,0))),2)</f>
        <v>5.72</v>
      </c>
      <c r="G1070" s="43">
        <f>COUNTIF(D1071:$D$1599,365)</f>
        <v>529</v>
      </c>
      <c r="H1070" s="43">
        <f>COUNTIF(D1071:$D$1599,366)</f>
        <v>0</v>
      </c>
      <c r="I1070" s="2"/>
    </row>
    <row r="1071" spans="1:9" x14ac:dyDescent="0.25">
      <c r="A1071" s="1">
        <f>COUNTIF($C$2:C1071,"Да")</f>
        <v>11</v>
      </c>
      <c r="B1071" s="45">
        <f t="shared" si="33"/>
        <v>46070</v>
      </c>
      <c r="C1071" s="42" t="str">
        <f>IF(ISERROR(VLOOKUP(B1071,'Айгенис Оп10'!$C$3:$C$20,1,0)),"Нет","Да")</f>
        <v>Нет</v>
      </c>
      <c r="D1071" s="43">
        <f t="shared" si="32"/>
        <v>365</v>
      </c>
      <c r="E1071" s="44">
        <f>ROUND(('Все выпуски'!$H$3*'Все выпуски'!$H$6/100)/365*(B1071-IF(C1071="Нет",VLOOKUP(A1071,'Айгенис Оп10'!$A$2:$C$20,3,0),VLOOKUP((A1071-1),'Айгенис Оп10'!$A$2:$C$20,3,0))),2)</f>
        <v>5.82</v>
      </c>
      <c r="G1071" s="43">
        <f>COUNTIF(D1072:$D$1599,365)</f>
        <v>528</v>
      </c>
      <c r="H1071" s="43">
        <f>COUNTIF(D1072:$D$1599,366)</f>
        <v>0</v>
      </c>
      <c r="I1071" s="2"/>
    </row>
    <row r="1072" spans="1:9" x14ac:dyDescent="0.25">
      <c r="A1072" s="1">
        <f>COUNTIF($C$2:C1072,"Да")</f>
        <v>11</v>
      </c>
      <c r="B1072" s="45">
        <f t="shared" si="33"/>
        <v>46071</v>
      </c>
      <c r="C1072" s="42" t="str">
        <f>IF(ISERROR(VLOOKUP(B1072,'Айгенис Оп10'!$C$3:$C$20,1,0)),"Нет","Да")</f>
        <v>Нет</v>
      </c>
      <c r="D1072" s="43">
        <f t="shared" si="32"/>
        <v>365</v>
      </c>
      <c r="E1072" s="44">
        <f>ROUND(('Все выпуски'!$H$3*'Все выпуски'!$H$6/100)/365*(B1072-IF(C1072="Нет",VLOOKUP(A1072,'Айгенис Оп10'!$A$2:$C$20,3,0),VLOOKUP((A1072-1),'Айгенис Оп10'!$A$2:$C$20,3,0))),2)</f>
        <v>5.92</v>
      </c>
      <c r="G1072" s="43">
        <f>COUNTIF(D1073:$D$1599,365)</f>
        <v>527</v>
      </c>
      <c r="H1072" s="43">
        <f>COUNTIF(D1073:$D$1599,366)</f>
        <v>0</v>
      </c>
      <c r="I1072" s="2"/>
    </row>
    <row r="1073" spans="1:9" x14ac:dyDescent="0.25">
      <c r="A1073" s="1">
        <f>COUNTIF($C$2:C1073,"Да")</f>
        <v>11</v>
      </c>
      <c r="B1073" s="45">
        <f t="shared" si="33"/>
        <v>46072</v>
      </c>
      <c r="C1073" s="42" t="str">
        <f>IF(ISERROR(VLOOKUP(B1073,'Айгенис Оп10'!$C$3:$C$20,1,0)),"Нет","Да")</f>
        <v>Нет</v>
      </c>
      <c r="D1073" s="43">
        <f t="shared" si="32"/>
        <v>365</v>
      </c>
      <c r="E1073" s="44">
        <f>ROUND(('Все выпуски'!$H$3*'Все выпуски'!$H$6/100)/365*(B1073-IF(C1073="Нет",VLOOKUP(A1073,'Айгенис Оп10'!$A$2:$C$20,3,0),VLOOKUP((A1073-1),'Айгенис Оп10'!$A$2:$C$20,3,0))),2)</f>
        <v>6.02</v>
      </c>
      <c r="G1073" s="43">
        <f>COUNTIF(D1074:$D$1599,365)</f>
        <v>526</v>
      </c>
      <c r="H1073" s="43">
        <f>COUNTIF(D1074:$D$1599,366)</f>
        <v>0</v>
      </c>
      <c r="I1073" s="2"/>
    </row>
    <row r="1074" spans="1:9" x14ac:dyDescent="0.25">
      <c r="A1074" s="1">
        <f>COUNTIF($C$2:C1074,"Да")</f>
        <v>11</v>
      </c>
      <c r="B1074" s="45">
        <f t="shared" si="33"/>
        <v>46073</v>
      </c>
      <c r="C1074" s="42" t="str">
        <f>IF(ISERROR(VLOOKUP(B1074,'Айгенис Оп10'!$C$3:$C$20,1,0)),"Нет","Да")</f>
        <v>Нет</v>
      </c>
      <c r="D1074" s="43">
        <f t="shared" si="32"/>
        <v>365</v>
      </c>
      <c r="E1074" s="44">
        <f>ROUND(('Все выпуски'!$H$3*'Все выпуски'!$H$6/100)/365*(B1074-IF(C1074="Нет",VLOOKUP(A1074,'Айгенис Оп10'!$A$2:$C$20,3,0),VLOOKUP((A1074-1),'Айгенис Оп10'!$A$2:$C$20,3,0))),2)</f>
        <v>6.12</v>
      </c>
      <c r="G1074" s="43">
        <f>COUNTIF(D1075:$D$1599,365)</f>
        <v>525</v>
      </c>
      <c r="H1074" s="43">
        <f>COUNTIF(D1075:$D$1599,366)</f>
        <v>0</v>
      </c>
      <c r="I1074" s="2"/>
    </row>
    <row r="1075" spans="1:9" x14ac:dyDescent="0.25">
      <c r="A1075" s="1">
        <f>COUNTIF($C$2:C1075,"Да")</f>
        <v>11</v>
      </c>
      <c r="B1075" s="45">
        <f t="shared" si="33"/>
        <v>46074</v>
      </c>
      <c r="C1075" s="42" t="str">
        <f>IF(ISERROR(VLOOKUP(B1075,'Айгенис Оп10'!$C$3:$C$20,1,0)),"Нет","Да")</f>
        <v>Нет</v>
      </c>
      <c r="D1075" s="43">
        <f t="shared" si="32"/>
        <v>365</v>
      </c>
      <c r="E1075" s="44">
        <f>ROUND(('Все выпуски'!$H$3*'Все выпуски'!$H$6/100)/365*(B1075-IF(C1075="Нет",VLOOKUP(A1075,'Айгенис Оп10'!$A$2:$C$20,3,0),VLOOKUP((A1075-1),'Айгенис Оп10'!$A$2:$C$20,3,0))),2)</f>
        <v>6.21</v>
      </c>
      <c r="G1075" s="43">
        <f>COUNTIF(D1076:$D$1599,365)</f>
        <v>524</v>
      </c>
      <c r="H1075" s="43">
        <f>COUNTIF(D1076:$D$1599,366)</f>
        <v>0</v>
      </c>
      <c r="I1075" s="2"/>
    </row>
    <row r="1076" spans="1:9" x14ac:dyDescent="0.25">
      <c r="A1076" s="1">
        <f>COUNTIF($C$2:C1076,"Да")</f>
        <v>11</v>
      </c>
      <c r="B1076" s="45">
        <f t="shared" si="33"/>
        <v>46075</v>
      </c>
      <c r="C1076" s="42" t="str">
        <f>IF(ISERROR(VLOOKUP(B1076,'Айгенис Оп10'!$C$3:$C$20,1,0)),"Нет","Да")</f>
        <v>Нет</v>
      </c>
      <c r="D1076" s="43">
        <f t="shared" si="32"/>
        <v>365</v>
      </c>
      <c r="E1076" s="44">
        <f>ROUND(('Все выпуски'!$H$3*'Все выпуски'!$H$6/100)/365*(B1076-IF(C1076="Нет",VLOOKUP(A1076,'Айгенис Оп10'!$A$2:$C$20,3,0),VLOOKUP((A1076-1),'Айгенис Оп10'!$A$2:$C$20,3,0))),2)</f>
        <v>6.31</v>
      </c>
      <c r="G1076" s="43">
        <f>COUNTIF(D1077:$D$1599,365)</f>
        <v>523</v>
      </c>
      <c r="H1076" s="43">
        <f>COUNTIF(D1077:$D$1599,366)</f>
        <v>0</v>
      </c>
      <c r="I1076" s="2"/>
    </row>
    <row r="1077" spans="1:9" x14ac:dyDescent="0.25">
      <c r="A1077" s="1">
        <f>COUNTIF($C$2:C1077,"Да")</f>
        <v>11</v>
      </c>
      <c r="B1077" s="45">
        <f t="shared" si="33"/>
        <v>46076</v>
      </c>
      <c r="C1077" s="42" t="str">
        <f>IF(ISERROR(VLOOKUP(B1077,'Айгенис Оп10'!$C$3:$C$20,1,0)),"Нет","Да")</f>
        <v>Нет</v>
      </c>
      <c r="D1077" s="43">
        <f t="shared" si="32"/>
        <v>365</v>
      </c>
      <c r="E1077" s="44">
        <f>ROUND(('Все выпуски'!$H$3*'Все выпуски'!$H$6/100)/365*(B1077-IF(C1077="Нет",VLOOKUP(A1077,'Айгенис Оп10'!$A$2:$C$20,3,0),VLOOKUP((A1077-1),'Айгенис Оп10'!$A$2:$C$20,3,0))),2)</f>
        <v>6.41</v>
      </c>
      <c r="G1077" s="43">
        <f>COUNTIF(D1078:$D$1599,365)</f>
        <v>522</v>
      </c>
      <c r="H1077" s="43">
        <f>COUNTIF(D1078:$D$1599,366)</f>
        <v>0</v>
      </c>
      <c r="I1077" s="2"/>
    </row>
    <row r="1078" spans="1:9" x14ac:dyDescent="0.25">
      <c r="A1078" s="1">
        <f>COUNTIF($C$2:C1078,"Да")</f>
        <v>11</v>
      </c>
      <c r="B1078" s="45">
        <f t="shared" si="33"/>
        <v>46077</v>
      </c>
      <c r="C1078" s="42" t="str">
        <f>IF(ISERROR(VLOOKUP(B1078,'Айгенис Оп10'!$C$3:$C$20,1,0)),"Нет","Да")</f>
        <v>Нет</v>
      </c>
      <c r="D1078" s="43">
        <f t="shared" si="32"/>
        <v>365</v>
      </c>
      <c r="E1078" s="44">
        <f>ROUND(('Все выпуски'!$H$3*'Все выпуски'!$H$6/100)/365*(B1078-IF(C1078="Нет",VLOOKUP(A1078,'Айгенис Оп10'!$A$2:$C$20,3,0),VLOOKUP((A1078-1),'Айгенис Оп10'!$A$2:$C$20,3,0))),2)</f>
        <v>6.51</v>
      </c>
      <c r="G1078" s="43">
        <f>COUNTIF(D1079:$D$1599,365)</f>
        <v>521</v>
      </c>
      <c r="H1078" s="43">
        <f>COUNTIF(D1079:$D$1599,366)</f>
        <v>0</v>
      </c>
      <c r="I1078" s="2"/>
    </row>
    <row r="1079" spans="1:9" x14ac:dyDescent="0.25">
      <c r="A1079" s="1">
        <f>COUNTIF($C$2:C1079,"Да")</f>
        <v>11</v>
      </c>
      <c r="B1079" s="45">
        <f t="shared" si="33"/>
        <v>46078</v>
      </c>
      <c r="C1079" s="42" t="str">
        <f>IF(ISERROR(VLOOKUP(B1079,'Айгенис Оп10'!$C$3:$C$20,1,0)),"Нет","Да")</f>
        <v>Нет</v>
      </c>
      <c r="D1079" s="43">
        <f t="shared" si="32"/>
        <v>365</v>
      </c>
      <c r="E1079" s="44">
        <f>ROUND(('Все выпуски'!$H$3*'Все выпуски'!$H$6/100)/365*(B1079-IF(C1079="Нет",VLOOKUP(A1079,'Айгенис Оп10'!$A$2:$C$20,3,0),VLOOKUP((A1079-1),'Айгенис Оп10'!$A$2:$C$20,3,0))),2)</f>
        <v>6.61</v>
      </c>
      <c r="G1079" s="43">
        <f>COUNTIF(D1080:$D$1599,365)</f>
        <v>520</v>
      </c>
      <c r="H1079" s="43">
        <f>COUNTIF(D1080:$D$1599,366)</f>
        <v>0</v>
      </c>
      <c r="I1079" s="2"/>
    </row>
    <row r="1080" spans="1:9" x14ac:dyDescent="0.25">
      <c r="A1080" s="1">
        <f>COUNTIF($C$2:C1080,"Да")</f>
        <v>11</v>
      </c>
      <c r="B1080" s="45">
        <f t="shared" si="33"/>
        <v>46079</v>
      </c>
      <c r="C1080" s="42" t="str">
        <f>IF(ISERROR(VLOOKUP(B1080,'Айгенис Оп10'!$C$3:$C$20,1,0)),"Нет","Да")</f>
        <v>Нет</v>
      </c>
      <c r="D1080" s="43">
        <f t="shared" si="32"/>
        <v>365</v>
      </c>
      <c r="E1080" s="44">
        <f>ROUND(('Все выпуски'!$H$3*'Все выпуски'!$H$6/100)/365*(B1080-IF(C1080="Нет",VLOOKUP(A1080,'Айгенис Оп10'!$A$2:$C$20,3,0),VLOOKUP((A1080-1),'Айгенис Оп10'!$A$2:$C$20,3,0))),2)</f>
        <v>6.71</v>
      </c>
      <c r="G1080" s="43">
        <f>COUNTIF(D1081:$D$1599,365)</f>
        <v>519</v>
      </c>
      <c r="H1080" s="43">
        <f>COUNTIF(D1081:$D$1599,366)</f>
        <v>0</v>
      </c>
      <c r="I1080" s="2"/>
    </row>
    <row r="1081" spans="1:9" x14ac:dyDescent="0.25">
      <c r="A1081" s="1">
        <f>COUNTIF($C$2:C1081,"Да")</f>
        <v>11</v>
      </c>
      <c r="B1081" s="45">
        <f t="shared" si="33"/>
        <v>46080</v>
      </c>
      <c r="C1081" s="42" t="str">
        <f>IF(ISERROR(VLOOKUP(B1081,'Айгенис Оп10'!$C$3:$C$20,1,0)),"Нет","Да")</f>
        <v>Нет</v>
      </c>
      <c r="D1081" s="43">
        <f t="shared" si="32"/>
        <v>365</v>
      </c>
      <c r="E1081" s="44">
        <f>ROUND(('Все выпуски'!$H$3*'Все выпуски'!$H$6/100)/365*(B1081-IF(C1081="Нет",VLOOKUP(A1081,'Айгенис Оп10'!$A$2:$C$20,3,0),VLOOKUP((A1081-1),'Айгенис Оп10'!$A$2:$C$20,3,0))),2)</f>
        <v>6.81</v>
      </c>
      <c r="G1081" s="43">
        <f>COUNTIF(D1082:$D$1599,365)</f>
        <v>518</v>
      </c>
      <c r="H1081" s="43">
        <f>COUNTIF(D1082:$D$1599,366)</f>
        <v>0</v>
      </c>
      <c r="I1081" s="2"/>
    </row>
    <row r="1082" spans="1:9" x14ac:dyDescent="0.25">
      <c r="A1082" s="1">
        <f>COUNTIF($C$2:C1082,"Да")</f>
        <v>11</v>
      </c>
      <c r="B1082" s="45">
        <f t="shared" si="33"/>
        <v>46081</v>
      </c>
      <c r="C1082" s="42" t="str">
        <f>IF(ISERROR(VLOOKUP(B1082,'Айгенис Оп10'!$C$3:$C$20,1,0)),"Нет","Да")</f>
        <v>Нет</v>
      </c>
      <c r="D1082" s="43">
        <f t="shared" si="32"/>
        <v>365</v>
      </c>
      <c r="E1082" s="44">
        <f>ROUND(('Все выпуски'!$H$3*'Все выпуски'!$H$6/100)/365*(B1082-IF(C1082="Нет",VLOOKUP(A1082,'Айгенис Оп10'!$A$2:$C$20,3,0),VLOOKUP((A1082-1),'Айгенис Оп10'!$A$2:$C$20,3,0))),2)</f>
        <v>6.9</v>
      </c>
      <c r="G1082" s="43">
        <f>COUNTIF(D1083:$D$1599,365)</f>
        <v>517</v>
      </c>
      <c r="H1082" s="43">
        <f>COUNTIF(D1083:$D$1599,366)</f>
        <v>0</v>
      </c>
      <c r="I1082" s="2"/>
    </row>
    <row r="1083" spans="1:9" x14ac:dyDescent="0.25">
      <c r="A1083" s="1">
        <f>COUNTIF($C$2:C1083,"Да")</f>
        <v>11</v>
      </c>
      <c r="B1083" s="45">
        <f t="shared" si="33"/>
        <v>46082</v>
      </c>
      <c r="C1083" s="42" t="str">
        <f>IF(ISERROR(VLOOKUP(B1083,'Айгенис Оп10'!$C$3:$C$20,1,0)),"Нет","Да")</f>
        <v>Нет</v>
      </c>
      <c r="D1083" s="43">
        <f t="shared" si="32"/>
        <v>365</v>
      </c>
      <c r="E1083" s="44">
        <f>ROUND(('Все выпуски'!$H$3*'Все выпуски'!$H$6/100)/365*(B1083-IF(C1083="Нет",VLOOKUP(A1083,'Айгенис Оп10'!$A$2:$C$20,3,0),VLOOKUP((A1083-1),'Айгенис Оп10'!$A$2:$C$20,3,0))),2)</f>
        <v>7</v>
      </c>
      <c r="G1083" s="43">
        <f>COUNTIF(D1084:$D$1599,365)</f>
        <v>516</v>
      </c>
      <c r="H1083" s="43">
        <f>COUNTIF(D1084:$D$1599,366)</f>
        <v>0</v>
      </c>
      <c r="I1083" s="2"/>
    </row>
    <row r="1084" spans="1:9" x14ac:dyDescent="0.25">
      <c r="A1084" s="1">
        <f>COUNTIF($C$2:C1084,"Да")</f>
        <v>11</v>
      </c>
      <c r="B1084" s="45">
        <f t="shared" si="33"/>
        <v>46083</v>
      </c>
      <c r="C1084" s="42" t="str">
        <f>IF(ISERROR(VLOOKUP(B1084,'Айгенис Оп10'!$C$3:$C$20,1,0)),"Нет","Да")</f>
        <v>Нет</v>
      </c>
      <c r="D1084" s="43">
        <f t="shared" si="32"/>
        <v>365</v>
      </c>
      <c r="E1084" s="44">
        <f>ROUND(('Все выпуски'!$H$3*'Все выпуски'!$H$6/100)/365*(B1084-IF(C1084="Нет",VLOOKUP(A1084,'Айгенис Оп10'!$A$2:$C$20,3,0),VLOOKUP((A1084-1),'Айгенис Оп10'!$A$2:$C$20,3,0))),2)</f>
        <v>7.1</v>
      </c>
      <c r="G1084" s="43">
        <f>COUNTIF(D1085:$D$1599,365)</f>
        <v>515</v>
      </c>
      <c r="H1084" s="43">
        <f>COUNTIF(D1085:$D$1599,366)</f>
        <v>0</v>
      </c>
      <c r="I1084" s="2"/>
    </row>
    <row r="1085" spans="1:9" x14ac:dyDescent="0.25">
      <c r="A1085" s="1">
        <f>COUNTIF($C$2:C1085,"Да")</f>
        <v>11</v>
      </c>
      <c r="B1085" s="45">
        <f t="shared" si="33"/>
        <v>46084</v>
      </c>
      <c r="C1085" s="42" t="str">
        <f>IF(ISERROR(VLOOKUP(B1085,'Айгенис Оп10'!$C$3:$C$20,1,0)),"Нет","Да")</f>
        <v>Нет</v>
      </c>
      <c r="D1085" s="43">
        <f t="shared" si="32"/>
        <v>365</v>
      </c>
      <c r="E1085" s="44">
        <f>ROUND(('Все выпуски'!$H$3*'Все выпуски'!$H$6/100)/365*(B1085-IF(C1085="Нет",VLOOKUP(A1085,'Айгенис Оп10'!$A$2:$C$20,3,0),VLOOKUP((A1085-1),'Айгенис Оп10'!$A$2:$C$20,3,0))),2)</f>
        <v>7.2</v>
      </c>
      <c r="G1085" s="43">
        <f>COUNTIF(D1086:$D$1599,365)</f>
        <v>514</v>
      </c>
      <c r="H1085" s="43">
        <f>COUNTIF(D1086:$D$1599,366)</f>
        <v>0</v>
      </c>
      <c r="I1085" s="2"/>
    </row>
    <row r="1086" spans="1:9" x14ac:dyDescent="0.25">
      <c r="A1086" s="1">
        <f>COUNTIF($C$2:C1086,"Да")</f>
        <v>11</v>
      </c>
      <c r="B1086" s="45">
        <f t="shared" si="33"/>
        <v>46085</v>
      </c>
      <c r="C1086" s="42" t="str">
        <f>IF(ISERROR(VLOOKUP(B1086,'Айгенис Оп10'!$C$3:$C$20,1,0)),"Нет","Да")</f>
        <v>Нет</v>
      </c>
      <c r="D1086" s="43">
        <f t="shared" si="32"/>
        <v>365</v>
      </c>
      <c r="E1086" s="44">
        <f>ROUND(('Все выпуски'!$H$3*'Все выпуски'!$H$6/100)/365*(B1086-IF(C1086="Нет",VLOOKUP(A1086,'Айгенис Оп10'!$A$2:$C$20,3,0),VLOOKUP((A1086-1),'Айгенис Оп10'!$A$2:$C$20,3,0))),2)</f>
        <v>7.3</v>
      </c>
      <c r="G1086" s="43">
        <f>COUNTIF(D1087:$D$1599,365)</f>
        <v>513</v>
      </c>
      <c r="H1086" s="43">
        <f>COUNTIF(D1087:$D$1599,366)</f>
        <v>0</v>
      </c>
      <c r="I1086" s="2"/>
    </row>
    <row r="1087" spans="1:9" x14ac:dyDescent="0.25">
      <c r="A1087" s="1">
        <f>COUNTIF($C$2:C1087,"Да")</f>
        <v>11</v>
      </c>
      <c r="B1087" s="45">
        <f t="shared" si="33"/>
        <v>46086</v>
      </c>
      <c r="C1087" s="42" t="str">
        <f>IF(ISERROR(VLOOKUP(B1087,'Айгенис Оп10'!$C$3:$C$20,1,0)),"Нет","Да")</f>
        <v>Нет</v>
      </c>
      <c r="D1087" s="43">
        <f t="shared" si="32"/>
        <v>365</v>
      </c>
      <c r="E1087" s="44">
        <f>ROUND(('Все выпуски'!$H$3*'Все выпуски'!$H$6/100)/365*(B1087-IF(C1087="Нет",VLOOKUP(A1087,'Айгенис Оп10'!$A$2:$C$20,3,0),VLOOKUP((A1087-1),'Айгенис Оп10'!$A$2:$C$20,3,0))),2)</f>
        <v>7.4</v>
      </c>
      <c r="G1087" s="43">
        <f>COUNTIF(D1088:$D$1599,365)</f>
        <v>512</v>
      </c>
      <c r="H1087" s="43">
        <f>COUNTIF(D1088:$D$1599,366)</f>
        <v>0</v>
      </c>
      <c r="I1087" s="2"/>
    </row>
    <row r="1088" spans="1:9" x14ac:dyDescent="0.25">
      <c r="A1088" s="1">
        <f>COUNTIF($C$2:C1088,"Да")</f>
        <v>11</v>
      </c>
      <c r="B1088" s="45">
        <f t="shared" si="33"/>
        <v>46087</v>
      </c>
      <c r="C1088" s="42" t="str">
        <f>IF(ISERROR(VLOOKUP(B1088,'Айгенис Оп10'!$C$3:$C$20,1,0)),"Нет","Да")</f>
        <v>Нет</v>
      </c>
      <c r="D1088" s="43">
        <f t="shared" si="32"/>
        <v>365</v>
      </c>
      <c r="E1088" s="44">
        <f>ROUND(('Все выпуски'!$H$3*'Все выпуски'!$H$6/100)/365*(B1088-IF(C1088="Нет",VLOOKUP(A1088,'Айгенис Оп10'!$A$2:$C$20,3,0),VLOOKUP((A1088-1),'Айгенис Оп10'!$A$2:$C$20,3,0))),2)</f>
        <v>7.5</v>
      </c>
      <c r="G1088" s="43">
        <f>COUNTIF(D1089:$D$1599,365)</f>
        <v>511</v>
      </c>
      <c r="H1088" s="43">
        <f>COUNTIF(D1089:$D$1599,366)</f>
        <v>0</v>
      </c>
      <c r="I1088" s="2"/>
    </row>
    <row r="1089" spans="1:9" x14ac:dyDescent="0.25">
      <c r="A1089" s="1">
        <f>COUNTIF($C$2:C1089,"Да")</f>
        <v>11</v>
      </c>
      <c r="B1089" s="45">
        <f t="shared" si="33"/>
        <v>46088</v>
      </c>
      <c r="C1089" s="42" t="str">
        <f>IF(ISERROR(VLOOKUP(B1089,'Айгенис Оп10'!$C$3:$C$20,1,0)),"Нет","Да")</f>
        <v>Нет</v>
      </c>
      <c r="D1089" s="43">
        <f t="shared" si="32"/>
        <v>365</v>
      </c>
      <c r="E1089" s="44">
        <f>ROUND(('Все выпуски'!$H$3*'Все выпуски'!$H$6/100)/365*(B1089-IF(C1089="Нет",VLOOKUP(A1089,'Айгенис Оп10'!$A$2:$C$20,3,0),VLOOKUP((A1089-1),'Айгенис Оп10'!$A$2:$C$20,3,0))),2)</f>
        <v>7.59</v>
      </c>
      <c r="G1089" s="43">
        <f>COUNTIF(D1090:$D$1599,365)</f>
        <v>510</v>
      </c>
      <c r="H1089" s="43">
        <f>COUNTIF(D1090:$D$1599,366)</f>
        <v>0</v>
      </c>
      <c r="I1089" s="2"/>
    </row>
    <row r="1090" spans="1:9" x14ac:dyDescent="0.25">
      <c r="A1090" s="1">
        <f>COUNTIF($C$2:C1090,"Да")</f>
        <v>11</v>
      </c>
      <c r="B1090" s="45">
        <f t="shared" si="33"/>
        <v>46089</v>
      </c>
      <c r="C1090" s="42" t="str">
        <f>IF(ISERROR(VLOOKUP(B1090,'Айгенис Оп10'!$C$3:$C$20,1,0)),"Нет","Да")</f>
        <v>Нет</v>
      </c>
      <c r="D1090" s="43">
        <f t="shared" si="32"/>
        <v>365</v>
      </c>
      <c r="E1090" s="44">
        <f>ROUND(('Все выпуски'!$H$3*'Все выпуски'!$H$6/100)/365*(B1090-IF(C1090="Нет",VLOOKUP(A1090,'Айгенис Оп10'!$A$2:$C$20,3,0),VLOOKUP((A1090-1),'Айгенис Оп10'!$A$2:$C$20,3,0))),2)</f>
        <v>7.69</v>
      </c>
      <c r="G1090" s="43">
        <f>COUNTIF(D1091:$D$1599,365)</f>
        <v>509</v>
      </c>
      <c r="H1090" s="43">
        <f>COUNTIF(D1091:$D$1599,366)</f>
        <v>0</v>
      </c>
      <c r="I1090" s="2"/>
    </row>
    <row r="1091" spans="1:9" x14ac:dyDescent="0.25">
      <c r="A1091" s="1">
        <f>COUNTIF($C$2:C1091,"Да")</f>
        <v>11</v>
      </c>
      <c r="B1091" s="45">
        <f t="shared" si="33"/>
        <v>46090</v>
      </c>
      <c r="C1091" s="42" t="str">
        <f>IF(ISERROR(VLOOKUP(B1091,'Айгенис Оп10'!$C$3:$C$20,1,0)),"Нет","Да")</f>
        <v>Нет</v>
      </c>
      <c r="D1091" s="43">
        <f t="shared" ref="D1091:D1154" si="34">IF(MOD(YEAR(B1091),4)=0,366,365)</f>
        <v>365</v>
      </c>
      <c r="E1091" s="44">
        <f>ROUND(('Все выпуски'!$H$3*'Все выпуски'!$H$6/100)/365*(B1091-IF(C1091="Нет",VLOOKUP(A1091,'Айгенис Оп10'!$A$2:$C$20,3,0),VLOOKUP((A1091-1),'Айгенис Оп10'!$A$2:$C$20,3,0))),2)</f>
        <v>7.79</v>
      </c>
      <c r="G1091" s="43">
        <f>COUNTIF(D1092:$D$1599,365)</f>
        <v>508</v>
      </c>
      <c r="H1091" s="43">
        <f>COUNTIF(D1092:$D$1599,366)</f>
        <v>0</v>
      </c>
      <c r="I1091" s="2"/>
    </row>
    <row r="1092" spans="1:9" x14ac:dyDescent="0.25">
      <c r="A1092" s="1">
        <f>COUNTIF($C$2:C1092,"Да")</f>
        <v>11</v>
      </c>
      <c r="B1092" s="45">
        <f t="shared" ref="B1092:B1155" si="35">B1091+1</f>
        <v>46091</v>
      </c>
      <c r="C1092" s="42" t="str">
        <f>IF(ISERROR(VLOOKUP(B1092,'Айгенис Оп10'!$C$3:$C$20,1,0)),"Нет","Да")</f>
        <v>Нет</v>
      </c>
      <c r="D1092" s="43">
        <f t="shared" si="34"/>
        <v>365</v>
      </c>
      <c r="E1092" s="44">
        <f>ROUND(('Все выпуски'!$H$3*'Все выпуски'!$H$6/100)/365*(B1092-IF(C1092="Нет",VLOOKUP(A1092,'Айгенис Оп10'!$A$2:$C$20,3,0),VLOOKUP((A1092-1),'Айгенис Оп10'!$A$2:$C$20,3,0))),2)</f>
        <v>7.89</v>
      </c>
      <c r="G1092" s="43">
        <f>COUNTIF(D1093:$D$1599,365)</f>
        <v>507</v>
      </c>
      <c r="H1092" s="43">
        <f>COUNTIF(D1093:$D$1599,366)</f>
        <v>0</v>
      </c>
      <c r="I1092" s="2"/>
    </row>
    <row r="1093" spans="1:9" x14ac:dyDescent="0.25">
      <c r="A1093" s="1">
        <f>COUNTIF($C$2:C1093,"Да")</f>
        <v>11</v>
      </c>
      <c r="B1093" s="45">
        <f t="shared" si="35"/>
        <v>46092</v>
      </c>
      <c r="C1093" s="42" t="str">
        <f>IF(ISERROR(VLOOKUP(B1093,'Айгенис Оп10'!$C$3:$C$20,1,0)),"Нет","Да")</f>
        <v>Нет</v>
      </c>
      <c r="D1093" s="43">
        <f t="shared" si="34"/>
        <v>365</v>
      </c>
      <c r="E1093" s="44">
        <f>ROUND(('Все выпуски'!$H$3*'Все выпуски'!$H$6/100)/365*(B1093-IF(C1093="Нет",VLOOKUP(A1093,'Айгенис Оп10'!$A$2:$C$20,3,0),VLOOKUP((A1093-1),'Айгенис Оп10'!$A$2:$C$20,3,0))),2)</f>
        <v>7.99</v>
      </c>
      <c r="G1093" s="43">
        <f>COUNTIF(D1094:$D$1599,365)</f>
        <v>506</v>
      </c>
      <c r="H1093" s="43">
        <f>COUNTIF(D1094:$D$1599,366)</f>
        <v>0</v>
      </c>
      <c r="I1093" s="2"/>
    </row>
    <row r="1094" spans="1:9" x14ac:dyDescent="0.25">
      <c r="A1094" s="1">
        <f>COUNTIF($C$2:C1094,"Да")</f>
        <v>11</v>
      </c>
      <c r="B1094" s="45">
        <f t="shared" si="35"/>
        <v>46093</v>
      </c>
      <c r="C1094" s="42" t="str">
        <f>IF(ISERROR(VLOOKUP(B1094,'Айгенис Оп10'!$C$3:$C$20,1,0)),"Нет","Да")</f>
        <v>Нет</v>
      </c>
      <c r="D1094" s="43">
        <f t="shared" si="34"/>
        <v>365</v>
      </c>
      <c r="E1094" s="44">
        <f>ROUND(('Все выпуски'!$H$3*'Все выпуски'!$H$6/100)/365*(B1094-IF(C1094="Нет",VLOOKUP(A1094,'Айгенис Оп10'!$A$2:$C$20,3,0),VLOOKUP((A1094-1),'Айгенис Оп10'!$A$2:$C$20,3,0))),2)</f>
        <v>8.09</v>
      </c>
      <c r="G1094" s="43">
        <f>COUNTIF(D1095:$D$1599,365)</f>
        <v>505</v>
      </c>
      <c r="H1094" s="43">
        <f>COUNTIF(D1095:$D$1599,366)</f>
        <v>0</v>
      </c>
      <c r="I1094" s="2"/>
    </row>
    <row r="1095" spans="1:9" x14ac:dyDescent="0.25">
      <c r="A1095" s="1">
        <f>COUNTIF($C$2:C1095,"Да")</f>
        <v>11</v>
      </c>
      <c r="B1095" s="45">
        <f t="shared" si="35"/>
        <v>46094</v>
      </c>
      <c r="C1095" s="42" t="str">
        <f>IF(ISERROR(VLOOKUP(B1095,'Айгенис Оп10'!$C$3:$C$20,1,0)),"Нет","Да")</f>
        <v>Нет</v>
      </c>
      <c r="D1095" s="43">
        <f t="shared" si="34"/>
        <v>365</v>
      </c>
      <c r="E1095" s="44">
        <f>ROUND(('Все выпуски'!$H$3*'Все выпуски'!$H$6/100)/365*(B1095-IF(C1095="Нет",VLOOKUP(A1095,'Айгенис Оп10'!$A$2:$C$20,3,0),VLOOKUP((A1095-1),'Айгенис Оп10'!$A$2:$C$20,3,0))),2)</f>
        <v>8.19</v>
      </c>
      <c r="G1095" s="43">
        <f>COUNTIF(D1096:$D$1599,365)</f>
        <v>504</v>
      </c>
      <c r="H1095" s="43">
        <f>COUNTIF(D1096:$D$1599,366)</f>
        <v>0</v>
      </c>
      <c r="I1095" s="2"/>
    </row>
    <row r="1096" spans="1:9" x14ac:dyDescent="0.25">
      <c r="A1096" s="1">
        <f>COUNTIF($C$2:C1096,"Да")</f>
        <v>11</v>
      </c>
      <c r="B1096" s="45">
        <f t="shared" si="35"/>
        <v>46095</v>
      </c>
      <c r="C1096" s="42" t="str">
        <f>IF(ISERROR(VLOOKUP(B1096,'Айгенис Оп10'!$C$3:$C$20,1,0)),"Нет","Да")</f>
        <v>Нет</v>
      </c>
      <c r="D1096" s="43">
        <f t="shared" si="34"/>
        <v>365</v>
      </c>
      <c r="E1096" s="44">
        <f>ROUND(('Все выпуски'!$H$3*'Все выпуски'!$H$6/100)/365*(B1096-IF(C1096="Нет",VLOOKUP(A1096,'Айгенис Оп10'!$A$2:$C$20,3,0),VLOOKUP((A1096-1),'Айгенис Оп10'!$A$2:$C$20,3,0))),2)</f>
        <v>8.2799999999999994</v>
      </c>
      <c r="G1096" s="43">
        <f>COUNTIF(D1097:$D$1599,365)</f>
        <v>503</v>
      </c>
      <c r="H1096" s="43">
        <f>COUNTIF(D1097:$D$1599,366)</f>
        <v>0</v>
      </c>
      <c r="I1096" s="2"/>
    </row>
    <row r="1097" spans="1:9" x14ac:dyDescent="0.25">
      <c r="A1097" s="1">
        <f>COUNTIF($C$2:C1097,"Да")</f>
        <v>11</v>
      </c>
      <c r="B1097" s="45">
        <f t="shared" si="35"/>
        <v>46096</v>
      </c>
      <c r="C1097" s="42" t="str">
        <f>IF(ISERROR(VLOOKUP(B1097,'Айгенис Оп10'!$C$3:$C$20,1,0)),"Нет","Да")</f>
        <v>Нет</v>
      </c>
      <c r="D1097" s="43">
        <f t="shared" si="34"/>
        <v>365</v>
      </c>
      <c r="E1097" s="44">
        <f>ROUND(('Все выпуски'!$H$3*'Все выпуски'!$H$6/100)/365*(B1097-IF(C1097="Нет",VLOOKUP(A1097,'Айгенис Оп10'!$A$2:$C$20,3,0),VLOOKUP((A1097-1),'Айгенис Оп10'!$A$2:$C$20,3,0))),2)</f>
        <v>8.3800000000000008</v>
      </c>
      <c r="G1097" s="43">
        <f>COUNTIF(D1098:$D$1599,365)</f>
        <v>502</v>
      </c>
      <c r="H1097" s="43">
        <f>COUNTIF(D1098:$D$1599,366)</f>
        <v>0</v>
      </c>
      <c r="I1097" s="2"/>
    </row>
    <row r="1098" spans="1:9" x14ac:dyDescent="0.25">
      <c r="A1098" s="1">
        <f>COUNTIF($C$2:C1098,"Да")</f>
        <v>11</v>
      </c>
      <c r="B1098" s="45">
        <f t="shared" si="35"/>
        <v>46097</v>
      </c>
      <c r="C1098" s="42" t="str">
        <f>IF(ISERROR(VLOOKUP(B1098,'Айгенис Оп10'!$C$3:$C$20,1,0)),"Нет","Да")</f>
        <v>Нет</v>
      </c>
      <c r="D1098" s="43">
        <f t="shared" si="34"/>
        <v>365</v>
      </c>
      <c r="E1098" s="44">
        <f>ROUND(('Все выпуски'!$H$3*'Все выпуски'!$H$6/100)/365*(B1098-IF(C1098="Нет",VLOOKUP(A1098,'Айгенис Оп10'!$A$2:$C$20,3,0),VLOOKUP((A1098-1),'Айгенис Оп10'!$A$2:$C$20,3,0))),2)</f>
        <v>8.48</v>
      </c>
      <c r="G1098" s="43">
        <f>COUNTIF(D1099:$D$1599,365)</f>
        <v>501</v>
      </c>
      <c r="H1098" s="43">
        <f>COUNTIF(D1099:$D$1599,366)</f>
        <v>0</v>
      </c>
      <c r="I1098" s="2"/>
    </row>
    <row r="1099" spans="1:9" x14ac:dyDescent="0.25">
      <c r="A1099" s="1">
        <f>COUNTIF($C$2:C1099,"Да")</f>
        <v>11</v>
      </c>
      <c r="B1099" s="45">
        <f t="shared" si="35"/>
        <v>46098</v>
      </c>
      <c r="C1099" s="42" t="str">
        <f>IF(ISERROR(VLOOKUP(B1099,'Айгенис Оп10'!$C$3:$C$20,1,0)),"Нет","Да")</f>
        <v>Нет</v>
      </c>
      <c r="D1099" s="43">
        <f t="shared" si="34"/>
        <v>365</v>
      </c>
      <c r="E1099" s="44">
        <f>ROUND(('Все выпуски'!$H$3*'Все выпуски'!$H$6/100)/365*(B1099-IF(C1099="Нет",VLOOKUP(A1099,'Айгенис Оп10'!$A$2:$C$20,3,0),VLOOKUP((A1099-1),'Айгенис Оп10'!$A$2:$C$20,3,0))),2)</f>
        <v>8.58</v>
      </c>
      <c r="G1099" s="43">
        <f>COUNTIF(D1100:$D$1599,365)</f>
        <v>500</v>
      </c>
      <c r="H1099" s="43">
        <f>COUNTIF(D1100:$D$1599,366)</f>
        <v>0</v>
      </c>
      <c r="I1099" s="2"/>
    </row>
    <row r="1100" spans="1:9" x14ac:dyDescent="0.25">
      <c r="A1100" s="1">
        <f>COUNTIF($C$2:C1100,"Да")</f>
        <v>11</v>
      </c>
      <c r="B1100" s="45">
        <f t="shared" si="35"/>
        <v>46099</v>
      </c>
      <c r="C1100" s="42" t="str">
        <f>IF(ISERROR(VLOOKUP(B1100,'Айгенис Оп10'!$C$3:$C$20,1,0)),"Нет","Да")</f>
        <v>Нет</v>
      </c>
      <c r="D1100" s="43">
        <f t="shared" si="34"/>
        <v>365</v>
      </c>
      <c r="E1100" s="44">
        <f>ROUND(('Все выпуски'!$H$3*'Все выпуски'!$H$6/100)/365*(B1100-IF(C1100="Нет",VLOOKUP(A1100,'Айгенис Оп10'!$A$2:$C$20,3,0),VLOOKUP((A1100-1),'Айгенис Оп10'!$A$2:$C$20,3,0))),2)</f>
        <v>8.68</v>
      </c>
      <c r="G1100" s="43">
        <f>COUNTIF(D1101:$D$1599,365)</f>
        <v>499</v>
      </c>
      <c r="H1100" s="43">
        <f>COUNTIF(D1101:$D$1599,366)</f>
        <v>0</v>
      </c>
      <c r="I1100" s="2"/>
    </row>
    <row r="1101" spans="1:9" x14ac:dyDescent="0.25">
      <c r="A1101" s="1">
        <f>COUNTIF($C$2:C1101,"Да")</f>
        <v>11</v>
      </c>
      <c r="B1101" s="45">
        <f t="shared" si="35"/>
        <v>46100</v>
      </c>
      <c r="C1101" s="42" t="str">
        <f>IF(ISERROR(VLOOKUP(B1101,'Айгенис Оп10'!$C$3:$C$20,1,0)),"Нет","Да")</f>
        <v>Нет</v>
      </c>
      <c r="D1101" s="43">
        <f t="shared" si="34"/>
        <v>365</v>
      </c>
      <c r="E1101" s="44">
        <f>ROUND(('Все выпуски'!$H$3*'Все выпуски'!$H$6/100)/365*(B1101-IF(C1101="Нет",VLOOKUP(A1101,'Айгенис Оп10'!$A$2:$C$20,3,0),VLOOKUP((A1101-1),'Айгенис Оп10'!$A$2:$C$20,3,0))),2)</f>
        <v>8.7799999999999994</v>
      </c>
      <c r="G1101" s="43">
        <f>COUNTIF(D1102:$D$1599,365)</f>
        <v>498</v>
      </c>
      <c r="H1101" s="43">
        <f>COUNTIF(D1102:$D$1599,366)</f>
        <v>0</v>
      </c>
      <c r="I1101" s="2"/>
    </row>
    <row r="1102" spans="1:9" x14ac:dyDescent="0.25">
      <c r="A1102" s="1">
        <f>COUNTIF($C$2:C1102,"Да")</f>
        <v>12</v>
      </c>
      <c r="B1102" s="45">
        <f t="shared" si="35"/>
        <v>46101</v>
      </c>
      <c r="C1102" s="42" t="str">
        <f>IF(ISERROR(VLOOKUP(B1102,'Айгенис Оп10'!$C$3:$C$20,1,0)),"Нет","Да")</f>
        <v>Да</v>
      </c>
      <c r="D1102" s="43">
        <f t="shared" si="34"/>
        <v>365</v>
      </c>
      <c r="E1102" s="44">
        <f>ROUND(('Все выпуски'!$H$3*'Все выпуски'!$H$6/100)/365*(B1102-IF(C1102="Нет",VLOOKUP(A1102,'Айгенис Оп10'!$A$2:$C$20,3,0),VLOOKUP((A1102-1),'Айгенис Оп10'!$A$2:$C$20,3,0))),2)</f>
        <v>8.8800000000000008</v>
      </c>
      <c r="G1102" s="43">
        <f>COUNTIF(D1103:$D$1599,365)</f>
        <v>497</v>
      </c>
      <c r="H1102" s="43">
        <f>COUNTIF(D1103:$D$1599,366)</f>
        <v>0</v>
      </c>
      <c r="I1102" s="2"/>
    </row>
    <row r="1103" spans="1:9" x14ac:dyDescent="0.25">
      <c r="A1103" s="1">
        <f>COUNTIF($C$2:C1103,"Да")</f>
        <v>12</v>
      </c>
      <c r="B1103" s="45">
        <f t="shared" si="35"/>
        <v>46102</v>
      </c>
      <c r="C1103" s="42" t="str">
        <f>IF(ISERROR(VLOOKUP(B1103,'Айгенис Оп10'!$C$3:$C$20,1,0)),"Нет","Да")</f>
        <v>Нет</v>
      </c>
      <c r="D1103" s="43">
        <f t="shared" si="34"/>
        <v>365</v>
      </c>
      <c r="E1103" s="44">
        <f>ROUND(('Все выпуски'!$H$3*'Все выпуски'!$H$6/100)/365*(B1103-IF(C1103="Нет",VLOOKUP(A1103,'Айгенис Оп10'!$A$2:$C$20,3,0),VLOOKUP((A1103-1),'Айгенис Оп10'!$A$2:$C$20,3,0))),2)</f>
        <v>0.1</v>
      </c>
      <c r="G1103" s="43">
        <f>COUNTIF(D1104:$D$1599,365)</f>
        <v>496</v>
      </c>
      <c r="H1103" s="43">
        <f>COUNTIF(D1104:$D$1599,366)</f>
        <v>0</v>
      </c>
      <c r="I1103" s="2"/>
    </row>
    <row r="1104" spans="1:9" x14ac:dyDescent="0.25">
      <c r="A1104" s="1">
        <f>COUNTIF($C$2:C1104,"Да")</f>
        <v>12</v>
      </c>
      <c r="B1104" s="45">
        <f t="shared" si="35"/>
        <v>46103</v>
      </c>
      <c r="C1104" s="42" t="str">
        <f>IF(ISERROR(VLOOKUP(B1104,'Айгенис Оп10'!$C$3:$C$20,1,0)),"Нет","Да")</f>
        <v>Нет</v>
      </c>
      <c r="D1104" s="43">
        <f t="shared" si="34"/>
        <v>365</v>
      </c>
      <c r="E1104" s="44">
        <f>ROUND(('Все выпуски'!$H$3*'Все выпуски'!$H$6/100)/365*(B1104-IF(C1104="Нет",VLOOKUP(A1104,'Айгенис Оп10'!$A$2:$C$20,3,0),VLOOKUP((A1104-1),'Айгенис Оп10'!$A$2:$C$20,3,0))),2)</f>
        <v>0.2</v>
      </c>
      <c r="G1104" s="43">
        <f>COUNTIF(D1105:$D$1599,365)</f>
        <v>495</v>
      </c>
      <c r="H1104" s="43">
        <f>COUNTIF(D1105:$D$1599,366)</f>
        <v>0</v>
      </c>
      <c r="I1104" s="2"/>
    </row>
    <row r="1105" spans="1:9" x14ac:dyDescent="0.25">
      <c r="A1105" s="1">
        <f>COUNTIF($C$2:C1105,"Да")</f>
        <v>12</v>
      </c>
      <c r="B1105" s="45">
        <f t="shared" si="35"/>
        <v>46104</v>
      </c>
      <c r="C1105" s="42" t="str">
        <f>IF(ISERROR(VLOOKUP(B1105,'Айгенис Оп10'!$C$3:$C$20,1,0)),"Нет","Да")</f>
        <v>Нет</v>
      </c>
      <c r="D1105" s="43">
        <f t="shared" si="34"/>
        <v>365</v>
      </c>
      <c r="E1105" s="44">
        <f>ROUND(('Все выпуски'!$H$3*'Все выпуски'!$H$6/100)/365*(B1105-IF(C1105="Нет",VLOOKUP(A1105,'Айгенис Оп10'!$A$2:$C$20,3,0),VLOOKUP((A1105-1),'Айгенис Оп10'!$A$2:$C$20,3,0))),2)</f>
        <v>0.3</v>
      </c>
      <c r="G1105" s="43">
        <f>COUNTIF(D1106:$D$1599,365)</f>
        <v>494</v>
      </c>
      <c r="H1105" s="43">
        <f>COUNTIF(D1106:$D$1599,366)</f>
        <v>0</v>
      </c>
      <c r="I1105" s="2"/>
    </row>
    <row r="1106" spans="1:9" x14ac:dyDescent="0.25">
      <c r="A1106" s="1">
        <f>COUNTIF($C$2:C1106,"Да")</f>
        <v>12</v>
      </c>
      <c r="B1106" s="45">
        <f t="shared" si="35"/>
        <v>46105</v>
      </c>
      <c r="C1106" s="42" t="str">
        <f>IF(ISERROR(VLOOKUP(B1106,'Айгенис Оп10'!$C$3:$C$20,1,0)),"Нет","Да")</f>
        <v>Нет</v>
      </c>
      <c r="D1106" s="43">
        <f t="shared" si="34"/>
        <v>365</v>
      </c>
      <c r="E1106" s="44">
        <f>ROUND(('Все выпуски'!$H$3*'Все выпуски'!$H$6/100)/365*(B1106-IF(C1106="Нет",VLOOKUP(A1106,'Айгенис Оп10'!$A$2:$C$20,3,0),VLOOKUP((A1106-1),'Айгенис Оп10'!$A$2:$C$20,3,0))),2)</f>
        <v>0.39</v>
      </c>
      <c r="G1106" s="43">
        <f>COUNTIF(D1107:$D$1599,365)</f>
        <v>493</v>
      </c>
      <c r="H1106" s="43">
        <f>COUNTIF(D1107:$D$1599,366)</f>
        <v>0</v>
      </c>
      <c r="I1106" s="2"/>
    </row>
    <row r="1107" spans="1:9" x14ac:dyDescent="0.25">
      <c r="A1107" s="1">
        <f>COUNTIF($C$2:C1107,"Да")</f>
        <v>12</v>
      </c>
      <c r="B1107" s="45">
        <f t="shared" si="35"/>
        <v>46106</v>
      </c>
      <c r="C1107" s="42" t="str">
        <f>IF(ISERROR(VLOOKUP(B1107,'Айгенис Оп10'!$C$3:$C$20,1,0)),"Нет","Да")</f>
        <v>Нет</v>
      </c>
      <c r="D1107" s="43">
        <f t="shared" si="34"/>
        <v>365</v>
      </c>
      <c r="E1107" s="44">
        <f>ROUND(('Все выпуски'!$H$3*'Все выпуски'!$H$6/100)/365*(B1107-IF(C1107="Нет",VLOOKUP(A1107,'Айгенис Оп10'!$A$2:$C$20,3,0),VLOOKUP((A1107-1),'Айгенис Оп10'!$A$2:$C$20,3,0))),2)</f>
        <v>0.49</v>
      </c>
      <c r="G1107" s="43">
        <f>COUNTIF(D1108:$D$1599,365)</f>
        <v>492</v>
      </c>
      <c r="H1107" s="43">
        <f>COUNTIF(D1108:$D$1599,366)</f>
        <v>0</v>
      </c>
      <c r="I1107" s="2"/>
    </row>
    <row r="1108" spans="1:9" x14ac:dyDescent="0.25">
      <c r="A1108" s="1">
        <f>COUNTIF($C$2:C1108,"Да")</f>
        <v>12</v>
      </c>
      <c r="B1108" s="45">
        <f t="shared" si="35"/>
        <v>46107</v>
      </c>
      <c r="C1108" s="42" t="str">
        <f>IF(ISERROR(VLOOKUP(B1108,'Айгенис Оп10'!$C$3:$C$20,1,0)),"Нет","Да")</f>
        <v>Нет</v>
      </c>
      <c r="D1108" s="43">
        <f t="shared" si="34"/>
        <v>365</v>
      </c>
      <c r="E1108" s="44">
        <f>ROUND(('Все выпуски'!$H$3*'Все выпуски'!$H$6/100)/365*(B1108-IF(C1108="Нет",VLOOKUP(A1108,'Айгенис Оп10'!$A$2:$C$20,3,0),VLOOKUP((A1108-1),'Айгенис Оп10'!$A$2:$C$20,3,0))),2)</f>
        <v>0.59</v>
      </c>
      <c r="G1108" s="43">
        <f>COUNTIF(D1109:$D$1599,365)</f>
        <v>491</v>
      </c>
      <c r="H1108" s="43">
        <f>COUNTIF(D1109:$D$1599,366)</f>
        <v>0</v>
      </c>
      <c r="I1108" s="2"/>
    </row>
    <row r="1109" spans="1:9" x14ac:dyDescent="0.25">
      <c r="A1109" s="1">
        <f>COUNTIF($C$2:C1109,"Да")</f>
        <v>12</v>
      </c>
      <c r="B1109" s="45">
        <f t="shared" si="35"/>
        <v>46108</v>
      </c>
      <c r="C1109" s="42" t="str">
        <f>IF(ISERROR(VLOOKUP(B1109,'Айгенис Оп10'!$C$3:$C$20,1,0)),"Нет","Да")</f>
        <v>Нет</v>
      </c>
      <c r="D1109" s="43">
        <f t="shared" si="34"/>
        <v>365</v>
      </c>
      <c r="E1109" s="44">
        <f>ROUND(('Все выпуски'!$H$3*'Все выпуски'!$H$6/100)/365*(B1109-IF(C1109="Нет",VLOOKUP(A1109,'Айгенис Оп10'!$A$2:$C$20,3,0),VLOOKUP((A1109-1),'Айгенис Оп10'!$A$2:$C$20,3,0))),2)</f>
        <v>0.69</v>
      </c>
      <c r="G1109" s="43">
        <f>COUNTIF(D1110:$D$1599,365)</f>
        <v>490</v>
      </c>
      <c r="H1109" s="43">
        <f>COUNTIF(D1110:$D$1599,366)</f>
        <v>0</v>
      </c>
      <c r="I1109" s="2"/>
    </row>
    <row r="1110" spans="1:9" x14ac:dyDescent="0.25">
      <c r="A1110" s="1">
        <f>COUNTIF($C$2:C1110,"Да")</f>
        <v>12</v>
      </c>
      <c r="B1110" s="45">
        <f t="shared" si="35"/>
        <v>46109</v>
      </c>
      <c r="C1110" s="42" t="str">
        <f>IF(ISERROR(VLOOKUP(B1110,'Айгенис Оп10'!$C$3:$C$20,1,0)),"Нет","Да")</f>
        <v>Нет</v>
      </c>
      <c r="D1110" s="43">
        <f t="shared" si="34"/>
        <v>365</v>
      </c>
      <c r="E1110" s="44">
        <f>ROUND(('Все выпуски'!$H$3*'Все выпуски'!$H$6/100)/365*(B1110-IF(C1110="Нет",VLOOKUP(A1110,'Айгенис Оп10'!$A$2:$C$20,3,0),VLOOKUP((A1110-1),'Айгенис Оп10'!$A$2:$C$20,3,0))),2)</f>
        <v>0.79</v>
      </c>
      <c r="G1110" s="43">
        <f>COUNTIF(D1111:$D$1599,365)</f>
        <v>489</v>
      </c>
      <c r="H1110" s="43">
        <f>COUNTIF(D1111:$D$1599,366)</f>
        <v>0</v>
      </c>
      <c r="I1110" s="2"/>
    </row>
    <row r="1111" spans="1:9" x14ac:dyDescent="0.25">
      <c r="A1111" s="1">
        <f>COUNTIF($C$2:C1111,"Да")</f>
        <v>12</v>
      </c>
      <c r="B1111" s="45">
        <f t="shared" si="35"/>
        <v>46110</v>
      </c>
      <c r="C1111" s="42" t="str">
        <f>IF(ISERROR(VLOOKUP(B1111,'Айгенис Оп10'!$C$3:$C$20,1,0)),"Нет","Да")</f>
        <v>Нет</v>
      </c>
      <c r="D1111" s="43">
        <f t="shared" si="34"/>
        <v>365</v>
      </c>
      <c r="E1111" s="44">
        <f>ROUND(('Все выпуски'!$H$3*'Все выпуски'!$H$6/100)/365*(B1111-IF(C1111="Нет",VLOOKUP(A1111,'Айгенис Оп10'!$A$2:$C$20,3,0),VLOOKUP((A1111-1),'Айгенис Оп10'!$A$2:$C$20,3,0))),2)</f>
        <v>0.89</v>
      </c>
      <c r="G1111" s="43">
        <f>COUNTIF(D1112:$D$1599,365)</f>
        <v>488</v>
      </c>
      <c r="H1111" s="43">
        <f>COUNTIF(D1112:$D$1599,366)</f>
        <v>0</v>
      </c>
      <c r="I1111" s="2"/>
    </row>
    <row r="1112" spans="1:9" x14ac:dyDescent="0.25">
      <c r="A1112" s="1">
        <f>COUNTIF($C$2:C1112,"Да")</f>
        <v>12</v>
      </c>
      <c r="B1112" s="45">
        <f t="shared" si="35"/>
        <v>46111</v>
      </c>
      <c r="C1112" s="42" t="str">
        <f>IF(ISERROR(VLOOKUP(B1112,'Айгенис Оп10'!$C$3:$C$20,1,0)),"Нет","Да")</f>
        <v>Нет</v>
      </c>
      <c r="D1112" s="43">
        <f t="shared" si="34"/>
        <v>365</v>
      </c>
      <c r="E1112" s="44">
        <f>ROUND(('Все выпуски'!$H$3*'Все выпуски'!$H$6/100)/365*(B1112-IF(C1112="Нет",VLOOKUP(A1112,'Айгенис Оп10'!$A$2:$C$20,3,0),VLOOKUP((A1112-1),'Айгенис Оп10'!$A$2:$C$20,3,0))),2)</f>
        <v>0.99</v>
      </c>
      <c r="G1112" s="43">
        <f>COUNTIF(D1113:$D$1599,365)</f>
        <v>487</v>
      </c>
      <c r="H1112" s="43">
        <f>COUNTIF(D1113:$D$1599,366)</f>
        <v>0</v>
      </c>
      <c r="I1112" s="2"/>
    </row>
    <row r="1113" spans="1:9" x14ac:dyDescent="0.25">
      <c r="A1113" s="1">
        <f>COUNTIF($C$2:C1113,"Да")</f>
        <v>12</v>
      </c>
      <c r="B1113" s="45">
        <f t="shared" si="35"/>
        <v>46112</v>
      </c>
      <c r="C1113" s="42" t="str">
        <f>IF(ISERROR(VLOOKUP(B1113,'Айгенис Оп10'!$C$3:$C$20,1,0)),"Нет","Да")</f>
        <v>Нет</v>
      </c>
      <c r="D1113" s="43">
        <f t="shared" si="34"/>
        <v>365</v>
      </c>
      <c r="E1113" s="44">
        <f>ROUND(('Все выпуски'!$H$3*'Все выпуски'!$H$6/100)/365*(B1113-IF(C1113="Нет",VLOOKUP(A1113,'Айгенис Оп10'!$A$2:$C$20,3,0),VLOOKUP((A1113-1),'Айгенис Оп10'!$A$2:$C$20,3,0))),2)</f>
        <v>1.08</v>
      </c>
      <c r="G1113" s="43">
        <f>COUNTIF(D1114:$D$1599,365)</f>
        <v>486</v>
      </c>
      <c r="H1113" s="43">
        <f>COUNTIF(D1114:$D$1599,366)</f>
        <v>0</v>
      </c>
      <c r="I1113" s="2"/>
    </row>
    <row r="1114" spans="1:9" x14ac:dyDescent="0.25">
      <c r="A1114" s="1">
        <f>COUNTIF($C$2:C1114,"Да")</f>
        <v>12</v>
      </c>
      <c r="B1114" s="45">
        <f t="shared" si="35"/>
        <v>46113</v>
      </c>
      <c r="C1114" s="42" t="str">
        <f>IF(ISERROR(VLOOKUP(B1114,'Айгенис Оп10'!$C$3:$C$20,1,0)),"Нет","Да")</f>
        <v>Нет</v>
      </c>
      <c r="D1114" s="43">
        <f t="shared" si="34"/>
        <v>365</v>
      </c>
      <c r="E1114" s="44">
        <f>ROUND(('Все выпуски'!$H$3*'Все выпуски'!$H$6/100)/365*(B1114-IF(C1114="Нет",VLOOKUP(A1114,'Айгенис Оп10'!$A$2:$C$20,3,0),VLOOKUP((A1114-1),'Айгенис Оп10'!$A$2:$C$20,3,0))),2)</f>
        <v>1.18</v>
      </c>
      <c r="G1114" s="43">
        <f>COUNTIF(D1115:$D$1599,365)</f>
        <v>485</v>
      </c>
      <c r="H1114" s="43">
        <f>COUNTIF(D1115:$D$1599,366)</f>
        <v>0</v>
      </c>
      <c r="I1114" s="2"/>
    </row>
    <row r="1115" spans="1:9" x14ac:dyDescent="0.25">
      <c r="A1115" s="1">
        <f>COUNTIF($C$2:C1115,"Да")</f>
        <v>12</v>
      </c>
      <c r="B1115" s="45">
        <f t="shared" si="35"/>
        <v>46114</v>
      </c>
      <c r="C1115" s="42" t="str">
        <f>IF(ISERROR(VLOOKUP(B1115,'Айгенис Оп10'!$C$3:$C$20,1,0)),"Нет","Да")</f>
        <v>Нет</v>
      </c>
      <c r="D1115" s="43">
        <f t="shared" si="34"/>
        <v>365</v>
      </c>
      <c r="E1115" s="44">
        <f>ROUND(('Все выпуски'!$H$3*'Все выпуски'!$H$6/100)/365*(B1115-IF(C1115="Нет",VLOOKUP(A1115,'Айгенис Оп10'!$A$2:$C$20,3,0),VLOOKUP((A1115-1),'Айгенис Оп10'!$A$2:$C$20,3,0))),2)</f>
        <v>1.28</v>
      </c>
      <c r="G1115" s="43">
        <f>COUNTIF(D1116:$D$1599,365)</f>
        <v>484</v>
      </c>
      <c r="H1115" s="43">
        <f>COUNTIF(D1116:$D$1599,366)</f>
        <v>0</v>
      </c>
      <c r="I1115" s="2"/>
    </row>
    <row r="1116" spans="1:9" x14ac:dyDescent="0.25">
      <c r="A1116" s="1">
        <f>COUNTIF($C$2:C1116,"Да")</f>
        <v>12</v>
      </c>
      <c r="B1116" s="45">
        <f t="shared" si="35"/>
        <v>46115</v>
      </c>
      <c r="C1116" s="42" t="str">
        <f>IF(ISERROR(VLOOKUP(B1116,'Айгенис Оп10'!$C$3:$C$20,1,0)),"Нет","Да")</f>
        <v>Нет</v>
      </c>
      <c r="D1116" s="43">
        <f t="shared" si="34"/>
        <v>365</v>
      </c>
      <c r="E1116" s="44">
        <f>ROUND(('Все выпуски'!$H$3*'Все выпуски'!$H$6/100)/365*(B1116-IF(C1116="Нет",VLOOKUP(A1116,'Айгенис Оп10'!$A$2:$C$20,3,0),VLOOKUP((A1116-1),'Айгенис Оп10'!$A$2:$C$20,3,0))),2)</f>
        <v>1.38</v>
      </c>
      <c r="G1116" s="43">
        <f>COUNTIF(D1117:$D$1599,365)</f>
        <v>483</v>
      </c>
      <c r="H1116" s="43">
        <f>COUNTIF(D1117:$D$1599,366)</f>
        <v>0</v>
      </c>
      <c r="I1116" s="2"/>
    </row>
    <row r="1117" spans="1:9" x14ac:dyDescent="0.25">
      <c r="A1117" s="1">
        <f>COUNTIF($C$2:C1117,"Да")</f>
        <v>12</v>
      </c>
      <c r="B1117" s="45">
        <f t="shared" si="35"/>
        <v>46116</v>
      </c>
      <c r="C1117" s="42" t="str">
        <f>IF(ISERROR(VLOOKUP(B1117,'Айгенис Оп10'!$C$3:$C$20,1,0)),"Нет","Да")</f>
        <v>Нет</v>
      </c>
      <c r="D1117" s="43">
        <f t="shared" si="34"/>
        <v>365</v>
      </c>
      <c r="E1117" s="44">
        <f>ROUND(('Все выпуски'!$H$3*'Все выпуски'!$H$6/100)/365*(B1117-IF(C1117="Нет",VLOOKUP(A1117,'Айгенис Оп10'!$A$2:$C$20,3,0),VLOOKUP((A1117-1),'Айгенис Оп10'!$A$2:$C$20,3,0))),2)</f>
        <v>1.48</v>
      </c>
      <c r="G1117" s="43">
        <f>COUNTIF(D1118:$D$1599,365)</f>
        <v>482</v>
      </c>
      <c r="H1117" s="43">
        <f>COUNTIF(D1118:$D$1599,366)</f>
        <v>0</v>
      </c>
      <c r="I1117" s="2"/>
    </row>
    <row r="1118" spans="1:9" x14ac:dyDescent="0.25">
      <c r="A1118" s="1">
        <f>COUNTIF($C$2:C1118,"Да")</f>
        <v>12</v>
      </c>
      <c r="B1118" s="45">
        <f t="shared" si="35"/>
        <v>46117</v>
      </c>
      <c r="C1118" s="42" t="str">
        <f>IF(ISERROR(VLOOKUP(B1118,'Айгенис Оп10'!$C$3:$C$20,1,0)),"Нет","Да")</f>
        <v>Нет</v>
      </c>
      <c r="D1118" s="43">
        <f t="shared" si="34"/>
        <v>365</v>
      </c>
      <c r="E1118" s="44">
        <f>ROUND(('Все выпуски'!$H$3*'Все выпуски'!$H$6/100)/365*(B1118-IF(C1118="Нет",VLOOKUP(A1118,'Айгенис Оп10'!$A$2:$C$20,3,0),VLOOKUP((A1118-1),'Айгенис Оп10'!$A$2:$C$20,3,0))),2)</f>
        <v>1.58</v>
      </c>
      <c r="G1118" s="43">
        <f>COUNTIF(D1119:$D$1599,365)</f>
        <v>481</v>
      </c>
      <c r="H1118" s="43">
        <f>COUNTIF(D1119:$D$1599,366)</f>
        <v>0</v>
      </c>
      <c r="I1118" s="2"/>
    </row>
    <row r="1119" spans="1:9" x14ac:dyDescent="0.25">
      <c r="A1119" s="1">
        <f>COUNTIF($C$2:C1119,"Да")</f>
        <v>12</v>
      </c>
      <c r="B1119" s="45">
        <f t="shared" si="35"/>
        <v>46118</v>
      </c>
      <c r="C1119" s="42" t="str">
        <f>IF(ISERROR(VLOOKUP(B1119,'Айгенис Оп10'!$C$3:$C$20,1,0)),"Нет","Да")</f>
        <v>Нет</v>
      </c>
      <c r="D1119" s="43">
        <f t="shared" si="34"/>
        <v>365</v>
      </c>
      <c r="E1119" s="44">
        <f>ROUND(('Все выпуски'!$H$3*'Все выпуски'!$H$6/100)/365*(B1119-IF(C1119="Нет",VLOOKUP(A1119,'Айгенис Оп10'!$A$2:$C$20,3,0),VLOOKUP((A1119-1),'Айгенис Оп10'!$A$2:$C$20,3,0))),2)</f>
        <v>1.68</v>
      </c>
      <c r="G1119" s="43">
        <f>COUNTIF(D1120:$D$1599,365)</f>
        <v>480</v>
      </c>
      <c r="H1119" s="43">
        <f>COUNTIF(D1120:$D$1599,366)</f>
        <v>0</v>
      </c>
      <c r="I1119" s="2"/>
    </row>
    <row r="1120" spans="1:9" x14ac:dyDescent="0.25">
      <c r="A1120" s="1">
        <f>COUNTIF($C$2:C1120,"Да")</f>
        <v>12</v>
      </c>
      <c r="B1120" s="45">
        <f t="shared" si="35"/>
        <v>46119</v>
      </c>
      <c r="C1120" s="42" t="str">
        <f>IF(ISERROR(VLOOKUP(B1120,'Айгенис Оп10'!$C$3:$C$20,1,0)),"Нет","Да")</f>
        <v>Нет</v>
      </c>
      <c r="D1120" s="43">
        <f t="shared" si="34"/>
        <v>365</v>
      </c>
      <c r="E1120" s="44">
        <f>ROUND(('Все выпуски'!$H$3*'Все выпуски'!$H$6/100)/365*(B1120-IF(C1120="Нет",VLOOKUP(A1120,'Айгенис Оп10'!$A$2:$C$20,3,0),VLOOKUP((A1120-1),'Айгенис Оп10'!$A$2:$C$20,3,0))),2)</f>
        <v>1.78</v>
      </c>
      <c r="G1120" s="43">
        <f>COUNTIF(D1121:$D$1599,365)</f>
        <v>479</v>
      </c>
      <c r="H1120" s="43">
        <f>COUNTIF(D1121:$D$1599,366)</f>
        <v>0</v>
      </c>
      <c r="I1120" s="2"/>
    </row>
    <row r="1121" spans="1:9" x14ac:dyDescent="0.25">
      <c r="A1121" s="1">
        <f>COUNTIF($C$2:C1121,"Да")</f>
        <v>12</v>
      </c>
      <c r="B1121" s="45">
        <f t="shared" si="35"/>
        <v>46120</v>
      </c>
      <c r="C1121" s="42" t="str">
        <f>IF(ISERROR(VLOOKUP(B1121,'Айгенис Оп10'!$C$3:$C$20,1,0)),"Нет","Да")</f>
        <v>Нет</v>
      </c>
      <c r="D1121" s="43">
        <f t="shared" si="34"/>
        <v>365</v>
      </c>
      <c r="E1121" s="44">
        <f>ROUND(('Все выпуски'!$H$3*'Все выпуски'!$H$6/100)/365*(B1121-IF(C1121="Нет",VLOOKUP(A1121,'Айгенис Оп10'!$A$2:$C$20,3,0),VLOOKUP((A1121-1),'Айгенис Оп10'!$A$2:$C$20,3,0))),2)</f>
        <v>1.87</v>
      </c>
      <c r="G1121" s="43">
        <f>COUNTIF(D1122:$D$1599,365)</f>
        <v>478</v>
      </c>
      <c r="H1121" s="43">
        <f>COUNTIF(D1122:$D$1599,366)</f>
        <v>0</v>
      </c>
      <c r="I1121" s="2"/>
    </row>
    <row r="1122" spans="1:9" x14ac:dyDescent="0.25">
      <c r="A1122" s="1">
        <f>COUNTIF($C$2:C1122,"Да")</f>
        <v>12</v>
      </c>
      <c r="B1122" s="45">
        <f t="shared" si="35"/>
        <v>46121</v>
      </c>
      <c r="C1122" s="42" t="str">
        <f>IF(ISERROR(VLOOKUP(B1122,'Айгенис Оп10'!$C$3:$C$20,1,0)),"Нет","Да")</f>
        <v>Нет</v>
      </c>
      <c r="D1122" s="43">
        <f t="shared" si="34"/>
        <v>365</v>
      </c>
      <c r="E1122" s="44">
        <f>ROUND(('Все выпуски'!$H$3*'Все выпуски'!$H$6/100)/365*(B1122-IF(C1122="Нет",VLOOKUP(A1122,'Айгенис Оп10'!$A$2:$C$20,3,0),VLOOKUP((A1122-1),'Айгенис Оп10'!$A$2:$C$20,3,0))),2)</f>
        <v>1.97</v>
      </c>
      <c r="G1122" s="43">
        <f>COUNTIF(D1123:$D$1599,365)</f>
        <v>477</v>
      </c>
      <c r="H1122" s="43">
        <f>COUNTIF(D1123:$D$1599,366)</f>
        <v>0</v>
      </c>
      <c r="I1122" s="2"/>
    </row>
    <row r="1123" spans="1:9" x14ac:dyDescent="0.25">
      <c r="A1123" s="1">
        <f>COUNTIF($C$2:C1123,"Да")</f>
        <v>12</v>
      </c>
      <c r="B1123" s="45">
        <f t="shared" si="35"/>
        <v>46122</v>
      </c>
      <c r="C1123" s="42" t="str">
        <f>IF(ISERROR(VLOOKUP(B1123,'Айгенис Оп10'!$C$3:$C$20,1,0)),"Нет","Да")</f>
        <v>Нет</v>
      </c>
      <c r="D1123" s="43">
        <f t="shared" si="34"/>
        <v>365</v>
      </c>
      <c r="E1123" s="44">
        <f>ROUND(('Все выпуски'!$H$3*'Все выпуски'!$H$6/100)/365*(B1123-IF(C1123="Нет",VLOOKUP(A1123,'Айгенис Оп10'!$A$2:$C$20,3,0),VLOOKUP((A1123-1),'Айгенис Оп10'!$A$2:$C$20,3,0))),2)</f>
        <v>2.0699999999999998</v>
      </c>
      <c r="G1123" s="43">
        <f>COUNTIF(D1124:$D$1599,365)</f>
        <v>476</v>
      </c>
      <c r="H1123" s="43">
        <f>COUNTIF(D1124:$D$1599,366)</f>
        <v>0</v>
      </c>
      <c r="I1123" s="2"/>
    </row>
    <row r="1124" spans="1:9" x14ac:dyDescent="0.25">
      <c r="A1124" s="1">
        <f>COUNTIF($C$2:C1124,"Да")</f>
        <v>12</v>
      </c>
      <c r="B1124" s="45">
        <f t="shared" si="35"/>
        <v>46123</v>
      </c>
      <c r="C1124" s="42" t="str">
        <f>IF(ISERROR(VLOOKUP(B1124,'Айгенис Оп10'!$C$3:$C$20,1,0)),"Нет","Да")</f>
        <v>Нет</v>
      </c>
      <c r="D1124" s="43">
        <f t="shared" si="34"/>
        <v>365</v>
      </c>
      <c r="E1124" s="44">
        <f>ROUND(('Все выпуски'!$H$3*'Все выпуски'!$H$6/100)/365*(B1124-IF(C1124="Нет",VLOOKUP(A1124,'Айгенис Оп10'!$A$2:$C$20,3,0),VLOOKUP((A1124-1),'Айгенис Оп10'!$A$2:$C$20,3,0))),2)</f>
        <v>2.17</v>
      </c>
      <c r="G1124" s="43">
        <f>COUNTIF(D1125:$D$1599,365)</f>
        <v>475</v>
      </c>
      <c r="H1124" s="43">
        <f>COUNTIF(D1125:$D$1599,366)</f>
        <v>0</v>
      </c>
      <c r="I1124" s="2"/>
    </row>
    <row r="1125" spans="1:9" x14ac:dyDescent="0.25">
      <c r="A1125" s="1">
        <f>COUNTIF($C$2:C1125,"Да")</f>
        <v>12</v>
      </c>
      <c r="B1125" s="45">
        <f t="shared" si="35"/>
        <v>46124</v>
      </c>
      <c r="C1125" s="42" t="str">
        <f>IF(ISERROR(VLOOKUP(B1125,'Айгенис Оп10'!$C$3:$C$20,1,0)),"Нет","Да")</f>
        <v>Нет</v>
      </c>
      <c r="D1125" s="43">
        <f t="shared" si="34"/>
        <v>365</v>
      </c>
      <c r="E1125" s="44">
        <f>ROUND(('Все выпуски'!$H$3*'Все выпуски'!$H$6/100)/365*(B1125-IF(C1125="Нет",VLOOKUP(A1125,'Айгенис Оп10'!$A$2:$C$20,3,0),VLOOKUP((A1125-1),'Айгенис Оп10'!$A$2:$C$20,3,0))),2)</f>
        <v>2.27</v>
      </c>
      <c r="G1125" s="43">
        <f>COUNTIF(D1126:$D$1599,365)</f>
        <v>474</v>
      </c>
      <c r="H1125" s="43">
        <f>COUNTIF(D1126:$D$1599,366)</f>
        <v>0</v>
      </c>
      <c r="I1125" s="2"/>
    </row>
    <row r="1126" spans="1:9" x14ac:dyDescent="0.25">
      <c r="A1126" s="1">
        <f>COUNTIF($C$2:C1126,"Да")</f>
        <v>12</v>
      </c>
      <c r="B1126" s="45">
        <f t="shared" si="35"/>
        <v>46125</v>
      </c>
      <c r="C1126" s="42" t="str">
        <f>IF(ISERROR(VLOOKUP(B1126,'Айгенис Оп10'!$C$3:$C$20,1,0)),"Нет","Да")</f>
        <v>Нет</v>
      </c>
      <c r="D1126" s="43">
        <f t="shared" si="34"/>
        <v>365</v>
      </c>
      <c r="E1126" s="44">
        <f>ROUND(('Все выпуски'!$H$3*'Все выпуски'!$H$6/100)/365*(B1126-IF(C1126="Нет",VLOOKUP(A1126,'Айгенис Оп10'!$A$2:$C$20,3,0),VLOOKUP((A1126-1),'Айгенис Оп10'!$A$2:$C$20,3,0))),2)</f>
        <v>2.37</v>
      </c>
      <c r="G1126" s="43">
        <f>COUNTIF(D1127:$D$1599,365)</f>
        <v>473</v>
      </c>
      <c r="H1126" s="43">
        <f>COUNTIF(D1127:$D$1599,366)</f>
        <v>0</v>
      </c>
      <c r="I1126" s="2"/>
    </row>
    <row r="1127" spans="1:9" x14ac:dyDescent="0.25">
      <c r="A1127" s="1">
        <f>COUNTIF($C$2:C1127,"Да")</f>
        <v>12</v>
      </c>
      <c r="B1127" s="45">
        <f t="shared" si="35"/>
        <v>46126</v>
      </c>
      <c r="C1127" s="42" t="str">
        <f>IF(ISERROR(VLOOKUP(B1127,'Айгенис Оп10'!$C$3:$C$20,1,0)),"Нет","Да")</f>
        <v>Нет</v>
      </c>
      <c r="D1127" s="43">
        <f t="shared" si="34"/>
        <v>365</v>
      </c>
      <c r="E1127" s="44">
        <f>ROUND(('Все выпуски'!$H$3*'Все выпуски'!$H$6/100)/365*(B1127-IF(C1127="Нет",VLOOKUP(A1127,'Айгенис Оп10'!$A$2:$C$20,3,0),VLOOKUP((A1127-1),'Айгенис Оп10'!$A$2:$C$20,3,0))),2)</f>
        <v>2.4700000000000002</v>
      </c>
      <c r="G1127" s="43">
        <f>COUNTIF(D1128:$D$1599,365)</f>
        <v>472</v>
      </c>
      <c r="H1127" s="43">
        <f>COUNTIF(D1128:$D$1599,366)</f>
        <v>0</v>
      </c>
      <c r="I1127" s="2"/>
    </row>
    <row r="1128" spans="1:9" x14ac:dyDescent="0.25">
      <c r="A1128" s="1">
        <f>COUNTIF($C$2:C1128,"Да")</f>
        <v>12</v>
      </c>
      <c r="B1128" s="45">
        <f t="shared" si="35"/>
        <v>46127</v>
      </c>
      <c r="C1128" s="42" t="str">
        <f>IF(ISERROR(VLOOKUP(B1128,'Айгенис Оп10'!$C$3:$C$20,1,0)),"Нет","Да")</f>
        <v>Нет</v>
      </c>
      <c r="D1128" s="43">
        <f t="shared" si="34"/>
        <v>365</v>
      </c>
      <c r="E1128" s="44">
        <f>ROUND(('Все выпуски'!$H$3*'Все выпуски'!$H$6/100)/365*(B1128-IF(C1128="Нет",VLOOKUP(A1128,'Айгенис Оп10'!$A$2:$C$20,3,0),VLOOKUP((A1128-1),'Айгенис Оп10'!$A$2:$C$20,3,0))),2)</f>
        <v>2.56</v>
      </c>
      <c r="G1128" s="43">
        <f>COUNTIF(D1129:$D$1599,365)</f>
        <v>471</v>
      </c>
      <c r="H1128" s="43">
        <f>COUNTIF(D1129:$D$1599,366)</f>
        <v>0</v>
      </c>
      <c r="I1128" s="2"/>
    </row>
    <row r="1129" spans="1:9" x14ac:dyDescent="0.25">
      <c r="A1129" s="1">
        <f>COUNTIF($C$2:C1129,"Да")</f>
        <v>12</v>
      </c>
      <c r="B1129" s="45">
        <f t="shared" si="35"/>
        <v>46128</v>
      </c>
      <c r="C1129" s="42" t="str">
        <f>IF(ISERROR(VLOOKUP(B1129,'Айгенис Оп10'!$C$3:$C$20,1,0)),"Нет","Да")</f>
        <v>Нет</v>
      </c>
      <c r="D1129" s="43">
        <f t="shared" si="34"/>
        <v>365</v>
      </c>
      <c r="E1129" s="44">
        <f>ROUND(('Все выпуски'!$H$3*'Все выпуски'!$H$6/100)/365*(B1129-IF(C1129="Нет",VLOOKUP(A1129,'Айгенис Оп10'!$A$2:$C$20,3,0),VLOOKUP((A1129-1),'Айгенис Оп10'!$A$2:$C$20,3,0))),2)</f>
        <v>2.66</v>
      </c>
      <c r="G1129" s="43">
        <f>COUNTIF(D1130:$D$1599,365)</f>
        <v>470</v>
      </c>
      <c r="H1129" s="43">
        <f>COUNTIF(D1130:$D$1599,366)</f>
        <v>0</v>
      </c>
      <c r="I1129" s="2"/>
    </row>
    <row r="1130" spans="1:9" x14ac:dyDescent="0.25">
      <c r="A1130" s="1">
        <f>COUNTIF($C$2:C1130,"Да")</f>
        <v>12</v>
      </c>
      <c r="B1130" s="45">
        <f t="shared" si="35"/>
        <v>46129</v>
      </c>
      <c r="C1130" s="42" t="str">
        <f>IF(ISERROR(VLOOKUP(B1130,'Айгенис Оп10'!$C$3:$C$20,1,0)),"Нет","Да")</f>
        <v>Нет</v>
      </c>
      <c r="D1130" s="43">
        <f t="shared" si="34"/>
        <v>365</v>
      </c>
      <c r="E1130" s="44">
        <f>ROUND(('Все выпуски'!$H$3*'Все выпуски'!$H$6/100)/365*(B1130-IF(C1130="Нет",VLOOKUP(A1130,'Айгенис Оп10'!$A$2:$C$20,3,0),VLOOKUP((A1130-1),'Айгенис Оп10'!$A$2:$C$20,3,0))),2)</f>
        <v>2.76</v>
      </c>
      <c r="G1130" s="43">
        <f>COUNTIF(D1131:$D$1599,365)</f>
        <v>469</v>
      </c>
      <c r="H1130" s="43">
        <f>COUNTIF(D1131:$D$1599,366)</f>
        <v>0</v>
      </c>
      <c r="I1130" s="2"/>
    </row>
    <row r="1131" spans="1:9" x14ac:dyDescent="0.25">
      <c r="A1131" s="1">
        <f>COUNTIF($C$2:C1131,"Да")</f>
        <v>12</v>
      </c>
      <c r="B1131" s="45">
        <f t="shared" si="35"/>
        <v>46130</v>
      </c>
      <c r="C1131" s="42" t="str">
        <f>IF(ISERROR(VLOOKUP(B1131,'Айгенис Оп10'!$C$3:$C$20,1,0)),"Нет","Да")</f>
        <v>Нет</v>
      </c>
      <c r="D1131" s="43">
        <f t="shared" si="34"/>
        <v>365</v>
      </c>
      <c r="E1131" s="44">
        <f>ROUND(('Все выпуски'!$H$3*'Все выпуски'!$H$6/100)/365*(B1131-IF(C1131="Нет",VLOOKUP(A1131,'Айгенис Оп10'!$A$2:$C$20,3,0),VLOOKUP((A1131-1),'Айгенис Оп10'!$A$2:$C$20,3,0))),2)</f>
        <v>2.86</v>
      </c>
      <c r="G1131" s="43">
        <f>COUNTIF(D1132:$D$1599,365)</f>
        <v>468</v>
      </c>
      <c r="H1131" s="43">
        <f>COUNTIF(D1132:$D$1599,366)</f>
        <v>0</v>
      </c>
      <c r="I1131" s="2"/>
    </row>
    <row r="1132" spans="1:9" x14ac:dyDescent="0.25">
      <c r="A1132" s="1">
        <f>COUNTIF($C$2:C1132,"Да")</f>
        <v>12</v>
      </c>
      <c r="B1132" s="45">
        <f t="shared" si="35"/>
        <v>46131</v>
      </c>
      <c r="C1132" s="42" t="str">
        <f>IF(ISERROR(VLOOKUP(B1132,'Айгенис Оп10'!$C$3:$C$20,1,0)),"Нет","Да")</f>
        <v>Нет</v>
      </c>
      <c r="D1132" s="43">
        <f t="shared" si="34"/>
        <v>365</v>
      </c>
      <c r="E1132" s="44">
        <f>ROUND(('Все выпуски'!$H$3*'Все выпуски'!$H$6/100)/365*(B1132-IF(C1132="Нет",VLOOKUP(A1132,'Айгенис Оп10'!$A$2:$C$20,3,0),VLOOKUP((A1132-1),'Айгенис Оп10'!$A$2:$C$20,3,0))),2)</f>
        <v>2.96</v>
      </c>
      <c r="G1132" s="43">
        <f>COUNTIF(D1133:$D$1599,365)</f>
        <v>467</v>
      </c>
      <c r="H1132" s="43">
        <f>COUNTIF(D1133:$D$1599,366)</f>
        <v>0</v>
      </c>
      <c r="I1132" s="2"/>
    </row>
    <row r="1133" spans="1:9" x14ac:dyDescent="0.25">
      <c r="A1133" s="1">
        <f>COUNTIF($C$2:C1133,"Да")</f>
        <v>12</v>
      </c>
      <c r="B1133" s="45">
        <f t="shared" si="35"/>
        <v>46132</v>
      </c>
      <c r="C1133" s="42" t="str">
        <f>IF(ISERROR(VLOOKUP(B1133,'Айгенис Оп10'!$C$3:$C$20,1,0)),"Нет","Да")</f>
        <v>Нет</v>
      </c>
      <c r="D1133" s="43">
        <f t="shared" si="34"/>
        <v>365</v>
      </c>
      <c r="E1133" s="44">
        <f>ROUND(('Все выпуски'!$H$3*'Все выпуски'!$H$6/100)/365*(B1133-IF(C1133="Нет",VLOOKUP(A1133,'Айгенис Оп10'!$A$2:$C$20,3,0),VLOOKUP((A1133-1),'Айгенис Оп10'!$A$2:$C$20,3,0))),2)</f>
        <v>3.06</v>
      </c>
      <c r="G1133" s="43">
        <f>COUNTIF(D1134:$D$1599,365)</f>
        <v>466</v>
      </c>
      <c r="H1133" s="43">
        <f>COUNTIF(D1134:$D$1599,366)</f>
        <v>0</v>
      </c>
      <c r="I1133" s="2"/>
    </row>
    <row r="1134" spans="1:9" x14ac:dyDescent="0.25">
      <c r="A1134" s="1">
        <f>COUNTIF($C$2:C1134,"Да")</f>
        <v>12</v>
      </c>
      <c r="B1134" s="45">
        <f t="shared" si="35"/>
        <v>46133</v>
      </c>
      <c r="C1134" s="42" t="str">
        <f>IF(ISERROR(VLOOKUP(B1134,'Айгенис Оп10'!$C$3:$C$20,1,0)),"Нет","Да")</f>
        <v>Нет</v>
      </c>
      <c r="D1134" s="43">
        <f t="shared" si="34"/>
        <v>365</v>
      </c>
      <c r="E1134" s="44">
        <f>ROUND(('Все выпуски'!$H$3*'Все выпуски'!$H$6/100)/365*(B1134-IF(C1134="Нет",VLOOKUP(A1134,'Айгенис Оп10'!$A$2:$C$20,3,0),VLOOKUP((A1134-1),'Айгенис Оп10'!$A$2:$C$20,3,0))),2)</f>
        <v>3.16</v>
      </c>
      <c r="G1134" s="43">
        <f>COUNTIF(D1135:$D$1599,365)</f>
        <v>465</v>
      </c>
      <c r="H1134" s="43">
        <f>COUNTIF(D1135:$D$1599,366)</f>
        <v>0</v>
      </c>
      <c r="I1134" s="2"/>
    </row>
    <row r="1135" spans="1:9" x14ac:dyDescent="0.25">
      <c r="A1135" s="1">
        <f>COUNTIF($C$2:C1135,"Да")</f>
        <v>12</v>
      </c>
      <c r="B1135" s="45">
        <f t="shared" si="35"/>
        <v>46134</v>
      </c>
      <c r="C1135" s="42" t="str">
        <f>IF(ISERROR(VLOOKUP(B1135,'Айгенис Оп10'!$C$3:$C$20,1,0)),"Нет","Да")</f>
        <v>Нет</v>
      </c>
      <c r="D1135" s="43">
        <f t="shared" si="34"/>
        <v>365</v>
      </c>
      <c r="E1135" s="44">
        <f>ROUND(('Все выпуски'!$H$3*'Все выпуски'!$H$6/100)/365*(B1135-IF(C1135="Нет",VLOOKUP(A1135,'Айгенис Оп10'!$A$2:$C$20,3,0),VLOOKUP((A1135-1),'Айгенис Оп10'!$A$2:$C$20,3,0))),2)</f>
        <v>3.25</v>
      </c>
      <c r="G1135" s="43">
        <f>COUNTIF(D1136:$D$1599,365)</f>
        <v>464</v>
      </c>
      <c r="H1135" s="43">
        <f>COUNTIF(D1136:$D$1599,366)</f>
        <v>0</v>
      </c>
      <c r="I1135" s="2"/>
    </row>
    <row r="1136" spans="1:9" x14ac:dyDescent="0.25">
      <c r="A1136" s="1">
        <f>COUNTIF($C$2:C1136,"Да")</f>
        <v>12</v>
      </c>
      <c r="B1136" s="45">
        <f t="shared" si="35"/>
        <v>46135</v>
      </c>
      <c r="C1136" s="42" t="str">
        <f>IF(ISERROR(VLOOKUP(B1136,'Айгенис Оп10'!$C$3:$C$20,1,0)),"Нет","Да")</f>
        <v>Нет</v>
      </c>
      <c r="D1136" s="43">
        <f t="shared" si="34"/>
        <v>365</v>
      </c>
      <c r="E1136" s="44">
        <f>ROUND(('Все выпуски'!$H$3*'Все выпуски'!$H$6/100)/365*(B1136-IF(C1136="Нет",VLOOKUP(A1136,'Айгенис Оп10'!$A$2:$C$20,3,0),VLOOKUP((A1136-1),'Айгенис Оп10'!$A$2:$C$20,3,0))),2)</f>
        <v>3.35</v>
      </c>
      <c r="G1136" s="43">
        <f>COUNTIF(D1137:$D$1599,365)</f>
        <v>463</v>
      </c>
      <c r="H1136" s="43">
        <f>COUNTIF(D1137:$D$1599,366)</f>
        <v>0</v>
      </c>
      <c r="I1136" s="2"/>
    </row>
    <row r="1137" spans="1:9" x14ac:dyDescent="0.25">
      <c r="A1137" s="1">
        <f>COUNTIF($C$2:C1137,"Да")</f>
        <v>12</v>
      </c>
      <c r="B1137" s="45">
        <f t="shared" si="35"/>
        <v>46136</v>
      </c>
      <c r="C1137" s="42" t="str">
        <f>IF(ISERROR(VLOOKUP(B1137,'Айгенис Оп10'!$C$3:$C$20,1,0)),"Нет","Да")</f>
        <v>Нет</v>
      </c>
      <c r="D1137" s="43">
        <f t="shared" si="34"/>
        <v>365</v>
      </c>
      <c r="E1137" s="44">
        <f>ROUND(('Все выпуски'!$H$3*'Все выпуски'!$H$6/100)/365*(B1137-IF(C1137="Нет",VLOOKUP(A1137,'Айгенис Оп10'!$A$2:$C$20,3,0),VLOOKUP((A1137-1),'Айгенис Оп10'!$A$2:$C$20,3,0))),2)</f>
        <v>3.45</v>
      </c>
      <c r="G1137" s="43">
        <f>COUNTIF(D1138:$D$1599,365)</f>
        <v>462</v>
      </c>
      <c r="H1137" s="43">
        <f>COUNTIF(D1138:$D$1599,366)</f>
        <v>0</v>
      </c>
      <c r="I1137" s="2"/>
    </row>
    <row r="1138" spans="1:9" x14ac:dyDescent="0.25">
      <c r="A1138" s="1">
        <f>COUNTIF($C$2:C1138,"Да")</f>
        <v>12</v>
      </c>
      <c r="B1138" s="45">
        <f t="shared" si="35"/>
        <v>46137</v>
      </c>
      <c r="C1138" s="42" t="str">
        <f>IF(ISERROR(VLOOKUP(B1138,'Айгенис Оп10'!$C$3:$C$20,1,0)),"Нет","Да")</f>
        <v>Нет</v>
      </c>
      <c r="D1138" s="43">
        <f t="shared" si="34"/>
        <v>365</v>
      </c>
      <c r="E1138" s="44">
        <f>ROUND(('Все выпуски'!$H$3*'Все выпуски'!$H$6/100)/365*(B1138-IF(C1138="Нет",VLOOKUP(A1138,'Айгенис Оп10'!$A$2:$C$20,3,0),VLOOKUP((A1138-1),'Айгенис Оп10'!$A$2:$C$20,3,0))),2)</f>
        <v>3.55</v>
      </c>
      <c r="G1138" s="43">
        <f>COUNTIF(D1139:$D$1599,365)</f>
        <v>461</v>
      </c>
      <c r="H1138" s="43">
        <f>COUNTIF(D1139:$D$1599,366)</f>
        <v>0</v>
      </c>
      <c r="I1138" s="2"/>
    </row>
    <row r="1139" spans="1:9" x14ac:dyDescent="0.25">
      <c r="A1139" s="1">
        <f>COUNTIF($C$2:C1139,"Да")</f>
        <v>12</v>
      </c>
      <c r="B1139" s="45">
        <f t="shared" si="35"/>
        <v>46138</v>
      </c>
      <c r="C1139" s="42" t="str">
        <f>IF(ISERROR(VLOOKUP(B1139,'Айгенис Оп10'!$C$3:$C$20,1,0)),"Нет","Да")</f>
        <v>Нет</v>
      </c>
      <c r="D1139" s="43">
        <f t="shared" si="34"/>
        <v>365</v>
      </c>
      <c r="E1139" s="44">
        <f>ROUND(('Все выпуски'!$H$3*'Все выпуски'!$H$6/100)/365*(B1139-IF(C1139="Нет",VLOOKUP(A1139,'Айгенис Оп10'!$A$2:$C$20,3,0),VLOOKUP((A1139-1),'Айгенис Оп10'!$A$2:$C$20,3,0))),2)</f>
        <v>3.65</v>
      </c>
      <c r="G1139" s="43">
        <f>COUNTIF(D1140:$D$1599,365)</f>
        <v>460</v>
      </c>
      <c r="H1139" s="43">
        <f>COUNTIF(D1140:$D$1599,366)</f>
        <v>0</v>
      </c>
      <c r="I1139" s="2"/>
    </row>
    <row r="1140" spans="1:9" x14ac:dyDescent="0.25">
      <c r="A1140" s="1">
        <f>COUNTIF($C$2:C1140,"Да")</f>
        <v>12</v>
      </c>
      <c r="B1140" s="45">
        <f t="shared" si="35"/>
        <v>46139</v>
      </c>
      <c r="C1140" s="42" t="str">
        <f>IF(ISERROR(VLOOKUP(B1140,'Айгенис Оп10'!$C$3:$C$20,1,0)),"Нет","Да")</f>
        <v>Нет</v>
      </c>
      <c r="D1140" s="43">
        <f t="shared" si="34"/>
        <v>365</v>
      </c>
      <c r="E1140" s="44">
        <f>ROUND(('Все выпуски'!$H$3*'Все выпуски'!$H$6/100)/365*(B1140-IF(C1140="Нет",VLOOKUP(A1140,'Айгенис Оп10'!$A$2:$C$20,3,0),VLOOKUP((A1140-1),'Айгенис Оп10'!$A$2:$C$20,3,0))),2)</f>
        <v>3.75</v>
      </c>
      <c r="G1140" s="43">
        <f>COUNTIF(D1141:$D$1599,365)</f>
        <v>459</v>
      </c>
      <c r="H1140" s="43">
        <f>COUNTIF(D1141:$D$1599,366)</f>
        <v>0</v>
      </c>
      <c r="I1140" s="2"/>
    </row>
    <row r="1141" spans="1:9" x14ac:dyDescent="0.25">
      <c r="A1141" s="1">
        <f>COUNTIF($C$2:C1141,"Да")</f>
        <v>12</v>
      </c>
      <c r="B1141" s="45">
        <f t="shared" si="35"/>
        <v>46140</v>
      </c>
      <c r="C1141" s="42" t="str">
        <f>IF(ISERROR(VLOOKUP(B1141,'Айгенис Оп10'!$C$3:$C$20,1,0)),"Нет","Да")</f>
        <v>Нет</v>
      </c>
      <c r="D1141" s="43">
        <f t="shared" si="34"/>
        <v>365</v>
      </c>
      <c r="E1141" s="44">
        <f>ROUND(('Все выпуски'!$H$3*'Все выпуски'!$H$6/100)/365*(B1141-IF(C1141="Нет",VLOOKUP(A1141,'Айгенис Оп10'!$A$2:$C$20,3,0),VLOOKUP((A1141-1),'Айгенис Оп10'!$A$2:$C$20,3,0))),2)</f>
        <v>3.85</v>
      </c>
      <c r="G1141" s="43">
        <f>COUNTIF(D1142:$D$1599,365)</f>
        <v>458</v>
      </c>
      <c r="H1141" s="43">
        <f>COUNTIF(D1142:$D$1599,366)</f>
        <v>0</v>
      </c>
      <c r="I1141" s="2"/>
    </row>
    <row r="1142" spans="1:9" x14ac:dyDescent="0.25">
      <c r="A1142" s="1">
        <f>COUNTIF($C$2:C1142,"Да")</f>
        <v>12</v>
      </c>
      <c r="B1142" s="45">
        <f t="shared" si="35"/>
        <v>46141</v>
      </c>
      <c r="C1142" s="42" t="str">
        <f>IF(ISERROR(VLOOKUP(B1142,'Айгенис Оп10'!$C$3:$C$20,1,0)),"Нет","Да")</f>
        <v>Нет</v>
      </c>
      <c r="D1142" s="43">
        <f t="shared" si="34"/>
        <v>365</v>
      </c>
      <c r="E1142" s="44">
        <f>ROUND(('Все выпуски'!$H$3*'Все выпуски'!$H$6/100)/365*(B1142-IF(C1142="Нет",VLOOKUP(A1142,'Айгенис Оп10'!$A$2:$C$20,3,0),VLOOKUP((A1142-1),'Айгенис Оп10'!$A$2:$C$20,3,0))),2)</f>
        <v>3.95</v>
      </c>
      <c r="G1142" s="43">
        <f>COUNTIF(D1143:$D$1599,365)</f>
        <v>457</v>
      </c>
      <c r="H1142" s="43">
        <f>COUNTIF(D1143:$D$1599,366)</f>
        <v>0</v>
      </c>
      <c r="I1142" s="2"/>
    </row>
    <row r="1143" spans="1:9" x14ac:dyDescent="0.25">
      <c r="A1143" s="1">
        <f>COUNTIF($C$2:C1143,"Да")</f>
        <v>12</v>
      </c>
      <c r="B1143" s="45">
        <f t="shared" si="35"/>
        <v>46142</v>
      </c>
      <c r="C1143" s="42" t="str">
        <f>IF(ISERROR(VLOOKUP(B1143,'Айгенис Оп10'!$C$3:$C$20,1,0)),"Нет","Да")</f>
        <v>Нет</v>
      </c>
      <c r="D1143" s="43">
        <f t="shared" si="34"/>
        <v>365</v>
      </c>
      <c r="E1143" s="44">
        <f>ROUND(('Все выпуски'!$H$3*'Все выпуски'!$H$6/100)/365*(B1143-IF(C1143="Нет",VLOOKUP(A1143,'Айгенис Оп10'!$A$2:$C$20,3,0),VLOOKUP((A1143-1),'Айгенис Оп10'!$A$2:$C$20,3,0))),2)</f>
        <v>4.04</v>
      </c>
      <c r="G1143" s="43">
        <f>COUNTIF(D1144:$D$1599,365)</f>
        <v>456</v>
      </c>
      <c r="H1143" s="43">
        <f>COUNTIF(D1144:$D$1599,366)</f>
        <v>0</v>
      </c>
      <c r="I1143" s="2"/>
    </row>
    <row r="1144" spans="1:9" x14ac:dyDescent="0.25">
      <c r="A1144" s="1">
        <f>COUNTIF($C$2:C1144,"Да")</f>
        <v>12</v>
      </c>
      <c r="B1144" s="45">
        <f t="shared" si="35"/>
        <v>46143</v>
      </c>
      <c r="C1144" s="42" t="str">
        <f>IF(ISERROR(VLOOKUP(B1144,'Айгенис Оп10'!$C$3:$C$20,1,0)),"Нет","Да")</f>
        <v>Нет</v>
      </c>
      <c r="D1144" s="43">
        <f t="shared" si="34"/>
        <v>365</v>
      </c>
      <c r="E1144" s="44">
        <f>ROUND(('Все выпуски'!$H$3*'Все выпуски'!$H$6/100)/365*(B1144-IF(C1144="Нет",VLOOKUP(A1144,'Айгенис Оп10'!$A$2:$C$20,3,0),VLOOKUP((A1144-1),'Айгенис Оп10'!$A$2:$C$20,3,0))),2)</f>
        <v>4.1399999999999997</v>
      </c>
      <c r="G1144" s="43">
        <f>COUNTIF(D1145:$D$1599,365)</f>
        <v>455</v>
      </c>
      <c r="H1144" s="43">
        <f>COUNTIF(D1145:$D$1599,366)</f>
        <v>0</v>
      </c>
      <c r="I1144" s="2"/>
    </row>
    <row r="1145" spans="1:9" x14ac:dyDescent="0.25">
      <c r="A1145" s="1">
        <f>COUNTIF($C$2:C1145,"Да")</f>
        <v>12</v>
      </c>
      <c r="B1145" s="45">
        <f t="shared" si="35"/>
        <v>46144</v>
      </c>
      <c r="C1145" s="42" t="str">
        <f>IF(ISERROR(VLOOKUP(B1145,'Айгенис Оп10'!$C$3:$C$20,1,0)),"Нет","Да")</f>
        <v>Нет</v>
      </c>
      <c r="D1145" s="43">
        <f t="shared" si="34"/>
        <v>365</v>
      </c>
      <c r="E1145" s="44">
        <f>ROUND(('Все выпуски'!$H$3*'Все выпуски'!$H$6/100)/365*(B1145-IF(C1145="Нет",VLOOKUP(A1145,'Айгенис Оп10'!$A$2:$C$20,3,0),VLOOKUP((A1145-1),'Айгенис Оп10'!$A$2:$C$20,3,0))),2)</f>
        <v>4.24</v>
      </c>
      <c r="G1145" s="43">
        <f>COUNTIF(D1146:$D$1599,365)</f>
        <v>454</v>
      </c>
      <c r="H1145" s="43">
        <f>COUNTIF(D1146:$D$1599,366)</f>
        <v>0</v>
      </c>
      <c r="I1145" s="2"/>
    </row>
    <row r="1146" spans="1:9" x14ac:dyDescent="0.25">
      <c r="A1146" s="1">
        <f>COUNTIF($C$2:C1146,"Да")</f>
        <v>12</v>
      </c>
      <c r="B1146" s="45">
        <f t="shared" si="35"/>
        <v>46145</v>
      </c>
      <c r="C1146" s="42" t="str">
        <f>IF(ISERROR(VLOOKUP(B1146,'Айгенис Оп10'!$C$3:$C$20,1,0)),"Нет","Да")</f>
        <v>Нет</v>
      </c>
      <c r="D1146" s="43">
        <f t="shared" si="34"/>
        <v>365</v>
      </c>
      <c r="E1146" s="44">
        <f>ROUND(('Все выпуски'!$H$3*'Все выпуски'!$H$6/100)/365*(B1146-IF(C1146="Нет",VLOOKUP(A1146,'Айгенис Оп10'!$A$2:$C$20,3,0),VLOOKUP((A1146-1),'Айгенис Оп10'!$A$2:$C$20,3,0))),2)</f>
        <v>4.34</v>
      </c>
      <c r="G1146" s="43">
        <f>COUNTIF(D1147:$D$1599,365)</f>
        <v>453</v>
      </c>
      <c r="H1146" s="43">
        <f>COUNTIF(D1147:$D$1599,366)</f>
        <v>0</v>
      </c>
      <c r="I1146" s="2"/>
    </row>
    <row r="1147" spans="1:9" x14ac:dyDescent="0.25">
      <c r="A1147" s="1">
        <f>COUNTIF($C$2:C1147,"Да")</f>
        <v>12</v>
      </c>
      <c r="B1147" s="45">
        <f t="shared" si="35"/>
        <v>46146</v>
      </c>
      <c r="C1147" s="42" t="str">
        <f>IF(ISERROR(VLOOKUP(B1147,'Айгенис Оп10'!$C$3:$C$20,1,0)),"Нет","Да")</f>
        <v>Нет</v>
      </c>
      <c r="D1147" s="43">
        <f t="shared" si="34"/>
        <v>365</v>
      </c>
      <c r="E1147" s="44">
        <f>ROUND(('Все выпуски'!$H$3*'Все выпуски'!$H$6/100)/365*(B1147-IF(C1147="Нет",VLOOKUP(A1147,'Айгенис Оп10'!$A$2:$C$20,3,0),VLOOKUP((A1147-1),'Айгенис Оп10'!$A$2:$C$20,3,0))),2)</f>
        <v>4.4400000000000004</v>
      </c>
      <c r="G1147" s="43">
        <f>COUNTIF(D1148:$D$1599,365)</f>
        <v>452</v>
      </c>
      <c r="H1147" s="43">
        <f>COUNTIF(D1148:$D$1599,366)</f>
        <v>0</v>
      </c>
      <c r="I1147" s="2"/>
    </row>
    <row r="1148" spans="1:9" x14ac:dyDescent="0.25">
      <c r="A1148" s="1">
        <f>COUNTIF($C$2:C1148,"Да")</f>
        <v>12</v>
      </c>
      <c r="B1148" s="45">
        <f t="shared" si="35"/>
        <v>46147</v>
      </c>
      <c r="C1148" s="42" t="str">
        <f>IF(ISERROR(VLOOKUP(B1148,'Айгенис Оп10'!$C$3:$C$20,1,0)),"Нет","Да")</f>
        <v>Нет</v>
      </c>
      <c r="D1148" s="43">
        <f t="shared" si="34"/>
        <v>365</v>
      </c>
      <c r="E1148" s="44">
        <f>ROUND(('Все выпуски'!$H$3*'Все выпуски'!$H$6/100)/365*(B1148-IF(C1148="Нет",VLOOKUP(A1148,'Айгенис Оп10'!$A$2:$C$20,3,0),VLOOKUP((A1148-1),'Айгенис Оп10'!$A$2:$C$20,3,0))),2)</f>
        <v>4.54</v>
      </c>
      <c r="G1148" s="43">
        <f>COUNTIF(D1149:$D$1599,365)</f>
        <v>451</v>
      </c>
      <c r="H1148" s="43">
        <f>COUNTIF(D1149:$D$1599,366)</f>
        <v>0</v>
      </c>
      <c r="I1148" s="2"/>
    </row>
    <row r="1149" spans="1:9" x14ac:dyDescent="0.25">
      <c r="A1149" s="1">
        <f>COUNTIF($C$2:C1149,"Да")</f>
        <v>12</v>
      </c>
      <c r="B1149" s="45">
        <f t="shared" si="35"/>
        <v>46148</v>
      </c>
      <c r="C1149" s="42" t="str">
        <f>IF(ISERROR(VLOOKUP(B1149,'Айгенис Оп10'!$C$3:$C$20,1,0)),"Нет","Да")</f>
        <v>Нет</v>
      </c>
      <c r="D1149" s="43">
        <f t="shared" si="34"/>
        <v>365</v>
      </c>
      <c r="E1149" s="44">
        <f>ROUND(('Все выпуски'!$H$3*'Все выпуски'!$H$6/100)/365*(B1149-IF(C1149="Нет",VLOOKUP(A1149,'Айгенис Оп10'!$A$2:$C$20,3,0),VLOOKUP((A1149-1),'Айгенис Оп10'!$A$2:$C$20,3,0))),2)</f>
        <v>4.6399999999999997</v>
      </c>
      <c r="G1149" s="43">
        <f>COUNTIF(D1150:$D$1599,365)</f>
        <v>450</v>
      </c>
      <c r="H1149" s="43">
        <f>COUNTIF(D1150:$D$1599,366)</f>
        <v>0</v>
      </c>
      <c r="I1149" s="2"/>
    </row>
    <row r="1150" spans="1:9" x14ac:dyDescent="0.25">
      <c r="A1150" s="1">
        <f>COUNTIF($C$2:C1150,"Да")</f>
        <v>12</v>
      </c>
      <c r="B1150" s="45">
        <f t="shared" si="35"/>
        <v>46149</v>
      </c>
      <c r="C1150" s="42" t="str">
        <f>IF(ISERROR(VLOOKUP(B1150,'Айгенис Оп10'!$C$3:$C$20,1,0)),"Нет","Да")</f>
        <v>Нет</v>
      </c>
      <c r="D1150" s="43">
        <f t="shared" si="34"/>
        <v>365</v>
      </c>
      <c r="E1150" s="44">
        <f>ROUND(('Все выпуски'!$H$3*'Все выпуски'!$H$6/100)/365*(B1150-IF(C1150="Нет",VLOOKUP(A1150,'Айгенис Оп10'!$A$2:$C$20,3,0),VLOOKUP((A1150-1),'Айгенис Оп10'!$A$2:$C$20,3,0))),2)</f>
        <v>4.7300000000000004</v>
      </c>
      <c r="G1150" s="43">
        <f>COUNTIF(D1151:$D$1599,365)</f>
        <v>449</v>
      </c>
      <c r="H1150" s="43">
        <f>COUNTIF(D1151:$D$1599,366)</f>
        <v>0</v>
      </c>
      <c r="I1150" s="2"/>
    </row>
    <row r="1151" spans="1:9" x14ac:dyDescent="0.25">
      <c r="A1151" s="1">
        <f>COUNTIF($C$2:C1151,"Да")</f>
        <v>12</v>
      </c>
      <c r="B1151" s="45">
        <f t="shared" si="35"/>
        <v>46150</v>
      </c>
      <c r="C1151" s="42" t="str">
        <f>IF(ISERROR(VLOOKUP(B1151,'Айгенис Оп10'!$C$3:$C$20,1,0)),"Нет","Да")</f>
        <v>Нет</v>
      </c>
      <c r="D1151" s="43">
        <f t="shared" si="34"/>
        <v>365</v>
      </c>
      <c r="E1151" s="44">
        <f>ROUND(('Все выпуски'!$H$3*'Все выпуски'!$H$6/100)/365*(B1151-IF(C1151="Нет",VLOOKUP(A1151,'Айгенис Оп10'!$A$2:$C$20,3,0),VLOOKUP((A1151-1),'Айгенис Оп10'!$A$2:$C$20,3,0))),2)</f>
        <v>4.83</v>
      </c>
      <c r="G1151" s="43">
        <f>COUNTIF(D1152:$D$1599,365)</f>
        <v>448</v>
      </c>
      <c r="H1151" s="43">
        <f>COUNTIF(D1152:$D$1599,366)</f>
        <v>0</v>
      </c>
      <c r="I1151" s="2"/>
    </row>
    <row r="1152" spans="1:9" x14ac:dyDescent="0.25">
      <c r="A1152" s="1">
        <f>COUNTIF($C$2:C1152,"Да")</f>
        <v>12</v>
      </c>
      <c r="B1152" s="45">
        <f t="shared" si="35"/>
        <v>46151</v>
      </c>
      <c r="C1152" s="42" t="str">
        <f>IF(ISERROR(VLOOKUP(B1152,'Айгенис Оп10'!$C$3:$C$20,1,0)),"Нет","Да")</f>
        <v>Нет</v>
      </c>
      <c r="D1152" s="43">
        <f t="shared" si="34"/>
        <v>365</v>
      </c>
      <c r="E1152" s="44">
        <f>ROUND(('Все выпуски'!$H$3*'Все выпуски'!$H$6/100)/365*(B1152-IF(C1152="Нет",VLOOKUP(A1152,'Айгенис Оп10'!$A$2:$C$20,3,0),VLOOKUP((A1152-1),'Айгенис Оп10'!$A$2:$C$20,3,0))),2)</f>
        <v>4.93</v>
      </c>
      <c r="G1152" s="43">
        <f>COUNTIF(D1153:$D$1599,365)</f>
        <v>447</v>
      </c>
      <c r="H1152" s="43">
        <f>COUNTIF(D1153:$D$1599,366)</f>
        <v>0</v>
      </c>
      <c r="I1152" s="2"/>
    </row>
    <row r="1153" spans="1:9" x14ac:dyDescent="0.25">
      <c r="A1153" s="1">
        <f>COUNTIF($C$2:C1153,"Да")</f>
        <v>12</v>
      </c>
      <c r="B1153" s="45">
        <f t="shared" si="35"/>
        <v>46152</v>
      </c>
      <c r="C1153" s="42" t="str">
        <f>IF(ISERROR(VLOOKUP(B1153,'Айгенис Оп10'!$C$3:$C$20,1,0)),"Нет","Да")</f>
        <v>Нет</v>
      </c>
      <c r="D1153" s="43">
        <f t="shared" si="34"/>
        <v>365</v>
      </c>
      <c r="E1153" s="44">
        <f>ROUND(('Все выпуски'!$H$3*'Все выпуски'!$H$6/100)/365*(B1153-IF(C1153="Нет",VLOOKUP(A1153,'Айгенис Оп10'!$A$2:$C$20,3,0),VLOOKUP((A1153-1),'Айгенис Оп10'!$A$2:$C$20,3,0))),2)</f>
        <v>5.03</v>
      </c>
      <c r="G1153" s="43">
        <f>COUNTIF(D1154:$D$1599,365)</f>
        <v>446</v>
      </c>
      <c r="H1153" s="43">
        <f>COUNTIF(D1154:$D$1599,366)</f>
        <v>0</v>
      </c>
      <c r="I1153" s="2"/>
    </row>
    <row r="1154" spans="1:9" x14ac:dyDescent="0.25">
      <c r="A1154" s="1">
        <f>COUNTIF($C$2:C1154,"Да")</f>
        <v>12</v>
      </c>
      <c r="B1154" s="45">
        <f t="shared" si="35"/>
        <v>46153</v>
      </c>
      <c r="C1154" s="42" t="str">
        <f>IF(ISERROR(VLOOKUP(B1154,'Айгенис Оп10'!$C$3:$C$20,1,0)),"Нет","Да")</f>
        <v>Нет</v>
      </c>
      <c r="D1154" s="43">
        <f t="shared" si="34"/>
        <v>365</v>
      </c>
      <c r="E1154" s="44">
        <f>ROUND(('Все выпуски'!$H$3*'Все выпуски'!$H$6/100)/365*(B1154-IF(C1154="Нет",VLOOKUP(A1154,'Айгенис Оп10'!$A$2:$C$20,3,0),VLOOKUP((A1154-1),'Айгенис Оп10'!$A$2:$C$20,3,0))),2)</f>
        <v>5.13</v>
      </c>
      <c r="G1154" s="43">
        <f>COUNTIF(D1155:$D$1599,365)</f>
        <v>445</v>
      </c>
      <c r="H1154" s="43">
        <f>COUNTIF(D1155:$D$1599,366)</f>
        <v>0</v>
      </c>
      <c r="I1154" s="2"/>
    </row>
    <row r="1155" spans="1:9" x14ac:dyDescent="0.25">
      <c r="A1155" s="1">
        <f>COUNTIF($C$2:C1155,"Да")</f>
        <v>12</v>
      </c>
      <c r="B1155" s="45">
        <f t="shared" si="35"/>
        <v>46154</v>
      </c>
      <c r="C1155" s="42" t="str">
        <f>IF(ISERROR(VLOOKUP(B1155,'Айгенис Оп10'!$C$3:$C$20,1,0)),"Нет","Да")</f>
        <v>Нет</v>
      </c>
      <c r="D1155" s="43">
        <f t="shared" ref="D1155:D1218" si="36">IF(MOD(YEAR(B1155),4)=0,366,365)</f>
        <v>365</v>
      </c>
      <c r="E1155" s="44">
        <f>ROUND(('Все выпуски'!$H$3*'Все выпуски'!$H$6/100)/365*(B1155-IF(C1155="Нет",VLOOKUP(A1155,'Айгенис Оп10'!$A$2:$C$20,3,0),VLOOKUP((A1155-1),'Айгенис Оп10'!$A$2:$C$20,3,0))),2)</f>
        <v>5.23</v>
      </c>
      <c r="G1155" s="43">
        <f>COUNTIF(D1156:$D$1599,365)</f>
        <v>444</v>
      </c>
      <c r="H1155" s="43">
        <f>COUNTIF(D1156:$D$1599,366)</f>
        <v>0</v>
      </c>
      <c r="I1155" s="2"/>
    </row>
    <row r="1156" spans="1:9" x14ac:dyDescent="0.25">
      <c r="A1156" s="1">
        <f>COUNTIF($C$2:C1156,"Да")</f>
        <v>12</v>
      </c>
      <c r="B1156" s="45">
        <f t="shared" ref="B1156:B1219" si="37">B1155+1</f>
        <v>46155</v>
      </c>
      <c r="C1156" s="42" t="str">
        <f>IF(ISERROR(VLOOKUP(B1156,'Айгенис Оп10'!$C$3:$C$20,1,0)),"Нет","Да")</f>
        <v>Нет</v>
      </c>
      <c r="D1156" s="43">
        <f t="shared" si="36"/>
        <v>365</v>
      </c>
      <c r="E1156" s="44">
        <f>ROUND(('Все выпуски'!$H$3*'Все выпуски'!$H$6/100)/365*(B1156-IF(C1156="Нет",VLOOKUP(A1156,'Айгенис Оп10'!$A$2:$C$20,3,0),VLOOKUP((A1156-1),'Айгенис Оп10'!$A$2:$C$20,3,0))),2)</f>
        <v>5.33</v>
      </c>
      <c r="G1156" s="43">
        <f>COUNTIF(D1157:$D$1599,365)</f>
        <v>443</v>
      </c>
      <c r="H1156" s="43">
        <f>COUNTIF(D1157:$D$1599,366)</f>
        <v>0</v>
      </c>
      <c r="I1156" s="2"/>
    </row>
    <row r="1157" spans="1:9" x14ac:dyDescent="0.25">
      <c r="A1157" s="1">
        <f>COUNTIF($C$2:C1157,"Да")</f>
        <v>12</v>
      </c>
      <c r="B1157" s="45">
        <f t="shared" si="37"/>
        <v>46156</v>
      </c>
      <c r="C1157" s="42" t="str">
        <f>IF(ISERROR(VLOOKUP(B1157,'Айгенис Оп10'!$C$3:$C$20,1,0)),"Нет","Да")</f>
        <v>Нет</v>
      </c>
      <c r="D1157" s="43">
        <f t="shared" si="36"/>
        <v>365</v>
      </c>
      <c r="E1157" s="44">
        <f>ROUND(('Все выпуски'!$H$3*'Все выпуски'!$H$6/100)/365*(B1157-IF(C1157="Нет",VLOOKUP(A1157,'Айгенис Оп10'!$A$2:$C$20,3,0),VLOOKUP((A1157-1),'Айгенис Оп10'!$A$2:$C$20,3,0))),2)</f>
        <v>5.42</v>
      </c>
      <c r="G1157" s="43">
        <f>COUNTIF(D1158:$D$1599,365)</f>
        <v>442</v>
      </c>
      <c r="H1157" s="43">
        <f>COUNTIF(D1158:$D$1599,366)</f>
        <v>0</v>
      </c>
      <c r="I1157" s="2"/>
    </row>
    <row r="1158" spans="1:9" x14ac:dyDescent="0.25">
      <c r="A1158" s="1">
        <f>COUNTIF($C$2:C1158,"Да")</f>
        <v>12</v>
      </c>
      <c r="B1158" s="45">
        <f t="shared" si="37"/>
        <v>46157</v>
      </c>
      <c r="C1158" s="42" t="str">
        <f>IF(ISERROR(VLOOKUP(B1158,'Айгенис Оп10'!$C$3:$C$20,1,0)),"Нет","Да")</f>
        <v>Нет</v>
      </c>
      <c r="D1158" s="43">
        <f t="shared" si="36"/>
        <v>365</v>
      </c>
      <c r="E1158" s="44">
        <f>ROUND(('Все выпуски'!$H$3*'Все выпуски'!$H$6/100)/365*(B1158-IF(C1158="Нет",VLOOKUP(A1158,'Айгенис Оп10'!$A$2:$C$20,3,0),VLOOKUP((A1158-1),'Айгенис Оп10'!$A$2:$C$20,3,0))),2)</f>
        <v>5.52</v>
      </c>
      <c r="G1158" s="43">
        <f>COUNTIF(D1159:$D$1599,365)</f>
        <v>441</v>
      </c>
      <c r="H1158" s="43">
        <f>COUNTIF(D1159:$D$1599,366)</f>
        <v>0</v>
      </c>
      <c r="I1158" s="2"/>
    </row>
    <row r="1159" spans="1:9" x14ac:dyDescent="0.25">
      <c r="A1159" s="1">
        <f>COUNTIF($C$2:C1159,"Да")</f>
        <v>12</v>
      </c>
      <c r="B1159" s="45">
        <f t="shared" si="37"/>
        <v>46158</v>
      </c>
      <c r="C1159" s="42" t="str">
        <f>IF(ISERROR(VLOOKUP(B1159,'Айгенис Оп10'!$C$3:$C$20,1,0)),"Нет","Да")</f>
        <v>Нет</v>
      </c>
      <c r="D1159" s="43">
        <f t="shared" si="36"/>
        <v>365</v>
      </c>
      <c r="E1159" s="44">
        <f>ROUND(('Все выпуски'!$H$3*'Все выпуски'!$H$6/100)/365*(B1159-IF(C1159="Нет",VLOOKUP(A1159,'Айгенис Оп10'!$A$2:$C$20,3,0),VLOOKUP((A1159-1),'Айгенис Оп10'!$A$2:$C$20,3,0))),2)</f>
        <v>5.62</v>
      </c>
      <c r="G1159" s="43">
        <f>COUNTIF(D1160:$D$1599,365)</f>
        <v>440</v>
      </c>
      <c r="H1159" s="43">
        <f>COUNTIF(D1160:$D$1599,366)</f>
        <v>0</v>
      </c>
      <c r="I1159" s="2"/>
    </row>
    <row r="1160" spans="1:9" x14ac:dyDescent="0.25">
      <c r="A1160" s="1">
        <f>COUNTIF($C$2:C1160,"Да")</f>
        <v>12</v>
      </c>
      <c r="B1160" s="45">
        <f t="shared" si="37"/>
        <v>46159</v>
      </c>
      <c r="C1160" s="42" t="str">
        <f>IF(ISERROR(VLOOKUP(B1160,'Айгенис Оп10'!$C$3:$C$20,1,0)),"Нет","Да")</f>
        <v>Нет</v>
      </c>
      <c r="D1160" s="43">
        <f t="shared" si="36"/>
        <v>365</v>
      </c>
      <c r="E1160" s="44">
        <f>ROUND(('Все выпуски'!$H$3*'Все выпуски'!$H$6/100)/365*(B1160-IF(C1160="Нет",VLOOKUP(A1160,'Айгенис Оп10'!$A$2:$C$20,3,0),VLOOKUP((A1160-1),'Айгенис Оп10'!$A$2:$C$20,3,0))),2)</f>
        <v>5.72</v>
      </c>
      <c r="G1160" s="43">
        <f>COUNTIF(D1161:$D$1599,365)</f>
        <v>439</v>
      </c>
      <c r="H1160" s="43">
        <f>COUNTIF(D1161:$D$1599,366)</f>
        <v>0</v>
      </c>
      <c r="I1160" s="2"/>
    </row>
    <row r="1161" spans="1:9" x14ac:dyDescent="0.25">
      <c r="A1161" s="1">
        <f>COUNTIF($C$2:C1161,"Да")</f>
        <v>12</v>
      </c>
      <c r="B1161" s="45">
        <f t="shared" si="37"/>
        <v>46160</v>
      </c>
      <c r="C1161" s="42" t="str">
        <f>IF(ISERROR(VLOOKUP(B1161,'Айгенис Оп10'!$C$3:$C$20,1,0)),"Нет","Да")</f>
        <v>Нет</v>
      </c>
      <c r="D1161" s="43">
        <f t="shared" si="36"/>
        <v>365</v>
      </c>
      <c r="E1161" s="44">
        <f>ROUND(('Все выпуски'!$H$3*'Все выпуски'!$H$6/100)/365*(B1161-IF(C1161="Нет",VLOOKUP(A1161,'Айгенис Оп10'!$A$2:$C$20,3,0),VLOOKUP((A1161-1),'Айгенис Оп10'!$A$2:$C$20,3,0))),2)</f>
        <v>5.82</v>
      </c>
      <c r="G1161" s="43">
        <f>COUNTIF(D1162:$D$1599,365)</f>
        <v>438</v>
      </c>
      <c r="H1161" s="43">
        <f>COUNTIF(D1162:$D$1599,366)</f>
        <v>0</v>
      </c>
      <c r="I1161" s="2"/>
    </row>
    <row r="1162" spans="1:9" x14ac:dyDescent="0.25">
      <c r="A1162" s="1">
        <f>COUNTIF($C$2:C1162,"Да")</f>
        <v>12</v>
      </c>
      <c r="B1162" s="45">
        <f t="shared" si="37"/>
        <v>46161</v>
      </c>
      <c r="C1162" s="42" t="str">
        <f>IF(ISERROR(VLOOKUP(B1162,'Айгенис Оп10'!$C$3:$C$20,1,0)),"Нет","Да")</f>
        <v>Нет</v>
      </c>
      <c r="D1162" s="43">
        <f t="shared" si="36"/>
        <v>365</v>
      </c>
      <c r="E1162" s="44">
        <f>ROUND(('Все выпуски'!$H$3*'Все выпуски'!$H$6/100)/365*(B1162-IF(C1162="Нет",VLOOKUP(A1162,'Айгенис Оп10'!$A$2:$C$20,3,0),VLOOKUP((A1162-1),'Айгенис Оп10'!$A$2:$C$20,3,0))),2)</f>
        <v>5.92</v>
      </c>
      <c r="G1162" s="43">
        <f>COUNTIF(D1163:$D$1599,365)</f>
        <v>437</v>
      </c>
      <c r="H1162" s="43">
        <f>COUNTIF(D1163:$D$1599,366)</f>
        <v>0</v>
      </c>
      <c r="I1162" s="2"/>
    </row>
    <row r="1163" spans="1:9" x14ac:dyDescent="0.25">
      <c r="A1163" s="1">
        <f>COUNTIF($C$2:C1163,"Да")</f>
        <v>12</v>
      </c>
      <c r="B1163" s="45">
        <f t="shared" si="37"/>
        <v>46162</v>
      </c>
      <c r="C1163" s="42" t="str">
        <f>IF(ISERROR(VLOOKUP(B1163,'Айгенис Оп10'!$C$3:$C$20,1,0)),"Нет","Да")</f>
        <v>Нет</v>
      </c>
      <c r="D1163" s="43">
        <f t="shared" si="36"/>
        <v>365</v>
      </c>
      <c r="E1163" s="44">
        <f>ROUND(('Все выпуски'!$H$3*'Все выпуски'!$H$6/100)/365*(B1163-IF(C1163="Нет",VLOOKUP(A1163,'Айгенис Оп10'!$A$2:$C$20,3,0),VLOOKUP((A1163-1),'Айгенис Оп10'!$A$2:$C$20,3,0))),2)</f>
        <v>6.02</v>
      </c>
      <c r="G1163" s="43">
        <f>COUNTIF(D1164:$D$1599,365)</f>
        <v>436</v>
      </c>
      <c r="H1163" s="43">
        <f>COUNTIF(D1164:$D$1599,366)</f>
        <v>0</v>
      </c>
      <c r="I1163" s="2"/>
    </row>
    <row r="1164" spans="1:9" x14ac:dyDescent="0.25">
      <c r="A1164" s="1">
        <f>COUNTIF($C$2:C1164,"Да")</f>
        <v>12</v>
      </c>
      <c r="B1164" s="45">
        <f t="shared" si="37"/>
        <v>46163</v>
      </c>
      <c r="C1164" s="42" t="str">
        <f>IF(ISERROR(VLOOKUP(B1164,'Айгенис Оп10'!$C$3:$C$20,1,0)),"Нет","Да")</f>
        <v>Нет</v>
      </c>
      <c r="D1164" s="43">
        <f t="shared" si="36"/>
        <v>365</v>
      </c>
      <c r="E1164" s="44">
        <f>ROUND(('Все выпуски'!$H$3*'Все выпуски'!$H$6/100)/365*(B1164-IF(C1164="Нет",VLOOKUP(A1164,'Айгенис Оп10'!$A$2:$C$20,3,0),VLOOKUP((A1164-1),'Айгенис Оп10'!$A$2:$C$20,3,0))),2)</f>
        <v>6.12</v>
      </c>
      <c r="G1164" s="43">
        <f>COUNTIF(D1165:$D$1599,365)</f>
        <v>435</v>
      </c>
      <c r="H1164" s="43">
        <f>COUNTIF(D1165:$D$1599,366)</f>
        <v>0</v>
      </c>
      <c r="I1164" s="2"/>
    </row>
    <row r="1165" spans="1:9" x14ac:dyDescent="0.25">
      <c r="A1165" s="1">
        <f>COUNTIF($C$2:C1165,"Да")</f>
        <v>12</v>
      </c>
      <c r="B1165" s="45">
        <f t="shared" si="37"/>
        <v>46164</v>
      </c>
      <c r="C1165" s="42" t="str">
        <f>IF(ISERROR(VLOOKUP(B1165,'Айгенис Оп10'!$C$3:$C$20,1,0)),"Нет","Да")</f>
        <v>Нет</v>
      </c>
      <c r="D1165" s="43">
        <f t="shared" si="36"/>
        <v>365</v>
      </c>
      <c r="E1165" s="44">
        <f>ROUND(('Все выпуски'!$H$3*'Все выпуски'!$H$6/100)/365*(B1165-IF(C1165="Нет",VLOOKUP(A1165,'Айгенис Оп10'!$A$2:$C$20,3,0),VLOOKUP((A1165-1),'Айгенис Оп10'!$A$2:$C$20,3,0))),2)</f>
        <v>6.21</v>
      </c>
      <c r="G1165" s="43">
        <f>COUNTIF(D1166:$D$1599,365)</f>
        <v>434</v>
      </c>
      <c r="H1165" s="43">
        <f>COUNTIF(D1166:$D$1599,366)</f>
        <v>0</v>
      </c>
      <c r="I1165" s="2"/>
    </row>
    <row r="1166" spans="1:9" x14ac:dyDescent="0.25">
      <c r="A1166" s="1">
        <f>COUNTIF($C$2:C1166,"Да")</f>
        <v>12</v>
      </c>
      <c r="B1166" s="45">
        <f t="shared" si="37"/>
        <v>46165</v>
      </c>
      <c r="C1166" s="42" t="str">
        <f>IF(ISERROR(VLOOKUP(B1166,'Айгенис Оп10'!$C$3:$C$20,1,0)),"Нет","Да")</f>
        <v>Нет</v>
      </c>
      <c r="D1166" s="43">
        <f t="shared" si="36"/>
        <v>365</v>
      </c>
      <c r="E1166" s="44">
        <f>ROUND(('Все выпуски'!$H$3*'Все выпуски'!$H$6/100)/365*(B1166-IF(C1166="Нет",VLOOKUP(A1166,'Айгенис Оп10'!$A$2:$C$20,3,0),VLOOKUP((A1166-1),'Айгенис Оп10'!$A$2:$C$20,3,0))),2)</f>
        <v>6.31</v>
      </c>
      <c r="G1166" s="43">
        <f>COUNTIF(D1167:$D$1599,365)</f>
        <v>433</v>
      </c>
      <c r="H1166" s="43">
        <f>COUNTIF(D1167:$D$1599,366)</f>
        <v>0</v>
      </c>
      <c r="I1166" s="2"/>
    </row>
    <row r="1167" spans="1:9" x14ac:dyDescent="0.25">
      <c r="A1167" s="1">
        <f>COUNTIF($C$2:C1167,"Да")</f>
        <v>12</v>
      </c>
      <c r="B1167" s="45">
        <f t="shared" si="37"/>
        <v>46166</v>
      </c>
      <c r="C1167" s="42" t="str">
        <f>IF(ISERROR(VLOOKUP(B1167,'Айгенис Оп10'!$C$3:$C$20,1,0)),"Нет","Да")</f>
        <v>Нет</v>
      </c>
      <c r="D1167" s="43">
        <f t="shared" si="36"/>
        <v>365</v>
      </c>
      <c r="E1167" s="44">
        <f>ROUND(('Все выпуски'!$H$3*'Все выпуски'!$H$6/100)/365*(B1167-IF(C1167="Нет",VLOOKUP(A1167,'Айгенис Оп10'!$A$2:$C$20,3,0),VLOOKUP((A1167-1),'Айгенис Оп10'!$A$2:$C$20,3,0))),2)</f>
        <v>6.41</v>
      </c>
      <c r="G1167" s="43">
        <f>COUNTIF(D1168:$D$1599,365)</f>
        <v>432</v>
      </c>
      <c r="H1167" s="43">
        <f>COUNTIF(D1168:$D$1599,366)</f>
        <v>0</v>
      </c>
      <c r="I1167" s="2"/>
    </row>
    <row r="1168" spans="1:9" x14ac:dyDescent="0.25">
      <c r="A1168" s="1">
        <f>COUNTIF($C$2:C1168,"Да")</f>
        <v>12</v>
      </c>
      <c r="B1168" s="45">
        <f t="shared" si="37"/>
        <v>46167</v>
      </c>
      <c r="C1168" s="42" t="str">
        <f>IF(ISERROR(VLOOKUP(B1168,'Айгенис Оп10'!$C$3:$C$20,1,0)),"Нет","Да")</f>
        <v>Нет</v>
      </c>
      <c r="D1168" s="43">
        <f t="shared" si="36"/>
        <v>365</v>
      </c>
      <c r="E1168" s="44">
        <f>ROUND(('Все выпуски'!$H$3*'Все выпуски'!$H$6/100)/365*(B1168-IF(C1168="Нет",VLOOKUP(A1168,'Айгенис Оп10'!$A$2:$C$20,3,0),VLOOKUP((A1168-1),'Айгенис Оп10'!$A$2:$C$20,3,0))),2)</f>
        <v>6.51</v>
      </c>
      <c r="G1168" s="43">
        <f>COUNTIF(D1169:$D$1599,365)</f>
        <v>431</v>
      </c>
      <c r="H1168" s="43">
        <f>COUNTIF(D1169:$D$1599,366)</f>
        <v>0</v>
      </c>
      <c r="I1168" s="2"/>
    </row>
    <row r="1169" spans="1:9" x14ac:dyDescent="0.25">
      <c r="A1169" s="1">
        <f>COUNTIF($C$2:C1169,"Да")</f>
        <v>12</v>
      </c>
      <c r="B1169" s="45">
        <f t="shared" si="37"/>
        <v>46168</v>
      </c>
      <c r="C1169" s="42" t="str">
        <f>IF(ISERROR(VLOOKUP(B1169,'Айгенис Оп10'!$C$3:$C$20,1,0)),"Нет","Да")</f>
        <v>Нет</v>
      </c>
      <c r="D1169" s="43">
        <f t="shared" si="36"/>
        <v>365</v>
      </c>
      <c r="E1169" s="44">
        <f>ROUND(('Все выпуски'!$H$3*'Все выпуски'!$H$6/100)/365*(B1169-IF(C1169="Нет",VLOOKUP(A1169,'Айгенис Оп10'!$A$2:$C$20,3,0),VLOOKUP((A1169-1),'Айгенис Оп10'!$A$2:$C$20,3,0))),2)</f>
        <v>6.61</v>
      </c>
      <c r="G1169" s="43">
        <f>COUNTIF(D1170:$D$1599,365)</f>
        <v>430</v>
      </c>
      <c r="H1169" s="43">
        <f>COUNTIF(D1170:$D$1599,366)</f>
        <v>0</v>
      </c>
      <c r="I1169" s="2"/>
    </row>
    <row r="1170" spans="1:9" x14ac:dyDescent="0.25">
      <c r="A1170" s="1">
        <f>COUNTIF($C$2:C1170,"Да")</f>
        <v>12</v>
      </c>
      <c r="B1170" s="45">
        <f t="shared" si="37"/>
        <v>46169</v>
      </c>
      <c r="C1170" s="42" t="str">
        <f>IF(ISERROR(VLOOKUP(B1170,'Айгенис Оп10'!$C$3:$C$20,1,0)),"Нет","Да")</f>
        <v>Нет</v>
      </c>
      <c r="D1170" s="43">
        <f t="shared" si="36"/>
        <v>365</v>
      </c>
      <c r="E1170" s="44">
        <f>ROUND(('Все выпуски'!$H$3*'Все выпуски'!$H$6/100)/365*(B1170-IF(C1170="Нет",VLOOKUP(A1170,'Айгенис Оп10'!$A$2:$C$20,3,0),VLOOKUP((A1170-1),'Айгенис Оп10'!$A$2:$C$20,3,0))),2)</f>
        <v>6.71</v>
      </c>
      <c r="G1170" s="43">
        <f>COUNTIF(D1171:$D$1599,365)</f>
        <v>429</v>
      </c>
      <c r="H1170" s="43">
        <f>COUNTIF(D1171:$D$1599,366)</f>
        <v>0</v>
      </c>
      <c r="I1170" s="2"/>
    </row>
    <row r="1171" spans="1:9" x14ac:dyDescent="0.25">
      <c r="A1171" s="1">
        <f>COUNTIF($C$2:C1171,"Да")</f>
        <v>12</v>
      </c>
      <c r="B1171" s="45">
        <f t="shared" si="37"/>
        <v>46170</v>
      </c>
      <c r="C1171" s="42" t="str">
        <f>IF(ISERROR(VLOOKUP(B1171,'Айгенис Оп10'!$C$3:$C$20,1,0)),"Нет","Да")</f>
        <v>Нет</v>
      </c>
      <c r="D1171" s="43">
        <f t="shared" si="36"/>
        <v>365</v>
      </c>
      <c r="E1171" s="44">
        <f>ROUND(('Все выпуски'!$H$3*'Все выпуски'!$H$6/100)/365*(B1171-IF(C1171="Нет",VLOOKUP(A1171,'Айгенис Оп10'!$A$2:$C$20,3,0),VLOOKUP((A1171-1),'Айгенис Оп10'!$A$2:$C$20,3,0))),2)</f>
        <v>6.81</v>
      </c>
      <c r="G1171" s="43">
        <f>COUNTIF(D1172:$D$1599,365)</f>
        <v>428</v>
      </c>
      <c r="H1171" s="43">
        <f>COUNTIF(D1172:$D$1599,366)</f>
        <v>0</v>
      </c>
      <c r="I1171" s="2"/>
    </row>
    <row r="1172" spans="1:9" x14ac:dyDescent="0.25">
      <c r="A1172" s="1">
        <f>COUNTIF($C$2:C1172,"Да")</f>
        <v>12</v>
      </c>
      <c r="B1172" s="45">
        <f t="shared" si="37"/>
        <v>46171</v>
      </c>
      <c r="C1172" s="42" t="str">
        <f>IF(ISERROR(VLOOKUP(B1172,'Айгенис Оп10'!$C$3:$C$20,1,0)),"Нет","Да")</f>
        <v>Нет</v>
      </c>
      <c r="D1172" s="43">
        <f t="shared" si="36"/>
        <v>365</v>
      </c>
      <c r="E1172" s="44">
        <f>ROUND(('Все выпуски'!$H$3*'Все выпуски'!$H$6/100)/365*(B1172-IF(C1172="Нет",VLOOKUP(A1172,'Айгенис Оп10'!$A$2:$C$20,3,0),VLOOKUP((A1172-1),'Айгенис Оп10'!$A$2:$C$20,3,0))),2)</f>
        <v>6.9</v>
      </c>
      <c r="G1172" s="43">
        <f>COUNTIF(D1173:$D$1599,365)</f>
        <v>427</v>
      </c>
      <c r="H1172" s="43">
        <f>COUNTIF(D1173:$D$1599,366)</f>
        <v>0</v>
      </c>
      <c r="I1172" s="2"/>
    </row>
    <row r="1173" spans="1:9" x14ac:dyDescent="0.25">
      <c r="A1173" s="1">
        <f>COUNTIF($C$2:C1173,"Да")</f>
        <v>12</v>
      </c>
      <c r="B1173" s="45">
        <f t="shared" si="37"/>
        <v>46172</v>
      </c>
      <c r="C1173" s="42" t="str">
        <f>IF(ISERROR(VLOOKUP(B1173,'Айгенис Оп10'!$C$3:$C$20,1,0)),"Нет","Да")</f>
        <v>Нет</v>
      </c>
      <c r="D1173" s="43">
        <f t="shared" si="36"/>
        <v>365</v>
      </c>
      <c r="E1173" s="44">
        <f>ROUND(('Все выпуски'!$H$3*'Все выпуски'!$H$6/100)/365*(B1173-IF(C1173="Нет",VLOOKUP(A1173,'Айгенис Оп10'!$A$2:$C$20,3,0),VLOOKUP((A1173-1),'Айгенис Оп10'!$A$2:$C$20,3,0))),2)</f>
        <v>7</v>
      </c>
      <c r="G1173" s="43">
        <f>COUNTIF(D1174:$D$1599,365)</f>
        <v>426</v>
      </c>
      <c r="H1173" s="43">
        <f>COUNTIF(D1174:$D$1599,366)</f>
        <v>0</v>
      </c>
      <c r="I1173" s="2"/>
    </row>
    <row r="1174" spans="1:9" x14ac:dyDescent="0.25">
      <c r="A1174" s="1">
        <f>COUNTIF($C$2:C1174,"Да")</f>
        <v>12</v>
      </c>
      <c r="B1174" s="45">
        <f t="shared" si="37"/>
        <v>46173</v>
      </c>
      <c r="C1174" s="42" t="str">
        <f>IF(ISERROR(VLOOKUP(B1174,'Айгенис Оп10'!$C$3:$C$20,1,0)),"Нет","Да")</f>
        <v>Нет</v>
      </c>
      <c r="D1174" s="43">
        <f t="shared" si="36"/>
        <v>365</v>
      </c>
      <c r="E1174" s="44">
        <f>ROUND(('Все выпуски'!$H$3*'Все выпуски'!$H$6/100)/365*(B1174-IF(C1174="Нет",VLOOKUP(A1174,'Айгенис Оп10'!$A$2:$C$20,3,0),VLOOKUP((A1174-1),'Айгенис Оп10'!$A$2:$C$20,3,0))),2)</f>
        <v>7.1</v>
      </c>
      <c r="G1174" s="43">
        <f>COUNTIF(D1175:$D$1599,365)</f>
        <v>425</v>
      </c>
      <c r="H1174" s="43">
        <f>COUNTIF(D1175:$D$1599,366)</f>
        <v>0</v>
      </c>
      <c r="I1174" s="2"/>
    </row>
    <row r="1175" spans="1:9" x14ac:dyDescent="0.25">
      <c r="A1175" s="1">
        <f>COUNTIF($C$2:C1175,"Да")</f>
        <v>12</v>
      </c>
      <c r="B1175" s="45">
        <f t="shared" si="37"/>
        <v>46174</v>
      </c>
      <c r="C1175" s="42" t="str">
        <f>IF(ISERROR(VLOOKUP(B1175,'Айгенис Оп10'!$C$3:$C$20,1,0)),"Нет","Да")</f>
        <v>Нет</v>
      </c>
      <c r="D1175" s="43">
        <f t="shared" si="36"/>
        <v>365</v>
      </c>
      <c r="E1175" s="44">
        <f>ROUND(('Все выпуски'!$H$3*'Все выпуски'!$H$6/100)/365*(B1175-IF(C1175="Нет",VLOOKUP(A1175,'Айгенис Оп10'!$A$2:$C$20,3,0),VLOOKUP((A1175-1),'Айгенис Оп10'!$A$2:$C$20,3,0))),2)</f>
        <v>7.2</v>
      </c>
      <c r="G1175" s="43">
        <f>COUNTIF(D1176:$D$1599,365)</f>
        <v>424</v>
      </c>
      <c r="H1175" s="43">
        <f>COUNTIF(D1176:$D$1599,366)</f>
        <v>0</v>
      </c>
      <c r="I1175" s="2"/>
    </row>
    <row r="1176" spans="1:9" x14ac:dyDescent="0.25">
      <c r="A1176" s="1">
        <f>COUNTIF($C$2:C1176,"Да")</f>
        <v>12</v>
      </c>
      <c r="B1176" s="45">
        <f t="shared" si="37"/>
        <v>46175</v>
      </c>
      <c r="C1176" s="42" t="str">
        <f>IF(ISERROR(VLOOKUP(B1176,'Айгенис Оп10'!$C$3:$C$20,1,0)),"Нет","Да")</f>
        <v>Нет</v>
      </c>
      <c r="D1176" s="43">
        <f t="shared" si="36"/>
        <v>365</v>
      </c>
      <c r="E1176" s="44">
        <f>ROUND(('Все выпуски'!$H$3*'Все выпуски'!$H$6/100)/365*(B1176-IF(C1176="Нет",VLOOKUP(A1176,'Айгенис Оп10'!$A$2:$C$20,3,0),VLOOKUP((A1176-1),'Айгенис Оп10'!$A$2:$C$20,3,0))),2)</f>
        <v>7.3</v>
      </c>
      <c r="G1176" s="43">
        <f>COUNTIF(D1177:$D$1599,365)</f>
        <v>423</v>
      </c>
      <c r="H1176" s="43">
        <f>COUNTIF(D1177:$D$1599,366)</f>
        <v>0</v>
      </c>
      <c r="I1176" s="2"/>
    </row>
    <row r="1177" spans="1:9" x14ac:dyDescent="0.25">
      <c r="A1177" s="1">
        <f>COUNTIF($C$2:C1177,"Да")</f>
        <v>12</v>
      </c>
      <c r="B1177" s="45">
        <f t="shared" si="37"/>
        <v>46176</v>
      </c>
      <c r="C1177" s="42" t="str">
        <f>IF(ISERROR(VLOOKUP(B1177,'Айгенис Оп10'!$C$3:$C$20,1,0)),"Нет","Да")</f>
        <v>Нет</v>
      </c>
      <c r="D1177" s="43">
        <f t="shared" si="36"/>
        <v>365</v>
      </c>
      <c r="E1177" s="44">
        <f>ROUND(('Все выпуски'!$H$3*'Все выпуски'!$H$6/100)/365*(B1177-IF(C1177="Нет",VLOOKUP(A1177,'Айгенис Оп10'!$A$2:$C$20,3,0),VLOOKUP((A1177-1),'Айгенис Оп10'!$A$2:$C$20,3,0))),2)</f>
        <v>7.4</v>
      </c>
      <c r="G1177" s="43">
        <f>COUNTIF(D1178:$D$1599,365)</f>
        <v>422</v>
      </c>
      <c r="H1177" s="43">
        <f>COUNTIF(D1178:$D$1599,366)</f>
        <v>0</v>
      </c>
      <c r="I1177" s="2"/>
    </row>
    <row r="1178" spans="1:9" x14ac:dyDescent="0.25">
      <c r="A1178" s="1">
        <f>COUNTIF($C$2:C1178,"Да")</f>
        <v>12</v>
      </c>
      <c r="B1178" s="45">
        <f t="shared" si="37"/>
        <v>46177</v>
      </c>
      <c r="C1178" s="42" t="str">
        <f>IF(ISERROR(VLOOKUP(B1178,'Айгенис Оп10'!$C$3:$C$20,1,0)),"Нет","Да")</f>
        <v>Нет</v>
      </c>
      <c r="D1178" s="43">
        <f t="shared" si="36"/>
        <v>365</v>
      </c>
      <c r="E1178" s="44">
        <f>ROUND(('Все выпуски'!$H$3*'Все выпуски'!$H$6/100)/365*(B1178-IF(C1178="Нет",VLOOKUP(A1178,'Айгенис Оп10'!$A$2:$C$20,3,0),VLOOKUP((A1178-1),'Айгенис Оп10'!$A$2:$C$20,3,0))),2)</f>
        <v>7.5</v>
      </c>
      <c r="G1178" s="43">
        <f>COUNTIF(D1179:$D$1599,365)</f>
        <v>421</v>
      </c>
      <c r="H1178" s="43">
        <f>COUNTIF(D1179:$D$1599,366)</f>
        <v>0</v>
      </c>
      <c r="I1178" s="2"/>
    </row>
    <row r="1179" spans="1:9" x14ac:dyDescent="0.25">
      <c r="A1179" s="1">
        <f>COUNTIF($C$2:C1179,"Да")</f>
        <v>12</v>
      </c>
      <c r="B1179" s="45">
        <f t="shared" si="37"/>
        <v>46178</v>
      </c>
      <c r="C1179" s="42" t="str">
        <f>IF(ISERROR(VLOOKUP(B1179,'Айгенис Оп10'!$C$3:$C$20,1,0)),"Нет","Да")</f>
        <v>Нет</v>
      </c>
      <c r="D1179" s="43">
        <f t="shared" si="36"/>
        <v>365</v>
      </c>
      <c r="E1179" s="44">
        <f>ROUND(('Все выпуски'!$H$3*'Все выпуски'!$H$6/100)/365*(B1179-IF(C1179="Нет",VLOOKUP(A1179,'Айгенис Оп10'!$A$2:$C$20,3,0),VLOOKUP((A1179-1),'Айгенис Оп10'!$A$2:$C$20,3,0))),2)</f>
        <v>7.59</v>
      </c>
      <c r="G1179" s="43">
        <f>COUNTIF(D1180:$D$1599,365)</f>
        <v>420</v>
      </c>
      <c r="H1179" s="43">
        <f>COUNTIF(D1180:$D$1599,366)</f>
        <v>0</v>
      </c>
      <c r="I1179" s="2"/>
    </row>
    <row r="1180" spans="1:9" x14ac:dyDescent="0.25">
      <c r="A1180" s="1">
        <f>COUNTIF($C$2:C1180,"Да")</f>
        <v>12</v>
      </c>
      <c r="B1180" s="45">
        <f t="shared" si="37"/>
        <v>46179</v>
      </c>
      <c r="C1180" s="42" t="str">
        <f>IF(ISERROR(VLOOKUP(B1180,'Айгенис Оп10'!$C$3:$C$20,1,0)),"Нет","Да")</f>
        <v>Нет</v>
      </c>
      <c r="D1180" s="43">
        <f t="shared" si="36"/>
        <v>365</v>
      </c>
      <c r="E1180" s="44">
        <f>ROUND(('Все выпуски'!$H$3*'Все выпуски'!$H$6/100)/365*(B1180-IF(C1180="Нет",VLOOKUP(A1180,'Айгенис Оп10'!$A$2:$C$20,3,0),VLOOKUP((A1180-1),'Айгенис Оп10'!$A$2:$C$20,3,0))),2)</f>
        <v>7.69</v>
      </c>
      <c r="G1180" s="43">
        <f>COUNTIF(D1181:$D$1599,365)</f>
        <v>419</v>
      </c>
      <c r="H1180" s="43">
        <f>COUNTIF(D1181:$D$1599,366)</f>
        <v>0</v>
      </c>
      <c r="I1180" s="2"/>
    </row>
    <row r="1181" spans="1:9" x14ac:dyDescent="0.25">
      <c r="A1181" s="1">
        <f>COUNTIF($C$2:C1181,"Да")</f>
        <v>12</v>
      </c>
      <c r="B1181" s="45">
        <f t="shared" si="37"/>
        <v>46180</v>
      </c>
      <c r="C1181" s="42" t="str">
        <f>IF(ISERROR(VLOOKUP(B1181,'Айгенис Оп10'!$C$3:$C$20,1,0)),"Нет","Да")</f>
        <v>Нет</v>
      </c>
      <c r="D1181" s="43">
        <f t="shared" si="36"/>
        <v>365</v>
      </c>
      <c r="E1181" s="44">
        <f>ROUND(('Все выпуски'!$H$3*'Все выпуски'!$H$6/100)/365*(B1181-IF(C1181="Нет",VLOOKUP(A1181,'Айгенис Оп10'!$A$2:$C$20,3,0),VLOOKUP((A1181-1),'Айгенис Оп10'!$A$2:$C$20,3,0))),2)</f>
        <v>7.79</v>
      </c>
      <c r="G1181" s="43">
        <f>COUNTIF(D1182:$D$1599,365)</f>
        <v>418</v>
      </c>
      <c r="H1181" s="43">
        <f>COUNTIF(D1182:$D$1599,366)</f>
        <v>0</v>
      </c>
      <c r="I1181" s="2"/>
    </row>
    <row r="1182" spans="1:9" x14ac:dyDescent="0.25">
      <c r="A1182" s="1">
        <f>COUNTIF($C$2:C1182,"Да")</f>
        <v>12</v>
      </c>
      <c r="B1182" s="45">
        <f t="shared" si="37"/>
        <v>46181</v>
      </c>
      <c r="C1182" s="42" t="str">
        <f>IF(ISERROR(VLOOKUP(B1182,'Айгенис Оп10'!$C$3:$C$20,1,0)),"Нет","Да")</f>
        <v>Нет</v>
      </c>
      <c r="D1182" s="43">
        <f t="shared" si="36"/>
        <v>365</v>
      </c>
      <c r="E1182" s="44">
        <f>ROUND(('Все выпуски'!$H$3*'Все выпуски'!$H$6/100)/365*(B1182-IF(C1182="Нет",VLOOKUP(A1182,'Айгенис Оп10'!$A$2:$C$20,3,0),VLOOKUP((A1182-1),'Айгенис Оп10'!$A$2:$C$20,3,0))),2)</f>
        <v>7.89</v>
      </c>
      <c r="G1182" s="43">
        <f>COUNTIF(D1183:$D$1599,365)</f>
        <v>417</v>
      </c>
      <c r="H1182" s="43">
        <f>COUNTIF(D1183:$D$1599,366)</f>
        <v>0</v>
      </c>
      <c r="I1182" s="2"/>
    </row>
    <row r="1183" spans="1:9" x14ac:dyDescent="0.25">
      <c r="A1183" s="1">
        <f>COUNTIF($C$2:C1183,"Да")</f>
        <v>12</v>
      </c>
      <c r="B1183" s="45">
        <f t="shared" si="37"/>
        <v>46182</v>
      </c>
      <c r="C1183" s="42" t="str">
        <f>IF(ISERROR(VLOOKUP(B1183,'Айгенис Оп10'!$C$3:$C$20,1,0)),"Нет","Да")</f>
        <v>Нет</v>
      </c>
      <c r="D1183" s="43">
        <f t="shared" si="36"/>
        <v>365</v>
      </c>
      <c r="E1183" s="44">
        <f>ROUND(('Все выпуски'!$H$3*'Все выпуски'!$H$6/100)/365*(B1183-IF(C1183="Нет",VLOOKUP(A1183,'Айгенис Оп10'!$A$2:$C$20,3,0),VLOOKUP((A1183-1),'Айгенис Оп10'!$A$2:$C$20,3,0))),2)</f>
        <v>7.99</v>
      </c>
      <c r="G1183" s="43">
        <f>COUNTIF(D1184:$D$1599,365)</f>
        <v>416</v>
      </c>
      <c r="H1183" s="43">
        <f>COUNTIF(D1184:$D$1599,366)</f>
        <v>0</v>
      </c>
      <c r="I1183" s="2"/>
    </row>
    <row r="1184" spans="1:9" x14ac:dyDescent="0.25">
      <c r="A1184" s="1">
        <f>COUNTIF($C$2:C1184,"Да")</f>
        <v>12</v>
      </c>
      <c r="B1184" s="45">
        <f t="shared" si="37"/>
        <v>46183</v>
      </c>
      <c r="C1184" s="42" t="str">
        <f>IF(ISERROR(VLOOKUP(B1184,'Айгенис Оп10'!$C$3:$C$20,1,0)),"Нет","Да")</f>
        <v>Нет</v>
      </c>
      <c r="D1184" s="43">
        <f t="shared" si="36"/>
        <v>365</v>
      </c>
      <c r="E1184" s="44">
        <f>ROUND(('Все выпуски'!$H$3*'Все выпуски'!$H$6/100)/365*(B1184-IF(C1184="Нет",VLOOKUP(A1184,'Айгенис Оп10'!$A$2:$C$20,3,0),VLOOKUP((A1184-1),'Айгенис Оп10'!$A$2:$C$20,3,0))),2)</f>
        <v>8.09</v>
      </c>
      <c r="G1184" s="43">
        <f>COUNTIF(D1185:$D$1599,365)</f>
        <v>415</v>
      </c>
      <c r="H1184" s="43">
        <f>COUNTIF(D1185:$D$1599,366)</f>
        <v>0</v>
      </c>
      <c r="I1184" s="2"/>
    </row>
    <row r="1185" spans="1:9" x14ac:dyDescent="0.25">
      <c r="A1185" s="1">
        <f>COUNTIF($C$2:C1185,"Да")</f>
        <v>12</v>
      </c>
      <c r="B1185" s="45">
        <f t="shared" si="37"/>
        <v>46184</v>
      </c>
      <c r="C1185" s="42" t="str">
        <f>IF(ISERROR(VLOOKUP(B1185,'Айгенис Оп10'!$C$3:$C$20,1,0)),"Нет","Да")</f>
        <v>Нет</v>
      </c>
      <c r="D1185" s="43">
        <f t="shared" si="36"/>
        <v>365</v>
      </c>
      <c r="E1185" s="44">
        <f>ROUND(('Все выпуски'!$H$3*'Все выпуски'!$H$6/100)/365*(B1185-IF(C1185="Нет",VLOOKUP(A1185,'Айгенис Оп10'!$A$2:$C$20,3,0),VLOOKUP((A1185-1),'Айгенис Оп10'!$A$2:$C$20,3,0))),2)</f>
        <v>8.19</v>
      </c>
      <c r="G1185" s="43">
        <f>COUNTIF(D1186:$D$1599,365)</f>
        <v>414</v>
      </c>
      <c r="H1185" s="43">
        <f>COUNTIF(D1186:$D$1599,366)</f>
        <v>0</v>
      </c>
      <c r="I1185" s="2"/>
    </row>
    <row r="1186" spans="1:9" x14ac:dyDescent="0.25">
      <c r="A1186" s="1">
        <f>COUNTIF($C$2:C1186,"Да")</f>
        <v>12</v>
      </c>
      <c r="B1186" s="45">
        <f t="shared" si="37"/>
        <v>46185</v>
      </c>
      <c r="C1186" s="42" t="str">
        <f>IF(ISERROR(VLOOKUP(B1186,'Айгенис Оп10'!$C$3:$C$20,1,0)),"Нет","Да")</f>
        <v>Нет</v>
      </c>
      <c r="D1186" s="43">
        <f t="shared" si="36"/>
        <v>365</v>
      </c>
      <c r="E1186" s="44">
        <f>ROUND(('Все выпуски'!$H$3*'Все выпуски'!$H$6/100)/365*(B1186-IF(C1186="Нет",VLOOKUP(A1186,'Айгенис Оп10'!$A$2:$C$20,3,0),VLOOKUP((A1186-1),'Айгенис Оп10'!$A$2:$C$20,3,0))),2)</f>
        <v>8.2799999999999994</v>
      </c>
      <c r="G1186" s="43">
        <f>COUNTIF(D1187:$D$1599,365)</f>
        <v>413</v>
      </c>
      <c r="H1186" s="43">
        <f>COUNTIF(D1187:$D$1599,366)</f>
        <v>0</v>
      </c>
      <c r="I1186" s="2"/>
    </row>
    <row r="1187" spans="1:9" x14ac:dyDescent="0.25">
      <c r="A1187" s="1">
        <f>COUNTIF($C$2:C1187,"Да")</f>
        <v>12</v>
      </c>
      <c r="B1187" s="45">
        <f t="shared" si="37"/>
        <v>46186</v>
      </c>
      <c r="C1187" s="42" t="str">
        <f>IF(ISERROR(VLOOKUP(B1187,'Айгенис Оп10'!$C$3:$C$20,1,0)),"Нет","Да")</f>
        <v>Нет</v>
      </c>
      <c r="D1187" s="43">
        <f t="shared" si="36"/>
        <v>365</v>
      </c>
      <c r="E1187" s="44">
        <f>ROUND(('Все выпуски'!$H$3*'Все выпуски'!$H$6/100)/365*(B1187-IF(C1187="Нет",VLOOKUP(A1187,'Айгенис Оп10'!$A$2:$C$20,3,0),VLOOKUP((A1187-1),'Айгенис Оп10'!$A$2:$C$20,3,0))),2)</f>
        <v>8.3800000000000008</v>
      </c>
      <c r="G1187" s="43">
        <f>COUNTIF(D1188:$D$1599,365)</f>
        <v>412</v>
      </c>
      <c r="H1187" s="43">
        <f>COUNTIF(D1188:$D$1599,366)</f>
        <v>0</v>
      </c>
      <c r="I1187" s="2"/>
    </row>
    <row r="1188" spans="1:9" x14ac:dyDescent="0.25">
      <c r="A1188" s="1">
        <f>COUNTIF($C$2:C1188,"Да")</f>
        <v>12</v>
      </c>
      <c r="B1188" s="45">
        <f t="shared" si="37"/>
        <v>46187</v>
      </c>
      <c r="C1188" s="42" t="str">
        <f>IF(ISERROR(VLOOKUP(B1188,'Айгенис Оп10'!$C$3:$C$20,1,0)),"Нет","Да")</f>
        <v>Нет</v>
      </c>
      <c r="D1188" s="43">
        <f t="shared" si="36"/>
        <v>365</v>
      </c>
      <c r="E1188" s="44">
        <f>ROUND(('Все выпуски'!$H$3*'Все выпуски'!$H$6/100)/365*(B1188-IF(C1188="Нет",VLOOKUP(A1188,'Айгенис Оп10'!$A$2:$C$20,3,0),VLOOKUP((A1188-1),'Айгенис Оп10'!$A$2:$C$20,3,0))),2)</f>
        <v>8.48</v>
      </c>
      <c r="G1188" s="43">
        <f>COUNTIF(D1189:$D$1599,365)</f>
        <v>411</v>
      </c>
      <c r="H1188" s="43">
        <f>COUNTIF(D1189:$D$1599,366)</f>
        <v>0</v>
      </c>
      <c r="I1188" s="2"/>
    </row>
    <row r="1189" spans="1:9" x14ac:dyDescent="0.25">
      <c r="A1189" s="1">
        <f>COUNTIF($C$2:C1189,"Да")</f>
        <v>12</v>
      </c>
      <c r="B1189" s="45">
        <f t="shared" si="37"/>
        <v>46188</v>
      </c>
      <c r="C1189" s="42" t="str">
        <f>IF(ISERROR(VLOOKUP(B1189,'Айгенис Оп10'!$C$3:$C$20,1,0)),"Нет","Да")</f>
        <v>Нет</v>
      </c>
      <c r="D1189" s="43">
        <f t="shared" si="36"/>
        <v>365</v>
      </c>
      <c r="E1189" s="44">
        <f>ROUND(('Все выпуски'!$H$3*'Все выпуски'!$H$6/100)/365*(B1189-IF(C1189="Нет",VLOOKUP(A1189,'Айгенис Оп10'!$A$2:$C$20,3,0),VLOOKUP((A1189-1),'Айгенис Оп10'!$A$2:$C$20,3,0))),2)</f>
        <v>8.58</v>
      </c>
      <c r="G1189" s="43">
        <f>COUNTIF(D1190:$D$1599,365)</f>
        <v>410</v>
      </c>
      <c r="H1189" s="43">
        <f>COUNTIF(D1190:$D$1599,366)</f>
        <v>0</v>
      </c>
      <c r="I1189" s="2"/>
    </row>
    <row r="1190" spans="1:9" x14ac:dyDescent="0.25">
      <c r="A1190" s="1">
        <f>COUNTIF($C$2:C1190,"Да")</f>
        <v>12</v>
      </c>
      <c r="B1190" s="45">
        <f t="shared" si="37"/>
        <v>46189</v>
      </c>
      <c r="C1190" s="42" t="str">
        <f>IF(ISERROR(VLOOKUP(B1190,'Айгенис Оп10'!$C$3:$C$20,1,0)),"Нет","Да")</f>
        <v>Нет</v>
      </c>
      <c r="D1190" s="43">
        <f t="shared" si="36"/>
        <v>365</v>
      </c>
      <c r="E1190" s="44">
        <f>ROUND(('Все выпуски'!$H$3*'Все выпуски'!$H$6/100)/365*(B1190-IF(C1190="Нет",VLOOKUP(A1190,'Айгенис Оп10'!$A$2:$C$20,3,0),VLOOKUP((A1190-1),'Айгенис Оп10'!$A$2:$C$20,3,0))),2)</f>
        <v>8.68</v>
      </c>
      <c r="G1190" s="43">
        <f>COUNTIF(D1191:$D$1599,365)</f>
        <v>409</v>
      </c>
      <c r="H1190" s="43">
        <f>COUNTIF(D1191:$D$1599,366)</f>
        <v>0</v>
      </c>
      <c r="I1190" s="2"/>
    </row>
    <row r="1191" spans="1:9" x14ac:dyDescent="0.25">
      <c r="A1191" s="1">
        <f>COUNTIF($C$2:C1191,"Да")</f>
        <v>12</v>
      </c>
      <c r="B1191" s="45">
        <f t="shared" si="37"/>
        <v>46190</v>
      </c>
      <c r="C1191" s="42" t="str">
        <f>IF(ISERROR(VLOOKUP(B1191,'Айгенис Оп10'!$C$3:$C$20,1,0)),"Нет","Да")</f>
        <v>Нет</v>
      </c>
      <c r="D1191" s="43">
        <f t="shared" si="36"/>
        <v>365</v>
      </c>
      <c r="E1191" s="44">
        <f>ROUND(('Все выпуски'!$H$3*'Все выпуски'!$H$6/100)/365*(B1191-IF(C1191="Нет",VLOOKUP(A1191,'Айгенис Оп10'!$A$2:$C$20,3,0),VLOOKUP((A1191-1),'Айгенис Оп10'!$A$2:$C$20,3,0))),2)</f>
        <v>8.7799999999999994</v>
      </c>
      <c r="G1191" s="43">
        <f>COUNTIF(D1192:$D$1599,365)</f>
        <v>408</v>
      </c>
      <c r="H1191" s="43">
        <f>COUNTIF(D1192:$D$1599,366)</f>
        <v>0</v>
      </c>
      <c r="I1191" s="2"/>
    </row>
    <row r="1192" spans="1:9" x14ac:dyDescent="0.25">
      <c r="A1192" s="1">
        <f>COUNTIF($C$2:C1192,"Да")</f>
        <v>12</v>
      </c>
      <c r="B1192" s="45">
        <f t="shared" si="37"/>
        <v>46191</v>
      </c>
      <c r="C1192" s="42" t="str">
        <f>IF(ISERROR(VLOOKUP(B1192,'Айгенис Оп10'!$C$3:$C$20,1,0)),"Нет","Да")</f>
        <v>Нет</v>
      </c>
      <c r="D1192" s="43">
        <f t="shared" si="36"/>
        <v>365</v>
      </c>
      <c r="E1192" s="44">
        <f>ROUND(('Все выпуски'!$H$3*'Все выпуски'!$H$6/100)/365*(B1192-IF(C1192="Нет",VLOOKUP(A1192,'Айгенис Оп10'!$A$2:$C$20,3,0),VLOOKUP((A1192-1),'Айгенис Оп10'!$A$2:$C$20,3,0))),2)</f>
        <v>8.8800000000000008</v>
      </c>
      <c r="G1192" s="43">
        <f>COUNTIF(D1193:$D$1599,365)</f>
        <v>407</v>
      </c>
      <c r="H1192" s="43">
        <f>COUNTIF(D1193:$D$1599,366)</f>
        <v>0</v>
      </c>
      <c r="I1192" s="2"/>
    </row>
    <row r="1193" spans="1:9" x14ac:dyDescent="0.25">
      <c r="A1193" s="1">
        <f>COUNTIF($C$2:C1193,"Да")</f>
        <v>12</v>
      </c>
      <c r="B1193" s="45">
        <f t="shared" si="37"/>
        <v>46192</v>
      </c>
      <c r="C1193" s="42" t="str">
        <f>IF(ISERROR(VLOOKUP(B1193,'Айгенис Оп10'!$C$3:$C$20,1,0)),"Нет","Да")</f>
        <v>Нет</v>
      </c>
      <c r="D1193" s="43">
        <f t="shared" si="36"/>
        <v>365</v>
      </c>
      <c r="E1193" s="44">
        <f>ROUND(('Все выпуски'!$H$3*'Все выпуски'!$H$6/100)/365*(B1193-IF(C1193="Нет",VLOOKUP(A1193,'Айгенис Оп10'!$A$2:$C$20,3,0),VLOOKUP((A1193-1),'Айгенис Оп10'!$A$2:$C$20,3,0))),2)</f>
        <v>8.98</v>
      </c>
      <c r="G1193" s="43">
        <f>COUNTIF(D1194:$D$1599,365)</f>
        <v>406</v>
      </c>
      <c r="H1193" s="43">
        <f>COUNTIF(D1194:$D$1599,366)</f>
        <v>0</v>
      </c>
      <c r="I1193" s="2"/>
    </row>
    <row r="1194" spans="1:9" x14ac:dyDescent="0.25">
      <c r="A1194" s="1">
        <f>COUNTIF($C$2:C1194,"Да")</f>
        <v>13</v>
      </c>
      <c r="B1194" s="45">
        <f t="shared" si="37"/>
        <v>46193</v>
      </c>
      <c r="C1194" s="42" t="str">
        <f>IF(ISERROR(VLOOKUP(B1194,'Айгенис Оп10'!$C$3:$C$20,1,0)),"Нет","Да")</f>
        <v>Да</v>
      </c>
      <c r="D1194" s="43">
        <f t="shared" si="36"/>
        <v>365</v>
      </c>
      <c r="E1194" s="44">
        <f>ROUND(('Все выпуски'!$H$3*'Все выпуски'!$H$6/100)/365*(B1194-IF(C1194="Нет",VLOOKUP(A1194,'Айгенис Оп10'!$A$2:$C$20,3,0),VLOOKUP((A1194-1),'Айгенис Оп10'!$A$2:$C$20,3,0))),2)</f>
        <v>9.07</v>
      </c>
      <c r="G1194" s="43">
        <f>COUNTIF(D1195:$D$1599,365)</f>
        <v>405</v>
      </c>
      <c r="H1194" s="43">
        <f>COUNTIF(D1195:$D$1599,366)</f>
        <v>0</v>
      </c>
      <c r="I1194" s="2"/>
    </row>
    <row r="1195" spans="1:9" x14ac:dyDescent="0.25">
      <c r="A1195" s="1">
        <f>COUNTIF($C$2:C1195,"Да")</f>
        <v>13</v>
      </c>
      <c r="B1195" s="45">
        <f t="shared" si="37"/>
        <v>46194</v>
      </c>
      <c r="C1195" s="42" t="str">
        <f>IF(ISERROR(VLOOKUP(B1195,'Айгенис Оп10'!$C$3:$C$20,1,0)),"Нет","Да")</f>
        <v>Нет</v>
      </c>
      <c r="D1195" s="43">
        <f t="shared" si="36"/>
        <v>365</v>
      </c>
      <c r="E1195" s="44">
        <f>ROUND(('Все выпуски'!$H$3*'Все выпуски'!$H$6/100)/365*(B1195-IF(C1195="Нет",VLOOKUP(A1195,'Айгенис Оп10'!$A$2:$C$20,3,0),VLOOKUP((A1195-1),'Айгенис Оп10'!$A$2:$C$20,3,0))),2)</f>
        <v>0.1</v>
      </c>
      <c r="G1195" s="43">
        <f>COUNTIF(D1196:$D$1599,365)</f>
        <v>404</v>
      </c>
      <c r="H1195" s="43">
        <f>COUNTIF(D1196:$D$1599,366)</f>
        <v>0</v>
      </c>
      <c r="I1195" s="2"/>
    </row>
    <row r="1196" spans="1:9" x14ac:dyDescent="0.25">
      <c r="A1196" s="1">
        <f>COUNTIF($C$2:C1196,"Да")</f>
        <v>13</v>
      </c>
      <c r="B1196" s="45">
        <f t="shared" si="37"/>
        <v>46195</v>
      </c>
      <c r="C1196" s="42" t="str">
        <f>IF(ISERROR(VLOOKUP(B1196,'Айгенис Оп10'!$C$3:$C$20,1,0)),"Нет","Да")</f>
        <v>Нет</v>
      </c>
      <c r="D1196" s="43">
        <f t="shared" si="36"/>
        <v>365</v>
      </c>
      <c r="E1196" s="44">
        <f>ROUND(('Все выпуски'!$H$3*'Все выпуски'!$H$6/100)/365*(B1196-IF(C1196="Нет",VLOOKUP(A1196,'Айгенис Оп10'!$A$2:$C$20,3,0),VLOOKUP((A1196-1),'Айгенис Оп10'!$A$2:$C$20,3,0))),2)</f>
        <v>0.2</v>
      </c>
      <c r="G1196" s="43">
        <f>COUNTIF(D1197:$D$1599,365)</f>
        <v>403</v>
      </c>
      <c r="H1196" s="43">
        <f>COUNTIF(D1197:$D$1599,366)</f>
        <v>0</v>
      </c>
      <c r="I1196" s="2"/>
    </row>
    <row r="1197" spans="1:9" x14ac:dyDescent="0.25">
      <c r="A1197" s="1">
        <f>COUNTIF($C$2:C1197,"Да")</f>
        <v>13</v>
      </c>
      <c r="B1197" s="45">
        <f t="shared" si="37"/>
        <v>46196</v>
      </c>
      <c r="C1197" s="42" t="str">
        <f>IF(ISERROR(VLOOKUP(B1197,'Айгенис Оп10'!$C$3:$C$20,1,0)),"Нет","Да")</f>
        <v>Нет</v>
      </c>
      <c r="D1197" s="43">
        <f t="shared" si="36"/>
        <v>365</v>
      </c>
      <c r="E1197" s="44">
        <f>ROUND(('Все выпуски'!$H$3*'Все выпуски'!$H$6/100)/365*(B1197-IF(C1197="Нет",VLOOKUP(A1197,'Айгенис Оп10'!$A$2:$C$20,3,0),VLOOKUP((A1197-1),'Айгенис Оп10'!$A$2:$C$20,3,0))),2)</f>
        <v>0.3</v>
      </c>
      <c r="G1197" s="43">
        <f>COUNTIF(D1198:$D$1599,365)</f>
        <v>402</v>
      </c>
      <c r="H1197" s="43">
        <f>COUNTIF(D1198:$D$1599,366)</f>
        <v>0</v>
      </c>
      <c r="I1197" s="2"/>
    </row>
    <row r="1198" spans="1:9" x14ac:dyDescent="0.25">
      <c r="A1198" s="1">
        <f>COUNTIF($C$2:C1198,"Да")</f>
        <v>13</v>
      </c>
      <c r="B1198" s="45">
        <f t="shared" si="37"/>
        <v>46197</v>
      </c>
      <c r="C1198" s="42" t="str">
        <f>IF(ISERROR(VLOOKUP(B1198,'Айгенис Оп10'!$C$3:$C$20,1,0)),"Нет","Да")</f>
        <v>Нет</v>
      </c>
      <c r="D1198" s="43">
        <f t="shared" si="36"/>
        <v>365</v>
      </c>
      <c r="E1198" s="44">
        <f>ROUND(('Все выпуски'!$H$3*'Все выпуски'!$H$6/100)/365*(B1198-IF(C1198="Нет",VLOOKUP(A1198,'Айгенис Оп10'!$A$2:$C$20,3,0),VLOOKUP((A1198-1),'Айгенис Оп10'!$A$2:$C$20,3,0))),2)</f>
        <v>0.39</v>
      </c>
      <c r="G1198" s="43">
        <f>COUNTIF(D1199:$D$1599,365)</f>
        <v>401</v>
      </c>
      <c r="H1198" s="43">
        <f>COUNTIF(D1199:$D$1599,366)</f>
        <v>0</v>
      </c>
      <c r="I1198" s="2"/>
    </row>
    <row r="1199" spans="1:9" x14ac:dyDescent="0.25">
      <c r="A1199" s="1">
        <f>COUNTIF($C$2:C1199,"Да")</f>
        <v>13</v>
      </c>
      <c r="B1199" s="45">
        <f t="shared" si="37"/>
        <v>46198</v>
      </c>
      <c r="C1199" s="42" t="str">
        <f>IF(ISERROR(VLOOKUP(B1199,'Айгенис Оп10'!$C$3:$C$20,1,0)),"Нет","Да")</f>
        <v>Нет</v>
      </c>
      <c r="D1199" s="43">
        <f t="shared" si="36"/>
        <v>365</v>
      </c>
      <c r="E1199" s="44">
        <f>ROUND(('Все выпуски'!$H$3*'Все выпуски'!$H$6/100)/365*(B1199-IF(C1199="Нет",VLOOKUP(A1199,'Айгенис Оп10'!$A$2:$C$20,3,0),VLOOKUP((A1199-1),'Айгенис Оп10'!$A$2:$C$20,3,0))),2)</f>
        <v>0.49</v>
      </c>
      <c r="G1199" s="43">
        <f>COUNTIF(D1200:$D$1599,365)</f>
        <v>400</v>
      </c>
      <c r="H1199" s="43">
        <f>COUNTIF(D1200:$D$1599,366)</f>
        <v>0</v>
      </c>
      <c r="I1199" s="2"/>
    </row>
    <row r="1200" spans="1:9" x14ac:dyDescent="0.25">
      <c r="A1200" s="1">
        <f>COUNTIF($C$2:C1200,"Да")</f>
        <v>13</v>
      </c>
      <c r="B1200" s="45">
        <f t="shared" si="37"/>
        <v>46199</v>
      </c>
      <c r="C1200" s="42" t="str">
        <f>IF(ISERROR(VLOOKUP(B1200,'Айгенис Оп10'!$C$3:$C$20,1,0)),"Нет","Да")</f>
        <v>Нет</v>
      </c>
      <c r="D1200" s="43">
        <f t="shared" si="36"/>
        <v>365</v>
      </c>
      <c r="E1200" s="44">
        <f>ROUND(('Все выпуски'!$H$3*'Все выпуски'!$H$6/100)/365*(B1200-IF(C1200="Нет",VLOOKUP(A1200,'Айгенис Оп10'!$A$2:$C$20,3,0),VLOOKUP((A1200-1),'Айгенис Оп10'!$A$2:$C$20,3,0))),2)</f>
        <v>0.59</v>
      </c>
      <c r="G1200" s="43">
        <f>COUNTIF(D1201:$D$1599,365)</f>
        <v>399</v>
      </c>
      <c r="H1200" s="43">
        <f>COUNTIF(D1201:$D$1599,366)</f>
        <v>0</v>
      </c>
      <c r="I1200" s="2"/>
    </row>
    <row r="1201" spans="1:9" x14ac:dyDescent="0.25">
      <c r="A1201" s="1">
        <f>COUNTIF($C$2:C1201,"Да")</f>
        <v>13</v>
      </c>
      <c r="B1201" s="45">
        <f t="shared" si="37"/>
        <v>46200</v>
      </c>
      <c r="C1201" s="42" t="str">
        <f>IF(ISERROR(VLOOKUP(B1201,'Айгенис Оп10'!$C$3:$C$20,1,0)),"Нет","Да")</f>
        <v>Нет</v>
      </c>
      <c r="D1201" s="43">
        <f t="shared" si="36"/>
        <v>365</v>
      </c>
      <c r="E1201" s="44">
        <f>ROUND(('Все выпуски'!$H$3*'Все выпуски'!$H$6/100)/365*(B1201-IF(C1201="Нет",VLOOKUP(A1201,'Айгенис Оп10'!$A$2:$C$20,3,0),VLOOKUP((A1201-1),'Айгенис Оп10'!$A$2:$C$20,3,0))),2)</f>
        <v>0.69</v>
      </c>
      <c r="G1201" s="43">
        <f>COUNTIF(D1202:$D$1599,365)</f>
        <v>398</v>
      </c>
      <c r="H1201" s="43">
        <f>COUNTIF(D1202:$D$1599,366)</f>
        <v>0</v>
      </c>
      <c r="I1201" s="2"/>
    </row>
    <row r="1202" spans="1:9" x14ac:dyDescent="0.25">
      <c r="A1202" s="1">
        <f>COUNTIF($C$2:C1202,"Да")</f>
        <v>13</v>
      </c>
      <c r="B1202" s="45">
        <f t="shared" si="37"/>
        <v>46201</v>
      </c>
      <c r="C1202" s="42" t="str">
        <f>IF(ISERROR(VLOOKUP(B1202,'Айгенис Оп10'!$C$3:$C$20,1,0)),"Нет","Да")</f>
        <v>Нет</v>
      </c>
      <c r="D1202" s="43">
        <f t="shared" si="36"/>
        <v>365</v>
      </c>
      <c r="E1202" s="44">
        <f>ROUND(('Все выпуски'!$H$3*'Все выпуски'!$H$6/100)/365*(B1202-IF(C1202="Нет",VLOOKUP(A1202,'Айгенис Оп10'!$A$2:$C$20,3,0),VLOOKUP((A1202-1),'Айгенис Оп10'!$A$2:$C$20,3,0))),2)</f>
        <v>0.79</v>
      </c>
      <c r="G1202" s="43">
        <f>COUNTIF(D1203:$D$1599,365)</f>
        <v>397</v>
      </c>
      <c r="H1202" s="43">
        <f>COUNTIF(D1203:$D$1599,366)</f>
        <v>0</v>
      </c>
      <c r="I1202" s="2"/>
    </row>
    <row r="1203" spans="1:9" x14ac:dyDescent="0.25">
      <c r="A1203" s="1">
        <f>COUNTIF($C$2:C1203,"Да")</f>
        <v>13</v>
      </c>
      <c r="B1203" s="45">
        <f t="shared" si="37"/>
        <v>46202</v>
      </c>
      <c r="C1203" s="42" t="str">
        <f>IF(ISERROR(VLOOKUP(B1203,'Айгенис Оп10'!$C$3:$C$20,1,0)),"Нет","Да")</f>
        <v>Нет</v>
      </c>
      <c r="D1203" s="43">
        <f t="shared" si="36"/>
        <v>365</v>
      </c>
      <c r="E1203" s="44">
        <f>ROUND(('Все выпуски'!$H$3*'Все выпуски'!$H$6/100)/365*(B1203-IF(C1203="Нет",VLOOKUP(A1203,'Айгенис Оп10'!$A$2:$C$20,3,0),VLOOKUP((A1203-1),'Айгенис Оп10'!$A$2:$C$20,3,0))),2)</f>
        <v>0.89</v>
      </c>
      <c r="G1203" s="43">
        <f>COUNTIF(D1204:$D$1599,365)</f>
        <v>396</v>
      </c>
      <c r="H1203" s="43">
        <f>COUNTIF(D1204:$D$1599,366)</f>
        <v>0</v>
      </c>
      <c r="I1203" s="2"/>
    </row>
    <row r="1204" spans="1:9" x14ac:dyDescent="0.25">
      <c r="A1204" s="1">
        <f>COUNTIF($C$2:C1204,"Да")</f>
        <v>13</v>
      </c>
      <c r="B1204" s="45">
        <f t="shared" si="37"/>
        <v>46203</v>
      </c>
      <c r="C1204" s="42" t="str">
        <f>IF(ISERROR(VLOOKUP(B1204,'Айгенис Оп10'!$C$3:$C$20,1,0)),"Нет","Да")</f>
        <v>Нет</v>
      </c>
      <c r="D1204" s="43">
        <f t="shared" si="36"/>
        <v>365</v>
      </c>
      <c r="E1204" s="44">
        <f>ROUND(('Все выпуски'!$H$3*'Все выпуски'!$H$6/100)/365*(B1204-IF(C1204="Нет",VLOOKUP(A1204,'Айгенис Оп10'!$A$2:$C$20,3,0),VLOOKUP((A1204-1),'Айгенис Оп10'!$A$2:$C$20,3,0))),2)</f>
        <v>0.99</v>
      </c>
      <c r="G1204" s="43">
        <f>COUNTIF(D1205:$D$1599,365)</f>
        <v>395</v>
      </c>
      <c r="H1204" s="43">
        <f>COUNTIF(D1205:$D$1599,366)</f>
        <v>0</v>
      </c>
      <c r="I1204" s="2"/>
    </row>
    <row r="1205" spans="1:9" x14ac:dyDescent="0.25">
      <c r="A1205" s="1">
        <f>COUNTIF($C$2:C1205,"Да")</f>
        <v>13</v>
      </c>
      <c r="B1205" s="45">
        <f t="shared" si="37"/>
        <v>46204</v>
      </c>
      <c r="C1205" s="42" t="str">
        <f>IF(ISERROR(VLOOKUP(B1205,'Айгенис Оп10'!$C$3:$C$20,1,0)),"Нет","Да")</f>
        <v>Нет</v>
      </c>
      <c r="D1205" s="43">
        <f t="shared" si="36"/>
        <v>365</v>
      </c>
      <c r="E1205" s="44">
        <f>ROUND(('Все выпуски'!$H$3*'Все выпуски'!$H$6/100)/365*(B1205-IF(C1205="Нет",VLOOKUP(A1205,'Айгенис Оп10'!$A$2:$C$20,3,0),VLOOKUP((A1205-1),'Айгенис Оп10'!$A$2:$C$20,3,0))),2)</f>
        <v>1.08</v>
      </c>
      <c r="G1205" s="43">
        <f>COUNTIF(D1206:$D$1599,365)</f>
        <v>394</v>
      </c>
      <c r="H1205" s="43">
        <f>COUNTIF(D1206:$D$1599,366)</f>
        <v>0</v>
      </c>
      <c r="I1205" s="2"/>
    </row>
    <row r="1206" spans="1:9" x14ac:dyDescent="0.25">
      <c r="A1206" s="1">
        <f>COUNTIF($C$2:C1206,"Да")</f>
        <v>13</v>
      </c>
      <c r="B1206" s="45">
        <f t="shared" si="37"/>
        <v>46205</v>
      </c>
      <c r="C1206" s="42" t="str">
        <f>IF(ISERROR(VLOOKUP(B1206,'Айгенис Оп10'!$C$3:$C$20,1,0)),"Нет","Да")</f>
        <v>Нет</v>
      </c>
      <c r="D1206" s="43">
        <f t="shared" si="36"/>
        <v>365</v>
      </c>
      <c r="E1206" s="44">
        <f>ROUND(('Все выпуски'!$H$3*'Все выпуски'!$H$6/100)/365*(B1206-IF(C1206="Нет",VLOOKUP(A1206,'Айгенис Оп10'!$A$2:$C$20,3,0),VLOOKUP((A1206-1),'Айгенис Оп10'!$A$2:$C$20,3,0))),2)</f>
        <v>1.18</v>
      </c>
      <c r="G1206" s="43">
        <f>COUNTIF(D1207:$D$1599,365)</f>
        <v>393</v>
      </c>
      <c r="H1206" s="43">
        <f>COUNTIF(D1207:$D$1599,366)</f>
        <v>0</v>
      </c>
      <c r="I1206" s="2"/>
    </row>
    <row r="1207" spans="1:9" x14ac:dyDescent="0.25">
      <c r="A1207" s="1">
        <f>COUNTIF($C$2:C1207,"Да")</f>
        <v>13</v>
      </c>
      <c r="B1207" s="45">
        <f t="shared" si="37"/>
        <v>46206</v>
      </c>
      <c r="C1207" s="42" t="str">
        <f>IF(ISERROR(VLOOKUP(B1207,'Айгенис Оп10'!$C$3:$C$20,1,0)),"Нет","Да")</f>
        <v>Нет</v>
      </c>
      <c r="D1207" s="43">
        <f t="shared" si="36"/>
        <v>365</v>
      </c>
      <c r="E1207" s="44">
        <f>ROUND(('Все выпуски'!$H$3*'Все выпуски'!$H$6/100)/365*(B1207-IF(C1207="Нет",VLOOKUP(A1207,'Айгенис Оп10'!$A$2:$C$20,3,0),VLOOKUP((A1207-1),'Айгенис Оп10'!$A$2:$C$20,3,0))),2)</f>
        <v>1.28</v>
      </c>
      <c r="G1207" s="43">
        <f>COUNTIF(D1208:$D$1599,365)</f>
        <v>392</v>
      </c>
      <c r="H1207" s="43">
        <f>COUNTIF(D1208:$D$1599,366)</f>
        <v>0</v>
      </c>
      <c r="I1207" s="2"/>
    </row>
    <row r="1208" spans="1:9" x14ac:dyDescent="0.25">
      <c r="A1208" s="1">
        <f>COUNTIF($C$2:C1208,"Да")</f>
        <v>13</v>
      </c>
      <c r="B1208" s="45">
        <f t="shared" si="37"/>
        <v>46207</v>
      </c>
      <c r="C1208" s="42" t="str">
        <f>IF(ISERROR(VLOOKUP(B1208,'Айгенис Оп10'!$C$3:$C$20,1,0)),"Нет","Да")</f>
        <v>Нет</v>
      </c>
      <c r="D1208" s="43">
        <f t="shared" si="36"/>
        <v>365</v>
      </c>
      <c r="E1208" s="44">
        <f>ROUND(('Все выпуски'!$H$3*'Все выпуски'!$H$6/100)/365*(B1208-IF(C1208="Нет",VLOOKUP(A1208,'Айгенис Оп10'!$A$2:$C$20,3,0),VLOOKUP((A1208-1),'Айгенис Оп10'!$A$2:$C$20,3,0))),2)</f>
        <v>1.38</v>
      </c>
      <c r="G1208" s="43">
        <f>COUNTIF(D1209:$D$1599,365)</f>
        <v>391</v>
      </c>
      <c r="H1208" s="43">
        <f>COUNTIF(D1209:$D$1599,366)</f>
        <v>0</v>
      </c>
      <c r="I1208" s="2"/>
    </row>
    <row r="1209" spans="1:9" x14ac:dyDescent="0.25">
      <c r="A1209" s="1">
        <f>COUNTIF($C$2:C1209,"Да")</f>
        <v>13</v>
      </c>
      <c r="B1209" s="45">
        <f t="shared" si="37"/>
        <v>46208</v>
      </c>
      <c r="C1209" s="42" t="str">
        <f>IF(ISERROR(VLOOKUP(B1209,'Айгенис Оп10'!$C$3:$C$20,1,0)),"Нет","Да")</f>
        <v>Нет</v>
      </c>
      <c r="D1209" s="43">
        <f t="shared" si="36"/>
        <v>365</v>
      </c>
      <c r="E1209" s="44">
        <f>ROUND(('Все выпуски'!$H$3*'Все выпуски'!$H$6/100)/365*(B1209-IF(C1209="Нет",VLOOKUP(A1209,'Айгенис Оп10'!$A$2:$C$20,3,0),VLOOKUP((A1209-1),'Айгенис Оп10'!$A$2:$C$20,3,0))),2)</f>
        <v>1.48</v>
      </c>
      <c r="G1209" s="43">
        <f>COUNTIF(D1210:$D$1599,365)</f>
        <v>390</v>
      </c>
      <c r="H1209" s="43">
        <f>COUNTIF(D1210:$D$1599,366)</f>
        <v>0</v>
      </c>
      <c r="I1209" s="2"/>
    </row>
    <row r="1210" spans="1:9" x14ac:dyDescent="0.25">
      <c r="A1210" s="1">
        <f>COUNTIF($C$2:C1210,"Да")</f>
        <v>13</v>
      </c>
      <c r="B1210" s="45">
        <f t="shared" si="37"/>
        <v>46209</v>
      </c>
      <c r="C1210" s="42" t="str">
        <f>IF(ISERROR(VLOOKUP(B1210,'Айгенис Оп10'!$C$3:$C$20,1,0)),"Нет","Да")</f>
        <v>Нет</v>
      </c>
      <c r="D1210" s="43">
        <f t="shared" si="36"/>
        <v>365</v>
      </c>
      <c r="E1210" s="44">
        <f>ROUND(('Все выпуски'!$H$3*'Все выпуски'!$H$6/100)/365*(B1210-IF(C1210="Нет",VLOOKUP(A1210,'Айгенис Оп10'!$A$2:$C$20,3,0),VLOOKUP((A1210-1),'Айгенис Оп10'!$A$2:$C$20,3,0))),2)</f>
        <v>1.58</v>
      </c>
      <c r="G1210" s="43">
        <f>COUNTIF(D1211:$D$1599,365)</f>
        <v>389</v>
      </c>
      <c r="H1210" s="43">
        <f>COUNTIF(D1211:$D$1599,366)</f>
        <v>0</v>
      </c>
      <c r="I1210" s="2"/>
    </row>
    <row r="1211" spans="1:9" x14ac:dyDescent="0.25">
      <c r="A1211" s="1">
        <f>COUNTIF($C$2:C1211,"Да")</f>
        <v>13</v>
      </c>
      <c r="B1211" s="45">
        <f t="shared" si="37"/>
        <v>46210</v>
      </c>
      <c r="C1211" s="42" t="str">
        <f>IF(ISERROR(VLOOKUP(B1211,'Айгенис Оп10'!$C$3:$C$20,1,0)),"Нет","Да")</f>
        <v>Нет</v>
      </c>
      <c r="D1211" s="43">
        <f t="shared" si="36"/>
        <v>365</v>
      </c>
      <c r="E1211" s="44">
        <f>ROUND(('Все выпуски'!$H$3*'Все выпуски'!$H$6/100)/365*(B1211-IF(C1211="Нет",VLOOKUP(A1211,'Айгенис Оп10'!$A$2:$C$20,3,0),VLOOKUP((A1211-1),'Айгенис Оп10'!$A$2:$C$20,3,0))),2)</f>
        <v>1.68</v>
      </c>
      <c r="G1211" s="43">
        <f>COUNTIF(D1212:$D$1599,365)</f>
        <v>388</v>
      </c>
      <c r="H1211" s="43">
        <f>COUNTIF(D1212:$D$1599,366)</f>
        <v>0</v>
      </c>
      <c r="I1211" s="2"/>
    </row>
    <row r="1212" spans="1:9" x14ac:dyDescent="0.25">
      <c r="A1212" s="1">
        <f>COUNTIF($C$2:C1212,"Да")</f>
        <v>13</v>
      </c>
      <c r="B1212" s="45">
        <f t="shared" si="37"/>
        <v>46211</v>
      </c>
      <c r="C1212" s="42" t="str">
        <f>IF(ISERROR(VLOOKUP(B1212,'Айгенис Оп10'!$C$3:$C$20,1,0)),"Нет","Да")</f>
        <v>Нет</v>
      </c>
      <c r="D1212" s="43">
        <f t="shared" si="36"/>
        <v>365</v>
      </c>
      <c r="E1212" s="44">
        <f>ROUND(('Все выпуски'!$H$3*'Все выпуски'!$H$6/100)/365*(B1212-IF(C1212="Нет",VLOOKUP(A1212,'Айгенис Оп10'!$A$2:$C$20,3,0),VLOOKUP((A1212-1),'Айгенис Оп10'!$A$2:$C$20,3,0))),2)</f>
        <v>1.78</v>
      </c>
      <c r="G1212" s="43">
        <f>COUNTIF(D1213:$D$1599,365)</f>
        <v>387</v>
      </c>
      <c r="H1212" s="43">
        <f>COUNTIF(D1213:$D$1599,366)</f>
        <v>0</v>
      </c>
      <c r="I1212" s="2"/>
    </row>
    <row r="1213" spans="1:9" x14ac:dyDescent="0.25">
      <c r="A1213" s="1">
        <f>COUNTIF($C$2:C1213,"Да")</f>
        <v>13</v>
      </c>
      <c r="B1213" s="45">
        <f t="shared" si="37"/>
        <v>46212</v>
      </c>
      <c r="C1213" s="42" t="str">
        <f>IF(ISERROR(VLOOKUP(B1213,'Айгенис Оп10'!$C$3:$C$20,1,0)),"Нет","Да")</f>
        <v>Нет</v>
      </c>
      <c r="D1213" s="43">
        <f t="shared" si="36"/>
        <v>365</v>
      </c>
      <c r="E1213" s="44">
        <f>ROUND(('Все выпуски'!$H$3*'Все выпуски'!$H$6/100)/365*(B1213-IF(C1213="Нет",VLOOKUP(A1213,'Айгенис Оп10'!$A$2:$C$20,3,0),VLOOKUP((A1213-1),'Айгенис Оп10'!$A$2:$C$20,3,0))),2)</f>
        <v>1.87</v>
      </c>
      <c r="G1213" s="43">
        <f>COUNTIF(D1214:$D$1599,365)</f>
        <v>386</v>
      </c>
      <c r="H1213" s="43">
        <f>COUNTIF(D1214:$D$1599,366)</f>
        <v>0</v>
      </c>
      <c r="I1213" s="2"/>
    </row>
    <row r="1214" spans="1:9" x14ac:dyDescent="0.25">
      <c r="A1214" s="1">
        <f>COUNTIF($C$2:C1214,"Да")</f>
        <v>13</v>
      </c>
      <c r="B1214" s="45">
        <f t="shared" si="37"/>
        <v>46213</v>
      </c>
      <c r="C1214" s="42" t="str">
        <f>IF(ISERROR(VLOOKUP(B1214,'Айгенис Оп10'!$C$3:$C$20,1,0)),"Нет","Да")</f>
        <v>Нет</v>
      </c>
      <c r="D1214" s="43">
        <f t="shared" si="36"/>
        <v>365</v>
      </c>
      <c r="E1214" s="44">
        <f>ROUND(('Все выпуски'!$H$3*'Все выпуски'!$H$6/100)/365*(B1214-IF(C1214="Нет",VLOOKUP(A1214,'Айгенис Оп10'!$A$2:$C$20,3,0),VLOOKUP((A1214-1),'Айгенис Оп10'!$A$2:$C$20,3,0))),2)</f>
        <v>1.97</v>
      </c>
      <c r="G1214" s="43">
        <f>COUNTIF(D1215:$D$1599,365)</f>
        <v>385</v>
      </c>
      <c r="H1214" s="43">
        <f>COUNTIF(D1215:$D$1599,366)</f>
        <v>0</v>
      </c>
      <c r="I1214" s="2"/>
    </row>
    <row r="1215" spans="1:9" x14ac:dyDescent="0.25">
      <c r="A1215" s="1">
        <f>COUNTIF($C$2:C1215,"Да")</f>
        <v>13</v>
      </c>
      <c r="B1215" s="45">
        <f t="shared" si="37"/>
        <v>46214</v>
      </c>
      <c r="C1215" s="42" t="str">
        <f>IF(ISERROR(VLOOKUP(B1215,'Айгенис Оп10'!$C$3:$C$20,1,0)),"Нет","Да")</f>
        <v>Нет</v>
      </c>
      <c r="D1215" s="43">
        <f t="shared" si="36"/>
        <v>365</v>
      </c>
      <c r="E1215" s="44">
        <f>ROUND(('Все выпуски'!$H$3*'Все выпуски'!$H$6/100)/365*(B1215-IF(C1215="Нет",VLOOKUP(A1215,'Айгенис Оп10'!$A$2:$C$20,3,0),VLOOKUP((A1215-1),'Айгенис Оп10'!$A$2:$C$20,3,0))),2)</f>
        <v>2.0699999999999998</v>
      </c>
      <c r="G1215" s="43">
        <f>COUNTIF(D1216:$D$1599,365)</f>
        <v>384</v>
      </c>
      <c r="H1215" s="43">
        <f>COUNTIF(D1216:$D$1599,366)</f>
        <v>0</v>
      </c>
      <c r="I1215" s="2"/>
    </row>
    <row r="1216" spans="1:9" x14ac:dyDescent="0.25">
      <c r="A1216" s="1">
        <f>COUNTIF($C$2:C1216,"Да")</f>
        <v>13</v>
      </c>
      <c r="B1216" s="45">
        <f t="shared" si="37"/>
        <v>46215</v>
      </c>
      <c r="C1216" s="42" t="str">
        <f>IF(ISERROR(VLOOKUP(B1216,'Айгенис Оп10'!$C$3:$C$20,1,0)),"Нет","Да")</f>
        <v>Нет</v>
      </c>
      <c r="D1216" s="43">
        <f t="shared" si="36"/>
        <v>365</v>
      </c>
      <c r="E1216" s="44">
        <f>ROUND(('Все выпуски'!$H$3*'Все выпуски'!$H$6/100)/365*(B1216-IF(C1216="Нет",VLOOKUP(A1216,'Айгенис Оп10'!$A$2:$C$20,3,0),VLOOKUP((A1216-1),'Айгенис Оп10'!$A$2:$C$20,3,0))),2)</f>
        <v>2.17</v>
      </c>
      <c r="G1216" s="43">
        <f>COUNTIF(D1217:$D$1599,365)</f>
        <v>383</v>
      </c>
      <c r="H1216" s="43">
        <f>COUNTIF(D1217:$D$1599,366)</f>
        <v>0</v>
      </c>
      <c r="I1216" s="2"/>
    </row>
    <row r="1217" spans="1:9" x14ac:dyDescent="0.25">
      <c r="A1217" s="1">
        <f>COUNTIF($C$2:C1217,"Да")</f>
        <v>13</v>
      </c>
      <c r="B1217" s="45">
        <f t="shared" si="37"/>
        <v>46216</v>
      </c>
      <c r="C1217" s="42" t="str">
        <f>IF(ISERROR(VLOOKUP(B1217,'Айгенис Оп10'!$C$3:$C$20,1,0)),"Нет","Да")</f>
        <v>Нет</v>
      </c>
      <c r="D1217" s="43">
        <f t="shared" si="36"/>
        <v>365</v>
      </c>
      <c r="E1217" s="44">
        <f>ROUND(('Все выпуски'!$H$3*'Все выпуски'!$H$6/100)/365*(B1217-IF(C1217="Нет",VLOOKUP(A1217,'Айгенис Оп10'!$A$2:$C$20,3,0),VLOOKUP((A1217-1),'Айгенис Оп10'!$A$2:$C$20,3,0))),2)</f>
        <v>2.27</v>
      </c>
      <c r="G1217" s="43">
        <f>COUNTIF(D1218:$D$1599,365)</f>
        <v>382</v>
      </c>
      <c r="H1217" s="43">
        <f>COUNTIF(D1218:$D$1599,366)</f>
        <v>0</v>
      </c>
      <c r="I1217" s="2"/>
    </row>
    <row r="1218" spans="1:9" x14ac:dyDescent="0.25">
      <c r="A1218" s="1">
        <f>COUNTIF($C$2:C1218,"Да")</f>
        <v>13</v>
      </c>
      <c r="B1218" s="45">
        <f t="shared" si="37"/>
        <v>46217</v>
      </c>
      <c r="C1218" s="42" t="str">
        <f>IF(ISERROR(VLOOKUP(B1218,'Айгенис Оп10'!$C$3:$C$20,1,0)),"Нет","Да")</f>
        <v>Нет</v>
      </c>
      <c r="D1218" s="43">
        <f t="shared" si="36"/>
        <v>365</v>
      </c>
      <c r="E1218" s="44">
        <f>ROUND(('Все выпуски'!$H$3*'Все выпуски'!$H$6/100)/365*(B1218-IF(C1218="Нет",VLOOKUP(A1218,'Айгенис Оп10'!$A$2:$C$20,3,0),VLOOKUP((A1218-1),'Айгенис Оп10'!$A$2:$C$20,3,0))),2)</f>
        <v>2.37</v>
      </c>
      <c r="G1218" s="43">
        <f>COUNTIF(D1219:$D$1599,365)</f>
        <v>381</v>
      </c>
      <c r="H1218" s="43">
        <f>COUNTIF(D1219:$D$1599,366)</f>
        <v>0</v>
      </c>
      <c r="I1218" s="2"/>
    </row>
    <row r="1219" spans="1:9" x14ac:dyDescent="0.25">
      <c r="A1219" s="1">
        <f>COUNTIF($C$2:C1219,"Да")</f>
        <v>13</v>
      </c>
      <c r="B1219" s="45">
        <f t="shared" si="37"/>
        <v>46218</v>
      </c>
      <c r="C1219" s="42" t="str">
        <f>IF(ISERROR(VLOOKUP(B1219,'Айгенис Оп10'!$C$3:$C$20,1,0)),"Нет","Да")</f>
        <v>Нет</v>
      </c>
      <c r="D1219" s="43">
        <f t="shared" ref="D1219:D1282" si="38">IF(MOD(YEAR(B1219),4)=0,366,365)</f>
        <v>365</v>
      </c>
      <c r="E1219" s="44">
        <f>ROUND(('Все выпуски'!$H$3*'Все выпуски'!$H$6/100)/365*(B1219-IF(C1219="Нет",VLOOKUP(A1219,'Айгенис Оп10'!$A$2:$C$20,3,0),VLOOKUP((A1219-1),'Айгенис Оп10'!$A$2:$C$20,3,0))),2)</f>
        <v>2.4700000000000002</v>
      </c>
      <c r="G1219" s="43">
        <f>COUNTIF(D1220:$D$1599,365)</f>
        <v>380</v>
      </c>
      <c r="H1219" s="43">
        <f>COUNTIF(D1220:$D$1599,366)</f>
        <v>0</v>
      </c>
      <c r="I1219" s="2"/>
    </row>
    <row r="1220" spans="1:9" x14ac:dyDescent="0.25">
      <c r="A1220" s="1">
        <f>COUNTIF($C$2:C1220,"Да")</f>
        <v>13</v>
      </c>
      <c r="B1220" s="45">
        <f t="shared" ref="B1220:B1226" si="39">B1219+1</f>
        <v>46219</v>
      </c>
      <c r="C1220" s="42" t="str">
        <f>IF(ISERROR(VLOOKUP(B1220,'Айгенис Оп10'!$C$3:$C$20,1,0)),"Нет","Да")</f>
        <v>Нет</v>
      </c>
      <c r="D1220" s="43">
        <f t="shared" si="38"/>
        <v>365</v>
      </c>
      <c r="E1220" s="44">
        <f>ROUND(('Все выпуски'!$H$3*'Все выпуски'!$H$6/100)/365*(B1220-IF(C1220="Нет",VLOOKUP(A1220,'Айгенис Оп10'!$A$2:$C$20,3,0),VLOOKUP((A1220-1),'Айгенис Оп10'!$A$2:$C$20,3,0))),2)</f>
        <v>2.56</v>
      </c>
      <c r="G1220" s="43">
        <f>COUNTIF(D1221:$D$1599,365)</f>
        <v>379</v>
      </c>
      <c r="H1220" s="43">
        <f>COUNTIF(D1221:$D$1599,366)</f>
        <v>0</v>
      </c>
      <c r="I1220" s="2"/>
    </row>
    <row r="1221" spans="1:9" x14ac:dyDescent="0.25">
      <c r="A1221" s="1">
        <f>COUNTIF($C$2:C1221,"Да")</f>
        <v>13</v>
      </c>
      <c r="B1221" s="45">
        <f t="shared" si="39"/>
        <v>46220</v>
      </c>
      <c r="C1221" s="42" t="str">
        <f>IF(ISERROR(VLOOKUP(B1221,'Айгенис Оп10'!$C$3:$C$20,1,0)),"Нет","Да")</f>
        <v>Нет</v>
      </c>
      <c r="D1221" s="43">
        <f t="shared" si="38"/>
        <v>365</v>
      </c>
      <c r="E1221" s="44">
        <f>ROUND(('Все выпуски'!$H$3*'Все выпуски'!$H$6/100)/365*(B1221-IF(C1221="Нет",VLOOKUP(A1221,'Айгенис Оп10'!$A$2:$C$20,3,0),VLOOKUP((A1221-1),'Айгенис Оп10'!$A$2:$C$20,3,0))),2)</f>
        <v>2.66</v>
      </c>
      <c r="G1221" s="43">
        <f>COUNTIF(D1222:$D$1599,365)</f>
        <v>378</v>
      </c>
      <c r="H1221" s="43">
        <f>COUNTIF(D1222:$D$1599,366)</f>
        <v>0</v>
      </c>
      <c r="I1221" s="2"/>
    </row>
    <row r="1222" spans="1:9" x14ac:dyDescent="0.25">
      <c r="A1222" s="1">
        <f>COUNTIF($C$2:C1222,"Да")</f>
        <v>13</v>
      </c>
      <c r="B1222" s="45">
        <f t="shared" si="39"/>
        <v>46221</v>
      </c>
      <c r="C1222" s="42" t="str">
        <f>IF(ISERROR(VLOOKUP(B1222,'Айгенис Оп10'!$C$3:$C$20,1,0)),"Нет","Да")</f>
        <v>Нет</v>
      </c>
      <c r="D1222" s="43">
        <f t="shared" si="38"/>
        <v>365</v>
      </c>
      <c r="E1222" s="44">
        <f>ROUND(('Все выпуски'!$H$3*'Все выпуски'!$H$6/100)/365*(B1222-IF(C1222="Нет",VLOOKUP(A1222,'Айгенис Оп10'!$A$2:$C$20,3,0),VLOOKUP((A1222-1),'Айгенис Оп10'!$A$2:$C$20,3,0))),2)</f>
        <v>2.76</v>
      </c>
      <c r="G1222" s="43">
        <f>COUNTIF(D1223:$D$1599,365)</f>
        <v>377</v>
      </c>
      <c r="H1222" s="43">
        <f>COUNTIF(D1223:$D$1599,366)</f>
        <v>0</v>
      </c>
      <c r="I1222" s="2"/>
    </row>
    <row r="1223" spans="1:9" x14ac:dyDescent="0.25">
      <c r="A1223" s="1">
        <f>COUNTIF($C$2:C1223,"Да")</f>
        <v>13</v>
      </c>
      <c r="B1223" s="45">
        <f t="shared" si="39"/>
        <v>46222</v>
      </c>
      <c r="C1223" s="42" t="str">
        <f>IF(ISERROR(VLOOKUP(B1223,'Айгенис Оп10'!$C$3:$C$20,1,0)),"Нет","Да")</f>
        <v>Нет</v>
      </c>
      <c r="D1223" s="43">
        <f t="shared" si="38"/>
        <v>365</v>
      </c>
      <c r="E1223" s="44">
        <f>ROUND(('Все выпуски'!$H$3*'Все выпуски'!$H$6/100)/365*(B1223-IF(C1223="Нет",VLOOKUP(A1223,'Айгенис Оп10'!$A$2:$C$20,3,0),VLOOKUP((A1223-1),'Айгенис Оп10'!$A$2:$C$20,3,0))),2)</f>
        <v>2.86</v>
      </c>
      <c r="G1223" s="43">
        <f>COUNTIF(D1224:$D$1599,365)</f>
        <v>376</v>
      </c>
      <c r="H1223" s="43">
        <f>COUNTIF(D1224:$D$1599,366)</f>
        <v>0</v>
      </c>
      <c r="I1223" s="2"/>
    </row>
    <row r="1224" spans="1:9" x14ac:dyDescent="0.25">
      <c r="A1224" s="1">
        <f>COUNTIF($C$2:C1224,"Да")</f>
        <v>13</v>
      </c>
      <c r="B1224" s="45">
        <f t="shared" si="39"/>
        <v>46223</v>
      </c>
      <c r="C1224" s="42" t="str">
        <f>IF(ISERROR(VLOOKUP(B1224,'Айгенис Оп10'!$C$3:$C$20,1,0)),"Нет","Да")</f>
        <v>Нет</v>
      </c>
      <c r="D1224" s="43">
        <f t="shared" si="38"/>
        <v>365</v>
      </c>
      <c r="E1224" s="44">
        <f>ROUND(('Все выпуски'!$H$3*'Все выпуски'!$H$6/100)/365*(B1224-IF(C1224="Нет",VLOOKUP(A1224,'Айгенис Оп10'!$A$2:$C$20,3,0),VLOOKUP((A1224-1),'Айгенис Оп10'!$A$2:$C$20,3,0))),2)</f>
        <v>2.96</v>
      </c>
      <c r="G1224" s="43">
        <f>COUNTIF(D1225:$D$1599,365)</f>
        <v>375</v>
      </c>
      <c r="H1224" s="43">
        <f>COUNTIF(D1225:$D$1599,366)</f>
        <v>0</v>
      </c>
      <c r="I1224" s="2"/>
    </row>
    <row r="1225" spans="1:9" x14ac:dyDescent="0.25">
      <c r="A1225" s="1">
        <f>COUNTIF($C$2:C1225,"Да")</f>
        <v>13</v>
      </c>
      <c r="B1225" s="45">
        <f t="shared" si="39"/>
        <v>46224</v>
      </c>
      <c r="C1225" s="42" t="str">
        <f>IF(ISERROR(VLOOKUP(B1225,'Айгенис Оп10'!$C$3:$C$20,1,0)),"Нет","Да")</f>
        <v>Нет</v>
      </c>
      <c r="D1225" s="43">
        <f t="shared" si="38"/>
        <v>365</v>
      </c>
      <c r="E1225" s="44">
        <f>ROUND(('Все выпуски'!$H$3*'Все выпуски'!$H$6/100)/365*(B1225-IF(C1225="Нет",VLOOKUP(A1225,'Айгенис Оп10'!$A$2:$C$20,3,0),VLOOKUP((A1225-1),'Айгенис Оп10'!$A$2:$C$20,3,0))),2)</f>
        <v>3.06</v>
      </c>
      <c r="G1225" s="43">
        <f>COUNTIF(D1226:$D$1599,365)</f>
        <v>374</v>
      </c>
      <c r="H1225" s="43">
        <f>COUNTIF(D1226:$D$1599,366)</f>
        <v>0</v>
      </c>
      <c r="I1225" s="2"/>
    </row>
    <row r="1226" spans="1:9" x14ac:dyDescent="0.25">
      <c r="A1226" s="1">
        <f>COUNTIF($C$2:C1226,"Да")</f>
        <v>13</v>
      </c>
      <c r="B1226" s="45">
        <f t="shared" si="39"/>
        <v>46225</v>
      </c>
      <c r="C1226" s="42" t="str">
        <f>IF(ISERROR(VLOOKUP(B1226,'Айгенис Оп10'!$C$3:$C$20,1,0)),"Нет","Да")</f>
        <v>Нет</v>
      </c>
      <c r="D1226" s="43">
        <f t="shared" si="38"/>
        <v>365</v>
      </c>
      <c r="E1226" s="44">
        <f>ROUND(('Все выпуски'!$H$3*'Все выпуски'!$H$6/100)/365*(B1226-IF(C1226="Нет",VLOOKUP(A1226,'Айгенис Оп10'!$A$2:$C$20,3,0),VLOOKUP((A1226-1),'Айгенис Оп10'!$A$2:$C$20,3,0))),2)</f>
        <v>3.16</v>
      </c>
      <c r="G1226" s="43">
        <f>COUNTIF(D1227:$D$1599,365)</f>
        <v>373</v>
      </c>
      <c r="H1226" s="43">
        <f>COUNTIF(D1227:$D$1599,366)</f>
        <v>0</v>
      </c>
      <c r="I1226" s="2"/>
    </row>
    <row r="1227" spans="1:9" x14ac:dyDescent="0.25">
      <c r="A1227" s="1">
        <f>COUNTIF($C$2:C1227,"Да")</f>
        <v>13</v>
      </c>
      <c r="B1227" s="45">
        <f>B1226+1</f>
        <v>46226</v>
      </c>
      <c r="C1227" s="42" t="str">
        <f>IF(ISERROR(VLOOKUP(B1227,'Айгенис Оп10'!$C$3:$C$20,1,0)),"Нет","Да")</f>
        <v>Нет</v>
      </c>
      <c r="D1227" s="43">
        <f t="shared" si="38"/>
        <v>365</v>
      </c>
      <c r="E1227" s="44">
        <f>ROUND(('Все выпуски'!$H$3*'Все выпуски'!$H$6/100)/365*(B1227-IF(C1227="Нет",VLOOKUP(A1227,'Айгенис Оп10'!$A$2:$C$20,3,0),VLOOKUP((A1227-1),'Айгенис Оп10'!$A$2:$C$20,3,0))),2)</f>
        <v>3.25</v>
      </c>
      <c r="G1227" s="43">
        <f>COUNTIF(D1228:$D$1599,365)</f>
        <v>372</v>
      </c>
      <c r="H1227" s="43">
        <f>COUNTIF(D1228:$D$1599,366)</f>
        <v>0</v>
      </c>
      <c r="I1227" s="2"/>
    </row>
    <row r="1228" spans="1:9" x14ac:dyDescent="0.25">
      <c r="A1228" s="1">
        <f>COUNTIF($C$2:C1228,"Да")</f>
        <v>13</v>
      </c>
      <c r="B1228" s="45">
        <f t="shared" ref="B1228:B1291" si="40">B1227+1</f>
        <v>46227</v>
      </c>
      <c r="C1228" s="42" t="str">
        <f>IF(ISERROR(VLOOKUP(B1228,'Айгенис Оп10'!$C$3:$C$20,1,0)),"Нет","Да")</f>
        <v>Нет</v>
      </c>
      <c r="D1228" s="43">
        <f t="shared" si="38"/>
        <v>365</v>
      </c>
      <c r="E1228" s="44">
        <f>ROUND(('Все выпуски'!$H$3*'Все выпуски'!$H$6/100)/365*(B1228-IF(C1228="Нет",VLOOKUP(A1228,'Айгенис Оп10'!$A$2:$C$20,3,0),VLOOKUP((A1228-1),'Айгенис Оп10'!$A$2:$C$20,3,0))),2)</f>
        <v>3.35</v>
      </c>
      <c r="G1228" s="43">
        <f>COUNTIF(D1229:$D$1599,365)</f>
        <v>371</v>
      </c>
      <c r="H1228" s="43">
        <f>COUNTIF(D1229:$D$1599,366)</f>
        <v>0</v>
      </c>
    </row>
    <row r="1229" spans="1:9" x14ac:dyDescent="0.25">
      <c r="A1229" s="1">
        <f>COUNTIF($C$2:C1229,"Да")</f>
        <v>13</v>
      </c>
      <c r="B1229" s="45">
        <f t="shared" si="40"/>
        <v>46228</v>
      </c>
      <c r="C1229" s="42" t="str">
        <f>IF(ISERROR(VLOOKUP(B1229,'Айгенис Оп10'!$C$3:$C$20,1,0)),"Нет","Да")</f>
        <v>Нет</v>
      </c>
      <c r="D1229" s="43">
        <f t="shared" si="38"/>
        <v>365</v>
      </c>
      <c r="E1229" s="44">
        <f>ROUND(('Все выпуски'!$H$3*'Все выпуски'!$H$6/100)/365*(B1229-IF(C1229="Нет",VLOOKUP(A1229,'Айгенис Оп10'!$A$2:$C$20,3,0),VLOOKUP((A1229-1),'Айгенис Оп10'!$A$2:$C$20,3,0))),2)</f>
        <v>3.45</v>
      </c>
      <c r="G1229" s="43">
        <f>COUNTIF(D1230:$D$1599,365)</f>
        <v>370</v>
      </c>
      <c r="H1229" s="43">
        <f>COUNTIF(D1230:$D$1599,366)</f>
        <v>0</v>
      </c>
    </row>
    <row r="1230" spans="1:9" x14ac:dyDescent="0.25">
      <c r="A1230" s="1">
        <f>COUNTIF($C$2:C1230,"Да")</f>
        <v>13</v>
      </c>
      <c r="B1230" s="45">
        <f t="shared" si="40"/>
        <v>46229</v>
      </c>
      <c r="C1230" s="42" t="str">
        <f>IF(ISERROR(VLOOKUP(B1230,'Айгенис Оп10'!$C$3:$C$20,1,0)),"Нет","Да")</f>
        <v>Нет</v>
      </c>
      <c r="D1230" s="43">
        <f t="shared" si="38"/>
        <v>365</v>
      </c>
      <c r="E1230" s="44">
        <f>ROUND(('Все выпуски'!$H$3*'Все выпуски'!$H$6/100)/365*(B1230-IF(C1230="Нет",VLOOKUP(A1230,'Айгенис Оп10'!$A$2:$C$20,3,0),VLOOKUP((A1230-1),'Айгенис Оп10'!$A$2:$C$20,3,0))),2)</f>
        <v>3.55</v>
      </c>
      <c r="G1230" s="43">
        <f>COUNTIF(D1231:$D$1599,365)</f>
        <v>369</v>
      </c>
      <c r="H1230" s="43">
        <f>COUNTIF(D1231:$D$1599,366)</f>
        <v>0</v>
      </c>
    </row>
    <row r="1231" spans="1:9" x14ac:dyDescent="0.25">
      <c r="A1231" s="1">
        <f>COUNTIF($C$2:C1231,"Да")</f>
        <v>13</v>
      </c>
      <c r="B1231" s="45">
        <f t="shared" si="40"/>
        <v>46230</v>
      </c>
      <c r="C1231" s="42" t="str">
        <f>IF(ISERROR(VLOOKUP(B1231,'Айгенис Оп10'!$C$3:$C$20,1,0)),"Нет","Да")</f>
        <v>Нет</v>
      </c>
      <c r="D1231" s="43">
        <f t="shared" si="38"/>
        <v>365</v>
      </c>
      <c r="E1231" s="44">
        <f>ROUND(('Все выпуски'!$H$3*'Все выпуски'!$H$6/100)/365*(B1231-IF(C1231="Нет",VLOOKUP(A1231,'Айгенис Оп10'!$A$2:$C$20,3,0),VLOOKUP((A1231-1),'Айгенис Оп10'!$A$2:$C$20,3,0))),2)</f>
        <v>3.65</v>
      </c>
      <c r="G1231" s="43">
        <f>COUNTIF(D1232:$D$1599,365)</f>
        <v>368</v>
      </c>
      <c r="H1231" s="43">
        <f>COUNTIF(D1232:$D$1599,366)</f>
        <v>0</v>
      </c>
    </row>
    <row r="1232" spans="1:9" x14ac:dyDescent="0.25">
      <c r="A1232" s="1">
        <f>COUNTIF($C$2:C1232,"Да")</f>
        <v>13</v>
      </c>
      <c r="B1232" s="45">
        <f t="shared" si="40"/>
        <v>46231</v>
      </c>
      <c r="C1232" s="42" t="str">
        <f>IF(ISERROR(VLOOKUP(B1232,'Айгенис Оп10'!$C$3:$C$20,1,0)),"Нет","Да")</f>
        <v>Нет</v>
      </c>
      <c r="D1232" s="43">
        <f t="shared" si="38"/>
        <v>365</v>
      </c>
      <c r="E1232" s="44">
        <f>ROUND(('Все выпуски'!$H$3*'Все выпуски'!$H$6/100)/365*(B1232-IF(C1232="Нет",VLOOKUP(A1232,'Айгенис Оп10'!$A$2:$C$20,3,0),VLOOKUP((A1232-1),'Айгенис Оп10'!$A$2:$C$20,3,0))),2)</f>
        <v>3.75</v>
      </c>
      <c r="G1232" s="43">
        <f>COUNTIF(D1233:$D$1599,365)</f>
        <v>367</v>
      </c>
      <c r="H1232" s="43">
        <f>COUNTIF(D1233:$D$1599,366)</f>
        <v>0</v>
      </c>
    </row>
    <row r="1233" spans="1:8" x14ac:dyDescent="0.25">
      <c r="A1233" s="1">
        <f>COUNTIF($C$2:C1233,"Да")</f>
        <v>13</v>
      </c>
      <c r="B1233" s="45">
        <f t="shared" si="40"/>
        <v>46232</v>
      </c>
      <c r="C1233" s="42" t="str">
        <f>IF(ISERROR(VLOOKUP(B1233,'Айгенис Оп10'!$C$3:$C$20,1,0)),"Нет","Да")</f>
        <v>Нет</v>
      </c>
      <c r="D1233" s="43">
        <f t="shared" si="38"/>
        <v>365</v>
      </c>
      <c r="E1233" s="44">
        <f>ROUND(('Все выпуски'!$H$3*'Все выпуски'!$H$6/100)/365*(B1233-IF(C1233="Нет",VLOOKUP(A1233,'Айгенис Оп10'!$A$2:$C$20,3,0),VLOOKUP((A1233-1),'Айгенис Оп10'!$A$2:$C$20,3,0))),2)</f>
        <v>3.85</v>
      </c>
      <c r="G1233" s="43">
        <f>COUNTIF(D1234:$D$1599,365)</f>
        <v>366</v>
      </c>
      <c r="H1233" s="43">
        <f>COUNTIF(D1234:$D$1599,366)</f>
        <v>0</v>
      </c>
    </row>
    <row r="1234" spans="1:8" x14ac:dyDescent="0.25">
      <c r="A1234" s="1">
        <f>COUNTIF($C$2:C1234,"Да")</f>
        <v>13</v>
      </c>
      <c r="B1234" s="45">
        <f t="shared" si="40"/>
        <v>46233</v>
      </c>
      <c r="C1234" s="42" t="str">
        <f>IF(ISERROR(VLOOKUP(B1234,'Айгенис Оп10'!$C$3:$C$20,1,0)),"Нет","Да")</f>
        <v>Нет</v>
      </c>
      <c r="D1234" s="43">
        <f t="shared" si="38"/>
        <v>365</v>
      </c>
      <c r="E1234" s="44">
        <f>ROUND(('Все выпуски'!$H$3*'Все выпуски'!$H$6/100)/365*(B1234-IF(C1234="Нет",VLOOKUP(A1234,'Айгенис Оп10'!$A$2:$C$20,3,0),VLOOKUP((A1234-1),'Айгенис Оп10'!$A$2:$C$20,3,0))),2)</f>
        <v>3.95</v>
      </c>
      <c r="G1234" s="43">
        <f>COUNTIF(D1235:$D$1599,365)</f>
        <v>365</v>
      </c>
      <c r="H1234" s="43">
        <f>COUNTIF(D1235:$D$1599,366)</f>
        <v>0</v>
      </c>
    </row>
    <row r="1235" spans="1:8" x14ac:dyDescent="0.25">
      <c r="A1235" s="1">
        <f>COUNTIF($C$2:C1235,"Да")</f>
        <v>13</v>
      </c>
      <c r="B1235" s="45">
        <f t="shared" si="40"/>
        <v>46234</v>
      </c>
      <c r="C1235" s="42" t="str">
        <f>IF(ISERROR(VLOOKUP(B1235,'Айгенис Оп10'!$C$3:$C$20,1,0)),"Нет","Да")</f>
        <v>Нет</v>
      </c>
      <c r="D1235" s="43">
        <f t="shared" si="38"/>
        <v>365</v>
      </c>
      <c r="E1235" s="44">
        <f>ROUND(('Все выпуски'!$H$3*'Все выпуски'!$H$6/100)/365*(B1235-IF(C1235="Нет",VLOOKUP(A1235,'Айгенис Оп10'!$A$2:$C$20,3,0),VLOOKUP((A1235-1),'Айгенис Оп10'!$A$2:$C$20,3,0))),2)</f>
        <v>4.04</v>
      </c>
      <c r="G1235" s="43">
        <f>COUNTIF(D1236:$D$1599,365)</f>
        <v>364</v>
      </c>
      <c r="H1235" s="43">
        <f>COUNTIF(D1236:$D$1599,366)</f>
        <v>0</v>
      </c>
    </row>
    <row r="1236" spans="1:8" x14ac:dyDescent="0.25">
      <c r="A1236" s="1">
        <f>COUNTIF($C$2:C1236,"Да")</f>
        <v>13</v>
      </c>
      <c r="B1236" s="45">
        <f t="shared" si="40"/>
        <v>46235</v>
      </c>
      <c r="C1236" s="42" t="str">
        <f>IF(ISERROR(VLOOKUP(B1236,'Айгенис Оп10'!$C$3:$C$20,1,0)),"Нет","Да")</f>
        <v>Нет</v>
      </c>
      <c r="D1236" s="43">
        <f t="shared" si="38"/>
        <v>365</v>
      </c>
      <c r="E1236" s="44">
        <f>ROUND(('Все выпуски'!$H$3*'Все выпуски'!$H$6/100)/365*(B1236-IF(C1236="Нет",VLOOKUP(A1236,'Айгенис Оп10'!$A$2:$C$20,3,0),VLOOKUP((A1236-1),'Айгенис Оп10'!$A$2:$C$20,3,0))),2)</f>
        <v>4.1399999999999997</v>
      </c>
      <c r="G1236" s="43">
        <f>COUNTIF(D1237:$D$1599,365)</f>
        <v>363</v>
      </c>
      <c r="H1236" s="43">
        <f>COUNTIF(D1237:$D$1599,366)</f>
        <v>0</v>
      </c>
    </row>
    <row r="1237" spans="1:8" x14ac:dyDescent="0.25">
      <c r="A1237" s="1">
        <f>COUNTIF($C$2:C1237,"Да")</f>
        <v>13</v>
      </c>
      <c r="B1237" s="45">
        <f t="shared" si="40"/>
        <v>46236</v>
      </c>
      <c r="C1237" s="42" t="str">
        <f>IF(ISERROR(VLOOKUP(B1237,'Айгенис Оп10'!$C$3:$C$20,1,0)),"Нет","Да")</f>
        <v>Нет</v>
      </c>
      <c r="D1237" s="43">
        <f t="shared" si="38"/>
        <v>365</v>
      </c>
      <c r="E1237" s="44">
        <f>ROUND(('Все выпуски'!$H$3*'Все выпуски'!$H$6/100)/365*(B1237-IF(C1237="Нет",VLOOKUP(A1237,'Айгенис Оп10'!$A$2:$C$20,3,0),VLOOKUP((A1237-1),'Айгенис Оп10'!$A$2:$C$20,3,0))),2)</f>
        <v>4.24</v>
      </c>
      <c r="G1237" s="43">
        <f>COUNTIF(D1238:$D$1599,365)</f>
        <v>362</v>
      </c>
      <c r="H1237" s="43">
        <f>COUNTIF(D1238:$D$1599,366)</f>
        <v>0</v>
      </c>
    </row>
    <row r="1238" spans="1:8" x14ac:dyDescent="0.25">
      <c r="A1238" s="1">
        <f>COUNTIF($C$2:C1238,"Да")</f>
        <v>13</v>
      </c>
      <c r="B1238" s="45">
        <f t="shared" si="40"/>
        <v>46237</v>
      </c>
      <c r="C1238" s="42" t="str">
        <f>IF(ISERROR(VLOOKUP(B1238,'Айгенис Оп10'!$C$3:$C$20,1,0)),"Нет","Да")</f>
        <v>Нет</v>
      </c>
      <c r="D1238" s="43">
        <f t="shared" si="38"/>
        <v>365</v>
      </c>
      <c r="E1238" s="44">
        <f>ROUND(('Все выпуски'!$H$3*'Все выпуски'!$H$6/100)/365*(B1238-IF(C1238="Нет",VLOOKUP(A1238,'Айгенис Оп10'!$A$2:$C$20,3,0),VLOOKUP((A1238-1),'Айгенис Оп10'!$A$2:$C$20,3,0))),2)</f>
        <v>4.34</v>
      </c>
      <c r="G1238" s="43">
        <f>COUNTIF(D1239:$D$1599,365)</f>
        <v>361</v>
      </c>
      <c r="H1238" s="43">
        <f>COUNTIF(D1239:$D$1599,366)</f>
        <v>0</v>
      </c>
    </row>
    <row r="1239" spans="1:8" x14ac:dyDescent="0.25">
      <c r="A1239" s="1">
        <f>COUNTIF($C$2:C1239,"Да")</f>
        <v>13</v>
      </c>
      <c r="B1239" s="45">
        <f t="shared" si="40"/>
        <v>46238</v>
      </c>
      <c r="C1239" s="42" t="str">
        <f>IF(ISERROR(VLOOKUP(B1239,'Айгенис Оп10'!$C$3:$C$20,1,0)),"Нет","Да")</f>
        <v>Нет</v>
      </c>
      <c r="D1239" s="43">
        <f t="shared" si="38"/>
        <v>365</v>
      </c>
      <c r="E1239" s="44">
        <f>ROUND(('Все выпуски'!$H$3*'Все выпуски'!$H$6/100)/365*(B1239-IF(C1239="Нет",VLOOKUP(A1239,'Айгенис Оп10'!$A$2:$C$20,3,0),VLOOKUP((A1239-1),'Айгенис Оп10'!$A$2:$C$20,3,0))),2)</f>
        <v>4.4400000000000004</v>
      </c>
      <c r="G1239" s="43">
        <f>COUNTIF(D1240:$D$1599,365)</f>
        <v>360</v>
      </c>
      <c r="H1239" s="43">
        <f>COUNTIF(D1240:$D$1599,366)</f>
        <v>0</v>
      </c>
    </row>
    <row r="1240" spans="1:8" x14ac:dyDescent="0.25">
      <c r="A1240" s="1">
        <f>COUNTIF($C$2:C1240,"Да")</f>
        <v>13</v>
      </c>
      <c r="B1240" s="45">
        <f t="shared" si="40"/>
        <v>46239</v>
      </c>
      <c r="C1240" s="42" t="str">
        <f>IF(ISERROR(VLOOKUP(B1240,'Айгенис Оп10'!$C$3:$C$20,1,0)),"Нет","Да")</f>
        <v>Нет</v>
      </c>
      <c r="D1240" s="43">
        <f t="shared" si="38"/>
        <v>365</v>
      </c>
      <c r="E1240" s="44">
        <f>ROUND(('Все выпуски'!$H$3*'Все выпуски'!$H$6/100)/365*(B1240-IF(C1240="Нет",VLOOKUP(A1240,'Айгенис Оп10'!$A$2:$C$20,3,0),VLOOKUP((A1240-1),'Айгенис Оп10'!$A$2:$C$20,3,0))),2)</f>
        <v>4.54</v>
      </c>
      <c r="G1240" s="43">
        <f>COUNTIF(D1241:$D$1599,365)</f>
        <v>359</v>
      </c>
      <c r="H1240" s="43">
        <f>COUNTIF(D1241:$D$1599,366)</f>
        <v>0</v>
      </c>
    </row>
    <row r="1241" spans="1:8" x14ac:dyDescent="0.25">
      <c r="A1241" s="1">
        <f>COUNTIF($C$2:C1241,"Да")</f>
        <v>13</v>
      </c>
      <c r="B1241" s="45">
        <f t="shared" si="40"/>
        <v>46240</v>
      </c>
      <c r="C1241" s="42" t="str">
        <f>IF(ISERROR(VLOOKUP(B1241,'Айгенис Оп10'!$C$3:$C$20,1,0)),"Нет","Да")</f>
        <v>Нет</v>
      </c>
      <c r="D1241" s="43">
        <f t="shared" si="38"/>
        <v>365</v>
      </c>
      <c r="E1241" s="44">
        <f>ROUND(('Все выпуски'!$H$3*'Все выпуски'!$H$6/100)/365*(B1241-IF(C1241="Нет",VLOOKUP(A1241,'Айгенис Оп10'!$A$2:$C$20,3,0),VLOOKUP((A1241-1),'Айгенис Оп10'!$A$2:$C$20,3,0))),2)</f>
        <v>4.6399999999999997</v>
      </c>
      <c r="G1241" s="43">
        <f>COUNTIF(D1242:$D$1599,365)</f>
        <v>358</v>
      </c>
      <c r="H1241" s="43">
        <f>COUNTIF(D1242:$D$1599,366)</f>
        <v>0</v>
      </c>
    </row>
    <row r="1242" spans="1:8" x14ac:dyDescent="0.25">
      <c r="A1242" s="1">
        <f>COUNTIF($C$2:C1242,"Да")</f>
        <v>13</v>
      </c>
      <c r="B1242" s="45">
        <f t="shared" si="40"/>
        <v>46241</v>
      </c>
      <c r="C1242" s="42" t="str">
        <f>IF(ISERROR(VLOOKUP(B1242,'Айгенис Оп10'!$C$3:$C$20,1,0)),"Нет","Да")</f>
        <v>Нет</v>
      </c>
      <c r="D1242" s="43">
        <f t="shared" si="38"/>
        <v>365</v>
      </c>
      <c r="E1242" s="44">
        <f>ROUND(('Все выпуски'!$H$3*'Все выпуски'!$H$6/100)/365*(B1242-IF(C1242="Нет",VLOOKUP(A1242,'Айгенис Оп10'!$A$2:$C$20,3,0),VLOOKUP((A1242-1),'Айгенис Оп10'!$A$2:$C$20,3,0))),2)</f>
        <v>4.7300000000000004</v>
      </c>
      <c r="G1242" s="43">
        <f>COUNTIF(D1243:$D$1599,365)</f>
        <v>357</v>
      </c>
      <c r="H1242" s="43">
        <f>COUNTIF(D1243:$D$1599,366)</f>
        <v>0</v>
      </c>
    </row>
    <row r="1243" spans="1:8" x14ac:dyDescent="0.25">
      <c r="A1243" s="1">
        <f>COUNTIF($C$2:C1243,"Да")</f>
        <v>13</v>
      </c>
      <c r="B1243" s="45">
        <f t="shared" si="40"/>
        <v>46242</v>
      </c>
      <c r="C1243" s="42" t="str">
        <f>IF(ISERROR(VLOOKUP(B1243,'Айгенис Оп10'!$C$3:$C$20,1,0)),"Нет","Да")</f>
        <v>Нет</v>
      </c>
      <c r="D1243" s="43">
        <f t="shared" si="38"/>
        <v>365</v>
      </c>
      <c r="E1243" s="44">
        <f>ROUND(('Все выпуски'!$H$3*'Все выпуски'!$H$6/100)/365*(B1243-IF(C1243="Нет",VLOOKUP(A1243,'Айгенис Оп10'!$A$2:$C$20,3,0),VLOOKUP((A1243-1),'Айгенис Оп10'!$A$2:$C$20,3,0))),2)</f>
        <v>4.83</v>
      </c>
      <c r="G1243" s="43">
        <f>COUNTIF(D1244:$D$1599,365)</f>
        <v>356</v>
      </c>
      <c r="H1243" s="43">
        <f>COUNTIF(D1244:$D$1599,366)</f>
        <v>0</v>
      </c>
    </row>
    <row r="1244" spans="1:8" x14ac:dyDescent="0.25">
      <c r="A1244" s="1">
        <f>COUNTIF($C$2:C1244,"Да")</f>
        <v>13</v>
      </c>
      <c r="B1244" s="45">
        <f t="shared" si="40"/>
        <v>46243</v>
      </c>
      <c r="C1244" s="42" t="str">
        <f>IF(ISERROR(VLOOKUP(B1244,'Айгенис Оп10'!$C$3:$C$20,1,0)),"Нет","Да")</f>
        <v>Нет</v>
      </c>
      <c r="D1244" s="43">
        <f t="shared" si="38"/>
        <v>365</v>
      </c>
      <c r="E1244" s="44">
        <f>ROUND(('Все выпуски'!$H$3*'Все выпуски'!$H$6/100)/365*(B1244-IF(C1244="Нет",VLOOKUP(A1244,'Айгенис Оп10'!$A$2:$C$20,3,0),VLOOKUP((A1244-1),'Айгенис Оп10'!$A$2:$C$20,3,0))),2)</f>
        <v>4.93</v>
      </c>
      <c r="G1244" s="43">
        <f>COUNTIF(D1245:$D$1599,365)</f>
        <v>355</v>
      </c>
      <c r="H1244" s="43">
        <f>COUNTIF(D1245:$D$1599,366)</f>
        <v>0</v>
      </c>
    </row>
    <row r="1245" spans="1:8" x14ac:dyDescent="0.25">
      <c r="A1245" s="1">
        <f>COUNTIF($C$2:C1245,"Да")</f>
        <v>13</v>
      </c>
      <c r="B1245" s="45">
        <f t="shared" si="40"/>
        <v>46244</v>
      </c>
      <c r="C1245" s="42" t="str">
        <f>IF(ISERROR(VLOOKUP(B1245,'Айгенис Оп10'!$C$3:$C$20,1,0)),"Нет","Да")</f>
        <v>Нет</v>
      </c>
      <c r="D1245" s="43">
        <f t="shared" si="38"/>
        <v>365</v>
      </c>
      <c r="E1245" s="44">
        <f>ROUND(('Все выпуски'!$H$3*'Все выпуски'!$H$6/100)/365*(B1245-IF(C1245="Нет",VLOOKUP(A1245,'Айгенис Оп10'!$A$2:$C$20,3,0),VLOOKUP((A1245-1),'Айгенис Оп10'!$A$2:$C$20,3,0))),2)</f>
        <v>5.03</v>
      </c>
      <c r="G1245" s="43">
        <f>COUNTIF(D1246:$D$1599,365)</f>
        <v>354</v>
      </c>
      <c r="H1245" s="43">
        <f>COUNTIF(D1246:$D$1599,366)</f>
        <v>0</v>
      </c>
    </row>
    <row r="1246" spans="1:8" x14ac:dyDescent="0.25">
      <c r="A1246" s="1">
        <f>COUNTIF($C$2:C1246,"Да")</f>
        <v>13</v>
      </c>
      <c r="B1246" s="45">
        <f t="shared" si="40"/>
        <v>46245</v>
      </c>
      <c r="C1246" s="42" t="str">
        <f>IF(ISERROR(VLOOKUP(B1246,'Айгенис Оп10'!$C$3:$C$20,1,0)),"Нет","Да")</f>
        <v>Нет</v>
      </c>
      <c r="D1246" s="43">
        <f t="shared" si="38"/>
        <v>365</v>
      </c>
      <c r="E1246" s="44">
        <f>ROUND(('Все выпуски'!$H$3*'Все выпуски'!$H$6/100)/365*(B1246-IF(C1246="Нет",VLOOKUP(A1246,'Айгенис Оп10'!$A$2:$C$20,3,0),VLOOKUP((A1246-1),'Айгенис Оп10'!$A$2:$C$20,3,0))),2)</f>
        <v>5.13</v>
      </c>
      <c r="G1246" s="43">
        <f>COUNTIF(D1247:$D$1599,365)</f>
        <v>353</v>
      </c>
      <c r="H1246" s="43">
        <f>COUNTIF(D1247:$D$1599,366)</f>
        <v>0</v>
      </c>
    </row>
    <row r="1247" spans="1:8" x14ac:dyDescent="0.25">
      <c r="A1247" s="1">
        <f>COUNTIF($C$2:C1247,"Да")</f>
        <v>13</v>
      </c>
      <c r="B1247" s="45">
        <f t="shared" si="40"/>
        <v>46246</v>
      </c>
      <c r="C1247" s="42" t="str">
        <f>IF(ISERROR(VLOOKUP(B1247,'Айгенис Оп10'!$C$3:$C$20,1,0)),"Нет","Да")</f>
        <v>Нет</v>
      </c>
      <c r="D1247" s="43">
        <f t="shared" si="38"/>
        <v>365</v>
      </c>
      <c r="E1247" s="44">
        <f>ROUND(('Все выпуски'!$H$3*'Все выпуски'!$H$6/100)/365*(B1247-IF(C1247="Нет",VLOOKUP(A1247,'Айгенис Оп10'!$A$2:$C$20,3,0),VLOOKUP((A1247-1),'Айгенис Оп10'!$A$2:$C$20,3,0))),2)</f>
        <v>5.23</v>
      </c>
      <c r="G1247" s="43">
        <f>COUNTIF(D1248:$D$1599,365)</f>
        <v>352</v>
      </c>
      <c r="H1247" s="43">
        <f>COUNTIF(D1248:$D$1599,366)</f>
        <v>0</v>
      </c>
    </row>
    <row r="1248" spans="1:8" x14ac:dyDescent="0.25">
      <c r="A1248" s="1">
        <f>COUNTIF($C$2:C1248,"Да")</f>
        <v>13</v>
      </c>
      <c r="B1248" s="45">
        <f t="shared" si="40"/>
        <v>46247</v>
      </c>
      <c r="C1248" s="42" t="str">
        <f>IF(ISERROR(VLOOKUP(B1248,'Айгенис Оп10'!$C$3:$C$20,1,0)),"Нет","Да")</f>
        <v>Нет</v>
      </c>
      <c r="D1248" s="43">
        <f t="shared" si="38"/>
        <v>365</v>
      </c>
      <c r="E1248" s="44">
        <f>ROUND(('Все выпуски'!$H$3*'Все выпуски'!$H$6/100)/365*(B1248-IF(C1248="Нет",VLOOKUP(A1248,'Айгенис Оп10'!$A$2:$C$20,3,0),VLOOKUP((A1248-1),'Айгенис Оп10'!$A$2:$C$20,3,0))),2)</f>
        <v>5.33</v>
      </c>
      <c r="G1248" s="43">
        <f>COUNTIF(D1249:$D$1599,365)</f>
        <v>351</v>
      </c>
      <c r="H1248" s="43">
        <f>COUNTIF(D1249:$D$1599,366)</f>
        <v>0</v>
      </c>
    </row>
    <row r="1249" spans="1:8" x14ac:dyDescent="0.25">
      <c r="A1249" s="1">
        <f>COUNTIF($C$2:C1249,"Да")</f>
        <v>13</v>
      </c>
      <c r="B1249" s="45">
        <f t="shared" si="40"/>
        <v>46248</v>
      </c>
      <c r="C1249" s="42" t="str">
        <f>IF(ISERROR(VLOOKUP(B1249,'Айгенис Оп10'!$C$3:$C$20,1,0)),"Нет","Да")</f>
        <v>Нет</v>
      </c>
      <c r="D1249" s="43">
        <f t="shared" si="38"/>
        <v>365</v>
      </c>
      <c r="E1249" s="44">
        <f>ROUND(('Все выпуски'!$H$3*'Все выпуски'!$H$6/100)/365*(B1249-IF(C1249="Нет",VLOOKUP(A1249,'Айгенис Оп10'!$A$2:$C$20,3,0),VLOOKUP((A1249-1),'Айгенис Оп10'!$A$2:$C$20,3,0))),2)</f>
        <v>5.42</v>
      </c>
      <c r="G1249" s="43">
        <f>COUNTIF(D1250:$D$1599,365)</f>
        <v>350</v>
      </c>
      <c r="H1249" s="43">
        <f>COUNTIF(D1250:$D$1599,366)</f>
        <v>0</v>
      </c>
    </row>
    <row r="1250" spans="1:8" x14ac:dyDescent="0.25">
      <c r="A1250" s="1">
        <f>COUNTIF($C$2:C1250,"Да")</f>
        <v>13</v>
      </c>
      <c r="B1250" s="45">
        <f t="shared" si="40"/>
        <v>46249</v>
      </c>
      <c r="C1250" s="42" t="str">
        <f>IF(ISERROR(VLOOKUP(B1250,'Айгенис Оп10'!$C$3:$C$20,1,0)),"Нет","Да")</f>
        <v>Нет</v>
      </c>
      <c r="D1250" s="43">
        <f t="shared" si="38"/>
        <v>365</v>
      </c>
      <c r="E1250" s="44">
        <f>ROUND(('Все выпуски'!$H$3*'Все выпуски'!$H$6/100)/365*(B1250-IF(C1250="Нет",VLOOKUP(A1250,'Айгенис Оп10'!$A$2:$C$20,3,0),VLOOKUP((A1250-1),'Айгенис Оп10'!$A$2:$C$20,3,0))),2)</f>
        <v>5.52</v>
      </c>
      <c r="G1250" s="43">
        <f>COUNTIF(D1251:$D$1599,365)</f>
        <v>349</v>
      </c>
      <c r="H1250" s="43">
        <f>COUNTIF(D1251:$D$1599,366)</f>
        <v>0</v>
      </c>
    </row>
    <row r="1251" spans="1:8" x14ac:dyDescent="0.25">
      <c r="A1251" s="1">
        <f>COUNTIF($C$2:C1251,"Да")</f>
        <v>13</v>
      </c>
      <c r="B1251" s="45">
        <f t="shared" si="40"/>
        <v>46250</v>
      </c>
      <c r="C1251" s="42" t="str">
        <f>IF(ISERROR(VLOOKUP(B1251,'Айгенис Оп10'!$C$3:$C$20,1,0)),"Нет","Да")</f>
        <v>Нет</v>
      </c>
      <c r="D1251" s="43">
        <f t="shared" si="38"/>
        <v>365</v>
      </c>
      <c r="E1251" s="44">
        <f>ROUND(('Все выпуски'!$H$3*'Все выпуски'!$H$6/100)/365*(B1251-IF(C1251="Нет",VLOOKUP(A1251,'Айгенис Оп10'!$A$2:$C$20,3,0),VLOOKUP((A1251-1),'Айгенис Оп10'!$A$2:$C$20,3,0))),2)</f>
        <v>5.62</v>
      </c>
      <c r="G1251" s="43">
        <f>COUNTIF(D1252:$D$1599,365)</f>
        <v>348</v>
      </c>
      <c r="H1251" s="43">
        <f>COUNTIF(D1252:$D$1599,366)</f>
        <v>0</v>
      </c>
    </row>
    <row r="1252" spans="1:8" x14ac:dyDescent="0.25">
      <c r="A1252" s="1">
        <f>COUNTIF($C$2:C1252,"Да")</f>
        <v>13</v>
      </c>
      <c r="B1252" s="45">
        <f t="shared" si="40"/>
        <v>46251</v>
      </c>
      <c r="C1252" s="42" t="str">
        <f>IF(ISERROR(VLOOKUP(B1252,'Айгенис Оп10'!$C$3:$C$20,1,0)),"Нет","Да")</f>
        <v>Нет</v>
      </c>
      <c r="D1252" s="43">
        <f t="shared" si="38"/>
        <v>365</v>
      </c>
      <c r="E1252" s="44">
        <f>ROUND(('Все выпуски'!$H$3*'Все выпуски'!$H$6/100)/365*(B1252-IF(C1252="Нет",VLOOKUP(A1252,'Айгенис Оп10'!$A$2:$C$20,3,0),VLOOKUP((A1252-1),'Айгенис Оп10'!$A$2:$C$20,3,0))),2)</f>
        <v>5.72</v>
      </c>
      <c r="G1252" s="43">
        <f>COUNTIF(D1253:$D$1599,365)</f>
        <v>347</v>
      </c>
      <c r="H1252" s="43">
        <f>COUNTIF(D1253:$D$1599,366)</f>
        <v>0</v>
      </c>
    </row>
    <row r="1253" spans="1:8" x14ac:dyDescent="0.25">
      <c r="A1253" s="1">
        <f>COUNTIF($C$2:C1253,"Да")</f>
        <v>13</v>
      </c>
      <c r="B1253" s="45">
        <f t="shared" si="40"/>
        <v>46252</v>
      </c>
      <c r="C1253" s="42" t="str">
        <f>IF(ISERROR(VLOOKUP(B1253,'Айгенис Оп10'!$C$3:$C$20,1,0)),"Нет","Да")</f>
        <v>Нет</v>
      </c>
      <c r="D1253" s="43">
        <f t="shared" si="38"/>
        <v>365</v>
      </c>
      <c r="E1253" s="44">
        <f>ROUND(('Все выпуски'!$H$3*'Все выпуски'!$H$6/100)/365*(B1253-IF(C1253="Нет",VLOOKUP(A1253,'Айгенис Оп10'!$A$2:$C$20,3,0),VLOOKUP((A1253-1),'Айгенис Оп10'!$A$2:$C$20,3,0))),2)</f>
        <v>5.82</v>
      </c>
      <c r="G1253" s="43">
        <f>COUNTIF(D1254:$D$1599,365)</f>
        <v>346</v>
      </c>
      <c r="H1253" s="43">
        <f>COUNTIF(D1254:$D$1599,366)</f>
        <v>0</v>
      </c>
    </row>
    <row r="1254" spans="1:8" x14ac:dyDescent="0.25">
      <c r="A1254" s="1">
        <f>COUNTIF($C$2:C1254,"Да")</f>
        <v>13</v>
      </c>
      <c r="B1254" s="45">
        <f t="shared" si="40"/>
        <v>46253</v>
      </c>
      <c r="C1254" s="42" t="str">
        <f>IF(ISERROR(VLOOKUP(B1254,'Айгенис Оп10'!$C$3:$C$20,1,0)),"Нет","Да")</f>
        <v>Нет</v>
      </c>
      <c r="D1254" s="43">
        <f t="shared" si="38"/>
        <v>365</v>
      </c>
      <c r="E1254" s="44">
        <f>ROUND(('Все выпуски'!$H$3*'Все выпуски'!$H$6/100)/365*(B1254-IF(C1254="Нет",VLOOKUP(A1254,'Айгенис Оп10'!$A$2:$C$20,3,0),VLOOKUP((A1254-1),'Айгенис Оп10'!$A$2:$C$20,3,0))),2)</f>
        <v>5.92</v>
      </c>
      <c r="G1254" s="43">
        <f>COUNTIF(D1255:$D$1599,365)</f>
        <v>345</v>
      </c>
      <c r="H1254" s="43">
        <f>COUNTIF(D1255:$D$1599,366)</f>
        <v>0</v>
      </c>
    </row>
    <row r="1255" spans="1:8" x14ac:dyDescent="0.25">
      <c r="A1255" s="1">
        <f>COUNTIF($C$2:C1255,"Да")</f>
        <v>13</v>
      </c>
      <c r="B1255" s="45">
        <f t="shared" si="40"/>
        <v>46254</v>
      </c>
      <c r="C1255" s="42" t="str">
        <f>IF(ISERROR(VLOOKUP(B1255,'Айгенис Оп10'!$C$3:$C$20,1,0)),"Нет","Да")</f>
        <v>Нет</v>
      </c>
      <c r="D1255" s="43">
        <f t="shared" si="38"/>
        <v>365</v>
      </c>
      <c r="E1255" s="44">
        <f>ROUND(('Все выпуски'!$H$3*'Все выпуски'!$H$6/100)/365*(B1255-IF(C1255="Нет",VLOOKUP(A1255,'Айгенис Оп10'!$A$2:$C$20,3,0),VLOOKUP((A1255-1),'Айгенис Оп10'!$A$2:$C$20,3,0))),2)</f>
        <v>6.02</v>
      </c>
      <c r="G1255" s="43">
        <f>COUNTIF(D1256:$D$1599,365)</f>
        <v>344</v>
      </c>
      <c r="H1255" s="43">
        <f>COUNTIF(D1256:$D$1599,366)</f>
        <v>0</v>
      </c>
    </row>
    <row r="1256" spans="1:8" x14ac:dyDescent="0.25">
      <c r="A1256" s="1">
        <f>COUNTIF($C$2:C1256,"Да")</f>
        <v>13</v>
      </c>
      <c r="B1256" s="45">
        <f t="shared" si="40"/>
        <v>46255</v>
      </c>
      <c r="C1256" s="42" t="str">
        <f>IF(ISERROR(VLOOKUP(B1256,'Айгенис Оп10'!$C$3:$C$20,1,0)),"Нет","Да")</f>
        <v>Нет</v>
      </c>
      <c r="D1256" s="43">
        <f t="shared" si="38"/>
        <v>365</v>
      </c>
      <c r="E1256" s="44">
        <f>ROUND(('Все выпуски'!$H$3*'Все выпуски'!$H$6/100)/365*(B1256-IF(C1256="Нет",VLOOKUP(A1256,'Айгенис Оп10'!$A$2:$C$20,3,0),VLOOKUP((A1256-1),'Айгенис Оп10'!$A$2:$C$20,3,0))),2)</f>
        <v>6.12</v>
      </c>
      <c r="G1256" s="43">
        <f>COUNTIF(D1257:$D$1599,365)</f>
        <v>343</v>
      </c>
      <c r="H1256" s="43">
        <f>COUNTIF(D1257:$D$1599,366)</f>
        <v>0</v>
      </c>
    </row>
    <row r="1257" spans="1:8" x14ac:dyDescent="0.25">
      <c r="A1257" s="1">
        <f>COUNTIF($C$2:C1257,"Да")</f>
        <v>13</v>
      </c>
      <c r="B1257" s="45">
        <f t="shared" si="40"/>
        <v>46256</v>
      </c>
      <c r="C1257" s="42" t="str">
        <f>IF(ISERROR(VLOOKUP(B1257,'Айгенис Оп10'!$C$3:$C$20,1,0)),"Нет","Да")</f>
        <v>Нет</v>
      </c>
      <c r="D1257" s="43">
        <f t="shared" si="38"/>
        <v>365</v>
      </c>
      <c r="E1257" s="44">
        <f>ROUND(('Все выпуски'!$H$3*'Все выпуски'!$H$6/100)/365*(B1257-IF(C1257="Нет",VLOOKUP(A1257,'Айгенис Оп10'!$A$2:$C$20,3,0),VLOOKUP((A1257-1),'Айгенис Оп10'!$A$2:$C$20,3,0))),2)</f>
        <v>6.21</v>
      </c>
      <c r="G1257" s="43">
        <f>COUNTIF(D1258:$D$1599,365)</f>
        <v>342</v>
      </c>
      <c r="H1257" s="43">
        <f>COUNTIF(D1258:$D$1599,366)</f>
        <v>0</v>
      </c>
    </row>
    <row r="1258" spans="1:8" x14ac:dyDescent="0.25">
      <c r="A1258" s="1">
        <f>COUNTIF($C$2:C1258,"Да")</f>
        <v>13</v>
      </c>
      <c r="B1258" s="45">
        <f t="shared" si="40"/>
        <v>46257</v>
      </c>
      <c r="C1258" s="42" t="str">
        <f>IF(ISERROR(VLOOKUP(B1258,'Айгенис Оп10'!$C$3:$C$20,1,0)),"Нет","Да")</f>
        <v>Нет</v>
      </c>
      <c r="D1258" s="43">
        <f t="shared" si="38"/>
        <v>365</v>
      </c>
      <c r="E1258" s="44">
        <f>ROUND(('Все выпуски'!$H$3*'Все выпуски'!$H$6/100)/365*(B1258-IF(C1258="Нет",VLOOKUP(A1258,'Айгенис Оп10'!$A$2:$C$20,3,0),VLOOKUP((A1258-1),'Айгенис Оп10'!$A$2:$C$20,3,0))),2)</f>
        <v>6.31</v>
      </c>
      <c r="G1258" s="43">
        <f>COUNTIF(D1259:$D$1599,365)</f>
        <v>341</v>
      </c>
      <c r="H1258" s="43">
        <f>COUNTIF(D1259:$D$1599,366)</f>
        <v>0</v>
      </c>
    </row>
    <row r="1259" spans="1:8" x14ac:dyDescent="0.25">
      <c r="A1259" s="1">
        <f>COUNTIF($C$2:C1259,"Да")</f>
        <v>13</v>
      </c>
      <c r="B1259" s="45">
        <f t="shared" si="40"/>
        <v>46258</v>
      </c>
      <c r="C1259" s="42" t="str">
        <f>IF(ISERROR(VLOOKUP(B1259,'Айгенис Оп10'!$C$3:$C$20,1,0)),"Нет","Да")</f>
        <v>Нет</v>
      </c>
      <c r="D1259" s="43">
        <f t="shared" si="38"/>
        <v>365</v>
      </c>
      <c r="E1259" s="44">
        <f>ROUND(('Все выпуски'!$H$3*'Все выпуски'!$H$6/100)/365*(B1259-IF(C1259="Нет",VLOOKUP(A1259,'Айгенис Оп10'!$A$2:$C$20,3,0),VLOOKUP((A1259-1),'Айгенис Оп10'!$A$2:$C$20,3,0))),2)</f>
        <v>6.41</v>
      </c>
      <c r="G1259" s="43">
        <f>COUNTIF(D1260:$D$1599,365)</f>
        <v>340</v>
      </c>
      <c r="H1259" s="43">
        <f>COUNTIF(D1260:$D$1599,366)</f>
        <v>0</v>
      </c>
    </row>
    <row r="1260" spans="1:8" x14ac:dyDescent="0.25">
      <c r="A1260" s="1">
        <f>COUNTIF($C$2:C1260,"Да")</f>
        <v>13</v>
      </c>
      <c r="B1260" s="45">
        <f t="shared" si="40"/>
        <v>46259</v>
      </c>
      <c r="C1260" s="42" t="str">
        <f>IF(ISERROR(VLOOKUP(B1260,'Айгенис Оп10'!$C$3:$C$20,1,0)),"Нет","Да")</f>
        <v>Нет</v>
      </c>
      <c r="D1260" s="43">
        <f t="shared" si="38"/>
        <v>365</v>
      </c>
      <c r="E1260" s="44">
        <f>ROUND(('Все выпуски'!$H$3*'Все выпуски'!$H$6/100)/365*(B1260-IF(C1260="Нет",VLOOKUP(A1260,'Айгенис Оп10'!$A$2:$C$20,3,0),VLOOKUP((A1260-1),'Айгенис Оп10'!$A$2:$C$20,3,0))),2)</f>
        <v>6.51</v>
      </c>
      <c r="G1260" s="43">
        <f>COUNTIF(D1261:$D$1599,365)</f>
        <v>339</v>
      </c>
      <c r="H1260" s="43">
        <f>COUNTIF(D1261:$D$1599,366)</f>
        <v>0</v>
      </c>
    </row>
    <row r="1261" spans="1:8" x14ac:dyDescent="0.25">
      <c r="A1261" s="1">
        <f>COUNTIF($C$2:C1261,"Да")</f>
        <v>13</v>
      </c>
      <c r="B1261" s="45">
        <f t="shared" si="40"/>
        <v>46260</v>
      </c>
      <c r="C1261" s="42" t="str">
        <f>IF(ISERROR(VLOOKUP(B1261,'Айгенис Оп10'!$C$3:$C$20,1,0)),"Нет","Да")</f>
        <v>Нет</v>
      </c>
      <c r="D1261" s="43">
        <f t="shared" si="38"/>
        <v>365</v>
      </c>
      <c r="E1261" s="44">
        <f>ROUND(('Все выпуски'!$H$3*'Все выпуски'!$H$6/100)/365*(B1261-IF(C1261="Нет",VLOOKUP(A1261,'Айгенис Оп10'!$A$2:$C$20,3,0),VLOOKUP((A1261-1),'Айгенис Оп10'!$A$2:$C$20,3,0))),2)</f>
        <v>6.61</v>
      </c>
      <c r="G1261" s="43">
        <f>COUNTIF(D1262:$D$1599,365)</f>
        <v>338</v>
      </c>
      <c r="H1261" s="43">
        <f>COUNTIF(D1262:$D$1599,366)</f>
        <v>0</v>
      </c>
    </row>
    <row r="1262" spans="1:8" x14ac:dyDescent="0.25">
      <c r="A1262" s="1">
        <f>COUNTIF($C$2:C1262,"Да")</f>
        <v>13</v>
      </c>
      <c r="B1262" s="45">
        <f t="shared" si="40"/>
        <v>46261</v>
      </c>
      <c r="C1262" s="42" t="str">
        <f>IF(ISERROR(VLOOKUP(B1262,'Айгенис Оп10'!$C$3:$C$20,1,0)),"Нет","Да")</f>
        <v>Нет</v>
      </c>
      <c r="D1262" s="43">
        <f t="shared" si="38"/>
        <v>365</v>
      </c>
      <c r="E1262" s="44">
        <f>ROUND(('Все выпуски'!$H$3*'Все выпуски'!$H$6/100)/365*(B1262-IF(C1262="Нет",VLOOKUP(A1262,'Айгенис Оп10'!$A$2:$C$20,3,0),VLOOKUP((A1262-1),'Айгенис Оп10'!$A$2:$C$20,3,0))),2)</f>
        <v>6.71</v>
      </c>
      <c r="G1262" s="43">
        <f>COUNTIF(D1263:$D$1599,365)</f>
        <v>337</v>
      </c>
      <c r="H1262" s="43">
        <f>COUNTIF(D1263:$D$1599,366)</f>
        <v>0</v>
      </c>
    </row>
    <row r="1263" spans="1:8" x14ac:dyDescent="0.25">
      <c r="A1263" s="1">
        <f>COUNTIF($C$2:C1263,"Да")</f>
        <v>13</v>
      </c>
      <c r="B1263" s="45">
        <f t="shared" si="40"/>
        <v>46262</v>
      </c>
      <c r="C1263" s="42" t="str">
        <f>IF(ISERROR(VLOOKUP(B1263,'Айгенис Оп10'!$C$3:$C$20,1,0)),"Нет","Да")</f>
        <v>Нет</v>
      </c>
      <c r="D1263" s="43">
        <f t="shared" si="38"/>
        <v>365</v>
      </c>
      <c r="E1263" s="44">
        <f>ROUND(('Все выпуски'!$H$3*'Все выпуски'!$H$6/100)/365*(B1263-IF(C1263="Нет",VLOOKUP(A1263,'Айгенис Оп10'!$A$2:$C$20,3,0),VLOOKUP((A1263-1),'Айгенис Оп10'!$A$2:$C$20,3,0))),2)</f>
        <v>6.81</v>
      </c>
      <c r="G1263" s="43">
        <f>COUNTIF(D1264:$D$1599,365)</f>
        <v>336</v>
      </c>
      <c r="H1263" s="43">
        <f>COUNTIF(D1264:$D$1599,366)</f>
        <v>0</v>
      </c>
    </row>
    <row r="1264" spans="1:8" x14ac:dyDescent="0.25">
      <c r="A1264" s="1">
        <f>COUNTIF($C$2:C1264,"Да")</f>
        <v>13</v>
      </c>
      <c r="B1264" s="45">
        <f t="shared" si="40"/>
        <v>46263</v>
      </c>
      <c r="C1264" s="42" t="str">
        <f>IF(ISERROR(VLOOKUP(B1264,'Айгенис Оп10'!$C$3:$C$20,1,0)),"Нет","Да")</f>
        <v>Нет</v>
      </c>
      <c r="D1264" s="43">
        <f t="shared" si="38"/>
        <v>365</v>
      </c>
      <c r="E1264" s="44">
        <f>ROUND(('Все выпуски'!$H$3*'Все выпуски'!$H$6/100)/365*(B1264-IF(C1264="Нет",VLOOKUP(A1264,'Айгенис Оп10'!$A$2:$C$20,3,0),VLOOKUP((A1264-1),'Айгенис Оп10'!$A$2:$C$20,3,0))),2)</f>
        <v>6.9</v>
      </c>
      <c r="G1264" s="43">
        <f>COUNTIF(D1265:$D$1599,365)</f>
        <v>335</v>
      </c>
      <c r="H1264" s="43">
        <f>COUNTIF(D1265:$D$1599,366)</f>
        <v>0</v>
      </c>
    </row>
    <row r="1265" spans="1:8" x14ac:dyDescent="0.25">
      <c r="A1265" s="1">
        <f>COUNTIF($C$2:C1265,"Да")</f>
        <v>13</v>
      </c>
      <c r="B1265" s="45">
        <f t="shared" si="40"/>
        <v>46264</v>
      </c>
      <c r="C1265" s="42" t="str">
        <f>IF(ISERROR(VLOOKUP(B1265,'Айгенис Оп10'!$C$3:$C$20,1,0)),"Нет","Да")</f>
        <v>Нет</v>
      </c>
      <c r="D1265" s="43">
        <f t="shared" si="38"/>
        <v>365</v>
      </c>
      <c r="E1265" s="44">
        <f>ROUND(('Все выпуски'!$H$3*'Все выпуски'!$H$6/100)/365*(B1265-IF(C1265="Нет",VLOOKUP(A1265,'Айгенис Оп10'!$A$2:$C$20,3,0),VLOOKUP((A1265-1),'Айгенис Оп10'!$A$2:$C$20,3,0))),2)</f>
        <v>7</v>
      </c>
      <c r="G1265" s="43">
        <f>COUNTIF(D1266:$D$1599,365)</f>
        <v>334</v>
      </c>
      <c r="H1265" s="43">
        <f>COUNTIF(D1266:$D$1599,366)</f>
        <v>0</v>
      </c>
    </row>
    <row r="1266" spans="1:8" x14ac:dyDescent="0.25">
      <c r="A1266" s="1">
        <f>COUNTIF($C$2:C1266,"Да")</f>
        <v>13</v>
      </c>
      <c r="B1266" s="45">
        <f t="shared" si="40"/>
        <v>46265</v>
      </c>
      <c r="C1266" s="42" t="str">
        <f>IF(ISERROR(VLOOKUP(B1266,'Айгенис Оп10'!$C$3:$C$20,1,0)),"Нет","Да")</f>
        <v>Нет</v>
      </c>
      <c r="D1266" s="43">
        <f t="shared" si="38"/>
        <v>365</v>
      </c>
      <c r="E1266" s="44">
        <f>ROUND(('Все выпуски'!$H$3*'Все выпуски'!$H$6/100)/365*(B1266-IF(C1266="Нет",VLOOKUP(A1266,'Айгенис Оп10'!$A$2:$C$20,3,0),VLOOKUP((A1266-1),'Айгенис Оп10'!$A$2:$C$20,3,0))),2)</f>
        <v>7.1</v>
      </c>
      <c r="G1266" s="43">
        <f>COUNTIF(D1267:$D$1599,365)</f>
        <v>333</v>
      </c>
      <c r="H1266" s="43">
        <f>COUNTIF(D1267:$D$1599,366)</f>
        <v>0</v>
      </c>
    </row>
    <row r="1267" spans="1:8" x14ac:dyDescent="0.25">
      <c r="A1267" s="1">
        <f>COUNTIF($C$2:C1267,"Да")</f>
        <v>13</v>
      </c>
      <c r="B1267" s="45">
        <f t="shared" si="40"/>
        <v>46266</v>
      </c>
      <c r="C1267" s="42" t="str">
        <f>IF(ISERROR(VLOOKUP(B1267,'Айгенис Оп10'!$C$3:$C$20,1,0)),"Нет","Да")</f>
        <v>Нет</v>
      </c>
      <c r="D1267" s="43">
        <f t="shared" si="38"/>
        <v>365</v>
      </c>
      <c r="E1267" s="44">
        <f>ROUND(('Все выпуски'!$H$3*'Все выпуски'!$H$6/100)/365*(B1267-IF(C1267="Нет",VLOOKUP(A1267,'Айгенис Оп10'!$A$2:$C$20,3,0),VLOOKUP((A1267-1),'Айгенис Оп10'!$A$2:$C$20,3,0))),2)</f>
        <v>7.2</v>
      </c>
      <c r="G1267" s="43">
        <f>COUNTIF(D1268:$D$1599,365)</f>
        <v>332</v>
      </c>
      <c r="H1267" s="43">
        <f>COUNTIF(D1268:$D$1599,366)</f>
        <v>0</v>
      </c>
    </row>
    <row r="1268" spans="1:8" x14ac:dyDescent="0.25">
      <c r="A1268" s="1">
        <f>COUNTIF($C$2:C1268,"Да")</f>
        <v>13</v>
      </c>
      <c r="B1268" s="45">
        <f t="shared" si="40"/>
        <v>46267</v>
      </c>
      <c r="C1268" s="42" t="str">
        <f>IF(ISERROR(VLOOKUP(B1268,'Айгенис Оп10'!$C$3:$C$20,1,0)),"Нет","Да")</f>
        <v>Нет</v>
      </c>
      <c r="D1268" s="43">
        <f t="shared" si="38"/>
        <v>365</v>
      </c>
      <c r="E1268" s="44">
        <f>ROUND(('Все выпуски'!$H$3*'Все выпуски'!$H$6/100)/365*(B1268-IF(C1268="Нет",VLOOKUP(A1268,'Айгенис Оп10'!$A$2:$C$20,3,0),VLOOKUP((A1268-1),'Айгенис Оп10'!$A$2:$C$20,3,0))),2)</f>
        <v>7.3</v>
      </c>
      <c r="G1268" s="43">
        <f>COUNTIF(D1269:$D$1599,365)</f>
        <v>331</v>
      </c>
      <c r="H1268" s="43">
        <f>COUNTIF(D1269:$D$1599,366)</f>
        <v>0</v>
      </c>
    </row>
    <row r="1269" spans="1:8" x14ac:dyDescent="0.25">
      <c r="A1269" s="1">
        <f>COUNTIF($C$2:C1269,"Да")</f>
        <v>13</v>
      </c>
      <c r="B1269" s="45">
        <f t="shared" si="40"/>
        <v>46268</v>
      </c>
      <c r="C1269" s="42" t="str">
        <f>IF(ISERROR(VLOOKUP(B1269,'Айгенис Оп10'!$C$3:$C$20,1,0)),"Нет","Да")</f>
        <v>Нет</v>
      </c>
      <c r="D1269" s="43">
        <f t="shared" si="38"/>
        <v>365</v>
      </c>
      <c r="E1269" s="44">
        <f>ROUND(('Все выпуски'!$H$3*'Все выпуски'!$H$6/100)/365*(B1269-IF(C1269="Нет",VLOOKUP(A1269,'Айгенис Оп10'!$A$2:$C$20,3,0),VLOOKUP((A1269-1),'Айгенис Оп10'!$A$2:$C$20,3,0))),2)</f>
        <v>7.4</v>
      </c>
      <c r="G1269" s="43">
        <f>COUNTIF(D1270:$D$1599,365)</f>
        <v>330</v>
      </c>
      <c r="H1269" s="43">
        <f>COUNTIF(D1270:$D$1599,366)</f>
        <v>0</v>
      </c>
    </row>
    <row r="1270" spans="1:8" x14ac:dyDescent="0.25">
      <c r="A1270" s="1">
        <f>COUNTIF($C$2:C1270,"Да")</f>
        <v>13</v>
      </c>
      <c r="B1270" s="45">
        <f t="shared" si="40"/>
        <v>46269</v>
      </c>
      <c r="C1270" s="42" t="str">
        <f>IF(ISERROR(VLOOKUP(B1270,'Айгенис Оп10'!$C$3:$C$20,1,0)),"Нет","Да")</f>
        <v>Нет</v>
      </c>
      <c r="D1270" s="43">
        <f t="shared" si="38"/>
        <v>365</v>
      </c>
      <c r="E1270" s="44">
        <f>ROUND(('Все выпуски'!$H$3*'Все выпуски'!$H$6/100)/365*(B1270-IF(C1270="Нет",VLOOKUP(A1270,'Айгенис Оп10'!$A$2:$C$20,3,0),VLOOKUP((A1270-1),'Айгенис Оп10'!$A$2:$C$20,3,0))),2)</f>
        <v>7.5</v>
      </c>
      <c r="G1270" s="43">
        <f>COUNTIF(D1271:$D$1599,365)</f>
        <v>329</v>
      </c>
      <c r="H1270" s="43">
        <f>COUNTIF(D1271:$D$1599,366)</f>
        <v>0</v>
      </c>
    </row>
    <row r="1271" spans="1:8" x14ac:dyDescent="0.25">
      <c r="A1271" s="1">
        <f>COUNTIF($C$2:C1271,"Да")</f>
        <v>13</v>
      </c>
      <c r="B1271" s="45">
        <f t="shared" si="40"/>
        <v>46270</v>
      </c>
      <c r="C1271" s="42" t="str">
        <f>IF(ISERROR(VLOOKUP(B1271,'Айгенис Оп10'!$C$3:$C$20,1,0)),"Нет","Да")</f>
        <v>Нет</v>
      </c>
      <c r="D1271" s="43">
        <f t="shared" si="38"/>
        <v>365</v>
      </c>
      <c r="E1271" s="44">
        <f>ROUND(('Все выпуски'!$H$3*'Все выпуски'!$H$6/100)/365*(B1271-IF(C1271="Нет",VLOOKUP(A1271,'Айгенис Оп10'!$A$2:$C$20,3,0),VLOOKUP((A1271-1),'Айгенис Оп10'!$A$2:$C$20,3,0))),2)</f>
        <v>7.59</v>
      </c>
      <c r="G1271" s="43">
        <f>COUNTIF(D1272:$D$1599,365)</f>
        <v>328</v>
      </c>
      <c r="H1271" s="43">
        <f>COUNTIF(D1272:$D$1599,366)</f>
        <v>0</v>
      </c>
    </row>
    <row r="1272" spans="1:8" x14ac:dyDescent="0.25">
      <c r="A1272" s="1">
        <f>COUNTIF($C$2:C1272,"Да")</f>
        <v>13</v>
      </c>
      <c r="B1272" s="45">
        <f t="shared" si="40"/>
        <v>46271</v>
      </c>
      <c r="C1272" s="42" t="str">
        <f>IF(ISERROR(VLOOKUP(B1272,'Айгенис Оп10'!$C$3:$C$20,1,0)),"Нет","Да")</f>
        <v>Нет</v>
      </c>
      <c r="D1272" s="43">
        <f t="shared" si="38"/>
        <v>365</v>
      </c>
      <c r="E1272" s="44">
        <f>ROUND(('Все выпуски'!$H$3*'Все выпуски'!$H$6/100)/365*(B1272-IF(C1272="Нет",VLOOKUP(A1272,'Айгенис Оп10'!$A$2:$C$20,3,0),VLOOKUP((A1272-1),'Айгенис Оп10'!$A$2:$C$20,3,0))),2)</f>
        <v>7.69</v>
      </c>
      <c r="G1272" s="43">
        <f>COUNTIF(D1273:$D$1599,365)</f>
        <v>327</v>
      </c>
      <c r="H1272" s="43">
        <f>COUNTIF(D1273:$D$1599,366)</f>
        <v>0</v>
      </c>
    </row>
    <row r="1273" spans="1:8" x14ac:dyDescent="0.25">
      <c r="A1273" s="1">
        <f>COUNTIF($C$2:C1273,"Да")</f>
        <v>13</v>
      </c>
      <c r="B1273" s="45">
        <f t="shared" si="40"/>
        <v>46272</v>
      </c>
      <c r="C1273" s="42" t="str">
        <f>IF(ISERROR(VLOOKUP(B1273,'Айгенис Оп10'!$C$3:$C$20,1,0)),"Нет","Да")</f>
        <v>Нет</v>
      </c>
      <c r="D1273" s="43">
        <f t="shared" si="38"/>
        <v>365</v>
      </c>
      <c r="E1273" s="44">
        <f>ROUND(('Все выпуски'!$H$3*'Все выпуски'!$H$6/100)/365*(B1273-IF(C1273="Нет",VLOOKUP(A1273,'Айгенис Оп10'!$A$2:$C$20,3,0),VLOOKUP((A1273-1),'Айгенис Оп10'!$A$2:$C$20,3,0))),2)</f>
        <v>7.79</v>
      </c>
      <c r="G1273" s="43">
        <f>COUNTIF(D1274:$D$1599,365)</f>
        <v>326</v>
      </c>
      <c r="H1273" s="43">
        <f>COUNTIF(D1274:$D$1599,366)</f>
        <v>0</v>
      </c>
    </row>
    <row r="1274" spans="1:8" x14ac:dyDescent="0.25">
      <c r="A1274" s="1">
        <f>COUNTIF($C$2:C1274,"Да")</f>
        <v>13</v>
      </c>
      <c r="B1274" s="45">
        <f t="shared" si="40"/>
        <v>46273</v>
      </c>
      <c r="C1274" s="42" t="str">
        <f>IF(ISERROR(VLOOKUP(B1274,'Айгенис Оп10'!$C$3:$C$20,1,0)),"Нет","Да")</f>
        <v>Нет</v>
      </c>
      <c r="D1274" s="43">
        <f t="shared" si="38"/>
        <v>365</v>
      </c>
      <c r="E1274" s="44">
        <f>ROUND(('Все выпуски'!$H$3*'Все выпуски'!$H$6/100)/365*(B1274-IF(C1274="Нет",VLOOKUP(A1274,'Айгенис Оп10'!$A$2:$C$20,3,0),VLOOKUP((A1274-1),'Айгенис Оп10'!$A$2:$C$20,3,0))),2)</f>
        <v>7.89</v>
      </c>
      <c r="G1274" s="43">
        <f>COUNTIF(D1275:$D$1599,365)</f>
        <v>325</v>
      </c>
      <c r="H1274" s="43">
        <f>COUNTIF(D1275:$D$1599,366)</f>
        <v>0</v>
      </c>
    </row>
    <row r="1275" spans="1:8" x14ac:dyDescent="0.25">
      <c r="A1275" s="1">
        <f>COUNTIF($C$2:C1275,"Да")</f>
        <v>13</v>
      </c>
      <c r="B1275" s="45">
        <f t="shared" si="40"/>
        <v>46274</v>
      </c>
      <c r="C1275" s="42" t="str">
        <f>IF(ISERROR(VLOOKUP(B1275,'Айгенис Оп10'!$C$3:$C$20,1,0)),"Нет","Да")</f>
        <v>Нет</v>
      </c>
      <c r="D1275" s="43">
        <f t="shared" si="38"/>
        <v>365</v>
      </c>
      <c r="E1275" s="44">
        <f>ROUND(('Все выпуски'!$H$3*'Все выпуски'!$H$6/100)/365*(B1275-IF(C1275="Нет",VLOOKUP(A1275,'Айгенис Оп10'!$A$2:$C$20,3,0),VLOOKUP((A1275-1),'Айгенис Оп10'!$A$2:$C$20,3,0))),2)</f>
        <v>7.99</v>
      </c>
      <c r="G1275" s="43">
        <f>COUNTIF(D1276:$D$1599,365)</f>
        <v>324</v>
      </c>
      <c r="H1275" s="43">
        <f>COUNTIF(D1276:$D$1599,366)</f>
        <v>0</v>
      </c>
    </row>
    <row r="1276" spans="1:8" x14ac:dyDescent="0.25">
      <c r="A1276" s="1">
        <f>COUNTIF($C$2:C1276,"Да")</f>
        <v>13</v>
      </c>
      <c r="B1276" s="45">
        <f t="shared" si="40"/>
        <v>46275</v>
      </c>
      <c r="C1276" s="42" t="str">
        <f>IF(ISERROR(VLOOKUP(B1276,'Айгенис Оп10'!$C$3:$C$20,1,0)),"Нет","Да")</f>
        <v>Нет</v>
      </c>
      <c r="D1276" s="43">
        <f t="shared" si="38"/>
        <v>365</v>
      </c>
      <c r="E1276" s="44">
        <f>ROUND(('Все выпуски'!$H$3*'Все выпуски'!$H$6/100)/365*(B1276-IF(C1276="Нет",VLOOKUP(A1276,'Айгенис Оп10'!$A$2:$C$20,3,0),VLOOKUP((A1276-1),'Айгенис Оп10'!$A$2:$C$20,3,0))),2)</f>
        <v>8.09</v>
      </c>
      <c r="G1276" s="43">
        <f>COUNTIF(D1277:$D$1599,365)</f>
        <v>323</v>
      </c>
      <c r="H1276" s="43">
        <f>COUNTIF(D1277:$D$1599,366)</f>
        <v>0</v>
      </c>
    </row>
    <row r="1277" spans="1:8" x14ac:dyDescent="0.25">
      <c r="A1277" s="1">
        <f>COUNTIF($C$2:C1277,"Да")</f>
        <v>13</v>
      </c>
      <c r="B1277" s="45">
        <f t="shared" si="40"/>
        <v>46276</v>
      </c>
      <c r="C1277" s="42" t="str">
        <f>IF(ISERROR(VLOOKUP(B1277,'Айгенис Оп10'!$C$3:$C$20,1,0)),"Нет","Да")</f>
        <v>Нет</v>
      </c>
      <c r="D1277" s="43">
        <f t="shared" si="38"/>
        <v>365</v>
      </c>
      <c r="E1277" s="44">
        <f>ROUND(('Все выпуски'!$H$3*'Все выпуски'!$H$6/100)/365*(B1277-IF(C1277="Нет",VLOOKUP(A1277,'Айгенис Оп10'!$A$2:$C$20,3,0),VLOOKUP((A1277-1),'Айгенис Оп10'!$A$2:$C$20,3,0))),2)</f>
        <v>8.19</v>
      </c>
      <c r="G1277" s="43">
        <f>COUNTIF(D1278:$D$1599,365)</f>
        <v>322</v>
      </c>
      <c r="H1277" s="43">
        <f>COUNTIF(D1278:$D$1599,366)</f>
        <v>0</v>
      </c>
    </row>
    <row r="1278" spans="1:8" x14ac:dyDescent="0.25">
      <c r="A1278" s="1">
        <f>COUNTIF($C$2:C1278,"Да")</f>
        <v>13</v>
      </c>
      <c r="B1278" s="45">
        <f t="shared" si="40"/>
        <v>46277</v>
      </c>
      <c r="C1278" s="42" t="str">
        <f>IF(ISERROR(VLOOKUP(B1278,'Айгенис Оп10'!$C$3:$C$20,1,0)),"Нет","Да")</f>
        <v>Нет</v>
      </c>
      <c r="D1278" s="43">
        <f t="shared" si="38"/>
        <v>365</v>
      </c>
      <c r="E1278" s="44">
        <f>ROUND(('Все выпуски'!$H$3*'Все выпуски'!$H$6/100)/365*(B1278-IF(C1278="Нет",VLOOKUP(A1278,'Айгенис Оп10'!$A$2:$C$20,3,0),VLOOKUP((A1278-1),'Айгенис Оп10'!$A$2:$C$20,3,0))),2)</f>
        <v>8.2799999999999994</v>
      </c>
      <c r="G1278" s="43">
        <f>COUNTIF(D1279:$D$1599,365)</f>
        <v>321</v>
      </c>
      <c r="H1278" s="43">
        <f>COUNTIF(D1279:$D$1599,366)</f>
        <v>0</v>
      </c>
    </row>
    <row r="1279" spans="1:8" x14ac:dyDescent="0.25">
      <c r="A1279" s="1">
        <f>COUNTIF($C$2:C1279,"Да")</f>
        <v>13</v>
      </c>
      <c r="B1279" s="45">
        <f t="shared" si="40"/>
        <v>46278</v>
      </c>
      <c r="C1279" s="42" t="str">
        <f>IF(ISERROR(VLOOKUP(B1279,'Айгенис Оп10'!$C$3:$C$20,1,0)),"Нет","Да")</f>
        <v>Нет</v>
      </c>
      <c r="D1279" s="43">
        <f t="shared" si="38"/>
        <v>365</v>
      </c>
      <c r="E1279" s="44">
        <f>ROUND(('Все выпуски'!$H$3*'Все выпуски'!$H$6/100)/365*(B1279-IF(C1279="Нет",VLOOKUP(A1279,'Айгенис Оп10'!$A$2:$C$20,3,0),VLOOKUP((A1279-1),'Айгенис Оп10'!$A$2:$C$20,3,0))),2)</f>
        <v>8.3800000000000008</v>
      </c>
      <c r="G1279" s="43">
        <f>COUNTIF(D1280:$D$1599,365)</f>
        <v>320</v>
      </c>
      <c r="H1279" s="43">
        <f>COUNTIF(D1280:$D$1599,366)</f>
        <v>0</v>
      </c>
    </row>
    <row r="1280" spans="1:8" x14ac:dyDescent="0.25">
      <c r="A1280" s="1">
        <f>COUNTIF($C$2:C1280,"Да")</f>
        <v>13</v>
      </c>
      <c r="B1280" s="45">
        <f t="shared" si="40"/>
        <v>46279</v>
      </c>
      <c r="C1280" s="42" t="str">
        <f>IF(ISERROR(VLOOKUP(B1280,'Айгенис Оп10'!$C$3:$C$20,1,0)),"Нет","Да")</f>
        <v>Нет</v>
      </c>
      <c r="D1280" s="43">
        <f t="shared" si="38"/>
        <v>365</v>
      </c>
      <c r="E1280" s="44">
        <f>ROUND(('Все выпуски'!$H$3*'Все выпуски'!$H$6/100)/365*(B1280-IF(C1280="Нет",VLOOKUP(A1280,'Айгенис Оп10'!$A$2:$C$20,3,0),VLOOKUP((A1280-1),'Айгенис Оп10'!$A$2:$C$20,3,0))),2)</f>
        <v>8.48</v>
      </c>
      <c r="G1280" s="43">
        <f>COUNTIF(D1281:$D$1599,365)</f>
        <v>319</v>
      </c>
      <c r="H1280" s="43">
        <f>COUNTIF(D1281:$D$1599,366)</f>
        <v>0</v>
      </c>
    </row>
    <row r="1281" spans="1:8" x14ac:dyDescent="0.25">
      <c r="A1281" s="1">
        <f>COUNTIF($C$2:C1281,"Да")</f>
        <v>13</v>
      </c>
      <c r="B1281" s="45">
        <f t="shared" si="40"/>
        <v>46280</v>
      </c>
      <c r="C1281" s="42" t="str">
        <f>IF(ISERROR(VLOOKUP(B1281,'Айгенис Оп10'!$C$3:$C$20,1,0)),"Нет","Да")</f>
        <v>Нет</v>
      </c>
      <c r="D1281" s="43">
        <f t="shared" si="38"/>
        <v>365</v>
      </c>
      <c r="E1281" s="44">
        <f>ROUND(('Все выпуски'!$H$3*'Все выпуски'!$H$6/100)/365*(B1281-IF(C1281="Нет",VLOOKUP(A1281,'Айгенис Оп10'!$A$2:$C$20,3,0),VLOOKUP((A1281-1),'Айгенис Оп10'!$A$2:$C$20,3,0))),2)</f>
        <v>8.58</v>
      </c>
      <c r="G1281" s="43">
        <f>COUNTIF(D1282:$D$1599,365)</f>
        <v>318</v>
      </c>
      <c r="H1281" s="43">
        <f>COUNTIF(D1282:$D$1599,366)</f>
        <v>0</v>
      </c>
    </row>
    <row r="1282" spans="1:8" x14ac:dyDescent="0.25">
      <c r="A1282" s="1">
        <f>COUNTIF($C$2:C1282,"Да")</f>
        <v>13</v>
      </c>
      <c r="B1282" s="45">
        <f t="shared" si="40"/>
        <v>46281</v>
      </c>
      <c r="C1282" s="42" t="str">
        <f>IF(ISERROR(VLOOKUP(B1282,'Айгенис Оп10'!$C$3:$C$20,1,0)),"Нет","Да")</f>
        <v>Нет</v>
      </c>
      <c r="D1282" s="43">
        <f t="shared" si="38"/>
        <v>365</v>
      </c>
      <c r="E1282" s="44">
        <f>ROUND(('Все выпуски'!$H$3*'Все выпуски'!$H$6/100)/365*(B1282-IF(C1282="Нет",VLOOKUP(A1282,'Айгенис Оп10'!$A$2:$C$20,3,0),VLOOKUP((A1282-1),'Айгенис Оп10'!$A$2:$C$20,3,0))),2)</f>
        <v>8.68</v>
      </c>
      <c r="G1282" s="43">
        <f>COUNTIF(D1283:$D$1599,365)</f>
        <v>317</v>
      </c>
      <c r="H1282" s="43">
        <f>COUNTIF(D1283:$D$1599,366)</f>
        <v>0</v>
      </c>
    </row>
    <row r="1283" spans="1:8" x14ac:dyDescent="0.25">
      <c r="A1283" s="1">
        <f>COUNTIF($C$2:C1283,"Да")</f>
        <v>13</v>
      </c>
      <c r="B1283" s="45">
        <f t="shared" si="40"/>
        <v>46282</v>
      </c>
      <c r="C1283" s="42" t="str">
        <f>IF(ISERROR(VLOOKUP(B1283,'Айгенис Оп10'!$C$3:$C$20,1,0)),"Нет","Да")</f>
        <v>Нет</v>
      </c>
      <c r="D1283" s="43">
        <f t="shared" ref="D1283:D1346" si="41">IF(MOD(YEAR(B1283),4)=0,366,365)</f>
        <v>365</v>
      </c>
      <c r="E1283" s="44">
        <f>ROUND(('Все выпуски'!$H$3*'Все выпуски'!$H$6/100)/365*(B1283-IF(C1283="Нет",VLOOKUP(A1283,'Айгенис Оп10'!$A$2:$C$20,3,0),VLOOKUP((A1283-1),'Айгенис Оп10'!$A$2:$C$20,3,0))),2)</f>
        <v>8.7799999999999994</v>
      </c>
      <c r="G1283" s="43">
        <f>COUNTIF(D1284:$D$1599,365)</f>
        <v>316</v>
      </c>
      <c r="H1283" s="43">
        <f>COUNTIF(D1284:$D$1599,366)</f>
        <v>0</v>
      </c>
    </row>
    <row r="1284" spans="1:8" x14ac:dyDescent="0.25">
      <c r="A1284" s="1">
        <f>COUNTIF($C$2:C1284,"Да")</f>
        <v>13</v>
      </c>
      <c r="B1284" s="45">
        <f t="shared" si="40"/>
        <v>46283</v>
      </c>
      <c r="C1284" s="42" t="str">
        <f>IF(ISERROR(VLOOKUP(B1284,'Айгенис Оп10'!$C$3:$C$20,1,0)),"Нет","Да")</f>
        <v>Нет</v>
      </c>
      <c r="D1284" s="43">
        <f t="shared" si="41"/>
        <v>365</v>
      </c>
      <c r="E1284" s="44">
        <f>ROUND(('Все выпуски'!$H$3*'Все выпуски'!$H$6/100)/365*(B1284-IF(C1284="Нет",VLOOKUP(A1284,'Айгенис Оп10'!$A$2:$C$20,3,0),VLOOKUP((A1284-1),'Айгенис Оп10'!$A$2:$C$20,3,0))),2)</f>
        <v>8.8800000000000008</v>
      </c>
      <c r="G1284" s="43">
        <f>COUNTIF(D1285:$D$1599,365)</f>
        <v>315</v>
      </c>
      <c r="H1284" s="43">
        <f>COUNTIF(D1285:$D$1599,366)</f>
        <v>0</v>
      </c>
    </row>
    <row r="1285" spans="1:8" x14ac:dyDescent="0.25">
      <c r="A1285" s="1">
        <f>COUNTIF($C$2:C1285,"Да")</f>
        <v>13</v>
      </c>
      <c r="B1285" s="45">
        <f t="shared" si="40"/>
        <v>46284</v>
      </c>
      <c r="C1285" s="42" t="str">
        <f>IF(ISERROR(VLOOKUP(B1285,'Айгенис Оп10'!$C$3:$C$20,1,0)),"Нет","Да")</f>
        <v>Нет</v>
      </c>
      <c r="D1285" s="43">
        <f t="shared" si="41"/>
        <v>365</v>
      </c>
      <c r="E1285" s="44">
        <f>ROUND(('Все выпуски'!$H$3*'Все выпуски'!$H$6/100)/365*(B1285-IF(C1285="Нет",VLOOKUP(A1285,'Айгенис Оп10'!$A$2:$C$20,3,0),VLOOKUP((A1285-1),'Айгенис Оп10'!$A$2:$C$20,3,0))),2)</f>
        <v>8.98</v>
      </c>
      <c r="G1285" s="43">
        <f>COUNTIF(D1286:$D$1599,365)</f>
        <v>314</v>
      </c>
      <c r="H1285" s="43">
        <f>COUNTIF(D1286:$D$1599,366)</f>
        <v>0</v>
      </c>
    </row>
    <row r="1286" spans="1:8" x14ac:dyDescent="0.25">
      <c r="A1286" s="1">
        <f>COUNTIF($C$2:C1286,"Да")</f>
        <v>14</v>
      </c>
      <c r="B1286" s="45">
        <f t="shared" si="40"/>
        <v>46285</v>
      </c>
      <c r="C1286" s="42" t="str">
        <f>IF(ISERROR(VLOOKUP(B1286,'Айгенис Оп10'!$C$3:$C$20,1,0)),"Нет","Да")</f>
        <v>Да</v>
      </c>
      <c r="D1286" s="43">
        <f t="shared" si="41"/>
        <v>365</v>
      </c>
      <c r="E1286" s="44">
        <f>ROUND(('Все выпуски'!$H$3*'Все выпуски'!$H$6/100)/365*(B1286-IF(C1286="Нет",VLOOKUP(A1286,'Айгенис Оп10'!$A$2:$C$20,3,0),VLOOKUP((A1286-1),'Айгенис Оп10'!$A$2:$C$20,3,0))),2)</f>
        <v>9.07</v>
      </c>
      <c r="G1286" s="43">
        <f>COUNTIF(D1287:$D$1599,365)</f>
        <v>313</v>
      </c>
      <c r="H1286" s="43">
        <f>COUNTIF(D1287:$D$1599,366)</f>
        <v>0</v>
      </c>
    </row>
    <row r="1287" spans="1:8" x14ac:dyDescent="0.25">
      <c r="A1287" s="1">
        <f>COUNTIF($C$2:C1287,"Да")</f>
        <v>14</v>
      </c>
      <c r="B1287" s="45">
        <f t="shared" si="40"/>
        <v>46286</v>
      </c>
      <c r="C1287" s="42" t="str">
        <f>IF(ISERROR(VLOOKUP(B1287,'Айгенис Оп10'!$C$3:$C$20,1,0)),"Нет","Да")</f>
        <v>Нет</v>
      </c>
      <c r="D1287" s="43">
        <f t="shared" si="41"/>
        <v>365</v>
      </c>
      <c r="E1287" s="44">
        <f>ROUND(('Все выпуски'!$H$3*'Все выпуски'!$H$6/100)/365*(B1287-IF(C1287="Нет",VLOOKUP(A1287,'Айгенис Оп10'!$A$2:$C$20,3,0),VLOOKUP((A1287-1),'Айгенис Оп10'!$A$2:$C$20,3,0))),2)</f>
        <v>0.1</v>
      </c>
      <c r="G1287" s="43">
        <f>COUNTIF(D1288:$D$1599,365)</f>
        <v>312</v>
      </c>
      <c r="H1287" s="43">
        <f>COUNTIF(D1288:$D$1599,366)</f>
        <v>0</v>
      </c>
    </row>
    <row r="1288" spans="1:8" x14ac:dyDescent="0.25">
      <c r="A1288" s="1">
        <f>COUNTIF($C$2:C1288,"Да")</f>
        <v>14</v>
      </c>
      <c r="B1288" s="45">
        <f t="shared" si="40"/>
        <v>46287</v>
      </c>
      <c r="C1288" s="42" t="str">
        <f>IF(ISERROR(VLOOKUP(B1288,'Айгенис Оп10'!$C$3:$C$20,1,0)),"Нет","Да")</f>
        <v>Нет</v>
      </c>
      <c r="D1288" s="43">
        <f t="shared" si="41"/>
        <v>365</v>
      </c>
      <c r="E1288" s="44">
        <f>ROUND(('Все выпуски'!$H$3*'Все выпуски'!$H$6/100)/365*(B1288-IF(C1288="Нет",VLOOKUP(A1288,'Айгенис Оп10'!$A$2:$C$20,3,0),VLOOKUP((A1288-1),'Айгенис Оп10'!$A$2:$C$20,3,0))),2)</f>
        <v>0.2</v>
      </c>
      <c r="G1288" s="43">
        <f>COUNTIF(D1289:$D$1599,365)</f>
        <v>311</v>
      </c>
      <c r="H1288" s="43">
        <f>COUNTIF(D1289:$D$1599,366)</f>
        <v>0</v>
      </c>
    </row>
    <row r="1289" spans="1:8" x14ac:dyDescent="0.25">
      <c r="A1289" s="1">
        <f>COUNTIF($C$2:C1289,"Да")</f>
        <v>14</v>
      </c>
      <c r="B1289" s="45">
        <f t="shared" si="40"/>
        <v>46288</v>
      </c>
      <c r="C1289" s="42" t="str">
        <f>IF(ISERROR(VLOOKUP(B1289,'Айгенис Оп10'!$C$3:$C$20,1,0)),"Нет","Да")</f>
        <v>Нет</v>
      </c>
      <c r="D1289" s="43">
        <f t="shared" si="41"/>
        <v>365</v>
      </c>
      <c r="E1289" s="44">
        <f>ROUND(('Все выпуски'!$H$3*'Все выпуски'!$H$6/100)/365*(B1289-IF(C1289="Нет",VLOOKUP(A1289,'Айгенис Оп10'!$A$2:$C$20,3,0),VLOOKUP((A1289-1),'Айгенис Оп10'!$A$2:$C$20,3,0))),2)</f>
        <v>0.3</v>
      </c>
      <c r="G1289" s="43">
        <f>COUNTIF(D1290:$D$1599,365)</f>
        <v>310</v>
      </c>
      <c r="H1289" s="43">
        <f>COUNTIF(D1290:$D$1599,366)</f>
        <v>0</v>
      </c>
    </row>
    <row r="1290" spans="1:8" x14ac:dyDescent="0.25">
      <c r="A1290" s="1">
        <f>COUNTIF($C$2:C1290,"Да")</f>
        <v>14</v>
      </c>
      <c r="B1290" s="45">
        <f t="shared" si="40"/>
        <v>46289</v>
      </c>
      <c r="C1290" s="42" t="str">
        <f>IF(ISERROR(VLOOKUP(B1290,'Айгенис Оп10'!$C$3:$C$20,1,0)),"Нет","Да")</f>
        <v>Нет</v>
      </c>
      <c r="D1290" s="43">
        <f t="shared" si="41"/>
        <v>365</v>
      </c>
      <c r="E1290" s="44">
        <f>ROUND(('Все выпуски'!$H$3*'Все выпуски'!$H$6/100)/365*(B1290-IF(C1290="Нет",VLOOKUP(A1290,'Айгенис Оп10'!$A$2:$C$20,3,0),VLOOKUP((A1290-1),'Айгенис Оп10'!$A$2:$C$20,3,0))),2)</f>
        <v>0.39</v>
      </c>
      <c r="G1290" s="43">
        <f>COUNTIF(D1291:$D$1599,365)</f>
        <v>309</v>
      </c>
      <c r="H1290" s="43">
        <f>COUNTIF(D1291:$D$1599,366)</f>
        <v>0</v>
      </c>
    </row>
    <row r="1291" spans="1:8" x14ac:dyDescent="0.25">
      <c r="A1291" s="1">
        <f>COUNTIF($C$2:C1291,"Да")</f>
        <v>14</v>
      </c>
      <c r="B1291" s="45">
        <f t="shared" si="40"/>
        <v>46290</v>
      </c>
      <c r="C1291" s="42" t="str">
        <f>IF(ISERROR(VLOOKUP(B1291,'Айгенис Оп10'!$C$3:$C$20,1,0)),"Нет","Да")</f>
        <v>Нет</v>
      </c>
      <c r="D1291" s="43">
        <f t="shared" si="41"/>
        <v>365</v>
      </c>
      <c r="E1291" s="44">
        <f>ROUND(('Все выпуски'!$H$3*'Все выпуски'!$H$6/100)/365*(B1291-IF(C1291="Нет",VLOOKUP(A1291,'Айгенис Оп10'!$A$2:$C$20,3,0),VLOOKUP((A1291-1),'Айгенис Оп10'!$A$2:$C$20,3,0))),2)</f>
        <v>0.49</v>
      </c>
      <c r="G1291" s="43">
        <f>COUNTIF(D1292:$D$1599,365)</f>
        <v>308</v>
      </c>
      <c r="H1291" s="43">
        <f>COUNTIF(D1292:$D$1599,366)</f>
        <v>0</v>
      </c>
    </row>
    <row r="1292" spans="1:8" x14ac:dyDescent="0.25">
      <c r="A1292" s="1">
        <f>COUNTIF($C$2:C1292,"Да")</f>
        <v>14</v>
      </c>
      <c r="B1292" s="45">
        <f t="shared" ref="B1292:B1355" si="42">B1291+1</f>
        <v>46291</v>
      </c>
      <c r="C1292" s="42" t="str">
        <f>IF(ISERROR(VLOOKUP(B1292,'Айгенис Оп10'!$C$3:$C$20,1,0)),"Нет","Да")</f>
        <v>Нет</v>
      </c>
      <c r="D1292" s="43">
        <f t="shared" si="41"/>
        <v>365</v>
      </c>
      <c r="E1292" s="44">
        <f>ROUND(('Все выпуски'!$H$3*'Все выпуски'!$H$6/100)/365*(B1292-IF(C1292="Нет",VLOOKUP(A1292,'Айгенис Оп10'!$A$2:$C$20,3,0),VLOOKUP((A1292-1),'Айгенис Оп10'!$A$2:$C$20,3,0))),2)</f>
        <v>0.59</v>
      </c>
      <c r="G1292" s="43">
        <f>COUNTIF(D1293:$D$1599,365)</f>
        <v>307</v>
      </c>
      <c r="H1292" s="43">
        <f>COUNTIF(D1293:$D$1599,366)</f>
        <v>0</v>
      </c>
    </row>
    <row r="1293" spans="1:8" x14ac:dyDescent="0.25">
      <c r="A1293" s="1">
        <f>COUNTIF($C$2:C1293,"Да")</f>
        <v>14</v>
      </c>
      <c r="B1293" s="45">
        <f t="shared" si="42"/>
        <v>46292</v>
      </c>
      <c r="C1293" s="42" t="str">
        <f>IF(ISERROR(VLOOKUP(B1293,'Айгенис Оп10'!$C$3:$C$20,1,0)),"Нет","Да")</f>
        <v>Нет</v>
      </c>
      <c r="D1293" s="43">
        <f t="shared" si="41"/>
        <v>365</v>
      </c>
      <c r="E1293" s="44">
        <f>ROUND(('Все выпуски'!$H$3*'Все выпуски'!$H$6/100)/365*(B1293-IF(C1293="Нет",VLOOKUP(A1293,'Айгенис Оп10'!$A$2:$C$20,3,0),VLOOKUP((A1293-1),'Айгенис Оп10'!$A$2:$C$20,3,0))),2)</f>
        <v>0.69</v>
      </c>
      <c r="G1293" s="43">
        <f>COUNTIF(D1294:$D$1599,365)</f>
        <v>306</v>
      </c>
      <c r="H1293" s="43">
        <f>COUNTIF(D1294:$D$1599,366)</f>
        <v>0</v>
      </c>
    </row>
    <row r="1294" spans="1:8" x14ac:dyDescent="0.25">
      <c r="A1294" s="1">
        <f>COUNTIF($C$2:C1294,"Да")</f>
        <v>14</v>
      </c>
      <c r="B1294" s="45">
        <f t="shared" si="42"/>
        <v>46293</v>
      </c>
      <c r="C1294" s="42" t="str">
        <f>IF(ISERROR(VLOOKUP(B1294,'Айгенис Оп10'!$C$3:$C$20,1,0)),"Нет","Да")</f>
        <v>Нет</v>
      </c>
      <c r="D1294" s="43">
        <f t="shared" si="41"/>
        <v>365</v>
      </c>
      <c r="E1294" s="44">
        <f>ROUND(('Все выпуски'!$H$3*'Все выпуски'!$H$6/100)/365*(B1294-IF(C1294="Нет",VLOOKUP(A1294,'Айгенис Оп10'!$A$2:$C$20,3,0),VLOOKUP((A1294-1),'Айгенис Оп10'!$A$2:$C$20,3,0))),2)</f>
        <v>0.79</v>
      </c>
      <c r="G1294" s="43">
        <f>COUNTIF(D1295:$D$1599,365)</f>
        <v>305</v>
      </c>
      <c r="H1294" s="43">
        <f>COUNTIF(D1295:$D$1599,366)</f>
        <v>0</v>
      </c>
    </row>
    <row r="1295" spans="1:8" x14ac:dyDescent="0.25">
      <c r="A1295" s="1">
        <f>COUNTIF($C$2:C1295,"Да")</f>
        <v>14</v>
      </c>
      <c r="B1295" s="45">
        <f t="shared" si="42"/>
        <v>46294</v>
      </c>
      <c r="C1295" s="42" t="str">
        <f>IF(ISERROR(VLOOKUP(B1295,'Айгенис Оп10'!$C$3:$C$20,1,0)),"Нет","Да")</f>
        <v>Нет</v>
      </c>
      <c r="D1295" s="43">
        <f t="shared" si="41"/>
        <v>365</v>
      </c>
      <c r="E1295" s="44">
        <f>ROUND(('Все выпуски'!$H$3*'Все выпуски'!$H$6/100)/365*(B1295-IF(C1295="Нет",VLOOKUP(A1295,'Айгенис Оп10'!$A$2:$C$20,3,0),VLOOKUP((A1295-1),'Айгенис Оп10'!$A$2:$C$20,3,0))),2)</f>
        <v>0.89</v>
      </c>
      <c r="G1295" s="43">
        <f>COUNTIF(D1296:$D$1599,365)</f>
        <v>304</v>
      </c>
      <c r="H1295" s="43">
        <f>COUNTIF(D1296:$D$1599,366)</f>
        <v>0</v>
      </c>
    </row>
    <row r="1296" spans="1:8" x14ac:dyDescent="0.25">
      <c r="A1296" s="1">
        <f>COUNTIF($C$2:C1296,"Да")</f>
        <v>14</v>
      </c>
      <c r="B1296" s="45">
        <f t="shared" si="42"/>
        <v>46295</v>
      </c>
      <c r="C1296" s="42" t="str">
        <f>IF(ISERROR(VLOOKUP(B1296,'Айгенис Оп10'!$C$3:$C$20,1,0)),"Нет","Да")</f>
        <v>Нет</v>
      </c>
      <c r="D1296" s="43">
        <f t="shared" si="41"/>
        <v>365</v>
      </c>
      <c r="E1296" s="44">
        <f>ROUND(('Все выпуски'!$H$3*'Все выпуски'!$H$6/100)/365*(B1296-IF(C1296="Нет",VLOOKUP(A1296,'Айгенис Оп10'!$A$2:$C$20,3,0),VLOOKUP((A1296-1),'Айгенис Оп10'!$A$2:$C$20,3,0))),2)</f>
        <v>0.99</v>
      </c>
      <c r="G1296" s="43">
        <f>COUNTIF(D1297:$D$1599,365)</f>
        <v>303</v>
      </c>
      <c r="H1296" s="43">
        <f>COUNTIF(D1297:$D$1599,366)</f>
        <v>0</v>
      </c>
    </row>
    <row r="1297" spans="1:8" x14ac:dyDescent="0.25">
      <c r="A1297" s="1">
        <f>COUNTIF($C$2:C1297,"Да")</f>
        <v>14</v>
      </c>
      <c r="B1297" s="45">
        <f t="shared" si="42"/>
        <v>46296</v>
      </c>
      <c r="C1297" s="42" t="str">
        <f>IF(ISERROR(VLOOKUP(B1297,'Айгенис Оп10'!$C$3:$C$20,1,0)),"Нет","Да")</f>
        <v>Нет</v>
      </c>
      <c r="D1297" s="43">
        <f t="shared" si="41"/>
        <v>365</v>
      </c>
      <c r="E1297" s="44">
        <f>ROUND(('Все выпуски'!$H$3*'Все выпуски'!$H$6/100)/365*(B1297-IF(C1297="Нет",VLOOKUP(A1297,'Айгенис Оп10'!$A$2:$C$20,3,0),VLOOKUP((A1297-1),'Айгенис Оп10'!$A$2:$C$20,3,0))),2)</f>
        <v>1.08</v>
      </c>
      <c r="G1297" s="43">
        <f>COUNTIF(D1298:$D$1599,365)</f>
        <v>302</v>
      </c>
      <c r="H1297" s="43">
        <f>COUNTIF(D1298:$D$1599,366)</f>
        <v>0</v>
      </c>
    </row>
    <row r="1298" spans="1:8" x14ac:dyDescent="0.25">
      <c r="A1298" s="1">
        <f>COUNTIF($C$2:C1298,"Да")</f>
        <v>14</v>
      </c>
      <c r="B1298" s="45">
        <f t="shared" si="42"/>
        <v>46297</v>
      </c>
      <c r="C1298" s="42" t="str">
        <f>IF(ISERROR(VLOOKUP(B1298,'Айгенис Оп10'!$C$3:$C$20,1,0)),"Нет","Да")</f>
        <v>Нет</v>
      </c>
      <c r="D1298" s="43">
        <f t="shared" si="41"/>
        <v>365</v>
      </c>
      <c r="E1298" s="44">
        <f>ROUND(('Все выпуски'!$H$3*'Все выпуски'!$H$6/100)/365*(B1298-IF(C1298="Нет",VLOOKUP(A1298,'Айгенис Оп10'!$A$2:$C$20,3,0),VLOOKUP((A1298-1),'Айгенис Оп10'!$A$2:$C$20,3,0))),2)</f>
        <v>1.18</v>
      </c>
      <c r="G1298" s="43">
        <f>COUNTIF(D1299:$D$1599,365)</f>
        <v>301</v>
      </c>
      <c r="H1298" s="43">
        <f>COUNTIF(D1299:$D$1599,366)</f>
        <v>0</v>
      </c>
    </row>
    <row r="1299" spans="1:8" x14ac:dyDescent="0.25">
      <c r="A1299" s="1">
        <f>COUNTIF($C$2:C1299,"Да")</f>
        <v>14</v>
      </c>
      <c r="B1299" s="45">
        <f t="shared" si="42"/>
        <v>46298</v>
      </c>
      <c r="C1299" s="42" t="str">
        <f>IF(ISERROR(VLOOKUP(B1299,'Айгенис Оп10'!$C$3:$C$20,1,0)),"Нет","Да")</f>
        <v>Нет</v>
      </c>
      <c r="D1299" s="43">
        <f t="shared" si="41"/>
        <v>365</v>
      </c>
      <c r="E1299" s="44">
        <f>ROUND(('Все выпуски'!$H$3*'Все выпуски'!$H$6/100)/365*(B1299-IF(C1299="Нет",VLOOKUP(A1299,'Айгенис Оп10'!$A$2:$C$20,3,0),VLOOKUP((A1299-1),'Айгенис Оп10'!$A$2:$C$20,3,0))),2)</f>
        <v>1.28</v>
      </c>
      <c r="G1299" s="43">
        <f>COUNTIF(D1300:$D$1599,365)</f>
        <v>300</v>
      </c>
      <c r="H1299" s="43">
        <f>COUNTIF(D1300:$D$1599,366)</f>
        <v>0</v>
      </c>
    </row>
    <row r="1300" spans="1:8" x14ac:dyDescent="0.25">
      <c r="A1300" s="1">
        <f>COUNTIF($C$2:C1300,"Да")</f>
        <v>14</v>
      </c>
      <c r="B1300" s="45">
        <f t="shared" si="42"/>
        <v>46299</v>
      </c>
      <c r="C1300" s="42" t="str">
        <f>IF(ISERROR(VLOOKUP(B1300,'Айгенис Оп10'!$C$3:$C$20,1,0)),"Нет","Да")</f>
        <v>Нет</v>
      </c>
      <c r="D1300" s="43">
        <f t="shared" si="41"/>
        <v>365</v>
      </c>
      <c r="E1300" s="44">
        <f>ROUND(('Все выпуски'!$H$3*'Все выпуски'!$H$6/100)/365*(B1300-IF(C1300="Нет",VLOOKUP(A1300,'Айгенис Оп10'!$A$2:$C$20,3,0),VLOOKUP((A1300-1),'Айгенис Оп10'!$A$2:$C$20,3,0))),2)</f>
        <v>1.38</v>
      </c>
      <c r="G1300" s="43">
        <f>COUNTIF(D1301:$D$1599,365)</f>
        <v>299</v>
      </c>
      <c r="H1300" s="43">
        <f>COUNTIF(D1301:$D$1599,366)</f>
        <v>0</v>
      </c>
    </row>
    <row r="1301" spans="1:8" x14ac:dyDescent="0.25">
      <c r="A1301" s="1">
        <f>COUNTIF($C$2:C1301,"Да")</f>
        <v>14</v>
      </c>
      <c r="B1301" s="45">
        <f t="shared" si="42"/>
        <v>46300</v>
      </c>
      <c r="C1301" s="42" t="str">
        <f>IF(ISERROR(VLOOKUP(B1301,'Айгенис Оп10'!$C$3:$C$20,1,0)),"Нет","Да")</f>
        <v>Нет</v>
      </c>
      <c r="D1301" s="43">
        <f t="shared" si="41"/>
        <v>365</v>
      </c>
      <c r="E1301" s="44">
        <f>ROUND(('Все выпуски'!$H$3*'Все выпуски'!$H$6/100)/365*(B1301-IF(C1301="Нет",VLOOKUP(A1301,'Айгенис Оп10'!$A$2:$C$20,3,0),VLOOKUP((A1301-1),'Айгенис Оп10'!$A$2:$C$20,3,0))),2)</f>
        <v>1.48</v>
      </c>
      <c r="G1301" s="43">
        <f>COUNTIF(D1302:$D$1599,365)</f>
        <v>298</v>
      </c>
      <c r="H1301" s="43">
        <f>COUNTIF(D1302:$D$1599,366)</f>
        <v>0</v>
      </c>
    </row>
    <row r="1302" spans="1:8" x14ac:dyDescent="0.25">
      <c r="A1302" s="1">
        <f>COUNTIF($C$2:C1302,"Да")</f>
        <v>14</v>
      </c>
      <c r="B1302" s="45">
        <f t="shared" si="42"/>
        <v>46301</v>
      </c>
      <c r="C1302" s="42" t="str">
        <f>IF(ISERROR(VLOOKUP(B1302,'Айгенис Оп10'!$C$3:$C$20,1,0)),"Нет","Да")</f>
        <v>Нет</v>
      </c>
      <c r="D1302" s="43">
        <f t="shared" si="41"/>
        <v>365</v>
      </c>
      <c r="E1302" s="44">
        <f>ROUND(('Все выпуски'!$H$3*'Все выпуски'!$H$6/100)/365*(B1302-IF(C1302="Нет",VLOOKUP(A1302,'Айгенис Оп10'!$A$2:$C$20,3,0),VLOOKUP((A1302-1),'Айгенис Оп10'!$A$2:$C$20,3,0))),2)</f>
        <v>1.58</v>
      </c>
      <c r="G1302" s="43">
        <f>COUNTIF(D1303:$D$1599,365)</f>
        <v>297</v>
      </c>
      <c r="H1302" s="43">
        <f>COUNTIF(D1303:$D$1599,366)</f>
        <v>0</v>
      </c>
    </row>
    <row r="1303" spans="1:8" x14ac:dyDescent="0.25">
      <c r="A1303" s="1">
        <f>COUNTIF($C$2:C1303,"Да")</f>
        <v>14</v>
      </c>
      <c r="B1303" s="45">
        <f t="shared" si="42"/>
        <v>46302</v>
      </c>
      <c r="C1303" s="42" t="str">
        <f>IF(ISERROR(VLOOKUP(B1303,'Айгенис Оп10'!$C$3:$C$20,1,0)),"Нет","Да")</f>
        <v>Нет</v>
      </c>
      <c r="D1303" s="43">
        <f t="shared" si="41"/>
        <v>365</v>
      </c>
      <c r="E1303" s="44">
        <f>ROUND(('Все выпуски'!$H$3*'Все выпуски'!$H$6/100)/365*(B1303-IF(C1303="Нет",VLOOKUP(A1303,'Айгенис Оп10'!$A$2:$C$20,3,0),VLOOKUP((A1303-1),'Айгенис Оп10'!$A$2:$C$20,3,0))),2)</f>
        <v>1.68</v>
      </c>
      <c r="G1303" s="43">
        <f>COUNTIF(D1304:$D$1599,365)</f>
        <v>296</v>
      </c>
      <c r="H1303" s="43">
        <f>COUNTIF(D1304:$D$1599,366)</f>
        <v>0</v>
      </c>
    </row>
    <row r="1304" spans="1:8" x14ac:dyDescent="0.25">
      <c r="A1304" s="1">
        <f>COUNTIF($C$2:C1304,"Да")</f>
        <v>14</v>
      </c>
      <c r="B1304" s="45">
        <f t="shared" si="42"/>
        <v>46303</v>
      </c>
      <c r="C1304" s="42" t="str">
        <f>IF(ISERROR(VLOOKUP(B1304,'Айгенис Оп10'!$C$3:$C$20,1,0)),"Нет","Да")</f>
        <v>Нет</v>
      </c>
      <c r="D1304" s="43">
        <f t="shared" si="41"/>
        <v>365</v>
      </c>
      <c r="E1304" s="44">
        <f>ROUND(('Все выпуски'!$H$3*'Все выпуски'!$H$6/100)/365*(B1304-IF(C1304="Нет",VLOOKUP(A1304,'Айгенис Оп10'!$A$2:$C$20,3,0),VLOOKUP((A1304-1),'Айгенис Оп10'!$A$2:$C$20,3,0))),2)</f>
        <v>1.78</v>
      </c>
      <c r="G1304" s="43">
        <f>COUNTIF(D1305:$D$1599,365)</f>
        <v>295</v>
      </c>
      <c r="H1304" s="43">
        <f>COUNTIF(D1305:$D$1599,366)</f>
        <v>0</v>
      </c>
    </row>
    <row r="1305" spans="1:8" x14ac:dyDescent="0.25">
      <c r="A1305" s="1">
        <f>COUNTIF($C$2:C1305,"Да")</f>
        <v>14</v>
      </c>
      <c r="B1305" s="45">
        <f t="shared" si="42"/>
        <v>46304</v>
      </c>
      <c r="C1305" s="42" t="str">
        <f>IF(ISERROR(VLOOKUP(B1305,'Айгенис Оп10'!$C$3:$C$20,1,0)),"Нет","Да")</f>
        <v>Нет</v>
      </c>
      <c r="D1305" s="43">
        <f t="shared" si="41"/>
        <v>365</v>
      </c>
      <c r="E1305" s="44">
        <f>ROUND(('Все выпуски'!$H$3*'Все выпуски'!$H$6/100)/365*(B1305-IF(C1305="Нет",VLOOKUP(A1305,'Айгенис Оп10'!$A$2:$C$20,3,0),VLOOKUP((A1305-1),'Айгенис Оп10'!$A$2:$C$20,3,0))),2)</f>
        <v>1.87</v>
      </c>
      <c r="G1305" s="43">
        <f>COUNTIF(D1306:$D$1599,365)</f>
        <v>294</v>
      </c>
      <c r="H1305" s="43">
        <f>COUNTIF(D1306:$D$1599,366)</f>
        <v>0</v>
      </c>
    </row>
    <row r="1306" spans="1:8" x14ac:dyDescent="0.25">
      <c r="A1306" s="1">
        <f>COUNTIF($C$2:C1306,"Да")</f>
        <v>14</v>
      </c>
      <c r="B1306" s="45">
        <f t="shared" si="42"/>
        <v>46305</v>
      </c>
      <c r="C1306" s="42" t="str">
        <f>IF(ISERROR(VLOOKUP(B1306,'Айгенис Оп10'!$C$3:$C$20,1,0)),"Нет","Да")</f>
        <v>Нет</v>
      </c>
      <c r="D1306" s="43">
        <f t="shared" si="41"/>
        <v>365</v>
      </c>
      <c r="E1306" s="44">
        <f>ROUND(('Все выпуски'!$H$3*'Все выпуски'!$H$6/100)/365*(B1306-IF(C1306="Нет",VLOOKUP(A1306,'Айгенис Оп10'!$A$2:$C$20,3,0),VLOOKUP((A1306-1),'Айгенис Оп10'!$A$2:$C$20,3,0))),2)</f>
        <v>1.97</v>
      </c>
      <c r="G1306" s="43">
        <f>COUNTIF(D1307:$D$1599,365)</f>
        <v>293</v>
      </c>
      <c r="H1306" s="43">
        <f>COUNTIF(D1307:$D$1599,366)</f>
        <v>0</v>
      </c>
    </row>
    <row r="1307" spans="1:8" x14ac:dyDescent="0.25">
      <c r="A1307" s="1">
        <f>COUNTIF($C$2:C1307,"Да")</f>
        <v>14</v>
      </c>
      <c r="B1307" s="45">
        <f t="shared" si="42"/>
        <v>46306</v>
      </c>
      <c r="C1307" s="42" t="str">
        <f>IF(ISERROR(VLOOKUP(B1307,'Айгенис Оп10'!$C$3:$C$20,1,0)),"Нет","Да")</f>
        <v>Нет</v>
      </c>
      <c r="D1307" s="43">
        <f t="shared" si="41"/>
        <v>365</v>
      </c>
      <c r="E1307" s="44">
        <f>ROUND(('Все выпуски'!$H$3*'Все выпуски'!$H$6/100)/365*(B1307-IF(C1307="Нет",VLOOKUP(A1307,'Айгенис Оп10'!$A$2:$C$20,3,0),VLOOKUP((A1307-1),'Айгенис Оп10'!$A$2:$C$20,3,0))),2)</f>
        <v>2.0699999999999998</v>
      </c>
      <c r="G1307" s="43">
        <f>COUNTIF(D1308:$D$1599,365)</f>
        <v>292</v>
      </c>
      <c r="H1307" s="43">
        <f>COUNTIF(D1308:$D$1599,366)</f>
        <v>0</v>
      </c>
    </row>
    <row r="1308" spans="1:8" x14ac:dyDescent="0.25">
      <c r="A1308" s="1">
        <f>COUNTIF($C$2:C1308,"Да")</f>
        <v>14</v>
      </c>
      <c r="B1308" s="45">
        <f t="shared" si="42"/>
        <v>46307</v>
      </c>
      <c r="C1308" s="42" t="str">
        <f>IF(ISERROR(VLOOKUP(B1308,'Айгенис Оп10'!$C$3:$C$20,1,0)),"Нет","Да")</f>
        <v>Нет</v>
      </c>
      <c r="D1308" s="43">
        <f t="shared" si="41"/>
        <v>365</v>
      </c>
      <c r="E1308" s="44">
        <f>ROUND(('Все выпуски'!$H$3*'Все выпуски'!$H$6/100)/365*(B1308-IF(C1308="Нет",VLOOKUP(A1308,'Айгенис Оп10'!$A$2:$C$20,3,0),VLOOKUP((A1308-1),'Айгенис Оп10'!$A$2:$C$20,3,0))),2)</f>
        <v>2.17</v>
      </c>
      <c r="G1308" s="43">
        <f>COUNTIF(D1309:$D$1599,365)</f>
        <v>291</v>
      </c>
      <c r="H1308" s="43">
        <f>COUNTIF(D1309:$D$1599,366)</f>
        <v>0</v>
      </c>
    </row>
    <row r="1309" spans="1:8" x14ac:dyDescent="0.25">
      <c r="A1309" s="1">
        <f>COUNTIF($C$2:C1309,"Да")</f>
        <v>14</v>
      </c>
      <c r="B1309" s="45">
        <f t="shared" si="42"/>
        <v>46308</v>
      </c>
      <c r="C1309" s="42" t="str">
        <f>IF(ISERROR(VLOOKUP(B1309,'Айгенис Оп10'!$C$3:$C$20,1,0)),"Нет","Да")</f>
        <v>Нет</v>
      </c>
      <c r="D1309" s="43">
        <f t="shared" si="41"/>
        <v>365</v>
      </c>
      <c r="E1309" s="44">
        <f>ROUND(('Все выпуски'!$H$3*'Все выпуски'!$H$6/100)/365*(B1309-IF(C1309="Нет",VLOOKUP(A1309,'Айгенис Оп10'!$A$2:$C$20,3,0),VLOOKUP((A1309-1),'Айгенис Оп10'!$A$2:$C$20,3,0))),2)</f>
        <v>2.27</v>
      </c>
      <c r="G1309" s="43">
        <f>COUNTIF(D1310:$D$1599,365)</f>
        <v>290</v>
      </c>
      <c r="H1309" s="43">
        <f>COUNTIF(D1310:$D$1599,366)</f>
        <v>0</v>
      </c>
    </row>
    <row r="1310" spans="1:8" x14ac:dyDescent="0.25">
      <c r="A1310" s="1">
        <f>COUNTIF($C$2:C1310,"Да")</f>
        <v>14</v>
      </c>
      <c r="B1310" s="45">
        <f t="shared" si="42"/>
        <v>46309</v>
      </c>
      <c r="C1310" s="42" t="str">
        <f>IF(ISERROR(VLOOKUP(B1310,'Айгенис Оп10'!$C$3:$C$20,1,0)),"Нет","Да")</f>
        <v>Нет</v>
      </c>
      <c r="D1310" s="43">
        <f t="shared" si="41"/>
        <v>365</v>
      </c>
      <c r="E1310" s="44">
        <f>ROUND(('Все выпуски'!$H$3*'Все выпуски'!$H$6/100)/365*(B1310-IF(C1310="Нет",VLOOKUP(A1310,'Айгенис Оп10'!$A$2:$C$20,3,0),VLOOKUP((A1310-1),'Айгенис Оп10'!$A$2:$C$20,3,0))),2)</f>
        <v>2.37</v>
      </c>
      <c r="G1310" s="43">
        <f>COUNTIF(D1311:$D$1599,365)</f>
        <v>289</v>
      </c>
      <c r="H1310" s="43">
        <f>COUNTIF(D1311:$D$1599,366)</f>
        <v>0</v>
      </c>
    </row>
    <row r="1311" spans="1:8" x14ac:dyDescent="0.25">
      <c r="A1311" s="1">
        <f>COUNTIF($C$2:C1311,"Да")</f>
        <v>14</v>
      </c>
      <c r="B1311" s="45">
        <f t="shared" si="42"/>
        <v>46310</v>
      </c>
      <c r="C1311" s="42" t="str">
        <f>IF(ISERROR(VLOOKUP(B1311,'Айгенис Оп10'!$C$3:$C$20,1,0)),"Нет","Да")</f>
        <v>Нет</v>
      </c>
      <c r="D1311" s="43">
        <f t="shared" si="41"/>
        <v>365</v>
      </c>
      <c r="E1311" s="44">
        <f>ROUND(('Все выпуски'!$H$3*'Все выпуски'!$H$6/100)/365*(B1311-IF(C1311="Нет",VLOOKUP(A1311,'Айгенис Оп10'!$A$2:$C$20,3,0),VLOOKUP((A1311-1),'Айгенис Оп10'!$A$2:$C$20,3,0))),2)</f>
        <v>2.4700000000000002</v>
      </c>
      <c r="G1311" s="43">
        <f>COUNTIF(D1312:$D$1599,365)</f>
        <v>288</v>
      </c>
      <c r="H1311" s="43">
        <f>COUNTIF(D1312:$D$1599,366)</f>
        <v>0</v>
      </c>
    </row>
    <row r="1312" spans="1:8" x14ac:dyDescent="0.25">
      <c r="A1312" s="1">
        <f>COUNTIF($C$2:C1312,"Да")</f>
        <v>14</v>
      </c>
      <c r="B1312" s="45">
        <f t="shared" si="42"/>
        <v>46311</v>
      </c>
      <c r="C1312" s="42" t="str">
        <f>IF(ISERROR(VLOOKUP(B1312,'Айгенис Оп10'!$C$3:$C$20,1,0)),"Нет","Да")</f>
        <v>Нет</v>
      </c>
      <c r="D1312" s="43">
        <f t="shared" si="41"/>
        <v>365</v>
      </c>
      <c r="E1312" s="44">
        <f>ROUND(('Все выпуски'!$H$3*'Все выпуски'!$H$6/100)/365*(B1312-IF(C1312="Нет",VLOOKUP(A1312,'Айгенис Оп10'!$A$2:$C$20,3,0),VLOOKUP((A1312-1),'Айгенис Оп10'!$A$2:$C$20,3,0))),2)</f>
        <v>2.56</v>
      </c>
      <c r="G1312" s="43">
        <f>COUNTIF(D1313:$D$1599,365)</f>
        <v>287</v>
      </c>
      <c r="H1312" s="43">
        <f>COUNTIF(D1313:$D$1599,366)</f>
        <v>0</v>
      </c>
    </row>
    <row r="1313" spans="1:8" x14ac:dyDescent="0.25">
      <c r="A1313" s="1">
        <f>COUNTIF($C$2:C1313,"Да")</f>
        <v>14</v>
      </c>
      <c r="B1313" s="45">
        <f t="shared" si="42"/>
        <v>46312</v>
      </c>
      <c r="C1313" s="42" t="str">
        <f>IF(ISERROR(VLOOKUP(B1313,'Айгенис Оп10'!$C$3:$C$20,1,0)),"Нет","Да")</f>
        <v>Нет</v>
      </c>
      <c r="D1313" s="43">
        <f t="shared" si="41"/>
        <v>365</v>
      </c>
      <c r="E1313" s="44">
        <f>ROUND(('Все выпуски'!$H$3*'Все выпуски'!$H$6/100)/365*(B1313-IF(C1313="Нет",VLOOKUP(A1313,'Айгенис Оп10'!$A$2:$C$20,3,0),VLOOKUP((A1313-1),'Айгенис Оп10'!$A$2:$C$20,3,0))),2)</f>
        <v>2.66</v>
      </c>
      <c r="G1313" s="43">
        <f>COUNTIF(D1314:$D$1599,365)</f>
        <v>286</v>
      </c>
      <c r="H1313" s="43">
        <f>COUNTIF(D1314:$D$1599,366)</f>
        <v>0</v>
      </c>
    </row>
    <row r="1314" spans="1:8" x14ac:dyDescent="0.25">
      <c r="A1314" s="1">
        <f>COUNTIF($C$2:C1314,"Да")</f>
        <v>14</v>
      </c>
      <c r="B1314" s="45">
        <f t="shared" si="42"/>
        <v>46313</v>
      </c>
      <c r="C1314" s="42" t="str">
        <f>IF(ISERROR(VLOOKUP(B1314,'Айгенис Оп10'!$C$3:$C$20,1,0)),"Нет","Да")</f>
        <v>Нет</v>
      </c>
      <c r="D1314" s="43">
        <f t="shared" si="41"/>
        <v>365</v>
      </c>
      <c r="E1314" s="44">
        <f>ROUND(('Все выпуски'!$H$3*'Все выпуски'!$H$6/100)/365*(B1314-IF(C1314="Нет",VLOOKUP(A1314,'Айгенис Оп10'!$A$2:$C$20,3,0),VLOOKUP((A1314-1),'Айгенис Оп10'!$A$2:$C$20,3,0))),2)</f>
        <v>2.76</v>
      </c>
      <c r="G1314" s="43">
        <f>COUNTIF(D1315:$D$1599,365)</f>
        <v>285</v>
      </c>
      <c r="H1314" s="43">
        <f>COUNTIF(D1315:$D$1599,366)</f>
        <v>0</v>
      </c>
    </row>
    <row r="1315" spans="1:8" x14ac:dyDescent="0.25">
      <c r="A1315" s="1">
        <f>COUNTIF($C$2:C1315,"Да")</f>
        <v>14</v>
      </c>
      <c r="B1315" s="45">
        <f t="shared" si="42"/>
        <v>46314</v>
      </c>
      <c r="C1315" s="42" t="str">
        <f>IF(ISERROR(VLOOKUP(B1315,'Айгенис Оп10'!$C$3:$C$20,1,0)),"Нет","Да")</f>
        <v>Нет</v>
      </c>
      <c r="D1315" s="43">
        <f t="shared" si="41"/>
        <v>365</v>
      </c>
      <c r="E1315" s="44">
        <f>ROUND(('Все выпуски'!$H$3*'Все выпуски'!$H$6/100)/365*(B1315-IF(C1315="Нет",VLOOKUP(A1315,'Айгенис Оп10'!$A$2:$C$20,3,0),VLOOKUP((A1315-1),'Айгенис Оп10'!$A$2:$C$20,3,0))),2)</f>
        <v>2.86</v>
      </c>
      <c r="G1315" s="43">
        <f>COUNTIF(D1316:$D$1599,365)</f>
        <v>284</v>
      </c>
      <c r="H1315" s="43">
        <f>COUNTIF(D1316:$D$1599,366)</f>
        <v>0</v>
      </c>
    </row>
    <row r="1316" spans="1:8" x14ac:dyDescent="0.25">
      <c r="A1316" s="1">
        <f>COUNTIF($C$2:C1316,"Да")</f>
        <v>14</v>
      </c>
      <c r="B1316" s="45">
        <f t="shared" si="42"/>
        <v>46315</v>
      </c>
      <c r="C1316" s="42" t="str">
        <f>IF(ISERROR(VLOOKUP(B1316,'Айгенис Оп10'!$C$3:$C$20,1,0)),"Нет","Да")</f>
        <v>Нет</v>
      </c>
      <c r="D1316" s="43">
        <f t="shared" si="41"/>
        <v>365</v>
      </c>
      <c r="E1316" s="44">
        <f>ROUND(('Все выпуски'!$H$3*'Все выпуски'!$H$6/100)/365*(B1316-IF(C1316="Нет",VLOOKUP(A1316,'Айгенис Оп10'!$A$2:$C$20,3,0),VLOOKUP((A1316-1),'Айгенис Оп10'!$A$2:$C$20,3,0))),2)</f>
        <v>2.96</v>
      </c>
      <c r="G1316" s="43">
        <f>COUNTIF(D1317:$D$1599,365)</f>
        <v>283</v>
      </c>
      <c r="H1316" s="43">
        <f>COUNTIF(D1317:$D$1599,366)</f>
        <v>0</v>
      </c>
    </row>
    <row r="1317" spans="1:8" x14ac:dyDescent="0.25">
      <c r="A1317" s="1">
        <f>COUNTIF($C$2:C1317,"Да")</f>
        <v>14</v>
      </c>
      <c r="B1317" s="45">
        <f t="shared" si="42"/>
        <v>46316</v>
      </c>
      <c r="C1317" s="42" t="str">
        <f>IF(ISERROR(VLOOKUP(B1317,'Айгенис Оп10'!$C$3:$C$20,1,0)),"Нет","Да")</f>
        <v>Нет</v>
      </c>
      <c r="D1317" s="43">
        <f t="shared" si="41"/>
        <v>365</v>
      </c>
      <c r="E1317" s="44">
        <f>ROUND(('Все выпуски'!$H$3*'Все выпуски'!$H$6/100)/365*(B1317-IF(C1317="Нет",VLOOKUP(A1317,'Айгенис Оп10'!$A$2:$C$20,3,0),VLOOKUP((A1317-1),'Айгенис Оп10'!$A$2:$C$20,3,0))),2)</f>
        <v>3.06</v>
      </c>
      <c r="G1317" s="43">
        <f>COUNTIF(D1318:$D$1599,365)</f>
        <v>282</v>
      </c>
      <c r="H1317" s="43">
        <f>COUNTIF(D1318:$D$1599,366)</f>
        <v>0</v>
      </c>
    </row>
    <row r="1318" spans="1:8" x14ac:dyDescent="0.25">
      <c r="A1318" s="1">
        <f>COUNTIF($C$2:C1318,"Да")</f>
        <v>14</v>
      </c>
      <c r="B1318" s="45">
        <f t="shared" si="42"/>
        <v>46317</v>
      </c>
      <c r="C1318" s="42" t="str">
        <f>IF(ISERROR(VLOOKUP(B1318,'Айгенис Оп10'!$C$3:$C$20,1,0)),"Нет","Да")</f>
        <v>Нет</v>
      </c>
      <c r="D1318" s="43">
        <f t="shared" si="41"/>
        <v>365</v>
      </c>
      <c r="E1318" s="44">
        <f>ROUND(('Все выпуски'!$H$3*'Все выпуски'!$H$6/100)/365*(B1318-IF(C1318="Нет",VLOOKUP(A1318,'Айгенис Оп10'!$A$2:$C$20,3,0),VLOOKUP((A1318-1),'Айгенис Оп10'!$A$2:$C$20,3,0))),2)</f>
        <v>3.16</v>
      </c>
      <c r="G1318" s="43">
        <f>COUNTIF(D1319:$D$1599,365)</f>
        <v>281</v>
      </c>
      <c r="H1318" s="43">
        <f>COUNTIF(D1319:$D$1599,366)</f>
        <v>0</v>
      </c>
    </row>
    <row r="1319" spans="1:8" x14ac:dyDescent="0.25">
      <c r="A1319" s="1">
        <f>COUNTIF($C$2:C1319,"Да")</f>
        <v>14</v>
      </c>
      <c r="B1319" s="45">
        <f t="shared" si="42"/>
        <v>46318</v>
      </c>
      <c r="C1319" s="42" t="str">
        <f>IF(ISERROR(VLOOKUP(B1319,'Айгенис Оп10'!$C$3:$C$20,1,0)),"Нет","Да")</f>
        <v>Нет</v>
      </c>
      <c r="D1319" s="43">
        <f t="shared" si="41"/>
        <v>365</v>
      </c>
      <c r="E1319" s="44">
        <f>ROUND(('Все выпуски'!$H$3*'Все выпуски'!$H$6/100)/365*(B1319-IF(C1319="Нет",VLOOKUP(A1319,'Айгенис Оп10'!$A$2:$C$20,3,0),VLOOKUP((A1319-1),'Айгенис Оп10'!$A$2:$C$20,3,0))),2)</f>
        <v>3.25</v>
      </c>
      <c r="G1319" s="43">
        <f>COUNTIF(D1320:$D$1599,365)</f>
        <v>280</v>
      </c>
      <c r="H1319" s="43">
        <f>COUNTIF(D1320:$D$1599,366)</f>
        <v>0</v>
      </c>
    </row>
    <row r="1320" spans="1:8" x14ac:dyDescent="0.25">
      <c r="A1320" s="1">
        <f>COUNTIF($C$2:C1320,"Да")</f>
        <v>14</v>
      </c>
      <c r="B1320" s="45">
        <f t="shared" si="42"/>
        <v>46319</v>
      </c>
      <c r="C1320" s="42" t="str">
        <f>IF(ISERROR(VLOOKUP(B1320,'Айгенис Оп10'!$C$3:$C$20,1,0)),"Нет","Да")</f>
        <v>Нет</v>
      </c>
      <c r="D1320" s="43">
        <f t="shared" si="41"/>
        <v>365</v>
      </c>
      <c r="E1320" s="44">
        <f>ROUND(('Все выпуски'!$H$3*'Все выпуски'!$H$6/100)/365*(B1320-IF(C1320="Нет",VLOOKUP(A1320,'Айгенис Оп10'!$A$2:$C$20,3,0),VLOOKUP((A1320-1),'Айгенис Оп10'!$A$2:$C$20,3,0))),2)</f>
        <v>3.35</v>
      </c>
      <c r="G1320" s="43">
        <f>COUNTIF(D1321:$D$1599,365)</f>
        <v>279</v>
      </c>
      <c r="H1320" s="43">
        <f>COUNTIF(D1321:$D$1599,366)</f>
        <v>0</v>
      </c>
    </row>
    <row r="1321" spans="1:8" x14ac:dyDescent="0.25">
      <c r="A1321" s="1">
        <f>COUNTIF($C$2:C1321,"Да")</f>
        <v>14</v>
      </c>
      <c r="B1321" s="45">
        <f t="shared" si="42"/>
        <v>46320</v>
      </c>
      <c r="C1321" s="42" t="str">
        <f>IF(ISERROR(VLOOKUP(B1321,'Айгенис Оп10'!$C$3:$C$20,1,0)),"Нет","Да")</f>
        <v>Нет</v>
      </c>
      <c r="D1321" s="43">
        <f t="shared" si="41"/>
        <v>365</v>
      </c>
      <c r="E1321" s="44">
        <f>ROUND(('Все выпуски'!$H$3*'Все выпуски'!$H$6/100)/365*(B1321-IF(C1321="Нет",VLOOKUP(A1321,'Айгенис Оп10'!$A$2:$C$20,3,0),VLOOKUP((A1321-1),'Айгенис Оп10'!$A$2:$C$20,3,0))),2)</f>
        <v>3.45</v>
      </c>
      <c r="G1321" s="43">
        <f>COUNTIF(D1322:$D$1599,365)</f>
        <v>278</v>
      </c>
      <c r="H1321" s="43">
        <f>COUNTIF(D1322:$D$1599,366)</f>
        <v>0</v>
      </c>
    </row>
    <row r="1322" spans="1:8" x14ac:dyDescent="0.25">
      <c r="A1322" s="1">
        <f>COUNTIF($C$2:C1322,"Да")</f>
        <v>14</v>
      </c>
      <c r="B1322" s="45">
        <f t="shared" si="42"/>
        <v>46321</v>
      </c>
      <c r="C1322" s="42" t="str">
        <f>IF(ISERROR(VLOOKUP(B1322,'Айгенис Оп10'!$C$3:$C$20,1,0)),"Нет","Да")</f>
        <v>Нет</v>
      </c>
      <c r="D1322" s="43">
        <f t="shared" si="41"/>
        <v>365</v>
      </c>
      <c r="E1322" s="44">
        <f>ROUND(('Все выпуски'!$H$3*'Все выпуски'!$H$6/100)/365*(B1322-IF(C1322="Нет",VLOOKUP(A1322,'Айгенис Оп10'!$A$2:$C$20,3,0),VLOOKUP((A1322-1),'Айгенис Оп10'!$A$2:$C$20,3,0))),2)</f>
        <v>3.55</v>
      </c>
      <c r="G1322" s="43">
        <f>COUNTIF(D1323:$D$1599,365)</f>
        <v>277</v>
      </c>
      <c r="H1322" s="43">
        <f>COUNTIF(D1323:$D$1599,366)</f>
        <v>0</v>
      </c>
    </row>
    <row r="1323" spans="1:8" x14ac:dyDescent="0.25">
      <c r="A1323" s="1">
        <f>COUNTIF($C$2:C1323,"Да")</f>
        <v>14</v>
      </c>
      <c r="B1323" s="45">
        <f t="shared" si="42"/>
        <v>46322</v>
      </c>
      <c r="C1323" s="42" t="str">
        <f>IF(ISERROR(VLOOKUP(B1323,'Айгенис Оп10'!$C$3:$C$20,1,0)),"Нет","Да")</f>
        <v>Нет</v>
      </c>
      <c r="D1323" s="43">
        <f t="shared" si="41"/>
        <v>365</v>
      </c>
      <c r="E1323" s="44">
        <f>ROUND(('Все выпуски'!$H$3*'Все выпуски'!$H$6/100)/365*(B1323-IF(C1323="Нет",VLOOKUP(A1323,'Айгенис Оп10'!$A$2:$C$20,3,0),VLOOKUP((A1323-1),'Айгенис Оп10'!$A$2:$C$20,3,0))),2)</f>
        <v>3.65</v>
      </c>
      <c r="G1323" s="43">
        <f>COUNTIF(D1324:$D$1599,365)</f>
        <v>276</v>
      </c>
      <c r="H1323" s="43">
        <f>COUNTIF(D1324:$D$1599,366)</f>
        <v>0</v>
      </c>
    </row>
    <row r="1324" spans="1:8" x14ac:dyDescent="0.25">
      <c r="A1324" s="1">
        <f>COUNTIF($C$2:C1324,"Да")</f>
        <v>14</v>
      </c>
      <c r="B1324" s="45">
        <f t="shared" si="42"/>
        <v>46323</v>
      </c>
      <c r="C1324" s="42" t="str">
        <f>IF(ISERROR(VLOOKUP(B1324,'Айгенис Оп10'!$C$3:$C$20,1,0)),"Нет","Да")</f>
        <v>Нет</v>
      </c>
      <c r="D1324" s="43">
        <f t="shared" si="41"/>
        <v>365</v>
      </c>
      <c r="E1324" s="44">
        <f>ROUND(('Все выпуски'!$H$3*'Все выпуски'!$H$6/100)/365*(B1324-IF(C1324="Нет",VLOOKUP(A1324,'Айгенис Оп10'!$A$2:$C$20,3,0),VLOOKUP((A1324-1),'Айгенис Оп10'!$A$2:$C$20,3,0))),2)</f>
        <v>3.75</v>
      </c>
      <c r="G1324" s="43">
        <f>COUNTIF(D1325:$D$1599,365)</f>
        <v>275</v>
      </c>
      <c r="H1324" s="43">
        <f>COUNTIF(D1325:$D$1599,366)</f>
        <v>0</v>
      </c>
    </row>
    <row r="1325" spans="1:8" x14ac:dyDescent="0.25">
      <c r="A1325" s="1">
        <f>COUNTIF($C$2:C1325,"Да")</f>
        <v>14</v>
      </c>
      <c r="B1325" s="45">
        <f t="shared" si="42"/>
        <v>46324</v>
      </c>
      <c r="C1325" s="42" t="str">
        <f>IF(ISERROR(VLOOKUP(B1325,'Айгенис Оп10'!$C$3:$C$20,1,0)),"Нет","Да")</f>
        <v>Нет</v>
      </c>
      <c r="D1325" s="43">
        <f t="shared" si="41"/>
        <v>365</v>
      </c>
      <c r="E1325" s="44">
        <f>ROUND(('Все выпуски'!$H$3*'Все выпуски'!$H$6/100)/365*(B1325-IF(C1325="Нет",VLOOKUP(A1325,'Айгенис Оп10'!$A$2:$C$20,3,0),VLOOKUP((A1325-1),'Айгенис Оп10'!$A$2:$C$20,3,0))),2)</f>
        <v>3.85</v>
      </c>
      <c r="G1325" s="43">
        <f>COUNTIF(D1326:$D$1599,365)</f>
        <v>274</v>
      </c>
      <c r="H1325" s="43">
        <f>COUNTIF(D1326:$D$1599,366)</f>
        <v>0</v>
      </c>
    </row>
    <row r="1326" spans="1:8" x14ac:dyDescent="0.25">
      <c r="A1326" s="1">
        <f>COUNTIF($C$2:C1326,"Да")</f>
        <v>14</v>
      </c>
      <c r="B1326" s="45">
        <f t="shared" si="42"/>
        <v>46325</v>
      </c>
      <c r="C1326" s="42" t="str">
        <f>IF(ISERROR(VLOOKUP(B1326,'Айгенис Оп10'!$C$3:$C$20,1,0)),"Нет","Да")</f>
        <v>Нет</v>
      </c>
      <c r="D1326" s="43">
        <f t="shared" si="41"/>
        <v>365</v>
      </c>
      <c r="E1326" s="44">
        <f>ROUND(('Все выпуски'!$H$3*'Все выпуски'!$H$6/100)/365*(B1326-IF(C1326="Нет",VLOOKUP(A1326,'Айгенис Оп10'!$A$2:$C$20,3,0),VLOOKUP((A1326-1),'Айгенис Оп10'!$A$2:$C$20,3,0))),2)</f>
        <v>3.95</v>
      </c>
      <c r="G1326" s="43">
        <f>COUNTIF(D1327:$D$1599,365)</f>
        <v>273</v>
      </c>
      <c r="H1326" s="43">
        <f>COUNTIF(D1327:$D$1599,366)</f>
        <v>0</v>
      </c>
    </row>
    <row r="1327" spans="1:8" x14ac:dyDescent="0.25">
      <c r="A1327" s="1">
        <f>COUNTIF($C$2:C1327,"Да")</f>
        <v>14</v>
      </c>
      <c r="B1327" s="45">
        <f t="shared" si="42"/>
        <v>46326</v>
      </c>
      <c r="C1327" s="42" t="str">
        <f>IF(ISERROR(VLOOKUP(B1327,'Айгенис Оп10'!$C$3:$C$20,1,0)),"Нет","Да")</f>
        <v>Нет</v>
      </c>
      <c r="D1327" s="43">
        <f t="shared" si="41"/>
        <v>365</v>
      </c>
      <c r="E1327" s="44">
        <f>ROUND(('Все выпуски'!$H$3*'Все выпуски'!$H$6/100)/365*(B1327-IF(C1327="Нет",VLOOKUP(A1327,'Айгенис Оп10'!$A$2:$C$20,3,0),VLOOKUP((A1327-1),'Айгенис Оп10'!$A$2:$C$20,3,0))),2)</f>
        <v>4.04</v>
      </c>
      <c r="G1327" s="43">
        <f>COUNTIF(D1328:$D$1599,365)</f>
        <v>272</v>
      </c>
      <c r="H1327" s="43">
        <f>COUNTIF(D1328:$D$1599,366)</f>
        <v>0</v>
      </c>
    </row>
    <row r="1328" spans="1:8" x14ac:dyDescent="0.25">
      <c r="A1328" s="1">
        <f>COUNTIF($C$2:C1328,"Да")</f>
        <v>14</v>
      </c>
      <c r="B1328" s="45">
        <f t="shared" si="42"/>
        <v>46327</v>
      </c>
      <c r="C1328" s="42" t="str">
        <f>IF(ISERROR(VLOOKUP(B1328,'Айгенис Оп10'!$C$3:$C$20,1,0)),"Нет","Да")</f>
        <v>Нет</v>
      </c>
      <c r="D1328" s="43">
        <f t="shared" si="41"/>
        <v>365</v>
      </c>
      <c r="E1328" s="44">
        <f>ROUND(('Все выпуски'!$H$3*'Все выпуски'!$H$6/100)/365*(B1328-IF(C1328="Нет",VLOOKUP(A1328,'Айгенис Оп10'!$A$2:$C$20,3,0),VLOOKUP((A1328-1),'Айгенис Оп10'!$A$2:$C$20,3,0))),2)</f>
        <v>4.1399999999999997</v>
      </c>
      <c r="G1328" s="43">
        <f>COUNTIF(D1329:$D$1599,365)</f>
        <v>271</v>
      </c>
      <c r="H1328" s="43">
        <f>COUNTIF(D1329:$D$1599,366)</f>
        <v>0</v>
      </c>
    </row>
    <row r="1329" spans="1:8" x14ac:dyDescent="0.25">
      <c r="A1329" s="1">
        <f>COUNTIF($C$2:C1329,"Да")</f>
        <v>14</v>
      </c>
      <c r="B1329" s="45">
        <f t="shared" si="42"/>
        <v>46328</v>
      </c>
      <c r="C1329" s="42" t="str">
        <f>IF(ISERROR(VLOOKUP(B1329,'Айгенис Оп10'!$C$3:$C$20,1,0)),"Нет","Да")</f>
        <v>Нет</v>
      </c>
      <c r="D1329" s="43">
        <f t="shared" si="41"/>
        <v>365</v>
      </c>
      <c r="E1329" s="44">
        <f>ROUND(('Все выпуски'!$H$3*'Все выпуски'!$H$6/100)/365*(B1329-IF(C1329="Нет",VLOOKUP(A1329,'Айгенис Оп10'!$A$2:$C$20,3,0),VLOOKUP((A1329-1),'Айгенис Оп10'!$A$2:$C$20,3,0))),2)</f>
        <v>4.24</v>
      </c>
      <c r="G1329" s="43">
        <f>COUNTIF(D1330:$D$1599,365)</f>
        <v>270</v>
      </c>
      <c r="H1329" s="43">
        <f>COUNTIF(D1330:$D$1599,366)</f>
        <v>0</v>
      </c>
    </row>
    <row r="1330" spans="1:8" x14ac:dyDescent="0.25">
      <c r="A1330" s="1">
        <f>COUNTIF($C$2:C1330,"Да")</f>
        <v>14</v>
      </c>
      <c r="B1330" s="45">
        <f t="shared" si="42"/>
        <v>46329</v>
      </c>
      <c r="C1330" s="42" t="str">
        <f>IF(ISERROR(VLOOKUP(B1330,'Айгенис Оп10'!$C$3:$C$20,1,0)),"Нет","Да")</f>
        <v>Нет</v>
      </c>
      <c r="D1330" s="43">
        <f t="shared" si="41"/>
        <v>365</v>
      </c>
      <c r="E1330" s="44">
        <f>ROUND(('Все выпуски'!$H$3*'Все выпуски'!$H$6/100)/365*(B1330-IF(C1330="Нет",VLOOKUP(A1330,'Айгенис Оп10'!$A$2:$C$20,3,0),VLOOKUP((A1330-1),'Айгенис Оп10'!$A$2:$C$20,3,0))),2)</f>
        <v>4.34</v>
      </c>
      <c r="G1330" s="43">
        <f>COUNTIF(D1331:$D$1599,365)</f>
        <v>269</v>
      </c>
      <c r="H1330" s="43">
        <f>COUNTIF(D1331:$D$1599,366)</f>
        <v>0</v>
      </c>
    </row>
    <row r="1331" spans="1:8" x14ac:dyDescent="0.25">
      <c r="A1331" s="1">
        <f>COUNTIF($C$2:C1331,"Да")</f>
        <v>14</v>
      </c>
      <c r="B1331" s="45">
        <f t="shared" si="42"/>
        <v>46330</v>
      </c>
      <c r="C1331" s="42" t="str">
        <f>IF(ISERROR(VLOOKUP(B1331,'Айгенис Оп10'!$C$3:$C$20,1,0)),"Нет","Да")</f>
        <v>Нет</v>
      </c>
      <c r="D1331" s="43">
        <f t="shared" si="41"/>
        <v>365</v>
      </c>
      <c r="E1331" s="44">
        <f>ROUND(('Все выпуски'!$H$3*'Все выпуски'!$H$6/100)/365*(B1331-IF(C1331="Нет",VLOOKUP(A1331,'Айгенис Оп10'!$A$2:$C$20,3,0),VLOOKUP((A1331-1),'Айгенис Оп10'!$A$2:$C$20,3,0))),2)</f>
        <v>4.4400000000000004</v>
      </c>
      <c r="G1331" s="43">
        <f>COUNTIF(D1332:$D$1599,365)</f>
        <v>268</v>
      </c>
      <c r="H1331" s="43">
        <f>COUNTIF(D1332:$D$1599,366)</f>
        <v>0</v>
      </c>
    </row>
    <row r="1332" spans="1:8" x14ac:dyDescent="0.25">
      <c r="A1332" s="1">
        <f>COUNTIF($C$2:C1332,"Да")</f>
        <v>14</v>
      </c>
      <c r="B1332" s="45">
        <f t="shared" si="42"/>
        <v>46331</v>
      </c>
      <c r="C1332" s="42" t="str">
        <f>IF(ISERROR(VLOOKUP(B1332,'Айгенис Оп10'!$C$3:$C$20,1,0)),"Нет","Да")</f>
        <v>Нет</v>
      </c>
      <c r="D1332" s="43">
        <f t="shared" si="41"/>
        <v>365</v>
      </c>
      <c r="E1332" s="44">
        <f>ROUND(('Все выпуски'!$H$3*'Все выпуски'!$H$6/100)/365*(B1332-IF(C1332="Нет",VLOOKUP(A1332,'Айгенис Оп10'!$A$2:$C$20,3,0),VLOOKUP((A1332-1),'Айгенис Оп10'!$A$2:$C$20,3,0))),2)</f>
        <v>4.54</v>
      </c>
      <c r="G1332" s="43">
        <f>COUNTIF(D1333:$D$1599,365)</f>
        <v>267</v>
      </c>
      <c r="H1332" s="43">
        <f>COUNTIF(D1333:$D$1599,366)</f>
        <v>0</v>
      </c>
    </row>
    <row r="1333" spans="1:8" x14ac:dyDescent="0.25">
      <c r="A1333" s="1">
        <f>COUNTIF($C$2:C1333,"Да")</f>
        <v>14</v>
      </c>
      <c r="B1333" s="45">
        <f t="shared" si="42"/>
        <v>46332</v>
      </c>
      <c r="C1333" s="42" t="str">
        <f>IF(ISERROR(VLOOKUP(B1333,'Айгенис Оп10'!$C$3:$C$20,1,0)),"Нет","Да")</f>
        <v>Нет</v>
      </c>
      <c r="D1333" s="43">
        <f t="shared" si="41"/>
        <v>365</v>
      </c>
      <c r="E1333" s="44">
        <f>ROUND(('Все выпуски'!$H$3*'Все выпуски'!$H$6/100)/365*(B1333-IF(C1333="Нет",VLOOKUP(A1333,'Айгенис Оп10'!$A$2:$C$20,3,0),VLOOKUP((A1333-1),'Айгенис Оп10'!$A$2:$C$20,3,0))),2)</f>
        <v>4.6399999999999997</v>
      </c>
      <c r="G1333" s="43">
        <f>COUNTIF(D1334:$D$1599,365)</f>
        <v>266</v>
      </c>
      <c r="H1333" s="43">
        <f>COUNTIF(D1334:$D$1599,366)</f>
        <v>0</v>
      </c>
    </row>
    <row r="1334" spans="1:8" x14ac:dyDescent="0.25">
      <c r="A1334" s="1">
        <f>COUNTIF($C$2:C1334,"Да")</f>
        <v>14</v>
      </c>
      <c r="B1334" s="45">
        <f t="shared" si="42"/>
        <v>46333</v>
      </c>
      <c r="C1334" s="42" t="str">
        <f>IF(ISERROR(VLOOKUP(B1334,'Айгенис Оп10'!$C$3:$C$20,1,0)),"Нет","Да")</f>
        <v>Нет</v>
      </c>
      <c r="D1334" s="43">
        <f t="shared" si="41"/>
        <v>365</v>
      </c>
      <c r="E1334" s="44">
        <f>ROUND(('Все выпуски'!$H$3*'Все выпуски'!$H$6/100)/365*(B1334-IF(C1334="Нет",VLOOKUP(A1334,'Айгенис Оп10'!$A$2:$C$20,3,0),VLOOKUP((A1334-1),'Айгенис Оп10'!$A$2:$C$20,3,0))),2)</f>
        <v>4.7300000000000004</v>
      </c>
      <c r="G1334" s="43">
        <f>COUNTIF(D1335:$D$1599,365)</f>
        <v>265</v>
      </c>
      <c r="H1334" s="43">
        <f>COUNTIF(D1335:$D$1599,366)</f>
        <v>0</v>
      </c>
    </row>
    <row r="1335" spans="1:8" x14ac:dyDescent="0.25">
      <c r="A1335" s="1">
        <f>COUNTIF($C$2:C1335,"Да")</f>
        <v>14</v>
      </c>
      <c r="B1335" s="45">
        <f t="shared" si="42"/>
        <v>46334</v>
      </c>
      <c r="C1335" s="42" t="str">
        <f>IF(ISERROR(VLOOKUP(B1335,'Айгенис Оп10'!$C$3:$C$20,1,0)),"Нет","Да")</f>
        <v>Нет</v>
      </c>
      <c r="D1335" s="43">
        <f t="shared" si="41"/>
        <v>365</v>
      </c>
      <c r="E1335" s="44">
        <f>ROUND(('Все выпуски'!$H$3*'Все выпуски'!$H$6/100)/365*(B1335-IF(C1335="Нет",VLOOKUP(A1335,'Айгенис Оп10'!$A$2:$C$20,3,0),VLOOKUP((A1335-1),'Айгенис Оп10'!$A$2:$C$20,3,0))),2)</f>
        <v>4.83</v>
      </c>
      <c r="G1335" s="43">
        <f>COUNTIF(D1336:$D$1599,365)</f>
        <v>264</v>
      </c>
      <c r="H1335" s="43">
        <f>COUNTIF(D1336:$D$1599,366)</f>
        <v>0</v>
      </c>
    </row>
    <row r="1336" spans="1:8" x14ac:dyDescent="0.25">
      <c r="A1336" s="1">
        <f>COUNTIF($C$2:C1336,"Да")</f>
        <v>14</v>
      </c>
      <c r="B1336" s="45">
        <f t="shared" si="42"/>
        <v>46335</v>
      </c>
      <c r="C1336" s="42" t="str">
        <f>IF(ISERROR(VLOOKUP(B1336,'Айгенис Оп10'!$C$3:$C$20,1,0)),"Нет","Да")</f>
        <v>Нет</v>
      </c>
      <c r="D1336" s="43">
        <f t="shared" si="41"/>
        <v>365</v>
      </c>
      <c r="E1336" s="44">
        <f>ROUND(('Все выпуски'!$H$3*'Все выпуски'!$H$6/100)/365*(B1336-IF(C1336="Нет",VLOOKUP(A1336,'Айгенис Оп10'!$A$2:$C$20,3,0),VLOOKUP((A1336-1),'Айгенис Оп10'!$A$2:$C$20,3,0))),2)</f>
        <v>4.93</v>
      </c>
      <c r="G1336" s="43">
        <f>COUNTIF(D1337:$D$1599,365)</f>
        <v>263</v>
      </c>
      <c r="H1336" s="43">
        <f>COUNTIF(D1337:$D$1599,366)</f>
        <v>0</v>
      </c>
    </row>
    <row r="1337" spans="1:8" x14ac:dyDescent="0.25">
      <c r="A1337" s="1">
        <f>COUNTIF($C$2:C1337,"Да")</f>
        <v>14</v>
      </c>
      <c r="B1337" s="45">
        <f t="shared" si="42"/>
        <v>46336</v>
      </c>
      <c r="C1337" s="42" t="str">
        <f>IF(ISERROR(VLOOKUP(B1337,'Айгенис Оп10'!$C$3:$C$20,1,0)),"Нет","Да")</f>
        <v>Нет</v>
      </c>
      <c r="D1337" s="43">
        <f t="shared" si="41"/>
        <v>365</v>
      </c>
      <c r="E1337" s="44">
        <f>ROUND(('Все выпуски'!$H$3*'Все выпуски'!$H$6/100)/365*(B1337-IF(C1337="Нет",VLOOKUP(A1337,'Айгенис Оп10'!$A$2:$C$20,3,0),VLOOKUP((A1337-1),'Айгенис Оп10'!$A$2:$C$20,3,0))),2)</f>
        <v>5.03</v>
      </c>
      <c r="G1337" s="43">
        <f>COUNTIF(D1338:$D$1599,365)</f>
        <v>262</v>
      </c>
      <c r="H1337" s="43">
        <f>COUNTIF(D1338:$D$1599,366)</f>
        <v>0</v>
      </c>
    </row>
    <row r="1338" spans="1:8" x14ac:dyDescent="0.25">
      <c r="A1338" s="1">
        <f>COUNTIF($C$2:C1338,"Да")</f>
        <v>14</v>
      </c>
      <c r="B1338" s="45">
        <f t="shared" si="42"/>
        <v>46337</v>
      </c>
      <c r="C1338" s="42" t="str">
        <f>IF(ISERROR(VLOOKUP(B1338,'Айгенис Оп10'!$C$3:$C$20,1,0)),"Нет","Да")</f>
        <v>Нет</v>
      </c>
      <c r="D1338" s="43">
        <f t="shared" si="41"/>
        <v>365</v>
      </c>
      <c r="E1338" s="44">
        <f>ROUND(('Все выпуски'!$H$3*'Все выпуски'!$H$6/100)/365*(B1338-IF(C1338="Нет",VLOOKUP(A1338,'Айгенис Оп10'!$A$2:$C$20,3,0),VLOOKUP((A1338-1),'Айгенис Оп10'!$A$2:$C$20,3,0))),2)</f>
        <v>5.13</v>
      </c>
      <c r="G1338" s="43">
        <f>COUNTIF(D1339:$D$1599,365)</f>
        <v>261</v>
      </c>
      <c r="H1338" s="43">
        <f>COUNTIF(D1339:$D$1599,366)</f>
        <v>0</v>
      </c>
    </row>
    <row r="1339" spans="1:8" x14ac:dyDescent="0.25">
      <c r="A1339" s="1">
        <f>COUNTIF($C$2:C1339,"Да")</f>
        <v>14</v>
      </c>
      <c r="B1339" s="45">
        <f t="shared" si="42"/>
        <v>46338</v>
      </c>
      <c r="C1339" s="42" t="str">
        <f>IF(ISERROR(VLOOKUP(B1339,'Айгенис Оп10'!$C$3:$C$20,1,0)),"Нет","Да")</f>
        <v>Нет</v>
      </c>
      <c r="D1339" s="43">
        <f t="shared" si="41"/>
        <v>365</v>
      </c>
      <c r="E1339" s="44">
        <f>ROUND(('Все выпуски'!$H$3*'Все выпуски'!$H$6/100)/365*(B1339-IF(C1339="Нет",VLOOKUP(A1339,'Айгенис Оп10'!$A$2:$C$20,3,0),VLOOKUP((A1339-1),'Айгенис Оп10'!$A$2:$C$20,3,0))),2)</f>
        <v>5.23</v>
      </c>
      <c r="G1339" s="43">
        <f>COUNTIF(D1340:$D$1599,365)</f>
        <v>260</v>
      </c>
      <c r="H1339" s="43">
        <f>COUNTIF(D1340:$D$1599,366)</f>
        <v>0</v>
      </c>
    </row>
    <row r="1340" spans="1:8" x14ac:dyDescent="0.25">
      <c r="A1340" s="1">
        <f>COUNTIF($C$2:C1340,"Да")</f>
        <v>14</v>
      </c>
      <c r="B1340" s="45">
        <f t="shared" si="42"/>
        <v>46339</v>
      </c>
      <c r="C1340" s="42" t="str">
        <f>IF(ISERROR(VLOOKUP(B1340,'Айгенис Оп10'!$C$3:$C$20,1,0)),"Нет","Да")</f>
        <v>Нет</v>
      </c>
      <c r="D1340" s="43">
        <f t="shared" si="41"/>
        <v>365</v>
      </c>
      <c r="E1340" s="44">
        <f>ROUND(('Все выпуски'!$H$3*'Все выпуски'!$H$6/100)/365*(B1340-IF(C1340="Нет",VLOOKUP(A1340,'Айгенис Оп10'!$A$2:$C$20,3,0),VLOOKUP((A1340-1),'Айгенис Оп10'!$A$2:$C$20,3,0))),2)</f>
        <v>5.33</v>
      </c>
      <c r="G1340" s="43">
        <f>COUNTIF(D1341:$D$1599,365)</f>
        <v>259</v>
      </c>
      <c r="H1340" s="43">
        <f>COUNTIF(D1341:$D$1599,366)</f>
        <v>0</v>
      </c>
    </row>
    <row r="1341" spans="1:8" x14ac:dyDescent="0.25">
      <c r="A1341" s="1">
        <f>COUNTIF($C$2:C1341,"Да")</f>
        <v>14</v>
      </c>
      <c r="B1341" s="45">
        <f t="shared" si="42"/>
        <v>46340</v>
      </c>
      <c r="C1341" s="42" t="str">
        <f>IF(ISERROR(VLOOKUP(B1341,'Айгенис Оп10'!$C$3:$C$20,1,0)),"Нет","Да")</f>
        <v>Нет</v>
      </c>
      <c r="D1341" s="43">
        <f t="shared" si="41"/>
        <v>365</v>
      </c>
      <c r="E1341" s="44">
        <f>ROUND(('Все выпуски'!$H$3*'Все выпуски'!$H$6/100)/365*(B1341-IF(C1341="Нет",VLOOKUP(A1341,'Айгенис Оп10'!$A$2:$C$20,3,0),VLOOKUP((A1341-1),'Айгенис Оп10'!$A$2:$C$20,3,0))),2)</f>
        <v>5.42</v>
      </c>
      <c r="G1341" s="43">
        <f>COUNTIF(D1342:$D$1599,365)</f>
        <v>258</v>
      </c>
      <c r="H1341" s="43">
        <f>COUNTIF(D1342:$D$1599,366)</f>
        <v>0</v>
      </c>
    </row>
    <row r="1342" spans="1:8" x14ac:dyDescent="0.25">
      <c r="A1342" s="1">
        <f>COUNTIF($C$2:C1342,"Да")</f>
        <v>14</v>
      </c>
      <c r="B1342" s="45">
        <f t="shared" si="42"/>
        <v>46341</v>
      </c>
      <c r="C1342" s="42" t="str">
        <f>IF(ISERROR(VLOOKUP(B1342,'Айгенис Оп10'!$C$3:$C$20,1,0)),"Нет","Да")</f>
        <v>Нет</v>
      </c>
      <c r="D1342" s="43">
        <f t="shared" si="41"/>
        <v>365</v>
      </c>
      <c r="E1342" s="44">
        <f>ROUND(('Все выпуски'!$H$3*'Все выпуски'!$H$6/100)/365*(B1342-IF(C1342="Нет",VLOOKUP(A1342,'Айгенис Оп10'!$A$2:$C$20,3,0),VLOOKUP((A1342-1),'Айгенис Оп10'!$A$2:$C$20,3,0))),2)</f>
        <v>5.52</v>
      </c>
      <c r="G1342" s="43">
        <f>COUNTIF(D1343:$D$1599,365)</f>
        <v>257</v>
      </c>
      <c r="H1342" s="43">
        <f>COUNTIF(D1343:$D$1599,366)</f>
        <v>0</v>
      </c>
    </row>
    <row r="1343" spans="1:8" x14ac:dyDescent="0.25">
      <c r="A1343" s="1">
        <f>COUNTIF($C$2:C1343,"Да")</f>
        <v>14</v>
      </c>
      <c r="B1343" s="45">
        <f t="shared" si="42"/>
        <v>46342</v>
      </c>
      <c r="C1343" s="42" t="str">
        <f>IF(ISERROR(VLOOKUP(B1343,'Айгенис Оп10'!$C$3:$C$20,1,0)),"Нет","Да")</f>
        <v>Нет</v>
      </c>
      <c r="D1343" s="43">
        <f t="shared" si="41"/>
        <v>365</v>
      </c>
      <c r="E1343" s="44">
        <f>ROUND(('Все выпуски'!$H$3*'Все выпуски'!$H$6/100)/365*(B1343-IF(C1343="Нет",VLOOKUP(A1343,'Айгенис Оп10'!$A$2:$C$20,3,0),VLOOKUP((A1343-1),'Айгенис Оп10'!$A$2:$C$20,3,0))),2)</f>
        <v>5.62</v>
      </c>
      <c r="G1343" s="43">
        <f>COUNTIF(D1344:$D$1599,365)</f>
        <v>256</v>
      </c>
      <c r="H1343" s="43">
        <f>COUNTIF(D1344:$D$1599,366)</f>
        <v>0</v>
      </c>
    </row>
    <row r="1344" spans="1:8" x14ac:dyDescent="0.25">
      <c r="A1344" s="1">
        <f>COUNTIF($C$2:C1344,"Да")</f>
        <v>14</v>
      </c>
      <c r="B1344" s="45">
        <f t="shared" si="42"/>
        <v>46343</v>
      </c>
      <c r="C1344" s="42" t="str">
        <f>IF(ISERROR(VLOOKUP(B1344,'Айгенис Оп10'!$C$3:$C$20,1,0)),"Нет","Да")</f>
        <v>Нет</v>
      </c>
      <c r="D1344" s="43">
        <f t="shared" si="41"/>
        <v>365</v>
      </c>
      <c r="E1344" s="44">
        <f>ROUND(('Все выпуски'!$H$3*'Все выпуски'!$H$6/100)/365*(B1344-IF(C1344="Нет",VLOOKUP(A1344,'Айгенис Оп10'!$A$2:$C$20,3,0),VLOOKUP((A1344-1),'Айгенис Оп10'!$A$2:$C$20,3,0))),2)</f>
        <v>5.72</v>
      </c>
      <c r="G1344" s="43">
        <f>COUNTIF(D1345:$D$1599,365)</f>
        <v>255</v>
      </c>
      <c r="H1344" s="43">
        <f>COUNTIF(D1345:$D$1599,366)</f>
        <v>0</v>
      </c>
    </row>
    <row r="1345" spans="1:8" x14ac:dyDescent="0.25">
      <c r="A1345" s="1">
        <f>COUNTIF($C$2:C1345,"Да")</f>
        <v>14</v>
      </c>
      <c r="B1345" s="45">
        <f t="shared" si="42"/>
        <v>46344</v>
      </c>
      <c r="C1345" s="42" t="str">
        <f>IF(ISERROR(VLOOKUP(B1345,'Айгенис Оп10'!$C$3:$C$20,1,0)),"Нет","Да")</f>
        <v>Нет</v>
      </c>
      <c r="D1345" s="43">
        <f t="shared" si="41"/>
        <v>365</v>
      </c>
      <c r="E1345" s="44">
        <f>ROUND(('Все выпуски'!$H$3*'Все выпуски'!$H$6/100)/365*(B1345-IF(C1345="Нет",VLOOKUP(A1345,'Айгенис Оп10'!$A$2:$C$20,3,0),VLOOKUP((A1345-1),'Айгенис Оп10'!$A$2:$C$20,3,0))),2)</f>
        <v>5.82</v>
      </c>
      <c r="G1345" s="43">
        <f>COUNTIF(D1346:$D$1599,365)</f>
        <v>254</v>
      </c>
      <c r="H1345" s="43">
        <f>COUNTIF(D1346:$D$1599,366)</f>
        <v>0</v>
      </c>
    </row>
    <row r="1346" spans="1:8" x14ac:dyDescent="0.25">
      <c r="A1346" s="1">
        <f>COUNTIF($C$2:C1346,"Да")</f>
        <v>14</v>
      </c>
      <c r="B1346" s="45">
        <f t="shared" si="42"/>
        <v>46345</v>
      </c>
      <c r="C1346" s="42" t="str">
        <f>IF(ISERROR(VLOOKUP(B1346,'Айгенис Оп10'!$C$3:$C$20,1,0)),"Нет","Да")</f>
        <v>Нет</v>
      </c>
      <c r="D1346" s="43">
        <f t="shared" si="41"/>
        <v>365</v>
      </c>
      <c r="E1346" s="44">
        <f>ROUND(('Все выпуски'!$H$3*'Все выпуски'!$H$6/100)/365*(B1346-IF(C1346="Нет",VLOOKUP(A1346,'Айгенис Оп10'!$A$2:$C$20,3,0),VLOOKUP((A1346-1),'Айгенис Оп10'!$A$2:$C$20,3,0))),2)</f>
        <v>5.92</v>
      </c>
      <c r="G1346" s="43">
        <f>COUNTIF(D1347:$D$1599,365)</f>
        <v>253</v>
      </c>
      <c r="H1346" s="43">
        <f>COUNTIF(D1347:$D$1599,366)</f>
        <v>0</v>
      </c>
    </row>
    <row r="1347" spans="1:8" x14ac:dyDescent="0.25">
      <c r="A1347" s="1">
        <f>COUNTIF($C$2:C1347,"Да")</f>
        <v>14</v>
      </c>
      <c r="B1347" s="45">
        <f t="shared" si="42"/>
        <v>46346</v>
      </c>
      <c r="C1347" s="42" t="str">
        <f>IF(ISERROR(VLOOKUP(B1347,'Айгенис Оп10'!$C$3:$C$20,1,0)),"Нет","Да")</f>
        <v>Нет</v>
      </c>
      <c r="D1347" s="43">
        <f t="shared" ref="D1347:D1410" si="43">IF(MOD(YEAR(B1347),4)=0,366,365)</f>
        <v>365</v>
      </c>
      <c r="E1347" s="44">
        <f>ROUND(('Все выпуски'!$H$3*'Все выпуски'!$H$6/100)/365*(B1347-IF(C1347="Нет",VLOOKUP(A1347,'Айгенис Оп10'!$A$2:$C$20,3,0),VLOOKUP((A1347-1),'Айгенис Оп10'!$A$2:$C$20,3,0))),2)</f>
        <v>6.02</v>
      </c>
      <c r="G1347" s="43">
        <f>COUNTIF(D1348:$D$1599,365)</f>
        <v>252</v>
      </c>
      <c r="H1347" s="43">
        <f>COUNTIF(D1348:$D$1599,366)</f>
        <v>0</v>
      </c>
    </row>
    <row r="1348" spans="1:8" x14ac:dyDescent="0.25">
      <c r="A1348" s="1">
        <f>COUNTIF($C$2:C1348,"Да")</f>
        <v>14</v>
      </c>
      <c r="B1348" s="45">
        <f t="shared" si="42"/>
        <v>46347</v>
      </c>
      <c r="C1348" s="42" t="str">
        <f>IF(ISERROR(VLOOKUP(B1348,'Айгенис Оп10'!$C$3:$C$20,1,0)),"Нет","Да")</f>
        <v>Нет</v>
      </c>
      <c r="D1348" s="43">
        <f t="shared" si="43"/>
        <v>365</v>
      </c>
      <c r="E1348" s="44">
        <f>ROUND(('Все выпуски'!$H$3*'Все выпуски'!$H$6/100)/365*(B1348-IF(C1348="Нет",VLOOKUP(A1348,'Айгенис Оп10'!$A$2:$C$20,3,0),VLOOKUP((A1348-1),'Айгенис Оп10'!$A$2:$C$20,3,0))),2)</f>
        <v>6.12</v>
      </c>
      <c r="G1348" s="43">
        <f>COUNTIF(D1349:$D$1599,365)</f>
        <v>251</v>
      </c>
      <c r="H1348" s="43">
        <f>COUNTIF(D1349:$D$1599,366)</f>
        <v>0</v>
      </c>
    </row>
    <row r="1349" spans="1:8" x14ac:dyDescent="0.25">
      <c r="A1349" s="1">
        <f>COUNTIF($C$2:C1349,"Да")</f>
        <v>14</v>
      </c>
      <c r="B1349" s="45">
        <f t="shared" si="42"/>
        <v>46348</v>
      </c>
      <c r="C1349" s="42" t="str">
        <f>IF(ISERROR(VLOOKUP(B1349,'Айгенис Оп10'!$C$3:$C$20,1,0)),"Нет","Да")</f>
        <v>Нет</v>
      </c>
      <c r="D1349" s="43">
        <f t="shared" si="43"/>
        <v>365</v>
      </c>
      <c r="E1349" s="44">
        <f>ROUND(('Все выпуски'!$H$3*'Все выпуски'!$H$6/100)/365*(B1349-IF(C1349="Нет",VLOOKUP(A1349,'Айгенис Оп10'!$A$2:$C$20,3,0),VLOOKUP((A1349-1),'Айгенис Оп10'!$A$2:$C$20,3,0))),2)</f>
        <v>6.21</v>
      </c>
      <c r="G1349" s="43">
        <f>COUNTIF(D1350:$D$1599,365)</f>
        <v>250</v>
      </c>
      <c r="H1349" s="43">
        <f>COUNTIF(D1350:$D$1599,366)</f>
        <v>0</v>
      </c>
    </row>
    <row r="1350" spans="1:8" x14ac:dyDescent="0.25">
      <c r="A1350" s="1">
        <f>COUNTIF($C$2:C1350,"Да")</f>
        <v>14</v>
      </c>
      <c r="B1350" s="45">
        <f t="shared" si="42"/>
        <v>46349</v>
      </c>
      <c r="C1350" s="42" t="str">
        <f>IF(ISERROR(VLOOKUP(B1350,'Айгенис Оп10'!$C$3:$C$20,1,0)),"Нет","Да")</f>
        <v>Нет</v>
      </c>
      <c r="D1350" s="43">
        <f t="shared" si="43"/>
        <v>365</v>
      </c>
      <c r="E1350" s="44">
        <f>ROUND(('Все выпуски'!$H$3*'Все выпуски'!$H$6/100)/365*(B1350-IF(C1350="Нет",VLOOKUP(A1350,'Айгенис Оп10'!$A$2:$C$20,3,0),VLOOKUP((A1350-1),'Айгенис Оп10'!$A$2:$C$20,3,0))),2)</f>
        <v>6.31</v>
      </c>
      <c r="G1350" s="43">
        <f>COUNTIF(D1351:$D$1599,365)</f>
        <v>249</v>
      </c>
      <c r="H1350" s="43">
        <f>COUNTIF(D1351:$D$1599,366)</f>
        <v>0</v>
      </c>
    </row>
    <row r="1351" spans="1:8" x14ac:dyDescent="0.25">
      <c r="A1351" s="1">
        <f>COUNTIF($C$2:C1351,"Да")</f>
        <v>14</v>
      </c>
      <c r="B1351" s="45">
        <f t="shared" si="42"/>
        <v>46350</v>
      </c>
      <c r="C1351" s="42" t="str">
        <f>IF(ISERROR(VLOOKUP(B1351,'Айгенис Оп10'!$C$3:$C$20,1,0)),"Нет","Да")</f>
        <v>Нет</v>
      </c>
      <c r="D1351" s="43">
        <f t="shared" si="43"/>
        <v>365</v>
      </c>
      <c r="E1351" s="44">
        <f>ROUND(('Все выпуски'!$H$3*'Все выпуски'!$H$6/100)/365*(B1351-IF(C1351="Нет",VLOOKUP(A1351,'Айгенис Оп10'!$A$2:$C$20,3,0),VLOOKUP((A1351-1),'Айгенис Оп10'!$A$2:$C$20,3,0))),2)</f>
        <v>6.41</v>
      </c>
      <c r="G1351" s="43">
        <f>COUNTIF(D1352:$D$1599,365)</f>
        <v>248</v>
      </c>
      <c r="H1351" s="43">
        <f>COUNTIF(D1352:$D$1599,366)</f>
        <v>0</v>
      </c>
    </row>
    <row r="1352" spans="1:8" x14ac:dyDescent="0.25">
      <c r="A1352" s="1">
        <f>COUNTIF($C$2:C1352,"Да")</f>
        <v>14</v>
      </c>
      <c r="B1352" s="45">
        <f t="shared" si="42"/>
        <v>46351</v>
      </c>
      <c r="C1352" s="42" t="str">
        <f>IF(ISERROR(VLOOKUP(B1352,'Айгенис Оп10'!$C$3:$C$20,1,0)),"Нет","Да")</f>
        <v>Нет</v>
      </c>
      <c r="D1352" s="43">
        <f t="shared" si="43"/>
        <v>365</v>
      </c>
      <c r="E1352" s="44">
        <f>ROUND(('Все выпуски'!$H$3*'Все выпуски'!$H$6/100)/365*(B1352-IF(C1352="Нет",VLOOKUP(A1352,'Айгенис Оп10'!$A$2:$C$20,3,0),VLOOKUP((A1352-1),'Айгенис Оп10'!$A$2:$C$20,3,0))),2)</f>
        <v>6.51</v>
      </c>
      <c r="G1352" s="43">
        <f>COUNTIF(D1353:$D$1599,365)</f>
        <v>247</v>
      </c>
      <c r="H1352" s="43">
        <f>COUNTIF(D1353:$D$1599,366)</f>
        <v>0</v>
      </c>
    </row>
    <row r="1353" spans="1:8" x14ac:dyDescent="0.25">
      <c r="A1353" s="1">
        <f>COUNTIF($C$2:C1353,"Да")</f>
        <v>14</v>
      </c>
      <c r="B1353" s="45">
        <f t="shared" si="42"/>
        <v>46352</v>
      </c>
      <c r="C1353" s="42" t="str">
        <f>IF(ISERROR(VLOOKUP(B1353,'Айгенис Оп10'!$C$3:$C$20,1,0)),"Нет","Да")</f>
        <v>Нет</v>
      </c>
      <c r="D1353" s="43">
        <f t="shared" si="43"/>
        <v>365</v>
      </c>
      <c r="E1353" s="44">
        <f>ROUND(('Все выпуски'!$H$3*'Все выпуски'!$H$6/100)/365*(B1353-IF(C1353="Нет",VLOOKUP(A1353,'Айгенис Оп10'!$A$2:$C$20,3,0),VLOOKUP((A1353-1),'Айгенис Оп10'!$A$2:$C$20,3,0))),2)</f>
        <v>6.61</v>
      </c>
      <c r="G1353" s="43">
        <f>COUNTIF(D1354:$D$1599,365)</f>
        <v>246</v>
      </c>
      <c r="H1353" s="43">
        <f>COUNTIF(D1354:$D$1599,366)</f>
        <v>0</v>
      </c>
    </row>
    <row r="1354" spans="1:8" x14ac:dyDescent="0.25">
      <c r="A1354" s="1">
        <f>COUNTIF($C$2:C1354,"Да")</f>
        <v>14</v>
      </c>
      <c r="B1354" s="45">
        <f t="shared" si="42"/>
        <v>46353</v>
      </c>
      <c r="C1354" s="42" t="str">
        <f>IF(ISERROR(VLOOKUP(B1354,'Айгенис Оп10'!$C$3:$C$20,1,0)),"Нет","Да")</f>
        <v>Нет</v>
      </c>
      <c r="D1354" s="43">
        <f t="shared" si="43"/>
        <v>365</v>
      </c>
      <c r="E1354" s="44">
        <f>ROUND(('Все выпуски'!$H$3*'Все выпуски'!$H$6/100)/365*(B1354-IF(C1354="Нет",VLOOKUP(A1354,'Айгенис Оп10'!$A$2:$C$20,3,0),VLOOKUP((A1354-1),'Айгенис Оп10'!$A$2:$C$20,3,0))),2)</f>
        <v>6.71</v>
      </c>
      <c r="G1354" s="43">
        <f>COUNTIF(D1355:$D$1599,365)</f>
        <v>245</v>
      </c>
      <c r="H1354" s="43">
        <f>COUNTIF(D1355:$D$1599,366)</f>
        <v>0</v>
      </c>
    </row>
    <row r="1355" spans="1:8" x14ac:dyDescent="0.25">
      <c r="A1355" s="1">
        <f>COUNTIF($C$2:C1355,"Да")</f>
        <v>14</v>
      </c>
      <c r="B1355" s="45">
        <f t="shared" si="42"/>
        <v>46354</v>
      </c>
      <c r="C1355" s="42" t="str">
        <f>IF(ISERROR(VLOOKUP(B1355,'Айгенис Оп10'!$C$3:$C$20,1,0)),"Нет","Да")</f>
        <v>Нет</v>
      </c>
      <c r="D1355" s="43">
        <f t="shared" si="43"/>
        <v>365</v>
      </c>
      <c r="E1355" s="44">
        <f>ROUND(('Все выпуски'!$H$3*'Все выпуски'!$H$6/100)/365*(B1355-IF(C1355="Нет",VLOOKUP(A1355,'Айгенис Оп10'!$A$2:$C$20,3,0),VLOOKUP((A1355-1),'Айгенис Оп10'!$A$2:$C$20,3,0))),2)</f>
        <v>6.81</v>
      </c>
      <c r="G1355" s="43">
        <f>COUNTIF(D1356:$D$1599,365)</f>
        <v>244</v>
      </c>
      <c r="H1355" s="43">
        <f>COUNTIF(D1356:$D$1599,366)</f>
        <v>0</v>
      </c>
    </row>
    <row r="1356" spans="1:8" x14ac:dyDescent="0.25">
      <c r="A1356" s="1">
        <f>COUNTIF($C$2:C1356,"Да")</f>
        <v>14</v>
      </c>
      <c r="B1356" s="45">
        <f t="shared" ref="B1356:B1419" si="44">B1355+1</f>
        <v>46355</v>
      </c>
      <c r="C1356" s="42" t="str">
        <f>IF(ISERROR(VLOOKUP(B1356,'Айгенис Оп10'!$C$3:$C$20,1,0)),"Нет","Да")</f>
        <v>Нет</v>
      </c>
      <c r="D1356" s="43">
        <f t="shared" si="43"/>
        <v>365</v>
      </c>
      <c r="E1356" s="44">
        <f>ROUND(('Все выпуски'!$H$3*'Все выпуски'!$H$6/100)/365*(B1356-IF(C1356="Нет",VLOOKUP(A1356,'Айгенис Оп10'!$A$2:$C$20,3,0),VLOOKUP((A1356-1),'Айгенис Оп10'!$A$2:$C$20,3,0))),2)</f>
        <v>6.9</v>
      </c>
      <c r="G1356" s="43">
        <f>COUNTIF(D1357:$D$1599,365)</f>
        <v>243</v>
      </c>
      <c r="H1356" s="43">
        <f>COUNTIF(D1357:$D$1599,366)</f>
        <v>0</v>
      </c>
    </row>
    <row r="1357" spans="1:8" x14ac:dyDescent="0.25">
      <c r="A1357" s="1">
        <f>COUNTIF($C$2:C1357,"Да")</f>
        <v>14</v>
      </c>
      <c r="B1357" s="45">
        <f t="shared" si="44"/>
        <v>46356</v>
      </c>
      <c r="C1357" s="42" t="str">
        <f>IF(ISERROR(VLOOKUP(B1357,'Айгенис Оп10'!$C$3:$C$20,1,0)),"Нет","Да")</f>
        <v>Нет</v>
      </c>
      <c r="D1357" s="43">
        <f t="shared" si="43"/>
        <v>365</v>
      </c>
      <c r="E1357" s="44">
        <f>ROUND(('Все выпуски'!$H$3*'Все выпуски'!$H$6/100)/365*(B1357-IF(C1357="Нет",VLOOKUP(A1357,'Айгенис Оп10'!$A$2:$C$20,3,0),VLOOKUP((A1357-1),'Айгенис Оп10'!$A$2:$C$20,3,0))),2)</f>
        <v>7</v>
      </c>
      <c r="G1357" s="43">
        <f>COUNTIF(D1358:$D$1599,365)</f>
        <v>242</v>
      </c>
      <c r="H1357" s="43">
        <f>COUNTIF(D1358:$D$1599,366)</f>
        <v>0</v>
      </c>
    </row>
    <row r="1358" spans="1:8" x14ac:dyDescent="0.25">
      <c r="A1358" s="1">
        <f>COUNTIF($C$2:C1358,"Да")</f>
        <v>14</v>
      </c>
      <c r="B1358" s="45">
        <f t="shared" si="44"/>
        <v>46357</v>
      </c>
      <c r="C1358" s="42" t="str">
        <f>IF(ISERROR(VLOOKUP(B1358,'Айгенис Оп10'!$C$3:$C$20,1,0)),"Нет","Да")</f>
        <v>Нет</v>
      </c>
      <c r="D1358" s="43">
        <f t="shared" si="43"/>
        <v>365</v>
      </c>
      <c r="E1358" s="44">
        <f>ROUND(('Все выпуски'!$H$3*'Все выпуски'!$H$6/100)/365*(B1358-IF(C1358="Нет",VLOOKUP(A1358,'Айгенис Оп10'!$A$2:$C$20,3,0),VLOOKUP((A1358-1),'Айгенис Оп10'!$A$2:$C$20,3,0))),2)</f>
        <v>7.1</v>
      </c>
      <c r="G1358" s="43">
        <f>COUNTIF(D1359:$D$1599,365)</f>
        <v>241</v>
      </c>
      <c r="H1358" s="43">
        <f>COUNTIF(D1359:$D$1599,366)</f>
        <v>0</v>
      </c>
    </row>
    <row r="1359" spans="1:8" x14ac:dyDescent="0.25">
      <c r="A1359" s="1">
        <f>COUNTIF($C$2:C1359,"Да")</f>
        <v>14</v>
      </c>
      <c r="B1359" s="45">
        <f t="shared" si="44"/>
        <v>46358</v>
      </c>
      <c r="C1359" s="42" t="str">
        <f>IF(ISERROR(VLOOKUP(B1359,'Айгенис Оп10'!$C$3:$C$20,1,0)),"Нет","Да")</f>
        <v>Нет</v>
      </c>
      <c r="D1359" s="43">
        <f t="shared" si="43"/>
        <v>365</v>
      </c>
      <c r="E1359" s="44">
        <f>ROUND(('Все выпуски'!$H$3*'Все выпуски'!$H$6/100)/365*(B1359-IF(C1359="Нет",VLOOKUP(A1359,'Айгенис Оп10'!$A$2:$C$20,3,0),VLOOKUP((A1359-1),'Айгенис Оп10'!$A$2:$C$20,3,0))),2)</f>
        <v>7.2</v>
      </c>
      <c r="G1359" s="43">
        <f>COUNTIF(D1360:$D$1599,365)</f>
        <v>240</v>
      </c>
      <c r="H1359" s="43">
        <f>COUNTIF(D1360:$D$1599,366)</f>
        <v>0</v>
      </c>
    </row>
    <row r="1360" spans="1:8" x14ac:dyDescent="0.25">
      <c r="A1360" s="1">
        <f>COUNTIF($C$2:C1360,"Да")</f>
        <v>14</v>
      </c>
      <c r="B1360" s="45">
        <f t="shared" si="44"/>
        <v>46359</v>
      </c>
      <c r="C1360" s="42" t="str">
        <f>IF(ISERROR(VLOOKUP(B1360,'Айгенис Оп10'!$C$3:$C$20,1,0)),"Нет","Да")</f>
        <v>Нет</v>
      </c>
      <c r="D1360" s="43">
        <f t="shared" si="43"/>
        <v>365</v>
      </c>
      <c r="E1360" s="44">
        <f>ROUND(('Все выпуски'!$H$3*'Все выпуски'!$H$6/100)/365*(B1360-IF(C1360="Нет",VLOOKUP(A1360,'Айгенис Оп10'!$A$2:$C$20,3,0),VLOOKUP((A1360-1),'Айгенис Оп10'!$A$2:$C$20,3,0))),2)</f>
        <v>7.3</v>
      </c>
      <c r="G1360" s="43">
        <f>COUNTIF(D1361:$D$1599,365)</f>
        <v>239</v>
      </c>
      <c r="H1360" s="43">
        <f>COUNTIF(D1361:$D$1599,366)</f>
        <v>0</v>
      </c>
    </row>
    <row r="1361" spans="1:8" x14ac:dyDescent="0.25">
      <c r="A1361" s="1">
        <f>COUNTIF($C$2:C1361,"Да")</f>
        <v>14</v>
      </c>
      <c r="B1361" s="45">
        <f t="shared" si="44"/>
        <v>46360</v>
      </c>
      <c r="C1361" s="42" t="str">
        <f>IF(ISERROR(VLOOKUP(B1361,'Айгенис Оп10'!$C$3:$C$20,1,0)),"Нет","Да")</f>
        <v>Нет</v>
      </c>
      <c r="D1361" s="43">
        <f t="shared" si="43"/>
        <v>365</v>
      </c>
      <c r="E1361" s="44">
        <f>ROUND(('Все выпуски'!$H$3*'Все выпуски'!$H$6/100)/365*(B1361-IF(C1361="Нет",VLOOKUP(A1361,'Айгенис Оп10'!$A$2:$C$20,3,0),VLOOKUP((A1361-1),'Айгенис Оп10'!$A$2:$C$20,3,0))),2)</f>
        <v>7.4</v>
      </c>
      <c r="G1361" s="43">
        <f>COUNTIF(D1362:$D$1599,365)</f>
        <v>238</v>
      </c>
      <c r="H1361" s="43">
        <f>COUNTIF(D1362:$D$1599,366)</f>
        <v>0</v>
      </c>
    </row>
    <row r="1362" spans="1:8" x14ac:dyDescent="0.25">
      <c r="A1362" s="1">
        <f>COUNTIF($C$2:C1362,"Да")</f>
        <v>14</v>
      </c>
      <c r="B1362" s="45">
        <f t="shared" si="44"/>
        <v>46361</v>
      </c>
      <c r="C1362" s="42" t="str">
        <f>IF(ISERROR(VLOOKUP(B1362,'Айгенис Оп10'!$C$3:$C$20,1,0)),"Нет","Да")</f>
        <v>Нет</v>
      </c>
      <c r="D1362" s="43">
        <f t="shared" si="43"/>
        <v>365</v>
      </c>
      <c r="E1362" s="44">
        <f>ROUND(('Все выпуски'!$H$3*'Все выпуски'!$H$6/100)/365*(B1362-IF(C1362="Нет",VLOOKUP(A1362,'Айгенис Оп10'!$A$2:$C$20,3,0),VLOOKUP((A1362-1),'Айгенис Оп10'!$A$2:$C$20,3,0))),2)</f>
        <v>7.5</v>
      </c>
      <c r="G1362" s="43">
        <f>COUNTIF(D1363:$D$1599,365)</f>
        <v>237</v>
      </c>
      <c r="H1362" s="43">
        <f>COUNTIF(D1363:$D$1599,366)</f>
        <v>0</v>
      </c>
    </row>
    <row r="1363" spans="1:8" x14ac:dyDescent="0.25">
      <c r="A1363" s="1">
        <f>COUNTIF($C$2:C1363,"Да")</f>
        <v>14</v>
      </c>
      <c r="B1363" s="45">
        <f t="shared" si="44"/>
        <v>46362</v>
      </c>
      <c r="C1363" s="42" t="str">
        <f>IF(ISERROR(VLOOKUP(B1363,'Айгенис Оп10'!$C$3:$C$20,1,0)),"Нет","Да")</f>
        <v>Нет</v>
      </c>
      <c r="D1363" s="43">
        <f t="shared" si="43"/>
        <v>365</v>
      </c>
      <c r="E1363" s="44">
        <f>ROUND(('Все выпуски'!$H$3*'Все выпуски'!$H$6/100)/365*(B1363-IF(C1363="Нет",VLOOKUP(A1363,'Айгенис Оп10'!$A$2:$C$20,3,0),VLOOKUP((A1363-1),'Айгенис Оп10'!$A$2:$C$20,3,0))),2)</f>
        <v>7.59</v>
      </c>
      <c r="G1363" s="43">
        <f>COUNTIF(D1364:$D$1599,365)</f>
        <v>236</v>
      </c>
      <c r="H1363" s="43">
        <f>COUNTIF(D1364:$D$1599,366)</f>
        <v>0</v>
      </c>
    </row>
    <row r="1364" spans="1:8" x14ac:dyDescent="0.25">
      <c r="A1364" s="1">
        <f>COUNTIF($C$2:C1364,"Да")</f>
        <v>14</v>
      </c>
      <c r="B1364" s="45">
        <f t="shared" si="44"/>
        <v>46363</v>
      </c>
      <c r="C1364" s="42" t="str">
        <f>IF(ISERROR(VLOOKUP(B1364,'Айгенис Оп10'!$C$3:$C$20,1,0)),"Нет","Да")</f>
        <v>Нет</v>
      </c>
      <c r="D1364" s="43">
        <f t="shared" si="43"/>
        <v>365</v>
      </c>
      <c r="E1364" s="44">
        <f>ROUND(('Все выпуски'!$H$3*'Все выпуски'!$H$6/100)/365*(B1364-IF(C1364="Нет",VLOOKUP(A1364,'Айгенис Оп10'!$A$2:$C$20,3,0),VLOOKUP((A1364-1),'Айгенис Оп10'!$A$2:$C$20,3,0))),2)</f>
        <v>7.69</v>
      </c>
      <c r="G1364" s="43">
        <f>COUNTIF(D1365:$D$1599,365)</f>
        <v>235</v>
      </c>
      <c r="H1364" s="43">
        <f>COUNTIF(D1365:$D$1599,366)</f>
        <v>0</v>
      </c>
    </row>
    <row r="1365" spans="1:8" x14ac:dyDescent="0.25">
      <c r="A1365" s="1">
        <f>COUNTIF($C$2:C1365,"Да")</f>
        <v>14</v>
      </c>
      <c r="B1365" s="45">
        <f t="shared" si="44"/>
        <v>46364</v>
      </c>
      <c r="C1365" s="42" t="str">
        <f>IF(ISERROR(VLOOKUP(B1365,'Айгенис Оп10'!$C$3:$C$20,1,0)),"Нет","Да")</f>
        <v>Нет</v>
      </c>
      <c r="D1365" s="43">
        <f t="shared" si="43"/>
        <v>365</v>
      </c>
      <c r="E1365" s="44">
        <f>ROUND(('Все выпуски'!$H$3*'Все выпуски'!$H$6/100)/365*(B1365-IF(C1365="Нет",VLOOKUP(A1365,'Айгенис Оп10'!$A$2:$C$20,3,0),VLOOKUP((A1365-1),'Айгенис Оп10'!$A$2:$C$20,3,0))),2)</f>
        <v>7.79</v>
      </c>
      <c r="G1365" s="43">
        <f>COUNTIF(D1366:$D$1599,365)</f>
        <v>234</v>
      </c>
      <c r="H1365" s="43">
        <f>COUNTIF(D1366:$D$1599,366)</f>
        <v>0</v>
      </c>
    </row>
    <row r="1366" spans="1:8" x14ac:dyDescent="0.25">
      <c r="A1366" s="1">
        <f>COUNTIF($C$2:C1366,"Да")</f>
        <v>14</v>
      </c>
      <c r="B1366" s="45">
        <f t="shared" si="44"/>
        <v>46365</v>
      </c>
      <c r="C1366" s="42" t="str">
        <f>IF(ISERROR(VLOOKUP(B1366,'Айгенис Оп10'!$C$3:$C$20,1,0)),"Нет","Да")</f>
        <v>Нет</v>
      </c>
      <c r="D1366" s="43">
        <f t="shared" si="43"/>
        <v>365</v>
      </c>
      <c r="E1366" s="44">
        <f>ROUND(('Все выпуски'!$H$3*'Все выпуски'!$H$6/100)/365*(B1366-IF(C1366="Нет",VLOOKUP(A1366,'Айгенис Оп10'!$A$2:$C$20,3,0),VLOOKUP((A1366-1),'Айгенис Оп10'!$A$2:$C$20,3,0))),2)</f>
        <v>7.89</v>
      </c>
      <c r="G1366" s="43">
        <f>COUNTIF(D1367:$D$1599,365)</f>
        <v>233</v>
      </c>
      <c r="H1366" s="43">
        <f>COUNTIF(D1367:$D$1599,366)</f>
        <v>0</v>
      </c>
    </row>
    <row r="1367" spans="1:8" x14ac:dyDescent="0.25">
      <c r="A1367" s="1">
        <f>COUNTIF($C$2:C1367,"Да")</f>
        <v>14</v>
      </c>
      <c r="B1367" s="45">
        <f t="shared" si="44"/>
        <v>46366</v>
      </c>
      <c r="C1367" s="42" t="str">
        <f>IF(ISERROR(VLOOKUP(B1367,'Айгенис Оп10'!$C$3:$C$20,1,0)),"Нет","Да")</f>
        <v>Нет</v>
      </c>
      <c r="D1367" s="43">
        <f t="shared" si="43"/>
        <v>365</v>
      </c>
      <c r="E1367" s="44">
        <f>ROUND(('Все выпуски'!$H$3*'Все выпуски'!$H$6/100)/365*(B1367-IF(C1367="Нет",VLOOKUP(A1367,'Айгенис Оп10'!$A$2:$C$20,3,0),VLOOKUP((A1367-1),'Айгенис Оп10'!$A$2:$C$20,3,0))),2)</f>
        <v>7.99</v>
      </c>
      <c r="G1367" s="43">
        <f>COUNTIF(D1368:$D$1599,365)</f>
        <v>232</v>
      </c>
      <c r="H1367" s="43">
        <f>COUNTIF(D1368:$D$1599,366)</f>
        <v>0</v>
      </c>
    </row>
    <row r="1368" spans="1:8" x14ac:dyDescent="0.25">
      <c r="A1368" s="1">
        <f>COUNTIF($C$2:C1368,"Да")</f>
        <v>14</v>
      </c>
      <c r="B1368" s="45">
        <f t="shared" si="44"/>
        <v>46367</v>
      </c>
      <c r="C1368" s="42" t="str">
        <f>IF(ISERROR(VLOOKUP(B1368,'Айгенис Оп10'!$C$3:$C$20,1,0)),"Нет","Да")</f>
        <v>Нет</v>
      </c>
      <c r="D1368" s="43">
        <f t="shared" si="43"/>
        <v>365</v>
      </c>
      <c r="E1368" s="44">
        <f>ROUND(('Все выпуски'!$H$3*'Все выпуски'!$H$6/100)/365*(B1368-IF(C1368="Нет",VLOOKUP(A1368,'Айгенис Оп10'!$A$2:$C$20,3,0),VLOOKUP((A1368-1),'Айгенис Оп10'!$A$2:$C$20,3,0))),2)</f>
        <v>8.09</v>
      </c>
      <c r="G1368" s="43">
        <f>COUNTIF(D1369:$D$1599,365)</f>
        <v>231</v>
      </c>
      <c r="H1368" s="43">
        <f>COUNTIF(D1369:$D$1599,366)</f>
        <v>0</v>
      </c>
    </row>
    <row r="1369" spans="1:8" x14ac:dyDescent="0.25">
      <c r="A1369" s="1">
        <f>COUNTIF($C$2:C1369,"Да")</f>
        <v>14</v>
      </c>
      <c r="B1369" s="45">
        <f t="shared" si="44"/>
        <v>46368</v>
      </c>
      <c r="C1369" s="42" t="str">
        <f>IF(ISERROR(VLOOKUP(B1369,'Айгенис Оп10'!$C$3:$C$20,1,0)),"Нет","Да")</f>
        <v>Нет</v>
      </c>
      <c r="D1369" s="43">
        <f t="shared" si="43"/>
        <v>365</v>
      </c>
      <c r="E1369" s="44">
        <f>ROUND(('Все выпуски'!$H$3*'Все выпуски'!$H$6/100)/365*(B1369-IF(C1369="Нет",VLOOKUP(A1369,'Айгенис Оп10'!$A$2:$C$20,3,0),VLOOKUP((A1369-1),'Айгенис Оп10'!$A$2:$C$20,3,0))),2)</f>
        <v>8.19</v>
      </c>
      <c r="G1369" s="43">
        <f>COUNTIF(D1370:$D$1599,365)</f>
        <v>230</v>
      </c>
      <c r="H1369" s="43">
        <f>COUNTIF(D1370:$D$1599,366)</f>
        <v>0</v>
      </c>
    </row>
    <row r="1370" spans="1:8" x14ac:dyDescent="0.25">
      <c r="A1370" s="1">
        <f>COUNTIF($C$2:C1370,"Да")</f>
        <v>14</v>
      </c>
      <c r="B1370" s="45">
        <f t="shared" si="44"/>
        <v>46369</v>
      </c>
      <c r="C1370" s="42" t="str">
        <f>IF(ISERROR(VLOOKUP(B1370,'Айгенис Оп10'!$C$3:$C$20,1,0)),"Нет","Да")</f>
        <v>Нет</v>
      </c>
      <c r="D1370" s="43">
        <f t="shared" si="43"/>
        <v>365</v>
      </c>
      <c r="E1370" s="44">
        <f>ROUND(('Все выпуски'!$H$3*'Все выпуски'!$H$6/100)/365*(B1370-IF(C1370="Нет",VLOOKUP(A1370,'Айгенис Оп10'!$A$2:$C$20,3,0),VLOOKUP((A1370-1),'Айгенис Оп10'!$A$2:$C$20,3,0))),2)</f>
        <v>8.2799999999999994</v>
      </c>
      <c r="G1370" s="43">
        <f>COUNTIF(D1371:$D$1599,365)</f>
        <v>229</v>
      </c>
      <c r="H1370" s="43">
        <f>COUNTIF(D1371:$D$1599,366)</f>
        <v>0</v>
      </c>
    </row>
    <row r="1371" spans="1:8" x14ac:dyDescent="0.25">
      <c r="A1371" s="1">
        <f>COUNTIF($C$2:C1371,"Да")</f>
        <v>14</v>
      </c>
      <c r="B1371" s="45">
        <f t="shared" si="44"/>
        <v>46370</v>
      </c>
      <c r="C1371" s="42" t="str">
        <f>IF(ISERROR(VLOOKUP(B1371,'Айгенис Оп10'!$C$3:$C$20,1,0)),"Нет","Да")</f>
        <v>Нет</v>
      </c>
      <c r="D1371" s="43">
        <f t="shared" si="43"/>
        <v>365</v>
      </c>
      <c r="E1371" s="44">
        <f>ROUND(('Все выпуски'!$H$3*'Все выпуски'!$H$6/100)/365*(B1371-IF(C1371="Нет",VLOOKUP(A1371,'Айгенис Оп10'!$A$2:$C$20,3,0),VLOOKUP((A1371-1),'Айгенис Оп10'!$A$2:$C$20,3,0))),2)</f>
        <v>8.3800000000000008</v>
      </c>
      <c r="G1371" s="43">
        <f>COUNTIF(D1372:$D$1599,365)</f>
        <v>228</v>
      </c>
      <c r="H1371" s="43">
        <f>COUNTIF(D1372:$D$1599,366)</f>
        <v>0</v>
      </c>
    </row>
    <row r="1372" spans="1:8" x14ac:dyDescent="0.25">
      <c r="A1372" s="1">
        <f>COUNTIF($C$2:C1372,"Да")</f>
        <v>14</v>
      </c>
      <c r="B1372" s="45">
        <f t="shared" si="44"/>
        <v>46371</v>
      </c>
      <c r="C1372" s="42" t="str">
        <f>IF(ISERROR(VLOOKUP(B1372,'Айгенис Оп10'!$C$3:$C$20,1,0)),"Нет","Да")</f>
        <v>Нет</v>
      </c>
      <c r="D1372" s="43">
        <f t="shared" si="43"/>
        <v>365</v>
      </c>
      <c r="E1372" s="44">
        <f>ROUND(('Все выпуски'!$H$3*'Все выпуски'!$H$6/100)/365*(B1372-IF(C1372="Нет",VLOOKUP(A1372,'Айгенис Оп10'!$A$2:$C$20,3,0),VLOOKUP((A1372-1),'Айгенис Оп10'!$A$2:$C$20,3,0))),2)</f>
        <v>8.48</v>
      </c>
      <c r="G1372" s="43">
        <f>COUNTIF(D1373:$D$1599,365)</f>
        <v>227</v>
      </c>
      <c r="H1372" s="43">
        <f>COUNTIF(D1373:$D$1599,366)</f>
        <v>0</v>
      </c>
    </row>
    <row r="1373" spans="1:8" x14ac:dyDescent="0.25">
      <c r="A1373" s="1">
        <f>COUNTIF($C$2:C1373,"Да")</f>
        <v>14</v>
      </c>
      <c r="B1373" s="45">
        <f t="shared" si="44"/>
        <v>46372</v>
      </c>
      <c r="C1373" s="42" t="str">
        <f>IF(ISERROR(VLOOKUP(B1373,'Айгенис Оп10'!$C$3:$C$20,1,0)),"Нет","Да")</f>
        <v>Нет</v>
      </c>
      <c r="D1373" s="43">
        <f t="shared" si="43"/>
        <v>365</v>
      </c>
      <c r="E1373" s="44">
        <f>ROUND(('Все выпуски'!$H$3*'Все выпуски'!$H$6/100)/365*(B1373-IF(C1373="Нет",VLOOKUP(A1373,'Айгенис Оп10'!$A$2:$C$20,3,0),VLOOKUP((A1373-1),'Айгенис Оп10'!$A$2:$C$20,3,0))),2)</f>
        <v>8.58</v>
      </c>
      <c r="G1373" s="43">
        <f>COUNTIF(D1374:$D$1599,365)</f>
        <v>226</v>
      </c>
      <c r="H1373" s="43">
        <f>COUNTIF(D1374:$D$1599,366)</f>
        <v>0</v>
      </c>
    </row>
    <row r="1374" spans="1:8" x14ac:dyDescent="0.25">
      <c r="A1374" s="1">
        <f>COUNTIF($C$2:C1374,"Да")</f>
        <v>14</v>
      </c>
      <c r="B1374" s="45">
        <f t="shared" si="44"/>
        <v>46373</v>
      </c>
      <c r="C1374" s="42" t="str">
        <f>IF(ISERROR(VLOOKUP(B1374,'Айгенис Оп10'!$C$3:$C$20,1,0)),"Нет","Да")</f>
        <v>Нет</v>
      </c>
      <c r="D1374" s="43">
        <f t="shared" si="43"/>
        <v>365</v>
      </c>
      <c r="E1374" s="44">
        <f>ROUND(('Все выпуски'!$H$3*'Все выпуски'!$H$6/100)/365*(B1374-IF(C1374="Нет",VLOOKUP(A1374,'Айгенис Оп10'!$A$2:$C$20,3,0),VLOOKUP((A1374-1),'Айгенис Оп10'!$A$2:$C$20,3,0))),2)</f>
        <v>8.68</v>
      </c>
      <c r="G1374" s="43">
        <f>COUNTIF(D1375:$D$1599,365)</f>
        <v>225</v>
      </c>
      <c r="H1374" s="43">
        <f>COUNTIF(D1375:$D$1599,366)</f>
        <v>0</v>
      </c>
    </row>
    <row r="1375" spans="1:8" x14ac:dyDescent="0.25">
      <c r="A1375" s="1">
        <f>COUNTIF($C$2:C1375,"Да")</f>
        <v>14</v>
      </c>
      <c r="B1375" s="45">
        <f t="shared" si="44"/>
        <v>46374</v>
      </c>
      <c r="C1375" s="42" t="str">
        <f>IF(ISERROR(VLOOKUP(B1375,'Айгенис Оп10'!$C$3:$C$20,1,0)),"Нет","Да")</f>
        <v>Нет</v>
      </c>
      <c r="D1375" s="43">
        <f t="shared" si="43"/>
        <v>365</v>
      </c>
      <c r="E1375" s="44">
        <f>ROUND(('Все выпуски'!$H$3*'Все выпуски'!$H$6/100)/365*(B1375-IF(C1375="Нет",VLOOKUP(A1375,'Айгенис Оп10'!$A$2:$C$20,3,0),VLOOKUP((A1375-1),'Айгенис Оп10'!$A$2:$C$20,3,0))),2)</f>
        <v>8.7799999999999994</v>
      </c>
      <c r="G1375" s="43">
        <f>COUNTIF(D1376:$D$1599,365)</f>
        <v>224</v>
      </c>
      <c r="H1375" s="43">
        <f>COUNTIF(D1376:$D$1599,366)</f>
        <v>0</v>
      </c>
    </row>
    <row r="1376" spans="1:8" x14ac:dyDescent="0.25">
      <c r="A1376" s="1">
        <f>COUNTIF($C$2:C1376,"Да")</f>
        <v>14</v>
      </c>
      <c r="B1376" s="45">
        <f t="shared" si="44"/>
        <v>46375</v>
      </c>
      <c r="C1376" s="42" t="str">
        <f>IF(ISERROR(VLOOKUP(B1376,'Айгенис Оп10'!$C$3:$C$20,1,0)),"Нет","Да")</f>
        <v>Нет</v>
      </c>
      <c r="D1376" s="43">
        <f t="shared" si="43"/>
        <v>365</v>
      </c>
      <c r="E1376" s="44">
        <f>ROUND(('Все выпуски'!$H$3*'Все выпуски'!$H$6/100)/365*(B1376-IF(C1376="Нет",VLOOKUP(A1376,'Айгенис Оп10'!$A$2:$C$20,3,0),VLOOKUP((A1376-1),'Айгенис Оп10'!$A$2:$C$20,3,0))),2)</f>
        <v>8.8800000000000008</v>
      </c>
      <c r="G1376" s="43">
        <f>COUNTIF(D1377:$D$1599,365)</f>
        <v>223</v>
      </c>
      <c r="H1376" s="43">
        <f>COUNTIF(D1377:$D$1599,366)</f>
        <v>0</v>
      </c>
    </row>
    <row r="1377" spans="1:8" x14ac:dyDescent="0.25">
      <c r="A1377" s="1">
        <f>COUNTIF($C$2:C1377,"Да")</f>
        <v>15</v>
      </c>
      <c r="B1377" s="45">
        <f t="shared" si="44"/>
        <v>46376</v>
      </c>
      <c r="C1377" s="42" t="str">
        <f>IF(ISERROR(VLOOKUP(B1377,'Айгенис Оп10'!$C$3:$C$20,1,0)),"Нет","Да")</f>
        <v>Да</v>
      </c>
      <c r="D1377" s="43">
        <f t="shared" si="43"/>
        <v>365</v>
      </c>
      <c r="E1377" s="44">
        <f>ROUND(('Все выпуски'!$H$3*'Все выпуски'!$H$6/100)/365*(B1377-IF(C1377="Нет",VLOOKUP(A1377,'Айгенис Оп10'!$A$2:$C$20,3,0),VLOOKUP((A1377-1),'Айгенис Оп10'!$A$2:$C$20,3,0))),2)</f>
        <v>8.98</v>
      </c>
      <c r="G1377" s="43">
        <f>COUNTIF(D1378:$D$1599,365)</f>
        <v>222</v>
      </c>
      <c r="H1377" s="43">
        <f>COUNTIF(D1378:$D$1599,366)</f>
        <v>0</v>
      </c>
    </row>
    <row r="1378" spans="1:8" x14ac:dyDescent="0.25">
      <c r="A1378" s="1">
        <f>COUNTIF($C$2:C1378,"Да")</f>
        <v>15</v>
      </c>
      <c r="B1378" s="45">
        <f t="shared" si="44"/>
        <v>46377</v>
      </c>
      <c r="C1378" s="42" t="str">
        <f>IF(ISERROR(VLOOKUP(B1378,'Айгенис Оп10'!$C$3:$C$20,1,0)),"Нет","Да")</f>
        <v>Нет</v>
      </c>
      <c r="D1378" s="43">
        <f t="shared" si="43"/>
        <v>365</v>
      </c>
      <c r="E1378" s="44">
        <f>ROUND(('Все выпуски'!$H$3*'Все выпуски'!$H$6/100)/365*(B1378-IF(C1378="Нет",VLOOKUP(A1378,'Айгенис Оп10'!$A$2:$C$20,3,0),VLOOKUP((A1378-1),'Айгенис Оп10'!$A$2:$C$20,3,0))),2)</f>
        <v>0.1</v>
      </c>
      <c r="G1378" s="43">
        <f>COUNTIF(D1379:$D$1599,365)</f>
        <v>221</v>
      </c>
      <c r="H1378" s="43">
        <f>COUNTIF(D1379:$D$1599,366)</f>
        <v>0</v>
      </c>
    </row>
    <row r="1379" spans="1:8" x14ac:dyDescent="0.25">
      <c r="A1379" s="1">
        <f>COUNTIF($C$2:C1379,"Да")</f>
        <v>15</v>
      </c>
      <c r="B1379" s="45">
        <f t="shared" si="44"/>
        <v>46378</v>
      </c>
      <c r="C1379" s="42" t="str">
        <f>IF(ISERROR(VLOOKUP(B1379,'Айгенис Оп10'!$C$3:$C$20,1,0)),"Нет","Да")</f>
        <v>Нет</v>
      </c>
      <c r="D1379" s="43">
        <f t="shared" si="43"/>
        <v>365</v>
      </c>
      <c r="E1379" s="44">
        <f>ROUND(('Все выпуски'!$H$3*'Все выпуски'!$H$6/100)/365*(B1379-IF(C1379="Нет",VLOOKUP(A1379,'Айгенис Оп10'!$A$2:$C$20,3,0),VLOOKUP((A1379-1),'Айгенис Оп10'!$A$2:$C$20,3,0))),2)</f>
        <v>0.2</v>
      </c>
      <c r="G1379" s="43">
        <f>COUNTIF(D1380:$D$1599,365)</f>
        <v>220</v>
      </c>
      <c r="H1379" s="43">
        <f>COUNTIF(D1380:$D$1599,366)</f>
        <v>0</v>
      </c>
    </row>
    <row r="1380" spans="1:8" x14ac:dyDescent="0.25">
      <c r="A1380" s="1">
        <f>COUNTIF($C$2:C1380,"Да")</f>
        <v>15</v>
      </c>
      <c r="B1380" s="45">
        <f t="shared" si="44"/>
        <v>46379</v>
      </c>
      <c r="C1380" s="42" t="str">
        <f>IF(ISERROR(VLOOKUP(B1380,'Айгенис Оп10'!$C$3:$C$20,1,0)),"Нет","Да")</f>
        <v>Нет</v>
      </c>
      <c r="D1380" s="43">
        <f t="shared" si="43"/>
        <v>365</v>
      </c>
      <c r="E1380" s="44">
        <f>ROUND(('Все выпуски'!$H$3*'Все выпуски'!$H$6/100)/365*(B1380-IF(C1380="Нет",VLOOKUP(A1380,'Айгенис Оп10'!$A$2:$C$20,3,0),VLOOKUP((A1380-1),'Айгенис Оп10'!$A$2:$C$20,3,0))),2)</f>
        <v>0.3</v>
      </c>
      <c r="G1380" s="43">
        <f>COUNTIF(D1381:$D$1599,365)</f>
        <v>219</v>
      </c>
      <c r="H1380" s="43">
        <f>COUNTIF(D1381:$D$1599,366)</f>
        <v>0</v>
      </c>
    </row>
    <row r="1381" spans="1:8" x14ac:dyDescent="0.25">
      <c r="A1381" s="1">
        <f>COUNTIF($C$2:C1381,"Да")</f>
        <v>15</v>
      </c>
      <c r="B1381" s="45">
        <f t="shared" si="44"/>
        <v>46380</v>
      </c>
      <c r="C1381" s="42" t="str">
        <f>IF(ISERROR(VLOOKUP(B1381,'Айгенис Оп10'!$C$3:$C$20,1,0)),"Нет","Да")</f>
        <v>Нет</v>
      </c>
      <c r="D1381" s="43">
        <f t="shared" si="43"/>
        <v>365</v>
      </c>
      <c r="E1381" s="44">
        <f>ROUND(('Все выпуски'!$H$3*'Все выпуски'!$H$6/100)/365*(B1381-IF(C1381="Нет",VLOOKUP(A1381,'Айгенис Оп10'!$A$2:$C$20,3,0),VLOOKUP((A1381-1),'Айгенис Оп10'!$A$2:$C$20,3,0))),2)</f>
        <v>0.39</v>
      </c>
      <c r="G1381" s="43">
        <f>COUNTIF(D1382:$D$1599,365)</f>
        <v>218</v>
      </c>
      <c r="H1381" s="43">
        <f>COUNTIF(D1382:$D$1599,366)</f>
        <v>0</v>
      </c>
    </row>
    <row r="1382" spans="1:8" x14ac:dyDescent="0.25">
      <c r="A1382" s="1">
        <f>COUNTIF($C$2:C1382,"Да")</f>
        <v>15</v>
      </c>
      <c r="B1382" s="45">
        <f t="shared" si="44"/>
        <v>46381</v>
      </c>
      <c r="C1382" s="42" t="str">
        <f>IF(ISERROR(VLOOKUP(B1382,'Айгенис Оп10'!$C$3:$C$20,1,0)),"Нет","Да")</f>
        <v>Нет</v>
      </c>
      <c r="D1382" s="43">
        <f t="shared" si="43"/>
        <v>365</v>
      </c>
      <c r="E1382" s="44">
        <f>ROUND(('Все выпуски'!$H$3*'Все выпуски'!$H$6/100)/365*(B1382-IF(C1382="Нет",VLOOKUP(A1382,'Айгенис Оп10'!$A$2:$C$20,3,0),VLOOKUP((A1382-1),'Айгенис Оп10'!$A$2:$C$20,3,0))),2)</f>
        <v>0.49</v>
      </c>
      <c r="G1382" s="43">
        <f>COUNTIF(D1383:$D$1599,365)</f>
        <v>217</v>
      </c>
      <c r="H1382" s="43">
        <f>COUNTIF(D1383:$D$1599,366)</f>
        <v>0</v>
      </c>
    </row>
    <row r="1383" spans="1:8" x14ac:dyDescent="0.25">
      <c r="A1383" s="1">
        <f>COUNTIF($C$2:C1383,"Да")</f>
        <v>15</v>
      </c>
      <c r="B1383" s="45">
        <f t="shared" si="44"/>
        <v>46382</v>
      </c>
      <c r="C1383" s="42" t="str">
        <f>IF(ISERROR(VLOOKUP(B1383,'Айгенис Оп10'!$C$3:$C$20,1,0)),"Нет","Да")</f>
        <v>Нет</v>
      </c>
      <c r="D1383" s="43">
        <f t="shared" si="43"/>
        <v>365</v>
      </c>
      <c r="E1383" s="44">
        <f>ROUND(('Все выпуски'!$H$3*'Все выпуски'!$H$6/100)/365*(B1383-IF(C1383="Нет",VLOOKUP(A1383,'Айгенис Оп10'!$A$2:$C$20,3,0),VLOOKUP((A1383-1),'Айгенис Оп10'!$A$2:$C$20,3,0))),2)</f>
        <v>0.59</v>
      </c>
      <c r="G1383" s="43">
        <f>COUNTIF(D1384:$D$1599,365)</f>
        <v>216</v>
      </c>
      <c r="H1383" s="43">
        <f>COUNTIF(D1384:$D$1599,366)</f>
        <v>0</v>
      </c>
    </row>
    <row r="1384" spans="1:8" x14ac:dyDescent="0.25">
      <c r="A1384" s="1">
        <f>COUNTIF($C$2:C1384,"Да")</f>
        <v>15</v>
      </c>
      <c r="B1384" s="45">
        <f t="shared" si="44"/>
        <v>46383</v>
      </c>
      <c r="C1384" s="42" t="str">
        <f>IF(ISERROR(VLOOKUP(B1384,'Айгенис Оп10'!$C$3:$C$20,1,0)),"Нет","Да")</f>
        <v>Нет</v>
      </c>
      <c r="D1384" s="43">
        <f t="shared" si="43"/>
        <v>365</v>
      </c>
      <c r="E1384" s="44">
        <f>ROUND(('Все выпуски'!$H$3*'Все выпуски'!$H$6/100)/365*(B1384-IF(C1384="Нет",VLOOKUP(A1384,'Айгенис Оп10'!$A$2:$C$20,3,0),VLOOKUP((A1384-1),'Айгенис Оп10'!$A$2:$C$20,3,0))),2)</f>
        <v>0.69</v>
      </c>
      <c r="G1384" s="43">
        <f>COUNTIF(D1385:$D$1599,365)</f>
        <v>215</v>
      </c>
      <c r="H1384" s="43">
        <f>COUNTIF(D1385:$D$1599,366)</f>
        <v>0</v>
      </c>
    </row>
    <row r="1385" spans="1:8" x14ac:dyDescent="0.25">
      <c r="A1385" s="1">
        <f>COUNTIF($C$2:C1385,"Да")</f>
        <v>15</v>
      </c>
      <c r="B1385" s="45">
        <f t="shared" si="44"/>
        <v>46384</v>
      </c>
      <c r="C1385" s="42" t="str">
        <f>IF(ISERROR(VLOOKUP(B1385,'Айгенис Оп10'!$C$3:$C$20,1,0)),"Нет","Да")</f>
        <v>Нет</v>
      </c>
      <c r="D1385" s="43">
        <f t="shared" si="43"/>
        <v>365</v>
      </c>
      <c r="E1385" s="44">
        <f>ROUND(('Все выпуски'!$H$3*'Все выпуски'!$H$6/100)/365*(B1385-IF(C1385="Нет",VLOOKUP(A1385,'Айгенис Оп10'!$A$2:$C$20,3,0),VLOOKUP((A1385-1),'Айгенис Оп10'!$A$2:$C$20,3,0))),2)</f>
        <v>0.79</v>
      </c>
      <c r="G1385" s="43">
        <f>COUNTIF(D1386:$D$1599,365)</f>
        <v>214</v>
      </c>
      <c r="H1385" s="43">
        <f>COUNTIF(D1386:$D$1599,366)</f>
        <v>0</v>
      </c>
    </row>
    <row r="1386" spans="1:8" x14ac:dyDescent="0.25">
      <c r="A1386" s="1">
        <f>COUNTIF($C$2:C1386,"Да")</f>
        <v>15</v>
      </c>
      <c r="B1386" s="45">
        <f t="shared" si="44"/>
        <v>46385</v>
      </c>
      <c r="C1386" s="42" t="str">
        <f>IF(ISERROR(VLOOKUP(B1386,'Айгенис Оп10'!$C$3:$C$20,1,0)),"Нет","Да")</f>
        <v>Нет</v>
      </c>
      <c r="D1386" s="43">
        <f t="shared" si="43"/>
        <v>365</v>
      </c>
      <c r="E1386" s="44">
        <f>ROUND(('Все выпуски'!$H$3*'Все выпуски'!$H$6/100)/365*(B1386-IF(C1386="Нет",VLOOKUP(A1386,'Айгенис Оп10'!$A$2:$C$20,3,0),VLOOKUP((A1386-1),'Айгенис Оп10'!$A$2:$C$20,3,0))),2)</f>
        <v>0.89</v>
      </c>
      <c r="G1386" s="43">
        <f>COUNTIF(D1387:$D$1599,365)</f>
        <v>213</v>
      </c>
      <c r="H1386" s="43">
        <f>COUNTIF(D1387:$D$1599,366)</f>
        <v>0</v>
      </c>
    </row>
    <row r="1387" spans="1:8" x14ac:dyDescent="0.25">
      <c r="A1387" s="1">
        <f>COUNTIF($C$2:C1387,"Да")</f>
        <v>15</v>
      </c>
      <c r="B1387" s="45">
        <f t="shared" si="44"/>
        <v>46386</v>
      </c>
      <c r="C1387" s="42" t="str">
        <f>IF(ISERROR(VLOOKUP(B1387,'Айгенис Оп10'!$C$3:$C$20,1,0)),"Нет","Да")</f>
        <v>Нет</v>
      </c>
      <c r="D1387" s="43">
        <f t="shared" si="43"/>
        <v>365</v>
      </c>
      <c r="E1387" s="44">
        <f>ROUND(('Все выпуски'!$H$3*'Все выпуски'!$H$6/100)/365*(B1387-IF(C1387="Нет",VLOOKUP(A1387,'Айгенис Оп10'!$A$2:$C$20,3,0),VLOOKUP((A1387-1),'Айгенис Оп10'!$A$2:$C$20,3,0))),2)</f>
        <v>0.99</v>
      </c>
      <c r="G1387" s="43">
        <f>COUNTIF(D1388:$D$1599,365)</f>
        <v>212</v>
      </c>
      <c r="H1387" s="43">
        <f>COUNTIF(D1388:$D$1599,366)</f>
        <v>0</v>
      </c>
    </row>
    <row r="1388" spans="1:8" x14ac:dyDescent="0.25">
      <c r="A1388" s="1">
        <f>COUNTIF($C$2:C1388,"Да")</f>
        <v>15</v>
      </c>
      <c r="B1388" s="45">
        <f t="shared" si="44"/>
        <v>46387</v>
      </c>
      <c r="C1388" s="42" t="str">
        <f>IF(ISERROR(VLOOKUP(B1388,'Айгенис Оп10'!$C$3:$C$20,1,0)),"Нет","Да")</f>
        <v>Нет</v>
      </c>
      <c r="D1388" s="43">
        <f t="shared" si="43"/>
        <v>365</v>
      </c>
      <c r="E1388" s="44">
        <f>ROUND(('Все выпуски'!$H$3*'Все выпуски'!$H$6/100)/365*(B1388-IF(C1388="Нет",VLOOKUP(A1388,'Айгенис Оп10'!$A$2:$C$20,3,0),VLOOKUP((A1388-1),'Айгенис Оп10'!$A$2:$C$20,3,0))),2)</f>
        <v>1.08</v>
      </c>
      <c r="G1388" s="43">
        <f>COUNTIF(D1389:$D$1599,365)</f>
        <v>211</v>
      </c>
      <c r="H1388" s="43">
        <f>COUNTIF(D1389:$D$1599,366)</f>
        <v>0</v>
      </c>
    </row>
    <row r="1389" spans="1:8" x14ac:dyDescent="0.25">
      <c r="A1389" s="1">
        <f>COUNTIF($C$2:C1389,"Да")</f>
        <v>15</v>
      </c>
      <c r="B1389" s="45">
        <f t="shared" si="44"/>
        <v>46388</v>
      </c>
      <c r="C1389" s="42" t="str">
        <f>IF(ISERROR(VLOOKUP(B1389,'Айгенис Оп10'!$C$3:$C$20,1,0)),"Нет","Да")</f>
        <v>Нет</v>
      </c>
      <c r="D1389" s="43">
        <f t="shared" si="43"/>
        <v>365</v>
      </c>
      <c r="E1389" s="44">
        <f>ROUND(('Все выпуски'!$H$3*'Все выпуски'!$H$6/100)/365*(B1389-IF(C1389="Нет",VLOOKUP(A1389,'Айгенис Оп10'!$A$2:$C$20,3,0),VLOOKUP((A1389-1),'Айгенис Оп10'!$A$2:$C$20,3,0))),2)</f>
        <v>1.18</v>
      </c>
      <c r="G1389" s="43">
        <f>COUNTIF(D1390:$D$1599,365)</f>
        <v>210</v>
      </c>
      <c r="H1389" s="43">
        <f>COUNTIF(D1390:$D$1599,366)</f>
        <v>0</v>
      </c>
    </row>
    <row r="1390" spans="1:8" x14ac:dyDescent="0.25">
      <c r="A1390" s="1">
        <f>COUNTIF($C$2:C1390,"Да")</f>
        <v>15</v>
      </c>
      <c r="B1390" s="45">
        <f t="shared" si="44"/>
        <v>46389</v>
      </c>
      <c r="C1390" s="42" t="str">
        <f>IF(ISERROR(VLOOKUP(B1390,'Айгенис Оп10'!$C$3:$C$20,1,0)),"Нет","Да")</f>
        <v>Нет</v>
      </c>
      <c r="D1390" s="43">
        <f t="shared" si="43"/>
        <v>365</v>
      </c>
      <c r="E1390" s="44">
        <f>ROUND(('Все выпуски'!$H$3*'Все выпуски'!$H$6/100)/365*(B1390-IF(C1390="Нет",VLOOKUP(A1390,'Айгенис Оп10'!$A$2:$C$20,3,0),VLOOKUP((A1390-1),'Айгенис Оп10'!$A$2:$C$20,3,0))),2)</f>
        <v>1.28</v>
      </c>
      <c r="G1390" s="43">
        <f>COUNTIF(D1391:$D$1599,365)</f>
        <v>209</v>
      </c>
      <c r="H1390" s="43">
        <f>COUNTIF(D1391:$D$1599,366)</f>
        <v>0</v>
      </c>
    </row>
    <row r="1391" spans="1:8" x14ac:dyDescent="0.25">
      <c r="A1391" s="1">
        <f>COUNTIF($C$2:C1391,"Да")</f>
        <v>15</v>
      </c>
      <c r="B1391" s="45">
        <f t="shared" si="44"/>
        <v>46390</v>
      </c>
      <c r="C1391" s="42" t="str">
        <f>IF(ISERROR(VLOOKUP(B1391,'Айгенис Оп10'!$C$3:$C$20,1,0)),"Нет","Да")</f>
        <v>Нет</v>
      </c>
      <c r="D1391" s="43">
        <f t="shared" si="43"/>
        <v>365</v>
      </c>
      <c r="E1391" s="44">
        <f>ROUND(('Все выпуски'!$H$3*'Все выпуски'!$H$6/100)/365*(B1391-IF(C1391="Нет",VLOOKUP(A1391,'Айгенис Оп10'!$A$2:$C$20,3,0),VLOOKUP((A1391-1),'Айгенис Оп10'!$A$2:$C$20,3,0))),2)</f>
        <v>1.38</v>
      </c>
      <c r="G1391" s="43">
        <f>COUNTIF(D1392:$D$1599,365)</f>
        <v>208</v>
      </c>
      <c r="H1391" s="43">
        <f>COUNTIF(D1392:$D$1599,366)</f>
        <v>0</v>
      </c>
    </row>
    <row r="1392" spans="1:8" x14ac:dyDescent="0.25">
      <c r="A1392" s="1">
        <f>COUNTIF($C$2:C1392,"Да")</f>
        <v>15</v>
      </c>
      <c r="B1392" s="45">
        <f t="shared" si="44"/>
        <v>46391</v>
      </c>
      <c r="C1392" s="42" t="str">
        <f>IF(ISERROR(VLOOKUP(B1392,'Айгенис Оп10'!$C$3:$C$20,1,0)),"Нет","Да")</f>
        <v>Нет</v>
      </c>
      <c r="D1392" s="43">
        <f t="shared" si="43"/>
        <v>365</v>
      </c>
      <c r="E1392" s="44">
        <f>ROUND(('Все выпуски'!$H$3*'Все выпуски'!$H$6/100)/365*(B1392-IF(C1392="Нет",VLOOKUP(A1392,'Айгенис Оп10'!$A$2:$C$20,3,0),VLOOKUP((A1392-1),'Айгенис Оп10'!$A$2:$C$20,3,0))),2)</f>
        <v>1.48</v>
      </c>
      <c r="G1392" s="43">
        <f>COUNTIF(D1393:$D$1599,365)</f>
        <v>207</v>
      </c>
      <c r="H1392" s="43">
        <f>COUNTIF(D1393:$D$1599,366)</f>
        <v>0</v>
      </c>
    </row>
    <row r="1393" spans="1:8" x14ac:dyDescent="0.25">
      <c r="A1393" s="1">
        <f>COUNTIF($C$2:C1393,"Да")</f>
        <v>15</v>
      </c>
      <c r="B1393" s="45">
        <f t="shared" si="44"/>
        <v>46392</v>
      </c>
      <c r="C1393" s="42" t="str">
        <f>IF(ISERROR(VLOOKUP(B1393,'Айгенис Оп10'!$C$3:$C$20,1,0)),"Нет","Да")</f>
        <v>Нет</v>
      </c>
      <c r="D1393" s="43">
        <f t="shared" si="43"/>
        <v>365</v>
      </c>
      <c r="E1393" s="44">
        <f>ROUND(('Все выпуски'!$H$3*'Все выпуски'!$H$6/100)/365*(B1393-IF(C1393="Нет",VLOOKUP(A1393,'Айгенис Оп10'!$A$2:$C$20,3,0),VLOOKUP((A1393-1),'Айгенис Оп10'!$A$2:$C$20,3,0))),2)</f>
        <v>1.58</v>
      </c>
      <c r="G1393" s="43">
        <f>COUNTIF(D1394:$D$1599,365)</f>
        <v>206</v>
      </c>
      <c r="H1393" s="43">
        <f>COUNTIF(D1394:$D$1599,366)</f>
        <v>0</v>
      </c>
    </row>
    <row r="1394" spans="1:8" x14ac:dyDescent="0.25">
      <c r="A1394" s="1">
        <f>COUNTIF($C$2:C1394,"Да")</f>
        <v>15</v>
      </c>
      <c r="B1394" s="45">
        <f t="shared" si="44"/>
        <v>46393</v>
      </c>
      <c r="C1394" s="42" t="str">
        <f>IF(ISERROR(VLOOKUP(B1394,'Айгенис Оп10'!$C$3:$C$20,1,0)),"Нет","Да")</f>
        <v>Нет</v>
      </c>
      <c r="D1394" s="43">
        <f t="shared" si="43"/>
        <v>365</v>
      </c>
      <c r="E1394" s="44">
        <f>ROUND(('Все выпуски'!$H$3*'Все выпуски'!$H$6/100)/365*(B1394-IF(C1394="Нет",VLOOKUP(A1394,'Айгенис Оп10'!$A$2:$C$20,3,0),VLOOKUP((A1394-1),'Айгенис Оп10'!$A$2:$C$20,3,0))),2)</f>
        <v>1.68</v>
      </c>
      <c r="G1394" s="43">
        <f>COUNTIF(D1395:$D$1599,365)</f>
        <v>205</v>
      </c>
      <c r="H1394" s="43">
        <f>COUNTIF(D1395:$D$1599,366)</f>
        <v>0</v>
      </c>
    </row>
    <row r="1395" spans="1:8" x14ac:dyDescent="0.25">
      <c r="A1395" s="1">
        <f>COUNTIF($C$2:C1395,"Да")</f>
        <v>15</v>
      </c>
      <c r="B1395" s="45">
        <f t="shared" si="44"/>
        <v>46394</v>
      </c>
      <c r="C1395" s="42" t="str">
        <f>IF(ISERROR(VLOOKUP(B1395,'Айгенис Оп10'!$C$3:$C$20,1,0)),"Нет","Да")</f>
        <v>Нет</v>
      </c>
      <c r="D1395" s="43">
        <f t="shared" si="43"/>
        <v>365</v>
      </c>
      <c r="E1395" s="44">
        <f>ROUND(('Все выпуски'!$H$3*'Все выпуски'!$H$6/100)/365*(B1395-IF(C1395="Нет",VLOOKUP(A1395,'Айгенис Оп10'!$A$2:$C$20,3,0),VLOOKUP((A1395-1),'Айгенис Оп10'!$A$2:$C$20,3,0))),2)</f>
        <v>1.78</v>
      </c>
      <c r="G1395" s="43">
        <f>COUNTIF(D1396:$D$1599,365)</f>
        <v>204</v>
      </c>
      <c r="H1395" s="43">
        <f>COUNTIF(D1396:$D$1599,366)</f>
        <v>0</v>
      </c>
    </row>
    <row r="1396" spans="1:8" x14ac:dyDescent="0.25">
      <c r="A1396" s="1">
        <f>COUNTIF($C$2:C1396,"Да")</f>
        <v>15</v>
      </c>
      <c r="B1396" s="45">
        <f t="shared" si="44"/>
        <v>46395</v>
      </c>
      <c r="C1396" s="42" t="str">
        <f>IF(ISERROR(VLOOKUP(B1396,'Айгенис Оп10'!$C$3:$C$20,1,0)),"Нет","Да")</f>
        <v>Нет</v>
      </c>
      <c r="D1396" s="43">
        <f t="shared" si="43"/>
        <v>365</v>
      </c>
      <c r="E1396" s="44">
        <f>ROUND(('Все выпуски'!$H$3*'Все выпуски'!$H$6/100)/365*(B1396-IF(C1396="Нет",VLOOKUP(A1396,'Айгенис Оп10'!$A$2:$C$20,3,0),VLOOKUP((A1396-1),'Айгенис Оп10'!$A$2:$C$20,3,0))),2)</f>
        <v>1.87</v>
      </c>
      <c r="G1396" s="43">
        <f>COUNTIF(D1397:$D$1599,365)</f>
        <v>203</v>
      </c>
      <c r="H1396" s="43">
        <f>COUNTIF(D1397:$D$1599,366)</f>
        <v>0</v>
      </c>
    </row>
    <row r="1397" spans="1:8" x14ac:dyDescent="0.25">
      <c r="A1397" s="1">
        <f>COUNTIF($C$2:C1397,"Да")</f>
        <v>15</v>
      </c>
      <c r="B1397" s="45">
        <f t="shared" si="44"/>
        <v>46396</v>
      </c>
      <c r="C1397" s="42" t="str">
        <f>IF(ISERROR(VLOOKUP(B1397,'Айгенис Оп10'!$C$3:$C$20,1,0)),"Нет","Да")</f>
        <v>Нет</v>
      </c>
      <c r="D1397" s="43">
        <f t="shared" si="43"/>
        <v>365</v>
      </c>
      <c r="E1397" s="44">
        <f>ROUND(('Все выпуски'!$H$3*'Все выпуски'!$H$6/100)/365*(B1397-IF(C1397="Нет",VLOOKUP(A1397,'Айгенис Оп10'!$A$2:$C$20,3,0),VLOOKUP((A1397-1),'Айгенис Оп10'!$A$2:$C$20,3,0))),2)</f>
        <v>1.97</v>
      </c>
      <c r="G1397" s="43">
        <f>COUNTIF(D1398:$D$1599,365)</f>
        <v>202</v>
      </c>
      <c r="H1397" s="43">
        <f>COUNTIF(D1398:$D$1599,366)</f>
        <v>0</v>
      </c>
    </row>
    <row r="1398" spans="1:8" x14ac:dyDescent="0.25">
      <c r="A1398" s="1">
        <f>COUNTIF($C$2:C1398,"Да")</f>
        <v>15</v>
      </c>
      <c r="B1398" s="45">
        <f t="shared" si="44"/>
        <v>46397</v>
      </c>
      <c r="C1398" s="42" t="str">
        <f>IF(ISERROR(VLOOKUP(B1398,'Айгенис Оп10'!$C$3:$C$20,1,0)),"Нет","Да")</f>
        <v>Нет</v>
      </c>
      <c r="D1398" s="43">
        <f t="shared" si="43"/>
        <v>365</v>
      </c>
      <c r="E1398" s="44">
        <f>ROUND(('Все выпуски'!$H$3*'Все выпуски'!$H$6/100)/365*(B1398-IF(C1398="Нет",VLOOKUP(A1398,'Айгенис Оп10'!$A$2:$C$20,3,0),VLOOKUP((A1398-1),'Айгенис Оп10'!$A$2:$C$20,3,0))),2)</f>
        <v>2.0699999999999998</v>
      </c>
      <c r="G1398" s="43">
        <f>COUNTIF(D1399:$D$1599,365)</f>
        <v>201</v>
      </c>
      <c r="H1398" s="43">
        <f>COUNTIF(D1399:$D$1599,366)</f>
        <v>0</v>
      </c>
    </row>
    <row r="1399" spans="1:8" x14ac:dyDescent="0.25">
      <c r="A1399" s="1">
        <f>COUNTIF($C$2:C1399,"Да")</f>
        <v>15</v>
      </c>
      <c r="B1399" s="45">
        <f t="shared" si="44"/>
        <v>46398</v>
      </c>
      <c r="C1399" s="42" t="str">
        <f>IF(ISERROR(VLOOKUP(B1399,'Айгенис Оп10'!$C$3:$C$20,1,0)),"Нет","Да")</f>
        <v>Нет</v>
      </c>
      <c r="D1399" s="43">
        <f t="shared" si="43"/>
        <v>365</v>
      </c>
      <c r="E1399" s="44">
        <f>ROUND(('Все выпуски'!$H$3*'Все выпуски'!$H$6/100)/365*(B1399-IF(C1399="Нет",VLOOKUP(A1399,'Айгенис Оп10'!$A$2:$C$20,3,0),VLOOKUP((A1399-1),'Айгенис Оп10'!$A$2:$C$20,3,0))),2)</f>
        <v>2.17</v>
      </c>
      <c r="G1399" s="43">
        <f>COUNTIF(D1400:$D$1599,365)</f>
        <v>200</v>
      </c>
      <c r="H1399" s="43">
        <f>COUNTIF(D1400:$D$1599,366)</f>
        <v>0</v>
      </c>
    </row>
    <row r="1400" spans="1:8" x14ac:dyDescent="0.25">
      <c r="A1400" s="1">
        <f>COUNTIF($C$2:C1400,"Да")</f>
        <v>15</v>
      </c>
      <c r="B1400" s="45">
        <f t="shared" si="44"/>
        <v>46399</v>
      </c>
      <c r="C1400" s="42" t="str">
        <f>IF(ISERROR(VLOOKUP(B1400,'Айгенис Оп10'!$C$3:$C$20,1,0)),"Нет","Да")</f>
        <v>Нет</v>
      </c>
      <c r="D1400" s="43">
        <f t="shared" si="43"/>
        <v>365</v>
      </c>
      <c r="E1400" s="44">
        <f>ROUND(('Все выпуски'!$H$3*'Все выпуски'!$H$6/100)/365*(B1400-IF(C1400="Нет",VLOOKUP(A1400,'Айгенис Оп10'!$A$2:$C$20,3,0),VLOOKUP((A1400-1),'Айгенис Оп10'!$A$2:$C$20,3,0))),2)</f>
        <v>2.27</v>
      </c>
      <c r="G1400" s="43">
        <f>COUNTIF(D1401:$D$1599,365)</f>
        <v>199</v>
      </c>
      <c r="H1400" s="43">
        <f>COUNTIF(D1401:$D$1599,366)</f>
        <v>0</v>
      </c>
    </row>
    <row r="1401" spans="1:8" x14ac:dyDescent="0.25">
      <c r="A1401" s="1">
        <f>COUNTIF($C$2:C1401,"Да")</f>
        <v>15</v>
      </c>
      <c r="B1401" s="45">
        <f t="shared" si="44"/>
        <v>46400</v>
      </c>
      <c r="C1401" s="42" t="str">
        <f>IF(ISERROR(VLOOKUP(B1401,'Айгенис Оп10'!$C$3:$C$20,1,0)),"Нет","Да")</f>
        <v>Нет</v>
      </c>
      <c r="D1401" s="43">
        <f t="shared" si="43"/>
        <v>365</v>
      </c>
      <c r="E1401" s="44">
        <f>ROUND(('Все выпуски'!$H$3*'Все выпуски'!$H$6/100)/365*(B1401-IF(C1401="Нет",VLOOKUP(A1401,'Айгенис Оп10'!$A$2:$C$20,3,0),VLOOKUP((A1401-1),'Айгенис Оп10'!$A$2:$C$20,3,0))),2)</f>
        <v>2.37</v>
      </c>
      <c r="G1401" s="43">
        <f>COUNTIF(D1402:$D$1599,365)</f>
        <v>198</v>
      </c>
      <c r="H1401" s="43">
        <f>COUNTIF(D1402:$D$1599,366)</f>
        <v>0</v>
      </c>
    </row>
    <row r="1402" spans="1:8" x14ac:dyDescent="0.25">
      <c r="A1402" s="1">
        <f>COUNTIF($C$2:C1402,"Да")</f>
        <v>15</v>
      </c>
      <c r="B1402" s="45">
        <f t="shared" si="44"/>
        <v>46401</v>
      </c>
      <c r="C1402" s="42" t="str">
        <f>IF(ISERROR(VLOOKUP(B1402,'Айгенис Оп10'!$C$3:$C$20,1,0)),"Нет","Да")</f>
        <v>Нет</v>
      </c>
      <c r="D1402" s="43">
        <f t="shared" si="43"/>
        <v>365</v>
      </c>
      <c r="E1402" s="44">
        <f>ROUND(('Все выпуски'!$H$3*'Все выпуски'!$H$6/100)/365*(B1402-IF(C1402="Нет",VLOOKUP(A1402,'Айгенис Оп10'!$A$2:$C$20,3,0),VLOOKUP((A1402-1),'Айгенис Оп10'!$A$2:$C$20,3,0))),2)</f>
        <v>2.4700000000000002</v>
      </c>
      <c r="G1402" s="43">
        <f>COUNTIF(D1403:$D$1599,365)</f>
        <v>197</v>
      </c>
      <c r="H1402" s="43">
        <f>COUNTIF(D1403:$D$1599,366)</f>
        <v>0</v>
      </c>
    </row>
    <row r="1403" spans="1:8" x14ac:dyDescent="0.25">
      <c r="A1403" s="1">
        <f>COUNTIF($C$2:C1403,"Да")</f>
        <v>15</v>
      </c>
      <c r="B1403" s="45">
        <f t="shared" si="44"/>
        <v>46402</v>
      </c>
      <c r="C1403" s="42" t="str">
        <f>IF(ISERROR(VLOOKUP(B1403,'Айгенис Оп10'!$C$3:$C$20,1,0)),"Нет","Да")</f>
        <v>Нет</v>
      </c>
      <c r="D1403" s="43">
        <f t="shared" si="43"/>
        <v>365</v>
      </c>
      <c r="E1403" s="44">
        <f>ROUND(('Все выпуски'!$H$3*'Все выпуски'!$H$6/100)/365*(B1403-IF(C1403="Нет",VLOOKUP(A1403,'Айгенис Оп10'!$A$2:$C$20,3,0),VLOOKUP((A1403-1),'Айгенис Оп10'!$A$2:$C$20,3,0))),2)</f>
        <v>2.56</v>
      </c>
      <c r="G1403" s="43">
        <f>COUNTIF(D1404:$D$1599,365)</f>
        <v>196</v>
      </c>
      <c r="H1403" s="43">
        <f>COUNTIF(D1404:$D$1599,366)</f>
        <v>0</v>
      </c>
    </row>
    <row r="1404" spans="1:8" x14ac:dyDescent="0.25">
      <c r="A1404" s="1">
        <f>COUNTIF($C$2:C1404,"Да")</f>
        <v>15</v>
      </c>
      <c r="B1404" s="45">
        <f t="shared" si="44"/>
        <v>46403</v>
      </c>
      <c r="C1404" s="42" t="str">
        <f>IF(ISERROR(VLOOKUP(B1404,'Айгенис Оп10'!$C$3:$C$20,1,0)),"Нет","Да")</f>
        <v>Нет</v>
      </c>
      <c r="D1404" s="43">
        <f t="shared" si="43"/>
        <v>365</v>
      </c>
      <c r="E1404" s="44">
        <f>ROUND(('Все выпуски'!$H$3*'Все выпуски'!$H$6/100)/365*(B1404-IF(C1404="Нет",VLOOKUP(A1404,'Айгенис Оп10'!$A$2:$C$20,3,0),VLOOKUP((A1404-1),'Айгенис Оп10'!$A$2:$C$20,3,0))),2)</f>
        <v>2.66</v>
      </c>
      <c r="G1404" s="43">
        <f>COUNTIF(D1405:$D$1599,365)</f>
        <v>195</v>
      </c>
      <c r="H1404" s="43">
        <f>COUNTIF(D1405:$D$1599,366)</f>
        <v>0</v>
      </c>
    </row>
    <row r="1405" spans="1:8" x14ac:dyDescent="0.25">
      <c r="A1405" s="1">
        <f>COUNTIF($C$2:C1405,"Да")</f>
        <v>15</v>
      </c>
      <c r="B1405" s="45">
        <f t="shared" si="44"/>
        <v>46404</v>
      </c>
      <c r="C1405" s="42" t="str">
        <f>IF(ISERROR(VLOOKUP(B1405,'Айгенис Оп10'!$C$3:$C$20,1,0)),"Нет","Да")</f>
        <v>Нет</v>
      </c>
      <c r="D1405" s="43">
        <f t="shared" si="43"/>
        <v>365</v>
      </c>
      <c r="E1405" s="44">
        <f>ROUND(('Все выпуски'!$H$3*'Все выпуски'!$H$6/100)/365*(B1405-IF(C1405="Нет",VLOOKUP(A1405,'Айгенис Оп10'!$A$2:$C$20,3,0),VLOOKUP((A1405-1),'Айгенис Оп10'!$A$2:$C$20,3,0))),2)</f>
        <v>2.76</v>
      </c>
      <c r="G1405" s="43">
        <f>COUNTIF(D1406:$D$1599,365)</f>
        <v>194</v>
      </c>
      <c r="H1405" s="43">
        <f>COUNTIF(D1406:$D$1599,366)</f>
        <v>0</v>
      </c>
    </row>
    <row r="1406" spans="1:8" x14ac:dyDescent="0.25">
      <c r="A1406" s="1">
        <f>COUNTIF($C$2:C1406,"Да")</f>
        <v>15</v>
      </c>
      <c r="B1406" s="45">
        <f t="shared" si="44"/>
        <v>46405</v>
      </c>
      <c r="C1406" s="42" t="str">
        <f>IF(ISERROR(VLOOKUP(B1406,'Айгенис Оп10'!$C$3:$C$20,1,0)),"Нет","Да")</f>
        <v>Нет</v>
      </c>
      <c r="D1406" s="43">
        <f t="shared" si="43"/>
        <v>365</v>
      </c>
      <c r="E1406" s="44">
        <f>ROUND(('Все выпуски'!$H$3*'Все выпуски'!$H$6/100)/365*(B1406-IF(C1406="Нет",VLOOKUP(A1406,'Айгенис Оп10'!$A$2:$C$20,3,0),VLOOKUP((A1406-1),'Айгенис Оп10'!$A$2:$C$20,3,0))),2)</f>
        <v>2.86</v>
      </c>
      <c r="G1406" s="43">
        <f>COUNTIF(D1407:$D$1599,365)</f>
        <v>193</v>
      </c>
      <c r="H1406" s="43">
        <f>COUNTIF(D1407:$D$1599,366)</f>
        <v>0</v>
      </c>
    </row>
    <row r="1407" spans="1:8" x14ac:dyDescent="0.25">
      <c r="A1407" s="1">
        <f>COUNTIF($C$2:C1407,"Да")</f>
        <v>15</v>
      </c>
      <c r="B1407" s="45">
        <f t="shared" si="44"/>
        <v>46406</v>
      </c>
      <c r="C1407" s="42" t="str">
        <f>IF(ISERROR(VLOOKUP(B1407,'Айгенис Оп10'!$C$3:$C$20,1,0)),"Нет","Да")</f>
        <v>Нет</v>
      </c>
      <c r="D1407" s="43">
        <f t="shared" si="43"/>
        <v>365</v>
      </c>
      <c r="E1407" s="44">
        <f>ROUND(('Все выпуски'!$H$3*'Все выпуски'!$H$6/100)/365*(B1407-IF(C1407="Нет",VLOOKUP(A1407,'Айгенис Оп10'!$A$2:$C$20,3,0),VLOOKUP((A1407-1),'Айгенис Оп10'!$A$2:$C$20,3,0))),2)</f>
        <v>2.96</v>
      </c>
      <c r="G1407" s="43">
        <f>COUNTIF(D1408:$D$1599,365)</f>
        <v>192</v>
      </c>
      <c r="H1407" s="43">
        <f>COUNTIF(D1408:$D$1599,366)</f>
        <v>0</v>
      </c>
    </row>
    <row r="1408" spans="1:8" x14ac:dyDescent="0.25">
      <c r="A1408" s="1">
        <f>COUNTIF($C$2:C1408,"Да")</f>
        <v>15</v>
      </c>
      <c r="B1408" s="45">
        <f t="shared" si="44"/>
        <v>46407</v>
      </c>
      <c r="C1408" s="42" t="str">
        <f>IF(ISERROR(VLOOKUP(B1408,'Айгенис Оп10'!$C$3:$C$20,1,0)),"Нет","Да")</f>
        <v>Нет</v>
      </c>
      <c r="D1408" s="43">
        <f t="shared" si="43"/>
        <v>365</v>
      </c>
      <c r="E1408" s="44">
        <f>ROUND(('Все выпуски'!$H$3*'Все выпуски'!$H$6/100)/365*(B1408-IF(C1408="Нет",VLOOKUP(A1408,'Айгенис Оп10'!$A$2:$C$20,3,0),VLOOKUP((A1408-1),'Айгенис Оп10'!$A$2:$C$20,3,0))),2)</f>
        <v>3.06</v>
      </c>
      <c r="G1408" s="43">
        <f>COUNTIF(D1409:$D$1599,365)</f>
        <v>191</v>
      </c>
      <c r="H1408" s="43">
        <f>COUNTIF(D1409:$D$1599,366)</f>
        <v>0</v>
      </c>
    </row>
    <row r="1409" spans="1:8" x14ac:dyDescent="0.25">
      <c r="A1409" s="1">
        <f>COUNTIF($C$2:C1409,"Да")</f>
        <v>15</v>
      </c>
      <c r="B1409" s="45">
        <f t="shared" si="44"/>
        <v>46408</v>
      </c>
      <c r="C1409" s="42" t="str">
        <f>IF(ISERROR(VLOOKUP(B1409,'Айгенис Оп10'!$C$3:$C$20,1,0)),"Нет","Да")</f>
        <v>Нет</v>
      </c>
      <c r="D1409" s="43">
        <f t="shared" si="43"/>
        <v>365</v>
      </c>
      <c r="E1409" s="44">
        <f>ROUND(('Все выпуски'!$H$3*'Все выпуски'!$H$6/100)/365*(B1409-IF(C1409="Нет",VLOOKUP(A1409,'Айгенис Оп10'!$A$2:$C$20,3,0),VLOOKUP((A1409-1),'Айгенис Оп10'!$A$2:$C$20,3,0))),2)</f>
        <v>3.16</v>
      </c>
      <c r="G1409" s="43">
        <f>COUNTIF(D1410:$D$1599,365)</f>
        <v>190</v>
      </c>
      <c r="H1409" s="43">
        <f>COUNTIF(D1410:$D$1599,366)</f>
        <v>0</v>
      </c>
    </row>
    <row r="1410" spans="1:8" x14ac:dyDescent="0.25">
      <c r="A1410" s="1">
        <f>COUNTIF($C$2:C1410,"Да")</f>
        <v>15</v>
      </c>
      <c r="B1410" s="45">
        <f t="shared" si="44"/>
        <v>46409</v>
      </c>
      <c r="C1410" s="42" t="str">
        <f>IF(ISERROR(VLOOKUP(B1410,'Айгенис Оп10'!$C$3:$C$20,1,0)),"Нет","Да")</f>
        <v>Нет</v>
      </c>
      <c r="D1410" s="43">
        <f t="shared" si="43"/>
        <v>365</v>
      </c>
      <c r="E1410" s="44">
        <f>ROUND(('Все выпуски'!$H$3*'Все выпуски'!$H$6/100)/365*(B1410-IF(C1410="Нет",VLOOKUP(A1410,'Айгенис Оп10'!$A$2:$C$20,3,0),VLOOKUP((A1410-1),'Айгенис Оп10'!$A$2:$C$20,3,0))),2)</f>
        <v>3.25</v>
      </c>
      <c r="G1410" s="43">
        <f>COUNTIF(D1411:$D$1599,365)</f>
        <v>189</v>
      </c>
      <c r="H1410" s="43">
        <f>COUNTIF(D1411:$D$1599,366)</f>
        <v>0</v>
      </c>
    </row>
    <row r="1411" spans="1:8" x14ac:dyDescent="0.25">
      <c r="A1411" s="1">
        <f>COUNTIF($C$2:C1411,"Да")</f>
        <v>15</v>
      </c>
      <c r="B1411" s="45">
        <f t="shared" si="44"/>
        <v>46410</v>
      </c>
      <c r="C1411" s="42" t="str">
        <f>IF(ISERROR(VLOOKUP(B1411,'Айгенис Оп10'!$C$3:$C$20,1,0)),"Нет","Да")</f>
        <v>Нет</v>
      </c>
      <c r="D1411" s="43">
        <f t="shared" ref="D1411:D1474" si="45">IF(MOD(YEAR(B1411),4)=0,366,365)</f>
        <v>365</v>
      </c>
      <c r="E1411" s="44">
        <f>ROUND(('Все выпуски'!$H$3*'Все выпуски'!$H$6/100)/365*(B1411-IF(C1411="Нет",VLOOKUP(A1411,'Айгенис Оп10'!$A$2:$C$20,3,0),VLOOKUP((A1411-1),'Айгенис Оп10'!$A$2:$C$20,3,0))),2)</f>
        <v>3.35</v>
      </c>
      <c r="G1411" s="43">
        <f>COUNTIF(D1412:$D$1599,365)</f>
        <v>188</v>
      </c>
      <c r="H1411" s="43">
        <f>COUNTIF(D1412:$D$1599,366)</f>
        <v>0</v>
      </c>
    </row>
    <row r="1412" spans="1:8" x14ac:dyDescent="0.25">
      <c r="A1412" s="1">
        <f>COUNTIF($C$2:C1412,"Да")</f>
        <v>15</v>
      </c>
      <c r="B1412" s="45">
        <f t="shared" si="44"/>
        <v>46411</v>
      </c>
      <c r="C1412" s="42" t="str">
        <f>IF(ISERROR(VLOOKUP(B1412,'Айгенис Оп10'!$C$3:$C$20,1,0)),"Нет","Да")</f>
        <v>Нет</v>
      </c>
      <c r="D1412" s="43">
        <f t="shared" si="45"/>
        <v>365</v>
      </c>
      <c r="E1412" s="44">
        <f>ROUND(('Все выпуски'!$H$3*'Все выпуски'!$H$6/100)/365*(B1412-IF(C1412="Нет",VLOOKUP(A1412,'Айгенис Оп10'!$A$2:$C$20,3,0),VLOOKUP((A1412-1),'Айгенис Оп10'!$A$2:$C$20,3,0))),2)</f>
        <v>3.45</v>
      </c>
      <c r="G1412" s="43">
        <f>COUNTIF(D1413:$D$1599,365)</f>
        <v>187</v>
      </c>
      <c r="H1412" s="43">
        <f>COUNTIF(D1413:$D$1599,366)</f>
        <v>0</v>
      </c>
    </row>
    <row r="1413" spans="1:8" x14ac:dyDescent="0.25">
      <c r="A1413" s="1">
        <f>COUNTIF($C$2:C1413,"Да")</f>
        <v>15</v>
      </c>
      <c r="B1413" s="45">
        <f t="shared" si="44"/>
        <v>46412</v>
      </c>
      <c r="C1413" s="42" t="str">
        <f>IF(ISERROR(VLOOKUP(B1413,'Айгенис Оп10'!$C$3:$C$20,1,0)),"Нет","Да")</f>
        <v>Нет</v>
      </c>
      <c r="D1413" s="43">
        <f t="shared" si="45"/>
        <v>365</v>
      </c>
      <c r="E1413" s="44">
        <f>ROUND(('Все выпуски'!$H$3*'Все выпуски'!$H$6/100)/365*(B1413-IF(C1413="Нет",VLOOKUP(A1413,'Айгенис Оп10'!$A$2:$C$20,3,0),VLOOKUP((A1413-1),'Айгенис Оп10'!$A$2:$C$20,3,0))),2)</f>
        <v>3.55</v>
      </c>
      <c r="G1413" s="43">
        <f>COUNTIF(D1414:$D$1599,365)</f>
        <v>186</v>
      </c>
      <c r="H1413" s="43">
        <f>COUNTIF(D1414:$D$1599,366)</f>
        <v>0</v>
      </c>
    </row>
    <row r="1414" spans="1:8" x14ac:dyDescent="0.25">
      <c r="A1414" s="1">
        <f>COUNTIF($C$2:C1414,"Да")</f>
        <v>15</v>
      </c>
      <c r="B1414" s="45">
        <f t="shared" si="44"/>
        <v>46413</v>
      </c>
      <c r="C1414" s="42" t="str">
        <f>IF(ISERROR(VLOOKUP(B1414,'Айгенис Оп10'!$C$3:$C$20,1,0)),"Нет","Да")</f>
        <v>Нет</v>
      </c>
      <c r="D1414" s="43">
        <f t="shared" si="45"/>
        <v>365</v>
      </c>
      <c r="E1414" s="44">
        <f>ROUND(('Все выпуски'!$H$3*'Все выпуски'!$H$6/100)/365*(B1414-IF(C1414="Нет",VLOOKUP(A1414,'Айгенис Оп10'!$A$2:$C$20,3,0),VLOOKUP((A1414-1),'Айгенис Оп10'!$A$2:$C$20,3,0))),2)</f>
        <v>3.65</v>
      </c>
      <c r="G1414" s="43">
        <f>COUNTIF(D1415:$D$1599,365)</f>
        <v>185</v>
      </c>
      <c r="H1414" s="43">
        <f>COUNTIF(D1415:$D$1599,366)</f>
        <v>0</v>
      </c>
    </row>
    <row r="1415" spans="1:8" x14ac:dyDescent="0.25">
      <c r="A1415" s="1">
        <f>COUNTIF($C$2:C1415,"Да")</f>
        <v>15</v>
      </c>
      <c r="B1415" s="45">
        <f t="shared" si="44"/>
        <v>46414</v>
      </c>
      <c r="C1415" s="42" t="str">
        <f>IF(ISERROR(VLOOKUP(B1415,'Айгенис Оп10'!$C$3:$C$20,1,0)),"Нет","Да")</f>
        <v>Нет</v>
      </c>
      <c r="D1415" s="43">
        <f t="shared" si="45"/>
        <v>365</v>
      </c>
      <c r="E1415" s="44">
        <f>ROUND(('Все выпуски'!$H$3*'Все выпуски'!$H$6/100)/365*(B1415-IF(C1415="Нет",VLOOKUP(A1415,'Айгенис Оп10'!$A$2:$C$20,3,0),VLOOKUP((A1415-1),'Айгенис Оп10'!$A$2:$C$20,3,0))),2)</f>
        <v>3.75</v>
      </c>
      <c r="G1415" s="43">
        <f>COUNTIF(D1416:$D$1599,365)</f>
        <v>184</v>
      </c>
      <c r="H1415" s="43">
        <f>COUNTIF(D1416:$D$1599,366)</f>
        <v>0</v>
      </c>
    </row>
    <row r="1416" spans="1:8" x14ac:dyDescent="0.25">
      <c r="A1416" s="1">
        <f>COUNTIF($C$2:C1416,"Да")</f>
        <v>15</v>
      </c>
      <c r="B1416" s="45">
        <f t="shared" si="44"/>
        <v>46415</v>
      </c>
      <c r="C1416" s="42" t="str">
        <f>IF(ISERROR(VLOOKUP(B1416,'Айгенис Оп10'!$C$3:$C$20,1,0)),"Нет","Да")</f>
        <v>Нет</v>
      </c>
      <c r="D1416" s="43">
        <f t="shared" si="45"/>
        <v>365</v>
      </c>
      <c r="E1416" s="44">
        <f>ROUND(('Все выпуски'!$H$3*'Все выпуски'!$H$6/100)/365*(B1416-IF(C1416="Нет",VLOOKUP(A1416,'Айгенис Оп10'!$A$2:$C$20,3,0),VLOOKUP((A1416-1),'Айгенис Оп10'!$A$2:$C$20,3,0))),2)</f>
        <v>3.85</v>
      </c>
      <c r="G1416" s="43">
        <f>COUNTIF(D1417:$D$1599,365)</f>
        <v>183</v>
      </c>
      <c r="H1416" s="43">
        <f>COUNTIF(D1417:$D$1599,366)</f>
        <v>0</v>
      </c>
    </row>
    <row r="1417" spans="1:8" x14ac:dyDescent="0.25">
      <c r="A1417" s="1">
        <f>COUNTIF($C$2:C1417,"Да")</f>
        <v>15</v>
      </c>
      <c r="B1417" s="45">
        <f t="shared" si="44"/>
        <v>46416</v>
      </c>
      <c r="C1417" s="42" t="str">
        <f>IF(ISERROR(VLOOKUP(B1417,'Айгенис Оп10'!$C$3:$C$20,1,0)),"Нет","Да")</f>
        <v>Нет</v>
      </c>
      <c r="D1417" s="43">
        <f t="shared" si="45"/>
        <v>365</v>
      </c>
      <c r="E1417" s="44">
        <f>ROUND(('Все выпуски'!$H$3*'Все выпуски'!$H$6/100)/365*(B1417-IF(C1417="Нет",VLOOKUP(A1417,'Айгенис Оп10'!$A$2:$C$20,3,0),VLOOKUP((A1417-1),'Айгенис Оп10'!$A$2:$C$20,3,0))),2)</f>
        <v>3.95</v>
      </c>
      <c r="G1417" s="43">
        <f>COUNTIF(D1418:$D$1599,365)</f>
        <v>182</v>
      </c>
      <c r="H1417" s="43">
        <f>COUNTIF(D1418:$D$1599,366)</f>
        <v>0</v>
      </c>
    </row>
    <row r="1418" spans="1:8" x14ac:dyDescent="0.25">
      <c r="A1418" s="1">
        <f>COUNTIF($C$2:C1418,"Да")</f>
        <v>15</v>
      </c>
      <c r="B1418" s="45">
        <f t="shared" si="44"/>
        <v>46417</v>
      </c>
      <c r="C1418" s="42" t="str">
        <f>IF(ISERROR(VLOOKUP(B1418,'Айгенис Оп10'!$C$3:$C$20,1,0)),"Нет","Да")</f>
        <v>Нет</v>
      </c>
      <c r="D1418" s="43">
        <f t="shared" si="45"/>
        <v>365</v>
      </c>
      <c r="E1418" s="44">
        <f>ROUND(('Все выпуски'!$H$3*'Все выпуски'!$H$6/100)/365*(B1418-IF(C1418="Нет",VLOOKUP(A1418,'Айгенис Оп10'!$A$2:$C$20,3,0),VLOOKUP((A1418-1),'Айгенис Оп10'!$A$2:$C$20,3,0))),2)</f>
        <v>4.04</v>
      </c>
      <c r="G1418" s="43">
        <f>COUNTIF(D1419:$D$1599,365)</f>
        <v>181</v>
      </c>
      <c r="H1418" s="43">
        <f>COUNTIF(D1419:$D$1599,366)</f>
        <v>0</v>
      </c>
    </row>
    <row r="1419" spans="1:8" x14ac:dyDescent="0.25">
      <c r="A1419" s="1">
        <f>COUNTIF($C$2:C1419,"Да")</f>
        <v>15</v>
      </c>
      <c r="B1419" s="45">
        <f t="shared" si="44"/>
        <v>46418</v>
      </c>
      <c r="C1419" s="42" t="str">
        <f>IF(ISERROR(VLOOKUP(B1419,'Айгенис Оп10'!$C$3:$C$20,1,0)),"Нет","Да")</f>
        <v>Нет</v>
      </c>
      <c r="D1419" s="43">
        <f t="shared" si="45"/>
        <v>365</v>
      </c>
      <c r="E1419" s="44">
        <f>ROUND(('Все выпуски'!$H$3*'Все выпуски'!$H$6/100)/365*(B1419-IF(C1419="Нет",VLOOKUP(A1419,'Айгенис Оп10'!$A$2:$C$20,3,0),VLOOKUP((A1419-1),'Айгенис Оп10'!$A$2:$C$20,3,0))),2)</f>
        <v>4.1399999999999997</v>
      </c>
      <c r="G1419" s="43">
        <f>COUNTIF(D1420:$D$1599,365)</f>
        <v>180</v>
      </c>
      <c r="H1419" s="43">
        <f>COUNTIF(D1420:$D$1599,366)</f>
        <v>0</v>
      </c>
    </row>
    <row r="1420" spans="1:8" x14ac:dyDescent="0.25">
      <c r="A1420" s="1">
        <f>COUNTIF($C$2:C1420,"Да")</f>
        <v>15</v>
      </c>
      <c r="B1420" s="45">
        <f t="shared" ref="B1420:B1483" si="46">B1419+1</f>
        <v>46419</v>
      </c>
      <c r="C1420" s="42" t="str">
        <f>IF(ISERROR(VLOOKUP(B1420,'Айгенис Оп10'!$C$3:$C$20,1,0)),"Нет","Да")</f>
        <v>Нет</v>
      </c>
      <c r="D1420" s="43">
        <f t="shared" si="45"/>
        <v>365</v>
      </c>
      <c r="E1420" s="44">
        <f>ROUND(('Все выпуски'!$H$3*'Все выпуски'!$H$6/100)/365*(B1420-IF(C1420="Нет",VLOOKUP(A1420,'Айгенис Оп10'!$A$2:$C$20,3,0),VLOOKUP((A1420-1),'Айгенис Оп10'!$A$2:$C$20,3,0))),2)</f>
        <v>4.24</v>
      </c>
      <c r="G1420" s="43">
        <f>COUNTIF(D1421:$D$1599,365)</f>
        <v>179</v>
      </c>
      <c r="H1420" s="43">
        <f>COUNTIF(D1421:$D$1599,366)</f>
        <v>0</v>
      </c>
    </row>
    <row r="1421" spans="1:8" x14ac:dyDescent="0.25">
      <c r="A1421" s="1">
        <f>COUNTIF($C$2:C1421,"Да")</f>
        <v>15</v>
      </c>
      <c r="B1421" s="45">
        <f t="shared" si="46"/>
        <v>46420</v>
      </c>
      <c r="C1421" s="42" t="str">
        <f>IF(ISERROR(VLOOKUP(B1421,'Айгенис Оп10'!$C$3:$C$20,1,0)),"Нет","Да")</f>
        <v>Нет</v>
      </c>
      <c r="D1421" s="43">
        <f t="shared" si="45"/>
        <v>365</v>
      </c>
      <c r="E1421" s="44">
        <f>ROUND(('Все выпуски'!$H$3*'Все выпуски'!$H$6/100)/365*(B1421-IF(C1421="Нет",VLOOKUP(A1421,'Айгенис Оп10'!$A$2:$C$20,3,0),VLOOKUP((A1421-1),'Айгенис Оп10'!$A$2:$C$20,3,0))),2)</f>
        <v>4.34</v>
      </c>
      <c r="G1421" s="43">
        <f>COUNTIF(D1422:$D$1599,365)</f>
        <v>178</v>
      </c>
      <c r="H1421" s="43">
        <f>COUNTIF(D1422:$D$1599,366)</f>
        <v>0</v>
      </c>
    </row>
    <row r="1422" spans="1:8" x14ac:dyDescent="0.25">
      <c r="A1422" s="1">
        <f>COUNTIF($C$2:C1422,"Да")</f>
        <v>15</v>
      </c>
      <c r="B1422" s="45">
        <f t="shared" si="46"/>
        <v>46421</v>
      </c>
      <c r="C1422" s="42" t="str">
        <f>IF(ISERROR(VLOOKUP(B1422,'Айгенис Оп10'!$C$3:$C$20,1,0)),"Нет","Да")</f>
        <v>Нет</v>
      </c>
      <c r="D1422" s="43">
        <f t="shared" si="45"/>
        <v>365</v>
      </c>
      <c r="E1422" s="44">
        <f>ROUND(('Все выпуски'!$H$3*'Все выпуски'!$H$6/100)/365*(B1422-IF(C1422="Нет",VLOOKUP(A1422,'Айгенис Оп10'!$A$2:$C$20,3,0),VLOOKUP((A1422-1),'Айгенис Оп10'!$A$2:$C$20,3,0))),2)</f>
        <v>4.4400000000000004</v>
      </c>
      <c r="G1422" s="43">
        <f>COUNTIF(D1423:$D$1599,365)</f>
        <v>177</v>
      </c>
      <c r="H1422" s="43">
        <f>COUNTIF(D1423:$D$1599,366)</f>
        <v>0</v>
      </c>
    </row>
    <row r="1423" spans="1:8" x14ac:dyDescent="0.25">
      <c r="A1423" s="1">
        <f>COUNTIF($C$2:C1423,"Да")</f>
        <v>15</v>
      </c>
      <c r="B1423" s="45">
        <f t="shared" si="46"/>
        <v>46422</v>
      </c>
      <c r="C1423" s="42" t="str">
        <f>IF(ISERROR(VLOOKUP(B1423,'Айгенис Оп10'!$C$3:$C$20,1,0)),"Нет","Да")</f>
        <v>Нет</v>
      </c>
      <c r="D1423" s="43">
        <f t="shared" si="45"/>
        <v>365</v>
      </c>
      <c r="E1423" s="44">
        <f>ROUND(('Все выпуски'!$H$3*'Все выпуски'!$H$6/100)/365*(B1423-IF(C1423="Нет",VLOOKUP(A1423,'Айгенис Оп10'!$A$2:$C$20,3,0),VLOOKUP((A1423-1),'Айгенис Оп10'!$A$2:$C$20,3,0))),2)</f>
        <v>4.54</v>
      </c>
      <c r="G1423" s="43">
        <f>COUNTIF(D1424:$D$1599,365)</f>
        <v>176</v>
      </c>
      <c r="H1423" s="43">
        <f>COUNTIF(D1424:$D$1599,366)</f>
        <v>0</v>
      </c>
    </row>
    <row r="1424" spans="1:8" x14ac:dyDescent="0.25">
      <c r="A1424" s="1">
        <f>COUNTIF($C$2:C1424,"Да")</f>
        <v>15</v>
      </c>
      <c r="B1424" s="45">
        <f t="shared" si="46"/>
        <v>46423</v>
      </c>
      <c r="C1424" s="42" t="str">
        <f>IF(ISERROR(VLOOKUP(B1424,'Айгенис Оп10'!$C$3:$C$20,1,0)),"Нет","Да")</f>
        <v>Нет</v>
      </c>
      <c r="D1424" s="43">
        <f t="shared" si="45"/>
        <v>365</v>
      </c>
      <c r="E1424" s="44">
        <f>ROUND(('Все выпуски'!$H$3*'Все выпуски'!$H$6/100)/365*(B1424-IF(C1424="Нет",VLOOKUP(A1424,'Айгенис Оп10'!$A$2:$C$20,3,0),VLOOKUP((A1424-1),'Айгенис Оп10'!$A$2:$C$20,3,0))),2)</f>
        <v>4.6399999999999997</v>
      </c>
      <c r="G1424" s="43">
        <f>COUNTIF(D1425:$D$1599,365)</f>
        <v>175</v>
      </c>
      <c r="H1424" s="43">
        <f>COUNTIF(D1425:$D$1599,366)</f>
        <v>0</v>
      </c>
    </row>
    <row r="1425" spans="1:8" x14ac:dyDescent="0.25">
      <c r="A1425" s="1">
        <f>COUNTIF($C$2:C1425,"Да")</f>
        <v>15</v>
      </c>
      <c r="B1425" s="45">
        <f t="shared" si="46"/>
        <v>46424</v>
      </c>
      <c r="C1425" s="42" t="str">
        <f>IF(ISERROR(VLOOKUP(B1425,'Айгенис Оп10'!$C$3:$C$20,1,0)),"Нет","Да")</f>
        <v>Нет</v>
      </c>
      <c r="D1425" s="43">
        <f t="shared" si="45"/>
        <v>365</v>
      </c>
      <c r="E1425" s="44">
        <f>ROUND(('Все выпуски'!$H$3*'Все выпуски'!$H$6/100)/365*(B1425-IF(C1425="Нет",VLOOKUP(A1425,'Айгенис Оп10'!$A$2:$C$20,3,0),VLOOKUP((A1425-1),'Айгенис Оп10'!$A$2:$C$20,3,0))),2)</f>
        <v>4.7300000000000004</v>
      </c>
      <c r="G1425" s="43">
        <f>COUNTIF(D1426:$D$1599,365)</f>
        <v>174</v>
      </c>
      <c r="H1425" s="43">
        <f>COUNTIF(D1426:$D$1599,366)</f>
        <v>0</v>
      </c>
    </row>
    <row r="1426" spans="1:8" x14ac:dyDescent="0.25">
      <c r="A1426" s="1">
        <f>COUNTIF($C$2:C1426,"Да")</f>
        <v>15</v>
      </c>
      <c r="B1426" s="45">
        <f t="shared" si="46"/>
        <v>46425</v>
      </c>
      <c r="C1426" s="42" t="str">
        <f>IF(ISERROR(VLOOKUP(B1426,'Айгенис Оп10'!$C$3:$C$20,1,0)),"Нет","Да")</f>
        <v>Нет</v>
      </c>
      <c r="D1426" s="43">
        <f t="shared" si="45"/>
        <v>365</v>
      </c>
      <c r="E1426" s="44">
        <f>ROUND(('Все выпуски'!$H$3*'Все выпуски'!$H$6/100)/365*(B1426-IF(C1426="Нет",VLOOKUP(A1426,'Айгенис Оп10'!$A$2:$C$20,3,0),VLOOKUP((A1426-1),'Айгенис Оп10'!$A$2:$C$20,3,0))),2)</f>
        <v>4.83</v>
      </c>
      <c r="G1426" s="43">
        <f>COUNTIF(D1427:$D$1599,365)</f>
        <v>173</v>
      </c>
      <c r="H1426" s="43">
        <f>COUNTIF(D1427:$D$1599,366)</f>
        <v>0</v>
      </c>
    </row>
    <row r="1427" spans="1:8" x14ac:dyDescent="0.25">
      <c r="A1427" s="1">
        <f>COUNTIF($C$2:C1427,"Да")</f>
        <v>15</v>
      </c>
      <c r="B1427" s="45">
        <f t="shared" si="46"/>
        <v>46426</v>
      </c>
      <c r="C1427" s="42" t="str">
        <f>IF(ISERROR(VLOOKUP(B1427,'Айгенис Оп10'!$C$3:$C$20,1,0)),"Нет","Да")</f>
        <v>Нет</v>
      </c>
      <c r="D1427" s="43">
        <f t="shared" si="45"/>
        <v>365</v>
      </c>
      <c r="E1427" s="44">
        <f>ROUND(('Все выпуски'!$H$3*'Все выпуски'!$H$6/100)/365*(B1427-IF(C1427="Нет",VLOOKUP(A1427,'Айгенис Оп10'!$A$2:$C$20,3,0),VLOOKUP((A1427-1),'Айгенис Оп10'!$A$2:$C$20,3,0))),2)</f>
        <v>4.93</v>
      </c>
      <c r="G1427" s="43">
        <f>COUNTIF(D1428:$D$1599,365)</f>
        <v>172</v>
      </c>
      <c r="H1427" s="43">
        <f>COUNTIF(D1428:$D$1599,366)</f>
        <v>0</v>
      </c>
    </row>
    <row r="1428" spans="1:8" x14ac:dyDescent="0.25">
      <c r="A1428" s="1">
        <f>COUNTIF($C$2:C1428,"Да")</f>
        <v>15</v>
      </c>
      <c r="B1428" s="45">
        <f t="shared" si="46"/>
        <v>46427</v>
      </c>
      <c r="C1428" s="42" t="str">
        <f>IF(ISERROR(VLOOKUP(B1428,'Айгенис Оп10'!$C$3:$C$20,1,0)),"Нет","Да")</f>
        <v>Нет</v>
      </c>
      <c r="D1428" s="43">
        <f t="shared" si="45"/>
        <v>365</v>
      </c>
      <c r="E1428" s="44">
        <f>ROUND(('Все выпуски'!$H$3*'Все выпуски'!$H$6/100)/365*(B1428-IF(C1428="Нет",VLOOKUP(A1428,'Айгенис Оп10'!$A$2:$C$20,3,0),VLOOKUP((A1428-1),'Айгенис Оп10'!$A$2:$C$20,3,0))),2)</f>
        <v>5.03</v>
      </c>
      <c r="G1428" s="43">
        <f>COUNTIF(D1429:$D$1599,365)</f>
        <v>171</v>
      </c>
      <c r="H1428" s="43">
        <f>COUNTIF(D1429:$D$1599,366)</f>
        <v>0</v>
      </c>
    </row>
    <row r="1429" spans="1:8" x14ac:dyDescent="0.25">
      <c r="A1429" s="1">
        <f>COUNTIF($C$2:C1429,"Да")</f>
        <v>15</v>
      </c>
      <c r="B1429" s="45">
        <f t="shared" si="46"/>
        <v>46428</v>
      </c>
      <c r="C1429" s="42" t="str">
        <f>IF(ISERROR(VLOOKUP(B1429,'Айгенис Оп10'!$C$3:$C$20,1,0)),"Нет","Да")</f>
        <v>Нет</v>
      </c>
      <c r="D1429" s="43">
        <f t="shared" si="45"/>
        <v>365</v>
      </c>
      <c r="E1429" s="44">
        <f>ROUND(('Все выпуски'!$H$3*'Все выпуски'!$H$6/100)/365*(B1429-IF(C1429="Нет",VLOOKUP(A1429,'Айгенис Оп10'!$A$2:$C$20,3,0),VLOOKUP((A1429-1),'Айгенис Оп10'!$A$2:$C$20,3,0))),2)</f>
        <v>5.13</v>
      </c>
      <c r="G1429" s="43">
        <f>COUNTIF(D1430:$D$1599,365)</f>
        <v>170</v>
      </c>
      <c r="H1429" s="43">
        <f>COUNTIF(D1430:$D$1599,366)</f>
        <v>0</v>
      </c>
    </row>
    <row r="1430" spans="1:8" x14ac:dyDescent="0.25">
      <c r="A1430" s="1">
        <f>COUNTIF($C$2:C1430,"Да")</f>
        <v>15</v>
      </c>
      <c r="B1430" s="45">
        <f t="shared" si="46"/>
        <v>46429</v>
      </c>
      <c r="C1430" s="42" t="str">
        <f>IF(ISERROR(VLOOKUP(B1430,'Айгенис Оп10'!$C$3:$C$20,1,0)),"Нет","Да")</f>
        <v>Нет</v>
      </c>
      <c r="D1430" s="43">
        <f t="shared" si="45"/>
        <v>365</v>
      </c>
      <c r="E1430" s="44">
        <f>ROUND(('Все выпуски'!$H$3*'Все выпуски'!$H$6/100)/365*(B1430-IF(C1430="Нет",VLOOKUP(A1430,'Айгенис Оп10'!$A$2:$C$20,3,0),VLOOKUP((A1430-1),'Айгенис Оп10'!$A$2:$C$20,3,0))),2)</f>
        <v>5.23</v>
      </c>
      <c r="G1430" s="43">
        <f>COUNTIF(D1431:$D$1599,365)</f>
        <v>169</v>
      </c>
      <c r="H1430" s="43">
        <f>COUNTIF(D1431:$D$1599,366)</f>
        <v>0</v>
      </c>
    </row>
    <row r="1431" spans="1:8" x14ac:dyDescent="0.25">
      <c r="A1431" s="1">
        <f>COUNTIF($C$2:C1431,"Да")</f>
        <v>15</v>
      </c>
      <c r="B1431" s="45">
        <f t="shared" si="46"/>
        <v>46430</v>
      </c>
      <c r="C1431" s="42" t="str">
        <f>IF(ISERROR(VLOOKUP(B1431,'Айгенис Оп10'!$C$3:$C$20,1,0)),"Нет","Да")</f>
        <v>Нет</v>
      </c>
      <c r="D1431" s="43">
        <f t="shared" si="45"/>
        <v>365</v>
      </c>
      <c r="E1431" s="44">
        <f>ROUND(('Все выпуски'!$H$3*'Все выпуски'!$H$6/100)/365*(B1431-IF(C1431="Нет",VLOOKUP(A1431,'Айгенис Оп10'!$A$2:$C$20,3,0),VLOOKUP((A1431-1),'Айгенис Оп10'!$A$2:$C$20,3,0))),2)</f>
        <v>5.33</v>
      </c>
      <c r="G1431" s="43">
        <f>COUNTIF(D1432:$D$1599,365)</f>
        <v>168</v>
      </c>
      <c r="H1431" s="43">
        <f>COUNTIF(D1432:$D$1599,366)</f>
        <v>0</v>
      </c>
    </row>
    <row r="1432" spans="1:8" x14ac:dyDescent="0.25">
      <c r="A1432" s="1">
        <f>COUNTIF($C$2:C1432,"Да")</f>
        <v>15</v>
      </c>
      <c r="B1432" s="45">
        <f t="shared" si="46"/>
        <v>46431</v>
      </c>
      <c r="C1432" s="42" t="str">
        <f>IF(ISERROR(VLOOKUP(B1432,'Айгенис Оп10'!$C$3:$C$20,1,0)),"Нет","Да")</f>
        <v>Нет</v>
      </c>
      <c r="D1432" s="43">
        <f t="shared" si="45"/>
        <v>365</v>
      </c>
      <c r="E1432" s="44">
        <f>ROUND(('Все выпуски'!$H$3*'Все выпуски'!$H$6/100)/365*(B1432-IF(C1432="Нет",VLOOKUP(A1432,'Айгенис Оп10'!$A$2:$C$20,3,0),VLOOKUP((A1432-1),'Айгенис Оп10'!$A$2:$C$20,3,0))),2)</f>
        <v>5.42</v>
      </c>
      <c r="G1432" s="43">
        <f>COUNTIF(D1433:$D$1599,365)</f>
        <v>167</v>
      </c>
      <c r="H1432" s="43">
        <f>COUNTIF(D1433:$D$1599,366)</f>
        <v>0</v>
      </c>
    </row>
    <row r="1433" spans="1:8" x14ac:dyDescent="0.25">
      <c r="A1433" s="1">
        <f>COUNTIF($C$2:C1433,"Да")</f>
        <v>15</v>
      </c>
      <c r="B1433" s="45">
        <f t="shared" si="46"/>
        <v>46432</v>
      </c>
      <c r="C1433" s="42" t="str">
        <f>IF(ISERROR(VLOOKUP(B1433,'Айгенис Оп10'!$C$3:$C$20,1,0)),"Нет","Да")</f>
        <v>Нет</v>
      </c>
      <c r="D1433" s="43">
        <f t="shared" si="45"/>
        <v>365</v>
      </c>
      <c r="E1433" s="44">
        <f>ROUND(('Все выпуски'!$H$3*'Все выпуски'!$H$6/100)/365*(B1433-IF(C1433="Нет",VLOOKUP(A1433,'Айгенис Оп10'!$A$2:$C$20,3,0),VLOOKUP((A1433-1),'Айгенис Оп10'!$A$2:$C$20,3,0))),2)</f>
        <v>5.52</v>
      </c>
      <c r="G1433" s="43">
        <f>COUNTIF(D1434:$D$1599,365)</f>
        <v>166</v>
      </c>
      <c r="H1433" s="43">
        <f>COUNTIF(D1434:$D$1599,366)</f>
        <v>0</v>
      </c>
    </row>
    <row r="1434" spans="1:8" x14ac:dyDescent="0.25">
      <c r="A1434" s="1">
        <f>COUNTIF($C$2:C1434,"Да")</f>
        <v>15</v>
      </c>
      <c r="B1434" s="45">
        <f t="shared" si="46"/>
        <v>46433</v>
      </c>
      <c r="C1434" s="42" t="str">
        <f>IF(ISERROR(VLOOKUP(B1434,'Айгенис Оп10'!$C$3:$C$20,1,0)),"Нет","Да")</f>
        <v>Нет</v>
      </c>
      <c r="D1434" s="43">
        <f t="shared" si="45"/>
        <v>365</v>
      </c>
      <c r="E1434" s="44">
        <f>ROUND(('Все выпуски'!$H$3*'Все выпуски'!$H$6/100)/365*(B1434-IF(C1434="Нет",VLOOKUP(A1434,'Айгенис Оп10'!$A$2:$C$20,3,0),VLOOKUP((A1434-1),'Айгенис Оп10'!$A$2:$C$20,3,0))),2)</f>
        <v>5.62</v>
      </c>
      <c r="G1434" s="43">
        <f>COUNTIF(D1435:$D$1599,365)</f>
        <v>165</v>
      </c>
      <c r="H1434" s="43">
        <f>COUNTIF(D1435:$D$1599,366)</f>
        <v>0</v>
      </c>
    </row>
    <row r="1435" spans="1:8" x14ac:dyDescent="0.25">
      <c r="A1435" s="1">
        <f>COUNTIF($C$2:C1435,"Да")</f>
        <v>15</v>
      </c>
      <c r="B1435" s="45">
        <f t="shared" si="46"/>
        <v>46434</v>
      </c>
      <c r="C1435" s="42" t="str">
        <f>IF(ISERROR(VLOOKUP(B1435,'Айгенис Оп10'!$C$3:$C$20,1,0)),"Нет","Да")</f>
        <v>Нет</v>
      </c>
      <c r="D1435" s="43">
        <f t="shared" si="45"/>
        <v>365</v>
      </c>
      <c r="E1435" s="44">
        <f>ROUND(('Все выпуски'!$H$3*'Все выпуски'!$H$6/100)/365*(B1435-IF(C1435="Нет",VLOOKUP(A1435,'Айгенис Оп10'!$A$2:$C$20,3,0),VLOOKUP((A1435-1),'Айгенис Оп10'!$A$2:$C$20,3,0))),2)</f>
        <v>5.72</v>
      </c>
      <c r="G1435" s="43">
        <f>COUNTIF(D1436:$D$1599,365)</f>
        <v>164</v>
      </c>
      <c r="H1435" s="43">
        <f>COUNTIF(D1436:$D$1599,366)</f>
        <v>0</v>
      </c>
    </row>
    <row r="1436" spans="1:8" x14ac:dyDescent="0.25">
      <c r="A1436" s="1">
        <f>COUNTIF($C$2:C1436,"Да")</f>
        <v>15</v>
      </c>
      <c r="B1436" s="45">
        <f t="shared" si="46"/>
        <v>46435</v>
      </c>
      <c r="C1436" s="42" t="str">
        <f>IF(ISERROR(VLOOKUP(B1436,'Айгенис Оп10'!$C$3:$C$20,1,0)),"Нет","Да")</f>
        <v>Нет</v>
      </c>
      <c r="D1436" s="43">
        <f t="shared" si="45"/>
        <v>365</v>
      </c>
      <c r="E1436" s="44">
        <f>ROUND(('Все выпуски'!$H$3*'Все выпуски'!$H$6/100)/365*(B1436-IF(C1436="Нет",VLOOKUP(A1436,'Айгенис Оп10'!$A$2:$C$20,3,0),VLOOKUP((A1436-1),'Айгенис Оп10'!$A$2:$C$20,3,0))),2)</f>
        <v>5.82</v>
      </c>
      <c r="G1436" s="43">
        <f>COUNTIF(D1437:$D$1599,365)</f>
        <v>163</v>
      </c>
      <c r="H1436" s="43">
        <f>COUNTIF(D1437:$D$1599,366)</f>
        <v>0</v>
      </c>
    </row>
    <row r="1437" spans="1:8" x14ac:dyDescent="0.25">
      <c r="A1437" s="1">
        <f>COUNTIF($C$2:C1437,"Да")</f>
        <v>15</v>
      </c>
      <c r="B1437" s="45">
        <f t="shared" si="46"/>
        <v>46436</v>
      </c>
      <c r="C1437" s="42" t="str">
        <f>IF(ISERROR(VLOOKUP(B1437,'Айгенис Оп10'!$C$3:$C$20,1,0)),"Нет","Да")</f>
        <v>Нет</v>
      </c>
      <c r="D1437" s="43">
        <f t="shared" si="45"/>
        <v>365</v>
      </c>
      <c r="E1437" s="44">
        <f>ROUND(('Все выпуски'!$H$3*'Все выпуски'!$H$6/100)/365*(B1437-IF(C1437="Нет",VLOOKUP(A1437,'Айгенис Оп10'!$A$2:$C$20,3,0),VLOOKUP((A1437-1),'Айгенис Оп10'!$A$2:$C$20,3,0))),2)</f>
        <v>5.92</v>
      </c>
      <c r="G1437" s="43">
        <f>COUNTIF(D1438:$D$1599,365)</f>
        <v>162</v>
      </c>
      <c r="H1437" s="43">
        <f>COUNTIF(D1438:$D$1599,366)</f>
        <v>0</v>
      </c>
    </row>
    <row r="1438" spans="1:8" x14ac:dyDescent="0.25">
      <c r="A1438" s="1">
        <f>COUNTIF($C$2:C1438,"Да")</f>
        <v>15</v>
      </c>
      <c r="B1438" s="45">
        <f t="shared" si="46"/>
        <v>46437</v>
      </c>
      <c r="C1438" s="42" t="str">
        <f>IF(ISERROR(VLOOKUP(B1438,'Айгенис Оп10'!$C$3:$C$20,1,0)),"Нет","Да")</f>
        <v>Нет</v>
      </c>
      <c r="D1438" s="43">
        <f t="shared" si="45"/>
        <v>365</v>
      </c>
      <c r="E1438" s="44">
        <f>ROUND(('Все выпуски'!$H$3*'Все выпуски'!$H$6/100)/365*(B1438-IF(C1438="Нет",VLOOKUP(A1438,'Айгенис Оп10'!$A$2:$C$20,3,0),VLOOKUP((A1438-1),'Айгенис Оп10'!$A$2:$C$20,3,0))),2)</f>
        <v>6.02</v>
      </c>
      <c r="G1438" s="43">
        <f>COUNTIF(D1439:$D$1599,365)</f>
        <v>161</v>
      </c>
      <c r="H1438" s="43">
        <f>COUNTIF(D1439:$D$1599,366)</f>
        <v>0</v>
      </c>
    </row>
    <row r="1439" spans="1:8" x14ac:dyDescent="0.25">
      <c r="A1439" s="1">
        <f>COUNTIF($C$2:C1439,"Да")</f>
        <v>15</v>
      </c>
      <c r="B1439" s="45">
        <f t="shared" si="46"/>
        <v>46438</v>
      </c>
      <c r="C1439" s="42" t="str">
        <f>IF(ISERROR(VLOOKUP(B1439,'Айгенис Оп10'!$C$3:$C$20,1,0)),"Нет","Да")</f>
        <v>Нет</v>
      </c>
      <c r="D1439" s="43">
        <f t="shared" si="45"/>
        <v>365</v>
      </c>
      <c r="E1439" s="44">
        <f>ROUND(('Все выпуски'!$H$3*'Все выпуски'!$H$6/100)/365*(B1439-IF(C1439="Нет",VLOOKUP(A1439,'Айгенис Оп10'!$A$2:$C$20,3,0),VLOOKUP((A1439-1),'Айгенис Оп10'!$A$2:$C$20,3,0))),2)</f>
        <v>6.12</v>
      </c>
      <c r="G1439" s="43">
        <f>COUNTIF(D1440:$D$1599,365)</f>
        <v>160</v>
      </c>
      <c r="H1439" s="43">
        <f>COUNTIF(D1440:$D$1599,366)</f>
        <v>0</v>
      </c>
    </row>
    <row r="1440" spans="1:8" x14ac:dyDescent="0.25">
      <c r="A1440" s="1">
        <f>COUNTIF($C$2:C1440,"Да")</f>
        <v>15</v>
      </c>
      <c r="B1440" s="45">
        <f t="shared" si="46"/>
        <v>46439</v>
      </c>
      <c r="C1440" s="42" t="str">
        <f>IF(ISERROR(VLOOKUP(B1440,'Айгенис Оп10'!$C$3:$C$20,1,0)),"Нет","Да")</f>
        <v>Нет</v>
      </c>
      <c r="D1440" s="43">
        <f t="shared" si="45"/>
        <v>365</v>
      </c>
      <c r="E1440" s="44">
        <f>ROUND(('Все выпуски'!$H$3*'Все выпуски'!$H$6/100)/365*(B1440-IF(C1440="Нет",VLOOKUP(A1440,'Айгенис Оп10'!$A$2:$C$20,3,0),VLOOKUP((A1440-1),'Айгенис Оп10'!$A$2:$C$20,3,0))),2)</f>
        <v>6.21</v>
      </c>
      <c r="G1440" s="43">
        <f>COUNTIF(D1441:$D$1599,365)</f>
        <v>159</v>
      </c>
      <c r="H1440" s="43">
        <f>COUNTIF(D1441:$D$1599,366)</f>
        <v>0</v>
      </c>
    </row>
    <row r="1441" spans="1:8" x14ac:dyDescent="0.25">
      <c r="A1441" s="1">
        <f>COUNTIF($C$2:C1441,"Да")</f>
        <v>15</v>
      </c>
      <c r="B1441" s="45">
        <f t="shared" si="46"/>
        <v>46440</v>
      </c>
      <c r="C1441" s="42" t="str">
        <f>IF(ISERROR(VLOOKUP(B1441,'Айгенис Оп10'!$C$3:$C$20,1,0)),"Нет","Да")</f>
        <v>Нет</v>
      </c>
      <c r="D1441" s="43">
        <f t="shared" si="45"/>
        <v>365</v>
      </c>
      <c r="E1441" s="44">
        <f>ROUND(('Все выпуски'!$H$3*'Все выпуски'!$H$6/100)/365*(B1441-IF(C1441="Нет",VLOOKUP(A1441,'Айгенис Оп10'!$A$2:$C$20,3,0),VLOOKUP((A1441-1),'Айгенис Оп10'!$A$2:$C$20,3,0))),2)</f>
        <v>6.31</v>
      </c>
      <c r="G1441" s="43">
        <f>COUNTIF(D1442:$D$1599,365)</f>
        <v>158</v>
      </c>
      <c r="H1441" s="43">
        <f>COUNTIF(D1442:$D$1599,366)</f>
        <v>0</v>
      </c>
    </row>
    <row r="1442" spans="1:8" x14ac:dyDescent="0.25">
      <c r="A1442" s="1">
        <f>COUNTIF($C$2:C1442,"Да")</f>
        <v>15</v>
      </c>
      <c r="B1442" s="45">
        <f t="shared" si="46"/>
        <v>46441</v>
      </c>
      <c r="C1442" s="42" t="str">
        <f>IF(ISERROR(VLOOKUP(B1442,'Айгенис Оп10'!$C$3:$C$20,1,0)),"Нет","Да")</f>
        <v>Нет</v>
      </c>
      <c r="D1442" s="43">
        <f t="shared" si="45"/>
        <v>365</v>
      </c>
      <c r="E1442" s="44">
        <f>ROUND(('Все выпуски'!$H$3*'Все выпуски'!$H$6/100)/365*(B1442-IF(C1442="Нет",VLOOKUP(A1442,'Айгенис Оп10'!$A$2:$C$20,3,0),VLOOKUP((A1442-1),'Айгенис Оп10'!$A$2:$C$20,3,0))),2)</f>
        <v>6.41</v>
      </c>
      <c r="G1442" s="43">
        <f>COUNTIF(D1443:$D$1599,365)</f>
        <v>157</v>
      </c>
      <c r="H1442" s="43">
        <f>COUNTIF(D1443:$D$1599,366)</f>
        <v>0</v>
      </c>
    </row>
    <row r="1443" spans="1:8" x14ac:dyDescent="0.25">
      <c r="A1443" s="1">
        <f>COUNTIF($C$2:C1443,"Да")</f>
        <v>15</v>
      </c>
      <c r="B1443" s="45">
        <f t="shared" si="46"/>
        <v>46442</v>
      </c>
      <c r="C1443" s="42" t="str">
        <f>IF(ISERROR(VLOOKUP(B1443,'Айгенис Оп10'!$C$3:$C$20,1,0)),"Нет","Да")</f>
        <v>Нет</v>
      </c>
      <c r="D1443" s="43">
        <f t="shared" si="45"/>
        <v>365</v>
      </c>
      <c r="E1443" s="44">
        <f>ROUND(('Все выпуски'!$H$3*'Все выпуски'!$H$6/100)/365*(B1443-IF(C1443="Нет",VLOOKUP(A1443,'Айгенис Оп10'!$A$2:$C$20,3,0),VLOOKUP((A1443-1),'Айгенис Оп10'!$A$2:$C$20,3,0))),2)</f>
        <v>6.51</v>
      </c>
      <c r="G1443" s="43">
        <f>COUNTIF(D1444:$D$1599,365)</f>
        <v>156</v>
      </c>
      <c r="H1443" s="43">
        <f>COUNTIF(D1444:$D$1599,366)</f>
        <v>0</v>
      </c>
    </row>
    <row r="1444" spans="1:8" x14ac:dyDescent="0.25">
      <c r="A1444" s="1">
        <f>COUNTIF($C$2:C1444,"Да")</f>
        <v>15</v>
      </c>
      <c r="B1444" s="45">
        <f t="shared" si="46"/>
        <v>46443</v>
      </c>
      <c r="C1444" s="42" t="str">
        <f>IF(ISERROR(VLOOKUP(B1444,'Айгенис Оп10'!$C$3:$C$20,1,0)),"Нет","Да")</f>
        <v>Нет</v>
      </c>
      <c r="D1444" s="43">
        <f t="shared" si="45"/>
        <v>365</v>
      </c>
      <c r="E1444" s="44">
        <f>ROUND(('Все выпуски'!$H$3*'Все выпуски'!$H$6/100)/365*(B1444-IF(C1444="Нет",VLOOKUP(A1444,'Айгенис Оп10'!$A$2:$C$20,3,0),VLOOKUP((A1444-1),'Айгенис Оп10'!$A$2:$C$20,3,0))),2)</f>
        <v>6.61</v>
      </c>
      <c r="G1444" s="43">
        <f>COUNTIF(D1445:$D$1599,365)</f>
        <v>155</v>
      </c>
      <c r="H1444" s="43">
        <f>COUNTIF(D1445:$D$1599,366)</f>
        <v>0</v>
      </c>
    </row>
    <row r="1445" spans="1:8" x14ac:dyDescent="0.25">
      <c r="A1445" s="1">
        <f>COUNTIF($C$2:C1445,"Да")</f>
        <v>15</v>
      </c>
      <c r="B1445" s="45">
        <f t="shared" si="46"/>
        <v>46444</v>
      </c>
      <c r="C1445" s="42" t="str">
        <f>IF(ISERROR(VLOOKUP(B1445,'Айгенис Оп10'!$C$3:$C$20,1,0)),"Нет","Да")</f>
        <v>Нет</v>
      </c>
      <c r="D1445" s="43">
        <f t="shared" si="45"/>
        <v>365</v>
      </c>
      <c r="E1445" s="44">
        <f>ROUND(('Все выпуски'!$H$3*'Все выпуски'!$H$6/100)/365*(B1445-IF(C1445="Нет",VLOOKUP(A1445,'Айгенис Оп10'!$A$2:$C$20,3,0),VLOOKUP((A1445-1),'Айгенис Оп10'!$A$2:$C$20,3,0))),2)</f>
        <v>6.71</v>
      </c>
      <c r="G1445" s="43">
        <f>COUNTIF(D1446:$D$1599,365)</f>
        <v>154</v>
      </c>
      <c r="H1445" s="43">
        <f>COUNTIF(D1446:$D$1599,366)</f>
        <v>0</v>
      </c>
    </row>
    <row r="1446" spans="1:8" x14ac:dyDescent="0.25">
      <c r="A1446" s="1">
        <f>COUNTIF($C$2:C1446,"Да")</f>
        <v>15</v>
      </c>
      <c r="B1446" s="45">
        <f t="shared" si="46"/>
        <v>46445</v>
      </c>
      <c r="C1446" s="42" t="str">
        <f>IF(ISERROR(VLOOKUP(B1446,'Айгенис Оп10'!$C$3:$C$20,1,0)),"Нет","Да")</f>
        <v>Нет</v>
      </c>
      <c r="D1446" s="43">
        <f t="shared" si="45"/>
        <v>365</v>
      </c>
      <c r="E1446" s="44">
        <f>ROUND(('Все выпуски'!$H$3*'Все выпуски'!$H$6/100)/365*(B1446-IF(C1446="Нет",VLOOKUP(A1446,'Айгенис Оп10'!$A$2:$C$20,3,0),VLOOKUP((A1446-1),'Айгенис Оп10'!$A$2:$C$20,3,0))),2)</f>
        <v>6.81</v>
      </c>
      <c r="G1446" s="43">
        <f>COUNTIF(D1447:$D$1599,365)</f>
        <v>153</v>
      </c>
      <c r="H1446" s="43">
        <f>COUNTIF(D1447:$D$1599,366)</f>
        <v>0</v>
      </c>
    </row>
    <row r="1447" spans="1:8" x14ac:dyDescent="0.25">
      <c r="A1447" s="1">
        <f>COUNTIF($C$2:C1447,"Да")</f>
        <v>15</v>
      </c>
      <c r="B1447" s="45">
        <f t="shared" si="46"/>
        <v>46446</v>
      </c>
      <c r="C1447" s="42" t="str">
        <f>IF(ISERROR(VLOOKUP(B1447,'Айгенис Оп10'!$C$3:$C$20,1,0)),"Нет","Да")</f>
        <v>Нет</v>
      </c>
      <c r="D1447" s="43">
        <f t="shared" si="45"/>
        <v>365</v>
      </c>
      <c r="E1447" s="44">
        <f>ROUND(('Все выпуски'!$H$3*'Все выпуски'!$H$6/100)/365*(B1447-IF(C1447="Нет",VLOOKUP(A1447,'Айгенис Оп10'!$A$2:$C$20,3,0),VLOOKUP((A1447-1),'Айгенис Оп10'!$A$2:$C$20,3,0))),2)</f>
        <v>6.9</v>
      </c>
      <c r="G1447" s="43">
        <f>COUNTIF(D1448:$D$1599,365)</f>
        <v>152</v>
      </c>
      <c r="H1447" s="43">
        <f>COUNTIF(D1448:$D$1599,366)</f>
        <v>0</v>
      </c>
    </row>
    <row r="1448" spans="1:8" x14ac:dyDescent="0.25">
      <c r="A1448" s="1">
        <f>COUNTIF($C$2:C1448,"Да")</f>
        <v>15</v>
      </c>
      <c r="B1448" s="45">
        <f t="shared" si="46"/>
        <v>46447</v>
      </c>
      <c r="C1448" s="42" t="str">
        <f>IF(ISERROR(VLOOKUP(B1448,'Айгенис Оп10'!$C$3:$C$20,1,0)),"Нет","Да")</f>
        <v>Нет</v>
      </c>
      <c r="D1448" s="43">
        <f t="shared" si="45"/>
        <v>365</v>
      </c>
      <c r="E1448" s="44">
        <f>ROUND(('Все выпуски'!$H$3*'Все выпуски'!$H$6/100)/365*(B1448-IF(C1448="Нет",VLOOKUP(A1448,'Айгенис Оп10'!$A$2:$C$20,3,0),VLOOKUP((A1448-1),'Айгенис Оп10'!$A$2:$C$20,3,0))),2)</f>
        <v>7</v>
      </c>
      <c r="G1448" s="43">
        <f>COUNTIF(D1449:$D$1599,365)</f>
        <v>151</v>
      </c>
      <c r="H1448" s="43">
        <f>COUNTIF(D1449:$D$1599,366)</f>
        <v>0</v>
      </c>
    </row>
    <row r="1449" spans="1:8" x14ac:dyDescent="0.25">
      <c r="A1449" s="1">
        <f>COUNTIF($C$2:C1449,"Да")</f>
        <v>15</v>
      </c>
      <c r="B1449" s="45">
        <f t="shared" si="46"/>
        <v>46448</v>
      </c>
      <c r="C1449" s="42" t="str">
        <f>IF(ISERROR(VLOOKUP(B1449,'Айгенис Оп10'!$C$3:$C$20,1,0)),"Нет","Да")</f>
        <v>Нет</v>
      </c>
      <c r="D1449" s="43">
        <f t="shared" si="45"/>
        <v>365</v>
      </c>
      <c r="E1449" s="44">
        <f>ROUND(('Все выпуски'!$H$3*'Все выпуски'!$H$6/100)/365*(B1449-IF(C1449="Нет",VLOOKUP(A1449,'Айгенис Оп10'!$A$2:$C$20,3,0),VLOOKUP((A1449-1),'Айгенис Оп10'!$A$2:$C$20,3,0))),2)</f>
        <v>7.1</v>
      </c>
      <c r="G1449" s="43">
        <f>COUNTIF(D1450:$D$1599,365)</f>
        <v>150</v>
      </c>
      <c r="H1449" s="43">
        <f>COUNTIF(D1450:$D$1599,366)</f>
        <v>0</v>
      </c>
    </row>
    <row r="1450" spans="1:8" x14ac:dyDescent="0.25">
      <c r="A1450" s="1">
        <f>COUNTIF($C$2:C1450,"Да")</f>
        <v>15</v>
      </c>
      <c r="B1450" s="45">
        <f t="shared" si="46"/>
        <v>46449</v>
      </c>
      <c r="C1450" s="42" t="str">
        <f>IF(ISERROR(VLOOKUP(B1450,'Айгенис Оп10'!$C$3:$C$20,1,0)),"Нет","Да")</f>
        <v>Нет</v>
      </c>
      <c r="D1450" s="43">
        <f t="shared" si="45"/>
        <v>365</v>
      </c>
      <c r="E1450" s="44">
        <f>ROUND(('Все выпуски'!$H$3*'Все выпуски'!$H$6/100)/365*(B1450-IF(C1450="Нет",VLOOKUP(A1450,'Айгенис Оп10'!$A$2:$C$20,3,0),VLOOKUP((A1450-1),'Айгенис Оп10'!$A$2:$C$20,3,0))),2)</f>
        <v>7.2</v>
      </c>
      <c r="G1450" s="43">
        <f>COUNTIF(D1451:$D$1599,365)</f>
        <v>149</v>
      </c>
      <c r="H1450" s="43">
        <f>COUNTIF(D1451:$D$1599,366)</f>
        <v>0</v>
      </c>
    </row>
    <row r="1451" spans="1:8" x14ac:dyDescent="0.25">
      <c r="A1451" s="1">
        <f>COUNTIF($C$2:C1451,"Да")</f>
        <v>15</v>
      </c>
      <c r="B1451" s="45">
        <f t="shared" si="46"/>
        <v>46450</v>
      </c>
      <c r="C1451" s="42" t="str">
        <f>IF(ISERROR(VLOOKUP(B1451,'Айгенис Оп10'!$C$3:$C$20,1,0)),"Нет","Да")</f>
        <v>Нет</v>
      </c>
      <c r="D1451" s="43">
        <f t="shared" si="45"/>
        <v>365</v>
      </c>
      <c r="E1451" s="44">
        <f>ROUND(('Все выпуски'!$H$3*'Все выпуски'!$H$6/100)/365*(B1451-IF(C1451="Нет",VLOOKUP(A1451,'Айгенис Оп10'!$A$2:$C$20,3,0),VLOOKUP((A1451-1),'Айгенис Оп10'!$A$2:$C$20,3,0))),2)</f>
        <v>7.3</v>
      </c>
      <c r="G1451" s="43">
        <f>COUNTIF(D1452:$D$1599,365)</f>
        <v>148</v>
      </c>
      <c r="H1451" s="43">
        <f>COUNTIF(D1452:$D$1599,366)</f>
        <v>0</v>
      </c>
    </row>
    <row r="1452" spans="1:8" x14ac:dyDescent="0.25">
      <c r="A1452" s="1">
        <f>COUNTIF($C$2:C1452,"Да")</f>
        <v>15</v>
      </c>
      <c r="B1452" s="45">
        <f t="shared" si="46"/>
        <v>46451</v>
      </c>
      <c r="C1452" s="42" t="str">
        <f>IF(ISERROR(VLOOKUP(B1452,'Айгенис Оп10'!$C$3:$C$20,1,0)),"Нет","Да")</f>
        <v>Нет</v>
      </c>
      <c r="D1452" s="43">
        <f t="shared" si="45"/>
        <v>365</v>
      </c>
      <c r="E1452" s="44">
        <f>ROUND(('Все выпуски'!$H$3*'Все выпуски'!$H$6/100)/365*(B1452-IF(C1452="Нет",VLOOKUP(A1452,'Айгенис Оп10'!$A$2:$C$20,3,0),VLOOKUP((A1452-1),'Айгенис Оп10'!$A$2:$C$20,3,0))),2)</f>
        <v>7.4</v>
      </c>
      <c r="G1452" s="43">
        <f>COUNTIF(D1453:$D$1599,365)</f>
        <v>147</v>
      </c>
      <c r="H1452" s="43">
        <f>COUNTIF(D1453:$D$1599,366)</f>
        <v>0</v>
      </c>
    </row>
    <row r="1453" spans="1:8" x14ac:dyDescent="0.25">
      <c r="A1453" s="1">
        <f>COUNTIF($C$2:C1453,"Да")</f>
        <v>15</v>
      </c>
      <c r="B1453" s="45">
        <f t="shared" si="46"/>
        <v>46452</v>
      </c>
      <c r="C1453" s="42" t="str">
        <f>IF(ISERROR(VLOOKUP(B1453,'Айгенис Оп10'!$C$3:$C$20,1,0)),"Нет","Да")</f>
        <v>Нет</v>
      </c>
      <c r="D1453" s="43">
        <f t="shared" si="45"/>
        <v>365</v>
      </c>
      <c r="E1453" s="44">
        <f>ROUND(('Все выпуски'!$H$3*'Все выпуски'!$H$6/100)/365*(B1453-IF(C1453="Нет",VLOOKUP(A1453,'Айгенис Оп10'!$A$2:$C$20,3,0),VLOOKUP((A1453-1),'Айгенис Оп10'!$A$2:$C$20,3,0))),2)</f>
        <v>7.5</v>
      </c>
      <c r="G1453" s="43">
        <f>COUNTIF(D1454:$D$1599,365)</f>
        <v>146</v>
      </c>
      <c r="H1453" s="43">
        <f>COUNTIF(D1454:$D$1599,366)</f>
        <v>0</v>
      </c>
    </row>
    <row r="1454" spans="1:8" x14ac:dyDescent="0.25">
      <c r="A1454" s="1">
        <f>COUNTIF($C$2:C1454,"Да")</f>
        <v>15</v>
      </c>
      <c r="B1454" s="45">
        <f t="shared" si="46"/>
        <v>46453</v>
      </c>
      <c r="C1454" s="42" t="str">
        <f>IF(ISERROR(VLOOKUP(B1454,'Айгенис Оп10'!$C$3:$C$20,1,0)),"Нет","Да")</f>
        <v>Нет</v>
      </c>
      <c r="D1454" s="43">
        <f t="shared" si="45"/>
        <v>365</v>
      </c>
      <c r="E1454" s="44">
        <f>ROUND(('Все выпуски'!$H$3*'Все выпуски'!$H$6/100)/365*(B1454-IF(C1454="Нет",VLOOKUP(A1454,'Айгенис Оп10'!$A$2:$C$20,3,0),VLOOKUP((A1454-1),'Айгенис Оп10'!$A$2:$C$20,3,0))),2)</f>
        <v>7.59</v>
      </c>
      <c r="G1454" s="43">
        <f>COUNTIF(D1455:$D$1599,365)</f>
        <v>145</v>
      </c>
      <c r="H1454" s="43">
        <f>COUNTIF(D1455:$D$1599,366)</f>
        <v>0</v>
      </c>
    </row>
    <row r="1455" spans="1:8" x14ac:dyDescent="0.25">
      <c r="A1455" s="1">
        <f>COUNTIF($C$2:C1455,"Да")</f>
        <v>15</v>
      </c>
      <c r="B1455" s="45">
        <f t="shared" si="46"/>
        <v>46454</v>
      </c>
      <c r="C1455" s="42" t="str">
        <f>IF(ISERROR(VLOOKUP(B1455,'Айгенис Оп10'!$C$3:$C$20,1,0)),"Нет","Да")</f>
        <v>Нет</v>
      </c>
      <c r="D1455" s="43">
        <f t="shared" si="45"/>
        <v>365</v>
      </c>
      <c r="E1455" s="44">
        <f>ROUND(('Все выпуски'!$H$3*'Все выпуски'!$H$6/100)/365*(B1455-IF(C1455="Нет",VLOOKUP(A1455,'Айгенис Оп10'!$A$2:$C$20,3,0),VLOOKUP((A1455-1),'Айгенис Оп10'!$A$2:$C$20,3,0))),2)</f>
        <v>7.69</v>
      </c>
      <c r="G1455" s="43">
        <f>COUNTIF(D1456:$D$1599,365)</f>
        <v>144</v>
      </c>
      <c r="H1455" s="43">
        <f>COUNTIF(D1456:$D$1599,366)</f>
        <v>0</v>
      </c>
    </row>
    <row r="1456" spans="1:8" x14ac:dyDescent="0.25">
      <c r="A1456" s="1">
        <f>COUNTIF($C$2:C1456,"Да")</f>
        <v>15</v>
      </c>
      <c r="B1456" s="45">
        <f t="shared" si="46"/>
        <v>46455</v>
      </c>
      <c r="C1456" s="42" t="str">
        <f>IF(ISERROR(VLOOKUP(B1456,'Айгенис Оп10'!$C$3:$C$20,1,0)),"Нет","Да")</f>
        <v>Нет</v>
      </c>
      <c r="D1456" s="43">
        <f t="shared" si="45"/>
        <v>365</v>
      </c>
      <c r="E1456" s="44">
        <f>ROUND(('Все выпуски'!$H$3*'Все выпуски'!$H$6/100)/365*(B1456-IF(C1456="Нет",VLOOKUP(A1456,'Айгенис Оп10'!$A$2:$C$20,3,0),VLOOKUP((A1456-1),'Айгенис Оп10'!$A$2:$C$20,3,0))),2)</f>
        <v>7.79</v>
      </c>
      <c r="G1456" s="43">
        <f>COUNTIF(D1457:$D$1599,365)</f>
        <v>143</v>
      </c>
      <c r="H1456" s="43">
        <f>COUNTIF(D1457:$D$1599,366)</f>
        <v>0</v>
      </c>
    </row>
    <row r="1457" spans="1:8" x14ac:dyDescent="0.25">
      <c r="A1457" s="1">
        <f>COUNTIF($C$2:C1457,"Да")</f>
        <v>15</v>
      </c>
      <c r="B1457" s="45">
        <f t="shared" si="46"/>
        <v>46456</v>
      </c>
      <c r="C1457" s="42" t="str">
        <f>IF(ISERROR(VLOOKUP(B1457,'Айгенис Оп10'!$C$3:$C$20,1,0)),"Нет","Да")</f>
        <v>Нет</v>
      </c>
      <c r="D1457" s="43">
        <f t="shared" si="45"/>
        <v>365</v>
      </c>
      <c r="E1457" s="44">
        <f>ROUND(('Все выпуски'!$H$3*'Все выпуски'!$H$6/100)/365*(B1457-IF(C1457="Нет",VLOOKUP(A1457,'Айгенис Оп10'!$A$2:$C$20,3,0),VLOOKUP((A1457-1),'Айгенис Оп10'!$A$2:$C$20,3,0))),2)</f>
        <v>7.89</v>
      </c>
      <c r="G1457" s="43">
        <f>COUNTIF(D1458:$D$1599,365)</f>
        <v>142</v>
      </c>
      <c r="H1457" s="43">
        <f>COUNTIF(D1458:$D$1599,366)</f>
        <v>0</v>
      </c>
    </row>
    <row r="1458" spans="1:8" x14ac:dyDescent="0.25">
      <c r="A1458" s="1">
        <f>COUNTIF($C$2:C1458,"Да")</f>
        <v>15</v>
      </c>
      <c r="B1458" s="45">
        <f t="shared" si="46"/>
        <v>46457</v>
      </c>
      <c r="C1458" s="42" t="str">
        <f>IF(ISERROR(VLOOKUP(B1458,'Айгенис Оп10'!$C$3:$C$20,1,0)),"Нет","Да")</f>
        <v>Нет</v>
      </c>
      <c r="D1458" s="43">
        <f t="shared" si="45"/>
        <v>365</v>
      </c>
      <c r="E1458" s="44">
        <f>ROUND(('Все выпуски'!$H$3*'Все выпуски'!$H$6/100)/365*(B1458-IF(C1458="Нет",VLOOKUP(A1458,'Айгенис Оп10'!$A$2:$C$20,3,0),VLOOKUP((A1458-1),'Айгенис Оп10'!$A$2:$C$20,3,0))),2)</f>
        <v>7.99</v>
      </c>
      <c r="G1458" s="43">
        <f>COUNTIF(D1459:$D$1599,365)</f>
        <v>141</v>
      </c>
      <c r="H1458" s="43">
        <f>COUNTIF(D1459:$D$1599,366)</f>
        <v>0</v>
      </c>
    </row>
    <row r="1459" spans="1:8" x14ac:dyDescent="0.25">
      <c r="A1459" s="1">
        <f>COUNTIF($C$2:C1459,"Да")</f>
        <v>15</v>
      </c>
      <c r="B1459" s="45">
        <f t="shared" si="46"/>
        <v>46458</v>
      </c>
      <c r="C1459" s="42" t="str">
        <f>IF(ISERROR(VLOOKUP(B1459,'Айгенис Оп10'!$C$3:$C$20,1,0)),"Нет","Да")</f>
        <v>Нет</v>
      </c>
      <c r="D1459" s="43">
        <f t="shared" si="45"/>
        <v>365</v>
      </c>
      <c r="E1459" s="44">
        <f>ROUND(('Все выпуски'!$H$3*'Все выпуски'!$H$6/100)/365*(B1459-IF(C1459="Нет",VLOOKUP(A1459,'Айгенис Оп10'!$A$2:$C$20,3,0),VLOOKUP((A1459-1),'Айгенис Оп10'!$A$2:$C$20,3,0))),2)</f>
        <v>8.09</v>
      </c>
      <c r="G1459" s="43">
        <f>COUNTIF(D1460:$D$1599,365)</f>
        <v>140</v>
      </c>
      <c r="H1459" s="43">
        <f>COUNTIF(D1460:$D$1599,366)</f>
        <v>0</v>
      </c>
    </row>
    <row r="1460" spans="1:8" x14ac:dyDescent="0.25">
      <c r="A1460" s="1">
        <f>COUNTIF($C$2:C1460,"Да")</f>
        <v>15</v>
      </c>
      <c r="B1460" s="45">
        <f t="shared" si="46"/>
        <v>46459</v>
      </c>
      <c r="C1460" s="42" t="str">
        <f>IF(ISERROR(VLOOKUP(B1460,'Айгенис Оп10'!$C$3:$C$20,1,0)),"Нет","Да")</f>
        <v>Нет</v>
      </c>
      <c r="D1460" s="43">
        <f t="shared" si="45"/>
        <v>365</v>
      </c>
      <c r="E1460" s="44">
        <f>ROUND(('Все выпуски'!$H$3*'Все выпуски'!$H$6/100)/365*(B1460-IF(C1460="Нет",VLOOKUP(A1460,'Айгенис Оп10'!$A$2:$C$20,3,0),VLOOKUP((A1460-1),'Айгенис Оп10'!$A$2:$C$20,3,0))),2)</f>
        <v>8.19</v>
      </c>
      <c r="G1460" s="43">
        <f>COUNTIF(D1461:$D$1599,365)</f>
        <v>139</v>
      </c>
      <c r="H1460" s="43">
        <f>COUNTIF(D1461:$D$1599,366)</f>
        <v>0</v>
      </c>
    </row>
    <row r="1461" spans="1:8" x14ac:dyDescent="0.25">
      <c r="A1461" s="1">
        <f>COUNTIF($C$2:C1461,"Да")</f>
        <v>15</v>
      </c>
      <c r="B1461" s="45">
        <f t="shared" si="46"/>
        <v>46460</v>
      </c>
      <c r="C1461" s="42" t="str">
        <f>IF(ISERROR(VLOOKUP(B1461,'Айгенис Оп10'!$C$3:$C$20,1,0)),"Нет","Да")</f>
        <v>Нет</v>
      </c>
      <c r="D1461" s="43">
        <f t="shared" si="45"/>
        <v>365</v>
      </c>
      <c r="E1461" s="44">
        <f>ROUND(('Все выпуски'!$H$3*'Все выпуски'!$H$6/100)/365*(B1461-IF(C1461="Нет",VLOOKUP(A1461,'Айгенис Оп10'!$A$2:$C$20,3,0),VLOOKUP((A1461-1),'Айгенис Оп10'!$A$2:$C$20,3,0))),2)</f>
        <v>8.2799999999999994</v>
      </c>
      <c r="G1461" s="43">
        <f>COUNTIF(D1462:$D$1599,365)</f>
        <v>138</v>
      </c>
      <c r="H1461" s="43">
        <f>COUNTIF(D1462:$D$1599,366)</f>
        <v>0</v>
      </c>
    </row>
    <row r="1462" spans="1:8" x14ac:dyDescent="0.25">
      <c r="A1462" s="1">
        <f>COUNTIF($C$2:C1462,"Да")</f>
        <v>15</v>
      </c>
      <c r="B1462" s="45">
        <f t="shared" si="46"/>
        <v>46461</v>
      </c>
      <c r="C1462" s="42" t="str">
        <f>IF(ISERROR(VLOOKUP(B1462,'Айгенис Оп10'!$C$3:$C$20,1,0)),"Нет","Да")</f>
        <v>Нет</v>
      </c>
      <c r="D1462" s="43">
        <f t="shared" si="45"/>
        <v>365</v>
      </c>
      <c r="E1462" s="44">
        <f>ROUND(('Все выпуски'!$H$3*'Все выпуски'!$H$6/100)/365*(B1462-IF(C1462="Нет",VLOOKUP(A1462,'Айгенис Оп10'!$A$2:$C$20,3,0),VLOOKUP((A1462-1),'Айгенис Оп10'!$A$2:$C$20,3,0))),2)</f>
        <v>8.3800000000000008</v>
      </c>
      <c r="G1462" s="43">
        <f>COUNTIF(D1463:$D$1599,365)</f>
        <v>137</v>
      </c>
      <c r="H1462" s="43">
        <f>COUNTIF(D1463:$D$1599,366)</f>
        <v>0</v>
      </c>
    </row>
    <row r="1463" spans="1:8" x14ac:dyDescent="0.25">
      <c r="A1463" s="1">
        <f>COUNTIF($C$2:C1463,"Да")</f>
        <v>15</v>
      </c>
      <c r="B1463" s="45">
        <f t="shared" si="46"/>
        <v>46462</v>
      </c>
      <c r="C1463" s="42" t="str">
        <f>IF(ISERROR(VLOOKUP(B1463,'Айгенис Оп10'!$C$3:$C$20,1,0)),"Нет","Да")</f>
        <v>Нет</v>
      </c>
      <c r="D1463" s="43">
        <f t="shared" si="45"/>
        <v>365</v>
      </c>
      <c r="E1463" s="44">
        <f>ROUND(('Все выпуски'!$H$3*'Все выпуски'!$H$6/100)/365*(B1463-IF(C1463="Нет",VLOOKUP(A1463,'Айгенис Оп10'!$A$2:$C$20,3,0),VLOOKUP((A1463-1),'Айгенис Оп10'!$A$2:$C$20,3,0))),2)</f>
        <v>8.48</v>
      </c>
      <c r="G1463" s="43">
        <f>COUNTIF(D1464:$D$1599,365)</f>
        <v>136</v>
      </c>
      <c r="H1463" s="43">
        <f>COUNTIF(D1464:$D$1599,366)</f>
        <v>0</v>
      </c>
    </row>
    <row r="1464" spans="1:8" x14ac:dyDescent="0.25">
      <c r="A1464" s="1">
        <f>COUNTIF($C$2:C1464,"Да")</f>
        <v>15</v>
      </c>
      <c r="B1464" s="45">
        <f t="shared" si="46"/>
        <v>46463</v>
      </c>
      <c r="C1464" s="42" t="str">
        <f>IF(ISERROR(VLOOKUP(B1464,'Айгенис Оп10'!$C$3:$C$20,1,0)),"Нет","Да")</f>
        <v>Нет</v>
      </c>
      <c r="D1464" s="43">
        <f t="shared" si="45"/>
        <v>365</v>
      </c>
      <c r="E1464" s="44">
        <f>ROUND(('Все выпуски'!$H$3*'Все выпуски'!$H$6/100)/365*(B1464-IF(C1464="Нет",VLOOKUP(A1464,'Айгенис Оп10'!$A$2:$C$20,3,0),VLOOKUP((A1464-1),'Айгенис Оп10'!$A$2:$C$20,3,0))),2)</f>
        <v>8.58</v>
      </c>
      <c r="G1464" s="43">
        <f>COUNTIF(D1465:$D$1599,365)</f>
        <v>135</v>
      </c>
      <c r="H1464" s="43">
        <f>COUNTIF(D1465:$D$1599,366)</f>
        <v>0</v>
      </c>
    </row>
    <row r="1465" spans="1:8" x14ac:dyDescent="0.25">
      <c r="A1465" s="1">
        <f>COUNTIF($C$2:C1465,"Да")</f>
        <v>15</v>
      </c>
      <c r="B1465" s="45">
        <f t="shared" si="46"/>
        <v>46464</v>
      </c>
      <c r="C1465" s="42" t="str">
        <f>IF(ISERROR(VLOOKUP(B1465,'Айгенис Оп10'!$C$3:$C$20,1,0)),"Нет","Да")</f>
        <v>Нет</v>
      </c>
      <c r="D1465" s="43">
        <f t="shared" si="45"/>
        <v>365</v>
      </c>
      <c r="E1465" s="44">
        <f>ROUND(('Все выпуски'!$H$3*'Все выпуски'!$H$6/100)/365*(B1465-IF(C1465="Нет",VLOOKUP(A1465,'Айгенис Оп10'!$A$2:$C$20,3,0),VLOOKUP((A1465-1),'Айгенис Оп10'!$A$2:$C$20,3,0))),2)</f>
        <v>8.68</v>
      </c>
      <c r="G1465" s="43">
        <f>COUNTIF(D1466:$D$1599,365)</f>
        <v>134</v>
      </c>
      <c r="H1465" s="43">
        <f>COUNTIF(D1466:$D$1599,366)</f>
        <v>0</v>
      </c>
    </row>
    <row r="1466" spans="1:8" x14ac:dyDescent="0.25">
      <c r="A1466" s="1">
        <f>COUNTIF($C$2:C1466,"Да")</f>
        <v>15</v>
      </c>
      <c r="B1466" s="45">
        <f t="shared" si="46"/>
        <v>46465</v>
      </c>
      <c r="C1466" s="42" t="str">
        <f>IF(ISERROR(VLOOKUP(B1466,'Айгенис Оп10'!$C$3:$C$20,1,0)),"Нет","Да")</f>
        <v>Нет</v>
      </c>
      <c r="D1466" s="43">
        <f t="shared" si="45"/>
        <v>365</v>
      </c>
      <c r="E1466" s="44">
        <f>ROUND(('Все выпуски'!$H$3*'Все выпуски'!$H$6/100)/365*(B1466-IF(C1466="Нет",VLOOKUP(A1466,'Айгенис Оп10'!$A$2:$C$20,3,0),VLOOKUP((A1466-1),'Айгенис Оп10'!$A$2:$C$20,3,0))),2)</f>
        <v>8.7799999999999994</v>
      </c>
      <c r="G1466" s="43">
        <f>COUNTIF(D1467:$D$1599,365)</f>
        <v>133</v>
      </c>
      <c r="H1466" s="43">
        <f>COUNTIF(D1467:$D$1599,366)</f>
        <v>0</v>
      </c>
    </row>
    <row r="1467" spans="1:8" x14ac:dyDescent="0.25">
      <c r="A1467" s="1">
        <f>COUNTIF($C$2:C1467,"Да")</f>
        <v>16</v>
      </c>
      <c r="B1467" s="45">
        <f t="shared" si="46"/>
        <v>46466</v>
      </c>
      <c r="C1467" s="42" t="str">
        <f>IF(ISERROR(VLOOKUP(B1467,'Айгенис Оп10'!$C$3:$C$20,1,0)),"Нет","Да")</f>
        <v>Да</v>
      </c>
      <c r="D1467" s="43">
        <f t="shared" si="45"/>
        <v>365</v>
      </c>
      <c r="E1467" s="44">
        <f>ROUND(('Все выпуски'!$H$3*'Все выпуски'!$H$6/100)/365*(B1467-IF(C1467="Нет",VLOOKUP(A1467,'Айгенис Оп10'!$A$2:$C$20,3,0),VLOOKUP((A1467-1),'Айгенис Оп10'!$A$2:$C$20,3,0))),2)</f>
        <v>8.8800000000000008</v>
      </c>
      <c r="G1467" s="43">
        <f>COUNTIF(D1468:$D$1599,365)</f>
        <v>132</v>
      </c>
      <c r="H1467" s="43">
        <f>COUNTIF(D1468:$D$1599,366)</f>
        <v>0</v>
      </c>
    </row>
    <row r="1468" spans="1:8" x14ac:dyDescent="0.25">
      <c r="A1468" s="1">
        <f>COUNTIF($C$2:C1468,"Да")</f>
        <v>16</v>
      </c>
      <c r="B1468" s="45">
        <f t="shared" si="46"/>
        <v>46467</v>
      </c>
      <c r="C1468" s="42" t="str">
        <f>IF(ISERROR(VLOOKUP(B1468,'Айгенис Оп10'!$C$3:$C$20,1,0)),"Нет","Да")</f>
        <v>Нет</v>
      </c>
      <c r="D1468" s="43">
        <f t="shared" si="45"/>
        <v>365</v>
      </c>
      <c r="E1468" s="44">
        <f>ROUND(('Все выпуски'!$H$3*'Все выпуски'!$H$6/100)/365*(B1468-IF(C1468="Нет",VLOOKUP(A1468,'Айгенис Оп10'!$A$2:$C$20,3,0),VLOOKUP((A1468-1),'Айгенис Оп10'!$A$2:$C$20,3,0))),2)</f>
        <v>0.1</v>
      </c>
      <c r="G1468" s="43">
        <f>COUNTIF(D1469:$D$1599,365)</f>
        <v>131</v>
      </c>
      <c r="H1468" s="43">
        <f>COUNTIF(D1469:$D$1599,366)</f>
        <v>0</v>
      </c>
    </row>
    <row r="1469" spans="1:8" x14ac:dyDescent="0.25">
      <c r="A1469" s="1">
        <f>COUNTIF($C$2:C1469,"Да")</f>
        <v>16</v>
      </c>
      <c r="B1469" s="45">
        <f t="shared" si="46"/>
        <v>46468</v>
      </c>
      <c r="C1469" s="42" t="str">
        <f>IF(ISERROR(VLOOKUP(B1469,'Айгенис Оп10'!$C$3:$C$20,1,0)),"Нет","Да")</f>
        <v>Нет</v>
      </c>
      <c r="D1469" s="43">
        <f t="shared" si="45"/>
        <v>365</v>
      </c>
      <c r="E1469" s="44">
        <f>ROUND(('Все выпуски'!$H$3*'Все выпуски'!$H$6/100)/365*(B1469-IF(C1469="Нет",VLOOKUP(A1469,'Айгенис Оп10'!$A$2:$C$20,3,0),VLOOKUP((A1469-1),'Айгенис Оп10'!$A$2:$C$20,3,0))),2)</f>
        <v>0.2</v>
      </c>
      <c r="G1469" s="43">
        <f>COUNTIF(D1470:$D$1599,365)</f>
        <v>130</v>
      </c>
      <c r="H1469" s="43">
        <f>COUNTIF(D1470:$D$1599,366)</f>
        <v>0</v>
      </c>
    </row>
    <row r="1470" spans="1:8" x14ac:dyDescent="0.25">
      <c r="A1470" s="1">
        <f>COUNTIF($C$2:C1470,"Да")</f>
        <v>16</v>
      </c>
      <c r="B1470" s="45">
        <f t="shared" si="46"/>
        <v>46469</v>
      </c>
      <c r="C1470" s="42" t="str">
        <f>IF(ISERROR(VLOOKUP(B1470,'Айгенис Оп10'!$C$3:$C$20,1,0)),"Нет","Да")</f>
        <v>Нет</v>
      </c>
      <c r="D1470" s="43">
        <f t="shared" si="45"/>
        <v>365</v>
      </c>
      <c r="E1470" s="44">
        <f>ROUND(('Все выпуски'!$H$3*'Все выпуски'!$H$6/100)/365*(B1470-IF(C1470="Нет",VLOOKUP(A1470,'Айгенис Оп10'!$A$2:$C$20,3,0),VLOOKUP((A1470-1),'Айгенис Оп10'!$A$2:$C$20,3,0))),2)</f>
        <v>0.3</v>
      </c>
      <c r="G1470" s="43">
        <f>COUNTIF(D1471:$D$1599,365)</f>
        <v>129</v>
      </c>
      <c r="H1470" s="43">
        <f>COUNTIF(D1471:$D$1599,366)</f>
        <v>0</v>
      </c>
    </row>
    <row r="1471" spans="1:8" x14ac:dyDescent="0.25">
      <c r="A1471" s="1">
        <f>COUNTIF($C$2:C1471,"Да")</f>
        <v>16</v>
      </c>
      <c r="B1471" s="45">
        <f t="shared" si="46"/>
        <v>46470</v>
      </c>
      <c r="C1471" s="42" t="str">
        <f>IF(ISERROR(VLOOKUP(B1471,'Айгенис Оп10'!$C$3:$C$20,1,0)),"Нет","Да")</f>
        <v>Нет</v>
      </c>
      <c r="D1471" s="43">
        <f t="shared" si="45"/>
        <v>365</v>
      </c>
      <c r="E1471" s="44">
        <f>ROUND(('Все выпуски'!$H$3*'Все выпуски'!$H$6/100)/365*(B1471-IF(C1471="Нет",VLOOKUP(A1471,'Айгенис Оп10'!$A$2:$C$20,3,0),VLOOKUP((A1471-1),'Айгенис Оп10'!$A$2:$C$20,3,0))),2)</f>
        <v>0.39</v>
      </c>
      <c r="G1471" s="43">
        <f>COUNTIF(D1472:$D$1599,365)</f>
        <v>128</v>
      </c>
      <c r="H1471" s="43">
        <f>COUNTIF(D1472:$D$1599,366)</f>
        <v>0</v>
      </c>
    </row>
    <row r="1472" spans="1:8" x14ac:dyDescent="0.25">
      <c r="A1472" s="1">
        <f>COUNTIF($C$2:C1472,"Да")</f>
        <v>16</v>
      </c>
      <c r="B1472" s="45">
        <f t="shared" si="46"/>
        <v>46471</v>
      </c>
      <c r="C1472" s="42" t="str">
        <f>IF(ISERROR(VLOOKUP(B1472,'Айгенис Оп10'!$C$3:$C$20,1,0)),"Нет","Да")</f>
        <v>Нет</v>
      </c>
      <c r="D1472" s="43">
        <f t="shared" si="45"/>
        <v>365</v>
      </c>
      <c r="E1472" s="44">
        <f>ROUND(('Все выпуски'!$H$3*'Все выпуски'!$H$6/100)/365*(B1472-IF(C1472="Нет",VLOOKUP(A1472,'Айгенис Оп10'!$A$2:$C$20,3,0),VLOOKUP((A1472-1),'Айгенис Оп10'!$A$2:$C$20,3,0))),2)</f>
        <v>0.49</v>
      </c>
      <c r="G1472" s="43">
        <f>COUNTIF(D1473:$D$1599,365)</f>
        <v>127</v>
      </c>
      <c r="H1472" s="43">
        <f>COUNTIF(D1473:$D$1599,366)</f>
        <v>0</v>
      </c>
    </row>
    <row r="1473" spans="1:8" x14ac:dyDescent="0.25">
      <c r="A1473" s="1">
        <f>COUNTIF($C$2:C1473,"Да")</f>
        <v>16</v>
      </c>
      <c r="B1473" s="45">
        <f t="shared" si="46"/>
        <v>46472</v>
      </c>
      <c r="C1473" s="42" t="str">
        <f>IF(ISERROR(VLOOKUP(B1473,'Айгенис Оп10'!$C$3:$C$20,1,0)),"Нет","Да")</f>
        <v>Нет</v>
      </c>
      <c r="D1473" s="43">
        <f t="shared" si="45"/>
        <v>365</v>
      </c>
      <c r="E1473" s="44">
        <f>ROUND(('Все выпуски'!$H$3*'Все выпуски'!$H$6/100)/365*(B1473-IF(C1473="Нет",VLOOKUP(A1473,'Айгенис Оп10'!$A$2:$C$20,3,0),VLOOKUP((A1473-1),'Айгенис Оп10'!$A$2:$C$20,3,0))),2)</f>
        <v>0.59</v>
      </c>
      <c r="G1473" s="43">
        <f>COUNTIF(D1474:$D$1599,365)</f>
        <v>126</v>
      </c>
      <c r="H1473" s="43">
        <f>COUNTIF(D1474:$D$1599,366)</f>
        <v>0</v>
      </c>
    </row>
    <row r="1474" spans="1:8" x14ac:dyDescent="0.25">
      <c r="A1474" s="1">
        <f>COUNTIF($C$2:C1474,"Да")</f>
        <v>16</v>
      </c>
      <c r="B1474" s="45">
        <f t="shared" si="46"/>
        <v>46473</v>
      </c>
      <c r="C1474" s="42" t="str">
        <f>IF(ISERROR(VLOOKUP(B1474,'Айгенис Оп10'!$C$3:$C$20,1,0)),"Нет","Да")</f>
        <v>Нет</v>
      </c>
      <c r="D1474" s="43">
        <f t="shared" si="45"/>
        <v>365</v>
      </c>
      <c r="E1474" s="44">
        <f>ROUND(('Все выпуски'!$H$3*'Все выпуски'!$H$6/100)/365*(B1474-IF(C1474="Нет",VLOOKUP(A1474,'Айгенис Оп10'!$A$2:$C$20,3,0),VLOOKUP((A1474-1),'Айгенис Оп10'!$A$2:$C$20,3,0))),2)</f>
        <v>0.69</v>
      </c>
      <c r="G1474" s="43">
        <f>COUNTIF(D1475:$D$1599,365)</f>
        <v>125</v>
      </c>
      <c r="H1474" s="43">
        <f>COUNTIF(D1475:$D$1599,366)</f>
        <v>0</v>
      </c>
    </row>
    <row r="1475" spans="1:8" x14ac:dyDescent="0.25">
      <c r="A1475" s="1">
        <f>COUNTIF($C$2:C1475,"Да")</f>
        <v>16</v>
      </c>
      <c r="B1475" s="45">
        <f t="shared" si="46"/>
        <v>46474</v>
      </c>
      <c r="C1475" s="42" t="str">
        <f>IF(ISERROR(VLOOKUP(B1475,'Айгенис Оп10'!$C$3:$C$20,1,0)),"Нет","Да")</f>
        <v>Нет</v>
      </c>
      <c r="D1475" s="43">
        <f t="shared" ref="D1475:D1538" si="47">IF(MOD(YEAR(B1475),4)=0,366,365)</f>
        <v>365</v>
      </c>
      <c r="E1475" s="44">
        <f>ROUND(('Все выпуски'!$H$3*'Все выпуски'!$H$6/100)/365*(B1475-IF(C1475="Нет",VLOOKUP(A1475,'Айгенис Оп10'!$A$2:$C$20,3,0),VLOOKUP((A1475-1),'Айгенис Оп10'!$A$2:$C$20,3,0))),2)</f>
        <v>0.79</v>
      </c>
      <c r="G1475" s="43">
        <f>COUNTIF(D1476:$D$1599,365)</f>
        <v>124</v>
      </c>
      <c r="H1475" s="43">
        <f>COUNTIF(D1476:$D$1599,366)</f>
        <v>0</v>
      </c>
    </row>
    <row r="1476" spans="1:8" x14ac:dyDescent="0.25">
      <c r="A1476" s="1">
        <f>COUNTIF($C$2:C1476,"Да")</f>
        <v>16</v>
      </c>
      <c r="B1476" s="45">
        <f t="shared" si="46"/>
        <v>46475</v>
      </c>
      <c r="C1476" s="42" t="str">
        <f>IF(ISERROR(VLOOKUP(B1476,'Айгенис Оп10'!$C$3:$C$20,1,0)),"Нет","Да")</f>
        <v>Нет</v>
      </c>
      <c r="D1476" s="43">
        <f t="shared" si="47"/>
        <v>365</v>
      </c>
      <c r="E1476" s="44">
        <f>ROUND(('Все выпуски'!$H$3*'Все выпуски'!$H$6/100)/365*(B1476-IF(C1476="Нет",VLOOKUP(A1476,'Айгенис Оп10'!$A$2:$C$20,3,0),VLOOKUP((A1476-1),'Айгенис Оп10'!$A$2:$C$20,3,0))),2)</f>
        <v>0.89</v>
      </c>
      <c r="G1476" s="43">
        <f>COUNTIF(D1477:$D$1599,365)</f>
        <v>123</v>
      </c>
      <c r="H1476" s="43">
        <f>COUNTIF(D1477:$D$1599,366)</f>
        <v>0</v>
      </c>
    </row>
    <row r="1477" spans="1:8" x14ac:dyDescent="0.25">
      <c r="A1477" s="1">
        <f>COUNTIF($C$2:C1477,"Да")</f>
        <v>16</v>
      </c>
      <c r="B1477" s="45">
        <f t="shared" si="46"/>
        <v>46476</v>
      </c>
      <c r="C1477" s="42" t="str">
        <f>IF(ISERROR(VLOOKUP(B1477,'Айгенис Оп10'!$C$3:$C$20,1,0)),"Нет","Да")</f>
        <v>Нет</v>
      </c>
      <c r="D1477" s="43">
        <f t="shared" si="47"/>
        <v>365</v>
      </c>
      <c r="E1477" s="44">
        <f>ROUND(('Все выпуски'!$H$3*'Все выпуски'!$H$6/100)/365*(B1477-IF(C1477="Нет",VLOOKUP(A1477,'Айгенис Оп10'!$A$2:$C$20,3,0),VLOOKUP((A1477-1),'Айгенис Оп10'!$A$2:$C$20,3,0))),2)</f>
        <v>0.99</v>
      </c>
      <c r="G1477" s="43">
        <f>COUNTIF(D1478:$D$1599,365)</f>
        <v>122</v>
      </c>
      <c r="H1477" s="43">
        <f>COUNTIF(D1478:$D$1599,366)</f>
        <v>0</v>
      </c>
    </row>
    <row r="1478" spans="1:8" x14ac:dyDescent="0.25">
      <c r="A1478" s="1">
        <f>COUNTIF($C$2:C1478,"Да")</f>
        <v>16</v>
      </c>
      <c r="B1478" s="45">
        <f t="shared" si="46"/>
        <v>46477</v>
      </c>
      <c r="C1478" s="42" t="str">
        <f>IF(ISERROR(VLOOKUP(B1478,'Айгенис Оп10'!$C$3:$C$20,1,0)),"Нет","Да")</f>
        <v>Нет</v>
      </c>
      <c r="D1478" s="43">
        <f t="shared" si="47"/>
        <v>365</v>
      </c>
      <c r="E1478" s="44">
        <f>ROUND(('Все выпуски'!$H$3*'Все выпуски'!$H$6/100)/365*(B1478-IF(C1478="Нет",VLOOKUP(A1478,'Айгенис Оп10'!$A$2:$C$20,3,0),VLOOKUP((A1478-1),'Айгенис Оп10'!$A$2:$C$20,3,0))),2)</f>
        <v>1.08</v>
      </c>
      <c r="G1478" s="43">
        <f>COUNTIF(D1479:$D$1599,365)</f>
        <v>121</v>
      </c>
      <c r="H1478" s="43">
        <f>COUNTIF(D1479:$D$1599,366)</f>
        <v>0</v>
      </c>
    </row>
    <row r="1479" spans="1:8" x14ac:dyDescent="0.25">
      <c r="A1479" s="1">
        <f>COUNTIF($C$2:C1479,"Да")</f>
        <v>16</v>
      </c>
      <c r="B1479" s="45">
        <f t="shared" si="46"/>
        <v>46478</v>
      </c>
      <c r="C1479" s="42" t="str">
        <f>IF(ISERROR(VLOOKUP(B1479,'Айгенис Оп10'!$C$3:$C$20,1,0)),"Нет","Да")</f>
        <v>Нет</v>
      </c>
      <c r="D1479" s="43">
        <f t="shared" si="47"/>
        <v>365</v>
      </c>
      <c r="E1479" s="44">
        <f>ROUND(('Все выпуски'!$H$3*'Все выпуски'!$H$6/100)/365*(B1479-IF(C1479="Нет",VLOOKUP(A1479,'Айгенис Оп10'!$A$2:$C$20,3,0),VLOOKUP((A1479-1),'Айгенис Оп10'!$A$2:$C$20,3,0))),2)</f>
        <v>1.18</v>
      </c>
      <c r="G1479" s="43">
        <f>COUNTIF(D1480:$D$1599,365)</f>
        <v>120</v>
      </c>
      <c r="H1479" s="43">
        <f>COUNTIF(D1480:$D$1599,366)</f>
        <v>0</v>
      </c>
    </row>
    <row r="1480" spans="1:8" x14ac:dyDescent="0.25">
      <c r="A1480" s="1">
        <f>COUNTIF($C$2:C1480,"Да")</f>
        <v>16</v>
      </c>
      <c r="B1480" s="45">
        <f t="shared" si="46"/>
        <v>46479</v>
      </c>
      <c r="C1480" s="42" t="str">
        <f>IF(ISERROR(VLOOKUP(B1480,'Айгенис Оп10'!$C$3:$C$20,1,0)),"Нет","Да")</f>
        <v>Нет</v>
      </c>
      <c r="D1480" s="43">
        <f t="shared" si="47"/>
        <v>365</v>
      </c>
      <c r="E1480" s="44">
        <f>ROUND(('Все выпуски'!$H$3*'Все выпуски'!$H$6/100)/365*(B1480-IF(C1480="Нет",VLOOKUP(A1480,'Айгенис Оп10'!$A$2:$C$20,3,0),VLOOKUP((A1480-1),'Айгенис Оп10'!$A$2:$C$20,3,0))),2)</f>
        <v>1.28</v>
      </c>
      <c r="G1480" s="43">
        <f>COUNTIF(D1481:$D$1599,365)</f>
        <v>119</v>
      </c>
      <c r="H1480" s="43">
        <f>COUNTIF(D1481:$D$1599,366)</f>
        <v>0</v>
      </c>
    </row>
    <row r="1481" spans="1:8" x14ac:dyDescent="0.25">
      <c r="A1481" s="1">
        <f>COUNTIF($C$2:C1481,"Да")</f>
        <v>16</v>
      </c>
      <c r="B1481" s="45">
        <f t="shared" si="46"/>
        <v>46480</v>
      </c>
      <c r="C1481" s="42" t="str">
        <f>IF(ISERROR(VLOOKUP(B1481,'Айгенис Оп10'!$C$3:$C$20,1,0)),"Нет","Да")</f>
        <v>Нет</v>
      </c>
      <c r="D1481" s="43">
        <f t="shared" si="47"/>
        <v>365</v>
      </c>
      <c r="E1481" s="44">
        <f>ROUND(('Все выпуски'!$H$3*'Все выпуски'!$H$6/100)/365*(B1481-IF(C1481="Нет",VLOOKUP(A1481,'Айгенис Оп10'!$A$2:$C$20,3,0),VLOOKUP((A1481-1),'Айгенис Оп10'!$A$2:$C$20,3,0))),2)</f>
        <v>1.38</v>
      </c>
      <c r="G1481" s="43">
        <f>COUNTIF(D1482:$D$1599,365)</f>
        <v>118</v>
      </c>
      <c r="H1481" s="43">
        <f>COUNTIF(D1482:$D$1599,366)</f>
        <v>0</v>
      </c>
    </row>
    <row r="1482" spans="1:8" x14ac:dyDescent="0.25">
      <c r="A1482" s="1">
        <f>COUNTIF($C$2:C1482,"Да")</f>
        <v>16</v>
      </c>
      <c r="B1482" s="45">
        <f t="shared" si="46"/>
        <v>46481</v>
      </c>
      <c r="C1482" s="42" t="str">
        <f>IF(ISERROR(VLOOKUP(B1482,'Айгенис Оп10'!$C$3:$C$20,1,0)),"Нет","Да")</f>
        <v>Нет</v>
      </c>
      <c r="D1482" s="43">
        <f t="shared" si="47"/>
        <v>365</v>
      </c>
      <c r="E1482" s="44">
        <f>ROUND(('Все выпуски'!$H$3*'Все выпуски'!$H$6/100)/365*(B1482-IF(C1482="Нет",VLOOKUP(A1482,'Айгенис Оп10'!$A$2:$C$20,3,0),VLOOKUP((A1482-1),'Айгенис Оп10'!$A$2:$C$20,3,0))),2)</f>
        <v>1.48</v>
      </c>
      <c r="G1482" s="43">
        <f>COUNTIF(D1483:$D$1599,365)</f>
        <v>117</v>
      </c>
      <c r="H1482" s="43">
        <f>COUNTIF(D1483:$D$1599,366)</f>
        <v>0</v>
      </c>
    </row>
    <row r="1483" spans="1:8" x14ac:dyDescent="0.25">
      <c r="A1483" s="1">
        <f>COUNTIF($C$2:C1483,"Да")</f>
        <v>16</v>
      </c>
      <c r="B1483" s="45">
        <f t="shared" si="46"/>
        <v>46482</v>
      </c>
      <c r="C1483" s="42" t="str">
        <f>IF(ISERROR(VLOOKUP(B1483,'Айгенис Оп10'!$C$3:$C$20,1,0)),"Нет","Да")</f>
        <v>Нет</v>
      </c>
      <c r="D1483" s="43">
        <f t="shared" si="47"/>
        <v>365</v>
      </c>
      <c r="E1483" s="44">
        <f>ROUND(('Все выпуски'!$H$3*'Все выпуски'!$H$6/100)/365*(B1483-IF(C1483="Нет",VLOOKUP(A1483,'Айгенис Оп10'!$A$2:$C$20,3,0),VLOOKUP((A1483-1),'Айгенис Оп10'!$A$2:$C$20,3,0))),2)</f>
        <v>1.58</v>
      </c>
      <c r="G1483" s="43">
        <f>COUNTIF(D1484:$D$1599,365)</f>
        <v>116</v>
      </c>
      <c r="H1483" s="43">
        <f>COUNTIF(D1484:$D$1599,366)</f>
        <v>0</v>
      </c>
    </row>
    <row r="1484" spans="1:8" x14ac:dyDescent="0.25">
      <c r="A1484" s="1">
        <f>COUNTIF($C$2:C1484,"Да")</f>
        <v>16</v>
      </c>
      <c r="B1484" s="45">
        <f t="shared" ref="B1484:B1547" si="48">B1483+1</f>
        <v>46483</v>
      </c>
      <c r="C1484" s="42" t="str">
        <f>IF(ISERROR(VLOOKUP(B1484,'Айгенис Оп10'!$C$3:$C$20,1,0)),"Нет","Да")</f>
        <v>Нет</v>
      </c>
      <c r="D1484" s="43">
        <f t="shared" si="47"/>
        <v>365</v>
      </c>
      <c r="E1484" s="44">
        <f>ROUND(('Все выпуски'!$H$3*'Все выпуски'!$H$6/100)/365*(B1484-IF(C1484="Нет",VLOOKUP(A1484,'Айгенис Оп10'!$A$2:$C$20,3,0),VLOOKUP((A1484-1),'Айгенис Оп10'!$A$2:$C$20,3,0))),2)</f>
        <v>1.68</v>
      </c>
      <c r="G1484" s="43">
        <f>COUNTIF(D1485:$D$1599,365)</f>
        <v>115</v>
      </c>
      <c r="H1484" s="43">
        <f>COUNTIF(D1485:$D$1599,366)</f>
        <v>0</v>
      </c>
    </row>
    <row r="1485" spans="1:8" x14ac:dyDescent="0.25">
      <c r="A1485" s="1">
        <f>COUNTIF($C$2:C1485,"Да")</f>
        <v>16</v>
      </c>
      <c r="B1485" s="45">
        <f t="shared" si="48"/>
        <v>46484</v>
      </c>
      <c r="C1485" s="42" t="str">
        <f>IF(ISERROR(VLOOKUP(B1485,'Айгенис Оп10'!$C$3:$C$20,1,0)),"Нет","Да")</f>
        <v>Нет</v>
      </c>
      <c r="D1485" s="43">
        <f t="shared" si="47"/>
        <v>365</v>
      </c>
      <c r="E1485" s="44">
        <f>ROUND(('Все выпуски'!$H$3*'Все выпуски'!$H$6/100)/365*(B1485-IF(C1485="Нет",VLOOKUP(A1485,'Айгенис Оп10'!$A$2:$C$20,3,0),VLOOKUP((A1485-1),'Айгенис Оп10'!$A$2:$C$20,3,0))),2)</f>
        <v>1.78</v>
      </c>
      <c r="G1485" s="43">
        <f>COUNTIF(D1486:$D$1599,365)</f>
        <v>114</v>
      </c>
      <c r="H1485" s="43">
        <f>COUNTIF(D1486:$D$1599,366)</f>
        <v>0</v>
      </c>
    </row>
    <row r="1486" spans="1:8" x14ac:dyDescent="0.25">
      <c r="A1486" s="1">
        <f>COUNTIF($C$2:C1486,"Да")</f>
        <v>16</v>
      </c>
      <c r="B1486" s="45">
        <f t="shared" si="48"/>
        <v>46485</v>
      </c>
      <c r="C1486" s="42" t="str">
        <f>IF(ISERROR(VLOOKUP(B1486,'Айгенис Оп10'!$C$3:$C$20,1,0)),"Нет","Да")</f>
        <v>Нет</v>
      </c>
      <c r="D1486" s="43">
        <f t="shared" si="47"/>
        <v>365</v>
      </c>
      <c r="E1486" s="44">
        <f>ROUND(('Все выпуски'!$H$3*'Все выпуски'!$H$6/100)/365*(B1486-IF(C1486="Нет",VLOOKUP(A1486,'Айгенис Оп10'!$A$2:$C$20,3,0),VLOOKUP((A1486-1),'Айгенис Оп10'!$A$2:$C$20,3,0))),2)</f>
        <v>1.87</v>
      </c>
      <c r="G1486" s="43">
        <f>COUNTIF(D1487:$D$1599,365)</f>
        <v>113</v>
      </c>
      <c r="H1486" s="43">
        <f>COUNTIF(D1487:$D$1599,366)</f>
        <v>0</v>
      </c>
    </row>
    <row r="1487" spans="1:8" x14ac:dyDescent="0.25">
      <c r="A1487" s="1">
        <f>COUNTIF($C$2:C1487,"Да")</f>
        <v>16</v>
      </c>
      <c r="B1487" s="45">
        <f t="shared" si="48"/>
        <v>46486</v>
      </c>
      <c r="C1487" s="42" t="str">
        <f>IF(ISERROR(VLOOKUP(B1487,'Айгенис Оп10'!$C$3:$C$20,1,0)),"Нет","Да")</f>
        <v>Нет</v>
      </c>
      <c r="D1487" s="43">
        <f t="shared" si="47"/>
        <v>365</v>
      </c>
      <c r="E1487" s="44">
        <f>ROUND(('Все выпуски'!$H$3*'Все выпуски'!$H$6/100)/365*(B1487-IF(C1487="Нет",VLOOKUP(A1487,'Айгенис Оп10'!$A$2:$C$20,3,0),VLOOKUP((A1487-1),'Айгенис Оп10'!$A$2:$C$20,3,0))),2)</f>
        <v>1.97</v>
      </c>
      <c r="G1487" s="43">
        <f>COUNTIF(D1488:$D$1599,365)</f>
        <v>112</v>
      </c>
      <c r="H1487" s="43">
        <f>COUNTIF(D1488:$D$1599,366)</f>
        <v>0</v>
      </c>
    </row>
    <row r="1488" spans="1:8" x14ac:dyDescent="0.25">
      <c r="A1488" s="1">
        <f>COUNTIF($C$2:C1488,"Да")</f>
        <v>16</v>
      </c>
      <c r="B1488" s="45">
        <f t="shared" si="48"/>
        <v>46487</v>
      </c>
      <c r="C1488" s="42" t="str">
        <f>IF(ISERROR(VLOOKUP(B1488,'Айгенис Оп10'!$C$3:$C$20,1,0)),"Нет","Да")</f>
        <v>Нет</v>
      </c>
      <c r="D1488" s="43">
        <f t="shared" si="47"/>
        <v>365</v>
      </c>
      <c r="E1488" s="44">
        <f>ROUND(('Все выпуски'!$H$3*'Все выпуски'!$H$6/100)/365*(B1488-IF(C1488="Нет",VLOOKUP(A1488,'Айгенис Оп10'!$A$2:$C$20,3,0),VLOOKUP((A1488-1),'Айгенис Оп10'!$A$2:$C$20,3,0))),2)</f>
        <v>2.0699999999999998</v>
      </c>
      <c r="G1488" s="43">
        <f>COUNTIF(D1489:$D$1599,365)</f>
        <v>111</v>
      </c>
      <c r="H1488" s="43">
        <f>COUNTIF(D1489:$D$1599,366)</f>
        <v>0</v>
      </c>
    </row>
    <row r="1489" spans="1:8" x14ac:dyDescent="0.25">
      <c r="A1489" s="1">
        <f>COUNTIF($C$2:C1489,"Да")</f>
        <v>16</v>
      </c>
      <c r="B1489" s="45">
        <f t="shared" si="48"/>
        <v>46488</v>
      </c>
      <c r="C1489" s="42" t="str">
        <f>IF(ISERROR(VLOOKUP(B1489,'Айгенис Оп10'!$C$3:$C$20,1,0)),"Нет","Да")</f>
        <v>Нет</v>
      </c>
      <c r="D1489" s="43">
        <f t="shared" si="47"/>
        <v>365</v>
      </c>
      <c r="E1489" s="44">
        <f>ROUND(('Все выпуски'!$H$3*'Все выпуски'!$H$6/100)/365*(B1489-IF(C1489="Нет",VLOOKUP(A1489,'Айгенис Оп10'!$A$2:$C$20,3,0),VLOOKUP((A1489-1),'Айгенис Оп10'!$A$2:$C$20,3,0))),2)</f>
        <v>2.17</v>
      </c>
      <c r="G1489" s="43">
        <f>COUNTIF(D1490:$D$1599,365)</f>
        <v>110</v>
      </c>
      <c r="H1489" s="43">
        <f>COUNTIF(D1490:$D$1599,366)</f>
        <v>0</v>
      </c>
    </row>
    <row r="1490" spans="1:8" x14ac:dyDescent="0.25">
      <c r="A1490" s="1">
        <f>COUNTIF($C$2:C1490,"Да")</f>
        <v>16</v>
      </c>
      <c r="B1490" s="45">
        <f t="shared" si="48"/>
        <v>46489</v>
      </c>
      <c r="C1490" s="42" t="str">
        <f>IF(ISERROR(VLOOKUP(B1490,'Айгенис Оп10'!$C$3:$C$20,1,0)),"Нет","Да")</f>
        <v>Нет</v>
      </c>
      <c r="D1490" s="43">
        <f t="shared" si="47"/>
        <v>365</v>
      </c>
      <c r="E1490" s="44">
        <f>ROUND(('Все выпуски'!$H$3*'Все выпуски'!$H$6/100)/365*(B1490-IF(C1490="Нет",VLOOKUP(A1490,'Айгенис Оп10'!$A$2:$C$20,3,0),VLOOKUP((A1490-1),'Айгенис Оп10'!$A$2:$C$20,3,0))),2)</f>
        <v>2.27</v>
      </c>
      <c r="G1490" s="43">
        <f>COUNTIF(D1491:$D$1599,365)</f>
        <v>109</v>
      </c>
      <c r="H1490" s="43">
        <f>COUNTIF(D1491:$D$1599,366)</f>
        <v>0</v>
      </c>
    </row>
    <row r="1491" spans="1:8" x14ac:dyDescent="0.25">
      <c r="A1491" s="1">
        <f>COUNTIF($C$2:C1491,"Да")</f>
        <v>16</v>
      </c>
      <c r="B1491" s="45">
        <f t="shared" si="48"/>
        <v>46490</v>
      </c>
      <c r="C1491" s="42" t="str">
        <f>IF(ISERROR(VLOOKUP(B1491,'Айгенис Оп10'!$C$3:$C$20,1,0)),"Нет","Да")</f>
        <v>Нет</v>
      </c>
      <c r="D1491" s="43">
        <f t="shared" si="47"/>
        <v>365</v>
      </c>
      <c r="E1491" s="44">
        <f>ROUND(('Все выпуски'!$H$3*'Все выпуски'!$H$6/100)/365*(B1491-IF(C1491="Нет",VLOOKUP(A1491,'Айгенис Оп10'!$A$2:$C$20,3,0),VLOOKUP((A1491-1),'Айгенис Оп10'!$A$2:$C$20,3,0))),2)</f>
        <v>2.37</v>
      </c>
      <c r="G1491" s="43">
        <f>COUNTIF(D1492:$D$1599,365)</f>
        <v>108</v>
      </c>
      <c r="H1491" s="43">
        <f>COUNTIF(D1492:$D$1599,366)</f>
        <v>0</v>
      </c>
    </row>
    <row r="1492" spans="1:8" x14ac:dyDescent="0.25">
      <c r="A1492" s="1">
        <f>COUNTIF($C$2:C1492,"Да")</f>
        <v>16</v>
      </c>
      <c r="B1492" s="45">
        <f t="shared" si="48"/>
        <v>46491</v>
      </c>
      <c r="C1492" s="42" t="str">
        <f>IF(ISERROR(VLOOKUP(B1492,'Айгенис Оп10'!$C$3:$C$20,1,0)),"Нет","Да")</f>
        <v>Нет</v>
      </c>
      <c r="D1492" s="43">
        <f t="shared" si="47"/>
        <v>365</v>
      </c>
      <c r="E1492" s="44">
        <f>ROUND(('Все выпуски'!$H$3*'Все выпуски'!$H$6/100)/365*(B1492-IF(C1492="Нет",VLOOKUP(A1492,'Айгенис Оп10'!$A$2:$C$20,3,0),VLOOKUP((A1492-1),'Айгенис Оп10'!$A$2:$C$20,3,0))),2)</f>
        <v>2.4700000000000002</v>
      </c>
      <c r="G1492" s="43">
        <f>COUNTIF(D1493:$D$1599,365)</f>
        <v>107</v>
      </c>
      <c r="H1492" s="43">
        <f>COUNTIF(D1493:$D$1599,366)</f>
        <v>0</v>
      </c>
    </row>
    <row r="1493" spans="1:8" x14ac:dyDescent="0.25">
      <c r="A1493" s="1">
        <f>COUNTIF($C$2:C1493,"Да")</f>
        <v>16</v>
      </c>
      <c r="B1493" s="45">
        <f t="shared" si="48"/>
        <v>46492</v>
      </c>
      <c r="C1493" s="42" t="str">
        <f>IF(ISERROR(VLOOKUP(B1493,'Айгенис Оп10'!$C$3:$C$20,1,0)),"Нет","Да")</f>
        <v>Нет</v>
      </c>
      <c r="D1493" s="43">
        <f t="shared" si="47"/>
        <v>365</v>
      </c>
      <c r="E1493" s="44">
        <f>ROUND(('Все выпуски'!$H$3*'Все выпуски'!$H$6/100)/365*(B1493-IF(C1493="Нет",VLOOKUP(A1493,'Айгенис Оп10'!$A$2:$C$20,3,0),VLOOKUP((A1493-1),'Айгенис Оп10'!$A$2:$C$20,3,0))),2)</f>
        <v>2.56</v>
      </c>
      <c r="G1493" s="43">
        <f>COUNTIF(D1494:$D$1599,365)</f>
        <v>106</v>
      </c>
      <c r="H1493" s="43">
        <f>COUNTIF(D1494:$D$1599,366)</f>
        <v>0</v>
      </c>
    </row>
    <row r="1494" spans="1:8" x14ac:dyDescent="0.25">
      <c r="A1494" s="1">
        <f>COUNTIF($C$2:C1494,"Да")</f>
        <v>16</v>
      </c>
      <c r="B1494" s="45">
        <f t="shared" si="48"/>
        <v>46493</v>
      </c>
      <c r="C1494" s="42" t="str">
        <f>IF(ISERROR(VLOOKUP(B1494,'Айгенис Оп10'!$C$3:$C$20,1,0)),"Нет","Да")</f>
        <v>Нет</v>
      </c>
      <c r="D1494" s="43">
        <f t="shared" si="47"/>
        <v>365</v>
      </c>
      <c r="E1494" s="44">
        <f>ROUND(('Все выпуски'!$H$3*'Все выпуски'!$H$6/100)/365*(B1494-IF(C1494="Нет",VLOOKUP(A1494,'Айгенис Оп10'!$A$2:$C$20,3,0),VLOOKUP((A1494-1),'Айгенис Оп10'!$A$2:$C$20,3,0))),2)</f>
        <v>2.66</v>
      </c>
      <c r="G1494" s="43">
        <f>COUNTIF(D1495:$D$1599,365)</f>
        <v>105</v>
      </c>
      <c r="H1494" s="43">
        <f>COUNTIF(D1495:$D$1599,366)</f>
        <v>0</v>
      </c>
    </row>
    <row r="1495" spans="1:8" x14ac:dyDescent="0.25">
      <c r="A1495" s="1">
        <f>COUNTIF($C$2:C1495,"Да")</f>
        <v>16</v>
      </c>
      <c r="B1495" s="45">
        <f t="shared" si="48"/>
        <v>46494</v>
      </c>
      <c r="C1495" s="42" t="str">
        <f>IF(ISERROR(VLOOKUP(B1495,'Айгенис Оп10'!$C$3:$C$20,1,0)),"Нет","Да")</f>
        <v>Нет</v>
      </c>
      <c r="D1495" s="43">
        <f t="shared" si="47"/>
        <v>365</v>
      </c>
      <c r="E1495" s="44">
        <f>ROUND(('Все выпуски'!$H$3*'Все выпуски'!$H$6/100)/365*(B1495-IF(C1495="Нет",VLOOKUP(A1495,'Айгенис Оп10'!$A$2:$C$20,3,0),VLOOKUP((A1495-1),'Айгенис Оп10'!$A$2:$C$20,3,0))),2)</f>
        <v>2.76</v>
      </c>
      <c r="G1495" s="43">
        <f>COUNTIF(D1496:$D$1599,365)</f>
        <v>104</v>
      </c>
      <c r="H1495" s="43">
        <f>COUNTIF(D1496:$D$1599,366)</f>
        <v>0</v>
      </c>
    </row>
    <row r="1496" spans="1:8" x14ac:dyDescent="0.25">
      <c r="A1496" s="1">
        <f>COUNTIF($C$2:C1496,"Да")</f>
        <v>16</v>
      </c>
      <c r="B1496" s="45">
        <f t="shared" si="48"/>
        <v>46495</v>
      </c>
      <c r="C1496" s="42" t="str">
        <f>IF(ISERROR(VLOOKUP(B1496,'Айгенис Оп10'!$C$3:$C$20,1,0)),"Нет","Да")</f>
        <v>Нет</v>
      </c>
      <c r="D1496" s="43">
        <f t="shared" si="47"/>
        <v>365</v>
      </c>
      <c r="E1496" s="44">
        <f>ROUND(('Все выпуски'!$H$3*'Все выпуски'!$H$6/100)/365*(B1496-IF(C1496="Нет",VLOOKUP(A1496,'Айгенис Оп10'!$A$2:$C$20,3,0),VLOOKUP((A1496-1),'Айгенис Оп10'!$A$2:$C$20,3,0))),2)</f>
        <v>2.86</v>
      </c>
      <c r="G1496" s="43">
        <f>COUNTIF(D1497:$D$1599,365)</f>
        <v>103</v>
      </c>
      <c r="H1496" s="43">
        <f>COUNTIF(D1497:$D$1599,366)</f>
        <v>0</v>
      </c>
    </row>
    <row r="1497" spans="1:8" x14ac:dyDescent="0.25">
      <c r="A1497" s="1">
        <f>COUNTIF($C$2:C1497,"Да")</f>
        <v>16</v>
      </c>
      <c r="B1497" s="45">
        <f t="shared" si="48"/>
        <v>46496</v>
      </c>
      <c r="C1497" s="42" t="str">
        <f>IF(ISERROR(VLOOKUP(B1497,'Айгенис Оп10'!$C$3:$C$20,1,0)),"Нет","Да")</f>
        <v>Нет</v>
      </c>
      <c r="D1497" s="43">
        <f t="shared" si="47"/>
        <v>365</v>
      </c>
      <c r="E1497" s="44">
        <f>ROUND(('Все выпуски'!$H$3*'Все выпуски'!$H$6/100)/365*(B1497-IF(C1497="Нет",VLOOKUP(A1497,'Айгенис Оп10'!$A$2:$C$20,3,0),VLOOKUP((A1497-1),'Айгенис Оп10'!$A$2:$C$20,3,0))),2)</f>
        <v>2.96</v>
      </c>
      <c r="G1497" s="43">
        <f>COUNTIF(D1498:$D$1599,365)</f>
        <v>102</v>
      </c>
      <c r="H1497" s="43">
        <f>COUNTIF(D1498:$D$1599,366)</f>
        <v>0</v>
      </c>
    </row>
    <row r="1498" spans="1:8" x14ac:dyDescent="0.25">
      <c r="A1498" s="1">
        <f>COUNTIF($C$2:C1498,"Да")</f>
        <v>16</v>
      </c>
      <c r="B1498" s="45">
        <f t="shared" si="48"/>
        <v>46497</v>
      </c>
      <c r="C1498" s="42" t="str">
        <f>IF(ISERROR(VLOOKUP(B1498,'Айгенис Оп10'!$C$3:$C$20,1,0)),"Нет","Да")</f>
        <v>Нет</v>
      </c>
      <c r="D1498" s="43">
        <f t="shared" si="47"/>
        <v>365</v>
      </c>
      <c r="E1498" s="44">
        <f>ROUND(('Все выпуски'!$H$3*'Все выпуски'!$H$6/100)/365*(B1498-IF(C1498="Нет",VLOOKUP(A1498,'Айгенис Оп10'!$A$2:$C$20,3,0),VLOOKUP((A1498-1),'Айгенис Оп10'!$A$2:$C$20,3,0))),2)</f>
        <v>3.06</v>
      </c>
      <c r="G1498" s="43">
        <f>COUNTIF(D1499:$D$1599,365)</f>
        <v>101</v>
      </c>
      <c r="H1498" s="43">
        <f>COUNTIF(D1499:$D$1599,366)</f>
        <v>0</v>
      </c>
    </row>
    <row r="1499" spans="1:8" x14ac:dyDescent="0.25">
      <c r="A1499" s="1">
        <f>COUNTIF($C$2:C1499,"Да")</f>
        <v>16</v>
      </c>
      <c r="B1499" s="45">
        <f t="shared" si="48"/>
        <v>46498</v>
      </c>
      <c r="C1499" s="42" t="str">
        <f>IF(ISERROR(VLOOKUP(B1499,'Айгенис Оп10'!$C$3:$C$20,1,0)),"Нет","Да")</f>
        <v>Нет</v>
      </c>
      <c r="D1499" s="43">
        <f t="shared" si="47"/>
        <v>365</v>
      </c>
      <c r="E1499" s="44">
        <f>ROUND(('Все выпуски'!$H$3*'Все выпуски'!$H$6/100)/365*(B1499-IF(C1499="Нет",VLOOKUP(A1499,'Айгенис Оп10'!$A$2:$C$20,3,0),VLOOKUP((A1499-1),'Айгенис Оп10'!$A$2:$C$20,3,0))),2)</f>
        <v>3.16</v>
      </c>
      <c r="G1499" s="43">
        <f>COUNTIF(D1500:$D$1599,365)</f>
        <v>100</v>
      </c>
      <c r="H1499" s="43">
        <f>COUNTIF(D1500:$D$1599,366)</f>
        <v>0</v>
      </c>
    </row>
    <row r="1500" spans="1:8" x14ac:dyDescent="0.25">
      <c r="A1500" s="1">
        <f>COUNTIF($C$2:C1500,"Да")</f>
        <v>16</v>
      </c>
      <c r="B1500" s="45">
        <f t="shared" si="48"/>
        <v>46499</v>
      </c>
      <c r="C1500" s="42" t="str">
        <f>IF(ISERROR(VLOOKUP(B1500,'Айгенис Оп10'!$C$3:$C$20,1,0)),"Нет","Да")</f>
        <v>Нет</v>
      </c>
      <c r="D1500" s="43">
        <f t="shared" si="47"/>
        <v>365</v>
      </c>
      <c r="E1500" s="44">
        <f>ROUND(('Все выпуски'!$H$3*'Все выпуски'!$H$6/100)/365*(B1500-IF(C1500="Нет",VLOOKUP(A1500,'Айгенис Оп10'!$A$2:$C$20,3,0),VLOOKUP((A1500-1),'Айгенис Оп10'!$A$2:$C$20,3,0))),2)</f>
        <v>3.25</v>
      </c>
      <c r="G1500" s="43">
        <f>COUNTIF(D1501:$D$1599,365)</f>
        <v>99</v>
      </c>
      <c r="H1500" s="43">
        <f>COUNTIF(D1501:$D$1599,366)</f>
        <v>0</v>
      </c>
    </row>
    <row r="1501" spans="1:8" x14ac:dyDescent="0.25">
      <c r="A1501" s="1">
        <f>COUNTIF($C$2:C1501,"Да")</f>
        <v>16</v>
      </c>
      <c r="B1501" s="45">
        <f t="shared" si="48"/>
        <v>46500</v>
      </c>
      <c r="C1501" s="42" t="str">
        <f>IF(ISERROR(VLOOKUP(B1501,'Айгенис Оп10'!$C$3:$C$20,1,0)),"Нет","Да")</f>
        <v>Нет</v>
      </c>
      <c r="D1501" s="43">
        <f t="shared" si="47"/>
        <v>365</v>
      </c>
      <c r="E1501" s="44">
        <f>ROUND(('Все выпуски'!$H$3*'Все выпуски'!$H$6/100)/365*(B1501-IF(C1501="Нет",VLOOKUP(A1501,'Айгенис Оп10'!$A$2:$C$20,3,0),VLOOKUP((A1501-1),'Айгенис Оп10'!$A$2:$C$20,3,0))),2)</f>
        <v>3.35</v>
      </c>
      <c r="G1501" s="43">
        <f>COUNTIF(D1502:$D$1599,365)</f>
        <v>98</v>
      </c>
      <c r="H1501" s="43">
        <f>COUNTIF(D1502:$D$1599,366)</f>
        <v>0</v>
      </c>
    </row>
    <row r="1502" spans="1:8" x14ac:dyDescent="0.25">
      <c r="A1502" s="1">
        <f>COUNTIF($C$2:C1502,"Да")</f>
        <v>16</v>
      </c>
      <c r="B1502" s="45">
        <f t="shared" si="48"/>
        <v>46501</v>
      </c>
      <c r="C1502" s="42" t="str">
        <f>IF(ISERROR(VLOOKUP(B1502,'Айгенис Оп10'!$C$3:$C$20,1,0)),"Нет","Да")</f>
        <v>Нет</v>
      </c>
      <c r="D1502" s="43">
        <f t="shared" si="47"/>
        <v>365</v>
      </c>
      <c r="E1502" s="44">
        <f>ROUND(('Все выпуски'!$H$3*'Все выпуски'!$H$6/100)/365*(B1502-IF(C1502="Нет",VLOOKUP(A1502,'Айгенис Оп10'!$A$2:$C$20,3,0),VLOOKUP((A1502-1),'Айгенис Оп10'!$A$2:$C$20,3,0))),2)</f>
        <v>3.45</v>
      </c>
      <c r="G1502" s="43">
        <f>COUNTIF(D1503:$D$1599,365)</f>
        <v>97</v>
      </c>
      <c r="H1502" s="43">
        <f>COUNTIF(D1503:$D$1599,366)</f>
        <v>0</v>
      </c>
    </row>
    <row r="1503" spans="1:8" x14ac:dyDescent="0.25">
      <c r="A1503" s="1">
        <f>COUNTIF($C$2:C1503,"Да")</f>
        <v>16</v>
      </c>
      <c r="B1503" s="45">
        <f t="shared" si="48"/>
        <v>46502</v>
      </c>
      <c r="C1503" s="42" t="str">
        <f>IF(ISERROR(VLOOKUP(B1503,'Айгенис Оп10'!$C$3:$C$20,1,0)),"Нет","Да")</f>
        <v>Нет</v>
      </c>
      <c r="D1503" s="43">
        <f t="shared" si="47"/>
        <v>365</v>
      </c>
      <c r="E1503" s="44">
        <f>ROUND(('Все выпуски'!$H$3*'Все выпуски'!$H$6/100)/365*(B1503-IF(C1503="Нет",VLOOKUP(A1503,'Айгенис Оп10'!$A$2:$C$20,3,0),VLOOKUP((A1503-1),'Айгенис Оп10'!$A$2:$C$20,3,0))),2)</f>
        <v>3.55</v>
      </c>
      <c r="G1503" s="43">
        <f>COUNTIF(D1504:$D$1599,365)</f>
        <v>96</v>
      </c>
      <c r="H1503" s="43">
        <f>COUNTIF(D1504:$D$1599,366)</f>
        <v>0</v>
      </c>
    </row>
    <row r="1504" spans="1:8" x14ac:dyDescent="0.25">
      <c r="A1504" s="1">
        <f>COUNTIF($C$2:C1504,"Да")</f>
        <v>16</v>
      </c>
      <c r="B1504" s="45">
        <f t="shared" si="48"/>
        <v>46503</v>
      </c>
      <c r="C1504" s="42" t="str">
        <f>IF(ISERROR(VLOOKUP(B1504,'Айгенис Оп10'!$C$3:$C$20,1,0)),"Нет","Да")</f>
        <v>Нет</v>
      </c>
      <c r="D1504" s="43">
        <f t="shared" si="47"/>
        <v>365</v>
      </c>
      <c r="E1504" s="44">
        <f>ROUND(('Все выпуски'!$H$3*'Все выпуски'!$H$6/100)/365*(B1504-IF(C1504="Нет",VLOOKUP(A1504,'Айгенис Оп10'!$A$2:$C$20,3,0),VLOOKUP((A1504-1),'Айгенис Оп10'!$A$2:$C$20,3,0))),2)</f>
        <v>3.65</v>
      </c>
      <c r="G1504" s="43">
        <f>COUNTIF(D1505:$D$1599,365)</f>
        <v>95</v>
      </c>
      <c r="H1504" s="43">
        <f>COUNTIF(D1505:$D$1599,366)</f>
        <v>0</v>
      </c>
    </row>
    <row r="1505" spans="1:8" x14ac:dyDescent="0.25">
      <c r="A1505" s="1">
        <f>COUNTIF($C$2:C1505,"Да")</f>
        <v>16</v>
      </c>
      <c r="B1505" s="45">
        <f t="shared" si="48"/>
        <v>46504</v>
      </c>
      <c r="C1505" s="42" t="str">
        <f>IF(ISERROR(VLOOKUP(B1505,'Айгенис Оп10'!$C$3:$C$20,1,0)),"Нет","Да")</f>
        <v>Нет</v>
      </c>
      <c r="D1505" s="43">
        <f t="shared" si="47"/>
        <v>365</v>
      </c>
      <c r="E1505" s="44">
        <f>ROUND(('Все выпуски'!$H$3*'Все выпуски'!$H$6/100)/365*(B1505-IF(C1505="Нет",VLOOKUP(A1505,'Айгенис Оп10'!$A$2:$C$20,3,0),VLOOKUP((A1505-1),'Айгенис Оп10'!$A$2:$C$20,3,0))),2)</f>
        <v>3.75</v>
      </c>
      <c r="G1505" s="43">
        <f>COUNTIF(D1506:$D$1599,365)</f>
        <v>94</v>
      </c>
      <c r="H1505" s="43">
        <f>COUNTIF(D1506:$D$1599,366)</f>
        <v>0</v>
      </c>
    </row>
    <row r="1506" spans="1:8" x14ac:dyDescent="0.25">
      <c r="A1506" s="1">
        <f>COUNTIF($C$2:C1506,"Да")</f>
        <v>16</v>
      </c>
      <c r="B1506" s="45">
        <f t="shared" si="48"/>
        <v>46505</v>
      </c>
      <c r="C1506" s="42" t="str">
        <f>IF(ISERROR(VLOOKUP(B1506,'Айгенис Оп10'!$C$3:$C$20,1,0)),"Нет","Да")</f>
        <v>Нет</v>
      </c>
      <c r="D1506" s="43">
        <f t="shared" si="47"/>
        <v>365</v>
      </c>
      <c r="E1506" s="44">
        <f>ROUND(('Все выпуски'!$H$3*'Все выпуски'!$H$6/100)/365*(B1506-IF(C1506="Нет",VLOOKUP(A1506,'Айгенис Оп10'!$A$2:$C$20,3,0),VLOOKUP((A1506-1),'Айгенис Оп10'!$A$2:$C$20,3,0))),2)</f>
        <v>3.85</v>
      </c>
      <c r="G1506" s="43">
        <f>COUNTIF(D1507:$D$1599,365)</f>
        <v>93</v>
      </c>
      <c r="H1506" s="43">
        <f>COUNTIF(D1507:$D$1599,366)</f>
        <v>0</v>
      </c>
    </row>
    <row r="1507" spans="1:8" x14ac:dyDescent="0.25">
      <c r="A1507" s="1">
        <f>COUNTIF($C$2:C1507,"Да")</f>
        <v>16</v>
      </c>
      <c r="B1507" s="45">
        <f t="shared" si="48"/>
        <v>46506</v>
      </c>
      <c r="C1507" s="42" t="str">
        <f>IF(ISERROR(VLOOKUP(B1507,'Айгенис Оп10'!$C$3:$C$20,1,0)),"Нет","Да")</f>
        <v>Нет</v>
      </c>
      <c r="D1507" s="43">
        <f t="shared" si="47"/>
        <v>365</v>
      </c>
      <c r="E1507" s="44">
        <f>ROUND(('Все выпуски'!$H$3*'Все выпуски'!$H$6/100)/365*(B1507-IF(C1507="Нет",VLOOKUP(A1507,'Айгенис Оп10'!$A$2:$C$20,3,0),VLOOKUP((A1507-1),'Айгенис Оп10'!$A$2:$C$20,3,0))),2)</f>
        <v>3.95</v>
      </c>
      <c r="G1507" s="43">
        <f>COUNTIF(D1508:$D$1599,365)</f>
        <v>92</v>
      </c>
      <c r="H1507" s="43">
        <f>COUNTIF(D1508:$D$1599,366)</f>
        <v>0</v>
      </c>
    </row>
    <row r="1508" spans="1:8" x14ac:dyDescent="0.25">
      <c r="A1508" s="1">
        <f>COUNTIF($C$2:C1508,"Да")</f>
        <v>16</v>
      </c>
      <c r="B1508" s="45">
        <f t="shared" si="48"/>
        <v>46507</v>
      </c>
      <c r="C1508" s="42" t="str">
        <f>IF(ISERROR(VLOOKUP(B1508,'Айгенис Оп10'!$C$3:$C$20,1,0)),"Нет","Да")</f>
        <v>Нет</v>
      </c>
      <c r="D1508" s="43">
        <f t="shared" si="47"/>
        <v>365</v>
      </c>
      <c r="E1508" s="44">
        <f>ROUND(('Все выпуски'!$H$3*'Все выпуски'!$H$6/100)/365*(B1508-IF(C1508="Нет",VLOOKUP(A1508,'Айгенис Оп10'!$A$2:$C$20,3,0),VLOOKUP((A1508-1),'Айгенис Оп10'!$A$2:$C$20,3,0))),2)</f>
        <v>4.04</v>
      </c>
      <c r="G1508" s="43">
        <f>COUNTIF(D1509:$D$1599,365)</f>
        <v>91</v>
      </c>
      <c r="H1508" s="43">
        <f>COUNTIF(D1509:$D$1599,366)</f>
        <v>0</v>
      </c>
    </row>
    <row r="1509" spans="1:8" x14ac:dyDescent="0.25">
      <c r="A1509" s="1">
        <f>COUNTIF($C$2:C1509,"Да")</f>
        <v>16</v>
      </c>
      <c r="B1509" s="45">
        <f t="shared" si="48"/>
        <v>46508</v>
      </c>
      <c r="C1509" s="42" t="str">
        <f>IF(ISERROR(VLOOKUP(B1509,'Айгенис Оп10'!$C$3:$C$20,1,0)),"Нет","Да")</f>
        <v>Нет</v>
      </c>
      <c r="D1509" s="43">
        <f t="shared" si="47"/>
        <v>365</v>
      </c>
      <c r="E1509" s="44">
        <f>ROUND(('Все выпуски'!$H$3*'Все выпуски'!$H$6/100)/365*(B1509-IF(C1509="Нет",VLOOKUP(A1509,'Айгенис Оп10'!$A$2:$C$20,3,0),VLOOKUP((A1509-1),'Айгенис Оп10'!$A$2:$C$20,3,0))),2)</f>
        <v>4.1399999999999997</v>
      </c>
      <c r="G1509" s="43">
        <f>COUNTIF(D1510:$D$1599,365)</f>
        <v>90</v>
      </c>
      <c r="H1509" s="43">
        <f>COUNTIF(D1510:$D$1599,366)</f>
        <v>0</v>
      </c>
    </row>
    <row r="1510" spans="1:8" x14ac:dyDescent="0.25">
      <c r="A1510" s="1">
        <f>COUNTIF($C$2:C1510,"Да")</f>
        <v>16</v>
      </c>
      <c r="B1510" s="45">
        <f t="shared" si="48"/>
        <v>46509</v>
      </c>
      <c r="C1510" s="42" t="str">
        <f>IF(ISERROR(VLOOKUP(B1510,'Айгенис Оп10'!$C$3:$C$20,1,0)),"Нет","Да")</f>
        <v>Нет</v>
      </c>
      <c r="D1510" s="43">
        <f t="shared" si="47"/>
        <v>365</v>
      </c>
      <c r="E1510" s="44">
        <f>ROUND(('Все выпуски'!$H$3*'Все выпуски'!$H$6/100)/365*(B1510-IF(C1510="Нет",VLOOKUP(A1510,'Айгенис Оп10'!$A$2:$C$20,3,0),VLOOKUP((A1510-1),'Айгенис Оп10'!$A$2:$C$20,3,0))),2)</f>
        <v>4.24</v>
      </c>
      <c r="G1510" s="43">
        <f>COUNTIF(D1511:$D$1599,365)</f>
        <v>89</v>
      </c>
      <c r="H1510" s="43">
        <f>COUNTIF(D1511:$D$1599,366)</f>
        <v>0</v>
      </c>
    </row>
    <row r="1511" spans="1:8" x14ac:dyDescent="0.25">
      <c r="A1511" s="1">
        <f>COUNTIF($C$2:C1511,"Да")</f>
        <v>16</v>
      </c>
      <c r="B1511" s="45">
        <f t="shared" si="48"/>
        <v>46510</v>
      </c>
      <c r="C1511" s="42" t="str">
        <f>IF(ISERROR(VLOOKUP(B1511,'Айгенис Оп10'!$C$3:$C$20,1,0)),"Нет","Да")</f>
        <v>Нет</v>
      </c>
      <c r="D1511" s="43">
        <f t="shared" si="47"/>
        <v>365</v>
      </c>
      <c r="E1511" s="44">
        <f>ROUND(('Все выпуски'!$H$3*'Все выпуски'!$H$6/100)/365*(B1511-IF(C1511="Нет",VLOOKUP(A1511,'Айгенис Оп10'!$A$2:$C$20,3,0),VLOOKUP((A1511-1),'Айгенис Оп10'!$A$2:$C$20,3,0))),2)</f>
        <v>4.34</v>
      </c>
      <c r="G1511" s="43">
        <f>COUNTIF(D1512:$D$1599,365)</f>
        <v>88</v>
      </c>
      <c r="H1511" s="43">
        <f>COUNTIF(D1512:$D$1599,366)</f>
        <v>0</v>
      </c>
    </row>
    <row r="1512" spans="1:8" x14ac:dyDescent="0.25">
      <c r="A1512" s="1">
        <f>COUNTIF($C$2:C1512,"Да")</f>
        <v>16</v>
      </c>
      <c r="B1512" s="45">
        <f t="shared" si="48"/>
        <v>46511</v>
      </c>
      <c r="C1512" s="42" t="str">
        <f>IF(ISERROR(VLOOKUP(B1512,'Айгенис Оп10'!$C$3:$C$20,1,0)),"Нет","Да")</f>
        <v>Нет</v>
      </c>
      <c r="D1512" s="43">
        <f t="shared" si="47"/>
        <v>365</v>
      </c>
      <c r="E1512" s="44">
        <f>ROUND(('Все выпуски'!$H$3*'Все выпуски'!$H$6/100)/365*(B1512-IF(C1512="Нет",VLOOKUP(A1512,'Айгенис Оп10'!$A$2:$C$20,3,0),VLOOKUP((A1512-1),'Айгенис Оп10'!$A$2:$C$20,3,0))),2)</f>
        <v>4.4400000000000004</v>
      </c>
      <c r="G1512" s="43">
        <f>COUNTIF(D1513:$D$1599,365)</f>
        <v>87</v>
      </c>
      <c r="H1512" s="43">
        <f>COUNTIF(D1513:$D$1599,366)</f>
        <v>0</v>
      </c>
    </row>
    <row r="1513" spans="1:8" x14ac:dyDescent="0.25">
      <c r="A1513" s="1">
        <f>COUNTIF($C$2:C1513,"Да")</f>
        <v>16</v>
      </c>
      <c r="B1513" s="45">
        <f t="shared" si="48"/>
        <v>46512</v>
      </c>
      <c r="C1513" s="42" t="str">
        <f>IF(ISERROR(VLOOKUP(B1513,'Айгенис Оп10'!$C$3:$C$20,1,0)),"Нет","Да")</f>
        <v>Нет</v>
      </c>
      <c r="D1513" s="43">
        <f t="shared" si="47"/>
        <v>365</v>
      </c>
      <c r="E1513" s="44">
        <f>ROUND(('Все выпуски'!$H$3*'Все выпуски'!$H$6/100)/365*(B1513-IF(C1513="Нет",VLOOKUP(A1513,'Айгенис Оп10'!$A$2:$C$20,3,0),VLOOKUP((A1513-1),'Айгенис Оп10'!$A$2:$C$20,3,0))),2)</f>
        <v>4.54</v>
      </c>
      <c r="G1513" s="43">
        <f>COUNTIF(D1514:$D$1599,365)</f>
        <v>86</v>
      </c>
      <c r="H1513" s="43">
        <f>COUNTIF(D1514:$D$1599,366)</f>
        <v>0</v>
      </c>
    </row>
    <row r="1514" spans="1:8" x14ac:dyDescent="0.25">
      <c r="A1514" s="1">
        <f>COUNTIF($C$2:C1514,"Да")</f>
        <v>16</v>
      </c>
      <c r="B1514" s="45">
        <f t="shared" si="48"/>
        <v>46513</v>
      </c>
      <c r="C1514" s="42" t="str">
        <f>IF(ISERROR(VLOOKUP(B1514,'Айгенис Оп10'!$C$3:$C$20,1,0)),"Нет","Да")</f>
        <v>Нет</v>
      </c>
      <c r="D1514" s="43">
        <f t="shared" si="47"/>
        <v>365</v>
      </c>
      <c r="E1514" s="44">
        <f>ROUND(('Все выпуски'!$H$3*'Все выпуски'!$H$6/100)/365*(B1514-IF(C1514="Нет",VLOOKUP(A1514,'Айгенис Оп10'!$A$2:$C$20,3,0),VLOOKUP((A1514-1),'Айгенис Оп10'!$A$2:$C$20,3,0))),2)</f>
        <v>4.6399999999999997</v>
      </c>
      <c r="G1514" s="43">
        <f>COUNTIF(D1515:$D$1599,365)</f>
        <v>85</v>
      </c>
      <c r="H1514" s="43">
        <f>COUNTIF(D1515:$D$1599,366)</f>
        <v>0</v>
      </c>
    </row>
    <row r="1515" spans="1:8" x14ac:dyDescent="0.25">
      <c r="A1515" s="1">
        <f>COUNTIF($C$2:C1515,"Да")</f>
        <v>16</v>
      </c>
      <c r="B1515" s="45">
        <f t="shared" si="48"/>
        <v>46514</v>
      </c>
      <c r="C1515" s="42" t="str">
        <f>IF(ISERROR(VLOOKUP(B1515,'Айгенис Оп10'!$C$3:$C$20,1,0)),"Нет","Да")</f>
        <v>Нет</v>
      </c>
      <c r="D1515" s="43">
        <f t="shared" si="47"/>
        <v>365</v>
      </c>
      <c r="E1515" s="44">
        <f>ROUND(('Все выпуски'!$H$3*'Все выпуски'!$H$6/100)/365*(B1515-IF(C1515="Нет",VLOOKUP(A1515,'Айгенис Оп10'!$A$2:$C$20,3,0),VLOOKUP((A1515-1),'Айгенис Оп10'!$A$2:$C$20,3,0))),2)</f>
        <v>4.7300000000000004</v>
      </c>
      <c r="G1515" s="43">
        <f>COUNTIF(D1516:$D$1599,365)</f>
        <v>84</v>
      </c>
      <c r="H1515" s="43">
        <f>COUNTIF(D1516:$D$1599,366)</f>
        <v>0</v>
      </c>
    </row>
    <row r="1516" spans="1:8" x14ac:dyDescent="0.25">
      <c r="A1516" s="1">
        <f>COUNTIF($C$2:C1516,"Да")</f>
        <v>16</v>
      </c>
      <c r="B1516" s="45">
        <f t="shared" si="48"/>
        <v>46515</v>
      </c>
      <c r="C1516" s="42" t="str">
        <f>IF(ISERROR(VLOOKUP(B1516,'Айгенис Оп10'!$C$3:$C$20,1,0)),"Нет","Да")</f>
        <v>Нет</v>
      </c>
      <c r="D1516" s="43">
        <f t="shared" si="47"/>
        <v>365</v>
      </c>
      <c r="E1516" s="44">
        <f>ROUND(('Все выпуски'!$H$3*'Все выпуски'!$H$6/100)/365*(B1516-IF(C1516="Нет",VLOOKUP(A1516,'Айгенис Оп10'!$A$2:$C$20,3,0),VLOOKUP((A1516-1),'Айгенис Оп10'!$A$2:$C$20,3,0))),2)</f>
        <v>4.83</v>
      </c>
      <c r="G1516" s="43">
        <f>COUNTIF(D1517:$D$1599,365)</f>
        <v>83</v>
      </c>
      <c r="H1516" s="43">
        <f>COUNTIF(D1517:$D$1599,366)</f>
        <v>0</v>
      </c>
    </row>
    <row r="1517" spans="1:8" x14ac:dyDescent="0.25">
      <c r="A1517" s="1">
        <f>COUNTIF($C$2:C1517,"Да")</f>
        <v>16</v>
      </c>
      <c r="B1517" s="45">
        <f t="shared" si="48"/>
        <v>46516</v>
      </c>
      <c r="C1517" s="42" t="str">
        <f>IF(ISERROR(VLOOKUP(B1517,'Айгенис Оп10'!$C$3:$C$20,1,0)),"Нет","Да")</f>
        <v>Нет</v>
      </c>
      <c r="D1517" s="43">
        <f t="shared" si="47"/>
        <v>365</v>
      </c>
      <c r="E1517" s="44">
        <f>ROUND(('Все выпуски'!$H$3*'Все выпуски'!$H$6/100)/365*(B1517-IF(C1517="Нет",VLOOKUP(A1517,'Айгенис Оп10'!$A$2:$C$20,3,0),VLOOKUP((A1517-1),'Айгенис Оп10'!$A$2:$C$20,3,0))),2)</f>
        <v>4.93</v>
      </c>
      <c r="G1517" s="43">
        <f>COUNTIF(D1518:$D$1599,365)</f>
        <v>82</v>
      </c>
      <c r="H1517" s="43">
        <f>COUNTIF(D1518:$D$1599,366)</f>
        <v>0</v>
      </c>
    </row>
    <row r="1518" spans="1:8" x14ac:dyDescent="0.25">
      <c r="A1518" s="1">
        <f>COUNTIF($C$2:C1518,"Да")</f>
        <v>16</v>
      </c>
      <c r="B1518" s="45">
        <f t="shared" si="48"/>
        <v>46517</v>
      </c>
      <c r="C1518" s="42" t="str">
        <f>IF(ISERROR(VLOOKUP(B1518,'Айгенис Оп10'!$C$3:$C$20,1,0)),"Нет","Да")</f>
        <v>Нет</v>
      </c>
      <c r="D1518" s="43">
        <f t="shared" si="47"/>
        <v>365</v>
      </c>
      <c r="E1518" s="44">
        <f>ROUND(('Все выпуски'!$H$3*'Все выпуски'!$H$6/100)/365*(B1518-IF(C1518="Нет",VLOOKUP(A1518,'Айгенис Оп10'!$A$2:$C$20,3,0),VLOOKUP((A1518-1),'Айгенис Оп10'!$A$2:$C$20,3,0))),2)</f>
        <v>5.03</v>
      </c>
      <c r="G1518" s="43">
        <f>COUNTIF(D1519:$D$1599,365)</f>
        <v>81</v>
      </c>
      <c r="H1518" s="43">
        <f>COUNTIF(D1519:$D$1599,366)</f>
        <v>0</v>
      </c>
    </row>
    <row r="1519" spans="1:8" x14ac:dyDescent="0.25">
      <c r="A1519" s="1">
        <f>COUNTIF($C$2:C1519,"Да")</f>
        <v>16</v>
      </c>
      <c r="B1519" s="45">
        <f t="shared" si="48"/>
        <v>46518</v>
      </c>
      <c r="C1519" s="42" t="str">
        <f>IF(ISERROR(VLOOKUP(B1519,'Айгенис Оп10'!$C$3:$C$20,1,0)),"Нет","Да")</f>
        <v>Нет</v>
      </c>
      <c r="D1519" s="43">
        <f t="shared" si="47"/>
        <v>365</v>
      </c>
      <c r="E1519" s="44">
        <f>ROUND(('Все выпуски'!$H$3*'Все выпуски'!$H$6/100)/365*(B1519-IF(C1519="Нет",VLOOKUP(A1519,'Айгенис Оп10'!$A$2:$C$20,3,0),VLOOKUP((A1519-1),'Айгенис Оп10'!$A$2:$C$20,3,0))),2)</f>
        <v>5.13</v>
      </c>
      <c r="G1519" s="43">
        <f>COUNTIF(D1520:$D$1599,365)</f>
        <v>80</v>
      </c>
      <c r="H1519" s="43">
        <f>COUNTIF(D1520:$D$1599,366)</f>
        <v>0</v>
      </c>
    </row>
    <row r="1520" spans="1:8" x14ac:dyDescent="0.25">
      <c r="A1520" s="1">
        <f>COUNTIF($C$2:C1520,"Да")</f>
        <v>16</v>
      </c>
      <c r="B1520" s="45">
        <f t="shared" si="48"/>
        <v>46519</v>
      </c>
      <c r="C1520" s="42" t="str">
        <f>IF(ISERROR(VLOOKUP(B1520,'Айгенис Оп10'!$C$3:$C$20,1,0)),"Нет","Да")</f>
        <v>Нет</v>
      </c>
      <c r="D1520" s="43">
        <f t="shared" si="47"/>
        <v>365</v>
      </c>
      <c r="E1520" s="44">
        <f>ROUND(('Все выпуски'!$H$3*'Все выпуски'!$H$6/100)/365*(B1520-IF(C1520="Нет",VLOOKUP(A1520,'Айгенис Оп10'!$A$2:$C$20,3,0),VLOOKUP((A1520-1),'Айгенис Оп10'!$A$2:$C$20,3,0))),2)</f>
        <v>5.23</v>
      </c>
      <c r="G1520" s="43">
        <f>COUNTIF(D1521:$D$1599,365)</f>
        <v>79</v>
      </c>
      <c r="H1520" s="43">
        <f>COUNTIF(D1521:$D$1599,366)</f>
        <v>0</v>
      </c>
    </row>
    <row r="1521" spans="1:8" x14ac:dyDescent="0.25">
      <c r="A1521" s="1">
        <f>COUNTIF($C$2:C1521,"Да")</f>
        <v>16</v>
      </c>
      <c r="B1521" s="45">
        <f t="shared" si="48"/>
        <v>46520</v>
      </c>
      <c r="C1521" s="42" t="str">
        <f>IF(ISERROR(VLOOKUP(B1521,'Айгенис Оп10'!$C$3:$C$20,1,0)),"Нет","Да")</f>
        <v>Нет</v>
      </c>
      <c r="D1521" s="43">
        <f t="shared" si="47"/>
        <v>365</v>
      </c>
      <c r="E1521" s="44">
        <f>ROUND(('Все выпуски'!$H$3*'Все выпуски'!$H$6/100)/365*(B1521-IF(C1521="Нет",VLOOKUP(A1521,'Айгенис Оп10'!$A$2:$C$20,3,0),VLOOKUP((A1521-1),'Айгенис Оп10'!$A$2:$C$20,3,0))),2)</f>
        <v>5.33</v>
      </c>
      <c r="G1521" s="43">
        <f>COUNTIF(D1522:$D$1599,365)</f>
        <v>78</v>
      </c>
      <c r="H1521" s="43">
        <f>COUNTIF(D1522:$D$1599,366)</f>
        <v>0</v>
      </c>
    </row>
    <row r="1522" spans="1:8" x14ac:dyDescent="0.25">
      <c r="A1522" s="1">
        <f>COUNTIF($C$2:C1522,"Да")</f>
        <v>16</v>
      </c>
      <c r="B1522" s="45">
        <f t="shared" si="48"/>
        <v>46521</v>
      </c>
      <c r="C1522" s="42" t="str">
        <f>IF(ISERROR(VLOOKUP(B1522,'Айгенис Оп10'!$C$3:$C$20,1,0)),"Нет","Да")</f>
        <v>Нет</v>
      </c>
      <c r="D1522" s="43">
        <f t="shared" si="47"/>
        <v>365</v>
      </c>
      <c r="E1522" s="44">
        <f>ROUND(('Все выпуски'!$H$3*'Все выпуски'!$H$6/100)/365*(B1522-IF(C1522="Нет",VLOOKUP(A1522,'Айгенис Оп10'!$A$2:$C$20,3,0),VLOOKUP((A1522-1),'Айгенис Оп10'!$A$2:$C$20,3,0))),2)</f>
        <v>5.42</v>
      </c>
      <c r="G1522" s="43">
        <f>COUNTIF(D1523:$D$1599,365)</f>
        <v>77</v>
      </c>
      <c r="H1522" s="43">
        <f>COUNTIF(D1523:$D$1599,366)</f>
        <v>0</v>
      </c>
    </row>
    <row r="1523" spans="1:8" x14ac:dyDescent="0.25">
      <c r="A1523" s="1">
        <f>COUNTIF($C$2:C1523,"Да")</f>
        <v>16</v>
      </c>
      <c r="B1523" s="45">
        <f t="shared" si="48"/>
        <v>46522</v>
      </c>
      <c r="C1523" s="42" t="str">
        <f>IF(ISERROR(VLOOKUP(B1523,'Айгенис Оп10'!$C$3:$C$20,1,0)),"Нет","Да")</f>
        <v>Нет</v>
      </c>
      <c r="D1523" s="43">
        <f t="shared" si="47"/>
        <v>365</v>
      </c>
      <c r="E1523" s="44">
        <f>ROUND(('Все выпуски'!$H$3*'Все выпуски'!$H$6/100)/365*(B1523-IF(C1523="Нет",VLOOKUP(A1523,'Айгенис Оп10'!$A$2:$C$20,3,0),VLOOKUP((A1523-1),'Айгенис Оп10'!$A$2:$C$20,3,0))),2)</f>
        <v>5.52</v>
      </c>
      <c r="G1523" s="43">
        <f>COUNTIF(D1524:$D$1599,365)</f>
        <v>76</v>
      </c>
      <c r="H1523" s="43">
        <f>COUNTIF(D1524:$D$1599,366)</f>
        <v>0</v>
      </c>
    </row>
    <row r="1524" spans="1:8" x14ac:dyDescent="0.25">
      <c r="A1524" s="1">
        <f>COUNTIF($C$2:C1524,"Да")</f>
        <v>16</v>
      </c>
      <c r="B1524" s="45">
        <f t="shared" si="48"/>
        <v>46523</v>
      </c>
      <c r="C1524" s="42" t="str">
        <f>IF(ISERROR(VLOOKUP(B1524,'Айгенис Оп10'!$C$3:$C$20,1,0)),"Нет","Да")</f>
        <v>Нет</v>
      </c>
      <c r="D1524" s="43">
        <f t="shared" si="47"/>
        <v>365</v>
      </c>
      <c r="E1524" s="44">
        <f>ROUND(('Все выпуски'!$H$3*'Все выпуски'!$H$6/100)/365*(B1524-IF(C1524="Нет",VLOOKUP(A1524,'Айгенис Оп10'!$A$2:$C$20,3,0),VLOOKUP((A1524-1),'Айгенис Оп10'!$A$2:$C$20,3,0))),2)</f>
        <v>5.62</v>
      </c>
      <c r="G1524" s="43">
        <f>COUNTIF(D1525:$D$1599,365)</f>
        <v>75</v>
      </c>
      <c r="H1524" s="43">
        <f>COUNTIF(D1525:$D$1599,366)</f>
        <v>0</v>
      </c>
    </row>
    <row r="1525" spans="1:8" x14ac:dyDescent="0.25">
      <c r="A1525" s="1">
        <f>COUNTIF($C$2:C1525,"Да")</f>
        <v>16</v>
      </c>
      <c r="B1525" s="45">
        <f t="shared" si="48"/>
        <v>46524</v>
      </c>
      <c r="C1525" s="42" t="str">
        <f>IF(ISERROR(VLOOKUP(B1525,'Айгенис Оп10'!$C$3:$C$20,1,0)),"Нет","Да")</f>
        <v>Нет</v>
      </c>
      <c r="D1525" s="43">
        <f t="shared" si="47"/>
        <v>365</v>
      </c>
      <c r="E1525" s="44">
        <f>ROUND(('Все выпуски'!$H$3*'Все выпуски'!$H$6/100)/365*(B1525-IF(C1525="Нет",VLOOKUP(A1525,'Айгенис Оп10'!$A$2:$C$20,3,0),VLOOKUP((A1525-1),'Айгенис Оп10'!$A$2:$C$20,3,0))),2)</f>
        <v>5.72</v>
      </c>
      <c r="G1525" s="43">
        <f>COUNTIF(D1526:$D$1599,365)</f>
        <v>74</v>
      </c>
      <c r="H1525" s="43">
        <f>COUNTIF(D1526:$D$1599,366)</f>
        <v>0</v>
      </c>
    </row>
    <row r="1526" spans="1:8" x14ac:dyDescent="0.25">
      <c r="A1526" s="1">
        <f>COUNTIF($C$2:C1526,"Да")</f>
        <v>16</v>
      </c>
      <c r="B1526" s="45">
        <f t="shared" si="48"/>
        <v>46525</v>
      </c>
      <c r="C1526" s="42" t="str">
        <f>IF(ISERROR(VLOOKUP(B1526,'Айгенис Оп10'!$C$3:$C$20,1,0)),"Нет","Да")</f>
        <v>Нет</v>
      </c>
      <c r="D1526" s="43">
        <f t="shared" si="47"/>
        <v>365</v>
      </c>
      <c r="E1526" s="44">
        <f>ROUND(('Все выпуски'!$H$3*'Все выпуски'!$H$6/100)/365*(B1526-IF(C1526="Нет",VLOOKUP(A1526,'Айгенис Оп10'!$A$2:$C$20,3,0),VLOOKUP((A1526-1),'Айгенис Оп10'!$A$2:$C$20,3,0))),2)</f>
        <v>5.82</v>
      </c>
      <c r="G1526" s="43">
        <f>COUNTIF(D1527:$D$1599,365)</f>
        <v>73</v>
      </c>
      <c r="H1526" s="43">
        <f>COUNTIF(D1527:$D$1599,366)</f>
        <v>0</v>
      </c>
    </row>
    <row r="1527" spans="1:8" x14ac:dyDescent="0.25">
      <c r="A1527" s="1">
        <f>COUNTIF($C$2:C1527,"Да")</f>
        <v>16</v>
      </c>
      <c r="B1527" s="45">
        <f t="shared" si="48"/>
        <v>46526</v>
      </c>
      <c r="C1527" s="42" t="str">
        <f>IF(ISERROR(VLOOKUP(B1527,'Айгенис Оп10'!$C$3:$C$20,1,0)),"Нет","Да")</f>
        <v>Нет</v>
      </c>
      <c r="D1527" s="43">
        <f t="shared" si="47"/>
        <v>365</v>
      </c>
      <c r="E1527" s="44">
        <f>ROUND(('Все выпуски'!$H$3*'Все выпуски'!$H$6/100)/365*(B1527-IF(C1527="Нет",VLOOKUP(A1527,'Айгенис Оп10'!$A$2:$C$20,3,0),VLOOKUP((A1527-1),'Айгенис Оп10'!$A$2:$C$20,3,0))),2)</f>
        <v>5.92</v>
      </c>
      <c r="G1527" s="43">
        <f>COUNTIF(D1528:$D$1599,365)</f>
        <v>72</v>
      </c>
      <c r="H1527" s="43">
        <f>COUNTIF(D1528:$D$1599,366)</f>
        <v>0</v>
      </c>
    </row>
    <row r="1528" spans="1:8" x14ac:dyDescent="0.25">
      <c r="A1528" s="1">
        <f>COUNTIF($C$2:C1528,"Да")</f>
        <v>16</v>
      </c>
      <c r="B1528" s="45">
        <f t="shared" si="48"/>
        <v>46527</v>
      </c>
      <c r="C1528" s="42" t="str">
        <f>IF(ISERROR(VLOOKUP(B1528,'Айгенис Оп10'!$C$3:$C$20,1,0)),"Нет","Да")</f>
        <v>Нет</v>
      </c>
      <c r="D1528" s="43">
        <f t="shared" si="47"/>
        <v>365</v>
      </c>
      <c r="E1528" s="44">
        <f>ROUND(('Все выпуски'!$H$3*'Все выпуски'!$H$6/100)/365*(B1528-IF(C1528="Нет",VLOOKUP(A1528,'Айгенис Оп10'!$A$2:$C$20,3,0),VLOOKUP((A1528-1),'Айгенис Оп10'!$A$2:$C$20,3,0))),2)</f>
        <v>6.02</v>
      </c>
      <c r="G1528" s="43">
        <f>COUNTIF(D1529:$D$1599,365)</f>
        <v>71</v>
      </c>
      <c r="H1528" s="43">
        <f>COUNTIF(D1529:$D$1599,366)</f>
        <v>0</v>
      </c>
    </row>
    <row r="1529" spans="1:8" x14ac:dyDescent="0.25">
      <c r="A1529" s="1">
        <f>COUNTIF($C$2:C1529,"Да")</f>
        <v>16</v>
      </c>
      <c r="B1529" s="45">
        <f t="shared" si="48"/>
        <v>46528</v>
      </c>
      <c r="C1529" s="42" t="str">
        <f>IF(ISERROR(VLOOKUP(B1529,'Айгенис Оп10'!$C$3:$C$20,1,0)),"Нет","Да")</f>
        <v>Нет</v>
      </c>
      <c r="D1529" s="43">
        <f t="shared" si="47"/>
        <v>365</v>
      </c>
      <c r="E1529" s="44">
        <f>ROUND(('Все выпуски'!$H$3*'Все выпуски'!$H$6/100)/365*(B1529-IF(C1529="Нет",VLOOKUP(A1529,'Айгенис Оп10'!$A$2:$C$20,3,0),VLOOKUP((A1529-1),'Айгенис Оп10'!$A$2:$C$20,3,0))),2)</f>
        <v>6.12</v>
      </c>
      <c r="G1529" s="43">
        <f>COUNTIF(D1530:$D$1599,365)</f>
        <v>70</v>
      </c>
      <c r="H1529" s="43">
        <f>COUNTIF(D1530:$D$1599,366)</f>
        <v>0</v>
      </c>
    </row>
    <row r="1530" spans="1:8" x14ac:dyDescent="0.25">
      <c r="A1530" s="1">
        <f>COUNTIF($C$2:C1530,"Да")</f>
        <v>16</v>
      </c>
      <c r="B1530" s="45">
        <f t="shared" si="48"/>
        <v>46529</v>
      </c>
      <c r="C1530" s="42" t="str">
        <f>IF(ISERROR(VLOOKUP(B1530,'Айгенис Оп10'!$C$3:$C$20,1,0)),"Нет","Да")</f>
        <v>Нет</v>
      </c>
      <c r="D1530" s="43">
        <f t="shared" si="47"/>
        <v>365</v>
      </c>
      <c r="E1530" s="44">
        <f>ROUND(('Все выпуски'!$H$3*'Все выпуски'!$H$6/100)/365*(B1530-IF(C1530="Нет",VLOOKUP(A1530,'Айгенис Оп10'!$A$2:$C$20,3,0),VLOOKUP((A1530-1),'Айгенис Оп10'!$A$2:$C$20,3,0))),2)</f>
        <v>6.21</v>
      </c>
      <c r="G1530" s="43">
        <f>COUNTIF(D1531:$D$1599,365)</f>
        <v>69</v>
      </c>
      <c r="H1530" s="43">
        <f>COUNTIF(D1531:$D$1599,366)</f>
        <v>0</v>
      </c>
    </row>
    <row r="1531" spans="1:8" x14ac:dyDescent="0.25">
      <c r="A1531" s="1">
        <f>COUNTIF($C$2:C1531,"Да")</f>
        <v>16</v>
      </c>
      <c r="B1531" s="45">
        <f t="shared" si="48"/>
        <v>46530</v>
      </c>
      <c r="C1531" s="42" t="str">
        <f>IF(ISERROR(VLOOKUP(B1531,'Айгенис Оп10'!$C$3:$C$20,1,0)),"Нет","Да")</f>
        <v>Нет</v>
      </c>
      <c r="D1531" s="43">
        <f t="shared" si="47"/>
        <v>365</v>
      </c>
      <c r="E1531" s="44">
        <f>ROUND(('Все выпуски'!$H$3*'Все выпуски'!$H$6/100)/365*(B1531-IF(C1531="Нет",VLOOKUP(A1531,'Айгенис Оп10'!$A$2:$C$20,3,0),VLOOKUP((A1531-1),'Айгенис Оп10'!$A$2:$C$20,3,0))),2)</f>
        <v>6.31</v>
      </c>
      <c r="G1531" s="43">
        <f>COUNTIF(D1532:$D$1599,365)</f>
        <v>68</v>
      </c>
      <c r="H1531" s="43">
        <f>COUNTIF(D1532:$D$1599,366)</f>
        <v>0</v>
      </c>
    </row>
    <row r="1532" spans="1:8" x14ac:dyDescent="0.25">
      <c r="A1532" s="1">
        <f>COUNTIF($C$2:C1532,"Да")</f>
        <v>16</v>
      </c>
      <c r="B1532" s="45">
        <f t="shared" si="48"/>
        <v>46531</v>
      </c>
      <c r="C1532" s="42" t="str">
        <f>IF(ISERROR(VLOOKUP(B1532,'Айгенис Оп10'!$C$3:$C$20,1,0)),"Нет","Да")</f>
        <v>Нет</v>
      </c>
      <c r="D1532" s="43">
        <f t="shared" si="47"/>
        <v>365</v>
      </c>
      <c r="E1532" s="44">
        <f>ROUND(('Все выпуски'!$H$3*'Все выпуски'!$H$6/100)/365*(B1532-IF(C1532="Нет",VLOOKUP(A1532,'Айгенис Оп10'!$A$2:$C$20,3,0),VLOOKUP((A1532-1),'Айгенис Оп10'!$A$2:$C$20,3,0))),2)</f>
        <v>6.41</v>
      </c>
      <c r="G1532" s="43">
        <f>COUNTIF(D1533:$D$1599,365)</f>
        <v>67</v>
      </c>
      <c r="H1532" s="43">
        <f>COUNTIF(D1533:$D$1599,366)</f>
        <v>0</v>
      </c>
    </row>
    <row r="1533" spans="1:8" x14ac:dyDescent="0.25">
      <c r="A1533" s="1">
        <f>COUNTIF($C$2:C1533,"Да")</f>
        <v>16</v>
      </c>
      <c r="B1533" s="45">
        <f t="shared" si="48"/>
        <v>46532</v>
      </c>
      <c r="C1533" s="42" t="str">
        <f>IF(ISERROR(VLOOKUP(B1533,'Айгенис Оп10'!$C$3:$C$20,1,0)),"Нет","Да")</f>
        <v>Нет</v>
      </c>
      <c r="D1533" s="43">
        <f t="shared" si="47"/>
        <v>365</v>
      </c>
      <c r="E1533" s="44">
        <f>ROUND(('Все выпуски'!$H$3*'Все выпуски'!$H$6/100)/365*(B1533-IF(C1533="Нет",VLOOKUP(A1533,'Айгенис Оп10'!$A$2:$C$20,3,0),VLOOKUP((A1533-1),'Айгенис Оп10'!$A$2:$C$20,3,0))),2)</f>
        <v>6.51</v>
      </c>
      <c r="G1533" s="43">
        <f>COUNTIF(D1534:$D$1599,365)</f>
        <v>66</v>
      </c>
      <c r="H1533" s="43">
        <f>COUNTIF(D1534:$D$1599,366)</f>
        <v>0</v>
      </c>
    </row>
    <row r="1534" spans="1:8" x14ac:dyDescent="0.25">
      <c r="A1534" s="1">
        <f>COUNTIF($C$2:C1534,"Да")</f>
        <v>16</v>
      </c>
      <c r="B1534" s="45">
        <f t="shared" si="48"/>
        <v>46533</v>
      </c>
      <c r="C1534" s="42" t="str">
        <f>IF(ISERROR(VLOOKUP(B1534,'Айгенис Оп10'!$C$3:$C$20,1,0)),"Нет","Да")</f>
        <v>Нет</v>
      </c>
      <c r="D1534" s="43">
        <f t="shared" si="47"/>
        <v>365</v>
      </c>
      <c r="E1534" s="44">
        <f>ROUND(('Все выпуски'!$H$3*'Все выпуски'!$H$6/100)/365*(B1534-IF(C1534="Нет",VLOOKUP(A1534,'Айгенис Оп10'!$A$2:$C$20,3,0),VLOOKUP((A1534-1),'Айгенис Оп10'!$A$2:$C$20,3,0))),2)</f>
        <v>6.61</v>
      </c>
      <c r="G1534" s="43">
        <f>COUNTIF(D1535:$D$1599,365)</f>
        <v>65</v>
      </c>
      <c r="H1534" s="43">
        <f>COUNTIF(D1535:$D$1599,366)</f>
        <v>0</v>
      </c>
    </row>
    <row r="1535" spans="1:8" x14ac:dyDescent="0.25">
      <c r="A1535" s="1">
        <f>COUNTIF($C$2:C1535,"Да")</f>
        <v>16</v>
      </c>
      <c r="B1535" s="45">
        <f t="shared" si="48"/>
        <v>46534</v>
      </c>
      <c r="C1535" s="42" t="str">
        <f>IF(ISERROR(VLOOKUP(B1535,'Айгенис Оп10'!$C$3:$C$20,1,0)),"Нет","Да")</f>
        <v>Нет</v>
      </c>
      <c r="D1535" s="43">
        <f t="shared" si="47"/>
        <v>365</v>
      </c>
      <c r="E1535" s="44">
        <f>ROUND(('Все выпуски'!$H$3*'Все выпуски'!$H$6/100)/365*(B1535-IF(C1535="Нет",VLOOKUP(A1535,'Айгенис Оп10'!$A$2:$C$20,3,0),VLOOKUP((A1535-1),'Айгенис Оп10'!$A$2:$C$20,3,0))),2)</f>
        <v>6.71</v>
      </c>
      <c r="G1535" s="43">
        <f>COUNTIF(D1536:$D$1599,365)</f>
        <v>64</v>
      </c>
      <c r="H1535" s="43">
        <f>COUNTIF(D1536:$D$1599,366)</f>
        <v>0</v>
      </c>
    </row>
    <row r="1536" spans="1:8" x14ac:dyDescent="0.25">
      <c r="A1536" s="1">
        <f>COUNTIF($C$2:C1536,"Да")</f>
        <v>16</v>
      </c>
      <c r="B1536" s="45">
        <f t="shared" si="48"/>
        <v>46535</v>
      </c>
      <c r="C1536" s="42" t="str">
        <f>IF(ISERROR(VLOOKUP(B1536,'Айгенис Оп10'!$C$3:$C$20,1,0)),"Нет","Да")</f>
        <v>Нет</v>
      </c>
      <c r="D1536" s="43">
        <f t="shared" si="47"/>
        <v>365</v>
      </c>
      <c r="E1536" s="44">
        <f>ROUND(('Все выпуски'!$H$3*'Все выпуски'!$H$6/100)/365*(B1536-IF(C1536="Нет",VLOOKUP(A1536,'Айгенис Оп10'!$A$2:$C$20,3,0),VLOOKUP((A1536-1),'Айгенис Оп10'!$A$2:$C$20,3,0))),2)</f>
        <v>6.81</v>
      </c>
      <c r="G1536" s="43">
        <f>COUNTIF(D1537:$D$1599,365)</f>
        <v>63</v>
      </c>
      <c r="H1536" s="43">
        <f>COUNTIF(D1537:$D$1599,366)</f>
        <v>0</v>
      </c>
    </row>
    <row r="1537" spans="1:8" x14ac:dyDescent="0.25">
      <c r="A1537" s="1">
        <f>COUNTIF($C$2:C1537,"Да")</f>
        <v>16</v>
      </c>
      <c r="B1537" s="45">
        <f t="shared" si="48"/>
        <v>46536</v>
      </c>
      <c r="C1537" s="42" t="str">
        <f>IF(ISERROR(VLOOKUP(B1537,'Айгенис Оп10'!$C$3:$C$20,1,0)),"Нет","Да")</f>
        <v>Нет</v>
      </c>
      <c r="D1537" s="43">
        <f t="shared" si="47"/>
        <v>365</v>
      </c>
      <c r="E1537" s="44">
        <f>ROUND(('Все выпуски'!$H$3*'Все выпуски'!$H$6/100)/365*(B1537-IF(C1537="Нет",VLOOKUP(A1537,'Айгенис Оп10'!$A$2:$C$20,3,0),VLOOKUP((A1537-1),'Айгенис Оп10'!$A$2:$C$20,3,0))),2)</f>
        <v>6.9</v>
      </c>
      <c r="G1537" s="43">
        <f>COUNTIF(D1538:$D$1599,365)</f>
        <v>62</v>
      </c>
      <c r="H1537" s="43">
        <f>COUNTIF(D1538:$D$1599,366)</f>
        <v>0</v>
      </c>
    </row>
    <row r="1538" spans="1:8" x14ac:dyDescent="0.25">
      <c r="A1538" s="1">
        <f>COUNTIF($C$2:C1538,"Да")</f>
        <v>16</v>
      </c>
      <c r="B1538" s="45">
        <f t="shared" si="48"/>
        <v>46537</v>
      </c>
      <c r="C1538" s="42" t="str">
        <f>IF(ISERROR(VLOOKUP(B1538,'Айгенис Оп10'!$C$3:$C$20,1,0)),"Нет","Да")</f>
        <v>Нет</v>
      </c>
      <c r="D1538" s="43">
        <f t="shared" si="47"/>
        <v>365</v>
      </c>
      <c r="E1538" s="44">
        <f>ROUND(('Все выпуски'!$H$3*'Все выпуски'!$H$6/100)/365*(B1538-IF(C1538="Нет",VLOOKUP(A1538,'Айгенис Оп10'!$A$2:$C$20,3,0),VLOOKUP((A1538-1),'Айгенис Оп10'!$A$2:$C$20,3,0))),2)</f>
        <v>7</v>
      </c>
      <c r="G1538" s="43">
        <f>COUNTIF(D1539:$D$1599,365)</f>
        <v>61</v>
      </c>
      <c r="H1538" s="43">
        <f>COUNTIF(D1539:$D$1599,366)</f>
        <v>0</v>
      </c>
    </row>
    <row r="1539" spans="1:8" x14ac:dyDescent="0.25">
      <c r="A1539" s="1">
        <f>COUNTIF($C$2:C1539,"Да")</f>
        <v>16</v>
      </c>
      <c r="B1539" s="45">
        <f t="shared" si="48"/>
        <v>46538</v>
      </c>
      <c r="C1539" s="42" t="str">
        <f>IF(ISERROR(VLOOKUP(B1539,'Айгенис Оп10'!$C$3:$C$20,1,0)),"Нет","Да")</f>
        <v>Нет</v>
      </c>
      <c r="D1539" s="43">
        <f t="shared" ref="D1539:D1599" si="49">IF(MOD(YEAR(B1539),4)=0,366,365)</f>
        <v>365</v>
      </c>
      <c r="E1539" s="44">
        <f>ROUND(('Все выпуски'!$H$3*'Все выпуски'!$H$6/100)/365*(B1539-IF(C1539="Нет",VLOOKUP(A1539,'Айгенис Оп10'!$A$2:$C$20,3,0),VLOOKUP((A1539-1),'Айгенис Оп10'!$A$2:$C$20,3,0))),2)</f>
        <v>7.1</v>
      </c>
      <c r="G1539" s="43">
        <f>COUNTIF(D1540:$D$1599,365)</f>
        <v>60</v>
      </c>
      <c r="H1539" s="43">
        <f>COUNTIF(D1540:$D$1599,366)</f>
        <v>0</v>
      </c>
    </row>
    <row r="1540" spans="1:8" x14ac:dyDescent="0.25">
      <c r="A1540" s="1">
        <f>COUNTIF($C$2:C1540,"Да")</f>
        <v>16</v>
      </c>
      <c r="B1540" s="45">
        <f t="shared" si="48"/>
        <v>46539</v>
      </c>
      <c r="C1540" s="42" t="str">
        <f>IF(ISERROR(VLOOKUP(B1540,'Айгенис Оп10'!$C$3:$C$20,1,0)),"Нет","Да")</f>
        <v>Нет</v>
      </c>
      <c r="D1540" s="43">
        <f t="shared" si="49"/>
        <v>365</v>
      </c>
      <c r="E1540" s="44">
        <f>ROUND(('Все выпуски'!$H$3*'Все выпуски'!$H$6/100)/365*(B1540-IF(C1540="Нет",VLOOKUP(A1540,'Айгенис Оп10'!$A$2:$C$20,3,0),VLOOKUP((A1540-1),'Айгенис Оп10'!$A$2:$C$20,3,0))),2)</f>
        <v>7.2</v>
      </c>
      <c r="G1540" s="43">
        <f>COUNTIF(D1541:$D$1599,365)</f>
        <v>59</v>
      </c>
      <c r="H1540" s="43">
        <f>COUNTIF(D1541:$D$1599,366)</f>
        <v>0</v>
      </c>
    </row>
    <row r="1541" spans="1:8" x14ac:dyDescent="0.25">
      <c r="A1541" s="1">
        <f>COUNTIF($C$2:C1541,"Да")</f>
        <v>16</v>
      </c>
      <c r="B1541" s="45">
        <f t="shared" si="48"/>
        <v>46540</v>
      </c>
      <c r="C1541" s="42" t="str">
        <f>IF(ISERROR(VLOOKUP(B1541,'Айгенис Оп10'!$C$3:$C$20,1,0)),"Нет","Да")</f>
        <v>Нет</v>
      </c>
      <c r="D1541" s="43">
        <f t="shared" si="49"/>
        <v>365</v>
      </c>
      <c r="E1541" s="44">
        <f>ROUND(('Все выпуски'!$H$3*'Все выпуски'!$H$6/100)/365*(B1541-IF(C1541="Нет",VLOOKUP(A1541,'Айгенис Оп10'!$A$2:$C$20,3,0),VLOOKUP((A1541-1),'Айгенис Оп10'!$A$2:$C$20,3,0))),2)</f>
        <v>7.3</v>
      </c>
      <c r="G1541" s="43">
        <f>COUNTIF(D1542:$D$1599,365)</f>
        <v>58</v>
      </c>
      <c r="H1541" s="43">
        <f>COUNTIF(D1542:$D$1599,366)</f>
        <v>0</v>
      </c>
    </row>
    <row r="1542" spans="1:8" x14ac:dyDescent="0.25">
      <c r="A1542" s="1">
        <f>COUNTIF($C$2:C1542,"Да")</f>
        <v>16</v>
      </c>
      <c r="B1542" s="45">
        <f t="shared" si="48"/>
        <v>46541</v>
      </c>
      <c r="C1542" s="42" t="str">
        <f>IF(ISERROR(VLOOKUP(B1542,'Айгенис Оп10'!$C$3:$C$20,1,0)),"Нет","Да")</f>
        <v>Нет</v>
      </c>
      <c r="D1542" s="43">
        <f t="shared" si="49"/>
        <v>365</v>
      </c>
      <c r="E1542" s="44">
        <f>ROUND(('Все выпуски'!$H$3*'Все выпуски'!$H$6/100)/365*(B1542-IF(C1542="Нет",VLOOKUP(A1542,'Айгенис Оп10'!$A$2:$C$20,3,0),VLOOKUP((A1542-1),'Айгенис Оп10'!$A$2:$C$20,3,0))),2)</f>
        <v>7.4</v>
      </c>
      <c r="G1542" s="43">
        <f>COUNTIF(D1543:$D$1599,365)</f>
        <v>57</v>
      </c>
      <c r="H1542" s="43">
        <f>COUNTIF(D1543:$D$1599,366)</f>
        <v>0</v>
      </c>
    </row>
    <row r="1543" spans="1:8" x14ac:dyDescent="0.25">
      <c r="A1543" s="1">
        <f>COUNTIF($C$2:C1543,"Да")</f>
        <v>16</v>
      </c>
      <c r="B1543" s="45">
        <f t="shared" si="48"/>
        <v>46542</v>
      </c>
      <c r="C1543" s="42" t="str">
        <f>IF(ISERROR(VLOOKUP(B1543,'Айгенис Оп10'!$C$3:$C$20,1,0)),"Нет","Да")</f>
        <v>Нет</v>
      </c>
      <c r="D1543" s="43">
        <f t="shared" si="49"/>
        <v>365</v>
      </c>
      <c r="E1543" s="44">
        <f>ROUND(('Все выпуски'!$H$3*'Все выпуски'!$H$6/100)/365*(B1543-IF(C1543="Нет",VLOOKUP(A1543,'Айгенис Оп10'!$A$2:$C$20,3,0),VLOOKUP((A1543-1),'Айгенис Оп10'!$A$2:$C$20,3,0))),2)</f>
        <v>7.5</v>
      </c>
      <c r="G1543" s="43">
        <f>COUNTIF(D1544:$D$1599,365)</f>
        <v>56</v>
      </c>
      <c r="H1543" s="43">
        <f>COUNTIF(D1544:$D$1599,366)</f>
        <v>0</v>
      </c>
    </row>
    <row r="1544" spans="1:8" x14ac:dyDescent="0.25">
      <c r="A1544" s="1">
        <f>COUNTIF($C$2:C1544,"Да")</f>
        <v>16</v>
      </c>
      <c r="B1544" s="45">
        <f t="shared" si="48"/>
        <v>46543</v>
      </c>
      <c r="C1544" s="42" t="str">
        <f>IF(ISERROR(VLOOKUP(B1544,'Айгенис Оп10'!$C$3:$C$20,1,0)),"Нет","Да")</f>
        <v>Нет</v>
      </c>
      <c r="D1544" s="43">
        <f t="shared" si="49"/>
        <v>365</v>
      </c>
      <c r="E1544" s="44">
        <f>ROUND(('Все выпуски'!$H$3*'Все выпуски'!$H$6/100)/365*(B1544-IF(C1544="Нет",VLOOKUP(A1544,'Айгенис Оп10'!$A$2:$C$20,3,0),VLOOKUP((A1544-1),'Айгенис Оп10'!$A$2:$C$20,3,0))),2)</f>
        <v>7.59</v>
      </c>
      <c r="G1544" s="43">
        <f>COUNTIF(D1545:$D$1599,365)</f>
        <v>55</v>
      </c>
      <c r="H1544" s="43">
        <f>COUNTIF(D1545:$D$1599,366)</f>
        <v>0</v>
      </c>
    </row>
    <row r="1545" spans="1:8" x14ac:dyDescent="0.25">
      <c r="A1545" s="1">
        <f>COUNTIF($C$2:C1545,"Да")</f>
        <v>16</v>
      </c>
      <c r="B1545" s="45">
        <f t="shared" si="48"/>
        <v>46544</v>
      </c>
      <c r="C1545" s="42" t="str">
        <f>IF(ISERROR(VLOOKUP(B1545,'Айгенис Оп10'!$C$3:$C$20,1,0)),"Нет","Да")</f>
        <v>Нет</v>
      </c>
      <c r="D1545" s="43">
        <f t="shared" si="49"/>
        <v>365</v>
      </c>
      <c r="E1545" s="44">
        <f>ROUND(('Все выпуски'!$H$3*'Все выпуски'!$H$6/100)/365*(B1545-IF(C1545="Нет",VLOOKUP(A1545,'Айгенис Оп10'!$A$2:$C$20,3,0),VLOOKUP((A1545-1),'Айгенис Оп10'!$A$2:$C$20,3,0))),2)</f>
        <v>7.69</v>
      </c>
      <c r="G1545" s="43">
        <f>COUNTIF(D1546:$D$1599,365)</f>
        <v>54</v>
      </c>
      <c r="H1545" s="43">
        <f>COUNTIF(D1546:$D$1599,366)</f>
        <v>0</v>
      </c>
    </row>
    <row r="1546" spans="1:8" x14ac:dyDescent="0.25">
      <c r="A1546" s="1">
        <f>COUNTIF($C$2:C1546,"Да")</f>
        <v>16</v>
      </c>
      <c r="B1546" s="45">
        <f t="shared" si="48"/>
        <v>46545</v>
      </c>
      <c r="C1546" s="42" t="str">
        <f>IF(ISERROR(VLOOKUP(B1546,'Айгенис Оп10'!$C$3:$C$20,1,0)),"Нет","Да")</f>
        <v>Нет</v>
      </c>
      <c r="D1546" s="43">
        <f t="shared" si="49"/>
        <v>365</v>
      </c>
      <c r="E1546" s="44">
        <f>ROUND(('Все выпуски'!$H$3*'Все выпуски'!$H$6/100)/365*(B1546-IF(C1546="Нет",VLOOKUP(A1546,'Айгенис Оп10'!$A$2:$C$20,3,0),VLOOKUP((A1546-1),'Айгенис Оп10'!$A$2:$C$20,3,0))),2)</f>
        <v>7.79</v>
      </c>
      <c r="G1546" s="43">
        <f>COUNTIF(D1547:$D$1599,365)</f>
        <v>53</v>
      </c>
      <c r="H1546" s="43">
        <f>COUNTIF(D1547:$D$1599,366)</f>
        <v>0</v>
      </c>
    </row>
    <row r="1547" spans="1:8" x14ac:dyDescent="0.25">
      <c r="A1547" s="1">
        <f>COUNTIF($C$2:C1547,"Да")</f>
        <v>16</v>
      </c>
      <c r="B1547" s="45">
        <f t="shared" si="48"/>
        <v>46546</v>
      </c>
      <c r="C1547" s="42" t="str">
        <f>IF(ISERROR(VLOOKUP(B1547,'Айгенис Оп10'!$C$3:$C$20,1,0)),"Нет","Да")</f>
        <v>Нет</v>
      </c>
      <c r="D1547" s="43">
        <f t="shared" si="49"/>
        <v>365</v>
      </c>
      <c r="E1547" s="44">
        <f>ROUND(('Все выпуски'!$H$3*'Все выпуски'!$H$6/100)/365*(B1547-IF(C1547="Нет",VLOOKUP(A1547,'Айгенис Оп10'!$A$2:$C$20,3,0),VLOOKUP((A1547-1),'Айгенис Оп10'!$A$2:$C$20,3,0))),2)</f>
        <v>7.89</v>
      </c>
      <c r="G1547" s="43">
        <f>COUNTIF(D1548:$D$1599,365)</f>
        <v>52</v>
      </c>
      <c r="H1547" s="43">
        <f>COUNTIF(D1548:$D$1599,366)</f>
        <v>0</v>
      </c>
    </row>
    <row r="1548" spans="1:8" x14ac:dyDescent="0.25">
      <c r="A1548" s="1">
        <f>COUNTIF($C$2:C1548,"Да")</f>
        <v>16</v>
      </c>
      <c r="B1548" s="45">
        <f t="shared" ref="B1548:B1595" si="50">B1547+1</f>
        <v>46547</v>
      </c>
      <c r="C1548" s="42" t="str">
        <f>IF(ISERROR(VLOOKUP(B1548,'Айгенис Оп10'!$C$3:$C$20,1,0)),"Нет","Да")</f>
        <v>Нет</v>
      </c>
      <c r="D1548" s="43">
        <f t="shared" si="49"/>
        <v>365</v>
      </c>
      <c r="E1548" s="44">
        <f>ROUND(('Все выпуски'!$H$3*'Все выпуски'!$H$6/100)/365*(B1548-IF(C1548="Нет",VLOOKUP(A1548,'Айгенис Оп10'!$A$2:$C$20,3,0),VLOOKUP((A1548-1),'Айгенис Оп10'!$A$2:$C$20,3,0))),2)</f>
        <v>7.99</v>
      </c>
      <c r="G1548" s="43">
        <f>COUNTIF(D1549:$D$1599,365)</f>
        <v>51</v>
      </c>
      <c r="H1548" s="43">
        <f>COUNTIF(D1549:$D$1599,366)</f>
        <v>0</v>
      </c>
    </row>
    <row r="1549" spans="1:8" x14ac:dyDescent="0.25">
      <c r="A1549" s="1">
        <f>COUNTIF($C$2:C1549,"Да")</f>
        <v>16</v>
      </c>
      <c r="B1549" s="45">
        <f t="shared" si="50"/>
        <v>46548</v>
      </c>
      <c r="C1549" s="42" t="str">
        <f>IF(ISERROR(VLOOKUP(B1549,'Айгенис Оп10'!$C$3:$C$20,1,0)),"Нет","Да")</f>
        <v>Нет</v>
      </c>
      <c r="D1549" s="43">
        <f t="shared" si="49"/>
        <v>365</v>
      </c>
      <c r="E1549" s="44">
        <f>ROUND(('Все выпуски'!$H$3*'Все выпуски'!$H$6/100)/365*(B1549-IF(C1549="Нет",VLOOKUP(A1549,'Айгенис Оп10'!$A$2:$C$20,3,0),VLOOKUP((A1549-1),'Айгенис Оп10'!$A$2:$C$20,3,0))),2)</f>
        <v>8.09</v>
      </c>
      <c r="G1549" s="43">
        <f>COUNTIF(D1550:$D$1599,365)</f>
        <v>50</v>
      </c>
      <c r="H1549" s="43">
        <f>COUNTIF(D1550:$D$1599,366)</f>
        <v>0</v>
      </c>
    </row>
    <row r="1550" spans="1:8" x14ac:dyDescent="0.25">
      <c r="A1550" s="1">
        <f>COUNTIF($C$2:C1550,"Да")</f>
        <v>16</v>
      </c>
      <c r="B1550" s="45">
        <f t="shared" si="50"/>
        <v>46549</v>
      </c>
      <c r="C1550" s="42" t="str">
        <f>IF(ISERROR(VLOOKUP(B1550,'Айгенис Оп10'!$C$3:$C$20,1,0)),"Нет","Да")</f>
        <v>Нет</v>
      </c>
      <c r="D1550" s="43">
        <f t="shared" si="49"/>
        <v>365</v>
      </c>
      <c r="E1550" s="44">
        <f>ROUND(('Все выпуски'!$H$3*'Все выпуски'!$H$6/100)/365*(B1550-IF(C1550="Нет",VLOOKUP(A1550,'Айгенис Оп10'!$A$2:$C$20,3,0),VLOOKUP((A1550-1),'Айгенис Оп10'!$A$2:$C$20,3,0))),2)</f>
        <v>8.19</v>
      </c>
      <c r="G1550" s="43">
        <f>COUNTIF(D1551:$D$1599,365)</f>
        <v>49</v>
      </c>
      <c r="H1550" s="43">
        <f>COUNTIF(D1551:$D$1599,366)</f>
        <v>0</v>
      </c>
    </row>
    <row r="1551" spans="1:8" x14ac:dyDescent="0.25">
      <c r="A1551" s="1">
        <f>COUNTIF($C$2:C1551,"Да")</f>
        <v>16</v>
      </c>
      <c r="B1551" s="45">
        <f t="shared" si="50"/>
        <v>46550</v>
      </c>
      <c r="C1551" s="42" t="str">
        <f>IF(ISERROR(VLOOKUP(B1551,'Айгенис Оп10'!$C$3:$C$20,1,0)),"Нет","Да")</f>
        <v>Нет</v>
      </c>
      <c r="D1551" s="43">
        <f t="shared" si="49"/>
        <v>365</v>
      </c>
      <c r="E1551" s="44">
        <f>ROUND(('Все выпуски'!$H$3*'Все выпуски'!$H$6/100)/365*(B1551-IF(C1551="Нет",VLOOKUP(A1551,'Айгенис Оп10'!$A$2:$C$20,3,0),VLOOKUP((A1551-1),'Айгенис Оп10'!$A$2:$C$20,3,0))),2)</f>
        <v>8.2799999999999994</v>
      </c>
      <c r="G1551" s="43">
        <f>COUNTIF(D1552:$D$1599,365)</f>
        <v>48</v>
      </c>
      <c r="H1551" s="43">
        <f>COUNTIF(D1552:$D$1599,366)</f>
        <v>0</v>
      </c>
    </row>
    <row r="1552" spans="1:8" x14ac:dyDescent="0.25">
      <c r="A1552" s="1">
        <f>COUNTIF($C$2:C1552,"Да")</f>
        <v>16</v>
      </c>
      <c r="B1552" s="45">
        <f t="shared" si="50"/>
        <v>46551</v>
      </c>
      <c r="C1552" s="42" t="str">
        <f>IF(ISERROR(VLOOKUP(B1552,'Айгенис Оп10'!$C$3:$C$20,1,0)),"Нет","Да")</f>
        <v>Нет</v>
      </c>
      <c r="D1552" s="43">
        <f t="shared" si="49"/>
        <v>365</v>
      </c>
      <c r="E1552" s="44">
        <f>ROUND(('Все выпуски'!$H$3*'Все выпуски'!$H$6/100)/365*(B1552-IF(C1552="Нет",VLOOKUP(A1552,'Айгенис Оп10'!$A$2:$C$20,3,0),VLOOKUP((A1552-1),'Айгенис Оп10'!$A$2:$C$20,3,0))),2)</f>
        <v>8.3800000000000008</v>
      </c>
      <c r="G1552" s="43">
        <f>COUNTIF(D1553:$D$1599,365)</f>
        <v>47</v>
      </c>
      <c r="H1552" s="43">
        <f>COUNTIF(D1553:$D$1599,366)</f>
        <v>0</v>
      </c>
    </row>
    <row r="1553" spans="1:8" x14ac:dyDescent="0.25">
      <c r="A1553" s="1">
        <f>COUNTIF($C$2:C1553,"Да")</f>
        <v>16</v>
      </c>
      <c r="B1553" s="45">
        <f t="shared" si="50"/>
        <v>46552</v>
      </c>
      <c r="C1553" s="42" t="str">
        <f>IF(ISERROR(VLOOKUP(B1553,'Айгенис Оп10'!$C$3:$C$20,1,0)),"Нет","Да")</f>
        <v>Нет</v>
      </c>
      <c r="D1553" s="43">
        <f t="shared" si="49"/>
        <v>365</v>
      </c>
      <c r="E1553" s="44">
        <f>ROUND(('Все выпуски'!$H$3*'Все выпуски'!$H$6/100)/365*(B1553-IF(C1553="Нет",VLOOKUP(A1553,'Айгенис Оп10'!$A$2:$C$20,3,0),VLOOKUP((A1553-1),'Айгенис Оп10'!$A$2:$C$20,3,0))),2)</f>
        <v>8.48</v>
      </c>
      <c r="G1553" s="43">
        <f>COUNTIF(D1554:$D$1599,365)</f>
        <v>46</v>
      </c>
      <c r="H1553" s="43">
        <f>COUNTIF(D1554:$D$1599,366)</f>
        <v>0</v>
      </c>
    </row>
    <row r="1554" spans="1:8" x14ac:dyDescent="0.25">
      <c r="A1554" s="1">
        <f>COUNTIF($C$2:C1554,"Да")</f>
        <v>16</v>
      </c>
      <c r="B1554" s="45">
        <f t="shared" si="50"/>
        <v>46553</v>
      </c>
      <c r="C1554" s="42" t="str">
        <f>IF(ISERROR(VLOOKUP(B1554,'Айгенис Оп10'!$C$3:$C$20,1,0)),"Нет","Да")</f>
        <v>Нет</v>
      </c>
      <c r="D1554" s="43">
        <f t="shared" si="49"/>
        <v>365</v>
      </c>
      <c r="E1554" s="44">
        <f>ROUND(('Все выпуски'!$H$3*'Все выпуски'!$H$6/100)/365*(B1554-IF(C1554="Нет",VLOOKUP(A1554,'Айгенис Оп10'!$A$2:$C$20,3,0),VLOOKUP((A1554-1),'Айгенис Оп10'!$A$2:$C$20,3,0))),2)</f>
        <v>8.58</v>
      </c>
      <c r="G1554" s="43">
        <f>COUNTIF(D1555:$D$1599,365)</f>
        <v>45</v>
      </c>
      <c r="H1554" s="43">
        <f>COUNTIF(D1555:$D$1599,366)</f>
        <v>0</v>
      </c>
    </row>
    <row r="1555" spans="1:8" x14ac:dyDescent="0.25">
      <c r="A1555" s="1">
        <f>COUNTIF($C$2:C1555,"Да")</f>
        <v>16</v>
      </c>
      <c r="B1555" s="45">
        <f t="shared" si="50"/>
        <v>46554</v>
      </c>
      <c r="C1555" s="42" t="str">
        <f>IF(ISERROR(VLOOKUP(B1555,'Айгенис Оп10'!$C$3:$C$20,1,0)),"Нет","Да")</f>
        <v>Нет</v>
      </c>
      <c r="D1555" s="43">
        <f t="shared" si="49"/>
        <v>365</v>
      </c>
      <c r="E1555" s="44">
        <f>ROUND(('Все выпуски'!$H$3*'Все выпуски'!$H$6/100)/365*(B1555-IF(C1555="Нет",VLOOKUP(A1555,'Айгенис Оп10'!$A$2:$C$20,3,0),VLOOKUP((A1555-1),'Айгенис Оп10'!$A$2:$C$20,3,0))),2)</f>
        <v>8.68</v>
      </c>
      <c r="G1555" s="43">
        <f>COUNTIF(D1556:$D$1599,365)</f>
        <v>44</v>
      </c>
      <c r="H1555" s="43">
        <f>COUNTIF(D1556:$D$1599,366)</f>
        <v>0</v>
      </c>
    </row>
    <row r="1556" spans="1:8" x14ac:dyDescent="0.25">
      <c r="A1556" s="1">
        <f>COUNTIF($C$2:C1556,"Да")</f>
        <v>16</v>
      </c>
      <c r="B1556" s="45">
        <f t="shared" si="50"/>
        <v>46555</v>
      </c>
      <c r="C1556" s="42" t="str">
        <f>IF(ISERROR(VLOOKUP(B1556,'Айгенис Оп10'!$C$3:$C$20,1,0)),"Нет","Да")</f>
        <v>Нет</v>
      </c>
      <c r="D1556" s="43">
        <f t="shared" si="49"/>
        <v>365</v>
      </c>
      <c r="E1556" s="44">
        <f>ROUND(('Все выпуски'!$H$3*'Все выпуски'!$H$6/100)/365*(B1556-IF(C1556="Нет",VLOOKUP(A1556,'Айгенис Оп10'!$A$2:$C$20,3,0),VLOOKUP((A1556-1),'Айгенис Оп10'!$A$2:$C$20,3,0))),2)</f>
        <v>8.7799999999999994</v>
      </c>
      <c r="G1556" s="43">
        <f>COUNTIF(D1557:$D$1599,365)</f>
        <v>43</v>
      </c>
      <c r="H1556" s="43">
        <f>COUNTIF(D1557:$D$1599,366)</f>
        <v>0</v>
      </c>
    </row>
    <row r="1557" spans="1:8" x14ac:dyDescent="0.25">
      <c r="A1557" s="1">
        <f>COUNTIF($C$2:C1557,"Да")</f>
        <v>16</v>
      </c>
      <c r="B1557" s="45">
        <f t="shared" si="50"/>
        <v>46556</v>
      </c>
      <c r="C1557" s="42" t="str">
        <f>IF(ISERROR(VLOOKUP(B1557,'Айгенис Оп10'!$C$3:$C$20,1,0)),"Нет","Да")</f>
        <v>Нет</v>
      </c>
      <c r="D1557" s="43">
        <f t="shared" si="49"/>
        <v>365</v>
      </c>
      <c r="E1557" s="44">
        <f>ROUND(('Все выпуски'!$H$3*'Все выпуски'!$H$6/100)/365*(B1557-IF(C1557="Нет",VLOOKUP(A1557,'Айгенис Оп10'!$A$2:$C$20,3,0),VLOOKUP((A1557-1),'Айгенис Оп10'!$A$2:$C$20,3,0))),2)</f>
        <v>8.8800000000000008</v>
      </c>
      <c r="G1557" s="43">
        <f>COUNTIF(D1558:$D$1599,365)</f>
        <v>42</v>
      </c>
      <c r="H1557" s="43">
        <f>COUNTIF(D1558:$D$1599,366)</f>
        <v>0</v>
      </c>
    </row>
    <row r="1558" spans="1:8" x14ac:dyDescent="0.25">
      <c r="A1558" s="1">
        <f>COUNTIF($C$2:C1558,"Да")</f>
        <v>16</v>
      </c>
      <c r="B1558" s="45">
        <f t="shared" si="50"/>
        <v>46557</v>
      </c>
      <c r="C1558" s="42" t="str">
        <f>IF(ISERROR(VLOOKUP(B1558,'Айгенис Оп10'!$C$3:$C$20,1,0)),"Нет","Да")</f>
        <v>Нет</v>
      </c>
      <c r="D1558" s="43">
        <f t="shared" si="49"/>
        <v>365</v>
      </c>
      <c r="E1558" s="44">
        <f>ROUND(('Все выпуски'!$H$3*'Все выпуски'!$H$6/100)/365*(B1558-IF(C1558="Нет",VLOOKUP(A1558,'Айгенис Оп10'!$A$2:$C$20,3,0),VLOOKUP((A1558-1),'Айгенис Оп10'!$A$2:$C$20,3,0))),2)</f>
        <v>8.98</v>
      </c>
      <c r="G1558" s="43">
        <f>COUNTIF(D1559:$D$1599,365)</f>
        <v>41</v>
      </c>
      <c r="H1558" s="43">
        <f>COUNTIF(D1559:$D$1599,366)</f>
        <v>0</v>
      </c>
    </row>
    <row r="1559" spans="1:8" x14ac:dyDescent="0.25">
      <c r="A1559" s="1">
        <f>COUNTIF($C$2:C1559,"Да")</f>
        <v>17</v>
      </c>
      <c r="B1559" s="45">
        <f t="shared" si="50"/>
        <v>46558</v>
      </c>
      <c r="C1559" s="42" t="str">
        <f>IF(ISERROR(VLOOKUP(B1559,'Айгенис Оп10'!$C$3:$C$20,1,0)),"Нет","Да")</f>
        <v>Да</v>
      </c>
      <c r="D1559" s="43">
        <f t="shared" si="49"/>
        <v>365</v>
      </c>
      <c r="E1559" s="44">
        <f>ROUND(('Все выпуски'!$H$3*'Все выпуски'!$H$6/100)/365*(B1559-IF(C1559="Нет",VLOOKUP(A1559,'Айгенис Оп10'!$A$2:$C$20,3,0),VLOOKUP((A1559-1),'Айгенис Оп10'!$A$2:$C$20,3,0))),2)</f>
        <v>9.07</v>
      </c>
      <c r="G1559" s="43">
        <f>COUNTIF(D1560:$D$1599,365)</f>
        <v>40</v>
      </c>
      <c r="H1559" s="43">
        <f>COUNTIF(D1560:$D$1599,366)</f>
        <v>0</v>
      </c>
    </row>
    <row r="1560" spans="1:8" x14ac:dyDescent="0.25">
      <c r="A1560" s="1">
        <f>COUNTIF($C$2:C1560,"Да")</f>
        <v>17</v>
      </c>
      <c r="B1560" s="45">
        <f t="shared" si="50"/>
        <v>46559</v>
      </c>
      <c r="C1560" s="42" t="str">
        <f>IF(ISERROR(VLOOKUP(B1560,'Айгенис Оп10'!$C$3:$C$20,1,0)),"Нет","Да")</f>
        <v>Нет</v>
      </c>
      <c r="D1560" s="43">
        <f t="shared" si="49"/>
        <v>365</v>
      </c>
      <c r="E1560" s="44">
        <f>ROUND(('Все выпуски'!$H$3*'Все выпуски'!$H$6/100)/365*(B1560-IF(C1560="Нет",VLOOKUP(A1560,'Айгенис Оп10'!$A$2:$C$20,3,0),VLOOKUP((A1560-1),'Айгенис Оп10'!$A$2:$C$20,3,0))),2)</f>
        <v>0.1</v>
      </c>
      <c r="G1560" s="43">
        <f>COUNTIF(D1561:$D$1599,365)</f>
        <v>39</v>
      </c>
      <c r="H1560" s="43">
        <f>COUNTIF(D1561:$D$1599,366)</f>
        <v>0</v>
      </c>
    </row>
    <row r="1561" spans="1:8" x14ac:dyDescent="0.25">
      <c r="A1561" s="1">
        <f>COUNTIF($C$2:C1561,"Да")</f>
        <v>17</v>
      </c>
      <c r="B1561" s="45">
        <f t="shared" si="50"/>
        <v>46560</v>
      </c>
      <c r="C1561" s="42" t="str">
        <f>IF(ISERROR(VLOOKUP(B1561,'Айгенис Оп10'!$C$3:$C$20,1,0)),"Нет","Да")</f>
        <v>Нет</v>
      </c>
      <c r="D1561" s="43">
        <f t="shared" si="49"/>
        <v>365</v>
      </c>
      <c r="E1561" s="44">
        <f>ROUND(('Все выпуски'!$H$3*'Все выпуски'!$H$6/100)/365*(B1561-IF(C1561="Нет",VLOOKUP(A1561,'Айгенис Оп10'!$A$2:$C$20,3,0),VLOOKUP((A1561-1),'Айгенис Оп10'!$A$2:$C$20,3,0))),2)</f>
        <v>0.2</v>
      </c>
      <c r="G1561" s="43">
        <f>COUNTIF(D1562:$D$1599,365)</f>
        <v>38</v>
      </c>
      <c r="H1561" s="43">
        <f>COUNTIF(D1562:$D$1599,366)</f>
        <v>0</v>
      </c>
    </row>
    <row r="1562" spans="1:8" x14ac:dyDescent="0.25">
      <c r="A1562" s="1">
        <f>COUNTIF($C$2:C1562,"Да")</f>
        <v>17</v>
      </c>
      <c r="B1562" s="45">
        <f t="shared" si="50"/>
        <v>46561</v>
      </c>
      <c r="C1562" s="42" t="str">
        <f>IF(ISERROR(VLOOKUP(B1562,'Айгенис Оп10'!$C$3:$C$20,1,0)),"Нет","Да")</f>
        <v>Нет</v>
      </c>
      <c r="D1562" s="43">
        <f t="shared" si="49"/>
        <v>365</v>
      </c>
      <c r="E1562" s="44">
        <f>ROUND(('Все выпуски'!$H$3*'Все выпуски'!$H$6/100)/365*(B1562-IF(C1562="Нет",VLOOKUP(A1562,'Айгенис Оп10'!$A$2:$C$20,3,0),VLOOKUP((A1562-1),'Айгенис Оп10'!$A$2:$C$20,3,0))),2)</f>
        <v>0.3</v>
      </c>
      <c r="G1562" s="43">
        <f>COUNTIF(D1563:$D$1599,365)</f>
        <v>37</v>
      </c>
      <c r="H1562" s="43">
        <f>COUNTIF(D1563:$D$1599,366)</f>
        <v>0</v>
      </c>
    </row>
    <row r="1563" spans="1:8" x14ac:dyDescent="0.25">
      <c r="A1563" s="1">
        <f>COUNTIF($C$2:C1563,"Да")</f>
        <v>17</v>
      </c>
      <c r="B1563" s="45">
        <f t="shared" si="50"/>
        <v>46562</v>
      </c>
      <c r="C1563" s="42" t="str">
        <f>IF(ISERROR(VLOOKUP(B1563,'Айгенис Оп10'!$C$3:$C$20,1,0)),"Нет","Да")</f>
        <v>Нет</v>
      </c>
      <c r="D1563" s="43">
        <f t="shared" si="49"/>
        <v>365</v>
      </c>
      <c r="E1563" s="44">
        <f>ROUND(('Все выпуски'!$H$3*'Все выпуски'!$H$6/100)/365*(B1563-IF(C1563="Нет",VLOOKUP(A1563,'Айгенис Оп10'!$A$2:$C$20,3,0),VLOOKUP((A1563-1),'Айгенис Оп10'!$A$2:$C$20,3,0))),2)</f>
        <v>0.39</v>
      </c>
      <c r="G1563" s="43">
        <f>COUNTIF(D1564:$D$1599,365)</f>
        <v>36</v>
      </c>
      <c r="H1563" s="43">
        <f>COUNTIF(D1564:$D$1599,366)</f>
        <v>0</v>
      </c>
    </row>
    <row r="1564" spans="1:8" x14ac:dyDescent="0.25">
      <c r="A1564" s="1">
        <f>COUNTIF($C$2:C1564,"Да")</f>
        <v>17</v>
      </c>
      <c r="B1564" s="45">
        <f t="shared" si="50"/>
        <v>46563</v>
      </c>
      <c r="C1564" s="42" t="str">
        <f>IF(ISERROR(VLOOKUP(B1564,'Айгенис Оп10'!$C$3:$C$20,1,0)),"Нет","Да")</f>
        <v>Нет</v>
      </c>
      <c r="D1564" s="43">
        <f t="shared" si="49"/>
        <v>365</v>
      </c>
      <c r="E1564" s="44">
        <f>ROUND(('Все выпуски'!$H$3*'Все выпуски'!$H$6/100)/365*(B1564-IF(C1564="Нет",VLOOKUP(A1564,'Айгенис Оп10'!$A$2:$C$20,3,0),VLOOKUP((A1564-1),'Айгенис Оп10'!$A$2:$C$20,3,0))),2)</f>
        <v>0.49</v>
      </c>
      <c r="G1564" s="43">
        <f>COUNTIF(D1565:$D$1599,365)</f>
        <v>35</v>
      </c>
      <c r="H1564" s="43">
        <f>COUNTIF(D1565:$D$1599,366)</f>
        <v>0</v>
      </c>
    </row>
    <row r="1565" spans="1:8" x14ac:dyDescent="0.25">
      <c r="A1565" s="1">
        <f>COUNTIF($C$2:C1565,"Да")</f>
        <v>17</v>
      </c>
      <c r="B1565" s="45">
        <f t="shared" si="50"/>
        <v>46564</v>
      </c>
      <c r="C1565" s="42" t="str">
        <f>IF(ISERROR(VLOOKUP(B1565,'Айгенис Оп10'!$C$3:$C$20,1,0)),"Нет","Да")</f>
        <v>Нет</v>
      </c>
      <c r="D1565" s="43">
        <f t="shared" si="49"/>
        <v>365</v>
      </c>
      <c r="E1565" s="44">
        <f>ROUND(('Все выпуски'!$H$3*'Все выпуски'!$H$6/100)/365*(B1565-IF(C1565="Нет",VLOOKUP(A1565,'Айгенис Оп10'!$A$2:$C$20,3,0),VLOOKUP((A1565-1),'Айгенис Оп10'!$A$2:$C$20,3,0))),2)</f>
        <v>0.59</v>
      </c>
      <c r="G1565" s="43">
        <f>COUNTIF(D1566:$D$1599,365)</f>
        <v>34</v>
      </c>
      <c r="H1565" s="43">
        <f>COUNTIF(D1566:$D$1599,366)</f>
        <v>0</v>
      </c>
    </row>
    <row r="1566" spans="1:8" x14ac:dyDescent="0.25">
      <c r="A1566" s="1">
        <f>COUNTIF($C$2:C1566,"Да")</f>
        <v>17</v>
      </c>
      <c r="B1566" s="45">
        <f t="shared" si="50"/>
        <v>46565</v>
      </c>
      <c r="C1566" s="42" t="str">
        <f>IF(ISERROR(VLOOKUP(B1566,'Айгенис Оп10'!$C$3:$C$20,1,0)),"Нет","Да")</f>
        <v>Нет</v>
      </c>
      <c r="D1566" s="43">
        <f t="shared" si="49"/>
        <v>365</v>
      </c>
      <c r="E1566" s="44">
        <f>ROUND(('Все выпуски'!$H$3*'Все выпуски'!$H$6/100)/365*(B1566-IF(C1566="Нет",VLOOKUP(A1566,'Айгенис Оп10'!$A$2:$C$20,3,0),VLOOKUP((A1566-1),'Айгенис Оп10'!$A$2:$C$20,3,0))),2)</f>
        <v>0.69</v>
      </c>
      <c r="G1566" s="43">
        <f>COUNTIF(D1567:$D$1599,365)</f>
        <v>33</v>
      </c>
      <c r="H1566" s="43">
        <f>COUNTIF(D1567:$D$1599,366)</f>
        <v>0</v>
      </c>
    </row>
    <row r="1567" spans="1:8" x14ac:dyDescent="0.25">
      <c r="A1567" s="1">
        <f>COUNTIF($C$2:C1567,"Да")</f>
        <v>17</v>
      </c>
      <c r="B1567" s="45">
        <f t="shared" si="50"/>
        <v>46566</v>
      </c>
      <c r="C1567" s="42" t="str">
        <f>IF(ISERROR(VLOOKUP(B1567,'Айгенис Оп10'!$C$3:$C$20,1,0)),"Нет","Да")</f>
        <v>Нет</v>
      </c>
      <c r="D1567" s="43">
        <f t="shared" si="49"/>
        <v>365</v>
      </c>
      <c r="E1567" s="44">
        <f>ROUND(('Все выпуски'!$H$3*'Все выпуски'!$H$6/100)/365*(B1567-IF(C1567="Нет",VLOOKUP(A1567,'Айгенис Оп10'!$A$2:$C$20,3,0),VLOOKUP((A1567-1),'Айгенис Оп10'!$A$2:$C$20,3,0))),2)</f>
        <v>0.79</v>
      </c>
      <c r="G1567" s="43">
        <f>COUNTIF(D1568:$D$1599,365)</f>
        <v>32</v>
      </c>
      <c r="H1567" s="43">
        <f>COUNTIF(D1568:$D$1599,366)</f>
        <v>0</v>
      </c>
    </row>
    <row r="1568" spans="1:8" x14ac:dyDescent="0.25">
      <c r="A1568" s="1">
        <f>COUNTIF($C$2:C1568,"Да")</f>
        <v>17</v>
      </c>
      <c r="B1568" s="45">
        <f t="shared" si="50"/>
        <v>46567</v>
      </c>
      <c r="C1568" s="42" t="str">
        <f>IF(ISERROR(VLOOKUP(B1568,'Айгенис Оп10'!$C$3:$C$20,1,0)),"Нет","Да")</f>
        <v>Нет</v>
      </c>
      <c r="D1568" s="43">
        <f t="shared" si="49"/>
        <v>365</v>
      </c>
      <c r="E1568" s="44">
        <f>ROUND(('Все выпуски'!$H$3*'Все выпуски'!$H$6/100)/365*(B1568-IF(C1568="Нет",VLOOKUP(A1568,'Айгенис Оп10'!$A$2:$C$20,3,0),VLOOKUP((A1568-1),'Айгенис Оп10'!$A$2:$C$20,3,0))),2)</f>
        <v>0.89</v>
      </c>
      <c r="G1568" s="43">
        <f>COUNTIF(D1569:$D$1599,365)</f>
        <v>31</v>
      </c>
      <c r="H1568" s="43">
        <f>COUNTIF(D1569:$D$1599,366)</f>
        <v>0</v>
      </c>
    </row>
    <row r="1569" spans="1:8" x14ac:dyDescent="0.25">
      <c r="A1569" s="1">
        <f>COUNTIF($C$2:C1569,"Да")</f>
        <v>17</v>
      </c>
      <c r="B1569" s="45">
        <f t="shared" si="50"/>
        <v>46568</v>
      </c>
      <c r="C1569" s="42" t="str">
        <f>IF(ISERROR(VLOOKUP(B1569,'Айгенис Оп10'!$C$3:$C$20,1,0)),"Нет","Да")</f>
        <v>Нет</v>
      </c>
      <c r="D1569" s="43">
        <f t="shared" si="49"/>
        <v>365</v>
      </c>
      <c r="E1569" s="44">
        <f>ROUND(('Все выпуски'!$H$3*'Все выпуски'!$H$6/100)/365*(B1569-IF(C1569="Нет",VLOOKUP(A1569,'Айгенис Оп10'!$A$2:$C$20,3,0),VLOOKUP((A1569-1),'Айгенис Оп10'!$A$2:$C$20,3,0))),2)</f>
        <v>0.99</v>
      </c>
      <c r="G1569" s="43">
        <f>COUNTIF(D1570:$D$1599,365)</f>
        <v>30</v>
      </c>
      <c r="H1569" s="43">
        <f>COUNTIF(D1570:$D$1599,366)</f>
        <v>0</v>
      </c>
    </row>
    <row r="1570" spans="1:8" x14ac:dyDescent="0.25">
      <c r="A1570" s="1">
        <f>COUNTIF($C$2:C1570,"Да")</f>
        <v>17</v>
      </c>
      <c r="B1570" s="45">
        <f t="shared" si="50"/>
        <v>46569</v>
      </c>
      <c r="C1570" s="42" t="str">
        <f>IF(ISERROR(VLOOKUP(B1570,'Айгенис Оп10'!$C$3:$C$20,1,0)),"Нет","Да")</f>
        <v>Нет</v>
      </c>
      <c r="D1570" s="43">
        <f t="shared" si="49"/>
        <v>365</v>
      </c>
      <c r="E1570" s="44">
        <f>ROUND(('Все выпуски'!$H$3*'Все выпуски'!$H$6/100)/365*(B1570-IF(C1570="Нет",VLOOKUP(A1570,'Айгенис Оп10'!$A$2:$C$20,3,0),VLOOKUP((A1570-1),'Айгенис Оп10'!$A$2:$C$20,3,0))),2)</f>
        <v>1.08</v>
      </c>
      <c r="G1570" s="43">
        <f>COUNTIF(D1571:$D$1599,365)</f>
        <v>29</v>
      </c>
      <c r="H1570" s="43">
        <f>COUNTIF(D1571:$D$1599,366)</f>
        <v>0</v>
      </c>
    </row>
    <row r="1571" spans="1:8" x14ac:dyDescent="0.25">
      <c r="A1571" s="1">
        <f>COUNTIF($C$2:C1571,"Да")</f>
        <v>17</v>
      </c>
      <c r="B1571" s="45">
        <f t="shared" si="50"/>
        <v>46570</v>
      </c>
      <c r="C1571" s="42" t="str">
        <f>IF(ISERROR(VLOOKUP(B1571,'Айгенис Оп10'!$C$3:$C$20,1,0)),"Нет","Да")</f>
        <v>Нет</v>
      </c>
      <c r="D1571" s="43">
        <f t="shared" si="49"/>
        <v>365</v>
      </c>
      <c r="E1571" s="44">
        <f>ROUND(('Все выпуски'!$H$3*'Все выпуски'!$H$6/100)/365*(B1571-IF(C1571="Нет",VLOOKUP(A1571,'Айгенис Оп10'!$A$2:$C$20,3,0),VLOOKUP((A1571-1),'Айгенис Оп10'!$A$2:$C$20,3,0))),2)</f>
        <v>1.18</v>
      </c>
      <c r="G1571" s="43">
        <f>COUNTIF(D1572:$D$1599,365)</f>
        <v>28</v>
      </c>
      <c r="H1571" s="43">
        <f>COUNTIF(D1572:$D$1599,366)</f>
        <v>0</v>
      </c>
    </row>
    <row r="1572" spans="1:8" x14ac:dyDescent="0.25">
      <c r="A1572" s="1">
        <f>COUNTIF($C$2:C1572,"Да")</f>
        <v>17</v>
      </c>
      <c r="B1572" s="45">
        <f t="shared" si="50"/>
        <v>46571</v>
      </c>
      <c r="C1572" s="42" t="str">
        <f>IF(ISERROR(VLOOKUP(B1572,'Айгенис Оп10'!$C$3:$C$20,1,0)),"Нет","Да")</f>
        <v>Нет</v>
      </c>
      <c r="D1572" s="43">
        <f t="shared" si="49"/>
        <v>365</v>
      </c>
      <c r="E1572" s="44">
        <f>ROUND(('Все выпуски'!$H$3*'Все выпуски'!$H$6/100)/365*(B1572-IF(C1572="Нет",VLOOKUP(A1572,'Айгенис Оп10'!$A$2:$C$20,3,0),VLOOKUP((A1572-1),'Айгенис Оп10'!$A$2:$C$20,3,0))),2)</f>
        <v>1.28</v>
      </c>
      <c r="G1572" s="43">
        <f>COUNTIF(D1573:$D$1599,365)</f>
        <v>27</v>
      </c>
      <c r="H1572" s="43">
        <f>COUNTIF(D1573:$D$1599,366)</f>
        <v>0</v>
      </c>
    </row>
    <row r="1573" spans="1:8" x14ac:dyDescent="0.25">
      <c r="A1573" s="1">
        <f>COUNTIF($C$2:C1573,"Да")</f>
        <v>17</v>
      </c>
      <c r="B1573" s="45">
        <f t="shared" si="50"/>
        <v>46572</v>
      </c>
      <c r="C1573" s="42" t="str">
        <f>IF(ISERROR(VLOOKUP(B1573,'Айгенис Оп10'!$C$3:$C$20,1,0)),"Нет","Да")</f>
        <v>Нет</v>
      </c>
      <c r="D1573" s="43">
        <f t="shared" si="49"/>
        <v>365</v>
      </c>
      <c r="E1573" s="44">
        <f>ROUND(('Все выпуски'!$H$3*'Все выпуски'!$H$6/100)/365*(B1573-IF(C1573="Нет",VLOOKUP(A1573,'Айгенис Оп10'!$A$2:$C$20,3,0),VLOOKUP((A1573-1),'Айгенис Оп10'!$A$2:$C$20,3,0))),2)</f>
        <v>1.38</v>
      </c>
      <c r="G1573" s="43">
        <f>COUNTIF(D1574:$D$1599,365)</f>
        <v>26</v>
      </c>
      <c r="H1573" s="43">
        <f>COUNTIF(D1574:$D$1599,366)</f>
        <v>0</v>
      </c>
    </row>
    <row r="1574" spans="1:8" x14ac:dyDescent="0.25">
      <c r="A1574" s="1">
        <f>COUNTIF($C$2:C1574,"Да")</f>
        <v>17</v>
      </c>
      <c r="B1574" s="45">
        <f t="shared" si="50"/>
        <v>46573</v>
      </c>
      <c r="C1574" s="42" t="str">
        <f>IF(ISERROR(VLOOKUP(B1574,'Айгенис Оп10'!$C$3:$C$20,1,0)),"Нет","Да")</f>
        <v>Нет</v>
      </c>
      <c r="D1574" s="43">
        <f t="shared" si="49"/>
        <v>365</v>
      </c>
      <c r="E1574" s="44">
        <f>ROUND(('Все выпуски'!$H$3*'Все выпуски'!$H$6/100)/365*(B1574-IF(C1574="Нет",VLOOKUP(A1574,'Айгенис Оп10'!$A$2:$C$20,3,0),VLOOKUP((A1574-1),'Айгенис Оп10'!$A$2:$C$20,3,0))),2)</f>
        <v>1.48</v>
      </c>
      <c r="G1574" s="43">
        <f>COUNTIF(D1575:$D$1599,365)</f>
        <v>25</v>
      </c>
      <c r="H1574" s="43">
        <f>COUNTIF(D1575:$D$1599,366)</f>
        <v>0</v>
      </c>
    </row>
    <row r="1575" spans="1:8" x14ac:dyDescent="0.25">
      <c r="A1575" s="1">
        <f>COUNTIF($C$2:C1575,"Да")</f>
        <v>17</v>
      </c>
      <c r="B1575" s="45">
        <f t="shared" si="50"/>
        <v>46574</v>
      </c>
      <c r="C1575" s="42" t="str">
        <f>IF(ISERROR(VLOOKUP(B1575,'Айгенис Оп10'!$C$3:$C$20,1,0)),"Нет","Да")</f>
        <v>Нет</v>
      </c>
      <c r="D1575" s="43">
        <f t="shared" si="49"/>
        <v>365</v>
      </c>
      <c r="E1575" s="44">
        <f>ROUND(('Все выпуски'!$H$3*'Все выпуски'!$H$6/100)/365*(B1575-IF(C1575="Нет",VLOOKUP(A1575,'Айгенис Оп10'!$A$2:$C$20,3,0),VLOOKUP((A1575-1),'Айгенис Оп10'!$A$2:$C$20,3,0))),2)</f>
        <v>1.58</v>
      </c>
      <c r="G1575" s="43">
        <f>COUNTIF(D1576:$D$1599,365)</f>
        <v>24</v>
      </c>
      <c r="H1575" s="43">
        <f>COUNTIF(D1576:$D$1599,366)</f>
        <v>0</v>
      </c>
    </row>
    <row r="1576" spans="1:8" x14ac:dyDescent="0.25">
      <c r="A1576" s="1">
        <f>COUNTIF($C$2:C1576,"Да")</f>
        <v>17</v>
      </c>
      <c r="B1576" s="45">
        <f t="shared" si="50"/>
        <v>46575</v>
      </c>
      <c r="C1576" s="42" t="str">
        <f>IF(ISERROR(VLOOKUP(B1576,'Айгенис Оп10'!$C$3:$C$20,1,0)),"Нет","Да")</f>
        <v>Нет</v>
      </c>
      <c r="D1576" s="43">
        <f t="shared" si="49"/>
        <v>365</v>
      </c>
      <c r="E1576" s="44">
        <f>ROUND(('Все выпуски'!$H$3*'Все выпуски'!$H$6/100)/365*(B1576-IF(C1576="Нет",VLOOKUP(A1576,'Айгенис Оп10'!$A$2:$C$20,3,0),VLOOKUP((A1576-1),'Айгенис Оп10'!$A$2:$C$20,3,0))),2)</f>
        <v>1.68</v>
      </c>
      <c r="G1576" s="43">
        <f>COUNTIF(D1577:$D$1599,365)</f>
        <v>23</v>
      </c>
      <c r="H1576" s="43">
        <f>COUNTIF(D1577:$D$1599,366)</f>
        <v>0</v>
      </c>
    </row>
    <row r="1577" spans="1:8" x14ac:dyDescent="0.25">
      <c r="A1577" s="1">
        <f>COUNTIF($C$2:C1577,"Да")</f>
        <v>17</v>
      </c>
      <c r="B1577" s="45">
        <f t="shared" si="50"/>
        <v>46576</v>
      </c>
      <c r="C1577" s="42" t="str">
        <f>IF(ISERROR(VLOOKUP(B1577,'Айгенис Оп10'!$C$3:$C$20,1,0)),"Нет","Да")</f>
        <v>Нет</v>
      </c>
      <c r="D1577" s="43">
        <f t="shared" si="49"/>
        <v>365</v>
      </c>
      <c r="E1577" s="44">
        <f>ROUND(('Все выпуски'!$H$3*'Все выпуски'!$H$6/100)/365*(B1577-IF(C1577="Нет",VLOOKUP(A1577,'Айгенис Оп10'!$A$2:$C$20,3,0),VLOOKUP((A1577-1),'Айгенис Оп10'!$A$2:$C$20,3,0))),2)</f>
        <v>1.78</v>
      </c>
      <c r="G1577" s="43">
        <f>COUNTIF(D1578:$D$1599,365)</f>
        <v>22</v>
      </c>
      <c r="H1577" s="43">
        <f>COUNTIF(D1578:$D$1599,366)</f>
        <v>0</v>
      </c>
    </row>
    <row r="1578" spans="1:8" x14ac:dyDescent="0.25">
      <c r="A1578" s="1">
        <f>COUNTIF($C$2:C1578,"Да")</f>
        <v>17</v>
      </c>
      <c r="B1578" s="45">
        <f t="shared" si="50"/>
        <v>46577</v>
      </c>
      <c r="C1578" s="42" t="str">
        <f>IF(ISERROR(VLOOKUP(B1578,'Айгенис Оп10'!$C$3:$C$20,1,0)),"Нет","Да")</f>
        <v>Нет</v>
      </c>
      <c r="D1578" s="43">
        <f t="shared" si="49"/>
        <v>365</v>
      </c>
      <c r="E1578" s="44">
        <f>ROUND(('Все выпуски'!$H$3*'Все выпуски'!$H$6/100)/365*(B1578-IF(C1578="Нет",VLOOKUP(A1578,'Айгенис Оп10'!$A$2:$C$20,3,0),VLOOKUP((A1578-1),'Айгенис Оп10'!$A$2:$C$20,3,0))),2)</f>
        <v>1.87</v>
      </c>
      <c r="G1578" s="43">
        <f>COUNTIF(D1579:$D$1599,365)</f>
        <v>21</v>
      </c>
      <c r="H1578" s="43">
        <f>COUNTIF(D1579:$D$1599,366)</f>
        <v>0</v>
      </c>
    </row>
    <row r="1579" spans="1:8" x14ac:dyDescent="0.25">
      <c r="A1579" s="1">
        <f>COUNTIF($C$2:C1579,"Да")</f>
        <v>17</v>
      </c>
      <c r="B1579" s="45">
        <f t="shared" si="50"/>
        <v>46578</v>
      </c>
      <c r="C1579" s="42" t="str">
        <f>IF(ISERROR(VLOOKUP(B1579,'Айгенис Оп10'!$C$3:$C$20,1,0)),"Нет","Да")</f>
        <v>Нет</v>
      </c>
      <c r="D1579" s="43">
        <f t="shared" si="49"/>
        <v>365</v>
      </c>
      <c r="E1579" s="44">
        <f>ROUND(('Все выпуски'!$H$3*'Все выпуски'!$H$6/100)/365*(B1579-IF(C1579="Нет",VLOOKUP(A1579,'Айгенис Оп10'!$A$2:$C$20,3,0),VLOOKUP((A1579-1),'Айгенис Оп10'!$A$2:$C$20,3,0))),2)</f>
        <v>1.97</v>
      </c>
      <c r="G1579" s="43">
        <f>COUNTIF(D1580:$D$1599,365)</f>
        <v>20</v>
      </c>
      <c r="H1579" s="43">
        <f>COUNTIF(D1580:$D$1599,366)</f>
        <v>0</v>
      </c>
    </row>
    <row r="1580" spans="1:8" x14ac:dyDescent="0.25">
      <c r="A1580" s="1">
        <f>COUNTIF($C$2:C1580,"Да")</f>
        <v>17</v>
      </c>
      <c r="B1580" s="45">
        <f t="shared" si="50"/>
        <v>46579</v>
      </c>
      <c r="C1580" s="42" t="str">
        <f>IF(ISERROR(VLOOKUP(B1580,'Айгенис Оп10'!$C$3:$C$20,1,0)),"Нет","Да")</f>
        <v>Нет</v>
      </c>
      <c r="D1580" s="43">
        <f t="shared" si="49"/>
        <v>365</v>
      </c>
      <c r="E1580" s="44">
        <f>ROUND(('Все выпуски'!$H$3*'Все выпуски'!$H$6/100)/365*(B1580-IF(C1580="Нет",VLOOKUP(A1580,'Айгенис Оп10'!$A$2:$C$20,3,0),VLOOKUP((A1580-1),'Айгенис Оп10'!$A$2:$C$20,3,0))),2)</f>
        <v>2.0699999999999998</v>
      </c>
      <c r="G1580" s="43">
        <f>COUNTIF(D1581:$D$1599,365)</f>
        <v>19</v>
      </c>
      <c r="H1580" s="43">
        <f>COUNTIF(D1581:$D$1599,366)</f>
        <v>0</v>
      </c>
    </row>
    <row r="1581" spans="1:8" x14ac:dyDescent="0.25">
      <c r="A1581" s="1">
        <f>COUNTIF($C$2:C1581,"Да")</f>
        <v>17</v>
      </c>
      <c r="B1581" s="45">
        <f t="shared" si="50"/>
        <v>46580</v>
      </c>
      <c r="C1581" s="42" t="str">
        <f>IF(ISERROR(VLOOKUP(B1581,'Айгенис Оп10'!$C$3:$C$20,1,0)),"Нет","Да")</f>
        <v>Нет</v>
      </c>
      <c r="D1581" s="43">
        <f t="shared" si="49"/>
        <v>365</v>
      </c>
      <c r="E1581" s="44">
        <f>ROUND(('Все выпуски'!$H$3*'Все выпуски'!$H$6/100)/365*(B1581-IF(C1581="Нет",VLOOKUP(A1581,'Айгенис Оп10'!$A$2:$C$20,3,0),VLOOKUP((A1581-1),'Айгенис Оп10'!$A$2:$C$20,3,0))),2)</f>
        <v>2.17</v>
      </c>
      <c r="G1581" s="43">
        <f>COUNTIF(D1582:$D$1599,365)</f>
        <v>18</v>
      </c>
      <c r="H1581" s="43">
        <f>COUNTIF(D1582:$D$1599,366)</f>
        <v>0</v>
      </c>
    </row>
    <row r="1582" spans="1:8" x14ac:dyDescent="0.25">
      <c r="A1582" s="1">
        <f>COUNTIF($C$2:C1582,"Да")</f>
        <v>17</v>
      </c>
      <c r="B1582" s="45">
        <f t="shared" si="50"/>
        <v>46581</v>
      </c>
      <c r="C1582" s="42" t="str">
        <f>IF(ISERROR(VLOOKUP(B1582,'Айгенис Оп10'!$C$3:$C$20,1,0)),"Нет","Да")</f>
        <v>Нет</v>
      </c>
      <c r="D1582" s="43">
        <f t="shared" si="49"/>
        <v>365</v>
      </c>
      <c r="E1582" s="44">
        <f>ROUND(('Все выпуски'!$H$3*'Все выпуски'!$H$6/100)/365*(B1582-IF(C1582="Нет",VLOOKUP(A1582,'Айгенис Оп10'!$A$2:$C$20,3,0),VLOOKUP((A1582-1),'Айгенис Оп10'!$A$2:$C$20,3,0))),2)</f>
        <v>2.27</v>
      </c>
      <c r="G1582" s="43">
        <f>COUNTIF(D1583:$D$1599,365)</f>
        <v>17</v>
      </c>
      <c r="H1582" s="43">
        <f>COUNTIF(D1583:$D$1599,366)</f>
        <v>0</v>
      </c>
    </row>
    <row r="1583" spans="1:8" x14ac:dyDescent="0.25">
      <c r="A1583" s="1">
        <f>COUNTIF($C$2:C1583,"Да")</f>
        <v>17</v>
      </c>
      <c r="B1583" s="45">
        <f t="shared" si="50"/>
        <v>46582</v>
      </c>
      <c r="C1583" s="42" t="str">
        <f>IF(ISERROR(VLOOKUP(B1583,'Айгенис Оп10'!$C$3:$C$20,1,0)),"Нет","Да")</f>
        <v>Нет</v>
      </c>
      <c r="D1583" s="43">
        <f t="shared" si="49"/>
        <v>365</v>
      </c>
      <c r="E1583" s="44">
        <f>ROUND(('Все выпуски'!$H$3*'Все выпуски'!$H$6/100)/365*(B1583-IF(C1583="Нет",VLOOKUP(A1583,'Айгенис Оп10'!$A$2:$C$20,3,0),VLOOKUP((A1583-1),'Айгенис Оп10'!$A$2:$C$20,3,0))),2)</f>
        <v>2.37</v>
      </c>
      <c r="G1583" s="43">
        <f>COUNTIF(D1584:$D$1599,365)</f>
        <v>16</v>
      </c>
      <c r="H1583" s="43">
        <f>COUNTIF(D1584:$D$1599,366)</f>
        <v>0</v>
      </c>
    </row>
    <row r="1584" spans="1:8" x14ac:dyDescent="0.25">
      <c r="A1584" s="1">
        <f>COUNTIF($C$2:C1584,"Да")</f>
        <v>17</v>
      </c>
      <c r="B1584" s="45">
        <f t="shared" si="50"/>
        <v>46583</v>
      </c>
      <c r="C1584" s="42" t="str">
        <f>IF(ISERROR(VLOOKUP(B1584,'Айгенис Оп10'!$C$3:$C$20,1,0)),"Нет","Да")</f>
        <v>Нет</v>
      </c>
      <c r="D1584" s="43">
        <f t="shared" si="49"/>
        <v>365</v>
      </c>
      <c r="E1584" s="44">
        <f>ROUND(('Все выпуски'!$H$3*'Все выпуски'!$H$6/100)/365*(B1584-IF(C1584="Нет",VLOOKUP(A1584,'Айгенис Оп10'!$A$2:$C$20,3,0),VLOOKUP((A1584-1),'Айгенис Оп10'!$A$2:$C$20,3,0))),2)</f>
        <v>2.4700000000000002</v>
      </c>
      <c r="G1584" s="43">
        <f>COUNTIF(D1585:$D$1599,365)</f>
        <v>15</v>
      </c>
      <c r="H1584" s="43">
        <f>COUNTIF(D1585:$D$1599,366)</f>
        <v>0</v>
      </c>
    </row>
    <row r="1585" spans="1:8" x14ac:dyDescent="0.25">
      <c r="A1585" s="1">
        <f>COUNTIF($C$2:C1585,"Да")</f>
        <v>17</v>
      </c>
      <c r="B1585" s="45">
        <f t="shared" si="50"/>
        <v>46584</v>
      </c>
      <c r="C1585" s="42" t="str">
        <f>IF(ISERROR(VLOOKUP(B1585,'Айгенис Оп10'!$C$3:$C$20,1,0)),"Нет","Да")</f>
        <v>Нет</v>
      </c>
      <c r="D1585" s="43">
        <f t="shared" si="49"/>
        <v>365</v>
      </c>
      <c r="E1585" s="44">
        <f>ROUND(('Все выпуски'!$H$3*'Все выпуски'!$H$6/100)/365*(B1585-IF(C1585="Нет",VLOOKUP(A1585,'Айгенис Оп10'!$A$2:$C$20,3,0),VLOOKUP((A1585-1),'Айгенис Оп10'!$A$2:$C$20,3,0))),2)</f>
        <v>2.56</v>
      </c>
      <c r="G1585" s="43">
        <f>COUNTIF(D1586:$D$1599,365)</f>
        <v>14</v>
      </c>
      <c r="H1585" s="43">
        <f>COUNTIF(D1586:$D$1599,366)</f>
        <v>0</v>
      </c>
    </row>
    <row r="1586" spans="1:8" x14ac:dyDescent="0.25">
      <c r="A1586" s="1">
        <f>COUNTIF($C$2:C1586,"Да")</f>
        <v>17</v>
      </c>
      <c r="B1586" s="45">
        <f t="shared" si="50"/>
        <v>46585</v>
      </c>
      <c r="C1586" s="42" t="str">
        <f>IF(ISERROR(VLOOKUP(B1586,'Айгенис Оп10'!$C$3:$C$20,1,0)),"Нет","Да")</f>
        <v>Нет</v>
      </c>
      <c r="D1586" s="43">
        <f t="shared" si="49"/>
        <v>365</v>
      </c>
      <c r="E1586" s="44">
        <f>ROUND(('Все выпуски'!$H$3*'Все выпуски'!$H$6/100)/365*(B1586-IF(C1586="Нет",VLOOKUP(A1586,'Айгенис Оп10'!$A$2:$C$20,3,0),VLOOKUP((A1586-1),'Айгенис Оп10'!$A$2:$C$20,3,0))),2)</f>
        <v>2.66</v>
      </c>
      <c r="G1586" s="43">
        <f>COUNTIF(D1587:$D$1599,365)</f>
        <v>13</v>
      </c>
      <c r="H1586" s="43">
        <f>COUNTIF(D1587:$D$1599,366)</f>
        <v>0</v>
      </c>
    </row>
    <row r="1587" spans="1:8" x14ac:dyDescent="0.25">
      <c r="A1587" s="1">
        <f>COUNTIF($C$2:C1587,"Да")</f>
        <v>17</v>
      </c>
      <c r="B1587" s="45">
        <f t="shared" si="50"/>
        <v>46586</v>
      </c>
      <c r="C1587" s="42" t="str">
        <f>IF(ISERROR(VLOOKUP(B1587,'Айгенис Оп10'!$C$3:$C$20,1,0)),"Нет","Да")</f>
        <v>Нет</v>
      </c>
      <c r="D1587" s="43">
        <f t="shared" si="49"/>
        <v>365</v>
      </c>
      <c r="E1587" s="44">
        <f>ROUND(('Все выпуски'!$H$3*'Все выпуски'!$H$6/100)/365*(B1587-IF(C1587="Нет",VLOOKUP(A1587,'Айгенис Оп10'!$A$2:$C$20,3,0),VLOOKUP((A1587-1),'Айгенис Оп10'!$A$2:$C$20,3,0))),2)</f>
        <v>2.76</v>
      </c>
      <c r="G1587" s="43">
        <f>COUNTIF(D1588:$D$1599,365)</f>
        <v>12</v>
      </c>
      <c r="H1587" s="43">
        <f>COUNTIF(D1588:$D$1599,366)</f>
        <v>0</v>
      </c>
    </row>
    <row r="1588" spans="1:8" x14ac:dyDescent="0.25">
      <c r="A1588" s="1">
        <f>COUNTIF($C$2:C1588,"Да")</f>
        <v>17</v>
      </c>
      <c r="B1588" s="45">
        <f t="shared" si="50"/>
        <v>46587</v>
      </c>
      <c r="C1588" s="42" t="str">
        <f>IF(ISERROR(VLOOKUP(B1588,'Айгенис Оп10'!$C$3:$C$20,1,0)),"Нет","Да")</f>
        <v>Нет</v>
      </c>
      <c r="D1588" s="43">
        <f t="shared" si="49"/>
        <v>365</v>
      </c>
      <c r="E1588" s="44">
        <f>ROUND(('Все выпуски'!$H$3*'Все выпуски'!$H$6/100)/365*(B1588-IF(C1588="Нет",VLOOKUP(A1588,'Айгенис Оп10'!$A$2:$C$20,3,0),VLOOKUP((A1588-1),'Айгенис Оп10'!$A$2:$C$20,3,0))),2)</f>
        <v>2.86</v>
      </c>
      <c r="G1588" s="43">
        <f>COUNTIF(D1589:$D$1599,365)</f>
        <v>11</v>
      </c>
      <c r="H1588" s="43">
        <f>COUNTIF(D1589:$D$1599,366)</f>
        <v>0</v>
      </c>
    </row>
    <row r="1589" spans="1:8" x14ac:dyDescent="0.25">
      <c r="A1589" s="1">
        <f>COUNTIF($C$2:C1589,"Да")</f>
        <v>17</v>
      </c>
      <c r="B1589" s="45">
        <f t="shared" si="50"/>
        <v>46588</v>
      </c>
      <c r="C1589" s="42" t="str">
        <f>IF(ISERROR(VLOOKUP(B1589,'Айгенис Оп10'!$C$3:$C$20,1,0)),"Нет","Да")</f>
        <v>Нет</v>
      </c>
      <c r="D1589" s="43">
        <f t="shared" si="49"/>
        <v>365</v>
      </c>
      <c r="E1589" s="44">
        <f>ROUND(('Все выпуски'!$H$3*'Все выпуски'!$H$6/100)/365*(B1589-IF(C1589="Нет",VLOOKUP(A1589,'Айгенис Оп10'!$A$2:$C$20,3,0),VLOOKUP((A1589-1),'Айгенис Оп10'!$A$2:$C$20,3,0))),2)</f>
        <v>2.96</v>
      </c>
      <c r="G1589" s="43">
        <f>COUNTIF(D1590:$D$1599,365)</f>
        <v>10</v>
      </c>
      <c r="H1589" s="43">
        <f>COUNTIF(D1590:$D$1599,366)</f>
        <v>0</v>
      </c>
    </row>
    <row r="1590" spans="1:8" x14ac:dyDescent="0.25">
      <c r="A1590" s="1">
        <f>COUNTIF($C$2:C1590,"Да")</f>
        <v>17</v>
      </c>
      <c r="B1590" s="45">
        <f t="shared" si="50"/>
        <v>46589</v>
      </c>
      <c r="C1590" s="42" t="str">
        <f>IF(ISERROR(VLOOKUP(B1590,'Айгенис Оп10'!$C$3:$C$20,1,0)),"Нет","Да")</f>
        <v>Нет</v>
      </c>
      <c r="D1590" s="43">
        <f t="shared" si="49"/>
        <v>365</v>
      </c>
      <c r="E1590" s="44">
        <f>ROUND(('Все выпуски'!$H$3*'Все выпуски'!$H$6/100)/365*(B1590-IF(C1590="Нет",VLOOKUP(A1590,'Айгенис Оп10'!$A$2:$C$20,3,0),VLOOKUP((A1590-1),'Айгенис Оп10'!$A$2:$C$20,3,0))),2)</f>
        <v>3.06</v>
      </c>
      <c r="G1590" s="43">
        <f>COUNTIF(D1591:$D$1599,365)</f>
        <v>9</v>
      </c>
      <c r="H1590" s="43">
        <f>COUNTIF(D1591:$D$1599,366)</f>
        <v>0</v>
      </c>
    </row>
    <row r="1591" spans="1:8" x14ac:dyDescent="0.25">
      <c r="A1591" s="1">
        <f>COUNTIF($C$2:C1591,"Да")</f>
        <v>17</v>
      </c>
      <c r="B1591" s="45">
        <f t="shared" si="50"/>
        <v>46590</v>
      </c>
      <c r="C1591" s="42" t="str">
        <f>IF(ISERROR(VLOOKUP(B1591,'Айгенис Оп10'!$C$3:$C$20,1,0)),"Нет","Да")</f>
        <v>Нет</v>
      </c>
      <c r="D1591" s="43">
        <f t="shared" si="49"/>
        <v>365</v>
      </c>
      <c r="E1591" s="44">
        <f>ROUND(('Все выпуски'!$H$3*'Все выпуски'!$H$6/100)/365*(B1591-IF(C1591="Нет",VLOOKUP(A1591,'Айгенис Оп10'!$A$2:$C$20,3,0),VLOOKUP((A1591-1),'Айгенис Оп10'!$A$2:$C$20,3,0))),2)</f>
        <v>3.16</v>
      </c>
      <c r="G1591" s="43">
        <f>COUNTIF(D1592:$D$1599,365)</f>
        <v>8</v>
      </c>
      <c r="H1591" s="43">
        <f>COUNTIF(D1592:$D$1599,366)</f>
        <v>0</v>
      </c>
    </row>
    <row r="1592" spans="1:8" x14ac:dyDescent="0.25">
      <c r="A1592" s="1">
        <f>COUNTIF($C$2:C1592,"Да")</f>
        <v>17</v>
      </c>
      <c r="B1592" s="45">
        <f t="shared" si="50"/>
        <v>46591</v>
      </c>
      <c r="C1592" s="42" t="str">
        <f>IF(ISERROR(VLOOKUP(B1592,'Айгенис Оп10'!$C$3:$C$20,1,0)),"Нет","Да")</f>
        <v>Нет</v>
      </c>
      <c r="D1592" s="43">
        <f t="shared" si="49"/>
        <v>365</v>
      </c>
      <c r="E1592" s="44">
        <f>ROUND(('Все выпуски'!$H$3*'Все выпуски'!$H$6/100)/365*(B1592-IF(C1592="Нет",VLOOKUP(A1592,'Айгенис Оп10'!$A$2:$C$20,3,0),VLOOKUP((A1592-1),'Айгенис Оп10'!$A$2:$C$20,3,0))),2)</f>
        <v>3.25</v>
      </c>
      <c r="G1592" s="43">
        <f>COUNTIF(D1593:$D$1599,365)</f>
        <v>7</v>
      </c>
      <c r="H1592" s="43">
        <f>COUNTIF(D1593:$D$1599,366)</f>
        <v>0</v>
      </c>
    </row>
    <row r="1593" spans="1:8" x14ac:dyDescent="0.25">
      <c r="A1593" s="1">
        <f>COUNTIF($C$2:C1593,"Да")</f>
        <v>17</v>
      </c>
      <c r="B1593" s="45">
        <f t="shared" si="50"/>
        <v>46592</v>
      </c>
      <c r="C1593" s="42" t="str">
        <f>IF(ISERROR(VLOOKUP(B1593,'Айгенис Оп10'!$C$3:$C$20,1,0)),"Нет","Да")</f>
        <v>Нет</v>
      </c>
      <c r="D1593" s="43">
        <f t="shared" si="49"/>
        <v>365</v>
      </c>
      <c r="E1593" s="44">
        <f>ROUND(('Все выпуски'!$H$3*'Все выпуски'!$H$6/100)/365*(B1593-IF(C1593="Нет",VLOOKUP(A1593,'Айгенис Оп10'!$A$2:$C$20,3,0),VLOOKUP((A1593-1),'Айгенис Оп10'!$A$2:$C$20,3,0))),2)</f>
        <v>3.35</v>
      </c>
      <c r="G1593" s="43">
        <f>COUNTIF(D1594:$D$1599,365)</f>
        <v>6</v>
      </c>
      <c r="H1593" s="43">
        <f>COUNTIF(D1594:$D$1599,366)</f>
        <v>0</v>
      </c>
    </row>
    <row r="1594" spans="1:8" x14ac:dyDescent="0.25">
      <c r="A1594" s="1">
        <f>COUNTIF($C$2:C1594,"Да")</f>
        <v>17</v>
      </c>
      <c r="B1594" s="45">
        <f t="shared" si="50"/>
        <v>46593</v>
      </c>
      <c r="C1594" s="42" t="str">
        <f>IF(ISERROR(VLOOKUP(B1594,'Айгенис Оп10'!$C$3:$C$20,1,0)),"Нет","Да")</f>
        <v>Нет</v>
      </c>
      <c r="D1594" s="43">
        <f t="shared" si="49"/>
        <v>365</v>
      </c>
      <c r="E1594" s="44">
        <f>ROUND(('Все выпуски'!$H$3*'Все выпуски'!$H$6/100)/365*(B1594-IF(C1594="Нет",VLOOKUP(A1594,'Айгенис Оп10'!$A$2:$C$20,3,0),VLOOKUP((A1594-1),'Айгенис Оп10'!$A$2:$C$20,3,0))),2)</f>
        <v>3.45</v>
      </c>
      <c r="G1594" s="43">
        <f>COUNTIF(D1595:$D$1599,365)</f>
        <v>5</v>
      </c>
      <c r="H1594" s="43">
        <f>COUNTIF(D1595:$D$1599,366)</f>
        <v>0</v>
      </c>
    </row>
    <row r="1595" spans="1:8" x14ac:dyDescent="0.25">
      <c r="A1595" s="1">
        <f>COUNTIF($C$2:C1595,"Да")</f>
        <v>17</v>
      </c>
      <c r="B1595" s="45">
        <f t="shared" si="50"/>
        <v>46594</v>
      </c>
      <c r="C1595" s="42" t="str">
        <f>IF(ISERROR(VLOOKUP(B1595,'Айгенис Оп10'!$C$3:$C$20,1,0)),"Нет","Да")</f>
        <v>Нет</v>
      </c>
      <c r="D1595" s="43">
        <f t="shared" si="49"/>
        <v>365</v>
      </c>
      <c r="E1595" s="44">
        <f>ROUND(('Все выпуски'!$H$3*'Все выпуски'!$H$6/100)/365*(B1595-IF(C1595="Нет",VLOOKUP(A1595,'Айгенис Оп10'!$A$2:$C$20,3,0),VLOOKUP((A1595-1),'Айгенис Оп10'!$A$2:$C$20,3,0))),2)</f>
        <v>3.55</v>
      </c>
      <c r="G1595" s="43">
        <f>COUNTIF(D1596:$D$1599,365)</f>
        <v>4</v>
      </c>
      <c r="H1595" s="43">
        <f>COUNTIF(D1596:$D$1599,366)</f>
        <v>0</v>
      </c>
    </row>
    <row r="1596" spans="1:8" x14ac:dyDescent="0.25">
      <c r="A1596" s="1">
        <f>COUNTIF($C$2:C1596,"Да")</f>
        <v>17</v>
      </c>
      <c r="B1596" s="45">
        <f t="shared" ref="B1596:B1599" si="51">B1595+1</f>
        <v>46595</v>
      </c>
      <c r="C1596" s="42" t="str">
        <f>IF(ISERROR(VLOOKUP(B1596,'Айгенис Оп10'!$C$3:$C$20,1,0)),"Нет","Да")</f>
        <v>Нет</v>
      </c>
      <c r="D1596" s="43">
        <f t="shared" si="49"/>
        <v>365</v>
      </c>
      <c r="E1596" s="44">
        <f>ROUND(('Все выпуски'!$H$3*'Все выпуски'!$H$6/100)/365*(B1596-IF(C1596="Нет",VLOOKUP(A1596,'Айгенис Оп10'!$A$2:$C$20,3,0),VLOOKUP((A1596-1),'Айгенис Оп10'!$A$2:$C$20,3,0))),2)</f>
        <v>3.65</v>
      </c>
      <c r="G1596" s="43">
        <f>COUNTIF(D1597:$D$1599,365)</f>
        <v>3</v>
      </c>
      <c r="H1596" s="43">
        <f>COUNTIF(D1597:$D$1599,366)</f>
        <v>0</v>
      </c>
    </row>
    <row r="1597" spans="1:8" x14ac:dyDescent="0.25">
      <c r="A1597" s="1">
        <f>COUNTIF($C$2:C1597,"Да")</f>
        <v>17</v>
      </c>
      <c r="B1597" s="45">
        <f t="shared" si="51"/>
        <v>46596</v>
      </c>
      <c r="C1597" s="42" t="str">
        <f>IF(ISERROR(VLOOKUP(B1597,'Айгенис Оп10'!$C$3:$C$20,1,0)),"Нет","Да")</f>
        <v>Нет</v>
      </c>
      <c r="D1597" s="43">
        <f t="shared" si="49"/>
        <v>365</v>
      </c>
      <c r="E1597" s="44">
        <f>ROUND(('Все выпуски'!$H$3*'Все выпуски'!$H$6/100)/365*(B1597-IF(C1597="Нет",VLOOKUP(A1597,'Айгенис Оп10'!$A$2:$C$20,3,0),VLOOKUP((A1597-1),'Айгенис Оп10'!$A$2:$C$20,3,0))),2)</f>
        <v>3.75</v>
      </c>
      <c r="G1597" s="43">
        <f>COUNTIF(D1598:$D$1599,365)</f>
        <v>2</v>
      </c>
      <c r="H1597" s="43">
        <f>COUNTIF(D1598:$D$1599,366)</f>
        <v>0</v>
      </c>
    </row>
    <row r="1598" spans="1:8" x14ac:dyDescent="0.25">
      <c r="A1598" s="1">
        <f>COUNTIF($C$2:C1598,"Да")</f>
        <v>17</v>
      </c>
      <c r="B1598" s="45">
        <f t="shared" si="51"/>
        <v>46597</v>
      </c>
      <c r="C1598" s="42" t="str">
        <f>IF(ISERROR(VLOOKUP(B1598,'Айгенис Оп10'!$C$3:$C$20,1,0)),"Нет","Да")</f>
        <v>Нет</v>
      </c>
      <c r="D1598" s="43">
        <f t="shared" si="49"/>
        <v>365</v>
      </c>
      <c r="E1598" s="44">
        <f>ROUND(('Все выпуски'!$H$3*'Все выпуски'!$H$6/100)/365*(B1598-IF(C1598="Нет",VLOOKUP(A1598,'Айгенис Оп10'!$A$2:$C$20,3,0),VLOOKUP((A1598-1),'Айгенис Оп10'!$A$2:$C$20,3,0))),2)</f>
        <v>3.85</v>
      </c>
      <c r="G1598" s="43">
        <f>COUNTIF(D1599:$D$1599,365)</f>
        <v>1</v>
      </c>
      <c r="H1598" s="43">
        <f>COUNTIF(D1599:$D$1599,366)</f>
        <v>0</v>
      </c>
    </row>
    <row r="1599" spans="1:8" x14ac:dyDescent="0.25">
      <c r="A1599" s="1">
        <f>COUNTIF($C$2:C1599,"Да")</f>
        <v>18</v>
      </c>
      <c r="B1599" s="45">
        <f t="shared" si="51"/>
        <v>46598</v>
      </c>
      <c r="C1599" s="42" t="str">
        <f>IF(ISERROR(VLOOKUP(B1599,'Айгенис Оп10'!$C$3:$C$20,1,0)),"Нет","Да")</f>
        <v>Да</v>
      </c>
      <c r="D1599" s="43">
        <f t="shared" si="49"/>
        <v>365</v>
      </c>
      <c r="E1599" s="44">
        <f>ROUND(('Все выпуски'!$H$3*'Все выпуски'!$H$6/100)/365*(B1599-IF(C1599="Нет",VLOOKUP(A1599,'Айгенис Оп10'!$A$2:$C$20,3,0),VLOOKUP((A1599-1),'Айгенис Оп10'!$A$2:$C$20,3,0))),2)</f>
        <v>3.95</v>
      </c>
      <c r="G1599" s="43"/>
      <c r="H1599" s="43"/>
    </row>
  </sheetData>
  <sheetProtection algorithmName="SHA-512" hashValue="k4jho+yCqkOYEr5k/DBLHnP9Ci4gZ8NnD4CaoKomAtA2ryn72jGAtgj5ZKv3itYvxaIUhDQsPwfBe0rFO2mHJw==" saltValue="FSUpPL+EHM7FoRbrKR8amQ==" spinCount="100000" sheet="1" objects="1" scenarios="1" selectLockedCells="1" selectUnlockedCells="1"/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3E0A7B-8D10-46AB-BFE5-A3B4465D77D6}">
  <sheetPr codeName="Лист18"/>
  <dimension ref="A1:I2571"/>
  <sheetViews>
    <sheetView showGridLines="0" workbookViewId="0"/>
  </sheetViews>
  <sheetFormatPr defaultRowHeight="15" x14ac:dyDescent="0.25"/>
  <cols>
    <col min="1" max="1" width="12.5703125" style="1" bestFit="1" customWidth="1"/>
    <col min="2" max="2" width="13.42578125" style="1" bestFit="1" customWidth="1"/>
    <col min="3" max="4" width="13.28515625" style="1" bestFit="1" customWidth="1"/>
    <col min="5" max="5" width="11.140625" style="1" bestFit="1" customWidth="1"/>
    <col min="6" max="6" width="22.28515625" style="1" bestFit="1" customWidth="1"/>
    <col min="7" max="16384" width="9.140625" style="1"/>
  </cols>
  <sheetData>
    <row r="1" spans="1:9" ht="30" x14ac:dyDescent="0.25">
      <c r="A1" s="41" t="s">
        <v>12</v>
      </c>
      <c r="B1" s="41" t="s">
        <v>6</v>
      </c>
      <c r="C1" s="41" t="s">
        <v>10</v>
      </c>
      <c r="D1" s="41" t="s">
        <v>11</v>
      </c>
      <c r="E1" s="41" t="s">
        <v>7</v>
      </c>
      <c r="F1" s="41" t="s">
        <v>15</v>
      </c>
      <c r="G1" s="41" t="s">
        <v>13</v>
      </c>
      <c r="H1" s="41" t="s">
        <v>14</v>
      </c>
    </row>
    <row r="2" spans="1:9" x14ac:dyDescent="0.25">
      <c r="A2" s="1">
        <f>COUNTIF($C$2:C2,"Да")</f>
        <v>0</v>
      </c>
      <c r="B2" s="42">
        <v>45001</v>
      </c>
      <c r="C2" s="42" t="str">
        <f>IF(ISERROR(VLOOKUP(B2,'Айгенис Оп11'!$C$3:$C$30,1,0)),"Нет","Да")</f>
        <v>Нет</v>
      </c>
      <c r="D2" s="43">
        <f>IF(MOD(YEAR(B2),4)=0,366,365)</f>
        <v>365</v>
      </c>
      <c r="E2" s="44">
        <v>0</v>
      </c>
      <c r="G2" s="43">
        <f>COUNTIF(D3:$D$2571,365)</f>
        <v>1837</v>
      </c>
      <c r="H2" s="43">
        <f>COUNTIF(D3:$D$2571,366)</f>
        <v>732</v>
      </c>
      <c r="I2" s="2"/>
    </row>
    <row r="3" spans="1:9" x14ac:dyDescent="0.25">
      <c r="A3" s="1">
        <f>COUNTIF($C$2:C3,"Да")</f>
        <v>0</v>
      </c>
      <c r="B3" s="45">
        <f>B2+1</f>
        <v>45002</v>
      </c>
      <c r="C3" s="42" t="str">
        <f>IF(ISERROR(VLOOKUP(B3,'Айгенис Оп11'!$C$3:$C$30,1,0)),"Нет","Да")</f>
        <v>Нет</v>
      </c>
      <c r="D3" s="43">
        <f t="shared" ref="D3:D66" si="0">IF(MOD(YEAR(B3),4)=0,366,365)</f>
        <v>365</v>
      </c>
      <c r="E3" s="44">
        <f>ROUND(('Все выпуски'!$J$3*'Все выпуски'!$J$6/100)/365*(B3-IF(C3="Нет",VLOOKUP(A3,'Айгенис Оп11'!$A$2:$C$30,3,0),VLOOKUP((A3-1),'Айгенис Оп11'!$A$2:$C$30,3,0))),2)</f>
        <v>0.08</v>
      </c>
      <c r="G3" s="43">
        <f>COUNTIF(D4:$D$2571,365)</f>
        <v>1836</v>
      </c>
      <c r="H3" s="43">
        <f>COUNTIF(D4:$D$2571,366)</f>
        <v>732</v>
      </c>
      <c r="I3" s="2"/>
    </row>
    <row r="4" spans="1:9" x14ac:dyDescent="0.25">
      <c r="A4" s="1">
        <f>COUNTIF($C$2:C4,"Да")</f>
        <v>0</v>
      </c>
      <c r="B4" s="45">
        <f t="shared" ref="B4:B67" si="1">B3+1</f>
        <v>45003</v>
      </c>
      <c r="C4" s="42" t="str">
        <f>IF(ISERROR(VLOOKUP(B4,'Айгенис Оп11'!$C$3:$C$30,1,0)),"Нет","Да")</f>
        <v>Нет</v>
      </c>
      <c r="D4" s="43">
        <f t="shared" si="0"/>
        <v>365</v>
      </c>
      <c r="E4" s="44">
        <f>ROUND(('Все выпуски'!$J$3*'Все выпуски'!$J$6/100)/365*(B4-IF(C4="Нет",VLOOKUP(A4,'Айгенис Оп11'!$A$2:$C$30,3,0),VLOOKUP((A4-1),'Айгенис Оп11'!$A$2:$C$30,3,0))),2)</f>
        <v>0.16</v>
      </c>
      <c r="G4" s="43">
        <f>COUNTIF(D5:$D$2571,365)</f>
        <v>1835</v>
      </c>
      <c r="H4" s="43">
        <f>COUNTIF(D5:$D$2571,366)</f>
        <v>732</v>
      </c>
      <c r="I4" s="2"/>
    </row>
    <row r="5" spans="1:9" x14ac:dyDescent="0.25">
      <c r="A5" s="1">
        <f>COUNTIF($C$2:C5,"Да")</f>
        <v>0</v>
      </c>
      <c r="B5" s="45">
        <f t="shared" si="1"/>
        <v>45004</v>
      </c>
      <c r="C5" s="42" t="str">
        <f>IF(ISERROR(VLOOKUP(B5,'Айгенис Оп11'!$C$3:$C$30,1,0)),"Нет","Да")</f>
        <v>Нет</v>
      </c>
      <c r="D5" s="43">
        <f t="shared" si="0"/>
        <v>365</v>
      </c>
      <c r="E5" s="44">
        <f>ROUND(('Все выпуски'!$J$3*'Все выпуски'!$J$6/100)/365*(B5-IF(C5="Нет",VLOOKUP(A5,'Айгенис Оп11'!$A$2:$C$30,3,0),VLOOKUP((A5-1),'Айгенис Оп11'!$A$2:$C$30,3,0))),2)</f>
        <v>0.25</v>
      </c>
      <c r="G5" s="43">
        <f>COUNTIF(D6:$D$2571,365)</f>
        <v>1834</v>
      </c>
      <c r="H5" s="43">
        <f>COUNTIF(D6:$D$2571,366)</f>
        <v>732</v>
      </c>
      <c r="I5" s="2"/>
    </row>
    <row r="6" spans="1:9" x14ac:dyDescent="0.25">
      <c r="A6" s="1">
        <f>COUNTIF($C$2:C6,"Да")</f>
        <v>0</v>
      </c>
      <c r="B6" s="45">
        <f t="shared" si="1"/>
        <v>45005</v>
      </c>
      <c r="C6" s="42" t="str">
        <f>IF(ISERROR(VLOOKUP(B6,'Айгенис Оп11'!$C$3:$C$30,1,0)),"Нет","Да")</f>
        <v>Нет</v>
      </c>
      <c r="D6" s="43">
        <f t="shared" si="0"/>
        <v>365</v>
      </c>
      <c r="E6" s="44">
        <f>ROUND(('Все выпуски'!$J$3*'Все выпуски'!$J$6/100)/365*(B6-IF(C6="Нет",VLOOKUP(A6,'Айгенис Оп11'!$A$2:$C$30,3,0),VLOOKUP((A6-1),'Айгенис Оп11'!$A$2:$C$30,3,0))),2)</f>
        <v>0.33</v>
      </c>
      <c r="G6" s="43">
        <f>COUNTIF(D7:$D$2571,365)</f>
        <v>1833</v>
      </c>
      <c r="H6" s="43">
        <f>COUNTIF(D7:$D$2571,366)</f>
        <v>732</v>
      </c>
      <c r="I6" s="2"/>
    </row>
    <row r="7" spans="1:9" x14ac:dyDescent="0.25">
      <c r="A7" s="1">
        <f>COUNTIF($C$2:C7,"Да")</f>
        <v>0</v>
      </c>
      <c r="B7" s="45">
        <f t="shared" si="1"/>
        <v>45006</v>
      </c>
      <c r="C7" s="42" t="str">
        <f>IF(ISERROR(VLOOKUP(B7,'Айгенис Оп11'!$C$3:$C$30,1,0)),"Нет","Да")</f>
        <v>Нет</v>
      </c>
      <c r="D7" s="43">
        <f t="shared" si="0"/>
        <v>365</v>
      </c>
      <c r="E7" s="44">
        <f>ROUND(('Все выпуски'!$J$3*'Все выпуски'!$J$6/100)/365*(B7-IF(C7="Нет",VLOOKUP(A7,'Айгенис Оп11'!$A$2:$C$30,3,0),VLOOKUP((A7-1),'Айгенис Оп11'!$A$2:$C$30,3,0))),2)</f>
        <v>0.41</v>
      </c>
      <c r="G7" s="43">
        <f>COUNTIF(D8:$D$2571,365)</f>
        <v>1832</v>
      </c>
      <c r="H7" s="43">
        <f>COUNTIF(D8:$D$2571,366)</f>
        <v>732</v>
      </c>
      <c r="I7" s="2"/>
    </row>
    <row r="8" spans="1:9" x14ac:dyDescent="0.25">
      <c r="A8" s="1">
        <f>COUNTIF($C$2:C8,"Да")</f>
        <v>0</v>
      </c>
      <c r="B8" s="45">
        <f t="shared" si="1"/>
        <v>45007</v>
      </c>
      <c r="C8" s="42" t="str">
        <f>IF(ISERROR(VLOOKUP(B8,'Айгенис Оп11'!$C$3:$C$30,1,0)),"Нет","Да")</f>
        <v>Нет</v>
      </c>
      <c r="D8" s="43">
        <f t="shared" si="0"/>
        <v>365</v>
      </c>
      <c r="E8" s="44">
        <f>ROUND(('Все выпуски'!$J$3*'Все выпуски'!$J$6/100)/365*(B8-IF(C8="Нет",VLOOKUP(A8,'Айгенис Оп11'!$A$2:$C$30,3,0),VLOOKUP((A8-1),'Айгенис Оп11'!$A$2:$C$30,3,0))),2)</f>
        <v>0.49</v>
      </c>
      <c r="G8" s="43">
        <f>COUNTIF(D9:$D$2571,365)</f>
        <v>1831</v>
      </c>
      <c r="H8" s="43">
        <f>COUNTIF(D9:$D$2571,366)</f>
        <v>732</v>
      </c>
      <c r="I8" s="2"/>
    </row>
    <row r="9" spans="1:9" x14ac:dyDescent="0.25">
      <c r="A9" s="1">
        <f>COUNTIF($C$2:C9,"Да")</f>
        <v>0</v>
      </c>
      <c r="B9" s="45">
        <f t="shared" si="1"/>
        <v>45008</v>
      </c>
      <c r="C9" s="42" t="str">
        <f>IF(ISERROR(VLOOKUP(B9,'Айгенис Оп11'!$C$3:$C$30,1,0)),"Нет","Да")</f>
        <v>Нет</v>
      </c>
      <c r="D9" s="43">
        <f t="shared" si="0"/>
        <v>365</v>
      </c>
      <c r="E9" s="44">
        <f>ROUND(('Все выпуски'!$J$3*'Все выпуски'!$J$6/100)/365*(B9-IF(C9="Нет",VLOOKUP(A9,'Айгенис Оп11'!$A$2:$C$30,3,0),VLOOKUP((A9-1),'Айгенис Оп11'!$A$2:$C$30,3,0))),2)</f>
        <v>0.57999999999999996</v>
      </c>
      <c r="G9" s="43">
        <f>COUNTIF(D10:$D$2571,365)</f>
        <v>1830</v>
      </c>
      <c r="H9" s="43">
        <f>COUNTIF(D10:$D$2571,366)</f>
        <v>732</v>
      </c>
      <c r="I9" s="2"/>
    </row>
    <row r="10" spans="1:9" x14ac:dyDescent="0.25">
      <c r="A10" s="1">
        <f>COUNTIF($C$2:C10,"Да")</f>
        <v>0</v>
      </c>
      <c r="B10" s="45">
        <f t="shared" si="1"/>
        <v>45009</v>
      </c>
      <c r="C10" s="42" t="str">
        <f>IF(ISERROR(VLOOKUP(B10,'Айгенис Оп11'!$C$3:$C$30,1,0)),"Нет","Да")</f>
        <v>Нет</v>
      </c>
      <c r="D10" s="43">
        <f t="shared" si="0"/>
        <v>365</v>
      </c>
      <c r="E10" s="44">
        <f>ROUND(('Все выпуски'!$J$3*'Все выпуски'!$J$6/100)/365*(B10-IF(C10="Нет",VLOOKUP(A10,'Айгенис Оп11'!$A$2:$C$30,3,0),VLOOKUP((A10-1),'Айгенис Оп11'!$A$2:$C$30,3,0))),2)</f>
        <v>0.66</v>
      </c>
      <c r="G10" s="43">
        <f>COUNTIF(D11:$D$2571,365)</f>
        <v>1829</v>
      </c>
      <c r="H10" s="43">
        <f>COUNTIF(D11:$D$2571,366)</f>
        <v>732</v>
      </c>
      <c r="I10" s="2"/>
    </row>
    <row r="11" spans="1:9" x14ac:dyDescent="0.25">
      <c r="A11" s="1">
        <f>COUNTIF($C$2:C11,"Да")</f>
        <v>0</v>
      </c>
      <c r="B11" s="45">
        <f t="shared" si="1"/>
        <v>45010</v>
      </c>
      <c r="C11" s="42" t="str">
        <f>IF(ISERROR(VLOOKUP(B11,'Айгенис Оп11'!$C$3:$C$30,1,0)),"Нет","Да")</f>
        <v>Нет</v>
      </c>
      <c r="D11" s="43">
        <f t="shared" si="0"/>
        <v>365</v>
      </c>
      <c r="E11" s="44">
        <f>ROUND(('Все выпуски'!$J$3*'Все выпуски'!$J$6/100)/365*(B11-IF(C11="Нет",VLOOKUP(A11,'Айгенис Оп11'!$A$2:$C$30,3,0),VLOOKUP((A11-1),'Айгенис Оп11'!$A$2:$C$30,3,0))),2)</f>
        <v>0.74</v>
      </c>
      <c r="G11" s="43">
        <f>COUNTIF(D12:$D$2571,365)</f>
        <v>1828</v>
      </c>
      <c r="H11" s="43">
        <f>COUNTIF(D12:$D$2571,366)</f>
        <v>732</v>
      </c>
      <c r="I11" s="2"/>
    </row>
    <row r="12" spans="1:9" x14ac:dyDescent="0.25">
      <c r="A12" s="1">
        <f>COUNTIF($C$2:C12,"Да")</f>
        <v>0</v>
      </c>
      <c r="B12" s="45">
        <f t="shared" si="1"/>
        <v>45011</v>
      </c>
      <c r="C12" s="42" t="str">
        <f>IF(ISERROR(VLOOKUP(B12,'Айгенис Оп11'!$C$3:$C$30,1,0)),"Нет","Да")</f>
        <v>Нет</v>
      </c>
      <c r="D12" s="43">
        <f t="shared" si="0"/>
        <v>365</v>
      </c>
      <c r="E12" s="44">
        <f>ROUND(('Все выпуски'!$J$3*'Все выпуски'!$J$6/100)/365*(B12-IF(C12="Нет",VLOOKUP(A12,'Айгенис Оп11'!$A$2:$C$30,3,0),VLOOKUP((A12-1),'Айгенис Оп11'!$A$2:$C$30,3,0))),2)</f>
        <v>0.82</v>
      </c>
      <c r="G12" s="43">
        <f>COUNTIF(D13:$D$2571,365)</f>
        <v>1827</v>
      </c>
      <c r="H12" s="43">
        <f>COUNTIF(D13:$D$2571,366)</f>
        <v>732</v>
      </c>
      <c r="I12" s="2"/>
    </row>
    <row r="13" spans="1:9" x14ac:dyDescent="0.25">
      <c r="A13" s="1">
        <f>COUNTIF($C$2:C13,"Да")</f>
        <v>0</v>
      </c>
      <c r="B13" s="45">
        <f t="shared" si="1"/>
        <v>45012</v>
      </c>
      <c r="C13" s="42" t="str">
        <f>IF(ISERROR(VLOOKUP(B13,'Айгенис Оп11'!$C$3:$C$30,1,0)),"Нет","Да")</f>
        <v>Нет</v>
      </c>
      <c r="D13" s="43">
        <f t="shared" si="0"/>
        <v>365</v>
      </c>
      <c r="E13" s="44">
        <f>ROUND(('Все выпуски'!$J$3*'Все выпуски'!$J$6/100)/365*(B13-IF(C13="Нет",VLOOKUP(A13,'Айгенис Оп11'!$A$2:$C$30,3,0),VLOOKUP((A13-1),'Айгенис Оп11'!$A$2:$C$30,3,0))),2)</f>
        <v>0.9</v>
      </c>
      <c r="G13" s="43">
        <f>COUNTIF(D14:$D$2571,365)</f>
        <v>1826</v>
      </c>
      <c r="H13" s="43">
        <f>COUNTIF(D14:$D$2571,366)</f>
        <v>732</v>
      </c>
      <c r="I13" s="2"/>
    </row>
    <row r="14" spans="1:9" x14ac:dyDescent="0.25">
      <c r="A14" s="1">
        <f>COUNTIF($C$2:C14,"Да")</f>
        <v>0</v>
      </c>
      <c r="B14" s="45">
        <f t="shared" si="1"/>
        <v>45013</v>
      </c>
      <c r="C14" s="42" t="str">
        <f>IF(ISERROR(VLOOKUP(B14,'Айгенис Оп11'!$C$3:$C$30,1,0)),"Нет","Да")</f>
        <v>Нет</v>
      </c>
      <c r="D14" s="43">
        <f t="shared" si="0"/>
        <v>365</v>
      </c>
      <c r="E14" s="44">
        <f>ROUND(('Все выпуски'!$J$3*'Все выпуски'!$J$6/100)/365*(B14-IF(C14="Нет",VLOOKUP(A14,'Айгенис Оп11'!$A$2:$C$30,3,0),VLOOKUP((A14-1),'Айгенис Оп11'!$A$2:$C$30,3,0))),2)</f>
        <v>0.99</v>
      </c>
      <c r="G14" s="43">
        <f>COUNTIF(D15:$D$2571,365)</f>
        <v>1825</v>
      </c>
      <c r="H14" s="43">
        <f>COUNTIF(D15:$D$2571,366)</f>
        <v>732</v>
      </c>
      <c r="I14" s="2"/>
    </row>
    <row r="15" spans="1:9" x14ac:dyDescent="0.25">
      <c r="A15" s="1">
        <f>COUNTIF($C$2:C15,"Да")</f>
        <v>0</v>
      </c>
      <c r="B15" s="45">
        <f t="shared" si="1"/>
        <v>45014</v>
      </c>
      <c r="C15" s="42" t="str">
        <f>IF(ISERROR(VLOOKUP(B15,'Айгенис Оп11'!$C$3:$C$30,1,0)),"Нет","Да")</f>
        <v>Нет</v>
      </c>
      <c r="D15" s="43">
        <f t="shared" si="0"/>
        <v>365</v>
      </c>
      <c r="E15" s="44">
        <f>ROUND(('Все выпуски'!$J$3*'Все выпуски'!$J$6/100)/365*(B15-IF(C15="Нет",VLOOKUP(A15,'Айгенис Оп11'!$A$2:$C$30,3,0),VLOOKUP((A15-1),'Айгенис Оп11'!$A$2:$C$30,3,0))),2)</f>
        <v>1.07</v>
      </c>
      <c r="G15" s="43">
        <f>COUNTIF(D16:$D$2571,365)</f>
        <v>1824</v>
      </c>
      <c r="H15" s="43">
        <f>COUNTIF(D16:$D$2571,366)</f>
        <v>732</v>
      </c>
      <c r="I15" s="2"/>
    </row>
    <row r="16" spans="1:9" x14ac:dyDescent="0.25">
      <c r="A16" s="1">
        <f>COUNTIF($C$2:C16,"Да")</f>
        <v>0</v>
      </c>
      <c r="B16" s="45">
        <f t="shared" si="1"/>
        <v>45015</v>
      </c>
      <c r="C16" s="42" t="str">
        <f>IF(ISERROR(VLOOKUP(B16,'Айгенис Оп11'!$C$3:$C$30,1,0)),"Нет","Да")</f>
        <v>Нет</v>
      </c>
      <c r="D16" s="43">
        <f t="shared" si="0"/>
        <v>365</v>
      </c>
      <c r="E16" s="44">
        <f>ROUND(('Все выпуски'!$J$3*'Все выпуски'!$J$6/100)/365*(B16-IF(C16="Нет",VLOOKUP(A16,'Айгенис Оп11'!$A$2:$C$30,3,0),VLOOKUP((A16-1),'Айгенис Оп11'!$A$2:$C$30,3,0))),2)</f>
        <v>1.1499999999999999</v>
      </c>
      <c r="G16" s="43">
        <f>COUNTIF(D17:$D$2571,365)</f>
        <v>1823</v>
      </c>
      <c r="H16" s="43">
        <f>COUNTIF(D17:$D$2571,366)</f>
        <v>732</v>
      </c>
      <c r="I16" s="2"/>
    </row>
    <row r="17" spans="1:9" x14ac:dyDescent="0.25">
      <c r="A17" s="1">
        <f>COUNTIF($C$2:C17,"Да")</f>
        <v>0</v>
      </c>
      <c r="B17" s="45">
        <f t="shared" si="1"/>
        <v>45016</v>
      </c>
      <c r="C17" s="42" t="str">
        <f>IF(ISERROR(VLOOKUP(B17,'Айгенис Оп11'!$C$3:$C$30,1,0)),"Нет","Да")</f>
        <v>Нет</v>
      </c>
      <c r="D17" s="43">
        <f t="shared" si="0"/>
        <v>365</v>
      </c>
      <c r="E17" s="44">
        <f>ROUND(('Все выпуски'!$J$3*'Все выпуски'!$J$6/100)/365*(B17-IF(C17="Нет",VLOOKUP(A17,'Айгенис Оп11'!$A$2:$C$30,3,0),VLOOKUP((A17-1),'Айгенис Оп11'!$A$2:$C$30,3,0))),2)</f>
        <v>1.23</v>
      </c>
      <c r="G17" s="43">
        <f>COUNTIF(D18:$D$2571,365)</f>
        <v>1822</v>
      </c>
      <c r="H17" s="43">
        <f>COUNTIF(D18:$D$2571,366)</f>
        <v>732</v>
      </c>
      <c r="I17" s="2"/>
    </row>
    <row r="18" spans="1:9" x14ac:dyDescent="0.25">
      <c r="A18" s="1">
        <f>COUNTIF($C$2:C18,"Да")</f>
        <v>0</v>
      </c>
      <c r="B18" s="45">
        <f t="shared" si="1"/>
        <v>45017</v>
      </c>
      <c r="C18" s="42" t="str">
        <f>IF(ISERROR(VLOOKUP(B18,'Айгенис Оп11'!$C$3:$C$30,1,0)),"Нет","Да")</f>
        <v>Нет</v>
      </c>
      <c r="D18" s="43">
        <f t="shared" si="0"/>
        <v>365</v>
      </c>
      <c r="E18" s="44">
        <f>ROUND(('Все выпуски'!$J$3*'Все выпуски'!$J$6/100)/365*(B18-IF(C18="Нет",VLOOKUP(A18,'Айгенис Оп11'!$A$2:$C$30,3,0),VLOOKUP((A18-1),'Айгенис Оп11'!$A$2:$C$30,3,0))),2)</f>
        <v>1.32</v>
      </c>
      <c r="G18" s="43">
        <f>COUNTIF(D19:$D$2571,365)</f>
        <v>1821</v>
      </c>
      <c r="H18" s="43">
        <f>COUNTIF(D19:$D$2571,366)</f>
        <v>732</v>
      </c>
      <c r="I18" s="2"/>
    </row>
    <row r="19" spans="1:9" x14ac:dyDescent="0.25">
      <c r="A19" s="1">
        <f>COUNTIF($C$2:C19,"Да")</f>
        <v>0</v>
      </c>
      <c r="B19" s="45">
        <f t="shared" si="1"/>
        <v>45018</v>
      </c>
      <c r="C19" s="42" t="str">
        <f>IF(ISERROR(VLOOKUP(B19,'Айгенис Оп11'!$C$3:$C$30,1,0)),"Нет","Да")</f>
        <v>Нет</v>
      </c>
      <c r="D19" s="43">
        <f t="shared" si="0"/>
        <v>365</v>
      </c>
      <c r="E19" s="44">
        <f>ROUND(('Все выпуски'!$J$3*'Все выпуски'!$J$6/100)/365*(B19-IF(C19="Нет",VLOOKUP(A19,'Айгенис Оп11'!$A$2:$C$30,3,0),VLOOKUP((A19-1),'Айгенис Оп11'!$A$2:$C$30,3,0))),2)</f>
        <v>1.4</v>
      </c>
      <c r="G19" s="43">
        <f>COUNTIF(D20:$D$2571,365)</f>
        <v>1820</v>
      </c>
      <c r="H19" s="43">
        <f>COUNTIF(D20:$D$2571,366)</f>
        <v>732</v>
      </c>
      <c r="I19" s="2"/>
    </row>
    <row r="20" spans="1:9" x14ac:dyDescent="0.25">
      <c r="A20" s="1">
        <f>COUNTIF($C$2:C20,"Да")</f>
        <v>0</v>
      </c>
      <c r="B20" s="45">
        <f t="shared" si="1"/>
        <v>45019</v>
      </c>
      <c r="C20" s="42" t="str">
        <f>IF(ISERROR(VLOOKUP(B20,'Айгенис Оп11'!$C$3:$C$30,1,0)),"Нет","Да")</f>
        <v>Нет</v>
      </c>
      <c r="D20" s="43">
        <f t="shared" si="0"/>
        <v>365</v>
      </c>
      <c r="E20" s="44">
        <f>ROUND(('Все выпуски'!$J$3*'Все выпуски'!$J$6/100)/365*(B20-IF(C20="Нет",VLOOKUP(A20,'Айгенис Оп11'!$A$2:$C$30,3,0),VLOOKUP((A20-1),'Айгенис Оп11'!$A$2:$C$30,3,0))),2)</f>
        <v>1.48</v>
      </c>
      <c r="G20" s="43">
        <f>COUNTIF(D21:$D$2571,365)</f>
        <v>1819</v>
      </c>
      <c r="H20" s="43">
        <f>COUNTIF(D21:$D$2571,366)</f>
        <v>732</v>
      </c>
      <c r="I20" s="2"/>
    </row>
    <row r="21" spans="1:9" x14ac:dyDescent="0.25">
      <c r="A21" s="1">
        <f>COUNTIF($C$2:C21,"Да")</f>
        <v>0</v>
      </c>
      <c r="B21" s="45">
        <f t="shared" si="1"/>
        <v>45020</v>
      </c>
      <c r="C21" s="42" t="str">
        <f>IF(ISERROR(VLOOKUP(B21,'Айгенис Оп11'!$C$3:$C$30,1,0)),"Нет","Да")</f>
        <v>Нет</v>
      </c>
      <c r="D21" s="43">
        <f t="shared" si="0"/>
        <v>365</v>
      </c>
      <c r="E21" s="44">
        <f>ROUND(('Все выпуски'!$J$3*'Все выпуски'!$J$6/100)/365*(B21-IF(C21="Нет",VLOOKUP(A21,'Айгенис Оп11'!$A$2:$C$30,3,0),VLOOKUP((A21-1),'Айгенис Оп11'!$A$2:$C$30,3,0))),2)</f>
        <v>1.56</v>
      </c>
      <c r="G21" s="43">
        <f>COUNTIF(D22:$D$2571,365)</f>
        <v>1818</v>
      </c>
      <c r="H21" s="43">
        <f>COUNTIF(D22:$D$2571,366)</f>
        <v>732</v>
      </c>
      <c r="I21" s="2"/>
    </row>
    <row r="22" spans="1:9" x14ac:dyDescent="0.25">
      <c r="A22" s="1">
        <f>COUNTIF($C$2:C22,"Да")</f>
        <v>0</v>
      </c>
      <c r="B22" s="45">
        <f t="shared" si="1"/>
        <v>45021</v>
      </c>
      <c r="C22" s="42" t="str">
        <f>IF(ISERROR(VLOOKUP(B22,'Айгенис Оп11'!$C$3:$C$30,1,0)),"Нет","Да")</f>
        <v>Нет</v>
      </c>
      <c r="D22" s="43">
        <f t="shared" si="0"/>
        <v>365</v>
      </c>
      <c r="E22" s="44">
        <f>ROUND(('Все выпуски'!$J$3*'Все выпуски'!$J$6/100)/365*(B22-IF(C22="Нет",VLOOKUP(A22,'Айгенис Оп11'!$A$2:$C$30,3,0),VLOOKUP((A22-1),'Айгенис Оп11'!$A$2:$C$30,3,0))),2)</f>
        <v>1.64</v>
      </c>
      <c r="G22" s="43">
        <f>COUNTIF(D23:$D$2571,365)</f>
        <v>1817</v>
      </c>
      <c r="H22" s="43">
        <f>COUNTIF(D23:$D$2571,366)</f>
        <v>732</v>
      </c>
      <c r="I22" s="2"/>
    </row>
    <row r="23" spans="1:9" x14ac:dyDescent="0.25">
      <c r="A23" s="1">
        <f>COUNTIF($C$2:C23,"Да")</f>
        <v>0</v>
      </c>
      <c r="B23" s="45">
        <f t="shared" si="1"/>
        <v>45022</v>
      </c>
      <c r="C23" s="42" t="str">
        <f>IF(ISERROR(VLOOKUP(B23,'Айгенис Оп11'!$C$3:$C$30,1,0)),"Нет","Да")</f>
        <v>Нет</v>
      </c>
      <c r="D23" s="43">
        <f t="shared" si="0"/>
        <v>365</v>
      </c>
      <c r="E23" s="44">
        <f>ROUND(('Все выпуски'!$J$3*'Все выпуски'!$J$6/100)/365*(B23-IF(C23="Нет",VLOOKUP(A23,'Айгенис Оп11'!$A$2:$C$30,3,0),VLOOKUP((A23-1),'Айгенис Оп11'!$A$2:$C$30,3,0))),2)</f>
        <v>1.73</v>
      </c>
      <c r="G23" s="43">
        <f>COUNTIF(D24:$D$2571,365)</f>
        <v>1816</v>
      </c>
      <c r="H23" s="43">
        <f>COUNTIF(D24:$D$2571,366)</f>
        <v>732</v>
      </c>
      <c r="I23" s="2"/>
    </row>
    <row r="24" spans="1:9" x14ac:dyDescent="0.25">
      <c r="A24" s="1">
        <f>COUNTIF($C$2:C24,"Да")</f>
        <v>0</v>
      </c>
      <c r="B24" s="45">
        <f t="shared" si="1"/>
        <v>45023</v>
      </c>
      <c r="C24" s="42" t="str">
        <f>IF(ISERROR(VLOOKUP(B24,'Айгенис Оп11'!$C$3:$C$30,1,0)),"Нет","Да")</f>
        <v>Нет</v>
      </c>
      <c r="D24" s="43">
        <f t="shared" si="0"/>
        <v>365</v>
      </c>
      <c r="E24" s="44">
        <f>ROUND(('Все выпуски'!$J$3*'Все выпуски'!$J$6/100)/365*(B24-IF(C24="Нет",VLOOKUP(A24,'Айгенис Оп11'!$A$2:$C$30,3,0),VLOOKUP((A24-1),'Айгенис Оп11'!$A$2:$C$30,3,0))),2)</f>
        <v>1.81</v>
      </c>
      <c r="G24" s="43">
        <f>COUNTIF(D25:$D$2571,365)</f>
        <v>1815</v>
      </c>
      <c r="H24" s="43">
        <f>COUNTIF(D25:$D$2571,366)</f>
        <v>732</v>
      </c>
      <c r="I24" s="2"/>
    </row>
    <row r="25" spans="1:9" x14ac:dyDescent="0.25">
      <c r="A25" s="1">
        <f>COUNTIF($C$2:C25,"Да")</f>
        <v>0</v>
      </c>
      <c r="B25" s="45">
        <f t="shared" si="1"/>
        <v>45024</v>
      </c>
      <c r="C25" s="42" t="str">
        <f>IF(ISERROR(VLOOKUP(B25,'Айгенис Оп11'!$C$3:$C$30,1,0)),"Нет","Да")</f>
        <v>Нет</v>
      </c>
      <c r="D25" s="43">
        <f t="shared" si="0"/>
        <v>365</v>
      </c>
      <c r="E25" s="44">
        <f>ROUND(('Все выпуски'!$J$3*'Все выпуски'!$J$6/100)/365*(B25-IF(C25="Нет",VLOOKUP(A25,'Айгенис Оп11'!$A$2:$C$30,3,0),VLOOKUP((A25-1),'Айгенис Оп11'!$A$2:$C$30,3,0))),2)</f>
        <v>1.89</v>
      </c>
      <c r="G25" s="43">
        <f>COUNTIF(D26:$D$2571,365)</f>
        <v>1814</v>
      </c>
      <c r="H25" s="43">
        <f>COUNTIF(D26:$D$2571,366)</f>
        <v>732</v>
      </c>
      <c r="I25" s="2"/>
    </row>
    <row r="26" spans="1:9" x14ac:dyDescent="0.25">
      <c r="A26" s="1">
        <f>COUNTIF($C$2:C26,"Да")</f>
        <v>0</v>
      </c>
      <c r="B26" s="45">
        <f t="shared" si="1"/>
        <v>45025</v>
      </c>
      <c r="C26" s="42" t="str">
        <f>IF(ISERROR(VLOOKUP(B26,'Айгенис Оп11'!$C$3:$C$30,1,0)),"Нет","Да")</f>
        <v>Нет</v>
      </c>
      <c r="D26" s="43">
        <f t="shared" si="0"/>
        <v>365</v>
      </c>
      <c r="E26" s="44">
        <f>ROUND(('Все выпуски'!$J$3*'Все выпуски'!$J$6/100)/365*(B26-IF(C26="Нет",VLOOKUP(A26,'Айгенис Оп11'!$A$2:$C$30,3,0),VLOOKUP((A26-1),'Айгенис Оп11'!$A$2:$C$30,3,0))),2)</f>
        <v>1.97</v>
      </c>
      <c r="G26" s="43">
        <f>COUNTIF(D27:$D$2571,365)</f>
        <v>1813</v>
      </c>
      <c r="H26" s="43">
        <f>COUNTIF(D27:$D$2571,366)</f>
        <v>732</v>
      </c>
      <c r="I26" s="2"/>
    </row>
    <row r="27" spans="1:9" x14ac:dyDescent="0.25">
      <c r="A27" s="1">
        <f>COUNTIF($C$2:C27,"Да")</f>
        <v>0</v>
      </c>
      <c r="B27" s="45">
        <f t="shared" si="1"/>
        <v>45026</v>
      </c>
      <c r="C27" s="42" t="str">
        <f>IF(ISERROR(VLOOKUP(B27,'Айгенис Оп11'!$C$3:$C$30,1,0)),"Нет","Да")</f>
        <v>Нет</v>
      </c>
      <c r="D27" s="43">
        <f t="shared" si="0"/>
        <v>365</v>
      </c>
      <c r="E27" s="44">
        <f>ROUND(('Все выпуски'!$J$3*'Все выпуски'!$J$6/100)/365*(B27-IF(C27="Нет",VLOOKUP(A27,'Айгенис Оп11'!$A$2:$C$30,3,0),VLOOKUP((A27-1),'Айгенис Оп11'!$A$2:$C$30,3,0))),2)</f>
        <v>2.0499999999999998</v>
      </c>
      <c r="G27" s="43">
        <f>COUNTIF(D28:$D$2571,365)</f>
        <v>1812</v>
      </c>
      <c r="H27" s="43">
        <f>COUNTIF(D28:$D$2571,366)</f>
        <v>732</v>
      </c>
      <c r="I27" s="2"/>
    </row>
    <row r="28" spans="1:9" x14ac:dyDescent="0.25">
      <c r="A28" s="1">
        <f>COUNTIF($C$2:C28,"Да")</f>
        <v>0</v>
      </c>
      <c r="B28" s="45">
        <f t="shared" si="1"/>
        <v>45027</v>
      </c>
      <c r="C28" s="42" t="str">
        <f>IF(ISERROR(VLOOKUP(B28,'Айгенис Оп11'!$C$3:$C$30,1,0)),"Нет","Да")</f>
        <v>Нет</v>
      </c>
      <c r="D28" s="43">
        <f t="shared" si="0"/>
        <v>365</v>
      </c>
      <c r="E28" s="44">
        <f>ROUND(('Все выпуски'!$J$3*'Все выпуски'!$J$6/100)/365*(B28-IF(C28="Нет",VLOOKUP(A28,'Айгенис Оп11'!$A$2:$C$30,3,0),VLOOKUP((A28-1),'Айгенис Оп11'!$A$2:$C$30,3,0))),2)</f>
        <v>2.14</v>
      </c>
      <c r="G28" s="43">
        <f>COUNTIF(D29:$D$2571,365)</f>
        <v>1811</v>
      </c>
      <c r="H28" s="43">
        <f>COUNTIF(D29:$D$2571,366)</f>
        <v>732</v>
      </c>
      <c r="I28" s="2"/>
    </row>
    <row r="29" spans="1:9" x14ac:dyDescent="0.25">
      <c r="A29" s="1">
        <f>COUNTIF($C$2:C29,"Да")</f>
        <v>0</v>
      </c>
      <c r="B29" s="45">
        <f t="shared" si="1"/>
        <v>45028</v>
      </c>
      <c r="C29" s="42" t="str">
        <f>IF(ISERROR(VLOOKUP(B29,'Айгенис Оп11'!$C$3:$C$30,1,0)),"Нет","Да")</f>
        <v>Нет</v>
      </c>
      <c r="D29" s="43">
        <f t="shared" si="0"/>
        <v>365</v>
      </c>
      <c r="E29" s="44">
        <f>ROUND(('Все выпуски'!$J$3*'Все выпуски'!$J$6/100)/365*(B29-IF(C29="Нет",VLOOKUP(A29,'Айгенис Оп11'!$A$2:$C$30,3,0),VLOOKUP((A29-1),'Айгенис Оп11'!$A$2:$C$30,3,0))),2)</f>
        <v>2.2200000000000002</v>
      </c>
      <c r="G29" s="43">
        <f>COUNTIF(D30:$D$2571,365)</f>
        <v>1810</v>
      </c>
      <c r="H29" s="43">
        <f>COUNTIF(D30:$D$2571,366)</f>
        <v>732</v>
      </c>
      <c r="I29" s="2"/>
    </row>
    <row r="30" spans="1:9" x14ac:dyDescent="0.25">
      <c r="A30" s="1">
        <f>COUNTIF($C$2:C30,"Да")</f>
        <v>0</v>
      </c>
      <c r="B30" s="45">
        <f t="shared" si="1"/>
        <v>45029</v>
      </c>
      <c r="C30" s="42" t="str">
        <f>IF(ISERROR(VLOOKUP(B30,'Айгенис Оп11'!$C$3:$C$30,1,0)),"Нет","Да")</f>
        <v>Нет</v>
      </c>
      <c r="D30" s="43">
        <f t="shared" si="0"/>
        <v>365</v>
      </c>
      <c r="E30" s="44">
        <f>ROUND(('Все выпуски'!$J$3*'Все выпуски'!$J$6/100)/365*(B30-IF(C30="Нет",VLOOKUP(A30,'Айгенис Оп11'!$A$2:$C$30,3,0),VLOOKUP((A30-1),'Айгенис Оп11'!$A$2:$C$30,3,0))),2)</f>
        <v>2.2999999999999998</v>
      </c>
      <c r="G30" s="43">
        <f>COUNTIF(D31:$D$2571,365)</f>
        <v>1809</v>
      </c>
      <c r="H30" s="43">
        <f>COUNTIF(D31:$D$2571,366)</f>
        <v>732</v>
      </c>
      <c r="I30" s="2"/>
    </row>
    <row r="31" spans="1:9" x14ac:dyDescent="0.25">
      <c r="A31" s="1">
        <f>COUNTIF($C$2:C31,"Да")</f>
        <v>0</v>
      </c>
      <c r="B31" s="45">
        <f t="shared" si="1"/>
        <v>45030</v>
      </c>
      <c r="C31" s="42" t="str">
        <f>IF(ISERROR(VLOOKUP(B31,'Айгенис Оп11'!$C$3:$C$30,1,0)),"Нет","Да")</f>
        <v>Нет</v>
      </c>
      <c r="D31" s="43">
        <f t="shared" si="0"/>
        <v>365</v>
      </c>
      <c r="E31" s="44">
        <f>ROUND(('Все выпуски'!$J$3*'Все выпуски'!$J$6/100)/365*(B31-IF(C31="Нет",VLOOKUP(A31,'Айгенис Оп11'!$A$2:$C$30,3,0),VLOOKUP((A31-1),'Айгенис Оп11'!$A$2:$C$30,3,0))),2)</f>
        <v>2.38</v>
      </c>
      <c r="G31" s="43">
        <f>COUNTIF(D32:$D$2571,365)</f>
        <v>1808</v>
      </c>
      <c r="H31" s="43">
        <f>COUNTIF(D32:$D$2571,366)</f>
        <v>732</v>
      </c>
      <c r="I31" s="2"/>
    </row>
    <row r="32" spans="1:9" x14ac:dyDescent="0.25">
      <c r="A32" s="1">
        <f>COUNTIF($C$2:C32,"Да")</f>
        <v>0</v>
      </c>
      <c r="B32" s="45">
        <f t="shared" si="1"/>
        <v>45031</v>
      </c>
      <c r="C32" s="42" t="str">
        <f>IF(ISERROR(VLOOKUP(B32,'Айгенис Оп11'!$C$3:$C$30,1,0)),"Нет","Да")</f>
        <v>Нет</v>
      </c>
      <c r="D32" s="43">
        <f t="shared" si="0"/>
        <v>365</v>
      </c>
      <c r="E32" s="44">
        <f>ROUND(('Все выпуски'!$J$3*'Все выпуски'!$J$6/100)/365*(B32-IF(C32="Нет",VLOOKUP(A32,'Айгенис Оп11'!$A$2:$C$30,3,0),VLOOKUP((A32-1),'Айгенис Оп11'!$A$2:$C$30,3,0))),2)</f>
        <v>2.4700000000000002</v>
      </c>
      <c r="G32" s="43">
        <f>COUNTIF(D33:$D$2571,365)</f>
        <v>1807</v>
      </c>
      <c r="H32" s="43">
        <f>COUNTIF(D33:$D$2571,366)</f>
        <v>732</v>
      </c>
      <c r="I32" s="2"/>
    </row>
    <row r="33" spans="1:9" x14ac:dyDescent="0.25">
      <c r="A33" s="1">
        <f>COUNTIF($C$2:C33,"Да")</f>
        <v>0</v>
      </c>
      <c r="B33" s="45">
        <f t="shared" si="1"/>
        <v>45032</v>
      </c>
      <c r="C33" s="42" t="str">
        <f>IF(ISERROR(VLOOKUP(B33,'Айгенис Оп11'!$C$3:$C$30,1,0)),"Нет","Да")</f>
        <v>Нет</v>
      </c>
      <c r="D33" s="43">
        <f t="shared" si="0"/>
        <v>365</v>
      </c>
      <c r="E33" s="44">
        <f>ROUND(('Все выпуски'!$J$3*'Все выпуски'!$J$6/100)/365*(B33-IF(C33="Нет",VLOOKUP(A33,'Айгенис Оп11'!$A$2:$C$30,3,0),VLOOKUP((A33-1),'Айгенис Оп11'!$A$2:$C$30,3,0))),2)</f>
        <v>2.5499999999999998</v>
      </c>
      <c r="G33" s="43">
        <f>COUNTIF(D34:$D$2571,365)</f>
        <v>1806</v>
      </c>
      <c r="H33" s="43">
        <f>COUNTIF(D34:$D$2571,366)</f>
        <v>732</v>
      </c>
      <c r="I33" s="2"/>
    </row>
    <row r="34" spans="1:9" x14ac:dyDescent="0.25">
      <c r="A34" s="1">
        <f>COUNTIF($C$2:C34,"Да")</f>
        <v>0</v>
      </c>
      <c r="B34" s="45">
        <f t="shared" si="1"/>
        <v>45033</v>
      </c>
      <c r="C34" s="42" t="str">
        <f>IF(ISERROR(VLOOKUP(B34,'Айгенис Оп11'!$C$3:$C$30,1,0)),"Нет","Да")</f>
        <v>Нет</v>
      </c>
      <c r="D34" s="43">
        <f t="shared" si="0"/>
        <v>365</v>
      </c>
      <c r="E34" s="44">
        <f>ROUND(('Все выпуски'!$J$3*'Все выпуски'!$J$6/100)/365*(B34-IF(C34="Нет",VLOOKUP(A34,'Айгенис Оп11'!$A$2:$C$30,3,0),VLOOKUP((A34-1),'Айгенис Оп11'!$A$2:$C$30,3,0))),2)</f>
        <v>2.63</v>
      </c>
      <c r="G34" s="43">
        <f>COUNTIF(D35:$D$2571,365)</f>
        <v>1805</v>
      </c>
      <c r="H34" s="43">
        <f>COUNTIF(D35:$D$2571,366)</f>
        <v>732</v>
      </c>
      <c r="I34" s="2"/>
    </row>
    <row r="35" spans="1:9" x14ac:dyDescent="0.25">
      <c r="A35" s="1">
        <f>COUNTIF($C$2:C35,"Да")</f>
        <v>0</v>
      </c>
      <c r="B35" s="45">
        <f t="shared" si="1"/>
        <v>45034</v>
      </c>
      <c r="C35" s="42" t="str">
        <f>IF(ISERROR(VLOOKUP(B35,'Айгенис Оп11'!$C$3:$C$30,1,0)),"Нет","Да")</f>
        <v>Нет</v>
      </c>
      <c r="D35" s="43">
        <f t="shared" si="0"/>
        <v>365</v>
      </c>
      <c r="E35" s="44">
        <f>ROUND(('Все выпуски'!$J$3*'Все выпуски'!$J$6/100)/365*(B35-IF(C35="Нет",VLOOKUP(A35,'Айгенис Оп11'!$A$2:$C$30,3,0),VLOOKUP((A35-1),'Айгенис Оп11'!$A$2:$C$30,3,0))),2)</f>
        <v>2.71</v>
      </c>
      <c r="G35" s="43">
        <f>COUNTIF(D36:$D$2571,365)</f>
        <v>1804</v>
      </c>
      <c r="H35" s="43">
        <f>COUNTIF(D36:$D$2571,366)</f>
        <v>732</v>
      </c>
      <c r="I35" s="2"/>
    </row>
    <row r="36" spans="1:9" x14ac:dyDescent="0.25">
      <c r="A36" s="1">
        <f>COUNTIF($C$2:C36,"Да")</f>
        <v>0</v>
      </c>
      <c r="B36" s="45">
        <f t="shared" si="1"/>
        <v>45035</v>
      </c>
      <c r="C36" s="42" t="str">
        <f>IF(ISERROR(VLOOKUP(B36,'Айгенис Оп11'!$C$3:$C$30,1,0)),"Нет","Да")</f>
        <v>Нет</v>
      </c>
      <c r="D36" s="43">
        <f t="shared" si="0"/>
        <v>365</v>
      </c>
      <c r="E36" s="44">
        <f>ROUND(('Все выпуски'!$J$3*'Все выпуски'!$J$6/100)/365*(B36-IF(C36="Нет",VLOOKUP(A36,'Айгенис Оп11'!$A$2:$C$30,3,0),VLOOKUP((A36-1),'Айгенис Оп11'!$A$2:$C$30,3,0))),2)</f>
        <v>2.79</v>
      </c>
      <c r="G36" s="43">
        <f>COUNTIF(D37:$D$2571,365)</f>
        <v>1803</v>
      </c>
      <c r="H36" s="43">
        <f>COUNTIF(D37:$D$2571,366)</f>
        <v>732</v>
      </c>
      <c r="I36" s="2"/>
    </row>
    <row r="37" spans="1:9" x14ac:dyDescent="0.25">
      <c r="A37" s="1">
        <f>COUNTIF($C$2:C37,"Да")</f>
        <v>0</v>
      </c>
      <c r="B37" s="45">
        <f t="shared" si="1"/>
        <v>45036</v>
      </c>
      <c r="C37" s="42" t="str">
        <f>IF(ISERROR(VLOOKUP(B37,'Айгенис Оп11'!$C$3:$C$30,1,0)),"Нет","Да")</f>
        <v>Нет</v>
      </c>
      <c r="D37" s="43">
        <f t="shared" si="0"/>
        <v>365</v>
      </c>
      <c r="E37" s="44">
        <f>ROUND(('Все выпуски'!$J$3*'Все выпуски'!$J$6/100)/365*(B37-IF(C37="Нет",VLOOKUP(A37,'Айгенис Оп11'!$A$2:$C$30,3,0),VLOOKUP((A37-1),'Айгенис Оп11'!$A$2:$C$30,3,0))),2)</f>
        <v>2.88</v>
      </c>
      <c r="G37" s="43">
        <f>COUNTIF(D38:$D$2571,365)</f>
        <v>1802</v>
      </c>
      <c r="H37" s="43">
        <f>COUNTIF(D38:$D$2571,366)</f>
        <v>732</v>
      </c>
      <c r="I37" s="2"/>
    </row>
    <row r="38" spans="1:9" x14ac:dyDescent="0.25">
      <c r="A38" s="1">
        <f>COUNTIF($C$2:C38,"Да")</f>
        <v>0</v>
      </c>
      <c r="B38" s="45">
        <f t="shared" si="1"/>
        <v>45037</v>
      </c>
      <c r="C38" s="42" t="str">
        <f>IF(ISERROR(VLOOKUP(B38,'Айгенис Оп11'!$C$3:$C$30,1,0)),"Нет","Да")</f>
        <v>Нет</v>
      </c>
      <c r="D38" s="43">
        <f t="shared" si="0"/>
        <v>365</v>
      </c>
      <c r="E38" s="44">
        <f>ROUND(('Все выпуски'!$J$3*'Все выпуски'!$J$6/100)/365*(B38-IF(C38="Нет",VLOOKUP(A38,'Айгенис Оп11'!$A$2:$C$30,3,0),VLOOKUP((A38-1),'Айгенис Оп11'!$A$2:$C$30,3,0))),2)</f>
        <v>2.96</v>
      </c>
      <c r="G38" s="43">
        <f>COUNTIF(D39:$D$2571,365)</f>
        <v>1801</v>
      </c>
      <c r="H38" s="43">
        <f>COUNTIF(D39:$D$2571,366)</f>
        <v>732</v>
      </c>
      <c r="I38" s="2"/>
    </row>
    <row r="39" spans="1:9" x14ac:dyDescent="0.25">
      <c r="A39" s="1">
        <f>COUNTIF($C$2:C39,"Да")</f>
        <v>0</v>
      </c>
      <c r="B39" s="45">
        <f t="shared" si="1"/>
        <v>45038</v>
      </c>
      <c r="C39" s="42" t="str">
        <f>IF(ISERROR(VLOOKUP(B39,'Айгенис Оп11'!$C$3:$C$30,1,0)),"Нет","Да")</f>
        <v>Нет</v>
      </c>
      <c r="D39" s="43">
        <f t="shared" si="0"/>
        <v>365</v>
      </c>
      <c r="E39" s="44">
        <f>ROUND(('Все выпуски'!$J$3*'Все выпуски'!$J$6/100)/365*(B39-IF(C39="Нет",VLOOKUP(A39,'Айгенис Оп11'!$A$2:$C$30,3,0),VLOOKUP((A39-1),'Айгенис Оп11'!$A$2:$C$30,3,0))),2)</f>
        <v>3.04</v>
      </c>
      <c r="G39" s="43">
        <f>COUNTIF(D40:$D$2571,365)</f>
        <v>1800</v>
      </c>
      <c r="H39" s="43">
        <f>COUNTIF(D40:$D$2571,366)</f>
        <v>732</v>
      </c>
      <c r="I39" s="2"/>
    </row>
    <row r="40" spans="1:9" x14ac:dyDescent="0.25">
      <c r="A40" s="1">
        <f>COUNTIF($C$2:C40,"Да")</f>
        <v>0</v>
      </c>
      <c r="B40" s="45">
        <f t="shared" si="1"/>
        <v>45039</v>
      </c>
      <c r="C40" s="42" t="str">
        <f>IF(ISERROR(VLOOKUP(B40,'Айгенис Оп11'!$C$3:$C$30,1,0)),"Нет","Да")</f>
        <v>Нет</v>
      </c>
      <c r="D40" s="43">
        <f t="shared" si="0"/>
        <v>365</v>
      </c>
      <c r="E40" s="44">
        <f>ROUND(('Все выпуски'!$J$3*'Все выпуски'!$J$6/100)/365*(B40-IF(C40="Нет",VLOOKUP(A40,'Айгенис Оп11'!$A$2:$C$30,3,0),VLOOKUP((A40-1),'Айгенис Оп11'!$A$2:$C$30,3,0))),2)</f>
        <v>3.12</v>
      </c>
      <c r="G40" s="43">
        <f>COUNTIF(D41:$D$2571,365)</f>
        <v>1799</v>
      </c>
      <c r="H40" s="43">
        <f>COUNTIF(D41:$D$2571,366)</f>
        <v>732</v>
      </c>
      <c r="I40" s="2"/>
    </row>
    <row r="41" spans="1:9" x14ac:dyDescent="0.25">
      <c r="A41" s="1">
        <f>COUNTIF($C$2:C41,"Да")</f>
        <v>0</v>
      </c>
      <c r="B41" s="45">
        <f t="shared" si="1"/>
        <v>45040</v>
      </c>
      <c r="C41" s="42" t="str">
        <f>IF(ISERROR(VLOOKUP(B41,'Айгенис Оп11'!$C$3:$C$30,1,0)),"Нет","Да")</f>
        <v>Нет</v>
      </c>
      <c r="D41" s="43">
        <f t="shared" si="0"/>
        <v>365</v>
      </c>
      <c r="E41" s="44">
        <f>ROUND(('Все выпуски'!$J$3*'Все выпуски'!$J$6/100)/365*(B41-IF(C41="Нет",VLOOKUP(A41,'Айгенис Оп11'!$A$2:$C$30,3,0),VLOOKUP((A41-1),'Айгенис Оп11'!$A$2:$C$30,3,0))),2)</f>
        <v>3.21</v>
      </c>
      <c r="G41" s="43">
        <f>COUNTIF(D42:$D$2571,365)</f>
        <v>1798</v>
      </c>
      <c r="H41" s="43">
        <f>COUNTIF(D42:$D$2571,366)</f>
        <v>732</v>
      </c>
      <c r="I41" s="2"/>
    </row>
    <row r="42" spans="1:9" x14ac:dyDescent="0.25">
      <c r="A42" s="1">
        <f>COUNTIF($C$2:C42,"Да")</f>
        <v>0</v>
      </c>
      <c r="B42" s="45">
        <f t="shared" si="1"/>
        <v>45041</v>
      </c>
      <c r="C42" s="42" t="str">
        <f>IF(ISERROR(VLOOKUP(B42,'Айгенис Оп11'!$C$3:$C$30,1,0)),"Нет","Да")</f>
        <v>Нет</v>
      </c>
      <c r="D42" s="43">
        <f t="shared" si="0"/>
        <v>365</v>
      </c>
      <c r="E42" s="44">
        <f>ROUND(('Все выпуски'!$J$3*'Все выпуски'!$J$6/100)/365*(B42-IF(C42="Нет",VLOOKUP(A42,'Айгенис Оп11'!$A$2:$C$30,3,0),VLOOKUP((A42-1),'Айгенис Оп11'!$A$2:$C$30,3,0))),2)</f>
        <v>3.29</v>
      </c>
      <c r="G42" s="43">
        <f>COUNTIF(D43:$D$2571,365)</f>
        <v>1797</v>
      </c>
      <c r="H42" s="43">
        <f>COUNTIF(D43:$D$2571,366)</f>
        <v>732</v>
      </c>
      <c r="I42" s="2"/>
    </row>
    <row r="43" spans="1:9" x14ac:dyDescent="0.25">
      <c r="A43" s="1">
        <f>COUNTIF($C$2:C43,"Да")</f>
        <v>0</v>
      </c>
      <c r="B43" s="45">
        <f t="shared" si="1"/>
        <v>45042</v>
      </c>
      <c r="C43" s="42" t="str">
        <f>IF(ISERROR(VLOOKUP(B43,'Айгенис Оп11'!$C$3:$C$30,1,0)),"Нет","Да")</f>
        <v>Нет</v>
      </c>
      <c r="D43" s="43">
        <f t="shared" si="0"/>
        <v>365</v>
      </c>
      <c r="E43" s="44">
        <f>ROUND(('Все выпуски'!$J$3*'Все выпуски'!$J$6/100)/365*(B43-IF(C43="Нет",VLOOKUP(A43,'Айгенис Оп11'!$A$2:$C$30,3,0),VLOOKUP((A43-1),'Айгенис Оп11'!$A$2:$C$30,3,0))),2)</f>
        <v>3.37</v>
      </c>
      <c r="G43" s="43">
        <f>COUNTIF(D44:$D$2571,365)</f>
        <v>1796</v>
      </c>
      <c r="H43" s="43">
        <f>COUNTIF(D44:$D$2571,366)</f>
        <v>732</v>
      </c>
      <c r="I43" s="2"/>
    </row>
    <row r="44" spans="1:9" x14ac:dyDescent="0.25">
      <c r="A44" s="1">
        <f>COUNTIF($C$2:C44,"Да")</f>
        <v>0</v>
      </c>
      <c r="B44" s="45">
        <f t="shared" si="1"/>
        <v>45043</v>
      </c>
      <c r="C44" s="42" t="str">
        <f>IF(ISERROR(VLOOKUP(B44,'Айгенис Оп11'!$C$3:$C$30,1,0)),"Нет","Да")</f>
        <v>Нет</v>
      </c>
      <c r="D44" s="43">
        <f t="shared" si="0"/>
        <v>365</v>
      </c>
      <c r="E44" s="44">
        <f>ROUND(('Все выпуски'!$J$3*'Все выпуски'!$J$6/100)/365*(B44-IF(C44="Нет",VLOOKUP(A44,'Айгенис Оп11'!$A$2:$C$30,3,0),VLOOKUP((A44-1),'Айгенис Оп11'!$A$2:$C$30,3,0))),2)</f>
        <v>3.45</v>
      </c>
      <c r="G44" s="43">
        <f>COUNTIF(D45:$D$2571,365)</f>
        <v>1795</v>
      </c>
      <c r="H44" s="43">
        <f>COUNTIF(D45:$D$2571,366)</f>
        <v>732</v>
      </c>
      <c r="I44" s="2"/>
    </row>
    <row r="45" spans="1:9" x14ac:dyDescent="0.25">
      <c r="A45" s="1">
        <f>COUNTIF($C$2:C45,"Да")</f>
        <v>0</v>
      </c>
      <c r="B45" s="45">
        <f t="shared" si="1"/>
        <v>45044</v>
      </c>
      <c r="C45" s="42" t="str">
        <f>IF(ISERROR(VLOOKUP(B45,'Айгенис Оп11'!$C$3:$C$30,1,0)),"Нет","Да")</f>
        <v>Нет</v>
      </c>
      <c r="D45" s="43">
        <f t="shared" si="0"/>
        <v>365</v>
      </c>
      <c r="E45" s="44">
        <f>ROUND(('Все выпуски'!$J$3*'Все выпуски'!$J$6/100)/365*(B45-IF(C45="Нет",VLOOKUP(A45,'Айгенис Оп11'!$A$2:$C$30,3,0),VLOOKUP((A45-1),'Айгенис Оп11'!$A$2:$C$30,3,0))),2)</f>
        <v>3.53</v>
      </c>
      <c r="G45" s="43">
        <f>COUNTIF(D46:$D$2571,365)</f>
        <v>1794</v>
      </c>
      <c r="H45" s="43">
        <f>COUNTIF(D46:$D$2571,366)</f>
        <v>732</v>
      </c>
      <c r="I45" s="2"/>
    </row>
    <row r="46" spans="1:9" x14ac:dyDescent="0.25">
      <c r="A46" s="1">
        <f>COUNTIF($C$2:C46,"Да")</f>
        <v>0</v>
      </c>
      <c r="B46" s="45">
        <f t="shared" si="1"/>
        <v>45045</v>
      </c>
      <c r="C46" s="42" t="str">
        <f>IF(ISERROR(VLOOKUP(B46,'Айгенис Оп11'!$C$3:$C$30,1,0)),"Нет","Да")</f>
        <v>Нет</v>
      </c>
      <c r="D46" s="43">
        <f t="shared" si="0"/>
        <v>365</v>
      </c>
      <c r="E46" s="44">
        <f>ROUND(('Все выпуски'!$J$3*'Все выпуски'!$J$6/100)/365*(B46-IF(C46="Нет",VLOOKUP(A46,'Айгенис Оп11'!$A$2:$C$30,3,0),VLOOKUP((A46-1),'Айгенис Оп11'!$A$2:$C$30,3,0))),2)</f>
        <v>3.62</v>
      </c>
      <c r="G46" s="43">
        <f>COUNTIF(D47:$D$2571,365)</f>
        <v>1793</v>
      </c>
      <c r="H46" s="43">
        <f>COUNTIF(D47:$D$2571,366)</f>
        <v>732</v>
      </c>
      <c r="I46" s="2"/>
    </row>
    <row r="47" spans="1:9" x14ac:dyDescent="0.25">
      <c r="A47" s="1">
        <f>COUNTIF($C$2:C47,"Да")</f>
        <v>0</v>
      </c>
      <c r="B47" s="45">
        <f t="shared" si="1"/>
        <v>45046</v>
      </c>
      <c r="C47" s="42" t="str">
        <f>IF(ISERROR(VLOOKUP(B47,'Айгенис Оп11'!$C$3:$C$30,1,0)),"Нет","Да")</f>
        <v>Нет</v>
      </c>
      <c r="D47" s="43">
        <f t="shared" si="0"/>
        <v>365</v>
      </c>
      <c r="E47" s="44">
        <f>ROUND(('Все выпуски'!$J$3*'Все выпуски'!$J$6/100)/365*(B47-IF(C47="Нет",VLOOKUP(A47,'Айгенис Оп11'!$A$2:$C$30,3,0),VLOOKUP((A47-1),'Айгенис Оп11'!$A$2:$C$30,3,0))),2)</f>
        <v>3.7</v>
      </c>
      <c r="G47" s="43">
        <f>COUNTIF(D48:$D$2571,365)</f>
        <v>1792</v>
      </c>
      <c r="H47" s="43">
        <f>COUNTIF(D48:$D$2571,366)</f>
        <v>732</v>
      </c>
      <c r="I47" s="2"/>
    </row>
    <row r="48" spans="1:9" x14ac:dyDescent="0.25">
      <c r="A48" s="1">
        <f>COUNTIF($C$2:C48,"Да")</f>
        <v>0</v>
      </c>
      <c r="B48" s="45">
        <f t="shared" si="1"/>
        <v>45047</v>
      </c>
      <c r="C48" s="42" t="str">
        <f>IF(ISERROR(VLOOKUP(B48,'Айгенис Оп11'!$C$3:$C$30,1,0)),"Нет","Да")</f>
        <v>Нет</v>
      </c>
      <c r="D48" s="43">
        <f t="shared" si="0"/>
        <v>365</v>
      </c>
      <c r="E48" s="44">
        <f>ROUND(('Все выпуски'!$J$3*'Все выпуски'!$J$6/100)/365*(B48-IF(C48="Нет",VLOOKUP(A48,'Айгенис Оп11'!$A$2:$C$30,3,0),VLOOKUP((A48-1),'Айгенис Оп11'!$A$2:$C$30,3,0))),2)</f>
        <v>3.78</v>
      </c>
      <c r="G48" s="43">
        <f>COUNTIF(D49:$D$2571,365)</f>
        <v>1791</v>
      </c>
      <c r="H48" s="43">
        <f>COUNTIF(D49:$D$2571,366)</f>
        <v>732</v>
      </c>
      <c r="I48" s="2"/>
    </row>
    <row r="49" spans="1:9" x14ac:dyDescent="0.25">
      <c r="A49" s="1">
        <f>COUNTIF($C$2:C49,"Да")</f>
        <v>0</v>
      </c>
      <c r="B49" s="45">
        <f t="shared" si="1"/>
        <v>45048</v>
      </c>
      <c r="C49" s="42" t="str">
        <f>IF(ISERROR(VLOOKUP(B49,'Айгенис Оп11'!$C$3:$C$30,1,0)),"Нет","Да")</f>
        <v>Нет</v>
      </c>
      <c r="D49" s="43">
        <f t="shared" si="0"/>
        <v>365</v>
      </c>
      <c r="E49" s="44">
        <f>ROUND(('Все выпуски'!$J$3*'Все выпуски'!$J$6/100)/365*(B49-IF(C49="Нет",VLOOKUP(A49,'Айгенис Оп11'!$A$2:$C$30,3,0),VLOOKUP((A49-1),'Айгенис Оп11'!$A$2:$C$30,3,0))),2)</f>
        <v>3.86</v>
      </c>
      <c r="G49" s="43">
        <f>COUNTIF(D50:$D$2571,365)</f>
        <v>1790</v>
      </c>
      <c r="H49" s="43">
        <f>COUNTIF(D50:$D$2571,366)</f>
        <v>732</v>
      </c>
      <c r="I49" s="2"/>
    </row>
    <row r="50" spans="1:9" x14ac:dyDescent="0.25">
      <c r="A50" s="1">
        <f>COUNTIF($C$2:C50,"Да")</f>
        <v>0</v>
      </c>
      <c r="B50" s="45">
        <f t="shared" si="1"/>
        <v>45049</v>
      </c>
      <c r="C50" s="42" t="str">
        <f>IF(ISERROR(VLOOKUP(B50,'Айгенис Оп11'!$C$3:$C$30,1,0)),"Нет","Да")</f>
        <v>Нет</v>
      </c>
      <c r="D50" s="43">
        <f t="shared" si="0"/>
        <v>365</v>
      </c>
      <c r="E50" s="44">
        <f>ROUND(('Все выпуски'!$J$3*'Все выпуски'!$J$6/100)/365*(B50-IF(C50="Нет",VLOOKUP(A50,'Айгенис Оп11'!$A$2:$C$30,3,0),VLOOKUP((A50-1),'Айгенис Оп11'!$A$2:$C$30,3,0))),2)</f>
        <v>3.95</v>
      </c>
      <c r="G50" s="43">
        <f>COUNTIF(D51:$D$2571,365)</f>
        <v>1789</v>
      </c>
      <c r="H50" s="43">
        <f>COUNTIF(D51:$D$2571,366)</f>
        <v>732</v>
      </c>
      <c r="I50" s="2"/>
    </row>
    <row r="51" spans="1:9" x14ac:dyDescent="0.25">
      <c r="A51" s="1">
        <f>COUNTIF($C$2:C51,"Да")</f>
        <v>0</v>
      </c>
      <c r="B51" s="45">
        <f t="shared" si="1"/>
        <v>45050</v>
      </c>
      <c r="C51" s="42" t="str">
        <f>IF(ISERROR(VLOOKUP(B51,'Айгенис Оп11'!$C$3:$C$30,1,0)),"Нет","Да")</f>
        <v>Нет</v>
      </c>
      <c r="D51" s="43">
        <f t="shared" si="0"/>
        <v>365</v>
      </c>
      <c r="E51" s="44">
        <f>ROUND(('Все выпуски'!$J$3*'Все выпуски'!$J$6/100)/365*(B51-IF(C51="Нет",VLOOKUP(A51,'Айгенис Оп11'!$A$2:$C$30,3,0),VLOOKUP((A51-1),'Айгенис Оп11'!$A$2:$C$30,3,0))),2)</f>
        <v>4.03</v>
      </c>
      <c r="G51" s="43">
        <f>COUNTIF(D52:$D$2571,365)</f>
        <v>1788</v>
      </c>
      <c r="H51" s="43">
        <f>COUNTIF(D52:$D$2571,366)</f>
        <v>732</v>
      </c>
      <c r="I51" s="2"/>
    </row>
    <row r="52" spans="1:9" x14ac:dyDescent="0.25">
      <c r="A52" s="1">
        <f>COUNTIF($C$2:C52,"Да")</f>
        <v>0</v>
      </c>
      <c r="B52" s="45">
        <f t="shared" si="1"/>
        <v>45051</v>
      </c>
      <c r="C52" s="42" t="str">
        <f>IF(ISERROR(VLOOKUP(B52,'Айгенис Оп11'!$C$3:$C$30,1,0)),"Нет","Да")</f>
        <v>Нет</v>
      </c>
      <c r="D52" s="43">
        <f t="shared" si="0"/>
        <v>365</v>
      </c>
      <c r="E52" s="44">
        <f>ROUND(('Все выпуски'!$J$3*'Все выпуски'!$J$6/100)/365*(B52-IF(C52="Нет",VLOOKUP(A52,'Айгенис Оп11'!$A$2:$C$30,3,0),VLOOKUP((A52-1),'Айгенис Оп11'!$A$2:$C$30,3,0))),2)</f>
        <v>4.1100000000000003</v>
      </c>
      <c r="G52" s="43">
        <f>COUNTIF(D53:$D$2571,365)</f>
        <v>1787</v>
      </c>
      <c r="H52" s="43">
        <f>COUNTIF(D53:$D$2571,366)</f>
        <v>732</v>
      </c>
      <c r="I52" s="2"/>
    </row>
    <row r="53" spans="1:9" x14ac:dyDescent="0.25">
      <c r="A53" s="1">
        <f>COUNTIF($C$2:C53,"Да")</f>
        <v>0</v>
      </c>
      <c r="B53" s="45">
        <f t="shared" si="1"/>
        <v>45052</v>
      </c>
      <c r="C53" s="42" t="str">
        <f>IF(ISERROR(VLOOKUP(B53,'Айгенис Оп11'!$C$3:$C$30,1,0)),"Нет","Да")</f>
        <v>Нет</v>
      </c>
      <c r="D53" s="43">
        <f t="shared" si="0"/>
        <v>365</v>
      </c>
      <c r="E53" s="44">
        <f>ROUND(('Все выпуски'!$J$3*'Все выпуски'!$J$6/100)/365*(B53-IF(C53="Нет",VLOOKUP(A53,'Айгенис Оп11'!$A$2:$C$30,3,0),VLOOKUP((A53-1),'Айгенис Оп11'!$A$2:$C$30,3,0))),2)</f>
        <v>4.1900000000000004</v>
      </c>
      <c r="G53" s="43">
        <f>COUNTIF(D54:$D$2571,365)</f>
        <v>1786</v>
      </c>
      <c r="H53" s="43">
        <f>COUNTIF(D54:$D$2571,366)</f>
        <v>732</v>
      </c>
      <c r="I53" s="2"/>
    </row>
    <row r="54" spans="1:9" x14ac:dyDescent="0.25">
      <c r="A54" s="1">
        <f>COUNTIF($C$2:C54,"Да")</f>
        <v>0</v>
      </c>
      <c r="B54" s="45">
        <f t="shared" si="1"/>
        <v>45053</v>
      </c>
      <c r="C54" s="42" t="str">
        <f>IF(ISERROR(VLOOKUP(B54,'Айгенис Оп11'!$C$3:$C$30,1,0)),"Нет","Да")</f>
        <v>Нет</v>
      </c>
      <c r="D54" s="43">
        <f t="shared" si="0"/>
        <v>365</v>
      </c>
      <c r="E54" s="44">
        <f>ROUND(('Все выпуски'!$J$3*'Все выпуски'!$J$6/100)/365*(B54-IF(C54="Нет",VLOOKUP(A54,'Айгенис Оп11'!$A$2:$C$30,3,0),VLOOKUP((A54-1),'Айгенис Оп11'!$A$2:$C$30,3,0))),2)</f>
        <v>4.2699999999999996</v>
      </c>
      <c r="G54" s="43">
        <f>COUNTIF(D55:$D$2571,365)</f>
        <v>1785</v>
      </c>
      <c r="H54" s="43">
        <f>COUNTIF(D55:$D$2571,366)</f>
        <v>732</v>
      </c>
      <c r="I54" s="2"/>
    </row>
    <row r="55" spans="1:9" x14ac:dyDescent="0.25">
      <c r="A55" s="1">
        <f>COUNTIF($C$2:C55,"Да")</f>
        <v>0</v>
      </c>
      <c r="B55" s="45">
        <f t="shared" si="1"/>
        <v>45054</v>
      </c>
      <c r="C55" s="42" t="str">
        <f>IF(ISERROR(VLOOKUP(B55,'Айгенис Оп11'!$C$3:$C$30,1,0)),"Нет","Да")</f>
        <v>Нет</v>
      </c>
      <c r="D55" s="43">
        <f t="shared" si="0"/>
        <v>365</v>
      </c>
      <c r="E55" s="44">
        <f>ROUND(('Все выпуски'!$J$3*'Все выпуски'!$J$6/100)/365*(B55-IF(C55="Нет",VLOOKUP(A55,'Айгенис Оп11'!$A$2:$C$30,3,0),VLOOKUP((A55-1),'Айгенис Оп11'!$A$2:$C$30,3,0))),2)</f>
        <v>4.3600000000000003</v>
      </c>
      <c r="G55" s="43">
        <f>COUNTIF(D56:$D$2571,365)</f>
        <v>1784</v>
      </c>
      <c r="H55" s="43">
        <f>COUNTIF(D56:$D$2571,366)</f>
        <v>732</v>
      </c>
      <c r="I55" s="2"/>
    </row>
    <row r="56" spans="1:9" x14ac:dyDescent="0.25">
      <c r="A56" s="1">
        <f>COUNTIF($C$2:C56,"Да")</f>
        <v>0</v>
      </c>
      <c r="B56" s="45">
        <f t="shared" si="1"/>
        <v>45055</v>
      </c>
      <c r="C56" s="42" t="str">
        <f>IF(ISERROR(VLOOKUP(B56,'Айгенис Оп11'!$C$3:$C$30,1,0)),"Нет","Да")</f>
        <v>Нет</v>
      </c>
      <c r="D56" s="43">
        <f t="shared" si="0"/>
        <v>365</v>
      </c>
      <c r="E56" s="44">
        <f>ROUND(('Все выпуски'!$J$3*'Все выпуски'!$J$6/100)/365*(B56-IF(C56="Нет",VLOOKUP(A56,'Айгенис Оп11'!$A$2:$C$30,3,0),VLOOKUP((A56-1),'Айгенис Оп11'!$A$2:$C$30,3,0))),2)</f>
        <v>4.4400000000000004</v>
      </c>
      <c r="G56" s="43">
        <f>COUNTIF(D57:$D$2571,365)</f>
        <v>1783</v>
      </c>
      <c r="H56" s="43">
        <f>COUNTIF(D57:$D$2571,366)</f>
        <v>732</v>
      </c>
      <c r="I56" s="2"/>
    </row>
    <row r="57" spans="1:9" x14ac:dyDescent="0.25">
      <c r="A57" s="1">
        <f>COUNTIF($C$2:C57,"Да")</f>
        <v>0</v>
      </c>
      <c r="B57" s="45">
        <f t="shared" si="1"/>
        <v>45056</v>
      </c>
      <c r="C57" s="42" t="str">
        <f>IF(ISERROR(VLOOKUP(B57,'Айгенис Оп11'!$C$3:$C$30,1,0)),"Нет","Да")</f>
        <v>Нет</v>
      </c>
      <c r="D57" s="43">
        <f t="shared" si="0"/>
        <v>365</v>
      </c>
      <c r="E57" s="44">
        <f>ROUND(('Все выпуски'!$J$3*'Все выпуски'!$J$6/100)/365*(B57-IF(C57="Нет",VLOOKUP(A57,'Айгенис Оп11'!$A$2:$C$30,3,0),VLOOKUP((A57-1),'Айгенис Оп11'!$A$2:$C$30,3,0))),2)</f>
        <v>4.5199999999999996</v>
      </c>
      <c r="G57" s="43">
        <f>COUNTIF(D58:$D$2571,365)</f>
        <v>1782</v>
      </c>
      <c r="H57" s="43">
        <f>COUNTIF(D58:$D$2571,366)</f>
        <v>732</v>
      </c>
      <c r="I57" s="2"/>
    </row>
    <row r="58" spans="1:9" x14ac:dyDescent="0.25">
      <c r="A58" s="1">
        <f>COUNTIF($C$2:C58,"Да")</f>
        <v>0</v>
      </c>
      <c r="B58" s="45">
        <f t="shared" si="1"/>
        <v>45057</v>
      </c>
      <c r="C58" s="42" t="str">
        <f>IF(ISERROR(VLOOKUP(B58,'Айгенис Оп11'!$C$3:$C$30,1,0)),"Нет","Да")</f>
        <v>Нет</v>
      </c>
      <c r="D58" s="43">
        <f t="shared" si="0"/>
        <v>365</v>
      </c>
      <c r="E58" s="44">
        <f>ROUND(('Все выпуски'!$J$3*'Все выпуски'!$J$6/100)/365*(B58-IF(C58="Нет",VLOOKUP(A58,'Айгенис Оп11'!$A$2:$C$30,3,0),VLOOKUP((A58-1),'Айгенис Оп11'!$A$2:$C$30,3,0))),2)</f>
        <v>4.5999999999999996</v>
      </c>
      <c r="G58" s="43">
        <f>COUNTIF(D59:$D$2571,365)</f>
        <v>1781</v>
      </c>
      <c r="H58" s="43">
        <f>COUNTIF(D59:$D$2571,366)</f>
        <v>732</v>
      </c>
      <c r="I58" s="2"/>
    </row>
    <row r="59" spans="1:9" x14ac:dyDescent="0.25">
      <c r="A59" s="1">
        <f>COUNTIF($C$2:C59,"Да")</f>
        <v>0</v>
      </c>
      <c r="B59" s="45">
        <f t="shared" si="1"/>
        <v>45058</v>
      </c>
      <c r="C59" s="42" t="str">
        <f>IF(ISERROR(VLOOKUP(B59,'Айгенис Оп11'!$C$3:$C$30,1,0)),"Нет","Да")</f>
        <v>Нет</v>
      </c>
      <c r="D59" s="43">
        <f t="shared" si="0"/>
        <v>365</v>
      </c>
      <c r="E59" s="44">
        <f>ROUND(('Все выпуски'!$J$3*'Все выпуски'!$J$6/100)/365*(B59-IF(C59="Нет",VLOOKUP(A59,'Айгенис Оп11'!$A$2:$C$30,3,0),VLOOKUP((A59-1),'Айгенис Оп11'!$A$2:$C$30,3,0))),2)</f>
        <v>4.68</v>
      </c>
      <c r="G59" s="43">
        <f>COUNTIF(D60:$D$2571,365)</f>
        <v>1780</v>
      </c>
      <c r="H59" s="43">
        <f>COUNTIF(D60:$D$2571,366)</f>
        <v>732</v>
      </c>
      <c r="I59" s="2"/>
    </row>
    <row r="60" spans="1:9" x14ac:dyDescent="0.25">
      <c r="A60" s="1">
        <f>COUNTIF($C$2:C60,"Да")</f>
        <v>0</v>
      </c>
      <c r="B60" s="45">
        <f t="shared" si="1"/>
        <v>45059</v>
      </c>
      <c r="C60" s="42" t="str">
        <f>IF(ISERROR(VLOOKUP(B60,'Айгенис Оп11'!$C$3:$C$30,1,0)),"Нет","Да")</f>
        <v>Нет</v>
      </c>
      <c r="D60" s="43">
        <f t="shared" si="0"/>
        <v>365</v>
      </c>
      <c r="E60" s="44">
        <f>ROUND(('Все выпуски'!$J$3*'Все выпуски'!$J$6/100)/365*(B60-IF(C60="Нет",VLOOKUP(A60,'Айгенис Оп11'!$A$2:$C$30,3,0),VLOOKUP((A60-1),'Айгенис Оп11'!$A$2:$C$30,3,0))),2)</f>
        <v>4.7699999999999996</v>
      </c>
      <c r="G60" s="43">
        <f>COUNTIF(D61:$D$2571,365)</f>
        <v>1779</v>
      </c>
      <c r="H60" s="43">
        <f>COUNTIF(D61:$D$2571,366)</f>
        <v>732</v>
      </c>
      <c r="I60" s="2"/>
    </row>
    <row r="61" spans="1:9" x14ac:dyDescent="0.25">
      <c r="A61" s="1">
        <f>COUNTIF($C$2:C61,"Да")</f>
        <v>0</v>
      </c>
      <c r="B61" s="45">
        <f t="shared" si="1"/>
        <v>45060</v>
      </c>
      <c r="C61" s="42" t="str">
        <f>IF(ISERROR(VLOOKUP(B61,'Айгенис Оп11'!$C$3:$C$30,1,0)),"Нет","Да")</f>
        <v>Нет</v>
      </c>
      <c r="D61" s="43">
        <f t="shared" si="0"/>
        <v>365</v>
      </c>
      <c r="E61" s="44">
        <f>ROUND(('Все выпуски'!$J$3*'Все выпуски'!$J$6/100)/365*(B61-IF(C61="Нет",VLOOKUP(A61,'Айгенис Оп11'!$A$2:$C$30,3,0),VLOOKUP((A61-1),'Айгенис Оп11'!$A$2:$C$30,3,0))),2)</f>
        <v>4.8499999999999996</v>
      </c>
      <c r="G61" s="43">
        <f>COUNTIF(D62:$D$2571,365)</f>
        <v>1778</v>
      </c>
      <c r="H61" s="43">
        <f>COUNTIF(D62:$D$2571,366)</f>
        <v>732</v>
      </c>
      <c r="I61" s="2"/>
    </row>
    <row r="62" spans="1:9" x14ac:dyDescent="0.25">
      <c r="A62" s="1">
        <f>COUNTIF($C$2:C62,"Да")</f>
        <v>0</v>
      </c>
      <c r="B62" s="45">
        <f t="shared" si="1"/>
        <v>45061</v>
      </c>
      <c r="C62" s="42" t="str">
        <f>IF(ISERROR(VLOOKUP(B62,'Айгенис Оп11'!$C$3:$C$30,1,0)),"Нет","Да")</f>
        <v>Нет</v>
      </c>
      <c r="D62" s="43">
        <f t="shared" si="0"/>
        <v>365</v>
      </c>
      <c r="E62" s="44">
        <f>ROUND(('Все выпуски'!$J$3*'Все выпуски'!$J$6/100)/365*(B62-IF(C62="Нет",VLOOKUP(A62,'Айгенис Оп11'!$A$2:$C$30,3,0),VLOOKUP((A62-1),'Айгенис Оп11'!$A$2:$C$30,3,0))),2)</f>
        <v>4.93</v>
      </c>
      <c r="G62" s="43">
        <f>COUNTIF(D63:$D$2571,365)</f>
        <v>1777</v>
      </c>
      <c r="H62" s="43">
        <f>COUNTIF(D63:$D$2571,366)</f>
        <v>732</v>
      </c>
      <c r="I62" s="2"/>
    </row>
    <row r="63" spans="1:9" x14ac:dyDescent="0.25">
      <c r="A63" s="1">
        <f>COUNTIF($C$2:C63,"Да")</f>
        <v>0</v>
      </c>
      <c r="B63" s="45">
        <f t="shared" si="1"/>
        <v>45062</v>
      </c>
      <c r="C63" s="42" t="str">
        <f>IF(ISERROR(VLOOKUP(B63,'Айгенис Оп11'!$C$3:$C$30,1,0)),"Нет","Да")</f>
        <v>Нет</v>
      </c>
      <c r="D63" s="43">
        <f t="shared" si="0"/>
        <v>365</v>
      </c>
      <c r="E63" s="44">
        <f>ROUND(('Все выпуски'!$J$3*'Все выпуски'!$J$6/100)/365*(B63-IF(C63="Нет",VLOOKUP(A63,'Айгенис Оп11'!$A$2:$C$30,3,0),VLOOKUP((A63-1),'Айгенис Оп11'!$A$2:$C$30,3,0))),2)</f>
        <v>5.01</v>
      </c>
      <c r="G63" s="43">
        <f>COUNTIF(D64:$D$2571,365)</f>
        <v>1776</v>
      </c>
      <c r="H63" s="43">
        <f>COUNTIF(D64:$D$2571,366)</f>
        <v>732</v>
      </c>
      <c r="I63" s="2"/>
    </row>
    <row r="64" spans="1:9" x14ac:dyDescent="0.25">
      <c r="A64" s="1">
        <f>COUNTIF($C$2:C64,"Да")</f>
        <v>0</v>
      </c>
      <c r="B64" s="45">
        <f t="shared" si="1"/>
        <v>45063</v>
      </c>
      <c r="C64" s="42" t="str">
        <f>IF(ISERROR(VLOOKUP(B64,'Айгенис Оп11'!$C$3:$C$30,1,0)),"Нет","Да")</f>
        <v>Нет</v>
      </c>
      <c r="D64" s="43">
        <f t="shared" si="0"/>
        <v>365</v>
      </c>
      <c r="E64" s="44">
        <f>ROUND(('Все выпуски'!$J$3*'Все выпуски'!$J$6/100)/365*(B64-IF(C64="Нет",VLOOKUP(A64,'Айгенис Оп11'!$A$2:$C$30,3,0),VLOOKUP((A64-1),'Айгенис Оп11'!$A$2:$C$30,3,0))),2)</f>
        <v>5.0999999999999996</v>
      </c>
      <c r="G64" s="43">
        <f>COUNTIF(D65:$D$2571,365)</f>
        <v>1775</v>
      </c>
      <c r="H64" s="43">
        <f>COUNTIF(D65:$D$2571,366)</f>
        <v>732</v>
      </c>
      <c r="I64" s="2"/>
    </row>
    <row r="65" spans="1:9" x14ac:dyDescent="0.25">
      <c r="A65" s="1">
        <f>COUNTIF($C$2:C65,"Да")</f>
        <v>0</v>
      </c>
      <c r="B65" s="45">
        <f t="shared" si="1"/>
        <v>45064</v>
      </c>
      <c r="C65" s="42" t="str">
        <f>IF(ISERROR(VLOOKUP(B65,'Айгенис Оп11'!$C$3:$C$30,1,0)),"Нет","Да")</f>
        <v>Нет</v>
      </c>
      <c r="D65" s="43">
        <f t="shared" si="0"/>
        <v>365</v>
      </c>
      <c r="E65" s="44">
        <f>ROUND(('Все выпуски'!$J$3*'Все выпуски'!$J$6/100)/365*(B65-IF(C65="Нет",VLOOKUP(A65,'Айгенис Оп11'!$A$2:$C$30,3,0),VLOOKUP((A65-1),'Айгенис Оп11'!$A$2:$C$30,3,0))),2)</f>
        <v>5.18</v>
      </c>
      <c r="G65" s="43">
        <f>COUNTIF(D66:$D$2571,365)</f>
        <v>1774</v>
      </c>
      <c r="H65" s="43">
        <f>COUNTIF(D66:$D$2571,366)</f>
        <v>732</v>
      </c>
      <c r="I65" s="2"/>
    </row>
    <row r="66" spans="1:9" x14ac:dyDescent="0.25">
      <c r="A66" s="1">
        <f>COUNTIF($C$2:C66,"Да")</f>
        <v>0</v>
      </c>
      <c r="B66" s="45">
        <f t="shared" si="1"/>
        <v>45065</v>
      </c>
      <c r="C66" s="42" t="str">
        <f>IF(ISERROR(VLOOKUP(B66,'Айгенис Оп11'!$C$3:$C$30,1,0)),"Нет","Да")</f>
        <v>Нет</v>
      </c>
      <c r="D66" s="43">
        <f t="shared" si="0"/>
        <v>365</v>
      </c>
      <c r="E66" s="44">
        <f>ROUND(('Все выпуски'!$J$3*'Все выпуски'!$J$6/100)/365*(B66-IF(C66="Нет",VLOOKUP(A66,'Айгенис Оп11'!$A$2:$C$30,3,0),VLOOKUP((A66-1),'Айгенис Оп11'!$A$2:$C$30,3,0))),2)</f>
        <v>5.26</v>
      </c>
      <c r="G66" s="43">
        <f>COUNTIF(D67:$D$2571,365)</f>
        <v>1773</v>
      </c>
      <c r="H66" s="43">
        <f>COUNTIF(D67:$D$2571,366)</f>
        <v>732</v>
      </c>
      <c r="I66" s="2"/>
    </row>
    <row r="67" spans="1:9" x14ac:dyDescent="0.25">
      <c r="A67" s="1">
        <f>COUNTIF($C$2:C67,"Да")</f>
        <v>0</v>
      </c>
      <c r="B67" s="45">
        <f t="shared" si="1"/>
        <v>45066</v>
      </c>
      <c r="C67" s="42" t="str">
        <f>IF(ISERROR(VLOOKUP(B67,'Айгенис Оп11'!$C$3:$C$30,1,0)),"Нет","Да")</f>
        <v>Нет</v>
      </c>
      <c r="D67" s="43">
        <f t="shared" ref="D67:D130" si="2">IF(MOD(YEAR(B67),4)=0,366,365)</f>
        <v>365</v>
      </c>
      <c r="E67" s="44">
        <f>ROUND(('Все выпуски'!$J$3*'Все выпуски'!$J$6/100)/365*(B67-IF(C67="Нет",VLOOKUP(A67,'Айгенис Оп11'!$A$2:$C$30,3,0),VLOOKUP((A67-1),'Айгенис Оп11'!$A$2:$C$30,3,0))),2)</f>
        <v>5.34</v>
      </c>
      <c r="G67" s="43">
        <f>COUNTIF(D68:$D$2571,365)</f>
        <v>1772</v>
      </c>
      <c r="H67" s="43">
        <f>COUNTIF(D68:$D$2571,366)</f>
        <v>732</v>
      </c>
      <c r="I67" s="2"/>
    </row>
    <row r="68" spans="1:9" x14ac:dyDescent="0.25">
      <c r="A68" s="1">
        <f>COUNTIF($C$2:C68,"Да")</f>
        <v>0</v>
      </c>
      <c r="B68" s="45">
        <f t="shared" ref="B68:B131" si="3">B67+1</f>
        <v>45067</v>
      </c>
      <c r="C68" s="42" t="str">
        <f>IF(ISERROR(VLOOKUP(B68,'Айгенис Оп11'!$C$3:$C$30,1,0)),"Нет","Да")</f>
        <v>Нет</v>
      </c>
      <c r="D68" s="43">
        <f t="shared" si="2"/>
        <v>365</v>
      </c>
      <c r="E68" s="44">
        <f>ROUND(('Все выпуски'!$J$3*'Все выпуски'!$J$6/100)/365*(B68-IF(C68="Нет",VLOOKUP(A68,'Айгенис Оп11'!$A$2:$C$30,3,0),VLOOKUP((A68-1),'Айгенис Оп11'!$A$2:$C$30,3,0))),2)</f>
        <v>5.42</v>
      </c>
      <c r="G68" s="43">
        <f>COUNTIF(D69:$D$2571,365)</f>
        <v>1771</v>
      </c>
      <c r="H68" s="43">
        <f>COUNTIF(D69:$D$2571,366)</f>
        <v>732</v>
      </c>
      <c r="I68" s="2"/>
    </row>
    <row r="69" spans="1:9" x14ac:dyDescent="0.25">
      <c r="A69" s="1">
        <f>COUNTIF($C$2:C69,"Да")</f>
        <v>0</v>
      </c>
      <c r="B69" s="45">
        <f t="shared" si="3"/>
        <v>45068</v>
      </c>
      <c r="C69" s="42" t="str">
        <f>IF(ISERROR(VLOOKUP(B69,'Айгенис Оп11'!$C$3:$C$30,1,0)),"Нет","Да")</f>
        <v>Нет</v>
      </c>
      <c r="D69" s="43">
        <f t="shared" si="2"/>
        <v>365</v>
      </c>
      <c r="E69" s="44">
        <f>ROUND(('Все выпуски'!$J$3*'Все выпуски'!$J$6/100)/365*(B69-IF(C69="Нет",VLOOKUP(A69,'Айгенис Оп11'!$A$2:$C$30,3,0),VLOOKUP((A69-1),'Айгенис Оп11'!$A$2:$C$30,3,0))),2)</f>
        <v>5.51</v>
      </c>
      <c r="G69" s="43">
        <f>COUNTIF(D70:$D$2571,365)</f>
        <v>1770</v>
      </c>
      <c r="H69" s="43">
        <f>COUNTIF(D70:$D$2571,366)</f>
        <v>732</v>
      </c>
      <c r="I69" s="2"/>
    </row>
    <row r="70" spans="1:9" x14ac:dyDescent="0.25">
      <c r="A70" s="1">
        <f>COUNTIF($C$2:C70,"Да")</f>
        <v>0</v>
      </c>
      <c r="B70" s="45">
        <f t="shared" si="3"/>
        <v>45069</v>
      </c>
      <c r="C70" s="42" t="str">
        <f>IF(ISERROR(VLOOKUP(B70,'Айгенис Оп11'!$C$3:$C$30,1,0)),"Нет","Да")</f>
        <v>Нет</v>
      </c>
      <c r="D70" s="43">
        <f t="shared" si="2"/>
        <v>365</v>
      </c>
      <c r="E70" s="44">
        <f>ROUND(('Все выпуски'!$J$3*'Все выпуски'!$J$6/100)/365*(B70-IF(C70="Нет",VLOOKUP(A70,'Айгенис Оп11'!$A$2:$C$30,3,0),VLOOKUP((A70-1),'Айгенис Оп11'!$A$2:$C$30,3,0))),2)</f>
        <v>5.59</v>
      </c>
      <c r="G70" s="43">
        <f>COUNTIF(D71:$D$2571,365)</f>
        <v>1769</v>
      </c>
      <c r="H70" s="43">
        <f>COUNTIF(D71:$D$2571,366)</f>
        <v>732</v>
      </c>
      <c r="I70" s="2"/>
    </row>
    <row r="71" spans="1:9" x14ac:dyDescent="0.25">
      <c r="A71" s="1">
        <f>COUNTIF($C$2:C71,"Да")</f>
        <v>0</v>
      </c>
      <c r="B71" s="45">
        <f t="shared" si="3"/>
        <v>45070</v>
      </c>
      <c r="C71" s="42" t="str">
        <f>IF(ISERROR(VLOOKUP(B71,'Айгенис Оп11'!$C$3:$C$30,1,0)),"Нет","Да")</f>
        <v>Нет</v>
      </c>
      <c r="D71" s="43">
        <f t="shared" si="2"/>
        <v>365</v>
      </c>
      <c r="E71" s="44">
        <f>ROUND(('Все выпуски'!$J$3*'Все выпуски'!$J$6/100)/365*(B71-IF(C71="Нет",VLOOKUP(A71,'Айгенис Оп11'!$A$2:$C$30,3,0),VLOOKUP((A71-1),'Айгенис Оп11'!$A$2:$C$30,3,0))),2)</f>
        <v>5.67</v>
      </c>
      <c r="G71" s="43">
        <f>COUNTIF(D72:$D$2571,365)</f>
        <v>1768</v>
      </c>
      <c r="H71" s="43">
        <f>COUNTIF(D72:$D$2571,366)</f>
        <v>732</v>
      </c>
      <c r="I71" s="2"/>
    </row>
    <row r="72" spans="1:9" x14ac:dyDescent="0.25">
      <c r="A72" s="1">
        <f>COUNTIF($C$2:C72,"Да")</f>
        <v>0</v>
      </c>
      <c r="B72" s="45">
        <f t="shared" si="3"/>
        <v>45071</v>
      </c>
      <c r="C72" s="42" t="str">
        <f>IF(ISERROR(VLOOKUP(B72,'Айгенис Оп11'!$C$3:$C$30,1,0)),"Нет","Да")</f>
        <v>Нет</v>
      </c>
      <c r="D72" s="43">
        <f t="shared" si="2"/>
        <v>365</v>
      </c>
      <c r="E72" s="44">
        <f>ROUND(('Все выпуски'!$J$3*'Все выпуски'!$J$6/100)/365*(B72-IF(C72="Нет",VLOOKUP(A72,'Айгенис Оп11'!$A$2:$C$30,3,0),VLOOKUP((A72-1),'Айгенис Оп11'!$A$2:$C$30,3,0))),2)</f>
        <v>5.75</v>
      </c>
      <c r="G72" s="43">
        <f>COUNTIF(D73:$D$2571,365)</f>
        <v>1767</v>
      </c>
      <c r="H72" s="43">
        <f>COUNTIF(D73:$D$2571,366)</f>
        <v>732</v>
      </c>
      <c r="I72" s="2"/>
    </row>
    <row r="73" spans="1:9" x14ac:dyDescent="0.25">
      <c r="A73" s="1">
        <f>COUNTIF($C$2:C73,"Да")</f>
        <v>0</v>
      </c>
      <c r="B73" s="45">
        <f t="shared" si="3"/>
        <v>45072</v>
      </c>
      <c r="C73" s="42" t="str">
        <f>IF(ISERROR(VLOOKUP(B73,'Айгенис Оп11'!$C$3:$C$30,1,0)),"Нет","Да")</f>
        <v>Нет</v>
      </c>
      <c r="D73" s="43">
        <f t="shared" si="2"/>
        <v>365</v>
      </c>
      <c r="E73" s="44">
        <f>ROUND(('Все выпуски'!$J$3*'Все выпуски'!$J$6/100)/365*(B73-IF(C73="Нет",VLOOKUP(A73,'Айгенис Оп11'!$A$2:$C$30,3,0),VLOOKUP((A73-1),'Айгенис Оп11'!$A$2:$C$30,3,0))),2)</f>
        <v>5.84</v>
      </c>
      <c r="G73" s="43">
        <f>COUNTIF(D74:$D$2571,365)</f>
        <v>1766</v>
      </c>
      <c r="H73" s="43">
        <f>COUNTIF(D74:$D$2571,366)</f>
        <v>732</v>
      </c>
      <c r="I73" s="2"/>
    </row>
    <row r="74" spans="1:9" x14ac:dyDescent="0.25">
      <c r="A74" s="1">
        <f>COUNTIF($C$2:C74,"Да")</f>
        <v>0</v>
      </c>
      <c r="B74" s="45">
        <f t="shared" si="3"/>
        <v>45073</v>
      </c>
      <c r="C74" s="42" t="str">
        <f>IF(ISERROR(VLOOKUP(B74,'Айгенис Оп11'!$C$3:$C$30,1,0)),"Нет","Да")</f>
        <v>Нет</v>
      </c>
      <c r="D74" s="43">
        <f t="shared" si="2"/>
        <v>365</v>
      </c>
      <c r="E74" s="44">
        <f>ROUND(('Все выпуски'!$J$3*'Все выпуски'!$J$6/100)/365*(B74-IF(C74="Нет",VLOOKUP(A74,'Айгенис Оп11'!$A$2:$C$30,3,0),VLOOKUP((A74-1),'Айгенис Оп11'!$A$2:$C$30,3,0))),2)</f>
        <v>5.92</v>
      </c>
      <c r="G74" s="43">
        <f>COUNTIF(D75:$D$2571,365)</f>
        <v>1765</v>
      </c>
      <c r="H74" s="43">
        <f>COUNTIF(D75:$D$2571,366)</f>
        <v>732</v>
      </c>
      <c r="I74" s="2"/>
    </row>
    <row r="75" spans="1:9" x14ac:dyDescent="0.25">
      <c r="A75" s="1">
        <f>COUNTIF($C$2:C75,"Да")</f>
        <v>0</v>
      </c>
      <c r="B75" s="45">
        <f t="shared" si="3"/>
        <v>45074</v>
      </c>
      <c r="C75" s="42" t="str">
        <f>IF(ISERROR(VLOOKUP(B75,'Айгенис Оп11'!$C$3:$C$30,1,0)),"Нет","Да")</f>
        <v>Нет</v>
      </c>
      <c r="D75" s="43">
        <f t="shared" si="2"/>
        <v>365</v>
      </c>
      <c r="E75" s="44">
        <f>ROUND(('Все выпуски'!$J$3*'Все выпуски'!$J$6/100)/365*(B75-IF(C75="Нет",VLOOKUP(A75,'Айгенис Оп11'!$A$2:$C$30,3,0),VLOOKUP((A75-1),'Айгенис Оп11'!$A$2:$C$30,3,0))),2)</f>
        <v>6</v>
      </c>
      <c r="G75" s="43">
        <f>COUNTIF(D76:$D$2571,365)</f>
        <v>1764</v>
      </c>
      <c r="H75" s="43">
        <f>COUNTIF(D76:$D$2571,366)</f>
        <v>732</v>
      </c>
      <c r="I75" s="2"/>
    </row>
    <row r="76" spans="1:9" x14ac:dyDescent="0.25">
      <c r="A76" s="1">
        <f>COUNTIF($C$2:C76,"Да")</f>
        <v>0</v>
      </c>
      <c r="B76" s="45">
        <f t="shared" si="3"/>
        <v>45075</v>
      </c>
      <c r="C76" s="42" t="str">
        <f>IF(ISERROR(VLOOKUP(B76,'Айгенис Оп11'!$C$3:$C$30,1,0)),"Нет","Да")</f>
        <v>Нет</v>
      </c>
      <c r="D76" s="43">
        <f t="shared" si="2"/>
        <v>365</v>
      </c>
      <c r="E76" s="44">
        <f>ROUND(('Все выпуски'!$J$3*'Все выпуски'!$J$6/100)/365*(B76-IF(C76="Нет",VLOOKUP(A76,'Айгенис Оп11'!$A$2:$C$30,3,0),VLOOKUP((A76-1),'Айгенис Оп11'!$A$2:$C$30,3,0))),2)</f>
        <v>6.08</v>
      </c>
      <c r="G76" s="43">
        <f>COUNTIF(D77:$D$2571,365)</f>
        <v>1763</v>
      </c>
      <c r="H76" s="43">
        <f>COUNTIF(D77:$D$2571,366)</f>
        <v>732</v>
      </c>
      <c r="I76" s="2"/>
    </row>
    <row r="77" spans="1:9" x14ac:dyDescent="0.25">
      <c r="A77" s="1">
        <f>COUNTIF($C$2:C77,"Да")</f>
        <v>0</v>
      </c>
      <c r="B77" s="45">
        <f t="shared" si="3"/>
        <v>45076</v>
      </c>
      <c r="C77" s="42" t="str">
        <f>IF(ISERROR(VLOOKUP(B77,'Айгенис Оп11'!$C$3:$C$30,1,0)),"Нет","Да")</f>
        <v>Нет</v>
      </c>
      <c r="D77" s="43">
        <f t="shared" si="2"/>
        <v>365</v>
      </c>
      <c r="E77" s="44">
        <f>ROUND(('Все выпуски'!$J$3*'Все выпуски'!$J$6/100)/365*(B77-IF(C77="Нет",VLOOKUP(A77,'Айгенис Оп11'!$A$2:$C$30,3,0),VLOOKUP((A77-1),'Айгенис Оп11'!$A$2:$C$30,3,0))),2)</f>
        <v>6.16</v>
      </c>
      <c r="G77" s="43">
        <f>COUNTIF(D78:$D$2571,365)</f>
        <v>1762</v>
      </c>
      <c r="H77" s="43">
        <f>COUNTIF(D78:$D$2571,366)</f>
        <v>732</v>
      </c>
      <c r="I77" s="2"/>
    </row>
    <row r="78" spans="1:9" x14ac:dyDescent="0.25">
      <c r="A78" s="1">
        <f>COUNTIF($C$2:C78,"Да")</f>
        <v>0</v>
      </c>
      <c r="B78" s="45">
        <f t="shared" si="3"/>
        <v>45077</v>
      </c>
      <c r="C78" s="42" t="str">
        <f>IF(ISERROR(VLOOKUP(B78,'Айгенис Оп11'!$C$3:$C$30,1,0)),"Нет","Да")</f>
        <v>Нет</v>
      </c>
      <c r="D78" s="43">
        <f t="shared" si="2"/>
        <v>365</v>
      </c>
      <c r="E78" s="44">
        <f>ROUND(('Все выпуски'!$J$3*'Все выпуски'!$J$6/100)/365*(B78-IF(C78="Нет",VLOOKUP(A78,'Айгенис Оп11'!$A$2:$C$30,3,0),VLOOKUP((A78-1),'Айгенис Оп11'!$A$2:$C$30,3,0))),2)</f>
        <v>6.25</v>
      </c>
      <c r="G78" s="43">
        <f>COUNTIF(D79:$D$2571,365)</f>
        <v>1761</v>
      </c>
      <c r="H78" s="43">
        <f>COUNTIF(D79:$D$2571,366)</f>
        <v>732</v>
      </c>
      <c r="I78" s="2"/>
    </row>
    <row r="79" spans="1:9" x14ac:dyDescent="0.25">
      <c r="A79" s="1">
        <f>COUNTIF($C$2:C79,"Да")</f>
        <v>0</v>
      </c>
      <c r="B79" s="45">
        <f t="shared" si="3"/>
        <v>45078</v>
      </c>
      <c r="C79" s="42" t="str">
        <f>IF(ISERROR(VLOOKUP(B79,'Айгенис Оп11'!$C$3:$C$30,1,0)),"Нет","Да")</f>
        <v>Нет</v>
      </c>
      <c r="D79" s="43">
        <f t="shared" si="2"/>
        <v>365</v>
      </c>
      <c r="E79" s="44">
        <f>ROUND(('Все выпуски'!$J$3*'Все выпуски'!$J$6/100)/365*(B79-IF(C79="Нет",VLOOKUP(A79,'Айгенис Оп11'!$A$2:$C$30,3,0),VLOOKUP((A79-1),'Айгенис Оп11'!$A$2:$C$30,3,0))),2)</f>
        <v>6.33</v>
      </c>
      <c r="G79" s="43">
        <f>COUNTIF(D80:$D$2571,365)</f>
        <v>1760</v>
      </c>
      <c r="H79" s="43">
        <f>COUNTIF(D80:$D$2571,366)</f>
        <v>732</v>
      </c>
      <c r="I79" s="2"/>
    </row>
    <row r="80" spans="1:9" x14ac:dyDescent="0.25">
      <c r="A80" s="1">
        <f>COUNTIF($C$2:C80,"Да")</f>
        <v>0</v>
      </c>
      <c r="B80" s="45">
        <f t="shared" si="3"/>
        <v>45079</v>
      </c>
      <c r="C80" s="42" t="str">
        <f>IF(ISERROR(VLOOKUP(B80,'Айгенис Оп11'!$C$3:$C$30,1,0)),"Нет","Да")</f>
        <v>Нет</v>
      </c>
      <c r="D80" s="43">
        <f t="shared" si="2"/>
        <v>365</v>
      </c>
      <c r="E80" s="44">
        <f>ROUND(('Все выпуски'!$J$3*'Все выпуски'!$J$6/100)/365*(B80-IF(C80="Нет",VLOOKUP(A80,'Айгенис Оп11'!$A$2:$C$30,3,0),VLOOKUP((A80-1),'Айгенис Оп11'!$A$2:$C$30,3,0))),2)</f>
        <v>6.41</v>
      </c>
      <c r="G80" s="43">
        <f>COUNTIF(D81:$D$2571,365)</f>
        <v>1759</v>
      </c>
      <c r="H80" s="43">
        <f>COUNTIF(D81:$D$2571,366)</f>
        <v>732</v>
      </c>
      <c r="I80" s="2"/>
    </row>
    <row r="81" spans="1:9" x14ac:dyDescent="0.25">
      <c r="A81" s="1">
        <f>COUNTIF($C$2:C81,"Да")</f>
        <v>0</v>
      </c>
      <c r="B81" s="45">
        <f t="shared" si="3"/>
        <v>45080</v>
      </c>
      <c r="C81" s="42" t="str">
        <f>IF(ISERROR(VLOOKUP(B81,'Айгенис Оп11'!$C$3:$C$30,1,0)),"Нет","Да")</f>
        <v>Нет</v>
      </c>
      <c r="D81" s="43">
        <f t="shared" si="2"/>
        <v>365</v>
      </c>
      <c r="E81" s="44">
        <f>ROUND(('Все выпуски'!$J$3*'Все выпуски'!$J$6/100)/365*(B81-IF(C81="Нет",VLOOKUP(A81,'Айгенис Оп11'!$A$2:$C$30,3,0),VLOOKUP((A81-1),'Айгенис Оп11'!$A$2:$C$30,3,0))),2)</f>
        <v>6.49</v>
      </c>
      <c r="G81" s="43">
        <f>COUNTIF(D82:$D$2571,365)</f>
        <v>1758</v>
      </c>
      <c r="H81" s="43">
        <f>COUNTIF(D82:$D$2571,366)</f>
        <v>732</v>
      </c>
      <c r="I81" s="2"/>
    </row>
    <row r="82" spans="1:9" x14ac:dyDescent="0.25">
      <c r="A82" s="1">
        <f>COUNTIF($C$2:C82,"Да")</f>
        <v>0</v>
      </c>
      <c r="B82" s="45">
        <f t="shared" si="3"/>
        <v>45081</v>
      </c>
      <c r="C82" s="42" t="str">
        <f>IF(ISERROR(VLOOKUP(B82,'Айгенис Оп11'!$C$3:$C$30,1,0)),"Нет","Да")</f>
        <v>Нет</v>
      </c>
      <c r="D82" s="43">
        <f t="shared" si="2"/>
        <v>365</v>
      </c>
      <c r="E82" s="44">
        <f>ROUND(('Все выпуски'!$J$3*'Все выпуски'!$J$6/100)/365*(B82-IF(C82="Нет",VLOOKUP(A82,'Айгенис Оп11'!$A$2:$C$30,3,0),VLOOKUP((A82-1),'Айгенис Оп11'!$A$2:$C$30,3,0))),2)</f>
        <v>6.58</v>
      </c>
      <c r="G82" s="43">
        <f>COUNTIF(D83:$D$2571,365)</f>
        <v>1757</v>
      </c>
      <c r="H82" s="43">
        <f>COUNTIF(D83:$D$2571,366)</f>
        <v>732</v>
      </c>
      <c r="I82" s="2"/>
    </row>
    <row r="83" spans="1:9" x14ac:dyDescent="0.25">
      <c r="A83" s="1">
        <f>COUNTIF($C$2:C83,"Да")</f>
        <v>0</v>
      </c>
      <c r="B83" s="45">
        <f t="shared" si="3"/>
        <v>45082</v>
      </c>
      <c r="C83" s="42" t="str">
        <f>IF(ISERROR(VLOOKUP(B83,'Айгенис Оп11'!$C$3:$C$30,1,0)),"Нет","Да")</f>
        <v>Нет</v>
      </c>
      <c r="D83" s="43">
        <f t="shared" si="2"/>
        <v>365</v>
      </c>
      <c r="E83" s="44">
        <f>ROUND(('Все выпуски'!$J$3*'Все выпуски'!$J$6/100)/365*(B83-IF(C83="Нет",VLOOKUP(A83,'Айгенис Оп11'!$A$2:$C$30,3,0),VLOOKUP((A83-1),'Айгенис Оп11'!$A$2:$C$30,3,0))),2)</f>
        <v>6.66</v>
      </c>
      <c r="G83" s="43">
        <f>COUNTIF(D84:$D$2571,365)</f>
        <v>1756</v>
      </c>
      <c r="H83" s="43">
        <f>COUNTIF(D84:$D$2571,366)</f>
        <v>732</v>
      </c>
      <c r="I83" s="2"/>
    </row>
    <row r="84" spans="1:9" x14ac:dyDescent="0.25">
      <c r="A84" s="1">
        <f>COUNTIF($C$2:C84,"Да")</f>
        <v>0</v>
      </c>
      <c r="B84" s="45">
        <f t="shared" si="3"/>
        <v>45083</v>
      </c>
      <c r="C84" s="42" t="str">
        <f>IF(ISERROR(VLOOKUP(B84,'Айгенис Оп11'!$C$3:$C$30,1,0)),"Нет","Да")</f>
        <v>Нет</v>
      </c>
      <c r="D84" s="43">
        <f t="shared" si="2"/>
        <v>365</v>
      </c>
      <c r="E84" s="44">
        <f>ROUND(('Все выпуски'!$J$3*'Все выпуски'!$J$6/100)/365*(B84-IF(C84="Нет",VLOOKUP(A84,'Айгенис Оп11'!$A$2:$C$30,3,0),VLOOKUP((A84-1),'Айгенис Оп11'!$A$2:$C$30,3,0))),2)</f>
        <v>6.74</v>
      </c>
      <c r="G84" s="43">
        <f>COUNTIF(D85:$D$2571,365)</f>
        <v>1755</v>
      </c>
      <c r="H84" s="43">
        <f>COUNTIF(D85:$D$2571,366)</f>
        <v>732</v>
      </c>
      <c r="I84" s="2"/>
    </row>
    <row r="85" spans="1:9" x14ac:dyDescent="0.25">
      <c r="A85" s="1">
        <f>COUNTIF($C$2:C85,"Да")</f>
        <v>0</v>
      </c>
      <c r="B85" s="45">
        <f t="shared" si="3"/>
        <v>45084</v>
      </c>
      <c r="C85" s="42" t="str">
        <f>IF(ISERROR(VLOOKUP(B85,'Айгенис Оп11'!$C$3:$C$30,1,0)),"Нет","Да")</f>
        <v>Нет</v>
      </c>
      <c r="D85" s="43">
        <f t="shared" si="2"/>
        <v>365</v>
      </c>
      <c r="E85" s="44">
        <f>ROUND(('Все выпуски'!$J$3*'Все выпуски'!$J$6/100)/365*(B85-IF(C85="Нет",VLOOKUP(A85,'Айгенис Оп11'!$A$2:$C$30,3,0),VLOOKUP((A85-1),'Айгенис Оп11'!$A$2:$C$30,3,0))),2)</f>
        <v>6.82</v>
      </c>
      <c r="G85" s="43">
        <f>COUNTIF(D86:$D$2571,365)</f>
        <v>1754</v>
      </c>
      <c r="H85" s="43">
        <f>COUNTIF(D86:$D$2571,366)</f>
        <v>732</v>
      </c>
      <c r="I85" s="2"/>
    </row>
    <row r="86" spans="1:9" x14ac:dyDescent="0.25">
      <c r="A86" s="1">
        <f>COUNTIF($C$2:C86,"Да")</f>
        <v>0</v>
      </c>
      <c r="B86" s="45">
        <f t="shared" si="3"/>
        <v>45085</v>
      </c>
      <c r="C86" s="42" t="str">
        <f>IF(ISERROR(VLOOKUP(B86,'Айгенис Оп11'!$C$3:$C$30,1,0)),"Нет","Да")</f>
        <v>Нет</v>
      </c>
      <c r="D86" s="43">
        <f t="shared" si="2"/>
        <v>365</v>
      </c>
      <c r="E86" s="44">
        <f>ROUND(('Все выпуски'!$J$3*'Все выпуски'!$J$6/100)/365*(B86-IF(C86="Нет",VLOOKUP(A86,'Айгенис Оп11'!$A$2:$C$30,3,0),VLOOKUP((A86-1),'Айгенис Оп11'!$A$2:$C$30,3,0))),2)</f>
        <v>6.9</v>
      </c>
      <c r="G86" s="43">
        <f>COUNTIF(D87:$D$2571,365)</f>
        <v>1753</v>
      </c>
      <c r="H86" s="43">
        <f>COUNTIF(D87:$D$2571,366)</f>
        <v>732</v>
      </c>
      <c r="I86" s="2"/>
    </row>
    <row r="87" spans="1:9" x14ac:dyDescent="0.25">
      <c r="A87" s="1">
        <f>COUNTIF($C$2:C87,"Да")</f>
        <v>0</v>
      </c>
      <c r="B87" s="45">
        <f t="shared" si="3"/>
        <v>45086</v>
      </c>
      <c r="C87" s="42" t="str">
        <f>IF(ISERROR(VLOOKUP(B87,'Айгенис Оп11'!$C$3:$C$30,1,0)),"Нет","Да")</f>
        <v>Нет</v>
      </c>
      <c r="D87" s="43">
        <f t="shared" si="2"/>
        <v>365</v>
      </c>
      <c r="E87" s="44">
        <f>ROUND(('Все выпуски'!$J$3*'Все выпуски'!$J$6/100)/365*(B87-IF(C87="Нет",VLOOKUP(A87,'Айгенис Оп11'!$A$2:$C$30,3,0),VLOOKUP((A87-1),'Айгенис Оп11'!$A$2:$C$30,3,0))),2)</f>
        <v>6.99</v>
      </c>
      <c r="G87" s="43">
        <f>COUNTIF(D88:$D$2571,365)</f>
        <v>1752</v>
      </c>
      <c r="H87" s="43">
        <f>COUNTIF(D88:$D$2571,366)</f>
        <v>732</v>
      </c>
      <c r="I87" s="2"/>
    </row>
    <row r="88" spans="1:9" x14ac:dyDescent="0.25">
      <c r="A88" s="1">
        <f>COUNTIF($C$2:C88,"Да")</f>
        <v>0</v>
      </c>
      <c r="B88" s="45">
        <f t="shared" si="3"/>
        <v>45087</v>
      </c>
      <c r="C88" s="42" t="str">
        <f>IF(ISERROR(VLOOKUP(B88,'Айгенис Оп11'!$C$3:$C$30,1,0)),"Нет","Да")</f>
        <v>Нет</v>
      </c>
      <c r="D88" s="43">
        <f t="shared" si="2"/>
        <v>365</v>
      </c>
      <c r="E88" s="44">
        <f>ROUND(('Все выпуски'!$J$3*'Все выпуски'!$J$6/100)/365*(B88-IF(C88="Нет",VLOOKUP(A88,'Айгенис Оп11'!$A$2:$C$30,3,0),VLOOKUP((A88-1),'Айгенис Оп11'!$A$2:$C$30,3,0))),2)</f>
        <v>7.07</v>
      </c>
      <c r="G88" s="43">
        <f>COUNTIF(D89:$D$2571,365)</f>
        <v>1751</v>
      </c>
      <c r="H88" s="43">
        <f>COUNTIF(D89:$D$2571,366)</f>
        <v>732</v>
      </c>
      <c r="I88" s="2"/>
    </row>
    <row r="89" spans="1:9" x14ac:dyDescent="0.25">
      <c r="A89" s="1">
        <f>COUNTIF($C$2:C89,"Да")</f>
        <v>0</v>
      </c>
      <c r="B89" s="45">
        <f t="shared" si="3"/>
        <v>45088</v>
      </c>
      <c r="C89" s="42" t="str">
        <f>IF(ISERROR(VLOOKUP(B89,'Айгенис Оп11'!$C$3:$C$30,1,0)),"Нет","Да")</f>
        <v>Нет</v>
      </c>
      <c r="D89" s="43">
        <f t="shared" si="2"/>
        <v>365</v>
      </c>
      <c r="E89" s="44">
        <f>ROUND(('Все выпуски'!$J$3*'Все выпуски'!$J$6/100)/365*(B89-IF(C89="Нет",VLOOKUP(A89,'Айгенис Оп11'!$A$2:$C$30,3,0),VLOOKUP((A89-1),'Айгенис Оп11'!$A$2:$C$30,3,0))),2)</f>
        <v>7.15</v>
      </c>
      <c r="G89" s="43">
        <f>COUNTIF(D90:$D$2571,365)</f>
        <v>1750</v>
      </c>
      <c r="H89" s="43">
        <f>COUNTIF(D90:$D$2571,366)</f>
        <v>732</v>
      </c>
      <c r="I89" s="2"/>
    </row>
    <row r="90" spans="1:9" x14ac:dyDescent="0.25">
      <c r="A90" s="1">
        <f>COUNTIF($C$2:C90,"Да")</f>
        <v>0</v>
      </c>
      <c r="B90" s="45">
        <f t="shared" si="3"/>
        <v>45089</v>
      </c>
      <c r="C90" s="42" t="str">
        <f>IF(ISERROR(VLOOKUP(B90,'Айгенис Оп11'!$C$3:$C$30,1,0)),"Нет","Да")</f>
        <v>Нет</v>
      </c>
      <c r="D90" s="43">
        <f t="shared" si="2"/>
        <v>365</v>
      </c>
      <c r="E90" s="44">
        <f>ROUND(('Все выпуски'!$J$3*'Все выпуски'!$J$6/100)/365*(B90-IF(C90="Нет",VLOOKUP(A90,'Айгенис Оп11'!$A$2:$C$30,3,0),VLOOKUP((A90-1),'Айгенис Оп11'!$A$2:$C$30,3,0))),2)</f>
        <v>7.23</v>
      </c>
      <c r="G90" s="43">
        <f>COUNTIF(D91:$D$2571,365)</f>
        <v>1749</v>
      </c>
      <c r="H90" s="43">
        <f>COUNTIF(D91:$D$2571,366)</f>
        <v>732</v>
      </c>
      <c r="I90" s="2"/>
    </row>
    <row r="91" spans="1:9" x14ac:dyDescent="0.25">
      <c r="A91" s="1">
        <f>COUNTIF($C$2:C91,"Да")</f>
        <v>0</v>
      </c>
      <c r="B91" s="45">
        <f t="shared" si="3"/>
        <v>45090</v>
      </c>
      <c r="C91" s="42" t="str">
        <f>IF(ISERROR(VLOOKUP(B91,'Айгенис Оп11'!$C$3:$C$30,1,0)),"Нет","Да")</f>
        <v>Нет</v>
      </c>
      <c r="D91" s="43">
        <f t="shared" si="2"/>
        <v>365</v>
      </c>
      <c r="E91" s="44">
        <f>ROUND(('Все выпуски'!$J$3*'Все выпуски'!$J$6/100)/365*(B91-IF(C91="Нет",VLOOKUP(A91,'Айгенис Оп11'!$A$2:$C$30,3,0),VLOOKUP((A91-1),'Айгенис Оп11'!$A$2:$C$30,3,0))),2)</f>
        <v>7.32</v>
      </c>
      <c r="G91" s="43">
        <f>COUNTIF(D92:$D$2571,365)</f>
        <v>1748</v>
      </c>
      <c r="H91" s="43">
        <f>COUNTIF(D92:$D$2571,366)</f>
        <v>732</v>
      </c>
      <c r="I91" s="2"/>
    </row>
    <row r="92" spans="1:9" x14ac:dyDescent="0.25">
      <c r="A92" s="1">
        <f>COUNTIF($C$2:C92,"Да")</f>
        <v>0</v>
      </c>
      <c r="B92" s="45">
        <f t="shared" si="3"/>
        <v>45091</v>
      </c>
      <c r="C92" s="42" t="str">
        <f>IF(ISERROR(VLOOKUP(B92,'Айгенис Оп11'!$C$3:$C$30,1,0)),"Нет","Да")</f>
        <v>Нет</v>
      </c>
      <c r="D92" s="43">
        <f t="shared" si="2"/>
        <v>365</v>
      </c>
      <c r="E92" s="44">
        <f>ROUND(('Все выпуски'!$J$3*'Все выпуски'!$J$6/100)/365*(B92-IF(C92="Нет",VLOOKUP(A92,'Айгенис Оп11'!$A$2:$C$30,3,0),VLOOKUP((A92-1),'Айгенис Оп11'!$A$2:$C$30,3,0))),2)</f>
        <v>7.4</v>
      </c>
      <c r="G92" s="43">
        <f>COUNTIF(D93:$D$2571,365)</f>
        <v>1747</v>
      </c>
      <c r="H92" s="43">
        <f>COUNTIF(D93:$D$2571,366)</f>
        <v>732</v>
      </c>
      <c r="I92" s="2"/>
    </row>
    <row r="93" spans="1:9" x14ac:dyDescent="0.25">
      <c r="A93" s="1">
        <f>COUNTIF($C$2:C93,"Да")</f>
        <v>0</v>
      </c>
      <c r="B93" s="45">
        <f t="shared" si="3"/>
        <v>45092</v>
      </c>
      <c r="C93" s="42" t="str">
        <f>IF(ISERROR(VLOOKUP(B93,'Айгенис Оп11'!$C$3:$C$30,1,0)),"Нет","Да")</f>
        <v>Нет</v>
      </c>
      <c r="D93" s="43">
        <f t="shared" si="2"/>
        <v>365</v>
      </c>
      <c r="E93" s="44">
        <f>ROUND(('Все выпуски'!$J$3*'Все выпуски'!$J$6/100)/365*(B93-IF(C93="Нет",VLOOKUP(A93,'Айгенис Оп11'!$A$2:$C$30,3,0),VLOOKUP((A93-1),'Айгенис Оп11'!$A$2:$C$30,3,0))),2)</f>
        <v>7.48</v>
      </c>
      <c r="G93" s="43">
        <f>COUNTIF(D94:$D$2571,365)</f>
        <v>1746</v>
      </c>
      <c r="H93" s="43">
        <f>COUNTIF(D94:$D$2571,366)</f>
        <v>732</v>
      </c>
      <c r="I93" s="2"/>
    </row>
    <row r="94" spans="1:9" x14ac:dyDescent="0.25">
      <c r="A94" s="1">
        <f>COUNTIF($C$2:C94,"Да")</f>
        <v>0</v>
      </c>
      <c r="B94" s="45">
        <f t="shared" si="3"/>
        <v>45093</v>
      </c>
      <c r="C94" s="42" t="str">
        <f>IF(ISERROR(VLOOKUP(B94,'Айгенис Оп11'!$C$3:$C$30,1,0)),"Нет","Да")</f>
        <v>Нет</v>
      </c>
      <c r="D94" s="43">
        <f t="shared" si="2"/>
        <v>365</v>
      </c>
      <c r="E94" s="44">
        <f>ROUND(('Все выпуски'!$J$3*'Все выпуски'!$J$6/100)/365*(B94-IF(C94="Нет",VLOOKUP(A94,'Айгенис Оп11'!$A$2:$C$30,3,0),VLOOKUP((A94-1),'Айгенис Оп11'!$A$2:$C$30,3,0))),2)</f>
        <v>7.56</v>
      </c>
      <c r="G94" s="43">
        <f>COUNTIF(D95:$D$2571,365)</f>
        <v>1745</v>
      </c>
      <c r="H94" s="43">
        <f>COUNTIF(D95:$D$2571,366)</f>
        <v>732</v>
      </c>
      <c r="I94" s="2"/>
    </row>
    <row r="95" spans="1:9" x14ac:dyDescent="0.25">
      <c r="A95" s="1">
        <f>COUNTIF($C$2:C95,"Да")</f>
        <v>0</v>
      </c>
      <c r="B95" s="45">
        <f t="shared" si="3"/>
        <v>45094</v>
      </c>
      <c r="C95" s="42" t="str">
        <f>IF(ISERROR(VLOOKUP(B95,'Айгенис Оп11'!$C$3:$C$30,1,0)),"Нет","Да")</f>
        <v>Нет</v>
      </c>
      <c r="D95" s="43">
        <f t="shared" si="2"/>
        <v>365</v>
      </c>
      <c r="E95" s="44">
        <f>ROUND(('Все выпуски'!$J$3*'Все выпуски'!$J$6/100)/365*(B95-IF(C95="Нет",VLOOKUP(A95,'Айгенис Оп11'!$A$2:$C$30,3,0),VLOOKUP((A95-1),'Айгенис Оп11'!$A$2:$C$30,3,0))),2)</f>
        <v>7.64</v>
      </c>
      <c r="G95" s="43">
        <f>COUNTIF(D96:$D$2571,365)</f>
        <v>1744</v>
      </c>
      <c r="H95" s="43">
        <f>COUNTIF(D96:$D$2571,366)</f>
        <v>732</v>
      </c>
      <c r="I95" s="2"/>
    </row>
    <row r="96" spans="1:9" x14ac:dyDescent="0.25">
      <c r="A96" s="1">
        <f>COUNTIF($C$2:C96,"Да")</f>
        <v>0</v>
      </c>
      <c r="B96" s="45">
        <f t="shared" si="3"/>
        <v>45095</v>
      </c>
      <c r="C96" s="42" t="str">
        <f>IF(ISERROR(VLOOKUP(B96,'Айгенис Оп11'!$C$3:$C$30,1,0)),"Нет","Да")</f>
        <v>Нет</v>
      </c>
      <c r="D96" s="43">
        <f t="shared" si="2"/>
        <v>365</v>
      </c>
      <c r="E96" s="44">
        <f>ROUND(('Все выпуски'!$J$3*'Все выпуски'!$J$6/100)/365*(B96-IF(C96="Нет",VLOOKUP(A96,'Айгенис Оп11'!$A$2:$C$30,3,0),VLOOKUP((A96-1),'Айгенис Оп11'!$A$2:$C$30,3,0))),2)</f>
        <v>7.73</v>
      </c>
      <c r="G96" s="43">
        <f>COUNTIF(D97:$D$2571,365)</f>
        <v>1743</v>
      </c>
      <c r="H96" s="43">
        <f>COUNTIF(D97:$D$2571,366)</f>
        <v>732</v>
      </c>
      <c r="I96" s="2"/>
    </row>
    <row r="97" spans="1:9" x14ac:dyDescent="0.25">
      <c r="A97" s="1">
        <f>COUNTIF($C$2:C97,"Да")</f>
        <v>0</v>
      </c>
      <c r="B97" s="45">
        <f t="shared" si="3"/>
        <v>45096</v>
      </c>
      <c r="C97" s="42" t="str">
        <f>IF(ISERROR(VLOOKUP(B97,'Айгенис Оп11'!$C$3:$C$30,1,0)),"Нет","Да")</f>
        <v>Нет</v>
      </c>
      <c r="D97" s="43">
        <f t="shared" si="2"/>
        <v>365</v>
      </c>
      <c r="E97" s="44">
        <f>ROUND(('Все выпуски'!$J$3*'Все выпуски'!$J$6/100)/365*(B97-IF(C97="Нет",VLOOKUP(A97,'Айгенис Оп11'!$A$2:$C$30,3,0),VLOOKUP((A97-1),'Айгенис Оп11'!$A$2:$C$30,3,0))),2)</f>
        <v>7.81</v>
      </c>
      <c r="G97" s="43">
        <f>COUNTIF(D98:$D$2571,365)</f>
        <v>1742</v>
      </c>
      <c r="H97" s="43">
        <f>COUNTIF(D98:$D$2571,366)</f>
        <v>732</v>
      </c>
      <c r="I97" s="2"/>
    </row>
    <row r="98" spans="1:9" x14ac:dyDescent="0.25">
      <c r="A98" s="1">
        <f>COUNTIF($C$2:C98,"Да")</f>
        <v>0</v>
      </c>
      <c r="B98" s="45">
        <f t="shared" si="3"/>
        <v>45097</v>
      </c>
      <c r="C98" s="42" t="str">
        <f>IF(ISERROR(VLOOKUP(B98,'Айгенис Оп11'!$C$3:$C$30,1,0)),"Нет","Да")</f>
        <v>Нет</v>
      </c>
      <c r="D98" s="43">
        <f t="shared" si="2"/>
        <v>365</v>
      </c>
      <c r="E98" s="44">
        <f>ROUND(('Все выпуски'!$J$3*'Все выпуски'!$J$6/100)/365*(B98-IF(C98="Нет",VLOOKUP(A98,'Айгенис Оп11'!$A$2:$C$30,3,0),VLOOKUP((A98-1),'Айгенис Оп11'!$A$2:$C$30,3,0))),2)</f>
        <v>7.89</v>
      </c>
      <c r="G98" s="43">
        <f>COUNTIF(D99:$D$2571,365)</f>
        <v>1741</v>
      </c>
      <c r="H98" s="43">
        <f>COUNTIF(D99:$D$2571,366)</f>
        <v>732</v>
      </c>
      <c r="I98" s="2"/>
    </row>
    <row r="99" spans="1:9" x14ac:dyDescent="0.25">
      <c r="A99" s="1">
        <f>COUNTIF($C$2:C99,"Да")</f>
        <v>0</v>
      </c>
      <c r="B99" s="45">
        <f t="shared" si="3"/>
        <v>45098</v>
      </c>
      <c r="C99" s="42" t="str">
        <f>IF(ISERROR(VLOOKUP(B99,'Айгенис Оп11'!$C$3:$C$30,1,0)),"Нет","Да")</f>
        <v>Нет</v>
      </c>
      <c r="D99" s="43">
        <f t="shared" si="2"/>
        <v>365</v>
      </c>
      <c r="E99" s="44">
        <f>ROUND(('Все выпуски'!$J$3*'Все выпуски'!$J$6/100)/365*(B99-IF(C99="Нет",VLOOKUP(A99,'Айгенис Оп11'!$A$2:$C$30,3,0),VLOOKUP((A99-1),'Айгенис Оп11'!$A$2:$C$30,3,0))),2)</f>
        <v>7.97</v>
      </c>
      <c r="G99" s="43">
        <f>COUNTIF(D100:$D$2571,365)</f>
        <v>1740</v>
      </c>
      <c r="H99" s="43">
        <f>COUNTIF(D100:$D$2571,366)</f>
        <v>732</v>
      </c>
      <c r="I99" s="2"/>
    </row>
    <row r="100" spans="1:9" x14ac:dyDescent="0.25">
      <c r="A100" s="1">
        <f>COUNTIF($C$2:C100,"Да")</f>
        <v>0</v>
      </c>
      <c r="B100" s="45">
        <f t="shared" si="3"/>
        <v>45099</v>
      </c>
      <c r="C100" s="42" t="str">
        <f>IF(ISERROR(VLOOKUP(B100,'Айгенис Оп11'!$C$3:$C$30,1,0)),"Нет","Да")</f>
        <v>Нет</v>
      </c>
      <c r="D100" s="43">
        <f t="shared" si="2"/>
        <v>365</v>
      </c>
      <c r="E100" s="44">
        <f>ROUND(('Все выпуски'!$J$3*'Все выпуски'!$J$6/100)/365*(B100-IF(C100="Нет",VLOOKUP(A100,'Айгенис Оп11'!$A$2:$C$30,3,0),VLOOKUP((A100-1),'Айгенис Оп11'!$A$2:$C$30,3,0))),2)</f>
        <v>8.0500000000000007</v>
      </c>
      <c r="G100" s="43">
        <f>COUNTIF(D101:$D$2571,365)</f>
        <v>1739</v>
      </c>
      <c r="H100" s="43">
        <f>COUNTIF(D101:$D$2571,366)</f>
        <v>732</v>
      </c>
      <c r="I100" s="2"/>
    </row>
    <row r="101" spans="1:9" x14ac:dyDescent="0.25">
      <c r="A101" s="1">
        <f>COUNTIF($C$2:C101,"Да")</f>
        <v>0</v>
      </c>
      <c r="B101" s="45">
        <f t="shared" si="3"/>
        <v>45100</v>
      </c>
      <c r="C101" s="42" t="str">
        <f>IF(ISERROR(VLOOKUP(B101,'Айгенис Оп11'!$C$3:$C$30,1,0)),"Нет","Да")</f>
        <v>Нет</v>
      </c>
      <c r="D101" s="43">
        <f t="shared" si="2"/>
        <v>365</v>
      </c>
      <c r="E101" s="44">
        <f>ROUND(('Все выпуски'!$J$3*'Все выпуски'!$J$6/100)/365*(B101-IF(C101="Нет",VLOOKUP(A101,'Айгенис Оп11'!$A$2:$C$30,3,0),VLOOKUP((A101-1),'Айгенис Оп11'!$A$2:$C$30,3,0))),2)</f>
        <v>8.14</v>
      </c>
      <c r="G101" s="43">
        <f>COUNTIF(D102:$D$2571,365)</f>
        <v>1738</v>
      </c>
      <c r="H101" s="43">
        <f>COUNTIF(D102:$D$2571,366)</f>
        <v>732</v>
      </c>
      <c r="I101" s="2"/>
    </row>
    <row r="102" spans="1:9" x14ac:dyDescent="0.25">
      <c r="A102" s="1">
        <f>COUNTIF($C$2:C102,"Да")</f>
        <v>0</v>
      </c>
      <c r="B102" s="45">
        <f t="shared" si="3"/>
        <v>45101</v>
      </c>
      <c r="C102" s="42" t="str">
        <f>IF(ISERROR(VLOOKUP(B102,'Айгенис Оп11'!$C$3:$C$30,1,0)),"Нет","Да")</f>
        <v>Нет</v>
      </c>
      <c r="D102" s="43">
        <f t="shared" si="2"/>
        <v>365</v>
      </c>
      <c r="E102" s="44">
        <f>ROUND(('Все выпуски'!$J$3*'Все выпуски'!$J$6/100)/365*(B102-IF(C102="Нет",VLOOKUP(A102,'Айгенис Оп11'!$A$2:$C$30,3,0),VLOOKUP((A102-1),'Айгенис Оп11'!$A$2:$C$30,3,0))),2)</f>
        <v>8.2200000000000006</v>
      </c>
      <c r="G102" s="43">
        <f>COUNTIF(D103:$D$2571,365)</f>
        <v>1737</v>
      </c>
      <c r="H102" s="43">
        <f>COUNTIF(D103:$D$2571,366)</f>
        <v>732</v>
      </c>
      <c r="I102" s="2"/>
    </row>
    <row r="103" spans="1:9" x14ac:dyDescent="0.25">
      <c r="A103" s="1">
        <f>COUNTIF($C$2:C103,"Да")</f>
        <v>0</v>
      </c>
      <c r="B103" s="45">
        <f t="shared" si="3"/>
        <v>45102</v>
      </c>
      <c r="C103" s="42" t="str">
        <f>IF(ISERROR(VLOOKUP(B103,'Айгенис Оп11'!$C$3:$C$30,1,0)),"Нет","Да")</f>
        <v>Нет</v>
      </c>
      <c r="D103" s="43">
        <f t="shared" si="2"/>
        <v>365</v>
      </c>
      <c r="E103" s="44">
        <f>ROUND(('Все выпуски'!$J$3*'Все выпуски'!$J$6/100)/365*(B103-IF(C103="Нет",VLOOKUP(A103,'Айгенис Оп11'!$A$2:$C$30,3,0),VLOOKUP((A103-1),'Айгенис Оп11'!$A$2:$C$30,3,0))),2)</f>
        <v>8.3000000000000007</v>
      </c>
      <c r="G103" s="43">
        <f>COUNTIF(D104:$D$2571,365)</f>
        <v>1736</v>
      </c>
      <c r="H103" s="43">
        <f>COUNTIF(D104:$D$2571,366)</f>
        <v>732</v>
      </c>
      <c r="I103" s="2"/>
    </row>
    <row r="104" spans="1:9" x14ac:dyDescent="0.25">
      <c r="A104" s="1">
        <f>COUNTIF($C$2:C104,"Да")</f>
        <v>0</v>
      </c>
      <c r="B104" s="45">
        <f t="shared" si="3"/>
        <v>45103</v>
      </c>
      <c r="C104" s="42" t="str">
        <f>IF(ISERROR(VLOOKUP(B104,'Айгенис Оп11'!$C$3:$C$30,1,0)),"Нет","Да")</f>
        <v>Нет</v>
      </c>
      <c r="D104" s="43">
        <f t="shared" si="2"/>
        <v>365</v>
      </c>
      <c r="E104" s="44">
        <f>ROUND(('Все выпуски'!$J$3*'Все выпуски'!$J$6/100)/365*(B104-IF(C104="Нет",VLOOKUP(A104,'Айгенис Оп11'!$A$2:$C$30,3,0),VLOOKUP((A104-1),'Айгенис Оп11'!$A$2:$C$30,3,0))),2)</f>
        <v>8.3800000000000008</v>
      </c>
      <c r="G104" s="43">
        <f>COUNTIF(D105:$D$2571,365)</f>
        <v>1735</v>
      </c>
      <c r="H104" s="43">
        <f>COUNTIF(D105:$D$2571,366)</f>
        <v>732</v>
      </c>
      <c r="I104" s="2"/>
    </row>
    <row r="105" spans="1:9" x14ac:dyDescent="0.25">
      <c r="A105" s="1">
        <f>COUNTIF($C$2:C105,"Да")</f>
        <v>0</v>
      </c>
      <c r="B105" s="45">
        <f t="shared" si="3"/>
        <v>45104</v>
      </c>
      <c r="C105" s="42" t="str">
        <f>IF(ISERROR(VLOOKUP(B105,'Айгенис Оп11'!$C$3:$C$30,1,0)),"Нет","Да")</f>
        <v>Нет</v>
      </c>
      <c r="D105" s="43">
        <f t="shared" si="2"/>
        <v>365</v>
      </c>
      <c r="E105" s="44">
        <f>ROUND(('Все выпуски'!$J$3*'Все выпуски'!$J$6/100)/365*(B105-IF(C105="Нет",VLOOKUP(A105,'Айгенис Оп11'!$A$2:$C$30,3,0),VLOOKUP((A105-1),'Айгенис Оп11'!$A$2:$C$30,3,0))),2)</f>
        <v>8.4700000000000006</v>
      </c>
      <c r="G105" s="43">
        <f>COUNTIF(D106:$D$2571,365)</f>
        <v>1734</v>
      </c>
      <c r="H105" s="43">
        <f>COUNTIF(D106:$D$2571,366)</f>
        <v>732</v>
      </c>
      <c r="I105" s="2"/>
    </row>
    <row r="106" spans="1:9" x14ac:dyDescent="0.25">
      <c r="A106" s="1">
        <f>COUNTIF($C$2:C106,"Да")</f>
        <v>0</v>
      </c>
      <c r="B106" s="45">
        <f t="shared" si="3"/>
        <v>45105</v>
      </c>
      <c r="C106" s="42" t="str">
        <f>IF(ISERROR(VLOOKUP(B106,'Айгенис Оп11'!$C$3:$C$30,1,0)),"Нет","Да")</f>
        <v>Нет</v>
      </c>
      <c r="D106" s="43">
        <f t="shared" si="2"/>
        <v>365</v>
      </c>
      <c r="E106" s="44">
        <f>ROUND(('Все выпуски'!$J$3*'Все выпуски'!$J$6/100)/365*(B106-IF(C106="Нет",VLOOKUP(A106,'Айгенис Оп11'!$A$2:$C$30,3,0),VLOOKUP((A106-1),'Айгенис Оп11'!$A$2:$C$30,3,0))),2)</f>
        <v>8.5500000000000007</v>
      </c>
      <c r="G106" s="43">
        <f>COUNTIF(D107:$D$2571,365)</f>
        <v>1733</v>
      </c>
      <c r="H106" s="43">
        <f>COUNTIF(D107:$D$2571,366)</f>
        <v>732</v>
      </c>
      <c r="I106" s="2"/>
    </row>
    <row r="107" spans="1:9" x14ac:dyDescent="0.25">
      <c r="A107" s="1">
        <f>COUNTIF($C$2:C107,"Да")</f>
        <v>0</v>
      </c>
      <c r="B107" s="45">
        <f t="shared" si="3"/>
        <v>45106</v>
      </c>
      <c r="C107" s="42" t="str">
        <f>IF(ISERROR(VLOOKUP(B107,'Айгенис Оп11'!$C$3:$C$30,1,0)),"Нет","Да")</f>
        <v>Нет</v>
      </c>
      <c r="D107" s="43">
        <f t="shared" si="2"/>
        <v>365</v>
      </c>
      <c r="E107" s="44">
        <f>ROUND(('Все выпуски'!$J$3*'Все выпуски'!$J$6/100)/365*(B107-IF(C107="Нет",VLOOKUP(A107,'Айгенис Оп11'!$A$2:$C$30,3,0),VLOOKUP((A107-1),'Айгенис Оп11'!$A$2:$C$30,3,0))),2)</f>
        <v>8.6300000000000008</v>
      </c>
      <c r="G107" s="43">
        <f>COUNTIF(D108:$D$2571,365)</f>
        <v>1732</v>
      </c>
      <c r="H107" s="43">
        <f>COUNTIF(D108:$D$2571,366)</f>
        <v>732</v>
      </c>
      <c r="I107" s="2"/>
    </row>
    <row r="108" spans="1:9" x14ac:dyDescent="0.25">
      <c r="A108" s="1">
        <f>COUNTIF($C$2:C108,"Да")</f>
        <v>0</v>
      </c>
      <c r="B108" s="45">
        <f t="shared" si="3"/>
        <v>45107</v>
      </c>
      <c r="C108" s="42" t="str">
        <f>IF(ISERROR(VLOOKUP(B108,'Айгенис Оп11'!$C$3:$C$30,1,0)),"Нет","Да")</f>
        <v>Нет</v>
      </c>
      <c r="D108" s="43">
        <f t="shared" si="2"/>
        <v>365</v>
      </c>
      <c r="E108" s="44">
        <f>ROUND(('Все выпуски'!$J$3*'Все выпуски'!$J$6/100)/365*(B108-IF(C108="Нет",VLOOKUP(A108,'Айгенис Оп11'!$A$2:$C$30,3,0),VLOOKUP((A108-1),'Айгенис Оп11'!$A$2:$C$30,3,0))),2)</f>
        <v>8.7100000000000009</v>
      </c>
      <c r="G108" s="43">
        <f>COUNTIF(D109:$D$2571,365)</f>
        <v>1731</v>
      </c>
      <c r="H108" s="43">
        <f>COUNTIF(D109:$D$2571,366)</f>
        <v>732</v>
      </c>
      <c r="I108" s="2"/>
    </row>
    <row r="109" spans="1:9" x14ac:dyDescent="0.25">
      <c r="A109" s="1">
        <f>COUNTIF($C$2:C109,"Да")</f>
        <v>0</v>
      </c>
      <c r="B109" s="45">
        <f t="shared" si="3"/>
        <v>45108</v>
      </c>
      <c r="C109" s="42" t="str">
        <f>IF(ISERROR(VLOOKUP(B109,'Айгенис Оп11'!$C$3:$C$30,1,0)),"Нет","Да")</f>
        <v>Нет</v>
      </c>
      <c r="D109" s="43">
        <f t="shared" si="2"/>
        <v>365</v>
      </c>
      <c r="E109" s="44">
        <f>ROUND(('Все выпуски'!$J$3*'Все выпуски'!$J$6/100)/365*(B109-IF(C109="Нет",VLOOKUP(A109,'Айгенис Оп11'!$A$2:$C$30,3,0),VLOOKUP((A109-1),'Айгенис Оп11'!$A$2:$C$30,3,0))),2)</f>
        <v>8.7899999999999991</v>
      </c>
      <c r="G109" s="43">
        <f>COUNTIF(D110:$D$2571,365)</f>
        <v>1730</v>
      </c>
      <c r="H109" s="43">
        <f>COUNTIF(D110:$D$2571,366)</f>
        <v>732</v>
      </c>
      <c r="I109" s="2"/>
    </row>
    <row r="110" spans="1:9" x14ac:dyDescent="0.25">
      <c r="A110" s="1">
        <f>COUNTIF($C$2:C110,"Да")</f>
        <v>1</v>
      </c>
      <c r="B110" s="45">
        <f t="shared" si="3"/>
        <v>45109</v>
      </c>
      <c r="C110" s="42" t="str">
        <f>IF(ISERROR(VLOOKUP(B110,'Айгенис Оп11'!$C$3:$C$30,1,0)),"Нет","Да")</f>
        <v>Да</v>
      </c>
      <c r="D110" s="43">
        <f t="shared" si="2"/>
        <v>365</v>
      </c>
      <c r="E110" s="44">
        <f>ROUND(('Все выпуски'!$J$3*'Все выпуски'!$J$6/100)/365*(B110-IF(C110="Нет",VLOOKUP(A110,'Айгенис Оп11'!$A$2:$C$30,3,0),VLOOKUP((A110-1),'Айгенис Оп11'!$A$2:$C$30,3,0))),2)</f>
        <v>8.8800000000000008</v>
      </c>
      <c r="G110" s="43">
        <f>COUNTIF(D111:$D$2571,365)</f>
        <v>1729</v>
      </c>
      <c r="H110" s="43">
        <f>COUNTIF(D111:$D$2571,366)</f>
        <v>732</v>
      </c>
      <c r="I110" s="2"/>
    </row>
    <row r="111" spans="1:9" x14ac:dyDescent="0.25">
      <c r="A111" s="1">
        <f>COUNTIF($C$2:C111,"Да")</f>
        <v>1</v>
      </c>
      <c r="B111" s="45">
        <f t="shared" si="3"/>
        <v>45110</v>
      </c>
      <c r="C111" s="42" t="str">
        <f>IF(ISERROR(VLOOKUP(B111,'Айгенис Оп11'!$C$3:$C$30,1,0)),"Нет","Да")</f>
        <v>Нет</v>
      </c>
      <c r="D111" s="43">
        <f t="shared" si="2"/>
        <v>365</v>
      </c>
      <c r="E111" s="44">
        <f>ROUND(('Все выпуски'!$J$3*'Все выпуски'!$J$6/100)/365*(B111-IF(C111="Нет",VLOOKUP(A111,'Айгенис Оп11'!$A$2:$C$30,3,0),VLOOKUP((A111-1),'Айгенис Оп11'!$A$2:$C$30,3,0))),2)</f>
        <v>0.08</v>
      </c>
      <c r="G111" s="43">
        <f>COUNTIF(D112:$D$2571,365)</f>
        <v>1728</v>
      </c>
      <c r="H111" s="43">
        <f>COUNTIF(D112:$D$2571,366)</f>
        <v>732</v>
      </c>
      <c r="I111" s="2"/>
    </row>
    <row r="112" spans="1:9" x14ac:dyDescent="0.25">
      <c r="A112" s="1">
        <f>COUNTIF($C$2:C112,"Да")</f>
        <v>1</v>
      </c>
      <c r="B112" s="45">
        <f t="shared" si="3"/>
        <v>45111</v>
      </c>
      <c r="C112" s="42" t="str">
        <f>IF(ISERROR(VLOOKUP(B112,'Айгенис Оп11'!$C$3:$C$30,1,0)),"Нет","Да")</f>
        <v>Нет</v>
      </c>
      <c r="D112" s="43">
        <f t="shared" si="2"/>
        <v>365</v>
      </c>
      <c r="E112" s="44">
        <f>ROUND(('Все выпуски'!$J$3*'Все выпуски'!$J$6/100)/365*(B112-IF(C112="Нет",VLOOKUP(A112,'Айгенис Оп11'!$A$2:$C$30,3,0),VLOOKUP((A112-1),'Айгенис Оп11'!$A$2:$C$30,3,0))),2)</f>
        <v>0.16</v>
      </c>
      <c r="G112" s="43">
        <f>COUNTIF(D113:$D$2571,365)</f>
        <v>1727</v>
      </c>
      <c r="H112" s="43">
        <f>COUNTIF(D113:$D$2571,366)</f>
        <v>732</v>
      </c>
      <c r="I112" s="2"/>
    </row>
    <row r="113" spans="1:9" x14ac:dyDescent="0.25">
      <c r="A113" s="1">
        <f>COUNTIF($C$2:C113,"Да")</f>
        <v>1</v>
      </c>
      <c r="B113" s="45">
        <f t="shared" si="3"/>
        <v>45112</v>
      </c>
      <c r="C113" s="42" t="str">
        <f>IF(ISERROR(VLOOKUP(B113,'Айгенис Оп11'!$C$3:$C$30,1,0)),"Нет","Да")</f>
        <v>Нет</v>
      </c>
      <c r="D113" s="43">
        <f t="shared" si="2"/>
        <v>365</v>
      </c>
      <c r="E113" s="44">
        <f>ROUND(('Все выпуски'!$J$3*'Все выпуски'!$J$6/100)/365*(B113-IF(C113="Нет",VLOOKUP(A113,'Айгенис Оп11'!$A$2:$C$30,3,0),VLOOKUP((A113-1),'Айгенис Оп11'!$A$2:$C$30,3,0))),2)</f>
        <v>0.25</v>
      </c>
      <c r="G113" s="43">
        <f>COUNTIF(D114:$D$2571,365)</f>
        <v>1726</v>
      </c>
      <c r="H113" s="43">
        <f>COUNTIF(D114:$D$2571,366)</f>
        <v>732</v>
      </c>
      <c r="I113" s="2"/>
    </row>
    <row r="114" spans="1:9" x14ac:dyDescent="0.25">
      <c r="A114" s="1">
        <f>COUNTIF($C$2:C114,"Да")</f>
        <v>1</v>
      </c>
      <c r="B114" s="45">
        <f t="shared" si="3"/>
        <v>45113</v>
      </c>
      <c r="C114" s="42" t="str">
        <f>IF(ISERROR(VLOOKUP(B114,'Айгенис Оп11'!$C$3:$C$30,1,0)),"Нет","Да")</f>
        <v>Нет</v>
      </c>
      <c r="D114" s="43">
        <f t="shared" si="2"/>
        <v>365</v>
      </c>
      <c r="E114" s="44">
        <f>ROUND(('Все выпуски'!$J$3*'Все выпуски'!$J$6/100)/365*(B114-IF(C114="Нет",VLOOKUP(A114,'Айгенис Оп11'!$A$2:$C$30,3,0),VLOOKUP((A114-1),'Айгенис Оп11'!$A$2:$C$30,3,0))),2)</f>
        <v>0.33</v>
      </c>
      <c r="G114" s="43">
        <f>COUNTIF(D115:$D$2571,365)</f>
        <v>1725</v>
      </c>
      <c r="H114" s="43">
        <f>COUNTIF(D115:$D$2571,366)</f>
        <v>732</v>
      </c>
      <c r="I114" s="2"/>
    </row>
    <row r="115" spans="1:9" x14ac:dyDescent="0.25">
      <c r="A115" s="1">
        <f>COUNTIF($C$2:C115,"Да")</f>
        <v>1</v>
      </c>
      <c r="B115" s="45">
        <f t="shared" si="3"/>
        <v>45114</v>
      </c>
      <c r="C115" s="42" t="str">
        <f>IF(ISERROR(VLOOKUP(B115,'Айгенис Оп11'!$C$3:$C$30,1,0)),"Нет","Да")</f>
        <v>Нет</v>
      </c>
      <c r="D115" s="43">
        <f t="shared" si="2"/>
        <v>365</v>
      </c>
      <c r="E115" s="44">
        <f>ROUND(('Все выпуски'!$J$3*'Все выпуски'!$J$6/100)/365*(B115-IF(C115="Нет",VLOOKUP(A115,'Айгенис Оп11'!$A$2:$C$30,3,0),VLOOKUP((A115-1),'Айгенис Оп11'!$A$2:$C$30,3,0))),2)</f>
        <v>0.41</v>
      </c>
      <c r="G115" s="43">
        <f>COUNTIF(D116:$D$2571,365)</f>
        <v>1724</v>
      </c>
      <c r="H115" s="43">
        <f>COUNTIF(D116:$D$2571,366)</f>
        <v>732</v>
      </c>
      <c r="I115" s="2"/>
    </row>
    <row r="116" spans="1:9" x14ac:dyDescent="0.25">
      <c r="A116" s="1">
        <f>COUNTIF($C$2:C116,"Да")</f>
        <v>1</v>
      </c>
      <c r="B116" s="45">
        <f t="shared" si="3"/>
        <v>45115</v>
      </c>
      <c r="C116" s="42" t="str">
        <f>IF(ISERROR(VLOOKUP(B116,'Айгенис Оп11'!$C$3:$C$30,1,0)),"Нет","Да")</f>
        <v>Нет</v>
      </c>
      <c r="D116" s="43">
        <f t="shared" si="2"/>
        <v>365</v>
      </c>
      <c r="E116" s="44">
        <f>ROUND(('Все выпуски'!$J$3*'Все выпуски'!$J$6/100)/365*(B116-IF(C116="Нет",VLOOKUP(A116,'Айгенис Оп11'!$A$2:$C$30,3,0),VLOOKUP((A116-1),'Айгенис Оп11'!$A$2:$C$30,3,0))),2)</f>
        <v>0.49</v>
      </c>
      <c r="G116" s="43">
        <f>COUNTIF(D117:$D$2571,365)</f>
        <v>1723</v>
      </c>
      <c r="H116" s="43">
        <f>COUNTIF(D117:$D$2571,366)</f>
        <v>732</v>
      </c>
      <c r="I116" s="2"/>
    </row>
    <row r="117" spans="1:9" x14ac:dyDescent="0.25">
      <c r="A117" s="1">
        <f>COUNTIF($C$2:C117,"Да")</f>
        <v>1</v>
      </c>
      <c r="B117" s="45">
        <f t="shared" si="3"/>
        <v>45116</v>
      </c>
      <c r="C117" s="42" t="str">
        <f>IF(ISERROR(VLOOKUP(B117,'Айгенис Оп11'!$C$3:$C$30,1,0)),"Нет","Да")</f>
        <v>Нет</v>
      </c>
      <c r="D117" s="43">
        <f t="shared" si="2"/>
        <v>365</v>
      </c>
      <c r="E117" s="44">
        <f>ROUND(('Все выпуски'!$J$3*'Все выпуски'!$J$6/100)/365*(B117-IF(C117="Нет",VLOOKUP(A117,'Айгенис Оп11'!$A$2:$C$30,3,0),VLOOKUP((A117-1),'Айгенис Оп11'!$A$2:$C$30,3,0))),2)</f>
        <v>0.57999999999999996</v>
      </c>
      <c r="G117" s="43">
        <f>COUNTIF(D118:$D$2571,365)</f>
        <v>1722</v>
      </c>
      <c r="H117" s="43">
        <f>COUNTIF(D118:$D$2571,366)</f>
        <v>732</v>
      </c>
      <c r="I117" s="2"/>
    </row>
    <row r="118" spans="1:9" x14ac:dyDescent="0.25">
      <c r="A118" s="1">
        <f>COUNTIF($C$2:C118,"Да")</f>
        <v>1</v>
      </c>
      <c r="B118" s="45">
        <f t="shared" si="3"/>
        <v>45117</v>
      </c>
      <c r="C118" s="42" t="str">
        <f>IF(ISERROR(VLOOKUP(B118,'Айгенис Оп11'!$C$3:$C$30,1,0)),"Нет","Да")</f>
        <v>Нет</v>
      </c>
      <c r="D118" s="43">
        <f t="shared" si="2"/>
        <v>365</v>
      </c>
      <c r="E118" s="44">
        <f>ROUND(('Все выпуски'!$J$3*'Все выпуски'!$J$6/100)/365*(B118-IF(C118="Нет",VLOOKUP(A118,'Айгенис Оп11'!$A$2:$C$30,3,0),VLOOKUP((A118-1),'Айгенис Оп11'!$A$2:$C$30,3,0))),2)</f>
        <v>0.66</v>
      </c>
      <c r="G118" s="43">
        <f>COUNTIF(D119:$D$2571,365)</f>
        <v>1721</v>
      </c>
      <c r="H118" s="43">
        <f>COUNTIF(D119:$D$2571,366)</f>
        <v>732</v>
      </c>
      <c r="I118" s="2"/>
    </row>
    <row r="119" spans="1:9" x14ac:dyDescent="0.25">
      <c r="A119" s="1">
        <f>COUNTIF($C$2:C119,"Да")</f>
        <v>1</v>
      </c>
      <c r="B119" s="45">
        <f t="shared" si="3"/>
        <v>45118</v>
      </c>
      <c r="C119" s="42" t="str">
        <f>IF(ISERROR(VLOOKUP(B119,'Айгенис Оп11'!$C$3:$C$30,1,0)),"Нет","Да")</f>
        <v>Нет</v>
      </c>
      <c r="D119" s="43">
        <f t="shared" si="2"/>
        <v>365</v>
      </c>
      <c r="E119" s="44">
        <f>ROUND(('Все выпуски'!$J$3*'Все выпуски'!$J$6/100)/365*(B119-IF(C119="Нет",VLOOKUP(A119,'Айгенис Оп11'!$A$2:$C$30,3,0),VLOOKUP((A119-1),'Айгенис Оп11'!$A$2:$C$30,3,0))),2)</f>
        <v>0.74</v>
      </c>
      <c r="G119" s="43">
        <f>COUNTIF(D120:$D$2571,365)</f>
        <v>1720</v>
      </c>
      <c r="H119" s="43">
        <f>COUNTIF(D120:$D$2571,366)</f>
        <v>732</v>
      </c>
      <c r="I119" s="2"/>
    </row>
    <row r="120" spans="1:9" x14ac:dyDescent="0.25">
      <c r="A120" s="1">
        <f>COUNTIF($C$2:C120,"Да")</f>
        <v>1</v>
      </c>
      <c r="B120" s="45">
        <f t="shared" si="3"/>
        <v>45119</v>
      </c>
      <c r="C120" s="42" t="str">
        <f>IF(ISERROR(VLOOKUP(B120,'Айгенис Оп11'!$C$3:$C$30,1,0)),"Нет","Да")</f>
        <v>Нет</v>
      </c>
      <c r="D120" s="43">
        <f t="shared" si="2"/>
        <v>365</v>
      </c>
      <c r="E120" s="44">
        <f>ROUND(('Все выпуски'!$J$3*'Все выпуски'!$J$6/100)/365*(B120-IF(C120="Нет",VLOOKUP(A120,'Айгенис Оп11'!$A$2:$C$30,3,0),VLOOKUP((A120-1),'Айгенис Оп11'!$A$2:$C$30,3,0))),2)</f>
        <v>0.82</v>
      </c>
      <c r="G120" s="43">
        <f>COUNTIF(D121:$D$2571,365)</f>
        <v>1719</v>
      </c>
      <c r="H120" s="43">
        <f>COUNTIF(D121:$D$2571,366)</f>
        <v>732</v>
      </c>
      <c r="I120" s="2"/>
    </row>
    <row r="121" spans="1:9" x14ac:dyDescent="0.25">
      <c r="A121" s="1">
        <f>COUNTIF($C$2:C121,"Да")</f>
        <v>1</v>
      </c>
      <c r="B121" s="45">
        <f t="shared" si="3"/>
        <v>45120</v>
      </c>
      <c r="C121" s="42" t="str">
        <f>IF(ISERROR(VLOOKUP(B121,'Айгенис Оп11'!$C$3:$C$30,1,0)),"Нет","Да")</f>
        <v>Нет</v>
      </c>
      <c r="D121" s="43">
        <f t="shared" si="2"/>
        <v>365</v>
      </c>
      <c r="E121" s="44">
        <f>ROUND(('Все выпуски'!$J$3*'Все выпуски'!$J$6/100)/365*(B121-IF(C121="Нет",VLOOKUP(A121,'Айгенис Оп11'!$A$2:$C$30,3,0),VLOOKUP((A121-1),'Айгенис Оп11'!$A$2:$C$30,3,0))),2)</f>
        <v>0.9</v>
      </c>
      <c r="G121" s="43">
        <f>COUNTIF(D122:$D$2571,365)</f>
        <v>1718</v>
      </c>
      <c r="H121" s="43">
        <f>COUNTIF(D122:$D$2571,366)</f>
        <v>732</v>
      </c>
      <c r="I121" s="2"/>
    </row>
    <row r="122" spans="1:9" x14ac:dyDescent="0.25">
      <c r="A122" s="1">
        <f>COUNTIF($C$2:C122,"Да")</f>
        <v>1</v>
      </c>
      <c r="B122" s="45">
        <f t="shared" si="3"/>
        <v>45121</v>
      </c>
      <c r="C122" s="42" t="str">
        <f>IF(ISERROR(VLOOKUP(B122,'Айгенис Оп11'!$C$3:$C$30,1,0)),"Нет","Да")</f>
        <v>Нет</v>
      </c>
      <c r="D122" s="43">
        <f t="shared" si="2"/>
        <v>365</v>
      </c>
      <c r="E122" s="44">
        <f>ROUND(('Все выпуски'!$J$3*'Все выпуски'!$J$6/100)/365*(B122-IF(C122="Нет",VLOOKUP(A122,'Айгенис Оп11'!$A$2:$C$30,3,0),VLOOKUP((A122-1),'Айгенис Оп11'!$A$2:$C$30,3,0))),2)</f>
        <v>0.99</v>
      </c>
      <c r="G122" s="43">
        <f>COUNTIF(D123:$D$2571,365)</f>
        <v>1717</v>
      </c>
      <c r="H122" s="43">
        <f>COUNTIF(D123:$D$2571,366)</f>
        <v>732</v>
      </c>
      <c r="I122" s="2"/>
    </row>
    <row r="123" spans="1:9" x14ac:dyDescent="0.25">
      <c r="A123" s="1">
        <f>COUNTIF($C$2:C123,"Да")</f>
        <v>1</v>
      </c>
      <c r="B123" s="45">
        <f t="shared" si="3"/>
        <v>45122</v>
      </c>
      <c r="C123" s="42" t="str">
        <f>IF(ISERROR(VLOOKUP(B123,'Айгенис Оп11'!$C$3:$C$30,1,0)),"Нет","Да")</f>
        <v>Нет</v>
      </c>
      <c r="D123" s="43">
        <f t="shared" si="2"/>
        <v>365</v>
      </c>
      <c r="E123" s="44">
        <f>ROUND(('Все выпуски'!$J$3*'Все выпуски'!$J$6/100)/365*(B123-IF(C123="Нет",VLOOKUP(A123,'Айгенис Оп11'!$A$2:$C$30,3,0),VLOOKUP((A123-1),'Айгенис Оп11'!$A$2:$C$30,3,0))),2)</f>
        <v>1.07</v>
      </c>
      <c r="G123" s="43">
        <f>COUNTIF(D124:$D$2571,365)</f>
        <v>1716</v>
      </c>
      <c r="H123" s="43">
        <f>COUNTIF(D124:$D$2571,366)</f>
        <v>732</v>
      </c>
      <c r="I123" s="2"/>
    </row>
    <row r="124" spans="1:9" x14ac:dyDescent="0.25">
      <c r="A124" s="1">
        <f>COUNTIF($C$2:C124,"Да")</f>
        <v>1</v>
      </c>
      <c r="B124" s="45">
        <f t="shared" si="3"/>
        <v>45123</v>
      </c>
      <c r="C124" s="42" t="str">
        <f>IF(ISERROR(VLOOKUP(B124,'Айгенис Оп11'!$C$3:$C$30,1,0)),"Нет","Да")</f>
        <v>Нет</v>
      </c>
      <c r="D124" s="43">
        <f t="shared" si="2"/>
        <v>365</v>
      </c>
      <c r="E124" s="44">
        <f>ROUND(('Все выпуски'!$J$3*'Все выпуски'!$J$6/100)/365*(B124-IF(C124="Нет",VLOOKUP(A124,'Айгенис Оп11'!$A$2:$C$30,3,0),VLOOKUP((A124-1),'Айгенис Оп11'!$A$2:$C$30,3,0))),2)</f>
        <v>1.1499999999999999</v>
      </c>
      <c r="G124" s="43">
        <f>COUNTIF(D125:$D$2571,365)</f>
        <v>1715</v>
      </c>
      <c r="H124" s="43">
        <f>COUNTIF(D125:$D$2571,366)</f>
        <v>732</v>
      </c>
      <c r="I124" s="2"/>
    </row>
    <row r="125" spans="1:9" x14ac:dyDescent="0.25">
      <c r="A125" s="1">
        <f>COUNTIF($C$2:C125,"Да")</f>
        <v>1</v>
      </c>
      <c r="B125" s="45">
        <f t="shared" si="3"/>
        <v>45124</v>
      </c>
      <c r="C125" s="42" t="str">
        <f>IF(ISERROR(VLOOKUP(B125,'Айгенис Оп11'!$C$3:$C$30,1,0)),"Нет","Да")</f>
        <v>Нет</v>
      </c>
      <c r="D125" s="43">
        <f t="shared" si="2"/>
        <v>365</v>
      </c>
      <c r="E125" s="44">
        <f>ROUND(('Все выпуски'!$J$3*'Все выпуски'!$J$6/100)/365*(B125-IF(C125="Нет",VLOOKUP(A125,'Айгенис Оп11'!$A$2:$C$30,3,0),VLOOKUP((A125-1),'Айгенис Оп11'!$A$2:$C$30,3,0))),2)</f>
        <v>1.23</v>
      </c>
      <c r="G125" s="43">
        <f>COUNTIF(D126:$D$2571,365)</f>
        <v>1714</v>
      </c>
      <c r="H125" s="43">
        <f>COUNTIF(D126:$D$2571,366)</f>
        <v>732</v>
      </c>
      <c r="I125" s="2"/>
    </row>
    <row r="126" spans="1:9" x14ac:dyDescent="0.25">
      <c r="A126" s="1">
        <f>COUNTIF($C$2:C126,"Да")</f>
        <v>1</v>
      </c>
      <c r="B126" s="45">
        <f t="shared" si="3"/>
        <v>45125</v>
      </c>
      <c r="C126" s="42" t="str">
        <f>IF(ISERROR(VLOOKUP(B126,'Айгенис Оп11'!$C$3:$C$30,1,0)),"Нет","Да")</f>
        <v>Нет</v>
      </c>
      <c r="D126" s="43">
        <f t="shared" si="2"/>
        <v>365</v>
      </c>
      <c r="E126" s="44">
        <f>ROUND(('Все выпуски'!$J$3*'Все выпуски'!$J$6/100)/365*(B126-IF(C126="Нет",VLOOKUP(A126,'Айгенис Оп11'!$A$2:$C$30,3,0),VLOOKUP((A126-1),'Айгенис Оп11'!$A$2:$C$30,3,0))),2)</f>
        <v>1.32</v>
      </c>
      <c r="G126" s="43">
        <f>COUNTIF(D127:$D$2571,365)</f>
        <v>1713</v>
      </c>
      <c r="H126" s="43">
        <f>COUNTIF(D127:$D$2571,366)</f>
        <v>732</v>
      </c>
      <c r="I126" s="2"/>
    </row>
    <row r="127" spans="1:9" x14ac:dyDescent="0.25">
      <c r="A127" s="1">
        <f>COUNTIF($C$2:C127,"Да")</f>
        <v>1</v>
      </c>
      <c r="B127" s="45">
        <f t="shared" si="3"/>
        <v>45126</v>
      </c>
      <c r="C127" s="42" t="str">
        <f>IF(ISERROR(VLOOKUP(B127,'Айгенис Оп11'!$C$3:$C$30,1,0)),"Нет","Да")</f>
        <v>Нет</v>
      </c>
      <c r="D127" s="43">
        <f t="shared" si="2"/>
        <v>365</v>
      </c>
      <c r="E127" s="44">
        <f>ROUND(('Все выпуски'!$J$3*'Все выпуски'!$J$6/100)/365*(B127-IF(C127="Нет",VLOOKUP(A127,'Айгенис Оп11'!$A$2:$C$30,3,0),VLOOKUP((A127-1),'Айгенис Оп11'!$A$2:$C$30,3,0))),2)</f>
        <v>1.4</v>
      </c>
      <c r="G127" s="43">
        <f>COUNTIF(D128:$D$2571,365)</f>
        <v>1712</v>
      </c>
      <c r="H127" s="43">
        <f>COUNTIF(D128:$D$2571,366)</f>
        <v>732</v>
      </c>
      <c r="I127" s="2"/>
    </row>
    <row r="128" spans="1:9" x14ac:dyDescent="0.25">
      <c r="A128" s="1">
        <f>COUNTIF($C$2:C128,"Да")</f>
        <v>1</v>
      </c>
      <c r="B128" s="45">
        <f t="shared" si="3"/>
        <v>45127</v>
      </c>
      <c r="C128" s="42" t="str">
        <f>IF(ISERROR(VLOOKUP(B128,'Айгенис Оп11'!$C$3:$C$30,1,0)),"Нет","Да")</f>
        <v>Нет</v>
      </c>
      <c r="D128" s="43">
        <f t="shared" si="2"/>
        <v>365</v>
      </c>
      <c r="E128" s="44">
        <f>ROUND(('Все выпуски'!$J$3*'Все выпуски'!$J$6/100)/365*(B128-IF(C128="Нет",VLOOKUP(A128,'Айгенис Оп11'!$A$2:$C$30,3,0),VLOOKUP((A128-1),'Айгенис Оп11'!$A$2:$C$30,3,0))),2)</f>
        <v>1.48</v>
      </c>
      <c r="G128" s="43">
        <f>COUNTIF(D129:$D$2571,365)</f>
        <v>1711</v>
      </c>
      <c r="H128" s="43">
        <f>COUNTIF(D129:$D$2571,366)</f>
        <v>732</v>
      </c>
      <c r="I128" s="2"/>
    </row>
    <row r="129" spans="1:9" x14ac:dyDescent="0.25">
      <c r="A129" s="1">
        <f>COUNTIF($C$2:C129,"Да")</f>
        <v>1</v>
      </c>
      <c r="B129" s="45">
        <f t="shared" si="3"/>
        <v>45128</v>
      </c>
      <c r="C129" s="42" t="str">
        <f>IF(ISERROR(VLOOKUP(B129,'Айгенис Оп11'!$C$3:$C$30,1,0)),"Нет","Да")</f>
        <v>Нет</v>
      </c>
      <c r="D129" s="43">
        <f t="shared" si="2"/>
        <v>365</v>
      </c>
      <c r="E129" s="44">
        <f>ROUND(('Все выпуски'!$J$3*'Все выпуски'!$J$6/100)/365*(B129-IF(C129="Нет",VLOOKUP(A129,'Айгенис Оп11'!$A$2:$C$30,3,0),VLOOKUP((A129-1),'Айгенис Оп11'!$A$2:$C$30,3,0))),2)</f>
        <v>1.56</v>
      </c>
      <c r="G129" s="43">
        <f>COUNTIF(D130:$D$2571,365)</f>
        <v>1710</v>
      </c>
      <c r="H129" s="43">
        <f>COUNTIF(D130:$D$2571,366)</f>
        <v>732</v>
      </c>
      <c r="I129" s="2"/>
    </row>
    <row r="130" spans="1:9" x14ac:dyDescent="0.25">
      <c r="A130" s="1">
        <f>COUNTIF($C$2:C130,"Да")</f>
        <v>1</v>
      </c>
      <c r="B130" s="45">
        <f t="shared" si="3"/>
        <v>45129</v>
      </c>
      <c r="C130" s="42" t="str">
        <f>IF(ISERROR(VLOOKUP(B130,'Айгенис Оп11'!$C$3:$C$30,1,0)),"Нет","Да")</f>
        <v>Нет</v>
      </c>
      <c r="D130" s="43">
        <f t="shared" si="2"/>
        <v>365</v>
      </c>
      <c r="E130" s="44">
        <f>ROUND(('Все выпуски'!$J$3*'Все выпуски'!$J$6/100)/365*(B130-IF(C130="Нет",VLOOKUP(A130,'Айгенис Оп11'!$A$2:$C$30,3,0),VLOOKUP((A130-1),'Айгенис Оп11'!$A$2:$C$30,3,0))),2)</f>
        <v>1.64</v>
      </c>
      <c r="G130" s="43">
        <f>COUNTIF(D131:$D$2571,365)</f>
        <v>1709</v>
      </c>
      <c r="H130" s="43">
        <f>COUNTIF(D131:$D$2571,366)</f>
        <v>732</v>
      </c>
      <c r="I130" s="2"/>
    </row>
    <row r="131" spans="1:9" x14ac:dyDescent="0.25">
      <c r="A131" s="1">
        <f>COUNTIF($C$2:C131,"Да")</f>
        <v>1</v>
      </c>
      <c r="B131" s="45">
        <f t="shared" si="3"/>
        <v>45130</v>
      </c>
      <c r="C131" s="42" t="str">
        <f>IF(ISERROR(VLOOKUP(B131,'Айгенис Оп11'!$C$3:$C$30,1,0)),"Нет","Да")</f>
        <v>Нет</v>
      </c>
      <c r="D131" s="43">
        <f t="shared" ref="D131:D194" si="4">IF(MOD(YEAR(B131),4)=0,366,365)</f>
        <v>365</v>
      </c>
      <c r="E131" s="44">
        <f>ROUND(('Все выпуски'!$J$3*'Все выпуски'!$J$6/100)/365*(B131-IF(C131="Нет",VLOOKUP(A131,'Айгенис Оп11'!$A$2:$C$30,3,0),VLOOKUP((A131-1),'Айгенис Оп11'!$A$2:$C$30,3,0))),2)</f>
        <v>1.73</v>
      </c>
      <c r="G131" s="43">
        <f>COUNTIF(D132:$D$2571,365)</f>
        <v>1708</v>
      </c>
      <c r="H131" s="43">
        <f>COUNTIF(D132:$D$2571,366)</f>
        <v>732</v>
      </c>
      <c r="I131" s="2"/>
    </row>
    <row r="132" spans="1:9" x14ac:dyDescent="0.25">
      <c r="A132" s="1">
        <f>COUNTIF($C$2:C132,"Да")</f>
        <v>1</v>
      </c>
      <c r="B132" s="45">
        <f t="shared" ref="B132:B195" si="5">B131+1</f>
        <v>45131</v>
      </c>
      <c r="C132" s="42" t="str">
        <f>IF(ISERROR(VLOOKUP(B132,'Айгенис Оп11'!$C$3:$C$30,1,0)),"Нет","Да")</f>
        <v>Нет</v>
      </c>
      <c r="D132" s="43">
        <f t="shared" si="4"/>
        <v>365</v>
      </c>
      <c r="E132" s="44">
        <f>ROUND(('Все выпуски'!$J$3*'Все выпуски'!$J$6/100)/365*(B132-IF(C132="Нет",VLOOKUP(A132,'Айгенис Оп11'!$A$2:$C$30,3,0),VLOOKUP((A132-1),'Айгенис Оп11'!$A$2:$C$30,3,0))),2)</f>
        <v>1.81</v>
      </c>
      <c r="G132" s="43">
        <f>COUNTIF(D133:$D$2571,365)</f>
        <v>1707</v>
      </c>
      <c r="H132" s="43">
        <f>COUNTIF(D133:$D$2571,366)</f>
        <v>732</v>
      </c>
      <c r="I132" s="2"/>
    </row>
    <row r="133" spans="1:9" x14ac:dyDescent="0.25">
      <c r="A133" s="1">
        <f>COUNTIF($C$2:C133,"Да")</f>
        <v>1</v>
      </c>
      <c r="B133" s="45">
        <f t="shared" si="5"/>
        <v>45132</v>
      </c>
      <c r="C133" s="42" t="str">
        <f>IF(ISERROR(VLOOKUP(B133,'Айгенис Оп11'!$C$3:$C$30,1,0)),"Нет","Да")</f>
        <v>Нет</v>
      </c>
      <c r="D133" s="43">
        <f t="shared" si="4"/>
        <v>365</v>
      </c>
      <c r="E133" s="44">
        <f>ROUND(('Все выпуски'!$J$3*'Все выпуски'!$J$6/100)/365*(B133-IF(C133="Нет",VLOOKUP(A133,'Айгенис Оп11'!$A$2:$C$30,3,0),VLOOKUP((A133-1),'Айгенис Оп11'!$A$2:$C$30,3,0))),2)</f>
        <v>1.89</v>
      </c>
      <c r="G133" s="43">
        <f>COUNTIF(D134:$D$2571,365)</f>
        <v>1706</v>
      </c>
      <c r="H133" s="43">
        <f>COUNTIF(D134:$D$2571,366)</f>
        <v>732</v>
      </c>
      <c r="I133" s="2"/>
    </row>
    <row r="134" spans="1:9" x14ac:dyDescent="0.25">
      <c r="A134" s="1">
        <f>COUNTIF($C$2:C134,"Да")</f>
        <v>1</v>
      </c>
      <c r="B134" s="45">
        <f t="shared" si="5"/>
        <v>45133</v>
      </c>
      <c r="C134" s="42" t="str">
        <f>IF(ISERROR(VLOOKUP(B134,'Айгенис Оп11'!$C$3:$C$30,1,0)),"Нет","Да")</f>
        <v>Нет</v>
      </c>
      <c r="D134" s="43">
        <f t="shared" si="4"/>
        <v>365</v>
      </c>
      <c r="E134" s="44">
        <f>ROUND(('Все выпуски'!$J$3*'Все выпуски'!$J$6/100)/365*(B134-IF(C134="Нет",VLOOKUP(A134,'Айгенис Оп11'!$A$2:$C$30,3,0),VLOOKUP((A134-1),'Айгенис Оп11'!$A$2:$C$30,3,0))),2)</f>
        <v>1.97</v>
      </c>
      <c r="G134" s="43">
        <f>COUNTIF(D135:$D$2571,365)</f>
        <v>1705</v>
      </c>
      <c r="H134" s="43">
        <f>COUNTIF(D135:$D$2571,366)</f>
        <v>732</v>
      </c>
      <c r="I134" s="2"/>
    </row>
    <row r="135" spans="1:9" x14ac:dyDescent="0.25">
      <c r="A135" s="1">
        <f>COUNTIF($C$2:C135,"Да")</f>
        <v>1</v>
      </c>
      <c r="B135" s="45">
        <f t="shared" si="5"/>
        <v>45134</v>
      </c>
      <c r="C135" s="42" t="str">
        <f>IF(ISERROR(VLOOKUP(B135,'Айгенис Оп11'!$C$3:$C$30,1,0)),"Нет","Да")</f>
        <v>Нет</v>
      </c>
      <c r="D135" s="43">
        <f t="shared" si="4"/>
        <v>365</v>
      </c>
      <c r="E135" s="44">
        <f>ROUND(('Все выпуски'!$J$3*'Все выпуски'!$J$6/100)/365*(B135-IF(C135="Нет",VLOOKUP(A135,'Айгенис Оп11'!$A$2:$C$30,3,0),VLOOKUP((A135-1),'Айгенис Оп11'!$A$2:$C$30,3,0))),2)</f>
        <v>2.0499999999999998</v>
      </c>
      <c r="G135" s="43">
        <f>COUNTIF(D136:$D$2571,365)</f>
        <v>1704</v>
      </c>
      <c r="H135" s="43">
        <f>COUNTIF(D136:$D$2571,366)</f>
        <v>732</v>
      </c>
      <c r="I135" s="2"/>
    </row>
    <row r="136" spans="1:9" x14ac:dyDescent="0.25">
      <c r="A136" s="1">
        <f>COUNTIF($C$2:C136,"Да")</f>
        <v>1</v>
      </c>
      <c r="B136" s="45">
        <f t="shared" si="5"/>
        <v>45135</v>
      </c>
      <c r="C136" s="42" t="str">
        <f>IF(ISERROR(VLOOKUP(B136,'Айгенис Оп11'!$C$3:$C$30,1,0)),"Нет","Да")</f>
        <v>Нет</v>
      </c>
      <c r="D136" s="43">
        <f t="shared" si="4"/>
        <v>365</v>
      </c>
      <c r="E136" s="44">
        <f>ROUND(('Все выпуски'!$J$3*'Все выпуски'!$J$6/100)/365*(B136-IF(C136="Нет",VLOOKUP(A136,'Айгенис Оп11'!$A$2:$C$30,3,0),VLOOKUP((A136-1),'Айгенис Оп11'!$A$2:$C$30,3,0))),2)</f>
        <v>2.14</v>
      </c>
      <c r="G136" s="43">
        <f>COUNTIF(D137:$D$2571,365)</f>
        <v>1703</v>
      </c>
      <c r="H136" s="43">
        <f>COUNTIF(D137:$D$2571,366)</f>
        <v>732</v>
      </c>
      <c r="I136" s="2"/>
    </row>
    <row r="137" spans="1:9" x14ac:dyDescent="0.25">
      <c r="A137" s="1">
        <f>COUNTIF($C$2:C137,"Да")</f>
        <v>1</v>
      </c>
      <c r="B137" s="45">
        <f t="shared" si="5"/>
        <v>45136</v>
      </c>
      <c r="C137" s="42" t="str">
        <f>IF(ISERROR(VLOOKUP(B137,'Айгенис Оп11'!$C$3:$C$30,1,0)),"Нет","Да")</f>
        <v>Нет</v>
      </c>
      <c r="D137" s="43">
        <f t="shared" si="4"/>
        <v>365</v>
      </c>
      <c r="E137" s="44">
        <f>ROUND(('Все выпуски'!$J$3*'Все выпуски'!$J$6/100)/365*(B137-IF(C137="Нет",VLOOKUP(A137,'Айгенис Оп11'!$A$2:$C$30,3,0),VLOOKUP((A137-1),'Айгенис Оп11'!$A$2:$C$30,3,0))),2)</f>
        <v>2.2200000000000002</v>
      </c>
      <c r="G137" s="43">
        <f>COUNTIF(D138:$D$2571,365)</f>
        <v>1702</v>
      </c>
      <c r="H137" s="43">
        <f>COUNTIF(D138:$D$2571,366)</f>
        <v>732</v>
      </c>
      <c r="I137" s="2"/>
    </row>
    <row r="138" spans="1:9" x14ac:dyDescent="0.25">
      <c r="A138" s="1">
        <f>COUNTIF($C$2:C138,"Да")</f>
        <v>1</v>
      </c>
      <c r="B138" s="45">
        <f t="shared" si="5"/>
        <v>45137</v>
      </c>
      <c r="C138" s="42" t="str">
        <f>IF(ISERROR(VLOOKUP(B138,'Айгенис Оп11'!$C$3:$C$30,1,0)),"Нет","Да")</f>
        <v>Нет</v>
      </c>
      <c r="D138" s="43">
        <f t="shared" si="4"/>
        <v>365</v>
      </c>
      <c r="E138" s="44">
        <f>ROUND(('Все выпуски'!$J$3*'Все выпуски'!$J$6/100)/365*(B138-IF(C138="Нет",VLOOKUP(A138,'Айгенис Оп11'!$A$2:$C$30,3,0),VLOOKUP((A138-1),'Айгенис Оп11'!$A$2:$C$30,3,0))),2)</f>
        <v>2.2999999999999998</v>
      </c>
      <c r="G138" s="43">
        <f>COUNTIF(D139:$D$2571,365)</f>
        <v>1701</v>
      </c>
      <c r="H138" s="43">
        <f>COUNTIF(D139:$D$2571,366)</f>
        <v>732</v>
      </c>
      <c r="I138" s="2"/>
    </row>
    <row r="139" spans="1:9" x14ac:dyDescent="0.25">
      <c r="A139" s="1">
        <f>COUNTIF($C$2:C139,"Да")</f>
        <v>1</v>
      </c>
      <c r="B139" s="45">
        <f t="shared" si="5"/>
        <v>45138</v>
      </c>
      <c r="C139" s="42" t="str">
        <f>IF(ISERROR(VLOOKUP(B139,'Айгенис Оп11'!$C$3:$C$30,1,0)),"Нет","Да")</f>
        <v>Нет</v>
      </c>
      <c r="D139" s="43">
        <f t="shared" si="4"/>
        <v>365</v>
      </c>
      <c r="E139" s="44">
        <f>ROUND(('Все выпуски'!$J$3*'Все выпуски'!$J$6/100)/365*(B139-IF(C139="Нет",VLOOKUP(A139,'Айгенис Оп11'!$A$2:$C$30,3,0),VLOOKUP((A139-1),'Айгенис Оп11'!$A$2:$C$30,3,0))),2)</f>
        <v>2.38</v>
      </c>
      <c r="G139" s="43">
        <f>COUNTIF(D140:$D$2571,365)</f>
        <v>1700</v>
      </c>
      <c r="H139" s="43">
        <f>COUNTIF(D140:$D$2571,366)</f>
        <v>732</v>
      </c>
      <c r="I139" s="2"/>
    </row>
    <row r="140" spans="1:9" x14ac:dyDescent="0.25">
      <c r="A140" s="1">
        <f>COUNTIF($C$2:C140,"Да")</f>
        <v>1</v>
      </c>
      <c r="B140" s="45">
        <f t="shared" si="5"/>
        <v>45139</v>
      </c>
      <c r="C140" s="42" t="str">
        <f>IF(ISERROR(VLOOKUP(B140,'Айгенис Оп11'!$C$3:$C$30,1,0)),"Нет","Да")</f>
        <v>Нет</v>
      </c>
      <c r="D140" s="43">
        <f t="shared" si="4"/>
        <v>365</v>
      </c>
      <c r="E140" s="44">
        <f>ROUND(('Все выпуски'!$J$3*'Все выпуски'!$J$6/100)/365*(B140-IF(C140="Нет",VLOOKUP(A140,'Айгенис Оп11'!$A$2:$C$30,3,0),VLOOKUP((A140-1),'Айгенис Оп11'!$A$2:$C$30,3,0))),2)</f>
        <v>2.4700000000000002</v>
      </c>
      <c r="G140" s="43">
        <f>COUNTIF(D141:$D$2571,365)</f>
        <v>1699</v>
      </c>
      <c r="H140" s="43">
        <f>COUNTIF(D141:$D$2571,366)</f>
        <v>732</v>
      </c>
      <c r="I140" s="2"/>
    </row>
    <row r="141" spans="1:9" x14ac:dyDescent="0.25">
      <c r="A141" s="1">
        <f>COUNTIF($C$2:C141,"Да")</f>
        <v>1</v>
      </c>
      <c r="B141" s="45">
        <f t="shared" si="5"/>
        <v>45140</v>
      </c>
      <c r="C141" s="42" t="str">
        <f>IF(ISERROR(VLOOKUP(B141,'Айгенис Оп11'!$C$3:$C$30,1,0)),"Нет","Да")</f>
        <v>Нет</v>
      </c>
      <c r="D141" s="43">
        <f t="shared" si="4"/>
        <v>365</v>
      </c>
      <c r="E141" s="44">
        <f>ROUND(('Все выпуски'!$J$3*'Все выпуски'!$J$6/100)/365*(B141-IF(C141="Нет",VLOOKUP(A141,'Айгенис Оп11'!$A$2:$C$30,3,0),VLOOKUP((A141-1),'Айгенис Оп11'!$A$2:$C$30,3,0))),2)</f>
        <v>2.5499999999999998</v>
      </c>
      <c r="G141" s="43">
        <f>COUNTIF(D142:$D$2571,365)</f>
        <v>1698</v>
      </c>
      <c r="H141" s="43">
        <f>COUNTIF(D142:$D$2571,366)</f>
        <v>732</v>
      </c>
      <c r="I141" s="2"/>
    </row>
    <row r="142" spans="1:9" x14ac:dyDescent="0.25">
      <c r="A142" s="1">
        <f>COUNTIF($C$2:C142,"Да")</f>
        <v>1</v>
      </c>
      <c r="B142" s="45">
        <f t="shared" si="5"/>
        <v>45141</v>
      </c>
      <c r="C142" s="42" t="str">
        <f>IF(ISERROR(VLOOKUP(B142,'Айгенис Оп11'!$C$3:$C$30,1,0)),"Нет","Да")</f>
        <v>Нет</v>
      </c>
      <c r="D142" s="43">
        <f t="shared" si="4"/>
        <v>365</v>
      </c>
      <c r="E142" s="44">
        <f>ROUND(('Все выпуски'!$J$3*'Все выпуски'!$J$6/100)/365*(B142-IF(C142="Нет",VLOOKUP(A142,'Айгенис Оп11'!$A$2:$C$30,3,0),VLOOKUP((A142-1),'Айгенис Оп11'!$A$2:$C$30,3,0))),2)</f>
        <v>2.63</v>
      </c>
      <c r="G142" s="43">
        <f>COUNTIF(D143:$D$2571,365)</f>
        <v>1697</v>
      </c>
      <c r="H142" s="43">
        <f>COUNTIF(D143:$D$2571,366)</f>
        <v>732</v>
      </c>
      <c r="I142" s="2"/>
    </row>
    <row r="143" spans="1:9" x14ac:dyDescent="0.25">
      <c r="A143" s="1">
        <f>COUNTIF($C$2:C143,"Да")</f>
        <v>1</v>
      </c>
      <c r="B143" s="45">
        <f t="shared" si="5"/>
        <v>45142</v>
      </c>
      <c r="C143" s="42" t="str">
        <f>IF(ISERROR(VLOOKUP(B143,'Айгенис Оп11'!$C$3:$C$30,1,0)),"Нет","Да")</f>
        <v>Нет</v>
      </c>
      <c r="D143" s="43">
        <f t="shared" si="4"/>
        <v>365</v>
      </c>
      <c r="E143" s="44">
        <f>ROUND(('Все выпуски'!$J$3*'Все выпуски'!$J$6/100)/365*(B143-IF(C143="Нет",VLOOKUP(A143,'Айгенис Оп11'!$A$2:$C$30,3,0),VLOOKUP((A143-1),'Айгенис Оп11'!$A$2:$C$30,3,0))),2)</f>
        <v>2.71</v>
      </c>
      <c r="G143" s="43">
        <f>COUNTIF(D144:$D$2571,365)</f>
        <v>1696</v>
      </c>
      <c r="H143" s="43">
        <f>COUNTIF(D144:$D$2571,366)</f>
        <v>732</v>
      </c>
      <c r="I143" s="2"/>
    </row>
    <row r="144" spans="1:9" x14ac:dyDescent="0.25">
      <c r="A144" s="1">
        <f>COUNTIF($C$2:C144,"Да")</f>
        <v>1</v>
      </c>
      <c r="B144" s="45">
        <f t="shared" si="5"/>
        <v>45143</v>
      </c>
      <c r="C144" s="42" t="str">
        <f>IF(ISERROR(VLOOKUP(B144,'Айгенис Оп11'!$C$3:$C$30,1,0)),"Нет","Да")</f>
        <v>Нет</v>
      </c>
      <c r="D144" s="43">
        <f t="shared" si="4"/>
        <v>365</v>
      </c>
      <c r="E144" s="44">
        <f>ROUND(('Все выпуски'!$J$3*'Все выпуски'!$J$6/100)/365*(B144-IF(C144="Нет",VLOOKUP(A144,'Айгенис Оп11'!$A$2:$C$30,3,0),VLOOKUP((A144-1),'Айгенис Оп11'!$A$2:$C$30,3,0))),2)</f>
        <v>2.79</v>
      </c>
      <c r="G144" s="43">
        <f>COUNTIF(D145:$D$2571,365)</f>
        <v>1695</v>
      </c>
      <c r="H144" s="43">
        <f>COUNTIF(D145:$D$2571,366)</f>
        <v>732</v>
      </c>
      <c r="I144" s="2"/>
    </row>
    <row r="145" spans="1:9" x14ac:dyDescent="0.25">
      <c r="A145" s="1">
        <f>COUNTIF($C$2:C145,"Да")</f>
        <v>1</v>
      </c>
      <c r="B145" s="45">
        <f t="shared" si="5"/>
        <v>45144</v>
      </c>
      <c r="C145" s="42" t="str">
        <f>IF(ISERROR(VLOOKUP(B145,'Айгенис Оп11'!$C$3:$C$30,1,0)),"Нет","Да")</f>
        <v>Нет</v>
      </c>
      <c r="D145" s="43">
        <f t="shared" si="4"/>
        <v>365</v>
      </c>
      <c r="E145" s="44">
        <f>ROUND(('Все выпуски'!$J$3*'Все выпуски'!$J$6/100)/365*(B145-IF(C145="Нет",VLOOKUP(A145,'Айгенис Оп11'!$A$2:$C$30,3,0),VLOOKUP((A145-1),'Айгенис Оп11'!$A$2:$C$30,3,0))),2)</f>
        <v>2.88</v>
      </c>
      <c r="G145" s="43">
        <f>COUNTIF(D146:$D$2571,365)</f>
        <v>1694</v>
      </c>
      <c r="H145" s="43">
        <f>COUNTIF(D146:$D$2571,366)</f>
        <v>732</v>
      </c>
      <c r="I145" s="2"/>
    </row>
    <row r="146" spans="1:9" x14ac:dyDescent="0.25">
      <c r="A146" s="1">
        <f>COUNTIF($C$2:C146,"Да")</f>
        <v>1</v>
      </c>
      <c r="B146" s="45">
        <f t="shared" si="5"/>
        <v>45145</v>
      </c>
      <c r="C146" s="42" t="str">
        <f>IF(ISERROR(VLOOKUP(B146,'Айгенис Оп11'!$C$3:$C$30,1,0)),"Нет","Да")</f>
        <v>Нет</v>
      </c>
      <c r="D146" s="43">
        <f t="shared" si="4"/>
        <v>365</v>
      </c>
      <c r="E146" s="44">
        <f>ROUND(('Все выпуски'!$J$3*'Все выпуски'!$J$6/100)/365*(B146-IF(C146="Нет",VLOOKUP(A146,'Айгенис Оп11'!$A$2:$C$30,3,0),VLOOKUP((A146-1),'Айгенис Оп11'!$A$2:$C$30,3,0))),2)</f>
        <v>2.96</v>
      </c>
      <c r="G146" s="43">
        <f>COUNTIF(D147:$D$2571,365)</f>
        <v>1693</v>
      </c>
      <c r="H146" s="43">
        <f>COUNTIF(D147:$D$2571,366)</f>
        <v>732</v>
      </c>
      <c r="I146" s="2"/>
    </row>
    <row r="147" spans="1:9" x14ac:dyDescent="0.25">
      <c r="A147" s="1">
        <f>COUNTIF($C$2:C147,"Да")</f>
        <v>1</v>
      </c>
      <c r="B147" s="45">
        <f t="shared" si="5"/>
        <v>45146</v>
      </c>
      <c r="C147" s="42" t="str">
        <f>IF(ISERROR(VLOOKUP(B147,'Айгенис Оп11'!$C$3:$C$30,1,0)),"Нет","Да")</f>
        <v>Нет</v>
      </c>
      <c r="D147" s="43">
        <f t="shared" si="4"/>
        <v>365</v>
      </c>
      <c r="E147" s="44">
        <f>ROUND(('Все выпуски'!$J$3*'Все выпуски'!$J$6/100)/365*(B147-IF(C147="Нет",VLOOKUP(A147,'Айгенис Оп11'!$A$2:$C$30,3,0),VLOOKUP((A147-1),'Айгенис Оп11'!$A$2:$C$30,3,0))),2)</f>
        <v>3.04</v>
      </c>
      <c r="G147" s="43">
        <f>COUNTIF(D148:$D$2571,365)</f>
        <v>1692</v>
      </c>
      <c r="H147" s="43">
        <f>COUNTIF(D148:$D$2571,366)</f>
        <v>732</v>
      </c>
      <c r="I147" s="2"/>
    </row>
    <row r="148" spans="1:9" x14ac:dyDescent="0.25">
      <c r="A148" s="1">
        <f>COUNTIF($C$2:C148,"Да")</f>
        <v>1</v>
      </c>
      <c r="B148" s="45">
        <f t="shared" si="5"/>
        <v>45147</v>
      </c>
      <c r="C148" s="42" t="str">
        <f>IF(ISERROR(VLOOKUP(B148,'Айгенис Оп11'!$C$3:$C$30,1,0)),"Нет","Да")</f>
        <v>Нет</v>
      </c>
      <c r="D148" s="43">
        <f t="shared" si="4"/>
        <v>365</v>
      </c>
      <c r="E148" s="44">
        <f>ROUND(('Все выпуски'!$J$3*'Все выпуски'!$J$6/100)/365*(B148-IF(C148="Нет",VLOOKUP(A148,'Айгенис Оп11'!$A$2:$C$30,3,0),VLOOKUP((A148-1),'Айгенис Оп11'!$A$2:$C$30,3,0))),2)</f>
        <v>3.12</v>
      </c>
      <c r="G148" s="43">
        <f>COUNTIF(D149:$D$2571,365)</f>
        <v>1691</v>
      </c>
      <c r="H148" s="43">
        <f>COUNTIF(D149:$D$2571,366)</f>
        <v>732</v>
      </c>
      <c r="I148" s="2"/>
    </row>
    <row r="149" spans="1:9" x14ac:dyDescent="0.25">
      <c r="A149" s="1">
        <f>COUNTIF($C$2:C149,"Да")</f>
        <v>1</v>
      </c>
      <c r="B149" s="45">
        <f t="shared" si="5"/>
        <v>45148</v>
      </c>
      <c r="C149" s="42" t="str">
        <f>IF(ISERROR(VLOOKUP(B149,'Айгенис Оп11'!$C$3:$C$30,1,0)),"Нет","Да")</f>
        <v>Нет</v>
      </c>
      <c r="D149" s="43">
        <f t="shared" si="4"/>
        <v>365</v>
      </c>
      <c r="E149" s="44">
        <f>ROUND(('Все выпуски'!$J$3*'Все выпуски'!$J$6/100)/365*(B149-IF(C149="Нет",VLOOKUP(A149,'Айгенис Оп11'!$A$2:$C$30,3,0),VLOOKUP((A149-1),'Айгенис Оп11'!$A$2:$C$30,3,0))),2)</f>
        <v>3.21</v>
      </c>
      <c r="G149" s="43">
        <f>COUNTIF(D150:$D$2571,365)</f>
        <v>1690</v>
      </c>
      <c r="H149" s="43">
        <f>COUNTIF(D150:$D$2571,366)</f>
        <v>732</v>
      </c>
      <c r="I149" s="2"/>
    </row>
    <row r="150" spans="1:9" x14ac:dyDescent="0.25">
      <c r="A150" s="1">
        <f>COUNTIF($C$2:C150,"Да")</f>
        <v>1</v>
      </c>
      <c r="B150" s="45">
        <f t="shared" si="5"/>
        <v>45149</v>
      </c>
      <c r="C150" s="42" t="str">
        <f>IF(ISERROR(VLOOKUP(B150,'Айгенис Оп11'!$C$3:$C$30,1,0)),"Нет","Да")</f>
        <v>Нет</v>
      </c>
      <c r="D150" s="43">
        <f t="shared" si="4"/>
        <v>365</v>
      </c>
      <c r="E150" s="44">
        <f>ROUND(('Все выпуски'!$J$3*'Все выпуски'!$J$6/100)/365*(B150-IF(C150="Нет",VLOOKUP(A150,'Айгенис Оп11'!$A$2:$C$30,3,0),VLOOKUP((A150-1),'Айгенис Оп11'!$A$2:$C$30,3,0))),2)</f>
        <v>3.29</v>
      </c>
      <c r="G150" s="43">
        <f>COUNTIF(D151:$D$2571,365)</f>
        <v>1689</v>
      </c>
      <c r="H150" s="43">
        <f>COUNTIF(D151:$D$2571,366)</f>
        <v>732</v>
      </c>
      <c r="I150" s="2"/>
    </row>
    <row r="151" spans="1:9" x14ac:dyDescent="0.25">
      <c r="A151" s="1">
        <f>COUNTIF($C$2:C151,"Да")</f>
        <v>1</v>
      </c>
      <c r="B151" s="45">
        <f t="shared" si="5"/>
        <v>45150</v>
      </c>
      <c r="C151" s="42" t="str">
        <f>IF(ISERROR(VLOOKUP(B151,'Айгенис Оп11'!$C$3:$C$30,1,0)),"Нет","Да")</f>
        <v>Нет</v>
      </c>
      <c r="D151" s="43">
        <f t="shared" si="4"/>
        <v>365</v>
      </c>
      <c r="E151" s="44">
        <f>ROUND(('Все выпуски'!$J$3*'Все выпуски'!$J$6/100)/365*(B151-IF(C151="Нет",VLOOKUP(A151,'Айгенис Оп11'!$A$2:$C$30,3,0),VLOOKUP((A151-1),'Айгенис Оп11'!$A$2:$C$30,3,0))),2)</f>
        <v>3.37</v>
      </c>
      <c r="G151" s="43">
        <f>COUNTIF(D152:$D$2571,365)</f>
        <v>1688</v>
      </c>
      <c r="H151" s="43">
        <f>COUNTIF(D152:$D$2571,366)</f>
        <v>732</v>
      </c>
      <c r="I151" s="2"/>
    </row>
    <row r="152" spans="1:9" x14ac:dyDescent="0.25">
      <c r="A152" s="1">
        <f>COUNTIF($C$2:C152,"Да")</f>
        <v>1</v>
      </c>
      <c r="B152" s="45">
        <f t="shared" si="5"/>
        <v>45151</v>
      </c>
      <c r="C152" s="42" t="str">
        <f>IF(ISERROR(VLOOKUP(B152,'Айгенис Оп11'!$C$3:$C$30,1,0)),"Нет","Да")</f>
        <v>Нет</v>
      </c>
      <c r="D152" s="43">
        <f t="shared" si="4"/>
        <v>365</v>
      </c>
      <c r="E152" s="44">
        <f>ROUND(('Все выпуски'!$J$3*'Все выпуски'!$J$6/100)/365*(B152-IF(C152="Нет",VLOOKUP(A152,'Айгенис Оп11'!$A$2:$C$30,3,0),VLOOKUP((A152-1),'Айгенис Оп11'!$A$2:$C$30,3,0))),2)</f>
        <v>3.45</v>
      </c>
      <c r="G152" s="43">
        <f>COUNTIF(D153:$D$2571,365)</f>
        <v>1687</v>
      </c>
      <c r="H152" s="43">
        <f>COUNTIF(D153:$D$2571,366)</f>
        <v>732</v>
      </c>
      <c r="I152" s="2"/>
    </row>
    <row r="153" spans="1:9" x14ac:dyDescent="0.25">
      <c r="A153" s="1">
        <f>COUNTIF($C$2:C153,"Да")</f>
        <v>1</v>
      </c>
      <c r="B153" s="45">
        <f t="shared" si="5"/>
        <v>45152</v>
      </c>
      <c r="C153" s="42" t="str">
        <f>IF(ISERROR(VLOOKUP(B153,'Айгенис Оп11'!$C$3:$C$30,1,0)),"Нет","Да")</f>
        <v>Нет</v>
      </c>
      <c r="D153" s="43">
        <f t="shared" si="4"/>
        <v>365</v>
      </c>
      <c r="E153" s="44">
        <f>ROUND(('Все выпуски'!$J$3*'Все выпуски'!$J$6/100)/365*(B153-IF(C153="Нет",VLOOKUP(A153,'Айгенис Оп11'!$A$2:$C$30,3,0),VLOOKUP((A153-1),'Айгенис Оп11'!$A$2:$C$30,3,0))),2)</f>
        <v>3.53</v>
      </c>
      <c r="G153" s="43">
        <f>COUNTIF(D154:$D$2571,365)</f>
        <v>1686</v>
      </c>
      <c r="H153" s="43">
        <f>COUNTIF(D154:$D$2571,366)</f>
        <v>732</v>
      </c>
      <c r="I153" s="2"/>
    </row>
    <row r="154" spans="1:9" x14ac:dyDescent="0.25">
      <c r="A154" s="1">
        <f>COUNTIF($C$2:C154,"Да")</f>
        <v>1</v>
      </c>
      <c r="B154" s="45">
        <f t="shared" si="5"/>
        <v>45153</v>
      </c>
      <c r="C154" s="42" t="str">
        <f>IF(ISERROR(VLOOKUP(B154,'Айгенис Оп11'!$C$3:$C$30,1,0)),"Нет","Да")</f>
        <v>Нет</v>
      </c>
      <c r="D154" s="43">
        <f t="shared" si="4"/>
        <v>365</v>
      </c>
      <c r="E154" s="44">
        <f>ROUND(('Все выпуски'!$J$3*'Все выпуски'!$J$6/100)/365*(B154-IF(C154="Нет",VLOOKUP(A154,'Айгенис Оп11'!$A$2:$C$30,3,0),VLOOKUP((A154-1),'Айгенис Оп11'!$A$2:$C$30,3,0))),2)</f>
        <v>3.62</v>
      </c>
      <c r="G154" s="43">
        <f>COUNTIF(D155:$D$2571,365)</f>
        <v>1685</v>
      </c>
      <c r="H154" s="43">
        <f>COUNTIF(D155:$D$2571,366)</f>
        <v>732</v>
      </c>
      <c r="I154" s="2"/>
    </row>
    <row r="155" spans="1:9" x14ac:dyDescent="0.25">
      <c r="A155" s="1">
        <f>COUNTIF($C$2:C155,"Да")</f>
        <v>1</v>
      </c>
      <c r="B155" s="45">
        <f t="shared" si="5"/>
        <v>45154</v>
      </c>
      <c r="C155" s="42" t="str">
        <f>IF(ISERROR(VLOOKUP(B155,'Айгенис Оп11'!$C$3:$C$30,1,0)),"Нет","Да")</f>
        <v>Нет</v>
      </c>
      <c r="D155" s="43">
        <f t="shared" si="4"/>
        <v>365</v>
      </c>
      <c r="E155" s="44">
        <f>ROUND(('Все выпуски'!$J$3*'Все выпуски'!$J$6/100)/365*(B155-IF(C155="Нет",VLOOKUP(A155,'Айгенис Оп11'!$A$2:$C$30,3,0),VLOOKUP((A155-1),'Айгенис Оп11'!$A$2:$C$30,3,0))),2)</f>
        <v>3.7</v>
      </c>
      <c r="G155" s="43">
        <f>COUNTIF(D156:$D$2571,365)</f>
        <v>1684</v>
      </c>
      <c r="H155" s="43">
        <f>COUNTIF(D156:$D$2571,366)</f>
        <v>732</v>
      </c>
      <c r="I155" s="2"/>
    </row>
    <row r="156" spans="1:9" x14ac:dyDescent="0.25">
      <c r="A156" s="1">
        <f>COUNTIF($C$2:C156,"Да")</f>
        <v>1</v>
      </c>
      <c r="B156" s="45">
        <f t="shared" si="5"/>
        <v>45155</v>
      </c>
      <c r="C156" s="42" t="str">
        <f>IF(ISERROR(VLOOKUP(B156,'Айгенис Оп11'!$C$3:$C$30,1,0)),"Нет","Да")</f>
        <v>Нет</v>
      </c>
      <c r="D156" s="43">
        <f t="shared" si="4"/>
        <v>365</v>
      </c>
      <c r="E156" s="44">
        <f>ROUND(('Все выпуски'!$J$3*'Все выпуски'!$J$6/100)/365*(B156-IF(C156="Нет",VLOOKUP(A156,'Айгенис Оп11'!$A$2:$C$30,3,0),VLOOKUP((A156-1),'Айгенис Оп11'!$A$2:$C$30,3,0))),2)</f>
        <v>3.78</v>
      </c>
      <c r="G156" s="43">
        <f>COUNTIF(D157:$D$2571,365)</f>
        <v>1683</v>
      </c>
      <c r="H156" s="43">
        <f>COUNTIF(D157:$D$2571,366)</f>
        <v>732</v>
      </c>
      <c r="I156" s="2"/>
    </row>
    <row r="157" spans="1:9" x14ac:dyDescent="0.25">
      <c r="A157" s="1">
        <f>COUNTIF($C$2:C157,"Да")</f>
        <v>1</v>
      </c>
      <c r="B157" s="45">
        <f t="shared" si="5"/>
        <v>45156</v>
      </c>
      <c r="C157" s="42" t="str">
        <f>IF(ISERROR(VLOOKUP(B157,'Айгенис Оп11'!$C$3:$C$30,1,0)),"Нет","Да")</f>
        <v>Нет</v>
      </c>
      <c r="D157" s="43">
        <f t="shared" si="4"/>
        <v>365</v>
      </c>
      <c r="E157" s="44">
        <f>ROUND(('Все выпуски'!$J$3*'Все выпуски'!$J$6/100)/365*(B157-IF(C157="Нет",VLOOKUP(A157,'Айгенис Оп11'!$A$2:$C$30,3,0),VLOOKUP((A157-1),'Айгенис Оп11'!$A$2:$C$30,3,0))),2)</f>
        <v>3.86</v>
      </c>
      <c r="G157" s="43">
        <f>COUNTIF(D158:$D$2571,365)</f>
        <v>1682</v>
      </c>
      <c r="H157" s="43">
        <f>COUNTIF(D158:$D$2571,366)</f>
        <v>732</v>
      </c>
      <c r="I157" s="2"/>
    </row>
    <row r="158" spans="1:9" x14ac:dyDescent="0.25">
      <c r="A158" s="1">
        <f>COUNTIF($C$2:C158,"Да")</f>
        <v>1</v>
      </c>
      <c r="B158" s="45">
        <f t="shared" si="5"/>
        <v>45157</v>
      </c>
      <c r="C158" s="42" t="str">
        <f>IF(ISERROR(VLOOKUP(B158,'Айгенис Оп11'!$C$3:$C$30,1,0)),"Нет","Да")</f>
        <v>Нет</v>
      </c>
      <c r="D158" s="43">
        <f t="shared" si="4"/>
        <v>365</v>
      </c>
      <c r="E158" s="44">
        <f>ROUND(('Все выпуски'!$J$3*'Все выпуски'!$J$6/100)/365*(B158-IF(C158="Нет",VLOOKUP(A158,'Айгенис Оп11'!$A$2:$C$30,3,0),VLOOKUP((A158-1),'Айгенис Оп11'!$A$2:$C$30,3,0))),2)</f>
        <v>3.95</v>
      </c>
      <c r="G158" s="43">
        <f>COUNTIF(D159:$D$2571,365)</f>
        <v>1681</v>
      </c>
      <c r="H158" s="43">
        <f>COUNTIF(D159:$D$2571,366)</f>
        <v>732</v>
      </c>
      <c r="I158" s="2"/>
    </row>
    <row r="159" spans="1:9" x14ac:dyDescent="0.25">
      <c r="A159" s="1">
        <f>COUNTIF($C$2:C159,"Да")</f>
        <v>1</v>
      </c>
      <c r="B159" s="45">
        <f t="shared" si="5"/>
        <v>45158</v>
      </c>
      <c r="C159" s="42" t="str">
        <f>IF(ISERROR(VLOOKUP(B159,'Айгенис Оп11'!$C$3:$C$30,1,0)),"Нет","Да")</f>
        <v>Нет</v>
      </c>
      <c r="D159" s="43">
        <f t="shared" si="4"/>
        <v>365</v>
      </c>
      <c r="E159" s="44">
        <f>ROUND(('Все выпуски'!$J$3*'Все выпуски'!$J$6/100)/365*(B159-IF(C159="Нет",VLOOKUP(A159,'Айгенис Оп11'!$A$2:$C$30,3,0),VLOOKUP((A159-1),'Айгенис Оп11'!$A$2:$C$30,3,0))),2)</f>
        <v>4.03</v>
      </c>
      <c r="G159" s="43">
        <f>COUNTIF(D160:$D$2571,365)</f>
        <v>1680</v>
      </c>
      <c r="H159" s="43">
        <f>COUNTIF(D160:$D$2571,366)</f>
        <v>732</v>
      </c>
      <c r="I159" s="2"/>
    </row>
    <row r="160" spans="1:9" x14ac:dyDescent="0.25">
      <c r="A160" s="1">
        <f>COUNTIF($C$2:C160,"Да")</f>
        <v>1</v>
      </c>
      <c r="B160" s="45">
        <f t="shared" si="5"/>
        <v>45159</v>
      </c>
      <c r="C160" s="42" t="str">
        <f>IF(ISERROR(VLOOKUP(B160,'Айгенис Оп11'!$C$3:$C$30,1,0)),"Нет","Да")</f>
        <v>Нет</v>
      </c>
      <c r="D160" s="43">
        <f t="shared" si="4"/>
        <v>365</v>
      </c>
      <c r="E160" s="44">
        <f>ROUND(('Все выпуски'!$J$3*'Все выпуски'!$J$6/100)/365*(B160-IF(C160="Нет",VLOOKUP(A160,'Айгенис Оп11'!$A$2:$C$30,3,0),VLOOKUP((A160-1),'Айгенис Оп11'!$A$2:$C$30,3,0))),2)</f>
        <v>4.1100000000000003</v>
      </c>
      <c r="G160" s="43">
        <f>COUNTIF(D161:$D$2571,365)</f>
        <v>1679</v>
      </c>
      <c r="H160" s="43">
        <f>COUNTIF(D161:$D$2571,366)</f>
        <v>732</v>
      </c>
      <c r="I160" s="2"/>
    </row>
    <row r="161" spans="1:9" x14ac:dyDescent="0.25">
      <c r="A161" s="1">
        <f>COUNTIF($C$2:C161,"Да")</f>
        <v>1</v>
      </c>
      <c r="B161" s="45">
        <f t="shared" si="5"/>
        <v>45160</v>
      </c>
      <c r="C161" s="42" t="str">
        <f>IF(ISERROR(VLOOKUP(B161,'Айгенис Оп11'!$C$3:$C$30,1,0)),"Нет","Да")</f>
        <v>Нет</v>
      </c>
      <c r="D161" s="43">
        <f t="shared" si="4"/>
        <v>365</v>
      </c>
      <c r="E161" s="44">
        <f>ROUND(('Все выпуски'!$J$3*'Все выпуски'!$J$6/100)/365*(B161-IF(C161="Нет",VLOOKUP(A161,'Айгенис Оп11'!$A$2:$C$30,3,0),VLOOKUP((A161-1),'Айгенис Оп11'!$A$2:$C$30,3,0))),2)</f>
        <v>4.1900000000000004</v>
      </c>
      <c r="G161" s="43">
        <f>COUNTIF(D162:$D$2571,365)</f>
        <v>1678</v>
      </c>
      <c r="H161" s="43">
        <f>COUNTIF(D162:$D$2571,366)</f>
        <v>732</v>
      </c>
      <c r="I161" s="2"/>
    </row>
    <row r="162" spans="1:9" x14ac:dyDescent="0.25">
      <c r="A162" s="1">
        <f>COUNTIF($C$2:C162,"Да")</f>
        <v>1</v>
      </c>
      <c r="B162" s="45">
        <f t="shared" si="5"/>
        <v>45161</v>
      </c>
      <c r="C162" s="42" t="str">
        <f>IF(ISERROR(VLOOKUP(B162,'Айгенис Оп11'!$C$3:$C$30,1,0)),"Нет","Да")</f>
        <v>Нет</v>
      </c>
      <c r="D162" s="43">
        <f t="shared" si="4"/>
        <v>365</v>
      </c>
      <c r="E162" s="44">
        <f>ROUND(('Все выпуски'!$J$3*'Все выпуски'!$J$6/100)/365*(B162-IF(C162="Нет",VLOOKUP(A162,'Айгенис Оп11'!$A$2:$C$30,3,0),VLOOKUP((A162-1),'Айгенис Оп11'!$A$2:$C$30,3,0))),2)</f>
        <v>4.2699999999999996</v>
      </c>
      <c r="G162" s="43">
        <f>COUNTIF(D163:$D$2571,365)</f>
        <v>1677</v>
      </c>
      <c r="H162" s="43">
        <f>COUNTIF(D163:$D$2571,366)</f>
        <v>732</v>
      </c>
      <c r="I162" s="2"/>
    </row>
    <row r="163" spans="1:9" x14ac:dyDescent="0.25">
      <c r="A163" s="1">
        <f>COUNTIF($C$2:C163,"Да")</f>
        <v>1</v>
      </c>
      <c r="B163" s="45">
        <f t="shared" si="5"/>
        <v>45162</v>
      </c>
      <c r="C163" s="42" t="str">
        <f>IF(ISERROR(VLOOKUP(B163,'Айгенис Оп11'!$C$3:$C$30,1,0)),"Нет","Да")</f>
        <v>Нет</v>
      </c>
      <c r="D163" s="43">
        <f t="shared" si="4"/>
        <v>365</v>
      </c>
      <c r="E163" s="44">
        <f>ROUND(('Все выпуски'!$J$3*'Все выпуски'!$J$6/100)/365*(B163-IF(C163="Нет",VLOOKUP(A163,'Айгенис Оп11'!$A$2:$C$30,3,0),VLOOKUP((A163-1),'Айгенис Оп11'!$A$2:$C$30,3,0))),2)</f>
        <v>4.3600000000000003</v>
      </c>
      <c r="G163" s="43">
        <f>COUNTIF(D164:$D$2571,365)</f>
        <v>1676</v>
      </c>
      <c r="H163" s="43">
        <f>COUNTIF(D164:$D$2571,366)</f>
        <v>732</v>
      </c>
      <c r="I163" s="2"/>
    </row>
    <row r="164" spans="1:9" x14ac:dyDescent="0.25">
      <c r="A164" s="1">
        <f>COUNTIF($C$2:C164,"Да")</f>
        <v>1</v>
      </c>
      <c r="B164" s="45">
        <f t="shared" si="5"/>
        <v>45163</v>
      </c>
      <c r="C164" s="42" t="str">
        <f>IF(ISERROR(VLOOKUP(B164,'Айгенис Оп11'!$C$3:$C$30,1,0)),"Нет","Да")</f>
        <v>Нет</v>
      </c>
      <c r="D164" s="43">
        <f t="shared" si="4"/>
        <v>365</v>
      </c>
      <c r="E164" s="44">
        <f>ROUND(('Все выпуски'!$J$3*'Все выпуски'!$J$6/100)/365*(B164-IF(C164="Нет",VLOOKUP(A164,'Айгенис Оп11'!$A$2:$C$30,3,0),VLOOKUP((A164-1),'Айгенис Оп11'!$A$2:$C$30,3,0))),2)</f>
        <v>4.4400000000000004</v>
      </c>
      <c r="G164" s="43">
        <f>COUNTIF(D165:$D$2571,365)</f>
        <v>1675</v>
      </c>
      <c r="H164" s="43">
        <f>COUNTIF(D165:$D$2571,366)</f>
        <v>732</v>
      </c>
      <c r="I164" s="2"/>
    </row>
    <row r="165" spans="1:9" x14ac:dyDescent="0.25">
      <c r="A165" s="1">
        <f>COUNTIF($C$2:C165,"Да")</f>
        <v>1</v>
      </c>
      <c r="B165" s="45">
        <f t="shared" si="5"/>
        <v>45164</v>
      </c>
      <c r="C165" s="42" t="str">
        <f>IF(ISERROR(VLOOKUP(B165,'Айгенис Оп11'!$C$3:$C$30,1,0)),"Нет","Да")</f>
        <v>Нет</v>
      </c>
      <c r="D165" s="43">
        <f t="shared" si="4"/>
        <v>365</v>
      </c>
      <c r="E165" s="44">
        <f>ROUND(('Все выпуски'!$J$3*'Все выпуски'!$J$6/100)/365*(B165-IF(C165="Нет",VLOOKUP(A165,'Айгенис Оп11'!$A$2:$C$30,3,0),VLOOKUP((A165-1),'Айгенис Оп11'!$A$2:$C$30,3,0))),2)</f>
        <v>4.5199999999999996</v>
      </c>
      <c r="G165" s="43">
        <f>COUNTIF(D166:$D$2571,365)</f>
        <v>1674</v>
      </c>
      <c r="H165" s="43">
        <f>COUNTIF(D166:$D$2571,366)</f>
        <v>732</v>
      </c>
      <c r="I165" s="2"/>
    </row>
    <row r="166" spans="1:9" x14ac:dyDescent="0.25">
      <c r="A166" s="1">
        <f>COUNTIF($C$2:C166,"Да")</f>
        <v>1</v>
      </c>
      <c r="B166" s="45">
        <f t="shared" si="5"/>
        <v>45165</v>
      </c>
      <c r="C166" s="42" t="str">
        <f>IF(ISERROR(VLOOKUP(B166,'Айгенис Оп11'!$C$3:$C$30,1,0)),"Нет","Да")</f>
        <v>Нет</v>
      </c>
      <c r="D166" s="43">
        <f t="shared" si="4"/>
        <v>365</v>
      </c>
      <c r="E166" s="44">
        <f>ROUND(('Все выпуски'!$J$3*'Все выпуски'!$J$6/100)/365*(B166-IF(C166="Нет",VLOOKUP(A166,'Айгенис Оп11'!$A$2:$C$30,3,0),VLOOKUP((A166-1),'Айгенис Оп11'!$A$2:$C$30,3,0))),2)</f>
        <v>4.5999999999999996</v>
      </c>
      <c r="G166" s="43">
        <f>COUNTIF(D167:$D$2571,365)</f>
        <v>1673</v>
      </c>
      <c r="H166" s="43">
        <f>COUNTIF(D167:$D$2571,366)</f>
        <v>732</v>
      </c>
      <c r="I166" s="2"/>
    </row>
    <row r="167" spans="1:9" x14ac:dyDescent="0.25">
      <c r="A167" s="1">
        <f>COUNTIF($C$2:C167,"Да")</f>
        <v>1</v>
      </c>
      <c r="B167" s="45">
        <f t="shared" si="5"/>
        <v>45166</v>
      </c>
      <c r="C167" s="42" t="str">
        <f>IF(ISERROR(VLOOKUP(B167,'Айгенис Оп11'!$C$3:$C$30,1,0)),"Нет","Да")</f>
        <v>Нет</v>
      </c>
      <c r="D167" s="43">
        <f t="shared" si="4"/>
        <v>365</v>
      </c>
      <c r="E167" s="44">
        <f>ROUND(('Все выпуски'!$J$3*'Все выпуски'!$J$6/100)/365*(B167-IF(C167="Нет",VLOOKUP(A167,'Айгенис Оп11'!$A$2:$C$30,3,0),VLOOKUP((A167-1),'Айгенис Оп11'!$A$2:$C$30,3,0))),2)</f>
        <v>4.68</v>
      </c>
      <c r="G167" s="43">
        <f>COUNTIF(D168:$D$2571,365)</f>
        <v>1672</v>
      </c>
      <c r="H167" s="43">
        <f>COUNTIF(D168:$D$2571,366)</f>
        <v>732</v>
      </c>
      <c r="I167" s="2"/>
    </row>
    <row r="168" spans="1:9" x14ac:dyDescent="0.25">
      <c r="A168" s="1">
        <f>COUNTIF($C$2:C168,"Да")</f>
        <v>1</v>
      </c>
      <c r="B168" s="45">
        <f t="shared" si="5"/>
        <v>45167</v>
      </c>
      <c r="C168" s="42" t="str">
        <f>IF(ISERROR(VLOOKUP(B168,'Айгенис Оп11'!$C$3:$C$30,1,0)),"Нет","Да")</f>
        <v>Нет</v>
      </c>
      <c r="D168" s="43">
        <f t="shared" si="4"/>
        <v>365</v>
      </c>
      <c r="E168" s="44">
        <f>ROUND(('Все выпуски'!$J$3*'Все выпуски'!$J$6/100)/365*(B168-IF(C168="Нет",VLOOKUP(A168,'Айгенис Оп11'!$A$2:$C$30,3,0),VLOOKUP((A168-1),'Айгенис Оп11'!$A$2:$C$30,3,0))),2)</f>
        <v>4.7699999999999996</v>
      </c>
      <c r="G168" s="43">
        <f>COUNTIF(D169:$D$2571,365)</f>
        <v>1671</v>
      </c>
      <c r="H168" s="43">
        <f>COUNTIF(D169:$D$2571,366)</f>
        <v>732</v>
      </c>
      <c r="I168" s="2"/>
    </row>
    <row r="169" spans="1:9" x14ac:dyDescent="0.25">
      <c r="A169" s="1">
        <f>COUNTIF($C$2:C169,"Да")</f>
        <v>1</v>
      </c>
      <c r="B169" s="45">
        <f t="shared" si="5"/>
        <v>45168</v>
      </c>
      <c r="C169" s="42" t="str">
        <f>IF(ISERROR(VLOOKUP(B169,'Айгенис Оп11'!$C$3:$C$30,1,0)),"Нет","Да")</f>
        <v>Нет</v>
      </c>
      <c r="D169" s="43">
        <f t="shared" si="4"/>
        <v>365</v>
      </c>
      <c r="E169" s="44">
        <f>ROUND(('Все выпуски'!$J$3*'Все выпуски'!$J$6/100)/365*(B169-IF(C169="Нет",VLOOKUP(A169,'Айгенис Оп11'!$A$2:$C$30,3,0),VLOOKUP((A169-1),'Айгенис Оп11'!$A$2:$C$30,3,0))),2)</f>
        <v>4.8499999999999996</v>
      </c>
      <c r="G169" s="43">
        <f>COUNTIF(D170:$D$2571,365)</f>
        <v>1670</v>
      </c>
      <c r="H169" s="43">
        <f>COUNTIF(D170:$D$2571,366)</f>
        <v>732</v>
      </c>
      <c r="I169" s="2"/>
    </row>
    <row r="170" spans="1:9" x14ac:dyDescent="0.25">
      <c r="A170" s="1">
        <f>COUNTIF($C$2:C170,"Да")</f>
        <v>1</v>
      </c>
      <c r="B170" s="45">
        <f t="shared" si="5"/>
        <v>45169</v>
      </c>
      <c r="C170" s="42" t="str">
        <f>IF(ISERROR(VLOOKUP(B170,'Айгенис Оп11'!$C$3:$C$30,1,0)),"Нет","Да")</f>
        <v>Нет</v>
      </c>
      <c r="D170" s="43">
        <f t="shared" si="4"/>
        <v>365</v>
      </c>
      <c r="E170" s="44">
        <f>ROUND(('Все выпуски'!$J$3*'Все выпуски'!$J$6/100)/365*(B170-IF(C170="Нет",VLOOKUP(A170,'Айгенис Оп11'!$A$2:$C$30,3,0),VLOOKUP((A170-1),'Айгенис Оп11'!$A$2:$C$30,3,0))),2)</f>
        <v>4.93</v>
      </c>
      <c r="G170" s="43">
        <f>COUNTIF(D171:$D$2571,365)</f>
        <v>1669</v>
      </c>
      <c r="H170" s="43">
        <f>COUNTIF(D171:$D$2571,366)</f>
        <v>732</v>
      </c>
      <c r="I170" s="2"/>
    </row>
    <row r="171" spans="1:9" x14ac:dyDescent="0.25">
      <c r="A171" s="1">
        <f>COUNTIF($C$2:C171,"Да")</f>
        <v>1</v>
      </c>
      <c r="B171" s="45">
        <f t="shared" si="5"/>
        <v>45170</v>
      </c>
      <c r="C171" s="42" t="str">
        <f>IF(ISERROR(VLOOKUP(B171,'Айгенис Оп11'!$C$3:$C$30,1,0)),"Нет","Да")</f>
        <v>Нет</v>
      </c>
      <c r="D171" s="43">
        <f t="shared" si="4"/>
        <v>365</v>
      </c>
      <c r="E171" s="44">
        <f>ROUND(('Все выпуски'!$J$3*'Все выпуски'!$J$6/100)/365*(B171-IF(C171="Нет",VLOOKUP(A171,'Айгенис Оп11'!$A$2:$C$30,3,0),VLOOKUP((A171-1),'Айгенис Оп11'!$A$2:$C$30,3,0))),2)</f>
        <v>5.01</v>
      </c>
      <c r="G171" s="43">
        <f>COUNTIF(D172:$D$2571,365)</f>
        <v>1668</v>
      </c>
      <c r="H171" s="43">
        <f>COUNTIF(D172:$D$2571,366)</f>
        <v>732</v>
      </c>
      <c r="I171" s="2"/>
    </row>
    <row r="172" spans="1:9" x14ac:dyDescent="0.25">
      <c r="A172" s="1">
        <f>COUNTIF($C$2:C172,"Да")</f>
        <v>1</v>
      </c>
      <c r="B172" s="45">
        <f t="shared" si="5"/>
        <v>45171</v>
      </c>
      <c r="C172" s="42" t="str">
        <f>IF(ISERROR(VLOOKUP(B172,'Айгенис Оп11'!$C$3:$C$30,1,0)),"Нет","Да")</f>
        <v>Нет</v>
      </c>
      <c r="D172" s="43">
        <f t="shared" si="4"/>
        <v>365</v>
      </c>
      <c r="E172" s="44">
        <f>ROUND(('Все выпуски'!$J$3*'Все выпуски'!$J$6/100)/365*(B172-IF(C172="Нет",VLOOKUP(A172,'Айгенис Оп11'!$A$2:$C$30,3,0),VLOOKUP((A172-1),'Айгенис Оп11'!$A$2:$C$30,3,0))),2)</f>
        <v>5.0999999999999996</v>
      </c>
      <c r="G172" s="43">
        <f>COUNTIF(D173:$D$2571,365)</f>
        <v>1667</v>
      </c>
      <c r="H172" s="43">
        <f>COUNTIF(D173:$D$2571,366)</f>
        <v>732</v>
      </c>
      <c r="I172" s="2"/>
    </row>
    <row r="173" spans="1:9" x14ac:dyDescent="0.25">
      <c r="A173" s="1">
        <f>COUNTIF($C$2:C173,"Да")</f>
        <v>1</v>
      </c>
      <c r="B173" s="45">
        <f t="shared" si="5"/>
        <v>45172</v>
      </c>
      <c r="C173" s="42" t="str">
        <f>IF(ISERROR(VLOOKUP(B173,'Айгенис Оп11'!$C$3:$C$30,1,0)),"Нет","Да")</f>
        <v>Нет</v>
      </c>
      <c r="D173" s="43">
        <f t="shared" si="4"/>
        <v>365</v>
      </c>
      <c r="E173" s="44">
        <f>ROUND(('Все выпуски'!$J$3*'Все выпуски'!$J$6/100)/365*(B173-IF(C173="Нет",VLOOKUP(A173,'Айгенис Оп11'!$A$2:$C$30,3,0),VLOOKUP((A173-1),'Айгенис Оп11'!$A$2:$C$30,3,0))),2)</f>
        <v>5.18</v>
      </c>
      <c r="G173" s="43">
        <f>COUNTIF(D174:$D$2571,365)</f>
        <v>1666</v>
      </c>
      <c r="H173" s="43">
        <f>COUNTIF(D174:$D$2571,366)</f>
        <v>732</v>
      </c>
      <c r="I173" s="2"/>
    </row>
    <row r="174" spans="1:9" x14ac:dyDescent="0.25">
      <c r="A174" s="1">
        <f>COUNTIF($C$2:C174,"Да")</f>
        <v>1</v>
      </c>
      <c r="B174" s="45">
        <f t="shared" si="5"/>
        <v>45173</v>
      </c>
      <c r="C174" s="42" t="str">
        <f>IF(ISERROR(VLOOKUP(B174,'Айгенис Оп11'!$C$3:$C$30,1,0)),"Нет","Да")</f>
        <v>Нет</v>
      </c>
      <c r="D174" s="43">
        <f t="shared" si="4"/>
        <v>365</v>
      </c>
      <c r="E174" s="44">
        <f>ROUND(('Все выпуски'!$J$3*'Все выпуски'!$J$6/100)/365*(B174-IF(C174="Нет",VLOOKUP(A174,'Айгенис Оп11'!$A$2:$C$30,3,0),VLOOKUP((A174-1),'Айгенис Оп11'!$A$2:$C$30,3,0))),2)</f>
        <v>5.26</v>
      </c>
      <c r="G174" s="43">
        <f>COUNTIF(D175:$D$2571,365)</f>
        <v>1665</v>
      </c>
      <c r="H174" s="43">
        <f>COUNTIF(D175:$D$2571,366)</f>
        <v>732</v>
      </c>
      <c r="I174" s="2"/>
    </row>
    <row r="175" spans="1:9" x14ac:dyDescent="0.25">
      <c r="A175" s="1">
        <f>COUNTIF($C$2:C175,"Да")</f>
        <v>1</v>
      </c>
      <c r="B175" s="45">
        <f t="shared" si="5"/>
        <v>45174</v>
      </c>
      <c r="C175" s="42" t="str">
        <f>IF(ISERROR(VLOOKUP(B175,'Айгенис Оп11'!$C$3:$C$30,1,0)),"Нет","Да")</f>
        <v>Нет</v>
      </c>
      <c r="D175" s="43">
        <f t="shared" si="4"/>
        <v>365</v>
      </c>
      <c r="E175" s="44">
        <f>ROUND(('Все выпуски'!$J$3*'Все выпуски'!$J$6/100)/365*(B175-IF(C175="Нет",VLOOKUP(A175,'Айгенис Оп11'!$A$2:$C$30,3,0),VLOOKUP((A175-1),'Айгенис Оп11'!$A$2:$C$30,3,0))),2)</f>
        <v>5.34</v>
      </c>
      <c r="G175" s="43">
        <f>COUNTIF(D176:$D$2571,365)</f>
        <v>1664</v>
      </c>
      <c r="H175" s="43">
        <f>COUNTIF(D176:$D$2571,366)</f>
        <v>732</v>
      </c>
      <c r="I175" s="2"/>
    </row>
    <row r="176" spans="1:9" x14ac:dyDescent="0.25">
      <c r="A176" s="1">
        <f>COUNTIF($C$2:C176,"Да")</f>
        <v>1</v>
      </c>
      <c r="B176" s="45">
        <f t="shared" si="5"/>
        <v>45175</v>
      </c>
      <c r="C176" s="42" t="str">
        <f>IF(ISERROR(VLOOKUP(B176,'Айгенис Оп11'!$C$3:$C$30,1,0)),"Нет","Да")</f>
        <v>Нет</v>
      </c>
      <c r="D176" s="43">
        <f t="shared" si="4"/>
        <v>365</v>
      </c>
      <c r="E176" s="44">
        <f>ROUND(('Все выпуски'!$J$3*'Все выпуски'!$J$6/100)/365*(B176-IF(C176="Нет",VLOOKUP(A176,'Айгенис Оп11'!$A$2:$C$30,3,0),VLOOKUP((A176-1),'Айгенис Оп11'!$A$2:$C$30,3,0))),2)</f>
        <v>5.42</v>
      </c>
      <c r="G176" s="43">
        <f>COUNTIF(D177:$D$2571,365)</f>
        <v>1663</v>
      </c>
      <c r="H176" s="43">
        <f>COUNTIF(D177:$D$2571,366)</f>
        <v>732</v>
      </c>
      <c r="I176" s="2"/>
    </row>
    <row r="177" spans="1:9" x14ac:dyDescent="0.25">
      <c r="A177" s="1">
        <f>COUNTIF($C$2:C177,"Да")</f>
        <v>1</v>
      </c>
      <c r="B177" s="45">
        <f t="shared" si="5"/>
        <v>45176</v>
      </c>
      <c r="C177" s="42" t="str">
        <f>IF(ISERROR(VLOOKUP(B177,'Айгенис Оп11'!$C$3:$C$30,1,0)),"Нет","Да")</f>
        <v>Нет</v>
      </c>
      <c r="D177" s="43">
        <f t="shared" si="4"/>
        <v>365</v>
      </c>
      <c r="E177" s="44">
        <f>ROUND(('Все выпуски'!$J$3*'Все выпуски'!$J$6/100)/365*(B177-IF(C177="Нет",VLOOKUP(A177,'Айгенис Оп11'!$A$2:$C$30,3,0),VLOOKUP((A177-1),'Айгенис Оп11'!$A$2:$C$30,3,0))),2)</f>
        <v>5.51</v>
      </c>
      <c r="G177" s="43">
        <f>COUNTIF(D178:$D$2571,365)</f>
        <v>1662</v>
      </c>
      <c r="H177" s="43">
        <f>COUNTIF(D178:$D$2571,366)</f>
        <v>732</v>
      </c>
      <c r="I177" s="2"/>
    </row>
    <row r="178" spans="1:9" x14ac:dyDescent="0.25">
      <c r="A178" s="1">
        <f>COUNTIF($C$2:C178,"Да")</f>
        <v>1</v>
      </c>
      <c r="B178" s="45">
        <f t="shared" si="5"/>
        <v>45177</v>
      </c>
      <c r="C178" s="42" t="str">
        <f>IF(ISERROR(VLOOKUP(B178,'Айгенис Оп11'!$C$3:$C$30,1,0)),"Нет","Да")</f>
        <v>Нет</v>
      </c>
      <c r="D178" s="43">
        <f t="shared" si="4"/>
        <v>365</v>
      </c>
      <c r="E178" s="44">
        <f>ROUND(('Все выпуски'!$J$3*'Все выпуски'!$J$6/100)/365*(B178-IF(C178="Нет",VLOOKUP(A178,'Айгенис Оп11'!$A$2:$C$30,3,0),VLOOKUP((A178-1),'Айгенис Оп11'!$A$2:$C$30,3,0))),2)</f>
        <v>5.59</v>
      </c>
      <c r="G178" s="43">
        <f>COUNTIF(D179:$D$2571,365)</f>
        <v>1661</v>
      </c>
      <c r="H178" s="43">
        <f>COUNTIF(D179:$D$2571,366)</f>
        <v>732</v>
      </c>
      <c r="I178" s="2"/>
    </row>
    <row r="179" spans="1:9" x14ac:dyDescent="0.25">
      <c r="A179" s="1">
        <f>COUNTIF($C$2:C179,"Да")</f>
        <v>1</v>
      </c>
      <c r="B179" s="45">
        <f t="shared" si="5"/>
        <v>45178</v>
      </c>
      <c r="C179" s="42" t="str">
        <f>IF(ISERROR(VLOOKUP(B179,'Айгенис Оп11'!$C$3:$C$30,1,0)),"Нет","Да")</f>
        <v>Нет</v>
      </c>
      <c r="D179" s="43">
        <f t="shared" si="4"/>
        <v>365</v>
      </c>
      <c r="E179" s="44">
        <f>ROUND(('Все выпуски'!$J$3*'Все выпуски'!$J$6/100)/365*(B179-IF(C179="Нет",VLOOKUP(A179,'Айгенис Оп11'!$A$2:$C$30,3,0),VLOOKUP((A179-1),'Айгенис Оп11'!$A$2:$C$30,3,0))),2)</f>
        <v>5.67</v>
      </c>
      <c r="G179" s="43">
        <f>COUNTIF(D180:$D$2571,365)</f>
        <v>1660</v>
      </c>
      <c r="H179" s="43">
        <f>COUNTIF(D180:$D$2571,366)</f>
        <v>732</v>
      </c>
      <c r="I179" s="2"/>
    </row>
    <row r="180" spans="1:9" x14ac:dyDescent="0.25">
      <c r="A180" s="1">
        <f>COUNTIF($C$2:C180,"Да")</f>
        <v>1</v>
      </c>
      <c r="B180" s="45">
        <f t="shared" si="5"/>
        <v>45179</v>
      </c>
      <c r="C180" s="42" t="str">
        <f>IF(ISERROR(VLOOKUP(B180,'Айгенис Оп11'!$C$3:$C$30,1,0)),"Нет","Да")</f>
        <v>Нет</v>
      </c>
      <c r="D180" s="43">
        <f t="shared" si="4"/>
        <v>365</v>
      </c>
      <c r="E180" s="44">
        <f>ROUND(('Все выпуски'!$J$3*'Все выпуски'!$J$6/100)/365*(B180-IF(C180="Нет",VLOOKUP(A180,'Айгенис Оп11'!$A$2:$C$30,3,0),VLOOKUP((A180-1),'Айгенис Оп11'!$A$2:$C$30,3,0))),2)</f>
        <v>5.75</v>
      </c>
      <c r="G180" s="43">
        <f>COUNTIF(D181:$D$2571,365)</f>
        <v>1659</v>
      </c>
      <c r="H180" s="43">
        <f>COUNTIF(D181:$D$2571,366)</f>
        <v>732</v>
      </c>
      <c r="I180" s="2"/>
    </row>
    <row r="181" spans="1:9" x14ac:dyDescent="0.25">
      <c r="A181" s="1">
        <f>COUNTIF($C$2:C181,"Да")</f>
        <v>1</v>
      </c>
      <c r="B181" s="45">
        <f t="shared" si="5"/>
        <v>45180</v>
      </c>
      <c r="C181" s="42" t="str">
        <f>IF(ISERROR(VLOOKUP(B181,'Айгенис Оп11'!$C$3:$C$30,1,0)),"Нет","Да")</f>
        <v>Нет</v>
      </c>
      <c r="D181" s="43">
        <f t="shared" si="4"/>
        <v>365</v>
      </c>
      <c r="E181" s="44">
        <f>ROUND(('Все выпуски'!$J$3*'Все выпуски'!$J$6/100)/365*(B181-IF(C181="Нет",VLOOKUP(A181,'Айгенис Оп11'!$A$2:$C$30,3,0),VLOOKUP((A181-1),'Айгенис Оп11'!$A$2:$C$30,3,0))),2)</f>
        <v>5.84</v>
      </c>
      <c r="G181" s="43">
        <f>COUNTIF(D182:$D$2571,365)</f>
        <v>1658</v>
      </c>
      <c r="H181" s="43">
        <f>COUNTIF(D182:$D$2571,366)</f>
        <v>732</v>
      </c>
      <c r="I181" s="2"/>
    </row>
    <row r="182" spans="1:9" x14ac:dyDescent="0.25">
      <c r="A182" s="1">
        <f>COUNTIF($C$2:C182,"Да")</f>
        <v>1</v>
      </c>
      <c r="B182" s="45">
        <f t="shared" si="5"/>
        <v>45181</v>
      </c>
      <c r="C182" s="42" t="str">
        <f>IF(ISERROR(VLOOKUP(B182,'Айгенис Оп11'!$C$3:$C$30,1,0)),"Нет","Да")</f>
        <v>Нет</v>
      </c>
      <c r="D182" s="43">
        <f t="shared" si="4"/>
        <v>365</v>
      </c>
      <c r="E182" s="44">
        <f>ROUND(('Все выпуски'!$J$3*'Все выпуски'!$J$6/100)/365*(B182-IF(C182="Нет",VLOOKUP(A182,'Айгенис Оп11'!$A$2:$C$30,3,0),VLOOKUP((A182-1),'Айгенис Оп11'!$A$2:$C$30,3,0))),2)</f>
        <v>5.92</v>
      </c>
      <c r="G182" s="43">
        <f>COUNTIF(D183:$D$2571,365)</f>
        <v>1657</v>
      </c>
      <c r="H182" s="43">
        <f>COUNTIF(D183:$D$2571,366)</f>
        <v>732</v>
      </c>
      <c r="I182" s="2"/>
    </row>
    <row r="183" spans="1:9" x14ac:dyDescent="0.25">
      <c r="A183" s="1">
        <f>COUNTIF($C$2:C183,"Да")</f>
        <v>1</v>
      </c>
      <c r="B183" s="45">
        <f t="shared" si="5"/>
        <v>45182</v>
      </c>
      <c r="C183" s="42" t="str">
        <f>IF(ISERROR(VLOOKUP(B183,'Айгенис Оп11'!$C$3:$C$30,1,0)),"Нет","Да")</f>
        <v>Нет</v>
      </c>
      <c r="D183" s="43">
        <f t="shared" si="4"/>
        <v>365</v>
      </c>
      <c r="E183" s="44">
        <f>ROUND(('Все выпуски'!$J$3*'Все выпуски'!$J$6/100)/365*(B183-IF(C183="Нет",VLOOKUP(A183,'Айгенис Оп11'!$A$2:$C$30,3,0),VLOOKUP((A183-1),'Айгенис Оп11'!$A$2:$C$30,3,0))),2)</f>
        <v>6</v>
      </c>
      <c r="G183" s="43">
        <f>COUNTIF(D184:$D$2571,365)</f>
        <v>1656</v>
      </c>
      <c r="H183" s="43">
        <f>COUNTIF(D184:$D$2571,366)</f>
        <v>732</v>
      </c>
      <c r="I183" s="2"/>
    </row>
    <row r="184" spans="1:9" x14ac:dyDescent="0.25">
      <c r="A184" s="1">
        <f>COUNTIF($C$2:C184,"Да")</f>
        <v>1</v>
      </c>
      <c r="B184" s="45">
        <f t="shared" si="5"/>
        <v>45183</v>
      </c>
      <c r="C184" s="42" t="str">
        <f>IF(ISERROR(VLOOKUP(B184,'Айгенис Оп11'!$C$3:$C$30,1,0)),"Нет","Да")</f>
        <v>Нет</v>
      </c>
      <c r="D184" s="43">
        <f t="shared" si="4"/>
        <v>365</v>
      </c>
      <c r="E184" s="44">
        <f>ROUND(('Все выпуски'!$J$3*'Все выпуски'!$J$6/100)/365*(B184-IF(C184="Нет",VLOOKUP(A184,'Айгенис Оп11'!$A$2:$C$30,3,0),VLOOKUP((A184-1),'Айгенис Оп11'!$A$2:$C$30,3,0))),2)</f>
        <v>6.08</v>
      </c>
      <c r="G184" s="43">
        <f>COUNTIF(D185:$D$2571,365)</f>
        <v>1655</v>
      </c>
      <c r="H184" s="43">
        <f>COUNTIF(D185:$D$2571,366)</f>
        <v>732</v>
      </c>
      <c r="I184" s="2"/>
    </row>
    <row r="185" spans="1:9" x14ac:dyDescent="0.25">
      <c r="A185" s="1">
        <f>COUNTIF($C$2:C185,"Да")</f>
        <v>1</v>
      </c>
      <c r="B185" s="45">
        <f t="shared" si="5"/>
        <v>45184</v>
      </c>
      <c r="C185" s="42" t="str">
        <f>IF(ISERROR(VLOOKUP(B185,'Айгенис Оп11'!$C$3:$C$30,1,0)),"Нет","Да")</f>
        <v>Нет</v>
      </c>
      <c r="D185" s="43">
        <f t="shared" si="4"/>
        <v>365</v>
      </c>
      <c r="E185" s="44">
        <f>ROUND(('Все выпуски'!$J$3*'Все выпуски'!$J$6/100)/365*(B185-IF(C185="Нет",VLOOKUP(A185,'Айгенис Оп11'!$A$2:$C$30,3,0),VLOOKUP((A185-1),'Айгенис Оп11'!$A$2:$C$30,3,0))),2)</f>
        <v>6.16</v>
      </c>
      <c r="G185" s="43">
        <f>COUNTIF(D186:$D$2571,365)</f>
        <v>1654</v>
      </c>
      <c r="H185" s="43">
        <f>COUNTIF(D186:$D$2571,366)</f>
        <v>732</v>
      </c>
      <c r="I185" s="2"/>
    </row>
    <row r="186" spans="1:9" x14ac:dyDescent="0.25">
      <c r="A186" s="1">
        <f>COUNTIF($C$2:C186,"Да")</f>
        <v>1</v>
      </c>
      <c r="B186" s="45">
        <f t="shared" si="5"/>
        <v>45185</v>
      </c>
      <c r="C186" s="42" t="str">
        <f>IF(ISERROR(VLOOKUP(B186,'Айгенис Оп11'!$C$3:$C$30,1,0)),"Нет","Да")</f>
        <v>Нет</v>
      </c>
      <c r="D186" s="43">
        <f t="shared" si="4"/>
        <v>365</v>
      </c>
      <c r="E186" s="44">
        <f>ROUND(('Все выпуски'!$J$3*'Все выпуски'!$J$6/100)/365*(B186-IF(C186="Нет",VLOOKUP(A186,'Айгенис Оп11'!$A$2:$C$30,3,0),VLOOKUP((A186-1),'Айгенис Оп11'!$A$2:$C$30,3,0))),2)</f>
        <v>6.25</v>
      </c>
      <c r="G186" s="43">
        <f>COUNTIF(D187:$D$2571,365)</f>
        <v>1653</v>
      </c>
      <c r="H186" s="43">
        <f>COUNTIF(D187:$D$2571,366)</f>
        <v>732</v>
      </c>
      <c r="I186" s="2"/>
    </row>
    <row r="187" spans="1:9" x14ac:dyDescent="0.25">
      <c r="A187" s="1">
        <f>COUNTIF($C$2:C187,"Да")</f>
        <v>1</v>
      </c>
      <c r="B187" s="45">
        <f t="shared" si="5"/>
        <v>45186</v>
      </c>
      <c r="C187" s="42" t="str">
        <f>IF(ISERROR(VLOOKUP(B187,'Айгенис Оп11'!$C$3:$C$30,1,0)),"Нет","Да")</f>
        <v>Нет</v>
      </c>
      <c r="D187" s="43">
        <f t="shared" si="4"/>
        <v>365</v>
      </c>
      <c r="E187" s="44">
        <f>ROUND(('Все выпуски'!$J$3*'Все выпуски'!$J$6/100)/365*(B187-IF(C187="Нет",VLOOKUP(A187,'Айгенис Оп11'!$A$2:$C$30,3,0),VLOOKUP((A187-1),'Айгенис Оп11'!$A$2:$C$30,3,0))),2)</f>
        <v>6.33</v>
      </c>
      <c r="G187" s="43">
        <f>COUNTIF(D188:$D$2571,365)</f>
        <v>1652</v>
      </c>
      <c r="H187" s="43">
        <f>COUNTIF(D188:$D$2571,366)</f>
        <v>732</v>
      </c>
      <c r="I187" s="2"/>
    </row>
    <row r="188" spans="1:9" x14ac:dyDescent="0.25">
      <c r="A188" s="1">
        <f>COUNTIF($C$2:C188,"Да")</f>
        <v>1</v>
      </c>
      <c r="B188" s="45">
        <f t="shared" si="5"/>
        <v>45187</v>
      </c>
      <c r="C188" s="42" t="str">
        <f>IF(ISERROR(VLOOKUP(B188,'Айгенис Оп11'!$C$3:$C$30,1,0)),"Нет","Да")</f>
        <v>Нет</v>
      </c>
      <c r="D188" s="43">
        <f t="shared" si="4"/>
        <v>365</v>
      </c>
      <c r="E188" s="44">
        <f>ROUND(('Все выпуски'!$J$3*'Все выпуски'!$J$6/100)/365*(B188-IF(C188="Нет",VLOOKUP(A188,'Айгенис Оп11'!$A$2:$C$30,3,0),VLOOKUP((A188-1),'Айгенис Оп11'!$A$2:$C$30,3,0))),2)</f>
        <v>6.41</v>
      </c>
      <c r="G188" s="43">
        <f>COUNTIF(D189:$D$2571,365)</f>
        <v>1651</v>
      </c>
      <c r="H188" s="43">
        <f>COUNTIF(D189:$D$2571,366)</f>
        <v>732</v>
      </c>
      <c r="I188" s="2"/>
    </row>
    <row r="189" spans="1:9" x14ac:dyDescent="0.25">
      <c r="A189" s="1">
        <f>COUNTIF($C$2:C189,"Да")</f>
        <v>1</v>
      </c>
      <c r="B189" s="45">
        <f t="shared" si="5"/>
        <v>45188</v>
      </c>
      <c r="C189" s="42" t="str">
        <f>IF(ISERROR(VLOOKUP(B189,'Айгенис Оп11'!$C$3:$C$30,1,0)),"Нет","Да")</f>
        <v>Нет</v>
      </c>
      <c r="D189" s="43">
        <f t="shared" si="4"/>
        <v>365</v>
      </c>
      <c r="E189" s="44">
        <f>ROUND(('Все выпуски'!$J$3*'Все выпуски'!$J$6/100)/365*(B189-IF(C189="Нет",VLOOKUP(A189,'Айгенис Оп11'!$A$2:$C$30,3,0),VLOOKUP((A189-1),'Айгенис Оп11'!$A$2:$C$30,3,0))),2)</f>
        <v>6.49</v>
      </c>
      <c r="G189" s="43">
        <f>COUNTIF(D190:$D$2571,365)</f>
        <v>1650</v>
      </c>
      <c r="H189" s="43">
        <f>COUNTIF(D190:$D$2571,366)</f>
        <v>732</v>
      </c>
      <c r="I189" s="2"/>
    </row>
    <row r="190" spans="1:9" x14ac:dyDescent="0.25">
      <c r="A190" s="1">
        <f>COUNTIF($C$2:C190,"Да")</f>
        <v>1</v>
      </c>
      <c r="B190" s="45">
        <f t="shared" si="5"/>
        <v>45189</v>
      </c>
      <c r="C190" s="42" t="str">
        <f>IF(ISERROR(VLOOKUP(B190,'Айгенис Оп11'!$C$3:$C$30,1,0)),"Нет","Да")</f>
        <v>Нет</v>
      </c>
      <c r="D190" s="43">
        <f t="shared" si="4"/>
        <v>365</v>
      </c>
      <c r="E190" s="44">
        <f>ROUND(('Все выпуски'!$J$3*'Все выпуски'!$J$6/100)/365*(B190-IF(C190="Нет",VLOOKUP(A190,'Айгенис Оп11'!$A$2:$C$30,3,0),VLOOKUP((A190-1),'Айгенис Оп11'!$A$2:$C$30,3,0))),2)</f>
        <v>6.58</v>
      </c>
      <c r="G190" s="43">
        <f>COUNTIF(D191:$D$2571,365)</f>
        <v>1649</v>
      </c>
      <c r="H190" s="43">
        <f>COUNTIF(D191:$D$2571,366)</f>
        <v>732</v>
      </c>
      <c r="I190" s="2"/>
    </row>
    <row r="191" spans="1:9" x14ac:dyDescent="0.25">
      <c r="A191" s="1">
        <f>COUNTIF($C$2:C191,"Да")</f>
        <v>1</v>
      </c>
      <c r="B191" s="45">
        <f t="shared" si="5"/>
        <v>45190</v>
      </c>
      <c r="C191" s="42" t="str">
        <f>IF(ISERROR(VLOOKUP(B191,'Айгенис Оп11'!$C$3:$C$30,1,0)),"Нет","Да")</f>
        <v>Нет</v>
      </c>
      <c r="D191" s="43">
        <f t="shared" si="4"/>
        <v>365</v>
      </c>
      <c r="E191" s="44">
        <f>ROUND(('Все выпуски'!$J$3*'Все выпуски'!$J$6/100)/365*(B191-IF(C191="Нет",VLOOKUP(A191,'Айгенис Оп11'!$A$2:$C$30,3,0),VLOOKUP((A191-1),'Айгенис Оп11'!$A$2:$C$30,3,0))),2)</f>
        <v>6.66</v>
      </c>
      <c r="G191" s="43">
        <f>COUNTIF(D192:$D$2571,365)</f>
        <v>1648</v>
      </c>
      <c r="H191" s="43">
        <f>COUNTIF(D192:$D$2571,366)</f>
        <v>732</v>
      </c>
      <c r="I191" s="2"/>
    </row>
    <row r="192" spans="1:9" x14ac:dyDescent="0.25">
      <c r="A192" s="1">
        <f>COUNTIF($C$2:C192,"Да")</f>
        <v>1</v>
      </c>
      <c r="B192" s="45">
        <f t="shared" si="5"/>
        <v>45191</v>
      </c>
      <c r="C192" s="42" t="str">
        <f>IF(ISERROR(VLOOKUP(B192,'Айгенис Оп11'!$C$3:$C$30,1,0)),"Нет","Да")</f>
        <v>Нет</v>
      </c>
      <c r="D192" s="43">
        <f t="shared" si="4"/>
        <v>365</v>
      </c>
      <c r="E192" s="44">
        <f>ROUND(('Все выпуски'!$J$3*'Все выпуски'!$J$6/100)/365*(B192-IF(C192="Нет",VLOOKUP(A192,'Айгенис Оп11'!$A$2:$C$30,3,0),VLOOKUP((A192-1),'Айгенис Оп11'!$A$2:$C$30,3,0))),2)</f>
        <v>6.74</v>
      </c>
      <c r="G192" s="43">
        <f>COUNTIF(D193:$D$2571,365)</f>
        <v>1647</v>
      </c>
      <c r="H192" s="43">
        <f>COUNTIF(D193:$D$2571,366)</f>
        <v>732</v>
      </c>
      <c r="I192" s="2"/>
    </row>
    <row r="193" spans="1:9" x14ac:dyDescent="0.25">
      <c r="A193" s="1">
        <f>COUNTIF($C$2:C193,"Да")</f>
        <v>1</v>
      </c>
      <c r="B193" s="45">
        <f t="shared" si="5"/>
        <v>45192</v>
      </c>
      <c r="C193" s="42" t="str">
        <f>IF(ISERROR(VLOOKUP(B193,'Айгенис Оп11'!$C$3:$C$30,1,0)),"Нет","Да")</f>
        <v>Нет</v>
      </c>
      <c r="D193" s="43">
        <f t="shared" si="4"/>
        <v>365</v>
      </c>
      <c r="E193" s="44">
        <f>ROUND(('Все выпуски'!$J$3*'Все выпуски'!$J$6/100)/365*(B193-IF(C193="Нет",VLOOKUP(A193,'Айгенис Оп11'!$A$2:$C$30,3,0),VLOOKUP((A193-1),'Айгенис Оп11'!$A$2:$C$30,3,0))),2)</f>
        <v>6.82</v>
      </c>
      <c r="G193" s="43">
        <f>COUNTIF(D194:$D$2571,365)</f>
        <v>1646</v>
      </c>
      <c r="H193" s="43">
        <f>COUNTIF(D194:$D$2571,366)</f>
        <v>732</v>
      </c>
      <c r="I193" s="2"/>
    </row>
    <row r="194" spans="1:9" x14ac:dyDescent="0.25">
      <c r="A194" s="1">
        <f>COUNTIF($C$2:C194,"Да")</f>
        <v>1</v>
      </c>
      <c r="B194" s="45">
        <f t="shared" si="5"/>
        <v>45193</v>
      </c>
      <c r="C194" s="42" t="str">
        <f>IF(ISERROR(VLOOKUP(B194,'Айгенис Оп11'!$C$3:$C$30,1,0)),"Нет","Да")</f>
        <v>Нет</v>
      </c>
      <c r="D194" s="43">
        <f t="shared" si="4"/>
        <v>365</v>
      </c>
      <c r="E194" s="44">
        <f>ROUND(('Все выпуски'!$J$3*'Все выпуски'!$J$6/100)/365*(B194-IF(C194="Нет",VLOOKUP(A194,'Айгенис Оп11'!$A$2:$C$30,3,0),VLOOKUP((A194-1),'Айгенис Оп11'!$A$2:$C$30,3,0))),2)</f>
        <v>6.9</v>
      </c>
      <c r="G194" s="43">
        <f>COUNTIF(D195:$D$2571,365)</f>
        <v>1645</v>
      </c>
      <c r="H194" s="43">
        <f>COUNTIF(D195:$D$2571,366)</f>
        <v>732</v>
      </c>
      <c r="I194" s="2"/>
    </row>
    <row r="195" spans="1:9" x14ac:dyDescent="0.25">
      <c r="A195" s="1">
        <f>COUNTIF($C$2:C195,"Да")</f>
        <v>1</v>
      </c>
      <c r="B195" s="45">
        <f t="shared" si="5"/>
        <v>45194</v>
      </c>
      <c r="C195" s="42" t="str">
        <f>IF(ISERROR(VLOOKUP(B195,'Айгенис Оп11'!$C$3:$C$30,1,0)),"Нет","Да")</f>
        <v>Нет</v>
      </c>
      <c r="D195" s="43">
        <f t="shared" ref="D195:D258" si="6">IF(MOD(YEAR(B195),4)=0,366,365)</f>
        <v>365</v>
      </c>
      <c r="E195" s="44">
        <f>ROUND(('Все выпуски'!$J$3*'Все выпуски'!$J$6/100)/365*(B195-IF(C195="Нет",VLOOKUP(A195,'Айгенис Оп11'!$A$2:$C$30,3,0),VLOOKUP((A195-1),'Айгенис Оп11'!$A$2:$C$30,3,0))),2)</f>
        <v>6.99</v>
      </c>
      <c r="G195" s="43">
        <f>COUNTIF(D196:$D$2571,365)</f>
        <v>1644</v>
      </c>
      <c r="H195" s="43">
        <f>COUNTIF(D196:$D$2571,366)</f>
        <v>732</v>
      </c>
      <c r="I195" s="2"/>
    </row>
    <row r="196" spans="1:9" x14ac:dyDescent="0.25">
      <c r="A196" s="1">
        <f>COUNTIF($C$2:C196,"Да")</f>
        <v>1</v>
      </c>
      <c r="B196" s="45">
        <f t="shared" ref="B196:B259" si="7">B195+1</f>
        <v>45195</v>
      </c>
      <c r="C196" s="42" t="str">
        <f>IF(ISERROR(VLOOKUP(B196,'Айгенис Оп11'!$C$3:$C$30,1,0)),"Нет","Да")</f>
        <v>Нет</v>
      </c>
      <c r="D196" s="43">
        <f t="shared" si="6"/>
        <v>365</v>
      </c>
      <c r="E196" s="44">
        <f>ROUND(('Все выпуски'!$J$3*'Все выпуски'!$J$6/100)/365*(B196-IF(C196="Нет",VLOOKUP(A196,'Айгенис Оп11'!$A$2:$C$30,3,0),VLOOKUP((A196-1),'Айгенис Оп11'!$A$2:$C$30,3,0))),2)</f>
        <v>7.07</v>
      </c>
      <c r="G196" s="43">
        <f>COUNTIF(D197:$D$2571,365)</f>
        <v>1643</v>
      </c>
      <c r="H196" s="43">
        <f>COUNTIF(D197:$D$2571,366)</f>
        <v>732</v>
      </c>
      <c r="I196" s="2"/>
    </row>
    <row r="197" spans="1:9" x14ac:dyDescent="0.25">
      <c r="A197" s="1">
        <f>COUNTIF($C$2:C197,"Да")</f>
        <v>1</v>
      </c>
      <c r="B197" s="45">
        <f t="shared" si="7"/>
        <v>45196</v>
      </c>
      <c r="C197" s="42" t="str">
        <f>IF(ISERROR(VLOOKUP(B197,'Айгенис Оп11'!$C$3:$C$30,1,0)),"Нет","Да")</f>
        <v>Нет</v>
      </c>
      <c r="D197" s="43">
        <f t="shared" si="6"/>
        <v>365</v>
      </c>
      <c r="E197" s="44">
        <f>ROUND(('Все выпуски'!$J$3*'Все выпуски'!$J$6/100)/365*(B197-IF(C197="Нет",VLOOKUP(A197,'Айгенис Оп11'!$A$2:$C$30,3,0),VLOOKUP((A197-1),'Айгенис Оп11'!$A$2:$C$30,3,0))),2)</f>
        <v>7.15</v>
      </c>
      <c r="G197" s="43">
        <f>COUNTIF(D198:$D$2571,365)</f>
        <v>1642</v>
      </c>
      <c r="H197" s="43">
        <f>COUNTIF(D198:$D$2571,366)</f>
        <v>732</v>
      </c>
      <c r="I197" s="2"/>
    </row>
    <row r="198" spans="1:9" x14ac:dyDescent="0.25">
      <c r="A198" s="1">
        <f>COUNTIF($C$2:C198,"Да")</f>
        <v>1</v>
      </c>
      <c r="B198" s="45">
        <f t="shared" si="7"/>
        <v>45197</v>
      </c>
      <c r="C198" s="42" t="str">
        <f>IF(ISERROR(VLOOKUP(B198,'Айгенис Оп11'!$C$3:$C$30,1,0)),"Нет","Да")</f>
        <v>Нет</v>
      </c>
      <c r="D198" s="43">
        <f t="shared" si="6"/>
        <v>365</v>
      </c>
      <c r="E198" s="44">
        <f>ROUND(('Все выпуски'!$J$3*'Все выпуски'!$J$6/100)/365*(B198-IF(C198="Нет",VLOOKUP(A198,'Айгенис Оп11'!$A$2:$C$30,3,0),VLOOKUP((A198-1),'Айгенис Оп11'!$A$2:$C$30,3,0))),2)</f>
        <v>7.23</v>
      </c>
      <c r="G198" s="43">
        <f>COUNTIF(D199:$D$2571,365)</f>
        <v>1641</v>
      </c>
      <c r="H198" s="43">
        <f>COUNTIF(D199:$D$2571,366)</f>
        <v>732</v>
      </c>
      <c r="I198" s="2"/>
    </row>
    <row r="199" spans="1:9" x14ac:dyDescent="0.25">
      <c r="A199" s="1">
        <f>COUNTIF($C$2:C199,"Да")</f>
        <v>1</v>
      </c>
      <c r="B199" s="45">
        <f t="shared" si="7"/>
        <v>45198</v>
      </c>
      <c r="C199" s="42" t="str">
        <f>IF(ISERROR(VLOOKUP(B199,'Айгенис Оп11'!$C$3:$C$30,1,0)),"Нет","Да")</f>
        <v>Нет</v>
      </c>
      <c r="D199" s="43">
        <f t="shared" si="6"/>
        <v>365</v>
      </c>
      <c r="E199" s="44">
        <f>ROUND(('Все выпуски'!$J$3*'Все выпуски'!$J$6/100)/365*(B199-IF(C199="Нет",VLOOKUP(A199,'Айгенис Оп11'!$A$2:$C$30,3,0),VLOOKUP((A199-1),'Айгенис Оп11'!$A$2:$C$30,3,0))),2)</f>
        <v>7.32</v>
      </c>
      <c r="G199" s="43">
        <f>COUNTIF(D200:$D$2571,365)</f>
        <v>1640</v>
      </c>
      <c r="H199" s="43">
        <f>COUNTIF(D200:$D$2571,366)</f>
        <v>732</v>
      </c>
      <c r="I199" s="2"/>
    </row>
    <row r="200" spans="1:9" x14ac:dyDescent="0.25">
      <c r="A200" s="1">
        <f>COUNTIF($C$2:C200,"Да")</f>
        <v>1</v>
      </c>
      <c r="B200" s="45">
        <f t="shared" si="7"/>
        <v>45199</v>
      </c>
      <c r="C200" s="42" t="str">
        <f>IF(ISERROR(VLOOKUP(B200,'Айгенис Оп11'!$C$3:$C$30,1,0)),"Нет","Да")</f>
        <v>Нет</v>
      </c>
      <c r="D200" s="43">
        <f t="shared" si="6"/>
        <v>365</v>
      </c>
      <c r="E200" s="44">
        <f>ROUND(('Все выпуски'!$J$3*'Все выпуски'!$J$6/100)/365*(B200-IF(C200="Нет",VLOOKUP(A200,'Айгенис Оп11'!$A$2:$C$30,3,0),VLOOKUP((A200-1),'Айгенис Оп11'!$A$2:$C$30,3,0))),2)</f>
        <v>7.4</v>
      </c>
      <c r="G200" s="43">
        <f>COUNTIF(D201:$D$2571,365)</f>
        <v>1639</v>
      </c>
      <c r="H200" s="43">
        <f>COUNTIF(D201:$D$2571,366)</f>
        <v>732</v>
      </c>
      <c r="I200" s="2"/>
    </row>
    <row r="201" spans="1:9" x14ac:dyDescent="0.25">
      <c r="A201" s="1">
        <f>COUNTIF($C$2:C201,"Да")</f>
        <v>1</v>
      </c>
      <c r="B201" s="45">
        <f t="shared" si="7"/>
        <v>45200</v>
      </c>
      <c r="C201" s="42" t="str">
        <f>IF(ISERROR(VLOOKUP(B201,'Айгенис Оп11'!$C$3:$C$30,1,0)),"Нет","Да")</f>
        <v>Нет</v>
      </c>
      <c r="D201" s="43">
        <f t="shared" si="6"/>
        <v>365</v>
      </c>
      <c r="E201" s="44">
        <f>ROUND(('Все выпуски'!$J$3*'Все выпуски'!$J$6/100)/365*(B201-IF(C201="Нет",VLOOKUP(A201,'Айгенис Оп11'!$A$2:$C$30,3,0),VLOOKUP((A201-1),'Айгенис Оп11'!$A$2:$C$30,3,0))),2)</f>
        <v>7.48</v>
      </c>
      <c r="G201" s="43">
        <f>COUNTIF(D202:$D$2571,365)</f>
        <v>1638</v>
      </c>
      <c r="H201" s="43">
        <f>COUNTIF(D202:$D$2571,366)</f>
        <v>732</v>
      </c>
      <c r="I201" s="2"/>
    </row>
    <row r="202" spans="1:9" x14ac:dyDescent="0.25">
      <c r="A202" s="1">
        <f>COUNTIF($C$2:C202,"Да")</f>
        <v>2</v>
      </c>
      <c r="B202" s="45">
        <f t="shared" si="7"/>
        <v>45201</v>
      </c>
      <c r="C202" s="42" t="str">
        <f>IF(ISERROR(VLOOKUP(B202,'Айгенис Оп11'!$C$3:$C$30,1,0)),"Нет","Да")</f>
        <v>Да</v>
      </c>
      <c r="D202" s="43">
        <f t="shared" si="6"/>
        <v>365</v>
      </c>
      <c r="E202" s="44">
        <f>ROUND(('Все выпуски'!$J$3*'Все выпуски'!$J$6/100)/365*(B202-IF(C202="Нет",VLOOKUP(A202,'Айгенис Оп11'!$A$2:$C$30,3,0),VLOOKUP((A202-1),'Айгенис Оп11'!$A$2:$C$30,3,0))),2)</f>
        <v>7.56</v>
      </c>
      <c r="G202" s="43">
        <f>COUNTIF(D203:$D$2571,365)</f>
        <v>1637</v>
      </c>
      <c r="H202" s="43">
        <f>COUNTIF(D203:$D$2571,366)</f>
        <v>732</v>
      </c>
      <c r="I202" s="2"/>
    </row>
    <row r="203" spans="1:9" x14ac:dyDescent="0.25">
      <c r="A203" s="1">
        <f>COUNTIF($C$2:C203,"Да")</f>
        <v>2</v>
      </c>
      <c r="B203" s="45">
        <f t="shared" si="7"/>
        <v>45202</v>
      </c>
      <c r="C203" s="42" t="str">
        <f>IF(ISERROR(VLOOKUP(B203,'Айгенис Оп11'!$C$3:$C$30,1,0)),"Нет","Да")</f>
        <v>Нет</v>
      </c>
      <c r="D203" s="43">
        <f t="shared" si="6"/>
        <v>365</v>
      </c>
      <c r="E203" s="44">
        <f>ROUND(('Все выпуски'!$J$3*'Все выпуски'!$J$6/100)/365*(B203-IF(C203="Нет",VLOOKUP(A203,'Айгенис Оп11'!$A$2:$C$30,3,0),VLOOKUP((A203-1),'Айгенис Оп11'!$A$2:$C$30,3,0))),2)</f>
        <v>0.08</v>
      </c>
      <c r="G203" s="43">
        <f>COUNTIF(D204:$D$2571,365)</f>
        <v>1636</v>
      </c>
      <c r="H203" s="43">
        <f>COUNTIF(D204:$D$2571,366)</f>
        <v>732</v>
      </c>
      <c r="I203" s="2"/>
    </row>
    <row r="204" spans="1:9" x14ac:dyDescent="0.25">
      <c r="A204" s="1">
        <f>COUNTIF($C$2:C204,"Да")</f>
        <v>2</v>
      </c>
      <c r="B204" s="45">
        <f t="shared" si="7"/>
        <v>45203</v>
      </c>
      <c r="C204" s="42" t="str">
        <f>IF(ISERROR(VLOOKUP(B204,'Айгенис Оп11'!$C$3:$C$30,1,0)),"Нет","Да")</f>
        <v>Нет</v>
      </c>
      <c r="D204" s="43">
        <f t="shared" si="6"/>
        <v>365</v>
      </c>
      <c r="E204" s="44">
        <f>ROUND(('Все выпуски'!$J$3*'Все выпуски'!$J$6/100)/365*(B204-IF(C204="Нет",VLOOKUP(A204,'Айгенис Оп11'!$A$2:$C$30,3,0),VLOOKUP((A204-1),'Айгенис Оп11'!$A$2:$C$30,3,0))),2)</f>
        <v>0.16</v>
      </c>
      <c r="G204" s="43">
        <f>COUNTIF(D205:$D$2571,365)</f>
        <v>1635</v>
      </c>
      <c r="H204" s="43">
        <f>COUNTIF(D205:$D$2571,366)</f>
        <v>732</v>
      </c>
      <c r="I204" s="2"/>
    </row>
    <row r="205" spans="1:9" x14ac:dyDescent="0.25">
      <c r="A205" s="1">
        <f>COUNTIF($C$2:C205,"Да")</f>
        <v>2</v>
      </c>
      <c r="B205" s="45">
        <f t="shared" si="7"/>
        <v>45204</v>
      </c>
      <c r="C205" s="42" t="str">
        <f>IF(ISERROR(VLOOKUP(B205,'Айгенис Оп11'!$C$3:$C$30,1,0)),"Нет","Да")</f>
        <v>Нет</v>
      </c>
      <c r="D205" s="43">
        <f t="shared" si="6"/>
        <v>365</v>
      </c>
      <c r="E205" s="44">
        <f>ROUND(('Все выпуски'!$J$3*'Все выпуски'!$J$6/100)/365*(B205-IF(C205="Нет",VLOOKUP(A205,'Айгенис Оп11'!$A$2:$C$30,3,0),VLOOKUP((A205-1),'Айгенис Оп11'!$A$2:$C$30,3,0))),2)</f>
        <v>0.25</v>
      </c>
      <c r="G205" s="43">
        <f>COUNTIF(D206:$D$2571,365)</f>
        <v>1634</v>
      </c>
      <c r="H205" s="43">
        <f>COUNTIF(D206:$D$2571,366)</f>
        <v>732</v>
      </c>
      <c r="I205" s="2"/>
    </row>
    <row r="206" spans="1:9" x14ac:dyDescent="0.25">
      <c r="A206" s="1">
        <f>COUNTIF($C$2:C206,"Да")</f>
        <v>2</v>
      </c>
      <c r="B206" s="45">
        <f t="shared" si="7"/>
        <v>45205</v>
      </c>
      <c r="C206" s="42" t="str">
        <f>IF(ISERROR(VLOOKUP(B206,'Айгенис Оп11'!$C$3:$C$30,1,0)),"Нет","Да")</f>
        <v>Нет</v>
      </c>
      <c r="D206" s="43">
        <f t="shared" si="6"/>
        <v>365</v>
      </c>
      <c r="E206" s="44">
        <f>ROUND(('Все выпуски'!$J$3*'Все выпуски'!$J$6/100)/365*(B206-IF(C206="Нет",VLOOKUP(A206,'Айгенис Оп11'!$A$2:$C$30,3,0),VLOOKUP((A206-1),'Айгенис Оп11'!$A$2:$C$30,3,0))),2)</f>
        <v>0.33</v>
      </c>
      <c r="G206" s="43">
        <f>COUNTIF(D207:$D$2571,365)</f>
        <v>1633</v>
      </c>
      <c r="H206" s="43">
        <f>COUNTIF(D207:$D$2571,366)</f>
        <v>732</v>
      </c>
      <c r="I206" s="2"/>
    </row>
    <row r="207" spans="1:9" x14ac:dyDescent="0.25">
      <c r="A207" s="1">
        <f>COUNTIF($C$2:C207,"Да")</f>
        <v>2</v>
      </c>
      <c r="B207" s="45">
        <f t="shared" si="7"/>
        <v>45206</v>
      </c>
      <c r="C207" s="42" t="str">
        <f>IF(ISERROR(VLOOKUP(B207,'Айгенис Оп11'!$C$3:$C$30,1,0)),"Нет","Да")</f>
        <v>Нет</v>
      </c>
      <c r="D207" s="43">
        <f t="shared" si="6"/>
        <v>365</v>
      </c>
      <c r="E207" s="44">
        <f>ROUND(('Все выпуски'!$J$3*'Все выпуски'!$J$6/100)/365*(B207-IF(C207="Нет",VLOOKUP(A207,'Айгенис Оп11'!$A$2:$C$30,3,0),VLOOKUP((A207-1),'Айгенис Оп11'!$A$2:$C$30,3,0))),2)</f>
        <v>0.41</v>
      </c>
      <c r="G207" s="43">
        <f>COUNTIF(D208:$D$2571,365)</f>
        <v>1632</v>
      </c>
      <c r="H207" s="43">
        <f>COUNTIF(D208:$D$2571,366)</f>
        <v>732</v>
      </c>
      <c r="I207" s="2"/>
    </row>
    <row r="208" spans="1:9" x14ac:dyDescent="0.25">
      <c r="A208" s="1">
        <f>COUNTIF($C$2:C208,"Да")</f>
        <v>2</v>
      </c>
      <c r="B208" s="45">
        <f t="shared" si="7"/>
        <v>45207</v>
      </c>
      <c r="C208" s="42" t="str">
        <f>IF(ISERROR(VLOOKUP(B208,'Айгенис Оп11'!$C$3:$C$30,1,0)),"Нет","Да")</f>
        <v>Нет</v>
      </c>
      <c r="D208" s="43">
        <f t="shared" si="6"/>
        <v>365</v>
      </c>
      <c r="E208" s="44">
        <f>ROUND(('Все выпуски'!$J$3*'Все выпуски'!$J$6/100)/365*(B208-IF(C208="Нет",VLOOKUP(A208,'Айгенис Оп11'!$A$2:$C$30,3,0),VLOOKUP((A208-1),'Айгенис Оп11'!$A$2:$C$30,3,0))),2)</f>
        <v>0.49</v>
      </c>
      <c r="G208" s="43">
        <f>COUNTIF(D209:$D$2571,365)</f>
        <v>1631</v>
      </c>
      <c r="H208" s="43">
        <f>COUNTIF(D209:$D$2571,366)</f>
        <v>732</v>
      </c>
      <c r="I208" s="2"/>
    </row>
    <row r="209" spans="1:9" x14ac:dyDescent="0.25">
      <c r="A209" s="1">
        <f>COUNTIF($C$2:C209,"Да")</f>
        <v>2</v>
      </c>
      <c r="B209" s="45">
        <f t="shared" si="7"/>
        <v>45208</v>
      </c>
      <c r="C209" s="42" t="str">
        <f>IF(ISERROR(VLOOKUP(B209,'Айгенис Оп11'!$C$3:$C$30,1,0)),"Нет","Да")</f>
        <v>Нет</v>
      </c>
      <c r="D209" s="43">
        <f t="shared" si="6"/>
        <v>365</v>
      </c>
      <c r="E209" s="44">
        <f>ROUND(('Все выпуски'!$J$3*'Все выпуски'!$J$6/100)/365*(B209-IF(C209="Нет",VLOOKUP(A209,'Айгенис Оп11'!$A$2:$C$30,3,0),VLOOKUP((A209-1),'Айгенис Оп11'!$A$2:$C$30,3,0))),2)</f>
        <v>0.57999999999999996</v>
      </c>
      <c r="G209" s="43">
        <f>COUNTIF(D210:$D$2571,365)</f>
        <v>1630</v>
      </c>
      <c r="H209" s="43">
        <f>COUNTIF(D210:$D$2571,366)</f>
        <v>732</v>
      </c>
      <c r="I209" s="2"/>
    </row>
    <row r="210" spans="1:9" x14ac:dyDescent="0.25">
      <c r="A210" s="1">
        <f>COUNTIF($C$2:C210,"Да")</f>
        <v>2</v>
      </c>
      <c r="B210" s="45">
        <f t="shared" si="7"/>
        <v>45209</v>
      </c>
      <c r="C210" s="42" t="str">
        <f>IF(ISERROR(VLOOKUP(B210,'Айгенис Оп11'!$C$3:$C$30,1,0)),"Нет","Да")</f>
        <v>Нет</v>
      </c>
      <c r="D210" s="43">
        <f t="shared" si="6"/>
        <v>365</v>
      </c>
      <c r="E210" s="44">
        <f>ROUND(('Все выпуски'!$J$3*'Все выпуски'!$J$6/100)/365*(B210-IF(C210="Нет",VLOOKUP(A210,'Айгенис Оп11'!$A$2:$C$30,3,0),VLOOKUP((A210-1),'Айгенис Оп11'!$A$2:$C$30,3,0))),2)</f>
        <v>0.66</v>
      </c>
      <c r="G210" s="43">
        <f>COUNTIF(D211:$D$2571,365)</f>
        <v>1629</v>
      </c>
      <c r="H210" s="43">
        <f>COUNTIF(D211:$D$2571,366)</f>
        <v>732</v>
      </c>
      <c r="I210" s="2"/>
    </row>
    <row r="211" spans="1:9" x14ac:dyDescent="0.25">
      <c r="A211" s="1">
        <f>COUNTIF($C$2:C211,"Да")</f>
        <v>2</v>
      </c>
      <c r="B211" s="45">
        <f t="shared" si="7"/>
        <v>45210</v>
      </c>
      <c r="C211" s="42" t="str">
        <f>IF(ISERROR(VLOOKUP(B211,'Айгенис Оп11'!$C$3:$C$30,1,0)),"Нет","Да")</f>
        <v>Нет</v>
      </c>
      <c r="D211" s="43">
        <f t="shared" si="6"/>
        <v>365</v>
      </c>
      <c r="E211" s="44">
        <f>ROUND(('Все выпуски'!$J$3*'Все выпуски'!$J$6/100)/365*(B211-IF(C211="Нет",VLOOKUP(A211,'Айгенис Оп11'!$A$2:$C$30,3,0),VLOOKUP((A211-1),'Айгенис Оп11'!$A$2:$C$30,3,0))),2)</f>
        <v>0.74</v>
      </c>
      <c r="G211" s="43">
        <f>COUNTIF(D212:$D$2571,365)</f>
        <v>1628</v>
      </c>
      <c r="H211" s="43">
        <f>COUNTIF(D212:$D$2571,366)</f>
        <v>732</v>
      </c>
      <c r="I211" s="2"/>
    </row>
    <row r="212" spans="1:9" x14ac:dyDescent="0.25">
      <c r="A212" s="1">
        <f>COUNTIF($C$2:C212,"Да")</f>
        <v>2</v>
      </c>
      <c r="B212" s="45">
        <f t="shared" si="7"/>
        <v>45211</v>
      </c>
      <c r="C212" s="42" t="str">
        <f>IF(ISERROR(VLOOKUP(B212,'Айгенис Оп11'!$C$3:$C$30,1,0)),"Нет","Да")</f>
        <v>Нет</v>
      </c>
      <c r="D212" s="43">
        <f t="shared" si="6"/>
        <v>365</v>
      </c>
      <c r="E212" s="44">
        <f>ROUND(('Все выпуски'!$J$3*'Все выпуски'!$J$6/100)/365*(B212-IF(C212="Нет",VLOOKUP(A212,'Айгенис Оп11'!$A$2:$C$30,3,0),VLOOKUP((A212-1),'Айгенис Оп11'!$A$2:$C$30,3,0))),2)</f>
        <v>0.82</v>
      </c>
      <c r="G212" s="43">
        <f>COUNTIF(D213:$D$2571,365)</f>
        <v>1627</v>
      </c>
      <c r="H212" s="43">
        <f>COUNTIF(D213:$D$2571,366)</f>
        <v>732</v>
      </c>
      <c r="I212" s="2"/>
    </row>
    <row r="213" spans="1:9" x14ac:dyDescent="0.25">
      <c r="A213" s="1">
        <f>COUNTIF($C$2:C213,"Да")</f>
        <v>2</v>
      </c>
      <c r="B213" s="45">
        <f t="shared" si="7"/>
        <v>45212</v>
      </c>
      <c r="C213" s="42" t="str">
        <f>IF(ISERROR(VLOOKUP(B213,'Айгенис Оп11'!$C$3:$C$30,1,0)),"Нет","Да")</f>
        <v>Нет</v>
      </c>
      <c r="D213" s="43">
        <f t="shared" si="6"/>
        <v>365</v>
      </c>
      <c r="E213" s="44">
        <f>ROUND(('Все выпуски'!$J$3*'Все выпуски'!$J$6/100)/365*(B213-IF(C213="Нет",VLOOKUP(A213,'Айгенис Оп11'!$A$2:$C$30,3,0),VLOOKUP((A213-1),'Айгенис Оп11'!$A$2:$C$30,3,0))),2)</f>
        <v>0.9</v>
      </c>
      <c r="G213" s="43">
        <f>COUNTIF(D214:$D$2571,365)</f>
        <v>1626</v>
      </c>
      <c r="H213" s="43">
        <f>COUNTIF(D214:$D$2571,366)</f>
        <v>732</v>
      </c>
      <c r="I213" s="2"/>
    </row>
    <row r="214" spans="1:9" x14ac:dyDescent="0.25">
      <c r="A214" s="1">
        <f>COUNTIF($C$2:C214,"Да")</f>
        <v>2</v>
      </c>
      <c r="B214" s="45">
        <f t="shared" si="7"/>
        <v>45213</v>
      </c>
      <c r="C214" s="42" t="str">
        <f>IF(ISERROR(VLOOKUP(B214,'Айгенис Оп11'!$C$3:$C$30,1,0)),"Нет","Да")</f>
        <v>Нет</v>
      </c>
      <c r="D214" s="43">
        <f t="shared" si="6"/>
        <v>365</v>
      </c>
      <c r="E214" s="44">
        <f>ROUND(('Все выпуски'!$J$3*'Все выпуски'!$J$6/100)/365*(B214-IF(C214="Нет",VLOOKUP(A214,'Айгенис Оп11'!$A$2:$C$30,3,0),VLOOKUP((A214-1),'Айгенис Оп11'!$A$2:$C$30,3,0))),2)</f>
        <v>0.99</v>
      </c>
      <c r="G214" s="43">
        <f>COUNTIF(D215:$D$2571,365)</f>
        <v>1625</v>
      </c>
      <c r="H214" s="43">
        <f>COUNTIF(D215:$D$2571,366)</f>
        <v>732</v>
      </c>
      <c r="I214" s="2"/>
    </row>
    <row r="215" spans="1:9" x14ac:dyDescent="0.25">
      <c r="A215" s="1">
        <f>COUNTIF($C$2:C215,"Да")</f>
        <v>2</v>
      </c>
      <c r="B215" s="45">
        <f t="shared" si="7"/>
        <v>45214</v>
      </c>
      <c r="C215" s="42" t="str">
        <f>IF(ISERROR(VLOOKUP(B215,'Айгенис Оп11'!$C$3:$C$30,1,0)),"Нет","Да")</f>
        <v>Нет</v>
      </c>
      <c r="D215" s="43">
        <f t="shared" si="6"/>
        <v>365</v>
      </c>
      <c r="E215" s="44">
        <f>ROUND(('Все выпуски'!$J$3*'Все выпуски'!$J$6/100)/365*(B215-IF(C215="Нет",VLOOKUP(A215,'Айгенис Оп11'!$A$2:$C$30,3,0),VLOOKUP((A215-1),'Айгенис Оп11'!$A$2:$C$30,3,0))),2)</f>
        <v>1.07</v>
      </c>
      <c r="G215" s="43">
        <f>COUNTIF(D216:$D$2571,365)</f>
        <v>1624</v>
      </c>
      <c r="H215" s="43">
        <f>COUNTIF(D216:$D$2571,366)</f>
        <v>732</v>
      </c>
      <c r="I215" s="2"/>
    </row>
    <row r="216" spans="1:9" x14ac:dyDescent="0.25">
      <c r="A216" s="1">
        <f>COUNTIF($C$2:C216,"Да")</f>
        <v>2</v>
      </c>
      <c r="B216" s="45">
        <f t="shared" si="7"/>
        <v>45215</v>
      </c>
      <c r="C216" s="42" t="str">
        <f>IF(ISERROR(VLOOKUP(B216,'Айгенис Оп11'!$C$3:$C$30,1,0)),"Нет","Да")</f>
        <v>Нет</v>
      </c>
      <c r="D216" s="43">
        <f t="shared" si="6"/>
        <v>365</v>
      </c>
      <c r="E216" s="44">
        <f>ROUND(('Все выпуски'!$J$3*'Все выпуски'!$J$6/100)/365*(B216-IF(C216="Нет",VLOOKUP(A216,'Айгенис Оп11'!$A$2:$C$30,3,0),VLOOKUP((A216-1),'Айгенис Оп11'!$A$2:$C$30,3,0))),2)</f>
        <v>1.1499999999999999</v>
      </c>
      <c r="G216" s="43">
        <f>COUNTIF(D217:$D$2571,365)</f>
        <v>1623</v>
      </c>
      <c r="H216" s="43">
        <f>COUNTIF(D217:$D$2571,366)</f>
        <v>732</v>
      </c>
      <c r="I216" s="2"/>
    </row>
    <row r="217" spans="1:9" x14ac:dyDescent="0.25">
      <c r="A217" s="1">
        <f>COUNTIF($C$2:C217,"Да")</f>
        <v>2</v>
      </c>
      <c r="B217" s="45">
        <f t="shared" si="7"/>
        <v>45216</v>
      </c>
      <c r="C217" s="42" t="str">
        <f>IF(ISERROR(VLOOKUP(B217,'Айгенис Оп11'!$C$3:$C$30,1,0)),"Нет","Да")</f>
        <v>Нет</v>
      </c>
      <c r="D217" s="43">
        <f t="shared" si="6"/>
        <v>365</v>
      </c>
      <c r="E217" s="44">
        <f>ROUND(('Все выпуски'!$J$3*'Все выпуски'!$J$6/100)/365*(B217-IF(C217="Нет",VLOOKUP(A217,'Айгенис Оп11'!$A$2:$C$30,3,0),VLOOKUP((A217-1),'Айгенис Оп11'!$A$2:$C$30,3,0))),2)</f>
        <v>1.23</v>
      </c>
      <c r="G217" s="43">
        <f>COUNTIF(D218:$D$2571,365)</f>
        <v>1622</v>
      </c>
      <c r="H217" s="43">
        <f>COUNTIF(D218:$D$2571,366)</f>
        <v>732</v>
      </c>
      <c r="I217" s="2"/>
    </row>
    <row r="218" spans="1:9" x14ac:dyDescent="0.25">
      <c r="A218" s="1">
        <f>COUNTIF($C$2:C218,"Да")</f>
        <v>2</v>
      </c>
      <c r="B218" s="45">
        <f t="shared" si="7"/>
        <v>45217</v>
      </c>
      <c r="C218" s="42" t="str">
        <f>IF(ISERROR(VLOOKUP(B218,'Айгенис Оп11'!$C$3:$C$30,1,0)),"Нет","Да")</f>
        <v>Нет</v>
      </c>
      <c r="D218" s="43">
        <f t="shared" si="6"/>
        <v>365</v>
      </c>
      <c r="E218" s="44">
        <f>ROUND(('Все выпуски'!$J$3*'Все выпуски'!$J$6/100)/365*(B218-IF(C218="Нет",VLOOKUP(A218,'Айгенис Оп11'!$A$2:$C$30,3,0),VLOOKUP((A218-1),'Айгенис Оп11'!$A$2:$C$30,3,0))),2)</f>
        <v>1.32</v>
      </c>
      <c r="G218" s="43">
        <f>COUNTIF(D219:$D$2571,365)</f>
        <v>1621</v>
      </c>
      <c r="H218" s="43">
        <f>COUNTIF(D219:$D$2571,366)</f>
        <v>732</v>
      </c>
      <c r="I218" s="2"/>
    </row>
    <row r="219" spans="1:9" x14ac:dyDescent="0.25">
      <c r="A219" s="1">
        <f>COUNTIF($C$2:C219,"Да")</f>
        <v>2</v>
      </c>
      <c r="B219" s="45">
        <f t="shared" si="7"/>
        <v>45218</v>
      </c>
      <c r="C219" s="42" t="str">
        <f>IF(ISERROR(VLOOKUP(B219,'Айгенис Оп11'!$C$3:$C$30,1,0)),"Нет","Да")</f>
        <v>Нет</v>
      </c>
      <c r="D219" s="43">
        <f t="shared" si="6"/>
        <v>365</v>
      </c>
      <c r="E219" s="44">
        <f>ROUND(('Все выпуски'!$J$3*'Все выпуски'!$J$6/100)/365*(B219-IF(C219="Нет",VLOOKUP(A219,'Айгенис Оп11'!$A$2:$C$30,3,0),VLOOKUP((A219-1),'Айгенис Оп11'!$A$2:$C$30,3,0))),2)</f>
        <v>1.4</v>
      </c>
      <c r="G219" s="43">
        <f>COUNTIF(D220:$D$2571,365)</f>
        <v>1620</v>
      </c>
      <c r="H219" s="43">
        <f>COUNTIF(D220:$D$2571,366)</f>
        <v>732</v>
      </c>
      <c r="I219" s="2"/>
    </row>
    <row r="220" spans="1:9" x14ac:dyDescent="0.25">
      <c r="A220" s="1">
        <f>COUNTIF($C$2:C220,"Да")</f>
        <v>2</v>
      </c>
      <c r="B220" s="45">
        <f t="shared" si="7"/>
        <v>45219</v>
      </c>
      <c r="C220" s="42" t="str">
        <f>IF(ISERROR(VLOOKUP(B220,'Айгенис Оп11'!$C$3:$C$30,1,0)),"Нет","Да")</f>
        <v>Нет</v>
      </c>
      <c r="D220" s="43">
        <f t="shared" si="6"/>
        <v>365</v>
      </c>
      <c r="E220" s="44">
        <f>ROUND(('Все выпуски'!$J$3*'Все выпуски'!$J$6/100)/365*(B220-IF(C220="Нет",VLOOKUP(A220,'Айгенис Оп11'!$A$2:$C$30,3,0),VLOOKUP((A220-1),'Айгенис Оп11'!$A$2:$C$30,3,0))),2)</f>
        <v>1.48</v>
      </c>
      <c r="G220" s="43">
        <f>COUNTIF(D221:$D$2571,365)</f>
        <v>1619</v>
      </c>
      <c r="H220" s="43">
        <f>COUNTIF(D221:$D$2571,366)</f>
        <v>732</v>
      </c>
      <c r="I220" s="2"/>
    </row>
    <row r="221" spans="1:9" x14ac:dyDescent="0.25">
      <c r="A221" s="1">
        <f>COUNTIF($C$2:C221,"Да")</f>
        <v>2</v>
      </c>
      <c r="B221" s="45">
        <f t="shared" si="7"/>
        <v>45220</v>
      </c>
      <c r="C221" s="42" t="str">
        <f>IF(ISERROR(VLOOKUP(B221,'Айгенис Оп11'!$C$3:$C$30,1,0)),"Нет","Да")</f>
        <v>Нет</v>
      </c>
      <c r="D221" s="43">
        <f t="shared" si="6"/>
        <v>365</v>
      </c>
      <c r="E221" s="44">
        <f>ROUND(('Все выпуски'!$J$3*'Все выпуски'!$J$6/100)/365*(B221-IF(C221="Нет",VLOOKUP(A221,'Айгенис Оп11'!$A$2:$C$30,3,0),VLOOKUP((A221-1),'Айгенис Оп11'!$A$2:$C$30,3,0))),2)</f>
        <v>1.56</v>
      </c>
      <c r="G221" s="43">
        <f>COUNTIF(D222:$D$2571,365)</f>
        <v>1618</v>
      </c>
      <c r="H221" s="43">
        <f>COUNTIF(D222:$D$2571,366)</f>
        <v>732</v>
      </c>
      <c r="I221" s="2"/>
    </row>
    <row r="222" spans="1:9" x14ac:dyDescent="0.25">
      <c r="A222" s="1">
        <f>COUNTIF($C$2:C222,"Да")</f>
        <v>2</v>
      </c>
      <c r="B222" s="45">
        <f t="shared" si="7"/>
        <v>45221</v>
      </c>
      <c r="C222" s="42" t="str">
        <f>IF(ISERROR(VLOOKUP(B222,'Айгенис Оп11'!$C$3:$C$30,1,0)),"Нет","Да")</f>
        <v>Нет</v>
      </c>
      <c r="D222" s="43">
        <f t="shared" si="6"/>
        <v>365</v>
      </c>
      <c r="E222" s="44">
        <f>ROUND(('Все выпуски'!$J$3*'Все выпуски'!$J$6/100)/365*(B222-IF(C222="Нет",VLOOKUP(A222,'Айгенис Оп11'!$A$2:$C$30,3,0),VLOOKUP((A222-1),'Айгенис Оп11'!$A$2:$C$30,3,0))),2)</f>
        <v>1.64</v>
      </c>
      <c r="G222" s="43">
        <f>COUNTIF(D223:$D$2571,365)</f>
        <v>1617</v>
      </c>
      <c r="H222" s="43">
        <f>COUNTIF(D223:$D$2571,366)</f>
        <v>732</v>
      </c>
      <c r="I222" s="2"/>
    </row>
    <row r="223" spans="1:9" x14ac:dyDescent="0.25">
      <c r="A223" s="1">
        <f>COUNTIF($C$2:C223,"Да")</f>
        <v>2</v>
      </c>
      <c r="B223" s="45">
        <f t="shared" si="7"/>
        <v>45222</v>
      </c>
      <c r="C223" s="42" t="str">
        <f>IF(ISERROR(VLOOKUP(B223,'Айгенис Оп11'!$C$3:$C$30,1,0)),"Нет","Да")</f>
        <v>Нет</v>
      </c>
      <c r="D223" s="43">
        <f t="shared" si="6"/>
        <v>365</v>
      </c>
      <c r="E223" s="44">
        <f>ROUND(('Все выпуски'!$J$3*'Все выпуски'!$J$6/100)/365*(B223-IF(C223="Нет",VLOOKUP(A223,'Айгенис Оп11'!$A$2:$C$30,3,0),VLOOKUP((A223-1),'Айгенис Оп11'!$A$2:$C$30,3,0))),2)</f>
        <v>1.73</v>
      </c>
      <c r="G223" s="43">
        <f>COUNTIF(D224:$D$2571,365)</f>
        <v>1616</v>
      </c>
      <c r="H223" s="43">
        <f>COUNTIF(D224:$D$2571,366)</f>
        <v>732</v>
      </c>
      <c r="I223" s="2"/>
    </row>
    <row r="224" spans="1:9" x14ac:dyDescent="0.25">
      <c r="A224" s="1">
        <f>COUNTIF($C$2:C224,"Да")</f>
        <v>2</v>
      </c>
      <c r="B224" s="45">
        <f t="shared" si="7"/>
        <v>45223</v>
      </c>
      <c r="C224" s="42" t="str">
        <f>IF(ISERROR(VLOOKUP(B224,'Айгенис Оп11'!$C$3:$C$30,1,0)),"Нет","Да")</f>
        <v>Нет</v>
      </c>
      <c r="D224" s="43">
        <f t="shared" si="6"/>
        <v>365</v>
      </c>
      <c r="E224" s="44">
        <f>ROUND(('Все выпуски'!$J$3*'Все выпуски'!$J$6/100)/365*(B224-IF(C224="Нет",VLOOKUP(A224,'Айгенис Оп11'!$A$2:$C$30,3,0),VLOOKUP((A224-1),'Айгенис Оп11'!$A$2:$C$30,3,0))),2)</f>
        <v>1.81</v>
      </c>
      <c r="G224" s="43">
        <f>COUNTIF(D225:$D$2571,365)</f>
        <v>1615</v>
      </c>
      <c r="H224" s="43">
        <f>COUNTIF(D225:$D$2571,366)</f>
        <v>732</v>
      </c>
      <c r="I224" s="2"/>
    </row>
    <row r="225" spans="1:9" x14ac:dyDescent="0.25">
      <c r="A225" s="1">
        <f>COUNTIF($C$2:C225,"Да")</f>
        <v>2</v>
      </c>
      <c r="B225" s="45">
        <f t="shared" si="7"/>
        <v>45224</v>
      </c>
      <c r="C225" s="42" t="str">
        <f>IF(ISERROR(VLOOKUP(B225,'Айгенис Оп11'!$C$3:$C$30,1,0)),"Нет","Да")</f>
        <v>Нет</v>
      </c>
      <c r="D225" s="43">
        <f t="shared" si="6"/>
        <v>365</v>
      </c>
      <c r="E225" s="44">
        <f>ROUND(('Все выпуски'!$J$3*'Все выпуски'!$J$6/100)/365*(B225-IF(C225="Нет",VLOOKUP(A225,'Айгенис Оп11'!$A$2:$C$30,3,0),VLOOKUP((A225-1),'Айгенис Оп11'!$A$2:$C$30,3,0))),2)</f>
        <v>1.89</v>
      </c>
      <c r="G225" s="43">
        <f>COUNTIF(D226:$D$2571,365)</f>
        <v>1614</v>
      </c>
      <c r="H225" s="43">
        <f>COUNTIF(D226:$D$2571,366)</f>
        <v>732</v>
      </c>
      <c r="I225" s="2"/>
    </row>
    <row r="226" spans="1:9" x14ac:dyDescent="0.25">
      <c r="A226" s="1">
        <f>COUNTIF($C$2:C226,"Да")</f>
        <v>2</v>
      </c>
      <c r="B226" s="45">
        <f t="shared" si="7"/>
        <v>45225</v>
      </c>
      <c r="C226" s="42" t="str">
        <f>IF(ISERROR(VLOOKUP(B226,'Айгенис Оп11'!$C$3:$C$30,1,0)),"Нет","Да")</f>
        <v>Нет</v>
      </c>
      <c r="D226" s="43">
        <f t="shared" si="6"/>
        <v>365</v>
      </c>
      <c r="E226" s="44">
        <f>ROUND(('Все выпуски'!$J$3*'Все выпуски'!$J$6/100)/365*(B226-IF(C226="Нет",VLOOKUP(A226,'Айгенис Оп11'!$A$2:$C$30,3,0),VLOOKUP((A226-1),'Айгенис Оп11'!$A$2:$C$30,3,0))),2)</f>
        <v>1.97</v>
      </c>
      <c r="G226" s="43">
        <f>COUNTIF(D227:$D$2571,365)</f>
        <v>1613</v>
      </c>
      <c r="H226" s="43">
        <f>COUNTIF(D227:$D$2571,366)</f>
        <v>732</v>
      </c>
      <c r="I226" s="2"/>
    </row>
    <row r="227" spans="1:9" x14ac:dyDescent="0.25">
      <c r="A227" s="1">
        <f>COUNTIF($C$2:C227,"Да")</f>
        <v>2</v>
      </c>
      <c r="B227" s="45">
        <f t="shared" si="7"/>
        <v>45226</v>
      </c>
      <c r="C227" s="42" t="str">
        <f>IF(ISERROR(VLOOKUP(B227,'Айгенис Оп11'!$C$3:$C$30,1,0)),"Нет","Да")</f>
        <v>Нет</v>
      </c>
      <c r="D227" s="43">
        <f t="shared" si="6"/>
        <v>365</v>
      </c>
      <c r="E227" s="44">
        <f>ROUND(('Все выпуски'!$J$3*'Все выпуски'!$J$6/100)/365*(B227-IF(C227="Нет",VLOOKUP(A227,'Айгенис Оп11'!$A$2:$C$30,3,0),VLOOKUP((A227-1),'Айгенис Оп11'!$A$2:$C$30,3,0))),2)</f>
        <v>2.0499999999999998</v>
      </c>
      <c r="G227" s="43">
        <f>COUNTIF(D228:$D$2571,365)</f>
        <v>1612</v>
      </c>
      <c r="H227" s="43">
        <f>COUNTIF(D228:$D$2571,366)</f>
        <v>732</v>
      </c>
      <c r="I227" s="2"/>
    </row>
    <row r="228" spans="1:9" x14ac:dyDescent="0.25">
      <c r="A228" s="1">
        <f>COUNTIF($C$2:C228,"Да")</f>
        <v>2</v>
      </c>
      <c r="B228" s="45">
        <f t="shared" si="7"/>
        <v>45227</v>
      </c>
      <c r="C228" s="42" t="str">
        <f>IF(ISERROR(VLOOKUP(B228,'Айгенис Оп11'!$C$3:$C$30,1,0)),"Нет","Да")</f>
        <v>Нет</v>
      </c>
      <c r="D228" s="43">
        <f t="shared" si="6"/>
        <v>365</v>
      </c>
      <c r="E228" s="44">
        <f>ROUND(('Все выпуски'!$J$3*'Все выпуски'!$J$6/100)/365*(B228-IF(C228="Нет",VLOOKUP(A228,'Айгенис Оп11'!$A$2:$C$30,3,0),VLOOKUP((A228-1),'Айгенис Оп11'!$A$2:$C$30,3,0))),2)</f>
        <v>2.14</v>
      </c>
      <c r="G228" s="43">
        <f>COUNTIF(D229:$D$2571,365)</f>
        <v>1611</v>
      </c>
      <c r="H228" s="43">
        <f>COUNTIF(D229:$D$2571,366)</f>
        <v>732</v>
      </c>
      <c r="I228" s="2"/>
    </row>
    <row r="229" spans="1:9" x14ac:dyDescent="0.25">
      <c r="A229" s="1">
        <f>COUNTIF($C$2:C229,"Да")</f>
        <v>2</v>
      </c>
      <c r="B229" s="45">
        <f t="shared" si="7"/>
        <v>45228</v>
      </c>
      <c r="C229" s="42" t="str">
        <f>IF(ISERROR(VLOOKUP(B229,'Айгенис Оп11'!$C$3:$C$30,1,0)),"Нет","Да")</f>
        <v>Нет</v>
      </c>
      <c r="D229" s="43">
        <f t="shared" si="6"/>
        <v>365</v>
      </c>
      <c r="E229" s="44">
        <f>ROUND(('Все выпуски'!$J$3*'Все выпуски'!$J$6/100)/365*(B229-IF(C229="Нет",VLOOKUP(A229,'Айгенис Оп11'!$A$2:$C$30,3,0),VLOOKUP((A229-1),'Айгенис Оп11'!$A$2:$C$30,3,0))),2)</f>
        <v>2.2200000000000002</v>
      </c>
      <c r="G229" s="43">
        <f>COUNTIF(D230:$D$2571,365)</f>
        <v>1610</v>
      </c>
      <c r="H229" s="43">
        <f>COUNTIF(D230:$D$2571,366)</f>
        <v>732</v>
      </c>
      <c r="I229" s="2"/>
    </row>
    <row r="230" spans="1:9" x14ac:dyDescent="0.25">
      <c r="A230" s="1">
        <f>COUNTIF($C$2:C230,"Да")</f>
        <v>2</v>
      </c>
      <c r="B230" s="45">
        <f t="shared" si="7"/>
        <v>45229</v>
      </c>
      <c r="C230" s="42" t="str">
        <f>IF(ISERROR(VLOOKUP(B230,'Айгенис Оп11'!$C$3:$C$30,1,0)),"Нет","Да")</f>
        <v>Нет</v>
      </c>
      <c r="D230" s="43">
        <f t="shared" si="6"/>
        <v>365</v>
      </c>
      <c r="E230" s="44">
        <f>ROUND(('Все выпуски'!$J$3*'Все выпуски'!$J$6/100)/365*(B230-IF(C230="Нет",VLOOKUP(A230,'Айгенис Оп11'!$A$2:$C$30,3,0),VLOOKUP((A230-1),'Айгенис Оп11'!$A$2:$C$30,3,0))),2)</f>
        <v>2.2999999999999998</v>
      </c>
      <c r="G230" s="43">
        <f>COUNTIF(D231:$D$2571,365)</f>
        <v>1609</v>
      </c>
      <c r="H230" s="43">
        <f>COUNTIF(D231:$D$2571,366)</f>
        <v>732</v>
      </c>
      <c r="I230" s="2"/>
    </row>
    <row r="231" spans="1:9" x14ac:dyDescent="0.25">
      <c r="A231" s="1">
        <f>COUNTIF($C$2:C231,"Да")</f>
        <v>2</v>
      </c>
      <c r="B231" s="45">
        <f t="shared" si="7"/>
        <v>45230</v>
      </c>
      <c r="C231" s="42" t="str">
        <f>IF(ISERROR(VLOOKUP(B231,'Айгенис Оп11'!$C$3:$C$30,1,0)),"Нет","Да")</f>
        <v>Нет</v>
      </c>
      <c r="D231" s="43">
        <f t="shared" si="6"/>
        <v>365</v>
      </c>
      <c r="E231" s="44">
        <f>ROUND(('Все выпуски'!$J$3*'Все выпуски'!$J$6/100)/365*(B231-IF(C231="Нет",VLOOKUP(A231,'Айгенис Оп11'!$A$2:$C$30,3,0),VLOOKUP((A231-1),'Айгенис Оп11'!$A$2:$C$30,3,0))),2)</f>
        <v>2.38</v>
      </c>
      <c r="G231" s="43">
        <f>COUNTIF(D232:$D$2571,365)</f>
        <v>1608</v>
      </c>
      <c r="H231" s="43">
        <f>COUNTIF(D232:$D$2571,366)</f>
        <v>732</v>
      </c>
      <c r="I231" s="2"/>
    </row>
    <row r="232" spans="1:9" x14ac:dyDescent="0.25">
      <c r="A232" s="1">
        <f>COUNTIF($C$2:C232,"Да")</f>
        <v>2</v>
      </c>
      <c r="B232" s="45">
        <f t="shared" si="7"/>
        <v>45231</v>
      </c>
      <c r="C232" s="42" t="str">
        <f>IF(ISERROR(VLOOKUP(B232,'Айгенис Оп11'!$C$3:$C$30,1,0)),"Нет","Да")</f>
        <v>Нет</v>
      </c>
      <c r="D232" s="43">
        <f t="shared" si="6"/>
        <v>365</v>
      </c>
      <c r="E232" s="44">
        <f>ROUND(('Все выпуски'!$J$3*'Все выпуски'!$J$6/100)/365*(B232-IF(C232="Нет",VLOOKUP(A232,'Айгенис Оп11'!$A$2:$C$30,3,0),VLOOKUP((A232-1),'Айгенис Оп11'!$A$2:$C$30,3,0))),2)</f>
        <v>2.4700000000000002</v>
      </c>
      <c r="G232" s="43">
        <f>COUNTIF(D233:$D$2571,365)</f>
        <v>1607</v>
      </c>
      <c r="H232" s="43">
        <f>COUNTIF(D233:$D$2571,366)</f>
        <v>732</v>
      </c>
      <c r="I232" s="2"/>
    </row>
    <row r="233" spans="1:9" x14ac:dyDescent="0.25">
      <c r="A233" s="1">
        <f>COUNTIF($C$2:C233,"Да")</f>
        <v>2</v>
      </c>
      <c r="B233" s="45">
        <f t="shared" si="7"/>
        <v>45232</v>
      </c>
      <c r="C233" s="42" t="str">
        <f>IF(ISERROR(VLOOKUP(B233,'Айгенис Оп11'!$C$3:$C$30,1,0)),"Нет","Да")</f>
        <v>Нет</v>
      </c>
      <c r="D233" s="43">
        <f t="shared" si="6"/>
        <v>365</v>
      </c>
      <c r="E233" s="44">
        <f>ROUND(('Все выпуски'!$J$3*'Все выпуски'!$J$6/100)/365*(B233-IF(C233="Нет",VLOOKUP(A233,'Айгенис Оп11'!$A$2:$C$30,3,0),VLOOKUP((A233-1),'Айгенис Оп11'!$A$2:$C$30,3,0))),2)</f>
        <v>2.5499999999999998</v>
      </c>
      <c r="G233" s="43">
        <f>COUNTIF(D234:$D$2571,365)</f>
        <v>1606</v>
      </c>
      <c r="H233" s="43">
        <f>COUNTIF(D234:$D$2571,366)</f>
        <v>732</v>
      </c>
      <c r="I233" s="2"/>
    </row>
    <row r="234" spans="1:9" x14ac:dyDescent="0.25">
      <c r="A234" s="1">
        <f>COUNTIF($C$2:C234,"Да")</f>
        <v>2</v>
      </c>
      <c r="B234" s="45">
        <f t="shared" si="7"/>
        <v>45233</v>
      </c>
      <c r="C234" s="42" t="str">
        <f>IF(ISERROR(VLOOKUP(B234,'Айгенис Оп11'!$C$3:$C$30,1,0)),"Нет","Да")</f>
        <v>Нет</v>
      </c>
      <c r="D234" s="43">
        <f t="shared" si="6"/>
        <v>365</v>
      </c>
      <c r="E234" s="44">
        <f>ROUND(('Все выпуски'!$J$3*'Все выпуски'!$J$6/100)/365*(B234-IF(C234="Нет",VLOOKUP(A234,'Айгенис Оп11'!$A$2:$C$30,3,0),VLOOKUP((A234-1),'Айгенис Оп11'!$A$2:$C$30,3,0))),2)</f>
        <v>2.63</v>
      </c>
      <c r="G234" s="43">
        <f>COUNTIF(D235:$D$2571,365)</f>
        <v>1605</v>
      </c>
      <c r="H234" s="43">
        <f>COUNTIF(D235:$D$2571,366)</f>
        <v>732</v>
      </c>
      <c r="I234" s="2"/>
    </row>
    <row r="235" spans="1:9" x14ac:dyDescent="0.25">
      <c r="A235" s="1">
        <f>COUNTIF($C$2:C235,"Да")</f>
        <v>2</v>
      </c>
      <c r="B235" s="45">
        <f t="shared" si="7"/>
        <v>45234</v>
      </c>
      <c r="C235" s="42" t="str">
        <f>IF(ISERROR(VLOOKUP(B235,'Айгенис Оп11'!$C$3:$C$30,1,0)),"Нет","Да")</f>
        <v>Нет</v>
      </c>
      <c r="D235" s="43">
        <f t="shared" si="6"/>
        <v>365</v>
      </c>
      <c r="E235" s="44">
        <f>ROUND(('Все выпуски'!$J$3*'Все выпуски'!$J$6/100)/365*(B235-IF(C235="Нет",VLOOKUP(A235,'Айгенис Оп11'!$A$2:$C$30,3,0),VLOOKUP((A235-1),'Айгенис Оп11'!$A$2:$C$30,3,0))),2)</f>
        <v>2.71</v>
      </c>
      <c r="G235" s="43">
        <f>COUNTIF(D236:$D$2571,365)</f>
        <v>1604</v>
      </c>
      <c r="H235" s="43">
        <f>COUNTIF(D236:$D$2571,366)</f>
        <v>732</v>
      </c>
      <c r="I235" s="2"/>
    </row>
    <row r="236" spans="1:9" x14ac:dyDescent="0.25">
      <c r="A236" s="1">
        <f>COUNTIF($C$2:C236,"Да")</f>
        <v>2</v>
      </c>
      <c r="B236" s="45">
        <f t="shared" si="7"/>
        <v>45235</v>
      </c>
      <c r="C236" s="42" t="str">
        <f>IF(ISERROR(VLOOKUP(B236,'Айгенис Оп11'!$C$3:$C$30,1,0)),"Нет","Да")</f>
        <v>Нет</v>
      </c>
      <c r="D236" s="43">
        <f t="shared" si="6"/>
        <v>365</v>
      </c>
      <c r="E236" s="44">
        <f>ROUND(('Все выпуски'!$J$3*'Все выпуски'!$J$6/100)/365*(B236-IF(C236="Нет",VLOOKUP(A236,'Айгенис Оп11'!$A$2:$C$30,3,0),VLOOKUP((A236-1),'Айгенис Оп11'!$A$2:$C$30,3,0))),2)</f>
        <v>2.79</v>
      </c>
      <c r="G236" s="43">
        <f>COUNTIF(D237:$D$2571,365)</f>
        <v>1603</v>
      </c>
      <c r="H236" s="43">
        <f>COUNTIF(D237:$D$2571,366)</f>
        <v>732</v>
      </c>
      <c r="I236" s="2"/>
    </row>
    <row r="237" spans="1:9" x14ac:dyDescent="0.25">
      <c r="A237" s="1">
        <f>COUNTIF($C$2:C237,"Да")</f>
        <v>2</v>
      </c>
      <c r="B237" s="45">
        <f t="shared" si="7"/>
        <v>45236</v>
      </c>
      <c r="C237" s="42" t="str">
        <f>IF(ISERROR(VLOOKUP(B237,'Айгенис Оп11'!$C$3:$C$30,1,0)),"Нет","Да")</f>
        <v>Нет</v>
      </c>
      <c r="D237" s="43">
        <f t="shared" si="6"/>
        <v>365</v>
      </c>
      <c r="E237" s="44">
        <f>ROUND(('Все выпуски'!$J$3*'Все выпуски'!$J$6/100)/365*(B237-IF(C237="Нет",VLOOKUP(A237,'Айгенис Оп11'!$A$2:$C$30,3,0),VLOOKUP((A237-1),'Айгенис Оп11'!$A$2:$C$30,3,0))),2)</f>
        <v>2.88</v>
      </c>
      <c r="G237" s="43">
        <f>COUNTIF(D238:$D$2571,365)</f>
        <v>1602</v>
      </c>
      <c r="H237" s="43">
        <f>COUNTIF(D238:$D$2571,366)</f>
        <v>732</v>
      </c>
      <c r="I237" s="2"/>
    </row>
    <row r="238" spans="1:9" x14ac:dyDescent="0.25">
      <c r="A238" s="1">
        <f>COUNTIF($C$2:C238,"Да")</f>
        <v>2</v>
      </c>
      <c r="B238" s="45">
        <f t="shared" si="7"/>
        <v>45237</v>
      </c>
      <c r="C238" s="42" t="str">
        <f>IF(ISERROR(VLOOKUP(B238,'Айгенис Оп11'!$C$3:$C$30,1,0)),"Нет","Да")</f>
        <v>Нет</v>
      </c>
      <c r="D238" s="43">
        <f t="shared" si="6"/>
        <v>365</v>
      </c>
      <c r="E238" s="44">
        <f>ROUND(('Все выпуски'!$J$3*'Все выпуски'!$J$6/100)/365*(B238-IF(C238="Нет",VLOOKUP(A238,'Айгенис Оп11'!$A$2:$C$30,3,0),VLOOKUP((A238-1),'Айгенис Оп11'!$A$2:$C$30,3,0))),2)</f>
        <v>2.96</v>
      </c>
      <c r="G238" s="43">
        <f>COUNTIF(D239:$D$2571,365)</f>
        <v>1601</v>
      </c>
      <c r="H238" s="43">
        <f>COUNTIF(D239:$D$2571,366)</f>
        <v>732</v>
      </c>
      <c r="I238" s="2"/>
    </row>
    <row r="239" spans="1:9" x14ac:dyDescent="0.25">
      <c r="A239" s="1">
        <f>COUNTIF($C$2:C239,"Да")</f>
        <v>2</v>
      </c>
      <c r="B239" s="45">
        <f t="shared" si="7"/>
        <v>45238</v>
      </c>
      <c r="C239" s="42" t="str">
        <f>IF(ISERROR(VLOOKUP(B239,'Айгенис Оп11'!$C$3:$C$30,1,0)),"Нет","Да")</f>
        <v>Нет</v>
      </c>
      <c r="D239" s="43">
        <f t="shared" si="6"/>
        <v>365</v>
      </c>
      <c r="E239" s="44">
        <f>ROUND(('Все выпуски'!$J$3*'Все выпуски'!$J$6/100)/365*(B239-IF(C239="Нет",VLOOKUP(A239,'Айгенис Оп11'!$A$2:$C$30,3,0),VLOOKUP((A239-1),'Айгенис Оп11'!$A$2:$C$30,3,0))),2)</f>
        <v>3.04</v>
      </c>
      <c r="G239" s="43">
        <f>COUNTIF(D240:$D$2571,365)</f>
        <v>1600</v>
      </c>
      <c r="H239" s="43">
        <f>COUNTIF(D240:$D$2571,366)</f>
        <v>732</v>
      </c>
      <c r="I239" s="2"/>
    </row>
    <row r="240" spans="1:9" x14ac:dyDescent="0.25">
      <c r="A240" s="1">
        <f>COUNTIF($C$2:C240,"Да")</f>
        <v>2</v>
      </c>
      <c r="B240" s="45">
        <f t="shared" si="7"/>
        <v>45239</v>
      </c>
      <c r="C240" s="42" t="str">
        <f>IF(ISERROR(VLOOKUP(B240,'Айгенис Оп11'!$C$3:$C$30,1,0)),"Нет","Да")</f>
        <v>Нет</v>
      </c>
      <c r="D240" s="43">
        <f t="shared" si="6"/>
        <v>365</v>
      </c>
      <c r="E240" s="44">
        <f>ROUND(('Все выпуски'!$J$3*'Все выпуски'!$J$6/100)/365*(B240-IF(C240="Нет",VLOOKUP(A240,'Айгенис Оп11'!$A$2:$C$30,3,0),VLOOKUP((A240-1),'Айгенис Оп11'!$A$2:$C$30,3,0))),2)</f>
        <v>3.12</v>
      </c>
      <c r="G240" s="43">
        <f>COUNTIF(D241:$D$2571,365)</f>
        <v>1599</v>
      </c>
      <c r="H240" s="43">
        <f>COUNTIF(D241:$D$2571,366)</f>
        <v>732</v>
      </c>
      <c r="I240" s="2"/>
    </row>
    <row r="241" spans="1:9" x14ac:dyDescent="0.25">
      <c r="A241" s="1">
        <f>COUNTIF($C$2:C241,"Да")</f>
        <v>2</v>
      </c>
      <c r="B241" s="45">
        <f t="shared" si="7"/>
        <v>45240</v>
      </c>
      <c r="C241" s="42" t="str">
        <f>IF(ISERROR(VLOOKUP(B241,'Айгенис Оп11'!$C$3:$C$30,1,0)),"Нет","Да")</f>
        <v>Нет</v>
      </c>
      <c r="D241" s="43">
        <f t="shared" si="6"/>
        <v>365</v>
      </c>
      <c r="E241" s="44">
        <f>ROUND(('Все выпуски'!$J$3*'Все выпуски'!$J$6/100)/365*(B241-IF(C241="Нет",VLOOKUP(A241,'Айгенис Оп11'!$A$2:$C$30,3,0),VLOOKUP((A241-1),'Айгенис Оп11'!$A$2:$C$30,3,0))),2)</f>
        <v>3.21</v>
      </c>
      <c r="G241" s="43">
        <f>COUNTIF(D242:$D$2571,365)</f>
        <v>1598</v>
      </c>
      <c r="H241" s="43">
        <f>COUNTIF(D242:$D$2571,366)</f>
        <v>732</v>
      </c>
      <c r="I241" s="2"/>
    </row>
    <row r="242" spans="1:9" x14ac:dyDescent="0.25">
      <c r="A242" s="1">
        <f>COUNTIF($C$2:C242,"Да")</f>
        <v>2</v>
      </c>
      <c r="B242" s="45">
        <f t="shared" si="7"/>
        <v>45241</v>
      </c>
      <c r="C242" s="42" t="str">
        <f>IF(ISERROR(VLOOKUP(B242,'Айгенис Оп11'!$C$3:$C$30,1,0)),"Нет","Да")</f>
        <v>Нет</v>
      </c>
      <c r="D242" s="43">
        <f t="shared" si="6"/>
        <v>365</v>
      </c>
      <c r="E242" s="44">
        <f>ROUND(('Все выпуски'!$J$3*'Все выпуски'!$J$6/100)/365*(B242-IF(C242="Нет",VLOOKUP(A242,'Айгенис Оп11'!$A$2:$C$30,3,0),VLOOKUP((A242-1),'Айгенис Оп11'!$A$2:$C$30,3,0))),2)</f>
        <v>3.29</v>
      </c>
      <c r="G242" s="43">
        <f>COUNTIF(D243:$D$2571,365)</f>
        <v>1597</v>
      </c>
      <c r="H242" s="43">
        <f>COUNTIF(D243:$D$2571,366)</f>
        <v>732</v>
      </c>
      <c r="I242" s="2"/>
    </row>
    <row r="243" spans="1:9" x14ac:dyDescent="0.25">
      <c r="A243" s="1">
        <f>COUNTIF($C$2:C243,"Да")</f>
        <v>2</v>
      </c>
      <c r="B243" s="45">
        <f t="shared" si="7"/>
        <v>45242</v>
      </c>
      <c r="C243" s="42" t="str">
        <f>IF(ISERROR(VLOOKUP(B243,'Айгенис Оп11'!$C$3:$C$30,1,0)),"Нет","Да")</f>
        <v>Нет</v>
      </c>
      <c r="D243" s="43">
        <f t="shared" si="6"/>
        <v>365</v>
      </c>
      <c r="E243" s="44">
        <f>ROUND(('Все выпуски'!$J$3*'Все выпуски'!$J$6/100)/365*(B243-IF(C243="Нет",VLOOKUP(A243,'Айгенис Оп11'!$A$2:$C$30,3,0),VLOOKUP((A243-1),'Айгенис Оп11'!$A$2:$C$30,3,0))),2)</f>
        <v>3.37</v>
      </c>
      <c r="G243" s="43">
        <f>COUNTIF(D244:$D$2571,365)</f>
        <v>1596</v>
      </c>
      <c r="H243" s="43">
        <f>COUNTIF(D244:$D$2571,366)</f>
        <v>732</v>
      </c>
      <c r="I243" s="2"/>
    </row>
    <row r="244" spans="1:9" x14ac:dyDescent="0.25">
      <c r="A244" s="1">
        <f>COUNTIF($C$2:C244,"Да")</f>
        <v>2</v>
      </c>
      <c r="B244" s="45">
        <f t="shared" si="7"/>
        <v>45243</v>
      </c>
      <c r="C244" s="42" t="str">
        <f>IF(ISERROR(VLOOKUP(B244,'Айгенис Оп11'!$C$3:$C$30,1,0)),"Нет","Да")</f>
        <v>Нет</v>
      </c>
      <c r="D244" s="43">
        <f t="shared" si="6"/>
        <v>365</v>
      </c>
      <c r="E244" s="44">
        <f>ROUND(('Все выпуски'!$J$3*'Все выпуски'!$J$6/100)/365*(B244-IF(C244="Нет",VLOOKUP(A244,'Айгенис Оп11'!$A$2:$C$30,3,0),VLOOKUP((A244-1),'Айгенис Оп11'!$A$2:$C$30,3,0))),2)</f>
        <v>3.45</v>
      </c>
      <c r="G244" s="43">
        <f>COUNTIF(D245:$D$2571,365)</f>
        <v>1595</v>
      </c>
      <c r="H244" s="43">
        <f>COUNTIF(D245:$D$2571,366)</f>
        <v>732</v>
      </c>
      <c r="I244" s="2"/>
    </row>
    <row r="245" spans="1:9" x14ac:dyDescent="0.25">
      <c r="A245" s="1">
        <f>COUNTIF($C$2:C245,"Да")</f>
        <v>2</v>
      </c>
      <c r="B245" s="45">
        <f t="shared" si="7"/>
        <v>45244</v>
      </c>
      <c r="C245" s="42" t="str">
        <f>IF(ISERROR(VLOOKUP(B245,'Айгенис Оп11'!$C$3:$C$30,1,0)),"Нет","Да")</f>
        <v>Нет</v>
      </c>
      <c r="D245" s="43">
        <f t="shared" si="6"/>
        <v>365</v>
      </c>
      <c r="E245" s="44">
        <f>ROUND(('Все выпуски'!$J$3*'Все выпуски'!$J$6/100)/365*(B245-IF(C245="Нет",VLOOKUP(A245,'Айгенис Оп11'!$A$2:$C$30,3,0),VLOOKUP((A245-1),'Айгенис Оп11'!$A$2:$C$30,3,0))),2)</f>
        <v>3.53</v>
      </c>
      <c r="G245" s="43">
        <f>COUNTIF(D246:$D$2571,365)</f>
        <v>1594</v>
      </c>
      <c r="H245" s="43">
        <f>COUNTIF(D246:$D$2571,366)</f>
        <v>732</v>
      </c>
      <c r="I245" s="2"/>
    </row>
    <row r="246" spans="1:9" x14ac:dyDescent="0.25">
      <c r="A246" s="1">
        <f>COUNTIF($C$2:C246,"Да")</f>
        <v>2</v>
      </c>
      <c r="B246" s="45">
        <f t="shared" si="7"/>
        <v>45245</v>
      </c>
      <c r="C246" s="42" t="str">
        <f>IF(ISERROR(VLOOKUP(B246,'Айгенис Оп11'!$C$3:$C$30,1,0)),"Нет","Да")</f>
        <v>Нет</v>
      </c>
      <c r="D246" s="43">
        <f t="shared" si="6"/>
        <v>365</v>
      </c>
      <c r="E246" s="44">
        <f>ROUND(('Все выпуски'!$J$3*'Все выпуски'!$J$6/100)/365*(B246-IF(C246="Нет",VLOOKUP(A246,'Айгенис Оп11'!$A$2:$C$30,3,0),VLOOKUP((A246-1),'Айгенис Оп11'!$A$2:$C$30,3,0))),2)</f>
        <v>3.62</v>
      </c>
      <c r="G246" s="43">
        <f>COUNTIF(D247:$D$2571,365)</f>
        <v>1593</v>
      </c>
      <c r="H246" s="43">
        <f>COUNTIF(D247:$D$2571,366)</f>
        <v>732</v>
      </c>
      <c r="I246" s="2"/>
    </row>
    <row r="247" spans="1:9" x14ac:dyDescent="0.25">
      <c r="A247" s="1">
        <f>COUNTIF($C$2:C247,"Да")</f>
        <v>2</v>
      </c>
      <c r="B247" s="45">
        <f t="shared" si="7"/>
        <v>45246</v>
      </c>
      <c r="C247" s="42" t="str">
        <f>IF(ISERROR(VLOOKUP(B247,'Айгенис Оп11'!$C$3:$C$30,1,0)),"Нет","Да")</f>
        <v>Нет</v>
      </c>
      <c r="D247" s="43">
        <f t="shared" si="6"/>
        <v>365</v>
      </c>
      <c r="E247" s="44">
        <f>ROUND(('Все выпуски'!$J$3*'Все выпуски'!$J$6/100)/365*(B247-IF(C247="Нет",VLOOKUP(A247,'Айгенис Оп11'!$A$2:$C$30,3,0),VLOOKUP((A247-1),'Айгенис Оп11'!$A$2:$C$30,3,0))),2)</f>
        <v>3.7</v>
      </c>
      <c r="G247" s="43">
        <f>COUNTIF(D248:$D$2571,365)</f>
        <v>1592</v>
      </c>
      <c r="H247" s="43">
        <f>COUNTIF(D248:$D$2571,366)</f>
        <v>732</v>
      </c>
      <c r="I247" s="2"/>
    </row>
    <row r="248" spans="1:9" x14ac:dyDescent="0.25">
      <c r="A248" s="1">
        <f>COUNTIF($C$2:C248,"Да")</f>
        <v>2</v>
      </c>
      <c r="B248" s="45">
        <f t="shared" si="7"/>
        <v>45247</v>
      </c>
      <c r="C248" s="42" t="str">
        <f>IF(ISERROR(VLOOKUP(B248,'Айгенис Оп11'!$C$3:$C$30,1,0)),"Нет","Да")</f>
        <v>Нет</v>
      </c>
      <c r="D248" s="43">
        <f t="shared" si="6"/>
        <v>365</v>
      </c>
      <c r="E248" s="44">
        <f>ROUND(('Все выпуски'!$J$3*'Все выпуски'!$J$6/100)/365*(B248-IF(C248="Нет",VLOOKUP(A248,'Айгенис Оп11'!$A$2:$C$30,3,0),VLOOKUP((A248-1),'Айгенис Оп11'!$A$2:$C$30,3,0))),2)</f>
        <v>3.78</v>
      </c>
      <c r="G248" s="43">
        <f>COUNTIF(D249:$D$2571,365)</f>
        <v>1591</v>
      </c>
      <c r="H248" s="43">
        <f>COUNTIF(D249:$D$2571,366)</f>
        <v>732</v>
      </c>
      <c r="I248" s="2"/>
    </row>
    <row r="249" spans="1:9" x14ac:dyDescent="0.25">
      <c r="A249" s="1">
        <f>COUNTIF($C$2:C249,"Да")</f>
        <v>2</v>
      </c>
      <c r="B249" s="45">
        <f t="shared" si="7"/>
        <v>45248</v>
      </c>
      <c r="C249" s="42" t="str">
        <f>IF(ISERROR(VLOOKUP(B249,'Айгенис Оп11'!$C$3:$C$30,1,0)),"Нет","Да")</f>
        <v>Нет</v>
      </c>
      <c r="D249" s="43">
        <f t="shared" si="6"/>
        <v>365</v>
      </c>
      <c r="E249" s="44">
        <f>ROUND(('Все выпуски'!$J$3*'Все выпуски'!$J$6/100)/365*(B249-IF(C249="Нет",VLOOKUP(A249,'Айгенис Оп11'!$A$2:$C$30,3,0),VLOOKUP((A249-1),'Айгенис Оп11'!$A$2:$C$30,3,0))),2)</f>
        <v>3.86</v>
      </c>
      <c r="G249" s="43">
        <f>COUNTIF(D250:$D$2571,365)</f>
        <v>1590</v>
      </c>
      <c r="H249" s="43">
        <f>COUNTIF(D250:$D$2571,366)</f>
        <v>732</v>
      </c>
      <c r="I249" s="2"/>
    </row>
    <row r="250" spans="1:9" x14ac:dyDescent="0.25">
      <c r="A250" s="1">
        <f>COUNTIF($C$2:C250,"Да")</f>
        <v>2</v>
      </c>
      <c r="B250" s="45">
        <f t="shared" si="7"/>
        <v>45249</v>
      </c>
      <c r="C250" s="42" t="str">
        <f>IF(ISERROR(VLOOKUP(B250,'Айгенис Оп11'!$C$3:$C$30,1,0)),"Нет","Да")</f>
        <v>Нет</v>
      </c>
      <c r="D250" s="43">
        <f t="shared" si="6"/>
        <v>365</v>
      </c>
      <c r="E250" s="44">
        <f>ROUND(('Все выпуски'!$J$3*'Все выпуски'!$J$6/100)/365*(B250-IF(C250="Нет",VLOOKUP(A250,'Айгенис Оп11'!$A$2:$C$30,3,0),VLOOKUP((A250-1),'Айгенис Оп11'!$A$2:$C$30,3,0))),2)</f>
        <v>3.95</v>
      </c>
      <c r="G250" s="43">
        <f>COUNTIF(D251:$D$2571,365)</f>
        <v>1589</v>
      </c>
      <c r="H250" s="43">
        <f>COUNTIF(D251:$D$2571,366)</f>
        <v>732</v>
      </c>
      <c r="I250" s="2"/>
    </row>
    <row r="251" spans="1:9" x14ac:dyDescent="0.25">
      <c r="A251" s="1">
        <f>COUNTIF($C$2:C251,"Да")</f>
        <v>2</v>
      </c>
      <c r="B251" s="45">
        <f t="shared" si="7"/>
        <v>45250</v>
      </c>
      <c r="C251" s="42" t="str">
        <f>IF(ISERROR(VLOOKUP(B251,'Айгенис Оп11'!$C$3:$C$30,1,0)),"Нет","Да")</f>
        <v>Нет</v>
      </c>
      <c r="D251" s="43">
        <f t="shared" si="6"/>
        <v>365</v>
      </c>
      <c r="E251" s="44">
        <f>ROUND(('Все выпуски'!$J$3*'Все выпуски'!$J$6/100)/365*(B251-IF(C251="Нет",VLOOKUP(A251,'Айгенис Оп11'!$A$2:$C$30,3,0),VLOOKUP((A251-1),'Айгенис Оп11'!$A$2:$C$30,3,0))),2)</f>
        <v>4.03</v>
      </c>
      <c r="G251" s="43">
        <f>COUNTIF(D252:$D$2571,365)</f>
        <v>1588</v>
      </c>
      <c r="H251" s="43">
        <f>COUNTIF(D252:$D$2571,366)</f>
        <v>732</v>
      </c>
      <c r="I251" s="2"/>
    </row>
    <row r="252" spans="1:9" x14ac:dyDescent="0.25">
      <c r="A252" s="1">
        <f>COUNTIF($C$2:C252,"Да")</f>
        <v>2</v>
      </c>
      <c r="B252" s="45">
        <f t="shared" si="7"/>
        <v>45251</v>
      </c>
      <c r="C252" s="42" t="str">
        <f>IF(ISERROR(VLOOKUP(B252,'Айгенис Оп11'!$C$3:$C$30,1,0)),"Нет","Да")</f>
        <v>Нет</v>
      </c>
      <c r="D252" s="43">
        <f t="shared" si="6"/>
        <v>365</v>
      </c>
      <c r="E252" s="44">
        <f>ROUND(('Все выпуски'!$J$3*'Все выпуски'!$J$6/100)/365*(B252-IF(C252="Нет",VLOOKUP(A252,'Айгенис Оп11'!$A$2:$C$30,3,0),VLOOKUP((A252-1),'Айгенис Оп11'!$A$2:$C$30,3,0))),2)</f>
        <v>4.1100000000000003</v>
      </c>
      <c r="G252" s="43">
        <f>COUNTIF(D253:$D$2571,365)</f>
        <v>1587</v>
      </c>
      <c r="H252" s="43">
        <f>COUNTIF(D253:$D$2571,366)</f>
        <v>732</v>
      </c>
      <c r="I252" s="2"/>
    </row>
    <row r="253" spans="1:9" x14ac:dyDescent="0.25">
      <c r="A253" s="1">
        <f>COUNTIF($C$2:C253,"Да")</f>
        <v>2</v>
      </c>
      <c r="B253" s="45">
        <f t="shared" si="7"/>
        <v>45252</v>
      </c>
      <c r="C253" s="42" t="str">
        <f>IF(ISERROR(VLOOKUP(B253,'Айгенис Оп11'!$C$3:$C$30,1,0)),"Нет","Да")</f>
        <v>Нет</v>
      </c>
      <c r="D253" s="43">
        <f t="shared" si="6"/>
        <v>365</v>
      </c>
      <c r="E253" s="44">
        <f>ROUND(('Все выпуски'!$J$3*'Все выпуски'!$J$6/100)/365*(B253-IF(C253="Нет",VLOOKUP(A253,'Айгенис Оп11'!$A$2:$C$30,3,0),VLOOKUP((A253-1),'Айгенис Оп11'!$A$2:$C$30,3,0))),2)</f>
        <v>4.1900000000000004</v>
      </c>
      <c r="G253" s="43">
        <f>COUNTIF(D254:$D$2571,365)</f>
        <v>1586</v>
      </c>
      <c r="H253" s="43">
        <f>COUNTIF(D254:$D$2571,366)</f>
        <v>732</v>
      </c>
      <c r="I253" s="2"/>
    </row>
    <row r="254" spans="1:9" x14ac:dyDescent="0.25">
      <c r="A254" s="1">
        <f>COUNTIF($C$2:C254,"Да")</f>
        <v>2</v>
      </c>
      <c r="B254" s="45">
        <f t="shared" si="7"/>
        <v>45253</v>
      </c>
      <c r="C254" s="42" t="str">
        <f>IF(ISERROR(VLOOKUP(B254,'Айгенис Оп11'!$C$3:$C$30,1,0)),"Нет","Да")</f>
        <v>Нет</v>
      </c>
      <c r="D254" s="43">
        <f t="shared" si="6"/>
        <v>365</v>
      </c>
      <c r="E254" s="44">
        <f>ROUND(('Все выпуски'!$J$3*'Все выпуски'!$J$6/100)/365*(B254-IF(C254="Нет",VLOOKUP(A254,'Айгенис Оп11'!$A$2:$C$30,3,0),VLOOKUP((A254-1),'Айгенис Оп11'!$A$2:$C$30,3,0))),2)</f>
        <v>4.2699999999999996</v>
      </c>
      <c r="G254" s="43">
        <f>COUNTIF(D255:$D$2571,365)</f>
        <v>1585</v>
      </c>
      <c r="H254" s="43">
        <f>COUNTIF(D255:$D$2571,366)</f>
        <v>732</v>
      </c>
      <c r="I254" s="2"/>
    </row>
    <row r="255" spans="1:9" x14ac:dyDescent="0.25">
      <c r="A255" s="1">
        <f>COUNTIF($C$2:C255,"Да")</f>
        <v>2</v>
      </c>
      <c r="B255" s="45">
        <f t="shared" si="7"/>
        <v>45254</v>
      </c>
      <c r="C255" s="42" t="str">
        <f>IF(ISERROR(VLOOKUP(B255,'Айгенис Оп11'!$C$3:$C$30,1,0)),"Нет","Да")</f>
        <v>Нет</v>
      </c>
      <c r="D255" s="43">
        <f t="shared" si="6"/>
        <v>365</v>
      </c>
      <c r="E255" s="44">
        <f>ROUND(('Все выпуски'!$J$3*'Все выпуски'!$J$6/100)/365*(B255-IF(C255="Нет",VLOOKUP(A255,'Айгенис Оп11'!$A$2:$C$30,3,0),VLOOKUP((A255-1),'Айгенис Оп11'!$A$2:$C$30,3,0))),2)</f>
        <v>4.3600000000000003</v>
      </c>
      <c r="G255" s="43">
        <f>COUNTIF(D256:$D$2571,365)</f>
        <v>1584</v>
      </c>
      <c r="H255" s="43">
        <f>COUNTIF(D256:$D$2571,366)</f>
        <v>732</v>
      </c>
      <c r="I255" s="2"/>
    </row>
    <row r="256" spans="1:9" x14ac:dyDescent="0.25">
      <c r="A256" s="1">
        <f>COUNTIF($C$2:C256,"Да")</f>
        <v>2</v>
      </c>
      <c r="B256" s="45">
        <f t="shared" si="7"/>
        <v>45255</v>
      </c>
      <c r="C256" s="42" t="str">
        <f>IF(ISERROR(VLOOKUP(B256,'Айгенис Оп11'!$C$3:$C$30,1,0)),"Нет","Да")</f>
        <v>Нет</v>
      </c>
      <c r="D256" s="43">
        <f t="shared" si="6"/>
        <v>365</v>
      </c>
      <c r="E256" s="44">
        <f>ROUND(('Все выпуски'!$J$3*'Все выпуски'!$J$6/100)/365*(B256-IF(C256="Нет",VLOOKUP(A256,'Айгенис Оп11'!$A$2:$C$30,3,0),VLOOKUP((A256-1),'Айгенис Оп11'!$A$2:$C$30,3,0))),2)</f>
        <v>4.4400000000000004</v>
      </c>
      <c r="G256" s="43">
        <f>COUNTIF(D257:$D$2571,365)</f>
        <v>1583</v>
      </c>
      <c r="H256" s="43">
        <f>COUNTIF(D257:$D$2571,366)</f>
        <v>732</v>
      </c>
      <c r="I256" s="2"/>
    </row>
    <row r="257" spans="1:9" x14ac:dyDescent="0.25">
      <c r="A257" s="1">
        <f>COUNTIF($C$2:C257,"Да")</f>
        <v>2</v>
      </c>
      <c r="B257" s="45">
        <f t="shared" si="7"/>
        <v>45256</v>
      </c>
      <c r="C257" s="42" t="str">
        <f>IF(ISERROR(VLOOKUP(B257,'Айгенис Оп11'!$C$3:$C$30,1,0)),"Нет","Да")</f>
        <v>Нет</v>
      </c>
      <c r="D257" s="43">
        <f t="shared" si="6"/>
        <v>365</v>
      </c>
      <c r="E257" s="44">
        <f>ROUND(('Все выпуски'!$J$3*'Все выпуски'!$J$6/100)/365*(B257-IF(C257="Нет",VLOOKUP(A257,'Айгенис Оп11'!$A$2:$C$30,3,0),VLOOKUP((A257-1),'Айгенис Оп11'!$A$2:$C$30,3,0))),2)</f>
        <v>4.5199999999999996</v>
      </c>
      <c r="G257" s="43">
        <f>COUNTIF(D258:$D$2571,365)</f>
        <v>1582</v>
      </c>
      <c r="H257" s="43">
        <f>COUNTIF(D258:$D$2571,366)</f>
        <v>732</v>
      </c>
      <c r="I257" s="2"/>
    </row>
    <row r="258" spans="1:9" x14ac:dyDescent="0.25">
      <c r="A258" s="1">
        <f>COUNTIF($C$2:C258,"Да")</f>
        <v>2</v>
      </c>
      <c r="B258" s="45">
        <f t="shared" si="7"/>
        <v>45257</v>
      </c>
      <c r="C258" s="42" t="str">
        <f>IF(ISERROR(VLOOKUP(B258,'Айгенис Оп11'!$C$3:$C$30,1,0)),"Нет","Да")</f>
        <v>Нет</v>
      </c>
      <c r="D258" s="43">
        <f t="shared" si="6"/>
        <v>365</v>
      </c>
      <c r="E258" s="44">
        <f>ROUND(('Все выпуски'!$J$3*'Все выпуски'!$J$6/100)/365*(B258-IF(C258="Нет",VLOOKUP(A258,'Айгенис Оп11'!$A$2:$C$30,3,0),VLOOKUP((A258-1),'Айгенис Оп11'!$A$2:$C$30,3,0))),2)</f>
        <v>4.5999999999999996</v>
      </c>
      <c r="G258" s="43">
        <f>COUNTIF(D259:$D$2571,365)</f>
        <v>1581</v>
      </c>
      <c r="H258" s="43">
        <f>COUNTIF(D259:$D$2571,366)</f>
        <v>732</v>
      </c>
      <c r="I258" s="2"/>
    </row>
    <row r="259" spans="1:9" x14ac:dyDescent="0.25">
      <c r="A259" s="1">
        <f>COUNTIF($C$2:C259,"Да")</f>
        <v>2</v>
      </c>
      <c r="B259" s="45">
        <f t="shared" si="7"/>
        <v>45258</v>
      </c>
      <c r="C259" s="42" t="str">
        <f>IF(ISERROR(VLOOKUP(B259,'Айгенис Оп11'!$C$3:$C$30,1,0)),"Нет","Да")</f>
        <v>Нет</v>
      </c>
      <c r="D259" s="43">
        <f t="shared" ref="D259:D322" si="8">IF(MOD(YEAR(B259),4)=0,366,365)</f>
        <v>365</v>
      </c>
      <c r="E259" s="44">
        <f>ROUND(('Все выпуски'!$J$3*'Все выпуски'!$J$6/100)/365*(B259-IF(C259="Нет",VLOOKUP(A259,'Айгенис Оп11'!$A$2:$C$30,3,0),VLOOKUP((A259-1),'Айгенис Оп11'!$A$2:$C$30,3,0))),2)</f>
        <v>4.68</v>
      </c>
      <c r="G259" s="43">
        <f>COUNTIF(D260:$D$2571,365)</f>
        <v>1580</v>
      </c>
      <c r="H259" s="43">
        <f>COUNTIF(D260:$D$2571,366)</f>
        <v>732</v>
      </c>
      <c r="I259" s="2"/>
    </row>
    <row r="260" spans="1:9" x14ac:dyDescent="0.25">
      <c r="A260" s="1">
        <f>COUNTIF($C$2:C260,"Да")</f>
        <v>2</v>
      </c>
      <c r="B260" s="45">
        <f t="shared" ref="B260:B323" si="9">B259+1</f>
        <v>45259</v>
      </c>
      <c r="C260" s="42" t="str">
        <f>IF(ISERROR(VLOOKUP(B260,'Айгенис Оп11'!$C$3:$C$30,1,0)),"Нет","Да")</f>
        <v>Нет</v>
      </c>
      <c r="D260" s="43">
        <f t="shared" si="8"/>
        <v>365</v>
      </c>
      <c r="E260" s="44">
        <f>ROUND(('Все выпуски'!$J$3*'Все выпуски'!$J$6/100)/365*(B260-IF(C260="Нет",VLOOKUP(A260,'Айгенис Оп11'!$A$2:$C$30,3,0),VLOOKUP((A260-1),'Айгенис Оп11'!$A$2:$C$30,3,0))),2)</f>
        <v>4.7699999999999996</v>
      </c>
      <c r="G260" s="43">
        <f>COUNTIF(D261:$D$2571,365)</f>
        <v>1579</v>
      </c>
      <c r="H260" s="43">
        <f>COUNTIF(D261:$D$2571,366)</f>
        <v>732</v>
      </c>
      <c r="I260" s="2"/>
    </row>
    <row r="261" spans="1:9" x14ac:dyDescent="0.25">
      <c r="A261" s="1">
        <f>COUNTIF($C$2:C261,"Да")</f>
        <v>2</v>
      </c>
      <c r="B261" s="45">
        <f t="shared" si="9"/>
        <v>45260</v>
      </c>
      <c r="C261" s="42" t="str">
        <f>IF(ISERROR(VLOOKUP(B261,'Айгенис Оп11'!$C$3:$C$30,1,0)),"Нет","Да")</f>
        <v>Нет</v>
      </c>
      <c r="D261" s="43">
        <f t="shared" si="8"/>
        <v>365</v>
      </c>
      <c r="E261" s="44">
        <f>ROUND(('Все выпуски'!$J$3*'Все выпуски'!$J$6/100)/365*(B261-IF(C261="Нет",VLOOKUP(A261,'Айгенис Оп11'!$A$2:$C$30,3,0),VLOOKUP((A261-1),'Айгенис Оп11'!$A$2:$C$30,3,0))),2)</f>
        <v>4.8499999999999996</v>
      </c>
      <c r="G261" s="43">
        <f>COUNTIF(D262:$D$2571,365)</f>
        <v>1578</v>
      </c>
      <c r="H261" s="43">
        <f>COUNTIF(D262:$D$2571,366)</f>
        <v>732</v>
      </c>
      <c r="I261" s="2"/>
    </row>
    <row r="262" spans="1:9" x14ac:dyDescent="0.25">
      <c r="A262" s="1">
        <f>COUNTIF($C$2:C262,"Да")</f>
        <v>2</v>
      </c>
      <c r="B262" s="45">
        <f t="shared" si="9"/>
        <v>45261</v>
      </c>
      <c r="C262" s="42" t="str">
        <f>IF(ISERROR(VLOOKUP(B262,'Айгенис Оп11'!$C$3:$C$30,1,0)),"Нет","Да")</f>
        <v>Нет</v>
      </c>
      <c r="D262" s="43">
        <f t="shared" si="8"/>
        <v>365</v>
      </c>
      <c r="E262" s="44">
        <f>ROUND(('Все выпуски'!$J$3*'Все выпуски'!$J$6/100)/365*(B262-IF(C262="Нет",VLOOKUP(A262,'Айгенис Оп11'!$A$2:$C$30,3,0),VLOOKUP((A262-1),'Айгенис Оп11'!$A$2:$C$30,3,0))),2)</f>
        <v>4.93</v>
      </c>
      <c r="G262" s="43">
        <f>COUNTIF(D263:$D$2571,365)</f>
        <v>1577</v>
      </c>
      <c r="H262" s="43">
        <f>COUNTIF(D263:$D$2571,366)</f>
        <v>732</v>
      </c>
      <c r="I262" s="2"/>
    </row>
    <row r="263" spans="1:9" x14ac:dyDescent="0.25">
      <c r="A263" s="1">
        <f>COUNTIF($C$2:C263,"Да")</f>
        <v>2</v>
      </c>
      <c r="B263" s="45">
        <f t="shared" si="9"/>
        <v>45262</v>
      </c>
      <c r="C263" s="42" t="str">
        <f>IF(ISERROR(VLOOKUP(B263,'Айгенис Оп11'!$C$3:$C$30,1,0)),"Нет","Да")</f>
        <v>Нет</v>
      </c>
      <c r="D263" s="43">
        <f t="shared" si="8"/>
        <v>365</v>
      </c>
      <c r="E263" s="44">
        <f>ROUND(('Все выпуски'!$J$3*'Все выпуски'!$J$6/100)/365*(B263-IF(C263="Нет",VLOOKUP(A263,'Айгенис Оп11'!$A$2:$C$30,3,0),VLOOKUP((A263-1),'Айгенис Оп11'!$A$2:$C$30,3,0))),2)</f>
        <v>5.01</v>
      </c>
      <c r="G263" s="43">
        <f>COUNTIF(D264:$D$2571,365)</f>
        <v>1576</v>
      </c>
      <c r="H263" s="43">
        <f>COUNTIF(D264:$D$2571,366)</f>
        <v>732</v>
      </c>
      <c r="I263" s="2"/>
    </row>
    <row r="264" spans="1:9" x14ac:dyDescent="0.25">
      <c r="A264" s="1">
        <f>COUNTIF($C$2:C264,"Да")</f>
        <v>2</v>
      </c>
      <c r="B264" s="45">
        <f t="shared" si="9"/>
        <v>45263</v>
      </c>
      <c r="C264" s="42" t="str">
        <f>IF(ISERROR(VLOOKUP(B264,'Айгенис Оп11'!$C$3:$C$30,1,0)),"Нет","Да")</f>
        <v>Нет</v>
      </c>
      <c r="D264" s="43">
        <f t="shared" si="8"/>
        <v>365</v>
      </c>
      <c r="E264" s="44">
        <f>ROUND(('Все выпуски'!$J$3*'Все выпуски'!$J$6/100)/365*(B264-IF(C264="Нет",VLOOKUP(A264,'Айгенис Оп11'!$A$2:$C$30,3,0),VLOOKUP((A264-1),'Айгенис Оп11'!$A$2:$C$30,3,0))),2)</f>
        <v>5.0999999999999996</v>
      </c>
      <c r="G264" s="43">
        <f>COUNTIF(D265:$D$2571,365)</f>
        <v>1575</v>
      </c>
      <c r="H264" s="43">
        <f>COUNTIF(D265:$D$2571,366)</f>
        <v>732</v>
      </c>
      <c r="I264" s="2"/>
    </row>
    <row r="265" spans="1:9" x14ac:dyDescent="0.25">
      <c r="A265" s="1">
        <f>COUNTIF($C$2:C265,"Да")</f>
        <v>2</v>
      </c>
      <c r="B265" s="45">
        <f t="shared" si="9"/>
        <v>45264</v>
      </c>
      <c r="C265" s="42" t="str">
        <f>IF(ISERROR(VLOOKUP(B265,'Айгенис Оп11'!$C$3:$C$30,1,0)),"Нет","Да")</f>
        <v>Нет</v>
      </c>
      <c r="D265" s="43">
        <f t="shared" si="8"/>
        <v>365</v>
      </c>
      <c r="E265" s="44">
        <f>ROUND(('Все выпуски'!$J$3*'Все выпуски'!$J$6/100)/365*(B265-IF(C265="Нет",VLOOKUP(A265,'Айгенис Оп11'!$A$2:$C$30,3,0),VLOOKUP((A265-1),'Айгенис Оп11'!$A$2:$C$30,3,0))),2)</f>
        <v>5.18</v>
      </c>
      <c r="G265" s="43">
        <f>COUNTIF(D266:$D$2571,365)</f>
        <v>1574</v>
      </c>
      <c r="H265" s="43">
        <f>COUNTIF(D266:$D$2571,366)</f>
        <v>732</v>
      </c>
      <c r="I265" s="2"/>
    </row>
    <row r="266" spans="1:9" x14ac:dyDescent="0.25">
      <c r="A266" s="1">
        <f>COUNTIF($C$2:C266,"Да")</f>
        <v>2</v>
      </c>
      <c r="B266" s="45">
        <f t="shared" si="9"/>
        <v>45265</v>
      </c>
      <c r="C266" s="42" t="str">
        <f>IF(ISERROR(VLOOKUP(B266,'Айгенис Оп11'!$C$3:$C$30,1,0)),"Нет","Да")</f>
        <v>Нет</v>
      </c>
      <c r="D266" s="43">
        <f t="shared" si="8"/>
        <v>365</v>
      </c>
      <c r="E266" s="44">
        <f>ROUND(('Все выпуски'!$J$3*'Все выпуски'!$J$6/100)/365*(B266-IF(C266="Нет",VLOOKUP(A266,'Айгенис Оп11'!$A$2:$C$30,3,0),VLOOKUP((A266-1),'Айгенис Оп11'!$A$2:$C$30,3,0))),2)</f>
        <v>5.26</v>
      </c>
      <c r="G266" s="43">
        <f>COUNTIF(D267:$D$2571,365)</f>
        <v>1573</v>
      </c>
      <c r="H266" s="43">
        <f>COUNTIF(D267:$D$2571,366)</f>
        <v>732</v>
      </c>
      <c r="I266" s="2"/>
    </row>
    <row r="267" spans="1:9" x14ac:dyDescent="0.25">
      <c r="A267" s="1">
        <f>COUNTIF($C$2:C267,"Да")</f>
        <v>2</v>
      </c>
      <c r="B267" s="45">
        <f t="shared" si="9"/>
        <v>45266</v>
      </c>
      <c r="C267" s="42" t="str">
        <f>IF(ISERROR(VLOOKUP(B267,'Айгенис Оп11'!$C$3:$C$30,1,0)),"Нет","Да")</f>
        <v>Нет</v>
      </c>
      <c r="D267" s="43">
        <f t="shared" si="8"/>
        <v>365</v>
      </c>
      <c r="E267" s="44">
        <f>ROUND(('Все выпуски'!$J$3*'Все выпуски'!$J$6/100)/365*(B267-IF(C267="Нет",VLOOKUP(A267,'Айгенис Оп11'!$A$2:$C$30,3,0),VLOOKUP((A267-1),'Айгенис Оп11'!$A$2:$C$30,3,0))),2)</f>
        <v>5.34</v>
      </c>
      <c r="G267" s="43">
        <f>COUNTIF(D268:$D$2571,365)</f>
        <v>1572</v>
      </c>
      <c r="H267" s="43">
        <f>COUNTIF(D268:$D$2571,366)</f>
        <v>732</v>
      </c>
      <c r="I267" s="2"/>
    </row>
    <row r="268" spans="1:9" x14ac:dyDescent="0.25">
      <c r="A268" s="1">
        <f>COUNTIF($C$2:C268,"Да")</f>
        <v>2</v>
      </c>
      <c r="B268" s="45">
        <f t="shared" si="9"/>
        <v>45267</v>
      </c>
      <c r="C268" s="42" t="str">
        <f>IF(ISERROR(VLOOKUP(B268,'Айгенис Оп11'!$C$3:$C$30,1,0)),"Нет","Да")</f>
        <v>Нет</v>
      </c>
      <c r="D268" s="43">
        <f t="shared" si="8"/>
        <v>365</v>
      </c>
      <c r="E268" s="44">
        <f>ROUND(('Все выпуски'!$J$3*'Все выпуски'!$J$6/100)/365*(B268-IF(C268="Нет",VLOOKUP(A268,'Айгенис Оп11'!$A$2:$C$30,3,0),VLOOKUP((A268-1),'Айгенис Оп11'!$A$2:$C$30,3,0))),2)</f>
        <v>5.42</v>
      </c>
      <c r="G268" s="43">
        <f>COUNTIF(D269:$D$2571,365)</f>
        <v>1571</v>
      </c>
      <c r="H268" s="43">
        <f>COUNTIF(D269:$D$2571,366)</f>
        <v>732</v>
      </c>
      <c r="I268" s="2"/>
    </row>
    <row r="269" spans="1:9" x14ac:dyDescent="0.25">
      <c r="A269" s="1">
        <f>COUNTIF($C$2:C269,"Да")</f>
        <v>2</v>
      </c>
      <c r="B269" s="45">
        <f t="shared" si="9"/>
        <v>45268</v>
      </c>
      <c r="C269" s="42" t="str">
        <f>IF(ISERROR(VLOOKUP(B269,'Айгенис Оп11'!$C$3:$C$30,1,0)),"Нет","Да")</f>
        <v>Нет</v>
      </c>
      <c r="D269" s="43">
        <f t="shared" si="8"/>
        <v>365</v>
      </c>
      <c r="E269" s="44">
        <f>ROUND(('Все выпуски'!$J$3*'Все выпуски'!$J$6/100)/365*(B269-IF(C269="Нет",VLOOKUP(A269,'Айгенис Оп11'!$A$2:$C$30,3,0),VLOOKUP((A269-1),'Айгенис Оп11'!$A$2:$C$30,3,0))),2)</f>
        <v>5.51</v>
      </c>
      <c r="G269" s="43">
        <f>COUNTIF(D270:$D$2571,365)</f>
        <v>1570</v>
      </c>
      <c r="H269" s="43">
        <f>COUNTIF(D270:$D$2571,366)</f>
        <v>732</v>
      </c>
      <c r="I269" s="2"/>
    </row>
    <row r="270" spans="1:9" x14ac:dyDescent="0.25">
      <c r="A270" s="1">
        <f>COUNTIF($C$2:C270,"Да")</f>
        <v>2</v>
      </c>
      <c r="B270" s="45">
        <f t="shared" si="9"/>
        <v>45269</v>
      </c>
      <c r="C270" s="42" t="str">
        <f>IF(ISERROR(VLOOKUP(B270,'Айгенис Оп11'!$C$3:$C$30,1,0)),"Нет","Да")</f>
        <v>Нет</v>
      </c>
      <c r="D270" s="43">
        <f t="shared" si="8"/>
        <v>365</v>
      </c>
      <c r="E270" s="44">
        <f>ROUND(('Все выпуски'!$J$3*'Все выпуски'!$J$6/100)/365*(B270-IF(C270="Нет",VLOOKUP(A270,'Айгенис Оп11'!$A$2:$C$30,3,0),VLOOKUP((A270-1),'Айгенис Оп11'!$A$2:$C$30,3,0))),2)</f>
        <v>5.59</v>
      </c>
      <c r="G270" s="43">
        <f>COUNTIF(D271:$D$2571,365)</f>
        <v>1569</v>
      </c>
      <c r="H270" s="43">
        <f>COUNTIF(D271:$D$2571,366)</f>
        <v>732</v>
      </c>
      <c r="I270" s="2"/>
    </row>
    <row r="271" spans="1:9" x14ac:dyDescent="0.25">
      <c r="A271" s="1">
        <f>COUNTIF($C$2:C271,"Да")</f>
        <v>2</v>
      </c>
      <c r="B271" s="45">
        <f t="shared" si="9"/>
        <v>45270</v>
      </c>
      <c r="C271" s="42" t="str">
        <f>IF(ISERROR(VLOOKUP(B271,'Айгенис Оп11'!$C$3:$C$30,1,0)),"Нет","Да")</f>
        <v>Нет</v>
      </c>
      <c r="D271" s="43">
        <f t="shared" si="8"/>
        <v>365</v>
      </c>
      <c r="E271" s="44">
        <f>ROUND(('Все выпуски'!$J$3*'Все выпуски'!$J$6/100)/365*(B271-IF(C271="Нет",VLOOKUP(A271,'Айгенис Оп11'!$A$2:$C$30,3,0),VLOOKUP((A271-1),'Айгенис Оп11'!$A$2:$C$30,3,0))),2)</f>
        <v>5.67</v>
      </c>
      <c r="G271" s="43">
        <f>COUNTIF(D272:$D$2571,365)</f>
        <v>1568</v>
      </c>
      <c r="H271" s="43">
        <f>COUNTIF(D272:$D$2571,366)</f>
        <v>732</v>
      </c>
      <c r="I271" s="2"/>
    </row>
    <row r="272" spans="1:9" x14ac:dyDescent="0.25">
      <c r="A272" s="1">
        <f>COUNTIF($C$2:C272,"Да")</f>
        <v>2</v>
      </c>
      <c r="B272" s="45">
        <f t="shared" si="9"/>
        <v>45271</v>
      </c>
      <c r="C272" s="42" t="str">
        <f>IF(ISERROR(VLOOKUP(B272,'Айгенис Оп11'!$C$3:$C$30,1,0)),"Нет","Да")</f>
        <v>Нет</v>
      </c>
      <c r="D272" s="43">
        <f t="shared" si="8"/>
        <v>365</v>
      </c>
      <c r="E272" s="44">
        <f>ROUND(('Все выпуски'!$J$3*'Все выпуски'!$J$6/100)/365*(B272-IF(C272="Нет",VLOOKUP(A272,'Айгенис Оп11'!$A$2:$C$30,3,0),VLOOKUP((A272-1),'Айгенис Оп11'!$A$2:$C$30,3,0))),2)</f>
        <v>5.75</v>
      </c>
      <c r="G272" s="43">
        <f>COUNTIF(D273:$D$2571,365)</f>
        <v>1567</v>
      </c>
      <c r="H272" s="43">
        <f>COUNTIF(D273:$D$2571,366)</f>
        <v>732</v>
      </c>
      <c r="I272" s="2"/>
    </row>
    <row r="273" spans="1:9" x14ac:dyDescent="0.25">
      <c r="A273" s="1">
        <f>COUNTIF($C$2:C273,"Да")</f>
        <v>2</v>
      </c>
      <c r="B273" s="45">
        <f t="shared" si="9"/>
        <v>45272</v>
      </c>
      <c r="C273" s="42" t="str">
        <f>IF(ISERROR(VLOOKUP(B273,'Айгенис Оп11'!$C$3:$C$30,1,0)),"Нет","Да")</f>
        <v>Нет</v>
      </c>
      <c r="D273" s="43">
        <f t="shared" si="8"/>
        <v>365</v>
      </c>
      <c r="E273" s="44">
        <f>ROUND(('Все выпуски'!$J$3*'Все выпуски'!$J$6/100)/365*(B273-IF(C273="Нет",VLOOKUP(A273,'Айгенис Оп11'!$A$2:$C$30,3,0),VLOOKUP((A273-1),'Айгенис Оп11'!$A$2:$C$30,3,0))),2)</f>
        <v>5.84</v>
      </c>
      <c r="G273" s="43">
        <f>COUNTIF(D274:$D$2571,365)</f>
        <v>1566</v>
      </c>
      <c r="H273" s="43">
        <f>COUNTIF(D274:$D$2571,366)</f>
        <v>732</v>
      </c>
      <c r="I273" s="2"/>
    </row>
    <row r="274" spans="1:9" x14ac:dyDescent="0.25">
      <c r="A274" s="1">
        <f>COUNTIF($C$2:C274,"Да")</f>
        <v>2</v>
      </c>
      <c r="B274" s="45">
        <f t="shared" si="9"/>
        <v>45273</v>
      </c>
      <c r="C274" s="42" t="str">
        <f>IF(ISERROR(VLOOKUP(B274,'Айгенис Оп11'!$C$3:$C$30,1,0)),"Нет","Да")</f>
        <v>Нет</v>
      </c>
      <c r="D274" s="43">
        <f t="shared" si="8"/>
        <v>365</v>
      </c>
      <c r="E274" s="44">
        <f>ROUND(('Все выпуски'!$J$3*'Все выпуски'!$J$6/100)/365*(B274-IF(C274="Нет",VLOOKUP(A274,'Айгенис Оп11'!$A$2:$C$30,3,0),VLOOKUP((A274-1),'Айгенис Оп11'!$A$2:$C$30,3,0))),2)</f>
        <v>5.92</v>
      </c>
      <c r="G274" s="43">
        <f>COUNTIF(D275:$D$2571,365)</f>
        <v>1565</v>
      </c>
      <c r="H274" s="43">
        <f>COUNTIF(D275:$D$2571,366)</f>
        <v>732</v>
      </c>
      <c r="I274" s="2"/>
    </row>
    <row r="275" spans="1:9" x14ac:dyDescent="0.25">
      <c r="A275" s="1">
        <f>COUNTIF($C$2:C275,"Да")</f>
        <v>2</v>
      </c>
      <c r="B275" s="45">
        <f t="shared" si="9"/>
        <v>45274</v>
      </c>
      <c r="C275" s="42" t="str">
        <f>IF(ISERROR(VLOOKUP(B275,'Айгенис Оп11'!$C$3:$C$30,1,0)),"Нет","Да")</f>
        <v>Нет</v>
      </c>
      <c r="D275" s="43">
        <f t="shared" si="8"/>
        <v>365</v>
      </c>
      <c r="E275" s="44">
        <f>ROUND(('Все выпуски'!$J$3*'Все выпуски'!$J$6/100)/365*(B275-IF(C275="Нет",VLOOKUP(A275,'Айгенис Оп11'!$A$2:$C$30,3,0),VLOOKUP((A275-1),'Айгенис Оп11'!$A$2:$C$30,3,0))),2)</f>
        <v>6</v>
      </c>
      <c r="G275" s="43">
        <f>COUNTIF(D276:$D$2571,365)</f>
        <v>1564</v>
      </c>
      <c r="H275" s="43">
        <f>COUNTIF(D276:$D$2571,366)</f>
        <v>732</v>
      </c>
      <c r="I275" s="2"/>
    </row>
    <row r="276" spans="1:9" x14ac:dyDescent="0.25">
      <c r="A276" s="1">
        <f>COUNTIF($C$2:C276,"Да")</f>
        <v>2</v>
      </c>
      <c r="B276" s="45">
        <f t="shared" si="9"/>
        <v>45275</v>
      </c>
      <c r="C276" s="42" t="str">
        <f>IF(ISERROR(VLOOKUP(B276,'Айгенис Оп11'!$C$3:$C$30,1,0)),"Нет","Да")</f>
        <v>Нет</v>
      </c>
      <c r="D276" s="43">
        <f t="shared" si="8"/>
        <v>365</v>
      </c>
      <c r="E276" s="44">
        <f>ROUND(('Все выпуски'!$J$3*'Все выпуски'!$J$6/100)/365*(B276-IF(C276="Нет",VLOOKUP(A276,'Айгенис Оп11'!$A$2:$C$30,3,0),VLOOKUP((A276-1),'Айгенис Оп11'!$A$2:$C$30,3,0))),2)</f>
        <v>6.08</v>
      </c>
      <c r="G276" s="43">
        <f>COUNTIF(D277:$D$2571,365)</f>
        <v>1563</v>
      </c>
      <c r="H276" s="43">
        <f>COUNTIF(D277:$D$2571,366)</f>
        <v>732</v>
      </c>
      <c r="I276" s="2"/>
    </row>
    <row r="277" spans="1:9" x14ac:dyDescent="0.25">
      <c r="A277" s="1">
        <f>COUNTIF($C$2:C277,"Да")</f>
        <v>2</v>
      </c>
      <c r="B277" s="45">
        <f t="shared" si="9"/>
        <v>45276</v>
      </c>
      <c r="C277" s="42" t="str">
        <f>IF(ISERROR(VLOOKUP(B277,'Айгенис Оп11'!$C$3:$C$30,1,0)),"Нет","Да")</f>
        <v>Нет</v>
      </c>
      <c r="D277" s="43">
        <f t="shared" si="8"/>
        <v>365</v>
      </c>
      <c r="E277" s="44">
        <f>ROUND(('Все выпуски'!$J$3*'Все выпуски'!$J$6/100)/365*(B277-IF(C277="Нет",VLOOKUP(A277,'Айгенис Оп11'!$A$2:$C$30,3,0),VLOOKUP((A277-1),'Айгенис Оп11'!$A$2:$C$30,3,0))),2)</f>
        <v>6.16</v>
      </c>
      <c r="G277" s="43">
        <f>COUNTIF(D278:$D$2571,365)</f>
        <v>1562</v>
      </c>
      <c r="H277" s="43">
        <f>COUNTIF(D278:$D$2571,366)</f>
        <v>732</v>
      </c>
      <c r="I277" s="2"/>
    </row>
    <row r="278" spans="1:9" x14ac:dyDescent="0.25">
      <c r="A278" s="1">
        <f>COUNTIF($C$2:C278,"Да")</f>
        <v>2</v>
      </c>
      <c r="B278" s="45">
        <f t="shared" si="9"/>
        <v>45277</v>
      </c>
      <c r="C278" s="42" t="str">
        <f>IF(ISERROR(VLOOKUP(B278,'Айгенис Оп11'!$C$3:$C$30,1,0)),"Нет","Да")</f>
        <v>Нет</v>
      </c>
      <c r="D278" s="43">
        <f t="shared" si="8"/>
        <v>365</v>
      </c>
      <c r="E278" s="44">
        <f>ROUND(('Все выпуски'!$J$3*'Все выпуски'!$J$6/100)/365*(B278-IF(C278="Нет",VLOOKUP(A278,'Айгенис Оп11'!$A$2:$C$30,3,0),VLOOKUP((A278-1),'Айгенис Оп11'!$A$2:$C$30,3,0))),2)</f>
        <v>6.25</v>
      </c>
      <c r="G278" s="43">
        <f>COUNTIF(D279:$D$2571,365)</f>
        <v>1561</v>
      </c>
      <c r="H278" s="43">
        <f>COUNTIF(D279:$D$2571,366)</f>
        <v>732</v>
      </c>
      <c r="I278" s="2"/>
    </row>
    <row r="279" spans="1:9" x14ac:dyDescent="0.25">
      <c r="A279" s="1">
        <f>COUNTIF($C$2:C279,"Да")</f>
        <v>2</v>
      </c>
      <c r="B279" s="45">
        <f t="shared" si="9"/>
        <v>45278</v>
      </c>
      <c r="C279" s="42" t="str">
        <f>IF(ISERROR(VLOOKUP(B279,'Айгенис Оп11'!$C$3:$C$30,1,0)),"Нет","Да")</f>
        <v>Нет</v>
      </c>
      <c r="D279" s="43">
        <f t="shared" si="8"/>
        <v>365</v>
      </c>
      <c r="E279" s="44">
        <f>ROUND(('Все выпуски'!$J$3*'Все выпуски'!$J$6/100)/365*(B279-IF(C279="Нет",VLOOKUP(A279,'Айгенис Оп11'!$A$2:$C$30,3,0),VLOOKUP((A279-1),'Айгенис Оп11'!$A$2:$C$30,3,0))),2)</f>
        <v>6.33</v>
      </c>
      <c r="G279" s="43">
        <f>COUNTIF(D280:$D$2571,365)</f>
        <v>1560</v>
      </c>
      <c r="H279" s="43">
        <f>COUNTIF(D280:$D$2571,366)</f>
        <v>732</v>
      </c>
      <c r="I279" s="2"/>
    </row>
    <row r="280" spans="1:9" x14ac:dyDescent="0.25">
      <c r="A280" s="1">
        <f>COUNTIF($C$2:C280,"Да")</f>
        <v>2</v>
      </c>
      <c r="B280" s="45">
        <f t="shared" si="9"/>
        <v>45279</v>
      </c>
      <c r="C280" s="42" t="str">
        <f>IF(ISERROR(VLOOKUP(B280,'Айгенис Оп11'!$C$3:$C$30,1,0)),"Нет","Да")</f>
        <v>Нет</v>
      </c>
      <c r="D280" s="43">
        <f t="shared" si="8"/>
        <v>365</v>
      </c>
      <c r="E280" s="44">
        <f>ROUND(('Все выпуски'!$J$3*'Все выпуски'!$J$6/100)/365*(B280-IF(C280="Нет",VLOOKUP(A280,'Айгенис Оп11'!$A$2:$C$30,3,0),VLOOKUP((A280-1),'Айгенис Оп11'!$A$2:$C$30,3,0))),2)</f>
        <v>6.41</v>
      </c>
      <c r="G280" s="43">
        <f>COUNTIF(D281:$D$2571,365)</f>
        <v>1559</v>
      </c>
      <c r="H280" s="43">
        <f>COUNTIF(D281:$D$2571,366)</f>
        <v>732</v>
      </c>
      <c r="I280" s="2"/>
    </row>
    <row r="281" spans="1:9" x14ac:dyDescent="0.25">
      <c r="A281" s="1">
        <f>COUNTIF($C$2:C281,"Да")</f>
        <v>2</v>
      </c>
      <c r="B281" s="45">
        <f t="shared" si="9"/>
        <v>45280</v>
      </c>
      <c r="C281" s="42" t="str">
        <f>IF(ISERROR(VLOOKUP(B281,'Айгенис Оп11'!$C$3:$C$30,1,0)),"Нет","Да")</f>
        <v>Нет</v>
      </c>
      <c r="D281" s="43">
        <f t="shared" si="8"/>
        <v>365</v>
      </c>
      <c r="E281" s="44">
        <f>ROUND(('Все выпуски'!$J$3*'Все выпуски'!$J$6/100)/365*(B281-IF(C281="Нет",VLOOKUP(A281,'Айгенис Оп11'!$A$2:$C$30,3,0),VLOOKUP((A281-1),'Айгенис Оп11'!$A$2:$C$30,3,0))),2)</f>
        <v>6.49</v>
      </c>
      <c r="G281" s="43">
        <f>COUNTIF(D282:$D$2571,365)</f>
        <v>1558</v>
      </c>
      <c r="H281" s="43">
        <f>COUNTIF(D282:$D$2571,366)</f>
        <v>732</v>
      </c>
      <c r="I281" s="2"/>
    </row>
    <row r="282" spans="1:9" x14ac:dyDescent="0.25">
      <c r="A282" s="1">
        <f>COUNTIF($C$2:C282,"Да")</f>
        <v>2</v>
      </c>
      <c r="B282" s="45">
        <f t="shared" si="9"/>
        <v>45281</v>
      </c>
      <c r="C282" s="42" t="str">
        <f>IF(ISERROR(VLOOKUP(B282,'Айгенис Оп11'!$C$3:$C$30,1,0)),"Нет","Да")</f>
        <v>Нет</v>
      </c>
      <c r="D282" s="43">
        <f t="shared" si="8"/>
        <v>365</v>
      </c>
      <c r="E282" s="44">
        <f>ROUND(('Все выпуски'!$J$3*'Все выпуски'!$J$6/100)/365*(B282-IF(C282="Нет",VLOOKUP(A282,'Айгенис Оп11'!$A$2:$C$30,3,0),VLOOKUP((A282-1),'Айгенис Оп11'!$A$2:$C$30,3,0))),2)</f>
        <v>6.58</v>
      </c>
      <c r="G282" s="43">
        <f>COUNTIF(D283:$D$2571,365)</f>
        <v>1557</v>
      </c>
      <c r="H282" s="43">
        <f>COUNTIF(D283:$D$2571,366)</f>
        <v>732</v>
      </c>
      <c r="I282" s="2"/>
    </row>
    <row r="283" spans="1:9" x14ac:dyDescent="0.25">
      <c r="A283" s="1">
        <f>COUNTIF($C$2:C283,"Да")</f>
        <v>2</v>
      </c>
      <c r="B283" s="45">
        <f t="shared" si="9"/>
        <v>45282</v>
      </c>
      <c r="C283" s="42" t="str">
        <f>IF(ISERROR(VLOOKUP(B283,'Айгенис Оп11'!$C$3:$C$30,1,0)),"Нет","Да")</f>
        <v>Нет</v>
      </c>
      <c r="D283" s="43">
        <f t="shared" si="8"/>
        <v>365</v>
      </c>
      <c r="E283" s="44">
        <f>ROUND(('Все выпуски'!$J$3*'Все выпуски'!$J$6/100)/365*(B283-IF(C283="Нет",VLOOKUP(A283,'Айгенис Оп11'!$A$2:$C$30,3,0),VLOOKUP((A283-1),'Айгенис Оп11'!$A$2:$C$30,3,0))),2)</f>
        <v>6.66</v>
      </c>
      <c r="G283" s="43">
        <f>COUNTIF(D284:$D$2571,365)</f>
        <v>1556</v>
      </c>
      <c r="H283" s="43">
        <f>COUNTIF(D284:$D$2571,366)</f>
        <v>732</v>
      </c>
      <c r="I283" s="2"/>
    </row>
    <row r="284" spans="1:9" x14ac:dyDescent="0.25">
      <c r="A284" s="1">
        <f>COUNTIF($C$2:C284,"Да")</f>
        <v>2</v>
      </c>
      <c r="B284" s="45">
        <f t="shared" si="9"/>
        <v>45283</v>
      </c>
      <c r="C284" s="42" t="str">
        <f>IF(ISERROR(VLOOKUP(B284,'Айгенис Оп11'!$C$3:$C$30,1,0)),"Нет","Да")</f>
        <v>Нет</v>
      </c>
      <c r="D284" s="43">
        <f t="shared" si="8"/>
        <v>365</v>
      </c>
      <c r="E284" s="44">
        <f>ROUND(('Все выпуски'!$J$3*'Все выпуски'!$J$6/100)/365*(B284-IF(C284="Нет",VLOOKUP(A284,'Айгенис Оп11'!$A$2:$C$30,3,0),VLOOKUP((A284-1),'Айгенис Оп11'!$A$2:$C$30,3,0))),2)</f>
        <v>6.74</v>
      </c>
      <c r="G284" s="43">
        <f>COUNTIF(D285:$D$2571,365)</f>
        <v>1555</v>
      </c>
      <c r="H284" s="43">
        <f>COUNTIF(D285:$D$2571,366)</f>
        <v>732</v>
      </c>
      <c r="I284" s="2"/>
    </row>
    <row r="285" spans="1:9" x14ac:dyDescent="0.25">
      <c r="A285" s="1">
        <f>COUNTIF($C$2:C285,"Да")</f>
        <v>2</v>
      </c>
      <c r="B285" s="45">
        <f t="shared" si="9"/>
        <v>45284</v>
      </c>
      <c r="C285" s="42" t="str">
        <f>IF(ISERROR(VLOOKUP(B285,'Айгенис Оп11'!$C$3:$C$30,1,0)),"Нет","Да")</f>
        <v>Нет</v>
      </c>
      <c r="D285" s="43">
        <f t="shared" si="8"/>
        <v>365</v>
      </c>
      <c r="E285" s="44">
        <f>ROUND(('Все выпуски'!$J$3*'Все выпуски'!$J$6/100)/365*(B285-IF(C285="Нет",VLOOKUP(A285,'Айгенис Оп11'!$A$2:$C$30,3,0),VLOOKUP((A285-1),'Айгенис Оп11'!$A$2:$C$30,3,0))),2)</f>
        <v>6.82</v>
      </c>
      <c r="G285" s="43">
        <f>COUNTIF(D286:$D$2571,365)</f>
        <v>1554</v>
      </c>
      <c r="H285" s="43">
        <f>COUNTIF(D286:$D$2571,366)</f>
        <v>732</v>
      </c>
      <c r="I285" s="2"/>
    </row>
    <row r="286" spans="1:9" x14ac:dyDescent="0.25">
      <c r="A286" s="1">
        <f>COUNTIF($C$2:C286,"Да")</f>
        <v>2</v>
      </c>
      <c r="B286" s="45">
        <f t="shared" si="9"/>
        <v>45285</v>
      </c>
      <c r="C286" s="42" t="str">
        <f>IF(ISERROR(VLOOKUP(B286,'Айгенис Оп11'!$C$3:$C$30,1,0)),"Нет","Да")</f>
        <v>Нет</v>
      </c>
      <c r="D286" s="43">
        <f t="shared" si="8"/>
        <v>365</v>
      </c>
      <c r="E286" s="44">
        <f>ROUND(('Все выпуски'!$J$3*'Все выпуски'!$J$6/100)/365*(B286-IF(C286="Нет",VLOOKUP(A286,'Айгенис Оп11'!$A$2:$C$30,3,0),VLOOKUP((A286-1),'Айгенис Оп11'!$A$2:$C$30,3,0))),2)</f>
        <v>6.9</v>
      </c>
      <c r="G286" s="43">
        <f>COUNTIF(D287:$D$2571,365)</f>
        <v>1553</v>
      </c>
      <c r="H286" s="43">
        <f>COUNTIF(D287:$D$2571,366)</f>
        <v>732</v>
      </c>
      <c r="I286" s="2"/>
    </row>
    <row r="287" spans="1:9" x14ac:dyDescent="0.25">
      <c r="A287" s="1">
        <f>COUNTIF($C$2:C287,"Да")</f>
        <v>2</v>
      </c>
      <c r="B287" s="45">
        <f t="shared" si="9"/>
        <v>45286</v>
      </c>
      <c r="C287" s="42" t="str">
        <f>IF(ISERROR(VLOOKUP(B287,'Айгенис Оп11'!$C$3:$C$30,1,0)),"Нет","Да")</f>
        <v>Нет</v>
      </c>
      <c r="D287" s="43">
        <f t="shared" si="8"/>
        <v>365</v>
      </c>
      <c r="E287" s="44">
        <f>ROUND(('Все выпуски'!$J$3*'Все выпуски'!$J$6/100)/365*(B287-IF(C287="Нет",VLOOKUP(A287,'Айгенис Оп11'!$A$2:$C$30,3,0),VLOOKUP((A287-1),'Айгенис Оп11'!$A$2:$C$30,3,0))),2)</f>
        <v>6.99</v>
      </c>
      <c r="G287" s="43">
        <f>COUNTIF(D288:$D$2571,365)</f>
        <v>1552</v>
      </c>
      <c r="H287" s="43">
        <f>COUNTIF(D288:$D$2571,366)</f>
        <v>732</v>
      </c>
      <c r="I287" s="2"/>
    </row>
    <row r="288" spans="1:9" x14ac:dyDescent="0.25">
      <c r="A288" s="1">
        <f>COUNTIF($C$2:C288,"Да")</f>
        <v>2</v>
      </c>
      <c r="B288" s="45">
        <f t="shared" si="9"/>
        <v>45287</v>
      </c>
      <c r="C288" s="42" t="str">
        <f>IF(ISERROR(VLOOKUP(B288,'Айгенис Оп11'!$C$3:$C$30,1,0)),"Нет","Да")</f>
        <v>Нет</v>
      </c>
      <c r="D288" s="43">
        <f t="shared" si="8"/>
        <v>365</v>
      </c>
      <c r="E288" s="44">
        <f>ROUND(('Все выпуски'!$J$3*'Все выпуски'!$J$6/100)/365*(B288-IF(C288="Нет",VLOOKUP(A288,'Айгенис Оп11'!$A$2:$C$30,3,0),VLOOKUP((A288-1),'Айгенис Оп11'!$A$2:$C$30,3,0))),2)</f>
        <v>7.07</v>
      </c>
      <c r="G288" s="43">
        <f>COUNTIF(D289:$D$2571,365)</f>
        <v>1551</v>
      </c>
      <c r="H288" s="43">
        <f>COUNTIF(D289:$D$2571,366)</f>
        <v>732</v>
      </c>
      <c r="I288" s="2"/>
    </row>
    <row r="289" spans="1:9" x14ac:dyDescent="0.25">
      <c r="A289" s="1">
        <f>COUNTIF($C$2:C289,"Да")</f>
        <v>2</v>
      </c>
      <c r="B289" s="45">
        <f t="shared" si="9"/>
        <v>45288</v>
      </c>
      <c r="C289" s="42" t="str">
        <f>IF(ISERROR(VLOOKUP(B289,'Айгенис Оп11'!$C$3:$C$30,1,0)),"Нет","Да")</f>
        <v>Нет</v>
      </c>
      <c r="D289" s="43">
        <f t="shared" si="8"/>
        <v>365</v>
      </c>
      <c r="E289" s="44">
        <f>ROUND(('Все выпуски'!$J$3*'Все выпуски'!$J$6/100)/365*(B289-IF(C289="Нет",VLOOKUP(A289,'Айгенис Оп11'!$A$2:$C$30,3,0),VLOOKUP((A289-1),'Айгенис Оп11'!$A$2:$C$30,3,0))),2)</f>
        <v>7.15</v>
      </c>
      <c r="G289" s="43">
        <f>COUNTIF(D290:$D$2571,365)</f>
        <v>1550</v>
      </c>
      <c r="H289" s="43">
        <f>COUNTIF(D290:$D$2571,366)</f>
        <v>732</v>
      </c>
      <c r="I289" s="2"/>
    </row>
    <row r="290" spans="1:9" x14ac:dyDescent="0.25">
      <c r="A290" s="1">
        <f>COUNTIF($C$2:C290,"Да")</f>
        <v>2</v>
      </c>
      <c r="B290" s="45">
        <f t="shared" si="9"/>
        <v>45289</v>
      </c>
      <c r="C290" s="42" t="str">
        <f>IF(ISERROR(VLOOKUP(B290,'Айгенис Оп11'!$C$3:$C$30,1,0)),"Нет","Да")</f>
        <v>Нет</v>
      </c>
      <c r="D290" s="43">
        <f t="shared" si="8"/>
        <v>365</v>
      </c>
      <c r="E290" s="44">
        <f>ROUND(('Все выпуски'!$J$3*'Все выпуски'!$J$6/100)/365*(B290-IF(C290="Нет",VLOOKUP(A290,'Айгенис Оп11'!$A$2:$C$30,3,0),VLOOKUP((A290-1),'Айгенис Оп11'!$A$2:$C$30,3,0))),2)</f>
        <v>7.23</v>
      </c>
      <c r="G290" s="43">
        <f>COUNTIF(D291:$D$2571,365)</f>
        <v>1549</v>
      </c>
      <c r="H290" s="43">
        <f>COUNTIF(D291:$D$2571,366)</f>
        <v>732</v>
      </c>
      <c r="I290" s="2"/>
    </row>
    <row r="291" spans="1:9" x14ac:dyDescent="0.25">
      <c r="A291" s="1">
        <f>COUNTIF($C$2:C291,"Да")</f>
        <v>2</v>
      </c>
      <c r="B291" s="45">
        <f t="shared" si="9"/>
        <v>45290</v>
      </c>
      <c r="C291" s="42" t="str">
        <f>IF(ISERROR(VLOOKUP(B291,'Айгенис Оп11'!$C$3:$C$30,1,0)),"Нет","Да")</f>
        <v>Нет</v>
      </c>
      <c r="D291" s="43">
        <f t="shared" si="8"/>
        <v>365</v>
      </c>
      <c r="E291" s="44">
        <f>ROUND(('Все выпуски'!$J$3*'Все выпуски'!$J$6/100)/365*(B291-IF(C291="Нет",VLOOKUP(A291,'Айгенис Оп11'!$A$2:$C$30,3,0),VLOOKUP((A291-1),'Айгенис Оп11'!$A$2:$C$30,3,0))),2)</f>
        <v>7.32</v>
      </c>
      <c r="G291" s="43">
        <f>COUNTIF(D292:$D$2571,365)</f>
        <v>1548</v>
      </c>
      <c r="H291" s="43">
        <f>COUNTIF(D292:$D$2571,366)</f>
        <v>732</v>
      </c>
      <c r="I291" s="2"/>
    </row>
    <row r="292" spans="1:9" x14ac:dyDescent="0.25">
      <c r="A292" s="1">
        <f>COUNTIF($C$2:C292,"Да")</f>
        <v>2</v>
      </c>
      <c r="B292" s="45">
        <f t="shared" si="9"/>
        <v>45291</v>
      </c>
      <c r="C292" s="42" t="str">
        <f>IF(ISERROR(VLOOKUP(B292,'Айгенис Оп11'!$C$3:$C$30,1,0)),"Нет","Да")</f>
        <v>Нет</v>
      </c>
      <c r="D292" s="43">
        <f t="shared" si="8"/>
        <v>365</v>
      </c>
      <c r="E292" s="44">
        <f>ROUND(('Все выпуски'!$J$3*'Все выпуски'!$J$6/100)/365*(B292-IF(C292="Нет",VLOOKUP(A292,'Айгенис Оп11'!$A$2:$C$30,3,0),VLOOKUP((A292-1),'Айгенис Оп11'!$A$2:$C$30,3,0))),2)</f>
        <v>7.4</v>
      </c>
      <c r="F292" s="44">
        <f>('Все выпуски'!$J$3*'Все выпуски'!$J$6/100)/365*(B292-IF(C292="Нет",VLOOKUP(A292,'Айгенис Оп11'!$A$2:$C$30,3,0),VLOOKUP((A292-1),'Айгенис Оп11'!$A$2:$C$30,3,0)))</f>
        <v>7.3972602739726021</v>
      </c>
      <c r="G292" s="43">
        <f>COUNTIF(D293:$D$2571,365)</f>
        <v>1547</v>
      </c>
      <c r="H292" s="43">
        <f>COUNTIF(D293:$D$2571,366)</f>
        <v>732</v>
      </c>
      <c r="I292" s="2"/>
    </row>
    <row r="293" spans="1:9" x14ac:dyDescent="0.25">
      <c r="A293" s="1">
        <f>COUNTIF($C$2:C293,"Да")</f>
        <v>2</v>
      </c>
      <c r="B293" s="45">
        <f t="shared" si="9"/>
        <v>45292</v>
      </c>
      <c r="C293" s="42" t="str">
        <f>IF(ISERROR(VLOOKUP(B293,'Айгенис Оп11'!$C$3:$C$30,1,0)),"Нет","Да")</f>
        <v>Нет</v>
      </c>
      <c r="D293" s="43">
        <f t="shared" si="8"/>
        <v>366</v>
      </c>
      <c r="E293" s="44">
        <f>ROUND(('Все выпуски'!$J$3*'Все выпуски'!$J$6/100)*((B293-$B$292)/366)+$F$292,2)</f>
        <v>7.48</v>
      </c>
      <c r="G293" s="43">
        <f>COUNTIF(D294:$D$2571,365)</f>
        <v>1547</v>
      </c>
      <c r="H293" s="43">
        <f>COUNTIF(D294:$D$2571,366)</f>
        <v>731</v>
      </c>
      <c r="I293" s="2"/>
    </row>
    <row r="294" spans="1:9" x14ac:dyDescent="0.25">
      <c r="A294" s="1">
        <f>COUNTIF($C$2:C294,"Да")</f>
        <v>3</v>
      </c>
      <c r="B294" s="45">
        <f t="shared" si="9"/>
        <v>45293</v>
      </c>
      <c r="C294" s="42" t="str">
        <f>IF(ISERROR(VLOOKUP(B294,'Айгенис Оп11'!$C$3:$C$30,1,0)),"Нет","Да")</f>
        <v>Да</v>
      </c>
      <c r="D294" s="43">
        <f t="shared" si="8"/>
        <v>366</v>
      </c>
      <c r="E294" s="44">
        <f>ROUND(('Все выпуски'!$J$3*'Все выпуски'!$J$6/100)*((B294-$B$292)/366)+$F$292,2)</f>
        <v>7.56</v>
      </c>
      <c r="G294" s="43">
        <f>COUNTIF(D295:$D$2571,365)</f>
        <v>1547</v>
      </c>
      <c r="H294" s="43">
        <f>COUNTIF(D295:$D$2571,366)</f>
        <v>730</v>
      </c>
      <c r="I294" s="2"/>
    </row>
    <row r="295" spans="1:9" x14ac:dyDescent="0.25">
      <c r="A295" s="1">
        <f>COUNTIF($C$2:C295,"Да")</f>
        <v>3</v>
      </c>
      <c r="B295" s="45">
        <f t="shared" si="9"/>
        <v>45294</v>
      </c>
      <c r="C295" s="42" t="str">
        <f>IF(ISERROR(VLOOKUP(B295,'Айгенис Оп11'!$C$3:$C$30,1,0)),"Нет","Да")</f>
        <v>Нет</v>
      </c>
      <c r="D295" s="43">
        <f t="shared" si="8"/>
        <v>366</v>
      </c>
      <c r="E295" s="44">
        <f>ROUND(('Все выпуски'!$J$3*'Все выпуски'!$J$6/100)/366*(B295-IF(C295="Нет",VLOOKUP(A295,'Айгенис Оп11'!$A$2:$C$30,3,0),VLOOKUP((A295-1),'Айгенис Оп11'!$A$2:$C$30,3,0))),2)</f>
        <v>0.08</v>
      </c>
      <c r="G295" s="43">
        <f>COUNTIF(D296:$D$2571,365)</f>
        <v>1547</v>
      </c>
      <c r="H295" s="43">
        <f>COUNTIF(D296:$D$2571,366)</f>
        <v>729</v>
      </c>
      <c r="I295" s="2"/>
    </row>
    <row r="296" spans="1:9" x14ac:dyDescent="0.25">
      <c r="A296" s="1">
        <f>COUNTIF($C$2:C296,"Да")</f>
        <v>3</v>
      </c>
      <c r="B296" s="45">
        <f t="shared" si="9"/>
        <v>45295</v>
      </c>
      <c r="C296" s="42" t="str">
        <f>IF(ISERROR(VLOOKUP(B296,'Айгенис Оп11'!$C$3:$C$30,1,0)),"Нет","Да")</f>
        <v>Нет</v>
      </c>
      <c r="D296" s="43">
        <f t="shared" si="8"/>
        <v>366</v>
      </c>
      <c r="E296" s="44">
        <f>ROUND(('Все выпуски'!$J$3*'Все выпуски'!$J$6/100)/366*(B296-IF(C296="Нет",VLOOKUP(A296,'Айгенис Оп11'!$A$2:$C$30,3,0),VLOOKUP((A296-1),'Айгенис Оп11'!$A$2:$C$30,3,0))),2)</f>
        <v>0.16</v>
      </c>
      <c r="G296" s="43">
        <f>COUNTIF(D297:$D$2571,365)</f>
        <v>1547</v>
      </c>
      <c r="H296" s="43">
        <f>COUNTIF(D297:$D$2571,366)</f>
        <v>728</v>
      </c>
      <c r="I296" s="2"/>
    </row>
    <row r="297" spans="1:9" x14ac:dyDescent="0.25">
      <c r="A297" s="1">
        <f>COUNTIF($C$2:C297,"Да")</f>
        <v>3</v>
      </c>
      <c r="B297" s="45">
        <f t="shared" si="9"/>
        <v>45296</v>
      </c>
      <c r="C297" s="42" t="str">
        <f>IF(ISERROR(VLOOKUP(B297,'Айгенис Оп11'!$C$3:$C$30,1,0)),"Нет","Да")</f>
        <v>Нет</v>
      </c>
      <c r="D297" s="43">
        <f t="shared" si="8"/>
        <v>366</v>
      </c>
      <c r="E297" s="44">
        <f>ROUND(('Все выпуски'!$J$3*'Все выпуски'!$J$6/100)/366*(B297-IF(C297="Нет",VLOOKUP(A297,'Айгенис Оп11'!$A$2:$C$30,3,0),VLOOKUP((A297-1),'Айгенис Оп11'!$A$2:$C$30,3,0))),2)</f>
        <v>0.25</v>
      </c>
      <c r="G297" s="43">
        <f>COUNTIF(D298:$D$2571,365)</f>
        <v>1547</v>
      </c>
      <c r="H297" s="43">
        <f>COUNTIF(D298:$D$2571,366)</f>
        <v>727</v>
      </c>
      <c r="I297" s="2"/>
    </row>
    <row r="298" spans="1:9" x14ac:dyDescent="0.25">
      <c r="A298" s="1">
        <f>COUNTIF($C$2:C298,"Да")</f>
        <v>3</v>
      </c>
      <c r="B298" s="45">
        <f t="shared" si="9"/>
        <v>45297</v>
      </c>
      <c r="C298" s="42" t="str">
        <f>IF(ISERROR(VLOOKUP(B298,'Айгенис Оп11'!$C$3:$C$30,1,0)),"Нет","Да")</f>
        <v>Нет</v>
      </c>
      <c r="D298" s="43">
        <f t="shared" si="8"/>
        <v>366</v>
      </c>
      <c r="E298" s="44">
        <f>ROUND(('Все выпуски'!$J$3*'Все выпуски'!$J$6/100)/366*(B298-IF(C298="Нет",VLOOKUP(A298,'Айгенис Оп11'!$A$2:$C$30,3,0),VLOOKUP((A298-1),'Айгенис Оп11'!$A$2:$C$30,3,0))),2)</f>
        <v>0.33</v>
      </c>
      <c r="G298" s="43">
        <f>COUNTIF(D299:$D$2571,365)</f>
        <v>1547</v>
      </c>
      <c r="H298" s="43">
        <f>COUNTIF(D299:$D$2571,366)</f>
        <v>726</v>
      </c>
      <c r="I298" s="2"/>
    </row>
    <row r="299" spans="1:9" x14ac:dyDescent="0.25">
      <c r="A299" s="1">
        <f>COUNTIF($C$2:C299,"Да")</f>
        <v>3</v>
      </c>
      <c r="B299" s="45">
        <f t="shared" si="9"/>
        <v>45298</v>
      </c>
      <c r="C299" s="42" t="str">
        <f>IF(ISERROR(VLOOKUP(B299,'Айгенис Оп11'!$C$3:$C$30,1,0)),"Нет","Да")</f>
        <v>Нет</v>
      </c>
      <c r="D299" s="43">
        <f t="shared" si="8"/>
        <v>366</v>
      </c>
      <c r="E299" s="44">
        <f>ROUND(('Все выпуски'!$J$3*'Все выпуски'!$J$6/100)/366*(B299-IF(C299="Нет",VLOOKUP(A299,'Айгенис Оп11'!$A$2:$C$30,3,0),VLOOKUP((A299-1),'Айгенис Оп11'!$A$2:$C$30,3,0))),2)</f>
        <v>0.41</v>
      </c>
      <c r="G299" s="43">
        <f>COUNTIF(D300:$D$2571,365)</f>
        <v>1547</v>
      </c>
      <c r="H299" s="43">
        <f>COUNTIF(D300:$D$2571,366)</f>
        <v>725</v>
      </c>
      <c r="I299" s="2"/>
    </row>
    <row r="300" spans="1:9" x14ac:dyDescent="0.25">
      <c r="A300" s="1">
        <f>COUNTIF($C$2:C300,"Да")</f>
        <v>3</v>
      </c>
      <c r="B300" s="45">
        <f t="shared" si="9"/>
        <v>45299</v>
      </c>
      <c r="C300" s="42" t="str">
        <f>IF(ISERROR(VLOOKUP(B300,'Айгенис Оп11'!$C$3:$C$30,1,0)),"Нет","Да")</f>
        <v>Нет</v>
      </c>
      <c r="D300" s="43">
        <f t="shared" si="8"/>
        <v>366</v>
      </c>
      <c r="E300" s="44">
        <f>ROUND(('Все выпуски'!$J$3*'Все выпуски'!$J$6/100)/366*(B300-IF(C300="Нет",VLOOKUP(A300,'Айгенис Оп11'!$A$2:$C$30,3,0),VLOOKUP((A300-1),'Айгенис Оп11'!$A$2:$C$30,3,0))),2)</f>
        <v>0.49</v>
      </c>
      <c r="G300" s="43">
        <f>COUNTIF(D301:$D$2571,365)</f>
        <v>1547</v>
      </c>
      <c r="H300" s="43">
        <f>COUNTIF(D301:$D$2571,366)</f>
        <v>724</v>
      </c>
      <c r="I300" s="2"/>
    </row>
    <row r="301" spans="1:9" x14ac:dyDescent="0.25">
      <c r="A301" s="1">
        <f>COUNTIF($C$2:C301,"Да")</f>
        <v>3</v>
      </c>
      <c r="B301" s="45">
        <f t="shared" si="9"/>
        <v>45300</v>
      </c>
      <c r="C301" s="42" t="str">
        <f>IF(ISERROR(VLOOKUP(B301,'Айгенис Оп11'!$C$3:$C$30,1,0)),"Нет","Да")</f>
        <v>Нет</v>
      </c>
      <c r="D301" s="43">
        <f t="shared" si="8"/>
        <v>366</v>
      </c>
      <c r="E301" s="44">
        <f>ROUND(('Все выпуски'!$J$3*'Все выпуски'!$J$6/100)/366*(B301-IF(C301="Нет",VLOOKUP(A301,'Айгенис Оп11'!$A$2:$C$30,3,0),VLOOKUP((A301-1),'Айгенис Оп11'!$A$2:$C$30,3,0))),2)</f>
        <v>0.56999999999999995</v>
      </c>
      <c r="G301" s="43">
        <f>COUNTIF(D302:$D$2571,365)</f>
        <v>1547</v>
      </c>
      <c r="H301" s="43">
        <f>COUNTIF(D302:$D$2571,366)</f>
        <v>723</v>
      </c>
      <c r="I301" s="2"/>
    </row>
    <row r="302" spans="1:9" x14ac:dyDescent="0.25">
      <c r="A302" s="1">
        <f>COUNTIF($C$2:C302,"Да")</f>
        <v>3</v>
      </c>
      <c r="B302" s="45">
        <f t="shared" si="9"/>
        <v>45301</v>
      </c>
      <c r="C302" s="42" t="str">
        <f>IF(ISERROR(VLOOKUP(B302,'Айгенис Оп11'!$C$3:$C$30,1,0)),"Нет","Да")</f>
        <v>Нет</v>
      </c>
      <c r="D302" s="43">
        <f t="shared" si="8"/>
        <v>366</v>
      </c>
      <c r="E302" s="44">
        <f>ROUND(('Все выпуски'!$J$3*'Все выпуски'!$J$6/100)/366*(B302-IF(C302="Нет",VLOOKUP(A302,'Айгенис Оп11'!$A$2:$C$30,3,0),VLOOKUP((A302-1),'Айгенис Оп11'!$A$2:$C$30,3,0))),2)</f>
        <v>0.66</v>
      </c>
      <c r="G302" s="43">
        <f>COUNTIF(D303:$D$2571,365)</f>
        <v>1547</v>
      </c>
      <c r="H302" s="43">
        <f>COUNTIF(D303:$D$2571,366)</f>
        <v>722</v>
      </c>
      <c r="I302" s="2"/>
    </row>
    <row r="303" spans="1:9" x14ac:dyDescent="0.25">
      <c r="A303" s="1">
        <f>COUNTIF($C$2:C303,"Да")</f>
        <v>3</v>
      </c>
      <c r="B303" s="45">
        <f t="shared" si="9"/>
        <v>45302</v>
      </c>
      <c r="C303" s="42" t="str">
        <f>IF(ISERROR(VLOOKUP(B303,'Айгенис Оп11'!$C$3:$C$30,1,0)),"Нет","Да")</f>
        <v>Нет</v>
      </c>
      <c r="D303" s="43">
        <f t="shared" si="8"/>
        <v>366</v>
      </c>
      <c r="E303" s="44">
        <f>ROUND(('Все выпуски'!$J$3*'Все выпуски'!$J$6/100)/366*(B303-IF(C303="Нет",VLOOKUP(A303,'Айгенис Оп11'!$A$2:$C$30,3,0),VLOOKUP((A303-1),'Айгенис Оп11'!$A$2:$C$30,3,0))),2)</f>
        <v>0.74</v>
      </c>
      <c r="G303" s="43">
        <f>COUNTIF(D304:$D$2571,365)</f>
        <v>1547</v>
      </c>
      <c r="H303" s="43">
        <f>COUNTIF(D304:$D$2571,366)</f>
        <v>721</v>
      </c>
      <c r="I303" s="2"/>
    </row>
    <row r="304" spans="1:9" x14ac:dyDescent="0.25">
      <c r="A304" s="1">
        <f>COUNTIF($C$2:C304,"Да")</f>
        <v>3</v>
      </c>
      <c r="B304" s="45">
        <f t="shared" si="9"/>
        <v>45303</v>
      </c>
      <c r="C304" s="42" t="str">
        <f>IF(ISERROR(VLOOKUP(B304,'Айгенис Оп11'!$C$3:$C$30,1,0)),"Нет","Да")</f>
        <v>Нет</v>
      </c>
      <c r="D304" s="43">
        <f t="shared" si="8"/>
        <v>366</v>
      </c>
      <c r="E304" s="44">
        <f>ROUND(('Все выпуски'!$J$3*'Все выпуски'!$J$6/100)/366*(B304-IF(C304="Нет",VLOOKUP(A304,'Айгенис Оп11'!$A$2:$C$30,3,0),VLOOKUP((A304-1),'Айгенис Оп11'!$A$2:$C$30,3,0))),2)</f>
        <v>0.82</v>
      </c>
      <c r="G304" s="43">
        <f>COUNTIF(D305:$D$2571,365)</f>
        <v>1547</v>
      </c>
      <c r="H304" s="43">
        <f>COUNTIF(D305:$D$2571,366)</f>
        <v>720</v>
      </c>
      <c r="I304" s="2"/>
    </row>
    <row r="305" spans="1:9" x14ac:dyDescent="0.25">
      <c r="A305" s="1">
        <f>COUNTIF($C$2:C305,"Да")</f>
        <v>3</v>
      </c>
      <c r="B305" s="45">
        <f t="shared" si="9"/>
        <v>45304</v>
      </c>
      <c r="C305" s="42" t="str">
        <f>IF(ISERROR(VLOOKUP(B305,'Айгенис Оп11'!$C$3:$C$30,1,0)),"Нет","Да")</f>
        <v>Нет</v>
      </c>
      <c r="D305" s="43">
        <f t="shared" si="8"/>
        <v>366</v>
      </c>
      <c r="E305" s="44">
        <f>ROUND(('Все выпуски'!$J$3*'Все выпуски'!$J$6/100)/366*(B305-IF(C305="Нет",VLOOKUP(A305,'Айгенис Оп11'!$A$2:$C$30,3,0),VLOOKUP((A305-1),'Айгенис Оп11'!$A$2:$C$30,3,0))),2)</f>
        <v>0.9</v>
      </c>
      <c r="G305" s="43">
        <f>COUNTIF(D306:$D$2571,365)</f>
        <v>1547</v>
      </c>
      <c r="H305" s="43">
        <f>COUNTIF(D306:$D$2571,366)</f>
        <v>719</v>
      </c>
      <c r="I305" s="2"/>
    </row>
    <row r="306" spans="1:9" x14ac:dyDescent="0.25">
      <c r="A306" s="1">
        <f>COUNTIF($C$2:C306,"Да")</f>
        <v>3</v>
      </c>
      <c r="B306" s="45">
        <f t="shared" si="9"/>
        <v>45305</v>
      </c>
      <c r="C306" s="42" t="str">
        <f>IF(ISERROR(VLOOKUP(B306,'Айгенис Оп11'!$C$3:$C$30,1,0)),"Нет","Да")</f>
        <v>Нет</v>
      </c>
      <c r="D306" s="43">
        <f t="shared" si="8"/>
        <v>366</v>
      </c>
      <c r="E306" s="44">
        <f>ROUND(('Все выпуски'!$J$3*'Все выпуски'!$J$6/100)/366*(B306-IF(C306="Нет",VLOOKUP(A306,'Айгенис Оп11'!$A$2:$C$30,3,0),VLOOKUP((A306-1),'Айгенис Оп11'!$A$2:$C$30,3,0))),2)</f>
        <v>0.98</v>
      </c>
      <c r="G306" s="43">
        <f>COUNTIF(D307:$D$2571,365)</f>
        <v>1547</v>
      </c>
      <c r="H306" s="43">
        <f>COUNTIF(D307:$D$2571,366)</f>
        <v>718</v>
      </c>
      <c r="I306" s="2"/>
    </row>
    <row r="307" spans="1:9" x14ac:dyDescent="0.25">
      <c r="A307" s="1">
        <f>COUNTIF($C$2:C307,"Да")</f>
        <v>3</v>
      </c>
      <c r="B307" s="45">
        <f t="shared" si="9"/>
        <v>45306</v>
      </c>
      <c r="C307" s="42" t="str">
        <f>IF(ISERROR(VLOOKUP(B307,'Айгенис Оп11'!$C$3:$C$30,1,0)),"Нет","Да")</f>
        <v>Нет</v>
      </c>
      <c r="D307" s="43">
        <f t="shared" si="8"/>
        <v>366</v>
      </c>
      <c r="E307" s="44">
        <f>ROUND(('Все выпуски'!$J$3*'Все выпуски'!$J$6/100)/366*(B307-IF(C307="Нет",VLOOKUP(A307,'Айгенис Оп11'!$A$2:$C$30,3,0),VLOOKUP((A307-1),'Айгенис Оп11'!$A$2:$C$30,3,0))),2)</f>
        <v>1.07</v>
      </c>
      <c r="G307" s="43">
        <f>COUNTIF(D308:$D$2571,365)</f>
        <v>1547</v>
      </c>
      <c r="H307" s="43">
        <f>COUNTIF(D308:$D$2571,366)</f>
        <v>717</v>
      </c>
      <c r="I307" s="2"/>
    </row>
    <row r="308" spans="1:9" x14ac:dyDescent="0.25">
      <c r="A308" s="1">
        <f>COUNTIF($C$2:C308,"Да")</f>
        <v>3</v>
      </c>
      <c r="B308" s="45">
        <f t="shared" si="9"/>
        <v>45307</v>
      </c>
      <c r="C308" s="42" t="str">
        <f>IF(ISERROR(VLOOKUP(B308,'Айгенис Оп11'!$C$3:$C$30,1,0)),"Нет","Да")</f>
        <v>Нет</v>
      </c>
      <c r="D308" s="43">
        <f t="shared" si="8"/>
        <v>366</v>
      </c>
      <c r="E308" s="44">
        <f>ROUND(('Все выпуски'!$J$3*'Все выпуски'!$J$6/100)/366*(B308-IF(C308="Нет",VLOOKUP(A308,'Айгенис Оп11'!$A$2:$C$30,3,0),VLOOKUP((A308-1),'Айгенис Оп11'!$A$2:$C$30,3,0))),2)</f>
        <v>1.1499999999999999</v>
      </c>
      <c r="G308" s="43">
        <f>COUNTIF(D309:$D$2571,365)</f>
        <v>1547</v>
      </c>
      <c r="H308" s="43">
        <f>COUNTIF(D309:$D$2571,366)</f>
        <v>716</v>
      </c>
      <c r="I308" s="2"/>
    </row>
    <row r="309" spans="1:9" x14ac:dyDescent="0.25">
      <c r="A309" s="1">
        <f>COUNTIF($C$2:C309,"Да")</f>
        <v>3</v>
      </c>
      <c r="B309" s="45">
        <f t="shared" si="9"/>
        <v>45308</v>
      </c>
      <c r="C309" s="42" t="str">
        <f>IF(ISERROR(VLOOKUP(B309,'Айгенис Оп11'!$C$3:$C$30,1,0)),"Нет","Да")</f>
        <v>Нет</v>
      </c>
      <c r="D309" s="43">
        <f t="shared" si="8"/>
        <v>366</v>
      </c>
      <c r="E309" s="44">
        <f>ROUND(('Все выпуски'!$J$3*'Все выпуски'!$J$6/100)/366*(B309-IF(C309="Нет",VLOOKUP(A309,'Айгенис Оп11'!$A$2:$C$30,3,0),VLOOKUP((A309-1),'Айгенис Оп11'!$A$2:$C$30,3,0))),2)</f>
        <v>1.23</v>
      </c>
      <c r="G309" s="43">
        <f>COUNTIF(D310:$D$2571,365)</f>
        <v>1547</v>
      </c>
      <c r="H309" s="43">
        <f>COUNTIF(D310:$D$2571,366)</f>
        <v>715</v>
      </c>
      <c r="I309" s="2"/>
    </row>
    <row r="310" spans="1:9" x14ac:dyDescent="0.25">
      <c r="A310" s="1">
        <f>COUNTIF($C$2:C310,"Да")</f>
        <v>3</v>
      </c>
      <c r="B310" s="45">
        <f t="shared" si="9"/>
        <v>45309</v>
      </c>
      <c r="C310" s="42" t="str">
        <f>IF(ISERROR(VLOOKUP(B310,'Айгенис Оп11'!$C$3:$C$30,1,0)),"Нет","Да")</f>
        <v>Нет</v>
      </c>
      <c r="D310" s="43">
        <f t="shared" si="8"/>
        <v>366</v>
      </c>
      <c r="E310" s="44">
        <f>ROUND(('Все выпуски'!$J$3*'Все выпуски'!$J$6/100)/366*(B310-IF(C310="Нет",VLOOKUP(A310,'Айгенис Оп11'!$A$2:$C$30,3,0),VLOOKUP((A310-1),'Айгенис Оп11'!$A$2:$C$30,3,0))),2)</f>
        <v>1.31</v>
      </c>
      <c r="G310" s="43">
        <f>COUNTIF(D311:$D$2571,365)</f>
        <v>1547</v>
      </c>
      <c r="H310" s="43">
        <f>COUNTIF(D311:$D$2571,366)</f>
        <v>714</v>
      </c>
      <c r="I310" s="2"/>
    </row>
    <row r="311" spans="1:9" x14ac:dyDescent="0.25">
      <c r="A311" s="1">
        <f>COUNTIF($C$2:C311,"Да")</f>
        <v>3</v>
      </c>
      <c r="B311" s="45">
        <f t="shared" si="9"/>
        <v>45310</v>
      </c>
      <c r="C311" s="42" t="str">
        <f>IF(ISERROR(VLOOKUP(B311,'Айгенис Оп11'!$C$3:$C$30,1,0)),"Нет","Да")</f>
        <v>Нет</v>
      </c>
      <c r="D311" s="43">
        <f t="shared" si="8"/>
        <v>366</v>
      </c>
      <c r="E311" s="44">
        <f>ROUND(('Все выпуски'!$J$3*'Все выпуски'!$J$6/100)/366*(B311-IF(C311="Нет",VLOOKUP(A311,'Айгенис Оп11'!$A$2:$C$30,3,0),VLOOKUP((A311-1),'Айгенис Оп11'!$A$2:$C$30,3,0))),2)</f>
        <v>1.39</v>
      </c>
      <c r="G311" s="43">
        <f>COUNTIF(D312:$D$2571,365)</f>
        <v>1547</v>
      </c>
      <c r="H311" s="43">
        <f>COUNTIF(D312:$D$2571,366)</f>
        <v>713</v>
      </c>
      <c r="I311" s="2"/>
    </row>
    <row r="312" spans="1:9" x14ac:dyDescent="0.25">
      <c r="A312" s="1">
        <f>COUNTIF($C$2:C312,"Да")</f>
        <v>3</v>
      </c>
      <c r="B312" s="45">
        <f t="shared" si="9"/>
        <v>45311</v>
      </c>
      <c r="C312" s="42" t="str">
        <f>IF(ISERROR(VLOOKUP(B312,'Айгенис Оп11'!$C$3:$C$30,1,0)),"Нет","Да")</f>
        <v>Нет</v>
      </c>
      <c r="D312" s="43">
        <f t="shared" si="8"/>
        <v>366</v>
      </c>
      <c r="E312" s="44">
        <f>ROUND(('Все выпуски'!$J$3*'Все выпуски'!$J$6/100)/366*(B312-IF(C312="Нет",VLOOKUP(A312,'Айгенис Оп11'!$A$2:$C$30,3,0),VLOOKUP((A312-1),'Айгенис Оп11'!$A$2:$C$30,3,0))),2)</f>
        <v>1.48</v>
      </c>
      <c r="G312" s="43">
        <f>COUNTIF(D313:$D$2571,365)</f>
        <v>1547</v>
      </c>
      <c r="H312" s="43">
        <f>COUNTIF(D313:$D$2571,366)</f>
        <v>712</v>
      </c>
      <c r="I312" s="2"/>
    </row>
    <row r="313" spans="1:9" x14ac:dyDescent="0.25">
      <c r="A313" s="1">
        <f>COUNTIF($C$2:C313,"Да")</f>
        <v>3</v>
      </c>
      <c r="B313" s="45">
        <f t="shared" si="9"/>
        <v>45312</v>
      </c>
      <c r="C313" s="42" t="str">
        <f>IF(ISERROR(VLOOKUP(B313,'Айгенис Оп11'!$C$3:$C$30,1,0)),"Нет","Да")</f>
        <v>Нет</v>
      </c>
      <c r="D313" s="43">
        <f t="shared" si="8"/>
        <v>366</v>
      </c>
      <c r="E313" s="44">
        <f>ROUND(('Все выпуски'!$J$3*'Все выпуски'!$J$6/100)/366*(B313-IF(C313="Нет",VLOOKUP(A313,'Айгенис Оп11'!$A$2:$C$30,3,0),VLOOKUP((A313-1),'Айгенис Оп11'!$A$2:$C$30,3,0))),2)</f>
        <v>1.56</v>
      </c>
      <c r="G313" s="43">
        <f>COUNTIF(D314:$D$2571,365)</f>
        <v>1547</v>
      </c>
      <c r="H313" s="43">
        <f>COUNTIF(D314:$D$2571,366)</f>
        <v>711</v>
      </c>
      <c r="I313" s="2"/>
    </row>
    <row r="314" spans="1:9" x14ac:dyDescent="0.25">
      <c r="A314" s="1">
        <f>COUNTIF($C$2:C314,"Да")</f>
        <v>3</v>
      </c>
      <c r="B314" s="45">
        <f t="shared" si="9"/>
        <v>45313</v>
      </c>
      <c r="C314" s="42" t="str">
        <f>IF(ISERROR(VLOOKUP(B314,'Айгенис Оп11'!$C$3:$C$30,1,0)),"Нет","Да")</f>
        <v>Нет</v>
      </c>
      <c r="D314" s="43">
        <f t="shared" si="8"/>
        <v>366</v>
      </c>
      <c r="E314" s="44">
        <f>ROUND(('Все выпуски'!$J$3*'Все выпуски'!$J$6/100)/366*(B314-IF(C314="Нет",VLOOKUP(A314,'Айгенис Оп11'!$A$2:$C$30,3,0),VLOOKUP((A314-1),'Айгенис Оп11'!$A$2:$C$30,3,0))),2)</f>
        <v>1.64</v>
      </c>
      <c r="G314" s="43">
        <f>COUNTIF(D315:$D$2571,365)</f>
        <v>1547</v>
      </c>
      <c r="H314" s="43">
        <f>COUNTIF(D315:$D$2571,366)</f>
        <v>710</v>
      </c>
      <c r="I314" s="2"/>
    </row>
    <row r="315" spans="1:9" x14ac:dyDescent="0.25">
      <c r="A315" s="1">
        <f>COUNTIF($C$2:C315,"Да")</f>
        <v>3</v>
      </c>
      <c r="B315" s="45">
        <f t="shared" si="9"/>
        <v>45314</v>
      </c>
      <c r="C315" s="42" t="str">
        <f>IF(ISERROR(VLOOKUP(B315,'Айгенис Оп11'!$C$3:$C$30,1,0)),"Нет","Да")</f>
        <v>Нет</v>
      </c>
      <c r="D315" s="43">
        <f t="shared" si="8"/>
        <v>366</v>
      </c>
      <c r="E315" s="44">
        <f>ROUND(('Все выпуски'!$J$3*'Все выпуски'!$J$6/100)/366*(B315-IF(C315="Нет",VLOOKUP(A315,'Айгенис Оп11'!$A$2:$C$30,3,0),VLOOKUP((A315-1),'Айгенис Оп11'!$A$2:$C$30,3,0))),2)</f>
        <v>1.72</v>
      </c>
      <c r="G315" s="43">
        <f>COUNTIF(D316:$D$2571,365)</f>
        <v>1547</v>
      </c>
      <c r="H315" s="43">
        <f>COUNTIF(D316:$D$2571,366)</f>
        <v>709</v>
      </c>
      <c r="I315" s="2"/>
    </row>
    <row r="316" spans="1:9" x14ac:dyDescent="0.25">
      <c r="A316" s="1">
        <f>COUNTIF($C$2:C316,"Да")</f>
        <v>3</v>
      </c>
      <c r="B316" s="45">
        <f t="shared" si="9"/>
        <v>45315</v>
      </c>
      <c r="C316" s="42" t="str">
        <f>IF(ISERROR(VLOOKUP(B316,'Айгенис Оп11'!$C$3:$C$30,1,0)),"Нет","Да")</f>
        <v>Нет</v>
      </c>
      <c r="D316" s="43">
        <f t="shared" si="8"/>
        <v>366</v>
      </c>
      <c r="E316" s="44">
        <f>ROUND(('Все выпуски'!$J$3*'Все выпуски'!$J$6/100)/366*(B316-IF(C316="Нет",VLOOKUP(A316,'Айгенис Оп11'!$A$2:$C$30,3,0),VLOOKUP((A316-1),'Айгенис Оп11'!$A$2:$C$30,3,0))),2)</f>
        <v>1.8</v>
      </c>
      <c r="G316" s="43">
        <f>COUNTIF(D317:$D$2571,365)</f>
        <v>1547</v>
      </c>
      <c r="H316" s="43">
        <f>COUNTIF(D317:$D$2571,366)</f>
        <v>708</v>
      </c>
      <c r="I316" s="2"/>
    </row>
    <row r="317" spans="1:9" x14ac:dyDescent="0.25">
      <c r="A317" s="1">
        <f>COUNTIF($C$2:C317,"Да")</f>
        <v>3</v>
      </c>
      <c r="B317" s="45">
        <f t="shared" si="9"/>
        <v>45316</v>
      </c>
      <c r="C317" s="42" t="str">
        <f>IF(ISERROR(VLOOKUP(B317,'Айгенис Оп11'!$C$3:$C$30,1,0)),"Нет","Да")</f>
        <v>Нет</v>
      </c>
      <c r="D317" s="43">
        <f t="shared" si="8"/>
        <v>366</v>
      </c>
      <c r="E317" s="44">
        <f>ROUND(('Все выпуски'!$J$3*'Все выпуски'!$J$6/100)/366*(B317-IF(C317="Нет",VLOOKUP(A317,'Айгенис Оп11'!$A$2:$C$30,3,0),VLOOKUP((A317-1),'Айгенис Оп11'!$A$2:$C$30,3,0))),2)</f>
        <v>1.89</v>
      </c>
      <c r="G317" s="43">
        <f>COUNTIF(D318:$D$2571,365)</f>
        <v>1547</v>
      </c>
      <c r="H317" s="43">
        <f>COUNTIF(D318:$D$2571,366)</f>
        <v>707</v>
      </c>
      <c r="I317" s="2"/>
    </row>
    <row r="318" spans="1:9" x14ac:dyDescent="0.25">
      <c r="A318" s="1">
        <f>COUNTIF($C$2:C318,"Да")</f>
        <v>3</v>
      </c>
      <c r="B318" s="45">
        <f t="shared" si="9"/>
        <v>45317</v>
      </c>
      <c r="C318" s="42" t="str">
        <f>IF(ISERROR(VLOOKUP(B318,'Айгенис Оп11'!$C$3:$C$30,1,0)),"Нет","Да")</f>
        <v>Нет</v>
      </c>
      <c r="D318" s="43">
        <f t="shared" si="8"/>
        <v>366</v>
      </c>
      <c r="E318" s="44">
        <f>ROUND(('Все выпуски'!$J$3*'Все выпуски'!$J$6/100)/366*(B318-IF(C318="Нет",VLOOKUP(A318,'Айгенис Оп11'!$A$2:$C$30,3,0),VLOOKUP((A318-1),'Айгенис Оп11'!$A$2:$C$30,3,0))),2)</f>
        <v>1.97</v>
      </c>
      <c r="G318" s="43">
        <f>COUNTIF(D319:$D$2571,365)</f>
        <v>1547</v>
      </c>
      <c r="H318" s="43">
        <f>COUNTIF(D319:$D$2571,366)</f>
        <v>706</v>
      </c>
      <c r="I318" s="2"/>
    </row>
    <row r="319" spans="1:9" x14ac:dyDescent="0.25">
      <c r="A319" s="1">
        <f>COUNTIF($C$2:C319,"Да")</f>
        <v>3</v>
      </c>
      <c r="B319" s="45">
        <f t="shared" si="9"/>
        <v>45318</v>
      </c>
      <c r="C319" s="42" t="str">
        <f>IF(ISERROR(VLOOKUP(B319,'Айгенис Оп11'!$C$3:$C$30,1,0)),"Нет","Да")</f>
        <v>Нет</v>
      </c>
      <c r="D319" s="43">
        <f t="shared" si="8"/>
        <v>366</v>
      </c>
      <c r="E319" s="44">
        <f>ROUND(('Все выпуски'!$J$3*'Все выпуски'!$J$6/100)/366*(B319-IF(C319="Нет",VLOOKUP(A319,'Айгенис Оп11'!$A$2:$C$30,3,0),VLOOKUP((A319-1),'Айгенис Оп11'!$A$2:$C$30,3,0))),2)</f>
        <v>2.0499999999999998</v>
      </c>
      <c r="G319" s="43">
        <f>COUNTIF(D320:$D$2571,365)</f>
        <v>1547</v>
      </c>
      <c r="H319" s="43">
        <f>COUNTIF(D320:$D$2571,366)</f>
        <v>705</v>
      </c>
      <c r="I319" s="2"/>
    </row>
    <row r="320" spans="1:9" x14ac:dyDescent="0.25">
      <c r="A320" s="1">
        <f>COUNTIF($C$2:C320,"Да")</f>
        <v>3</v>
      </c>
      <c r="B320" s="45">
        <f t="shared" si="9"/>
        <v>45319</v>
      </c>
      <c r="C320" s="42" t="str">
        <f>IF(ISERROR(VLOOKUP(B320,'Айгенис Оп11'!$C$3:$C$30,1,0)),"Нет","Да")</f>
        <v>Нет</v>
      </c>
      <c r="D320" s="43">
        <f t="shared" si="8"/>
        <v>366</v>
      </c>
      <c r="E320" s="44">
        <f>ROUND(('Все выпуски'!$J$3*'Все выпуски'!$J$6/100)/366*(B320-IF(C320="Нет",VLOOKUP(A320,'Айгенис Оп11'!$A$2:$C$30,3,0),VLOOKUP((A320-1),'Айгенис Оп11'!$A$2:$C$30,3,0))),2)</f>
        <v>2.13</v>
      </c>
      <c r="G320" s="43">
        <f>COUNTIF(D321:$D$2571,365)</f>
        <v>1547</v>
      </c>
      <c r="H320" s="43">
        <f>COUNTIF(D321:$D$2571,366)</f>
        <v>704</v>
      </c>
      <c r="I320" s="2"/>
    </row>
    <row r="321" spans="1:9" x14ac:dyDescent="0.25">
      <c r="A321" s="1">
        <f>COUNTIF($C$2:C321,"Да")</f>
        <v>3</v>
      </c>
      <c r="B321" s="45">
        <f t="shared" si="9"/>
        <v>45320</v>
      </c>
      <c r="C321" s="42" t="str">
        <f>IF(ISERROR(VLOOKUP(B321,'Айгенис Оп11'!$C$3:$C$30,1,0)),"Нет","Да")</f>
        <v>Нет</v>
      </c>
      <c r="D321" s="43">
        <f t="shared" si="8"/>
        <v>366</v>
      </c>
      <c r="E321" s="44">
        <f>ROUND(('Все выпуски'!$J$3*'Все выпуски'!$J$6/100)/366*(B321-IF(C321="Нет",VLOOKUP(A321,'Айгенис Оп11'!$A$2:$C$30,3,0),VLOOKUP((A321-1),'Айгенис Оп11'!$A$2:$C$30,3,0))),2)</f>
        <v>2.21</v>
      </c>
      <c r="G321" s="43">
        <f>COUNTIF(D322:$D$2571,365)</f>
        <v>1547</v>
      </c>
      <c r="H321" s="43">
        <f>COUNTIF(D322:$D$2571,366)</f>
        <v>703</v>
      </c>
      <c r="I321" s="2"/>
    </row>
    <row r="322" spans="1:9" x14ac:dyDescent="0.25">
      <c r="A322" s="1">
        <f>COUNTIF($C$2:C322,"Да")</f>
        <v>3</v>
      </c>
      <c r="B322" s="45">
        <f t="shared" si="9"/>
        <v>45321</v>
      </c>
      <c r="C322" s="42" t="str">
        <f>IF(ISERROR(VLOOKUP(B322,'Айгенис Оп11'!$C$3:$C$30,1,0)),"Нет","Да")</f>
        <v>Нет</v>
      </c>
      <c r="D322" s="43">
        <f t="shared" si="8"/>
        <v>366</v>
      </c>
      <c r="E322" s="44">
        <f>ROUND(('Все выпуски'!$J$3*'Все выпуски'!$J$6/100)/366*(B322-IF(C322="Нет",VLOOKUP(A322,'Айгенис Оп11'!$A$2:$C$30,3,0),VLOOKUP((A322-1),'Айгенис Оп11'!$A$2:$C$30,3,0))),2)</f>
        <v>2.2999999999999998</v>
      </c>
      <c r="G322" s="43">
        <f>COUNTIF(D323:$D$2571,365)</f>
        <v>1547</v>
      </c>
      <c r="H322" s="43">
        <f>COUNTIF(D323:$D$2571,366)</f>
        <v>702</v>
      </c>
      <c r="I322" s="2"/>
    </row>
    <row r="323" spans="1:9" x14ac:dyDescent="0.25">
      <c r="A323" s="1">
        <f>COUNTIF($C$2:C323,"Да")</f>
        <v>3</v>
      </c>
      <c r="B323" s="45">
        <f t="shared" si="9"/>
        <v>45322</v>
      </c>
      <c r="C323" s="42" t="str">
        <f>IF(ISERROR(VLOOKUP(B323,'Айгенис Оп11'!$C$3:$C$30,1,0)),"Нет","Да")</f>
        <v>Нет</v>
      </c>
      <c r="D323" s="43">
        <f t="shared" ref="D323:D386" si="10">IF(MOD(YEAR(B323),4)=0,366,365)</f>
        <v>366</v>
      </c>
      <c r="E323" s="44">
        <f>ROUND(('Все выпуски'!$J$3*'Все выпуски'!$J$6/100)/366*(B323-IF(C323="Нет",VLOOKUP(A323,'Айгенис Оп11'!$A$2:$C$30,3,0),VLOOKUP((A323-1),'Айгенис Оп11'!$A$2:$C$30,3,0))),2)</f>
        <v>2.38</v>
      </c>
      <c r="G323" s="43">
        <f>COUNTIF(D324:$D$2571,365)</f>
        <v>1547</v>
      </c>
      <c r="H323" s="43">
        <f>COUNTIF(D324:$D$2571,366)</f>
        <v>701</v>
      </c>
      <c r="I323" s="2"/>
    </row>
    <row r="324" spans="1:9" x14ac:dyDescent="0.25">
      <c r="A324" s="1">
        <f>COUNTIF($C$2:C324,"Да")</f>
        <v>3</v>
      </c>
      <c r="B324" s="45">
        <f t="shared" ref="B324:B387" si="11">B323+1</f>
        <v>45323</v>
      </c>
      <c r="C324" s="42" t="str">
        <f>IF(ISERROR(VLOOKUP(B324,'Айгенис Оп11'!$C$3:$C$30,1,0)),"Нет","Да")</f>
        <v>Нет</v>
      </c>
      <c r="D324" s="43">
        <f t="shared" si="10"/>
        <v>366</v>
      </c>
      <c r="E324" s="44">
        <f>ROUND(('Все выпуски'!$J$3*'Все выпуски'!$J$6/100)/366*(B324-IF(C324="Нет",VLOOKUP(A324,'Айгенис Оп11'!$A$2:$C$30,3,0),VLOOKUP((A324-1),'Айгенис Оп11'!$A$2:$C$30,3,0))),2)</f>
        <v>2.46</v>
      </c>
      <c r="G324" s="43">
        <f>COUNTIF(D325:$D$2571,365)</f>
        <v>1547</v>
      </c>
      <c r="H324" s="43">
        <f>COUNTIF(D325:$D$2571,366)</f>
        <v>700</v>
      </c>
      <c r="I324" s="2"/>
    </row>
    <row r="325" spans="1:9" x14ac:dyDescent="0.25">
      <c r="A325" s="1">
        <f>COUNTIF($C$2:C325,"Да")</f>
        <v>3</v>
      </c>
      <c r="B325" s="45">
        <f t="shared" si="11"/>
        <v>45324</v>
      </c>
      <c r="C325" s="42" t="str">
        <f>IF(ISERROR(VLOOKUP(B325,'Айгенис Оп11'!$C$3:$C$30,1,0)),"Нет","Да")</f>
        <v>Нет</v>
      </c>
      <c r="D325" s="43">
        <f t="shared" si="10"/>
        <v>366</v>
      </c>
      <c r="E325" s="44">
        <f>ROUND(('Все выпуски'!$J$3*'Все выпуски'!$J$6/100)/366*(B325-IF(C325="Нет",VLOOKUP(A325,'Айгенис Оп11'!$A$2:$C$30,3,0),VLOOKUP((A325-1),'Айгенис Оп11'!$A$2:$C$30,3,0))),2)</f>
        <v>2.54</v>
      </c>
      <c r="G325" s="43">
        <f>COUNTIF(D326:$D$2571,365)</f>
        <v>1547</v>
      </c>
      <c r="H325" s="43">
        <f>COUNTIF(D326:$D$2571,366)</f>
        <v>699</v>
      </c>
      <c r="I325" s="2"/>
    </row>
    <row r="326" spans="1:9" x14ac:dyDescent="0.25">
      <c r="A326" s="1">
        <f>COUNTIF($C$2:C326,"Да")</f>
        <v>3</v>
      </c>
      <c r="B326" s="45">
        <f t="shared" si="11"/>
        <v>45325</v>
      </c>
      <c r="C326" s="42" t="str">
        <f>IF(ISERROR(VLOOKUP(B326,'Айгенис Оп11'!$C$3:$C$30,1,0)),"Нет","Да")</f>
        <v>Нет</v>
      </c>
      <c r="D326" s="43">
        <f t="shared" si="10"/>
        <v>366</v>
      </c>
      <c r="E326" s="44">
        <f>ROUND(('Все выпуски'!$J$3*'Все выпуски'!$J$6/100)/366*(B326-IF(C326="Нет",VLOOKUP(A326,'Айгенис Оп11'!$A$2:$C$30,3,0),VLOOKUP((A326-1),'Айгенис Оп11'!$A$2:$C$30,3,0))),2)</f>
        <v>2.62</v>
      </c>
      <c r="G326" s="43">
        <f>COUNTIF(D327:$D$2571,365)</f>
        <v>1547</v>
      </c>
      <c r="H326" s="43">
        <f>COUNTIF(D327:$D$2571,366)</f>
        <v>698</v>
      </c>
      <c r="I326" s="2"/>
    </row>
    <row r="327" spans="1:9" x14ac:dyDescent="0.25">
      <c r="A327" s="1">
        <f>COUNTIF($C$2:C327,"Да")</f>
        <v>3</v>
      </c>
      <c r="B327" s="45">
        <f t="shared" si="11"/>
        <v>45326</v>
      </c>
      <c r="C327" s="42" t="str">
        <f>IF(ISERROR(VLOOKUP(B327,'Айгенис Оп11'!$C$3:$C$30,1,0)),"Нет","Да")</f>
        <v>Нет</v>
      </c>
      <c r="D327" s="43">
        <f t="shared" si="10"/>
        <v>366</v>
      </c>
      <c r="E327" s="44">
        <f>ROUND(('Все выпуски'!$J$3*'Все выпуски'!$J$6/100)/366*(B327-IF(C327="Нет",VLOOKUP(A327,'Айгенис Оп11'!$A$2:$C$30,3,0),VLOOKUP((A327-1),'Айгенис Оп11'!$A$2:$C$30,3,0))),2)</f>
        <v>2.7</v>
      </c>
      <c r="G327" s="43">
        <f>COUNTIF(D328:$D$2571,365)</f>
        <v>1547</v>
      </c>
      <c r="H327" s="43">
        <f>COUNTIF(D328:$D$2571,366)</f>
        <v>697</v>
      </c>
      <c r="I327" s="2"/>
    </row>
    <row r="328" spans="1:9" x14ac:dyDescent="0.25">
      <c r="A328" s="1">
        <f>COUNTIF($C$2:C328,"Да")</f>
        <v>3</v>
      </c>
      <c r="B328" s="45">
        <f t="shared" si="11"/>
        <v>45327</v>
      </c>
      <c r="C328" s="42" t="str">
        <f>IF(ISERROR(VLOOKUP(B328,'Айгенис Оп11'!$C$3:$C$30,1,0)),"Нет","Да")</f>
        <v>Нет</v>
      </c>
      <c r="D328" s="43">
        <f t="shared" si="10"/>
        <v>366</v>
      </c>
      <c r="E328" s="44">
        <f>ROUND(('Все выпуски'!$J$3*'Все выпуски'!$J$6/100)/366*(B328-IF(C328="Нет",VLOOKUP(A328,'Айгенис Оп11'!$A$2:$C$30,3,0),VLOOKUP((A328-1),'Айгенис Оп11'!$A$2:$C$30,3,0))),2)</f>
        <v>2.79</v>
      </c>
      <c r="G328" s="43">
        <f>COUNTIF(D329:$D$2571,365)</f>
        <v>1547</v>
      </c>
      <c r="H328" s="43">
        <f>COUNTIF(D329:$D$2571,366)</f>
        <v>696</v>
      </c>
      <c r="I328" s="2"/>
    </row>
    <row r="329" spans="1:9" x14ac:dyDescent="0.25">
      <c r="A329" s="1">
        <f>COUNTIF($C$2:C329,"Да")</f>
        <v>3</v>
      </c>
      <c r="B329" s="45">
        <f t="shared" si="11"/>
        <v>45328</v>
      </c>
      <c r="C329" s="42" t="str">
        <f>IF(ISERROR(VLOOKUP(B329,'Айгенис Оп11'!$C$3:$C$30,1,0)),"Нет","Да")</f>
        <v>Нет</v>
      </c>
      <c r="D329" s="43">
        <f t="shared" si="10"/>
        <v>366</v>
      </c>
      <c r="E329" s="44">
        <f>ROUND(('Все выпуски'!$J$3*'Все выпуски'!$J$6/100)/366*(B329-IF(C329="Нет",VLOOKUP(A329,'Айгенис Оп11'!$A$2:$C$30,3,0),VLOOKUP((A329-1),'Айгенис Оп11'!$A$2:$C$30,3,0))),2)</f>
        <v>2.87</v>
      </c>
      <c r="G329" s="43">
        <f>COUNTIF(D330:$D$2571,365)</f>
        <v>1547</v>
      </c>
      <c r="H329" s="43">
        <f>COUNTIF(D330:$D$2571,366)</f>
        <v>695</v>
      </c>
      <c r="I329" s="2"/>
    </row>
    <row r="330" spans="1:9" x14ac:dyDescent="0.25">
      <c r="A330" s="1">
        <f>COUNTIF($C$2:C330,"Да")</f>
        <v>3</v>
      </c>
      <c r="B330" s="45">
        <f t="shared" si="11"/>
        <v>45329</v>
      </c>
      <c r="C330" s="42" t="str">
        <f>IF(ISERROR(VLOOKUP(B330,'Айгенис Оп11'!$C$3:$C$30,1,0)),"Нет","Да")</f>
        <v>Нет</v>
      </c>
      <c r="D330" s="43">
        <f t="shared" si="10"/>
        <v>366</v>
      </c>
      <c r="E330" s="44">
        <f>ROUND(('Все выпуски'!$J$3*'Все выпуски'!$J$6/100)/366*(B330-IF(C330="Нет",VLOOKUP(A330,'Айгенис Оп11'!$A$2:$C$30,3,0),VLOOKUP((A330-1),'Айгенис Оп11'!$A$2:$C$30,3,0))),2)</f>
        <v>2.95</v>
      </c>
      <c r="G330" s="43">
        <f>COUNTIF(D331:$D$2571,365)</f>
        <v>1547</v>
      </c>
      <c r="H330" s="43">
        <f>COUNTIF(D331:$D$2571,366)</f>
        <v>694</v>
      </c>
      <c r="I330" s="2"/>
    </row>
    <row r="331" spans="1:9" x14ac:dyDescent="0.25">
      <c r="A331" s="1">
        <f>COUNTIF($C$2:C331,"Да")</f>
        <v>3</v>
      </c>
      <c r="B331" s="45">
        <f t="shared" si="11"/>
        <v>45330</v>
      </c>
      <c r="C331" s="42" t="str">
        <f>IF(ISERROR(VLOOKUP(B331,'Айгенис Оп11'!$C$3:$C$30,1,0)),"Нет","Да")</f>
        <v>Нет</v>
      </c>
      <c r="D331" s="43">
        <f t="shared" si="10"/>
        <v>366</v>
      </c>
      <c r="E331" s="44">
        <f>ROUND(('Все выпуски'!$J$3*'Все выпуски'!$J$6/100)/366*(B331-IF(C331="Нет",VLOOKUP(A331,'Айгенис Оп11'!$A$2:$C$30,3,0),VLOOKUP((A331-1),'Айгенис Оп11'!$A$2:$C$30,3,0))),2)</f>
        <v>3.03</v>
      </c>
      <c r="G331" s="43">
        <f>COUNTIF(D332:$D$2571,365)</f>
        <v>1547</v>
      </c>
      <c r="H331" s="43">
        <f>COUNTIF(D332:$D$2571,366)</f>
        <v>693</v>
      </c>
      <c r="I331" s="2"/>
    </row>
    <row r="332" spans="1:9" x14ac:dyDescent="0.25">
      <c r="A332" s="1">
        <f>COUNTIF($C$2:C332,"Да")</f>
        <v>3</v>
      </c>
      <c r="B332" s="45">
        <f t="shared" si="11"/>
        <v>45331</v>
      </c>
      <c r="C332" s="42" t="str">
        <f>IF(ISERROR(VLOOKUP(B332,'Айгенис Оп11'!$C$3:$C$30,1,0)),"Нет","Да")</f>
        <v>Нет</v>
      </c>
      <c r="D332" s="43">
        <f t="shared" si="10"/>
        <v>366</v>
      </c>
      <c r="E332" s="44">
        <f>ROUND(('Все выпуски'!$J$3*'Все выпуски'!$J$6/100)/366*(B332-IF(C332="Нет",VLOOKUP(A332,'Айгенис Оп11'!$A$2:$C$30,3,0),VLOOKUP((A332-1),'Айгенис Оп11'!$A$2:$C$30,3,0))),2)</f>
        <v>3.11</v>
      </c>
      <c r="G332" s="43">
        <f>COUNTIF(D333:$D$2571,365)</f>
        <v>1547</v>
      </c>
      <c r="H332" s="43">
        <f>COUNTIF(D333:$D$2571,366)</f>
        <v>692</v>
      </c>
      <c r="I332" s="2"/>
    </row>
    <row r="333" spans="1:9" x14ac:dyDescent="0.25">
      <c r="A333" s="1">
        <f>COUNTIF($C$2:C333,"Да")</f>
        <v>3</v>
      </c>
      <c r="B333" s="45">
        <f t="shared" si="11"/>
        <v>45332</v>
      </c>
      <c r="C333" s="42" t="str">
        <f>IF(ISERROR(VLOOKUP(B333,'Айгенис Оп11'!$C$3:$C$30,1,0)),"Нет","Да")</f>
        <v>Нет</v>
      </c>
      <c r="D333" s="43">
        <f t="shared" si="10"/>
        <v>366</v>
      </c>
      <c r="E333" s="44">
        <f>ROUND(('Все выпуски'!$J$3*'Все выпуски'!$J$6/100)/366*(B333-IF(C333="Нет",VLOOKUP(A333,'Айгенис Оп11'!$A$2:$C$30,3,0),VLOOKUP((A333-1),'Айгенис Оп11'!$A$2:$C$30,3,0))),2)</f>
        <v>3.2</v>
      </c>
      <c r="G333" s="43">
        <f>COUNTIF(D334:$D$2571,365)</f>
        <v>1547</v>
      </c>
      <c r="H333" s="43">
        <f>COUNTIF(D334:$D$2571,366)</f>
        <v>691</v>
      </c>
      <c r="I333" s="2"/>
    </row>
    <row r="334" spans="1:9" x14ac:dyDescent="0.25">
      <c r="A334" s="1">
        <f>COUNTIF($C$2:C334,"Да")</f>
        <v>3</v>
      </c>
      <c r="B334" s="45">
        <f t="shared" si="11"/>
        <v>45333</v>
      </c>
      <c r="C334" s="42" t="str">
        <f>IF(ISERROR(VLOOKUP(B334,'Айгенис Оп11'!$C$3:$C$30,1,0)),"Нет","Да")</f>
        <v>Нет</v>
      </c>
      <c r="D334" s="43">
        <f t="shared" si="10"/>
        <v>366</v>
      </c>
      <c r="E334" s="44">
        <f>ROUND(('Все выпуски'!$J$3*'Все выпуски'!$J$6/100)/366*(B334-IF(C334="Нет",VLOOKUP(A334,'Айгенис Оп11'!$A$2:$C$30,3,0),VLOOKUP((A334-1),'Айгенис Оп11'!$A$2:$C$30,3,0))),2)</f>
        <v>3.28</v>
      </c>
      <c r="G334" s="43">
        <f>COUNTIF(D335:$D$2571,365)</f>
        <v>1547</v>
      </c>
      <c r="H334" s="43">
        <f>COUNTIF(D335:$D$2571,366)</f>
        <v>690</v>
      </c>
      <c r="I334" s="2"/>
    </row>
    <row r="335" spans="1:9" x14ac:dyDescent="0.25">
      <c r="A335" s="1">
        <f>COUNTIF($C$2:C335,"Да")</f>
        <v>3</v>
      </c>
      <c r="B335" s="45">
        <f t="shared" si="11"/>
        <v>45334</v>
      </c>
      <c r="C335" s="42" t="str">
        <f>IF(ISERROR(VLOOKUP(B335,'Айгенис Оп11'!$C$3:$C$30,1,0)),"Нет","Да")</f>
        <v>Нет</v>
      </c>
      <c r="D335" s="43">
        <f t="shared" si="10"/>
        <v>366</v>
      </c>
      <c r="E335" s="44">
        <f>ROUND(('Все выпуски'!$J$3*'Все выпуски'!$J$6/100)/366*(B335-IF(C335="Нет",VLOOKUP(A335,'Айгенис Оп11'!$A$2:$C$30,3,0),VLOOKUP((A335-1),'Айгенис Оп11'!$A$2:$C$30,3,0))),2)</f>
        <v>3.36</v>
      </c>
      <c r="G335" s="43">
        <f>COUNTIF(D336:$D$2571,365)</f>
        <v>1547</v>
      </c>
      <c r="H335" s="43">
        <f>COUNTIF(D336:$D$2571,366)</f>
        <v>689</v>
      </c>
      <c r="I335" s="2"/>
    </row>
    <row r="336" spans="1:9" x14ac:dyDescent="0.25">
      <c r="A336" s="1">
        <f>COUNTIF($C$2:C336,"Да")</f>
        <v>3</v>
      </c>
      <c r="B336" s="45">
        <f t="shared" si="11"/>
        <v>45335</v>
      </c>
      <c r="C336" s="42" t="str">
        <f>IF(ISERROR(VLOOKUP(B336,'Айгенис Оп11'!$C$3:$C$30,1,0)),"Нет","Да")</f>
        <v>Нет</v>
      </c>
      <c r="D336" s="43">
        <f t="shared" si="10"/>
        <v>366</v>
      </c>
      <c r="E336" s="44">
        <f>ROUND(('Все выпуски'!$J$3*'Все выпуски'!$J$6/100)/366*(B336-IF(C336="Нет",VLOOKUP(A336,'Айгенис Оп11'!$A$2:$C$30,3,0),VLOOKUP((A336-1),'Айгенис Оп11'!$A$2:$C$30,3,0))),2)</f>
        <v>3.44</v>
      </c>
      <c r="G336" s="43">
        <f>COUNTIF(D337:$D$2571,365)</f>
        <v>1547</v>
      </c>
      <c r="H336" s="43">
        <f>COUNTIF(D337:$D$2571,366)</f>
        <v>688</v>
      </c>
      <c r="I336" s="2"/>
    </row>
    <row r="337" spans="1:9" x14ac:dyDescent="0.25">
      <c r="A337" s="1">
        <f>COUNTIF($C$2:C337,"Да")</f>
        <v>3</v>
      </c>
      <c r="B337" s="45">
        <f t="shared" si="11"/>
        <v>45336</v>
      </c>
      <c r="C337" s="42" t="str">
        <f>IF(ISERROR(VLOOKUP(B337,'Айгенис Оп11'!$C$3:$C$30,1,0)),"Нет","Да")</f>
        <v>Нет</v>
      </c>
      <c r="D337" s="43">
        <f t="shared" si="10"/>
        <v>366</v>
      </c>
      <c r="E337" s="44">
        <f>ROUND(('Все выпуски'!$J$3*'Все выпуски'!$J$6/100)/366*(B337-IF(C337="Нет",VLOOKUP(A337,'Айгенис Оп11'!$A$2:$C$30,3,0),VLOOKUP((A337-1),'Айгенис Оп11'!$A$2:$C$30,3,0))),2)</f>
        <v>3.52</v>
      </c>
      <c r="G337" s="43">
        <f>COUNTIF(D338:$D$2571,365)</f>
        <v>1547</v>
      </c>
      <c r="H337" s="43">
        <f>COUNTIF(D338:$D$2571,366)</f>
        <v>687</v>
      </c>
      <c r="I337" s="2"/>
    </row>
    <row r="338" spans="1:9" x14ac:dyDescent="0.25">
      <c r="A338" s="1">
        <f>COUNTIF($C$2:C338,"Да")</f>
        <v>3</v>
      </c>
      <c r="B338" s="45">
        <f t="shared" si="11"/>
        <v>45337</v>
      </c>
      <c r="C338" s="42" t="str">
        <f>IF(ISERROR(VLOOKUP(B338,'Айгенис Оп11'!$C$3:$C$30,1,0)),"Нет","Да")</f>
        <v>Нет</v>
      </c>
      <c r="D338" s="43">
        <f t="shared" si="10"/>
        <v>366</v>
      </c>
      <c r="E338" s="44">
        <f>ROUND(('Все выпуски'!$J$3*'Все выпуски'!$J$6/100)/366*(B338-IF(C338="Нет",VLOOKUP(A338,'Айгенис Оп11'!$A$2:$C$30,3,0),VLOOKUP((A338-1),'Айгенис Оп11'!$A$2:$C$30,3,0))),2)</f>
        <v>3.61</v>
      </c>
      <c r="G338" s="43">
        <f>COUNTIF(D339:$D$2571,365)</f>
        <v>1547</v>
      </c>
      <c r="H338" s="43">
        <f>COUNTIF(D339:$D$2571,366)</f>
        <v>686</v>
      </c>
      <c r="I338" s="2"/>
    </row>
    <row r="339" spans="1:9" x14ac:dyDescent="0.25">
      <c r="A339" s="1">
        <f>COUNTIF($C$2:C339,"Да")</f>
        <v>3</v>
      </c>
      <c r="B339" s="45">
        <f t="shared" si="11"/>
        <v>45338</v>
      </c>
      <c r="C339" s="42" t="str">
        <f>IF(ISERROR(VLOOKUP(B339,'Айгенис Оп11'!$C$3:$C$30,1,0)),"Нет","Да")</f>
        <v>Нет</v>
      </c>
      <c r="D339" s="43">
        <f t="shared" si="10"/>
        <v>366</v>
      </c>
      <c r="E339" s="44">
        <f>ROUND(('Все выпуски'!$J$3*'Все выпуски'!$J$6/100)/366*(B339-IF(C339="Нет",VLOOKUP(A339,'Айгенис Оп11'!$A$2:$C$30,3,0),VLOOKUP((A339-1),'Айгенис Оп11'!$A$2:$C$30,3,0))),2)</f>
        <v>3.69</v>
      </c>
      <c r="G339" s="43">
        <f>COUNTIF(D340:$D$2571,365)</f>
        <v>1547</v>
      </c>
      <c r="H339" s="43">
        <f>COUNTIF(D340:$D$2571,366)</f>
        <v>685</v>
      </c>
      <c r="I339" s="2"/>
    </row>
    <row r="340" spans="1:9" x14ac:dyDescent="0.25">
      <c r="A340" s="1">
        <f>COUNTIF($C$2:C340,"Да")</f>
        <v>3</v>
      </c>
      <c r="B340" s="45">
        <f t="shared" si="11"/>
        <v>45339</v>
      </c>
      <c r="C340" s="42" t="str">
        <f>IF(ISERROR(VLOOKUP(B340,'Айгенис Оп11'!$C$3:$C$30,1,0)),"Нет","Да")</f>
        <v>Нет</v>
      </c>
      <c r="D340" s="43">
        <f t="shared" si="10"/>
        <v>366</v>
      </c>
      <c r="E340" s="44">
        <f>ROUND(('Все выпуски'!$J$3*'Все выпуски'!$J$6/100)/366*(B340-IF(C340="Нет",VLOOKUP(A340,'Айгенис Оп11'!$A$2:$C$30,3,0),VLOOKUP((A340-1),'Айгенис Оп11'!$A$2:$C$30,3,0))),2)</f>
        <v>3.77</v>
      </c>
      <c r="G340" s="43">
        <f>COUNTIF(D341:$D$2571,365)</f>
        <v>1547</v>
      </c>
      <c r="H340" s="43">
        <f>COUNTIF(D341:$D$2571,366)</f>
        <v>684</v>
      </c>
      <c r="I340" s="2"/>
    </row>
    <row r="341" spans="1:9" x14ac:dyDescent="0.25">
      <c r="A341" s="1">
        <f>COUNTIF($C$2:C341,"Да")</f>
        <v>3</v>
      </c>
      <c r="B341" s="45">
        <f t="shared" si="11"/>
        <v>45340</v>
      </c>
      <c r="C341" s="42" t="str">
        <f>IF(ISERROR(VLOOKUP(B341,'Айгенис Оп11'!$C$3:$C$30,1,0)),"Нет","Да")</f>
        <v>Нет</v>
      </c>
      <c r="D341" s="43">
        <f t="shared" si="10"/>
        <v>366</v>
      </c>
      <c r="E341" s="44">
        <f>ROUND(('Все выпуски'!$J$3*'Все выпуски'!$J$6/100)/366*(B341-IF(C341="Нет",VLOOKUP(A341,'Айгенис Оп11'!$A$2:$C$30,3,0),VLOOKUP((A341-1),'Айгенис Оп11'!$A$2:$C$30,3,0))),2)</f>
        <v>3.85</v>
      </c>
      <c r="G341" s="43">
        <f>COUNTIF(D342:$D$2571,365)</f>
        <v>1547</v>
      </c>
      <c r="H341" s="43">
        <f>COUNTIF(D342:$D$2571,366)</f>
        <v>683</v>
      </c>
      <c r="I341" s="2"/>
    </row>
    <row r="342" spans="1:9" x14ac:dyDescent="0.25">
      <c r="A342" s="1">
        <f>COUNTIF($C$2:C342,"Да")</f>
        <v>3</v>
      </c>
      <c r="B342" s="45">
        <f t="shared" si="11"/>
        <v>45341</v>
      </c>
      <c r="C342" s="42" t="str">
        <f>IF(ISERROR(VLOOKUP(B342,'Айгенис Оп11'!$C$3:$C$30,1,0)),"Нет","Да")</f>
        <v>Нет</v>
      </c>
      <c r="D342" s="43">
        <f t="shared" si="10"/>
        <v>366</v>
      </c>
      <c r="E342" s="44">
        <f>ROUND(('Все выпуски'!$J$3*'Все выпуски'!$J$6/100)/366*(B342-IF(C342="Нет",VLOOKUP(A342,'Айгенис Оп11'!$A$2:$C$30,3,0),VLOOKUP((A342-1),'Айгенис Оп11'!$A$2:$C$30,3,0))),2)</f>
        <v>3.93</v>
      </c>
      <c r="G342" s="43">
        <f>COUNTIF(D343:$D$2571,365)</f>
        <v>1547</v>
      </c>
      <c r="H342" s="43">
        <f>COUNTIF(D343:$D$2571,366)</f>
        <v>682</v>
      </c>
      <c r="I342" s="2"/>
    </row>
    <row r="343" spans="1:9" x14ac:dyDescent="0.25">
      <c r="A343" s="1">
        <f>COUNTIF($C$2:C343,"Да")</f>
        <v>3</v>
      </c>
      <c r="B343" s="45">
        <f t="shared" si="11"/>
        <v>45342</v>
      </c>
      <c r="C343" s="42" t="str">
        <f>IF(ISERROR(VLOOKUP(B343,'Айгенис Оп11'!$C$3:$C$30,1,0)),"Нет","Да")</f>
        <v>Нет</v>
      </c>
      <c r="D343" s="43">
        <f t="shared" si="10"/>
        <v>366</v>
      </c>
      <c r="E343" s="44">
        <f>ROUND(('Все выпуски'!$J$3*'Все выпуски'!$J$6/100)/366*(B343-IF(C343="Нет",VLOOKUP(A343,'Айгенис Оп11'!$A$2:$C$30,3,0),VLOOKUP((A343-1),'Айгенис Оп11'!$A$2:$C$30,3,0))),2)</f>
        <v>4.0199999999999996</v>
      </c>
      <c r="G343" s="43">
        <f>COUNTIF(D344:$D$2571,365)</f>
        <v>1547</v>
      </c>
      <c r="H343" s="43">
        <f>COUNTIF(D344:$D$2571,366)</f>
        <v>681</v>
      </c>
      <c r="I343" s="2"/>
    </row>
    <row r="344" spans="1:9" x14ac:dyDescent="0.25">
      <c r="A344" s="1">
        <f>COUNTIF($C$2:C344,"Да")</f>
        <v>3</v>
      </c>
      <c r="B344" s="45">
        <f t="shared" si="11"/>
        <v>45343</v>
      </c>
      <c r="C344" s="42" t="str">
        <f>IF(ISERROR(VLOOKUP(B344,'Айгенис Оп11'!$C$3:$C$30,1,0)),"Нет","Да")</f>
        <v>Нет</v>
      </c>
      <c r="D344" s="43">
        <f t="shared" si="10"/>
        <v>366</v>
      </c>
      <c r="E344" s="44">
        <f>ROUND(('Все выпуски'!$J$3*'Все выпуски'!$J$6/100)/366*(B344-IF(C344="Нет",VLOOKUP(A344,'Айгенис Оп11'!$A$2:$C$30,3,0),VLOOKUP((A344-1),'Айгенис Оп11'!$A$2:$C$30,3,0))),2)</f>
        <v>4.0999999999999996</v>
      </c>
      <c r="G344" s="43">
        <f>COUNTIF(D345:$D$2571,365)</f>
        <v>1547</v>
      </c>
      <c r="H344" s="43">
        <f>COUNTIF(D345:$D$2571,366)</f>
        <v>680</v>
      </c>
      <c r="I344" s="2"/>
    </row>
    <row r="345" spans="1:9" x14ac:dyDescent="0.25">
      <c r="A345" s="1">
        <f>COUNTIF($C$2:C345,"Да")</f>
        <v>3</v>
      </c>
      <c r="B345" s="45">
        <f t="shared" si="11"/>
        <v>45344</v>
      </c>
      <c r="C345" s="42" t="str">
        <f>IF(ISERROR(VLOOKUP(B345,'Айгенис Оп11'!$C$3:$C$30,1,0)),"Нет","Да")</f>
        <v>Нет</v>
      </c>
      <c r="D345" s="43">
        <f t="shared" si="10"/>
        <v>366</v>
      </c>
      <c r="E345" s="44">
        <f>ROUND(('Все выпуски'!$J$3*'Все выпуски'!$J$6/100)/366*(B345-IF(C345="Нет",VLOOKUP(A345,'Айгенис Оп11'!$A$2:$C$30,3,0),VLOOKUP((A345-1),'Айгенис Оп11'!$A$2:$C$30,3,0))),2)</f>
        <v>4.18</v>
      </c>
      <c r="G345" s="43">
        <f>COUNTIF(D346:$D$2571,365)</f>
        <v>1547</v>
      </c>
      <c r="H345" s="43">
        <f>COUNTIF(D346:$D$2571,366)</f>
        <v>679</v>
      </c>
      <c r="I345" s="2"/>
    </row>
    <row r="346" spans="1:9" x14ac:dyDescent="0.25">
      <c r="A346" s="1">
        <f>COUNTIF($C$2:C346,"Да")</f>
        <v>3</v>
      </c>
      <c r="B346" s="45">
        <f t="shared" si="11"/>
        <v>45345</v>
      </c>
      <c r="C346" s="42" t="str">
        <f>IF(ISERROR(VLOOKUP(B346,'Айгенис Оп11'!$C$3:$C$30,1,0)),"Нет","Да")</f>
        <v>Нет</v>
      </c>
      <c r="D346" s="43">
        <f t="shared" si="10"/>
        <v>366</v>
      </c>
      <c r="E346" s="44">
        <f>ROUND(('Все выпуски'!$J$3*'Все выпуски'!$J$6/100)/366*(B346-IF(C346="Нет",VLOOKUP(A346,'Айгенис Оп11'!$A$2:$C$30,3,0),VLOOKUP((A346-1),'Айгенис Оп11'!$A$2:$C$30,3,0))),2)</f>
        <v>4.26</v>
      </c>
      <c r="G346" s="43">
        <f>COUNTIF(D347:$D$2571,365)</f>
        <v>1547</v>
      </c>
      <c r="H346" s="43">
        <f>COUNTIF(D347:$D$2571,366)</f>
        <v>678</v>
      </c>
      <c r="I346" s="2"/>
    </row>
    <row r="347" spans="1:9" x14ac:dyDescent="0.25">
      <c r="A347" s="1">
        <f>COUNTIF($C$2:C347,"Да")</f>
        <v>3</v>
      </c>
      <c r="B347" s="45">
        <f t="shared" si="11"/>
        <v>45346</v>
      </c>
      <c r="C347" s="42" t="str">
        <f>IF(ISERROR(VLOOKUP(B347,'Айгенис Оп11'!$C$3:$C$30,1,0)),"Нет","Да")</f>
        <v>Нет</v>
      </c>
      <c r="D347" s="43">
        <f t="shared" si="10"/>
        <v>366</v>
      </c>
      <c r="E347" s="44">
        <f>ROUND(('Все выпуски'!$J$3*'Все выпуски'!$J$6/100)/366*(B347-IF(C347="Нет",VLOOKUP(A347,'Айгенис Оп11'!$A$2:$C$30,3,0),VLOOKUP((A347-1),'Айгенис Оп11'!$A$2:$C$30,3,0))),2)</f>
        <v>4.34</v>
      </c>
      <c r="G347" s="43">
        <f>COUNTIF(D348:$D$2571,365)</f>
        <v>1547</v>
      </c>
      <c r="H347" s="43">
        <f>COUNTIF(D348:$D$2571,366)</f>
        <v>677</v>
      </c>
      <c r="I347" s="2"/>
    </row>
    <row r="348" spans="1:9" x14ac:dyDescent="0.25">
      <c r="A348" s="1">
        <f>COUNTIF($C$2:C348,"Да")</f>
        <v>3</v>
      </c>
      <c r="B348" s="45">
        <f t="shared" si="11"/>
        <v>45347</v>
      </c>
      <c r="C348" s="42" t="str">
        <f>IF(ISERROR(VLOOKUP(B348,'Айгенис Оп11'!$C$3:$C$30,1,0)),"Нет","Да")</f>
        <v>Нет</v>
      </c>
      <c r="D348" s="43">
        <f t="shared" si="10"/>
        <v>366</v>
      </c>
      <c r="E348" s="44">
        <f>ROUND(('Все выпуски'!$J$3*'Все выпуски'!$J$6/100)/366*(B348-IF(C348="Нет",VLOOKUP(A348,'Айгенис Оп11'!$A$2:$C$30,3,0),VLOOKUP((A348-1),'Айгенис Оп11'!$A$2:$C$30,3,0))),2)</f>
        <v>4.43</v>
      </c>
      <c r="G348" s="43">
        <f>COUNTIF(D349:$D$2571,365)</f>
        <v>1547</v>
      </c>
      <c r="H348" s="43">
        <f>COUNTIF(D349:$D$2571,366)</f>
        <v>676</v>
      </c>
      <c r="I348" s="2"/>
    </row>
    <row r="349" spans="1:9" x14ac:dyDescent="0.25">
      <c r="A349" s="1">
        <f>COUNTIF($C$2:C349,"Да")</f>
        <v>3</v>
      </c>
      <c r="B349" s="45">
        <f t="shared" si="11"/>
        <v>45348</v>
      </c>
      <c r="C349" s="42" t="str">
        <f>IF(ISERROR(VLOOKUP(B349,'Айгенис Оп11'!$C$3:$C$30,1,0)),"Нет","Да")</f>
        <v>Нет</v>
      </c>
      <c r="D349" s="43">
        <f t="shared" si="10"/>
        <v>366</v>
      </c>
      <c r="E349" s="44">
        <f>ROUND(('Все выпуски'!$J$3*'Все выпуски'!$J$6/100)/366*(B349-IF(C349="Нет",VLOOKUP(A349,'Айгенис Оп11'!$A$2:$C$30,3,0),VLOOKUP((A349-1),'Айгенис Оп11'!$A$2:$C$30,3,0))),2)</f>
        <v>4.51</v>
      </c>
      <c r="G349" s="43">
        <f>COUNTIF(D350:$D$2571,365)</f>
        <v>1547</v>
      </c>
      <c r="H349" s="43">
        <f>COUNTIF(D350:$D$2571,366)</f>
        <v>675</v>
      </c>
      <c r="I349" s="2"/>
    </row>
    <row r="350" spans="1:9" x14ac:dyDescent="0.25">
      <c r="A350" s="1">
        <f>COUNTIF($C$2:C350,"Да")</f>
        <v>3</v>
      </c>
      <c r="B350" s="45">
        <f t="shared" si="11"/>
        <v>45349</v>
      </c>
      <c r="C350" s="42" t="str">
        <f>IF(ISERROR(VLOOKUP(B350,'Айгенис Оп11'!$C$3:$C$30,1,0)),"Нет","Да")</f>
        <v>Нет</v>
      </c>
      <c r="D350" s="43">
        <f t="shared" si="10"/>
        <v>366</v>
      </c>
      <c r="E350" s="44">
        <f>ROUND(('Все выпуски'!$J$3*'Все выпуски'!$J$6/100)/366*(B350-IF(C350="Нет",VLOOKUP(A350,'Айгенис Оп11'!$A$2:$C$30,3,0),VLOOKUP((A350-1),'Айгенис Оп11'!$A$2:$C$30,3,0))),2)</f>
        <v>4.59</v>
      </c>
      <c r="G350" s="43">
        <f>COUNTIF(D351:$D$2571,365)</f>
        <v>1547</v>
      </c>
      <c r="H350" s="43">
        <f>COUNTIF(D351:$D$2571,366)</f>
        <v>674</v>
      </c>
      <c r="I350" s="2"/>
    </row>
    <row r="351" spans="1:9" x14ac:dyDescent="0.25">
      <c r="A351" s="1">
        <f>COUNTIF($C$2:C351,"Да")</f>
        <v>3</v>
      </c>
      <c r="B351" s="45">
        <f t="shared" si="11"/>
        <v>45350</v>
      </c>
      <c r="C351" s="42" t="str">
        <f>IF(ISERROR(VLOOKUP(B351,'Айгенис Оп11'!$C$3:$C$30,1,0)),"Нет","Да")</f>
        <v>Нет</v>
      </c>
      <c r="D351" s="43">
        <f t="shared" si="10"/>
        <v>366</v>
      </c>
      <c r="E351" s="44">
        <f>ROUND(('Все выпуски'!$J$3*'Все выпуски'!$J$6/100)/366*(B351-IF(C351="Нет",VLOOKUP(A351,'Айгенис Оп11'!$A$2:$C$30,3,0),VLOOKUP((A351-1),'Айгенис Оп11'!$A$2:$C$30,3,0))),2)</f>
        <v>4.67</v>
      </c>
      <c r="G351" s="43">
        <f>COUNTIF(D352:$D$2571,365)</f>
        <v>1547</v>
      </c>
      <c r="H351" s="43">
        <f>COUNTIF(D352:$D$2571,366)</f>
        <v>673</v>
      </c>
      <c r="I351" s="2"/>
    </row>
    <row r="352" spans="1:9" x14ac:dyDescent="0.25">
      <c r="A352" s="1">
        <f>COUNTIF($C$2:C352,"Да")</f>
        <v>3</v>
      </c>
      <c r="B352" s="45">
        <f t="shared" si="11"/>
        <v>45351</v>
      </c>
      <c r="C352" s="42" t="str">
        <f>IF(ISERROR(VLOOKUP(B352,'Айгенис Оп11'!$C$3:$C$30,1,0)),"Нет","Да")</f>
        <v>Нет</v>
      </c>
      <c r="D352" s="43">
        <f t="shared" si="10"/>
        <v>366</v>
      </c>
      <c r="E352" s="44">
        <f>ROUND(('Все выпуски'!$J$3*'Все выпуски'!$J$6/100)/366*(B352-IF(C352="Нет",VLOOKUP(A352,'Айгенис Оп11'!$A$2:$C$30,3,0),VLOOKUP((A352-1),'Айгенис Оп11'!$A$2:$C$30,3,0))),2)</f>
        <v>4.75</v>
      </c>
      <c r="G352" s="43">
        <f>COUNTIF(D353:$D$2571,365)</f>
        <v>1547</v>
      </c>
      <c r="H352" s="43">
        <f>COUNTIF(D353:$D$2571,366)</f>
        <v>672</v>
      </c>
      <c r="I352" s="2"/>
    </row>
    <row r="353" spans="1:9" x14ac:dyDescent="0.25">
      <c r="A353" s="1">
        <f>COUNTIF($C$2:C353,"Да")</f>
        <v>3</v>
      </c>
      <c r="B353" s="45">
        <f t="shared" si="11"/>
        <v>45352</v>
      </c>
      <c r="C353" s="42" t="str">
        <f>IF(ISERROR(VLOOKUP(B353,'Айгенис Оп11'!$C$3:$C$30,1,0)),"Нет","Да")</f>
        <v>Нет</v>
      </c>
      <c r="D353" s="43">
        <f t="shared" si="10"/>
        <v>366</v>
      </c>
      <c r="E353" s="44">
        <f>ROUND(('Все выпуски'!$J$3*'Все выпуски'!$J$6/100)/366*(B353-IF(C353="Нет",VLOOKUP(A353,'Айгенис Оп11'!$A$2:$C$30,3,0),VLOOKUP((A353-1),'Айгенис Оп11'!$A$2:$C$30,3,0))),2)</f>
        <v>4.84</v>
      </c>
      <c r="G353" s="43">
        <f>COUNTIF(D354:$D$2571,365)</f>
        <v>1547</v>
      </c>
      <c r="H353" s="43">
        <f>COUNTIF(D354:$D$2571,366)</f>
        <v>671</v>
      </c>
      <c r="I353" s="2"/>
    </row>
    <row r="354" spans="1:9" x14ac:dyDescent="0.25">
      <c r="A354" s="1">
        <f>COUNTIF($C$2:C354,"Да")</f>
        <v>3</v>
      </c>
      <c r="B354" s="45">
        <f t="shared" si="11"/>
        <v>45353</v>
      </c>
      <c r="C354" s="42" t="str">
        <f>IF(ISERROR(VLOOKUP(B354,'Айгенис Оп11'!$C$3:$C$30,1,0)),"Нет","Да")</f>
        <v>Нет</v>
      </c>
      <c r="D354" s="43">
        <f t="shared" si="10"/>
        <v>366</v>
      </c>
      <c r="E354" s="44">
        <f>ROUND(('Все выпуски'!$J$3*'Все выпуски'!$J$6/100)/366*(B354-IF(C354="Нет",VLOOKUP(A354,'Айгенис Оп11'!$A$2:$C$30,3,0),VLOOKUP((A354-1),'Айгенис Оп11'!$A$2:$C$30,3,0))),2)</f>
        <v>4.92</v>
      </c>
      <c r="G354" s="43">
        <f>COUNTIF(D355:$D$2571,365)</f>
        <v>1547</v>
      </c>
      <c r="H354" s="43">
        <f>COUNTIF(D355:$D$2571,366)</f>
        <v>670</v>
      </c>
      <c r="I354" s="2"/>
    </row>
    <row r="355" spans="1:9" x14ac:dyDescent="0.25">
      <c r="A355" s="1">
        <f>COUNTIF($C$2:C355,"Да")</f>
        <v>3</v>
      </c>
      <c r="B355" s="45">
        <f t="shared" si="11"/>
        <v>45354</v>
      </c>
      <c r="C355" s="42" t="str">
        <f>IF(ISERROR(VLOOKUP(B355,'Айгенис Оп11'!$C$3:$C$30,1,0)),"Нет","Да")</f>
        <v>Нет</v>
      </c>
      <c r="D355" s="43">
        <f t="shared" si="10"/>
        <v>366</v>
      </c>
      <c r="E355" s="44">
        <f>ROUND(('Все выпуски'!$J$3*'Все выпуски'!$J$6/100)/366*(B355-IF(C355="Нет",VLOOKUP(A355,'Айгенис Оп11'!$A$2:$C$30,3,0),VLOOKUP((A355-1),'Айгенис Оп11'!$A$2:$C$30,3,0))),2)</f>
        <v>5</v>
      </c>
      <c r="G355" s="43">
        <f>COUNTIF(D356:$D$2571,365)</f>
        <v>1547</v>
      </c>
      <c r="H355" s="43">
        <f>COUNTIF(D356:$D$2571,366)</f>
        <v>669</v>
      </c>
      <c r="I355" s="2"/>
    </row>
    <row r="356" spans="1:9" x14ac:dyDescent="0.25">
      <c r="A356" s="1">
        <f>COUNTIF($C$2:C356,"Да")</f>
        <v>3</v>
      </c>
      <c r="B356" s="45">
        <f t="shared" si="11"/>
        <v>45355</v>
      </c>
      <c r="C356" s="42" t="str">
        <f>IF(ISERROR(VLOOKUP(B356,'Айгенис Оп11'!$C$3:$C$30,1,0)),"Нет","Да")</f>
        <v>Нет</v>
      </c>
      <c r="D356" s="43">
        <f t="shared" si="10"/>
        <v>366</v>
      </c>
      <c r="E356" s="44">
        <f>ROUND(('Все выпуски'!$J$3*'Все выпуски'!$J$6/100)/366*(B356-IF(C356="Нет",VLOOKUP(A356,'Айгенис Оп11'!$A$2:$C$30,3,0),VLOOKUP((A356-1),'Айгенис Оп11'!$A$2:$C$30,3,0))),2)</f>
        <v>5.08</v>
      </c>
      <c r="G356" s="43">
        <f>COUNTIF(D357:$D$2571,365)</f>
        <v>1547</v>
      </c>
      <c r="H356" s="43">
        <f>COUNTIF(D357:$D$2571,366)</f>
        <v>668</v>
      </c>
      <c r="I356" s="2"/>
    </row>
    <row r="357" spans="1:9" x14ac:dyDescent="0.25">
      <c r="A357" s="1">
        <f>COUNTIF($C$2:C357,"Да")</f>
        <v>3</v>
      </c>
      <c r="B357" s="45">
        <f t="shared" si="11"/>
        <v>45356</v>
      </c>
      <c r="C357" s="42" t="str">
        <f>IF(ISERROR(VLOOKUP(B357,'Айгенис Оп11'!$C$3:$C$30,1,0)),"Нет","Да")</f>
        <v>Нет</v>
      </c>
      <c r="D357" s="43">
        <f t="shared" si="10"/>
        <v>366</v>
      </c>
      <c r="E357" s="44">
        <f>ROUND(('Все выпуски'!$J$3*'Все выпуски'!$J$6/100)/366*(B357-IF(C357="Нет",VLOOKUP(A357,'Айгенис Оп11'!$A$2:$C$30,3,0),VLOOKUP((A357-1),'Айгенис Оп11'!$A$2:$C$30,3,0))),2)</f>
        <v>5.16</v>
      </c>
      <c r="G357" s="43">
        <f>COUNTIF(D358:$D$2571,365)</f>
        <v>1547</v>
      </c>
      <c r="H357" s="43">
        <f>COUNTIF(D358:$D$2571,366)</f>
        <v>667</v>
      </c>
      <c r="I357" s="2"/>
    </row>
    <row r="358" spans="1:9" x14ac:dyDescent="0.25">
      <c r="A358" s="1">
        <f>COUNTIF($C$2:C358,"Да")</f>
        <v>3</v>
      </c>
      <c r="B358" s="45">
        <f t="shared" si="11"/>
        <v>45357</v>
      </c>
      <c r="C358" s="42" t="str">
        <f>IF(ISERROR(VLOOKUP(B358,'Айгенис Оп11'!$C$3:$C$30,1,0)),"Нет","Да")</f>
        <v>Нет</v>
      </c>
      <c r="D358" s="43">
        <f t="shared" si="10"/>
        <v>366</v>
      </c>
      <c r="E358" s="44">
        <f>ROUND(('Все выпуски'!$J$3*'Все выпуски'!$J$6/100)/366*(B358-IF(C358="Нет",VLOOKUP(A358,'Айгенис Оп11'!$A$2:$C$30,3,0),VLOOKUP((A358-1),'Айгенис Оп11'!$A$2:$C$30,3,0))),2)</f>
        <v>5.25</v>
      </c>
      <c r="G358" s="43">
        <f>COUNTIF(D359:$D$2571,365)</f>
        <v>1547</v>
      </c>
      <c r="H358" s="43">
        <f>COUNTIF(D359:$D$2571,366)</f>
        <v>666</v>
      </c>
      <c r="I358" s="2"/>
    </row>
    <row r="359" spans="1:9" x14ac:dyDescent="0.25">
      <c r="A359" s="1">
        <f>COUNTIF($C$2:C359,"Да")</f>
        <v>3</v>
      </c>
      <c r="B359" s="45">
        <f t="shared" si="11"/>
        <v>45358</v>
      </c>
      <c r="C359" s="42" t="str">
        <f>IF(ISERROR(VLOOKUP(B359,'Айгенис Оп11'!$C$3:$C$30,1,0)),"Нет","Да")</f>
        <v>Нет</v>
      </c>
      <c r="D359" s="43">
        <f t="shared" si="10"/>
        <v>366</v>
      </c>
      <c r="E359" s="44">
        <f>ROUND(('Все выпуски'!$J$3*'Все выпуски'!$J$6/100)/366*(B359-IF(C359="Нет",VLOOKUP(A359,'Айгенис Оп11'!$A$2:$C$30,3,0),VLOOKUP((A359-1),'Айгенис Оп11'!$A$2:$C$30,3,0))),2)</f>
        <v>5.33</v>
      </c>
      <c r="G359" s="43">
        <f>COUNTIF(D360:$D$2571,365)</f>
        <v>1547</v>
      </c>
      <c r="H359" s="43">
        <f>COUNTIF(D360:$D$2571,366)</f>
        <v>665</v>
      </c>
      <c r="I359" s="2"/>
    </row>
    <row r="360" spans="1:9" x14ac:dyDescent="0.25">
      <c r="A360" s="1">
        <f>COUNTIF($C$2:C360,"Да")</f>
        <v>3</v>
      </c>
      <c r="B360" s="45">
        <f t="shared" si="11"/>
        <v>45359</v>
      </c>
      <c r="C360" s="42" t="str">
        <f>IF(ISERROR(VLOOKUP(B360,'Айгенис Оп11'!$C$3:$C$30,1,0)),"Нет","Да")</f>
        <v>Нет</v>
      </c>
      <c r="D360" s="43">
        <f t="shared" si="10"/>
        <v>366</v>
      </c>
      <c r="E360" s="44">
        <f>ROUND(('Все выпуски'!$J$3*'Все выпуски'!$J$6/100)/366*(B360-IF(C360="Нет",VLOOKUP(A360,'Айгенис Оп11'!$A$2:$C$30,3,0),VLOOKUP((A360-1),'Айгенис Оп11'!$A$2:$C$30,3,0))),2)</f>
        <v>5.41</v>
      </c>
      <c r="G360" s="43">
        <f>COUNTIF(D361:$D$2571,365)</f>
        <v>1547</v>
      </c>
      <c r="H360" s="43">
        <f>COUNTIF(D361:$D$2571,366)</f>
        <v>664</v>
      </c>
      <c r="I360" s="2"/>
    </row>
    <row r="361" spans="1:9" x14ac:dyDescent="0.25">
      <c r="A361" s="1">
        <f>COUNTIF($C$2:C361,"Да")</f>
        <v>3</v>
      </c>
      <c r="B361" s="45">
        <f t="shared" si="11"/>
        <v>45360</v>
      </c>
      <c r="C361" s="42" t="str">
        <f>IF(ISERROR(VLOOKUP(B361,'Айгенис Оп11'!$C$3:$C$30,1,0)),"Нет","Да")</f>
        <v>Нет</v>
      </c>
      <c r="D361" s="43">
        <f t="shared" si="10"/>
        <v>366</v>
      </c>
      <c r="E361" s="44">
        <f>ROUND(('Все выпуски'!$J$3*'Все выпуски'!$J$6/100)/366*(B361-IF(C361="Нет",VLOOKUP(A361,'Айгенис Оп11'!$A$2:$C$30,3,0),VLOOKUP((A361-1),'Айгенис Оп11'!$A$2:$C$30,3,0))),2)</f>
        <v>5.49</v>
      </c>
      <c r="G361" s="43">
        <f>COUNTIF(D362:$D$2571,365)</f>
        <v>1547</v>
      </c>
      <c r="H361" s="43">
        <f>COUNTIF(D362:$D$2571,366)</f>
        <v>663</v>
      </c>
      <c r="I361" s="2"/>
    </row>
    <row r="362" spans="1:9" x14ac:dyDescent="0.25">
      <c r="A362" s="1">
        <f>COUNTIF($C$2:C362,"Да")</f>
        <v>3</v>
      </c>
      <c r="B362" s="45">
        <f t="shared" si="11"/>
        <v>45361</v>
      </c>
      <c r="C362" s="42" t="str">
        <f>IF(ISERROR(VLOOKUP(B362,'Айгенис Оп11'!$C$3:$C$30,1,0)),"Нет","Да")</f>
        <v>Нет</v>
      </c>
      <c r="D362" s="43">
        <f t="shared" si="10"/>
        <v>366</v>
      </c>
      <c r="E362" s="44">
        <f>ROUND(('Все выпуски'!$J$3*'Все выпуски'!$J$6/100)/366*(B362-IF(C362="Нет",VLOOKUP(A362,'Айгенис Оп11'!$A$2:$C$30,3,0),VLOOKUP((A362-1),'Айгенис Оп11'!$A$2:$C$30,3,0))),2)</f>
        <v>5.57</v>
      </c>
      <c r="G362" s="43">
        <f>COUNTIF(D363:$D$2571,365)</f>
        <v>1547</v>
      </c>
      <c r="H362" s="43">
        <f>COUNTIF(D363:$D$2571,366)</f>
        <v>662</v>
      </c>
      <c r="I362" s="2"/>
    </row>
    <row r="363" spans="1:9" x14ac:dyDescent="0.25">
      <c r="A363" s="1">
        <f>COUNTIF($C$2:C363,"Да")</f>
        <v>3</v>
      </c>
      <c r="B363" s="45">
        <f t="shared" si="11"/>
        <v>45362</v>
      </c>
      <c r="C363" s="42" t="str">
        <f>IF(ISERROR(VLOOKUP(B363,'Айгенис Оп11'!$C$3:$C$30,1,0)),"Нет","Да")</f>
        <v>Нет</v>
      </c>
      <c r="D363" s="43">
        <f t="shared" si="10"/>
        <v>366</v>
      </c>
      <c r="E363" s="44">
        <f>ROUND(('Все выпуски'!$J$3*'Все выпуски'!$J$6/100)/366*(B363-IF(C363="Нет",VLOOKUP(A363,'Айгенис Оп11'!$A$2:$C$30,3,0),VLOOKUP((A363-1),'Айгенис Оп11'!$A$2:$C$30,3,0))),2)</f>
        <v>5.66</v>
      </c>
      <c r="G363" s="43">
        <f>COUNTIF(D364:$D$2571,365)</f>
        <v>1547</v>
      </c>
      <c r="H363" s="43">
        <f>COUNTIF(D364:$D$2571,366)</f>
        <v>661</v>
      </c>
      <c r="I363" s="2"/>
    </row>
    <row r="364" spans="1:9" x14ac:dyDescent="0.25">
      <c r="A364" s="1">
        <f>COUNTIF($C$2:C364,"Да")</f>
        <v>3</v>
      </c>
      <c r="B364" s="45">
        <f t="shared" si="11"/>
        <v>45363</v>
      </c>
      <c r="C364" s="42" t="str">
        <f>IF(ISERROR(VLOOKUP(B364,'Айгенис Оп11'!$C$3:$C$30,1,0)),"Нет","Да")</f>
        <v>Нет</v>
      </c>
      <c r="D364" s="43">
        <f t="shared" si="10"/>
        <v>366</v>
      </c>
      <c r="E364" s="44">
        <f>ROUND(('Все выпуски'!$J$3*'Все выпуски'!$J$6/100)/366*(B364-IF(C364="Нет",VLOOKUP(A364,'Айгенис Оп11'!$A$2:$C$30,3,0),VLOOKUP((A364-1),'Айгенис Оп11'!$A$2:$C$30,3,0))),2)</f>
        <v>5.74</v>
      </c>
      <c r="G364" s="43">
        <f>COUNTIF(D365:$D$2571,365)</f>
        <v>1547</v>
      </c>
      <c r="H364" s="43">
        <f>COUNTIF(D365:$D$2571,366)</f>
        <v>660</v>
      </c>
      <c r="I364" s="2"/>
    </row>
    <row r="365" spans="1:9" x14ac:dyDescent="0.25">
      <c r="A365" s="1">
        <f>COUNTIF($C$2:C365,"Да")</f>
        <v>3</v>
      </c>
      <c r="B365" s="45">
        <f t="shared" si="11"/>
        <v>45364</v>
      </c>
      <c r="C365" s="42" t="str">
        <f>IF(ISERROR(VLOOKUP(B365,'Айгенис Оп11'!$C$3:$C$30,1,0)),"Нет","Да")</f>
        <v>Нет</v>
      </c>
      <c r="D365" s="43">
        <f t="shared" si="10"/>
        <v>366</v>
      </c>
      <c r="E365" s="44">
        <f>ROUND(('Все выпуски'!$J$3*'Все выпуски'!$J$6/100)/366*(B365-IF(C365="Нет",VLOOKUP(A365,'Айгенис Оп11'!$A$2:$C$30,3,0),VLOOKUP((A365-1),'Айгенис Оп11'!$A$2:$C$30,3,0))),2)</f>
        <v>5.82</v>
      </c>
      <c r="G365" s="43">
        <f>COUNTIF(D366:$D$2571,365)</f>
        <v>1547</v>
      </c>
      <c r="H365" s="43">
        <f>COUNTIF(D366:$D$2571,366)</f>
        <v>659</v>
      </c>
      <c r="I365" s="2"/>
    </row>
    <row r="366" spans="1:9" x14ac:dyDescent="0.25">
      <c r="A366" s="1">
        <f>COUNTIF($C$2:C366,"Да")</f>
        <v>3</v>
      </c>
      <c r="B366" s="45">
        <f t="shared" si="11"/>
        <v>45365</v>
      </c>
      <c r="C366" s="42" t="str">
        <f>IF(ISERROR(VLOOKUP(B366,'Айгенис Оп11'!$C$3:$C$30,1,0)),"Нет","Да")</f>
        <v>Нет</v>
      </c>
      <c r="D366" s="43">
        <f t="shared" si="10"/>
        <v>366</v>
      </c>
      <c r="E366" s="44">
        <f>ROUND(('Все выпуски'!$J$3*'Все выпуски'!$J$6/100)/366*(B366-IF(C366="Нет",VLOOKUP(A366,'Айгенис Оп11'!$A$2:$C$30,3,0),VLOOKUP((A366-1),'Айгенис Оп11'!$A$2:$C$30,3,0))),2)</f>
        <v>5.9</v>
      </c>
      <c r="G366" s="43">
        <f>COUNTIF(D367:$D$2571,365)</f>
        <v>1547</v>
      </c>
      <c r="H366" s="43">
        <f>COUNTIF(D367:$D$2571,366)</f>
        <v>658</v>
      </c>
      <c r="I366" s="2"/>
    </row>
    <row r="367" spans="1:9" x14ac:dyDescent="0.25">
      <c r="A367" s="1">
        <f>COUNTIF($C$2:C367,"Да")</f>
        <v>3</v>
      </c>
      <c r="B367" s="45">
        <f t="shared" si="11"/>
        <v>45366</v>
      </c>
      <c r="C367" s="42" t="str">
        <f>IF(ISERROR(VLOOKUP(B367,'Айгенис Оп11'!$C$3:$C$30,1,0)),"Нет","Да")</f>
        <v>Нет</v>
      </c>
      <c r="D367" s="43">
        <f t="shared" si="10"/>
        <v>366</v>
      </c>
      <c r="E367" s="44">
        <f>ROUND(('Все выпуски'!$J$3*'Все выпуски'!$J$6/100)/366*(B367-IF(C367="Нет",VLOOKUP(A367,'Айгенис Оп11'!$A$2:$C$30,3,0),VLOOKUP((A367-1),'Айгенис Оп11'!$A$2:$C$30,3,0))),2)</f>
        <v>5.98</v>
      </c>
      <c r="G367" s="43">
        <f>COUNTIF(D368:$D$2571,365)</f>
        <v>1547</v>
      </c>
      <c r="H367" s="43">
        <f>COUNTIF(D368:$D$2571,366)</f>
        <v>657</v>
      </c>
      <c r="I367" s="2"/>
    </row>
    <row r="368" spans="1:9" x14ac:dyDescent="0.25">
      <c r="A368" s="1">
        <f>COUNTIF($C$2:C368,"Да")</f>
        <v>3</v>
      </c>
      <c r="B368" s="45">
        <f t="shared" si="11"/>
        <v>45367</v>
      </c>
      <c r="C368" s="42" t="str">
        <f>IF(ISERROR(VLOOKUP(B368,'Айгенис Оп11'!$C$3:$C$30,1,0)),"Нет","Да")</f>
        <v>Нет</v>
      </c>
      <c r="D368" s="43">
        <f t="shared" si="10"/>
        <v>366</v>
      </c>
      <c r="E368" s="44">
        <f>ROUND(('Все выпуски'!$J$3*'Все выпуски'!$J$6/100)/366*(B368-IF(C368="Нет",VLOOKUP(A368,'Айгенис Оп11'!$A$2:$C$30,3,0),VLOOKUP((A368-1),'Айгенис Оп11'!$A$2:$C$30,3,0))),2)</f>
        <v>6.07</v>
      </c>
      <c r="G368" s="43">
        <f>COUNTIF(D369:$D$2571,365)</f>
        <v>1547</v>
      </c>
      <c r="H368" s="43">
        <f>COUNTIF(D369:$D$2571,366)</f>
        <v>656</v>
      </c>
      <c r="I368" s="2"/>
    </row>
    <row r="369" spans="1:9" x14ac:dyDescent="0.25">
      <c r="A369" s="1">
        <f>COUNTIF($C$2:C369,"Да")</f>
        <v>3</v>
      </c>
      <c r="B369" s="45">
        <f t="shared" si="11"/>
        <v>45368</v>
      </c>
      <c r="C369" s="42" t="str">
        <f>IF(ISERROR(VLOOKUP(B369,'Айгенис Оп11'!$C$3:$C$30,1,0)),"Нет","Да")</f>
        <v>Нет</v>
      </c>
      <c r="D369" s="43">
        <f t="shared" si="10"/>
        <v>366</v>
      </c>
      <c r="E369" s="44">
        <f>ROUND(('Все выпуски'!$J$3*'Все выпуски'!$J$6/100)/366*(B369-IF(C369="Нет",VLOOKUP(A369,'Айгенис Оп11'!$A$2:$C$30,3,0),VLOOKUP((A369-1),'Айгенис Оп11'!$A$2:$C$30,3,0))),2)</f>
        <v>6.15</v>
      </c>
      <c r="G369" s="43">
        <f>COUNTIF(D370:$D$2571,365)</f>
        <v>1547</v>
      </c>
      <c r="H369" s="43">
        <f>COUNTIF(D370:$D$2571,366)</f>
        <v>655</v>
      </c>
      <c r="I369" s="2"/>
    </row>
    <row r="370" spans="1:9" x14ac:dyDescent="0.25">
      <c r="A370" s="1">
        <f>COUNTIF($C$2:C370,"Да")</f>
        <v>3</v>
      </c>
      <c r="B370" s="45">
        <f t="shared" si="11"/>
        <v>45369</v>
      </c>
      <c r="C370" s="42" t="str">
        <f>IF(ISERROR(VLOOKUP(B370,'Айгенис Оп11'!$C$3:$C$30,1,0)),"Нет","Да")</f>
        <v>Нет</v>
      </c>
      <c r="D370" s="43">
        <f t="shared" si="10"/>
        <v>366</v>
      </c>
      <c r="E370" s="44">
        <f>ROUND(('Все выпуски'!$J$3*'Все выпуски'!$J$6/100)/366*(B370-IF(C370="Нет",VLOOKUP(A370,'Айгенис Оп11'!$A$2:$C$30,3,0),VLOOKUP((A370-1),'Айгенис Оп11'!$A$2:$C$30,3,0))),2)</f>
        <v>6.23</v>
      </c>
      <c r="G370" s="43">
        <f>COUNTIF(D371:$D$2571,365)</f>
        <v>1547</v>
      </c>
      <c r="H370" s="43">
        <f>COUNTIF(D371:$D$2571,366)</f>
        <v>654</v>
      </c>
      <c r="I370" s="2"/>
    </row>
    <row r="371" spans="1:9" x14ac:dyDescent="0.25">
      <c r="A371" s="1">
        <f>COUNTIF($C$2:C371,"Да")</f>
        <v>3</v>
      </c>
      <c r="B371" s="45">
        <f t="shared" si="11"/>
        <v>45370</v>
      </c>
      <c r="C371" s="42" t="str">
        <f>IF(ISERROR(VLOOKUP(B371,'Айгенис Оп11'!$C$3:$C$30,1,0)),"Нет","Да")</f>
        <v>Нет</v>
      </c>
      <c r="D371" s="43">
        <f t="shared" si="10"/>
        <v>366</v>
      </c>
      <c r="E371" s="44">
        <f>ROUND(('Все выпуски'!$J$3*'Все выпуски'!$J$6/100)/366*(B371-IF(C371="Нет",VLOOKUP(A371,'Айгенис Оп11'!$A$2:$C$30,3,0),VLOOKUP((A371-1),'Айгенис Оп11'!$A$2:$C$30,3,0))),2)</f>
        <v>6.31</v>
      </c>
      <c r="G371" s="43">
        <f>COUNTIF(D372:$D$2571,365)</f>
        <v>1547</v>
      </c>
      <c r="H371" s="43">
        <f>COUNTIF(D372:$D$2571,366)</f>
        <v>653</v>
      </c>
      <c r="I371" s="2"/>
    </row>
    <row r="372" spans="1:9" x14ac:dyDescent="0.25">
      <c r="A372" s="1">
        <f>COUNTIF($C$2:C372,"Да")</f>
        <v>3</v>
      </c>
      <c r="B372" s="45">
        <f t="shared" si="11"/>
        <v>45371</v>
      </c>
      <c r="C372" s="42" t="str">
        <f>IF(ISERROR(VLOOKUP(B372,'Айгенис Оп11'!$C$3:$C$30,1,0)),"Нет","Да")</f>
        <v>Нет</v>
      </c>
      <c r="D372" s="43">
        <f t="shared" si="10"/>
        <v>366</v>
      </c>
      <c r="E372" s="44">
        <f>ROUND(('Все выпуски'!$J$3*'Все выпуски'!$J$6/100)/366*(B372-IF(C372="Нет",VLOOKUP(A372,'Айгенис Оп11'!$A$2:$C$30,3,0),VLOOKUP((A372-1),'Айгенис Оп11'!$A$2:$C$30,3,0))),2)</f>
        <v>6.39</v>
      </c>
      <c r="G372" s="43">
        <f>COUNTIF(D373:$D$2571,365)</f>
        <v>1547</v>
      </c>
      <c r="H372" s="43">
        <f>COUNTIF(D373:$D$2571,366)</f>
        <v>652</v>
      </c>
      <c r="I372" s="2"/>
    </row>
    <row r="373" spans="1:9" x14ac:dyDescent="0.25">
      <c r="A373" s="1">
        <f>COUNTIF($C$2:C373,"Да")</f>
        <v>3</v>
      </c>
      <c r="B373" s="45">
        <f t="shared" si="11"/>
        <v>45372</v>
      </c>
      <c r="C373" s="42" t="str">
        <f>IF(ISERROR(VLOOKUP(B373,'Айгенис Оп11'!$C$3:$C$30,1,0)),"Нет","Да")</f>
        <v>Нет</v>
      </c>
      <c r="D373" s="43">
        <f t="shared" si="10"/>
        <v>366</v>
      </c>
      <c r="E373" s="44">
        <f>ROUND(('Все выпуски'!$J$3*'Все выпуски'!$J$6/100)/366*(B373-IF(C373="Нет",VLOOKUP(A373,'Айгенис Оп11'!$A$2:$C$30,3,0),VLOOKUP((A373-1),'Айгенис Оп11'!$A$2:$C$30,3,0))),2)</f>
        <v>6.48</v>
      </c>
      <c r="G373" s="43">
        <f>COUNTIF(D374:$D$2571,365)</f>
        <v>1547</v>
      </c>
      <c r="H373" s="43">
        <f>COUNTIF(D374:$D$2571,366)</f>
        <v>651</v>
      </c>
      <c r="I373" s="2"/>
    </row>
    <row r="374" spans="1:9" x14ac:dyDescent="0.25">
      <c r="A374" s="1">
        <f>COUNTIF($C$2:C374,"Да")</f>
        <v>3</v>
      </c>
      <c r="B374" s="45">
        <f t="shared" si="11"/>
        <v>45373</v>
      </c>
      <c r="C374" s="42" t="str">
        <f>IF(ISERROR(VLOOKUP(B374,'Айгенис Оп11'!$C$3:$C$30,1,0)),"Нет","Да")</f>
        <v>Нет</v>
      </c>
      <c r="D374" s="43">
        <f t="shared" si="10"/>
        <v>366</v>
      </c>
      <c r="E374" s="44">
        <f>ROUND(('Все выпуски'!$J$3*'Все выпуски'!$J$6/100)/366*(B374-IF(C374="Нет",VLOOKUP(A374,'Айгенис Оп11'!$A$2:$C$30,3,0),VLOOKUP((A374-1),'Айгенис Оп11'!$A$2:$C$30,3,0))),2)</f>
        <v>6.56</v>
      </c>
      <c r="G374" s="43">
        <f>COUNTIF(D375:$D$2571,365)</f>
        <v>1547</v>
      </c>
      <c r="H374" s="43">
        <f>COUNTIF(D375:$D$2571,366)</f>
        <v>650</v>
      </c>
      <c r="I374" s="2"/>
    </row>
    <row r="375" spans="1:9" x14ac:dyDescent="0.25">
      <c r="A375" s="1">
        <f>COUNTIF($C$2:C375,"Да")</f>
        <v>3</v>
      </c>
      <c r="B375" s="45">
        <f t="shared" si="11"/>
        <v>45374</v>
      </c>
      <c r="C375" s="42" t="str">
        <f>IF(ISERROR(VLOOKUP(B375,'Айгенис Оп11'!$C$3:$C$30,1,0)),"Нет","Да")</f>
        <v>Нет</v>
      </c>
      <c r="D375" s="43">
        <f t="shared" si="10"/>
        <v>366</v>
      </c>
      <c r="E375" s="44">
        <f>ROUND(('Все выпуски'!$J$3*'Все выпуски'!$J$6/100)/366*(B375-IF(C375="Нет",VLOOKUP(A375,'Айгенис Оп11'!$A$2:$C$30,3,0),VLOOKUP((A375-1),'Айгенис Оп11'!$A$2:$C$30,3,0))),2)</f>
        <v>6.64</v>
      </c>
      <c r="G375" s="43">
        <f>COUNTIF(D376:$D$2571,365)</f>
        <v>1547</v>
      </c>
      <c r="H375" s="43">
        <f>COUNTIF(D376:$D$2571,366)</f>
        <v>649</v>
      </c>
      <c r="I375" s="2"/>
    </row>
    <row r="376" spans="1:9" x14ac:dyDescent="0.25">
      <c r="A376" s="1">
        <f>COUNTIF($C$2:C376,"Да")</f>
        <v>3</v>
      </c>
      <c r="B376" s="45">
        <f t="shared" si="11"/>
        <v>45375</v>
      </c>
      <c r="C376" s="42" t="str">
        <f>IF(ISERROR(VLOOKUP(B376,'Айгенис Оп11'!$C$3:$C$30,1,0)),"Нет","Да")</f>
        <v>Нет</v>
      </c>
      <c r="D376" s="43">
        <f t="shared" si="10"/>
        <v>366</v>
      </c>
      <c r="E376" s="44">
        <f>ROUND(('Все выпуски'!$J$3*'Все выпуски'!$J$6/100)/366*(B376-IF(C376="Нет",VLOOKUP(A376,'Айгенис Оп11'!$A$2:$C$30,3,0),VLOOKUP((A376-1),'Айгенис Оп11'!$A$2:$C$30,3,0))),2)</f>
        <v>6.72</v>
      </c>
      <c r="G376" s="43">
        <f>COUNTIF(D377:$D$2571,365)</f>
        <v>1547</v>
      </c>
      <c r="H376" s="43">
        <f>COUNTIF(D377:$D$2571,366)</f>
        <v>648</v>
      </c>
      <c r="I376" s="2"/>
    </row>
    <row r="377" spans="1:9" x14ac:dyDescent="0.25">
      <c r="A377" s="1">
        <f>COUNTIF($C$2:C377,"Да")</f>
        <v>3</v>
      </c>
      <c r="B377" s="45">
        <f t="shared" si="11"/>
        <v>45376</v>
      </c>
      <c r="C377" s="42" t="str">
        <f>IF(ISERROR(VLOOKUP(B377,'Айгенис Оп11'!$C$3:$C$30,1,0)),"Нет","Да")</f>
        <v>Нет</v>
      </c>
      <c r="D377" s="43">
        <f t="shared" si="10"/>
        <v>366</v>
      </c>
      <c r="E377" s="44">
        <f>ROUND(('Все выпуски'!$J$3*'Все выпуски'!$J$6/100)/366*(B377-IF(C377="Нет",VLOOKUP(A377,'Айгенис Оп11'!$A$2:$C$30,3,0),VLOOKUP((A377-1),'Айгенис Оп11'!$A$2:$C$30,3,0))),2)</f>
        <v>6.8</v>
      </c>
      <c r="G377" s="43">
        <f>COUNTIF(D378:$D$2571,365)</f>
        <v>1547</v>
      </c>
      <c r="H377" s="43">
        <f>COUNTIF(D378:$D$2571,366)</f>
        <v>647</v>
      </c>
      <c r="I377" s="2"/>
    </row>
    <row r="378" spans="1:9" x14ac:dyDescent="0.25">
      <c r="A378" s="1">
        <f>COUNTIF($C$2:C378,"Да")</f>
        <v>3</v>
      </c>
      <c r="B378" s="45">
        <f t="shared" si="11"/>
        <v>45377</v>
      </c>
      <c r="C378" s="42" t="str">
        <f>IF(ISERROR(VLOOKUP(B378,'Айгенис Оп11'!$C$3:$C$30,1,0)),"Нет","Да")</f>
        <v>Нет</v>
      </c>
      <c r="D378" s="43">
        <f t="shared" si="10"/>
        <v>366</v>
      </c>
      <c r="E378" s="44">
        <f>ROUND(('Все выпуски'!$J$3*'Все выпуски'!$J$6/100)/366*(B378-IF(C378="Нет",VLOOKUP(A378,'Айгенис Оп11'!$A$2:$C$30,3,0),VLOOKUP((A378-1),'Айгенис Оп11'!$A$2:$C$30,3,0))),2)</f>
        <v>6.89</v>
      </c>
      <c r="G378" s="43">
        <f>COUNTIF(D379:$D$2571,365)</f>
        <v>1547</v>
      </c>
      <c r="H378" s="43">
        <f>COUNTIF(D379:$D$2571,366)</f>
        <v>646</v>
      </c>
      <c r="I378" s="2"/>
    </row>
    <row r="379" spans="1:9" x14ac:dyDescent="0.25">
      <c r="A379" s="1">
        <f>COUNTIF($C$2:C379,"Да")</f>
        <v>3</v>
      </c>
      <c r="B379" s="45">
        <f t="shared" si="11"/>
        <v>45378</v>
      </c>
      <c r="C379" s="42" t="str">
        <f>IF(ISERROR(VLOOKUP(B379,'Айгенис Оп11'!$C$3:$C$30,1,0)),"Нет","Да")</f>
        <v>Нет</v>
      </c>
      <c r="D379" s="43">
        <f t="shared" si="10"/>
        <v>366</v>
      </c>
      <c r="E379" s="44">
        <f>ROUND(('Все выпуски'!$J$3*'Все выпуски'!$J$6/100)/366*(B379-IF(C379="Нет",VLOOKUP(A379,'Айгенис Оп11'!$A$2:$C$30,3,0),VLOOKUP((A379-1),'Айгенис Оп11'!$A$2:$C$30,3,0))),2)</f>
        <v>6.97</v>
      </c>
      <c r="G379" s="43">
        <f>COUNTIF(D380:$D$2571,365)</f>
        <v>1547</v>
      </c>
      <c r="H379" s="43">
        <f>COUNTIF(D380:$D$2571,366)</f>
        <v>645</v>
      </c>
      <c r="I379" s="2"/>
    </row>
    <row r="380" spans="1:9" x14ac:dyDescent="0.25">
      <c r="A380" s="1">
        <f>COUNTIF($C$2:C380,"Да")</f>
        <v>3</v>
      </c>
      <c r="B380" s="45">
        <f t="shared" si="11"/>
        <v>45379</v>
      </c>
      <c r="C380" s="42" t="str">
        <f>IF(ISERROR(VLOOKUP(B380,'Айгенис Оп11'!$C$3:$C$30,1,0)),"Нет","Да")</f>
        <v>Нет</v>
      </c>
      <c r="D380" s="43">
        <f t="shared" si="10"/>
        <v>366</v>
      </c>
      <c r="E380" s="44">
        <f>ROUND(('Все выпуски'!$J$3*'Все выпуски'!$J$6/100)/366*(B380-IF(C380="Нет",VLOOKUP(A380,'Айгенис Оп11'!$A$2:$C$30,3,0),VLOOKUP((A380-1),'Айгенис Оп11'!$A$2:$C$30,3,0))),2)</f>
        <v>7.05</v>
      </c>
      <c r="G380" s="43">
        <f>COUNTIF(D381:$D$2571,365)</f>
        <v>1547</v>
      </c>
      <c r="H380" s="43">
        <f>COUNTIF(D381:$D$2571,366)</f>
        <v>644</v>
      </c>
      <c r="I380" s="2"/>
    </row>
    <row r="381" spans="1:9" x14ac:dyDescent="0.25">
      <c r="A381" s="1">
        <f>COUNTIF($C$2:C381,"Да")</f>
        <v>3</v>
      </c>
      <c r="B381" s="45">
        <f t="shared" si="11"/>
        <v>45380</v>
      </c>
      <c r="C381" s="42" t="str">
        <f>IF(ISERROR(VLOOKUP(B381,'Айгенис Оп11'!$C$3:$C$30,1,0)),"Нет","Да")</f>
        <v>Нет</v>
      </c>
      <c r="D381" s="43">
        <f t="shared" si="10"/>
        <v>366</v>
      </c>
      <c r="E381" s="44">
        <f>ROUND(('Все выпуски'!$J$3*'Все выпуски'!$J$6/100)/366*(B381-IF(C381="Нет",VLOOKUP(A381,'Айгенис Оп11'!$A$2:$C$30,3,0),VLOOKUP((A381-1),'Айгенис Оп11'!$A$2:$C$30,3,0))),2)</f>
        <v>7.13</v>
      </c>
      <c r="G381" s="43">
        <f>COUNTIF(D382:$D$2571,365)</f>
        <v>1547</v>
      </c>
      <c r="H381" s="43">
        <f>COUNTIF(D382:$D$2571,366)</f>
        <v>643</v>
      </c>
      <c r="I381" s="2"/>
    </row>
    <row r="382" spans="1:9" x14ac:dyDescent="0.25">
      <c r="A382" s="1">
        <f>COUNTIF($C$2:C382,"Да")</f>
        <v>3</v>
      </c>
      <c r="B382" s="45">
        <f t="shared" si="11"/>
        <v>45381</v>
      </c>
      <c r="C382" s="42" t="str">
        <f>IF(ISERROR(VLOOKUP(B382,'Айгенис Оп11'!$C$3:$C$30,1,0)),"Нет","Да")</f>
        <v>Нет</v>
      </c>
      <c r="D382" s="43">
        <f t="shared" si="10"/>
        <v>366</v>
      </c>
      <c r="E382" s="44">
        <f>ROUND(('Все выпуски'!$J$3*'Все выпуски'!$J$6/100)/366*(B382-IF(C382="Нет",VLOOKUP(A382,'Айгенис Оп11'!$A$2:$C$30,3,0),VLOOKUP((A382-1),'Айгенис Оп11'!$A$2:$C$30,3,0))),2)</f>
        <v>7.21</v>
      </c>
      <c r="G382" s="43">
        <f>COUNTIF(D383:$D$2571,365)</f>
        <v>1547</v>
      </c>
      <c r="H382" s="43">
        <f>COUNTIF(D383:$D$2571,366)</f>
        <v>642</v>
      </c>
      <c r="I382" s="2"/>
    </row>
    <row r="383" spans="1:9" x14ac:dyDescent="0.25">
      <c r="A383" s="1">
        <f>COUNTIF($C$2:C383,"Да")</f>
        <v>3</v>
      </c>
      <c r="B383" s="45">
        <f t="shared" si="11"/>
        <v>45382</v>
      </c>
      <c r="C383" s="42" t="str">
        <f>IF(ISERROR(VLOOKUP(B383,'Айгенис Оп11'!$C$3:$C$30,1,0)),"Нет","Да")</f>
        <v>Нет</v>
      </c>
      <c r="D383" s="43">
        <f t="shared" si="10"/>
        <v>366</v>
      </c>
      <c r="E383" s="44">
        <f>ROUND(('Все выпуски'!$J$3*'Все выпуски'!$J$6/100)/366*(B383-IF(C383="Нет",VLOOKUP(A383,'Айгенис Оп11'!$A$2:$C$30,3,0),VLOOKUP((A383-1),'Айгенис Оп11'!$A$2:$C$30,3,0))),2)</f>
        <v>7.3</v>
      </c>
      <c r="G383" s="43">
        <f>COUNTIF(D384:$D$2571,365)</f>
        <v>1547</v>
      </c>
      <c r="H383" s="43">
        <f>COUNTIF(D384:$D$2571,366)</f>
        <v>641</v>
      </c>
      <c r="I383" s="2"/>
    </row>
    <row r="384" spans="1:9" x14ac:dyDescent="0.25">
      <c r="A384" s="1">
        <f>COUNTIF($C$2:C384,"Да")</f>
        <v>3</v>
      </c>
      <c r="B384" s="45">
        <f t="shared" si="11"/>
        <v>45383</v>
      </c>
      <c r="C384" s="42" t="str">
        <f>IF(ISERROR(VLOOKUP(B384,'Айгенис Оп11'!$C$3:$C$30,1,0)),"Нет","Да")</f>
        <v>Нет</v>
      </c>
      <c r="D384" s="43">
        <f t="shared" si="10"/>
        <v>366</v>
      </c>
      <c r="E384" s="44">
        <f>ROUND(('Все выпуски'!$J$3*'Все выпуски'!$J$6/100)/366*(B384-IF(C384="Нет",VLOOKUP(A384,'Айгенис Оп11'!$A$2:$C$30,3,0),VLOOKUP((A384-1),'Айгенис Оп11'!$A$2:$C$30,3,0))),2)</f>
        <v>7.38</v>
      </c>
      <c r="G384" s="43">
        <f>COUNTIF(D385:$D$2571,365)</f>
        <v>1547</v>
      </c>
      <c r="H384" s="43">
        <f>COUNTIF(D385:$D$2571,366)</f>
        <v>640</v>
      </c>
      <c r="I384" s="2"/>
    </row>
    <row r="385" spans="1:9" x14ac:dyDescent="0.25">
      <c r="A385" s="1">
        <f>COUNTIF($C$2:C385,"Да")</f>
        <v>4</v>
      </c>
      <c r="B385" s="45">
        <f t="shared" si="11"/>
        <v>45384</v>
      </c>
      <c r="C385" s="42" t="str">
        <f>IF(ISERROR(VLOOKUP(B385,'Айгенис Оп11'!$C$3:$C$30,1,0)),"Нет","Да")</f>
        <v>Да</v>
      </c>
      <c r="D385" s="43">
        <f t="shared" si="10"/>
        <v>366</v>
      </c>
      <c r="E385" s="44">
        <f>ROUND(('Все выпуски'!$J$3*'Все выпуски'!$J$6/100)/366*(B385-IF(C385="Нет",VLOOKUP(A385,'Айгенис Оп11'!$A$2:$C$30,3,0),VLOOKUP((A385-1),'Айгенис Оп11'!$A$2:$C$30,3,0))),2)</f>
        <v>7.46</v>
      </c>
      <c r="G385" s="43">
        <f>COUNTIF(D386:$D$2571,365)</f>
        <v>1547</v>
      </c>
      <c r="H385" s="43">
        <f>COUNTIF(D386:$D$2571,366)</f>
        <v>639</v>
      </c>
      <c r="I385" s="2"/>
    </row>
    <row r="386" spans="1:9" x14ac:dyDescent="0.25">
      <c r="A386" s="1">
        <f>COUNTIF($C$2:C386,"Да")</f>
        <v>4</v>
      </c>
      <c r="B386" s="45">
        <f t="shared" si="11"/>
        <v>45385</v>
      </c>
      <c r="C386" s="42" t="str">
        <f>IF(ISERROR(VLOOKUP(B386,'Айгенис Оп11'!$C$3:$C$30,1,0)),"Нет","Да")</f>
        <v>Нет</v>
      </c>
      <c r="D386" s="43">
        <f t="shared" si="10"/>
        <v>366</v>
      </c>
      <c r="E386" s="44">
        <f>ROUND(('Все выпуски'!$J$3*'Все выпуски'!$J$6/100)/366*(B386-IF(C386="Нет",VLOOKUP(A386,'Айгенис Оп11'!$A$2:$C$30,3,0),VLOOKUP((A386-1),'Айгенис Оп11'!$A$2:$C$30,3,0))),2)</f>
        <v>0.08</v>
      </c>
      <c r="G386" s="43">
        <f>COUNTIF(D387:$D$2571,365)</f>
        <v>1547</v>
      </c>
      <c r="H386" s="43">
        <f>COUNTIF(D387:$D$2571,366)</f>
        <v>638</v>
      </c>
      <c r="I386" s="2"/>
    </row>
    <row r="387" spans="1:9" x14ac:dyDescent="0.25">
      <c r="A387" s="1">
        <f>COUNTIF($C$2:C387,"Да")</f>
        <v>4</v>
      </c>
      <c r="B387" s="45">
        <f t="shared" si="11"/>
        <v>45386</v>
      </c>
      <c r="C387" s="42" t="str">
        <f>IF(ISERROR(VLOOKUP(B387,'Айгенис Оп11'!$C$3:$C$30,1,0)),"Нет","Да")</f>
        <v>Нет</v>
      </c>
      <c r="D387" s="43">
        <f t="shared" ref="D387:D450" si="12">IF(MOD(YEAR(B387),4)=0,366,365)</f>
        <v>366</v>
      </c>
      <c r="E387" s="44">
        <f>ROUND(('Все выпуски'!$J$3*'Все выпуски'!$J$6/100)/366*(B387-IF(C387="Нет",VLOOKUP(A387,'Айгенис Оп11'!$A$2:$C$30,3,0),VLOOKUP((A387-1),'Айгенис Оп11'!$A$2:$C$30,3,0))),2)</f>
        <v>0.16</v>
      </c>
      <c r="G387" s="43">
        <f>COUNTIF(D388:$D$2571,365)</f>
        <v>1547</v>
      </c>
      <c r="H387" s="43">
        <f>COUNTIF(D388:$D$2571,366)</f>
        <v>637</v>
      </c>
      <c r="I387" s="2"/>
    </row>
    <row r="388" spans="1:9" x14ac:dyDescent="0.25">
      <c r="A388" s="1">
        <f>COUNTIF($C$2:C388,"Да")</f>
        <v>4</v>
      </c>
      <c r="B388" s="45">
        <f t="shared" ref="B388:B451" si="13">B387+1</f>
        <v>45387</v>
      </c>
      <c r="C388" s="42" t="str">
        <f>IF(ISERROR(VLOOKUP(B388,'Айгенис Оп11'!$C$3:$C$30,1,0)),"Нет","Да")</f>
        <v>Нет</v>
      </c>
      <c r="D388" s="43">
        <f t="shared" si="12"/>
        <v>366</v>
      </c>
      <c r="E388" s="44">
        <f>ROUND(('Все выпуски'!$J$3*'Все выпуски'!$J$6/100)/366*(B388-IF(C388="Нет",VLOOKUP(A388,'Айгенис Оп11'!$A$2:$C$30,3,0),VLOOKUP((A388-1),'Айгенис Оп11'!$A$2:$C$30,3,0))),2)</f>
        <v>0.25</v>
      </c>
      <c r="G388" s="43">
        <f>COUNTIF(D389:$D$2571,365)</f>
        <v>1547</v>
      </c>
      <c r="H388" s="43">
        <f>COUNTIF(D389:$D$2571,366)</f>
        <v>636</v>
      </c>
      <c r="I388" s="2"/>
    </row>
    <row r="389" spans="1:9" x14ac:dyDescent="0.25">
      <c r="A389" s="1">
        <f>COUNTIF($C$2:C389,"Да")</f>
        <v>4</v>
      </c>
      <c r="B389" s="45">
        <f t="shared" si="13"/>
        <v>45388</v>
      </c>
      <c r="C389" s="42" t="str">
        <f>IF(ISERROR(VLOOKUP(B389,'Айгенис Оп11'!$C$3:$C$30,1,0)),"Нет","Да")</f>
        <v>Нет</v>
      </c>
      <c r="D389" s="43">
        <f t="shared" si="12"/>
        <v>366</v>
      </c>
      <c r="E389" s="44">
        <f>ROUND(('Все выпуски'!$J$3*'Все выпуски'!$J$6/100)/366*(B389-IF(C389="Нет",VLOOKUP(A389,'Айгенис Оп11'!$A$2:$C$30,3,0),VLOOKUP((A389-1),'Айгенис Оп11'!$A$2:$C$30,3,0))),2)</f>
        <v>0.33</v>
      </c>
      <c r="G389" s="43">
        <f>COUNTIF(D390:$D$2571,365)</f>
        <v>1547</v>
      </c>
      <c r="H389" s="43">
        <f>COUNTIF(D390:$D$2571,366)</f>
        <v>635</v>
      </c>
      <c r="I389" s="2"/>
    </row>
    <row r="390" spans="1:9" x14ac:dyDescent="0.25">
      <c r="A390" s="1">
        <f>COUNTIF($C$2:C390,"Да")</f>
        <v>4</v>
      </c>
      <c r="B390" s="45">
        <f t="shared" si="13"/>
        <v>45389</v>
      </c>
      <c r="C390" s="42" t="str">
        <f>IF(ISERROR(VLOOKUP(B390,'Айгенис Оп11'!$C$3:$C$30,1,0)),"Нет","Да")</f>
        <v>Нет</v>
      </c>
      <c r="D390" s="43">
        <f t="shared" si="12"/>
        <v>366</v>
      </c>
      <c r="E390" s="44">
        <f>ROUND(('Все выпуски'!$J$3*'Все выпуски'!$J$6/100)/366*(B390-IF(C390="Нет",VLOOKUP(A390,'Айгенис Оп11'!$A$2:$C$30,3,0),VLOOKUP((A390-1),'Айгенис Оп11'!$A$2:$C$30,3,0))),2)</f>
        <v>0.41</v>
      </c>
      <c r="G390" s="43">
        <f>COUNTIF(D391:$D$2571,365)</f>
        <v>1547</v>
      </c>
      <c r="H390" s="43">
        <f>COUNTIF(D391:$D$2571,366)</f>
        <v>634</v>
      </c>
      <c r="I390" s="2"/>
    </row>
    <row r="391" spans="1:9" x14ac:dyDescent="0.25">
      <c r="A391" s="1">
        <f>COUNTIF($C$2:C391,"Да")</f>
        <v>4</v>
      </c>
      <c r="B391" s="45">
        <f t="shared" si="13"/>
        <v>45390</v>
      </c>
      <c r="C391" s="42" t="str">
        <f>IF(ISERROR(VLOOKUP(B391,'Айгенис Оп11'!$C$3:$C$30,1,0)),"Нет","Да")</f>
        <v>Нет</v>
      </c>
      <c r="D391" s="43">
        <f t="shared" si="12"/>
        <v>366</v>
      </c>
      <c r="E391" s="44">
        <f>ROUND(('Все выпуски'!$J$3*'Все выпуски'!$J$6/100)/366*(B391-IF(C391="Нет",VLOOKUP(A391,'Айгенис Оп11'!$A$2:$C$30,3,0),VLOOKUP((A391-1),'Айгенис Оп11'!$A$2:$C$30,3,0))),2)</f>
        <v>0.49</v>
      </c>
      <c r="G391" s="43">
        <f>COUNTIF(D392:$D$2571,365)</f>
        <v>1547</v>
      </c>
      <c r="H391" s="43">
        <f>COUNTIF(D392:$D$2571,366)</f>
        <v>633</v>
      </c>
      <c r="I391" s="2"/>
    </row>
    <row r="392" spans="1:9" x14ac:dyDescent="0.25">
      <c r="A392" s="1">
        <f>COUNTIF($C$2:C392,"Да")</f>
        <v>4</v>
      </c>
      <c r="B392" s="45">
        <f t="shared" si="13"/>
        <v>45391</v>
      </c>
      <c r="C392" s="42" t="str">
        <f>IF(ISERROR(VLOOKUP(B392,'Айгенис Оп11'!$C$3:$C$30,1,0)),"Нет","Да")</f>
        <v>Нет</v>
      </c>
      <c r="D392" s="43">
        <f t="shared" si="12"/>
        <v>366</v>
      </c>
      <c r="E392" s="44">
        <f>ROUND(('Все выпуски'!$J$3*'Все выпуски'!$J$6/100)/366*(B392-IF(C392="Нет",VLOOKUP(A392,'Айгенис Оп11'!$A$2:$C$30,3,0),VLOOKUP((A392-1),'Айгенис Оп11'!$A$2:$C$30,3,0))),2)</f>
        <v>0.56999999999999995</v>
      </c>
      <c r="G392" s="43">
        <f>COUNTIF(D393:$D$2571,365)</f>
        <v>1547</v>
      </c>
      <c r="H392" s="43">
        <f>COUNTIF(D393:$D$2571,366)</f>
        <v>632</v>
      </c>
      <c r="I392" s="2"/>
    </row>
    <row r="393" spans="1:9" x14ac:dyDescent="0.25">
      <c r="A393" s="1">
        <f>COUNTIF($C$2:C393,"Да")</f>
        <v>4</v>
      </c>
      <c r="B393" s="45">
        <f t="shared" si="13"/>
        <v>45392</v>
      </c>
      <c r="C393" s="42" t="str">
        <f>IF(ISERROR(VLOOKUP(B393,'Айгенис Оп11'!$C$3:$C$30,1,0)),"Нет","Да")</f>
        <v>Нет</v>
      </c>
      <c r="D393" s="43">
        <f t="shared" si="12"/>
        <v>366</v>
      </c>
      <c r="E393" s="44">
        <f>ROUND(('Все выпуски'!$J$3*'Все выпуски'!$J$6/100)/366*(B393-IF(C393="Нет",VLOOKUP(A393,'Айгенис Оп11'!$A$2:$C$30,3,0),VLOOKUP((A393-1),'Айгенис Оп11'!$A$2:$C$30,3,0))),2)</f>
        <v>0.66</v>
      </c>
      <c r="G393" s="43">
        <f>COUNTIF(D394:$D$2571,365)</f>
        <v>1547</v>
      </c>
      <c r="H393" s="43">
        <f>COUNTIF(D394:$D$2571,366)</f>
        <v>631</v>
      </c>
      <c r="I393" s="2"/>
    </row>
    <row r="394" spans="1:9" x14ac:dyDescent="0.25">
      <c r="A394" s="1">
        <f>COUNTIF($C$2:C394,"Да")</f>
        <v>4</v>
      </c>
      <c r="B394" s="45">
        <f t="shared" si="13"/>
        <v>45393</v>
      </c>
      <c r="C394" s="42" t="str">
        <f>IF(ISERROR(VLOOKUP(B394,'Айгенис Оп11'!$C$3:$C$30,1,0)),"Нет","Да")</f>
        <v>Нет</v>
      </c>
      <c r="D394" s="43">
        <f t="shared" si="12"/>
        <v>366</v>
      </c>
      <c r="E394" s="44">
        <f>ROUND(('Все выпуски'!$J$3*'Все выпуски'!$J$6/100)/366*(B394-IF(C394="Нет",VLOOKUP(A394,'Айгенис Оп11'!$A$2:$C$30,3,0),VLOOKUP((A394-1),'Айгенис Оп11'!$A$2:$C$30,3,0))),2)</f>
        <v>0.74</v>
      </c>
      <c r="G394" s="43">
        <f>COUNTIF(D395:$D$2571,365)</f>
        <v>1547</v>
      </c>
      <c r="H394" s="43">
        <f>COUNTIF(D395:$D$2571,366)</f>
        <v>630</v>
      </c>
      <c r="I394" s="2"/>
    </row>
    <row r="395" spans="1:9" x14ac:dyDescent="0.25">
      <c r="A395" s="1">
        <f>COUNTIF($C$2:C395,"Да")</f>
        <v>4</v>
      </c>
      <c r="B395" s="45">
        <f t="shared" si="13"/>
        <v>45394</v>
      </c>
      <c r="C395" s="42" t="str">
        <f>IF(ISERROR(VLOOKUP(B395,'Айгенис Оп11'!$C$3:$C$30,1,0)),"Нет","Да")</f>
        <v>Нет</v>
      </c>
      <c r="D395" s="43">
        <f t="shared" si="12"/>
        <v>366</v>
      </c>
      <c r="E395" s="44">
        <f>ROUND(('Все выпуски'!$J$3*'Все выпуски'!$J$6/100)/366*(B395-IF(C395="Нет",VLOOKUP(A395,'Айгенис Оп11'!$A$2:$C$30,3,0),VLOOKUP((A395-1),'Айгенис Оп11'!$A$2:$C$30,3,0))),2)</f>
        <v>0.82</v>
      </c>
      <c r="G395" s="43">
        <f>COUNTIF(D396:$D$2571,365)</f>
        <v>1547</v>
      </c>
      <c r="H395" s="43">
        <f>COUNTIF(D396:$D$2571,366)</f>
        <v>629</v>
      </c>
      <c r="I395" s="2"/>
    </row>
    <row r="396" spans="1:9" x14ac:dyDescent="0.25">
      <c r="A396" s="1">
        <f>COUNTIF($C$2:C396,"Да")</f>
        <v>4</v>
      </c>
      <c r="B396" s="45">
        <f t="shared" si="13"/>
        <v>45395</v>
      </c>
      <c r="C396" s="42" t="str">
        <f>IF(ISERROR(VLOOKUP(B396,'Айгенис Оп11'!$C$3:$C$30,1,0)),"Нет","Да")</f>
        <v>Нет</v>
      </c>
      <c r="D396" s="43">
        <f t="shared" si="12"/>
        <v>366</v>
      </c>
      <c r="E396" s="44">
        <f>ROUND(('Все выпуски'!$J$3*'Все выпуски'!$J$6/100)/366*(B396-IF(C396="Нет",VLOOKUP(A396,'Айгенис Оп11'!$A$2:$C$30,3,0),VLOOKUP((A396-1),'Айгенис Оп11'!$A$2:$C$30,3,0))),2)</f>
        <v>0.9</v>
      </c>
      <c r="G396" s="43">
        <f>COUNTIF(D397:$D$2571,365)</f>
        <v>1547</v>
      </c>
      <c r="H396" s="43">
        <f>COUNTIF(D397:$D$2571,366)</f>
        <v>628</v>
      </c>
      <c r="I396" s="2"/>
    </row>
    <row r="397" spans="1:9" x14ac:dyDescent="0.25">
      <c r="A397" s="1">
        <f>COUNTIF($C$2:C397,"Да")</f>
        <v>4</v>
      </c>
      <c r="B397" s="45">
        <f t="shared" si="13"/>
        <v>45396</v>
      </c>
      <c r="C397" s="42" t="str">
        <f>IF(ISERROR(VLOOKUP(B397,'Айгенис Оп11'!$C$3:$C$30,1,0)),"Нет","Да")</f>
        <v>Нет</v>
      </c>
      <c r="D397" s="43">
        <f t="shared" si="12"/>
        <v>366</v>
      </c>
      <c r="E397" s="44">
        <f>ROUND(('Все выпуски'!$J$3*'Все выпуски'!$J$6/100)/366*(B397-IF(C397="Нет",VLOOKUP(A397,'Айгенис Оп11'!$A$2:$C$30,3,0),VLOOKUP((A397-1),'Айгенис Оп11'!$A$2:$C$30,3,0))),2)</f>
        <v>0.98</v>
      </c>
      <c r="G397" s="43">
        <f>COUNTIF(D398:$D$2571,365)</f>
        <v>1547</v>
      </c>
      <c r="H397" s="43">
        <f>COUNTIF(D398:$D$2571,366)</f>
        <v>627</v>
      </c>
      <c r="I397" s="2"/>
    </row>
    <row r="398" spans="1:9" x14ac:dyDescent="0.25">
      <c r="A398" s="1">
        <f>COUNTIF($C$2:C398,"Да")</f>
        <v>4</v>
      </c>
      <c r="B398" s="45">
        <f t="shared" si="13"/>
        <v>45397</v>
      </c>
      <c r="C398" s="42" t="str">
        <f>IF(ISERROR(VLOOKUP(B398,'Айгенис Оп11'!$C$3:$C$30,1,0)),"Нет","Да")</f>
        <v>Нет</v>
      </c>
      <c r="D398" s="43">
        <f t="shared" si="12"/>
        <v>366</v>
      </c>
      <c r="E398" s="44">
        <f>ROUND(('Все выпуски'!$J$3*'Все выпуски'!$J$6/100)/366*(B398-IF(C398="Нет",VLOOKUP(A398,'Айгенис Оп11'!$A$2:$C$30,3,0),VLOOKUP((A398-1),'Айгенис Оп11'!$A$2:$C$30,3,0))),2)</f>
        <v>1.07</v>
      </c>
      <c r="G398" s="43">
        <f>COUNTIF(D399:$D$2571,365)</f>
        <v>1547</v>
      </c>
      <c r="H398" s="43">
        <f>COUNTIF(D399:$D$2571,366)</f>
        <v>626</v>
      </c>
      <c r="I398" s="2"/>
    </row>
    <row r="399" spans="1:9" x14ac:dyDescent="0.25">
      <c r="A399" s="1">
        <f>COUNTIF($C$2:C399,"Да")</f>
        <v>4</v>
      </c>
      <c r="B399" s="45">
        <f t="shared" si="13"/>
        <v>45398</v>
      </c>
      <c r="C399" s="42" t="str">
        <f>IF(ISERROR(VLOOKUP(B399,'Айгенис Оп11'!$C$3:$C$30,1,0)),"Нет","Да")</f>
        <v>Нет</v>
      </c>
      <c r="D399" s="43">
        <f t="shared" si="12"/>
        <v>366</v>
      </c>
      <c r="E399" s="44">
        <f>ROUND(('Все выпуски'!$J$3*'Все выпуски'!$J$6/100)/366*(B399-IF(C399="Нет",VLOOKUP(A399,'Айгенис Оп11'!$A$2:$C$30,3,0),VLOOKUP((A399-1),'Айгенис Оп11'!$A$2:$C$30,3,0))),2)</f>
        <v>1.1499999999999999</v>
      </c>
      <c r="G399" s="43">
        <f>COUNTIF(D400:$D$2571,365)</f>
        <v>1547</v>
      </c>
      <c r="H399" s="43">
        <f>COUNTIF(D400:$D$2571,366)</f>
        <v>625</v>
      </c>
      <c r="I399" s="2"/>
    </row>
    <row r="400" spans="1:9" x14ac:dyDescent="0.25">
      <c r="A400" s="1">
        <f>COUNTIF($C$2:C400,"Да")</f>
        <v>4</v>
      </c>
      <c r="B400" s="45">
        <f t="shared" si="13"/>
        <v>45399</v>
      </c>
      <c r="C400" s="42" t="str">
        <f>IF(ISERROR(VLOOKUP(B400,'Айгенис Оп11'!$C$3:$C$30,1,0)),"Нет","Да")</f>
        <v>Нет</v>
      </c>
      <c r="D400" s="43">
        <f t="shared" si="12"/>
        <v>366</v>
      </c>
      <c r="E400" s="44">
        <f>ROUND(('Все выпуски'!$J$3*'Все выпуски'!$J$6/100)/366*(B400-IF(C400="Нет",VLOOKUP(A400,'Айгенис Оп11'!$A$2:$C$30,3,0),VLOOKUP((A400-1),'Айгенис Оп11'!$A$2:$C$30,3,0))),2)</f>
        <v>1.23</v>
      </c>
      <c r="G400" s="43">
        <f>COUNTIF(D401:$D$2571,365)</f>
        <v>1547</v>
      </c>
      <c r="H400" s="43">
        <f>COUNTIF(D401:$D$2571,366)</f>
        <v>624</v>
      </c>
      <c r="I400" s="2"/>
    </row>
    <row r="401" spans="1:9" x14ac:dyDescent="0.25">
      <c r="A401" s="1">
        <f>COUNTIF($C$2:C401,"Да")</f>
        <v>4</v>
      </c>
      <c r="B401" s="45">
        <f t="shared" si="13"/>
        <v>45400</v>
      </c>
      <c r="C401" s="42" t="str">
        <f>IF(ISERROR(VLOOKUP(B401,'Айгенис Оп11'!$C$3:$C$30,1,0)),"Нет","Да")</f>
        <v>Нет</v>
      </c>
      <c r="D401" s="43">
        <f t="shared" si="12"/>
        <v>366</v>
      </c>
      <c r="E401" s="44">
        <f>ROUND(('Все выпуски'!$J$3*'Все выпуски'!$J$6/100)/366*(B401-IF(C401="Нет",VLOOKUP(A401,'Айгенис Оп11'!$A$2:$C$30,3,0),VLOOKUP((A401-1),'Айгенис Оп11'!$A$2:$C$30,3,0))),2)</f>
        <v>1.31</v>
      </c>
      <c r="G401" s="43">
        <f>COUNTIF(D402:$D$2571,365)</f>
        <v>1547</v>
      </c>
      <c r="H401" s="43">
        <f>COUNTIF(D402:$D$2571,366)</f>
        <v>623</v>
      </c>
      <c r="I401" s="2"/>
    </row>
    <row r="402" spans="1:9" x14ac:dyDescent="0.25">
      <c r="A402" s="1">
        <f>COUNTIF($C$2:C402,"Да")</f>
        <v>4</v>
      </c>
      <c r="B402" s="45">
        <f t="shared" si="13"/>
        <v>45401</v>
      </c>
      <c r="C402" s="42" t="str">
        <f>IF(ISERROR(VLOOKUP(B402,'Айгенис Оп11'!$C$3:$C$30,1,0)),"Нет","Да")</f>
        <v>Нет</v>
      </c>
      <c r="D402" s="43">
        <f t="shared" si="12"/>
        <v>366</v>
      </c>
      <c r="E402" s="44">
        <f>ROUND(('Все выпуски'!$J$3*'Все выпуски'!$J$6/100)/366*(B402-IF(C402="Нет",VLOOKUP(A402,'Айгенис Оп11'!$A$2:$C$30,3,0),VLOOKUP((A402-1),'Айгенис Оп11'!$A$2:$C$30,3,0))),2)</f>
        <v>1.39</v>
      </c>
      <c r="G402" s="43">
        <f>COUNTIF(D403:$D$2571,365)</f>
        <v>1547</v>
      </c>
      <c r="H402" s="43">
        <f>COUNTIF(D403:$D$2571,366)</f>
        <v>622</v>
      </c>
      <c r="I402" s="2"/>
    </row>
    <row r="403" spans="1:9" x14ac:dyDescent="0.25">
      <c r="A403" s="1">
        <f>COUNTIF($C$2:C403,"Да")</f>
        <v>4</v>
      </c>
      <c r="B403" s="45">
        <f t="shared" si="13"/>
        <v>45402</v>
      </c>
      <c r="C403" s="42" t="str">
        <f>IF(ISERROR(VLOOKUP(B403,'Айгенис Оп11'!$C$3:$C$30,1,0)),"Нет","Да")</f>
        <v>Нет</v>
      </c>
      <c r="D403" s="43">
        <f t="shared" si="12"/>
        <v>366</v>
      </c>
      <c r="E403" s="44">
        <f>ROUND(('Все выпуски'!$J$3*'Все выпуски'!$J$6/100)/366*(B403-IF(C403="Нет",VLOOKUP(A403,'Айгенис Оп11'!$A$2:$C$30,3,0),VLOOKUP((A403-1),'Айгенис Оп11'!$A$2:$C$30,3,0))),2)</f>
        <v>1.48</v>
      </c>
      <c r="G403" s="43">
        <f>COUNTIF(D404:$D$2571,365)</f>
        <v>1547</v>
      </c>
      <c r="H403" s="43">
        <f>COUNTIF(D404:$D$2571,366)</f>
        <v>621</v>
      </c>
      <c r="I403" s="2"/>
    </row>
    <row r="404" spans="1:9" x14ac:dyDescent="0.25">
      <c r="A404" s="1">
        <f>COUNTIF($C$2:C404,"Да")</f>
        <v>4</v>
      </c>
      <c r="B404" s="45">
        <f t="shared" si="13"/>
        <v>45403</v>
      </c>
      <c r="C404" s="42" t="str">
        <f>IF(ISERROR(VLOOKUP(B404,'Айгенис Оп11'!$C$3:$C$30,1,0)),"Нет","Да")</f>
        <v>Нет</v>
      </c>
      <c r="D404" s="43">
        <f t="shared" si="12"/>
        <v>366</v>
      </c>
      <c r="E404" s="44">
        <f>ROUND(('Все выпуски'!$J$3*'Все выпуски'!$J$6/100)/366*(B404-IF(C404="Нет",VLOOKUP(A404,'Айгенис Оп11'!$A$2:$C$30,3,0),VLOOKUP((A404-1),'Айгенис Оп11'!$A$2:$C$30,3,0))),2)</f>
        <v>1.56</v>
      </c>
      <c r="G404" s="43">
        <f>COUNTIF(D405:$D$2571,365)</f>
        <v>1547</v>
      </c>
      <c r="H404" s="43">
        <f>COUNTIF(D405:$D$2571,366)</f>
        <v>620</v>
      </c>
      <c r="I404" s="2"/>
    </row>
    <row r="405" spans="1:9" x14ac:dyDescent="0.25">
      <c r="A405" s="1">
        <f>COUNTIF($C$2:C405,"Да")</f>
        <v>4</v>
      </c>
      <c r="B405" s="45">
        <f t="shared" si="13"/>
        <v>45404</v>
      </c>
      <c r="C405" s="42" t="str">
        <f>IF(ISERROR(VLOOKUP(B405,'Айгенис Оп11'!$C$3:$C$30,1,0)),"Нет","Да")</f>
        <v>Нет</v>
      </c>
      <c r="D405" s="43">
        <f t="shared" si="12"/>
        <v>366</v>
      </c>
      <c r="E405" s="44">
        <f>ROUND(('Все выпуски'!$J$3*'Все выпуски'!$J$6/100)/366*(B405-IF(C405="Нет",VLOOKUP(A405,'Айгенис Оп11'!$A$2:$C$30,3,0),VLOOKUP((A405-1),'Айгенис Оп11'!$A$2:$C$30,3,0))),2)</f>
        <v>1.64</v>
      </c>
      <c r="G405" s="43">
        <f>COUNTIF(D406:$D$2571,365)</f>
        <v>1547</v>
      </c>
      <c r="H405" s="43">
        <f>COUNTIF(D406:$D$2571,366)</f>
        <v>619</v>
      </c>
      <c r="I405" s="2"/>
    </row>
    <row r="406" spans="1:9" x14ac:dyDescent="0.25">
      <c r="A406" s="1">
        <f>COUNTIF($C$2:C406,"Да")</f>
        <v>4</v>
      </c>
      <c r="B406" s="45">
        <f t="shared" si="13"/>
        <v>45405</v>
      </c>
      <c r="C406" s="42" t="str">
        <f>IF(ISERROR(VLOOKUP(B406,'Айгенис Оп11'!$C$3:$C$30,1,0)),"Нет","Да")</f>
        <v>Нет</v>
      </c>
      <c r="D406" s="43">
        <f t="shared" si="12"/>
        <v>366</v>
      </c>
      <c r="E406" s="44">
        <f>ROUND(('Все выпуски'!$J$3*'Все выпуски'!$J$6/100)/366*(B406-IF(C406="Нет",VLOOKUP(A406,'Айгенис Оп11'!$A$2:$C$30,3,0),VLOOKUP((A406-1),'Айгенис Оп11'!$A$2:$C$30,3,0))),2)</f>
        <v>1.72</v>
      </c>
      <c r="G406" s="43">
        <f>COUNTIF(D407:$D$2571,365)</f>
        <v>1547</v>
      </c>
      <c r="H406" s="43">
        <f>COUNTIF(D407:$D$2571,366)</f>
        <v>618</v>
      </c>
      <c r="I406" s="2"/>
    </row>
    <row r="407" spans="1:9" x14ac:dyDescent="0.25">
      <c r="A407" s="1">
        <f>COUNTIF($C$2:C407,"Да")</f>
        <v>4</v>
      </c>
      <c r="B407" s="45">
        <f t="shared" si="13"/>
        <v>45406</v>
      </c>
      <c r="C407" s="42" t="str">
        <f>IF(ISERROR(VLOOKUP(B407,'Айгенис Оп11'!$C$3:$C$30,1,0)),"Нет","Да")</f>
        <v>Нет</v>
      </c>
      <c r="D407" s="43">
        <f t="shared" si="12"/>
        <v>366</v>
      </c>
      <c r="E407" s="44">
        <f>ROUND(('Все выпуски'!$J$3*'Все выпуски'!$J$6/100)/366*(B407-IF(C407="Нет",VLOOKUP(A407,'Айгенис Оп11'!$A$2:$C$30,3,0),VLOOKUP((A407-1),'Айгенис Оп11'!$A$2:$C$30,3,0))),2)</f>
        <v>1.8</v>
      </c>
      <c r="G407" s="43">
        <f>COUNTIF(D408:$D$2571,365)</f>
        <v>1547</v>
      </c>
      <c r="H407" s="43">
        <f>COUNTIF(D408:$D$2571,366)</f>
        <v>617</v>
      </c>
      <c r="I407" s="2"/>
    </row>
    <row r="408" spans="1:9" x14ac:dyDescent="0.25">
      <c r="A408" s="1">
        <f>COUNTIF($C$2:C408,"Да")</f>
        <v>4</v>
      </c>
      <c r="B408" s="45">
        <f t="shared" si="13"/>
        <v>45407</v>
      </c>
      <c r="C408" s="42" t="str">
        <f>IF(ISERROR(VLOOKUP(B408,'Айгенис Оп11'!$C$3:$C$30,1,0)),"Нет","Да")</f>
        <v>Нет</v>
      </c>
      <c r="D408" s="43">
        <f t="shared" si="12"/>
        <v>366</v>
      </c>
      <c r="E408" s="44">
        <f>ROUND(('Все выпуски'!$J$3*'Все выпуски'!$J$6/100)/366*(B408-IF(C408="Нет",VLOOKUP(A408,'Айгенис Оп11'!$A$2:$C$30,3,0),VLOOKUP((A408-1),'Айгенис Оп11'!$A$2:$C$30,3,0))),2)</f>
        <v>1.89</v>
      </c>
      <c r="G408" s="43">
        <f>COUNTIF(D409:$D$2571,365)</f>
        <v>1547</v>
      </c>
      <c r="H408" s="43">
        <f>COUNTIF(D409:$D$2571,366)</f>
        <v>616</v>
      </c>
      <c r="I408" s="2"/>
    </row>
    <row r="409" spans="1:9" x14ac:dyDescent="0.25">
      <c r="A409" s="1">
        <f>COUNTIF($C$2:C409,"Да")</f>
        <v>4</v>
      </c>
      <c r="B409" s="45">
        <f t="shared" si="13"/>
        <v>45408</v>
      </c>
      <c r="C409" s="42" t="str">
        <f>IF(ISERROR(VLOOKUP(B409,'Айгенис Оп11'!$C$3:$C$30,1,0)),"Нет","Да")</f>
        <v>Нет</v>
      </c>
      <c r="D409" s="43">
        <f t="shared" si="12"/>
        <v>366</v>
      </c>
      <c r="E409" s="44">
        <f>ROUND(('Все выпуски'!$J$3*'Все выпуски'!$J$6/100)/366*(B409-IF(C409="Нет",VLOOKUP(A409,'Айгенис Оп11'!$A$2:$C$30,3,0),VLOOKUP((A409-1),'Айгенис Оп11'!$A$2:$C$30,3,0))),2)</f>
        <v>1.97</v>
      </c>
      <c r="G409" s="43">
        <f>COUNTIF(D410:$D$2571,365)</f>
        <v>1547</v>
      </c>
      <c r="H409" s="43">
        <f>COUNTIF(D410:$D$2571,366)</f>
        <v>615</v>
      </c>
      <c r="I409" s="2"/>
    </row>
    <row r="410" spans="1:9" x14ac:dyDescent="0.25">
      <c r="A410" s="1">
        <f>COUNTIF($C$2:C410,"Да")</f>
        <v>4</v>
      </c>
      <c r="B410" s="45">
        <f t="shared" si="13"/>
        <v>45409</v>
      </c>
      <c r="C410" s="42" t="str">
        <f>IF(ISERROR(VLOOKUP(B410,'Айгенис Оп11'!$C$3:$C$30,1,0)),"Нет","Да")</f>
        <v>Нет</v>
      </c>
      <c r="D410" s="43">
        <f t="shared" si="12"/>
        <v>366</v>
      </c>
      <c r="E410" s="44">
        <f>ROUND(('Все выпуски'!$J$3*'Все выпуски'!$J$6/100)/366*(B410-IF(C410="Нет",VLOOKUP(A410,'Айгенис Оп11'!$A$2:$C$30,3,0),VLOOKUP((A410-1),'Айгенис Оп11'!$A$2:$C$30,3,0))),2)</f>
        <v>2.0499999999999998</v>
      </c>
      <c r="G410" s="43">
        <f>COUNTIF(D411:$D$2571,365)</f>
        <v>1547</v>
      </c>
      <c r="H410" s="43">
        <f>COUNTIF(D411:$D$2571,366)</f>
        <v>614</v>
      </c>
      <c r="I410" s="2"/>
    </row>
    <row r="411" spans="1:9" x14ac:dyDescent="0.25">
      <c r="A411" s="1">
        <f>COUNTIF($C$2:C411,"Да")</f>
        <v>4</v>
      </c>
      <c r="B411" s="45">
        <f t="shared" si="13"/>
        <v>45410</v>
      </c>
      <c r="C411" s="42" t="str">
        <f>IF(ISERROR(VLOOKUP(B411,'Айгенис Оп11'!$C$3:$C$30,1,0)),"Нет","Да")</f>
        <v>Нет</v>
      </c>
      <c r="D411" s="43">
        <f t="shared" si="12"/>
        <v>366</v>
      </c>
      <c r="E411" s="44">
        <f>ROUND(('Все выпуски'!$J$3*'Все выпуски'!$J$6/100)/366*(B411-IF(C411="Нет",VLOOKUP(A411,'Айгенис Оп11'!$A$2:$C$30,3,0),VLOOKUP((A411-1),'Айгенис Оп11'!$A$2:$C$30,3,0))),2)</f>
        <v>2.13</v>
      </c>
      <c r="G411" s="43">
        <f>COUNTIF(D412:$D$2571,365)</f>
        <v>1547</v>
      </c>
      <c r="H411" s="43">
        <f>COUNTIF(D412:$D$2571,366)</f>
        <v>613</v>
      </c>
      <c r="I411" s="2"/>
    </row>
    <row r="412" spans="1:9" x14ac:dyDescent="0.25">
      <c r="A412" s="1">
        <f>COUNTIF($C$2:C412,"Да")</f>
        <v>4</v>
      </c>
      <c r="B412" s="45">
        <f t="shared" si="13"/>
        <v>45411</v>
      </c>
      <c r="C412" s="42" t="str">
        <f>IF(ISERROR(VLOOKUP(B412,'Айгенис Оп11'!$C$3:$C$30,1,0)),"Нет","Да")</f>
        <v>Нет</v>
      </c>
      <c r="D412" s="43">
        <f t="shared" si="12"/>
        <v>366</v>
      </c>
      <c r="E412" s="44">
        <f>ROUND(('Все выпуски'!$J$3*'Все выпуски'!$J$6/100)/366*(B412-IF(C412="Нет",VLOOKUP(A412,'Айгенис Оп11'!$A$2:$C$30,3,0),VLOOKUP((A412-1),'Айгенис Оп11'!$A$2:$C$30,3,0))),2)</f>
        <v>2.21</v>
      </c>
      <c r="G412" s="43">
        <f>COUNTIF(D413:$D$2571,365)</f>
        <v>1547</v>
      </c>
      <c r="H412" s="43">
        <f>COUNTIF(D413:$D$2571,366)</f>
        <v>612</v>
      </c>
      <c r="I412" s="2"/>
    </row>
    <row r="413" spans="1:9" x14ac:dyDescent="0.25">
      <c r="A413" s="1">
        <f>COUNTIF($C$2:C413,"Да")</f>
        <v>4</v>
      </c>
      <c r="B413" s="45">
        <f t="shared" si="13"/>
        <v>45412</v>
      </c>
      <c r="C413" s="42" t="str">
        <f>IF(ISERROR(VLOOKUP(B413,'Айгенис Оп11'!$C$3:$C$30,1,0)),"Нет","Да")</f>
        <v>Нет</v>
      </c>
      <c r="D413" s="43">
        <f t="shared" si="12"/>
        <v>366</v>
      </c>
      <c r="E413" s="44">
        <f>ROUND(('Все выпуски'!$J$3*'Все выпуски'!$J$6/100)/366*(B413-IF(C413="Нет",VLOOKUP(A413,'Айгенис Оп11'!$A$2:$C$30,3,0),VLOOKUP((A413-1),'Айгенис Оп11'!$A$2:$C$30,3,0))),2)</f>
        <v>2.2999999999999998</v>
      </c>
      <c r="G413" s="43">
        <f>COUNTIF(D414:$D$2571,365)</f>
        <v>1547</v>
      </c>
      <c r="H413" s="43">
        <f>COUNTIF(D414:$D$2571,366)</f>
        <v>611</v>
      </c>
      <c r="I413" s="2"/>
    </row>
    <row r="414" spans="1:9" x14ac:dyDescent="0.25">
      <c r="A414" s="1">
        <f>COUNTIF($C$2:C414,"Да")</f>
        <v>4</v>
      </c>
      <c r="B414" s="45">
        <f t="shared" si="13"/>
        <v>45413</v>
      </c>
      <c r="C414" s="42" t="str">
        <f>IF(ISERROR(VLOOKUP(B414,'Айгенис Оп11'!$C$3:$C$30,1,0)),"Нет","Да")</f>
        <v>Нет</v>
      </c>
      <c r="D414" s="43">
        <f t="shared" si="12"/>
        <v>366</v>
      </c>
      <c r="E414" s="44">
        <f>ROUND(('Все выпуски'!$J$3*'Все выпуски'!$J$6/100)/366*(B414-IF(C414="Нет",VLOOKUP(A414,'Айгенис Оп11'!$A$2:$C$30,3,0),VLOOKUP((A414-1),'Айгенис Оп11'!$A$2:$C$30,3,0))),2)</f>
        <v>2.38</v>
      </c>
      <c r="G414" s="43">
        <f>COUNTIF(D415:$D$2571,365)</f>
        <v>1547</v>
      </c>
      <c r="H414" s="43">
        <f>COUNTIF(D415:$D$2571,366)</f>
        <v>610</v>
      </c>
      <c r="I414" s="2"/>
    </row>
    <row r="415" spans="1:9" x14ac:dyDescent="0.25">
      <c r="A415" s="1">
        <f>COUNTIF($C$2:C415,"Да")</f>
        <v>4</v>
      </c>
      <c r="B415" s="45">
        <f t="shared" si="13"/>
        <v>45414</v>
      </c>
      <c r="C415" s="42" t="str">
        <f>IF(ISERROR(VLOOKUP(B415,'Айгенис Оп11'!$C$3:$C$30,1,0)),"Нет","Да")</f>
        <v>Нет</v>
      </c>
      <c r="D415" s="43">
        <f t="shared" si="12"/>
        <v>366</v>
      </c>
      <c r="E415" s="44">
        <f>ROUND(('Все выпуски'!$J$3*'Все выпуски'!$J$6/100)/366*(B415-IF(C415="Нет",VLOOKUP(A415,'Айгенис Оп11'!$A$2:$C$30,3,0),VLOOKUP((A415-1),'Айгенис Оп11'!$A$2:$C$30,3,0))),2)</f>
        <v>2.46</v>
      </c>
      <c r="G415" s="43">
        <f>COUNTIF(D416:$D$2571,365)</f>
        <v>1547</v>
      </c>
      <c r="H415" s="43">
        <f>COUNTIF(D416:$D$2571,366)</f>
        <v>609</v>
      </c>
      <c r="I415" s="2"/>
    </row>
    <row r="416" spans="1:9" x14ac:dyDescent="0.25">
      <c r="A416" s="1">
        <f>COUNTIF($C$2:C416,"Да")</f>
        <v>4</v>
      </c>
      <c r="B416" s="45">
        <f t="shared" si="13"/>
        <v>45415</v>
      </c>
      <c r="C416" s="42" t="str">
        <f>IF(ISERROR(VLOOKUP(B416,'Айгенис Оп11'!$C$3:$C$30,1,0)),"Нет","Да")</f>
        <v>Нет</v>
      </c>
      <c r="D416" s="43">
        <f t="shared" si="12"/>
        <v>366</v>
      </c>
      <c r="E416" s="44">
        <f>ROUND(('Все выпуски'!$J$3*'Все выпуски'!$J$6/100)/366*(B416-IF(C416="Нет",VLOOKUP(A416,'Айгенис Оп11'!$A$2:$C$30,3,0),VLOOKUP((A416-1),'Айгенис Оп11'!$A$2:$C$30,3,0))),2)</f>
        <v>2.54</v>
      </c>
      <c r="G416" s="43">
        <f>COUNTIF(D417:$D$2571,365)</f>
        <v>1547</v>
      </c>
      <c r="H416" s="43">
        <f>COUNTIF(D417:$D$2571,366)</f>
        <v>608</v>
      </c>
      <c r="I416" s="2"/>
    </row>
    <row r="417" spans="1:9" x14ac:dyDescent="0.25">
      <c r="A417" s="1">
        <f>COUNTIF($C$2:C417,"Да")</f>
        <v>4</v>
      </c>
      <c r="B417" s="45">
        <f t="shared" si="13"/>
        <v>45416</v>
      </c>
      <c r="C417" s="42" t="str">
        <f>IF(ISERROR(VLOOKUP(B417,'Айгенис Оп11'!$C$3:$C$30,1,0)),"Нет","Да")</f>
        <v>Нет</v>
      </c>
      <c r="D417" s="43">
        <f t="shared" si="12"/>
        <v>366</v>
      </c>
      <c r="E417" s="44">
        <f>ROUND(('Все выпуски'!$J$3*'Все выпуски'!$J$6/100)/366*(B417-IF(C417="Нет",VLOOKUP(A417,'Айгенис Оп11'!$A$2:$C$30,3,0),VLOOKUP((A417-1),'Айгенис Оп11'!$A$2:$C$30,3,0))),2)</f>
        <v>2.62</v>
      </c>
      <c r="G417" s="43">
        <f>COUNTIF(D418:$D$2571,365)</f>
        <v>1547</v>
      </c>
      <c r="H417" s="43">
        <f>COUNTIF(D418:$D$2571,366)</f>
        <v>607</v>
      </c>
      <c r="I417" s="2"/>
    </row>
    <row r="418" spans="1:9" x14ac:dyDescent="0.25">
      <c r="A418" s="1">
        <f>COUNTIF($C$2:C418,"Да")</f>
        <v>4</v>
      </c>
      <c r="B418" s="45">
        <f t="shared" si="13"/>
        <v>45417</v>
      </c>
      <c r="C418" s="42" t="str">
        <f>IF(ISERROR(VLOOKUP(B418,'Айгенис Оп11'!$C$3:$C$30,1,0)),"Нет","Да")</f>
        <v>Нет</v>
      </c>
      <c r="D418" s="43">
        <f t="shared" si="12"/>
        <v>366</v>
      </c>
      <c r="E418" s="44">
        <f>ROUND(('Все выпуски'!$J$3*'Все выпуски'!$J$6/100)/366*(B418-IF(C418="Нет",VLOOKUP(A418,'Айгенис Оп11'!$A$2:$C$30,3,0),VLOOKUP((A418-1),'Айгенис Оп11'!$A$2:$C$30,3,0))),2)</f>
        <v>2.7</v>
      </c>
      <c r="G418" s="43">
        <f>COUNTIF(D419:$D$2571,365)</f>
        <v>1547</v>
      </c>
      <c r="H418" s="43">
        <f>COUNTIF(D419:$D$2571,366)</f>
        <v>606</v>
      </c>
      <c r="I418" s="2"/>
    </row>
    <row r="419" spans="1:9" x14ac:dyDescent="0.25">
      <c r="A419" s="1">
        <f>COUNTIF($C$2:C419,"Да")</f>
        <v>4</v>
      </c>
      <c r="B419" s="45">
        <f t="shared" si="13"/>
        <v>45418</v>
      </c>
      <c r="C419" s="42" t="str">
        <f>IF(ISERROR(VLOOKUP(B419,'Айгенис Оп11'!$C$3:$C$30,1,0)),"Нет","Да")</f>
        <v>Нет</v>
      </c>
      <c r="D419" s="43">
        <f t="shared" si="12"/>
        <v>366</v>
      </c>
      <c r="E419" s="44">
        <f>ROUND(('Все выпуски'!$J$3*'Все выпуски'!$J$6/100)/366*(B419-IF(C419="Нет",VLOOKUP(A419,'Айгенис Оп11'!$A$2:$C$30,3,0),VLOOKUP((A419-1),'Айгенис Оп11'!$A$2:$C$30,3,0))),2)</f>
        <v>2.79</v>
      </c>
      <c r="G419" s="43">
        <f>COUNTIF(D420:$D$2571,365)</f>
        <v>1547</v>
      </c>
      <c r="H419" s="43">
        <f>COUNTIF(D420:$D$2571,366)</f>
        <v>605</v>
      </c>
      <c r="I419" s="2"/>
    </row>
    <row r="420" spans="1:9" x14ac:dyDescent="0.25">
      <c r="A420" s="1">
        <f>COUNTIF($C$2:C420,"Да")</f>
        <v>4</v>
      </c>
      <c r="B420" s="45">
        <f t="shared" si="13"/>
        <v>45419</v>
      </c>
      <c r="C420" s="42" t="str">
        <f>IF(ISERROR(VLOOKUP(B420,'Айгенис Оп11'!$C$3:$C$30,1,0)),"Нет","Да")</f>
        <v>Нет</v>
      </c>
      <c r="D420" s="43">
        <f t="shared" si="12"/>
        <v>366</v>
      </c>
      <c r="E420" s="44">
        <f>ROUND(('Все выпуски'!$J$3*'Все выпуски'!$J$6/100)/366*(B420-IF(C420="Нет",VLOOKUP(A420,'Айгенис Оп11'!$A$2:$C$30,3,0),VLOOKUP((A420-1),'Айгенис Оп11'!$A$2:$C$30,3,0))),2)</f>
        <v>2.87</v>
      </c>
      <c r="G420" s="43">
        <f>COUNTIF(D421:$D$2571,365)</f>
        <v>1547</v>
      </c>
      <c r="H420" s="43">
        <f>COUNTIF(D421:$D$2571,366)</f>
        <v>604</v>
      </c>
      <c r="I420" s="2"/>
    </row>
    <row r="421" spans="1:9" x14ac:dyDescent="0.25">
      <c r="A421" s="1">
        <f>COUNTIF($C$2:C421,"Да")</f>
        <v>4</v>
      </c>
      <c r="B421" s="45">
        <f t="shared" si="13"/>
        <v>45420</v>
      </c>
      <c r="C421" s="42" t="str">
        <f>IF(ISERROR(VLOOKUP(B421,'Айгенис Оп11'!$C$3:$C$30,1,0)),"Нет","Да")</f>
        <v>Нет</v>
      </c>
      <c r="D421" s="43">
        <f t="shared" si="12"/>
        <v>366</v>
      </c>
      <c r="E421" s="44">
        <f>ROUND(('Все выпуски'!$J$3*'Все выпуски'!$J$6/100)/366*(B421-IF(C421="Нет",VLOOKUP(A421,'Айгенис Оп11'!$A$2:$C$30,3,0),VLOOKUP((A421-1),'Айгенис Оп11'!$A$2:$C$30,3,0))),2)</f>
        <v>2.95</v>
      </c>
      <c r="G421" s="43">
        <f>COUNTIF(D422:$D$2571,365)</f>
        <v>1547</v>
      </c>
      <c r="H421" s="43">
        <f>COUNTIF(D422:$D$2571,366)</f>
        <v>603</v>
      </c>
      <c r="I421" s="2"/>
    </row>
    <row r="422" spans="1:9" x14ac:dyDescent="0.25">
      <c r="A422" s="1">
        <f>COUNTIF($C$2:C422,"Да")</f>
        <v>4</v>
      </c>
      <c r="B422" s="45">
        <f t="shared" si="13"/>
        <v>45421</v>
      </c>
      <c r="C422" s="42" t="str">
        <f>IF(ISERROR(VLOOKUP(B422,'Айгенис Оп11'!$C$3:$C$30,1,0)),"Нет","Да")</f>
        <v>Нет</v>
      </c>
      <c r="D422" s="43">
        <f t="shared" si="12"/>
        <v>366</v>
      </c>
      <c r="E422" s="44">
        <f>ROUND(('Все выпуски'!$J$3*'Все выпуски'!$J$6/100)/366*(B422-IF(C422="Нет",VLOOKUP(A422,'Айгенис Оп11'!$A$2:$C$30,3,0),VLOOKUP((A422-1),'Айгенис Оп11'!$A$2:$C$30,3,0))),2)</f>
        <v>3.03</v>
      </c>
      <c r="G422" s="43">
        <f>COUNTIF(D423:$D$2571,365)</f>
        <v>1547</v>
      </c>
      <c r="H422" s="43">
        <f>COUNTIF(D423:$D$2571,366)</f>
        <v>602</v>
      </c>
      <c r="I422" s="2"/>
    </row>
    <row r="423" spans="1:9" x14ac:dyDescent="0.25">
      <c r="A423" s="1">
        <f>COUNTIF($C$2:C423,"Да")</f>
        <v>4</v>
      </c>
      <c r="B423" s="45">
        <f t="shared" si="13"/>
        <v>45422</v>
      </c>
      <c r="C423" s="42" t="str">
        <f>IF(ISERROR(VLOOKUP(B423,'Айгенис Оп11'!$C$3:$C$30,1,0)),"Нет","Да")</f>
        <v>Нет</v>
      </c>
      <c r="D423" s="43">
        <f t="shared" si="12"/>
        <v>366</v>
      </c>
      <c r="E423" s="44">
        <f>ROUND(('Все выпуски'!$J$3*'Все выпуски'!$J$6/100)/366*(B423-IF(C423="Нет",VLOOKUP(A423,'Айгенис Оп11'!$A$2:$C$30,3,0),VLOOKUP((A423-1),'Айгенис Оп11'!$A$2:$C$30,3,0))),2)</f>
        <v>3.11</v>
      </c>
      <c r="G423" s="43">
        <f>COUNTIF(D424:$D$2571,365)</f>
        <v>1547</v>
      </c>
      <c r="H423" s="43">
        <f>COUNTIF(D424:$D$2571,366)</f>
        <v>601</v>
      </c>
      <c r="I423" s="2"/>
    </row>
    <row r="424" spans="1:9" x14ac:dyDescent="0.25">
      <c r="A424" s="1">
        <f>COUNTIF($C$2:C424,"Да")</f>
        <v>4</v>
      </c>
      <c r="B424" s="45">
        <f t="shared" si="13"/>
        <v>45423</v>
      </c>
      <c r="C424" s="42" t="str">
        <f>IF(ISERROR(VLOOKUP(B424,'Айгенис Оп11'!$C$3:$C$30,1,0)),"Нет","Да")</f>
        <v>Нет</v>
      </c>
      <c r="D424" s="43">
        <f t="shared" si="12"/>
        <v>366</v>
      </c>
      <c r="E424" s="44">
        <f>ROUND(('Все выпуски'!$J$3*'Все выпуски'!$J$6/100)/366*(B424-IF(C424="Нет",VLOOKUP(A424,'Айгенис Оп11'!$A$2:$C$30,3,0),VLOOKUP((A424-1),'Айгенис Оп11'!$A$2:$C$30,3,0))),2)</f>
        <v>3.2</v>
      </c>
      <c r="G424" s="43">
        <f>COUNTIF(D425:$D$2571,365)</f>
        <v>1547</v>
      </c>
      <c r="H424" s="43">
        <f>COUNTIF(D425:$D$2571,366)</f>
        <v>600</v>
      </c>
      <c r="I424" s="2"/>
    </row>
    <row r="425" spans="1:9" x14ac:dyDescent="0.25">
      <c r="A425" s="1">
        <f>COUNTIF($C$2:C425,"Да")</f>
        <v>4</v>
      </c>
      <c r="B425" s="45">
        <f t="shared" si="13"/>
        <v>45424</v>
      </c>
      <c r="C425" s="42" t="str">
        <f>IF(ISERROR(VLOOKUP(B425,'Айгенис Оп11'!$C$3:$C$30,1,0)),"Нет","Да")</f>
        <v>Нет</v>
      </c>
      <c r="D425" s="43">
        <f t="shared" si="12"/>
        <v>366</v>
      </c>
      <c r="E425" s="44">
        <f>ROUND(('Все выпуски'!$J$3*'Все выпуски'!$J$6/100)/366*(B425-IF(C425="Нет",VLOOKUP(A425,'Айгенис Оп11'!$A$2:$C$30,3,0),VLOOKUP((A425-1),'Айгенис Оп11'!$A$2:$C$30,3,0))),2)</f>
        <v>3.28</v>
      </c>
      <c r="G425" s="43">
        <f>COUNTIF(D426:$D$2571,365)</f>
        <v>1547</v>
      </c>
      <c r="H425" s="43">
        <f>COUNTIF(D426:$D$2571,366)</f>
        <v>599</v>
      </c>
      <c r="I425" s="2"/>
    </row>
    <row r="426" spans="1:9" x14ac:dyDescent="0.25">
      <c r="A426" s="1">
        <f>COUNTIF($C$2:C426,"Да")</f>
        <v>4</v>
      </c>
      <c r="B426" s="45">
        <f t="shared" si="13"/>
        <v>45425</v>
      </c>
      <c r="C426" s="42" t="str">
        <f>IF(ISERROR(VLOOKUP(B426,'Айгенис Оп11'!$C$3:$C$30,1,0)),"Нет","Да")</f>
        <v>Нет</v>
      </c>
      <c r="D426" s="43">
        <f t="shared" si="12"/>
        <v>366</v>
      </c>
      <c r="E426" s="44">
        <f>ROUND(('Все выпуски'!$J$3*'Все выпуски'!$J$6/100)/366*(B426-IF(C426="Нет",VLOOKUP(A426,'Айгенис Оп11'!$A$2:$C$30,3,0),VLOOKUP((A426-1),'Айгенис Оп11'!$A$2:$C$30,3,0))),2)</f>
        <v>3.36</v>
      </c>
      <c r="G426" s="43">
        <f>COUNTIF(D427:$D$2571,365)</f>
        <v>1547</v>
      </c>
      <c r="H426" s="43">
        <f>COUNTIF(D427:$D$2571,366)</f>
        <v>598</v>
      </c>
      <c r="I426" s="2"/>
    </row>
    <row r="427" spans="1:9" x14ac:dyDescent="0.25">
      <c r="A427" s="1">
        <f>COUNTIF($C$2:C427,"Да")</f>
        <v>4</v>
      </c>
      <c r="B427" s="45">
        <f t="shared" si="13"/>
        <v>45426</v>
      </c>
      <c r="C427" s="42" t="str">
        <f>IF(ISERROR(VLOOKUP(B427,'Айгенис Оп11'!$C$3:$C$30,1,0)),"Нет","Да")</f>
        <v>Нет</v>
      </c>
      <c r="D427" s="43">
        <f t="shared" si="12"/>
        <v>366</v>
      </c>
      <c r="E427" s="44">
        <f>ROUND(('Все выпуски'!$J$3*'Все выпуски'!$J$6/100)/366*(B427-IF(C427="Нет",VLOOKUP(A427,'Айгенис Оп11'!$A$2:$C$30,3,0),VLOOKUP((A427-1),'Айгенис Оп11'!$A$2:$C$30,3,0))),2)</f>
        <v>3.44</v>
      </c>
      <c r="G427" s="43">
        <f>COUNTIF(D428:$D$2571,365)</f>
        <v>1547</v>
      </c>
      <c r="H427" s="43">
        <f>COUNTIF(D428:$D$2571,366)</f>
        <v>597</v>
      </c>
      <c r="I427" s="2"/>
    </row>
    <row r="428" spans="1:9" x14ac:dyDescent="0.25">
      <c r="A428" s="1">
        <f>COUNTIF($C$2:C428,"Да")</f>
        <v>4</v>
      </c>
      <c r="B428" s="45">
        <f t="shared" si="13"/>
        <v>45427</v>
      </c>
      <c r="C428" s="42" t="str">
        <f>IF(ISERROR(VLOOKUP(B428,'Айгенис Оп11'!$C$3:$C$30,1,0)),"Нет","Да")</f>
        <v>Нет</v>
      </c>
      <c r="D428" s="43">
        <f t="shared" si="12"/>
        <v>366</v>
      </c>
      <c r="E428" s="44">
        <f>ROUND(('Все выпуски'!$J$3*'Все выпуски'!$J$6/100)/366*(B428-IF(C428="Нет",VLOOKUP(A428,'Айгенис Оп11'!$A$2:$C$30,3,0),VLOOKUP((A428-1),'Айгенис Оп11'!$A$2:$C$30,3,0))),2)</f>
        <v>3.52</v>
      </c>
      <c r="G428" s="43">
        <f>COUNTIF(D429:$D$2571,365)</f>
        <v>1547</v>
      </c>
      <c r="H428" s="43">
        <f>COUNTIF(D429:$D$2571,366)</f>
        <v>596</v>
      </c>
      <c r="I428" s="2"/>
    </row>
    <row r="429" spans="1:9" x14ac:dyDescent="0.25">
      <c r="A429" s="1">
        <f>COUNTIF($C$2:C429,"Да")</f>
        <v>4</v>
      </c>
      <c r="B429" s="45">
        <f t="shared" si="13"/>
        <v>45428</v>
      </c>
      <c r="C429" s="42" t="str">
        <f>IF(ISERROR(VLOOKUP(B429,'Айгенис Оп11'!$C$3:$C$30,1,0)),"Нет","Да")</f>
        <v>Нет</v>
      </c>
      <c r="D429" s="43">
        <f t="shared" si="12"/>
        <v>366</v>
      </c>
      <c r="E429" s="44">
        <f>ROUND(('Все выпуски'!$J$3*'Все выпуски'!$J$6/100)/366*(B429-IF(C429="Нет",VLOOKUP(A429,'Айгенис Оп11'!$A$2:$C$30,3,0),VLOOKUP((A429-1),'Айгенис Оп11'!$A$2:$C$30,3,0))),2)</f>
        <v>3.61</v>
      </c>
      <c r="G429" s="43">
        <f>COUNTIF(D430:$D$2571,365)</f>
        <v>1547</v>
      </c>
      <c r="H429" s="43">
        <f>COUNTIF(D430:$D$2571,366)</f>
        <v>595</v>
      </c>
      <c r="I429" s="2"/>
    </row>
    <row r="430" spans="1:9" x14ac:dyDescent="0.25">
      <c r="A430" s="1">
        <f>COUNTIF($C$2:C430,"Да")</f>
        <v>4</v>
      </c>
      <c r="B430" s="45">
        <f t="shared" si="13"/>
        <v>45429</v>
      </c>
      <c r="C430" s="42" t="str">
        <f>IF(ISERROR(VLOOKUP(B430,'Айгенис Оп11'!$C$3:$C$30,1,0)),"Нет","Да")</f>
        <v>Нет</v>
      </c>
      <c r="D430" s="43">
        <f t="shared" si="12"/>
        <v>366</v>
      </c>
      <c r="E430" s="44">
        <f>ROUND(('Все выпуски'!$J$3*'Все выпуски'!$J$6/100)/366*(B430-IF(C430="Нет",VLOOKUP(A430,'Айгенис Оп11'!$A$2:$C$30,3,0),VLOOKUP((A430-1),'Айгенис Оп11'!$A$2:$C$30,3,0))),2)</f>
        <v>3.69</v>
      </c>
      <c r="G430" s="43">
        <f>COUNTIF(D431:$D$2571,365)</f>
        <v>1547</v>
      </c>
      <c r="H430" s="43">
        <f>COUNTIF(D431:$D$2571,366)</f>
        <v>594</v>
      </c>
      <c r="I430" s="2"/>
    </row>
    <row r="431" spans="1:9" x14ac:dyDescent="0.25">
      <c r="A431" s="1">
        <f>COUNTIF($C$2:C431,"Да")</f>
        <v>4</v>
      </c>
      <c r="B431" s="45">
        <f t="shared" si="13"/>
        <v>45430</v>
      </c>
      <c r="C431" s="42" t="str">
        <f>IF(ISERROR(VLOOKUP(B431,'Айгенис Оп11'!$C$3:$C$30,1,0)),"Нет","Да")</f>
        <v>Нет</v>
      </c>
      <c r="D431" s="43">
        <f t="shared" si="12"/>
        <v>366</v>
      </c>
      <c r="E431" s="44">
        <f>ROUND(('Все выпуски'!$J$3*'Все выпуски'!$J$6/100)/366*(B431-IF(C431="Нет",VLOOKUP(A431,'Айгенис Оп11'!$A$2:$C$30,3,0),VLOOKUP((A431-1),'Айгенис Оп11'!$A$2:$C$30,3,0))),2)</f>
        <v>3.77</v>
      </c>
      <c r="G431" s="43">
        <f>COUNTIF(D432:$D$2571,365)</f>
        <v>1547</v>
      </c>
      <c r="H431" s="43">
        <f>COUNTIF(D432:$D$2571,366)</f>
        <v>593</v>
      </c>
      <c r="I431" s="2"/>
    </row>
    <row r="432" spans="1:9" x14ac:dyDescent="0.25">
      <c r="A432" s="1">
        <f>COUNTIF($C$2:C432,"Да")</f>
        <v>4</v>
      </c>
      <c r="B432" s="45">
        <f t="shared" si="13"/>
        <v>45431</v>
      </c>
      <c r="C432" s="42" t="str">
        <f>IF(ISERROR(VLOOKUP(B432,'Айгенис Оп11'!$C$3:$C$30,1,0)),"Нет","Да")</f>
        <v>Нет</v>
      </c>
      <c r="D432" s="43">
        <f t="shared" si="12"/>
        <v>366</v>
      </c>
      <c r="E432" s="44">
        <f>ROUND(('Все выпуски'!$J$3*'Все выпуски'!$J$6/100)/366*(B432-IF(C432="Нет",VLOOKUP(A432,'Айгенис Оп11'!$A$2:$C$30,3,0),VLOOKUP((A432-1),'Айгенис Оп11'!$A$2:$C$30,3,0))),2)</f>
        <v>3.85</v>
      </c>
      <c r="G432" s="43">
        <f>COUNTIF(D433:$D$2571,365)</f>
        <v>1547</v>
      </c>
      <c r="H432" s="43">
        <f>COUNTIF(D433:$D$2571,366)</f>
        <v>592</v>
      </c>
      <c r="I432" s="2"/>
    </row>
    <row r="433" spans="1:9" x14ac:dyDescent="0.25">
      <c r="A433" s="1">
        <f>COUNTIF($C$2:C433,"Да")</f>
        <v>4</v>
      </c>
      <c r="B433" s="45">
        <f t="shared" si="13"/>
        <v>45432</v>
      </c>
      <c r="C433" s="42" t="str">
        <f>IF(ISERROR(VLOOKUP(B433,'Айгенис Оп11'!$C$3:$C$30,1,0)),"Нет","Да")</f>
        <v>Нет</v>
      </c>
      <c r="D433" s="43">
        <f t="shared" si="12"/>
        <v>366</v>
      </c>
      <c r="E433" s="44">
        <f>ROUND(('Все выпуски'!$J$3*'Все выпуски'!$J$6/100)/366*(B433-IF(C433="Нет",VLOOKUP(A433,'Айгенис Оп11'!$A$2:$C$30,3,0),VLOOKUP((A433-1),'Айгенис Оп11'!$A$2:$C$30,3,0))),2)</f>
        <v>3.93</v>
      </c>
      <c r="G433" s="43">
        <f>COUNTIF(D434:$D$2571,365)</f>
        <v>1547</v>
      </c>
      <c r="H433" s="43">
        <f>COUNTIF(D434:$D$2571,366)</f>
        <v>591</v>
      </c>
      <c r="I433" s="2"/>
    </row>
    <row r="434" spans="1:9" x14ac:dyDescent="0.25">
      <c r="A434" s="1">
        <f>COUNTIF($C$2:C434,"Да")</f>
        <v>4</v>
      </c>
      <c r="B434" s="45">
        <f t="shared" si="13"/>
        <v>45433</v>
      </c>
      <c r="C434" s="42" t="str">
        <f>IF(ISERROR(VLOOKUP(B434,'Айгенис Оп11'!$C$3:$C$30,1,0)),"Нет","Да")</f>
        <v>Нет</v>
      </c>
      <c r="D434" s="43">
        <f t="shared" si="12"/>
        <v>366</v>
      </c>
      <c r="E434" s="44">
        <f>ROUND(('Все выпуски'!$J$3*'Все выпуски'!$J$6/100)/366*(B434-IF(C434="Нет",VLOOKUP(A434,'Айгенис Оп11'!$A$2:$C$30,3,0),VLOOKUP((A434-1),'Айгенис Оп11'!$A$2:$C$30,3,0))),2)</f>
        <v>4.0199999999999996</v>
      </c>
      <c r="F434" s="44"/>
      <c r="G434" s="43">
        <f>COUNTIF(D435:$D$2571,365)</f>
        <v>1547</v>
      </c>
      <c r="H434" s="43">
        <f>COUNTIF(D435:$D$2571,366)</f>
        <v>590</v>
      </c>
      <c r="I434" s="2"/>
    </row>
    <row r="435" spans="1:9" x14ac:dyDescent="0.25">
      <c r="A435" s="1">
        <f>COUNTIF($C$2:C435,"Да")</f>
        <v>4</v>
      </c>
      <c r="B435" s="45">
        <f t="shared" si="13"/>
        <v>45434</v>
      </c>
      <c r="C435" s="42" t="str">
        <f>IF(ISERROR(VLOOKUP(B435,'Айгенис Оп11'!$C$3:$C$30,1,0)),"Нет","Да")</f>
        <v>Нет</v>
      </c>
      <c r="D435" s="43">
        <f t="shared" si="12"/>
        <v>366</v>
      </c>
      <c r="E435" s="44">
        <f>ROUND(('Все выпуски'!$J$3*'Все выпуски'!$J$6/100)/366*(B435-IF(C435="Нет",VLOOKUP(A435,'Айгенис Оп11'!$A$2:$C$30,3,0),VLOOKUP((A435-1),'Айгенис Оп11'!$A$2:$C$30,3,0))),2)</f>
        <v>4.0999999999999996</v>
      </c>
      <c r="G435" s="43">
        <f>COUNTIF(D436:$D$2571,365)</f>
        <v>1547</v>
      </c>
      <c r="H435" s="43">
        <f>COUNTIF(D436:$D$2571,366)</f>
        <v>589</v>
      </c>
      <c r="I435" s="2"/>
    </row>
    <row r="436" spans="1:9" x14ac:dyDescent="0.25">
      <c r="A436" s="1">
        <f>COUNTIF($C$2:C436,"Да")</f>
        <v>4</v>
      </c>
      <c r="B436" s="45">
        <f t="shared" si="13"/>
        <v>45435</v>
      </c>
      <c r="C436" s="42" t="str">
        <f>IF(ISERROR(VLOOKUP(B436,'Айгенис Оп11'!$C$3:$C$30,1,0)),"Нет","Да")</f>
        <v>Нет</v>
      </c>
      <c r="D436" s="43">
        <f t="shared" si="12"/>
        <v>366</v>
      </c>
      <c r="E436" s="44">
        <f>ROUND(('Все выпуски'!$J$3*'Все выпуски'!$J$6/100)/366*(B436-IF(C436="Нет",VLOOKUP(A436,'Айгенис Оп11'!$A$2:$C$30,3,0),VLOOKUP((A436-1),'Айгенис Оп11'!$A$2:$C$30,3,0))),2)</f>
        <v>4.18</v>
      </c>
      <c r="G436" s="43">
        <f>COUNTIF(D437:$D$2571,365)</f>
        <v>1547</v>
      </c>
      <c r="H436" s="43">
        <f>COUNTIF(D437:$D$2571,366)</f>
        <v>588</v>
      </c>
      <c r="I436" s="2"/>
    </row>
    <row r="437" spans="1:9" x14ac:dyDescent="0.25">
      <c r="A437" s="1">
        <f>COUNTIF($C$2:C437,"Да")</f>
        <v>4</v>
      </c>
      <c r="B437" s="45">
        <f t="shared" si="13"/>
        <v>45436</v>
      </c>
      <c r="C437" s="42" t="str">
        <f>IF(ISERROR(VLOOKUP(B437,'Айгенис Оп11'!$C$3:$C$30,1,0)),"Нет","Да")</f>
        <v>Нет</v>
      </c>
      <c r="D437" s="43">
        <f t="shared" si="12"/>
        <v>366</v>
      </c>
      <c r="E437" s="44">
        <f>ROUND(('Все выпуски'!$J$3*'Все выпуски'!$J$6/100)/366*(B437-IF(C437="Нет",VLOOKUP(A437,'Айгенис Оп11'!$A$2:$C$30,3,0),VLOOKUP((A437-1),'Айгенис Оп11'!$A$2:$C$30,3,0))),2)</f>
        <v>4.26</v>
      </c>
      <c r="G437" s="43">
        <f>COUNTIF(D438:$D$2571,365)</f>
        <v>1547</v>
      </c>
      <c r="H437" s="43">
        <f>COUNTIF(D438:$D$2571,366)</f>
        <v>587</v>
      </c>
      <c r="I437" s="2"/>
    </row>
    <row r="438" spans="1:9" x14ac:dyDescent="0.25">
      <c r="A438" s="1">
        <f>COUNTIF($C$2:C438,"Да")</f>
        <v>4</v>
      </c>
      <c r="B438" s="45">
        <f t="shared" si="13"/>
        <v>45437</v>
      </c>
      <c r="C438" s="42" t="str">
        <f>IF(ISERROR(VLOOKUP(B438,'Айгенис Оп11'!$C$3:$C$30,1,0)),"Нет","Да")</f>
        <v>Нет</v>
      </c>
      <c r="D438" s="43">
        <f t="shared" si="12"/>
        <v>366</v>
      </c>
      <c r="E438" s="44">
        <f>ROUND(('Все выпуски'!$J$3*'Все выпуски'!$J$6/100)/366*(B438-IF(C438="Нет",VLOOKUP(A438,'Айгенис Оп11'!$A$2:$C$30,3,0),VLOOKUP((A438-1),'Айгенис Оп11'!$A$2:$C$30,3,0))),2)</f>
        <v>4.34</v>
      </c>
      <c r="G438" s="43">
        <f>COUNTIF(D439:$D$2571,365)</f>
        <v>1547</v>
      </c>
      <c r="H438" s="43">
        <f>COUNTIF(D439:$D$2571,366)</f>
        <v>586</v>
      </c>
      <c r="I438" s="2"/>
    </row>
    <row r="439" spans="1:9" x14ac:dyDescent="0.25">
      <c r="A439" s="1">
        <f>COUNTIF($C$2:C439,"Да")</f>
        <v>4</v>
      </c>
      <c r="B439" s="45">
        <f t="shared" si="13"/>
        <v>45438</v>
      </c>
      <c r="C439" s="42" t="str">
        <f>IF(ISERROR(VLOOKUP(B439,'Айгенис Оп11'!$C$3:$C$30,1,0)),"Нет","Да")</f>
        <v>Нет</v>
      </c>
      <c r="D439" s="43">
        <f t="shared" si="12"/>
        <v>366</v>
      </c>
      <c r="E439" s="44">
        <f>ROUND(('Все выпуски'!$J$3*'Все выпуски'!$J$6/100)/366*(B439-IF(C439="Нет",VLOOKUP(A439,'Айгенис Оп11'!$A$2:$C$30,3,0),VLOOKUP((A439-1),'Айгенис Оп11'!$A$2:$C$30,3,0))),2)</f>
        <v>4.43</v>
      </c>
      <c r="G439" s="43">
        <f>COUNTIF(D440:$D$2571,365)</f>
        <v>1547</v>
      </c>
      <c r="H439" s="43">
        <f>COUNTIF(D440:$D$2571,366)</f>
        <v>585</v>
      </c>
      <c r="I439" s="2"/>
    </row>
    <row r="440" spans="1:9" x14ac:dyDescent="0.25">
      <c r="A440" s="1">
        <f>COUNTIF($C$2:C440,"Да")</f>
        <v>4</v>
      </c>
      <c r="B440" s="45">
        <f t="shared" si="13"/>
        <v>45439</v>
      </c>
      <c r="C440" s="42" t="str">
        <f>IF(ISERROR(VLOOKUP(B440,'Айгенис Оп11'!$C$3:$C$30,1,0)),"Нет","Да")</f>
        <v>Нет</v>
      </c>
      <c r="D440" s="43">
        <f t="shared" si="12"/>
        <v>366</v>
      </c>
      <c r="E440" s="44">
        <f>ROUND(('Все выпуски'!$J$3*'Все выпуски'!$J$6/100)/366*(B440-IF(C440="Нет",VLOOKUP(A440,'Айгенис Оп11'!$A$2:$C$30,3,0),VLOOKUP((A440-1),'Айгенис Оп11'!$A$2:$C$30,3,0))),2)</f>
        <v>4.51</v>
      </c>
      <c r="G440" s="43">
        <f>COUNTIF(D441:$D$2571,365)</f>
        <v>1547</v>
      </c>
      <c r="H440" s="43">
        <f>COUNTIF(D441:$D$2571,366)</f>
        <v>584</v>
      </c>
      <c r="I440" s="2"/>
    </row>
    <row r="441" spans="1:9" x14ac:dyDescent="0.25">
      <c r="A441" s="1">
        <f>COUNTIF($C$2:C441,"Да")</f>
        <v>4</v>
      </c>
      <c r="B441" s="45">
        <f t="shared" si="13"/>
        <v>45440</v>
      </c>
      <c r="C441" s="42" t="str">
        <f>IF(ISERROR(VLOOKUP(B441,'Айгенис Оп11'!$C$3:$C$30,1,0)),"Нет","Да")</f>
        <v>Нет</v>
      </c>
      <c r="D441" s="43">
        <f t="shared" si="12"/>
        <v>366</v>
      </c>
      <c r="E441" s="44">
        <f>ROUND(('Все выпуски'!$J$3*'Все выпуски'!$J$6/100)/366*(B441-IF(C441="Нет",VLOOKUP(A441,'Айгенис Оп11'!$A$2:$C$30,3,0),VLOOKUP((A441-1),'Айгенис Оп11'!$A$2:$C$30,3,0))),2)</f>
        <v>4.59</v>
      </c>
      <c r="G441" s="43">
        <f>COUNTIF(D442:$D$2571,365)</f>
        <v>1547</v>
      </c>
      <c r="H441" s="43">
        <f>COUNTIF(D442:$D$2571,366)</f>
        <v>583</v>
      </c>
      <c r="I441" s="2"/>
    </row>
    <row r="442" spans="1:9" x14ac:dyDescent="0.25">
      <c r="A442" s="1">
        <f>COUNTIF($C$2:C442,"Да")</f>
        <v>4</v>
      </c>
      <c r="B442" s="45">
        <f t="shared" si="13"/>
        <v>45441</v>
      </c>
      <c r="C442" s="42" t="str">
        <f>IF(ISERROR(VLOOKUP(B442,'Айгенис Оп11'!$C$3:$C$30,1,0)),"Нет","Да")</f>
        <v>Нет</v>
      </c>
      <c r="D442" s="43">
        <f t="shared" si="12"/>
        <v>366</v>
      </c>
      <c r="E442" s="44">
        <f>ROUND(('Все выпуски'!$J$3*'Все выпуски'!$J$6/100)/366*(B442-IF(C442="Нет",VLOOKUP(A442,'Айгенис Оп11'!$A$2:$C$30,3,0),VLOOKUP((A442-1),'Айгенис Оп11'!$A$2:$C$30,3,0))),2)</f>
        <v>4.67</v>
      </c>
      <c r="G442" s="43">
        <f>COUNTIF(D443:$D$2571,365)</f>
        <v>1547</v>
      </c>
      <c r="H442" s="43">
        <f>COUNTIF(D443:$D$2571,366)</f>
        <v>582</v>
      </c>
      <c r="I442" s="2"/>
    </row>
    <row r="443" spans="1:9" x14ac:dyDescent="0.25">
      <c r="A443" s="1">
        <f>COUNTIF($C$2:C443,"Да")</f>
        <v>4</v>
      </c>
      <c r="B443" s="45">
        <f t="shared" si="13"/>
        <v>45442</v>
      </c>
      <c r="C443" s="42" t="str">
        <f>IF(ISERROR(VLOOKUP(B443,'Айгенис Оп11'!$C$3:$C$30,1,0)),"Нет","Да")</f>
        <v>Нет</v>
      </c>
      <c r="D443" s="43">
        <f t="shared" si="12"/>
        <v>366</v>
      </c>
      <c r="E443" s="44">
        <f>ROUND(('Все выпуски'!$J$3*'Все выпуски'!$J$6/100)/366*(B443-IF(C443="Нет",VLOOKUP(A443,'Айгенис Оп11'!$A$2:$C$30,3,0),VLOOKUP((A443-1),'Айгенис Оп11'!$A$2:$C$30,3,0))),2)</f>
        <v>4.75</v>
      </c>
      <c r="G443" s="43">
        <f>COUNTIF(D444:$D$2571,365)</f>
        <v>1547</v>
      </c>
      <c r="H443" s="43">
        <f>COUNTIF(D444:$D$2571,366)</f>
        <v>581</v>
      </c>
      <c r="I443" s="2"/>
    </row>
    <row r="444" spans="1:9" x14ac:dyDescent="0.25">
      <c r="A444" s="1">
        <f>COUNTIF($C$2:C444,"Да")</f>
        <v>4</v>
      </c>
      <c r="B444" s="45">
        <f t="shared" si="13"/>
        <v>45443</v>
      </c>
      <c r="C444" s="42" t="str">
        <f>IF(ISERROR(VLOOKUP(B444,'Айгенис Оп11'!$C$3:$C$30,1,0)),"Нет","Да")</f>
        <v>Нет</v>
      </c>
      <c r="D444" s="43">
        <f t="shared" si="12"/>
        <v>366</v>
      </c>
      <c r="E444" s="44">
        <f>ROUND(('Все выпуски'!$J$3*'Все выпуски'!$J$6/100)/366*(B444-IF(C444="Нет",VLOOKUP(A444,'Айгенис Оп11'!$A$2:$C$30,3,0),VLOOKUP((A444-1),'Айгенис Оп11'!$A$2:$C$30,3,0))),2)</f>
        <v>4.84</v>
      </c>
      <c r="G444" s="43">
        <f>COUNTIF(D445:$D$2571,365)</f>
        <v>1547</v>
      </c>
      <c r="H444" s="43">
        <f>COUNTIF(D445:$D$2571,366)</f>
        <v>580</v>
      </c>
      <c r="I444" s="2"/>
    </row>
    <row r="445" spans="1:9" x14ac:dyDescent="0.25">
      <c r="A445" s="1">
        <f>COUNTIF($C$2:C445,"Да")</f>
        <v>4</v>
      </c>
      <c r="B445" s="45">
        <f t="shared" si="13"/>
        <v>45444</v>
      </c>
      <c r="C445" s="42" t="str">
        <f>IF(ISERROR(VLOOKUP(B445,'Айгенис Оп11'!$C$3:$C$30,1,0)),"Нет","Да")</f>
        <v>Нет</v>
      </c>
      <c r="D445" s="43">
        <f t="shared" si="12"/>
        <v>366</v>
      </c>
      <c r="E445" s="44">
        <f>ROUND(('Все выпуски'!$J$3*'Все выпуски'!$J$6/100)/366*(B445-IF(C445="Нет",VLOOKUP(A445,'Айгенис Оп11'!$A$2:$C$30,3,0),VLOOKUP((A445-1),'Айгенис Оп11'!$A$2:$C$30,3,0))),2)</f>
        <v>4.92</v>
      </c>
      <c r="G445" s="43">
        <f>COUNTIF(D446:$D$2571,365)</f>
        <v>1547</v>
      </c>
      <c r="H445" s="43">
        <f>COUNTIF(D446:$D$2571,366)</f>
        <v>579</v>
      </c>
      <c r="I445" s="2"/>
    </row>
    <row r="446" spans="1:9" x14ac:dyDescent="0.25">
      <c r="A446" s="1">
        <f>COUNTIF($C$2:C446,"Да")</f>
        <v>4</v>
      </c>
      <c r="B446" s="45">
        <f t="shared" si="13"/>
        <v>45445</v>
      </c>
      <c r="C446" s="42" t="str">
        <f>IF(ISERROR(VLOOKUP(B446,'Айгенис Оп11'!$C$3:$C$30,1,0)),"Нет","Да")</f>
        <v>Нет</v>
      </c>
      <c r="D446" s="43">
        <f t="shared" si="12"/>
        <v>366</v>
      </c>
      <c r="E446" s="44">
        <f>ROUND(('Все выпуски'!$J$3*'Все выпуски'!$J$6/100)/366*(B446-IF(C446="Нет",VLOOKUP(A446,'Айгенис Оп11'!$A$2:$C$30,3,0),VLOOKUP((A446-1),'Айгенис Оп11'!$A$2:$C$30,3,0))),2)</f>
        <v>5</v>
      </c>
      <c r="G446" s="43">
        <f>COUNTIF(D447:$D$2571,365)</f>
        <v>1547</v>
      </c>
      <c r="H446" s="43">
        <f>COUNTIF(D447:$D$2571,366)</f>
        <v>578</v>
      </c>
      <c r="I446" s="2"/>
    </row>
    <row r="447" spans="1:9" x14ac:dyDescent="0.25">
      <c r="A447" s="1">
        <f>COUNTIF($C$2:C447,"Да")</f>
        <v>4</v>
      </c>
      <c r="B447" s="45">
        <f t="shared" si="13"/>
        <v>45446</v>
      </c>
      <c r="C447" s="42" t="str">
        <f>IF(ISERROR(VLOOKUP(B447,'Айгенис Оп11'!$C$3:$C$30,1,0)),"Нет","Да")</f>
        <v>Нет</v>
      </c>
      <c r="D447" s="43">
        <f t="shared" si="12"/>
        <v>366</v>
      </c>
      <c r="E447" s="44">
        <f>ROUND(('Все выпуски'!$J$3*'Все выпуски'!$J$6/100)/366*(B447-IF(C447="Нет",VLOOKUP(A447,'Айгенис Оп11'!$A$2:$C$30,3,0),VLOOKUP((A447-1),'Айгенис Оп11'!$A$2:$C$30,3,0))),2)</f>
        <v>5.08</v>
      </c>
      <c r="G447" s="43">
        <f>COUNTIF(D448:$D$2571,365)</f>
        <v>1547</v>
      </c>
      <c r="H447" s="43">
        <f>COUNTIF(D448:$D$2571,366)</f>
        <v>577</v>
      </c>
      <c r="I447" s="2"/>
    </row>
    <row r="448" spans="1:9" x14ac:dyDescent="0.25">
      <c r="A448" s="1">
        <f>COUNTIF($C$2:C448,"Да")</f>
        <v>4</v>
      </c>
      <c r="B448" s="45">
        <f t="shared" si="13"/>
        <v>45447</v>
      </c>
      <c r="C448" s="42" t="str">
        <f>IF(ISERROR(VLOOKUP(B448,'Айгенис Оп11'!$C$3:$C$30,1,0)),"Нет","Да")</f>
        <v>Нет</v>
      </c>
      <c r="D448" s="43">
        <f t="shared" si="12"/>
        <v>366</v>
      </c>
      <c r="E448" s="44">
        <f>ROUND(('Все выпуски'!$J$3*'Все выпуски'!$J$6/100)/366*(B448-IF(C448="Нет",VLOOKUP(A448,'Айгенис Оп11'!$A$2:$C$30,3,0),VLOOKUP((A448-1),'Айгенис Оп11'!$A$2:$C$30,3,0))),2)</f>
        <v>5.16</v>
      </c>
      <c r="G448" s="43">
        <f>COUNTIF(D449:$D$2571,365)</f>
        <v>1547</v>
      </c>
      <c r="H448" s="43">
        <f>COUNTIF(D449:$D$2571,366)</f>
        <v>576</v>
      </c>
      <c r="I448" s="2"/>
    </row>
    <row r="449" spans="1:9" x14ac:dyDescent="0.25">
      <c r="A449" s="1">
        <f>COUNTIF($C$2:C449,"Да")</f>
        <v>4</v>
      </c>
      <c r="B449" s="45">
        <f t="shared" si="13"/>
        <v>45448</v>
      </c>
      <c r="C449" s="42" t="str">
        <f>IF(ISERROR(VLOOKUP(B449,'Айгенис Оп11'!$C$3:$C$30,1,0)),"Нет","Да")</f>
        <v>Нет</v>
      </c>
      <c r="D449" s="43">
        <f t="shared" si="12"/>
        <v>366</v>
      </c>
      <c r="E449" s="44">
        <f>ROUND(('Все выпуски'!$J$3*'Все выпуски'!$J$6/100)/366*(B449-IF(C449="Нет",VLOOKUP(A449,'Айгенис Оп11'!$A$2:$C$30,3,0),VLOOKUP((A449-1),'Айгенис Оп11'!$A$2:$C$30,3,0))),2)</f>
        <v>5.25</v>
      </c>
      <c r="G449" s="43">
        <f>COUNTIF(D450:$D$2571,365)</f>
        <v>1547</v>
      </c>
      <c r="H449" s="43">
        <f>COUNTIF(D450:$D$2571,366)</f>
        <v>575</v>
      </c>
      <c r="I449" s="2"/>
    </row>
    <row r="450" spans="1:9" x14ac:dyDescent="0.25">
      <c r="A450" s="1">
        <f>COUNTIF($C$2:C450,"Да")</f>
        <v>4</v>
      </c>
      <c r="B450" s="45">
        <f t="shared" si="13"/>
        <v>45449</v>
      </c>
      <c r="C450" s="42" t="str">
        <f>IF(ISERROR(VLOOKUP(B450,'Айгенис Оп11'!$C$3:$C$30,1,0)),"Нет","Да")</f>
        <v>Нет</v>
      </c>
      <c r="D450" s="43">
        <f t="shared" si="12"/>
        <v>366</v>
      </c>
      <c r="E450" s="44">
        <f>ROUND(('Все выпуски'!$J$3*'Все выпуски'!$J$6/100)/366*(B450-IF(C450="Нет",VLOOKUP(A450,'Айгенис Оп11'!$A$2:$C$30,3,0),VLOOKUP((A450-1),'Айгенис Оп11'!$A$2:$C$30,3,0))),2)</f>
        <v>5.33</v>
      </c>
      <c r="G450" s="43">
        <f>COUNTIF(D451:$D$2571,365)</f>
        <v>1547</v>
      </c>
      <c r="H450" s="43">
        <f>COUNTIF(D451:$D$2571,366)</f>
        <v>574</v>
      </c>
      <c r="I450" s="2"/>
    </row>
    <row r="451" spans="1:9" x14ac:dyDescent="0.25">
      <c r="A451" s="1">
        <f>COUNTIF($C$2:C451,"Да")</f>
        <v>4</v>
      </c>
      <c r="B451" s="45">
        <f t="shared" si="13"/>
        <v>45450</v>
      </c>
      <c r="C451" s="42" t="str">
        <f>IF(ISERROR(VLOOKUP(B451,'Айгенис Оп11'!$C$3:$C$30,1,0)),"Нет","Да")</f>
        <v>Нет</v>
      </c>
      <c r="D451" s="43">
        <f t="shared" ref="D451:D514" si="14">IF(MOD(YEAR(B451),4)=0,366,365)</f>
        <v>366</v>
      </c>
      <c r="E451" s="44">
        <f>ROUND(('Все выпуски'!$J$3*'Все выпуски'!$J$6/100)/366*(B451-IF(C451="Нет",VLOOKUP(A451,'Айгенис Оп11'!$A$2:$C$30,3,0),VLOOKUP((A451-1),'Айгенис Оп11'!$A$2:$C$30,3,0))),2)</f>
        <v>5.41</v>
      </c>
      <c r="G451" s="43">
        <f>COUNTIF(D452:$D$2571,365)</f>
        <v>1547</v>
      </c>
      <c r="H451" s="43">
        <f>COUNTIF(D452:$D$2571,366)</f>
        <v>573</v>
      </c>
      <c r="I451" s="2"/>
    </row>
    <row r="452" spans="1:9" x14ac:dyDescent="0.25">
      <c r="A452" s="1">
        <f>COUNTIF($C$2:C452,"Да")</f>
        <v>4</v>
      </c>
      <c r="B452" s="45">
        <f t="shared" ref="B452:B515" si="15">B451+1</f>
        <v>45451</v>
      </c>
      <c r="C452" s="42" t="str">
        <f>IF(ISERROR(VLOOKUP(B452,'Айгенис Оп11'!$C$3:$C$30,1,0)),"Нет","Да")</f>
        <v>Нет</v>
      </c>
      <c r="D452" s="43">
        <f t="shared" si="14"/>
        <v>366</v>
      </c>
      <c r="E452" s="44">
        <f>ROUND(('Все выпуски'!$J$3*'Все выпуски'!$J$6/100)/366*(B452-IF(C452="Нет",VLOOKUP(A452,'Айгенис Оп11'!$A$2:$C$30,3,0),VLOOKUP((A452-1),'Айгенис Оп11'!$A$2:$C$30,3,0))),2)</f>
        <v>5.49</v>
      </c>
      <c r="G452" s="43">
        <f>COUNTIF(D453:$D$2571,365)</f>
        <v>1547</v>
      </c>
      <c r="H452" s="43">
        <f>COUNTIF(D453:$D$2571,366)</f>
        <v>572</v>
      </c>
      <c r="I452" s="2"/>
    </row>
    <row r="453" spans="1:9" x14ac:dyDescent="0.25">
      <c r="A453" s="1">
        <f>COUNTIF($C$2:C453,"Да")</f>
        <v>4</v>
      </c>
      <c r="B453" s="45">
        <f t="shared" si="15"/>
        <v>45452</v>
      </c>
      <c r="C453" s="42" t="str">
        <f>IF(ISERROR(VLOOKUP(B453,'Айгенис Оп11'!$C$3:$C$30,1,0)),"Нет","Да")</f>
        <v>Нет</v>
      </c>
      <c r="D453" s="43">
        <f t="shared" si="14"/>
        <v>366</v>
      </c>
      <c r="E453" s="44">
        <f>ROUND(('Все выпуски'!$J$3*'Все выпуски'!$J$6/100)/366*(B453-IF(C453="Нет",VLOOKUP(A453,'Айгенис Оп11'!$A$2:$C$30,3,0),VLOOKUP((A453-1),'Айгенис Оп11'!$A$2:$C$30,3,0))),2)</f>
        <v>5.57</v>
      </c>
      <c r="G453" s="43">
        <f>COUNTIF(D454:$D$2571,365)</f>
        <v>1547</v>
      </c>
      <c r="H453" s="43">
        <f>COUNTIF(D454:$D$2571,366)</f>
        <v>571</v>
      </c>
      <c r="I453" s="2"/>
    </row>
    <row r="454" spans="1:9" x14ac:dyDescent="0.25">
      <c r="A454" s="1">
        <f>COUNTIF($C$2:C454,"Да")</f>
        <v>4</v>
      </c>
      <c r="B454" s="45">
        <f t="shared" si="15"/>
        <v>45453</v>
      </c>
      <c r="C454" s="42" t="str">
        <f>IF(ISERROR(VLOOKUP(B454,'Айгенис Оп11'!$C$3:$C$30,1,0)),"Нет","Да")</f>
        <v>Нет</v>
      </c>
      <c r="D454" s="43">
        <f t="shared" si="14"/>
        <v>366</v>
      </c>
      <c r="E454" s="44">
        <f>ROUND(('Все выпуски'!$J$3*'Все выпуски'!$J$6/100)/366*(B454-IF(C454="Нет",VLOOKUP(A454,'Айгенис Оп11'!$A$2:$C$30,3,0),VLOOKUP((A454-1),'Айгенис Оп11'!$A$2:$C$30,3,0))),2)</f>
        <v>5.66</v>
      </c>
      <c r="G454" s="43">
        <f>COUNTIF(D455:$D$2571,365)</f>
        <v>1547</v>
      </c>
      <c r="H454" s="43">
        <f>COUNTIF(D455:$D$2571,366)</f>
        <v>570</v>
      </c>
      <c r="I454" s="2"/>
    </row>
    <row r="455" spans="1:9" x14ac:dyDescent="0.25">
      <c r="A455" s="1">
        <f>COUNTIF($C$2:C455,"Да")</f>
        <v>4</v>
      </c>
      <c r="B455" s="45">
        <f t="shared" si="15"/>
        <v>45454</v>
      </c>
      <c r="C455" s="42" t="str">
        <f>IF(ISERROR(VLOOKUP(B455,'Айгенис Оп11'!$C$3:$C$30,1,0)),"Нет","Да")</f>
        <v>Нет</v>
      </c>
      <c r="D455" s="43">
        <f t="shared" si="14"/>
        <v>366</v>
      </c>
      <c r="E455" s="44">
        <f>ROUND(('Все выпуски'!$J$3*'Все выпуски'!$J$6/100)/366*(B455-IF(C455="Нет",VLOOKUP(A455,'Айгенис Оп11'!$A$2:$C$30,3,0),VLOOKUP((A455-1),'Айгенис Оп11'!$A$2:$C$30,3,0))),2)</f>
        <v>5.74</v>
      </c>
      <c r="G455" s="43">
        <f>COUNTIF(D456:$D$2571,365)</f>
        <v>1547</v>
      </c>
      <c r="H455" s="43">
        <f>COUNTIF(D456:$D$2571,366)</f>
        <v>569</v>
      </c>
      <c r="I455" s="2"/>
    </row>
    <row r="456" spans="1:9" x14ac:dyDescent="0.25">
      <c r="A456" s="1">
        <f>COUNTIF($C$2:C456,"Да")</f>
        <v>4</v>
      </c>
      <c r="B456" s="45">
        <f t="shared" si="15"/>
        <v>45455</v>
      </c>
      <c r="C456" s="42" t="str">
        <f>IF(ISERROR(VLOOKUP(B456,'Айгенис Оп11'!$C$3:$C$30,1,0)),"Нет","Да")</f>
        <v>Нет</v>
      </c>
      <c r="D456" s="43">
        <f t="shared" si="14"/>
        <v>366</v>
      </c>
      <c r="E456" s="44">
        <f>ROUND(('Все выпуски'!$J$3*'Все выпуски'!$J$6/100)/366*(B456-IF(C456="Нет",VLOOKUP(A456,'Айгенис Оп11'!$A$2:$C$30,3,0),VLOOKUP((A456-1),'Айгенис Оп11'!$A$2:$C$30,3,0))),2)</f>
        <v>5.82</v>
      </c>
      <c r="G456" s="43">
        <f>COUNTIF(D457:$D$2571,365)</f>
        <v>1547</v>
      </c>
      <c r="H456" s="43">
        <f>COUNTIF(D457:$D$2571,366)</f>
        <v>568</v>
      </c>
      <c r="I456" s="2"/>
    </row>
    <row r="457" spans="1:9" x14ac:dyDescent="0.25">
      <c r="A457" s="1">
        <f>COUNTIF($C$2:C457,"Да")</f>
        <v>4</v>
      </c>
      <c r="B457" s="45">
        <f t="shared" si="15"/>
        <v>45456</v>
      </c>
      <c r="C457" s="42" t="str">
        <f>IF(ISERROR(VLOOKUP(B457,'Айгенис Оп11'!$C$3:$C$30,1,0)),"Нет","Да")</f>
        <v>Нет</v>
      </c>
      <c r="D457" s="43">
        <f t="shared" si="14"/>
        <v>366</v>
      </c>
      <c r="E457" s="44">
        <f>ROUND(('Все выпуски'!$J$3*'Все выпуски'!$J$6/100)/366*(B457-IF(C457="Нет",VLOOKUP(A457,'Айгенис Оп11'!$A$2:$C$30,3,0),VLOOKUP((A457-1),'Айгенис Оп11'!$A$2:$C$30,3,0))),2)</f>
        <v>5.9</v>
      </c>
      <c r="G457" s="43">
        <f>COUNTIF(D458:$D$2571,365)</f>
        <v>1547</v>
      </c>
      <c r="H457" s="43">
        <f>COUNTIF(D458:$D$2571,366)</f>
        <v>567</v>
      </c>
      <c r="I457" s="2"/>
    </row>
    <row r="458" spans="1:9" x14ac:dyDescent="0.25">
      <c r="A458" s="1">
        <f>COUNTIF($C$2:C458,"Да")</f>
        <v>4</v>
      </c>
      <c r="B458" s="45">
        <f t="shared" si="15"/>
        <v>45457</v>
      </c>
      <c r="C458" s="42" t="str">
        <f>IF(ISERROR(VLOOKUP(B458,'Айгенис Оп11'!$C$3:$C$30,1,0)),"Нет","Да")</f>
        <v>Нет</v>
      </c>
      <c r="D458" s="43">
        <f t="shared" si="14"/>
        <v>366</v>
      </c>
      <c r="E458" s="44">
        <f>ROUND(('Все выпуски'!$J$3*'Все выпуски'!$J$6/100)/366*(B458-IF(C458="Нет",VLOOKUP(A458,'Айгенис Оп11'!$A$2:$C$30,3,0),VLOOKUP((A458-1),'Айгенис Оп11'!$A$2:$C$30,3,0))),2)</f>
        <v>5.98</v>
      </c>
      <c r="G458" s="43">
        <f>COUNTIF(D459:$D$2571,365)</f>
        <v>1547</v>
      </c>
      <c r="H458" s="43">
        <f>COUNTIF(D459:$D$2571,366)</f>
        <v>566</v>
      </c>
      <c r="I458" s="2"/>
    </row>
    <row r="459" spans="1:9" x14ac:dyDescent="0.25">
      <c r="A459" s="1">
        <f>COUNTIF($C$2:C459,"Да")</f>
        <v>4</v>
      </c>
      <c r="B459" s="45">
        <f t="shared" si="15"/>
        <v>45458</v>
      </c>
      <c r="C459" s="42" t="str">
        <f>IF(ISERROR(VLOOKUP(B459,'Айгенис Оп11'!$C$3:$C$30,1,0)),"Нет","Да")</f>
        <v>Нет</v>
      </c>
      <c r="D459" s="43">
        <f t="shared" si="14"/>
        <v>366</v>
      </c>
      <c r="E459" s="44">
        <f>ROUND(('Все выпуски'!$J$3*'Все выпуски'!$J$6/100)/366*(B459-IF(C459="Нет",VLOOKUP(A459,'Айгенис Оп11'!$A$2:$C$30,3,0),VLOOKUP((A459-1),'Айгенис Оп11'!$A$2:$C$30,3,0))),2)</f>
        <v>6.07</v>
      </c>
      <c r="G459" s="43">
        <f>COUNTIF(D460:$D$2571,365)</f>
        <v>1547</v>
      </c>
      <c r="H459" s="43">
        <f>COUNTIF(D460:$D$2571,366)</f>
        <v>565</v>
      </c>
      <c r="I459" s="2"/>
    </row>
    <row r="460" spans="1:9" x14ac:dyDescent="0.25">
      <c r="A460" s="1">
        <f>COUNTIF($C$2:C460,"Да")</f>
        <v>4</v>
      </c>
      <c r="B460" s="45">
        <f t="shared" si="15"/>
        <v>45459</v>
      </c>
      <c r="C460" s="42" t="str">
        <f>IF(ISERROR(VLOOKUP(B460,'Айгенис Оп11'!$C$3:$C$30,1,0)),"Нет","Да")</f>
        <v>Нет</v>
      </c>
      <c r="D460" s="43">
        <f t="shared" si="14"/>
        <v>366</v>
      </c>
      <c r="E460" s="44">
        <f>ROUND(('Все выпуски'!$J$3*'Все выпуски'!$J$6/100)/366*(B460-IF(C460="Нет",VLOOKUP(A460,'Айгенис Оп11'!$A$2:$C$30,3,0),VLOOKUP((A460-1),'Айгенис Оп11'!$A$2:$C$30,3,0))),2)</f>
        <v>6.15</v>
      </c>
      <c r="G460" s="43">
        <f>COUNTIF(D461:$D$2571,365)</f>
        <v>1547</v>
      </c>
      <c r="H460" s="43">
        <f>COUNTIF(D461:$D$2571,366)</f>
        <v>564</v>
      </c>
      <c r="I460" s="2"/>
    </row>
    <row r="461" spans="1:9" x14ac:dyDescent="0.25">
      <c r="A461" s="1">
        <f>COUNTIF($C$2:C461,"Да")</f>
        <v>4</v>
      </c>
      <c r="B461" s="45">
        <f t="shared" si="15"/>
        <v>45460</v>
      </c>
      <c r="C461" s="42" t="str">
        <f>IF(ISERROR(VLOOKUP(B461,'Айгенис Оп11'!$C$3:$C$30,1,0)),"Нет","Да")</f>
        <v>Нет</v>
      </c>
      <c r="D461" s="43">
        <f t="shared" si="14"/>
        <v>366</v>
      </c>
      <c r="E461" s="44">
        <f>ROUND(('Все выпуски'!$J$3*'Все выпуски'!$J$6/100)/366*(B461-IF(C461="Нет",VLOOKUP(A461,'Айгенис Оп11'!$A$2:$C$30,3,0),VLOOKUP((A461-1),'Айгенис Оп11'!$A$2:$C$30,3,0))),2)</f>
        <v>6.23</v>
      </c>
      <c r="G461" s="43">
        <f>COUNTIF(D462:$D$2571,365)</f>
        <v>1547</v>
      </c>
      <c r="H461" s="43">
        <f>COUNTIF(D462:$D$2571,366)</f>
        <v>563</v>
      </c>
      <c r="I461" s="2"/>
    </row>
    <row r="462" spans="1:9" x14ac:dyDescent="0.25">
      <c r="A462" s="1">
        <f>COUNTIF($C$2:C462,"Да")</f>
        <v>4</v>
      </c>
      <c r="B462" s="45">
        <f t="shared" si="15"/>
        <v>45461</v>
      </c>
      <c r="C462" s="42" t="str">
        <f>IF(ISERROR(VLOOKUP(B462,'Айгенис Оп11'!$C$3:$C$30,1,0)),"Нет","Да")</f>
        <v>Нет</v>
      </c>
      <c r="D462" s="43">
        <f t="shared" si="14"/>
        <v>366</v>
      </c>
      <c r="E462" s="44">
        <f>ROUND(('Все выпуски'!$J$3*'Все выпуски'!$J$6/100)/366*(B462-IF(C462="Нет",VLOOKUP(A462,'Айгенис Оп11'!$A$2:$C$30,3,0),VLOOKUP((A462-1),'Айгенис Оп11'!$A$2:$C$30,3,0))),2)</f>
        <v>6.31</v>
      </c>
      <c r="G462" s="43">
        <f>COUNTIF(D463:$D$2571,365)</f>
        <v>1547</v>
      </c>
      <c r="H462" s="43">
        <f>COUNTIF(D463:$D$2571,366)</f>
        <v>562</v>
      </c>
      <c r="I462" s="2"/>
    </row>
    <row r="463" spans="1:9" x14ac:dyDescent="0.25">
      <c r="A463" s="1">
        <f>COUNTIF($C$2:C463,"Да")</f>
        <v>4</v>
      </c>
      <c r="B463" s="45">
        <f t="shared" si="15"/>
        <v>45462</v>
      </c>
      <c r="C463" s="42" t="str">
        <f>IF(ISERROR(VLOOKUP(B463,'Айгенис Оп11'!$C$3:$C$30,1,0)),"Нет","Да")</f>
        <v>Нет</v>
      </c>
      <c r="D463" s="43">
        <f t="shared" si="14"/>
        <v>366</v>
      </c>
      <c r="E463" s="44">
        <f>ROUND(('Все выпуски'!$J$3*'Все выпуски'!$J$6/100)/366*(B463-IF(C463="Нет",VLOOKUP(A463,'Айгенис Оп11'!$A$2:$C$30,3,0),VLOOKUP((A463-1),'Айгенис Оп11'!$A$2:$C$30,3,0))),2)</f>
        <v>6.39</v>
      </c>
      <c r="G463" s="43">
        <f>COUNTIF(D464:$D$2571,365)</f>
        <v>1547</v>
      </c>
      <c r="H463" s="43">
        <f>COUNTIF(D464:$D$2571,366)</f>
        <v>561</v>
      </c>
      <c r="I463" s="2"/>
    </row>
    <row r="464" spans="1:9" x14ac:dyDescent="0.25">
      <c r="A464" s="1">
        <f>COUNTIF($C$2:C464,"Да")</f>
        <v>4</v>
      </c>
      <c r="B464" s="45">
        <f t="shared" si="15"/>
        <v>45463</v>
      </c>
      <c r="C464" s="42" t="str">
        <f>IF(ISERROR(VLOOKUP(B464,'Айгенис Оп11'!$C$3:$C$30,1,0)),"Нет","Да")</f>
        <v>Нет</v>
      </c>
      <c r="D464" s="43">
        <f t="shared" si="14"/>
        <v>366</v>
      </c>
      <c r="E464" s="44">
        <f>ROUND(('Все выпуски'!$J$3*'Все выпуски'!$J$6/100)/366*(B464-IF(C464="Нет",VLOOKUP(A464,'Айгенис Оп11'!$A$2:$C$30,3,0),VLOOKUP((A464-1),'Айгенис Оп11'!$A$2:$C$30,3,0))),2)</f>
        <v>6.48</v>
      </c>
      <c r="G464" s="43">
        <f>COUNTIF(D465:$D$2571,365)</f>
        <v>1547</v>
      </c>
      <c r="H464" s="43">
        <f>COUNTIF(D465:$D$2571,366)</f>
        <v>560</v>
      </c>
      <c r="I464" s="2"/>
    </row>
    <row r="465" spans="1:9" x14ac:dyDescent="0.25">
      <c r="A465" s="1">
        <f>COUNTIF($C$2:C465,"Да")</f>
        <v>4</v>
      </c>
      <c r="B465" s="45">
        <f t="shared" si="15"/>
        <v>45464</v>
      </c>
      <c r="C465" s="42" t="str">
        <f>IF(ISERROR(VLOOKUP(B465,'Айгенис Оп11'!$C$3:$C$30,1,0)),"Нет","Да")</f>
        <v>Нет</v>
      </c>
      <c r="D465" s="43">
        <f t="shared" si="14"/>
        <v>366</v>
      </c>
      <c r="E465" s="44">
        <f>ROUND(('Все выпуски'!$J$3*'Все выпуски'!$J$6/100)/366*(B465-IF(C465="Нет",VLOOKUP(A465,'Айгенис Оп11'!$A$2:$C$30,3,0),VLOOKUP((A465-1),'Айгенис Оп11'!$A$2:$C$30,3,0))),2)</f>
        <v>6.56</v>
      </c>
      <c r="G465" s="43">
        <f>COUNTIF(D466:$D$2571,365)</f>
        <v>1547</v>
      </c>
      <c r="H465" s="43">
        <f>COUNTIF(D466:$D$2571,366)</f>
        <v>559</v>
      </c>
      <c r="I465" s="2"/>
    </row>
    <row r="466" spans="1:9" x14ac:dyDescent="0.25">
      <c r="A466" s="1">
        <f>COUNTIF($C$2:C466,"Да")</f>
        <v>4</v>
      </c>
      <c r="B466" s="45">
        <f t="shared" si="15"/>
        <v>45465</v>
      </c>
      <c r="C466" s="42" t="str">
        <f>IF(ISERROR(VLOOKUP(B466,'Айгенис Оп11'!$C$3:$C$30,1,0)),"Нет","Да")</f>
        <v>Нет</v>
      </c>
      <c r="D466" s="43">
        <f t="shared" si="14"/>
        <v>366</v>
      </c>
      <c r="E466" s="44">
        <f>ROUND(('Все выпуски'!$J$3*'Все выпуски'!$J$6/100)/366*(B466-IF(C466="Нет",VLOOKUP(A466,'Айгенис Оп11'!$A$2:$C$30,3,0),VLOOKUP((A466-1),'Айгенис Оп11'!$A$2:$C$30,3,0))),2)</f>
        <v>6.64</v>
      </c>
      <c r="G466" s="43">
        <f>COUNTIF(D467:$D$2571,365)</f>
        <v>1547</v>
      </c>
      <c r="H466" s="43">
        <f>COUNTIF(D467:$D$2571,366)</f>
        <v>558</v>
      </c>
      <c r="I466" s="2"/>
    </row>
    <row r="467" spans="1:9" x14ac:dyDescent="0.25">
      <c r="A467" s="1">
        <f>COUNTIF($C$2:C467,"Да")</f>
        <v>4</v>
      </c>
      <c r="B467" s="45">
        <f t="shared" si="15"/>
        <v>45466</v>
      </c>
      <c r="C467" s="42" t="str">
        <f>IF(ISERROR(VLOOKUP(B467,'Айгенис Оп11'!$C$3:$C$30,1,0)),"Нет","Да")</f>
        <v>Нет</v>
      </c>
      <c r="D467" s="43">
        <f t="shared" si="14"/>
        <v>366</v>
      </c>
      <c r="E467" s="44">
        <f>ROUND(('Все выпуски'!$J$3*'Все выпуски'!$J$6/100)/366*(B467-IF(C467="Нет",VLOOKUP(A467,'Айгенис Оп11'!$A$2:$C$30,3,0),VLOOKUP((A467-1),'Айгенис Оп11'!$A$2:$C$30,3,0))),2)</f>
        <v>6.72</v>
      </c>
      <c r="G467" s="43">
        <f>COUNTIF(D468:$D$2571,365)</f>
        <v>1547</v>
      </c>
      <c r="H467" s="43">
        <f>COUNTIF(D468:$D$2571,366)</f>
        <v>557</v>
      </c>
      <c r="I467" s="2"/>
    </row>
    <row r="468" spans="1:9" x14ac:dyDescent="0.25">
      <c r="A468" s="1">
        <f>COUNTIF($C$2:C468,"Да")</f>
        <v>4</v>
      </c>
      <c r="B468" s="45">
        <f t="shared" si="15"/>
        <v>45467</v>
      </c>
      <c r="C468" s="42" t="str">
        <f>IF(ISERROR(VLOOKUP(B468,'Айгенис Оп11'!$C$3:$C$30,1,0)),"Нет","Да")</f>
        <v>Нет</v>
      </c>
      <c r="D468" s="43">
        <f t="shared" si="14"/>
        <v>366</v>
      </c>
      <c r="E468" s="44">
        <f>ROUND(('Все выпуски'!$J$3*'Все выпуски'!$J$6/100)/366*(B468-IF(C468="Нет",VLOOKUP(A468,'Айгенис Оп11'!$A$2:$C$30,3,0),VLOOKUP((A468-1),'Айгенис Оп11'!$A$2:$C$30,3,0))),2)</f>
        <v>6.8</v>
      </c>
      <c r="G468" s="43">
        <f>COUNTIF(D469:$D$2571,365)</f>
        <v>1547</v>
      </c>
      <c r="H468" s="43">
        <f>COUNTIF(D469:$D$2571,366)</f>
        <v>556</v>
      </c>
      <c r="I468" s="2"/>
    </row>
    <row r="469" spans="1:9" x14ac:dyDescent="0.25">
      <c r="A469" s="1">
        <f>COUNTIF($C$2:C469,"Да")</f>
        <v>4</v>
      </c>
      <c r="B469" s="45">
        <f t="shared" si="15"/>
        <v>45468</v>
      </c>
      <c r="C469" s="42" t="str">
        <f>IF(ISERROR(VLOOKUP(B469,'Айгенис Оп11'!$C$3:$C$30,1,0)),"Нет","Да")</f>
        <v>Нет</v>
      </c>
      <c r="D469" s="43">
        <f t="shared" si="14"/>
        <v>366</v>
      </c>
      <c r="E469" s="44">
        <f>ROUND(('Все выпуски'!$J$3*'Все выпуски'!$J$6/100)/366*(B469-IF(C469="Нет",VLOOKUP(A469,'Айгенис Оп11'!$A$2:$C$30,3,0),VLOOKUP((A469-1),'Айгенис Оп11'!$A$2:$C$30,3,0))),2)</f>
        <v>6.89</v>
      </c>
      <c r="G469" s="43">
        <f>COUNTIF(D470:$D$2571,365)</f>
        <v>1547</v>
      </c>
      <c r="H469" s="43">
        <f>COUNTIF(D470:$D$2571,366)</f>
        <v>555</v>
      </c>
      <c r="I469" s="2"/>
    </row>
    <row r="470" spans="1:9" x14ac:dyDescent="0.25">
      <c r="A470" s="1">
        <f>COUNTIF($C$2:C470,"Да")</f>
        <v>4</v>
      </c>
      <c r="B470" s="45">
        <f t="shared" si="15"/>
        <v>45469</v>
      </c>
      <c r="C470" s="42" t="str">
        <f>IF(ISERROR(VLOOKUP(B470,'Айгенис Оп11'!$C$3:$C$30,1,0)),"Нет","Да")</f>
        <v>Нет</v>
      </c>
      <c r="D470" s="43">
        <f t="shared" si="14"/>
        <v>366</v>
      </c>
      <c r="E470" s="44">
        <f>ROUND(('Все выпуски'!$J$3*'Все выпуски'!$J$6/100)/366*(B470-IF(C470="Нет",VLOOKUP(A470,'Айгенис Оп11'!$A$2:$C$30,3,0),VLOOKUP((A470-1),'Айгенис Оп11'!$A$2:$C$30,3,0))),2)</f>
        <v>6.97</v>
      </c>
      <c r="G470" s="43">
        <f>COUNTIF(D471:$D$2571,365)</f>
        <v>1547</v>
      </c>
      <c r="H470" s="43">
        <f>COUNTIF(D471:$D$2571,366)</f>
        <v>554</v>
      </c>
      <c r="I470" s="2"/>
    </row>
    <row r="471" spans="1:9" x14ac:dyDescent="0.25">
      <c r="A471" s="1">
        <f>COUNTIF($C$2:C471,"Да")</f>
        <v>4</v>
      </c>
      <c r="B471" s="45">
        <f t="shared" si="15"/>
        <v>45470</v>
      </c>
      <c r="C471" s="42" t="str">
        <f>IF(ISERROR(VLOOKUP(B471,'Айгенис Оп11'!$C$3:$C$30,1,0)),"Нет","Да")</f>
        <v>Нет</v>
      </c>
      <c r="D471" s="43">
        <f t="shared" si="14"/>
        <v>366</v>
      </c>
      <c r="E471" s="44">
        <f>ROUND(('Все выпуски'!$J$3*'Все выпуски'!$J$6/100)/366*(B471-IF(C471="Нет",VLOOKUP(A471,'Айгенис Оп11'!$A$2:$C$30,3,0),VLOOKUP((A471-1),'Айгенис Оп11'!$A$2:$C$30,3,0))),2)</f>
        <v>7.05</v>
      </c>
      <c r="G471" s="43">
        <f>COUNTIF(D472:$D$2571,365)</f>
        <v>1547</v>
      </c>
      <c r="H471" s="43">
        <f>COUNTIF(D472:$D$2571,366)</f>
        <v>553</v>
      </c>
      <c r="I471" s="2"/>
    </row>
    <row r="472" spans="1:9" x14ac:dyDescent="0.25">
      <c r="A472" s="1">
        <f>COUNTIF($C$2:C472,"Да")</f>
        <v>4</v>
      </c>
      <c r="B472" s="45">
        <f t="shared" si="15"/>
        <v>45471</v>
      </c>
      <c r="C472" s="42" t="str">
        <f>IF(ISERROR(VLOOKUP(B472,'Айгенис Оп11'!$C$3:$C$30,1,0)),"Нет","Да")</f>
        <v>Нет</v>
      </c>
      <c r="D472" s="43">
        <f t="shared" si="14"/>
        <v>366</v>
      </c>
      <c r="E472" s="44">
        <f>ROUND(('Все выпуски'!$J$3*'Все выпуски'!$J$6/100)/366*(B472-IF(C472="Нет",VLOOKUP(A472,'Айгенис Оп11'!$A$2:$C$30,3,0),VLOOKUP((A472-1),'Айгенис Оп11'!$A$2:$C$30,3,0))),2)</f>
        <v>7.13</v>
      </c>
      <c r="G472" s="43">
        <f>COUNTIF(D473:$D$2571,365)</f>
        <v>1547</v>
      </c>
      <c r="H472" s="43">
        <f>COUNTIF(D473:$D$2571,366)</f>
        <v>552</v>
      </c>
      <c r="I472" s="2"/>
    </row>
    <row r="473" spans="1:9" x14ac:dyDescent="0.25">
      <c r="A473" s="1">
        <f>COUNTIF($C$2:C473,"Да")</f>
        <v>4</v>
      </c>
      <c r="B473" s="45">
        <f t="shared" si="15"/>
        <v>45472</v>
      </c>
      <c r="C473" s="42" t="str">
        <f>IF(ISERROR(VLOOKUP(B473,'Айгенис Оп11'!$C$3:$C$30,1,0)),"Нет","Да")</f>
        <v>Нет</v>
      </c>
      <c r="D473" s="43">
        <f t="shared" si="14"/>
        <v>366</v>
      </c>
      <c r="E473" s="44">
        <f>ROUND(('Все выпуски'!$J$3*'Все выпуски'!$J$6/100)/366*(B473-IF(C473="Нет",VLOOKUP(A473,'Айгенис Оп11'!$A$2:$C$30,3,0),VLOOKUP((A473-1),'Айгенис Оп11'!$A$2:$C$30,3,0))),2)</f>
        <v>7.21</v>
      </c>
      <c r="G473" s="43">
        <f>COUNTIF(D474:$D$2571,365)</f>
        <v>1547</v>
      </c>
      <c r="H473" s="43">
        <f>COUNTIF(D474:$D$2571,366)</f>
        <v>551</v>
      </c>
      <c r="I473" s="2"/>
    </row>
    <row r="474" spans="1:9" x14ac:dyDescent="0.25">
      <c r="A474" s="1">
        <f>COUNTIF($C$2:C474,"Да")</f>
        <v>4</v>
      </c>
      <c r="B474" s="45">
        <f t="shared" si="15"/>
        <v>45473</v>
      </c>
      <c r="C474" s="42" t="str">
        <f>IF(ISERROR(VLOOKUP(B474,'Айгенис Оп11'!$C$3:$C$30,1,0)),"Нет","Да")</f>
        <v>Нет</v>
      </c>
      <c r="D474" s="43">
        <f t="shared" si="14"/>
        <v>366</v>
      </c>
      <c r="E474" s="44">
        <f>ROUND(('Все выпуски'!$J$3*'Все выпуски'!$J$6/100)/366*(B474-IF(C474="Нет",VLOOKUP(A474,'Айгенис Оп11'!$A$2:$C$30,3,0),VLOOKUP((A474-1),'Айгенис Оп11'!$A$2:$C$30,3,0))),2)</f>
        <v>7.3</v>
      </c>
      <c r="G474" s="43">
        <f>COUNTIF(D475:$D$2571,365)</f>
        <v>1547</v>
      </c>
      <c r="H474" s="43">
        <f>COUNTIF(D475:$D$2571,366)</f>
        <v>550</v>
      </c>
      <c r="I474" s="2"/>
    </row>
    <row r="475" spans="1:9" x14ac:dyDescent="0.25">
      <c r="A475" s="1">
        <f>COUNTIF($C$2:C475,"Да")</f>
        <v>4</v>
      </c>
      <c r="B475" s="45">
        <f t="shared" si="15"/>
        <v>45474</v>
      </c>
      <c r="C475" s="42" t="str">
        <f>IF(ISERROR(VLOOKUP(B475,'Айгенис Оп11'!$C$3:$C$30,1,0)),"Нет","Да")</f>
        <v>Нет</v>
      </c>
      <c r="D475" s="43">
        <f t="shared" si="14"/>
        <v>366</v>
      </c>
      <c r="E475" s="44">
        <f>ROUND(('Все выпуски'!$J$3*'Все выпуски'!$J$6/100)/366*(B475-IF(C475="Нет",VLOOKUP(A475,'Айгенис Оп11'!$A$2:$C$30,3,0),VLOOKUP((A475-1),'Айгенис Оп11'!$A$2:$C$30,3,0))),2)</f>
        <v>7.38</v>
      </c>
      <c r="G475" s="43">
        <f>COUNTIF(D476:$D$2571,365)</f>
        <v>1547</v>
      </c>
      <c r="H475" s="43">
        <f>COUNTIF(D476:$D$2571,366)</f>
        <v>549</v>
      </c>
      <c r="I475" s="2"/>
    </row>
    <row r="476" spans="1:9" x14ac:dyDescent="0.25">
      <c r="A476" s="1">
        <f>COUNTIF($C$2:C476,"Да")</f>
        <v>5</v>
      </c>
      <c r="B476" s="45">
        <f t="shared" si="15"/>
        <v>45475</v>
      </c>
      <c r="C476" s="42" t="str">
        <f>IF(ISERROR(VLOOKUP(B476,'Айгенис Оп11'!$C$3:$C$30,1,0)),"Нет","Да")</f>
        <v>Да</v>
      </c>
      <c r="D476" s="43">
        <f t="shared" si="14"/>
        <v>366</v>
      </c>
      <c r="E476" s="44">
        <f>ROUND(('Все выпуски'!$J$3*'Все выпуски'!$J$6/100)/366*(B476-IF(C476="Нет",VLOOKUP(A476,'Айгенис Оп11'!$A$2:$C$30,3,0),VLOOKUP((A476-1),'Айгенис Оп11'!$A$2:$C$30,3,0))),2)</f>
        <v>7.46</v>
      </c>
      <c r="G476" s="43">
        <f>COUNTIF(D477:$D$2571,365)</f>
        <v>1547</v>
      </c>
      <c r="H476" s="43">
        <f>COUNTIF(D477:$D$2571,366)</f>
        <v>548</v>
      </c>
      <c r="I476" s="2"/>
    </row>
    <row r="477" spans="1:9" x14ac:dyDescent="0.25">
      <c r="A477" s="1">
        <f>COUNTIF($C$2:C477,"Да")</f>
        <v>5</v>
      </c>
      <c r="B477" s="45">
        <f t="shared" si="15"/>
        <v>45476</v>
      </c>
      <c r="C477" s="42" t="str">
        <f>IF(ISERROR(VLOOKUP(B477,'Айгенис Оп11'!$C$3:$C$30,1,0)),"Нет","Да")</f>
        <v>Нет</v>
      </c>
      <c r="D477" s="43">
        <f t="shared" si="14"/>
        <v>366</v>
      </c>
      <c r="E477" s="44">
        <f>ROUND(('Все выпуски'!$J$3*'Все выпуски'!$J$6/100)/366*(B477-IF(C477="Нет",VLOOKUP(A477,'Айгенис Оп11'!$A$2:$C$30,3,0),VLOOKUP((A477-1),'Айгенис Оп11'!$A$2:$C$30,3,0))),2)</f>
        <v>0.08</v>
      </c>
      <c r="G477" s="43">
        <f>COUNTIF(D478:$D$2571,365)</f>
        <v>1547</v>
      </c>
      <c r="H477" s="43">
        <f>COUNTIF(D478:$D$2571,366)</f>
        <v>547</v>
      </c>
      <c r="I477" s="2"/>
    </row>
    <row r="478" spans="1:9" x14ac:dyDescent="0.25">
      <c r="A478" s="1">
        <f>COUNTIF($C$2:C478,"Да")</f>
        <v>5</v>
      </c>
      <c r="B478" s="45">
        <f t="shared" si="15"/>
        <v>45477</v>
      </c>
      <c r="C478" s="42" t="str">
        <f>IF(ISERROR(VLOOKUP(B478,'Айгенис Оп11'!$C$3:$C$30,1,0)),"Нет","Да")</f>
        <v>Нет</v>
      </c>
      <c r="D478" s="43">
        <f t="shared" si="14"/>
        <v>366</v>
      </c>
      <c r="E478" s="44">
        <f>ROUND(('Все выпуски'!$J$3*'Все выпуски'!$J$6/100)/366*(B478-IF(C478="Нет",VLOOKUP(A478,'Айгенис Оп11'!$A$2:$C$30,3,0),VLOOKUP((A478-1),'Айгенис Оп11'!$A$2:$C$30,3,0))),2)</f>
        <v>0.16</v>
      </c>
      <c r="G478" s="43">
        <f>COUNTIF(D479:$D$2571,365)</f>
        <v>1547</v>
      </c>
      <c r="H478" s="43">
        <f>COUNTIF(D479:$D$2571,366)</f>
        <v>546</v>
      </c>
      <c r="I478" s="2"/>
    </row>
    <row r="479" spans="1:9" x14ac:dyDescent="0.25">
      <c r="A479" s="1">
        <f>COUNTIF($C$2:C479,"Да")</f>
        <v>5</v>
      </c>
      <c r="B479" s="45">
        <f t="shared" si="15"/>
        <v>45478</v>
      </c>
      <c r="C479" s="42" t="str">
        <f>IF(ISERROR(VLOOKUP(B479,'Айгенис Оп11'!$C$3:$C$30,1,0)),"Нет","Да")</f>
        <v>Нет</v>
      </c>
      <c r="D479" s="43">
        <f t="shared" si="14"/>
        <v>366</v>
      </c>
      <c r="E479" s="44">
        <f>ROUND(('Все выпуски'!$J$3*'Все выпуски'!$J$6/100)/366*(B479-IF(C479="Нет",VLOOKUP(A479,'Айгенис Оп11'!$A$2:$C$30,3,0),VLOOKUP((A479-1),'Айгенис Оп11'!$A$2:$C$30,3,0))),2)</f>
        <v>0.25</v>
      </c>
      <c r="G479" s="43">
        <f>COUNTIF(D480:$D$2571,365)</f>
        <v>1547</v>
      </c>
      <c r="H479" s="43">
        <f>COUNTIF(D480:$D$2571,366)</f>
        <v>545</v>
      </c>
      <c r="I479" s="2"/>
    </row>
    <row r="480" spans="1:9" x14ac:dyDescent="0.25">
      <c r="A480" s="1">
        <f>COUNTIF($C$2:C480,"Да")</f>
        <v>5</v>
      </c>
      <c r="B480" s="45">
        <f t="shared" si="15"/>
        <v>45479</v>
      </c>
      <c r="C480" s="42" t="str">
        <f>IF(ISERROR(VLOOKUP(B480,'Айгенис Оп11'!$C$3:$C$30,1,0)),"Нет","Да")</f>
        <v>Нет</v>
      </c>
      <c r="D480" s="43">
        <f t="shared" si="14"/>
        <v>366</v>
      </c>
      <c r="E480" s="44">
        <f>ROUND(('Все выпуски'!$J$3*'Все выпуски'!$J$6/100)/366*(B480-IF(C480="Нет",VLOOKUP(A480,'Айгенис Оп11'!$A$2:$C$30,3,0),VLOOKUP((A480-1),'Айгенис Оп11'!$A$2:$C$30,3,0))),2)</f>
        <v>0.33</v>
      </c>
      <c r="G480" s="43">
        <f>COUNTIF(D481:$D$2571,365)</f>
        <v>1547</v>
      </c>
      <c r="H480" s="43">
        <f>COUNTIF(D481:$D$2571,366)</f>
        <v>544</v>
      </c>
      <c r="I480" s="2"/>
    </row>
    <row r="481" spans="1:9" x14ac:dyDescent="0.25">
      <c r="A481" s="1">
        <f>COUNTIF($C$2:C481,"Да")</f>
        <v>5</v>
      </c>
      <c r="B481" s="45">
        <f t="shared" si="15"/>
        <v>45480</v>
      </c>
      <c r="C481" s="42" t="str">
        <f>IF(ISERROR(VLOOKUP(B481,'Айгенис Оп11'!$C$3:$C$30,1,0)),"Нет","Да")</f>
        <v>Нет</v>
      </c>
      <c r="D481" s="43">
        <f t="shared" si="14"/>
        <v>366</v>
      </c>
      <c r="E481" s="44">
        <f>ROUND(('Все выпуски'!$J$3*'Все выпуски'!$J$6/100)/366*(B481-IF(C481="Нет",VLOOKUP(A481,'Айгенис Оп11'!$A$2:$C$30,3,0),VLOOKUP((A481-1),'Айгенис Оп11'!$A$2:$C$30,3,0))),2)</f>
        <v>0.41</v>
      </c>
      <c r="G481" s="43">
        <f>COUNTIF(D482:$D$2571,365)</f>
        <v>1547</v>
      </c>
      <c r="H481" s="43">
        <f>COUNTIF(D482:$D$2571,366)</f>
        <v>543</v>
      </c>
      <c r="I481" s="2"/>
    </row>
    <row r="482" spans="1:9" x14ac:dyDescent="0.25">
      <c r="A482" s="1">
        <f>COUNTIF($C$2:C482,"Да")</f>
        <v>5</v>
      </c>
      <c r="B482" s="45">
        <f t="shared" si="15"/>
        <v>45481</v>
      </c>
      <c r="C482" s="42" t="str">
        <f>IF(ISERROR(VLOOKUP(B482,'Айгенис Оп11'!$C$3:$C$30,1,0)),"Нет","Да")</f>
        <v>Нет</v>
      </c>
      <c r="D482" s="43">
        <f t="shared" si="14"/>
        <v>366</v>
      </c>
      <c r="E482" s="44">
        <f>ROUND(('Все выпуски'!$J$3*'Все выпуски'!$J$6/100)/366*(B482-IF(C482="Нет",VLOOKUP(A482,'Айгенис Оп11'!$A$2:$C$30,3,0),VLOOKUP((A482-1),'Айгенис Оп11'!$A$2:$C$30,3,0))),2)</f>
        <v>0.49</v>
      </c>
      <c r="G482" s="43">
        <f>COUNTIF(D483:$D$2571,365)</f>
        <v>1547</v>
      </c>
      <c r="H482" s="43">
        <f>COUNTIF(D483:$D$2571,366)</f>
        <v>542</v>
      </c>
      <c r="I482" s="2"/>
    </row>
    <row r="483" spans="1:9" x14ac:dyDescent="0.25">
      <c r="A483" s="1">
        <f>COUNTIF($C$2:C483,"Да")</f>
        <v>5</v>
      </c>
      <c r="B483" s="45">
        <f t="shared" si="15"/>
        <v>45482</v>
      </c>
      <c r="C483" s="42" t="str">
        <f>IF(ISERROR(VLOOKUP(B483,'Айгенис Оп11'!$C$3:$C$30,1,0)),"Нет","Да")</f>
        <v>Нет</v>
      </c>
      <c r="D483" s="43">
        <f t="shared" si="14"/>
        <v>366</v>
      </c>
      <c r="E483" s="44">
        <f>ROUND(('Все выпуски'!$J$3*'Все выпуски'!$J$6/100)/366*(B483-IF(C483="Нет",VLOOKUP(A483,'Айгенис Оп11'!$A$2:$C$30,3,0),VLOOKUP((A483-1),'Айгенис Оп11'!$A$2:$C$30,3,0))),2)</f>
        <v>0.56999999999999995</v>
      </c>
      <c r="G483" s="43">
        <f>COUNTIF(D484:$D$2571,365)</f>
        <v>1547</v>
      </c>
      <c r="H483" s="43">
        <f>COUNTIF(D484:$D$2571,366)</f>
        <v>541</v>
      </c>
      <c r="I483" s="2"/>
    </row>
    <row r="484" spans="1:9" x14ac:dyDescent="0.25">
      <c r="A484" s="1">
        <f>COUNTIF($C$2:C484,"Да")</f>
        <v>5</v>
      </c>
      <c r="B484" s="45">
        <f t="shared" si="15"/>
        <v>45483</v>
      </c>
      <c r="C484" s="42" t="str">
        <f>IF(ISERROR(VLOOKUP(B484,'Айгенис Оп11'!$C$3:$C$30,1,0)),"Нет","Да")</f>
        <v>Нет</v>
      </c>
      <c r="D484" s="43">
        <f t="shared" si="14"/>
        <v>366</v>
      </c>
      <c r="E484" s="44">
        <f>ROUND(('Все выпуски'!$J$3*'Все выпуски'!$J$6/100)/366*(B484-IF(C484="Нет",VLOOKUP(A484,'Айгенис Оп11'!$A$2:$C$30,3,0),VLOOKUP((A484-1),'Айгенис Оп11'!$A$2:$C$30,3,0))),2)</f>
        <v>0.66</v>
      </c>
      <c r="G484" s="43">
        <f>COUNTIF(D485:$D$2571,365)</f>
        <v>1547</v>
      </c>
      <c r="H484" s="43">
        <f>COUNTIF(D485:$D$2571,366)</f>
        <v>540</v>
      </c>
      <c r="I484" s="2"/>
    </row>
    <row r="485" spans="1:9" x14ac:dyDescent="0.25">
      <c r="A485" s="1">
        <f>COUNTIF($C$2:C485,"Да")</f>
        <v>5</v>
      </c>
      <c r="B485" s="45">
        <f t="shared" si="15"/>
        <v>45484</v>
      </c>
      <c r="C485" s="42" t="str">
        <f>IF(ISERROR(VLOOKUP(B485,'Айгенис Оп11'!$C$3:$C$30,1,0)),"Нет","Да")</f>
        <v>Нет</v>
      </c>
      <c r="D485" s="43">
        <f t="shared" si="14"/>
        <v>366</v>
      </c>
      <c r="E485" s="44">
        <f>ROUND(('Все выпуски'!$J$3*'Все выпуски'!$J$6/100)/366*(B485-IF(C485="Нет",VLOOKUP(A485,'Айгенис Оп11'!$A$2:$C$30,3,0),VLOOKUP((A485-1),'Айгенис Оп11'!$A$2:$C$30,3,0))),2)</f>
        <v>0.74</v>
      </c>
      <c r="G485" s="43">
        <f>COUNTIF(D486:$D$2571,365)</f>
        <v>1547</v>
      </c>
      <c r="H485" s="43">
        <f>COUNTIF(D486:$D$2571,366)</f>
        <v>539</v>
      </c>
      <c r="I485" s="2"/>
    </row>
    <row r="486" spans="1:9" x14ac:dyDescent="0.25">
      <c r="A486" s="1">
        <f>COUNTIF($C$2:C486,"Да")</f>
        <v>5</v>
      </c>
      <c r="B486" s="45">
        <f t="shared" si="15"/>
        <v>45485</v>
      </c>
      <c r="C486" s="42" t="str">
        <f>IF(ISERROR(VLOOKUP(B486,'Айгенис Оп11'!$C$3:$C$30,1,0)),"Нет","Да")</f>
        <v>Нет</v>
      </c>
      <c r="D486" s="43">
        <f t="shared" si="14"/>
        <v>366</v>
      </c>
      <c r="E486" s="44">
        <f>ROUND(('Все выпуски'!$J$3*'Все выпуски'!$J$6/100)/366*(B486-IF(C486="Нет",VLOOKUP(A486,'Айгенис Оп11'!$A$2:$C$30,3,0),VLOOKUP((A486-1),'Айгенис Оп11'!$A$2:$C$30,3,0))),2)</f>
        <v>0.82</v>
      </c>
      <c r="G486" s="43">
        <f>COUNTIF(D487:$D$2571,365)</f>
        <v>1547</v>
      </c>
      <c r="H486" s="43">
        <f>COUNTIF(D487:$D$2571,366)</f>
        <v>538</v>
      </c>
      <c r="I486" s="2"/>
    </row>
    <row r="487" spans="1:9" x14ac:dyDescent="0.25">
      <c r="A487" s="1">
        <f>COUNTIF($C$2:C487,"Да")</f>
        <v>5</v>
      </c>
      <c r="B487" s="45">
        <f t="shared" si="15"/>
        <v>45486</v>
      </c>
      <c r="C487" s="42" t="str">
        <f>IF(ISERROR(VLOOKUP(B487,'Айгенис Оп11'!$C$3:$C$30,1,0)),"Нет","Да")</f>
        <v>Нет</v>
      </c>
      <c r="D487" s="43">
        <f t="shared" si="14"/>
        <v>366</v>
      </c>
      <c r="E487" s="44">
        <f>ROUND(('Все выпуски'!$J$3*'Все выпуски'!$J$6/100)/366*(B487-IF(C487="Нет",VLOOKUP(A487,'Айгенис Оп11'!$A$2:$C$30,3,0),VLOOKUP((A487-1),'Айгенис Оп11'!$A$2:$C$30,3,0))),2)</f>
        <v>0.9</v>
      </c>
      <c r="G487" s="43">
        <f>COUNTIF(D488:$D$2571,365)</f>
        <v>1547</v>
      </c>
      <c r="H487" s="43">
        <f>COUNTIF(D488:$D$2571,366)</f>
        <v>537</v>
      </c>
      <c r="I487" s="2"/>
    </row>
    <row r="488" spans="1:9" x14ac:dyDescent="0.25">
      <c r="A488" s="1">
        <f>COUNTIF($C$2:C488,"Да")</f>
        <v>5</v>
      </c>
      <c r="B488" s="45">
        <f t="shared" si="15"/>
        <v>45487</v>
      </c>
      <c r="C488" s="42" t="str">
        <f>IF(ISERROR(VLOOKUP(B488,'Айгенис Оп11'!$C$3:$C$30,1,0)),"Нет","Да")</f>
        <v>Нет</v>
      </c>
      <c r="D488" s="43">
        <f t="shared" si="14"/>
        <v>366</v>
      </c>
      <c r="E488" s="44">
        <f>ROUND(('Все выпуски'!$J$3*'Все выпуски'!$J$6/100)/366*(B488-IF(C488="Нет",VLOOKUP(A488,'Айгенис Оп11'!$A$2:$C$30,3,0),VLOOKUP((A488-1),'Айгенис Оп11'!$A$2:$C$30,3,0))),2)</f>
        <v>0.98</v>
      </c>
      <c r="G488" s="43">
        <f>COUNTIF(D489:$D$2571,365)</f>
        <v>1547</v>
      </c>
      <c r="H488" s="43">
        <f>COUNTIF(D489:$D$2571,366)</f>
        <v>536</v>
      </c>
      <c r="I488" s="2"/>
    </row>
    <row r="489" spans="1:9" x14ac:dyDescent="0.25">
      <c r="A489" s="1">
        <f>COUNTIF($C$2:C489,"Да")</f>
        <v>5</v>
      </c>
      <c r="B489" s="45">
        <f t="shared" si="15"/>
        <v>45488</v>
      </c>
      <c r="C489" s="42" t="str">
        <f>IF(ISERROR(VLOOKUP(B489,'Айгенис Оп11'!$C$3:$C$30,1,0)),"Нет","Да")</f>
        <v>Нет</v>
      </c>
      <c r="D489" s="43">
        <f t="shared" si="14"/>
        <v>366</v>
      </c>
      <c r="E489" s="44">
        <f>ROUND(('Все выпуски'!$J$3*'Все выпуски'!$J$6/100)/366*(B489-IF(C489="Нет",VLOOKUP(A489,'Айгенис Оп11'!$A$2:$C$30,3,0),VLOOKUP((A489-1),'Айгенис Оп11'!$A$2:$C$30,3,0))),2)</f>
        <v>1.07</v>
      </c>
      <c r="G489" s="43">
        <f>COUNTIF(D490:$D$2571,365)</f>
        <v>1547</v>
      </c>
      <c r="H489" s="43">
        <f>COUNTIF(D490:$D$2571,366)</f>
        <v>535</v>
      </c>
      <c r="I489" s="2"/>
    </row>
    <row r="490" spans="1:9" x14ac:dyDescent="0.25">
      <c r="A490" s="1">
        <f>COUNTIF($C$2:C490,"Да")</f>
        <v>5</v>
      </c>
      <c r="B490" s="45">
        <f t="shared" si="15"/>
        <v>45489</v>
      </c>
      <c r="C490" s="42" t="str">
        <f>IF(ISERROR(VLOOKUP(B490,'Айгенис Оп11'!$C$3:$C$30,1,0)),"Нет","Да")</f>
        <v>Нет</v>
      </c>
      <c r="D490" s="43">
        <f t="shared" si="14"/>
        <v>366</v>
      </c>
      <c r="E490" s="44">
        <f>ROUND(('Все выпуски'!$J$3*'Все выпуски'!$J$6/100)/366*(B490-IF(C490="Нет",VLOOKUP(A490,'Айгенис Оп11'!$A$2:$C$30,3,0),VLOOKUP((A490-1),'Айгенис Оп11'!$A$2:$C$30,3,0))),2)</f>
        <v>1.1499999999999999</v>
      </c>
      <c r="G490" s="43">
        <f>COUNTIF(D491:$D$2571,365)</f>
        <v>1547</v>
      </c>
      <c r="H490" s="43">
        <f>COUNTIF(D491:$D$2571,366)</f>
        <v>534</v>
      </c>
      <c r="I490" s="2"/>
    </row>
    <row r="491" spans="1:9" x14ac:dyDescent="0.25">
      <c r="A491" s="1">
        <f>COUNTIF($C$2:C491,"Да")</f>
        <v>5</v>
      </c>
      <c r="B491" s="45">
        <f t="shared" si="15"/>
        <v>45490</v>
      </c>
      <c r="C491" s="42" t="str">
        <f>IF(ISERROR(VLOOKUP(B491,'Айгенис Оп11'!$C$3:$C$30,1,0)),"Нет","Да")</f>
        <v>Нет</v>
      </c>
      <c r="D491" s="43">
        <f t="shared" si="14"/>
        <v>366</v>
      </c>
      <c r="E491" s="44">
        <f>ROUND(('Все выпуски'!$J$3*'Все выпуски'!$J$6/100)/366*(B491-IF(C491="Нет",VLOOKUP(A491,'Айгенис Оп11'!$A$2:$C$30,3,0),VLOOKUP((A491-1),'Айгенис Оп11'!$A$2:$C$30,3,0))),2)</f>
        <v>1.23</v>
      </c>
      <c r="G491" s="43">
        <f>COUNTIF(D492:$D$2571,365)</f>
        <v>1547</v>
      </c>
      <c r="H491" s="43">
        <f>COUNTIF(D492:$D$2571,366)</f>
        <v>533</v>
      </c>
      <c r="I491" s="2"/>
    </row>
    <row r="492" spans="1:9" x14ac:dyDescent="0.25">
      <c r="A492" s="1">
        <f>COUNTIF($C$2:C492,"Да")</f>
        <v>5</v>
      </c>
      <c r="B492" s="45">
        <f t="shared" si="15"/>
        <v>45491</v>
      </c>
      <c r="C492" s="42" t="str">
        <f>IF(ISERROR(VLOOKUP(B492,'Айгенис Оп11'!$C$3:$C$30,1,0)),"Нет","Да")</f>
        <v>Нет</v>
      </c>
      <c r="D492" s="43">
        <f t="shared" si="14"/>
        <v>366</v>
      </c>
      <c r="E492" s="44">
        <f>ROUND(('Все выпуски'!$J$3*'Все выпуски'!$J$6/100)/366*(B492-IF(C492="Нет",VLOOKUP(A492,'Айгенис Оп11'!$A$2:$C$30,3,0),VLOOKUP((A492-1),'Айгенис Оп11'!$A$2:$C$30,3,0))),2)</f>
        <v>1.31</v>
      </c>
      <c r="G492" s="43">
        <f>COUNTIF(D493:$D$2571,365)</f>
        <v>1547</v>
      </c>
      <c r="H492" s="43">
        <f>COUNTIF(D493:$D$2571,366)</f>
        <v>532</v>
      </c>
      <c r="I492" s="2"/>
    </row>
    <row r="493" spans="1:9" x14ac:dyDescent="0.25">
      <c r="A493" s="1">
        <f>COUNTIF($C$2:C493,"Да")</f>
        <v>5</v>
      </c>
      <c r="B493" s="45">
        <f t="shared" si="15"/>
        <v>45492</v>
      </c>
      <c r="C493" s="42" t="str">
        <f>IF(ISERROR(VLOOKUP(B493,'Айгенис Оп11'!$C$3:$C$30,1,0)),"Нет","Да")</f>
        <v>Нет</v>
      </c>
      <c r="D493" s="43">
        <f t="shared" si="14"/>
        <v>366</v>
      </c>
      <c r="E493" s="44">
        <f>ROUND(('Все выпуски'!$J$3*'Все выпуски'!$J$6/100)/366*(B493-IF(C493="Нет",VLOOKUP(A493,'Айгенис Оп11'!$A$2:$C$30,3,0),VLOOKUP((A493-1),'Айгенис Оп11'!$A$2:$C$30,3,0))),2)</f>
        <v>1.39</v>
      </c>
      <c r="G493" s="43">
        <f>COUNTIF(D494:$D$2571,365)</f>
        <v>1547</v>
      </c>
      <c r="H493" s="43">
        <f>COUNTIF(D494:$D$2571,366)</f>
        <v>531</v>
      </c>
      <c r="I493" s="2"/>
    </row>
    <row r="494" spans="1:9" x14ac:dyDescent="0.25">
      <c r="A494" s="1">
        <f>COUNTIF($C$2:C494,"Да")</f>
        <v>5</v>
      </c>
      <c r="B494" s="45">
        <f t="shared" si="15"/>
        <v>45493</v>
      </c>
      <c r="C494" s="42" t="str">
        <f>IF(ISERROR(VLOOKUP(B494,'Айгенис Оп11'!$C$3:$C$30,1,0)),"Нет","Да")</f>
        <v>Нет</v>
      </c>
      <c r="D494" s="43">
        <f t="shared" si="14"/>
        <v>366</v>
      </c>
      <c r="E494" s="44">
        <f>ROUND(('Все выпуски'!$J$3*'Все выпуски'!$J$6/100)/366*(B494-IF(C494="Нет",VLOOKUP(A494,'Айгенис Оп11'!$A$2:$C$30,3,0),VLOOKUP((A494-1),'Айгенис Оп11'!$A$2:$C$30,3,0))),2)</f>
        <v>1.48</v>
      </c>
      <c r="G494" s="43">
        <f>COUNTIF(D495:$D$2571,365)</f>
        <v>1547</v>
      </c>
      <c r="H494" s="43">
        <f>COUNTIF(D495:$D$2571,366)</f>
        <v>530</v>
      </c>
      <c r="I494" s="2"/>
    </row>
    <row r="495" spans="1:9" x14ac:dyDescent="0.25">
      <c r="A495" s="1">
        <f>COUNTIF($C$2:C495,"Да")</f>
        <v>5</v>
      </c>
      <c r="B495" s="45">
        <f t="shared" si="15"/>
        <v>45494</v>
      </c>
      <c r="C495" s="42" t="str">
        <f>IF(ISERROR(VLOOKUP(B495,'Айгенис Оп11'!$C$3:$C$30,1,0)),"Нет","Да")</f>
        <v>Нет</v>
      </c>
      <c r="D495" s="43">
        <f t="shared" si="14"/>
        <v>366</v>
      </c>
      <c r="E495" s="44">
        <f>ROUND(('Все выпуски'!$J$3*'Все выпуски'!$J$6/100)/366*(B495-IF(C495="Нет",VLOOKUP(A495,'Айгенис Оп11'!$A$2:$C$30,3,0),VLOOKUP((A495-1),'Айгенис Оп11'!$A$2:$C$30,3,0))),2)</f>
        <v>1.56</v>
      </c>
      <c r="G495" s="43">
        <f>COUNTIF(D496:$D$2571,365)</f>
        <v>1547</v>
      </c>
      <c r="H495" s="43">
        <f>COUNTIF(D496:$D$2571,366)</f>
        <v>529</v>
      </c>
      <c r="I495" s="2"/>
    </row>
    <row r="496" spans="1:9" x14ac:dyDescent="0.25">
      <c r="A496" s="1">
        <f>COUNTIF($C$2:C496,"Да")</f>
        <v>5</v>
      </c>
      <c r="B496" s="45">
        <f t="shared" si="15"/>
        <v>45495</v>
      </c>
      <c r="C496" s="42" t="str">
        <f>IF(ISERROR(VLOOKUP(B496,'Айгенис Оп11'!$C$3:$C$30,1,0)),"Нет","Да")</f>
        <v>Нет</v>
      </c>
      <c r="D496" s="43">
        <f t="shared" si="14"/>
        <v>366</v>
      </c>
      <c r="E496" s="44">
        <f>ROUND(('Все выпуски'!$J$3*'Все выпуски'!$J$6/100)/366*(B496-IF(C496="Нет",VLOOKUP(A496,'Айгенис Оп11'!$A$2:$C$30,3,0),VLOOKUP((A496-1),'Айгенис Оп11'!$A$2:$C$30,3,0))),2)</f>
        <v>1.64</v>
      </c>
      <c r="G496" s="43">
        <f>COUNTIF(D497:$D$2571,365)</f>
        <v>1547</v>
      </c>
      <c r="H496" s="43">
        <f>COUNTIF(D497:$D$2571,366)</f>
        <v>528</v>
      </c>
      <c r="I496" s="2"/>
    </row>
    <row r="497" spans="1:9" x14ac:dyDescent="0.25">
      <c r="A497" s="1">
        <f>COUNTIF($C$2:C497,"Да")</f>
        <v>5</v>
      </c>
      <c r="B497" s="45">
        <f t="shared" si="15"/>
        <v>45496</v>
      </c>
      <c r="C497" s="42" t="str">
        <f>IF(ISERROR(VLOOKUP(B497,'Айгенис Оп11'!$C$3:$C$30,1,0)),"Нет","Да")</f>
        <v>Нет</v>
      </c>
      <c r="D497" s="43">
        <f t="shared" si="14"/>
        <v>366</v>
      </c>
      <c r="E497" s="44">
        <f>ROUND(('Все выпуски'!$J$3*'Все выпуски'!$J$6/100)/366*(B497-IF(C497="Нет",VLOOKUP(A497,'Айгенис Оп11'!$A$2:$C$30,3,0),VLOOKUP((A497-1),'Айгенис Оп11'!$A$2:$C$30,3,0))),2)</f>
        <v>1.72</v>
      </c>
      <c r="G497" s="43">
        <f>COUNTIF(D498:$D$2571,365)</f>
        <v>1547</v>
      </c>
      <c r="H497" s="43">
        <f>COUNTIF(D498:$D$2571,366)</f>
        <v>527</v>
      </c>
      <c r="I497" s="2"/>
    </row>
    <row r="498" spans="1:9" x14ac:dyDescent="0.25">
      <c r="A498" s="1">
        <f>COUNTIF($C$2:C498,"Да")</f>
        <v>5</v>
      </c>
      <c r="B498" s="45">
        <f t="shared" si="15"/>
        <v>45497</v>
      </c>
      <c r="C498" s="42" t="str">
        <f>IF(ISERROR(VLOOKUP(B498,'Айгенис Оп11'!$C$3:$C$30,1,0)),"Нет","Да")</f>
        <v>Нет</v>
      </c>
      <c r="D498" s="43">
        <f t="shared" si="14"/>
        <v>366</v>
      </c>
      <c r="E498" s="44">
        <f>ROUND(('Все выпуски'!$J$3*'Все выпуски'!$J$6/100)/366*(B498-IF(C498="Нет",VLOOKUP(A498,'Айгенис Оп11'!$A$2:$C$30,3,0),VLOOKUP((A498-1),'Айгенис Оп11'!$A$2:$C$30,3,0))),2)</f>
        <v>1.8</v>
      </c>
      <c r="G498" s="43">
        <f>COUNTIF(D499:$D$2571,365)</f>
        <v>1547</v>
      </c>
      <c r="H498" s="43">
        <f>COUNTIF(D499:$D$2571,366)</f>
        <v>526</v>
      </c>
      <c r="I498" s="2"/>
    </row>
    <row r="499" spans="1:9" x14ac:dyDescent="0.25">
      <c r="A499" s="1">
        <f>COUNTIF($C$2:C499,"Да")</f>
        <v>5</v>
      </c>
      <c r="B499" s="45">
        <f t="shared" si="15"/>
        <v>45498</v>
      </c>
      <c r="C499" s="42" t="str">
        <f>IF(ISERROR(VLOOKUP(B499,'Айгенис Оп11'!$C$3:$C$30,1,0)),"Нет","Да")</f>
        <v>Нет</v>
      </c>
      <c r="D499" s="43">
        <f t="shared" si="14"/>
        <v>366</v>
      </c>
      <c r="E499" s="44">
        <f>ROUND(('Все выпуски'!$J$3*'Все выпуски'!$J$6/100)/366*(B499-IF(C499="Нет",VLOOKUP(A499,'Айгенис Оп11'!$A$2:$C$30,3,0),VLOOKUP((A499-1),'Айгенис Оп11'!$A$2:$C$30,3,0))),2)</f>
        <v>1.89</v>
      </c>
      <c r="G499" s="43">
        <f>COUNTIF(D500:$D$2571,365)</f>
        <v>1547</v>
      </c>
      <c r="H499" s="43">
        <f>COUNTIF(D500:$D$2571,366)</f>
        <v>525</v>
      </c>
      <c r="I499" s="2"/>
    </row>
    <row r="500" spans="1:9" x14ac:dyDescent="0.25">
      <c r="A500" s="1">
        <f>COUNTIF($C$2:C500,"Да")</f>
        <v>5</v>
      </c>
      <c r="B500" s="45">
        <f t="shared" si="15"/>
        <v>45499</v>
      </c>
      <c r="C500" s="42" t="str">
        <f>IF(ISERROR(VLOOKUP(B500,'Айгенис Оп11'!$C$3:$C$30,1,0)),"Нет","Да")</f>
        <v>Нет</v>
      </c>
      <c r="D500" s="43">
        <f t="shared" si="14"/>
        <v>366</v>
      </c>
      <c r="E500" s="44">
        <f>ROUND(('Все выпуски'!$J$3*'Все выпуски'!$J$6/100)/366*(B500-IF(C500="Нет",VLOOKUP(A500,'Айгенис Оп11'!$A$2:$C$30,3,0),VLOOKUP((A500-1),'Айгенис Оп11'!$A$2:$C$30,3,0))),2)</f>
        <v>1.97</v>
      </c>
      <c r="G500" s="43">
        <f>COUNTIF(D501:$D$2571,365)</f>
        <v>1547</v>
      </c>
      <c r="H500" s="43">
        <f>COUNTIF(D501:$D$2571,366)</f>
        <v>524</v>
      </c>
      <c r="I500" s="2"/>
    </row>
    <row r="501" spans="1:9" x14ac:dyDescent="0.25">
      <c r="A501" s="1">
        <f>COUNTIF($C$2:C501,"Да")</f>
        <v>5</v>
      </c>
      <c r="B501" s="45">
        <f t="shared" si="15"/>
        <v>45500</v>
      </c>
      <c r="C501" s="42" t="str">
        <f>IF(ISERROR(VLOOKUP(B501,'Айгенис Оп11'!$C$3:$C$30,1,0)),"Нет","Да")</f>
        <v>Нет</v>
      </c>
      <c r="D501" s="43">
        <f t="shared" si="14"/>
        <v>366</v>
      </c>
      <c r="E501" s="44">
        <f>ROUND(('Все выпуски'!$J$3*'Все выпуски'!$J$6/100)/366*(B501-IF(C501="Нет",VLOOKUP(A501,'Айгенис Оп11'!$A$2:$C$30,3,0),VLOOKUP((A501-1),'Айгенис Оп11'!$A$2:$C$30,3,0))),2)</f>
        <v>2.0499999999999998</v>
      </c>
      <c r="G501" s="43">
        <f>COUNTIF(D502:$D$2571,365)</f>
        <v>1547</v>
      </c>
      <c r="H501" s="43">
        <f>COUNTIF(D502:$D$2571,366)</f>
        <v>523</v>
      </c>
      <c r="I501" s="2"/>
    </row>
    <row r="502" spans="1:9" x14ac:dyDescent="0.25">
      <c r="A502" s="1">
        <f>COUNTIF($C$2:C502,"Да")</f>
        <v>5</v>
      </c>
      <c r="B502" s="45">
        <f t="shared" si="15"/>
        <v>45501</v>
      </c>
      <c r="C502" s="42" t="str">
        <f>IF(ISERROR(VLOOKUP(B502,'Айгенис Оп11'!$C$3:$C$30,1,0)),"Нет","Да")</f>
        <v>Нет</v>
      </c>
      <c r="D502" s="43">
        <f t="shared" si="14"/>
        <v>366</v>
      </c>
      <c r="E502" s="44">
        <f>ROUND(('Все выпуски'!$J$3*'Все выпуски'!$J$6/100)/366*(B502-IF(C502="Нет",VLOOKUP(A502,'Айгенис Оп11'!$A$2:$C$30,3,0),VLOOKUP((A502-1),'Айгенис Оп11'!$A$2:$C$30,3,0))),2)</f>
        <v>2.13</v>
      </c>
      <c r="G502" s="43">
        <f>COUNTIF(D503:$D$2571,365)</f>
        <v>1547</v>
      </c>
      <c r="H502" s="43">
        <f>COUNTIF(D503:$D$2571,366)</f>
        <v>522</v>
      </c>
      <c r="I502" s="2"/>
    </row>
    <row r="503" spans="1:9" x14ac:dyDescent="0.25">
      <c r="A503" s="1">
        <f>COUNTIF($C$2:C503,"Да")</f>
        <v>5</v>
      </c>
      <c r="B503" s="45">
        <f t="shared" si="15"/>
        <v>45502</v>
      </c>
      <c r="C503" s="42" t="str">
        <f>IF(ISERROR(VLOOKUP(B503,'Айгенис Оп11'!$C$3:$C$30,1,0)),"Нет","Да")</f>
        <v>Нет</v>
      </c>
      <c r="D503" s="43">
        <f t="shared" si="14"/>
        <v>366</v>
      </c>
      <c r="E503" s="44">
        <f>ROUND(('Все выпуски'!$J$3*'Все выпуски'!$J$6/100)/366*(B503-IF(C503="Нет",VLOOKUP(A503,'Айгенис Оп11'!$A$2:$C$30,3,0),VLOOKUP((A503-1),'Айгенис Оп11'!$A$2:$C$30,3,0))),2)</f>
        <v>2.21</v>
      </c>
      <c r="G503" s="43">
        <f>COUNTIF(D504:$D$2571,365)</f>
        <v>1547</v>
      </c>
      <c r="H503" s="43">
        <f>COUNTIF(D504:$D$2571,366)</f>
        <v>521</v>
      </c>
      <c r="I503" s="2"/>
    </row>
    <row r="504" spans="1:9" x14ac:dyDescent="0.25">
      <c r="A504" s="1">
        <f>COUNTIF($C$2:C504,"Да")</f>
        <v>5</v>
      </c>
      <c r="B504" s="45">
        <f t="shared" si="15"/>
        <v>45503</v>
      </c>
      <c r="C504" s="42" t="str">
        <f>IF(ISERROR(VLOOKUP(B504,'Айгенис Оп11'!$C$3:$C$30,1,0)),"Нет","Да")</f>
        <v>Нет</v>
      </c>
      <c r="D504" s="43">
        <f t="shared" si="14"/>
        <v>366</v>
      </c>
      <c r="E504" s="44">
        <f>ROUND(('Все выпуски'!$J$3*'Все выпуски'!$J$6/100)/366*(B504-IF(C504="Нет",VLOOKUP(A504,'Айгенис Оп11'!$A$2:$C$30,3,0),VLOOKUP((A504-1),'Айгенис Оп11'!$A$2:$C$30,3,0))),2)</f>
        <v>2.2999999999999998</v>
      </c>
      <c r="G504" s="43">
        <f>COUNTIF(D505:$D$2571,365)</f>
        <v>1547</v>
      </c>
      <c r="H504" s="43">
        <f>COUNTIF(D505:$D$2571,366)</f>
        <v>520</v>
      </c>
      <c r="I504" s="2"/>
    </row>
    <row r="505" spans="1:9" x14ac:dyDescent="0.25">
      <c r="A505" s="1">
        <f>COUNTIF($C$2:C505,"Да")</f>
        <v>5</v>
      </c>
      <c r="B505" s="45">
        <f t="shared" si="15"/>
        <v>45504</v>
      </c>
      <c r="C505" s="42" t="str">
        <f>IF(ISERROR(VLOOKUP(B505,'Айгенис Оп11'!$C$3:$C$30,1,0)),"Нет","Да")</f>
        <v>Нет</v>
      </c>
      <c r="D505" s="43">
        <f t="shared" si="14"/>
        <v>366</v>
      </c>
      <c r="E505" s="44">
        <f>ROUND(('Все выпуски'!$J$3*'Все выпуски'!$J$6/100)/366*(B505-IF(C505="Нет",VLOOKUP(A505,'Айгенис Оп11'!$A$2:$C$30,3,0),VLOOKUP((A505-1),'Айгенис Оп11'!$A$2:$C$30,3,0))),2)</f>
        <v>2.38</v>
      </c>
      <c r="G505" s="43">
        <f>COUNTIF(D506:$D$2571,365)</f>
        <v>1547</v>
      </c>
      <c r="H505" s="43">
        <f>COUNTIF(D506:$D$2571,366)</f>
        <v>519</v>
      </c>
      <c r="I505" s="2"/>
    </row>
    <row r="506" spans="1:9" x14ac:dyDescent="0.25">
      <c r="A506" s="1">
        <f>COUNTIF($C$2:C506,"Да")</f>
        <v>5</v>
      </c>
      <c r="B506" s="45">
        <f t="shared" si="15"/>
        <v>45505</v>
      </c>
      <c r="C506" s="42" t="str">
        <f>IF(ISERROR(VLOOKUP(B506,'Айгенис Оп11'!$C$3:$C$30,1,0)),"Нет","Да")</f>
        <v>Нет</v>
      </c>
      <c r="D506" s="43">
        <f t="shared" si="14"/>
        <v>366</v>
      </c>
      <c r="E506" s="44">
        <f>ROUND(('Все выпуски'!$J$3*'Все выпуски'!$J$6/100)/366*(B506-IF(C506="Нет",VLOOKUP(A506,'Айгенис Оп11'!$A$2:$C$30,3,0),VLOOKUP((A506-1),'Айгенис Оп11'!$A$2:$C$30,3,0))),2)</f>
        <v>2.46</v>
      </c>
      <c r="G506" s="43">
        <f>COUNTIF(D507:$D$2571,365)</f>
        <v>1547</v>
      </c>
      <c r="H506" s="43">
        <f>COUNTIF(D507:$D$2571,366)</f>
        <v>518</v>
      </c>
      <c r="I506" s="2"/>
    </row>
    <row r="507" spans="1:9" x14ac:dyDescent="0.25">
      <c r="A507" s="1">
        <f>COUNTIF($C$2:C507,"Да")</f>
        <v>5</v>
      </c>
      <c r="B507" s="45">
        <f t="shared" si="15"/>
        <v>45506</v>
      </c>
      <c r="C507" s="42" t="str">
        <f>IF(ISERROR(VLOOKUP(B507,'Айгенис Оп11'!$C$3:$C$30,1,0)),"Нет","Да")</f>
        <v>Нет</v>
      </c>
      <c r="D507" s="43">
        <f t="shared" si="14"/>
        <v>366</v>
      </c>
      <c r="E507" s="44">
        <f>ROUND(('Все выпуски'!$J$3*'Все выпуски'!$J$6/100)/366*(B507-IF(C507="Нет",VLOOKUP(A507,'Айгенис Оп11'!$A$2:$C$30,3,0),VLOOKUP((A507-1),'Айгенис Оп11'!$A$2:$C$30,3,0))),2)</f>
        <v>2.54</v>
      </c>
      <c r="G507" s="43">
        <f>COUNTIF(D508:$D$2571,365)</f>
        <v>1547</v>
      </c>
      <c r="H507" s="43">
        <f>COUNTIF(D508:$D$2571,366)</f>
        <v>517</v>
      </c>
      <c r="I507" s="2"/>
    </row>
    <row r="508" spans="1:9" x14ac:dyDescent="0.25">
      <c r="A508" s="1">
        <f>COUNTIF($C$2:C508,"Да")</f>
        <v>5</v>
      </c>
      <c r="B508" s="45">
        <f t="shared" si="15"/>
        <v>45507</v>
      </c>
      <c r="C508" s="42" t="str">
        <f>IF(ISERROR(VLOOKUP(B508,'Айгенис Оп11'!$C$3:$C$30,1,0)),"Нет","Да")</f>
        <v>Нет</v>
      </c>
      <c r="D508" s="43">
        <f t="shared" si="14"/>
        <v>366</v>
      </c>
      <c r="E508" s="44">
        <f>ROUND(('Все выпуски'!$J$3*'Все выпуски'!$J$6/100)/366*(B508-IF(C508="Нет",VLOOKUP(A508,'Айгенис Оп11'!$A$2:$C$30,3,0),VLOOKUP((A508-1),'Айгенис Оп11'!$A$2:$C$30,3,0))),2)</f>
        <v>2.62</v>
      </c>
      <c r="G508" s="43">
        <f>COUNTIF(D509:$D$2571,365)</f>
        <v>1547</v>
      </c>
      <c r="H508" s="43">
        <f>COUNTIF(D509:$D$2571,366)</f>
        <v>516</v>
      </c>
      <c r="I508" s="2"/>
    </row>
    <row r="509" spans="1:9" x14ac:dyDescent="0.25">
      <c r="A509" s="1">
        <f>COUNTIF($C$2:C509,"Да")</f>
        <v>5</v>
      </c>
      <c r="B509" s="45">
        <f t="shared" si="15"/>
        <v>45508</v>
      </c>
      <c r="C509" s="42" t="str">
        <f>IF(ISERROR(VLOOKUP(B509,'Айгенис Оп11'!$C$3:$C$30,1,0)),"Нет","Да")</f>
        <v>Нет</v>
      </c>
      <c r="D509" s="43">
        <f t="shared" si="14"/>
        <v>366</v>
      </c>
      <c r="E509" s="44">
        <f>ROUND(('Все выпуски'!$J$3*'Все выпуски'!$J$6/100)/366*(B509-IF(C509="Нет",VLOOKUP(A509,'Айгенис Оп11'!$A$2:$C$30,3,0),VLOOKUP((A509-1),'Айгенис Оп11'!$A$2:$C$30,3,0))),2)</f>
        <v>2.7</v>
      </c>
      <c r="G509" s="43">
        <f>COUNTIF(D510:$D$2571,365)</f>
        <v>1547</v>
      </c>
      <c r="H509" s="43">
        <f>COUNTIF(D510:$D$2571,366)</f>
        <v>515</v>
      </c>
      <c r="I509" s="2"/>
    </row>
    <row r="510" spans="1:9" x14ac:dyDescent="0.25">
      <c r="A510" s="1">
        <f>COUNTIF($C$2:C510,"Да")</f>
        <v>5</v>
      </c>
      <c r="B510" s="45">
        <f t="shared" si="15"/>
        <v>45509</v>
      </c>
      <c r="C510" s="42" t="str">
        <f>IF(ISERROR(VLOOKUP(B510,'Айгенис Оп11'!$C$3:$C$30,1,0)),"Нет","Да")</f>
        <v>Нет</v>
      </c>
      <c r="D510" s="43">
        <f t="shared" si="14"/>
        <v>366</v>
      </c>
      <c r="E510" s="44">
        <f>ROUND(('Все выпуски'!$J$3*'Все выпуски'!$J$6/100)/366*(B510-IF(C510="Нет",VLOOKUP(A510,'Айгенис Оп11'!$A$2:$C$30,3,0),VLOOKUP((A510-1),'Айгенис Оп11'!$A$2:$C$30,3,0))),2)</f>
        <v>2.79</v>
      </c>
      <c r="G510" s="43">
        <f>COUNTIF(D511:$D$2571,365)</f>
        <v>1547</v>
      </c>
      <c r="H510" s="43">
        <f>COUNTIF(D511:$D$2571,366)</f>
        <v>514</v>
      </c>
      <c r="I510" s="2"/>
    </row>
    <row r="511" spans="1:9" x14ac:dyDescent="0.25">
      <c r="A511" s="1">
        <f>COUNTIF($C$2:C511,"Да")</f>
        <v>5</v>
      </c>
      <c r="B511" s="45">
        <f t="shared" si="15"/>
        <v>45510</v>
      </c>
      <c r="C511" s="42" t="str">
        <f>IF(ISERROR(VLOOKUP(B511,'Айгенис Оп11'!$C$3:$C$30,1,0)),"Нет","Да")</f>
        <v>Нет</v>
      </c>
      <c r="D511" s="43">
        <f t="shared" si="14"/>
        <v>366</v>
      </c>
      <c r="E511" s="44">
        <f>ROUND(('Все выпуски'!$J$3*'Все выпуски'!$J$6/100)/366*(B511-IF(C511="Нет",VLOOKUP(A511,'Айгенис Оп11'!$A$2:$C$30,3,0),VLOOKUP((A511-1),'Айгенис Оп11'!$A$2:$C$30,3,0))),2)</f>
        <v>2.87</v>
      </c>
      <c r="G511" s="43">
        <f>COUNTIF(D512:$D$2571,365)</f>
        <v>1547</v>
      </c>
      <c r="H511" s="43">
        <f>COUNTIF(D512:$D$2571,366)</f>
        <v>513</v>
      </c>
      <c r="I511" s="2"/>
    </row>
    <row r="512" spans="1:9" x14ac:dyDescent="0.25">
      <c r="A512" s="1">
        <f>COUNTIF($C$2:C512,"Да")</f>
        <v>5</v>
      </c>
      <c r="B512" s="45">
        <f t="shared" si="15"/>
        <v>45511</v>
      </c>
      <c r="C512" s="42" t="str">
        <f>IF(ISERROR(VLOOKUP(B512,'Айгенис Оп11'!$C$3:$C$30,1,0)),"Нет","Да")</f>
        <v>Нет</v>
      </c>
      <c r="D512" s="43">
        <f t="shared" si="14"/>
        <v>366</v>
      </c>
      <c r="E512" s="44">
        <f>ROUND(('Все выпуски'!$J$3*'Все выпуски'!$J$6/100)/366*(B512-IF(C512="Нет",VLOOKUP(A512,'Айгенис Оп11'!$A$2:$C$30,3,0),VLOOKUP((A512-1),'Айгенис Оп11'!$A$2:$C$30,3,0))),2)</f>
        <v>2.95</v>
      </c>
      <c r="G512" s="43">
        <f>COUNTIF(D513:$D$2571,365)</f>
        <v>1547</v>
      </c>
      <c r="H512" s="43">
        <f>COUNTIF(D513:$D$2571,366)</f>
        <v>512</v>
      </c>
      <c r="I512" s="2"/>
    </row>
    <row r="513" spans="1:9" x14ac:dyDescent="0.25">
      <c r="A513" s="1">
        <f>COUNTIF($C$2:C513,"Да")</f>
        <v>5</v>
      </c>
      <c r="B513" s="45">
        <f t="shared" si="15"/>
        <v>45512</v>
      </c>
      <c r="C513" s="42" t="str">
        <f>IF(ISERROR(VLOOKUP(B513,'Айгенис Оп11'!$C$3:$C$30,1,0)),"Нет","Да")</f>
        <v>Нет</v>
      </c>
      <c r="D513" s="43">
        <f t="shared" si="14"/>
        <v>366</v>
      </c>
      <c r="E513" s="44">
        <f>ROUND(('Все выпуски'!$J$3*'Все выпуски'!$J$6/100)/366*(B513-IF(C513="Нет",VLOOKUP(A513,'Айгенис Оп11'!$A$2:$C$30,3,0),VLOOKUP((A513-1),'Айгенис Оп11'!$A$2:$C$30,3,0))),2)</f>
        <v>3.03</v>
      </c>
      <c r="G513" s="43">
        <f>COUNTIF(D514:$D$2571,365)</f>
        <v>1547</v>
      </c>
      <c r="H513" s="43">
        <f>COUNTIF(D514:$D$2571,366)</f>
        <v>511</v>
      </c>
      <c r="I513" s="2"/>
    </row>
    <row r="514" spans="1:9" x14ac:dyDescent="0.25">
      <c r="A514" s="1">
        <f>COUNTIF($C$2:C514,"Да")</f>
        <v>5</v>
      </c>
      <c r="B514" s="45">
        <f t="shared" si="15"/>
        <v>45513</v>
      </c>
      <c r="C514" s="42" t="str">
        <f>IF(ISERROR(VLOOKUP(B514,'Айгенис Оп11'!$C$3:$C$30,1,0)),"Нет","Да")</f>
        <v>Нет</v>
      </c>
      <c r="D514" s="43">
        <f t="shared" si="14"/>
        <v>366</v>
      </c>
      <c r="E514" s="44">
        <f>ROUND(('Все выпуски'!$J$3*'Все выпуски'!$J$6/100)/366*(B514-IF(C514="Нет",VLOOKUP(A514,'Айгенис Оп11'!$A$2:$C$30,3,0),VLOOKUP((A514-1),'Айгенис Оп11'!$A$2:$C$30,3,0))),2)</f>
        <v>3.11</v>
      </c>
      <c r="G514" s="43">
        <f>COUNTIF(D515:$D$2571,365)</f>
        <v>1547</v>
      </c>
      <c r="H514" s="43">
        <f>COUNTIF(D515:$D$2571,366)</f>
        <v>510</v>
      </c>
      <c r="I514" s="2"/>
    </row>
    <row r="515" spans="1:9" x14ac:dyDescent="0.25">
      <c r="A515" s="1">
        <f>COUNTIF($C$2:C515,"Да")</f>
        <v>5</v>
      </c>
      <c r="B515" s="45">
        <f t="shared" si="15"/>
        <v>45514</v>
      </c>
      <c r="C515" s="42" t="str">
        <f>IF(ISERROR(VLOOKUP(B515,'Айгенис Оп11'!$C$3:$C$30,1,0)),"Нет","Да")</f>
        <v>Нет</v>
      </c>
      <c r="D515" s="43">
        <f t="shared" ref="D515:D578" si="16">IF(MOD(YEAR(B515),4)=0,366,365)</f>
        <v>366</v>
      </c>
      <c r="E515" s="44">
        <f>ROUND(('Все выпуски'!$J$3*'Все выпуски'!$J$6/100)/366*(B515-IF(C515="Нет",VLOOKUP(A515,'Айгенис Оп11'!$A$2:$C$30,3,0),VLOOKUP((A515-1),'Айгенис Оп11'!$A$2:$C$30,3,0))),2)</f>
        <v>3.2</v>
      </c>
      <c r="G515" s="43">
        <f>COUNTIF(D516:$D$2571,365)</f>
        <v>1547</v>
      </c>
      <c r="H515" s="43">
        <f>COUNTIF(D516:$D$2571,366)</f>
        <v>509</v>
      </c>
      <c r="I515" s="2"/>
    </row>
    <row r="516" spans="1:9" x14ac:dyDescent="0.25">
      <c r="A516" s="1">
        <f>COUNTIF($C$2:C516,"Да")</f>
        <v>5</v>
      </c>
      <c r="B516" s="45">
        <f t="shared" ref="B516:B579" si="17">B515+1</f>
        <v>45515</v>
      </c>
      <c r="C516" s="42" t="str">
        <f>IF(ISERROR(VLOOKUP(B516,'Айгенис Оп11'!$C$3:$C$30,1,0)),"Нет","Да")</f>
        <v>Нет</v>
      </c>
      <c r="D516" s="43">
        <f t="shared" si="16"/>
        <v>366</v>
      </c>
      <c r="E516" s="44">
        <f>ROUND(('Все выпуски'!$J$3*'Все выпуски'!$J$6/100)/366*(B516-IF(C516="Нет",VLOOKUP(A516,'Айгенис Оп11'!$A$2:$C$30,3,0),VLOOKUP((A516-1),'Айгенис Оп11'!$A$2:$C$30,3,0))),2)</f>
        <v>3.28</v>
      </c>
      <c r="G516" s="43">
        <f>COUNTIF(D517:$D$2571,365)</f>
        <v>1547</v>
      </c>
      <c r="H516" s="43">
        <f>COUNTIF(D517:$D$2571,366)</f>
        <v>508</v>
      </c>
      <c r="I516" s="2"/>
    </row>
    <row r="517" spans="1:9" x14ac:dyDescent="0.25">
      <c r="A517" s="1">
        <f>COUNTIF($C$2:C517,"Да")</f>
        <v>5</v>
      </c>
      <c r="B517" s="45">
        <f t="shared" si="17"/>
        <v>45516</v>
      </c>
      <c r="C517" s="42" t="str">
        <f>IF(ISERROR(VLOOKUP(B517,'Айгенис Оп11'!$C$3:$C$30,1,0)),"Нет","Да")</f>
        <v>Нет</v>
      </c>
      <c r="D517" s="43">
        <f t="shared" si="16"/>
        <v>366</v>
      </c>
      <c r="E517" s="44">
        <f>ROUND(('Все выпуски'!$J$3*'Все выпуски'!$J$6/100)/366*(B517-IF(C517="Нет",VLOOKUP(A517,'Айгенис Оп11'!$A$2:$C$30,3,0),VLOOKUP((A517-1),'Айгенис Оп11'!$A$2:$C$30,3,0))),2)</f>
        <v>3.36</v>
      </c>
      <c r="G517" s="43">
        <f>COUNTIF(D518:$D$2571,365)</f>
        <v>1547</v>
      </c>
      <c r="H517" s="43">
        <f>COUNTIF(D518:$D$2571,366)</f>
        <v>507</v>
      </c>
      <c r="I517" s="2"/>
    </row>
    <row r="518" spans="1:9" x14ac:dyDescent="0.25">
      <c r="A518" s="1">
        <f>COUNTIF($C$2:C518,"Да")</f>
        <v>5</v>
      </c>
      <c r="B518" s="45">
        <f t="shared" si="17"/>
        <v>45517</v>
      </c>
      <c r="C518" s="42" t="str">
        <f>IF(ISERROR(VLOOKUP(B518,'Айгенис Оп11'!$C$3:$C$30,1,0)),"Нет","Да")</f>
        <v>Нет</v>
      </c>
      <c r="D518" s="43">
        <f t="shared" si="16"/>
        <v>366</v>
      </c>
      <c r="E518" s="44">
        <f>ROUND(('Все выпуски'!$J$3*'Все выпуски'!$J$6/100)/366*(B518-IF(C518="Нет",VLOOKUP(A518,'Айгенис Оп11'!$A$2:$C$30,3,0),VLOOKUP((A518-1),'Айгенис Оп11'!$A$2:$C$30,3,0))),2)</f>
        <v>3.44</v>
      </c>
      <c r="G518" s="43">
        <f>COUNTIF(D519:$D$2571,365)</f>
        <v>1547</v>
      </c>
      <c r="H518" s="43">
        <f>COUNTIF(D519:$D$2571,366)</f>
        <v>506</v>
      </c>
      <c r="I518" s="2"/>
    </row>
    <row r="519" spans="1:9" x14ac:dyDescent="0.25">
      <c r="A519" s="1">
        <f>COUNTIF($C$2:C519,"Да")</f>
        <v>5</v>
      </c>
      <c r="B519" s="45">
        <f t="shared" si="17"/>
        <v>45518</v>
      </c>
      <c r="C519" s="42" t="str">
        <f>IF(ISERROR(VLOOKUP(B519,'Айгенис Оп11'!$C$3:$C$30,1,0)),"Нет","Да")</f>
        <v>Нет</v>
      </c>
      <c r="D519" s="43">
        <f t="shared" si="16"/>
        <v>366</v>
      </c>
      <c r="E519" s="44">
        <f>ROUND(('Все выпуски'!$J$3*'Все выпуски'!$J$6/100)/366*(B519-IF(C519="Нет",VLOOKUP(A519,'Айгенис Оп11'!$A$2:$C$30,3,0),VLOOKUP((A519-1),'Айгенис Оп11'!$A$2:$C$30,3,0))),2)</f>
        <v>3.52</v>
      </c>
      <c r="G519" s="43">
        <f>COUNTIF(D520:$D$2571,365)</f>
        <v>1547</v>
      </c>
      <c r="H519" s="43">
        <f>COUNTIF(D520:$D$2571,366)</f>
        <v>505</v>
      </c>
      <c r="I519" s="2"/>
    </row>
    <row r="520" spans="1:9" x14ac:dyDescent="0.25">
      <c r="A520" s="1">
        <f>COUNTIF($C$2:C520,"Да")</f>
        <v>5</v>
      </c>
      <c r="B520" s="45">
        <f t="shared" si="17"/>
        <v>45519</v>
      </c>
      <c r="C520" s="42" t="str">
        <f>IF(ISERROR(VLOOKUP(B520,'Айгенис Оп11'!$C$3:$C$30,1,0)),"Нет","Да")</f>
        <v>Нет</v>
      </c>
      <c r="D520" s="43">
        <f t="shared" si="16"/>
        <v>366</v>
      </c>
      <c r="E520" s="44">
        <f>ROUND(('Все выпуски'!$J$3*'Все выпуски'!$J$6/100)/366*(B520-IF(C520="Нет",VLOOKUP(A520,'Айгенис Оп11'!$A$2:$C$30,3,0),VLOOKUP((A520-1),'Айгенис Оп11'!$A$2:$C$30,3,0))),2)</f>
        <v>3.61</v>
      </c>
      <c r="G520" s="43">
        <f>COUNTIF(D521:$D$2571,365)</f>
        <v>1547</v>
      </c>
      <c r="H520" s="43">
        <f>COUNTIF(D521:$D$2571,366)</f>
        <v>504</v>
      </c>
      <c r="I520" s="2"/>
    </row>
    <row r="521" spans="1:9" x14ac:dyDescent="0.25">
      <c r="A521" s="1">
        <f>COUNTIF($C$2:C521,"Да")</f>
        <v>5</v>
      </c>
      <c r="B521" s="45">
        <f t="shared" si="17"/>
        <v>45520</v>
      </c>
      <c r="C521" s="42" t="str">
        <f>IF(ISERROR(VLOOKUP(B521,'Айгенис Оп11'!$C$3:$C$30,1,0)),"Нет","Да")</f>
        <v>Нет</v>
      </c>
      <c r="D521" s="43">
        <f t="shared" si="16"/>
        <v>366</v>
      </c>
      <c r="E521" s="44">
        <f>ROUND(('Все выпуски'!$J$3*'Все выпуски'!$J$6/100)/366*(B521-IF(C521="Нет",VLOOKUP(A521,'Айгенис Оп11'!$A$2:$C$30,3,0),VLOOKUP((A521-1),'Айгенис Оп11'!$A$2:$C$30,3,0))),2)</f>
        <v>3.69</v>
      </c>
      <c r="G521" s="43">
        <f>COUNTIF(D522:$D$2571,365)</f>
        <v>1547</v>
      </c>
      <c r="H521" s="43">
        <f>COUNTIF(D522:$D$2571,366)</f>
        <v>503</v>
      </c>
      <c r="I521" s="2"/>
    </row>
    <row r="522" spans="1:9" x14ac:dyDescent="0.25">
      <c r="A522" s="1">
        <f>COUNTIF($C$2:C522,"Да")</f>
        <v>5</v>
      </c>
      <c r="B522" s="45">
        <f t="shared" si="17"/>
        <v>45521</v>
      </c>
      <c r="C522" s="42" t="str">
        <f>IF(ISERROR(VLOOKUP(B522,'Айгенис Оп11'!$C$3:$C$30,1,0)),"Нет","Да")</f>
        <v>Нет</v>
      </c>
      <c r="D522" s="43">
        <f t="shared" si="16"/>
        <v>366</v>
      </c>
      <c r="E522" s="44">
        <f>ROUND(('Все выпуски'!$J$3*'Все выпуски'!$J$6/100)/366*(B522-IF(C522="Нет",VLOOKUP(A522,'Айгенис Оп11'!$A$2:$C$30,3,0),VLOOKUP((A522-1),'Айгенис Оп11'!$A$2:$C$30,3,0))),2)</f>
        <v>3.77</v>
      </c>
      <c r="G522" s="43">
        <f>COUNTIF(D523:$D$2571,365)</f>
        <v>1547</v>
      </c>
      <c r="H522" s="43">
        <f>COUNTIF(D523:$D$2571,366)</f>
        <v>502</v>
      </c>
      <c r="I522" s="2"/>
    </row>
    <row r="523" spans="1:9" x14ac:dyDescent="0.25">
      <c r="A523" s="1">
        <f>COUNTIF($C$2:C523,"Да")</f>
        <v>5</v>
      </c>
      <c r="B523" s="45">
        <f t="shared" si="17"/>
        <v>45522</v>
      </c>
      <c r="C523" s="42" t="str">
        <f>IF(ISERROR(VLOOKUP(B523,'Айгенис Оп11'!$C$3:$C$30,1,0)),"Нет","Да")</f>
        <v>Нет</v>
      </c>
      <c r="D523" s="43">
        <f t="shared" si="16"/>
        <v>366</v>
      </c>
      <c r="E523" s="44">
        <f>ROUND(('Все выпуски'!$J$3*'Все выпуски'!$J$6/100)/366*(B523-IF(C523="Нет",VLOOKUP(A523,'Айгенис Оп11'!$A$2:$C$30,3,0),VLOOKUP((A523-1),'Айгенис Оп11'!$A$2:$C$30,3,0))),2)</f>
        <v>3.85</v>
      </c>
      <c r="G523" s="43">
        <f>COUNTIF(D524:$D$2571,365)</f>
        <v>1547</v>
      </c>
      <c r="H523" s="43">
        <f>COUNTIF(D524:$D$2571,366)</f>
        <v>501</v>
      </c>
      <c r="I523" s="2"/>
    </row>
    <row r="524" spans="1:9" x14ac:dyDescent="0.25">
      <c r="A524" s="1">
        <f>COUNTIF($C$2:C524,"Да")</f>
        <v>5</v>
      </c>
      <c r="B524" s="45">
        <f t="shared" si="17"/>
        <v>45523</v>
      </c>
      <c r="C524" s="42" t="str">
        <f>IF(ISERROR(VLOOKUP(B524,'Айгенис Оп11'!$C$3:$C$30,1,0)),"Нет","Да")</f>
        <v>Нет</v>
      </c>
      <c r="D524" s="43">
        <f t="shared" si="16"/>
        <v>366</v>
      </c>
      <c r="E524" s="44">
        <f>ROUND(('Все выпуски'!$J$3*'Все выпуски'!$J$6/100)/366*(B524-IF(C524="Нет",VLOOKUP(A524,'Айгенис Оп11'!$A$2:$C$30,3,0),VLOOKUP((A524-1),'Айгенис Оп11'!$A$2:$C$30,3,0))),2)</f>
        <v>3.93</v>
      </c>
      <c r="G524" s="43">
        <f>COUNTIF(D525:$D$2571,365)</f>
        <v>1547</v>
      </c>
      <c r="H524" s="43">
        <f>COUNTIF(D525:$D$2571,366)</f>
        <v>500</v>
      </c>
      <c r="I524" s="2"/>
    </row>
    <row r="525" spans="1:9" x14ac:dyDescent="0.25">
      <c r="A525" s="1">
        <f>COUNTIF($C$2:C525,"Да")</f>
        <v>5</v>
      </c>
      <c r="B525" s="45">
        <f t="shared" si="17"/>
        <v>45524</v>
      </c>
      <c r="C525" s="42" t="str">
        <f>IF(ISERROR(VLOOKUP(B525,'Айгенис Оп11'!$C$3:$C$30,1,0)),"Нет","Да")</f>
        <v>Нет</v>
      </c>
      <c r="D525" s="43">
        <f t="shared" si="16"/>
        <v>366</v>
      </c>
      <c r="E525" s="44">
        <f>ROUND(('Все выпуски'!$J$3*'Все выпуски'!$J$6/100)/366*(B525-IF(C525="Нет",VLOOKUP(A525,'Айгенис Оп11'!$A$2:$C$30,3,0),VLOOKUP((A525-1),'Айгенис Оп11'!$A$2:$C$30,3,0))),2)</f>
        <v>4.0199999999999996</v>
      </c>
      <c r="G525" s="43">
        <f>COUNTIF(D526:$D$2571,365)</f>
        <v>1547</v>
      </c>
      <c r="H525" s="43">
        <f>COUNTIF(D526:$D$2571,366)</f>
        <v>499</v>
      </c>
      <c r="I525" s="2"/>
    </row>
    <row r="526" spans="1:9" x14ac:dyDescent="0.25">
      <c r="A526" s="1">
        <f>COUNTIF($C$2:C526,"Да")</f>
        <v>5</v>
      </c>
      <c r="B526" s="45">
        <f t="shared" si="17"/>
        <v>45525</v>
      </c>
      <c r="C526" s="42" t="str">
        <f>IF(ISERROR(VLOOKUP(B526,'Айгенис Оп11'!$C$3:$C$30,1,0)),"Нет","Да")</f>
        <v>Нет</v>
      </c>
      <c r="D526" s="43">
        <f t="shared" si="16"/>
        <v>366</v>
      </c>
      <c r="E526" s="44">
        <f>ROUND(('Все выпуски'!$J$3*'Все выпуски'!$J$6/100)/366*(B526-IF(C526="Нет",VLOOKUP(A526,'Айгенис Оп11'!$A$2:$C$30,3,0),VLOOKUP((A526-1),'Айгенис Оп11'!$A$2:$C$30,3,0))),2)</f>
        <v>4.0999999999999996</v>
      </c>
      <c r="G526" s="43">
        <f>COUNTIF(D527:$D$2571,365)</f>
        <v>1547</v>
      </c>
      <c r="H526" s="43">
        <f>COUNTIF(D527:$D$2571,366)</f>
        <v>498</v>
      </c>
      <c r="I526" s="2"/>
    </row>
    <row r="527" spans="1:9" x14ac:dyDescent="0.25">
      <c r="A527" s="1">
        <f>COUNTIF($C$2:C527,"Да")</f>
        <v>5</v>
      </c>
      <c r="B527" s="45">
        <f t="shared" si="17"/>
        <v>45526</v>
      </c>
      <c r="C527" s="42" t="str">
        <f>IF(ISERROR(VLOOKUP(B527,'Айгенис Оп11'!$C$3:$C$30,1,0)),"Нет","Да")</f>
        <v>Нет</v>
      </c>
      <c r="D527" s="43">
        <f t="shared" si="16"/>
        <v>366</v>
      </c>
      <c r="E527" s="44">
        <f>ROUND(('Все выпуски'!$J$3*'Все выпуски'!$J$6/100)/366*(B527-IF(C527="Нет",VLOOKUP(A527,'Айгенис Оп11'!$A$2:$C$30,3,0),VLOOKUP((A527-1),'Айгенис Оп11'!$A$2:$C$30,3,0))),2)</f>
        <v>4.18</v>
      </c>
      <c r="G527" s="43">
        <f>COUNTIF(D528:$D$2571,365)</f>
        <v>1547</v>
      </c>
      <c r="H527" s="43">
        <f>COUNTIF(D528:$D$2571,366)</f>
        <v>497</v>
      </c>
      <c r="I527" s="2"/>
    </row>
    <row r="528" spans="1:9" x14ac:dyDescent="0.25">
      <c r="A528" s="1">
        <f>COUNTIF($C$2:C528,"Да")</f>
        <v>5</v>
      </c>
      <c r="B528" s="45">
        <f t="shared" si="17"/>
        <v>45527</v>
      </c>
      <c r="C528" s="42" t="str">
        <f>IF(ISERROR(VLOOKUP(B528,'Айгенис Оп11'!$C$3:$C$30,1,0)),"Нет","Да")</f>
        <v>Нет</v>
      </c>
      <c r="D528" s="43">
        <f t="shared" si="16"/>
        <v>366</v>
      </c>
      <c r="E528" s="44">
        <f>ROUND(('Все выпуски'!$J$3*'Все выпуски'!$J$6/100)/366*(B528-IF(C528="Нет",VLOOKUP(A528,'Айгенис Оп11'!$A$2:$C$30,3,0),VLOOKUP((A528-1),'Айгенис Оп11'!$A$2:$C$30,3,0))),2)</f>
        <v>4.26</v>
      </c>
      <c r="G528" s="43">
        <f>COUNTIF(D529:$D$2571,365)</f>
        <v>1547</v>
      </c>
      <c r="H528" s="43">
        <f>COUNTIF(D529:$D$2571,366)</f>
        <v>496</v>
      </c>
      <c r="I528" s="2"/>
    </row>
    <row r="529" spans="1:9" x14ac:dyDescent="0.25">
      <c r="A529" s="1">
        <f>COUNTIF($C$2:C529,"Да")</f>
        <v>5</v>
      </c>
      <c r="B529" s="45">
        <f t="shared" si="17"/>
        <v>45528</v>
      </c>
      <c r="C529" s="42" t="str">
        <f>IF(ISERROR(VLOOKUP(B529,'Айгенис Оп11'!$C$3:$C$30,1,0)),"Нет","Да")</f>
        <v>Нет</v>
      </c>
      <c r="D529" s="43">
        <f t="shared" si="16"/>
        <v>366</v>
      </c>
      <c r="E529" s="44">
        <f>ROUND(('Все выпуски'!$J$3*'Все выпуски'!$J$6/100)/366*(B529-IF(C529="Нет",VLOOKUP(A529,'Айгенис Оп11'!$A$2:$C$30,3,0),VLOOKUP((A529-1),'Айгенис Оп11'!$A$2:$C$30,3,0))),2)</f>
        <v>4.34</v>
      </c>
      <c r="G529" s="43">
        <f>COUNTIF(D530:$D$2571,365)</f>
        <v>1547</v>
      </c>
      <c r="H529" s="43">
        <f>COUNTIF(D530:$D$2571,366)</f>
        <v>495</v>
      </c>
      <c r="I529" s="2"/>
    </row>
    <row r="530" spans="1:9" x14ac:dyDescent="0.25">
      <c r="A530" s="1">
        <f>COUNTIF($C$2:C530,"Да")</f>
        <v>5</v>
      </c>
      <c r="B530" s="45">
        <f t="shared" si="17"/>
        <v>45529</v>
      </c>
      <c r="C530" s="42" t="str">
        <f>IF(ISERROR(VLOOKUP(B530,'Айгенис Оп11'!$C$3:$C$30,1,0)),"Нет","Да")</f>
        <v>Нет</v>
      </c>
      <c r="D530" s="43">
        <f t="shared" si="16"/>
        <v>366</v>
      </c>
      <c r="E530" s="44">
        <f>ROUND(('Все выпуски'!$J$3*'Все выпуски'!$J$6/100)/366*(B530-IF(C530="Нет",VLOOKUP(A530,'Айгенис Оп11'!$A$2:$C$30,3,0),VLOOKUP((A530-1),'Айгенис Оп11'!$A$2:$C$30,3,0))),2)</f>
        <v>4.43</v>
      </c>
      <c r="G530" s="43">
        <f>COUNTIF(D531:$D$2571,365)</f>
        <v>1547</v>
      </c>
      <c r="H530" s="43">
        <f>COUNTIF(D531:$D$2571,366)</f>
        <v>494</v>
      </c>
      <c r="I530" s="2"/>
    </row>
    <row r="531" spans="1:9" x14ac:dyDescent="0.25">
      <c r="A531" s="1">
        <f>COUNTIF($C$2:C531,"Да")</f>
        <v>5</v>
      </c>
      <c r="B531" s="45">
        <f t="shared" si="17"/>
        <v>45530</v>
      </c>
      <c r="C531" s="42" t="str">
        <f>IF(ISERROR(VLOOKUP(B531,'Айгенис Оп11'!$C$3:$C$30,1,0)),"Нет","Да")</f>
        <v>Нет</v>
      </c>
      <c r="D531" s="43">
        <f t="shared" si="16"/>
        <v>366</v>
      </c>
      <c r="E531" s="44">
        <f>ROUND(('Все выпуски'!$J$3*'Все выпуски'!$J$6/100)/366*(B531-IF(C531="Нет",VLOOKUP(A531,'Айгенис Оп11'!$A$2:$C$30,3,0),VLOOKUP((A531-1),'Айгенис Оп11'!$A$2:$C$30,3,0))),2)</f>
        <v>4.51</v>
      </c>
      <c r="G531" s="43">
        <f>COUNTIF(D532:$D$2571,365)</f>
        <v>1547</v>
      </c>
      <c r="H531" s="43">
        <f>COUNTIF(D532:$D$2571,366)</f>
        <v>493</v>
      </c>
      <c r="I531" s="2"/>
    </row>
    <row r="532" spans="1:9" x14ac:dyDescent="0.25">
      <c r="A532" s="1">
        <f>COUNTIF($C$2:C532,"Да")</f>
        <v>5</v>
      </c>
      <c r="B532" s="45">
        <f t="shared" si="17"/>
        <v>45531</v>
      </c>
      <c r="C532" s="42" t="str">
        <f>IF(ISERROR(VLOOKUP(B532,'Айгенис Оп11'!$C$3:$C$30,1,0)),"Нет","Да")</f>
        <v>Нет</v>
      </c>
      <c r="D532" s="43">
        <f t="shared" si="16"/>
        <v>366</v>
      </c>
      <c r="E532" s="44">
        <f>ROUND(('Все выпуски'!$J$3*'Все выпуски'!$J$6/100)/366*(B532-IF(C532="Нет",VLOOKUP(A532,'Айгенис Оп11'!$A$2:$C$30,3,0),VLOOKUP((A532-1),'Айгенис Оп11'!$A$2:$C$30,3,0))),2)</f>
        <v>4.59</v>
      </c>
      <c r="G532" s="43">
        <f>COUNTIF(D533:$D$2571,365)</f>
        <v>1547</v>
      </c>
      <c r="H532" s="43">
        <f>COUNTIF(D533:$D$2571,366)</f>
        <v>492</v>
      </c>
      <c r="I532" s="2"/>
    </row>
    <row r="533" spans="1:9" x14ac:dyDescent="0.25">
      <c r="A533" s="1">
        <f>COUNTIF($C$2:C533,"Да")</f>
        <v>5</v>
      </c>
      <c r="B533" s="45">
        <f t="shared" si="17"/>
        <v>45532</v>
      </c>
      <c r="C533" s="42" t="str">
        <f>IF(ISERROR(VLOOKUP(B533,'Айгенис Оп11'!$C$3:$C$30,1,0)),"Нет","Да")</f>
        <v>Нет</v>
      </c>
      <c r="D533" s="43">
        <f t="shared" si="16"/>
        <v>366</v>
      </c>
      <c r="E533" s="44">
        <f>ROUND(('Все выпуски'!$J$3*'Все выпуски'!$J$6/100)/366*(B533-IF(C533="Нет",VLOOKUP(A533,'Айгенис Оп11'!$A$2:$C$30,3,0),VLOOKUP((A533-1),'Айгенис Оп11'!$A$2:$C$30,3,0))),2)</f>
        <v>4.67</v>
      </c>
      <c r="G533" s="43">
        <f>COUNTIF(D534:$D$2571,365)</f>
        <v>1547</v>
      </c>
      <c r="H533" s="43">
        <f>COUNTIF(D534:$D$2571,366)</f>
        <v>491</v>
      </c>
      <c r="I533" s="2"/>
    </row>
    <row r="534" spans="1:9" x14ac:dyDescent="0.25">
      <c r="A534" s="1">
        <f>COUNTIF($C$2:C534,"Да")</f>
        <v>5</v>
      </c>
      <c r="B534" s="45">
        <f t="shared" si="17"/>
        <v>45533</v>
      </c>
      <c r="C534" s="42" t="str">
        <f>IF(ISERROR(VLOOKUP(B534,'Айгенис Оп11'!$C$3:$C$30,1,0)),"Нет","Да")</f>
        <v>Нет</v>
      </c>
      <c r="D534" s="43">
        <f t="shared" si="16"/>
        <v>366</v>
      </c>
      <c r="E534" s="44">
        <f>ROUND(('Все выпуски'!$J$3*'Все выпуски'!$J$6/100)/366*(B534-IF(C534="Нет",VLOOKUP(A534,'Айгенис Оп11'!$A$2:$C$30,3,0),VLOOKUP((A534-1),'Айгенис Оп11'!$A$2:$C$30,3,0))),2)</f>
        <v>4.75</v>
      </c>
      <c r="G534" s="43">
        <f>COUNTIF(D535:$D$2571,365)</f>
        <v>1547</v>
      </c>
      <c r="H534" s="43">
        <f>COUNTIF(D535:$D$2571,366)</f>
        <v>490</v>
      </c>
      <c r="I534" s="2"/>
    </row>
    <row r="535" spans="1:9" x14ac:dyDescent="0.25">
      <c r="A535" s="1">
        <f>COUNTIF($C$2:C535,"Да")</f>
        <v>5</v>
      </c>
      <c r="B535" s="45">
        <f t="shared" si="17"/>
        <v>45534</v>
      </c>
      <c r="C535" s="42" t="str">
        <f>IF(ISERROR(VLOOKUP(B535,'Айгенис Оп11'!$C$3:$C$30,1,0)),"Нет","Да")</f>
        <v>Нет</v>
      </c>
      <c r="D535" s="43">
        <f t="shared" si="16"/>
        <v>366</v>
      </c>
      <c r="E535" s="44">
        <f>ROUND(('Все выпуски'!$J$3*'Все выпуски'!$J$6/100)/366*(B535-IF(C535="Нет",VLOOKUP(A535,'Айгенис Оп11'!$A$2:$C$30,3,0),VLOOKUP((A535-1),'Айгенис Оп11'!$A$2:$C$30,3,0))),2)</f>
        <v>4.84</v>
      </c>
      <c r="G535" s="43">
        <f>COUNTIF(D536:$D$2571,365)</f>
        <v>1547</v>
      </c>
      <c r="H535" s="43">
        <f>COUNTIF(D536:$D$2571,366)</f>
        <v>489</v>
      </c>
      <c r="I535" s="2"/>
    </row>
    <row r="536" spans="1:9" x14ac:dyDescent="0.25">
      <c r="A536" s="1">
        <f>COUNTIF($C$2:C536,"Да")</f>
        <v>5</v>
      </c>
      <c r="B536" s="45">
        <f t="shared" si="17"/>
        <v>45535</v>
      </c>
      <c r="C536" s="42" t="str">
        <f>IF(ISERROR(VLOOKUP(B536,'Айгенис Оп11'!$C$3:$C$30,1,0)),"Нет","Да")</f>
        <v>Нет</v>
      </c>
      <c r="D536" s="43">
        <f t="shared" si="16"/>
        <v>366</v>
      </c>
      <c r="E536" s="44">
        <f>ROUND(('Все выпуски'!$J$3*'Все выпуски'!$J$6/100)/366*(B536-IF(C536="Нет",VLOOKUP(A536,'Айгенис Оп11'!$A$2:$C$30,3,0),VLOOKUP((A536-1),'Айгенис Оп11'!$A$2:$C$30,3,0))),2)</f>
        <v>4.92</v>
      </c>
      <c r="G536" s="43">
        <f>COUNTIF(D537:$D$2571,365)</f>
        <v>1547</v>
      </c>
      <c r="H536" s="43">
        <f>COUNTIF(D537:$D$2571,366)</f>
        <v>488</v>
      </c>
      <c r="I536" s="2"/>
    </row>
    <row r="537" spans="1:9" x14ac:dyDescent="0.25">
      <c r="A537" s="1">
        <f>COUNTIF($C$2:C537,"Да")</f>
        <v>5</v>
      </c>
      <c r="B537" s="45">
        <f t="shared" si="17"/>
        <v>45536</v>
      </c>
      <c r="C537" s="42" t="str">
        <f>IF(ISERROR(VLOOKUP(B537,'Айгенис Оп11'!$C$3:$C$30,1,0)),"Нет","Да")</f>
        <v>Нет</v>
      </c>
      <c r="D537" s="43">
        <f t="shared" si="16"/>
        <v>366</v>
      </c>
      <c r="E537" s="44">
        <f>ROUND(('Все выпуски'!$J$3*'Все выпуски'!$J$6/100)/366*(B537-IF(C537="Нет",VLOOKUP(A537,'Айгенис Оп11'!$A$2:$C$30,3,0),VLOOKUP((A537-1),'Айгенис Оп11'!$A$2:$C$30,3,0))),2)</f>
        <v>5</v>
      </c>
      <c r="G537" s="43">
        <f>COUNTIF(D538:$D$2571,365)</f>
        <v>1547</v>
      </c>
      <c r="H537" s="43">
        <f>COUNTIF(D538:$D$2571,366)</f>
        <v>487</v>
      </c>
      <c r="I537" s="2"/>
    </row>
    <row r="538" spans="1:9" x14ac:dyDescent="0.25">
      <c r="A538" s="1">
        <f>COUNTIF($C$2:C538,"Да")</f>
        <v>5</v>
      </c>
      <c r="B538" s="45">
        <f t="shared" si="17"/>
        <v>45537</v>
      </c>
      <c r="C538" s="42" t="str">
        <f>IF(ISERROR(VLOOKUP(B538,'Айгенис Оп11'!$C$3:$C$30,1,0)),"Нет","Да")</f>
        <v>Нет</v>
      </c>
      <c r="D538" s="43">
        <f t="shared" si="16"/>
        <v>366</v>
      </c>
      <c r="E538" s="44">
        <f>ROUND(('Все выпуски'!$J$3*'Все выпуски'!$J$6/100)/366*(B538-IF(C538="Нет",VLOOKUP(A538,'Айгенис Оп11'!$A$2:$C$30,3,0),VLOOKUP((A538-1),'Айгенис Оп11'!$A$2:$C$30,3,0))),2)</f>
        <v>5.08</v>
      </c>
      <c r="G538" s="43">
        <f>COUNTIF(D539:$D$2571,365)</f>
        <v>1547</v>
      </c>
      <c r="H538" s="43">
        <f>COUNTIF(D539:$D$2571,366)</f>
        <v>486</v>
      </c>
      <c r="I538" s="2"/>
    </row>
    <row r="539" spans="1:9" x14ac:dyDescent="0.25">
      <c r="A539" s="1">
        <f>COUNTIF($C$2:C539,"Да")</f>
        <v>5</v>
      </c>
      <c r="B539" s="45">
        <f t="shared" si="17"/>
        <v>45538</v>
      </c>
      <c r="C539" s="42" t="str">
        <f>IF(ISERROR(VLOOKUP(B539,'Айгенис Оп11'!$C$3:$C$30,1,0)),"Нет","Да")</f>
        <v>Нет</v>
      </c>
      <c r="D539" s="43">
        <f t="shared" si="16"/>
        <v>366</v>
      </c>
      <c r="E539" s="44">
        <f>ROUND(('Все выпуски'!$J$3*'Все выпуски'!$J$6/100)/366*(B539-IF(C539="Нет",VLOOKUP(A539,'Айгенис Оп11'!$A$2:$C$30,3,0),VLOOKUP((A539-1),'Айгенис Оп11'!$A$2:$C$30,3,0))),2)</f>
        <v>5.16</v>
      </c>
      <c r="G539" s="43">
        <f>COUNTIF(D540:$D$2571,365)</f>
        <v>1547</v>
      </c>
      <c r="H539" s="43">
        <f>COUNTIF(D540:$D$2571,366)</f>
        <v>485</v>
      </c>
      <c r="I539" s="2"/>
    </row>
    <row r="540" spans="1:9" x14ac:dyDescent="0.25">
      <c r="A540" s="1">
        <f>COUNTIF($C$2:C540,"Да")</f>
        <v>5</v>
      </c>
      <c r="B540" s="45">
        <f t="shared" si="17"/>
        <v>45539</v>
      </c>
      <c r="C540" s="42" t="str">
        <f>IF(ISERROR(VLOOKUP(B540,'Айгенис Оп11'!$C$3:$C$30,1,0)),"Нет","Да")</f>
        <v>Нет</v>
      </c>
      <c r="D540" s="43">
        <f t="shared" si="16"/>
        <v>366</v>
      </c>
      <c r="E540" s="44">
        <f>ROUND(('Все выпуски'!$J$3*'Все выпуски'!$J$6/100)/366*(B540-IF(C540="Нет",VLOOKUP(A540,'Айгенис Оп11'!$A$2:$C$30,3,0),VLOOKUP((A540-1),'Айгенис Оп11'!$A$2:$C$30,3,0))),2)</f>
        <v>5.25</v>
      </c>
      <c r="G540" s="43">
        <f>COUNTIF(D541:$D$2571,365)</f>
        <v>1547</v>
      </c>
      <c r="H540" s="43">
        <f>COUNTIF(D541:$D$2571,366)</f>
        <v>484</v>
      </c>
      <c r="I540" s="2"/>
    </row>
    <row r="541" spans="1:9" x14ac:dyDescent="0.25">
      <c r="A541" s="1">
        <f>COUNTIF($C$2:C541,"Да")</f>
        <v>5</v>
      </c>
      <c r="B541" s="45">
        <f t="shared" si="17"/>
        <v>45540</v>
      </c>
      <c r="C541" s="42" t="str">
        <f>IF(ISERROR(VLOOKUP(B541,'Айгенис Оп11'!$C$3:$C$30,1,0)),"Нет","Да")</f>
        <v>Нет</v>
      </c>
      <c r="D541" s="43">
        <f t="shared" si="16"/>
        <v>366</v>
      </c>
      <c r="E541" s="44">
        <f>ROUND(('Все выпуски'!$J$3*'Все выпуски'!$J$6/100)/366*(B541-IF(C541="Нет",VLOOKUP(A541,'Айгенис Оп11'!$A$2:$C$30,3,0),VLOOKUP((A541-1),'Айгенис Оп11'!$A$2:$C$30,3,0))),2)</f>
        <v>5.33</v>
      </c>
      <c r="G541" s="43">
        <f>COUNTIF(D542:$D$2571,365)</f>
        <v>1547</v>
      </c>
      <c r="H541" s="43">
        <f>COUNTIF(D542:$D$2571,366)</f>
        <v>483</v>
      </c>
      <c r="I541" s="2"/>
    </row>
    <row r="542" spans="1:9" x14ac:dyDescent="0.25">
      <c r="A542" s="1">
        <f>COUNTIF($C$2:C542,"Да")</f>
        <v>5</v>
      </c>
      <c r="B542" s="45">
        <f t="shared" si="17"/>
        <v>45541</v>
      </c>
      <c r="C542" s="42" t="str">
        <f>IF(ISERROR(VLOOKUP(B542,'Айгенис Оп11'!$C$3:$C$30,1,0)),"Нет","Да")</f>
        <v>Нет</v>
      </c>
      <c r="D542" s="43">
        <f t="shared" si="16"/>
        <v>366</v>
      </c>
      <c r="E542" s="44">
        <f>ROUND(('Все выпуски'!$J$3*'Все выпуски'!$J$6/100)/366*(B542-IF(C542="Нет",VLOOKUP(A542,'Айгенис Оп11'!$A$2:$C$30,3,0),VLOOKUP((A542-1),'Айгенис Оп11'!$A$2:$C$30,3,0))),2)</f>
        <v>5.41</v>
      </c>
      <c r="G542" s="43">
        <f>COUNTIF(D543:$D$2571,365)</f>
        <v>1547</v>
      </c>
      <c r="H542" s="43">
        <f>COUNTIF(D543:$D$2571,366)</f>
        <v>482</v>
      </c>
      <c r="I542" s="2"/>
    </row>
    <row r="543" spans="1:9" x14ac:dyDescent="0.25">
      <c r="A543" s="1">
        <f>COUNTIF($C$2:C543,"Да")</f>
        <v>5</v>
      </c>
      <c r="B543" s="45">
        <f t="shared" si="17"/>
        <v>45542</v>
      </c>
      <c r="C543" s="42" t="str">
        <f>IF(ISERROR(VLOOKUP(B543,'Айгенис Оп11'!$C$3:$C$30,1,0)),"Нет","Да")</f>
        <v>Нет</v>
      </c>
      <c r="D543" s="43">
        <f t="shared" si="16"/>
        <v>366</v>
      </c>
      <c r="E543" s="44">
        <f>ROUND(('Все выпуски'!$J$3*'Все выпуски'!$J$6/100)/366*(B543-IF(C543="Нет",VLOOKUP(A543,'Айгенис Оп11'!$A$2:$C$30,3,0),VLOOKUP((A543-1),'Айгенис Оп11'!$A$2:$C$30,3,0))),2)</f>
        <v>5.49</v>
      </c>
      <c r="G543" s="43">
        <f>COUNTIF(D544:$D$2571,365)</f>
        <v>1547</v>
      </c>
      <c r="H543" s="43">
        <f>COUNTIF(D544:$D$2571,366)</f>
        <v>481</v>
      </c>
      <c r="I543" s="2"/>
    </row>
    <row r="544" spans="1:9" x14ac:dyDescent="0.25">
      <c r="A544" s="1">
        <f>COUNTIF($C$2:C544,"Да")</f>
        <v>5</v>
      </c>
      <c r="B544" s="45">
        <f t="shared" si="17"/>
        <v>45543</v>
      </c>
      <c r="C544" s="42" t="str">
        <f>IF(ISERROR(VLOOKUP(B544,'Айгенис Оп11'!$C$3:$C$30,1,0)),"Нет","Да")</f>
        <v>Нет</v>
      </c>
      <c r="D544" s="43">
        <f t="shared" si="16"/>
        <v>366</v>
      </c>
      <c r="E544" s="44">
        <f>ROUND(('Все выпуски'!$J$3*'Все выпуски'!$J$6/100)/366*(B544-IF(C544="Нет",VLOOKUP(A544,'Айгенис Оп11'!$A$2:$C$30,3,0),VLOOKUP((A544-1),'Айгенис Оп11'!$A$2:$C$30,3,0))),2)</f>
        <v>5.57</v>
      </c>
      <c r="G544" s="43">
        <f>COUNTIF(D545:$D$2571,365)</f>
        <v>1547</v>
      </c>
      <c r="H544" s="43">
        <f>COUNTIF(D545:$D$2571,366)</f>
        <v>480</v>
      </c>
      <c r="I544" s="2"/>
    </row>
    <row r="545" spans="1:9" x14ac:dyDescent="0.25">
      <c r="A545" s="1">
        <f>COUNTIF($C$2:C545,"Да")</f>
        <v>5</v>
      </c>
      <c r="B545" s="45">
        <f t="shared" si="17"/>
        <v>45544</v>
      </c>
      <c r="C545" s="42" t="str">
        <f>IF(ISERROR(VLOOKUP(B545,'Айгенис Оп11'!$C$3:$C$30,1,0)),"Нет","Да")</f>
        <v>Нет</v>
      </c>
      <c r="D545" s="43">
        <f t="shared" si="16"/>
        <v>366</v>
      </c>
      <c r="E545" s="44">
        <f>ROUND(('Все выпуски'!$J$3*'Все выпуски'!$J$6/100)/366*(B545-IF(C545="Нет",VLOOKUP(A545,'Айгенис Оп11'!$A$2:$C$30,3,0),VLOOKUP((A545-1),'Айгенис Оп11'!$A$2:$C$30,3,0))),2)</f>
        <v>5.66</v>
      </c>
      <c r="G545" s="43">
        <f>COUNTIF(D546:$D$2571,365)</f>
        <v>1547</v>
      </c>
      <c r="H545" s="43">
        <f>COUNTIF(D546:$D$2571,366)</f>
        <v>479</v>
      </c>
      <c r="I545" s="2"/>
    </row>
    <row r="546" spans="1:9" x14ac:dyDescent="0.25">
      <c r="A546" s="1">
        <f>COUNTIF($C$2:C546,"Да")</f>
        <v>5</v>
      </c>
      <c r="B546" s="45">
        <f t="shared" si="17"/>
        <v>45545</v>
      </c>
      <c r="C546" s="42" t="str">
        <f>IF(ISERROR(VLOOKUP(B546,'Айгенис Оп11'!$C$3:$C$30,1,0)),"Нет","Да")</f>
        <v>Нет</v>
      </c>
      <c r="D546" s="43">
        <f t="shared" si="16"/>
        <v>366</v>
      </c>
      <c r="E546" s="44">
        <f>ROUND(('Все выпуски'!$J$3*'Все выпуски'!$J$6/100)/366*(B546-IF(C546="Нет",VLOOKUP(A546,'Айгенис Оп11'!$A$2:$C$30,3,0),VLOOKUP((A546-1),'Айгенис Оп11'!$A$2:$C$30,3,0))),2)</f>
        <v>5.74</v>
      </c>
      <c r="G546" s="43">
        <f>COUNTIF(D547:$D$2571,365)</f>
        <v>1547</v>
      </c>
      <c r="H546" s="43">
        <f>COUNTIF(D547:$D$2571,366)</f>
        <v>478</v>
      </c>
      <c r="I546" s="2"/>
    </row>
    <row r="547" spans="1:9" x14ac:dyDescent="0.25">
      <c r="A547" s="1">
        <f>COUNTIF($C$2:C547,"Да")</f>
        <v>5</v>
      </c>
      <c r="B547" s="45">
        <f t="shared" si="17"/>
        <v>45546</v>
      </c>
      <c r="C547" s="42" t="str">
        <f>IF(ISERROR(VLOOKUP(B547,'Айгенис Оп11'!$C$3:$C$30,1,0)),"Нет","Да")</f>
        <v>Нет</v>
      </c>
      <c r="D547" s="43">
        <f t="shared" si="16"/>
        <v>366</v>
      </c>
      <c r="E547" s="44">
        <f>ROUND(('Все выпуски'!$J$3*'Все выпуски'!$J$6/100)/366*(B547-IF(C547="Нет",VLOOKUP(A547,'Айгенис Оп11'!$A$2:$C$30,3,0),VLOOKUP((A547-1),'Айгенис Оп11'!$A$2:$C$30,3,0))),2)</f>
        <v>5.82</v>
      </c>
      <c r="G547" s="43">
        <f>COUNTIF(D548:$D$2571,365)</f>
        <v>1547</v>
      </c>
      <c r="H547" s="43">
        <f>COUNTIF(D548:$D$2571,366)</f>
        <v>477</v>
      </c>
      <c r="I547" s="2"/>
    </row>
    <row r="548" spans="1:9" x14ac:dyDescent="0.25">
      <c r="A548" s="1">
        <f>COUNTIF($C$2:C548,"Да")</f>
        <v>5</v>
      </c>
      <c r="B548" s="45">
        <f t="shared" si="17"/>
        <v>45547</v>
      </c>
      <c r="C548" s="42" t="str">
        <f>IF(ISERROR(VLOOKUP(B548,'Айгенис Оп11'!$C$3:$C$30,1,0)),"Нет","Да")</f>
        <v>Нет</v>
      </c>
      <c r="D548" s="43">
        <f t="shared" si="16"/>
        <v>366</v>
      </c>
      <c r="E548" s="44">
        <f>ROUND(('Все выпуски'!$J$3*'Все выпуски'!$J$6/100)/366*(B548-IF(C548="Нет",VLOOKUP(A548,'Айгенис Оп11'!$A$2:$C$30,3,0),VLOOKUP((A548-1),'Айгенис Оп11'!$A$2:$C$30,3,0))),2)</f>
        <v>5.9</v>
      </c>
      <c r="G548" s="43">
        <f>COUNTIF(D549:$D$2571,365)</f>
        <v>1547</v>
      </c>
      <c r="H548" s="43">
        <f>COUNTIF(D549:$D$2571,366)</f>
        <v>476</v>
      </c>
      <c r="I548" s="2"/>
    </row>
    <row r="549" spans="1:9" x14ac:dyDescent="0.25">
      <c r="A549" s="1">
        <f>COUNTIF($C$2:C549,"Да")</f>
        <v>5</v>
      </c>
      <c r="B549" s="45">
        <f t="shared" si="17"/>
        <v>45548</v>
      </c>
      <c r="C549" s="42" t="str">
        <f>IF(ISERROR(VLOOKUP(B549,'Айгенис Оп11'!$C$3:$C$30,1,0)),"Нет","Да")</f>
        <v>Нет</v>
      </c>
      <c r="D549" s="43">
        <f t="shared" si="16"/>
        <v>366</v>
      </c>
      <c r="E549" s="44">
        <f>ROUND(('Все выпуски'!$J$3*'Все выпуски'!$J$6/100)/366*(B549-IF(C549="Нет",VLOOKUP(A549,'Айгенис Оп11'!$A$2:$C$30,3,0),VLOOKUP((A549-1),'Айгенис Оп11'!$A$2:$C$30,3,0))),2)</f>
        <v>5.98</v>
      </c>
      <c r="G549" s="43">
        <f>COUNTIF(D550:$D$2571,365)</f>
        <v>1547</v>
      </c>
      <c r="H549" s="43">
        <f>COUNTIF(D550:$D$2571,366)</f>
        <v>475</v>
      </c>
      <c r="I549" s="2"/>
    </row>
    <row r="550" spans="1:9" x14ac:dyDescent="0.25">
      <c r="A550" s="1">
        <f>COUNTIF($C$2:C550,"Да")</f>
        <v>5</v>
      </c>
      <c r="B550" s="45">
        <f t="shared" si="17"/>
        <v>45549</v>
      </c>
      <c r="C550" s="42" t="str">
        <f>IF(ISERROR(VLOOKUP(B550,'Айгенис Оп11'!$C$3:$C$30,1,0)),"Нет","Да")</f>
        <v>Нет</v>
      </c>
      <c r="D550" s="43">
        <f t="shared" si="16"/>
        <v>366</v>
      </c>
      <c r="E550" s="44">
        <f>ROUND(('Все выпуски'!$J$3*'Все выпуски'!$J$6/100)/366*(B550-IF(C550="Нет",VLOOKUP(A550,'Айгенис Оп11'!$A$2:$C$30,3,0),VLOOKUP((A550-1),'Айгенис Оп11'!$A$2:$C$30,3,0))),2)</f>
        <v>6.07</v>
      </c>
      <c r="G550" s="43">
        <f>COUNTIF(D551:$D$2571,365)</f>
        <v>1547</v>
      </c>
      <c r="H550" s="43">
        <f>COUNTIF(D551:$D$2571,366)</f>
        <v>474</v>
      </c>
      <c r="I550" s="2"/>
    </row>
    <row r="551" spans="1:9" x14ac:dyDescent="0.25">
      <c r="A551" s="1">
        <f>COUNTIF($C$2:C551,"Да")</f>
        <v>5</v>
      </c>
      <c r="B551" s="45">
        <f t="shared" si="17"/>
        <v>45550</v>
      </c>
      <c r="C551" s="42" t="str">
        <f>IF(ISERROR(VLOOKUP(B551,'Айгенис Оп11'!$C$3:$C$30,1,0)),"Нет","Да")</f>
        <v>Нет</v>
      </c>
      <c r="D551" s="43">
        <f t="shared" si="16"/>
        <v>366</v>
      </c>
      <c r="E551" s="44">
        <f>ROUND(('Все выпуски'!$J$3*'Все выпуски'!$J$6/100)/366*(B551-IF(C551="Нет",VLOOKUP(A551,'Айгенис Оп11'!$A$2:$C$30,3,0),VLOOKUP((A551-1),'Айгенис Оп11'!$A$2:$C$30,3,0))),2)</f>
        <v>6.15</v>
      </c>
      <c r="G551" s="43">
        <f>COUNTIF(D552:$D$2571,365)</f>
        <v>1547</v>
      </c>
      <c r="H551" s="43">
        <f>COUNTIF(D552:$D$2571,366)</f>
        <v>473</v>
      </c>
      <c r="I551" s="2"/>
    </row>
    <row r="552" spans="1:9" x14ac:dyDescent="0.25">
      <c r="A552" s="1">
        <f>COUNTIF($C$2:C552,"Да")</f>
        <v>5</v>
      </c>
      <c r="B552" s="45">
        <f t="shared" si="17"/>
        <v>45551</v>
      </c>
      <c r="C552" s="42" t="str">
        <f>IF(ISERROR(VLOOKUP(B552,'Айгенис Оп11'!$C$3:$C$30,1,0)),"Нет","Да")</f>
        <v>Нет</v>
      </c>
      <c r="D552" s="43">
        <f t="shared" si="16"/>
        <v>366</v>
      </c>
      <c r="E552" s="44">
        <f>ROUND(('Все выпуски'!$J$3*'Все выпуски'!$J$6/100)/366*(B552-IF(C552="Нет",VLOOKUP(A552,'Айгенис Оп11'!$A$2:$C$30,3,0),VLOOKUP((A552-1),'Айгенис Оп11'!$A$2:$C$30,3,0))),2)</f>
        <v>6.23</v>
      </c>
      <c r="G552" s="43">
        <f>COUNTIF(D553:$D$2571,365)</f>
        <v>1547</v>
      </c>
      <c r="H552" s="43">
        <f>COUNTIF(D553:$D$2571,366)</f>
        <v>472</v>
      </c>
      <c r="I552" s="2"/>
    </row>
    <row r="553" spans="1:9" x14ac:dyDescent="0.25">
      <c r="A553" s="1">
        <f>COUNTIF($C$2:C553,"Да")</f>
        <v>5</v>
      </c>
      <c r="B553" s="45">
        <f t="shared" si="17"/>
        <v>45552</v>
      </c>
      <c r="C553" s="42" t="str">
        <f>IF(ISERROR(VLOOKUP(B553,'Айгенис Оп11'!$C$3:$C$30,1,0)),"Нет","Да")</f>
        <v>Нет</v>
      </c>
      <c r="D553" s="43">
        <f t="shared" si="16"/>
        <v>366</v>
      </c>
      <c r="E553" s="44">
        <f>ROUND(('Все выпуски'!$J$3*'Все выпуски'!$J$6/100)/366*(B553-IF(C553="Нет",VLOOKUP(A553,'Айгенис Оп11'!$A$2:$C$30,3,0),VLOOKUP((A553-1),'Айгенис Оп11'!$A$2:$C$30,3,0))),2)</f>
        <v>6.31</v>
      </c>
      <c r="G553" s="43">
        <f>COUNTIF(D554:$D$2571,365)</f>
        <v>1547</v>
      </c>
      <c r="H553" s="43">
        <f>COUNTIF(D554:$D$2571,366)</f>
        <v>471</v>
      </c>
      <c r="I553" s="2"/>
    </row>
    <row r="554" spans="1:9" x14ac:dyDescent="0.25">
      <c r="A554" s="1">
        <f>COUNTIF($C$2:C554,"Да")</f>
        <v>5</v>
      </c>
      <c r="B554" s="45">
        <f t="shared" si="17"/>
        <v>45553</v>
      </c>
      <c r="C554" s="42" t="str">
        <f>IF(ISERROR(VLOOKUP(B554,'Айгенис Оп11'!$C$3:$C$30,1,0)),"Нет","Да")</f>
        <v>Нет</v>
      </c>
      <c r="D554" s="43">
        <f t="shared" si="16"/>
        <v>366</v>
      </c>
      <c r="E554" s="44">
        <f>ROUND(('Все выпуски'!$J$3*'Все выпуски'!$J$6/100)/366*(B554-IF(C554="Нет",VLOOKUP(A554,'Айгенис Оп11'!$A$2:$C$30,3,0),VLOOKUP((A554-1),'Айгенис Оп11'!$A$2:$C$30,3,0))),2)</f>
        <v>6.39</v>
      </c>
      <c r="G554" s="43">
        <f>COUNTIF(D555:$D$2571,365)</f>
        <v>1547</v>
      </c>
      <c r="H554" s="43">
        <f>COUNTIF(D555:$D$2571,366)</f>
        <v>470</v>
      </c>
      <c r="I554" s="2"/>
    </row>
    <row r="555" spans="1:9" x14ac:dyDescent="0.25">
      <c r="A555" s="1">
        <f>COUNTIF($C$2:C555,"Да")</f>
        <v>5</v>
      </c>
      <c r="B555" s="45">
        <f t="shared" si="17"/>
        <v>45554</v>
      </c>
      <c r="C555" s="42" t="str">
        <f>IF(ISERROR(VLOOKUP(B555,'Айгенис Оп11'!$C$3:$C$30,1,0)),"Нет","Да")</f>
        <v>Нет</v>
      </c>
      <c r="D555" s="43">
        <f t="shared" si="16"/>
        <v>366</v>
      </c>
      <c r="E555" s="44">
        <f>ROUND(('Все выпуски'!$J$3*'Все выпуски'!$J$6/100)/366*(B555-IF(C555="Нет",VLOOKUP(A555,'Айгенис Оп11'!$A$2:$C$30,3,0),VLOOKUP((A555-1),'Айгенис Оп11'!$A$2:$C$30,3,0))),2)</f>
        <v>6.48</v>
      </c>
      <c r="G555" s="43">
        <f>COUNTIF(D556:$D$2571,365)</f>
        <v>1547</v>
      </c>
      <c r="H555" s="43">
        <f>COUNTIF(D556:$D$2571,366)</f>
        <v>469</v>
      </c>
      <c r="I555" s="2"/>
    </row>
    <row r="556" spans="1:9" x14ac:dyDescent="0.25">
      <c r="A556" s="1">
        <f>COUNTIF($C$2:C556,"Да")</f>
        <v>5</v>
      </c>
      <c r="B556" s="45">
        <f t="shared" si="17"/>
        <v>45555</v>
      </c>
      <c r="C556" s="42" t="str">
        <f>IF(ISERROR(VLOOKUP(B556,'Айгенис Оп11'!$C$3:$C$30,1,0)),"Нет","Да")</f>
        <v>Нет</v>
      </c>
      <c r="D556" s="43">
        <f t="shared" si="16"/>
        <v>366</v>
      </c>
      <c r="E556" s="44">
        <f>ROUND(('Все выпуски'!$J$3*'Все выпуски'!$J$6/100)/366*(B556-IF(C556="Нет",VLOOKUP(A556,'Айгенис Оп11'!$A$2:$C$30,3,0),VLOOKUP((A556-1),'Айгенис Оп11'!$A$2:$C$30,3,0))),2)</f>
        <v>6.56</v>
      </c>
      <c r="G556" s="43">
        <f>COUNTIF(D557:$D$2571,365)</f>
        <v>1547</v>
      </c>
      <c r="H556" s="43">
        <f>COUNTIF(D557:$D$2571,366)</f>
        <v>468</v>
      </c>
      <c r="I556" s="2"/>
    </row>
    <row r="557" spans="1:9" x14ac:dyDescent="0.25">
      <c r="A557" s="1">
        <f>COUNTIF($C$2:C557,"Да")</f>
        <v>5</v>
      </c>
      <c r="B557" s="45">
        <f t="shared" si="17"/>
        <v>45556</v>
      </c>
      <c r="C557" s="42" t="str">
        <f>IF(ISERROR(VLOOKUP(B557,'Айгенис Оп11'!$C$3:$C$30,1,0)),"Нет","Да")</f>
        <v>Нет</v>
      </c>
      <c r="D557" s="43">
        <f t="shared" si="16"/>
        <v>366</v>
      </c>
      <c r="E557" s="44">
        <f>ROUND(('Все выпуски'!$J$3*'Все выпуски'!$J$6/100)/366*(B557-IF(C557="Нет",VLOOKUP(A557,'Айгенис Оп11'!$A$2:$C$30,3,0),VLOOKUP((A557-1),'Айгенис Оп11'!$A$2:$C$30,3,0))),2)</f>
        <v>6.64</v>
      </c>
      <c r="G557" s="43">
        <f>COUNTIF(D558:$D$2571,365)</f>
        <v>1547</v>
      </c>
      <c r="H557" s="43">
        <f>COUNTIF(D558:$D$2571,366)</f>
        <v>467</v>
      </c>
      <c r="I557" s="2"/>
    </row>
    <row r="558" spans="1:9" x14ac:dyDescent="0.25">
      <c r="A558" s="1">
        <f>COUNTIF($C$2:C558,"Да")</f>
        <v>5</v>
      </c>
      <c r="B558" s="45">
        <f t="shared" si="17"/>
        <v>45557</v>
      </c>
      <c r="C558" s="42" t="str">
        <f>IF(ISERROR(VLOOKUP(B558,'Айгенис Оп11'!$C$3:$C$30,1,0)),"Нет","Да")</f>
        <v>Нет</v>
      </c>
      <c r="D558" s="43">
        <f t="shared" si="16"/>
        <v>366</v>
      </c>
      <c r="E558" s="44">
        <f>ROUND(('Все выпуски'!$J$3*'Все выпуски'!$J$6/100)/366*(B558-IF(C558="Нет",VLOOKUP(A558,'Айгенис Оп11'!$A$2:$C$30,3,0),VLOOKUP((A558-1),'Айгенис Оп11'!$A$2:$C$30,3,0))),2)</f>
        <v>6.72</v>
      </c>
      <c r="G558" s="43">
        <f>COUNTIF(D559:$D$2571,365)</f>
        <v>1547</v>
      </c>
      <c r="H558" s="43">
        <f>COUNTIF(D559:$D$2571,366)</f>
        <v>466</v>
      </c>
      <c r="I558" s="2"/>
    </row>
    <row r="559" spans="1:9" x14ac:dyDescent="0.25">
      <c r="A559" s="1">
        <f>COUNTIF($C$2:C559,"Да")</f>
        <v>5</v>
      </c>
      <c r="B559" s="45">
        <f t="shared" si="17"/>
        <v>45558</v>
      </c>
      <c r="C559" s="42" t="str">
        <f>IF(ISERROR(VLOOKUP(B559,'Айгенис Оп11'!$C$3:$C$30,1,0)),"Нет","Да")</f>
        <v>Нет</v>
      </c>
      <c r="D559" s="43">
        <f t="shared" si="16"/>
        <v>366</v>
      </c>
      <c r="E559" s="44">
        <f>ROUND(('Все выпуски'!$J$3*'Все выпуски'!$J$6/100)/366*(B559-IF(C559="Нет",VLOOKUP(A559,'Айгенис Оп11'!$A$2:$C$30,3,0),VLOOKUP((A559-1),'Айгенис Оп11'!$A$2:$C$30,3,0))),2)</f>
        <v>6.8</v>
      </c>
      <c r="G559" s="43">
        <f>COUNTIF(D560:$D$2571,365)</f>
        <v>1547</v>
      </c>
      <c r="H559" s="43">
        <f>COUNTIF(D560:$D$2571,366)</f>
        <v>465</v>
      </c>
      <c r="I559" s="2"/>
    </row>
    <row r="560" spans="1:9" x14ac:dyDescent="0.25">
      <c r="A560" s="1">
        <f>COUNTIF($C$2:C560,"Да")</f>
        <v>5</v>
      </c>
      <c r="B560" s="45">
        <f t="shared" si="17"/>
        <v>45559</v>
      </c>
      <c r="C560" s="42" t="str">
        <f>IF(ISERROR(VLOOKUP(B560,'Айгенис Оп11'!$C$3:$C$30,1,0)),"Нет","Да")</f>
        <v>Нет</v>
      </c>
      <c r="D560" s="43">
        <f t="shared" si="16"/>
        <v>366</v>
      </c>
      <c r="E560" s="44">
        <f>ROUND(('Все выпуски'!$J$3*'Все выпуски'!$J$6/100)/366*(B560-IF(C560="Нет",VLOOKUP(A560,'Айгенис Оп11'!$A$2:$C$30,3,0),VLOOKUP((A560-1),'Айгенис Оп11'!$A$2:$C$30,3,0))),2)</f>
        <v>6.89</v>
      </c>
      <c r="G560" s="43">
        <f>COUNTIF(D561:$D$2571,365)</f>
        <v>1547</v>
      </c>
      <c r="H560" s="43">
        <f>COUNTIF(D561:$D$2571,366)</f>
        <v>464</v>
      </c>
      <c r="I560" s="2"/>
    </row>
    <row r="561" spans="1:9" x14ac:dyDescent="0.25">
      <c r="A561" s="1">
        <f>COUNTIF($C$2:C561,"Да")</f>
        <v>5</v>
      </c>
      <c r="B561" s="45">
        <f t="shared" si="17"/>
        <v>45560</v>
      </c>
      <c r="C561" s="42" t="str">
        <f>IF(ISERROR(VLOOKUP(B561,'Айгенис Оп11'!$C$3:$C$30,1,0)),"Нет","Да")</f>
        <v>Нет</v>
      </c>
      <c r="D561" s="43">
        <f t="shared" si="16"/>
        <v>366</v>
      </c>
      <c r="E561" s="44">
        <f>ROUND(('Все выпуски'!$J$3*'Все выпуски'!$J$6/100)/366*(B561-IF(C561="Нет",VLOOKUP(A561,'Айгенис Оп11'!$A$2:$C$30,3,0),VLOOKUP((A561-1),'Айгенис Оп11'!$A$2:$C$30,3,0))),2)</f>
        <v>6.97</v>
      </c>
      <c r="G561" s="43">
        <f>COUNTIF(D562:$D$2571,365)</f>
        <v>1547</v>
      </c>
      <c r="H561" s="43">
        <f>COUNTIF(D562:$D$2571,366)</f>
        <v>463</v>
      </c>
      <c r="I561" s="2"/>
    </row>
    <row r="562" spans="1:9" x14ac:dyDescent="0.25">
      <c r="A562" s="1">
        <f>COUNTIF($C$2:C562,"Да")</f>
        <v>5</v>
      </c>
      <c r="B562" s="45">
        <f t="shared" si="17"/>
        <v>45561</v>
      </c>
      <c r="C562" s="42" t="str">
        <f>IF(ISERROR(VLOOKUP(B562,'Айгенис Оп11'!$C$3:$C$30,1,0)),"Нет","Да")</f>
        <v>Нет</v>
      </c>
      <c r="D562" s="43">
        <f t="shared" si="16"/>
        <v>366</v>
      </c>
      <c r="E562" s="44">
        <f>ROUND(('Все выпуски'!$J$3*'Все выпуски'!$J$6/100)/366*(B562-IF(C562="Нет",VLOOKUP(A562,'Айгенис Оп11'!$A$2:$C$30,3,0),VLOOKUP((A562-1),'Айгенис Оп11'!$A$2:$C$30,3,0))),2)</f>
        <v>7.05</v>
      </c>
      <c r="G562" s="43">
        <f>COUNTIF(D563:$D$2571,365)</f>
        <v>1547</v>
      </c>
      <c r="H562" s="43">
        <f>COUNTIF(D563:$D$2571,366)</f>
        <v>462</v>
      </c>
      <c r="I562" s="2"/>
    </row>
    <row r="563" spans="1:9" x14ac:dyDescent="0.25">
      <c r="A563" s="1">
        <f>COUNTIF($C$2:C563,"Да")</f>
        <v>5</v>
      </c>
      <c r="B563" s="45">
        <f t="shared" si="17"/>
        <v>45562</v>
      </c>
      <c r="C563" s="42" t="str">
        <f>IF(ISERROR(VLOOKUP(B563,'Айгенис Оп11'!$C$3:$C$30,1,0)),"Нет","Да")</f>
        <v>Нет</v>
      </c>
      <c r="D563" s="43">
        <f t="shared" si="16"/>
        <v>366</v>
      </c>
      <c r="E563" s="44">
        <f>ROUND(('Все выпуски'!$J$3*'Все выпуски'!$J$6/100)/366*(B563-IF(C563="Нет",VLOOKUP(A563,'Айгенис Оп11'!$A$2:$C$30,3,0),VLOOKUP((A563-1),'Айгенис Оп11'!$A$2:$C$30,3,0))),2)</f>
        <v>7.13</v>
      </c>
      <c r="G563" s="43">
        <f>COUNTIF(D564:$D$2571,365)</f>
        <v>1547</v>
      </c>
      <c r="H563" s="43">
        <f>COUNTIF(D564:$D$2571,366)</f>
        <v>461</v>
      </c>
      <c r="I563" s="2"/>
    </row>
    <row r="564" spans="1:9" x14ac:dyDescent="0.25">
      <c r="A564" s="1">
        <f>COUNTIF($C$2:C564,"Да")</f>
        <v>5</v>
      </c>
      <c r="B564" s="45">
        <f t="shared" si="17"/>
        <v>45563</v>
      </c>
      <c r="C564" s="42" t="str">
        <f>IF(ISERROR(VLOOKUP(B564,'Айгенис Оп11'!$C$3:$C$30,1,0)),"Нет","Да")</f>
        <v>Нет</v>
      </c>
      <c r="D564" s="43">
        <f t="shared" si="16"/>
        <v>366</v>
      </c>
      <c r="E564" s="44">
        <f>ROUND(('Все выпуски'!$J$3*'Все выпуски'!$J$6/100)/366*(B564-IF(C564="Нет",VLOOKUP(A564,'Айгенис Оп11'!$A$2:$C$30,3,0),VLOOKUP((A564-1),'Айгенис Оп11'!$A$2:$C$30,3,0))),2)</f>
        <v>7.21</v>
      </c>
      <c r="G564" s="43">
        <f>COUNTIF(D565:$D$2571,365)</f>
        <v>1547</v>
      </c>
      <c r="H564" s="43">
        <f>COUNTIF(D565:$D$2571,366)</f>
        <v>460</v>
      </c>
      <c r="I564" s="2"/>
    </row>
    <row r="565" spans="1:9" x14ac:dyDescent="0.25">
      <c r="A565" s="1">
        <f>COUNTIF($C$2:C565,"Да")</f>
        <v>5</v>
      </c>
      <c r="B565" s="45">
        <f t="shared" si="17"/>
        <v>45564</v>
      </c>
      <c r="C565" s="42" t="str">
        <f>IF(ISERROR(VLOOKUP(B565,'Айгенис Оп11'!$C$3:$C$30,1,0)),"Нет","Да")</f>
        <v>Нет</v>
      </c>
      <c r="D565" s="43">
        <f t="shared" si="16"/>
        <v>366</v>
      </c>
      <c r="E565" s="44">
        <f>ROUND(('Все выпуски'!$J$3*'Все выпуски'!$J$6/100)/366*(B565-IF(C565="Нет",VLOOKUP(A565,'Айгенис Оп11'!$A$2:$C$30,3,0),VLOOKUP((A565-1),'Айгенис Оп11'!$A$2:$C$30,3,0))),2)</f>
        <v>7.3</v>
      </c>
      <c r="G565" s="43">
        <f>COUNTIF(D566:$D$2571,365)</f>
        <v>1547</v>
      </c>
      <c r="H565" s="43">
        <f>COUNTIF(D566:$D$2571,366)</f>
        <v>459</v>
      </c>
      <c r="I565" s="2"/>
    </row>
    <row r="566" spans="1:9" x14ac:dyDescent="0.25">
      <c r="A566" s="1">
        <f>COUNTIF($C$2:C566,"Да")</f>
        <v>5</v>
      </c>
      <c r="B566" s="45">
        <f t="shared" si="17"/>
        <v>45565</v>
      </c>
      <c r="C566" s="42" t="str">
        <f>IF(ISERROR(VLOOKUP(B566,'Айгенис Оп11'!$C$3:$C$30,1,0)),"Нет","Да")</f>
        <v>Нет</v>
      </c>
      <c r="D566" s="43">
        <f t="shared" si="16"/>
        <v>366</v>
      </c>
      <c r="E566" s="44">
        <f>ROUND(('Все выпуски'!$J$3*'Все выпуски'!$J$6/100)/366*(B566-IF(C566="Нет",VLOOKUP(A566,'Айгенис Оп11'!$A$2:$C$30,3,0),VLOOKUP((A566-1),'Айгенис Оп11'!$A$2:$C$30,3,0))),2)</f>
        <v>7.38</v>
      </c>
      <c r="G566" s="43">
        <f>COUNTIF(D567:$D$2571,365)</f>
        <v>1547</v>
      </c>
      <c r="H566" s="43">
        <f>COUNTIF(D567:$D$2571,366)</f>
        <v>458</v>
      </c>
      <c r="I566" s="2"/>
    </row>
    <row r="567" spans="1:9" x14ac:dyDescent="0.25">
      <c r="A567" s="1">
        <f>COUNTIF($C$2:C567,"Да")</f>
        <v>5</v>
      </c>
      <c r="B567" s="45">
        <f t="shared" si="17"/>
        <v>45566</v>
      </c>
      <c r="C567" s="42" t="str">
        <f>IF(ISERROR(VLOOKUP(B567,'Айгенис Оп11'!$C$3:$C$30,1,0)),"Нет","Да")</f>
        <v>Нет</v>
      </c>
      <c r="D567" s="43">
        <f t="shared" si="16"/>
        <v>366</v>
      </c>
      <c r="E567" s="44">
        <f>ROUND(('Все выпуски'!$J$3*'Все выпуски'!$J$6/100)/366*(B567-IF(C567="Нет",VLOOKUP(A567,'Айгенис Оп11'!$A$2:$C$30,3,0),VLOOKUP((A567-1),'Айгенис Оп11'!$A$2:$C$30,3,0))),2)</f>
        <v>7.46</v>
      </c>
      <c r="G567" s="43">
        <f>COUNTIF(D568:$D$2571,365)</f>
        <v>1547</v>
      </c>
      <c r="H567" s="43">
        <f>COUNTIF(D568:$D$2571,366)</f>
        <v>457</v>
      </c>
      <c r="I567" s="2"/>
    </row>
    <row r="568" spans="1:9" x14ac:dyDescent="0.25">
      <c r="A568" s="1">
        <f>COUNTIF($C$2:C568,"Да")</f>
        <v>6</v>
      </c>
      <c r="B568" s="45">
        <f t="shared" si="17"/>
        <v>45567</v>
      </c>
      <c r="C568" s="42" t="str">
        <f>IF(ISERROR(VLOOKUP(B568,'Айгенис Оп11'!$C$3:$C$30,1,0)),"Нет","Да")</f>
        <v>Да</v>
      </c>
      <c r="D568" s="43">
        <f t="shared" si="16"/>
        <v>366</v>
      </c>
      <c r="E568" s="44">
        <f>ROUND(('Все выпуски'!$J$3*'Все выпуски'!$J$6/100)/366*(B568-IF(C568="Нет",VLOOKUP(A568,'Айгенис Оп11'!$A$2:$C$30,3,0),VLOOKUP((A568-1),'Айгенис Оп11'!$A$2:$C$30,3,0))),2)</f>
        <v>7.54</v>
      </c>
      <c r="G568" s="43">
        <f>COUNTIF(D569:$D$2571,365)</f>
        <v>1547</v>
      </c>
      <c r="H568" s="43">
        <f>COUNTIF(D569:$D$2571,366)</f>
        <v>456</v>
      </c>
      <c r="I568" s="2"/>
    </row>
    <row r="569" spans="1:9" x14ac:dyDescent="0.25">
      <c r="A569" s="1">
        <f>COUNTIF($C$2:C569,"Да")</f>
        <v>6</v>
      </c>
      <c r="B569" s="45">
        <f t="shared" si="17"/>
        <v>45568</v>
      </c>
      <c r="C569" s="42" t="str">
        <f>IF(ISERROR(VLOOKUP(B569,'Айгенис Оп11'!$C$3:$C$30,1,0)),"Нет","Да")</f>
        <v>Нет</v>
      </c>
      <c r="D569" s="43">
        <f t="shared" si="16"/>
        <v>366</v>
      </c>
      <c r="E569" s="44">
        <f>ROUND(('Все выпуски'!$J$3*'Все выпуски'!$J$6/100)/366*(B569-IF(C569="Нет",VLOOKUP(A569,'Айгенис Оп11'!$A$2:$C$30,3,0),VLOOKUP((A569-1),'Айгенис Оп11'!$A$2:$C$30,3,0))),2)</f>
        <v>0.08</v>
      </c>
      <c r="G569" s="43">
        <f>COUNTIF(D570:$D$2571,365)</f>
        <v>1547</v>
      </c>
      <c r="H569" s="43">
        <f>COUNTIF(D570:$D$2571,366)</f>
        <v>455</v>
      </c>
      <c r="I569" s="2"/>
    </row>
    <row r="570" spans="1:9" x14ac:dyDescent="0.25">
      <c r="A570" s="1">
        <f>COUNTIF($C$2:C570,"Да")</f>
        <v>6</v>
      </c>
      <c r="B570" s="45">
        <f t="shared" si="17"/>
        <v>45569</v>
      </c>
      <c r="C570" s="42" t="str">
        <f>IF(ISERROR(VLOOKUP(B570,'Айгенис Оп11'!$C$3:$C$30,1,0)),"Нет","Да")</f>
        <v>Нет</v>
      </c>
      <c r="D570" s="43">
        <f t="shared" si="16"/>
        <v>366</v>
      </c>
      <c r="E570" s="44">
        <f>ROUND(('Все выпуски'!$J$3*'Все выпуски'!$J$6/100)/366*(B570-IF(C570="Нет",VLOOKUP(A570,'Айгенис Оп11'!$A$2:$C$30,3,0),VLOOKUP((A570-1),'Айгенис Оп11'!$A$2:$C$30,3,0))),2)</f>
        <v>0.16</v>
      </c>
      <c r="G570" s="43">
        <f>COUNTIF(D571:$D$2571,365)</f>
        <v>1547</v>
      </c>
      <c r="H570" s="43">
        <f>COUNTIF(D571:$D$2571,366)</f>
        <v>454</v>
      </c>
      <c r="I570" s="2"/>
    </row>
    <row r="571" spans="1:9" x14ac:dyDescent="0.25">
      <c r="A571" s="1">
        <f>COUNTIF($C$2:C571,"Да")</f>
        <v>6</v>
      </c>
      <c r="B571" s="45">
        <f t="shared" si="17"/>
        <v>45570</v>
      </c>
      <c r="C571" s="42" t="str">
        <f>IF(ISERROR(VLOOKUP(B571,'Айгенис Оп11'!$C$3:$C$30,1,0)),"Нет","Да")</f>
        <v>Нет</v>
      </c>
      <c r="D571" s="43">
        <f t="shared" si="16"/>
        <v>366</v>
      </c>
      <c r="E571" s="44">
        <f>ROUND(('Все выпуски'!$J$3*'Все выпуски'!$J$6/100)/366*(B571-IF(C571="Нет",VLOOKUP(A571,'Айгенис Оп11'!$A$2:$C$30,3,0),VLOOKUP((A571-1),'Айгенис Оп11'!$A$2:$C$30,3,0))),2)</f>
        <v>0.25</v>
      </c>
      <c r="G571" s="43">
        <f>COUNTIF(D572:$D$2571,365)</f>
        <v>1547</v>
      </c>
      <c r="H571" s="43">
        <f>COUNTIF(D572:$D$2571,366)</f>
        <v>453</v>
      </c>
      <c r="I571" s="2"/>
    </row>
    <row r="572" spans="1:9" x14ac:dyDescent="0.25">
      <c r="A572" s="1">
        <f>COUNTIF($C$2:C572,"Да")</f>
        <v>6</v>
      </c>
      <c r="B572" s="45">
        <f t="shared" si="17"/>
        <v>45571</v>
      </c>
      <c r="C572" s="42" t="str">
        <f>IF(ISERROR(VLOOKUP(B572,'Айгенис Оп11'!$C$3:$C$30,1,0)),"Нет","Да")</f>
        <v>Нет</v>
      </c>
      <c r="D572" s="43">
        <f t="shared" si="16"/>
        <v>366</v>
      </c>
      <c r="E572" s="44">
        <f>ROUND(('Все выпуски'!$J$3*'Все выпуски'!$J$6/100)/366*(B572-IF(C572="Нет",VLOOKUP(A572,'Айгенис Оп11'!$A$2:$C$30,3,0),VLOOKUP((A572-1),'Айгенис Оп11'!$A$2:$C$30,3,0))),2)</f>
        <v>0.33</v>
      </c>
      <c r="G572" s="43">
        <f>COUNTIF(D573:$D$2571,365)</f>
        <v>1547</v>
      </c>
      <c r="H572" s="43">
        <f>COUNTIF(D573:$D$2571,366)</f>
        <v>452</v>
      </c>
      <c r="I572" s="2"/>
    </row>
    <row r="573" spans="1:9" x14ac:dyDescent="0.25">
      <c r="A573" s="1">
        <f>COUNTIF($C$2:C573,"Да")</f>
        <v>6</v>
      </c>
      <c r="B573" s="45">
        <f t="shared" si="17"/>
        <v>45572</v>
      </c>
      <c r="C573" s="42" t="str">
        <f>IF(ISERROR(VLOOKUP(B573,'Айгенис Оп11'!$C$3:$C$30,1,0)),"Нет","Да")</f>
        <v>Нет</v>
      </c>
      <c r="D573" s="43">
        <f t="shared" si="16"/>
        <v>366</v>
      </c>
      <c r="E573" s="44">
        <f>ROUND(('Все выпуски'!$J$3*'Все выпуски'!$J$6/100)/366*(B573-IF(C573="Нет",VLOOKUP(A573,'Айгенис Оп11'!$A$2:$C$30,3,0),VLOOKUP((A573-1),'Айгенис Оп11'!$A$2:$C$30,3,0))),2)</f>
        <v>0.41</v>
      </c>
      <c r="G573" s="43">
        <f>COUNTIF(D574:$D$2571,365)</f>
        <v>1547</v>
      </c>
      <c r="H573" s="43">
        <f>COUNTIF(D574:$D$2571,366)</f>
        <v>451</v>
      </c>
      <c r="I573" s="2"/>
    </row>
    <row r="574" spans="1:9" x14ac:dyDescent="0.25">
      <c r="A574" s="1">
        <f>COUNTIF($C$2:C574,"Да")</f>
        <v>6</v>
      </c>
      <c r="B574" s="45">
        <f t="shared" si="17"/>
        <v>45573</v>
      </c>
      <c r="C574" s="42" t="str">
        <f>IF(ISERROR(VLOOKUP(B574,'Айгенис Оп11'!$C$3:$C$30,1,0)),"Нет","Да")</f>
        <v>Нет</v>
      </c>
      <c r="D574" s="43">
        <f t="shared" si="16"/>
        <v>366</v>
      </c>
      <c r="E574" s="44">
        <f>ROUND(('Все выпуски'!$J$3*'Все выпуски'!$J$6/100)/366*(B574-IF(C574="Нет",VLOOKUP(A574,'Айгенис Оп11'!$A$2:$C$30,3,0),VLOOKUP((A574-1),'Айгенис Оп11'!$A$2:$C$30,3,0))),2)</f>
        <v>0.49</v>
      </c>
      <c r="G574" s="43">
        <f>COUNTIF(D575:$D$2571,365)</f>
        <v>1547</v>
      </c>
      <c r="H574" s="43">
        <f>COUNTIF(D575:$D$2571,366)</f>
        <v>450</v>
      </c>
      <c r="I574" s="2"/>
    </row>
    <row r="575" spans="1:9" x14ac:dyDescent="0.25">
      <c r="A575" s="1">
        <f>COUNTIF($C$2:C575,"Да")</f>
        <v>6</v>
      </c>
      <c r="B575" s="45">
        <f t="shared" si="17"/>
        <v>45574</v>
      </c>
      <c r="C575" s="42" t="str">
        <f>IF(ISERROR(VLOOKUP(B575,'Айгенис Оп11'!$C$3:$C$30,1,0)),"Нет","Да")</f>
        <v>Нет</v>
      </c>
      <c r="D575" s="43">
        <f t="shared" si="16"/>
        <v>366</v>
      </c>
      <c r="E575" s="44">
        <f>ROUND(('Все выпуски'!$J$3*'Все выпуски'!$J$6/100)/366*(B575-IF(C575="Нет",VLOOKUP(A575,'Айгенис Оп11'!$A$2:$C$30,3,0),VLOOKUP((A575-1),'Айгенис Оп11'!$A$2:$C$30,3,0))),2)</f>
        <v>0.56999999999999995</v>
      </c>
      <c r="G575" s="43">
        <f>COUNTIF(D576:$D$2571,365)</f>
        <v>1547</v>
      </c>
      <c r="H575" s="43">
        <f>COUNTIF(D576:$D$2571,366)</f>
        <v>449</v>
      </c>
      <c r="I575" s="2"/>
    </row>
    <row r="576" spans="1:9" x14ac:dyDescent="0.25">
      <c r="A576" s="1">
        <f>COUNTIF($C$2:C576,"Да")</f>
        <v>6</v>
      </c>
      <c r="B576" s="45">
        <f t="shared" si="17"/>
        <v>45575</v>
      </c>
      <c r="C576" s="42" t="str">
        <f>IF(ISERROR(VLOOKUP(B576,'Айгенис Оп11'!$C$3:$C$30,1,0)),"Нет","Да")</f>
        <v>Нет</v>
      </c>
      <c r="D576" s="43">
        <f t="shared" si="16"/>
        <v>366</v>
      </c>
      <c r="E576" s="44">
        <f>ROUND(('Все выпуски'!$J$3*'Все выпуски'!$J$6/100)/366*(B576-IF(C576="Нет",VLOOKUP(A576,'Айгенис Оп11'!$A$2:$C$30,3,0),VLOOKUP((A576-1),'Айгенис Оп11'!$A$2:$C$30,3,0))),2)</f>
        <v>0.66</v>
      </c>
      <c r="G576" s="43">
        <f>COUNTIF(D577:$D$2571,365)</f>
        <v>1547</v>
      </c>
      <c r="H576" s="43">
        <f>COUNTIF(D577:$D$2571,366)</f>
        <v>448</v>
      </c>
      <c r="I576" s="2"/>
    </row>
    <row r="577" spans="1:9" x14ac:dyDescent="0.25">
      <c r="A577" s="1">
        <f>COUNTIF($C$2:C577,"Да")</f>
        <v>6</v>
      </c>
      <c r="B577" s="45">
        <f t="shared" si="17"/>
        <v>45576</v>
      </c>
      <c r="C577" s="42" t="str">
        <f>IF(ISERROR(VLOOKUP(B577,'Айгенис Оп11'!$C$3:$C$30,1,0)),"Нет","Да")</f>
        <v>Нет</v>
      </c>
      <c r="D577" s="43">
        <f t="shared" si="16"/>
        <v>366</v>
      </c>
      <c r="E577" s="44">
        <f>ROUND(('Все выпуски'!$J$3*'Все выпуски'!$J$6/100)/366*(B577-IF(C577="Нет",VLOOKUP(A577,'Айгенис Оп11'!$A$2:$C$30,3,0),VLOOKUP((A577-1),'Айгенис Оп11'!$A$2:$C$30,3,0))),2)</f>
        <v>0.74</v>
      </c>
      <c r="G577" s="43">
        <f>COUNTIF(D578:$D$2571,365)</f>
        <v>1547</v>
      </c>
      <c r="H577" s="43">
        <f>COUNTIF(D578:$D$2571,366)</f>
        <v>447</v>
      </c>
      <c r="I577" s="2"/>
    </row>
    <row r="578" spans="1:9" x14ac:dyDescent="0.25">
      <c r="A578" s="1">
        <f>COUNTIF($C$2:C578,"Да")</f>
        <v>6</v>
      </c>
      <c r="B578" s="45">
        <f t="shared" si="17"/>
        <v>45577</v>
      </c>
      <c r="C578" s="42" t="str">
        <f>IF(ISERROR(VLOOKUP(B578,'Айгенис Оп11'!$C$3:$C$30,1,0)),"Нет","Да")</f>
        <v>Нет</v>
      </c>
      <c r="D578" s="43">
        <f t="shared" si="16"/>
        <v>366</v>
      </c>
      <c r="E578" s="44">
        <f>ROUND(('Все выпуски'!$J$3*'Все выпуски'!$J$6/100)/366*(B578-IF(C578="Нет",VLOOKUP(A578,'Айгенис Оп11'!$A$2:$C$30,3,0),VLOOKUP((A578-1),'Айгенис Оп11'!$A$2:$C$30,3,0))),2)</f>
        <v>0.82</v>
      </c>
      <c r="G578" s="43">
        <f>COUNTIF(D579:$D$2571,365)</f>
        <v>1547</v>
      </c>
      <c r="H578" s="43">
        <f>COUNTIF(D579:$D$2571,366)</f>
        <v>446</v>
      </c>
      <c r="I578" s="2"/>
    </row>
    <row r="579" spans="1:9" x14ac:dyDescent="0.25">
      <c r="A579" s="1">
        <f>COUNTIF($C$2:C579,"Да")</f>
        <v>6</v>
      </c>
      <c r="B579" s="45">
        <f t="shared" si="17"/>
        <v>45578</v>
      </c>
      <c r="C579" s="42" t="str">
        <f>IF(ISERROR(VLOOKUP(B579,'Айгенис Оп11'!$C$3:$C$30,1,0)),"Нет","Да")</f>
        <v>Нет</v>
      </c>
      <c r="D579" s="43">
        <f t="shared" ref="D579:D642" si="18">IF(MOD(YEAR(B579),4)=0,366,365)</f>
        <v>366</v>
      </c>
      <c r="E579" s="44">
        <f>ROUND(('Все выпуски'!$J$3*'Все выпуски'!$J$6/100)/366*(B579-IF(C579="Нет",VLOOKUP(A579,'Айгенис Оп11'!$A$2:$C$30,3,0),VLOOKUP((A579-1),'Айгенис Оп11'!$A$2:$C$30,3,0))),2)</f>
        <v>0.9</v>
      </c>
      <c r="G579" s="43">
        <f>COUNTIF(D580:$D$2571,365)</f>
        <v>1547</v>
      </c>
      <c r="H579" s="43">
        <f>COUNTIF(D580:$D$2571,366)</f>
        <v>445</v>
      </c>
      <c r="I579" s="2"/>
    </row>
    <row r="580" spans="1:9" x14ac:dyDescent="0.25">
      <c r="A580" s="1">
        <f>COUNTIF($C$2:C580,"Да")</f>
        <v>6</v>
      </c>
      <c r="B580" s="45">
        <f t="shared" ref="B580:B643" si="19">B579+1</f>
        <v>45579</v>
      </c>
      <c r="C580" s="42" t="str">
        <f>IF(ISERROR(VLOOKUP(B580,'Айгенис Оп11'!$C$3:$C$30,1,0)),"Нет","Да")</f>
        <v>Нет</v>
      </c>
      <c r="D580" s="43">
        <f t="shared" si="18"/>
        <v>366</v>
      </c>
      <c r="E580" s="44">
        <f>ROUND(('Все выпуски'!$J$3*'Все выпуски'!$J$6/100)/366*(B580-IF(C580="Нет",VLOOKUP(A580,'Айгенис Оп11'!$A$2:$C$30,3,0),VLOOKUP((A580-1),'Айгенис Оп11'!$A$2:$C$30,3,0))),2)</f>
        <v>0.98</v>
      </c>
      <c r="G580" s="43">
        <f>COUNTIF(D581:$D$2571,365)</f>
        <v>1547</v>
      </c>
      <c r="H580" s="43">
        <f>COUNTIF(D581:$D$2571,366)</f>
        <v>444</v>
      </c>
      <c r="I580" s="2"/>
    </row>
    <row r="581" spans="1:9" x14ac:dyDescent="0.25">
      <c r="A581" s="1">
        <f>COUNTIF($C$2:C581,"Да")</f>
        <v>6</v>
      </c>
      <c r="B581" s="45">
        <f t="shared" si="19"/>
        <v>45580</v>
      </c>
      <c r="C581" s="42" t="str">
        <f>IF(ISERROR(VLOOKUP(B581,'Айгенис Оп11'!$C$3:$C$30,1,0)),"Нет","Да")</f>
        <v>Нет</v>
      </c>
      <c r="D581" s="43">
        <f t="shared" si="18"/>
        <v>366</v>
      </c>
      <c r="E581" s="44">
        <f>ROUND(('Все выпуски'!$J$3*'Все выпуски'!$J$6/100)/366*(B581-IF(C581="Нет",VLOOKUP(A581,'Айгенис Оп11'!$A$2:$C$30,3,0),VLOOKUP((A581-1),'Айгенис Оп11'!$A$2:$C$30,3,0))),2)</f>
        <v>1.07</v>
      </c>
      <c r="G581" s="43">
        <f>COUNTIF(D582:$D$2571,365)</f>
        <v>1547</v>
      </c>
      <c r="H581" s="43">
        <f>COUNTIF(D582:$D$2571,366)</f>
        <v>443</v>
      </c>
      <c r="I581" s="2"/>
    </row>
    <row r="582" spans="1:9" x14ac:dyDescent="0.25">
      <c r="A582" s="1">
        <f>COUNTIF($C$2:C582,"Да")</f>
        <v>6</v>
      </c>
      <c r="B582" s="45">
        <f t="shared" si="19"/>
        <v>45581</v>
      </c>
      <c r="C582" s="42" t="str">
        <f>IF(ISERROR(VLOOKUP(B582,'Айгенис Оп11'!$C$3:$C$30,1,0)),"Нет","Да")</f>
        <v>Нет</v>
      </c>
      <c r="D582" s="43">
        <f t="shared" si="18"/>
        <v>366</v>
      </c>
      <c r="E582" s="44">
        <f>ROUND(('Все выпуски'!$J$3*'Все выпуски'!$J$6/100)/366*(B582-IF(C582="Нет",VLOOKUP(A582,'Айгенис Оп11'!$A$2:$C$30,3,0),VLOOKUP((A582-1),'Айгенис Оп11'!$A$2:$C$30,3,0))),2)</f>
        <v>1.1499999999999999</v>
      </c>
      <c r="G582" s="43">
        <f>COUNTIF(D583:$D$2571,365)</f>
        <v>1547</v>
      </c>
      <c r="H582" s="43">
        <f>COUNTIF(D583:$D$2571,366)</f>
        <v>442</v>
      </c>
      <c r="I582" s="2"/>
    </row>
    <row r="583" spans="1:9" x14ac:dyDescent="0.25">
      <c r="A583" s="1">
        <f>COUNTIF($C$2:C583,"Да")</f>
        <v>6</v>
      </c>
      <c r="B583" s="45">
        <f t="shared" si="19"/>
        <v>45582</v>
      </c>
      <c r="C583" s="42" t="str">
        <f>IF(ISERROR(VLOOKUP(B583,'Айгенис Оп11'!$C$3:$C$30,1,0)),"Нет","Да")</f>
        <v>Нет</v>
      </c>
      <c r="D583" s="43">
        <f t="shared" si="18"/>
        <v>366</v>
      </c>
      <c r="E583" s="44">
        <f>ROUND(('Все выпуски'!$J$3*'Все выпуски'!$J$6/100)/366*(B583-IF(C583="Нет",VLOOKUP(A583,'Айгенис Оп11'!$A$2:$C$30,3,0),VLOOKUP((A583-1),'Айгенис Оп11'!$A$2:$C$30,3,0))),2)</f>
        <v>1.23</v>
      </c>
      <c r="G583" s="43">
        <f>COUNTIF(D584:$D$2571,365)</f>
        <v>1547</v>
      </c>
      <c r="H583" s="43">
        <f>COUNTIF(D584:$D$2571,366)</f>
        <v>441</v>
      </c>
      <c r="I583" s="2"/>
    </row>
    <row r="584" spans="1:9" x14ac:dyDescent="0.25">
      <c r="A584" s="1">
        <f>COUNTIF($C$2:C584,"Да")</f>
        <v>6</v>
      </c>
      <c r="B584" s="45">
        <f t="shared" si="19"/>
        <v>45583</v>
      </c>
      <c r="C584" s="42" t="str">
        <f>IF(ISERROR(VLOOKUP(B584,'Айгенис Оп11'!$C$3:$C$30,1,0)),"Нет","Да")</f>
        <v>Нет</v>
      </c>
      <c r="D584" s="43">
        <f t="shared" si="18"/>
        <v>366</v>
      </c>
      <c r="E584" s="44">
        <f>ROUND(('Все выпуски'!$J$3*'Все выпуски'!$J$6/100)/366*(B584-IF(C584="Нет",VLOOKUP(A584,'Айгенис Оп11'!$A$2:$C$30,3,0),VLOOKUP((A584-1),'Айгенис Оп11'!$A$2:$C$30,3,0))),2)</f>
        <v>1.31</v>
      </c>
      <c r="G584" s="43">
        <f>COUNTIF(D585:$D$2571,365)</f>
        <v>1547</v>
      </c>
      <c r="H584" s="43">
        <f>COUNTIF(D585:$D$2571,366)</f>
        <v>440</v>
      </c>
      <c r="I584" s="2"/>
    </row>
    <row r="585" spans="1:9" x14ac:dyDescent="0.25">
      <c r="A585" s="1">
        <f>COUNTIF($C$2:C585,"Да")</f>
        <v>6</v>
      </c>
      <c r="B585" s="45">
        <f t="shared" si="19"/>
        <v>45584</v>
      </c>
      <c r="C585" s="42" t="str">
        <f>IF(ISERROR(VLOOKUP(B585,'Айгенис Оп11'!$C$3:$C$30,1,0)),"Нет","Да")</f>
        <v>Нет</v>
      </c>
      <c r="D585" s="43">
        <f t="shared" si="18"/>
        <v>366</v>
      </c>
      <c r="E585" s="44">
        <f>ROUND(('Все выпуски'!$J$3*'Все выпуски'!$J$6/100)/366*(B585-IF(C585="Нет",VLOOKUP(A585,'Айгенис Оп11'!$A$2:$C$30,3,0),VLOOKUP((A585-1),'Айгенис Оп11'!$A$2:$C$30,3,0))),2)</f>
        <v>1.39</v>
      </c>
      <c r="G585" s="43">
        <f>COUNTIF(D586:$D$2571,365)</f>
        <v>1547</v>
      </c>
      <c r="H585" s="43">
        <f>COUNTIF(D586:$D$2571,366)</f>
        <v>439</v>
      </c>
      <c r="I585" s="2"/>
    </row>
    <row r="586" spans="1:9" x14ac:dyDescent="0.25">
      <c r="A586" s="1">
        <f>COUNTIF($C$2:C586,"Да")</f>
        <v>6</v>
      </c>
      <c r="B586" s="45">
        <f t="shared" si="19"/>
        <v>45585</v>
      </c>
      <c r="C586" s="42" t="str">
        <f>IF(ISERROR(VLOOKUP(B586,'Айгенис Оп11'!$C$3:$C$30,1,0)),"Нет","Да")</f>
        <v>Нет</v>
      </c>
      <c r="D586" s="43">
        <f t="shared" si="18"/>
        <v>366</v>
      </c>
      <c r="E586" s="44">
        <f>ROUND(('Все выпуски'!$J$3*'Все выпуски'!$J$6/100)/366*(B586-IF(C586="Нет",VLOOKUP(A586,'Айгенис Оп11'!$A$2:$C$30,3,0),VLOOKUP((A586-1),'Айгенис Оп11'!$A$2:$C$30,3,0))),2)</f>
        <v>1.48</v>
      </c>
      <c r="G586" s="43">
        <f>COUNTIF(D587:$D$2571,365)</f>
        <v>1547</v>
      </c>
      <c r="H586" s="43">
        <f>COUNTIF(D587:$D$2571,366)</f>
        <v>438</v>
      </c>
      <c r="I586" s="2"/>
    </row>
    <row r="587" spans="1:9" x14ac:dyDescent="0.25">
      <c r="A587" s="1">
        <f>COUNTIF($C$2:C587,"Да")</f>
        <v>6</v>
      </c>
      <c r="B587" s="45">
        <f t="shared" si="19"/>
        <v>45586</v>
      </c>
      <c r="C587" s="42" t="str">
        <f>IF(ISERROR(VLOOKUP(B587,'Айгенис Оп11'!$C$3:$C$30,1,0)),"Нет","Да")</f>
        <v>Нет</v>
      </c>
      <c r="D587" s="43">
        <f t="shared" si="18"/>
        <v>366</v>
      </c>
      <c r="E587" s="44">
        <f>ROUND(('Все выпуски'!$J$3*'Все выпуски'!$J$6/100)/366*(B587-IF(C587="Нет",VLOOKUP(A587,'Айгенис Оп11'!$A$2:$C$30,3,0),VLOOKUP((A587-1),'Айгенис Оп11'!$A$2:$C$30,3,0))),2)</f>
        <v>1.56</v>
      </c>
      <c r="G587" s="43">
        <f>COUNTIF(D588:$D$2571,365)</f>
        <v>1547</v>
      </c>
      <c r="H587" s="43">
        <f>COUNTIF(D588:$D$2571,366)</f>
        <v>437</v>
      </c>
      <c r="I587" s="2"/>
    </row>
    <row r="588" spans="1:9" x14ac:dyDescent="0.25">
      <c r="A588" s="1">
        <f>COUNTIF($C$2:C588,"Да")</f>
        <v>6</v>
      </c>
      <c r="B588" s="45">
        <f t="shared" si="19"/>
        <v>45587</v>
      </c>
      <c r="C588" s="42" t="str">
        <f>IF(ISERROR(VLOOKUP(B588,'Айгенис Оп11'!$C$3:$C$30,1,0)),"Нет","Да")</f>
        <v>Нет</v>
      </c>
      <c r="D588" s="43">
        <f t="shared" si="18"/>
        <v>366</v>
      </c>
      <c r="E588" s="44">
        <f>ROUND(('Все выпуски'!$J$3*'Все выпуски'!$J$6/100)/366*(B588-IF(C588="Нет",VLOOKUP(A588,'Айгенис Оп11'!$A$2:$C$30,3,0),VLOOKUP((A588-1),'Айгенис Оп11'!$A$2:$C$30,3,0))),2)</f>
        <v>1.64</v>
      </c>
      <c r="G588" s="43">
        <f>COUNTIF(D589:$D$2571,365)</f>
        <v>1547</v>
      </c>
      <c r="H588" s="43">
        <f>COUNTIF(D589:$D$2571,366)</f>
        <v>436</v>
      </c>
      <c r="I588" s="2"/>
    </row>
    <row r="589" spans="1:9" x14ac:dyDescent="0.25">
      <c r="A589" s="1">
        <f>COUNTIF($C$2:C589,"Да")</f>
        <v>6</v>
      </c>
      <c r="B589" s="45">
        <f t="shared" si="19"/>
        <v>45588</v>
      </c>
      <c r="C589" s="42" t="str">
        <f>IF(ISERROR(VLOOKUP(B589,'Айгенис Оп11'!$C$3:$C$30,1,0)),"Нет","Да")</f>
        <v>Нет</v>
      </c>
      <c r="D589" s="43">
        <f t="shared" si="18"/>
        <v>366</v>
      </c>
      <c r="E589" s="44">
        <f>ROUND(('Все выпуски'!$J$3*'Все выпуски'!$J$6/100)/366*(B589-IF(C589="Нет",VLOOKUP(A589,'Айгенис Оп11'!$A$2:$C$30,3,0),VLOOKUP((A589-1),'Айгенис Оп11'!$A$2:$C$30,3,0))),2)</f>
        <v>1.72</v>
      </c>
      <c r="G589" s="43">
        <f>COUNTIF(D590:$D$2571,365)</f>
        <v>1547</v>
      </c>
      <c r="H589" s="43">
        <f>COUNTIF(D590:$D$2571,366)</f>
        <v>435</v>
      </c>
      <c r="I589" s="2"/>
    </row>
    <row r="590" spans="1:9" x14ac:dyDescent="0.25">
      <c r="A590" s="1">
        <f>COUNTIF($C$2:C590,"Да")</f>
        <v>6</v>
      </c>
      <c r="B590" s="45">
        <f t="shared" si="19"/>
        <v>45589</v>
      </c>
      <c r="C590" s="42" t="str">
        <f>IF(ISERROR(VLOOKUP(B590,'Айгенис Оп11'!$C$3:$C$30,1,0)),"Нет","Да")</f>
        <v>Нет</v>
      </c>
      <c r="D590" s="43">
        <f t="shared" si="18"/>
        <v>366</v>
      </c>
      <c r="E590" s="44">
        <f>ROUND(('Все выпуски'!$J$3*'Все выпуски'!$J$6/100)/366*(B590-IF(C590="Нет",VLOOKUP(A590,'Айгенис Оп11'!$A$2:$C$30,3,0),VLOOKUP((A590-1),'Айгенис Оп11'!$A$2:$C$30,3,0))),2)</f>
        <v>1.8</v>
      </c>
      <c r="G590" s="43">
        <f>COUNTIF(D591:$D$2571,365)</f>
        <v>1547</v>
      </c>
      <c r="H590" s="43">
        <f>COUNTIF(D591:$D$2571,366)</f>
        <v>434</v>
      </c>
      <c r="I590" s="2"/>
    </row>
    <row r="591" spans="1:9" x14ac:dyDescent="0.25">
      <c r="A591" s="1">
        <f>COUNTIF($C$2:C591,"Да")</f>
        <v>6</v>
      </c>
      <c r="B591" s="45">
        <f t="shared" si="19"/>
        <v>45590</v>
      </c>
      <c r="C591" s="42" t="str">
        <f>IF(ISERROR(VLOOKUP(B591,'Айгенис Оп11'!$C$3:$C$30,1,0)),"Нет","Да")</f>
        <v>Нет</v>
      </c>
      <c r="D591" s="43">
        <f t="shared" si="18"/>
        <v>366</v>
      </c>
      <c r="E591" s="44">
        <f>ROUND(('Все выпуски'!$J$3*'Все выпуски'!$J$6/100)/366*(B591-IF(C591="Нет",VLOOKUP(A591,'Айгенис Оп11'!$A$2:$C$30,3,0),VLOOKUP((A591-1),'Айгенис Оп11'!$A$2:$C$30,3,0))),2)</f>
        <v>1.89</v>
      </c>
      <c r="G591" s="43">
        <f>COUNTIF(D592:$D$2571,365)</f>
        <v>1547</v>
      </c>
      <c r="H591" s="43">
        <f>COUNTIF(D592:$D$2571,366)</f>
        <v>433</v>
      </c>
      <c r="I591" s="2"/>
    </row>
    <row r="592" spans="1:9" x14ac:dyDescent="0.25">
      <c r="A592" s="1">
        <f>COUNTIF($C$2:C592,"Да")</f>
        <v>6</v>
      </c>
      <c r="B592" s="45">
        <f t="shared" si="19"/>
        <v>45591</v>
      </c>
      <c r="C592" s="42" t="str">
        <f>IF(ISERROR(VLOOKUP(B592,'Айгенис Оп11'!$C$3:$C$30,1,0)),"Нет","Да")</f>
        <v>Нет</v>
      </c>
      <c r="D592" s="43">
        <f t="shared" si="18"/>
        <v>366</v>
      </c>
      <c r="E592" s="44">
        <f>ROUND(('Все выпуски'!$J$3*'Все выпуски'!$J$6/100)/366*(B592-IF(C592="Нет",VLOOKUP(A592,'Айгенис Оп11'!$A$2:$C$30,3,0),VLOOKUP((A592-1),'Айгенис Оп11'!$A$2:$C$30,3,0))),2)</f>
        <v>1.97</v>
      </c>
      <c r="G592" s="43">
        <f>COUNTIF(D593:$D$2571,365)</f>
        <v>1547</v>
      </c>
      <c r="H592" s="43">
        <f>COUNTIF(D593:$D$2571,366)</f>
        <v>432</v>
      </c>
      <c r="I592" s="2"/>
    </row>
    <row r="593" spans="1:9" x14ac:dyDescent="0.25">
      <c r="A593" s="1">
        <f>COUNTIF($C$2:C593,"Да")</f>
        <v>6</v>
      </c>
      <c r="B593" s="45">
        <f t="shared" si="19"/>
        <v>45592</v>
      </c>
      <c r="C593" s="42" t="str">
        <f>IF(ISERROR(VLOOKUP(B593,'Айгенис Оп11'!$C$3:$C$30,1,0)),"Нет","Да")</f>
        <v>Нет</v>
      </c>
      <c r="D593" s="43">
        <f t="shared" si="18"/>
        <v>366</v>
      </c>
      <c r="E593" s="44">
        <f>ROUND(('Все выпуски'!$J$3*'Все выпуски'!$J$6/100)/366*(B593-IF(C593="Нет",VLOOKUP(A593,'Айгенис Оп11'!$A$2:$C$30,3,0),VLOOKUP((A593-1),'Айгенис Оп11'!$A$2:$C$30,3,0))),2)</f>
        <v>2.0499999999999998</v>
      </c>
      <c r="G593" s="43">
        <f>COUNTIF(D594:$D$2571,365)</f>
        <v>1547</v>
      </c>
      <c r="H593" s="43">
        <f>COUNTIF(D594:$D$2571,366)</f>
        <v>431</v>
      </c>
      <c r="I593" s="2"/>
    </row>
    <row r="594" spans="1:9" x14ac:dyDescent="0.25">
      <c r="A594" s="1">
        <f>COUNTIF($C$2:C594,"Да")</f>
        <v>6</v>
      </c>
      <c r="B594" s="45">
        <f t="shared" si="19"/>
        <v>45593</v>
      </c>
      <c r="C594" s="42" t="str">
        <f>IF(ISERROR(VLOOKUP(B594,'Айгенис Оп11'!$C$3:$C$30,1,0)),"Нет","Да")</f>
        <v>Нет</v>
      </c>
      <c r="D594" s="43">
        <f t="shared" si="18"/>
        <v>366</v>
      </c>
      <c r="E594" s="44">
        <f>ROUND(('Все выпуски'!$J$3*'Все выпуски'!$J$6/100)/366*(B594-IF(C594="Нет",VLOOKUP(A594,'Айгенис Оп11'!$A$2:$C$30,3,0),VLOOKUP((A594-1),'Айгенис Оп11'!$A$2:$C$30,3,0))),2)</f>
        <v>2.13</v>
      </c>
      <c r="G594" s="43">
        <f>COUNTIF(D595:$D$2571,365)</f>
        <v>1547</v>
      </c>
      <c r="H594" s="43">
        <f>COUNTIF(D595:$D$2571,366)</f>
        <v>430</v>
      </c>
      <c r="I594" s="2"/>
    </row>
    <row r="595" spans="1:9" x14ac:dyDescent="0.25">
      <c r="A595" s="1">
        <f>COUNTIF($C$2:C595,"Да")</f>
        <v>6</v>
      </c>
      <c r="B595" s="45">
        <f t="shared" si="19"/>
        <v>45594</v>
      </c>
      <c r="C595" s="42" t="str">
        <f>IF(ISERROR(VLOOKUP(B595,'Айгенис Оп11'!$C$3:$C$30,1,0)),"Нет","Да")</f>
        <v>Нет</v>
      </c>
      <c r="D595" s="43">
        <f t="shared" si="18"/>
        <v>366</v>
      </c>
      <c r="E595" s="44">
        <f>ROUND(('Все выпуски'!$J$3*'Все выпуски'!$J$6/100)/366*(B595-IF(C595="Нет",VLOOKUP(A595,'Айгенис Оп11'!$A$2:$C$30,3,0),VLOOKUP((A595-1),'Айгенис Оп11'!$A$2:$C$30,3,0))),2)</f>
        <v>2.21</v>
      </c>
      <c r="G595" s="43">
        <f>COUNTIF(D596:$D$2571,365)</f>
        <v>1547</v>
      </c>
      <c r="H595" s="43">
        <f>COUNTIF(D596:$D$2571,366)</f>
        <v>429</v>
      </c>
      <c r="I595" s="2"/>
    </row>
    <row r="596" spans="1:9" x14ac:dyDescent="0.25">
      <c r="A596" s="1">
        <f>COUNTIF($C$2:C596,"Да")</f>
        <v>6</v>
      </c>
      <c r="B596" s="45">
        <f t="shared" si="19"/>
        <v>45595</v>
      </c>
      <c r="C596" s="42" t="str">
        <f>IF(ISERROR(VLOOKUP(B596,'Айгенис Оп11'!$C$3:$C$30,1,0)),"Нет","Да")</f>
        <v>Нет</v>
      </c>
      <c r="D596" s="43">
        <f t="shared" si="18"/>
        <v>366</v>
      </c>
      <c r="E596" s="44">
        <f>ROUND(('Все выпуски'!$J$3*'Все выпуски'!$J$6/100)/366*(B596-IF(C596="Нет",VLOOKUP(A596,'Айгенис Оп11'!$A$2:$C$30,3,0),VLOOKUP((A596-1),'Айгенис Оп11'!$A$2:$C$30,3,0))),2)</f>
        <v>2.2999999999999998</v>
      </c>
      <c r="G596" s="43">
        <f>COUNTIF(D597:$D$2571,365)</f>
        <v>1547</v>
      </c>
      <c r="H596" s="43">
        <f>COUNTIF(D597:$D$2571,366)</f>
        <v>428</v>
      </c>
      <c r="I596" s="2"/>
    </row>
    <row r="597" spans="1:9" x14ac:dyDescent="0.25">
      <c r="A597" s="1">
        <f>COUNTIF($C$2:C597,"Да")</f>
        <v>6</v>
      </c>
      <c r="B597" s="45">
        <f t="shared" si="19"/>
        <v>45596</v>
      </c>
      <c r="C597" s="42" t="str">
        <f>IF(ISERROR(VLOOKUP(B597,'Айгенис Оп11'!$C$3:$C$30,1,0)),"Нет","Да")</f>
        <v>Нет</v>
      </c>
      <c r="D597" s="43">
        <f t="shared" si="18"/>
        <v>366</v>
      </c>
      <c r="E597" s="44">
        <f>ROUND(('Все выпуски'!$J$3*'Все выпуски'!$J$6/100)/366*(B597-IF(C597="Нет",VLOOKUP(A597,'Айгенис Оп11'!$A$2:$C$30,3,0),VLOOKUP((A597-1),'Айгенис Оп11'!$A$2:$C$30,3,0))),2)</f>
        <v>2.38</v>
      </c>
      <c r="G597" s="43">
        <f>COUNTIF(D598:$D$2571,365)</f>
        <v>1547</v>
      </c>
      <c r="H597" s="43">
        <f>COUNTIF(D598:$D$2571,366)</f>
        <v>427</v>
      </c>
      <c r="I597" s="2"/>
    </row>
    <row r="598" spans="1:9" x14ac:dyDescent="0.25">
      <c r="A598" s="1">
        <f>COUNTIF($C$2:C598,"Да")</f>
        <v>6</v>
      </c>
      <c r="B598" s="45">
        <f t="shared" si="19"/>
        <v>45597</v>
      </c>
      <c r="C598" s="42" t="str">
        <f>IF(ISERROR(VLOOKUP(B598,'Айгенис Оп11'!$C$3:$C$30,1,0)),"Нет","Да")</f>
        <v>Нет</v>
      </c>
      <c r="D598" s="43">
        <f t="shared" si="18"/>
        <v>366</v>
      </c>
      <c r="E598" s="44">
        <f>ROUND(('Все выпуски'!$J$3*'Все выпуски'!$J$6/100)/366*(B598-IF(C598="Нет",VLOOKUP(A598,'Айгенис Оп11'!$A$2:$C$30,3,0),VLOOKUP((A598-1),'Айгенис Оп11'!$A$2:$C$30,3,0))),2)</f>
        <v>2.46</v>
      </c>
      <c r="G598" s="43">
        <f>COUNTIF(D599:$D$2571,365)</f>
        <v>1547</v>
      </c>
      <c r="H598" s="43">
        <f>COUNTIF(D599:$D$2571,366)</f>
        <v>426</v>
      </c>
      <c r="I598" s="2"/>
    </row>
    <row r="599" spans="1:9" x14ac:dyDescent="0.25">
      <c r="A599" s="1">
        <f>COUNTIF($C$2:C599,"Да")</f>
        <v>6</v>
      </c>
      <c r="B599" s="45">
        <f t="shared" si="19"/>
        <v>45598</v>
      </c>
      <c r="C599" s="42" t="str">
        <f>IF(ISERROR(VLOOKUP(B599,'Айгенис Оп11'!$C$3:$C$30,1,0)),"Нет","Да")</f>
        <v>Нет</v>
      </c>
      <c r="D599" s="43">
        <f t="shared" si="18"/>
        <v>366</v>
      </c>
      <c r="E599" s="44">
        <f>ROUND(('Все выпуски'!$J$3*'Все выпуски'!$J$6/100)/366*(B599-IF(C599="Нет",VLOOKUP(A599,'Айгенис Оп11'!$A$2:$C$30,3,0),VLOOKUP((A599-1),'Айгенис Оп11'!$A$2:$C$30,3,0))),2)</f>
        <v>2.54</v>
      </c>
      <c r="G599" s="43">
        <f>COUNTIF(D600:$D$2571,365)</f>
        <v>1547</v>
      </c>
      <c r="H599" s="43">
        <f>COUNTIF(D600:$D$2571,366)</f>
        <v>425</v>
      </c>
      <c r="I599" s="2"/>
    </row>
    <row r="600" spans="1:9" x14ac:dyDescent="0.25">
      <c r="A600" s="1">
        <f>COUNTIF($C$2:C600,"Да")</f>
        <v>6</v>
      </c>
      <c r="B600" s="45">
        <f t="shared" si="19"/>
        <v>45599</v>
      </c>
      <c r="C600" s="42" t="str">
        <f>IF(ISERROR(VLOOKUP(B600,'Айгенис Оп11'!$C$3:$C$30,1,0)),"Нет","Да")</f>
        <v>Нет</v>
      </c>
      <c r="D600" s="43">
        <f t="shared" si="18"/>
        <v>366</v>
      </c>
      <c r="E600" s="44">
        <f>ROUND(('Все выпуски'!$J$3*'Все выпуски'!$J$6/100)/366*(B600-IF(C600="Нет",VLOOKUP(A600,'Айгенис Оп11'!$A$2:$C$30,3,0),VLOOKUP((A600-1),'Айгенис Оп11'!$A$2:$C$30,3,0))),2)</f>
        <v>2.62</v>
      </c>
      <c r="G600" s="43">
        <f>COUNTIF(D601:$D$2571,365)</f>
        <v>1547</v>
      </c>
      <c r="H600" s="43">
        <f>COUNTIF(D601:$D$2571,366)</f>
        <v>424</v>
      </c>
      <c r="I600" s="2"/>
    </row>
    <row r="601" spans="1:9" x14ac:dyDescent="0.25">
      <c r="A601" s="1">
        <f>COUNTIF($C$2:C601,"Да")</f>
        <v>6</v>
      </c>
      <c r="B601" s="45">
        <f t="shared" si="19"/>
        <v>45600</v>
      </c>
      <c r="C601" s="42" t="str">
        <f>IF(ISERROR(VLOOKUP(B601,'Айгенис Оп11'!$C$3:$C$30,1,0)),"Нет","Да")</f>
        <v>Нет</v>
      </c>
      <c r="D601" s="43">
        <f t="shared" si="18"/>
        <v>366</v>
      </c>
      <c r="E601" s="44">
        <f>ROUND(('Все выпуски'!$J$3*'Все выпуски'!$J$6/100)/366*(B601-IF(C601="Нет",VLOOKUP(A601,'Айгенис Оп11'!$A$2:$C$30,3,0),VLOOKUP((A601-1),'Айгенис Оп11'!$A$2:$C$30,3,0))),2)</f>
        <v>2.7</v>
      </c>
      <c r="G601" s="43">
        <f>COUNTIF(D602:$D$2571,365)</f>
        <v>1547</v>
      </c>
      <c r="H601" s="43">
        <f>COUNTIF(D602:$D$2571,366)</f>
        <v>423</v>
      </c>
      <c r="I601" s="2"/>
    </row>
    <row r="602" spans="1:9" x14ac:dyDescent="0.25">
      <c r="A602" s="1">
        <f>COUNTIF($C$2:C602,"Да")</f>
        <v>6</v>
      </c>
      <c r="B602" s="45">
        <f t="shared" si="19"/>
        <v>45601</v>
      </c>
      <c r="C602" s="42" t="str">
        <f>IF(ISERROR(VLOOKUP(B602,'Айгенис Оп11'!$C$3:$C$30,1,0)),"Нет","Да")</f>
        <v>Нет</v>
      </c>
      <c r="D602" s="43">
        <f t="shared" si="18"/>
        <v>366</v>
      </c>
      <c r="E602" s="44">
        <f>ROUND(('Все выпуски'!$J$3*'Все выпуски'!$J$6/100)/366*(B602-IF(C602="Нет",VLOOKUP(A602,'Айгенис Оп11'!$A$2:$C$30,3,0),VLOOKUP((A602-1),'Айгенис Оп11'!$A$2:$C$30,3,0))),2)</f>
        <v>2.79</v>
      </c>
      <c r="G602" s="43">
        <f>COUNTIF(D603:$D$2571,365)</f>
        <v>1547</v>
      </c>
      <c r="H602" s="43">
        <f>COUNTIF(D603:$D$2571,366)</f>
        <v>422</v>
      </c>
      <c r="I602" s="2"/>
    </row>
    <row r="603" spans="1:9" x14ac:dyDescent="0.25">
      <c r="A603" s="1">
        <f>COUNTIF($C$2:C603,"Да")</f>
        <v>6</v>
      </c>
      <c r="B603" s="45">
        <f t="shared" si="19"/>
        <v>45602</v>
      </c>
      <c r="C603" s="42" t="str">
        <f>IF(ISERROR(VLOOKUP(B603,'Айгенис Оп11'!$C$3:$C$30,1,0)),"Нет","Да")</f>
        <v>Нет</v>
      </c>
      <c r="D603" s="43">
        <f t="shared" si="18"/>
        <v>366</v>
      </c>
      <c r="E603" s="44">
        <f>ROUND(('Все выпуски'!$J$3*'Все выпуски'!$J$6/100)/366*(B603-IF(C603="Нет",VLOOKUP(A603,'Айгенис Оп11'!$A$2:$C$30,3,0),VLOOKUP((A603-1),'Айгенис Оп11'!$A$2:$C$30,3,0))),2)</f>
        <v>2.87</v>
      </c>
      <c r="G603" s="43">
        <f>COUNTIF(D604:$D$2571,365)</f>
        <v>1547</v>
      </c>
      <c r="H603" s="43">
        <f>COUNTIF(D604:$D$2571,366)</f>
        <v>421</v>
      </c>
      <c r="I603" s="2"/>
    </row>
    <row r="604" spans="1:9" x14ac:dyDescent="0.25">
      <c r="A604" s="1">
        <f>COUNTIF($C$2:C604,"Да")</f>
        <v>6</v>
      </c>
      <c r="B604" s="45">
        <f t="shared" si="19"/>
        <v>45603</v>
      </c>
      <c r="C604" s="42" t="str">
        <f>IF(ISERROR(VLOOKUP(B604,'Айгенис Оп11'!$C$3:$C$30,1,0)),"Нет","Да")</f>
        <v>Нет</v>
      </c>
      <c r="D604" s="43">
        <f t="shared" si="18"/>
        <v>366</v>
      </c>
      <c r="E604" s="44">
        <f>ROUND(('Все выпуски'!$J$3*'Все выпуски'!$J$6/100)/366*(B604-IF(C604="Нет",VLOOKUP(A604,'Айгенис Оп11'!$A$2:$C$30,3,0),VLOOKUP((A604-1),'Айгенис Оп11'!$A$2:$C$30,3,0))),2)</f>
        <v>2.95</v>
      </c>
      <c r="G604" s="43">
        <f>COUNTIF(D605:$D$2571,365)</f>
        <v>1547</v>
      </c>
      <c r="H604" s="43">
        <f>COUNTIF(D605:$D$2571,366)</f>
        <v>420</v>
      </c>
      <c r="I604" s="2"/>
    </row>
    <row r="605" spans="1:9" x14ac:dyDescent="0.25">
      <c r="A605" s="1">
        <f>COUNTIF($C$2:C605,"Да")</f>
        <v>6</v>
      </c>
      <c r="B605" s="45">
        <f t="shared" si="19"/>
        <v>45604</v>
      </c>
      <c r="C605" s="42" t="str">
        <f>IF(ISERROR(VLOOKUP(B605,'Айгенис Оп11'!$C$3:$C$30,1,0)),"Нет","Да")</f>
        <v>Нет</v>
      </c>
      <c r="D605" s="43">
        <f t="shared" si="18"/>
        <v>366</v>
      </c>
      <c r="E605" s="44">
        <f>ROUND(('Все выпуски'!$J$3*'Все выпуски'!$J$6/100)/366*(B605-IF(C605="Нет",VLOOKUP(A605,'Айгенис Оп11'!$A$2:$C$30,3,0),VLOOKUP((A605-1),'Айгенис Оп11'!$A$2:$C$30,3,0))),2)</f>
        <v>3.03</v>
      </c>
      <c r="G605" s="43">
        <f>COUNTIF(D606:$D$2571,365)</f>
        <v>1547</v>
      </c>
      <c r="H605" s="43">
        <f>COUNTIF(D606:$D$2571,366)</f>
        <v>419</v>
      </c>
      <c r="I605" s="2"/>
    </row>
    <row r="606" spans="1:9" x14ac:dyDescent="0.25">
      <c r="A606" s="1">
        <f>COUNTIF($C$2:C606,"Да")</f>
        <v>6</v>
      </c>
      <c r="B606" s="45">
        <f t="shared" si="19"/>
        <v>45605</v>
      </c>
      <c r="C606" s="42" t="str">
        <f>IF(ISERROR(VLOOKUP(B606,'Айгенис Оп11'!$C$3:$C$30,1,0)),"Нет","Да")</f>
        <v>Нет</v>
      </c>
      <c r="D606" s="43">
        <f t="shared" si="18"/>
        <v>366</v>
      </c>
      <c r="E606" s="44">
        <f>ROUND(('Все выпуски'!$J$3*'Все выпуски'!$J$6/100)/366*(B606-IF(C606="Нет",VLOOKUP(A606,'Айгенис Оп11'!$A$2:$C$30,3,0),VLOOKUP((A606-1),'Айгенис Оп11'!$A$2:$C$30,3,0))),2)</f>
        <v>3.11</v>
      </c>
      <c r="G606" s="43">
        <f>COUNTIF(D607:$D$2571,365)</f>
        <v>1547</v>
      </c>
      <c r="H606" s="43">
        <f>COUNTIF(D607:$D$2571,366)</f>
        <v>418</v>
      </c>
      <c r="I606" s="2"/>
    </row>
    <row r="607" spans="1:9" x14ac:dyDescent="0.25">
      <c r="A607" s="1">
        <f>COUNTIF($C$2:C607,"Да")</f>
        <v>6</v>
      </c>
      <c r="B607" s="45">
        <f t="shared" si="19"/>
        <v>45606</v>
      </c>
      <c r="C607" s="42" t="str">
        <f>IF(ISERROR(VLOOKUP(B607,'Айгенис Оп11'!$C$3:$C$30,1,0)),"Нет","Да")</f>
        <v>Нет</v>
      </c>
      <c r="D607" s="43">
        <f t="shared" si="18"/>
        <v>366</v>
      </c>
      <c r="E607" s="44">
        <f>ROUND(('Все выпуски'!$J$3*'Все выпуски'!$J$6/100)/366*(B607-IF(C607="Нет",VLOOKUP(A607,'Айгенис Оп11'!$A$2:$C$30,3,0),VLOOKUP((A607-1),'Айгенис Оп11'!$A$2:$C$30,3,0))),2)</f>
        <v>3.2</v>
      </c>
      <c r="G607" s="43">
        <f>COUNTIF(D608:$D$2571,365)</f>
        <v>1547</v>
      </c>
      <c r="H607" s="43">
        <f>COUNTIF(D608:$D$2571,366)</f>
        <v>417</v>
      </c>
      <c r="I607" s="2"/>
    </row>
    <row r="608" spans="1:9" x14ac:dyDescent="0.25">
      <c r="A608" s="1">
        <f>COUNTIF($C$2:C608,"Да")</f>
        <v>6</v>
      </c>
      <c r="B608" s="45">
        <f t="shared" si="19"/>
        <v>45607</v>
      </c>
      <c r="C608" s="42" t="str">
        <f>IF(ISERROR(VLOOKUP(B608,'Айгенис Оп11'!$C$3:$C$30,1,0)),"Нет","Да")</f>
        <v>Нет</v>
      </c>
      <c r="D608" s="43">
        <f t="shared" si="18"/>
        <v>366</v>
      </c>
      <c r="E608" s="44">
        <f>ROUND(('Все выпуски'!$J$3*'Все выпуски'!$J$6/100)/366*(B608-IF(C608="Нет",VLOOKUP(A608,'Айгенис Оп11'!$A$2:$C$30,3,0),VLOOKUP((A608-1),'Айгенис Оп11'!$A$2:$C$30,3,0))),2)</f>
        <v>3.28</v>
      </c>
      <c r="G608" s="43">
        <f>COUNTIF(D609:$D$2571,365)</f>
        <v>1547</v>
      </c>
      <c r="H608" s="43">
        <f>COUNTIF(D609:$D$2571,366)</f>
        <v>416</v>
      </c>
      <c r="I608" s="2"/>
    </row>
    <row r="609" spans="1:9" x14ac:dyDescent="0.25">
      <c r="A609" s="1">
        <f>COUNTIF($C$2:C609,"Да")</f>
        <v>6</v>
      </c>
      <c r="B609" s="45">
        <f t="shared" si="19"/>
        <v>45608</v>
      </c>
      <c r="C609" s="42" t="str">
        <f>IF(ISERROR(VLOOKUP(B609,'Айгенис Оп11'!$C$3:$C$30,1,0)),"Нет","Да")</f>
        <v>Нет</v>
      </c>
      <c r="D609" s="43">
        <f t="shared" si="18"/>
        <v>366</v>
      </c>
      <c r="E609" s="44">
        <f>ROUND(('Все выпуски'!$J$3*'Все выпуски'!$J$6/100)/366*(B609-IF(C609="Нет",VLOOKUP(A609,'Айгенис Оп11'!$A$2:$C$30,3,0),VLOOKUP((A609-1),'Айгенис Оп11'!$A$2:$C$30,3,0))),2)</f>
        <v>3.36</v>
      </c>
      <c r="G609" s="43">
        <f>COUNTIF(D610:$D$2571,365)</f>
        <v>1547</v>
      </c>
      <c r="H609" s="43">
        <f>COUNTIF(D610:$D$2571,366)</f>
        <v>415</v>
      </c>
      <c r="I609" s="2"/>
    </row>
    <row r="610" spans="1:9" x14ac:dyDescent="0.25">
      <c r="A610" s="1">
        <f>COUNTIF($C$2:C610,"Да")</f>
        <v>6</v>
      </c>
      <c r="B610" s="45">
        <f t="shared" si="19"/>
        <v>45609</v>
      </c>
      <c r="C610" s="42" t="str">
        <f>IF(ISERROR(VLOOKUP(B610,'Айгенис Оп11'!$C$3:$C$30,1,0)),"Нет","Да")</f>
        <v>Нет</v>
      </c>
      <c r="D610" s="43">
        <f t="shared" si="18"/>
        <v>366</v>
      </c>
      <c r="E610" s="44">
        <f>ROUND(('Все выпуски'!$J$3*'Все выпуски'!$J$6/100)/366*(B610-IF(C610="Нет",VLOOKUP(A610,'Айгенис Оп11'!$A$2:$C$30,3,0),VLOOKUP((A610-1),'Айгенис Оп11'!$A$2:$C$30,3,0))),2)</f>
        <v>3.44</v>
      </c>
      <c r="G610" s="43">
        <f>COUNTIF(D611:$D$2571,365)</f>
        <v>1547</v>
      </c>
      <c r="H610" s="43">
        <f>COUNTIF(D611:$D$2571,366)</f>
        <v>414</v>
      </c>
      <c r="I610" s="2"/>
    </row>
    <row r="611" spans="1:9" x14ac:dyDescent="0.25">
      <c r="A611" s="1">
        <f>COUNTIF($C$2:C611,"Да")</f>
        <v>6</v>
      </c>
      <c r="B611" s="45">
        <f t="shared" si="19"/>
        <v>45610</v>
      </c>
      <c r="C611" s="42" t="str">
        <f>IF(ISERROR(VLOOKUP(B611,'Айгенис Оп11'!$C$3:$C$30,1,0)),"Нет","Да")</f>
        <v>Нет</v>
      </c>
      <c r="D611" s="43">
        <f t="shared" si="18"/>
        <v>366</v>
      </c>
      <c r="E611" s="44">
        <f>ROUND(('Все выпуски'!$J$3*'Все выпуски'!$J$6/100)/366*(B611-IF(C611="Нет",VLOOKUP(A611,'Айгенис Оп11'!$A$2:$C$30,3,0),VLOOKUP((A611-1),'Айгенис Оп11'!$A$2:$C$30,3,0))),2)</f>
        <v>3.52</v>
      </c>
      <c r="G611" s="43">
        <f>COUNTIF(D612:$D$2571,365)</f>
        <v>1547</v>
      </c>
      <c r="H611" s="43">
        <f>COUNTIF(D612:$D$2571,366)</f>
        <v>413</v>
      </c>
      <c r="I611" s="2"/>
    </row>
    <row r="612" spans="1:9" x14ac:dyDescent="0.25">
      <c r="A612" s="1">
        <f>COUNTIF($C$2:C612,"Да")</f>
        <v>6</v>
      </c>
      <c r="B612" s="45">
        <f t="shared" si="19"/>
        <v>45611</v>
      </c>
      <c r="C612" s="42" t="str">
        <f>IF(ISERROR(VLOOKUP(B612,'Айгенис Оп11'!$C$3:$C$30,1,0)),"Нет","Да")</f>
        <v>Нет</v>
      </c>
      <c r="D612" s="43">
        <f t="shared" si="18"/>
        <v>366</v>
      </c>
      <c r="E612" s="44">
        <f>ROUND(('Все выпуски'!$J$3*'Все выпуски'!$J$6/100)/366*(B612-IF(C612="Нет",VLOOKUP(A612,'Айгенис Оп11'!$A$2:$C$30,3,0),VLOOKUP((A612-1),'Айгенис Оп11'!$A$2:$C$30,3,0))),2)</f>
        <v>3.61</v>
      </c>
      <c r="G612" s="43">
        <f>COUNTIF(D613:$D$2571,365)</f>
        <v>1547</v>
      </c>
      <c r="H612" s="43">
        <f>COUNTIF(D613:$D$2571,366)</f>
        <v>412</v>
      </c>
      <c r="I612" s="2"/>
    </row>
    <row r="613" spans="1:9" x14ac:dyDescent="0.25">
      <c r="A613" s="1">
        <f>COUNTIF($C$2:C613,"Да")</f>
        <v>6</v>
      </c>
      <c r="B613" s="45">
        <f t="shared" si="19"/>
        <v>45612</v>
      </c>
      <c r="C613" s="42" t="str">
        <f>IF(ISERROR(VLOOKUP(B613,'Айгенис Оп11'!$C$3:$C$30,1,0)),"Нет","Да")</f>
        <v>Нет</v>
      </c>
      <c r="D613" s="43">
        <f t="shared" si="18"/>
        <v>366</v>
      </c>
      <c r="E613" s="44">
        <f>ROUND(('Все выпуски'!$J$3*'Все выпуски'!$J$6/100)/366*(B613-IF(C613="Нет",VLOOKUP(A613,'Айгенис Оп11'!$A$2:$C$30,3,0),VLOOKUP((A613-1),'Айгенис Оп11'!$A$2:$C$30,3,0))),2)</f>
        <v>3.69</v>
      </c>
      <c r="G613" s="43">
        <f>COUNTIF(D614:$D$2571,365)</f>
        <v>1547</v>
      </c>
      <c r="H613" s="43">
        <f>COUNTIF(D614:$D$2571,366)</f>
        <v>411</v>
      </c>
      <c r="I613" s="2"/>
    </row>
    <row r="614" spans="1:9" x14ac:dyDescent="0.25">
      <c r="A614" s="1">
        <f>COUNTIF($C$2:C614,"Да")</f>
        <v>6</v>
      </c>
      <c r="B614" s="45">
        <f t="shared" si="19"/>
        <v>45613</v>
      </c>
      <c r="C614" s="42" t="str">
        <f>IF(ISERROR(VLOOKUP(B614,'Айгенис Оп11'!$C$3:$C$30,1,0)),"Нет","Да")</f>
        <v>Нет</v>
      </c>
      <c r="D614" s="43">
        <f t="shared" si="18"/>
        <v>366</v>
      </c>
      <c r="E614" s="44">
        <f>ROUND(('Все выпуски'!$J$3*'Все выпуски'!$J$6/100)/366*(B614-IF(C614="Нет",VLOOKUP(A614,'Айгенис Оп11'!$A$2:$C$30,3,0),VLOOKUP((A614-1),'Айгенис Оп11'!$A$2:$C$30,3,0))),2)</f>
        <v>3.77</v>
      </c>
      <c r="G614" s="43">
        <f>COUNTIF(D615:$D$2571,365)</f>
        <v>1547</v>
      </c>
      <c r="H614" s="43">
        <f>COUNTIF(D615:$D$2571,366)</f>
        <v>410</v>
      </c>
      <c r="I614" s="2"/>
    </row>
    <row r="615" spans="1:9" x14ac:dyDescent="0.25">
      <c r="A615" s="1">
        <f>COUNTIF($C$2:C615,"Да")</f>
        <v>6</v>
      </c>
      <c r="B615" s="45">
        <f t="shared" si="19"/>
        <v>45614</v>
      </c>
      <c r="C615" s="42" t="str">
        <f>IF(ISERROR(VLOOKUP(B615,'Айгенис Оп11'!$C$3:$C$30,1,0)),"Нет","Да")</f>
        <v>Нет</v>
      </c>
      <c r="D615" s="43">
        <f t="shared" si="18"/>
        <v>366</v>
      </c>
      <c r="E615" s="44">
        <f>ROUND(('Все выпуски'!$J$3*'Все выпуски'!$J$6/100)/366*(B615-IF(C615="Нет",VLOOKUP(A615,'Айгенис Оп11'!$A$2:$C$30,3,0),VLOOKUP((A615-1),'Айгенис Оп11'!$A$2:$C$30,3,0))),2)</f>
        <v>3.85</v>
      </c>
      <c r="G615" s="43">
        <f>COUNTIF(D616:$D$2571,365)</f>
        <v>1547</v>
      </c>
      <c r="H615" s="43">
        <f>COUNTIF(D616:$D$2571,366)</f>
        <v>409</v>
      </c>
      <c r="I615" s="2"/>
    </row>
    <row r="616" spans="1:9" x14ac:dyDescent="0.25">
      <c r="A616" s="1">
        <f>COUNTIF($C$2:C616,"Да")</f>
        <v>6</v>
      </c>
      <c r="B616" s="45">
        <f t="shared" si="19"/>
        <v>45615</v>
      </c>
      <c r="C616" s="42" t="str">
        <f>IF(ISERROR(VLOOKUP(B616,'Айгенис Оп11'!$C$3:$C$30,1,0)),"Нет","Да")</f>
        <v>Нет</v>
      </c>
      <c r="D616" s="43">
        <f t="shared" si="18"/>
        <v>366</v>
      </c>
      <c r="E616" s="44">
        <f>ROUND(('Все выпуски'!$J$3*'Все выпуски'!$J$6/100)/366*(B616-IF(C616="Нет",VLOOKUP(A616,'Айгенис Оп11'!$A$2:$C$30,3,0),VLOOKUP((A616-1),'Айгенис Оп11'!$A$2:$C$30,3,0))),2)</f>
        <v>3.93</v>
      </c>
      <c r="G616" s="43">
        <f>COUNTIF(D617:$D$2571,365)</f>
        <v>1547</v>
      </c>
      <c r="H616" s="43">
        <f>COUNTIF(D617:$D$2571,366)</f>
        <v>408</v>
      </c>
      <c r="I616" s="2"/>
    </row>
    <row r="617" spans="1:9" x14ac:dyDescent="0.25">
      <c r="A617" s="1">
        <f>COUNTIF($C$2:C617,"Да")</f>
        <v>6</v>
      </c>
      <c r="B617" s="45">
        <f t="shared" si="19"/>
        <v>45616</v>
      </c>
      <c r="C617" s="42" t="str">
        <f>IF(ISERROR(VLOOKUP(B617,'Айгенис Оп11'!$C$3:$C$30,1,0)),"Нет","Да")</f>
        <v>Нет</v>
      </c>
      <c r="D617" s="43">
        <f t="shared" si="18"/>
        <v>366</v>
      </c>
      <c r="E617" s="44">
        <f>ROUND(('Все выпуски'!$J$3*'Все выпуски'!$J$6/100)/366*(B617-IF(C617="Нет",VLOOKUP(A617,'Айгенис Оп11'!$A$2:$C$30,3,0),VLOOKUP((A617-1),'Айгенис Оп11'!$A$2:$C$30,3,0))),2)</f>
        <v>4.0199999999999996</v>
      </c>
      <c r="G617" s="43">
        <f>COUNTIF(D618:$D$2571,365)</f>
        <v>1547</v>
      </c>
      <c r="H617" s="43">
        <f>COUNTIF(D618:$D$2571,366)</f>
        <v>407</v>
      </c>
      <c r="I617" s="2"/>
    </row>
    <row r="618" spans="1:9" x14ac:dyDescent="0.25">
      <c r="A618" s="1">
        <f>COUNTIF($C$2:C618,"Да")</f>
        <v>6</v>
      </c>
      <c r="B618" s="45">
        <f t="shared" si="19"/>
        <v>45617</v>
      </c>
      <c r="C618" s="42" t="str">
        <f>IF(ISERROR(VLOOKUP(B618,'Айгенис Оп11'!$C$3:$C$30,1,0)),"Нет","Да")</f>
        <v>Нет</v>
      </c>
      <c r="D618" s="43">
        <f t="shared" si="18"/>
        <v>366</v>
      </c>
      <c r="E618" s="44">
        <f>ROUND(('Все выпуски'!$J$3*'Все выпуски'!$J$6/100)/366*(B618-IF(C618="Нет",VLOOKUP(A618,'Айгенис Оп11'!$A$2:$C$30,3,0),VLOOKUP((A618-1),'Айгенис Оп11'!$A$2:$C$30,3,0))),2)</f>
        <v>4.0999999999999996</v>
      </c>
      <c r="G618" s="43">
        <f>COUNTIF(D619:$D$2571,365)</f>
        <v>1547</v>
      </c>
      <c r="H618" s="43">
        <f>COUNTIF(D619:$D$2571,366)</f>
        <v>406</v>
      </c>
      <c r="I618" s="2"/>
    </row>
    <row r="619" spans="1:9" x14ac:dyDescent="0.25">
      <c r="A619" s="1">
        <f>COUNTIF($C$2:C619,"Да")</f>
        <v>6</v>
      </c>
      <c r="B619" s="45">
        <f t="shared" si="19"/>
        <v>45618</v>
      </c>
      <c r="C619" s="42" t="str">
        <f>IF(ISERROR(VLOOKUP(B619,'Айгенис Оп11'!$C$3:$C$30,1,0)),"Нет","Да")</f>
        <v>Нет</v>
      </c>
      <c r="D619" s="43">
        <f t="shared" si="18"/>
        <v>366</v>
      </c>
      <c r="E619" s="44">
        <f>ROUND(('Все выпуски'!$J$3*'Все выпуски'!$J$6/100)/366*(B619-IF(C619="Нет",VLOOKUP(A619,'Айгенис Оп11'!$A$2:$C$30,3,0),VLOOKUP((A619-1),'Айгенис Оп11'!$A$2:$C$30,3,0))),2)</f>
        <v>4.18</v>
      </c>
      <c r="G619" s="43">
        <f>COUNTIF(D620:$D$2571,365)</f>
        <v>1547</v>
      </c>
      <c r="H619" s="43">
        <f>COUNTIF(D620:$D$2571,366)</f>
        <v>405</v>
      </c>
      <c r="I619" s="2"/>
    </row>
    <row r="620" spans="1:9" x14ac:dyDescent="0.25">
      <c r="A620" s="1">
        <f>COUNTIF($C$2:C620,"Да")</f>
        <v>6</v>
      </c>
      <c r="B620" s="45">
        <f t="shared" si="19"/>
        <v>45619</v>
      </c>
      <c r="C620" s="42" t="str">
        <f>IF(ISERROR(VLOOKUP(B620,'Айгенис Оп11'!$C$3:$C$30,1,0)),"Нет","Да")</f>
        <v>Нет</v>
      </c>
      <c r="D620" s="43">
        <f t="shared" si="18"/>
        <v>366</v>
      </c>
      <c r="E620" s="44">
        <f>ROUND(('Все выпуски'!$J$3*'Все выпуски'!$J$6/100)/366*(B620-IF(C620="Нет",VLOOKUP(A620,'Айгенис Оп11'!$A$2:$C$30,3,0),VLOOKUP((A620-1),'Айгенис Оп11'!$A$2:$C$30,3,0))),2)</f>
        <v>4.26</v>
      </c>
      <c r="G620" s="43">
        <f>COUNTIF(D621:$D$2571,365)</f>
        <v>1547</v>
      </c>
      <c r="H620" s="43">
        <f>COUNTIF(D621:$D$2571,366)</f>
        <v>404</v>
      </c>
      <c r="I620" s="2"/>
    </row>
    <row r="621" spans="1:9" x14ac:dyDescent="0.25">
      <c r="A621" s="1">
        <f>COUNTIF($C$2:C621,"Да")</f>
        <v>6</v>
      </c>
      <c r="B621" s="45">
        <f t="shared" si="19"/>
        <v>45620</v>
      </c>
      <c r="C621" s="42" t="str">
        <f>IF(ISERROR(VLOOKUP(B621,'Айгенис Оп11'!$C$3:$C$30,1,0)),"Нет","Да")</f>
        <v>Нет</v>
      </c>
      <c r="D621" s="43">
        <f t="shared" si="18"/>
        <v>366</v>
      </c>
      <c r="E621" s="44">
        <f>ROUND(('Все выпуски'!$J$3*'Все выпуски'!$J$6/100)/366*(B621-IF(C621="Нет",VLOOKUP(A621,'Айгенис Оп11'!$A$2:$C$30,3,0),VLOOKUP((A621-1),'Айгенис Оп11'!$A$2:$C$30,3,0))),2)</f>
        <v>4.34</v>
      </c>
      <c r="G621" s="43">
        <f>COUNTIF(D622:$D$2571,365)</f>
        <v>1547</v>
      </c>
      <c r="H621" s="43">
        <f>COUNTIF(D622:$D$2571,366)</f>
        <v>403</v>
      </c>
      <c r="I621" s="2"/>
    </row>
    <row r="622" spans="1:9" x14ac:dyDescent="0.25">
      <c r="A622" s="1">
        <f>COUNTIF($C$2:C622,"Да")</f>
        <v>6</v>
      </c>
      <c r="B622" s="45">
        <f t="shared" si="19"/>
        <v>45621</v>
      </c>
      <c r="C622" s="42" t="str">
        <f>IF(ISERROR(VLOOKUP(B622,'Айгенис Оп11'!$C$3:$C$30,1,0)),"Нет","Да")</f>
        <v>Нет</v>
      </c>
      <c r="D622" s="43">
        <f t="shared" si="18"/>
        <v>366</v>
      </c>
      <c r="E622" s="44">
        <f>ROUND(('Все выпуски'!$J$3*'Все выпуски'!$J$6/100)/366*(B622-IF(C622="Нет",VLOOKUP(A622,'Айгенис Оп11'!$A$2:$C$30,3,0),VLOOKUP((A622-1),'Айгенис Оп11'!$A$2:$C$30,3,0))),2)</f>
        <v>4.43</v>
      </c>
      <c r="G622" s="43">
        <f>COUNTIF(D623:$D$2571,365)</f>
        <v>1547</v>
      </c>
      <c r="H622" s="43">
        <f>COUNTIF(D623:$D$2571,366)</f>
        <v>402</v>
      </c>
      <c r="I622" s="2"/>
    </row>
    <row r="623" spans="1:9" x14ac:dyDescent="0.25">
      <c r="A623" s="1">
        <f>COUNTIF($C$2:C623,"Да")</f>
        <v>6</v>
      </c>
      <c r="B623" s="45">
        <f t="shared" si="19"/>
        <v>45622</v>
      </c>
      <c r="C623" s="42" t="str">
        <f>IF(ISERROR(VLOOKUP(B623,'Айгенис Оп11'!$C$3:$C$30,1,0)),"Нет","Да")</f>
        <v>Нет</v>
      </c>
      <c r="D623" s="43">
        <f t="shared" si="18"/>
        <v>366</v>
      </c>
      <c r="E623" s="44">
        <f>ROUND(('Все выпуски'!$J$3*'Все выпуски'!$J$6/100)/366*(B623-IF(C623="Нет",VLOOKUP(A623,'Айгенис Оп11'!$A$2:$C$30,3,0),VLOOKUP((A623-1),'Айгенис Оп11'!$A$2:$C$30,3,0))),2)</f>
        <v>4.51</v>
      </c>
      <c r="G623" s="43">
        <f>COUNTIF(D624:$D$2571,365)</f>
        <v>1547</v>
      </c>
      <c r="H623" s="43">
        <f>COUNTIF(D624:$D$2571,366)</f>
        <v>401</v>
      </c>
      <c r="I623" s="2"/>
    </row>
    <row r="624" spans="1:9" x14ac:dyDescent="0.25">
      <c r="A624" s="1">
        <f>COUNTIF($C$2:C624,"Да")</f>
        <v>6</v>
      </c>
      <c r="B624" s="45">
        <f t="shared" si="19"/>
        <v>45623</v>
      </c>
      <c r="C624" s="42" t="str">
        <f>IF(ISERROR(VLOOKUP(B624,'Айгенис Оп11'!$C$3:$C$30,1,0)),"Нет","Да")</f>
        <v>Нет</v>
      </c>
      <c r="D624" s="43">
        <f t="shared" si="18"/>
        <v>366</v>
      </c>
      <c r="E624" s="44">
        <f>ROUND(('Все выпуски'!$J$3*'Все выпуски'!$J$6/100)/366*(B624-IF(C624="Нет",VLOOKUP(A624,'Айгенис Оп11'!$A$2:$C$30,3,0),VLOOKUP((A624-1),'Айгенис Оп11'!$A$2:$C$30,3,0))),2)</f>
        <v>4.59</v>
      </c>
      <c r="G624" s="43">
        <f>COUNTIF(D625:$D$2571,365)</f>
        <v>1547</v>
      </c>
      <c r="H624" s="43">
        <f>COUNTIF(D625:$D$2571,366)</f>
        <v>400</v>
      </c>
      <c r="I624" s="2"/>
    </row>
    <row r="625" spans="1:9" x14ac:dyDescent="0.25">
      <c r="A625" s="1">
        <f>COUNTIF($C$2:C625,"Да")</f>
        <v>6</v>
      </c>
      <c r="B625" s="45">
        <f t="shared" si="19"/>
        <v>45624</v>
      </c>
      <c r="C625" s="42" t="str">
        <f>IF(ISERROR(VLOOKUP(B625,'Айгенис Оп11'!$C$3:$C$30,1,0)),"Нет","Да")</f>
        <v>Нет</v>
      </c>
      <c r="D625" s="43">
        <f t="shared" si="18"/>
        <v>366</v>
      </c>
      <c r="E625" s="44">
        <f>ROUND(('Все выпуски'!$J$3*'Все выпуски'!$J$6/100)/366*(B625-IF(C625="Нет",VLOOKUP(A625,'Айгенис Оп11'!$A$2:$C$30,3,0),VLOOKUP((A625-1),'Айгенис Оп11'!$A$2:$C$30,3,0))),2)</f>
        <v>4.67</v>
      </c>
      <c r="G625" s="43">
        <f>COUNTIF(D626:$D$2571,365)</f>
        <v>1547</v>
      </c>
      <c r="H625" s="43">
        <f>COUNTIF(D626:$D$2571,366)</f>
        <v>399</v>
      </c>
      <c r="I625" s="2"/>
    </row>
    <row r="626" spans="1:9" x14ac:dyDescent="0.25">
      <c r="A626" s="1">
        <f>COUNTIF($C$2:C626,"Да")</f>
        <v>6</v>
      </c>
      <c r="B626" s="45">
        <f t="shared" si="19"/>
        <v>45625</v>
      </c>
      <c r="C626" s="42" t="str">
        <f>IF(ISERROR(VLOOKUP(B626,'Айгенис Оп11'!$C$3:$C$30,1,0)),"Нет","Да")</f>
        <v>Нет</v>
      </c>
      <c r="D626" s="43">
        <f t="shared" si="18"/>
        <v>366</v>
      </c>
      <c r="E626" s="44">
        <f>ROUND(('Все выпуски'!$J$3*'Все выпуски'!$J$6/100)/366*(B626-IF(C626="Нет",VLOOKUP(A626,'Айгенис Оп11'!$A$2:$C$30,3,0),VLOOKUP((A626-1),'Айгенис Оп11'!$A$2:$C$30,3,0))),2)</f>
        <v>4.75</v>
      </c>
      <c r="G626" s="43">
        <f>COUNTIF(D627:$D$2571,365)</f>
        <v>1547</v>
      </c>
      <c r="H626" s="43">
        <f>COUNTIF(D627:$D$2571,366)</f>
        <v>398</v>
      </c>
      <c r="I626" s="2"/>
    </row>
    <row r="627" spans="1:9" x14ac:dyDescent="0.25">
      <c r="A627" s="1">
        <f>COUNTIF($C$2:C627,"Да")</f>
        <v>6</v>
      </c>
      <c r="B627" s="45">
        <f t="shared" si="19"/>
        <v>45626</v>
      </c>
      <c r="C627" s="42" t="str">
        <f>IF(ISERROR(VLOOKUP(B627,'Айгенис Оп11'!$C$3:$C$30,1,0)),"Нет","Да")</f>
        <v>Нет</v>
      </c>
      <c r="D627" s="43">
        <f t="shared" si="18"/>
        <v>366</v>
      </c>
      <c r="E627" s="44">
        <f>ROUND(('Все выпуски'!$J$3*'Все выпуски'!$J$6/100)/366*(B627-IF(C627="Нет",VLOOKUP(A627,'Айгенис Оп11'!$A$2:$C$30,3,0),VLOOKUP((A627-1),'Айгенис Оп11'!$A$2:$C$30,3,0))),2)</f>
        <v>4.84</v>
      </c>
      <c r="G627" s="43">
        <f>COUNTIF(D628:$D$2571,365)</f>
        <v>1547</v>
      </c>
      <c r="H627" s="43">
        <f>COUNTIF(D628:$D$2571,366)</f>
        <v>397</v>
      </c>
      <c r="I627" s="2"/>
    </row>
    <row r="628" spans="1:9" x14ac:dyDescent="0.25">
      <c r="A628" s="1">
        <f>COUNTIF($C$2:C628,"Да")</f>
        <v>6</v>
      </c>
      <c r="B628" s="45">
        <f t="shared" si="19"/>
        <v>45627</v>
      </c>
      <c r="C628" s="42" t="str">
        <f>IF(ISERROR(VLOOKUP(B628,'Айгенис Оп11'!$C$3:$C$30,1,0)),"Нет","Да")</f>
        <v>Нет</v>
      </c>
      <c r="D628" s="43">
        <f t="shared" si="18"/>
        <v>366</v>
      </c>
      <c r="E628" s="44">
        <f>ROUND(('Все выпуски'!$J$3*'Все выпуски'!$J$6/100)/366*(B628-IF(C628="Нет",VLOOKUP(A628,'Айгенис Оп11'!$A$2:$C$30,3,0),VLOOKUP((A628-1),'Айгенис Оп11'!$A$2:$C$30,3,0))),2)</f>
        <v>4.92</v>
      </c>
      <c r="G628" s="43">
        <f>COUNTIF(D629:$D$2571,365)</f>
        <v>1547</v>
      </c>
      <c r="H628" s="43">
        <f>COUNTIF(D629:$D$2571,366)</f>
        <v>396</v>
      </c>
      <c r="I628" s="2"/>
    </row>
    <row r="629" spans="1:9" x14ac:dyDescent="0.25">
      <c r="A629" s="1">
        <f>COUNTIF($C$2:C629,"Да")</f>
        <v>6</v>
      </c>
      <c r="B629" s="45">
        <f t="shared" si="19"/>
        <v>45628</v>
      </c>
      <c r="C629" s="42" t="str">
        <f>IF(ISERROR(VLOOKUP(B629,'Айгенис Оп11'!$C$3:$C$30,1,0)),"Нет","Да")</f>
        <v>Нет</v>
      </c>
      <c r="D629" s="43">
        <f t="shared" si="18"/>
        <v>366</v>
      </c>
      <c r="E629" s="44">
        <f>ROUND(('Все выпуски'!$J$3*'Все выпуски'!$J$6/100)/366*(B629-IF(C629="Нет",VLOOKUP(A629,'Айгенис Оп11'!$A$2:$C$30,3,0),VLOOKUP((A629-1),'Айгенис Оп11'!$A$2:$C$30,3,0))),2)</f>
        <v>5</v>
      </c>
      <c r="G629" s="43">
        <f>COUNTIF(D630:$D$2571,365)</f>
        <v>1547</v>
      </c>
      <c r="H629" s="43">
        <f>COUNTIF(D630:$D$2571,366)</f>
        <v>395</v>
      </c>
      <c r="I629" s="2"/>
    </row>
    <row r="630" spans="1:9" x14ac:dyDescent="0.25">
      <c r="A630" s="1">
        <f>COUNTIF($C$2:C630,"Да")</f>
        <v>6</v>
      </c>
      <c r="B630" s="45">
        <f t="shared" si="19"/>
        <v>45629</v>
      </c>
      <c r="C630" s="42" t="str">
        <f>IF(ISERROR(VLOOKUP(B630,'Айгенис Оп11'!$C$3:$C$30,1,0)),"Нет","Да")</f>
        <v>Нет</v>
      </c>
      <c r="D630" s="43">
        <f t="shared" si="18"/>
        <v>366</v>
      </c>
      <c r="E630" s="44">
        <f>ROUND(('Все выпуски'!$J$3*'Все выпуски'!$J$6/100)/366*(B630-IF(C630="Нет",VLOOKUP(A630,'Айгенис Оп11'!$A$2:$C$30,3,0),VLOOKUP((A630-1),'Айгенис Оп11'!$A$2:$C$30,3,0))),2)</f>
        <v>5.08</v>
      </c>
      <c r="G630" s="43">
        <f>COUNTIF(D631:$D$2571,365)</f>
        <v>1547</v>
      </c>
      <c r="H630" s="43">
        <f>COUNTIF(D631:$D$2571,366)</f>
        <v>394</v>
      </c>
      <c r="I630" s="2"/>
    </row>
    <row r="631" spans="1:9" x14ac:dyDescent="0.25">
      <c r="A631" s="1">
        <f>COUNTIF($C$2:C631,"Да")</f>
        <v>6</v>
      </c>
      <c r="B631" s="45">
        <f t="shared" si="19"/>
        <v>45630</v>
      </c>
      <c r="C631" s="42" t="str">
        <f>IF(ISERROR(VLOOKUP(B631,'Айгенис Оп11'!$C$3:$C$30,1,0)),"Нет","Да")</f>
        <v>Нет</v>
      </c>
      <c r="D631" s="43">
        <f t="shared" si="18"/>
        <v>366</v>
      </c>
      <c r="E631" s="44">
        <f>ROUND(('Все выпуски'!$J$3*'Все выпуски'!$J$6/100)/366*(B631-IF(C631="Нет",VLOOKUP(A631,'Айгенис Оп11'!$A$2:$C$30,3,0),VLOOKUP((A631-1),'Айгенис Оп11'!$A$2:$C$30,3,0))),2)</f>
        <v>5.16</v>
      </c>
      <c r="G631" s="43">
        <f>COUNTIF(D632:$D$2571,365)</f>
        <v>1547</v>
      </c>
      <c r="H631" s="43">
        <f>COUNTIF(D632:$D$2571,366)</f>
        <v>393</v>
      </c>
      <c r="I631" s="2"/>
    </row>
    <row r="632" spans="1:9" x14ac:dyDescent="0.25">
      <c r="A632" s="1">
        <f>COUNTIF($C$2:C632,"Да")</f>
        <v>6</v>
      </c>
      <c r="B632" s="45">
        <f t="shared" si="19"/>
        <v>45631</v>
      </c>
      <c r="C632" s="42" t="str">
        <f>IF(ISERROR(VLOOKUP(B632,'Айгенис Оп11'!$C$3:$C$30,1,0)),"Нет","Да")</f>
        <v>Нет</v>
      </c>
      <c r="D632" s="43">
        <f t="shared" si="18"/>
        <v>366</v>
      </c>
      <c r="E632" s="44">
        <f>ROUND(('Все выпуски'!$J$3*'Все выпуски'!$J$6/100)/366*(B632-IF(C632="Нет",VLOOKUP(A632,'Айгенис Оп11'!$A$2:$C$30,3,0),VLOOKUP((A632-1),'Айгенис Оп11'!$A$2:$C$30,3,0))),2)</f>
        <v>5.25</v>
      </c>
      <c r="G632" s="43">
        <f>COUNTIF(D633:$D$2571,365)</f>
        <v>1547</v>
      </c>
      <c r="H632" s="43">
        <f>COUNTIF(D633:$D$2571,366)</f>
        <v>392</v>
      </c>
      <c r="I632" s="2"/>
    </row>
    <row r="633" spans="1:9" x14ac:dyDescent="0.25">
      <c r="A633" s="1">
        <f>COUNTIF($C$2:C633,"Да")</f>
        <v>6</v>
      </c>
      <c r="B633" s="45">
        <f t="shared" si="19"/>
        <v>45632</v>
      </c>
      <c r="C633" s="42" t="str">
        <f>IF(ISERROR(VLOOKUP(B633,'Айгенис Оп11'!$C$3:$C$30,1,0)),"Нет","Да")</f>
        <v>Нет</v>
      </c>
      <c r="D633" s="43">
        <f t="shared" si="18"/>
        <v>366</v>
      </c>
      <c r="E633" s="44">
        <f>ROUND(('Все выпуски'!$J$3*'Все выпуски'!$J$6/100)/366*(B633-IF(C633="Нет",VLOOKUP(A633,'Айгенис Оп11'!$A$2:$C$30,3,0),VLOOKUP((A633-1),'Айгенис Оп11'!$A$2:$C$30,3,0))),2)</f>
        <v>5.33</v>
      </c>
      <c r="G633" s="43">
        <f>COUNTIF(D634:$D$2571,365)</f>
        <v>1547</v>
      </c>
      <c r="H633" s="43">
        <f>COUNTIF(D634:$D$2571,366)</f>
        <v>391</v>
      </c>
      <c r="I633" s="2"/>
    </row>
    <row r="634" spans="1:9" x14ac:dyDescent="0.25">
      <c r="A634" s="1">
        <f>COUNTIF($C$2:C634,"Да")</f>
        <v>6</v>
      </c>
      <c r="B634" s="45">
        <f t="shared" si="19"/>
        <v>45633</v>
      </c>
      <c r="C634" s="42" t="str">
        <f>IF(ISERROR(VLOOKUP(B634,'Айгенис Оп11'!$C$3:$C$30,1,0)),"Нет","Да")</f>
        <v>Нет</v>
      </c>
      <c r="D634" s="43">
        <f t="shared" si="18"/>
        <v>366</v>
      </c>
      <c r="E634" s="44">
        <f>ROUND(('Все выпуски'!$J$3*'Все выпуски'!$J$6/100)/366*(B634-IF(C634="Нет",VLOOKUP(A634,'Айгенис Оп11'!$A$2:$C$30,3,0),VLOOKUP((A634-1),'Айгенис Оп11'!$A$2:$C$30,3,0))),2)</f>
        <v>5.41</v>
      </c>
      <c r="G634" s="43">
        <f>COUNTIF(D635:$D$2571,365)</f>
        <v>1547</v>
      </c>
      <c r="H634" s="43">
        <f>COUNTIF(D635:$D$2571,366)</f>
        <v>390</v>
      </c>
      <c r="I634" s="2"/>
    </row>
    <row r="635" spans="1:9" x14ac:dyDescent="0.25">
      <c r="A635" s="1">
        <f>COUNTIF($C$2:C635,"Да")</f>
        <v>6</v>
      </c>
      <c r="B635" s="45">
        <f t="shared" si="19"/>
        <v>45634</v>
      </c>
      <c r="C635" s="42" t="str">
        <f>IF(ISERROR(VLOOKUP(B635,'Айгенис Оп11'!$C$3:$C$30,1,0)),"Нет","Да")</f>
        <v>Нет</v>
      </c>
      <c r="D635" s="43">
        <f t="shared" si="18"/>
        <v>366</v>
      </c>
      <c r="E635" s="44">
        <f>ROUND(('Все выпуски'!$J$3*'Все выпуски'!$J$6/100)/366*(B635-IF(C635="Нет",VLOOKUP(A635,'Айгенис Оп11'!$A$2:$C$30,3,0),VLOOKUP((A635-1),'Айгенис Оп11'!$A$2:$C$30,3,0))),2)</f>
        <v>5.49</v>
      </c>
      <c r="G635" s="43">
        <f>COUNTIF(D636:$D$2571,365)</f>
        <v>1547</v>
      </c>
      <c r="H635" s="43">
        <f>COUNTIF(D636:$D$2571,366)</f>
        <v>389</v>
      </c>
      <c r="I635" s="2"/>
    </row>
    <row r="636" spans="1:9" x14ac:dyDescent="0.25">
      <c r="A636" s="1">
        <f>COUNTIF($C$2:C636,"Да")</f>
        <v>6</v>
      </c>
      <c r="B636" s="45">
        <f t="shared" si="19"/>
        <v>45635</v>
      </c>
      <c r="C636" s="42" t="str">
        <f>IF(ISERROR(VLOOKUP(B636,'Айгенис Оп11'!$C$3:$C$30,1,0)),"Нет","Да")</f>
        <v>Нет</v>
      </c>
      <c r="D636" s="43">
        <f t="shared" si="18"/>
        <v>366</v>
      </c>
      <c r="E636" s="44">
        <f>ROUND(('Все выпуски'!$J$3*'Все выпуски'!$J$6/100)/366*(B636-IF(C636="Нет",VLOOKUP(A636,'Айгенис Оп11'!$A$2:$C$30,3,0),VLOOKUP((A636-1),'Айгенис Оп11'!$A$2:$C$30,3,0))),2)</f>
        <v>5.57</v>
      </c>
      <c r="G636" s="43">
        <f>COUNTIF(D637:$D$2571,365)</f>
        <v>1547</v>
      </c>
      <c r="H636" s="43">
        <f>COUNTIF(D637:$D$2571,366)</f>
        <v>388</v>
      </c>
      <c r="I636" s="2"/>
    </row>
    <row r="637" spans="1:9" x14ac:dyDescent="0.25">
      <c r="A637" s="1">
        <f>COUNTIF($C$2:C637,"Да")</f>
        <v>6</v>
      </c>
      <c r="B637" s="45">
        <f t="shared" si="19"/>
        <v>45636</v>
      </c>
      <c r="C637" s="42" t="str">
        <f>IF(ISERROR(VLOOKUP(B637,'Айгенис Оп11'!$C$3:$C$30,1,0)),"Нет","Да")</f>
        <v>Нет</v>
      </c>
      <c r="D637" s="43">
        <f t="shared" si="18"/>
        <v>366</v>
      </c>
      <c r="E637" s="44">
        <f>ROUND(('Все выпуски'!$J$3*'Все выпуски'!$J$6/100)/366*(B637-IF(C637="Нет",VLOOKUP(A637,'Айгенис Оп11'!$A$2:$C$30,3,0),VLOOKUP((A637-1),'Айгенис Оп11'!$A$2:$C$30,3,0))),2)</f>
        <v>5.66</v>
      </c>
      <c r="G637" s="43">
        <f>COUNTIF(D638:$D$2571,365)</f>
        <v>1547</v>
      </c>
      <c r="H637" s="43">
        <f>COUNTIF(D638:$D$2571,366)</f>
        <v>387</v>
      </c>
      <c r="I637" s="2"/>
    </row>
    <row r="638" spans="1:9" x14ac:dyDescent="0.25">
      <c r="A638" s="1">
        <f>COUNTIF($C$2:C638,"Да")</f>
        <v>6</v>
      </c>
      <c r="B638" s="45">
        <f t="shared" si="19"/>
        <v>45637</v>
      </c>
      <c r="C638" s="42" t="str">
        <f>IF(ISERROR(VLOOKUP(B638,'Айгенис Оп11'!$C$3:$C$30,1,0)),"Нет","Да")</f>
        <v>Нет</v>
      </c>
      <c r="D638" s="43">
        <f t="shared" si="18"/>
        <v>366</v>
      </c>
      <c r="E638" s="44">
        <f>ROUND(('Все выпуски'!$J$3*'Все выпуски'!$J$6/100)/366*(B638-IF(C638="Нет",VLOOKUP(A638,'Айгенис Оп11'!$A$2:$C$30,3,0),VLOOKUP((A638-1),'Айгенис Оп11'!$A$2:$C$30,3,0))),2)</f>
        <v>5.74</v>
      </c>
      <c r="G638" s="43">
        <f>COUNTIF(D639:$D$2571,365)</f>
        <v>1547</v>
      </c>
      <c r="H638" s="43">
        <f>COUNTIF(D639:$D$2571,366)</f>
        <v>386</v>
      </c>
      <c r="I638" s="2"/>
    </row>
    <row r="639" spans="1:9" x14ac:dyDescent="0.25">
      <c r="A639" s="1">
        <f>COUNTIF($C$2:C639,"Да")</f>
        <v>6</v>
      </c>
      <c r="B639" s="45">
        <f t="shared" si="19"/>
        <v>45638</v>
      </c>
      <c r="C639" s="42" t="str">
        <f>IF(ISERROR(VLOOKUP(B639,'Айгенис Оп11'!$C$3:$C$30,1,0)),"Нет","Да")</f>
        <v>Нет</v>
      </c>
      <c r="D639" s="43">
        <f t="shared" si="18"/>
        <v>366</v>
      </c>
      <c r="E639" s="44">
        <f>ROUND(('Все выпуски'!$J$3*'Все выпуски'!$J$6/100)/366*(B639-IF(C639="Нет",VLOOKUP(A639,'Айгенис Оп11'!$A$2:$C$30,3,0),VLOOKUP((A639-1),'Айгенис Оп11'!$A$2:$C$30,3,0))),2)</f>
        <v>5.82</v>
      </c>
      <c r="G639" s="43">
        <f>COUNTIF(D640:$D$2571,365)</f>
        <v>1547</v>
      </c>
      <c r="H639" s="43">
        <f>COUNTIF(D640:$D$2571,366)</f>
        <v>385</v>
      </c>
      <c r="I639" s="2"/>
    </row>
    <row r="640" spans="1:9" x14ac:dyDescent="0.25">
      <c r="A640" s="1">
        <f>COUNTIF($C$2:C640,"Да")</f>
        <v>6</v>
      </c>
      <c r="B640" s="45">
        <f t="shared" si="19"/>
        <v>45639</v>
      </c>
      <c r="C640" s="42" t="str">
        <f>IF(ISERROR(VLOOKUP(B640,'Айгенис Оп11'!$C$3:$C$30,1,0)),"Нет","Да")</f>
        <v>Нет</v>
      </c>
      <c r="D640" s="43">
        <f t="shared" si="18"/>
        <v>366</v>
      </c>
      <c r="E640" s="44">
        <f>ROUND(('Все выпуски'!$J$3*'Все выпуски'!$J$6/100)/366*(B640-IF(C640="Нет",VLOOKUP(A640,'Айгенис Оп11'!$A$2:$C$30,3,0),VLOOKUP((A640-1),'Айгенис Оп11'!$A$2:$C$30,3,0))),2)</f>
        <v>5.9</v>
      </c>
      <c r="G640" s="43">
        <f>COUNTIF(D641:$D$2571,365)</f>
        <v>1547</v>
      </c>
      <c r="H640" s="43">
        <f>COUNTIF(D641:$D$2571,366)</f>
        <v>384</v>
      </c>
      <c r="I640" s="2"/>
    </row>
    <row r="641" spans="1:9" x14ac:dyDescent="0.25">
      <c r="A641" s="1">
        <f>COUNTIF($C$2:C641,"Да")</f>
        <v>6</v>
      </c>
      <c r="B641" s="45">
        <f t="shared" si="19"/>
        <v>45640</v>
      </c>
      <c r="C641" s="42" t="str">
        <f>IF(ISERROR(VLOOKUP(B641,'Айгенис Оп11'!$C$3:$C$30,1,0)),"Нет","Да")</f>
        <v>Нет</v>
      </c>
      <c r="D641" s="43">
        <f t="shared" si="18"/>
        <v>366</v>
      </c>
      <c r="E641" s="44">
        <f>ROUND(('Все выпуски'!$J$3*'Все выпуски'!$J$6/100)/366*(B641-IF(C641="Нет",VLOOKUP(A641,'Айгенис Оп11'!$A$2:$C$30,3,0),VLOOKUP((A641-1),'Айгенис Оп11'!$A$2:$C$30,3,0))),2)</f>
        <v>5.98</v>
      </c>
      <c r="G641" s="43">
        <f>COUNTIF(D642:$D$2571,365)</f>
        <v>1547</v>
      </c>
      <c r="H641" s="43">
        <f>COUNTIF(D642:$D$2571,366)</f>
        <v>383</v>
      </c>
      <c r="I641" s="2"/>
    </row>
    <row r="642" spans="1:9" x14ac:dyDescent="0.25">
      <c r="A642" s="1">
        <f>COUNTIF($C$2:C642,"Да")</f>
        <v>6</v>
      </c>
      <c r="B642" s="45">
        <f t="shared" si="19"/>
        <v>45641</v>
      </c>
      <c r="C642" s="42" t="str">
        <f>IF(ISERROR(VLOOKUP(B642,'Айгенис Оп11'!$C$3:$C$30,1,0)),"Нет","Да")</f>
        <v>Нет</v>
      </c>
      <c r="D642" s="43">
        <f t="shared" si="18"/>
        <v>366</v>
      </c>
      <c r="E642" s="44">
        <f>ROUND(('Все выпуски'!$J$3*'Все выпуски'!$J$6/100)/366*(B642-IF(C642="Нет",VLOOKUP(A642,'Айгенис Оп11'!$A$2:$C$30,3,0),VLOOKUP((A642-1),'Айгенис Оп11'!$A$2:$C$30,3,0))),2)</f>
        <v>6.07</v>
      </c>
      <c r="G642" s="43">
        <f>COUNTIF(D643:$D$2571,365)</f>
        <v>1547</v>
      </c>
      <c r="H642" s="43">
        <f>COUNTIF(D643:$D$2571,366)</f>
        <v>382</v>
      </c>
      <c r="I642" s="2"/>
    </row>
    <row r="643" spans="1:9" x14ac:dyDescent="0.25">
      <c r="A643" s="1">
        <f>COUNTIF($C$2:C643,"Да")</f>
        <v>6</v>
      </c>
      <c r="B643" s="45">
        <f t="shared" si="19"/>
        <v>45642</v>
      </c>
      <c r="C643" s="42" t="str">
        <f>IF(ISERROR(VLOOKUP(B643,'Айгенис Оп11'!$C$3:$C$30,1,0)),"Нет","Да")</f>
        <v>Нет</v>
      </c>
      <c r="D643" s="43">
        <f t="shared" ref="D643:D706" si="20">IF(MOD(YEAR(B643),4)=0,366,365)</f>
        <v>366</v>
      </c>
      <c r="E643" s="44">
        <f>ROUND(('Все выпуски'!$J$3*'Все выпуски'!$J$6/100)/366*(B643-IF(C643="Нет",VLOOKUP(A643,'Айгенис Оп11'!$A$2:$C$30,3,0),VLOOKUP((A643-1),'Айгенис Оп11'!$A$2:$C$30,3,0))),2)</f>
        <v>6.15</v>
      </c>
      <c r="G643" s="43">
        <f>COUNTIF(D644:$D$2571,365)</f>
        <v>1547</v>
      </c>
      <c r="H643" s="43">
        <f>COUNTIF(D644:$D$2571,366)</f>
        <v>381</v>
      </c>
      <c r="I643" s="2"/>
    </row>
    <row r="644" spans="1:9" x14ac:dyDescent="0.25">
      <c r="A644" s="1">
        <f>COUNTIF($C$2:C644,"Да")</f>
        <v>6</v>
      </c>
      <c r="B644" s="45">
        <f t="shared" ref="B644:B707" si="21">B643+1</f>
        <v>45643</v>
      </c>
      <c r="C644" s="42" t="str">
        <f>IF(ISERROR(VLOOKUP(B644,'Айгенис Оп11'!$C$3:$C$30,1,0)),"Нет","Да")</f>
        <v>Нет</v>
      </c>
      <c r="D644" s="43">
        <f t="shared" si="20"/>
        <v>366</v>
      </c>
      <c r="E644" s="44">
        <f>ROUND(('Все выпуски'!$J$3*'Все выпуски'!$J$6/100)/366*(B644-IF(C644="Нет",VLOOKUP(A644,'Айгенис Оп11'!$A$2:$C$30,3,0),VLOOKUP((A644-1),'Айгенис Оп11'!$A$2:$C$30,3,0))),2)</f>
        <v>6.23</v>
      </c>
      <c r="G644" s="43">
        <f>COUNTIF(D645:$D$2571,365)</f>
        <v>1547</v>
      </c>
      <c r="H644" s="43">
        <f>COUNTIF(D645:$D$2571,366)</f>
        <v>380</v>
      </c>
      <c r="I644" s="2"/>
    </row>
    <row r="645" spans="1:9" x14ac:dyDescent="0.25">
      <c r="A645" s="1">
        <f>COUNTIF($C$2:C645,"Да")</f>
        <v>6</v>
      </c>
      <c r="B645" s="45">
        <f t="shared" si="21"/>
        <v>45644</v>
      </c>
      <c r="C645" s="42" t="str">
        <f>IF(ISERROR(VLOOKUP(B645,'Айгенис Оп11'!$C$3:$C$30,1,0)),"Нет","Да")</f>
        <v>Нет</v>
      </c>
      <c r="D645" s="43">
        <f t="shared" si="20"/>
        <v>366</v>
      </c>
      <c r="E645" s="44">
        <f>ROUND(('Все выпуски'!$J$3*'Все выпуски'!$J$6/100)/366*(B645-IF(C645="Нет",VLOOKUP(A645,'Айгенис Оп11'!$A$2:$C$30,3,0),VLOOKUP((A645-1),'Айгенис Оп11'!$A$2:$C$30,3,0))),2)</f>
        <v>6.31</v>
      </c>
      <c r="G645" s="43">
        <f>COUNTIF(D646:$D$2571,365)</f>
        <v>1547</v>
      </c>
      <c r="H645" s="43">
        <f>COUNTIF(D646:$D$2571,366)</f>
        <v>379</v>
      </c>
      <c r="I645" s="2"/>
    </row>
    <row r="646" spans="1:9" x14ac:dyDescent="0.25">
      <c r="A646" s="1">
        <f>COUNTIF($C$2:C646,"Да")</f>
        <v>6</v>
      </c>
      <c r="B646" s="45">
        <f t="shared" si="21"/>
        <v>45645</v>
      </c>
      <c r="C646" s="42" t="str">
        <f>IF(ISERROR(VLOOKUP(B646,'Айгенис Оп11'!$C$3:$C$30,1,0)),"Нет","Да")</f>
        <v>Нет</v>
      </c>
      <c r="D646" s="43">
        <f t="shared" si="20"/>
        <v>366</v>
      </c>
      <c r="E646" s="44">
        <f>ROUND(('Все выпуски'!$J$3*'Все выпуски'!$J$6/100)/366*(B646-IF(C646="Нет",VLOOKUP(A646,'Айгенис Оп11'!$A$2:$C$30,3,0),VLOOKUP((A646-1),'Айгенис Оп11'!$A$2:$C$30,3,0))),2)</f>
        <v>6.39</v>
      </c>
      <c r="G646" s="43">
        <f>COUNTIF(D647:$D$2571,365)</f>
        <v>1547</v>
      </c>
      <c r="H646" s="43">
        <f>COUNTIF(D647:$D$2571,366)</f>
        <v>378</v>
      </c>
      <c r="I646" s="2"/>
    </row>
    <row r="647" spans="1:9" x14ac:dyDescent="0.25">
      <c r="A647" s="1">
        <f>COUNTIF($C$2:C647,"Да")</f>
        <v>6</v>
      </c>
      <c r="B647" s="45">
        <f t="shared" si="21"/>
        <v>45646</v>
      </c>
      <c r="C647" s="42" t="str">
        <f>IF(ISERROR(VLOOKUP(B647,'Айгенис Оп11'!$C$3:$C$30,1,0)),"Нет","Да")</f>
        <v>Нет</v>
      </c>
      <c r="D647" s="43">
        <f t="shared" si="20"/>
        <v>366</v>
      </c>
      <c r="E647" s="44">
        <f>ROUND(('Все выпуски'!$J$3*'Все выпуски'!$J$6/100)/366*(B647-IF(C647="Нет",VLOOKUP(A647,'Айгенис Оп11'!$A$2:$C$30,3,0),VLOOKUP((A647-1),'Айгенис Оп11'!$A$2:$C$30,3,0))),2)</f>
        <v>6.48</v>
      </c>
      <c r="G647" s="43">
        <f>COUNTIF(D648:$D$2571,365)</f>
        <v>1547</v>
      </c>
      <c r="H647" s="43">
        <f>COUNTIF(D648:$D$2571,366)</f>
        <v>377</v>
      </c>
      <c r="I647" s="2"/>
    </row>
    <row r="648" spans="1:9" x14ac:dyDescent="0.25">
      <c r="A648" s="1">
        <f>COUNTIF($C$2:C648,"Да")</f>
        <v>6</v>
      </c>
      <c r="B648" s="45">
        <f t="shared" si="21"/>
        <v>45647</v>
      </c>
      <c r="C648" s="42" t="str">
        <f>IF(ISERROR(VLOOKUP(B648,'Айгенис Оп11'!$C$3:$C$30,1,0)),"Нет","Да")</f>
        <v>Нет</v>
      </c>
      <c r="D648" s="43">
        <f t="shared" si="20"/>
        <v>366</v>
      </c>
      <c r="E648" s="44">
        <f>ROUND(('Все выпуски'!$J$3*'Все выпуски'!$J$6/100)/366*(B648-IF(C648="Нет",VLOOKUP(A648,'Айгенис Оп11'!$A$2:$C$30,3,0),VLOOKUP((A648-1),'Айгенис Оп11'!$A$2:$C$30,3,0))),2)</f>
        <v>6.56</v>
      </c>
      <c r="G648" s="43">
        <f>COUNTIF(D649:$D$2571,365)</f>
        <v>1547</v>
      </c>
      <c r="H648" s="43">
        <f>COUNTIF(D649:$D$2571,366)</f>
        <v>376</v>
      </c>
      <c r="I648" s="2"/>
    </row>
    <row r="649" spans="1:9" x14ac:dyDescent="0.25">
      <c r="A649" s="1">
        <f>COUNTIF($C$2:C649,"Да")</f>
        <v>6</v>
      </c>
      <c r="B649" s="45">
        <f t="shared" si="21"/>
        <v>45648</v>
      </c>
      <c r="C649" s="42" t="str">
        <f>IF(ISERROR(VLOOKUP(B649,'Айгенис Оп11'!$C$3:$C$30,1,0)),"Нет","Да")</f>
        <v>Нет</v>
      </c>
      <c r="D649" s="43">
        <f t="shared" si="20"/>
        <v>366</v>
      </c>
      <c r="E649" s="44">
        <f>ROUND(('Все выпуски'!$J$3*'Все выпуски'!$J$6/100)/366*(B649-IF(C649="Нет",VLOOKUP(A649,'Айгенис Оп11'!$A$2:$C$30,3,0),VLOOKUP((A649-1),'Айгенис Оп11'!$A$2:$C$30,3,0))),2)</f>
        <v>6.64</v>
      </c>
      <c r="G649" s="43">
        <f>COUNTIF(D650:$D$2571,365)</f>
        <v>1547</v>
      </c>
      <c r="H649" s="43">
        <f>COUNTIF(D650:$D$2571,366)</f>
        <v>375</v>
      </c>
      <c r="I649" s="2"/>
    </row>
    <row r="650" spans="1:9" x14ac:dyDescent="0.25">
      <c r="A650" s="1">
        <f>COUNTIF($C$2:C650,"Да")</f>
        <v>6</v>
      </c>
      <c r="B650" s="45">
        <f t="shared" si="21"/>
        <v>45649</v>
      </c>
      <c r="C650" s="42" t="str">
        <f>IF(ISERROR(VLOOKUP(B650,'Айгенис Оп11'!$C$3:$C$30,1,0)),"Нет","Да")</f>
        <v>Нет</v>
      </c>
      <c r="D650" s="43">
        <f t="shared" si="20"/>
        <v>366</v>
      </c>
      <c r="E650" s="44">
        <f>ROUND(('Все выпуски'!$J$3*'Все выпуски'!$J$6/100)/366*(B650-IF(C650="Нет",VLOOKUP(A650,'Айгенис Оп11'!$A$2:$C$30,3,0),VLOOKUP((A650-1),'Айгенис Оп11'!$A$2:$C$30,3,0))),2)</f>
        <v>6.72</v>
      </c>
      <c r="G650" s="43">
        <f>COUNTIF(D651:$D$2571,365)</f>
        <v>1547</v>
      </c>
      <c r="H650" s="43">
        <f>COUNTIF(D651:$D$2571,366)</f>
        <v>374</v>
      </c>
      <c r="I650" s="2"/>
    </row>
    <row r="651" spans="1:9" x14ac:dyDescent="0.25">
      <c r="A651" s="1">
        <f>COUNTIF($C$2:C651,"Да")</f>
        <v>6</v>
      </c>
      <c r="B651" s="45">
        <f t="shared" si="21"/>
        <v>45650</v>
      </c>
      <c r="C651" s="42" t="str">
        <f>IF(ISERROR(VLOOKUP(B651,'Айгенис Оп11'!$C$3:$C$30,1,0)),"Нет","Да")</f>
        <v>Нет</v>
      </c>
      <c r="D651" s="43">
        <f t="shared" si="20"/>
        <v>366</v>
      </c>
      <c r="E651" s="44">
        <f>ROUND(('Все выпуски'!$J$3*'Все выпуски'!$J$6/100)/366*(B651-IF(C651="Нет",VLOOKUP(A651,'Айгенис Оп11'!$A$2:$C$30,3,0),VLOOKUP((A651-1),'Айгенис Оп11'!$A$2:$C$30,3,0))),2)</f>
        <v>6.8</v>
      </c>
      <c r="G651" s="43">
        <f>COUNTIF(D652:$D$2571,365)</f>
        <v>1547</v>
      </c>
      <c r="H651" s="43">
        <f>COUNTIF(D652:$D$2571,366)</f>
        <v>373</v>
      </c>
      <c r="I651" s="2"/>
    </row>
    <row r="652" spans="1:9" x14ac:dyDescent="0.25">
      <c r="A652" s="1">
        <f>COUNTIF($C$2:C652,"Да")</f>
        <v>6</v>
      </c>
      <c r="B652" s="45">
        <f t="shared" si="21"/>
        <v>45651</v>
      </c>
      <c r="C652" s="42" t="str">
        <f>IF(ISERROR(VLOOKUP(B652,'Айгенис Оп11'!$C$3:$C$30,1,0)),"Нет","Да")</f>
        <v>Нет</v>
      </c>
      <c r="D652" s="43">
        <f t="shared" si="20"/>
        <v>366</v>
      </c>
      <c r="E652" s="44">
        <f>ROUND(('Все выпуски'!$J$3*'Все выпуски'!$J$6/100)/366*(B652-IF(C652="Нет",VLOOKUP(A652,'Айгенис Оп11'!$A$2:$C$30,3,0),VLOOKUP((A652-1),'Айгенис Оп11'!$A$2:$C$30,3,0))),2)</f>
        <v>6.89</v>
      </c>
      <c r="G652" s="43">
        <f>COUNTIF(D653:$D$2571,365)</f>
        <v>1547</v>
      </c>
      <c r="H652" s="43">
        <f>COUNTIF(D653:$D$2571,366)</f>
        <v>372</v>
      </c>
      <c r="I652" s="2"/>
    </row>
    <row r="653" spans="1:9" x14ac:dyDescent="0.25">
      <c r="A653" s="1">
        <f>COUNTIF($C$2:C653,"Да")</f>
        <v>6</v>
      </c>
      <c r="B653" s="45">
        <f t="shared" si="21"/>
        <v>45652</v>
      </c>
      <c r="C653" s="42" t="str">
        <f>IF(ISERROR(VLOOKUP(B653,'Айгенис Оп11'!$C$3:$C$30,1,0)),"Нет","Да")</f>
        <v>Нет</v>
      </c>
      <c r="D653" s="43">
        <f t="shared" si="20"/>
        <v>366</v>
      </c>
      <c r="E653" s="44">
        <f>ROUND(('Все выпуски'!$J$3*'Все выпуски'!$J$6/100)/366*(B653-IF(C653="Нет",VLOOKUP(A653,'Айгенис Оп11'!$A$2:$C$30,3,0),VLOOKUP((A653-1),'Айгенис Оп11'!$A$2:$C$30,3,0))),2)</f>
        <v>6.97</v>
      </c>
      <c r="G653" s="43">
        <f>COUNTIF(D654:$D$2571,365)</f>
        <v>1547</v>
      </c>
      <c r="H653" s="43">
        <f>COUNTIF(D654:$D$2571,366)</f>
        <v>371</v>
      </c>
      <c r="I653" s="2"/>
    </row>
    <row r="654" spans="1:9" x14ac:dyDescent="0.25">
      <c r="A654" s="1">
        <f>COUNTIF($C$2:C654,"Да")</f>
        <v>6</v>
      </c>
      <c r="B654" s="45">
        <f t="shared" si="21"/>
        <v>45653</v>
      </c>
      <c r="C654" s="42" t="str">
        <f>IF(ISERROR(VLOOKUP(B654,'Айгенис Оп11'!$C$3:$C$30,1,0)),"Нет","Да")</f>
        <v>Нет</v>
      </c>
      <c r="D654" s="43">
        <f t="shared" si="20"/>
        <v>366</v>
      </c>
      <c r="E654" s="44">
        <f>ROUND(('Все выпуски'!$J$3*'Все выпуски'!$J$6/100)/366*(B654-IF(C654="Нет",VLOOKUP(A654,'Айгенис Оп11'!$A$2:$C$30,3,0),VLOOKUP((A654-1),'Айгенис Оп11'!$A$2:$C$30,3,0))),2)</f>
        <v>7.05</v>
      </c>
      <c r="G654" s="43">
        <f>COUNTIF(D655:$D$2571,365)</f>
        <v>1547</v>
      </c>
      <c r="H654" s="43">
        <f>COUNTIF(D655:$D$2571,366)</f>
        <v>370</v>
      </c>
      <c r="I654" s="2"/>
    </row>
    <row r="655" spans="1:9" x14ac:dyDescent="0.25">
      <c r="A655" s="1">
        <f>COUNTIF($C$2:C655,"Да")</f>
        <v>6</v>
      </c>
      <c r="B655" s="45">
        <f t="shared" si="21"/>
        <v>45654</v>
      </c>
      <c r="C655" s="42" t="str">
        <f>IF(ISERROR(VLOOKUP(B655,'Айгенис Оп11'!$C$3:$C$30,1,0)),"Нет","Да")</f>
        <v>Нет</v>
      </c>
      <c r="D655" s="43">
        <f t="shared" si="20"/>
        <v>366</v>
      </c>
      <c r="E655" s="44">
        <f>ROUND(('Все выпуски'!$J$3*'Все выпуски'!$J$6/100)/366*(B655-IF(C655="Нет",VLOOKUP(A655,'Айгенис Оп11'!$A$2:$C$30,3,0),VLOOKUP((A655-1),'Айгенис Оп11'!$A$2:$C$30,3,0))),2)</f>
        <v>7.13</v>
      </c>
      <c r="G655" s="43">
        <f>COUNTIF(D656:$D$2571,365)</f>
        <v>1547</v>
      </c>
      <c r="H655" s="43">
        <f>COUNTIF(D656:$D$2571,366)</f>
        <v>369</v>
      </c>
      <c r="I655" s="2"/>
    </row>
    <row r="656" spans="1:9" x14ac:dyDescent="0.25">
      <c r="A656" s="1">
        <f>COUNTIF($C$2:C656,"Да")</f>
        <v>6</v>
      </c>
      <c r="B656" s="45">
        <f t="shared" si="21"/>
        <v>45655</v>
      </c>
      <c r="C656" s="42" t="str">
        <f>IF(ISERROR(VLOOKUP(B656,'Айгенис Оп11'!$C$3:$C$30,1,0)),"Нет","Да")</f>
        <v>Нет</v>
      </c>
      <c r="D656" s="43">
        <f t="shared" si="20"/>
        <v>366</v>
      </c>
      <c r="E656" s="44">
        <f>ROUND(('Все выпуски'!$J$3*'Все выпуски'!$J$6/100)/366*(B656-IF(C656="Нет",VLOOKUP(A656,'Айгенис Оп11'!$A$2:$C$30,3,0),VLOOKUP((A656-1),'Айгенис Оп11'!$A$2:$C$30,3,0))),2)</f>
        <v>7.21</v>
      </c>
      <c r="G656" s="43">
        <f>COUNTIF(D657:$D$2571,365)</f>
        <v>1547</v>
      </c>
      <c r="H656" s="43">
        <f>COUNTIF(D657:$D$2571,366)</f>
        <v>368</v>
      </c>
      <c r="I656" s="2"/>
    </row>
    <row r="657" spans="1:9" x14ac:dyDescent="0.25">
      <c r="A657" s="1">
        <f>COUNTIF($C$2:C657,"Да")</f>
        <v>6</v>
      </c>
      <c r="B657" s="45">
        <f t="shared" si="21"/>
        <v>45656</v>
      </c>
      <c r="C657" s="42" t="str">
        <f>IF(ISERROR(VLOOKUP(B657,'Айгенис Оп11'!$C$3:$C$30,1,0)),"Нет","Да")</f>
        <v>Нет</v>
      </c>
      <c r="D657" s="43">
        <f t="shared" si="20"/>
        <v>366</v>
      </c>
      <c r="E657" s="44">
        <f>ROUND(('Все выпуски'!$J$3*'Все выпуски'!$J$6/100)/366*(B657-IF(C657="Нет",VLOOKUP(A657,'Айгенис Оп11'!$A$2:$C$30,3,0),VLOOKUP((A657-1),'Айгенис Оп11'!$A$2:$C$30,3,0))),2)</f>
        <v>7.3</v>
      </c>
      <c r="G657" s="43">
        <f>COUNTIF(D658:$D$2571,365)</f>
        <v>1547</v>
      </c>
      <c r="H657" s="43">
        <f>COUNTIF(D658:$D$2571,366)</f>
        <v>367</v>
      </c>
      <c r="I657" s="2"/>
    </row>
    <row r="658" spans="1:9" x14ac:dyDescent="0.25">
      <c r="A658" s="1">
        <f>COUNTIF($C$2:C658,"Да")</f>
        <v>6</v>
      </c>
      <c r="B658" s="45">
        <f t="shared" si="21"/>
        <v>45657</v>
      </c>
      <c r="C658" s="42" t="str">
        <f>IF(ISERROR(VLOOKUP(B658,'Айгенис Оп11'!$C$3:$C$30,1,0)),"Нет","Да")</f>
        <v>Нет</v>
      </c>
      <c r="D658" s="43">
        <f t="shared" si="20"/>
        <v>366</v>
      </c>
      <c r="E658" s="44">
        <f>ROUND(('Все выпуски'!$J$3*'Все выпуски'!$J$6/100)/366*(B658-IF(C658="Нет",VLOOKUP(A658,'Айгенис Оп11'!$A$2:$C$30,3,0),VLOOKUP((A658-1),'Айгенис Оп11'!$A$2:$C$30,3,0))),2)</f>
        <v>7.38</v>
      </c>
      <c r="F658" s="44">
        <f>('Все выпуски'!$J$3*'Все выпуски'!$J$6/100)/366*(B658-IF(C658="Нет",VLOOKUP(A658,'Айгенис Оп11'!$A$2:$C$30,3,0),VLOOKUP((A658-1),'Айгенис Оп11'!$A$2:$C$30,3,0)))</f>
        <v>7.3770491803278686</v>
      </c>
      <c r="G658" s="43">
        <f>COUNTIF(D659:$D$2571,365)</f>
        <v>1547</v>
      </c>
      <c r="H658" s="43">
        <f>COUNTIF(D659:$D$2571,366)</f>
        <v>366</v>
      </c>
      <c r="I658" s="2"/>
    </row>
    <row r="659" spans="1:9" x14ac:dyDescent="0.25">
      <c r="A659" s="1">
        <f>COUNTIF($C$2:C659,"Да")</f>
        <v>6</v>
      </c>
      <c r="B659" s="45">
        <f t="shared" si="21"/>
        <v>45658</v>
      </c>
      <c r="C659" s="42" t="str">
        <f>IF(ISERROR(VLOOKUP(B659,'Айгенис Оп11'!$C$3:$C$30,1,0)),"Нет","Да")</f>
        <v>Нет</v>
      </c>
      <c r="D659" s="43">
        <f t="shared" si="20"/>
        <v>365</v>
      </c>
      <c r="E659" s="44">
        <f>ROUND(('Все выпуски'!$J$3*'Все выпуски'!$J$6/100)*((B659-$B$658)/365)+$F$658,2)</f>
        <v>7.46</v>
      </c>
      <c r="G659" s="43">
        <f>COUNTIF(D660:$D$2571,365)</f>
        <v>1546</v>
      </c>
      <c r="H659" s="43">
        <f>COUNTIF(D660:$D$2571,366)</f>
        <v>366</v>
      </c>
      <c r="I659" s="2"/>
    </row>
    <row r="660" spans="1:9" x14ac:dyDescent="0.25">
      <c r="A660" s="1">
        <f>COUNTIF($C$2:C660,"Да")</f>
        <v>7</v>
      </c>
      <c r="B660" s="45">
        <f t="shared" si="21"/>
        <v>45659</v>
      </c>
      <c r="C660" s="42" t="str">
        <f>IF(ISERROR(VLOOKUP(B660,'Айгенис Оп11'!$C$3:$C$30,1,0)),"Нет","Да")</f>
        <v>Да</v>
      </c>
      <c r="D660" s="43">
        <f t="shared" si="20"/>
        <v>365</v>
      </c>
      <c r="E660" s="44">
        <f>ROUND(('Все выпуски'!$J$3*'Все выпуски'!$J$6/100)*((B660-$B$658)/365)+$F$658,2)</f>
        <v>7.54</v>
      </c>
      <c r="G660" s="43">
        <f>COUNTIF(D661:$D$2571,365)</f>
        <v>1545</v>
      </c>
      <c r="H660" s="43">
        <f>COUNTIF(D661:$D$2571,366)</f>
        <v>366</v>
      </c>
      <c r="I660" s="2"/>
    </row>
    <row r="661" spans="1:9" x14ac:dyDescent="0.25">
      <c r="A661" s="1">
        <f>COUNTIF($C$2:C661,"Да")</f>
        <v>7</v>
      </c>
      <c r="B661" s="45">
        <f t="shared" si="21"/>
        <v>45660</v>
      </c>
      <c r="C661" s="42" t="str">
        <f>IF(ISERROR(VLOOKUP(B661,'Айгенис Оп11'!$C$3:$C$30,1,0)),"Нет","Да")</f>
        <v>Нет</v>
      </c>
      <c r="D661" s="43">
        <f t="shared" si="20"/>
        <v>365</v>
      </c>
      <c r="E661" s="44">
        <f>ROUND(('Все выпуски'!$J$3*'Все выпуски'!$J$6/100)/365*(B661-IF(C661="Нет",VLOOKUP(A661,'Айгенис Оп11'!$A$2:$C$30,3,0),VLOOKUP((A661-1),'Айгенис Оп11'!$A$2:$C$30,3,0))),2)</f>
        <v>0.08</v>
      </c>
      <c r="G661" s="43">
        <f>COUNTIF(D662:$D$2571,365)</f>
        <v>1544</v>
      </c>
      <c r="H661" s="43">
        <f>COUNTIF(D662:$D$2571,366)</f>
        <v>366</v>
      </c>
      <c r="I661" s="2"/>
    </row>
    <row r="662" spans="1:9" x14ac:dyDescent="0.25">
      <c r="A662" s="1">
        <f>COUNTIF($C$2:C662,"Да")</f>
        <v>7</v>
      </c>
      <c r="B662" s="45">
        <f t="shared" si="21"/>
        <v>45661</v>
      </c>
      <c r="C662" s="42" t="str">
        <f>IF(ISERROR(VLOOKUP(B662,'Айгенис Оп11'!$C$3:$C$30,1,0)),"Нет","Да")</f>
        <v>Нет</v>
      </c>
      <c r="D662" s="43">
        <f t="shared" si="20"/>
        <v>365</v>
      </c>
      <c r="E662" s="44">
        <f>ROUND(('Все выпуски'!$J$3*'Все выпуски'!$J$6/100)/365*(B662-IF(C662="Нет",VLOOKUP(A662,'Айгенис Оп11'!$A$2:$C$30,3,0),VLOOKUP((A662-1),'Айгенис Оп11'!$A$2:$C$30,3,0))),2)</f>
        <v>0.16</v>
      </c>
      <c r="G662" s="43">
        <f>COUNTIF(D663:$D$2571,365)</f>
        <v>1543</v>
      </c>
      <c r="H662" s="43">
        <f>COUNTIF(D663:$D$2571,366)</f>
        <v>366</v>
      </c>
      <c r="I662" s="2"/>
    </row>
    <row r="663" spans="1:9" x14ac:dyDescent="0.25">
      <c r="A663" s="1">
        <f>COUNTIF($C$2:C663,"Да")</f>
        <v>7</v>
      </c>
      <c r="B663" s="45">
        <f t="shared" si="21"/>
        <v>45662</v>
      </c>
      <c r="C663" s="42" t="str">
        <f>IF(ISERROR(VLOOKUP(B663,'Айгенис Оп11'!$C$3:$C$30,1,0)),"Нет","Да")</f>
        <v>Нет</v>
      </c>
      <c r="D663" s="43">
        <f t="shared" si="20"/>
        <v>365</v>
      </c>
      <c r="E663" s="44">
        <f>ROUND(('Все выпуски'!$J$3*'Все выпуски'!$J$6/100)/365*(B663-IF(C663="Нет",VLOOKUP(A663,'Айгенис Оп11'!$A$2:$C$30,3,0),VLOOKUP((A663-1),'Айгенис Оп11'!$A$2:$C$30,3,0))),2)</f>
        <v>0.25</v>
      </c>
      <c r="G663" s="43">
        <f>COUNTIF(D664:$D$2571,365)</f>
        <v>1542</v>
      </c>
      <c r="H663" s="43">
        <f>COUNTIF(D664:$D$2571,366)</f>
        <v>366</v>
      </c>
      <c r="I663" s="2"/>
    </row>
    <row r="664" spans="1:9" x14ac:dyDescent="0.25">
      <c r="A664" s="1">
        <f>COUNTIF($C$2:C664,"Да")</f>
        <v>7</v>
      </c>
      <c r="B664" s="45">
        <f t="shared" si="21"/>
        <v>45663</v>
      </c>
      <c r="C664" s="42" t="str">
        <f>IF(ISERROR(VLOOKUP(B664,'Айгенис Оп11'!$C$3:$C$30,1,0)),"Нет","Да")</f>
        <v>Нет</v>
      </c>
      <c r="D664" s="43">
        <f t="shared" si="20"/>
        <v>365</v>
      </c>
      <c r="E664" s="44">
        <f>ROUND(('Все выпуски'!$J$3*'Все выпуски'!$J$6/100)/365*(B664-IF(C664="Нет",VLOOKUP(A664,'Айгенис Оп11'!$A$2:$C$30,3,0),VLOOKUP((A664-1),'Айгенис Оп11'!$A$2:$C$30,3,0))),2)</f>
        <v>0.33</v>
      </c>
      <c r="G664" s="43">
        <f>COUNTIF(D665:$D$2571,365)</f>
        <v>1541</v>
      </c>
      <c r="H664" s="43">
        <f>COUNTIF(D665:$D$2571,366)</f>
        <v>366</v>
      </c>
      <c r="I664" s="2"/>
    </row>
    <row r="665" spans="1:9" x14ac:dyDescent="0.25">
      <c r="A665" s="1">
        <f>COUNTIF($C$2:C665,"Да")</f>
        <v>7</v>
      </c>
      <c r="B665" s="45">
        <f t="shared" si="21"/>
        <v>45664</v>
      </c>
      <c r="C665" s="42" t="str">
        <f>IF(ISERROR(VLOOKUP(B665,'Айгенис Оп11'!$C$3:$C$30,1,0)),"Нет","Да")</f>
        <v>Нет</v>
      </c>
      <c r="D665" s="43">
        <f t="shared" si="20"/>
        <v>365</v>
      </c>
      <c r="E665" s="44">
        <f>ROUND(('Все выпуски'!$J$3*'Все выпуски'!$J$6/100)/365*(B665-IF(C665="Нет",VLOOKUP(A665,'Айгенис Оп11'!$A$2:$C$30,3,0),VLOOKUP((A665-1),'Айгенис Оп11'!$A$2:$C$30,3,0))),2)</f>
        <v>0.41</v>
      </c>
      <c r="G665" s="43">
        <f>COUNTIF(D666:$D$2571,365)</f>
        <v>1540</v>
      </c>
      <c r="H665" s="43">
        <f>COUNTIF(D666:$D$2571,366)</f>
        <v>366</v>
      </c>
      <c r="I665" s="2"/>
    </row>
    <row r="666" spans="1:9" x14ac:dyDescent="0.25">
      <c r="A666" s="1">
        <f>COUNTIF($C$2:C666,"Да")</f>
        <v>7</v>
      </c>
      <c r="B666" s="45">
        <f t="shared" si="21"/>
        <v>45665</v>
      </c>
      <c r="C666" s="42" t="str">
        <f>IF(ISERROR(VLOOKUP(B666,'Айгенис Оп11'!$C$3:$C$30,1,0)),"Нет","Да")</f>
        <v>Нет</v>
      </c>
      <c r="D666" s="43">
        <f t="shared" si="20"/>
        <v>365</v>
      </c>
      <c r="E666" s="44">
        <f>ROUND(('Все выпуски'!$J$3*'Все выпуски'!$J$6/100)/365*(B666-IF(C666="Нет",VLOOKUP(A666,'Айгенис Оп11'!$A$2:$C$30,3,0),VLOOKUP((A666-1),'Айгенис Оп11'!$A$2:$C$30,3,0))),2)</f>
        <v>0.49</v>
      </c>
      <c r="G666" s="43">
        <f>COUNTIF(D667:$D$2571,365)</f>
        <v>1539</v>
      </c>
      <c r="H666" s="43">
        <f>COUNTIF(D667:$D$2571,366)</f>
        <v>366</v>
      </c>
      <c r="I666" s="2"/>
    </row>
    <row r="667" spans="1:9" x14ac:dyDescent="0.25">
      <c r="A667" s="1">
        <f>COUNTIF($C$2:C667,"Да")</f>
        <v>7</v>
      </c>
      <c r="B667" s="45">
        <f t="shared" si="21"/>
        <v>45666</v>
      </c>
      <c r="C667" s="42" t="str">
        <f>IF(ISERROR(VLOOKUP(B667,'Айгенис Оп11'!$C$3:$C$30,1,0)),"Нет","Да")</f>
        <v>Нет</v>
      </c>
      <c r="D667" s="43">
        <f t="shared" si="20"/>
        <v>365</v>
      </c>
      <c r="E667" s="44">
        <f>ROUND(('Все выпуски'!$J$3*'Все выпуски'!$J$6/100)/365*(B667-IF(C667="Нет",VLOOKUP(A667,'Айгенис Оп11'!$A$2:$C$30,3,0),VLOOKUP((A667-1),'Айгенис Оп11'!$A$2:$C$30,3,0))),2)</f>
        <v>0.57999999999999996</v>
      </c>
      <c r="G667" s="43">
        <f>COUNTIF(D668:$D$2571,365)</f>
        <v>1538</v>
      </c>
      <c r="H667" s="43">
        <f>COUNTIF(D668:$D$2571,366)</f>
        <v>366</v>
      </c>
      <c r="I667" s="2"/>
    </row>
    <row r="668" spans="1:9" x14ac:dyDescent="0.25">
      <c r="A668" s="1">
        <f>COUNTIF($C$2:C668,"Да")</f>
        <v>7</v>
      </c>
      <c r="B668" s="45">
        <f t="shared" si="21"/>
        <v>45667</v>
      </c>
      <c r="C668" s="42" t="str">
        <f>IF(ISERROR(VLOOKUP(B668,'Айгенис Оп11'!$C$3:$C$30,1,0)),"Нет","Да")</f>
        <v>Нет</v>
      </c>
      <c r="D668" s="43">
        <f t="shared" si="20"/>
        <v>365</v>
      </c>
      <c r="E668" s="44">
        <f>ROUND(('Все выпуски'!$J$3*'Все выпуски'!$J$6/100)/365*(B668-IF(C668="Нет",VLOOKUP(A668,'Айгенис Оп11'!$A$2:$C$30,3,0),VLOOKUP((A668-1),'Айгенис Оп11'!$A$2:$C$30,3,0))),2)</f>
        <v>0.66</v>
      </c>
      <c r="G668" s="43">
        <f>COUNTIF(D669:$D$2571,365)</f>
        <v>1537</v>
      </c>
      <c r="H668" s="43">
        <f>COUNTIF(D669:$D$2571,366)</f>
        <v>366</v>
      </c>
      <c r="I668" s="2"/>
    </row>
    <row r="669" spans="1:9" x14ac:dyDescent="0.25">
      <c r="A669" s="1">
        <f>COUNTIF($C$2:C669,"Да")</f>
        <v>7</v>
      </c>
      <c r="B669" s="45">
        <f t="shared" si="21"/>
        <v>45668</v>
      </c>
      <c r="C669" s="42" t="str">
        <f>IF(ISERROR(VLOOKUP(B669,'Айгенис Оп11'!$C$3:$C$30,1,0)),"Нет","Да")</f>
        <v>Нет</v>
      </c>
      <c r="D669" s="43">
        <f t="shared" si="20"/>
        <v>365</v>
      </c>
      <c r="E669" s="44">
        <f>ROUND(('Все выпуски'!$J$3*'Все выпуски'!$J$6/100)/365*(B669-IF(C669="Нет",VLOOKUP(A669,'Айгенис Оп11'!$A$2:$C$30,3,0),VLOOKUP((A669-1),'Айгенис Оп11'!$A$2:$C$30,3,0))),2)</f>
        <v>0.74</v>
      </c>
      <c r="G669" s="43">
        <f>COUNTIF(D670:$D$2571,365)</f>
        <v>1536</v>
      </c>
      <c r="H669" s="43">
        <f>COUNTIF(D670:$D$2571,366)</f>
        <v>366</v>
      </c>
      <c r="I669" s="2"/>
    </row>
    <row r="670" spans="1:9" x14ac:dyDescent="0.25">
      <c r="A670" s="1">
        <f>COUNTIF($C$2:C670,"Да")</f>
        <v>7</v>
      </c>
      <c r="B670" s="45">
        <f t="shared" si="21"/>
        <v>45669</v>
      </c>
      <c r="C670" s="42" t="str">
        <f>IF(ISERROR(VLOOKUP(B670,'Айгенис Оп11'!$C$3:$C$30,1,0)),"Нет","Да")</f>
        <v>Нет</v>
      </c>
      <c r="D670" s="43">
        <f t="shared" si="20"/>
        <v>365</v>
      </c>
      <c r="E670" s="44">
        <f>ROUND(('Все выпуски'!$J$3*'Все выпуски'!$J$6/100)/365*(B670-IF(C670="Нет",VLOOKUP(A670,'Айгенис Оп11'!$A$2:$C$30,3,0),VLOOKUP((A670-1),'Айгенис Оп11'!$A$2:$C$30,3,0))),2)</f>
        <v>0.82</v>
      </c>
      <c r="G670" s="43">
        <f>COUNTIF(D671:$D$2571,365)</f>
        <v>1535</v>
      </c>
      <c r="H670" s="43">
        <f>COUNTIF(D671:$D$2571,366)</f>
        <v>366</v>
      </c>
      <c r="I670" s="2"/>
    </row>
    <row r="671" spans="1:9" x14ac:dyDescent="0.25">
      <c r="A671" s="1">
        <f>COUNTIF($C$2:C671,"Да")</f>
        <v>7</v>
      </c>
      <c r="B671" s="45">
        <f t="shared" si="21"/>
        <v>45670</v>
      </c>
      <c r="C671" s="42" t="str">
        <f>IF(ISERROR(VLOOKUP(B671,'Айгенис Оп11'!$C$3:$C$30,1,0)),"Нет","Да")</f>
        <v>Нет</v>
      </c>
      <c r="D671" s="43">
        <f t="shared" si="20"/>
        <v>365</v>
      </c>
      <c r="E671" s="44">
        <f>ROUND(('Все выпуски'!$J$3*'Все выпуски'!$J$6/100)/365*(B671-IF(C671="Нет",VLOOKUP(A671,'Айгенис Оп11'!$A$2:$C$30,3,0),VLOOKUP((A671-1),'Айгенис Оп11'!$A$2:$C$30,3,0))),2)</f>
        <v>0.9</v>
      </c>
      <c r="G671" s="43">
        <f>COUNTIF(D672:$D$2571,365)</f>
        <v>1534</v>
      </c>
      <c r="H671" s="43">
        <f>COUNTIF(D672:$D$2571,366)</f>
        <v>366</v>
      </c>
      <c r="I671" s="2"/>
    </row>
    <row r="672" spans="1:9" x14ac:dyDescent="0.25">
      <c r="A672" s="1">
        <f>COUNTIF($C$2:C672,"Да")</f>
        <v>7</v>
      </c>
      <c r="B672" s="45">
        <f t="shared" si="21"/>
        <v>45671</v>
      </c>
      <c r="C672" s="42" t="str">
        <f>IF(ISERROR(VLOOKUP(B672,'Айгенис Оп11'!$C$3:$C$30,1,0)),"Нет","Да")</f>
        <v>Нет</v>
      </c>
      <c r="D672" s="43">
        <f t="shared" si="20"/>
        <v>365</v>
      </c>
      <c r="E672" s="44">
        <f>ROUND(('Все выпуски'!$J$3*'Все выпуски'!$J$6/100)/365*(B672-IF(C672="Нет",VLOOKUP(A672,'Айгенис Оп11'!$A$2:$C$30,3,0),VLOOKUP((A672-1),'Айгенис Оп11'!$A$2:$C$30,3,0))),2)</f>
        <v>0.99</v>
      </c>
      <c r="G672" s="43">
        <f>COUNTIF(D673:$D$2571,365)</f>
        <v>1533</v>
      </c>
      <c r="H672" s="43">
        <f>COUNTIF(D673:$D$2571,366)</f>
        <v>366</v>
      </c>
      <c r="I672" s="2"/>
    </row>
    <row r="673" spans="1:9" x14ac:dyDescent="0.25">
      <c r="A673" s="1">
        <f>COUNTIF($C$2:C673,"Да")</f>
        <v>7</v>
      </c>
      <c r="B673" s="45">
        <f t="shared" si="21"/>
        <v>45672</v>
      </c>
      <c r="C673" s="42" t="str">
        <f>IF(ISERROR(VLOOKUP(B673,'Айгенис Оп11'!$C$3:$C$30,1,0)),"Нет","Да")</f>
        <v>Нет</v>
      </c>
      <c r="D673" s="43">
        <f t="shared" si="20"/>
        <v>365</v>
      </c>
      <c r="E673" s="44">
        <f>ROUND(('Все выпуски'!$J$3*'Все выпуски'!$J$6/100)/365*(B673-IF(C673="Нет",VLOOKUP(A673,'Айгенис Оп11'!$A$2:$C$30,3,0),VLOOKUP((A673-1),'Айгенис Оп11'!$A$2:$C$30,3,0))),2)</f>
        <v>1.07</v>
      </c>
      <c r="G673" s="43">
        <f>COUNTIF(D674:$D$2571,365)</f>
        <v>1532</v>
      </c>
      <c r="H673" s="43">
        <f>COUNTIF(D674:$D$2571,366)</f>
        <v>366</v>
      </c>
      <c r="I673" s="2"/>
    </row>
    <row r="674" spans="1:9" x14ac:dyDescent="0.25">
      <c r="A674" s="1">
        <f>COUNTIF($C$2:C674,"Да")</f>
        <v>7</v>
      </c>
      <c r="B674" s="45">
        <f t="shared" si="21"/>
        <v>45673</v>
      </c>
      <c r="C674" s="42" t="str">
        <f>IF(ISERROR(VLOOKUP(B674,'Айгенис Оп11'!$C$3:$C$30,1,0)),"Нет","Да")</f>
        <v>Нет</v>
      </c>
      <c r="D674" s="43">
        <f t="shared" si="20"/>
        <v>365</v>
      </c>
      <c r="E674" s="44">
        <f>ROUND(('Все выпуски'!$J$3*'Все выпуски'!$J$6/100)/365*(B674-IF(C674="Нет",VLOOKUP(A674,'Айгенис Оп11'!$A$2:$C$30,3,0),VLOOKUP((A674-1),'Айгенис Оп11'!$A$2:$C$30,3,0))),2)</f>
        <v>1.1499999999999999</v>
      </c>
      <c r="G674" s="43">
        <f>COUNTIF(D675:$D$2571,365)</f>
        <v>1531</v>
      </c>
      <c r="H674" s="43">
        <f>COUNTIF(D675:$D$2571,366)</f>
        <v>366</v>
      </c>
      <c r="I674" s="2"/>
    </row>
    <row r="675" spans="1:9" x14ac:dyDescent="0.25">
      <c r="A675" s="1">
        <f>COUNTIF($C$2:C675,"Да")</f>
        <v>7</v>
      </c>
      <c r="B675" s="45">
        <f t="shared" si="21"/>
        <v>45674</v>
      </c>
      <c r="C675" s="42" t="str">
        <f>IF(ISERROR(VLOOKUP(B675,'Айгенис Оп11'!$C$3:$C$30,1,0)),"Нет","Да")</f>
        <v>Нет</v>
      </c>
      <c r="D675" s="43">
        <f t="shared" si="20"/>
        <v>365</v>
      </c>
      <c r="E675" s="44">
        <f>ROUND(('Все выпуски'!$J$3*'Все выпуски'!$J$6/100)/365*(B675-IF(C675="Нет",VLOOKUP(A675,'Айгенис Оп11'!$A$2:$C$30,3,0),VLOOKUP((A675-1),'Айгенис Оп11'!$A$2:$C$30,3,0))),2)</f>
        <v>1.23</v>
      </c>
      <c r="G675" s="43">
        <f>COUNTIF(D676:$D$2571,365)</f>
        <v>1530</v>
      </c>
      <c r="H675" s="43">
        <f>COUNTIF(D676:$D$2571,366)</f>
        <v>366</v>
      </c>
      <c r="I675" s="2"/>
    </row>
    <row r="676" spans="1:9" x14ac:dyDescent="0.25">
      <c r="A676" s="1">
        <f>COUNTIF($C$2:C676,"Да")</f>
        <v>7</v>
      </c>
      <c r="B676" s="45">
        <f t="shared" si="21"/>
        <v>45675</v>
      </c>
      <c r="C676" s="42" t="str">
        <f>IF(ISERROR(VLOOKUP(B676,'Айгенис Оп11'!$C$3:$C$30,1,0)),"Нет","Да")</f>
        <v>Нет</v>
      </c>
      <c r="D676" s="43">
        <f t="shared" si="20"/>
        <v>365</v>
      </c>
      <c r="E676" s="44">
        <f>ROUND(('Все выпуски'!$J$3*'Все выпуски'!$J$6/100)/365*(B676-IF(C676="Нет",VLOOKUP(A676,'Айгенис Оп11'!$A$2:$C$30,3,0),VLOOKUP((A676-1),'Айгенис Оп11'!$A$2:$C$30,3,0))),2)</f>
        <v>1.32</v>
      </c>
      <c r="G676" s="43">
        <f>COUNTIF(D677:$D$2571,365)</f>
        <v>1529</v>
      </c>
      <c r="H676" s="43">
        <f>COUNTIF(D677:$D$2571,366)</f>
        <v>366</v>
      </c>
      <c r="I676" s="2"/>
    </row>
    <row r="677" spans="1:9" x14ac:dyDescent="0.25">
      <c r="A677" s="1">
        <f>COUNTIF($C$2:C677,"Да")</f>
        <v>7</v>
      </c>
      <c r="B677" s="45">
        <f t="shared" si="21"/>
        <v>45676</v>
      </c>
      <c r="C677" s="42" t="str">
        <f>IF(ISERROR(VLOOKUP(B677,'Айгенис Оп11'!$C$3:$C$30,1,0)),"Нет","Да")</f>
        <v>Нет</v>
      </c>
      <c r="D677" s="43">
        <f t="shared" si="20"/>
        <v>365</v>
      </c>
      <c r="E677" s="44">
        <f>ROUND(('Все выпуски'!$J$3*'Все выпуски'!$J$6/100)/365*(B677-IF(C677="Нет",VLOOKUP(A677,'Айгенис Оп11'!$A$2:$C$30,3,0),VLOOKUP((A677-1),'Айгенис Оп11'!$A$2:$C$30,3,0))),2)</f>
        <v>1.4</v>
      </c>
      <c r="G677" s="43">
        <f>COUNTIF(D678:$D$2571,365)</f>
        <v>1528</v>
      </c>
      <c r="H677" s="43">
        <f>COUNTIF(D678:$D$2571,366)</f>
        <v>366</v>
      </c>
      <c r="I677" s="2"/>
    </row>
    <row r="678" spans="1:9" x14ac:dyDescent="0.25">
      <c r="A678" s="1">
        <f>COUNTIF($C$2:C678,"Да")</f>
        <v>7</v>
      </c>
      <c r="B678" s="45">
        <f t="shared" si="21"/>
        <v>45677</v>
      </c>
      <c r="C678" s="42" t="str">
        <f>IF(ISERROR(VLOOKUP(B678,'Айгенис Оп11'!$C$3:$C$30,1,0)),"Нет","Да")</f>
        <v>Нет</v>
      </c>
      <c r="D678" s="43">
        <f t="shared" si="20"/>
        <v>365</v>
      </c>
      <c r="E678" s="44">
        <f>ROUND(('Все выпуски'!$J$3*'Все выпуски'!$J$6/100)/365*(B678-IF(C678="Нет",VLOOKUP(A678,'Айгенис Оп11'!$A$2:$C$30,3,0),VLOOKUP((A678-1),'Айгенис Оп11'!$A$2:$C$30,3,0))),2)</f>
        <v>1.48</v>
      </c>
      <c r="G678" s="43">
        <f>COUNTIF(D679:$D$2571,365)</f>
        <v>1527</v>
      </c>
      <c r="H678" s="43">
        <f>COUNTIF(D679:$D$2571,366)</f>
        <v>366</v>
      </c>
      <c r="I678" s="2"/>
    </row>
    <row r="679" spans="1:9" x14ac:dyDescent="0.25">
      <c r="A679" s="1">
        <f>COUNTIF($C$2:C679,"Да")</f>
        <v>7</v>
      </c>
      <c r="B679" s="45">
        <f t="shared" si="21"/>
        <v>45678</v>
      </c>
      <c r="C679" s="42" t="str">
        <f>IF(ISERROR(VLOOKUP(B679,'Айгенис Оп11'!$C$3:$C$30,1,0)),"Нет","Да")</f>
        <v>Нет</v>
      </c>
      <c r="D679" s="43">
        <f t="shared" si="20"/>
        <v>365</v>
      </c>
      <c r="E679" s="44">
        <f>ROUND(('Все выпуски'!$J$3*'Все выпуски'!$J$6/100)/365*(B679-IF(C679="Нет",VLOOKUP(A679,'Айгенис Оп11'!$A$2:$C$30,3,0),VLOOKUP((A679-1),'Айгенис Оп11'!$A$2:$C$30,3,0))),2)</f>
        <v>1.56</v>
      </c>
      <c r="G679" s="43">
        <f>COUNTIF(D680:$D$2571,365)</f>
        <v>1526</v>
      </c>
      <c r="H679" s="43">
        <f>COUNTIF(D680:$D$2571,366)</f>
        <v>366</v>
      </c>
      <c r="I679" s="2"/>
    </row>
    <row r="680" spans="1:9" x14ac:dyDescent="0.25">
      <c r="A680" s="1">
        <f>COUNTIF($C$2:C680,"Да")</f>
        <v>7</v>
      </c>
      <c r="B680" s="45">
        <f t="shared" si="21"/>
        <v>45679</v>
      </c>
      <c r="C680" s="42" t="str">
        <f>IF(ISERROR(VLOOKUP(B680,'Айгенис Оп11'!$C$3:$C$30,1,0)),"Нет","Да")</f>
        <v>Нет</v>
      </c>
      <c r="D680" s="43">
        <f t="shared" si="20"/>
        <v>365</v>
      </c>
      <c r="E680" s="44">
        <f>ROUND(('Все выпуски'!$J$3*'Все выпуски'!$J$6/100)/365*(B680-IF(C680="Нет",VLOOKUP(A680,'Айгенис Оп11'!$A$2:$C$30,3,0),VLOOKUP((A680-1),'Айгенис Оп11'!$A$2:$C$30,3,0))),2)</f>
        <v>1.64</v>
      </c>
      <c r="G680" s="43">
        <f>COUNTIF(D681:$D$2571,365)</f>
        <v>1525</v>
      </c>
      <c r="H680" s="43">
        <f>COUNTIF(D681:$D$2571,366)</f>
        <v>366</v>
      </c>
      <c r="I680" s="2"/>
    </row>
    <row r="681" spans="1:9" x14ac:dyDescent="0.25">
      <c r="A681" s="1">
        <f>COUNTIF($C$2:C681,"Да")</f>
        <v>7</v>
      </c>
      <c r="B681" s="45">
        <f t="shared" si="21"/>
        <v>45680</v>
      </c>
      <c r="C681" s="42" t="str">
        <f>IF(ISERROR(VLOOKUP(B681,'Айгенис Оп11'!$C$3:$C$30,1,0)),"Нет","Да")</f>
        <v>Нет</v>
      </c>
      <c r="D681" s="43">
        <f t="shared" si="20"/>
        <v>365</v>
      </c>
      <c r="E681" s="44">
        <f>ROUND(('Все выпуски'!$J$3*'Все выпуски'!$J$6/100)/365*(B681-IF(C681="Нет",VLOOKUP(A681,'Айгенис Оп11'!$A$2:$C$30,3,0),VLOOKUP((A681-1),'Айгенис Оп11'!$A$2:$C$30,3,0))),2)</f>
        <v>1.73</v>
      </c>
      <c r="G681" s="43">
        <f>COUNTIF(D682:$D$2571,365)</f>
        <v>1524</v>
      </c>
      <c r="H681" s="43">
        <f>COUNTIF(D682:$D$2571,366)</f>
        <v>366</v>
      </c>
      <c r="I681" s="2"/>
    </row>
    <row r="682" spans="1:9" x14ac:dyDescent="0.25">
      <c r="A682" s="1">
        <f>COUNTIF($C$2:C682,"Да")</f>
        <v>7</v>
      </c>
      <c r="B682" s="45">
        <f t="shared" si="21"/>
        <v>45681</v>
      </c>
      <c r="C682" s="42" t="str">
        <f>IF(ISERROR(VLOOKUP(B682,'Айгенис Оп11'!$C$3:$C$30,1,0)),"Нет","Да")</f>
        <v>Нет</v>
      </c>
      <c r="D682" s="43">
        <f t="shared" si="20"/>
        <v>365</v>
      </c>
      <c r="E682" s="44">
        <f>ROUND(('Все выпуски'!$J$3*'Все выпуски'!$J$6/100)/365*(B682-IF(C682="Нет",VLOOKUP(A682,'Айгенис Оп11'!$A$2:$C$30,3,0),VLOOKUP((A682-1),'Айгенис Оп11'!$A$2:$C$30,3,0))),2)</f>
        <v>1.81</v>
      </c>
      <c r="G682" s="43">
        <f>COUNTIF(D683:$D$2571,365)</f>
        <v>1523</v>
      </c>
      <c r="H682" s="43">
        <f>COUNTIF(D683:$D$2571,366)</f>
        <v>366</v>
      </c>
      <c r="I682" s="2"/>
    </row>
    <row r="683" spans="1:9" x14ac:dyDescent="0.25">
      <c r="A683" s="1">
        <f>COUNTIF($C$2:C683,"Да")</f>
        <v>7</v>
      </c>
      <c r="B683" s="45">
        <f t="shared" si="21"/>
        <v>45682</v>
      </c>
      <c r="C683" s="42" t="str">
        <f>IF(ISERROR(VLOOKUP(B683,'Айгенис Оп11'!$C$3:$C$30,1,0)),"Нет","Да")</f>
        <v>Нет</v>
      </c>
      <c r="D683" s="43">
        <f t="shared" si="20"/>
        <v>365</v>
      </c>
      <c r="E683" s="44">
        <f>ROUND(('Все выпуски'!$J$3*'Все выпуски'!$J$6/100)/365*(B683-IF(C683="Нет",VLOOKUP(A683,'Айгенис Оп11'!$A$2:$C$30,3,0),VLOOKUP((A683-1),'Айгенис Оп11'!$A$2:$C$30,3,0))),2)</f>
        <v>1.89</v>
      </c>
      <c r="G683" s="43">
        <f>COUNTIF(D684:$D$2571,365)</f>
        <v>1522</v>
      </c>
      <c r="H683" s="43">
        <f>COUNTIF(D684:$D$2571,366)</f>
        <v>366</v>
      </c>
      <c r="I683" s="2"/>
    </row>
    <row r="684" spans="1:9" x14ac:dyDescent="0.25">
      <c r="A684" s="1">
        <f>COUNTIF($C$2:C684,"Да")</f>
        <v>7</v>
      </c>
      <c r="B684" s="45">
        <f t="shared" si="21"/>
        <v>45683</v>
      </c>
      <c r="C684" s="42" t="str">
        <f>IF(ISERROR(VLOOKUP(B684,'Айгенис Оп11'!$C$3:$C$30,1,0)),"Нет","Да")</f>
        <v>Нет</v>
      </c>
      <c r="D684" s="43">
        <f t="shared" si="20"/>
        <v>365</v>
      </c>
      <c r="E684" s="44">
        <f>ROUND(('Все выпуски'!$J$3*'Все выпуски'!$J$6/100)/365*(B684-IF(C684="Нет",VLOOKUP(A684,'Айгенис Оп11'!$A$2:$C$30,3,0),VLOOKUP((A684-1),'Айгенис Оп11'!$A$2:$C$30,3,0))),2)</f>
        <v>1.97</v>
      </c>
      <c r="G684" s="43">
        <f>COUNTIF(D685:$D$2571,365)</f>
        <v>1521</v>
      </c>
      <c r="H684" s="43">
        <f>COUNTIF(D685:$D$2571,366)</f>
        <v>366</v>
      </c>
      <c r="I684" s="2"/>
    </row>
    <row r="685" spans="1:9" x14ac:dyDescent="0.25">
      <c r="A685" s="1">
        <f>COUNTIF($C$2:C685,"Да")</f>
        <v>7</v>
      </c>
      <c r="B685" s="45">
        <f t="shared" si="21"/>
        <v>45684</v>
      </c>
      <c r="C685" s="42" t="str">
        <f>IF(ISERROR(VLOOKUP(B685,'Айгенис Оп11'!$C$3:$C$30,1,0)),"Нет","Да")</f>
        <v>Нет</v>
      </c>
      <c r="D685" s="43">
        <f t="shared" si="20"/>
        <v>365</v>
      </c>
      <c r="E685" s="44">
        <f>ROUND(('Все выпуски'!$J$3*'Все выпуски'!$J$6/100)/365*(B685-IF(C685="Нет",VLOOKUP(A685,'Айгенис Оп11'!$A$2:$C$30,3,0),VLOOKUP((A685-1),'Айгенис Оп11'!$A$2:$C$30,3,0))),2)</f>
        <v>2.0499999999999998</v>
      </c>
      <c r="G685" s="43">
        <f>COUNTIF(D686:$D$2571,365)</f>
        <v>1520</v>
      </c>
      <c r="H685" s="43">
        <f>COUNTIF(D686:$D$2571,366)</f>
        <v>366</v>
      </c>
      <c r="I685" s="2"/>
    </row>
    <row r="686" spans="1:9" x14ac:dyDescent="0.25">
      <c r="A686" s="1">
        <f>COUNTIF($C$2:C686,"Да")</f>
        <v>7</v>
      </c>
      <c r="B686" s="45">
        <f t="shared" si="21"/>
        <v>45685</v>
      </c>
      <c r="C686" s="42" t="str">
        <f>IF(ISERROR(VLOOKUP(B686,'Айгенис Оп11'!$C$3:$C$30,1,0)),"Нет","Да")</f>
        <v>Нет</v>
      </c>
      <c r="D686" s="43">
        <f t="shared" si="20"/>
        <v>365</v>
      </c>
      <c r="E686" s="44">
        <f>ROUND(('Все выпуски'!$J$3*'Все выпуски'!$J$6/100)/365*(B686-IF(C686="Нет",VLOOKUP(A686,'Айгенис Оп11'!$A$2:$C$30,3,0),VLOOKUP((A686-1),'Айгенис Оп11'!$A$2:$C$30,3,0))),2)</f>
        <v>2.14</v>
      </c>
      <c r="G686" s="43">
        <f>COUNTIF(D687:$D$2571,365)</f>
        <v>1519</v>
      </c>
      <c r="H686" s="43">
        <f>COUNTIF(D687:$D$2571,366)</f>
        <v>366</v>
      </c>
      <c r="I686" s="2"/>
    </row>
    <row r="687" spans="1:9" x14ac:dyDescent="0.25">
      <c r="A687" s="1">
        <f>COUNTIF($C$2:C687,"Да")</f>
        <v>7</v>
      </c>
      <c r="B687" s="45">
        <f t="shared" si="21"/>
        <v>45686</v>
      </c>
      <c r="C687" s="42" t="str">
        <f>IF(ISERROR(VLOOKUP(B687,'Айгенис Оп11'!$C$3:$C$30,1,0)),"Нет","Да")</f>
        <v>Нет</v>
      </c>
      <c r="D687" s="43">
        <f t="shared" si="20"/>
        <v>365</v>
      </c>
      <c r="E687" s="44">
        <f>ROUND(('Все выпуски'!$J$3*'Все выпуски'!$J$6/100)/365*(B687-IF(C687="Нет",VLOOKUP(A687,'Айгенис Оп11'!$A$2:$C$30,3,0),VLOOKUP((A687-1),'Айгенис Оп11'!$A$2:$C$30,3,0))),2)</f>
        <v>2.2200000000000002</v>
      </c>
      <c r="G687" s="43">
        <f>COUNTIF(D688:$D$2571,365)</f>
        <v>1518</v>
      </c>
      <c r="H687" s="43">
        <f>COUNTIF(D688:$D$2571,366)</f>
        <v>366</v>
      </c>
      <c r="I687" s="2"/>
    </row>
    <row r="688" spans="1:9" x14ac:dyDescent="0.25">
      <c r="A688" s="1">
        <f>COUNTIF($C$2:C688,"Да")</f>
        <v>7</v>
      </c>
      <c r="B688" s="45">
        <f t="shared" si="21"/>
        <v>45687</v>
      </c>
      <c r="C688" s="42" t="str">
        <f>IF(ISERROR(VLOOKUP(B688,'Айгенис Оп11'!$C$3:$C$30,1,0)),"Нет","Да")</f>
        <v>Нет</v>
      </c>
      <c r="D688" s="43">
        <f t="shared" si="20"/>
        <v>365</v>
      </c>
      <c r="E688" s="44">
        <f>ROUND(('Все выпуски'!$J$3*'Все выпуски'!$J$6/100)/365*(B688-IF(C688="Нет",VLOOKUP(A688,'Айгенис Оп11'!$A$2:$C$30,3,0),VLOOKUP((A688-1),'Айгенис Оп11'!$A$2:$C$30,3,0))),2)</f>
        <v>2.2999999999999998</v>
      </c>
      <c r="G688" s="43">
        <f>COUNTIF(D689:$D$2571,365)</f>
        <v>1517</v>
      </c>
      <c r="H688" s="43">
        <f>COUNTIF(D689:$D$2571,366)</f>
        <v>366</v>
      </c>
      <c r="I688" s="2"/>
    </row>
    <row r="689" spans="1:9" x14ac:dyDescent="0.25">
      <c r="A689" s="1">
        <f>COUNTIF($C$2:C689,"Да")</f>
        <v>7</v>
      </c>
      <c r="B689" s="45">
        <f t="shared" si="21"/>
        <v>45688</v>
      </c>
      <c r="C689" s="42" t="str">
        <f>IF(ISERROR(VLOOKUP(B689,'Айгенис Оп11'!$C$3:$C$30,1,0)),"Нет","Да")</f>
        <v>Нет</v>
      </c>
      <c r="D689" s="43">
        <f t="shared" si="20"/>
        <v>365</v>
      </c>
      <c r="E689" s="44">
        <f>ROUND(('Все выпуски'!$J$3*'Все выпуски'!$J$6/100)/365*(B689-IF(C689="Нет",VLOOKUP(A689,'Айгенис Оп11'!$A$2:$C$30,3,0),VLOOKUP((A689-1),'Айгенис Оп11'!$A$2:$C$30,3,0))),2)</f>
        <v>2.38</v>
      </c>
      <c r="G689" s="43">
        <f>COUNTIF(D690:$D$2571,365)</f>
        <v>1516</v>
      </c>
      <c r="H689" s="43">
        <f>COUNTIF(D690:$D$2571,366)</f>
        <v>366</v>
      </c>
      <c r="I689" s="2"/>
    </row>
    <row r="690" spans="1:9" x14ac:dyDescent="0.25">
      <c r="A690" s="1">
        <f>COUNTIF($C$2:C690,"Да")</f>
        <v>7</v>
      </c>
      <c r="B690" s="45">
        <f t="shared" si="21"/>
        <v>45689</v>
      </c>
      <c r="C690" s="42" t="str">
        <f>IF(ISERROR(VLOOKUP(B690,'Айгенис Оп11'!$C$3:$C$30,1,0)),"Нет","Да")</f>
        <v>Нет</v>
      </c>
      <c r="D690" s="43">
        <f t="shared" si="20"/>
        <v>365</v>
      </c>
      <c r="E690" s="44">
        <f>ROUND(('Все выпуски'!$J$3*'Все выпуски'!$J$6/100)/365*(B690-IF(C690="Нет",VLOOKUP(A690,'Айгенис Оп11'!$A$2:$C$30,3,0),VLOOKUP((A690-1),'Айгенис Оп11'!$A$2:$C$30,3,0))),2)</f>
        <v>2.4700000000000002</v>
      </c>
      <c r="G690" s="43">
        <f>COUNTIF(D691:$D$2571,365)</f>
        <v>1515</v>
      </c>
      <c r="H690" s="43">
        <f>COUNTIF(D691:$D$2571,366)</f>
        <v>366</v>
      </c>
      <c r="I690" s="2"/>
    </row>
    <row r="691" spans="1:9" x14ac:dyDescent="0.25">
      <c r="A691" s="1">
        <f>COUNTIF($C$2:C691,"Да")</f>
        <v>7</v>
      </c>
      <c r="B691" s="45">
        <f t="shared" si="21"/>
        <v>45690</v>
      </c>
      <c r="C691" s="42" t="str">
        <f>IF(ISERROR(VLOOKUP(B691,'Айгенис Оп11'!$C$3:$C$30,1,0)),"Нет","Да")</f>
        <v>Нет</v>
      </c>
      <c r="D691" s="43">
        <f t="shared" si="20"/>
        <v>365</v>
      </c>
      <c r="E691" s="44">
        <f>ROUND(('Все выпуски'!$J$3*'Все выпуски'!$J$6/100)/365*(B691-IF(C691="Нет",VLOOKUP(A691,'Айгенис Оп11'!$A$2:$C$30,3,0),VLOOKUP((A691-1),'Айгенис Оп11'!$A$2:$C$30,3,0))),2)</f>
        <v>2.5499999999999998</v>
      </c>
      <c r="G691" s="43">
        <f>COUNTIF(D692:$D$2571,365)</f>
        <v>1514</v>
      </c>
      <c r="H691" s="43">
        <f>COUNTIF(D692:$D$2571,366)</f>
        <v>366</v>
      </c>
      <c r="I691" s="2"/>
    </row>
    <row r="692" spans="1:9" x14ac:dyDescent="0.25">
      <c r="A692" s="1">
        <f>COUNTIF($C$2:C692,"Да")</f>
        <v>7</v>
      </c>
      <c r="B692" s="45">
        <f t="shared" si="21"/>
        <v>45691</v>
      </c>
      <c r="C692" s="42" t="str">
        <f>IF(ISERROR(VLOOKUP(B692,'Айгенис Оп11'!$C$3:$C$30,1,0)),"Нет","Да")</f>
        <v>Нет</v>
      </c>
      <c r="D692" s="43">
        <f t="shared" si="20"/>
        <v>365</v>
      </c>
      <c r="E692" s="44">
        <f>ROUND(('Все выпуски'!$J$3*'Все выпуски'!$J$6/100)/365*(B692-IF(C692="Нет",VLOOKUP(A692,'Айгенис Оп11'!$A$2:$C$30,3,0),VLOOKUP((A692-1),'Айгенис Оп11'!$A$2:$C$30,3,0))),2)</f>
        <v>2.63</v>
      </c>
      <c r="G692" s="43">
        <f>COUNTIF(D693:$D$2571,365)</f>
        <v>1513</v>
      </c>
      <c r="H692" s="43">
        <f>COUNTIF(D693:$D$2571,366)</f>
        <v>366</v>
      </c>
      <c r="I692" s="2"/>
    </row>
    <row r="693" spans="1:9" x14ac:dyDescent="0.25">
      <c r="A693" s="1">
        <f>COUNTIF($C$2:C693,"Да")</f>
        <v>7</v>
      </c>
      <c r="B693" s="45">
        <f t="shared" si="21"/>
        <v>45692</v>
      </c>
      <c r="C693" s="42" t="str">
        <f>IF(ISERROR(VLOOKUP(B693,'Айгенис Оп11'!$C$3:$C$30,1,0)),"Нет","Да")</f>
        <v>Нет</v>
      </c>
      <c r="D693" s="43">
        <f t="shared" si="20"/>
        <v>365</v>
      </c>
      <c r="E693" s="44">
        <f>ROUND(('Все выпуски'!$J$3*'Все выпуски'!$J$6/100)/365*(B693-IF(C693="Нет",VLOOKUP(A693,'Айгенис Оп11'!$A$2:$C$30,3,0),VLOOKUP((A693-1),'Айгенис Оп11'!$A$2:$C$30,3,0))),2)</f>
        <v>2.71</v>
      </c>
      <c r="G693" s="43">
        <f>COUNTIF(D694:$D$2571,365)</f>
        <v>1512</v>
      </c>
      <c r="H693" s="43">
        <f>COUNTIF(D694:$D$2571,366)</f>
        <v>366</v>
      </c>
      <c r="I693" s="2"/>
    </row>
    <row r="694" spans="1:9" x14ac:dyDescent="0.25">
      <c r="A694" s="1">
        <f>COUNTIF($C$2:C694,"Да")</f>
        <v>7</v>
      </c>
      <c r="B694" s="45">
        <f t="shared" si="21"/>
        <v>45693</v>
      </c>
      <c r="C694" s="42" t="str">
        <f>IF(ISERROR(VLOOKUP(B694,'Айгенис Оп11'!$C$3:$C$30,1,0)),"Нет","Да")</f>
        <v>Нет</v>
      </c>
      <c r="D694" s="43">
        <f t="shared" si="20"/>
        <v>365</v>
      </c>
      <c r="E694" s="44">
        <f>ROUND(('Все выпуски'!$J$3*'Все выпуски'!$J$6/100)/365*(B694-IF(C694="Нет",VLOOKUP(A694,'Айгенис Оп11'!$A$2:$C$30,3,0),VLOOKUP((A694-1),'Айгенис Оп11'!$A$2:$C$30,3,0))),2)</f>
        <v>2.79</v>
      </c>
      <c r="G694" s="43">
        <f>COUNTIF(D695:$D$2571,365)</f>
        <v>1511</v>
      </c>
      <c r="H694" s="43">
        <f>COUNTIF(D695:$D$2571,366)</f>
        <v>366</v>
      </c>
      <c r="I694" s="2"/>
    </row>
    <row r="695" spans="1:9" x14ac:dyDescent="0.25">
      <c r="A695" s="1">
        <f>COUNTIF($C$2:C695,"Да")</f>
        <v>7</v>
      </c>
      <c r="B695" s="45">
        <f t="shared" si="21"/>
        <v>45694</v>
      </c>
      <c r="C695" s="42" t="str">
        <f>IF(ISERROR(VLOOKUP(B695,'Айгенис Оп11'!$C$3:$C$30,1,0)),"Нет","Да")</f>
        <v>Нет</v>
      </c>
      <c r="D695" s="43">
        <f t="shared" si="20"/>
        <v>365</v>
      </c>
      <c r="E695" s="44">
        <f>ROUND(('Все выпуски'!$J$3*'Все выпуски'!$J$6/100)/365*(B695-IF(C695="Нет",VLOOKUP(A695,'Айгенис Оп11'!$A$2:$C$30,3,0),VLOOKUP((A695-1),'Айгенис Оп11'!$A$2:$C$30,3,0))),2)</f>
        <v>2.88</v>
      </c>
      <c r="G695" s="43">
        <f>COUNTIF(D696:$D$2571,365)</f>
        <v>1510</v>
      </c>
      <c r="H695" s="43">
        <f>COUNTIF(D696:$D$2571,366)</f>
        <v>366</v>
      </c>
      <c r="I695" s="2"/>
    </row>
    <row r="696" spans="1:9" x14ac:dyDescent="0.25">
      <c r="A696" s="1">
        <f>COUNTIF($C$2:C696,"Да")</f>
        <v>7</v>
      </c>
      <c r="B696" s="45">
        <f t="shared" si="21"/>
        <v>45695</v>
      </c>
      <c r="C696" s="42" t="str">
        <f>IF(ISERROR(VLOOKUP(B696,'Айгенис Оп11'!$C$3:$C$30,1,0)),"Нет","Да")</f>
        <v>Нет</v>
      </c>
      <c r="D696" s="43">
        <f t="shared" si="20"/>
        <v>365</v>
      </c>
      <c r="E696" s="44">
        <f>ROUND(('Все выпуски'!$J$3*'Все выпуски'!$J$6/100)/365*(B696-IF(C696="Нет",VLOOKUP(A696,'Айгенис Оп11'!$A$2:$C$30,3,0),VLOOKUP((A696-1),'Айгенис Оп11'!$A$2:$C$30,3,0))),2)</f>
        <v>2.96</v>
      </c>
      <c r="G696" s="43">
        <f>COUNTIF(D697:$D$2571,365)</f>
        <v>1509</v>
      </c>
      <c r="H696" s="43">
        <f>COUNTIF(D697:$D$2571,366)</f>
        <v>366</v>
      </c>
      <c r="I696" s="2"/>
    </row>
    <row r="697" spans="1:9" x14ac:dyDescent="0.25">
      <c r="A697" s="1">
        <f>COUNTIF($C$2:C697,"Да")</f>
        <v>7</v>
      </c>
      <c r="B697" s="45">
        <f t="shared" si="21"/>
        <v>45696</v>
      </c>
      <c r="C697" s="42" t="str">
        <f>IF(ISERROR(VLOOKUP(B697,'Айгенис Оп11'!$C$3:$C$30,1,0)),"Нет","Да")</f>
        <v>Нет</v>
      </c>
      <c r="D697" s="43">
        <f t="shared" si="20"/>
        <v>365</v>
      </c>
      <c r="E697" s="44">
        <f>ROUND(('Все выпуски'!$J$3*'Все выпуски'!$J$6/100)/365*(B697-IF(C697="Нет",VLOOKUP(A697,'Айгенис Оп11'!$A$2:$C$30,3,0),VLOOKUP((A697-1),'Айгенис Оп11'!$A$2:$C$30,3,0))),2)</f>
        <v>3.04</v>
      </c>
      <c r="G697" s="43">
        <f>COUNTIF(D698:$D$2571,365)</f>
        <v>1508</v>
      </c>
      <c r="H697" s="43">
        <f>COUNTIF(D698:$D$2571,366)</f>
        <v>366</v>
      </c>
      <c r="I697" s="2"/>
    </row>
    <row r="698" spans="1:9" x14ac:dyDescent="0.25">
      <c r="A698" s="1">
        <f>COUNTIF($C$2:C698,"Да")</f>
        <v>7</v>
      </c>
      <c r="B698" s="45">
        <f t="shared" si="21"/>
        <v>45697</v>
      </c>
      <c r="C698" s="42" t="str">
        <f>IF(ISERROR(VLOOKUP(B698,'Айгенис Оп11'!$C$3:$C$30,1,0)),"Нет","Да")</f>
        <v>Нет</v>
      </c>
      <c r="D698" s="43">
        <f t="shared" si="20"/>
        <v>365</v>
      </c>
      <c r="E698" s="44">
        <f>ROUND(('Все выпуски'!$J$3*'Все выпуски'!$J$6/100)/365*(B698-IF(C698="Нет",VLOOKUP(A698,'Айгенис Оп11'!$A$2:$C$30,3,0),VLOOKUP((A698-1),'Айгенис Оп11'!$A$2:$C$30,3,0))),2)</f>
        <v>3.12</v>
      </c>
      <c r="G698" s="43">
        <f>COUNTIF(D699:$D$2571,365)</f>
        <v>1507</v>
      </c>
      <c r="H698" s="43">
        <f>COUNTIF(D699:$D$2571,366)</f>
        <v>366</v>
      </c>
      <c r="I698" s="2"/>
    </row>
    <row r="699" spans="1:9" x14ac:dyDescent="0.25">
      <c r="A699" s="1">
        <f>COUNTIF($C$2:C699,"Да")</f>
        <v>7</v>
      </c>
      <c r="B699" s="45">
        <f t="shared" si="21"/>
        <v>45698</v>
      </c>
      <c r="C699" s="42" t="str">
        <f>IF(ISERROR(VLOOKUP(B699,'Айгенис Оп11'!$C$3:$C$30,1,0)),"Нет","Да")</f>
        <v>Нет</v>
      </c>
      <c r="D699" s="43">
        <f t="shared" si="20"/>
        <v>365</v>
      </c>
      <c r="E699" s="44">
        <f>ROUND(('Все выпуски'!$J$3*'Все выпуски'!$J$6/100)/365*(B699-IF(C699="Нет",VLOOKUP(A699,'Айгенис Оп11'!$A$2:$C$30,3,0),VLOOKUP((A699-1),'Айгенис Оп11'!$A$2:$C$30,3,0))),2)</f>
        <v>3.21</v>
      </c>
      <c r="G699" s="43">
        <f>COUNTIF(D700:$D$2571,365)</f>
        <v>1506</v>
      </c>
      <c r="H699" s="43">
        <f>COUNTIF(D700:$D$2571,366)</f>
        <v>366</v>
      </c>
      <c r="I699" s="2"/>
    </row>
    <row r="700" spans="1:9" x14ac:dyDescent="0.25">
      <c r="A700" s="1">
        <f>COUNTIF($C$2:C700,"Да")</f>
        <v>7</v>
      </c>
      <c r="B700" s="45">
        <f t="shared" si="21"/>
        <v>45699</v>
      </c>
      <c r="C700" s="42" t="str">
        <f>IF(ISERROR(VLOOKUP(B700,'Айгенис Оп11'!$C$3:$C$30,1,0)),"Нет","Да")</f>
        <v>Нет</v>
      </c>
      <c r="D700" s="43">
        <f t="shared" si="20"/>
        <v>365</v>
      </c>
      <c r="E700" s="44">
        <f>ROUND(('Все выпуски'!$J$3*'Все выпуски'!$J$6/100)/365*(B700-IF(C700="Нет",VLOOKUP(A700,'Айгенис Оп11'!$A$2:$C$30,3,0),VLOOKUP((A700-1),'Айгенис Оп11'!$A$2:$C$30,3,0))),2)</f>
        <v>3.29</v>
      </c>
      <c r="G700" s="43">
        <f>COUNTIF(D701:$D$2571,365)</f>
        <v>1505</v>
      </c>
      <c r="H700" s="43">
        <f>COUNTIF(D701:$D$2571,366)</f>
        <v>366</v>
      </c>
      <c r="I700" s="2"/>
    </row>
    <row r="701" spans="1:9" x14ac:dyDescent="0.25">
      <c r="A701" s="1">
        <f>COUNTIF($C$2:C701,"Да")</f>
        <v>7</v>
      </c>
      <c r="B701" s="45">
        <f t="shared" si="21"/>
        <v>45700</v>
      </c>
      <c r="C701" s="42" t="str">
        <f>IF(ISERROR(VLOOKUP(B701,'Айгенис Оп11'!$C$3:$C$30,1,0)),"Нет","Да")</f>
        <v>Нет</v>
      </c>
      <c r="D701" s="43">
        <f t="shared" si="20"/>
        <v>365</v>
      </c>
      <c r="E701" s="44">
        <f>ROUND(('Все выпуски'!$J$3*'Все выпуски'!$J$6/100)/365*(B701-IF(C701="Нет",VLOOKUP(A701,'Айгенис Оп11'!$A$2:$C$30,3,0),VLOOKUP((A701-1),'Айгенис Оп11'!$A$2:$C$30,3,0))),2)</f>
        <v>3.37</v>
      </c>
      <c r="G701" s="43">
        <f>COUNTIF(D702:$D$2571,365)</f>
        <v>1504</v>
      </c>
      <c r="H701" s="43">
        <f>COUNTIF(D702:$D$2571,366)</f>
        <v>366</v>
      </c>
      <c r="I701" s="2"/>
    </row>
    <row r="702" spans="1:9" x14ac:dyDescent="0.25">
      <c r="A702" s="1">
        <f>COUNTIF($C$2:C702,"Да")</f>
        <v>7</v>
      </c>
      <c r="B702" s="45">
        <f t="shared" si="21"/>
        <v>45701</v>
      </c>
      <c r="C702" s="42" t="str">
        <f>IF(ISERROR(VLOOKUP(B702,'Айгенис Оп11'!$C$3:$C$30,1,0)),"Нет","Да")</f>
        <v>Нет</v>
      </c>
      <c r="D702" s="43">
        <f t="shared" si="20"/>
        <v>365</v>
      </c>
      <c r="E702" s="44">
        <f>ROUND(('Все выпуски'!$J$3*'Все выпуски'!$J$6/100)/365*(B702-IF(C702="Нет",VLOOKUP(A702,'Айгенис Оп11'!$A$2:$C$30,3,0),VLOOKUP((A702-1),'Айгенис Оп11'!$A$2:$C$30,3,0))),2)</f>
        <v>3.45</v>
      </c>
      <c r="G702" s="43">
        <f>COUNTIF(D703:$D$2571,365)</f>
        <v>1503</v>
      </c>
      <c r="H702" s="43">
        <f>COUNTIF(D703:$D$2571,366)</f>
        <v>366</v>
      </c>
      <c r="I702" s="2"/>
    </row>
    <row r="703" spans="1:9" x14ac:dyDescent="0.25">
      <c r="A703" s="1">
        <f>COUNTIF($C$2:C703,"Да")</f>
        <v>7</v>
      </c>
      <c r="B703" s="45">
        <f t="shared" si="21"/>
        <v>45702</v>
      </c>
      <c r="C703" s="42" t="str">
        <f>IF(ISERROR(VLOOKUP(B703,'Айгенис Оп11'!$C$3:$C$30,1,0)),"Нет","Да")</f>
        <v>Нет</v>
      </c>
      <c r="D703" s="43">
        <f t="shared" si="20"/>
        <v>365</v>
      </c>
      <c r="E703" s="44">
        <f>ROUND(('Все выпуски'!$J$3*'Все выпуски'!$J$6/100)/365*(B703-IF(C703="Нет",VLOOKUP(A703,'Айгенис Оп11'!$A$2:$C$30,3,0),VLOOKUP((A703-1),'Айгенис Оп11'!$A$2:$C$30,3,0))),2)</f>
        <v>3.53</v>
      </c>
      <c r="G703" s="43">
        <f>COUNTIF(D704:$D$2571,365)</f>
        <v>1502</v>
      </c>
      <c r="H703" s="43">
        <f>COUNTIF(D704:$D$2571,366)</f>
        <v>366</v>
      </c>
      <c r="I703" s="2"/>
    </row>
    <row r="704" spans="1:9" x14ac:dyDescent="0.25">
      <c r="A704" s="1">
        <f>COUNTIF($C$2:C704,"Да")</f>
        <v>7</v>
      </c>
      <c r="B704" s="45">
        <f t="shared" si="21"/>
        <v>45703</v>
      </c>
      <c r="C704" s="42" t="str">
        <f>IF(ISERROR(VLOOKUP(B704,'Айгенис Оп11'!$C$3:$C$30,1,0)),"Нет","Да")</f>
        <v>Нет</v>
      </c>
      <c r="D704" s="43">
        <f t="shared" si="20"/>
        <v>365</v>
      </c>
      <c r="E704" s="44">
        <f>ROUND(('Все выпуски'!$J$3*'Все выпуски'!$J$6/100)/365*(B704-IF(C704="Нет",VLOOKUP(A704,'Айгенис Оп11'!$A$2:$C$30,3,0),VLOOKUP((A704-1),'Айгенис Оп11'!$A$2:$C$30,3,0))),2)</f>
        <v>3.62</v>
      </c>
      <c r="G704" s="43">
        <f>COUNTIF(D705:$D$2571,365)</f>
        <v>1501</v>
      </c>
      <c r="H704" s="43">
        <f>COUNTIF(D705:$D$2571,366)</f>
        <v>366</v>
      </c>
      <c r="I704" s="2"/>
    </row>
    <row r="705" spans="1:9" x14ac:dyDescent="0.25">
      <c r="A705" s="1">
        <f>COUNTIF($C$2:C705,"Да")</f>
        <v>7</v>
      </c>
      <c r="B705" s="45">
        <f t="shared" si="21"/>
        <v>45704</v>
      </c>
      <c r="C705" s="42" t="str">
        <f>IF(ISERROR(VLOOKUP(B705,'Айгенис Оп11'!$C$3:$C$30,1,0)),"Нет","Да")</f>
        <v>Нет</v>
      </c>
      <c r="D705" s="43">
        <f t="shared" si="20"/>
        <v>365</v>
      </c>
      <c r="E705" s="44">
        <f>ROUND(('Все выпуски'!$J$3*'Все выпуски'!$J$6/100)/365*(B705-IF(C705="Нет",VLOOKUP(A705,'Айгенис Оп11'!$A$2:$C$30,3,0),VLOOKUP((A705-1),'Айгенис Оп11'!$A$2:$C$30,3,0))),2)</f>
        <v>3.7</v>
      </c>
      <c r="G705" s="43">
        <f>COUNTIF(D706:$D$2571,365)</f>
        <v>1500</v>
      </c>
      <c r="H705" s="43">
        <f>COUNTIF(D706:$D$2571,366)</f>
        <v>366</v>
      </c>
      <c r="I705" s="2"/>
    </row>
    <row r="706" spans="1:9" x14ac:dyDescent="0.25">
      <c r="A706" s="1">
        <f>COUNTIF($C$2:C706,"Да")</f>
        <v>7</v>
      </c>
      <c r="B706" s="45">
        <f t="shared" si="21"/>
        <v>45705</v>
      </c>
      <c r="C706" s="42" t="str">
        <f>IF(ISERROR(VLOOKUP(B706,'Айгенис Оп11'!$C$3:$C$30,1,0)),"Нет","Да")</f>
        <v>Нет</v>
      </c>
      <c r="D706" s="43">
        <f t="shared" si="20"/>
        <v>365</v>
      </c>
      <c r="E706" s="44">
        <f>ROUND(('Все выпуски'!$J$3*'Все выпуски'!$J$6/100)/365*(B706-IF(C706="Нет",VLOOKUP(A706,'Айгенис Оп11'!$A$2:$C$30,3,0),VLOOKUP((A706-1),'Айгенис Оп11'!$A$2:$C$30,3,0))),2)</f>
        <v>3.78</v>
      </c>
      <c r="G706" s="43">
        <f>COUNTIF(D707:$D$2571,365)</f>
        <v>1499</v>
      </c>
      <c r="H706" s="43">
        <f>COUNTIF(D707:$D$2571,366)</f>
        <v>366</v>
      </c>
      <c r="I706" s="2"/>
    </row>
    <row r="707" spans="1:9" x14ac:dyDescent="0.25">
      <c r="A707" s="1">
        <f>COUNTIF($C$2:C707,"Да")</f>
        <v>7</v>
      </c>
      <c r="B707" s="45">
        <f t="shared" si="21"/>
        <v>45706</v>
      </c>
      <c r="C707" s="42" t="str">
        <f>IF(ISERROR(VLOOKUP(B707,'Айгенис Оп11'!$C$3:$C$30,1,0)),"Нет","Да")</f>
        <v>Нет</v>
      </c>
      <c r="D707" s="43">
        <f t="shared" ref="D707:D770" si="22">IF(MOD(YEAR(B707),4)=0,366,365)</f>
        <v>365</v>
      </c>
      <c r="E707" s="44">
        <f>ROUND(('Все выпуски'!$J$3*'Все выпуски'!$J$6/100)/365*(B707-IF(C707="Нет",VLOOKUP(A707,'Айгенис Оп11'!$A$2:$C$30,3,0),VLOOKUP((A707-1),'Айгенис Оп11'!$A$2:$C$30,3,0))),2)</f>
        <v>3.86</v>
      </c>
      <c r="G707" s="43">
        <f>COUNTIF(D708:$D$2571,365)</f>
        <v>1498</v>
      </c>
      <c r="H707" s="43">
        <f>COUNTIF(D708:$D$2571,366)</f>
        <v>366</v>
      </c>
      <c r="I707" s="2"/>
    </row>
    <row r="708" spans="1:9" x14ac:dyDescent="0.25">
      <c r="A708" s="1">
        <f>COUNTIF($C$2:C708,"Да")</f>
        <v>7</v>
      </c>
      <c r="B708" s="45">
        <f t="shared" ref="B708:B771" si="23">B707+1</f>
        <v>45707</v>
      </c>
      <c r="C708" s="42" t="str">
        <f>IF(ISERROR(VLOOKUP(B708,'Айгенис Оп11'!$C$3:$C$30,1,0)),"Нет","Да")</f>
        <v>Нет</v>
      </c>
      <c r="D708" s="43">
        <f t="shared" si="22"/>
        <v>365</v>
      </c>
      <c r="E708" s="44">
        <f>ROUND(('Все выпуски'!$J$3*'Все выпуски'!$J$6/100)/365*(B708-IF(C708="Нет",VLOOKUP(A708,'Айгенис Оп11'!$A$2:$C$30,3,0),VLOOKUP((A708-1),'Айгенис Оп11'!$A$2:$C$30,3,0))),2)</f>
        <v>3.95</v>
      </c>
      <c r="G708" s="43">
        <f>COUNTIF(D709:$D$2571,365)</f>
        <v>1497</v>
      </c>
      <c r="H708" s="43">
        <f>COUNTIF(D709:$D$2571,366)</f>
        <v>366</v>
      </c>
      <c r="I708" s="2"/>
    </row>
    <row r="709" spans="1:9" x14ac:dyDescent="0.25">
      <c r="A709" s="1">
        <f>COUNTIF($C$2:C709,"Да")</f>
        <v>7</v>
      </c>
      <c r="B709" s="45">
        <f t="shared" si="23"/>
        <v>45708</v>
      </c>
      <c r="C709" s="42" t="str">
        <f>IF(ISERROR(VLOOKUP(B709,'Айгенис Оп11'!$C$3:$C$30,1,0)),"Нет","Да")</f>
        <v>Нет</v>
      </c>
      <c r="D709" s="43">
        <f t="shared" si="22"/>
        <v>365</v>
      </c>
      <c r="E709" s="44">
        <f>ROUND(('Все выпуски'!$J$3*'Все выпуски'!$J$6/100)/365*(B709-IF(C709="Нет",VLOOKUP(A709,'Айгенис Оп11'!$A$2:$C$30,3,0),VLOOKUP((A709-1),'Айгенис Оп11'!$A$2:$C$30,3,0))),2)</f>
        <v>4.03</v>
      </c>
      <c r="G709" s="43">
        <f>COUNTIF(D710:$D$2571,365)</f>
        <v>1496</v>
      </c>
      <c r="H709" s="43">
        <f>COUNTIF(D710:$D$2571,366)</f>
        <v>366</v>
      </c>
      <c r="I709" s="2"/>
    </row>
    <row r="710" spans="1:9" x14ac:dyDescent="0.25">
      <c r="A710" s="1">
        <f>COUNTIF($C$2:C710,"Да")</f>
        <v>7</v>
      </c>
      <c r="B710" s="45">
        <f t="shared" si="23"/>
        <v>45709</v>
      </c>
      <c r="C710" s="42" t="str">
        <f>IF(ISERROR(VLOOKUP(B710,'Айгенис Оп11'!$C$3:$C$30,1,0)),"Нет","Да")</f>
        <v>Нет</v>
      </c>
      <c r="D710" s="43">
        <f t="shared" si="22"/>
        <v>365</v>
      </c>
      <c r="E710" s="44">
        <f>ROUND(('Все выпуски'!$J$3*'Все выпуски'!$J$6/100)/365*(B710-IF(C710="Нет",VLOOKUP(A710,'Айгенис Оп11'!$A$2:$C$30,3,0),VLOOKUP((A710-1),'Айгенис Оп11'!$A$2:$C$30,3,0))),2)</f>
        <v>4.1100000000000003</v>
      </c>
      <c r="G710" s="43">
        <f>COUNTIF(D711:$D$2571,365)</f>
        <v>1495</v>
      </c>
      <c r="H710" s="43">
        <f>COUNTIF(D711:$D$2571,366)</f>
        <v>366</v>
      </c>
      <c r="I710" s="2"/>
    </row>
    <row r="711" spans="1:9" x14ac:dyDescent="0.25">
      <c r="A711" s="1">
        <f>COUNTIF($C$2:C711,"Да")</f>
        <v>7</v>
      </c>
      <c r="B711" s="45">
        <f t="shared" si="23"/>
        <v>45710</v>
      </c>
      <c r="C711" s="42" t="str">
        <f>IF(ISERROR(VLOOKUP(B711,'Айгенис Оп11'!$C$3:$C$30,1,0)),"Нет","Да")</f>
        <v>Нет</v>
      </c>
      <c r="D711" s="43">
        <f t="shared" si="22"/>
        <v>365</v>
      </c>
      <c r="E711" s="44">
        <f>ROUND(('Все выпуски'!$J$3*'Все выпуски'!$J$6/100)/365*(B711-IF(C711="Нет",VLOOKUP(A711,'Айгенис Оп11'!$A$2:$C$30,3,0),VLOOKUP((A711-1),'Айгенис Оп11'!$A$2:$C$30,3,0))),2)</f>
        <v>4.1900000000000004</v>
      </c>
      <c r="G711" s="43">
        <f>COUNTIF(D712:$D$2571,365)</f>
        <v>1494</v>
      </c>
      <c r="H711" s="43">
        <f>COUNTIF(D712:$D$2571,366)</f>
        <v>366</v>
      </c>
      <c r="I711" s="2"/>
    </row>
    <row r="712" spans="1:9" x14ac:dyDescent="0.25">
      <c r="A712" s="1">
        <f>COUNTIF($C$2:C712,"Да")</f>
        <v>7</v>
      </c>
      <c r="B712" s="45">
        <f t="shared" si="23"/>
        <v>45711</v>
      </c>
      <c r="C712" s="42" t="str">
        <f>IF(ISERROR(VLOOKUP(B712,'Айгенис Оп11'!$C$3:$C$30,1,0)),"Нет","Да")</f>
        <v>Нет</v>
      </c>
      <c r="D712" s="43">
        <f t="shared" si="22"/>
        <v>365</v>
      </c>
      <c r="E712" s="44">
        <f>ROUND(('Все выпуски'!$J$3*'Все выпуски'!$J$6/100)/365*(B712-IF(C712="Нет",VLOOKUP(A712,'Айгенис Оп11'!$A$2:$C$30,3,0),VLOOKUP((A712-1),'Айгенис Оп11'!$A$2:$C$30,3,0))),2)</f>
        <v>4.2699999999999996</v>
      </c>
      <c r="G712" s="43">
        <f>COUNTIF(D713:$D$2571,365)</f>
        <v>1493</v>
      </c>
      <c r="H712" s="43">
        <f>COUNTIF(D713:$D$2571,366)</f>
        <v>366</v>
      </c>
      <c r="I712" s="2"/>
    </row>
    <row r="713" spans="1:9" x14ac:dyDescent="0.25">
      <c r="A713" s="1">
        <f>COUNTIF($C$2:C713,"Да")</f>
        <v>7</v>
      </c>
      <c r="B713" s="45">
        <f t="shared" si="23"/>
        <v>45712</v>
      </c>
      <c r="C713" s="42" t="str">
        <f>IF(ISERROR(VLOOKUP(B713,'Айгенис Оп11'!$C$3:$C$30,1,0)),"Нет","Да")</f>
        <v>Нет</v>
      </c>
      <c r="D713" s="43">
        <f t="shared" si="22"/>
        <v>365</v>
      </c>
      <c r="E713" s="44">
        <f>ROUND(('Все выпуски'!$J$3*'Все выпуски'!$J$6/100)/365*(B713-IF(C713="Нет",VLOOKUP(A713,'Айгенис Оп11'!$A$2:$C$30,3,0),VLOOKUP((A713-1),'Айгенис Оп11'!$A$2:$C$30,3,0))),2)</f>
        <v>4.3600000000000003</v>
      </c>
      <c r="G713" s="43">
        <f>COUNTIF(D714:$D$2571,365)</f>
        <v>1492</v>
      </c>
      <c r="H713" s="43">
        <f>COUNTIF(D714:$D$2571,366)</f>
        <v>366</v>
      </c>
      <c r="I713" s="2"/>
    </row>
    <row r="714" spans="1:9" x14ac:dyDescent="0.25">
      <c r="A714" s="1">
        <f>COUNTIF($C$2:C714,"Да")</f>
        <v>7</v>
      </c>
      <c r="B714" s="45">
        <f t="shared" si="23"/>
        <v>45713</v>
      </c>
      <c r="C714" s="42" t="str">
        <f>IF(ISERROR(VLOOKUP(B714,'Айгенис Оп11'!$C$3:$C$30,1,0)),"Нет","Да")</f>
        <v>Нет</v>
      </c>
      <c r="D714" s="43">
        <f t="shared" si="22"/>
        <v>365</v>
      </c>
      <c r="E714" s="44">
        <f>ROUND(('Все выпуски'!$J$3*'Все выпуски'!$J$6/100)/365*(B714-IF(C714="Нет",VLOOKUP(A714,'Айгенис Оп11'!$A$2:$C$30,3,0),VLOOKUP((A714-1),'Айгенис Оп11'!$A$2:$C$30,3,0))),2)</f>
        <v>4.4400000000000004</v>
      </c>
      <c r="G714" s="43">
        <f>COUNTIF(D715:$D$2571,365)</f>
        <v>1491</v>
      </c>
      <c r="H714" s="43">
        <f>COUNTIF(D715:$D$2571,366)</f>
        <v>366</v>
      </c>
      <c r="I714" s="2"/>
    </row>
    <row r="715" spans="1:9" x14ac:dyDescent="0.25">
      <c r="A715" s="1">
        <f>COUNTIF($C$2:C715,"Да")</f>
        <v>7</v>
      </c>
      <c r="B715" s="45">
        <f t="shared" si="23"/>
        <v>45714</v>
      </c>
      <c r="C715" s="42" t="str">
        <f>IF(ISERROR(VLOOKUP(B715,'Айгенис Оп11'!$C$3:$C$30,1,0)),"Нет","Да")</f>
        <v>Нет</v>
      </c>
      <c r="D715" s="43">
        <f t="shared" si="22"/>
        <v>365</v>
      </c>
      <c r="E715" s="44">
        <f>ROUND(('Все выпуски'!$J$3*'Все выпуски'!$J$6/100)/365*(B715-IF(C715="Нет",VLOOKUP(A715,'Айгенис Оп11'!$A$2:$C$30,3,0),VLOOKUP((A715-1),'Айгенис Оп11'!$A$2:$C$30,3,0))),2)</f>
        <v>4.5199999999999996</v>
      </c>
      <c r="G715" s="43">
        <f>COUNTIF(D716:$D$2571,365)</f>
        <v>1490</v>
      </c>
      <c r="H715" s="43">
        <f>COUNTIF(D716:$D$2571,366)</f>
        <v>366</v>
      </c>
      <c r="I715" s="2"/>
    </row>
    <row r="716" spans="1:9" x14ac:dyDescent="0.25">
      <c r="A716" s="1">
        <f>COUNTIF($C$2:C716,"Да")</f>
        <v>7</v>
      </c>
      <c r="B716" s="45">
        <f t="shared" si="23"/>
        <v>45715</v>
      </c>
      <c r="C716" s="42" t="str">
        <f>IF(ISERROR(VLOOKUP(B716,'Айгенис Оп11'!$C$3:$C$30,1,0)),"Нет","Да")</f>
        <v>Нет</v>
      </c>
      <c r="D716" s="43">
        <f t="shared" si="22"/>
        <v>365</v>
      </c>
      <c r="E716" s="44">
        <f>ROUND(('Все выпуски'!$J$3*'Все выпуски'!$J$6/100)/365*(B716-IF(C716="Нет",VLOOKUP(A716,'Айгенис Оп11'!$A$2:$C$30,3,0),VLOOKUP((A716-1),'Айгенис Оп11'!$A$2:$C$30,3,0))),2)</f>
        <v>4.5999999999999996</v>
      </c>
      <c r="G716" s="43">
        <f>COUNTIF(D717:$D$2571,365)</f>
        <v>1489</v>
      </c>
      <c r="H716" s="43">
        <f>COUNTIF(D717:$D$2571,366)</f>
        <v>366</v>
      </c>
      <c r="I716" s="2"/>
    </row>
    <row r="717" spans="1:9" x14ac:dyDescent="0.25">
      <c r="A717" s="1">
        <f>COUNTIF($C$2:C717,"Да")</f>
        <v>7</v>
      </c>
      <c r="B717" s="45">
        <f t="shared" si="23"/>
        <v>45716</v>
      </c>
      <c r="C717" s="42" t="str">
        <f>IF(ISERROR(VLOOKUP(B717,'Айгенис Оп11'!$C$3:$C$30,1,0)),"Нет","Да")</f>
        <v>Нет</v>
      </c>
      <c r="D717" s="43">
        <f t="shared" si="22"/>
        <v>365</v>
      </c>
      <c r="E717" s="44">
        <f>ROUND(('Все выпуски'!$J$3*'Все выпуски'!$J$6/100)/365*(B717-IF(C717="Нет",VLOOKUP(A717,'Айгенис Оп11'!$A$2:$C$30,3,0),VLOOKUP((A717-1),'Айгенис Оп11'!$A$2:$C$30,3,0))),2)</f>
        <v>4.68</v>
      </c>
      <c r="G717" s="43">
        <f>COUNTIF(D718:$D$2571,365)</f>
        <v>1488</v>
      </c>
      <c r="H717" s="43">
        <f>COUNTIF(D718:$D$2571,366)</f>
        <v>366</v>
      </c>
      <c r="I717" s="2"/>
    </row>
    <row r="718" spans="1:9" x14ac:dyDescent="0.25">
      <c r="A718" s="1">
        <f>COUNTIF($C$2:C718,"Да")</f>
        <v>7</v>
      </c>
      <c r="B718" s="45">
        <f t="shared" si="23"/>
        <v>45717</v>
      </c>
      <c r="C718" s="42" t="str">
        <f>IF(ISERROR(VLOOKUP(B718,'Айгенис Оп11'!$C$3:$C$30,1,0)),"Нет","Да")</f>
        <v>Нет</v>
      </c>
      <c r="D718" s="43">
        <f t="shared" si="22"/>
        <v>365</v>
      </c>
      <c r="E718" s="44">
        <f>ROUND(('Все выпуски'!$J$3*'Все выпуски'!$J$6/100)/365*(B718-IF(C718="Нет",VLOOKUP(A718,'Айгенис Оп11'!$A$2:$C$30,3,0),VLOOKUP((A718-1),'Айгенис Оп11'!$A$2:$C$30,3,0))),2)</f>
        <v>4.7699999999999996</v>
      </c>
      <c r="G718" s="43">
        <f>COUNTIF(D719:$D$2571,365)</f>
        <v>1487</v>
      </c>
      <c r="H718" s="43">
        <f>COUNTIF(D719:$D$2571,366)</f>
        <v>366</v>
      </c>
      <c r="I718" s="2"/>
    </row>
    <row r="719" spans="1:9" x14ac:dyDescent="0.25">
      <c r="A719" s="1">
        <f>COUNTIF($C$2:C719,"Да")</f>
        <v>7</v>
      </c>
      <c r="B719" s="45">
        <f t="shared" si="23"/>
        <v>45718</v>
      </c>
      <c r="C719" s="42" t="str">
        <f>IF(ISERROR(VLOOKUP(B719,'Айгенис Оп11'!$C$3:$C$30,1,0)),"Нет","Да")</f>
        <v>Нет</v>
      </c>
      <c r="D719" s="43">
        <f t="shared" si="22"/>
        <v>365</v>
      </c>
      <c r="E719" s="44">
        <f>ROUND(('Все выпуски'!$J$3*'Все выпуски'!$J$6/100)/365*(B719-IF(C719="Нет",VLOOKUP(A719,'Айгенис Оп11'!$A$2:$C$30,3,0),VLOOKUP((A719-1),'Айгенис Оп11'!$A$2:$C$30,3,0))),2)</f>
        <v>4.8499999999999996</v>
      </c>
      <c r="G719" s="43">
        <f>COUNTIF(D720:$D$2571,365)</f>
        <v>1486</v>
      </c>
      <c r="H719" s="43">
        <f>COUNTIF(D720:$D$2571,366)</f>
        <v>366</v>
      </c>
      <c r="I719" s="2"/>
    </row>
    <row r="720" spans="1:9" x14ac:dyDescent="0.25">
      <c r="A720" s="1">
        <f>COUNTIF($C$2:C720,"Да")</f>
        <v>7</v>
      </c>
      <c r="B720" s="45">
        <f t="shared" si="23"/>
        <v>45719</v>
      </c>
      <c r="C720" s="42" t="str">
        <f>IF(ISERROR(VLOOKUP(B720,'Айгенис Оп11'!$C$3:$C$30,1,0)),"Нет","Да")</f>
        <v>Нет</v>
      </c>
      <c r="D720" s="43">
        <f t="shared" si="22"/>
        <v>365</v>
      </c>
      <c r="E720" s="44">
        <f>ROUND(('Все выпуски'!$J$3*'Все выпуски'!$J$6/100)/365*(B720-IF(C720="Нет",VLOOKUP(A720,'Айгенис Оп11'!$A$2:$C$30,3,0),VLOOKUP((A720-1),'Айгенис Оп11'!$A$2:$C$30,3,0))),2)</f>
        <v>4.93</v>
      </c>
      <c r="G720" s="43">
        <f>COUNTIF(D721:$D$2571,365)</f>
        <v>1485</v>
      </c>
      <c r="H720" s="43">
        <f>COUNTIF(D721:$D$2571,366)</f>
        <v>366</v>
      </c>
      <c r="I720" s="2"/>
    </row>
    <row r="721" spans="1:9" x14ac:dyDescent="0.25">
      <c r="A721" s="1">
        <f>COUNTIF($C$2:C721,"Да")</f>
        <v>7</v>
      </c>
      <c r="B721" s="45">
        <f t="shared" si="23"/>
        <v>45720</v>
      </c>
      <c r="C721" s="42" t="str">
        <f>IF(ISERROR(VLOOKUP(B721,'Айгенис Оп11'!$C$3:$C$30,1,0)),"Нет","Да")</f>
        <v>Нет</v>
      </c>
      <c r="D721" s="43">
        <f t="shared" si="22"/>
        <v>365</v>
      </c>
      <c r="E721" s="44">
        <f>ROUND(('Все выпуски'!$J$3*'Все выпуски'!$J$6/100)/365*(B721-IF(C721="Нет",VLOOKUP(A721,'Айгенис Оп11'!$A$2:$C$30,3,0),VLOOKUP((A721-1),'Айгенис Оп11'!$A$2:$C$30,3,0))),2)</f>
        <v>5.01</v>
      </c>
      <c r="G721" s="43">
        <f>COUNTIF(D722:$D$2571,365)</f>
        <v>1484</v>
      </c>
      <c r="H721" s="43">
        <f>COUNTIF(D722:$D$2571,366)</f>
        <v>366</v>
      </c>
      <c r="I721" s="2"/>
    </row>
    <row r="722" spans="1:9" x14ac:dyDescent="0.25">
      <c r="A722" s="1">
        <f>COUNTIF($C$2:C722,"Да")</f>
        <v>7</v>
      </c>
      <c r="B722" s="45">
        <f t="shared" si="23"/>
        <v>45721</v>
      </c>
      <c r="C722" s="42" t="str">
        <f>IF(ISERROR(VLOOKUP(B722,'Айгенис Оп11'!$C$3:$C$30,1,0)),"Нет","Да")</f>
        <v>Нет</v>
      </c>
      <c r="D722" s="43">
        <f t="shared" si="22"/>
        <v>365</v>
      </c>
      <c r="E722" s="44">
        <f>ROUND(('Все выпуски'!$J$3*'Все выпуски'!$J$6/100)/365*(B722-IF(C722="Нет",VLOOKUP(A722,'Айгенис Оп11'!$A$2:$C$30,3,0),VLOOKUP((A722-1),'Айгенис Оп11'!$A$2:$C$30,3,0))),2)</f>
        <v>5.0999999999999996</v>
      </c>
      <c r="G722" s="43">
        <f>COUNTIF(D723:$D$2571,365)</f>
        <v>1483</v>
      </c>
      <c r="H722" s="43">
        <f>COUNTIF(D723:$D$2571,366)</f>
        <v>366</v>
      </c>
      <c r="I722" s="2"/>
    </row>
    <row r="723" spans="1:9" x14ac:dyDescent="0.25">
      <c r="A723" s="1">
        <f>COUNTIF($C$2:C723,"Да")</f>
        <v>7</v>
      </c>
      <c r="B723" s="45">
        <f t="shared" si="23"/>
        <v>45722</v>
      </c>
      <c r="C723" s="42" t="str">
        <f>IF(ISERROR(VLOOKUP(B723,'Айгенис Оп11'!$C$3:$C$30,1,0)),"Нет","Да")</f>
        <v>Нет</v>
      </c>
      <c r="D723" s="43">
        <f t="shared" si="22"/>
        <v>365</v>
      </c>
      <c r="E723" s="44">
        <f>ROUND(('Все выпуски'!$J$3*'Все выпуски'!$J$6/100)/365*(B723-IF(C723="Нет",VLOOKUP(A723,'Айгенис Оп11'!$A$2:$C$30,3,0),VLOOKUP((A723-1),'Айгенис Оп11'!$A$2:$C$30,3,0))),2)</f>
        <v>5.18</v>
      </c>
      <c r="G723" s="43">
        <f>COUNTIF(D724:$D$2571,365)</f>
        <v>1482</v>
      </c>
      <c r="H723" s="43">
        <f>COUNTIF(D724:$D$2571,366)</f>
        <v>366</v>
      </c>
      <c r="I723" s="2"/>
    </row>
    <row r="724" spans="1:9" x14ac:dyDescent="0.25">
      <c r="A724" s="1">
        <f>COUNTIF($C$2:C724,"Да")</f>
        <v>7</v>
      </c>
      <c r="B724" s="45">
        <f t="shared" si="23"/>
        <v>45723</v>
      </c>
      <c r="C724" s="42" t="str">
        <f>IF(ISERROR(VLOOKUP(B724,'Айгенис Оп11'!$C$3:$C$30,1,0)),"Нет","Да")</f>
        <v>Нет</v>
      </c>
      <c r="D724" s="43">
        <f t="shared" si="22"/>
        <v>365</v>
      </c>
      <c r="E724" s="44">
        <f>ROUND(('Все выпуски'!$J$3*'Все выпуски'!$J$6/100)/365*(B724-IF(C724="Нет",VLOOKUP(A724,'Айгенис Оп11'!$A$2:$C$30,3,0),VLOOKUP((A724-1),'Айгенис Оп11'!$A$2:$C$30,3,0))),2)</f>
        <v>5.26</v>
      </c>
      <c r="G724" s="43">
        <f>COUNTIF(D725:$D$2571,365)</f>
        <v>1481</v>
      </c>
      <c r="H724" s="43">
        <f>COUNTIF(D725:$D$2571,366)</f>
        <v>366</v>
      </c>
      <c r="I724" s="2"/>
    </row>
    <row r="725" spans="1:9" x14ac:dyDescent="0.25">
      <c r="A725" s="1">
        <f>COUNTIF($C$2:C725,"Да")</f>
        <v>7</v>
      </c>
      <c r="B725" s="45">
        <f t="shared" si="23"/>
        <v>45724</v>
      </c>
      <c r="C725" s="42" t="str">
        <f>IF(ISERROR(VLOOKUP(B725,'Айгенис Оп11'!$C$3:$C$30,1,0)),"Нет","Да")</f>
        <v>Нет</v>
      </c>
      <c r="D725" s="43">
        <f t="shared" si="22"/>
        <v>365</v>
      </c>
      <c r="E725" s="44">
        <f>ROUND(('Все выпуски'!$J$3*'Все выпуски'!$J$6/100)/365*(B725-IF(C725="Нет",VLOOKUP(A725,'Айгенис Оп11'!$A$2:$C$30,3,0),VLOOKUP((A725-1),'Айгенис Оп11'!$A$2:$C$30,3,0))),2)</f>
        <v>5.34</v>
      </c>
      <c r="G725" s="43">
        <f>COUNTIF(D726:$D$2571,365)</f>
        <v>1480</v>
      </c>
      <c r="H725" s="43">
        <f>COUNTIF(D726:$D$2571,366)</f>
        <v>366</v>
      </c>
      <c r="I725" s="2"/>
    </row>
    <row r="726" spans="1:9" x14ac:dyDescent="0.25">
      <c r="A726" s="1">
        <f>COUNTIF($C$2:C726,"Да")</f>
        <v>7</v>
      </c>
      <c r="B726" s="45">
        <f t="shared" si="23"/>
        <v>45725</v>
      </c>
      <c r="C726" s="42" t="str">
        <f>IF(ISERROR(VLOOKUP(B726,'Айгенис Оп11'!$C$3:$C$30,1,0)),"Нет","Да")</f>
        <v>Нет</v>
      </c>
      <c r="D726" s="43">
        <f t="shared" si="22"/>
        <v>365</v>
      </c>
      <c r="E726" s="44">
        <f>ROUND(('Все выпуски'!$J$3*'Все выпуски'!$J$6/100)/365*(B726-IF(C726="Нет",VLOOKUP(A726,'Айгенис Оп11'!$A$2:$C$30,3,0),VLOOKUP((A726-1),'Айгенис Оп11'!$A$2:$C$30,3,0))),2)</f>
        <v>5.42</v>
      </c>
      <c r="G726" s="43">
        <f>COUNTIF(D727:$D$2571,365)</f>
        <v>1479</v>
      </c>
      <c r="H726" s="43">
        <f>COUNTIF(D727:$D$2571,366)</f>
        <v>366</v>
      </c>
      <c r="I726" s="2"/>
    </row>
    <row r="727" spans="1:9" x14ac:dyDescent="0.25">
      <c r="A727" s="1">
        <f>COUNTIF($C$2:C727,"Да")</f>
        <v>7</v>
      </c>
      <c r="B727" s="45">
        <f t="shared" si="23"/>
        <v>45726</v>
      </c>
      <c r="C727" s="42" t="str">
        <f>IF(ISERROR(VLOOKUP(B727,'Айгенис Оп11'!$C$3:$C$30,1,0)),"Нет","Да")</f>
        <v>Нет</v>
      </c>
      <c r="D727" s="43">
        <f t="shared" si="22"/>
        <v>365</v>
      </c>
      <c r="E727" s="44">
        <f>ROUND(('Все выпуски'!$J$3*'Все выпуски'!$J$6/100)/365*(B727-IF(C727="Нет",VLOOKUP(A727,'Айгенис Оп11'!$A$2:$C$30,3,0),VLOOKUP((A727-1),'Айгенис Оп11'!$A$2:$C$30,3,0))),2)</f>
        <v>5.51</v>
      </c>
      <c r="G727" s="43">
        <f>COUNTIF(D728:$D$2571,365)</f>
        <v>1478</v>
      </c>
      <c r="H727" s="43">
        <f>COUNTIF(D728:$D$2571,366)</f>
        <v>366</v>
      </c>
      <c r="I727" s="2"/>
    </row>
    <row r="728" spans="1:9" x14ac:dyDescent="0.25">
      <c r="A728" s="1">
        <f>COUNTIF($C$2:C728,"Да")</f>
        <v>7</v>
      </c>
      <c r="B728" s="45">
        <f t="shared" si="23"/>
        <v>45727</v>
      </c>
      <c r="C728" s="42" t="str">
        <f>IF(ISERROR(VLOOKUP(B728,'Айгенис Оп11'!$C$3:$C$30,1,0)),"Нет","Да")</f>
        <v>Нет</v>
      </c>
      <c r="D728" s="43">
        <f t="shared" si="22"/>
        <v>365</v>
      </c>
      <c r="E728" s="44">
        <f>ROUND(('Все выпуски'!$J$3*'Все выпуски'!$J$6/100)/365*(B728-IF(C728="Нет",VLOOKUP(A728,'Айгенис Оп11'!$A$2:$C$30,3,0),VLOOKUP((A728-1),'Айгенис Оп11'!$A$2:$C$30,3,0))),2)</f>
        <v>5.59</v>
      </c>
      <c r="G728" s="43">
        <f>COUNTIF(D729:$D$2571,365)</f>
        <v>1477</v>
      </c>
      <c r="H728" s="43">
        <f>COUNTIF(D729:$D$2571,366)</f>
        <v>366</v>
      </c>
      <c r="I728" s="2"/>
    </row>
    <row r="729" spans="1:9" x14ac:dyDescent="0.25">
      <c r="A729" s="1">
        <f>COUNTIF($C$2:C729,"Да")</f>
        <v>7</v>
      </c>
      <c r="B729" s="45">
        <f t="shared" si="23"/>
        <v>45728</v>
      </c>
      <c r="C729" s="42" t="str">
        <f>IF(ISERROR(VLOOKUP(B729,'Айгенис Оп11'!$C$3:$C$30,1,0)),"Нет","Да")</f>
        <v>Нет</v>
      </c>
      <c r="D729" s="43">
        <f t="shared" si="22"/>
        <v>365</v>
      </c>
      <c r="E729" s="44">
        <f>ROUND(('Все выпуски'!$J$3*'Все выпуски'!$J$6/100)/365*(B729-IF(C729="Нет",VLOOKUP(A729,'Айгенис Оп11'!$A$2:$C$30,3,0),VLOOKUP((A729-1),'Айгенис Оп11'!$A$2:$C$30,3,0))),2)</f>
        <v>5.67</v>
      </c>
      <c r="G729" s="43">
        <f>COUNTIF(D730:$D$2571,365)</f>
        <v>1476</v>
      </c>
      <c r="H729" s="43">
        <f>COUNTIF(D730:$D$2571,366)</f>
        <v>366</v>
      </c>
      <c r="I729" s="2"/>
    </row>
    <row r="730" spans="1:9" x14ac:dyDescent="0.25">
      <c r="A730" s="1">
        <f>COUNTIF($C$2:C730,"Да")</f>
        <v>7</v>
      </c>
      <c r="B730" s="45">
        <f t="shared" si="23"/>
        <v>45729</v>
      </c>
      <c r="C730" s="42" t="str">
        <f>IF(ISERROR(VLOOKUP(B730,'Айгенис Оп11'!$C$3:$C$30,1,0)),"Нет","Да")</f>
        <v>Нет</v>
      </c>
      <c r="D730" s="43">
        <f t="shared" si="22"/>
        <v>365</v>
      </c>
      <c r="E730" s="44">
        <f>ROUND(('Все выпуски'!$J$3*'Все выпуски'!$J$6/100)/365*(B730-IF(C730="Нет",VLOOKUP(A730,'Айгенис Оп11'!$A$2:$C$30,3,0),VLOOKUP((A730-1),'Айгенис Оп11'!$A$2:$C$30,3,0))),2)</f>
        <v>5.75</v>
      </c>
      <c r="G730" s="43">
        <f>COUNTIF(D731:$D$2571,365)</f>
        <v>1475</v>
      </c>
      <c r="H730" s="43">
        <f>COUNTIF(D731:$D$2571,366)</f>
        <v>366</v>
      </c>
      <c r="I730" s="2"/>
    </row>
    <row r="731" spans="1:9" x14ac:dyDescent="0.25">
      <c r="A731" s="1">
        <f>COUNTIF($C$2:C731,"Да")</f>
        <v>7</v>
      </c>
      <c r="B731" s="45">
        <f t="shared" si="23"/>
        <v>45730</v>
      </c>
      <c r="C731" s="42" t="str">
        <f>IF(ISERROR(VLOOKUP(B731,'Айгенис Оп11'!$C$3:$C$30,1,0)),"Нет","Да")</f>
        <v>Нет</v>
      </c>
      <c r="D731" s="43">
        <f t="shared" si="22"/>
        <v>365</v>
      </c>
      <c r="E731" s="44">
        <f>ROUND(('Все выпуски'!$J$3*'Все выпуски'!$J$6/100)/365*(B731-IF(C731="Нет",VLOOKUP(A731,'Айгенис Оп11'!$A$2:$C$30,3,0),VLOOKUP((A731-1),'Айгенис Оп11'!$A$2:$C$30,3,0))),2)</f>
        <v>5.84</v>
      </c>
      <c r="G731" s="43">
        <f>COUNTIF(D732:$D$2571,365)</f>
        <v>1474</v>
      </c>
      <c r="H731" s="43">
        <f>COUNTIF(D732:$D$2571,366)</f>
        <v>366</v>
      </c>
      <c r="I731" s="2"/>
    </row>
    <row r="732" spans="1:9" x14ac:dyDescent="0.25">
      <c r="A732" s="1">
        <f>COUNTIF($C$2:C732,"Да")</f>
        <v>7</v>
      </c>
      <c r="B732" s="45">
        <f t="shared" si="23"/>
        <v>45731</v>
      </c>
      <c r="C732" s="42" t="str">
        <f>IF(ISERROR(VLOOKUP(B732,'Айгенис Оп11'!$C$3:$C$30,1,0)),"Нет","Да")</f>
        <v>Нет</v>
      </c>
      <c r="D732" s="43">
        <f t="shared" si="22"/>
        <v>365</v>
      </c>
      <c r="E732" s="44">
        <f>ROUND(('Все выпуски'!$J$3*'Все выпуски'!$J$6/100)/365*(B732-IF(C732="Нет",VLOOKUP(A732,'Айгенис Оп11'!$A$2:$C$30,3,0),VLOOKUP((A732-1),'Айгенис Оп11'!$A$2:$C$30,3,0))),2)</f>
        <v>5.92</v>
      </c>
      <c r="G732" s="43">
        <f>COUNTIF(D733:$D$2571,365)</f>
        <v>1473</v>
      </c>
      <c r="H732" s="43">
        <f>COUNTIF(D733:$D$2571,366)</f>
        <v>366</v>
      </c>
      <c r="I732" s="2"/>
    </row>
    <row r="733" spans="1:9" x14ac:dyDescent="0.25">
      <c r="A733" s="1">
        <f>COUNTIF($C$2:C733,"Да")</f>
        <v>7</v>
      </c>
      <c r="B733" s="45">
        <f t="shared" si="23"/>
        <v>45732</v>
      </c>
      <c r="C733" s="42" t="str">
        <f>IF(ISERROR(VLOOKUP(B733,'Айгенис Оп11'!$C$3:$C$30,1,0)),"Нет","Да")</f>
        <v>Нет</v>
      </c>
      <c r="D733" s="43">
        <f t="shared" si="22"/>
        <v>365</v>
      </c>
      <c r="E733" s="44">
        <f>ROUND(('Все выпуски'!$J$3*'Все выпуски'!$J$6/100)/365*(B733-IF(C733="Нет",VLOOKUP(A733,'Айгенис Оп11'!$A$2:$C$30,3,0),VLOOKUP((A733-1),'Айгенис Оп11'!$A$2:$C$30,3,0))),2)</f>
        <v>6</v>
      </c>
      <c r="G733" s="43">
        <f>COUNTIF(D734:$D$2571,365)</f>
        <v>1472</v>
      </c>
      <c r="H733" s="43">
        <f>COUNTIF(D734:$D$2571,366)</f>
        <v>366</v>
      </c>
      <c r="I733" s="2"/>
    </row>
    <row r="734" spans="1:9" x14ac:dyDescent="0.25">
      <c r="A734" s="1">
        <f>COUNTIF($C$2:C734,"Да")</f>
        <v>7</v>
      </c>
      <c r="B734" s="45">
        <f t="shared" si="23"/>
        <v>45733</v>
      </c>
      <c r="C734" s="42" t="str">
        <f>IF(ISERROR(VLOOKUP(B734,'Айгенис Оп11'!$C$3:$C$30,1,0)),"Нет","Да")</f>
        <v>Нет</v>
      </c>
      <c r="D734" s="43">
        <f t="shared" si="22"/>
        <v>365</v>
      </c>
      <c r="E734" s="44">
        <f>ROUND(('Все выпуски'!$J$3*'Все выпуски'!$J$6/100)/365*(B734-IF(C734="Нет",VLOOKUP(A734,'Айгенис Оп11'!$A$2:$C$30,3,0),VLOOKUP((A734-1),'Айгенис Оп11'!$A$2:$C$30,3,0))),2)</f>
        <v>6.08</v>
      </c>
      <c r="G734" s="43">
        <f>COUNTIF(D735:$D$2571,365)</f>
        <v>1471</v>
      </c>
      <c r="H734" s="43">
        <f>COUNTIF(D735:$D$2571,366)</f>
        <v>366</v>
      </c>
      <c r="I734" s="2"/>
    </row>
    <row r="735" spans="1:9" x14ac:dyDescent="0.25">
      <c r="A735" s="1">
        <f>COUNTIF($C$2:C735,"Да")</f>
        <v>7</v>
      </c>
      <c r="B735" s="45">
        <f t="shared" si="23"/>
        <v>45734</v>
      </c>
      <c r="C735" s="42" t="str">
        <f>IF(ISERROR(VLOOKUP(B735,'Айгенис Оп11'!$C$3:$C$30,1,0)),"Нет","Да")</f>
        <v>Нет</v>
      </c>
      <c r="D735" s="43">
        <f t="shared" si="22"/>
        <v>365</v>
      </c>
      <c r="E735" s="44">
        <f>ROUND(('Все выпуски'!$J$3*'Все выпуски'!$J$6/100)/365*(B735-IF(C735="Нет",VLOOKUP(A735,'Айгенис Оп11'!$A$2:$C$30,3,0),VLOOKUP((A735-1),'Айгенис Оп11'!$A$2:$C$30,3,0))),2)</f>
        <v>6.16</v>
      </c>
      <c r="G735" s="43">
        <f>COUNTIF(D736:$D$2571,365)</f>
        <v>1470</v>
      </c>
      <c r="H735" s="43">
        <f>COUNTIF(D736:$D$2571,366)</f>
        <v>366</v>
      </c>
      <c r="I735" s="2"/>
    </row>
    <row r="736" spans="1:9" x14ac:dyDescent="0.25">
      <c r="A736" s="1">
        <f>COUNTIF($C$2:C736,"Да")</f>
        <v>7</v>
      </c>
      <c r="B736" s="45">
        <f t="shared" si="23"/>
        <v>45735</v>
      </c>
      <c r="C736" s="42" t="str">
        <f>IF(ISERROR(VLOOKUP(B736,'Айгенис Оп11'!$C$3:$C$30,1,0)),"Нет","Да")</f>
        <v>Нет</v>
      </c>
      <c r="D736" s="43">
        <f t="shared" si="22"/>
        <v>365</v>
      </c>
      <c r="E736" s="44">
        <f>ROUND(('Все выпуски'!$J$3*'Все выпуски'!$J$6/100)/365*(B736-IF(C736="Нет",VLOOKUP(A736,'Айгенис Оп11'!$A$2:$C$30,3,0),VLOOKUP((A736-1),'Айгенис Оп11'!$A$2:$C$30,3,0))),2)</f>
        <v>6.25</v>
      </c>
      <c r="G736" s="43">
        <f>COUNTIF(D737:$D$2571,365)</f>
        <v>1469</v>
      </c>
      <c r="H736" s="43">
        <f>COUNTIF(D737:$D$2571,366)</f>
        <v>366</v>
      </c>
      <c r="I736" s="2"/>
    </row>
    <row r="737" spans="1:9" x14ac:dyDescent="0.25">
      <c r="A737" s="1">
        <f>COUNTIF($C$2:C737,"Да")</f>
        <v>7</v>
      </c>
      <c r="B737" s="45">
        <f t="shared" si="23"/>
        <v>45736</v>
      </c>
      <c r="C737" s="42" t="str">
        <f>IF(ISERROR(VLOOKUP(B737,'Айгенис Оп11'!$C$3:$C$30,1,0)),"Нет","Да")</f>
        <v>Нет</v>
      </c>
      <c r="D737" s="43">
        <f t="shared" si="22"/>
        <v>365</v>
      </c>
      <c r="E737" s="44">
        <f>ROUND(('Все выпуски'!$J$3*'Все выпуски'!$J$6/100)/365*(B737-IF(C737="Нет",VLOOKUP(A737,'Айгенис Оп11'!$A$2:$C$30,3,0),VLOOKUP((A737-1),'Айгенис Оп11'!$A$2:$C$30,3,0))),2)</f>
        <v>6.33</v>
      </c>
      <c r="G737" s="43">
        <f>COUNTIF(D738:$D$2571,365)</f>
        <v>1468</v>
      </c>
      <c r="H737" s="43">
        <f>COUNTIF(D738:$D$2571,366)</f>
        <v>366</v>
      </c>
      <c r="I737" s="2"/>
    </row>
    <row r="738" spans="1:9" x14ac:dyDescent="0.25">
      <c r="A738" s="1">
        <f>COUNTIF($C$2:C738,"Да")</f>
        <v>7</v>
      </c>
      <c r="B738" s="45">
        <f t="shared" si="23"/>
        <v>45737</v>
      </c>
      <c r="C738" s="42" t="str">
        <f>IF(ISERROR(VLOOKUP(B738,'Айгенис Оп11'!$C$3:$C$30,1,0)),"Нет","Да")</f>
        <v>Нет</v>
      </c>
      <c r="D738" s="43">
        <f t="shared" si="22"/>
        <v>365</v>
      </c>
      <c r="E738" s="44">
        <f>ROUND(('Все выпуски'!$J$3*'Все выпуски'!$J$6/100)/365*(B738-IF(C738="Нет",VLOOKUP(A738,'Айгенис Оп11'!$A$2:$C$30,3,0),VLOOKUP((A738-1),'Айгенис Оп11'!$A$2:$C$30,3,0))),2)</f>
        <v>6.41</v>
      </c>
      <c r="G738" s="43">
        <f>COUNTIF(D739:$D$2571,365)</f>
        <v>1467</v>
      </c>
      <c r="H738" s="43">
        <f>COUNTIF(D739:$D$2571,366)</f>
        <v>366</v>
      </c>
      <c r="I738" s="2"/>
    </row>
    <row r="739" spans="1:9" x14ac:dyDescent="0.25">
      <c r="A739" s="1">
        <f>COUNTIF($C$2:C739,"Да")</f>
        <v>7</v>
      </c>
      <c r="B739" s="45">
        <f t="shared" si="23"/>
        <v>45738</v>
      </c>
      <c r="C739" s="42" t="str">
        <f>IF(ISERROR(VLOOKUP(B739,'Айгенис Оп11'!$C$3:$C$30,1,0)),"Нет","Да")</f>
        <v>Нет</v>
      </c>
      <c r="D739" s="43">
        <f t="shared" si="22"/>
        <v>365</v>
      </c>
      <c r="E739" s="44">
        <f>ROUND(('Все выпуски'!$J$3*'Все выпуски'!$J$6/100)/365*(B739-IF(C739="Нет",VLOOKUP(A739,'Айгенис Оп11'!$A$2:$C$30,3,0),VLOOKUP((A739-1),'Айгенис Оп11'!$A$2:$C$30,3,0))),2)</f>
        <v>6.49</v>
      </c>
      <c r="G739" s="43">
        <f>COUNTIF(D740:$D$2571,365)</f>
        <v>1466</v>
      </c>
      <c r="H739" s="43">
        <f>COUNTIF(D740:$D$2571,366)</f>
        <v>366</v>
      </c>
      <c r="I739" s="2"/>
    </row>
    <row r="740" spans="1:9" x14ac:dyDescent="0.25">
      <c r="A740" s="1">
        <f>COUNTIF($C$2:C740,"Да")</f>
        <v>7</v>
      </c>
      <c r="B740" s="45">
        <f t="shared" si="23"/>
        <v>45739</v>
      </c>
      <c r="C740" s="42" t="str">
        <f>IF(ISERROR(VLOOKUP(B740,'Айгенис Оп11'!$C$3:$C$30,1,0)),"Нет","Да")</f>
        <v>Нет</v>
      </c>
      <c r="D740" s="43">
        <f t="shared" si="22"/>
        <v>365</v>
      </c>
      <c r="E740" s="44">
        <f>ROUND(('Все выпуски'!$J$3*'Все выпуски'!$J$6/100)/365*(B740-IF(C740="Нет",VLOOKUP(A740,'Айгенис Оп11'!$A$2:$C$30,3,0),VLOOKUP((A740-1),'Айгенис Оп11'!$A$2:$C$30,3,0))),2)</f>
        <v>6.58</v>
      </c>
      <c r="G740" s="43">
        <f>COUNTIF(D741:$D$2571,365)</f>
        <v>1465</v>
      </c>
      <c r="H740" s="43">
        <f>COUNTIF(D741:$D$2571,366)</f>
        <v>366</v>
      </c>
      <c r="I740" s="2"/>
    </row>
    <row r="741" spans="1:9" x14ac:dyDescent="0.25">
      <c r="A741" s="1">
        <f>COUNTIF($C$2:C741,"Да")</f>
        <v>7</v>
      </c>
      <c r="B741" s="45">
        <f t="shared" si="23"/>
        <v>45740</v>
      </c>
      <c r="C741" s="42" t="str">
        <f>IF(ISERROR(VLOOKUP(B741,'Айгенис Оп11'!$C$3:$C$30,1,0)),"Нет","Да")</f>
        <v>Нет</v>
      </c>
      <c r="D741" s="43">
        <f t="shared" si="22"/>
        <v>365</v>
      </c>
      <c r="E741" s="44">
        <f>ROUND(('Все выпуски'!$J$3*'Все выпуски'!$J$6/100)/365*(B741-IF(C741="Нет",VLOOKUP(A741,'Айгенис Оп11'!$A$2:$C$30,3,0),VLOOKUP((A741-1),'Айгенис Оп11'!$A$2:$C$30,3,0))),2)</f>
        <v>6.66</v>
      </c>
      <c r="G741" s="43">
        <f>COUNTIF(D742:$D$2571,365)</f>
        <v>1464</v>
      </c>
      <c r="H741" s="43">
        <f>COUNTIF(D742:$D$2571,366)</f>
        <v>366</v>
      </c>
      <c r="I741" s="2"/>
    </row>
    <row r="742" spans="1:9" x14ac:dyDescent="0.25">
      <c r="A742" s="1">
        <f>COUNTIF($C$2:C742,"Да")</f>
        <v>7</v>
      </c>
      <c r="B742" s="45">
        <f t="shared" si="23"/>
        <v>45741</v>
      </c>
      <c r="C742" s="42" t="str">
        <f>IF(ISERROR(VLOOKUP(B742,'Айгенис Оп11'!$C$3:$C$30,1,0)),"Нет","Да")</f>
        <v>Нет</v>
      </c>
      <c r="D742" s="43">
        <f t="shared" si="22"/>
        <v>365</v>
      </c>
      <c r="E742" s="44">
        <f>ROUND(('Все выпуски'!$J$3*'Все выпуски'!$J$6/100)/365*(B742-IF(C742="Нет",VLOOKUP(A742,'Айгенис Оп11'!$A$2:$C$30,3,0),VLOOKUP((A742-1),'Айгенис Оп11'!$A$2:$C$30,3,0))),2)</f>
        <v>6.74</v>
      </c>
      <c r="G742" s="43">
        <f>COUNTIF(D743:$D$2571,365)</f>
        <v>1463</v>
      </c>
      <c r="H742" s="43">
        <f>COUNTIF(D743:$D$2571,366)</f>
        <v>366</v>
      </c>
      <c r="I742" s="2"/>
    </row>
    <row r="743" spans="1:9" x14ac:dyDescent="0.25">
      <c r="A743" s="1">
        <f>COUNTIF($C$2:C743,"Да")</f>
        <v>7</v>
      </c>
      <c r="B743" s="45">
        <f t="shared" si="23"/>
        <v>45742</v>
      </c>
      <c r="C743" s="42" t="str">
        <f>IF(ISERROR(VLOOKUP(B743,'Айгенис Оп11'!$C$3:$C$30,1,0)),"Нет","Да")</f>
        <v>Нет</v>
      </c>
      <c r="D743" s="43">
        <f t="shared" si="22"/>
        <v>365</v>
      </c>
      <c r="E743" s="44">
        <f>ROUND(('Все выпуски'!$J$3*'Все выпуски'!$J$6/100)/365*(B743-IF(C743="Нет",VLOOKUP(A743,'Айгенис Оп11'!$A$2:$C$30,3,0),VLOOKUP((A743-1),'Айгенис Оп11'!$A$2:$C$30,3,0))),2)</f>
        <v>6.82</v>
      </c>
      <c r="G743" s="43">
        <f>COUNTIF(D744:$D$2571,365)</f>
        <v>1462</v>
      </c>
      <c r="H743" s="43">
        <f>COUNTIF(D744:$D$2571,366)</f>
        <v>366</v>
      </c>
      <c r="I743" s="2"/>
    </row>
    <row r="744" spans="1:9" x14ac:dyDescent="0.25">
      <c r="A744" s="1">
        <f>COUNTIF($C$2:C744,"Да")</f>
        <v>7</v>
      </c>
      <c r="B744" s="45">
        <f t="shared" si="23"/>
        <v>45743</v>
      </c>
      <c r="C744" s="42" t="str">
        <f>IF(ISERROR(VLOOKUP(B744,'Айгенис Оп11'!$C$3:$C$30,1,0)),"Нет","Да")</f>
        <v>Нет</v>
      </c>
      <c r="D744" s="43">
        <f t="shared" si="22"/>
        <v>365</v>
      </c>
      <c r="E744" s="44">
        <f>ROUND(('Все выпуски'!$J$3*'Все выпуски'!$J$6/100)/365*(B744-IF(C744="Нет",VLOOKUP(A744,'Айгенис Оп11'!$A$2:$C$30,3,0),VLOOKUP((A744-1),'Айгенис Оп11'!$A$2:$C$30,3,0))),2)</f>
        <v>6.9</v>
      </c>
      <c r="G744" s="43">
        <f>COUNTIF(D745:$D$2571,365)</f>
        <v>1461</v>
      </c>
      <c r="H744" s="43">
        <f>COUNTIF(D745:$D$2571,366)</f>
        <v>366</v>
      </c>
      <c r="I744" s="2"/>
    </row>
    <row r="745" spans="1:9" x14ac:dyDescent="0.25">
      <c r="A745" s="1">
        <f>COUNTIF($C$2:C745,"Да")</f>
        <v>7</v>
      </c>
      <c r="B745" s="45">
        <f t="shared" si="23"/>
        <v>45744</v>
      </c>
      <c r="C745" s="42" t="str">
        <f>IF(ISERROR(VLOOKUP(B745,'Айгенис Оп11'!$C$3:$C$30,1,0)),"Нет","Да")</f>
        <v>Нет</v>
      </c>
      <c r="D745" s="43">
        <f t="shared" si="22"/>
        <v>365</v>
      </c>
      <c r="E745" s="44">
        <f>ROUND(('Все выпуски'!$J$3*'Все выпуски'!$J$6/100)/365*(B745-IF(C745="Нет",VLOOKUP(A745,'Айгенис Оп11'!$A$2:$C$30,3,0),VLOOKUP((A745-1),'Айгенис Оп11'!$A$2:$C$30,3,0))),2)</f>
        <v>6.99</v>
      </c>
      <c r="G745" s="43">
        <f>COUNTIF(D746:$D$2571,365)</f>
        <v>1460</v>
      </c>
      <c r="H745" s="43">
        <f>COUNTIF(D746:$D$2571,366)</f>
        <v>366</v>
      </c>
      <c r="I745" s="2"/>
    </row>
    <row r="746" spans="1:9" x14ac:dyDescent="0.25">
      <c r="A746" s="1">
        <f>COUNTIF($C$2:C746,"Да")</f>
        <v>7</v>
      </c>
      <c r="B746" s="45">
        <f t="shared" si="23"/>
        <v>45745</v>
      </c>
      <c r="C746" s="42" t="str">
        <f>IF(ISERROR(VLOOKUP(B746,'Айгенис Оп11'!$C$3:$C$30,1,0)),"Нет","Да")</f>
        <v>Нет</v>
      </c>
      <c r="D746" s="43">
        <f t="shared" si="22"/>
        <v>365</v>
      </c>
      <c r="E746" s="44">
        <f>ROUND(('Все выпуски'!$J$3*'Все выпуски'!$J$6/100)/365*(B746-IF(C746="Нет",VLOOKUP(A746,'Айгенис Оп11'!$A$2:$C$30,3,0),VLOOKUP((A746-1),'Айгенис Оп11'!$A$2:$C$30,3,0))),2)</f>
        <v>7.07</v>
      </c>
      <c r="G746" s="43">
        <f>COUNTIF(D747:$D$2571,365)</f>
        <v>1459</v>
      </c>
      <c r="H746" s="43">
        <f>COUNTIF(D747:$D$2571,366)</f>
        <v>366</v>
      </c>
      <c r="I746" s="2"/>
    </row>
    <row r="747" spans="1:9" x14ac:dyDescent="0.25">
      <c r="A747" s="1">
        <f>COUNTIF($C$2:C747,"Да")</f>
        <v>7</v>
      </c>
      <c r="B747" s="45">
        <f t="shared" si="23"/>
        <v>45746</v>
      </c>
      <c r="C747" s="42" t="str">
        <f>IF(ISERROR(VLOOKUP(B747,'Айгенис Оп11'!$C$3:$C$30,1,0)),"Нет","Да")</f>
        <v>Нет</v>
      </c>
      <c r="D747" s="43">
        <f t="shared" si="22"/>
        <v>365</v>
      </c>
      <c r="E747" s="44">
        <f>ROUND(('Все выпуски'!$J$3*'Все выпуски'!$J$6/100)/365*(B747-IF(C747="Нет",VLOOKUP(A747,'Айгенис Оп11'!$A$2:$C$30,3,0),VLOOKUP((A747-1),'Айгенис Оп11'!$A$2:$C$30,3,0))),2)</f>
        <v>7.15</v>
      </c>
      <c r="G747" s="43">
        <f>COUNTIF(D748:$D$2571,365)</f>
        <v>1458</v>
      </c>
      <c r="H747" s="43">
        <f>COUNTIF(D748:$D$2571,366)</f>
        <v>366</v>
      </c>
      <c r="I747" s="2"/>
    </row>
    <row r="748" spans="1:9" x14ac:dyDescent="0.25">
      <c r="A748" s="1">
        <f>COUNTIF($C$2:C748,"Да")</f>
        <v>7</v>
      </c>
      <c r="B748" s="45">
        <f t="shared" si="23"/>
        <v>45747</v>
      </c>
      <c r="C748" s="42" t="str">
        <f>IF(ISERROR(VLOOKUP(B748,'Айгенис Оп11'!$C$3:$C$30,1,0)),"Нет","Да")</f>
        <v>Нет</v>
      </c>
      <c r="D748" s="43">
        <f t="shared" si="22"/>
        <v>365</v>
      </c>
      <c r="E748" s="44">
        <f>ROUND(('Все выпуски'!$J$3*'Все выпуски'!$J$6/100)/365*(B748-IF(C748="Нет",VLOOKUP(A748,'Айгенис Оп11'!$A$2:$C$30,3,0),VLOOKUP((A748-1),'Айгенис Оп11'!$A$2:$C$30,3,0))),2)</f>
        <v>7.23</v>
      </c>
      <c r="G748" s="43">
        <f>COUNTIF(D749:$D$2571,365)</f>
        <v>1457</v>
      </c>
      <c r="H748" s="43">
        <f>COUNTIF(D749:$D$2571,366)</f>
        <v>366</v>
      </c>
      <c r="I748" s="2"/>
    </row>
    <row r="749" spans="1:9" x14ac:dyDescent="0.25">
      <c r="A749" s="1">
        <f>COUNTIF($C$2:C749,"Да")</f>
        <v>7</v>
      </c>
      <c r="B749" s="45">
        <f t="shared" si="23"/>
        <v>45748</v>
      </c>
      <c r="C749" s="42" t="str">
        <f>IF(ISERROR(VLOOKUP(B749,'Айгенис Оп11'!$C$3:$C$30,1,0)),"Нет","Да")</f>
        <v>Нет</v>
      </c>
      <c r="D749" s="43">
        <f t="shared" si="22"/>
        <v>365</v>
      </c>
      <c r="E749" s="44">
        <f>ROUND(('Все выпуски'!$J$3*'Все выпуски'!$J$6/100)/365*(B749-IF(C749="Нет",VLOOKUP(A749,'Айгенис Оп11'!$A$2:$C$30,3,0),VLOOKUP((A749-1),'Айгенис Оп11'!$A$2:$C$30,3,0))),2)</f>
        <v>7.32</v>
      </c>
      <c r="G749" s="43">
        <f>COUNTIF(D750:$D$2571,365)</f>
        <v>1456</v>
      </c>
      <c r="H749" s="43">
        <f>COUNTIF(D750:$D$2571,366)</f>
        <v>366</v>
      </c>
      <c r="I749" s="2"/>
    </row>
    <row r="750" spans="1:9" x14ac:dyDescent="0.25">
      <c r="A750" s="1">
        <f>COUNTIF($C$2:C750,"Да")</f>
        <v>8</v>
      </c>
      <c r="B750" s="45">
        <f t="shared" si="23"/>
        <v>45749</v>
      </c>
      <c r="C750" s="42" t="str">
        <f>IF(ISERROR(VLOOKUP(B750,'Айгенис Оп11'!$C$3:$C$30,1,0)),"Нет","Да")</f>
        <v>Да</v>
      </c>
      <c r="D750" s="43">
        <f t="shared" si="22"/>
        <v>365</v>
      </c>
      <c r="E750" s="44">
        <f>ROUND(('Все выпуски'!$J$3*'Все выпуски'!$J$6/100)/365*(B750-IF(C750="Нет",VLOOKUP(A750,'Айгенис Оп11'!$A$2:$C$30,3,0),VLOOKUP((A750-1),'Айгенис Оп11'!$A$2:$C$30,3,0))),2)</f>
        <v>7.4</v>
      </c>
      <c r="G750" s="43">
        <f>COUNTIF(D751:$D$2571,365)</f>
        <v>1455</v>
      </c>
      <c r="H750" s="43">
        <f>COUNTIF(D751:$D$2571,366)</f>
        <v>366</v>
      </c>
      <c r="I750" s="2"/>
    </row>
    <row r="751" spans="1:9" x14ac:dyDescent="0.25">
      <c r="A751" s="1">
        <f>COUNTIF($C$2:C751,"Да")</f>
        <v>8</v>
      </c>
      <c r="B751" s="45">
        <f t="shared" si="23"/>
        <v>45750</v>
      </c>
      <c r="C751" s="42" t="str">
        <f>IF(ISERROR(VLOOKUP(B751,'Айгенис Оп11'!$C$3:$C$30,1,0)),"Нет","Да")</f>
        <v>Нет</v>
      </c>
      <c r="D751" s="43">
        <f t="shared" si="22"/>
        <v>365</v>
      </c>
      <c r="E751" s="44">
        <f>ROUND(('Все выпуски'!$J$3*'Все выпуски'!$J$6/100)/365*(B751-IF(C751="Нет",VLOOKUP(A751,'Айгенис Оп11'!$A$2:$C$30,3,0),VLOOKUP((A751-1),'Айгенис Оп11'!$A$2:$C$30,3,0))),2)</f>
        <v>0.08</v>
      </c>
      <c r="G751" s="43">
        <f>COUNTIF(D752:$D$2571,365)</f>
        <v>1454</v>
      </c>
      <c r="H751" s="43">
        <f>COUNTIF(D752:$D$2571,366)</f>
        <v>366</v>
      </c>
      <c r="I751" s="2"/>
    </row>
    <row r="752" spans="1:9" x14ac:dyDescent="0.25">
      <c r="A752" s="1">
        <f>COUNTIF($C$2:C752,"Да")</f>
        <v>8</v>
      </c>
      <c r="B752" s="45">
        <f t="shared" si="23"/>
        <v>45751</v>
      </c>
      <c r="C752" s="42" t="str">
        <f>IF(ISERROR(VLOOKUP(B752,'Айгенис Оп11'!$C$3:$C$30,1,0)),"Нет","Да")</f>
        <v>Нет</v>
      </c>
      <c r="D752" s="43">
        <f t="shared" si="22"/>
        <v>365</v>
      </c>
      <c r="E752" s="44">
        <f>ROUND(('Все выпуски'!$J$3*'Все выпуски'!$J$6/100)/365*(B752-IF(C752="Нет",VLOOKUP(A752,'Айгенис Оп11'!$A$2:$C$30,3,0),VLOOKUP((A752-1),'Айгенис Оп11'!$A$2:$C$30,3,0))),2)</f>
        <v>0.16</v>
      </c>
      <c r="G752" s="43">
        <f>COUNTIF(D753:$D$2571,365)</f>
        <v>1453</v>
      </c>
      <c r="H752" s="43">
        <f>COUNTIF(D753:$D$2571,366)</f>
        <v>366</v>
      </c>
      <c r="I752" s="2"/>
    </row>
    <row r="753" spans="1:9" x14ac:dyDescent="0.25">
      <c r="A753" s="1">
        <f>COUNTIF($C$2:C753,"Да")</f>
        <v>8</v>
      </c>
      <c r="B753" s="45">
        <f t="shared" si="23"/>
        <v>45752</v>
      </c>
      <c r="C753" s="42" t="str">
        <f>IF(ISERROR(VLOOKUP(B753,'Айгенис Оп11'!$C$3:$C$30,1,0)),"Нет","Да")</f>
        <v>Нет</v>
      </c>
      <c r="D753" s="43">
        <f t="shared" si="22"/>
        <v>365</v>
      </c>
      <c r="E753" s="44">
        <f>ROUND(('Все выпуски'!$J$3*'Все выпуски'!$J$6/100)/365*(B753-IF(C753="Нет",VLOOKUP(A753,'Айгенис Оп11'!$A$2:$C$30,3,0),VLOOKUP((A753-1),'Айгенис Оп11'!$A$2:$C$30,3,0))),2)</f>
        <v>0.25</v>
      </c>
      <c r="G753" s="43">
        <f>COUNTIF(D754:$D$2571,365)</f>
        <v>1452</v>
      </c>
      <c r="H753" s="43">
        <f>COUNTIF(D754:$D$2571,366)</f>
        <v>366</v>
      </c>
      <c r="I753" s="2"/>
    </row>
    <row r="754" spans="1:9" x14ac:dyDescent="0.25">
      <c r="A754" s="1">
        <f>COUNTIF($C$2:C754,"Да")</f>
        <v>8</v>
      </c>
      <c r="B754" s="45">
        <f t="shared" si="23"/>
        <v>45753</v>
      </c>
      <c r="C754" s="42" t="str">
        <f>IF(ISERROR(VLOOKUP(B754,'Айгенис Оп11'!$C$3:$C$30,1,0)),"Нет","Да")</f>
        <v>Нет</v>
      </c>
      <c r="D754" s="43">
        <f t="shared" si="22"/>
        <v>365</v>
      </c>
      <c r="E754" s="44">
        <f>ROUND(('Все выпуски'!$J$3*'Все выпуски'!$J$6/100)/365*(B754-IF(C754="Нет",VLOOKUP(A754,'Айгенис Оп11'!$A$2:$C$30,3,0),VLOOKUP((A754-1),'Айгенис Оп11'!$A$2:$C$30,3,0))),2)</f>
        <v>0.33</v>
      </c>
      <c r="G754" s="43">
        <f>COUNTIF(D755:$D$2571,365)</f>
        <v>1451</v>
      </c>
      <c r="H754" s="43">
        <f>COUNTIF(D755:$D$2571,366)</f>
        <v>366</v>
      </c>
      <c r="I754" s="2"/>
    </row>
    <row r="755" spans="1:9" x14ac:dyDescent="0.25">
      <c r="A755" s="1">
        <f>COUNTIF($C$2:C755,"Да")</f>
        <v>8</v>
      </c>
      <c r="B755" s="45">
        <f t="shared" si="23"/>
        <v>45754</v>
      </c>
      <c r="C755" s="42" t="str">
        <f>IF(ISERROR(VLOOKUP(B755,'Айгенис Оп11'!$C$3:$C$30,1,0)),"Нет","Да")</f>
        <v>Нет</v>
      </c>
      <c r="D755" s="43">
        <f t="shared" si="22"/>
        <v>365</v>
      </c>
      <c r="E755" s="44">
        <f>ROUND(('Все выпуски'!$J$3*'Все выпуски'!$J$6/100)/365*(B755-IF(C755="Нет",VLOOKUP(A755,'Айгенис Оп11'!$A$2:$C$30,3,0),VLOOKUP((A755-1),'Айгенис Оп11'!$A$2:$C$30,3,0))),2)</f>
        <v>0.41</v>
      </c>
      <c r="G755" s="43">
        <f>COUNTIF(D756:$D$2571,365)</f>
        <v>1450</v>
      </c>
      <c r="H755" s="43">
        <f>COUNTIF(D756:$D$2571,366)</f>
        <v>366</v>
      </c>
      <c r="I755" s="2"/>
    </row>
    <row r="756" spans="1:9" x14ac:dyDescent="0.25">
      <c r="A756" s="1">
        <f>COUNTIF($C$2:C756,"Да")</f>
        <v>8</v>
      </c>
      <c r="B756" s="45">
        <f t="shared" si="23"/>
        <v>45755</v>
      </c>
      <c r="C756" s="42" t="str">
        <f>IF(ISERROR(VLOOKUP(B756,'Айгенис Оп11'!$C$3:$C$30,1,0)),"Нет","Да")</f>
        <v>Нет</v>
      </c>
      <c r="D756" s="43">
        <f t="shared" si="22"/>
        <v>365</v>
      </c>
      <c r="E756" s="44">
        <f>ROUND(('Все выпуски'!$J$3*'Все выпуски'!$J$6/100)/365*(B756-IF(C756="Нет",VLOOKUP(A756,'Айгенис Оп11'!$A$2:$C$30,3,0),VLOOKUP((A756-1),'Айгенис Оп11'!$A$2:$C$30,3,0))),2)</f>
        <v>0.49</v>
      </c>
      <c r="G756" s="43">
        <f>COUNTIF(D757:$D$2571,365)</f>
        <v>1449</v>
      </c>
      <c r="H756" s="43">
        <f>COUNTIF(D757:$D$2571,366)</f>
        <v>366</v>
      </c>
      <c r="I756" s="2"/>
    </row>
    <row r="757" spans="1:9" x14ac:dyDescent="0.25">
      <c r="A757" s="1">
        <f>COUNTIF($C$2:C757,"Да")</f>
        <v>8</v>
      </c>
      <c r="B757" s="45">
        <f t="shared" si="23"/>
        <v>45756</v>
      </c>
      <c r="C757" s="42" t="str">
        <f>IF(ISERROR(VLOOKUP(B757,'Айгенис Оп11'!$C$3:$C$30,1,0)),"Нет","Да")</f>
        <v>Нет</v>
      </c>
      <c r="D757" s="43">
        <f t="shared" si="22"/>
        <v>365</v>
      </c>
      <c r="E757" s="44">
        <f>ROUND(('Все выпуски'!$J$3*'Все выпуски'!$J$6/100)/365*(B757-IF(C757="Нет",VLOOKUP(A757,'Айгенис Оп11'!$A$2:$C$30,3,0),VLOOKUP((A757-1),'Айгенис Оп11'!$A$2:$C$30,3,0))),2)</f>
        <v>0.57999999999999996</v>
      </c>
      <c r="G757" s="43">
        <f>COUNTIF(D758:$D$2571,365)</f>
        <v>1448</v>
      </c>
      <c r="H757" s="43">
        <f>COUNTIF(D758:$D$2571,366)</f>
        <v>366</v>
      </c>
      <c r="I757" s="2"/>
    </row>
    <row r="758" spans="1:9" x14ac:dyDescent="0.25">
      <c r="A758" s="1">
        <f>COUNTIF($C$2:C758,"Да")</f>
        <v>8</v>
      </c>
      <c r="B758" s="45">
        <f t="shared" si="23"/>
        <v>45757</v>
      </c>
      <c r="C758" s="42" t="str">
        <f>IF(ISERROR(VLOOKUP(B758,'Айгенис Оп11'!$C$3:$C$30,1,0)),"Нет","Да")</f>
        <v>Нет</v>
      </c>
      <c r="D758" s="43">
        <f t="shared" si="22"/>
        <v>365</v>
      </c>
      <c r="E758" s="44">
        <f>ROUND(('Все выпуски'!$J$3*'Все выпуски'!$J$6/100)/365*(B758-IF(C758="Нет",VLOOKUP(A758,'Айгенис Оп11'!$A$2:$C$30,3,0),VLOOKUP((A758-1),'Айгенис Оп11'!$A$2:$C$30,3,0))),2)</f>
        <v>0.66</v>
      </c>
      <c r="G758" s="43">
        <f>COUNTIF(D759:$D$2571,365)</f>
        <v>1447</v>
      </c>
      <c r="H758" s="43">
        <f>COUNTIF(D759:$D$2571,366)</f>
        <v>366</v>
      </c>
      <c r="I758" s="2"/>
    </row>
    <row r="759" spans="1:9" x14ac:dyDescent="0.25">
      <c r="A759" s="1">
        <f>COUNTIF($C$2:C759,"Да")</f>
        <v>8</v>
      </c>
      <c r="B759" s="45">
        <f t="shared" si="23"/>
        <v>45758</v>
      </c>
      <c r="C759" s="42" t="str">
        <f>IF(ISERROR(VLOOKUP(B759,'Айгенис Оп11'!$C$3:$C$30,1,0)),"Нет","Да")</f>
        <v>Нет</v>
      </c>
      <c r="D759" s="43">
        <f t="shared" si="22"/>
        <v>365</v>
      </c>
      <c r="E759" s="44">
        <f>ROUND(('Все выпуски'!$J$3*'Все выпуски'!$J$6/100)/365*(B759-IF(C759="Нет",VLOOKUP(A759,'Айгенис Оп11'!$A$2:$C$30,3,0),VLOOKUP((A759-1),'Айгенис Оп11'!$A$2:$C$30,3,0))),2)</f>
        <v>0.74</v>
      </c>
      <c r="G759" s="43">
        <f>COUNTIF(D760:$D$2571,365)</f>
        <v>1446</v>
      </c>
      <c r="H759" s="43">
        <f>COUNTIF(D760:$D$2571,366)</f>
        <v>366</v>
      </c>
      <c r="I759" s="2"/>
    </row>
    <row r="760" spans="1:9" x14ac:dyDescent="0.25">
      <c r="A760" s="1">
        <f>COUNTIF($C$2:C760,"Да")</f>
        <v>8</v>
      </c>
      <c r="B760" s="45">
        <f t="shared" si="23"/>
        <v>45759</v>
      </c>
      <c r="C760" s="42" t="str">
        <f>IF(ISERROR(VLOOKUP(B760,'Айгенис Оп11'!$C$3:$C$30,1,0)),"Нет","Да")</f>
        <v>Нет</v>
      </c>
      <c r="D760" s="43">
        <f t="shared" si="22"/>
        <v>365</v>
      </c>
      <c r="E760" s="44">
        <f>ROUND(('Все выпуски'!$J$3*'Все выпуски'!$J$6/100)/365*(B760-IF(C760="Нет",VLOOKUP(A760,'Айгенис Оп11'!$A$2:$C$30,3,0),VLOOKUP((A760-1),'Айгенис Оп11'!$A$2:$C$30,3,0))),2)</f>
        <v>0.82</v>
      </c>
      <c r="G760" s="43">
        <f>COUNTIF(D761:$D$2571,365)</f>
        <v>1445</v>
      </c>
      <c r="H760" s="43">
        <f>COUNTIF(D761:$D$2571,366)</f>
        <v>366</v>
      </c>
      <c r="I760" s="2"/>
    </row>
    <row r="761" spans="1:9" x14ac:dyDescent="0.25">
      <c r="A761" s="1">
        <f>COUNTIF($C$2:C761,"Да")</f>
        <v>8</v>
      </c>
      <c r="B761" s="45">
        <f t="shared" si="23"/>
        <v>45760</v>
      </c>
      <c r="C761" s="42" t="str">
        <f>IF(ISERROR(VLOOKUP(B761,'Айгенис Оп11'!$C$3:$C$30,1,0)),"Нет","Да")</f>
        <v>Нет</v>
      </c>
      <c r="D761" s="43">
        <f t="shared" si="22"/>
        <v>365</v>
      </c>
      <c r="E761" s="44">
        <f>ROUND(('Все выпуски'!$J$3*'Все выпуски'!$J$6/100)/365*(B761-IF(C761="Нет",VLOOKUP(A761,'Айгенис Оп11'!$A$2:$C$30,3,0),VLOOKUP((A761-1),'Айгенис Оп11'!$A$2:$C$30,3,0))),2)</f>
        <v>0.9</v>
      </c>
      <c r="G761" s="43">
        <f>COUNTIF(D762:$D$2571,365)</f>
        <v>1444</v>
      </c>
      <c r="H761" s="43">
        <f>COUNTIF(D762:$D$2571,366)</f>
        <v>366</v>
      </c>
      <c r="I761" s="2"/>
    </row>
    <row r="762" spans="1:9" x14ac:dyDescent="0.25">
      <c r="A762" s="1">
        <f>COUNTIF($C$2:C762,"Да")</f>
        <v>8</v>
      </c>
      <c r="B762" s="45">
        <f t="shared" si="23"/>
        <v>45761</v>
      </c>
      <c r="C762" s="42" t="str">
        <f>IF(ISERROR(VLOOKUP(B762,'Айгенис Оп11'!$C$3:$C$30,1,0)),"Нет","Да")</f>
        <v>Нет</v>
      </c>
      <c r="D762" s="43">
        <f t="shared" si="22"/>
        <v>365</v>
      </c>
      <c r="E762" s="44">
        <f>ROUND(('Все выпуски'!$J$3*'Все выпуски'!$J$6/100)/365*(B762-IF(C762="Нет",VLOOKUP(A762,'Айгенис Оп11'!$A$2:$C$30,3,0),VLOOKUP((A762-1),'Айгенис Оп11'!$A$2:$C$30,3,0))),2)</f>
        <v>0.99</v>
      </c>
      <c r="G762" s="43">
        <f>COUNTIF(D763:$D$2571,365)</f>
        <v>1443</v>
      </c>
      <c r="H762" s="43">
        <f>COUNTIF(D763:$D$2571,366)</f>
        <v>366</v>
      </c>
      <c r="I762" s="2"/>
    </row>
    <row r="763" spans="1:9" x14ac:dyDescent="0.25">
      <c r="A763" s="1">
        <f>COUNTIF($C$2:C763,"Да")</f>
        <v>8</v>
      </c>
      <c r="B763" s="45">
        <f t="shared" si="23"/>
        <v>45762</v>
      </c>
      <c r="C763" s="42" t="str">
        <f>IF(ISERROR(VLOOKUP(B763,'Айгенис Оп11'!$C$3:$C$30,1,0)),"Нет","Да")</f>
        <v>Нет</v>
      </c>
      <c r="D763" s="43">
        <f t="shared" si="22"/>
        <v>365</v>
      </c>
      <c r="E763" s="44">
        <f>ROUND(('Все выпуски'!$J$3*'Все выпуски'!$J$6/100)/365*(B763-IF(C763="Нет",VLOOKUP(A763,'Айгенис Оп11'!$A$2:$C$30,3,0),VLOOKUP((A763-1),'Айгенис Оп11'!$A$2:$C$30,3,0))),2)</f>
        <v>1.07</v>
      </c>
      <c r="G763" s="43">
        <f>COUNTIF(D764:$D$2571,365)</f>
        <v>1442</v>
      </c>
      <c r="H763" s="43">
        <f>COUNTIF(D764:$D$2571,366)</f>
        <v>366</v>
      </c>
      <c r="I763" s="2"/>
    </row>
    <row r="764" spans="1:9" x14ac:dyDescent="0.25">
      <c r="A764" s="1">
        <f>COUNTIF($C$2:C764,"Да")</f>
        <v>8</v>
      </c>
      <c r="B764" s="45">
        <f t="shared" si="23"/>
        <v>45763</v>
      </c>
      <c r="C764" s="42" t="str">
        <f>IF(ISERROR(VLOOKUP(B764,'Айгенис Оп11'!$C$3:$C$30,1,0)),"Нет","Да")</f>
        <v>Нет</v>
      </c>
      <c r="D764" s="43">
        <f t="shared" si="22"/>
        <v>365</v>
      </c>
      <c r="E764" s="44">
        <f>ROUND(('Все выпуски'!$J$3*'Все выпуски'!$J$6/100)/365*(B764-IF(C764="Нет",VLOOKUP(A764,'Айгенис Оп11'!$A$2:$C$30,3,0),VLOOKUP((A764-1),'Айгенис Оп11'!$A$2:$C$30,3,0))),2)</f>
        <v>1.1499999999999999</v>
      </c>
      <c r="G764" s="43">
        <f>COUNTIF(D765:$D$2571,365)</f>
        <v>1441</v>
      </c>
      <c r="H764" s="43">
        <f>COUNTIF(D765:$D$2571,366)</f>
        <v>366</v>
      </c>
      <c r="I764" s="2"/>
    </row>
    <row r="765" spans="1:9" x14ac:dyDescent="0.25">
      <c r="A765" s="1">
        <f>COUNTIF($C$2:C765,"Да")</f>
        <v>8</v>
      </c>
      <c r="B765" s="45">
        <f t="shared" si="23"/>
        <v>45764</v>
      </c>
      <c r="C765" s="42" t="str">
        <f>IF(ISERROR(VLOOKUP(B765,'Айгенис Оп11'!$C$3:$C$30,1,0)),"Нет","Да")</f>
        <v>Нет</v>
      </c>
      <c r="D765" s="43">
        <f t="shared" si="22"/>
        <v>365</v>
      </c>
      <c r="E765" s="44">
        <f>ROUND(('Все выпуски'!$J$3*'Все выпуски'!$J$6/100)/365*(B765-IF(C765="Нет",VLOOKUP(A765,'Айгенис Оп11'!$A$2:$C$30,3,0),VLOOKUP((A765-1),'Айгенис Оп11'!$A$2:$C$30,3,0))),2)</f>
        <v>1.23</v>
      </c>
      <c r="G765" s="43">
        <f>COUNTIF(D766:$D$2571,365)</f>
        <v>1440</v>
      </c>
      <c r="H765" s="43">
        <f>COUNTIF(D766:$D$2571,366)</f>
        <v>366</v>
      </c>
      <c r="I765" s="2"/>
    </row>
    <row r="766" spans="1:9" x14ac:dyDescent="0.25">
      <c r="A766" s="1">
        <f>COUNTIF($C$2:C766,"Да")</f>
        <v>8</v>
      </c>
      <c r="B766" s="45">
        <f t="shared" si="23"/>
        <v>45765</v>
      </c>
      <c r="C766" s="42" t="str">
        <f>IF(ISERROR(VLOOKUP(B766,'Айгенис Оп11'!$C$3:$C$30,1,0)),"Нет","Да")</f>
        <v>Нет</v>
      </c>
      <c r="D766" s="43">
        <f t="shared" si="22"/>
        <v>365</v>
      </c>
      <c r="E766" s="44">
        <f>ROUND(('Все выпуски'!$J$3*'Все выпуски'!$J$6/100)/365*(B766-IF(C766="Нет",VLOOKUP(A766,'Айгенис Оп11'!$A$2:$C$30,3,0),VLOOKUP((A766-1),'Айгенис Оп11'!$A$2:$C$30,3,0))),2)</f>
        <v>1.32</v>
      </c>
      <c r="G766" s="43">
        <f>COUNTIF(D767:$D$2571,365)</f>
        <v>1439</v>
      </c>
      <c r="H766" s="43">
        <f>COUNTIF(D767:$D$2571,366)</f>
        <v>366</v>
      </c>
      <c r="I766" s="2"/>
    </row>
    <row r="767" spans="1:9" x14ac:dyDescent="0.25">
      <c r="A767" s="1">
        <f>COUNTIF($C$2:C767,"Да")</f>
        <v>8</v>
      </c>
      <c r="B767" s="45">
        <f t="shared" si="23"/>
        <v>45766</v>
      </c>
      <c r="C767" s="42" t="str">
        <f>IF(ISERROR(VLOOKUP(B767,'Айгенис Оп11'!$C$3:$C$30,1,0)),"Нет","Да")</f>
        <v>Нет</v>
      </c>
      <c r="D767" s="43">
        <f t="shared" si="22"/>
        <v>365</v>
      </c>
      <c r="E767" s="44">
        <f>ROUND(('Все выпуски'!$J$3*'Все выпуски'!$J$6/100)/365*(B767-IF(C767="Нет",VLOOKUP(A767,'Айгенис Оп11'!$A$2:$C$30,3,0),VLOOKUP((A767-1),'Айгенис Оп11'!$A$2:$C$30,3,0))),2)</f>
        <v>1.4</v>
      </c>
      <c r="G767" s="43">
        <f>COUNTIF(D768:$D$2571,365)</f>
        <v>1438</v>
      </c>
      <c r="H767" s="43">
        <f>COUNTIF(D768:$D$2571,366)</f>
        <v>366</v>
      </c>
      <c r="I767" s="2"/>
    </row>
    <row r="768" spans="1:9" x14ac:dyDescent="0.25">
      <c r="A768" s="1">
        <f>COUNTIF($C$2:C768,"Да")</f>
        <v>8</v>
      </c>
      <c r="B768" s="45">
        <f t="shared" si="23"/>
        <v>45767</v>
      </c>
      <c r="C768" s="42" t="str">
        <f>IF(ISERROR(VLOOKUP(B768,'Айгенис Оп11'!$C$3:$C$30,1,0)),"Нет","Да")</f>
        <v>Нет</v>
      </c>
      <c r="D768" s="43">
        <f t="shared" si="22"/>
        <v>365</v>
      </c>
      <c r="E768" s="44">
        <f>ROUND(('Все выпуски'!$J$3*'Все выпуски'!$J$6/100)/365*(B768-IF(C768="Нет",VLOOKUP(A768,'Айгенис Оп11'!$A$2:$C$30,3,0),VLOOKUP((A768-1),'Айгенис Оп11'!$A$2:$C$30,3,0))),2)</f>
        <v>1.48</v>
      </c>
      <c r="G768" s="43">
        <f>COUNTIF(D769:$D$2571,365)</f>
        <v>1437</v>
      </c>
      <c r="H768" s="43">
        <f>COUNTIF(D769:$D$2571,366)</f>
        <v>366</v>
      </c>
      <c r="I768" s="2"/>
    </row>
    <row r="769" spans="1:9" x14ac:dyDescent="0.25">
      <c r="A769" s="1">
        <f>COUNTIF($C$2:C769,"Да")</f>
        <v>8</v>
      </c>
      <c r="B769" s="45">
        <f t="shared" si="23"/>
        <v>45768</v>
      </c>
      <c r="C769" s="42" t="str">
        <f>IF(ISERROR(VLOOKUP(B769,'Айгенис Оп11'!$C$3:$C$30,1,0)),"Нет","Да")</f>
        <v>Нет</v>
      </c>
      <c r="D769" s="43">
        <f t="shared" si="22"/>
        <v>365</v>
      </c>
      <c r="E769" s="44">
        <f>ROUND(('Все выпуски'!$J$3*'Все выпуски'!$J$6/100)/365*(B769-IF(C769="Нет",VLOOKUP(A769,'Айгенис Оп11'!$A$2:$C$30,3,0),VLOOKUP((A769-1),'Айгенис Оп11'!$A$2:$C$30,3,0))),2)</f>
        <v>1.56</v>
      </c>
      <c r="G769" s="43">
        <f>COUNTIF(D770:$D$2571,365)</f>
        <v>1436</v>
      </c>
      <c r="H769" s="43">
        <f>COUNTIF(D770:$D$2571,366)</f>
        <v>366</v>
      </c>
      <c r="I769" s="2"/>
    </row>
    <row r="770" spans="1:9" x14ac:dyDescent="0.25">
      <c r="A770" s="1">
        <f>COUNTIF($C$2:C770,"Да")</f>
        <v>8</v>
      </c>
      <c r="B770" s="45">
        <f t="shared" si="23"/>
        <v>45769</v>
      </c>
      <c r="C770" s="42" t="str">
        <f>IF(ISERROR(VLOOKUP(B770,'Айгенис Оп11'!$C$3:$C$30,1,0)),"Нет","Да")</f>
        <v>Нет</v>
      </c>
      <c r="D770" s="43">
        <f t="shared" si="22"/>
        <v>365</v>
      </c>
      <c r="E770" s="44">
        <f>ROUND(('Все выпуски'!$J$3*'Все выпуски'!$J$6/100)/365*(B770-IF(C770="Нет",VLOOKUP(A770,'Айгенис Оп11'!$A$2:$C$30,3,0),VLOOKUP((A770-1),'Айгенис Оп11'!$A$2:$C$30,3,0))),2)</f>
        <v>1.64</v>
      </c>
      <c r="G770" s="43">
        <f>COUNTIF(D771:$D$2571,365)</f>
        <v>1435</v>
      </c>
      <c r="H770" s="43">
        <f>COUNTIF(D771:$D$2571,366)</f>
        <v>366</v>
      </c>
      <c r="I770" s="2"/>
    </row>
    <row r="771" spans="1:9" x14ac:dyDescent="0.25">
      <c r="A771" s="1">
        <f>COUNTIF($C$2:C771,"Да")</f>
        <v>8</v>
      </c>
      <c r="B771" s="45">
        <f t="shared" si="23"/>
        <v>45770</v>
      </c>
      <c r="C771" s="42" t="str">
        <f>IF(ISERROR(VLOOKUP(B771,'Айгенис Оп11'!$C$3:$C$30,1,0)),"Нет","Да")</f>
        <v>Нет</v>
      </c>
      <c r="D771" s="43">
        <f t="shared" ref="D771:D834" si="24">IF(MOD(YEAR(B771),4)=0,366,365)</f>
        <v>365</v>
      </c>
      <c r="E771" s="44">
        <f>ROUND(('Все выпуски'!$J$3*'Все выпуски'!$J$6/100)/365*(B771-IF(C771="Нет",VLOOKUP(A771,'Айгенис Оп11'!$A$2:$C$30,3,0),VLOOKUP((A771-1),'Айгенис Оп11'!$A$2:$C$30,3,0))),2)</f>
        <v>1.73</v>
      </c>
      <c r="G771" s="43">
        <f>COUNTIF(D772:$D$2571,365)</f>
        <v>1434</v>
      </c>
      <c r="H771" s="43">
        <f>COUNTIF(D772:$D$2571,366)</f>
        <v>366</v>
      </c>
      <c r="I771" s="2"/>
    </row>
    <row r="772" spans="1:9" x14ac:dyDescent="0.25">
      <c r="A772" s="1">
        <f>COUNTIF($C$2:C772,"Да")</f>
        <v>8</v>
      </c>
      <c r="B772" s="45">
        <f t="shared" ref="B772:B835" si="25">B771+1</f>
        <v>45771</v>
      </c>
      <c r="C772" s="42" t="str">
        <f>IF(ISERROR(VLOOKUP(B772,'Айгенис Оп11'!$C$3:$C$30,1,0)),"Нет","Да")</f>
        <v>Нет</v>
      </c>
      <c r="D772" s="43">
        <f t="shared" si="24"/>
        <v>365</v>
      </c>
      <c r="E772" s="44">
        <f>ROUND(('Все выпуски'!$J$3*'Все выпуски'!$J$6/100)/365*(B772-IF(C772="Нет",VLOOKUP(A772,'Айгенис Оп11'!$A$2:$C$30,3,0),VLOOKUP((A772-1),'Айгенис Оп11'!$A$2:$C$30,3,0))),2)</f>
        <v>1.81</v>
      </c>
      <c r="G772" s="43">
        <f>COUNTIF(D773:$D$2571,365)</f>
        <v>1433</v>
      </c>
      <c r="H772" s="43">
        <f>COUNTIF(D773:$D$2571,366)</f>
        <v>366</v>
      </c>
      <c r="I772" s="2"/>
    </row>
    <row r="773" spans="1:9" x14ac:dyDescent="0.25">
      <c r="A773" s="1">
        <f>COUNTIF($C$2:C773,"Да")</f>
        <v>8</v>
      </c>
      <c r="B773" s="45">
        <f t="shared" si="25"/>
        <v>45772</v>
      </c>
      <c r="C773" s="42" t="str">
        <f>IF(ISERROR(VLOOKUP(B773,'Айгенис Оп11'!$C$3:$C$30,1,0)),"Нет","Да")</f>
        <v>Нет</v>
      </c>
      <c r="D773" s="43">
        <f t="shared" si="24"/>
        <v>365</v>
      </c>
      <c r="E773" s="44">
        <f>ROUND(('Все выпуски'!$J$3*'Все выпуски'!$J$6/100)/365*(B773-IF(C773="Нет",VLOOKUP(A773,'Айгенис Оп11'!$A$2:$C$30,3,0),VLOOKUP((A773-1),'Айгенис Оп11'!$A$2:$C$30,3,0))),2)</f>
        <v>1.89</v>
      </c>
      <c r="G773" s="43">
        <f>COUNTIF(D774:$D$2571,365)</f>
        <v>1432</v>
      </c>
      <c r="H773" s="43">
        <f>COUNTIF(D774:$D$2571,366)</f>
        <v>366</v>
      </c>
      <c r="I773" s="2"/>
    </row>
    <row r="774" spans="1:9" x14ac:dyDescent="0.25">
      <c r="A774" s="1">
        <f>COUNTIF($C$2:C774,"Да")</f>
        <v>8</v>
      </c>
      <c r="B774" s="45">
        <f t="shared" si="25"/>
        <v>45773</v>
      </c>
      <c r="C774" s="42" t="str">
        <f>IF(ISERROR(VLOOKUP(B774,'Айгенис Оп11'!$C$3:$C$30,1,0)),"Нет","Да")</f>
        <v>Нет</v>
      </c>
      <c r="D774" s="43">
        <f t="shared" si="24"/>
        <v>365</v>
      </c>
      <c r="E774" s="44">
        <f>ROUND(('Все выпуски'!$J$3*'Все выпуски'!$J$6/100)/365*(B774-IF(C774="Нет",VLOOKUP(A774,'Айгенис Оп11'!$A$2:$C$30,3,0),VLOOKUP((A774-1),'Айгенис Оп11'!$A$2:$C$30,3,0))),2)</f>
        <v>1.97</v>
      </c>
      <c r="G774" s="43">
        <f>COUNTIF(D775:$D$2571,365)</f>
        <v>1431</v>
      </c>
      <c r="H774" s="43">
        <f>COUNTIF(D775:$D$2571,366)</f>
        <v>366</v>
      </c>
      <c r="I774" s="2"/>
    </row>
    <row r="775" spans="1:9" x14ac:dyDescent="0.25">
      <c r="A775" s="1">
        <f>COUNTIF($C$2:C775,"Да")</f>
        <v>8</v>
      </c>
      <c r="B775" s="45">
        <f t="shared" si="25"/>
        <v>45774</v>
      </c>
      <c r="C775" s="42" t="str">
        <f>IF(ISERROR(VLOOKUP(B775,'Айгенис Оп11'!$C$3:$C$30,1,0)),"Нет","Да")</f>
        <v>Нет</v>
      </c>
      <c r="D775" s="43">
        <f t="shared" si="24"/>
        <v>365</v>
      </c>
      <c r="E775" s="44">
        <f>ROUND(('Все выпуски'!$J$3*'Все выпуски'!$J$6/100)/365*(B775-IF(C775="Нет",VLOOKUP(A775,'Айгенис Оп11'!$A$2:$C$30,3,0),VLOOKUP((A775-1),'Айгенис Оп11'!$A$2:$C$30,3,0))),2)</f>
        <v>2.0499999999999998</v>
      </c>
      <c r="G775" s="43">
        <f>COUNTIF(D776:$D$2571,365)</f>
        <v>1430</v>
      </c>
      <c r="H775" s="43">
        <f>COUNTIF(D776:$D$2571,366)</f>
        <v>366</v>
      </c>
      <c r="I775" s="2"/>
    </row>
    <row r="776" spans="1:9" x14ac:dyDescent="0.25">
      <c r="A776" s="1">
        <f>COUNTIF($C$2:C776,"Да")</f>
        <v>8</v>
      </c>
      <c r="B776" s="45">
        <f t="shared" si="25"/>
        <v>45775</v>
      </c>
      <c r="C776" s="42" t="str">
        <f>IF(ISERROR(VLOOKUP(B776,'Айгенис Оп11'!$C$3:$C$30,1,0)),"Нет","Да")</f>
        <v>Нет</v>
      </c>
      <c r="D776" s="43">
        <f t="shared" si="24"/>
        <v>365</v>
      </c>
      <c r="E776" s="44">
        <f>ROUND(('Все выпуски'!$J$3*'Все выпуски'!$J$6/100)/365*(B776-IF(C776="Нет",VLOOKUP(A776,'Айгенис Оп11'!$A$2:$C$30,3,0),VLOOKUP((A776-1),'Айгенис Оп11'!$A$2:$C$30,3,0))),2)</f>
        <v>2.14</v>
      </c>
      <c r="G776" s="43">
        <f>COUNTIF(D777:$D$2571,365)</f>
        <v>1429</v>
      </c>
      <c r="H776" s="43">
        <f>COUNTIF(D777:$D$2571,366)</f>
        <v>366</v>
      </c>
      <c r="I776" s="2"/>
    </row>
    <row r="777" spans="1:9" x14ac:dyDescent="0.25">
      <c r="A777" s="1">
        <f>COUNTIF($C$2:C777,"Да")</f>
        <v>8</v>
      </c>
      <c r="B777" s="45">
        <f t="shared" si="25"/>
        <v>45776</v>
      </c>
      <c r="C777" s="42" t="str">
        <f>IF(ISERROR(VLOOKUP(B777,'Айгенис Оп11'!$C$3:$C$30,1,0)),"Нет","Да")</f>
        <v>Нет</v>
      </c>
      <c r="D777" s="43">
        <f t="shared" si="24"/>
        <v>365</v>
      </c>
      <c r="E777" s="44">
        <f>ROUND(('Все выпуски'!$J$3*'Все выпуски'!$J$6/100)/365*(B777-IF(C777="Нет",VLOOKUP(A777,'Айгенис Оп11'!$A$2:$C$30,3,0),VLOOKUP((A777-1),'Айгенис Оп11'!$A$2:$C$30,3,0))),2)</f>
        <v>2.2200000000000002</v>
      </c>
      <c r="G777" s="43">
        <f>COUNTIF(D778:$D$2571,365)</f>
        <v>1428</v>
      </c>
      <c r="H777" s="43">
        <f>COUNTIF(D778:$D$2571,366)</f>
        <v>366</v>
      </c>
      <c r="I777" s="2"/>
    </row>
    <row r="778" spans="1:9" x14ac:dyDescent="0.25">
      <c r="A778" s="1">
        <f>COUNTIF($C$2:C778,"Да")</f>
        <v>8</v>
      </c>
      <c r="B778" s="45">
        <f t="shared" si="25"/>
        <v>45777</v>
      </c>
      <c r="C778" s="42" t="str">
        <f>IF(ISERROR(VLOOKUP(B778,'Айгенис Оп11'!$C$3:$C$30,1,0)),"Нет","Да")</f>
        <v>Нет</v>
      </c>
      <c r="D778" s="43">
        <f t="shared" si="24"/>
        <v>365</v>
      </c>
      <c r="E778" s="44">
        <f>ROUND(('Все выпуски'!$J$3*'Все выпуски'!$J$6/100)/365*(B778-IF(C778="Нет",VLOOKUP(A778,'Айгенис Оп11'!$A$2:$C$30,3,0),VLOOKUP((A778-1),'Айгенис Оп11'!$A$2:$C$30,3,0))),2)</f>
        <v>2.2999999999999998</v>
      </c>
      <c r="G778" s="43">
        <f>COUNTIF(D779:$D$2571,365)</f>
        <v>1427</v>
      </c>
      <c r="H778" s="43">
        <f>COUNTIF(D779:$D$2571,366)</f>
        <v>366</v>
      </c>
      <c r="I778" s="2"/>
    </row>
    <row r="779" spans="1:9" x14ac:dyDescent="0.25">
      <c r="A779" s="1">
        <f>COUNTIF($C$2:C779,"Да")</f>
        <v>8</v>
      </c>
      <c r="B779" s="45">
        <f t="shared" si="25"/>
        <v>45778</v>
      </c>
      <c r="C779" s="42" t="str">
        <f>IF(ISERROR(VLOOKUP(B779,'Айгенис Оп11'!$C$3:$C$30,1,0)),"Нет","Да")</f>
        <v>Нет</v>
      </c>
      <c r="D779" s="43">
        <f t="shared" si="24"/>
        <v>365</v>
      </c>
      <c r="E779" s="44">
        <f>ROUND(('Все выпуски'!$J$3*'Все выпуски'!$J$6/100)/365*(B779-IF(C779="Нет",VLOOKUP(A779,'Айгенис Оп11'!$A$2:$C$30,3,0),VLOOKUP((A779-1),'Айгенис Оп11'!$A$2:$C$30,3,0))),2)</f>
        <v>2.38</v>
      </c>
      <c r="G779" s="43">
        <f>COUNTIF(D780:$D$2571,365)</f>
        <v>1426</v>
      </c>
      <c r="H779" s="43">
        <f>COUNTIF(D780:$D$2571,366)</f>
        <v>366</v>
      </c>
      <c r="I779" s="2"/>
    </row>
    <row r="780" spans="1:9" x14ac:dyDescent="0.25">
      <c r="A780" s="1">
        <f>COUNTIF($C$2:C780,"Да")</f>
        <v>8</v>
      </c>
      <c r="B780" s="45">
        <f t="shared" si="25"/>
        <v>45779</v>
      </c>
      <c r="C780" s="42" t="str">
        <f>IF(ISERROR(VLOOKUP(B780,'Айгенис Оп11'!$C$3:$C$30,1,0)),"Нет","Да")</f>
        <v>Нет</v>
      </c>
      <c r="D780" s="43">
        <f t="shared" si="24"/>
        <v>365</v>
      </c>
      <c r="E780" s="44">
        <f>ROUND(('Все выпуски'!$J$3*'Все выпуски'!$J$6/100)/365*(B780-IF(C780="Нет",VLOOKUP(A780,'Айгенис Оп11'!$A$2:$C$30,3,0),VLOOKUP((A780-1),'Айгенис Оп11'!$A$2:$C$30,3,0))),2)</f>
        <v>2.4700000000000002</v>
      </c>
      <c r="G780" s="43">
        <f>COUNTIF(D781:$D$2571,365)</f>
        <v>1425</v>
      </c>
      <c r="H780" s="43">
        <f>COUNTIF(D781:$D$2571,366)</f>
        <v>366</v>
      </c>
      <c r="I780" s="2"/>
    </row>
    <row r="781" spans="1:9" x14ac:dyDescent="0.25">
      <c r="A781" s="1">
        <f>COUNTIF($C$2:C781,"Да")</f>
        <v>8</v>
      </c>
      <c r="B781" s="45">
        <f t="shared" si="25"/>
        <v>45780</v>
      </c>
      <c r="C781" s="42" t="str">
        <f>IF(ISERROR(VLOOKUP(B781,'Айгенис Оп11'!$C$3:$C$30,1,0)),"Нет","Да")</f>
        <v>Нет</v>
      </c>
      <c r="D781" s="43">
        <f t="shared" si="24"/>
        <v>365</v>
      </c>
      <c r="E781" s="44">
        <f>ROUND(('Все выпуски'!$J$3*'Все выпуски'!$J$6/100)/365*(B781-IF(C781="Нет",VLOOKUP(A781,'Айгенис Оп11'!$A$2:$C$30,3,0),VLOOKUP((A781-1),'Айгенис Оп11'!$A$2:$C$30,3,0))),2)</f>
        <v>2.5499999999999998</v>
      </c>
      <c r="G781" s="43">
        <f>COUNTIF(D782:$D$2571,365)</f>
        <v>1424</v>
      </c>
      <c r="H781" s="43">
        <f>COUNTIF(D782:$D$2571,366)</f>
        <v>366</v>
      </c>
      <c r="I781" s="2"/>
    </row>
    <row r="782" spans="1:9" x14ac:dyDescent="0.25">
      <c r="A782" s="1">
        <f>COUNTIF($C$2:C782,"Да")</f>
        <v>8</v>
      </c>
      <c r="B782" s="45">
        <f t="shared" si="25"/>
        <v>45781</v>
      </c>
      <c r="C782" s="42" t="str">
        <f>IF(ISERROR(VLOOKUP(B782,'Айгенис Оп11'!$C$3:$C$30,1,0)),"Нет","Да")</f>
        <v>Нет</v>
      </c>
      <c r="D782" s="43">
        <f t="shared" si="24"/>
        <v>365</v>
      </c>
      <c r="E782" s="44">
        <f>ROUND(('Все выпуски'!$J$3*'Все выпуски'!$J$6/100)/365*(B782-IF(C782="Нет",VLOOKUP(A782,'Айгенис Оп11'!$A$2:$C$30,3,0),VLOOKUP((A782-1),'Айгенис Оп11'!$A$2:$C$30,3,0))),2)</f>
        <v>2.63</v>
      </c>
      <c r="G782" s="43">
        <f>COUNTIF(D783:$D$2571,365)</f>
        <v>1423</v>
      </c>
      <c r="H782" s="43">
        <f>COUNTIF(D783:$D$2571,366)</f>
        <v>366</v>
      </c>
      <c r="I782" s="2"/>
    </row>
    <row r="783" spans="1:9" x14ac:dyDescent="0.25">
      <c r="A783" s="1">
        <f>COUNTIF($C$2:C783,"Да")</f>
        <v>8</v>
      </c>
      <c r="B783" s="45">
        <f t="shared" si="25"/>
        <v>45782</v>
      </c>
      <c r="C783" s="42" t="str">
        <f>IF(ISERROR(VLOOKUP(B783,'Айгенис Оп11'!$C$3:$C$30,1,0)),"Нет","Да")</f>
        <v>Нет</v>
      </c>
      <c r="D783" s="43">
        <f t="shared" si="24"/>
        <v>365</v>
      </c>
      <c r="E783" s="44">
        <f>ROUND(('Все выпуски'!$J$3*'Все выпуски'!$J$6/100)/365*(B783-IF(C783="Нет",VLOOKUP(A783,'Айгенис Оп11'!$A$2:$C$30,3,0),VLOOKUP((A783-1),'Айгенис Оп11'!$A$2:$C$30,3,0))),2)</f>
        <v>2.71</v>
      </c>
      <c r="G783" s="43">
        <f>COUNTIF(D784:$D$2571,365)</f>
        <v>1422</v>
      </c>
      <c r="H783" s="43">
        <f>COUNTIF(D784:$D$2571,366)</f>
        <v>366</v>
      </c>
      <c r="I783" s="2"/>
    </row>
    <row r="784" spans="1:9" x14ac:dyDescent="0.25">
      <c r="A784" s="1">
        <f>COUNTIF($C$2:C784,"Да")</f>
        <v>8</v>
      </c>
      <c r="B784" s="45">
        <f t="shared" si="25"/>
        <v>45783</v>
      </c>
      <c r="C784" s="42" t="str">
        <f>IF(ISERROR(VLOOKUP(B784,'Айгенис Оп11'!$C$3:$C$30,1,0)),"Нет","Да")</f>
        <v>Нет</v>
      </c>
      <c r="D784" s="43">
        <f t="shared" si="24"/>
        <v>365</v>
      </c>
      <c r="E784" s="44">
        <f>ROUND(('Все выпуски'!$J$3*'Все выпуски'!$J$6/100)/365*(B784-IF(C784="Нет",VLOOKUP(A784,'Айгенис Оп11'!$A$2:$C$30,3,0),VLOOKUP((A784-1),'Айгенис Оп11'!$A$2:$C$30,3,0))),2)</f>
        <v>2.79</v>
      </c>
      <c r="G784" s="43">
        <f>COUNTIF(D785:$D$2571,365)</f>
        <v>1421</v>
      </c>
      <c r="H784" s="43">
        <f>COUNTIF(D785:$D$2571,366)</f>
        <v>366</v>
      </c>
      <c r="I784" s="2"/>
    </row>
    <row r="785" spans="1:9" x14ac:dyDescent="0.25">
      <c r="A785" s="1">
        <f>COUNTIF($C$2:C785,"Да")</f>
        <v>8</v>
      </c>
      <c r="B785" s="45">
        <f t="shared" si="25"/>
        <v>45784</v>
      </c>
      <c r="C785" s="42" t="str">
        <f>IF(ISERROR(VLOOKUP(B785,'Айгенис Оп11'!$C$3:$C$30,1,0)),"Нет","Да")</f>
        <v>Нет</v>
      </c>
      <c r="D785" s="43">
        <f t="shared" si="24"/>
        <v>365</v>
      </c>
      <c r="E785" s="44">
        <f>ROUND(('Все выпуски'!$J$3*'Все выпуски'!$J$6/100)/365*(B785-IF(C785="Нет",VLOOKUP(A785,'Айгенис Оп11'!$A$2:$C$30,3,0),VLOOKUP((A785-1),'Айгенис Оп11'!$A$2:$C$30,3,0))),2)</f>
        <v>2.88</v>
      </c>
      <c r="G785" s="43">
        <f>COUNTIF(D786:$D$2571,365)</f>
        <v>1420</v>
      </c>
      <c r="H785" s="43">
        <f>COUNTIF(D786:$D$2571,366)</f>
        <v>366</v>
      </c>
      <c r="I785" s="2"/>
    </row>
    <row r="786" spans="1:9" x14ac:dyDescent="0.25">
      <c r="A786" s="1">
        <f>COUNTIF($C$2:C786,"Да")</f>
        <v>8</v>
      </c>
      <c r="B786" s="45">
        <f t="shared" si="25"/>
        <v>45785</v>
      </c>
      <c r="C786" s="42" t="str">
        <f>IF(ISERROR(VLOOKUP(B786,'Айгенис Оп11'!$C$3:$C$30,1,0)),"Нет","Да")</f>
        <v>Нет</v>
      </c>
      <c r="D786" s="43">
        <f t="shared" si="24"/>
        <v>365</v>
      </c>
      <c r="E786" s="44">
        <f>ROUND(('Все выпуски'!$J$3*'Все выпуски'!$J$6/100)/365*(B786-IF(C786="Нет",VLOOKUP(A786,'Айгенис Оп11'!$A$2:$C$30,3,0),VLOOKUP((A786-1),'Айгенис Оп11'!$A$2:$C$30,3,0))),2)</f>
        <v>2.96</v>
      </c>
      <c r="G786" s="43">
        <f>COUNTIF(D787:$D$2571,365)</f>
        <v>1419</v>
      </c>
      <c r="H786" s="43">
        <f>COUNTIF(D787:$D$2571,366)</f>
        <v>366</v>
      </c>
      <c r="I786" s="2"/>
    </row>
    <row r="787" spans="1:9" x14ac:dyDescent="0.25">
      <c r="A787" s="1">
        <f>COUNTIF($C$2:C787,"Да")</f>
        <v>8</v>
      </c>
      <c r="B787" s="45">
        <f t="shared" si="25"/>
        <v>45786</v>
      </c>
      <c r="C787" s="42" t="str">
        <f>IF(ISERROR(VLOOKUP(B787,'Айгенис Оп11'!$C$3:$C$30,1,0)),"Нет","Да")</f>
        <v>Нет</v>
      </c>
      <c r="D787" s="43">
        <f t="shared" si="24"/>
        <v>365</v>
      </c>
      <c r="E787" s="44">
        <f>ROUND(('Все выпуски'!$J$3*'Все выпуски'!$J$6/100)/365*(B787-IF(C787="Нет",VLOOKUP(A787,'Айгенис Оп11'!$A$2:$C$30,3,0),VLOOKUP((A787-1),'Айгенис Оп11'!$A$2:$C$30,3,0))),2)</f>
        <v>3.04</v>
      </c>
      <c r="G787" s="43">
        <f>COUNTIF(D788:$D$2571,365)</f>
        <v>1418</v>
      </c>
      <c r="H787" s="43">
        <f>COUNTIF(D788:$D$2571,366)</f>
        <v>366</v>
      </c>
      <c r="I787" s="2"/>
    </row>
    <row r="788" spans="1:9" x14ac:dyDescent="0.25">
      <c r="A788" s="1">
        <f>COUNTIF($C$2:C788,"Да")</f>
        <v>8</v>
      </c>
      <c r="B788" s="45">
        <f t="shared" si="25"/>
        <v>45787</v>
      </c>
      <c r="C788" s="42" t="str">
        <f>IF(ISERROR(VLOOKUP(B788,'Айгенис Оп11'!$C$3:$C$30,1,0)),"Нет","Да")</f>
        <v>Нет</v>
      </c>
      <c r="D788" s="43">
        <f t="shared" si="24"/>
        <v>365</v>
      </c>
      <c r="E788" s="44">
        <f>ROUND(('Все выпуски'!$J$3*'Все выпуски'!$J$6/100)/365*(B788-IF(C788="Нет",VLOOKUP(A788,'Айгенис Оп11'!$A$2:$C$30,3,0),VLOOKUP((A788-1),'Айгенис Оп11'!$A$2:$C$30,3,0))),2)</f>
        <v>3.12</v>
      </c>
      <c r="G788" s="43">
        <f>COUNTIF(D789:$D$2571,365)</f>
        <v>1417</v>
      </c>
      <c r="H788" s="43">
        <f>COUNTIF(D789:$D$2571,366)</f>
        <v>366</v>
      </c>
      <c r="I788" s="2"/>
    </row>
    <row r="789" spans="1:9" x14ac:dyDescent="0.25">
      <c r="A789" s="1">
        <f>COUNTIF($C$2:C789,"Да")</f>
        <v>8</v>
      </c>
      <c r="B789" s="45">
        <f t="shared" si="25"/>
        <v>45788</v>
      </c>
      <c r="C789" s="42" t="str">
        <f>IF(ISERROR(VLOOKUP(B789,'Айгенис Оп11'!$C$3:$C$30,1,0)),"Нет","Да")</f>
        <v>Нет</v>
      </c>
      <c r="D789" s="43">
        <f t="shared" si="24"/>
        <v>365</v>
      </c>
      <c r="E789" s="44">
        <f>ROUND(('Все выпуски'!$J$3*'Все выпуски'!$J$6/100)/365*(B789-IF(C789="Нет",VLOOKUP(A789,'Айгенис Оп11'!$A$2:$C$30,3,0),VLOOKUP((A789-1),'Айгенис Оп11'!$A$2:$C$30,3,0))),2)</f>
        <v>3.21</v>
      </c>
      <c r="G789" s="43">
        <f>COUNTIF(D790:$D$2571,365)</f>
        <v>1416</v>
      </c>
      <c r="H789" s="43">
        <f>COUNTIF(D790:$D$2571,366)</f>
        <v>366</v>
      </c>
      <c r="I789" s="2"/>
    </row>
    <row r="790" spans="1:9" x14ac:dyDescent="0.25">
      <c r="A790" s="1">
        <f>COUNTIF($C$2:C790,"Да")</f>
        <v>8</v>
      </c>
      <c r="B790" s="45">
        <f t="shared" si="25"/>
        <v>45789</v>
      </c>
      <c r="C790" s="42" t="str">
        <f>IF(ISERROR(VLOOKUP(B790,'Айгенис Оп11'!$C$3:$C$30,1,0)),"Нет","Да")</f>
        <v>Нет</v>
      </c>
      <c r="D790" s="43">
        <f t="shared" si="24"/>
        <v>365</v>
      </c>
      <c r="E790" s="44">
        <f>ROUND(('Все выпуски'!$J$3*'Все выпуски'!$J$6/100)/365*(B790-IF(C790="Нет",VLOOKUP(A790,'Айгенис Оп11'!$A$2:$C$30,3,0),VLOOKUP((A790-1),'Айгенис Оп11'!$A$2:$C$30,3,0))),2)</f>
        <v>3.29</v>
      </c>
      <c r="G790" s="43">
        <f>COUNTIF(D791:$D$2571,365)</f>
        <v>1415</v>
      </c>
      <c r="H790" s="43">
        <f>COUNTIF(D791:$D$2571,366)</f>
        <v>366</v>
      </c>
      <c r="I790" s="2"/>
    </row>
    <row r="791" spans="1:9" x14ac:dyDescent="0.25">
      <c r="A791" s="1">
        <f>COUNTIF($C$2:C791,"Да")</f>
        <v>8</v>
      </c>
      <c r="B791" s="45">
        <f t="shared" si="25"/>
        <v>45790</v>
      </c>
      <c r="C791" s="42" t="str">
        <f>IF(ISERROR(VLOOKUP(B791,'Айгенис Оп11'!$C$3:$C$30,1,0)),"Нет","Да")</f>
        <v>Нет</v>
      </c>
      <c r="D791" s="43">
        <f t="shared" si="24"/>
        <v>365</v>
      </c>
      <c r="E791" s="44">
        <f>ROUND(('Все выпуски'!$J$3*'Все выпуски'!$J$6/100)/365*(B791-IF(C791="Нет",VLOOKUP(A791,'Айгенис Оп11'!$A$2:$C$30,3,0),VLOOKUP((A791-1),'Айгенис Оп11'!$A$2:$C$30,3,0))),2)</f>
        <v>3.37</v>
      </c>
      <c r="G791" s="43">
        <f>COUNTIF(D792:$D$2571,365)</f>
        <v>1414</v>
      </c>
      <c r="H791" s="43">
        <f>COUNTIF(D792:$D$2571,366)</f>
        <v>366</v>
      </c>
      <c r="I791" s="2"/>
    </row>
    <row r="792" spans="1:9" x14ac:dyDescent="0.25">
      <c r="A792" s="1">
        <f>COUNTIF($C$2:C792,"Да")</f>
        <v>8</v>
      </c>
      <c r="B792" s="45">
        <f t="shared" si="25"/>
        <v>45791</v>
      </c>
      <c r="C792" s="42" t="str">
        <f>IF(ISERROR(VLOOKUP(B792,'Айгенис Оп11'!$C$3:$C$30,1,0)),"Нет","Да")</f>
        <v>Нет</v>
      </c>
      <c r="D792" s="43">
        <f t="shared" si="24"/>
        <v>365</v>
      </c>
      <c r="E792" s="44">
        <f>ROUND(('Все выпуски'!$J$3*'Все выпуски'!$J$6/100)/365*(B792-IF(C792="Нет",VLOOKUP(A792,'Айгенис Оп11'!$A$2:$C$30,3,0),VLOOKUP((A792-1),'Айгенис Оп11'!$A$2:$C$30,3,0))),2)</f>
        <v>3.45</v>
      </c>
      <c r="G792" s="43">
        <f>COUNTIF(D793:$D$2571,365)</f>
        <v>1413</v>
      </c>
      <c r="H792" s="43">
        <f>COUNTIF(D793:$D$2571,366)</f>
        <v>366</v>
      </c>
      <c r="I792" s="2"/>
    </row>
    <row r="793" spans="1:9" x14ac:dyDescent="0.25">
      <c r="A793" s="1">
        <f>COUNTIF($C$2:C793,"Да")</f>
        <v>8</v>
      </c>
      <c r="B793" s="45">
        <f t="shared" si="25"/>
        <v>45792</v>
      </c>
      <c r="C793" s="42" t="str">
        <f>IF(ISERROR(VLOOKUP(B793,'Айгенис Оп11'!$C$3:$C$30,1,0)),"Нет","Да")</f>
        <v>Нет</v>
      </c>
      <c r="D793" s="43">
        <f t="shared" si="24"/>
        <v>365</v>
      </c>
      <c r="E793" s="44">
        <f>ROUND(('Все выпуски'!$J$3*'Все выпуски'!$J$6/100)/365*(B793-IF(C793="Нет",VLOOKUP(A793,'Айгенис Оп11'!$A$2:$C$30,3,0),VLOOKUP((A793-1),'Айгенис Оп11'!$A$2:$C$30,3,0))),2)</f>
        <v>3.53</v>
      </c>
      <c r="G793" s="43">
        <f>COUNTIF(D794:$D$2571,365)</f>
        <v>1412</v>
      </c>
      <c r="H793" s="43">
        <f>COUNTIF(D794:$D$2571,366)</f>
        <v>366</v>
      </c>
      <c r="I793" s="2"/>
    </row>
    <row r="794" spans="1:9" x14ac:dyDescent="0.25">
      <c r="A794" s="1">
        <f>COUNTIF($C$2:C794,"Да")</f>
        <v>8</v>
      </c>
      <c r="B794" s="45">
        <f t="shared" si="25"/>
        <v>45793</v>
      </c>
      <c r="C794" s="42" t="str">
        <f>IF(ISERROR(VLOOKUP(B794,'Айгенис Оп11'!$C$3:$C$30,1,0)),"Нет","Да")</f>
        <v>Нет</v>
      </c>
      <c r="D794" s="43">
        <f t="shared" si="24"/>
        <v>365</v>
      </c>
      <c r="E794" s="44">
        <f>ROUND(('Все выпуски'!$J$3*'Все выпуски'!$J$6/100)/365*(B794-IF(C794="Нет",VLOOKUP(A794,'Айгенис Оп11'!$A$2:$C$30,3,0),VLOOKUP((A794-1),'Айгенис Оп11'!$A$2:$C$30,3,0))),2)</f>
        <v>3.62</v>
      </c>
      <c r="G794" s="43">
        <f>COUNTIF(D795:$D$2571,365)</f>
        <v>1411</v>
      </c>
      <c r="H794" s="43">
        <f>COUNTIF(D795:$D$2571,366)</f>
        <v>366</v>
      </c>
      <c r="I794" s="2"/>
    </row>
    <row r="795" spans="1:9" x14ac:dyDescent="0.25">
      <c r="A795" s="1">
        <f>COUNTIF($C$2:C795,"Да")</f>
        <v>8</v>
      </c>
      <c r="B795" s="45">
        <f t="shared" si="25"/>
        <v>45794</v>
      </c>
      <c r="C795" s="42" t="str">
        <f>IF(ISERROR(VLOOKUP(B795,'Айгенис Оп11'!$C$3:$C$30,1,0)),"Нет","Да")</f>
        <v>Нет</v>
      </c>
      <c r="D795" s="43">
        <f t="shared" si="24"/>
        <v>365</v>
      </c>
      <c r="E795" s="44">
        <f>ROUND(('Все выпуски'!$J$3*'Все выпуски'!$J$6/100)/365*(B795-IF(C795="Нет",VLOOKUP(A795,'Айгенис Оп11'!$A$2:$C$30,3,0),VLOOKUP((A795-1),'Айгенис Оп11'!$A$2:$C$30,3,0))),2)</f>
        <v>3.7</v>
      </c>
      <c r="G795" s="43">
        <f>COUNTIF(D796:$D$2571,365)</f>
        <v>1410</v>
      </c>
      <c r="H795" s="43">
        <f>COUNTIF(D796:$D$2571,366)</f>
        <v>366</v>
      </c>
      <c r="I795" s="2"/>
    </row>
    <row r="796" spans="1:9" x14ac:dyDescent="0.25">
      <c r="A796" s="1">
        <f>COUNTIF($C$2:C796,"Да")</f>
        <v>8</v>
      </c>
      <c r="B796" s="45">
        <f t="shared" si="25"/>
        <v>45795</v>
      </c>
      <c r="C796" s="42" t="str">
        <f>IF(ISERROR(VLOOKUP(B796,'Айгенис Оп11'!$C$3:$C$30,1,0)),"Нет","Да")</f>
        <v>Нет</v>
      </c>
      <c r="D796" s="43">
        <f t="shared" si="24"/>
        <v>365</v>
      </c>
      <c r="E796" s="44">
        <f>ROUND(('Все выпуски'!$J$3*'Все выпуски'!$J$6/100)/365*(B796-IF(C796="Нет",VLOOKUP(A796,'Айгенис Оп11'!$A$2:$C$30,3,0),VLOOKUP((A796-1),'Айгенис Оп11'!$A$2:$C$30,3,0))),2)</f>
        <v>3.78</v>
      </c>
      <c r="G796" s="43">
        <f>COUNTIF(D797:$D$2571,365)</f>
        <v>1409</v>
      </c>
      <c r="H796" s="43">
        <f>COUNTIF(D797:$D$2571,366)</f>
        <v>366</v>
      </c>
      <c r="I796" s="2"/>
    </row>
    <row r="797" spans="1:9" x14ac:dyDescent="0.25">
      <c r="A797" s="1">
        <f>COUNTIF($C$2:C797,"Да")</f>
        <v>8</v>
      </c>
      <c r="B797" s="45">
        <f t="shared" si="25"/>
        <v>45796</v>
      </c>
      <c r="C797" s="42" t="str">
        <f>IF(ISERROR(VLOOKUP(B797,'Айгенис Оп11'!$C$3:$C$30,1,0)),"Нет","Да")</f>
        <v>Нет</v>
      </c>
      <c r="D797" s="43">
        <f t="shared" si="24"/>
        <v>365</v>
      </c>
      <c r="E797" s="44">
        <f>ROUND(('Все выпуски'!$J$3*'Все выпуски'!$J$6/100)/365*(B797-IF(C797="Нет",VLOOKUP(A797,'Айгенис Оп11'!$A$2:$C$30,3,0),VLOOKUP((A797-1),'Айгенис Оп11'!$A$2:$C$30,3,0))),2)</f>
        <v>3.86</v>
      </c>
      <c r="G797" s="43">
        <f>COUNTIF(D798:$D$2571,365)</f>
        <v>1408</v>
      </c>
      <c r="H797" s="43">
        <f>COUNTIF(D798:$D$2571,366)</f>
        <v>366</v>
      </c>
      <c r="I797" s="2"/>
    </row>
    <row r="798" spans="1:9" x14ac:dyDescent="0.25">
      <c r="A798" s="1">
        <f>COUNTIF($C$2:C798,"Да")</f>
        <v>8</v>
      </c>
      <c r="B798" s="45">
        <f t="shared" si="25"/>
        <v>45797</v>
      </c>
      <c r="C798" s="42" t="str">
        <f>IF(ISERROR(VLOOKUP(B798,'Айгенис Оп11'!$C$3:$C$30,1,0)),"Нет","Да")</f>
        <v>Нет</v>
      </c>
      <c r="D798" s="43">
        <f t="shared" si="24"/>
        <v>365</v>
      </c>
      <c r="E798" s="44">
        <f>ROUND(('Все выпуски'!$J$3*'Все выпуски'!$J$6/100)/365*(B798-IF(C798="Нет",VLOOKUP(A798,'Айгенис Оп11'!$A$2:$C$30,3,0),VLOOKUP((A798-1),'Айгенис Оп11'!$A$2:$C$30,3,0))),2)</f>
        <v>3.95</v>
      </c>
      <c r="G798" s="43">
        <f>COUNTIF(D799:$D$2571,365)</f>
        <v>1407</v>
      </c>
      <c r="H798" s="43">
        <f>COUNTIF(D799:$D$2571,366)</f>
        <v>366</v>
      </c>
      <c r="I798" s="2"/>
    </row>
    <row r="799" spans="1:9" x14ac:dyDescent="0.25">
      <c r="A799" s="1">
        <f>COUNTIF($C$2:C799,"Да")</f>
        <v>8</v>
      </c>
      <c r="B799" s="45">
        <f t="shared" si="25"/>
        <v>45798</v>
      </c>
      <c r="C799" s="42" t="str">
        <f>IF(ISERROR(VLOOKUP(B799,'Айгенис Оп11'!$C$3:$C$30,1,0)),"Нет","Да")</f>
        <v>Нет</v>
      </c>
      <c r="D799" s="43">
        <f t="shared" si="24"/>
        <v>365</v>
      </c>
      <c r="E799" s="44">
        <f>ROUND(('Все выпуски'!$J$3*'Все выпуски'!$J$6/100)/365*(B799-IF(C799="Нет",VLOOKUP(A799,'Айгенис Оп11'!$A$2:$C$30,3,0),VLOOKUP((A799-1),'Айгенис Оп11'!$A$2:$C$30,3,0))),2)</f>
        <v>4.03</v>
      </c>
      <c r="G799" s="43">
        <f>COUNTIF(D800:$D$2571,365)</f>
        <v>1406</v>
      </c>
      <c r="H799" s="43">
        <f>COUNTIF(D800:$D$2571,366)</f>
        <v>366</v>
      </c>
      <c r="I799" s="2"/>
    </row>
    <row r="800" spans="1:9" x14ac:dyDescent="0.25">
      <c r="A800" s="1">
        <f>COUNTIF($C$2:C800,"Да")</f>
        <v>8</v>
      </c>
      <c r="B800" s="45">
        <f t="shared" si="25"/>
        <v>45799</v>
      </c>
      <c r="C800" s="42" t="str">
        <f>IF(ISERROR(VLOOKUP(B800,'Айгенис Оп11'!$C$3:$C$30,1,0)),"Нет","Да")</f>
        <v>Нет</v>
      </c>
      <c r="D800" s="43">
        <f t="shared" si="24"/>
        <v>365</v>
      </c>
      <c r="E800" s="44">
        <f>ROUND(('Все выпуски'!$J$3*'Все выпуски'!$J$6/100)/365*(B800-IF(C800="Нет",VLOOKUP(A800,'Айгенис Оп11'!$A$2:$C$30,3,0),VLOOKUP((A800-1),'Айгенис Оп11'!$A$2:$C$30,3,0))),2)</f>
        <v>4.1100000000000003</v>
      </c>
      <c r="F800" s="44"/>
      <c r="G800" s="43">
        <f>COUNTIF(D801:$D$2571,365)</f>
        <v>1405</v>
      </c>
      <c r="H800" s="43">
        <f>COUNTIF(D801:$D$2571,366)</f>
        <v>366</v>
      </c>
      <c r="I800" s="2"/>
    </row>
    <row r="801" spans="1:9" x14ac:dyDescent="0.25">
      <c r="A801" s="1">
        <f>COUNTIF($C$2:C801,"Да")</f>
        <v>8</v>
      </c>
      <c r="B801" s="45">
        <f t="shared" si="25"/>
        <v>45800</v>
      </c>
      <c r="C801" s="42" t="str">
        <f>IF(ISERROR(VLOOKUP(B801,'Айгенис Оп11'!$C$3:$C$30,1,0)),"Нет","Да")</f>
        <v>Нет</v>
      </c>
      <c r="D801" s="43">
        <f t="shared" si="24"/>
        <v>365</v>
      </c>
      <c r="E801" s="44">
        <f>ROUND(('Все выпуски'!$J$3*'Все выпуски'!$J$6/100)/365*(B801-IF(C801="Нет",VLOOKUP(A801,'Айгенис Оп11'!$A$2:$C$30,3,0),VLOOKUP((A801-1),'Айгенис Оп11'!$A$2:$C$30,3,0))),2)</f>
        <v>4.1900000000000004</v>
      </c>
      <c r="G801" s="43">
        <f>COUNTIF(D802:$D$2571,365)</f>
        <v>1404</v>
      </c>
      <c r="H801" s="43">
        <f>COUNTIF(D802:$D$2571,366)</f>
        <v>366</v>
      </c>
      <c r="I801" s="2"/>
    </row>
    <row r="802" spans="1:9" x14ac:dyDescent="0.25">
      <c r="A802" s="1">
        <f>COUNTIF($C$2:C802,"Да")</f>
        <v>8</v>
      </c>
      <c r="B802" s="45">
        <f t="shared" si="25"/>
        <v>45801</v>
      </c>
      <c r="C802" s="42" t="str">
        <f>IF(ISERROR(VLOOKUP(B802,'Айгенис Оп11'!$C$3:$C$30,1,0)),"Нет","Да")</f>
        <v>Нет</v>
      </c>
      <c r="D802" s="43">
        <f t="shared" si="24"/>
        <v>365</v>
      </c>
      <c r="E802" s="44">
        <f>ROUND(('Все выпуски'!$J$3*'Все выпуски'!$J$6/100)/365*(B802-IF(C802="Нет",VLOOKUP(A802,'Айгенис Оп11'!$A$2:$C$30,3,0),VLOOKUP((A802-1),'Айгенис Оп11'!$A$2:$C$30,3,0))),2)</f>
        <v>4.2699999999999996</v>
      </c>
      <c r="G802" s="43">
        <f>COUNTIF(D803:$D$2571,365)</f>
        <v>1403</v>
      </c>
      <c r="H802" s="43">
        <f>COUNTIF(D803:$D$2571,366)</f>
        <v>366</v>
      </c>
      <c r="I802" s="2"/>
    </row>
    <row r="803" spans="1:9" x14ac:dyDescent="0.25">
      <c r="A803" s="1">
        <f>COUNTIF($C$2:C803,"Да")</f>
        <v>8</v>
      </c>
      <c r="B803" s="45">
        <f t="shared" si="25"/>
        <v>45802</v>
      </c>
      <c r="C803" s="42" t="str">
        <f>IF(ISERROR(VLOOKUP(B803,'Айгенис Оп11'!$C$3:$C$30,1,0)),"Нет","Да")</f>
        <v>Нет</v>
      </c>
      <c r="D803" s="43">
        <f t="shared" si="24"/>
        <v>365</v>
      </c>
      <c r="E803" s="44">
        <f>ROUND(('Все выпуски'!$J$3*'Все выпуски'!$J$6/100)/365*(B803-IF(C803="Нет",VLOOKUP(A803,'Айгенис Оп11'!$A$2:$C$30,3,0),VLOOKUP((A803-1),'Айгенис Оп11'!$A$2:$C$30,3,0))),2)</f>
        <v>4.3600000000000003</v>
      </c>
      <c r="G803" s="43">
        <f>COUNTIF(D804:$D$2571,365)</f>
        <v>1402</v>
      </c>
      <c r="H803" s="43">
        <f>COUNTIF(D804:$D$2571,366)</f>
        <v>366</v>
      </c>
      <c r="I803" s="2"/>
    </row>
    <row r="804" spans="1:9" x14ac:dyDescent="0.25">
      <c r="A804" s="1">
        <f>COUNTIF($C$2:C804,"Да")</f>
        <v>8</v>
      </c>
      <c r="B804" s="45">
        <f t="shared" si="25"/>
        <v>45803</v>
      </c>
      <c r="C804" s="42" t="str">
        <f>IF(ISERROR(VLOOKUP(B804,'Айгенис Оп11'!$C$3:$C$30,1,0)),"Нет","Да")</f>
        <v>Нет</v>
      </c>
      <c r="D804" s="43">
        <f t="shared" si="24"/>
        <v>365</v>
      </c>
      <c r="E804" s="44">
        <f>ROUND(('Все выпуски'!$J$3*'Все выпуски'!$J$6/100)/365*(B804-IF(C804="Нет",VLOOKUP(A804,'Айгенис Оп11'!$A$2:$C$30,3,0),VLOOKUP((A804-1),'Айгенис Оп11'!$A$2:$C$30,3,0))),2)</f>
        <v>4.4400000000000004</v>
      </c>
      <c r="G804" s="43">
        <f>COUNTIF(D805:$D$2571,365)</f>
        <v>1401</v>
      </c>
      <c r="H804" s="43">
        <f>COUNTIF(D805:$D$2571,366)</f>
        <v>366</v>
      </c>
      <c r="I804" s="2"/>
    </row>
    <row r="805" spans="1:9" x14ac:dyDescent="0.25">
      <c r="A805" s="1">
        <f>COUNTIF($C$2:C805,"Да")</f>
        <v>8</v>
      </c>
      <c r="B805" s="45">
        <f t="shared" si="25"/>
        <v>45804</v>
      </c>
      <c r="C805" s="42" t="str">
        <f>IF(ISERROR(VLOOKUP(B805,'Айгенис Оп11'!$C$3:$C$30,1,0)),"Нет","Да")</f>
        <v>Нет</v>
      </c>
      <c r="D805" s="43">
        <f t="shared" si="24"/>
        <v>365</v>
      </c>
      <c r="E805" s="44">
        <f>ROUND(('Все выпуски'!$J$3*'Все выпуски'!$J$6/100)/365*(B805-IF(C805="Нет",VLOOKUP(A805,'Айгенис Оп11'!$A$2:$C$30,3,0),VLOOKUP((A805-1),'Айгенис Оп11'!$A$2:$C$30,3,0))),2)</f>
        <v>4.5199999999999996</v>
      </c>
      <c r="G805" s="43">
        <f>COUNTIF(D806:$D$2571,365)</f>
        <v>1400</v>
      </c>
      <c r="H805" s="43">
        <f>COUNTIF(D806:$D$2571,366)</f>
        <v>366</v>
      </c>
      <c r="I805" s="2"/>
    </row>
    <row r="806" spans="1:9" x14ac:dyDescent="0.25">
      <c r="A806" s="1">
        <f>COUNTIF($C$2:C806,"Да")</f>
        <v>8</v>
      </c>
      <c r="B806" s="45">
        <f t="shared" si="25"/>
        <v>45805</v>
      </c>
      <c r="C806" s="42" t="str">
        <f>IF(ISERROR(VLOOKUP(B806,'Айгенис Оп11'!$C$3:$C$30,1,0)),"Нет","Да")</f>
        <v>Нет</v>
      </c>
      <c r="D806" s="43">
        <f t="shared" si="24"/>
        <v>365</v>
      </c>
      <c r="E806" s="44">
        <f>ROUND(('Все выпуски'!$J$3*'Все выпуски'!$J$6/100)/365*(B806-IF(C806="Нет",VLOOKUP(A806,'Айгенис Оп11'!$A$2:$C$30,3,0),VLOOKUP((A806-1),'Айгенис Оп11'!$A$2:$C$30,3,0))),2)</f>
        <v>4.5999999999999996</v>
      </c>
      <c r="G806" s="43">
        <f>COUNTIF(D807:$D$2571,365)</f>
        <v>1399</v>
      </c>
      <c r="H806" s="43">
        <f>COUNTIF(D807:$D$2571,366)</f>
        <v>366</v>
      </c>
      <c r="I806" s="2"/>
    </row>
    <row r="807" spans="1:9" x14ac:dyDescent="0.25">
      <c r="A807" s="1">
        <f>COUNTIF($C$2:C807,"Да")</f>
        <v>8</v>
      </c>
      <c r="B807" s="45">
        <f t="shared" si="25"/>
        <v>45806</v>
      </c>
      <c r="C807" s="42" t="str">
        <f>IF(ISERROR(VLOOKUP(B807,'Айгенис Оп11'!$C$3:$C$30,1,0)),"Нет","Да")</f>
        <v>Нет</v>
      </c>
      <c r="D807" s="43">
        <f t="shared" si="24"/>
        <v>365</v>
      </c>
      <c r="E807" s="44">
        <f>ROUND(('Все выпуски'!$J$3*'Все выпуски'!$J$6/100)/365*(B807-IF(C807="Нет",VLOOKUP(A807,'Айгенис Оп11'!$A$2:$C$30,3,0),VLOOKUP((A807-1),'Айгенис Оп11'!$A$2:$C$30,3,0))),2)</f>
        <v>4.68</v>
      </c>
      <c r="G807" s="43">
        <f>COUNTIF(D808:$D$2571,365)</f>
        <v>1398</v>
      </c>
      <c r="H807" s="43">
        <f>COUNTIF(D808:$D$2571,366)</f>
        <v>366</v>
      </c>
      <c r="I807" s="2"/>
    </row>
    <row r="808" spans="1:9" x14ac:dyDescent="0.25">
      <c r="A808" s="1">
        <f>COUNTIF($C$2:C808,"Да")</f>
        <v>8</v>
      </c>
      <c r="B808" s="45">
        <f t="shared" si="25"/>
        <v>45807</v>
      </c>
      <c r="C808" s="42" t="str">
        <f>IF(ISERROR(VLOOKUP(B808,'Айгенис Оп11'!$C$3:$C$30,1,0)),"Нет","Да")</f>
        <v>Нет</v>
      </c>
      <c r="D808" s="43">
        <f t="shared" si="24"/>
        <v>365</v>
      </c>
      <c r="E808" s="44">
        <f>ROUND(('Все выпуски'!$J$3*'Все выпуски'!$J$6/100)/365*(B808-IF(C808="Нет",VLOOKUP(A808,'Айгенис Оп11'!$A$2:$C$30,3,0),VLOOKUP((A808-1),'Айгенис Оп11'!$A$2:$C$30,3,0))),2)</f>
        <v>4.7699999999999996</v>
      </c>
      <c r="G808" s="43">
        <f>COUNTIF(D809:$D$2571,365)</f>
        <v>1397</v>
      </c>
      <c r="H808" s="43">
        <f>COUNTIF(D809:$D$2571,366)</f>
        <v>366</v>
      </c>
      <c r="I808" s="2"/>
    </row>
    <row r="809" spans="1:9" x14ac:dyDescent="0.25">
      <c r="A809" s="1">
        <f>COUNTIF($C$2:C809,"Да")</f>
        <v>8</v>
      </c>
      <c r="B809" s="45">
        <f t="shared" si="25"/>
        <v>45808</v>
      </c>
      <c r="C809" s="42" t="str">
        <f>IF(ISERROR(VLOOKUP(B809,'Айгенис Оп11'!$C$3:$C$30,1,0)),"Нет","Да")</f>
        <v>Нет</v>
      </c>
      <c r="D809" s="43">
        <f t="shared" si="24"/>
        <v>365</v>
      </c>
      <c r="E809" s="44">
        <f>ROUND(('Все выпуски'!$J$3*'Все выпуски'!$J$6/100)/365*(B809-IF(C809="Нет",VLOOKUP(A809,'Айгенис Оп11'!$A$2:$C$30,3,0),VLOOKUP((A809-1),'Айгенис Оп11'!$A$2:$C$30,3,0))),2)</f>
        <v>4.8499999999999996</v>
      </c>
      <c r="G809" s="43">
        <f>COUNTIF(D810:$D$2571,365)</f>
        <v>1396</v>
      </c>
      <c r="H809" s="43">
        <f>COUNTIF(D810:$D$2571,366)</f>
        <v>366</v>
      </c>
      <c r="I809" s="2"/>
    </row>
    <row r="810" spans="1:9" x14ac:dyDescent="0.25">
      <c r="A810" s="1">
        <f>COUNTIF($C$2:C810,"Да")</f>
        <v>8</v>
      </c>
      <c r="B810" s="45">
        <f t="shared" si="25"/>
        <v>45809</v>
      </c>
      <c r="C810" s="42" t="str">
        <f>IF(ISERROR(VLOOKUP(B810,'Айгенис Оп11'!$C$3:$C$30,1,0)),"Нет","Да")</f>
        <v>Нет</v>
      </c>
      <c r="D810" s="43">
        <f t="shared" si="24"/>
        <v>365</v>
      </c>
      <c r="E810" s="44">
        <f>ROUND(('Все выпуски'!$J$3*'Все выпуски'!$J$6/100)/365*(B810-IF(C810="Нет",VLOOKUP(A810,'Айгенис Оп11'!$A$2:$C$30,3,0),VLOOKUP((A810-1),'Айгенис Оп11'!$A$2:$C$30,3,0))),2)</f>
        <v>4.93</v>
      </c>
      <c r="G810" s="43">
        <f>COUNTIF(D811:$D$2571,365)</f>
        <v>1395</v>
      </c>
      <c r="H810" s="43">
        <f>COUNTIF(D811:$D$2571,366)</f>
        <v>366</v>
      </c>
      <c r="I810" s="2"/>
    </row>
    <row r="811" spans="1:9" x14ac:dyDescent="0.25">
      <c r="A811" s="1">
        <f>COUNTIF($C$2:C811,"Да")</f>
        <v>8</v>
      </c>
      <c r="B811" s="45">
        <f t="shared" si="25"/>
        <v>45810</v>
      </c>
      <c r="C811" s="42" t="str">
        <f>IF(ISERROR(VLOOKUP(B811,'Айгенис Оп11'!$C$3:$C$30,1,0)),"Нет","Да")</f>
        <v>Нет</v>
      </c>
      <c r="D811" s="43">
        <f t="shared" si="24"/>
        <v>365</v>
      </c>
      <c r="E811" s="44">
        <f>ROUND(('Все выпуски'!$J$3*'Все выпуски'!$J$6/100)/365*(B811-IF(C811="Нет",VLOOKUP(A811,'Айгенис Оп11'!$A$2:$C$30,3,0),VLOOKUP((A811-1),'Айгенис Оп11'!$A$2:$C$30,3,0))),2)</f>
        <v>5.01</v>
      </c>
      <c r="G811" s="43">
        <f>COUNTIF(D812:$D$2571,365)</f>
        <v>1394</v>
      </c>
      <c r="H811" s="43">
        <f>COUNTIF(D812:$D$2571,366)</f>
        <v>366</v>
      </c>
      <c r="I811" s="2"/>
    </row>
    <row r="812" spans="1:9" x14ac:dyDescent="0.25">
      <c r="A812" s="1">
        <f>COUNTIF($C$2:C812,"Да")</f>
        <v>8</v>
      </c>
      <c r="B812" s="45">
        <f t="shared" si="25"/>
        <v>45811</v>
      </c>
      <c r="C812" s="42" t="str">
        <f>IF(ISERROR(VLOOKUP(B812,'Айгенис Оп11'!$C$3:$C$30,1,0)),"Нет","Да")</f>
        <v>Нет</v>
      </c>
      <c r="D812" s="43">
        <f t="shared" si="24"/>
        <v>365</v>
      </c>
      <c r="E812" s="44">
        <f>ROUND(('Все выпуски'!$J$3*'Все выпуски'!$J$6/100)/365*(B812-IF(C812="Нет",VLOOKUP(A812,'Айгенис Оп11'!$A$2:$C$30,3,0),VLOOKUP((A812-1),'Айгенис Оп11'!$A$2:$C$30,3,0))),2)</f>
        <v>5.0999999999999996</v>
      </c>
      <c r="G812" s="43">
        <f>COUNTIF(D813:$D$2571,365)</f>
        <v>1393</v>
      </c>
      <c r="H812" s="43">
        <f>COUNTIF(D813:$D$2571,366)</f>
        <v>366</v>
      </c>
      <c r="I812" s="2"/>
    </row>
    <row r="813" spans="1:9" x14ac:dyDescent="0.25">
      <c r="A813" s="1">
        <f>COUNTIF($C$2:C813,"Да")</f>
        <v>8</v>
      </c>
      <c r="B813" s="45">
        <f t="shared" si="25"/>
        <v>45812</v>
      </c>
      <c r="C813" s="42" t="str">
        <f>IF(ISERROR(VLOOKUP(B813,'Айгенис Оп11'!$C$3:$C$30,1,0)),"Нет","Да")</f>
        <v>Нет</v>
      </c>
      <c r="D813" s="43">
        <f t="shared" si="24"/>
        <v>365</v>
      </c>
      <c r="E813" s="44">
        <f>ROUND(('Все выпуски'!$J$3*'Все выпуски'!$J$6/100)/365*(B813-IF(C813="Нет",VLOOKUP(A813,'Айгенис Оп11'!$A$2:$C$30,3,0),VLOOKUP((A813-1),'Айгенис Оп11'!$A$2:$C$30,3,0))),2)</f>
        <v>5.18</v>
      </c>
      <c r="G813" s="43">
        <f>COUNTIF(D814:$D$2571,365)</f>
        <v>1392</v>
      </c>
      <c r="H813" s="43">
        <f>COUNTIF(D814:$D$2571,366)</f>
        <v>366</v>
      </c>
      <c r="I813" s="2"/>
    </row>
    <row r="814" spans="1:9" x14ac:dyDescent="0.25">
      <c r="A814" s="1">
        <f>COUNTIF($C$2:C814,"Да")</f>
        <v>8</v>
      </c>
      <c r="B814" s="45">
        <f t="shared" si="25"/>
        <v>45813</v>
      </c>
      <c r="C814" s="42" t="str">
        <f>IF(ISERROR(VLOOKUP(B814,'Айгенис Оп11'!$C$3:$C$30,1,0)),"Нет","Да")</f>
        <v>Нет</v>
      </c>
      <c r="D814" s="43">
        <f t="shared" si="24"/>
        <v>365</v>
      </c>
      <c r="E814" s="44">
        <f>ROUND(('Все выпуски'!$J$3*'Все выпуски'!$J$6/100)/365*(B814-IF(C814="Нет",VLOOKUP(A814,'Айгенис Оп11'!$A$2:$C$30,3,0),VLOOKUP((A814-1),'Айгенис Оп11'!$A$2:$C$30,3,0))),2)</f>
        <v>5.26</v>
      </c>
      <c r="G814" s="43">
        <f>COUNTIF(D815:$D$2571,365)</f>
        <v>1391</v>
      </c>
      <c r="H814" s="43">
        <f>COUNTIF(D815:$D$2571,366)</f>
        <v>366</v>
      </c>
      <c r="I814" s="2"/>
    </row>
    <row r="815" spans="1:9" x14ac:dyDescent="0.25">
      <c r="A815" s="1">
        <f>COUNTIF($C$2:C815,"Да")</f>
        <v>8</v>
      </c>
      <c r="B815" s="45">
        <f t="shared" si="25"/>
        <v>45814</v>
      </c>
      <c r="C815" s="42" t="str">
        <f>IF(ISERROR(VLOOKUP(B815,'Айгенис Оп11'!$C$3:$C$30,1,0)),"Нет","Да")</f>
        <v>Нет</v>
      </c>
      <c r="D815" s="43">
        <f t="shared" si="24"/>
        <v>365</v>
      </c>
      <c r="E815" s="44">
        <f>ROUND(('Все выпуски'!$J$3*'Все выпуски'!$J$6/100)/365*(B815-IF(C815="Нет",VLOOKUP(A815,'Айгенис Оп11'!$A$2:$C$30,3,0),VLOOKUP((A815-1),'Айгенис Оп11'!$A$2:$C$30,3,0))),2)</f>
        <v>5.34</v>
      </c>
      <c r="G815" s="43">
        <f>COUNTIF(D816:$D$2571,365)</f>
        <v>1390</v>
      </c>
      <c r="H815" s="43">
        <f>COUNTIF(D816:$D$2571,366)</f>
        <v>366</v>
      </c>
      <c r="I815" s="2"/>
    </row>
    <row r="816" spans="1:9" x14ac:dyDescent="0.25">
      <c r="A816" s="1">
        <f>COUNTIF($C$2:C816,"Да")</f>
        <v>8</v>
      </c>
      <c r="B816" s="45">
        <f t="shared" si="25"/>
        <v>45815</v>
      </c>
      <c r="C816" s="42" t="str">
        <f>IF(ISERROR(VLOOKUP(B816,'Айгенис Оп11'!$C$3:$C$30,1,0)),"Нет","Да")</f>
        <v>Нет</v>
      </c>
      <c r="D816" s="43">
        <f t="shared" si="24"/>
        <v>365</v>
      </c>
      <c r="E816" s="44">
        <f>ROUND(('Все выпуски'!$J$3*'Все выпуски'!$J$6/100)/365*(B816-IF(C816="Нет",VLOOKUP(A816,'Айгенис Оп11'!$A$2:$C$30,3,0),VLOOKUP((A816-1),'Айгенис Оп11'!$A$2:$C$30,3,0))),2)</f>
        <v>5.42</v>
      </c>
      <c r="G816" s="43">
        <f>COUNTIF(D817:$D$2571,365)</f>
        <v>1389</v>
      </c>
      <c r="H816" s="43">
        <f>COUNTIF(D817:$D$2571,366)</f>
        <v>366</v>
      </c>
      <c r="I816" s="2"/>
    </row>
    <row r="817" spans="1:9" x14ac:dyDescent="0.25">
      <c r="A817" s="1">
        <f>COUNTIF($C$2:C817,"Да")</f>
        <v>8</v>
      </c>
      <c r="B817" s="45">
        <f t="shared" si="25"/>
        <v>45816</v>
      </c>
      <c r="C817" s="42" t="str">
        <f>IF(ISERROR(VLOOKUP(B817,'Айгенис Оп11'!$C$3:$C$30,1,0)),"Нет","Да")</f>
        <v>Нет</v>
      </c>
      <c r="D817" s="43">
        <f t="shared" si="24"/>
        <v>365</v>
      </c>
      <c r="E817" s="44">
        <f>ROUND(('Все выпуски'!$J$3*'Все выпуски'!$J$6/100)/365*(B817-IF(C817="Нет",VLOOKUP(A817,'Айгенис Оп11'!$A$2:$C$30,3,0),VLOOKUP((A817-1),'Айгенис Оп11'!$A$2:$C$30,3,0))),2)</f>
        <v>5.51</v>
      </c>
      <c r="G817" s="43">
        <f>COUNTIF(D818:$D$2571,365)</f>
        <v>1388</v>
      </c>
      <c r="H817" s="43">
        <f>COUNTIF(D818:$D$2571,366)</f>
        <v>366</v>
      </c>
      <c r="I817" s="2"/>
    </row>
    <row r="818" spans="1:9" x14ac:dyDescent="0.25">
      <c r="A818" s="1">
        <f>COUNTIF($C$2:C818,"Да")</f>
        <v>8</v>
      </c>
      <c r="B818" s="45">
        <f t="shared" si="25"/>
        <v>45817</v>
      </c>
      <c r="C818" s="42" t="str">
        <f>IF(ISERROR(VLOOKUP(B818,'Айгенис Оп11'!$C$3:$C$30,1,0)),"Нет","Да")</f>
        <v>Нет</v>
      </c>
      <c r="D818" s="43">
        <f t="shared" si="24"/>
        <v>365</v>
      </c>
      <c r="E818" s="44">
        <f>ROUND(('Все выпуски'!$J$3*'Все выпуски'!$J$6/100)/365*(B818-IF(C818="Нет",VLOOKUP(A818,'Айгенис Оп11'!$A$2:$C$30,3,0),VLOOKUP((A818-1),'Айгенис Оп11'!$A$2:$C$30,3,0))),2)</f>
        <v>5.59</v>
      </c>
      <c r="G818" s="43">
        <f>COUNTIF(D819:$D$2571,365)</f>
        <v>1387</v>
      </c>
      <c r="H818" s="43">
        <f>COUNTIF(D819:$D$2571,366)</f>
        <v>366</v>
      </c>
      <c r="I818" s="2"/>
    </row>
    <row r="819" spans="1:9" x14ac:dyDescent="0.25">
      <c r="A819" s="1">
        <f>COUNTIF($C$2:C819,"Да")</f>
        <v>8</v>
      </c>
      <c r="B819" s="45">
        <f t="shared" si="25"/>
        <v>45818</v>
      </c>
      <c r="C819" s="42" t="str">
        <f>IF(ISERROR(VLOOKUP(B819,'Айгенис Оп11'!$C$3:$C$30,1,0)),"Нет","Да")</f>
        <v>Нет</v>
      </c>
      <c r="D819" s="43">
        <f t="shared" si="24"/>
        <v>365</v>
      </c>
      <c r="E819" s="44">
        <f>ROUND(('Все выпуски'!$J$3*'Все выпуски'!$J$6/100)/365*(B819-IF(C819="Нет",VLOOKUP(A819,'Айгенис Оп11'!$A$2:$C$30,3,0),VLOOKUP((A819-1),'Айгенис Оп11'!$A$2:$C$30,3,0))),2)</f>
        <v>5.67</v>
      </c>
      <c r="G819" s="43">
        <f>COUNTIF(D820:$D$2571,365)</f>
        <v>1386</v>
      </c>
      <c r="H819" s="43">
        <f>COUNTIF(D820:$D$2571,366)</f>
        <v>366</v>
      </c>
      <c r="I819" s="2"/>
    </row>
    <row r="820" spans="1:9" x14ac:dyDescent="0.25">
      <c r="A820" s="1">
        <f>COUNTIF($C$2:C820,"Да")</f>
        <v>8</v>
      </c>
      <c r="B820" s="45">
        <f t="shared" si="25"/>
        <v>45819</v>
      </c>
      <c r="C820" s="42" t="str">
        <f>IF(ISERROR(VLOOKUP(B820,'Айгенис Оп11'!$C$3:$C$30,1,0)),"Нет","Да")</f>
        <v>Нет</v>
      </c>
      <c r="D820" s="43">
        <f t="shared" si="24"/>
        <v>365</v>
      </c>
      <c r="E820" s="44">
        <f>ROUND(('Все выпуски'!$J$3*'Все выпуски'!$J$6/100)/365*(B820-IF(C820="Нет",VLOOKUP(A820,'Айгенис Оп11'!$A$2:$C$30,3,0),VLOOKUP((A820-1),'Айгенис Оп11'!$A$2:$C$30,3,0))),2)</f>
        <v>5.75</v>
      </c>
      <c r="G820" s="43">
        <f>COUNTIF(D821:$D$2571,365)</f>
        <v>1385</v>
      </c>
      <c r="H820" s="43">
        <f>COUNTIF(D821:$D$2571,366)</f>
        <v>366</v>
      </c>
      <c r="I820" s="2"/>
    </row>
    <row r="821" spans="1:9" x14ac:dyDescent="0.25">
      <c r="A821" s="1">
        <f>COUNTIF($C$2:C821,"Да")</f>
        <v>8</v>
      </c>
      <c r="B821" s="45">
        <f t="shared" si="25"/>
        <v>45820</v>
      </c>
      <c r="C821" s="42" t="str">
        <f>IF(ISERROR(VLOOKUP(B821,'Айгенис Оп11'!$C$3:$C$30,1,0)),"Нет","Да")</f>
        <v>Нет</v>
      </c>
      <c r="D821" s="43">
        <f t="shared" si="24"/>
        <v>365</v>
      </c>
      <c r="E821" s="44">
        <f>ROUND(('Все выпуски'!$J$3*'Все выпуски'!$J$6/100)/365*(B821-IF(C821="Нет",VLOOKUP(A821,'Айгенис Оп11'!$A$2:$C$30,3,0),VLOOKUP((A821-1),'Айгенис Оп11'!$A$2:$C$30,3,0))),2)</f>
        <v>5.84</v>
      </c>
      <c r="G821" s="43">
        <f>COUNTIF(D822:$D$2571,365)</f>
        <v>1384</v>
      </c>
      <c r="H821" s="43">
        <f>COUNTIF(D822:$D$2571,366)</f>
        <v>366</v>
      </c>
      <c r="I821" s="2"/>
    </row>
    <row r="822" spans="1:9" x14ac:dyDescent="0.25">
      <c r="A822" s="1">
        <f>COUNTIF($C$2:C822,"Да")</f>
        <v>8</v>
      </c>
      <c r="B822" s="45">
        <f t="shared" si="25"/>
        <v>45821</v>
      </c>
      <c r="C822" s="42" t="str">
        <f>IF(ISERROR(VLOOKUP(B822,'Айгенис Оп11'!$C$3:$C$30,1,0)),"Нет","Да")</f>
        <v>Нет</v>
      </c>
      <c r="D822" s="43">
        <f t="shared" si="24"/>
        <v>365</v>
      </c>
      <c r="E822" s="44">
        <f>ROUND(('Все выпуски'!$J$3*'Все выпуски'!$J$6/100)/365*(B822-IF(C822="Нет",VLOOKUP(A822,'Айгенис Оп11'!$A$2:$C$30,3,0),VLOOKUP((A822-1),'Айгенис Оп11'!$A$2:$C$30,3,0))),2)</f>
        <v>5.92</v>
      </c>
      <c r="G822" s="43">
        <f>COUNTIF(D823:$D$2571,365)</f>
        <v>1383</v>
      </c>
      <c r="H822" s="43">
        <f>COUNTIF(D823:$D$2571,366)</f>
        <v>366</v>
      </c>
      <c r="I822" s="2"/>
    </row>
    <row r="823" spans="1:9" x14ac:dyDescent="0.25">
      <c r="A823" s="1">
        <f>COUNTIF($C$2:C823,"Да")</f>
        <v>8</v>
      </c>
      <c r="B823" s="45">
        <f t="shared" si="25"/>
        <v>45822</v>
      </c>
      <c r="C823" s="42" t="str">
        <f>IF(ISERROR(VLOOKUP(B823,'Айгенис Оп11'!$C$3:$C$30,1,0)),"Нет","Да")</f>
        <v>Нет</v>
      </c>
      <c r="D823" s="43">
        <f t="shared" si="24"/>
        <v>365</v>
      </c>
      <c r="E823" s="44">
        <f>ROUND(('Все выпуски'!$J$3*'Все выпуски'!$J$6/100)/365*(B823-IF(C823="Нет",VLOOKUP(A823,'Айгенис Оп11'!$A$2:$C$30,3,0),VLOOKUP((A823-1),'Айгенис Оп11'!$A$2:$C$30,3,0))),2)</f>
        <v>6</v>
      </c>
      <c r="G823" s="43">
        <f>COUNTIF(D824:$D$2571,365)</f>
        <v>1382</v>
      </c>
      <c r="H823" s="43">
        <f>COUNTIF(D824:$D$2571,366)</f>
        <v>366</v>
      </c>
      <c r="I823" s="2"/>
    </row>
    <row r="824" spans="1:9" x14ac:dyDescent="0.25">
      <c r="A824" s="1">
        <f>COUNTIF($C$2:C824,"Да")</f>
        <v>8</v>
      </c>
      <c r="B824" s="45">
        <f t="shared" si="25"/>
        <v>45823</v>
      </c>
      <c r="C824" s="42" t="str">
        <f>IF(ISERROR(VLOOKUP(B824,'Айгенис Оп11'!$C$3:$C$30,1,0)),"Нет","Да")</f>
        <v>Нет</v>
      </c>
      <c r="D824" s="43">
        <f t="shared" si="24"/>
        <v>365</v>
      </c>
      <c r="E824" s="44">
        <f>ROUND(('Все выпуски'!$J$3*'Все выпуски'!$J$6/100)/365*(B824-IF(C824="Нет",VLOOKUP(A824,'Айгенис Оп11'!$A$2:$C$30,3,0),VLOOKUP((A824-1),'Айгенис Оп11'!$A$2:$C$30,3,0))),2)</f>
        <v>6.08</v>
      </c>
      <c r="G824" s="43">
        <f>COUNTIF(D825:$D$2571,365)</f>
        <v>1381</v>
      </c>
      <c r="H824" s="43">
        <f>COUNTIF(D825:$D$2571,366)</f>
        <v>366</v>
      </c>
      <c r="I824" s="2"/>
    </row>
    <row r="825" spans="1:9" x14ac:dyDescent="0.25">
      <c r="A825" s="1">
        <f>COUNTIF($C$2:C825,"Да")</f>
        <v>8</v>
      </c>
      <c r="B825" s="45">
        <f t="shared" si="25"/>
        <v>45824</v>
      </c>
      <c r="C825" s="42" t="str">
        <f>IF(ISERROR(VLOOKUP(B825,'Айгенис Оп11'!$C$3:$C$30,1,0)),"Нет","Да")</f>
        <v>Нет</v>
      </c>
      <c r="D825" s="43">
        <f t="shared" si="24"/>
        <v>365</v>
      </c>
      <c r="E825" s="44">
        <f>ROUND(('Все выпуски'!$J$3*'Все выпуски'!$J$6/100)/365*(B825-IF(C825="Нет",VLOOKUP(A825,'Айгенис Оп11'!$A$2:$C$30,3,0),VLOOKUP((A825-1),'Айгенис Оп11'!$A$2:$C$30,3,0))),2)</f>
        <v>6.16</v>
      </c>
      <c r="G825" s="43">
        <f>COUNTIF(D826:$D$2571,365)</f>
        <v>1380</v>
      </c>
      <c r="H825" s="43">
        <f>COUNTIF(D826:$D$2571,366)</f>
        <v>366</v>
      </c>
      <c r="I825" s="2"/>
    </row>
    <row r="826" spans="1:9" x14ac:dyDescent="0.25">
      <c r="A826" s="1">
        <f>COUNTIF($C$2:C826,"Да")</f>
        <v>8</v>
      </c>
      <c r="B826" s="45">
        <f t="shared" si="25"/>
        <v>45825</v>
      </c>
      <c r="C826" s="42" t="str">
        <f>IF(ISERROR(VLOOKUP(B826,'Айгенис Оп11'!$C$3:$C$30,1,0)),"Нет","Да")</f>
        <v>Нет</v>
      </c>
      <c r="D826" s="43">
        <f t="shared" si="24"/>
        <v>365</v>
      </c>
      <c r="E826" s="44">
        <f>ROUND(('Все выпуски'!$J$3*'Все выпуски'!$J$6/100)/365*(B826-IF(C826="Нет",VLOOKUP(A826,'Айгенис Оп11'!$A$2:$C$30,3,0),VLOOKUP((A826-1),'Айгенис Оп11'!$A$2:$C$30,3,0))),2)</f>
        <v>6.25</v>
      </c>
      <c r="G826" s="43">
        <f>COUNTIF(D827:$D$2571,365)</f>
        <v>1379</v>
      </c>
      <c r="H826" s="43">
        <f>COUNTIF(D827:$D$2571,366)</f>
        <v>366</v>
      </c>
      <c r="I826" s="2"/>
    </row>
    <row r="827" spans="1:9" x14ac:dyDescent="0.25">
      <c r="A827" s="1">
        <f>COUNTIF($C$2:C827,"Да")</f>
        <v>8</v>
      </c>
      <c r="B827" s="45">
        <f t="shared" si="25"/>
        <v>45826</v>
      </c>
      <c r="C827" s="42" t="str">
        <f>IF(ISERROR(VLOOKUP(B827,'Айгенис Оп11'!$C$3:$C$30,1,0)),"Нет","Да")</f>
        <v>Нет</v>
      </c>
      <c r="D827" s="43">
        <f t="shared" si="24"/>
        <v>365</v>
      </c>
      <c r="E827" s="44">
        <f>ROUND(('Все выпуски'!$J$3*'Все выпуски'!$J$6/100)/365*(B827-IF(C827="Нет",VLOOKUP(A827,'Айгенис Оп11'!$A$2:$C$30,3,0),VLOOKUP((A827-1),'Айгенис Оп11'!$A$2:$C$30,3,0))),2)</f>
        <v>6.33</v>
      </c>
      <c r="G827" s="43">
        <f>COUNTIF(D828:$D$2571,365)</f>
        <v>1378</v>
      </c>
      <c r="H827" s="43">
        <f>COUNTIF(D828:$D$2571,366)</f>
        <v>366</v>
      </c>
      <c r="I827" s="2"/>
    </row>
    <row r="828" spans="1:9" x14ac:dyDescent="0.25">
      <c r="A828" s="1">
        <f>COUNTIF($C$2:C828,"Да")</f>
        <v>8</v>
      </c>
      <c r="B828" s="45">
        <f t="shared" si="25"/>
        <v>45827</v>
      </c>
      <c r="C828" s="42" t="str">
        <f>IF(ISERROR(VLOOKUP(B828,'Айгенис Оп11'!$C$3:$C$30,1,0)),"Нет","Да")</f>
        <v>Нет</v>
      </c>
      <c r="D828" s="43">
        <f t="shared" si="24"/>
        <v>365</v>
      </c>
      <c r="E828" s="44">
        <f>ROUND(('Все выпуски'!$J$3*'Все выпуски'!$J$6/100)/365*(B828-IF(C828="Нет",VLOOKUP(A828,'Айгенис Оп11'!$A$2:$C$30,3,0),VLOOKUP((A828-1),'Айгенис Оп11'!$A$2:$C$30,3,0))),2)</f>
        <v>6.41</v>
      </c>
      <c r="G828" s="43">
        <f>COUNTIF(D829:$D$2571,365)</f>
        <v>1377</v>
      </c>
      <c r="H828" s="43">
        <f>COUNTIF(D829:$D$2571,366)</f>
        <v>366</v>
      </c>
      <c r="I828" s="2"/>
    </row>
    <row r="829" spans="1:9" x14ac:dyDescent="0.25">
      <c r="A829" s="1">
        <f>COUNTIF($C$2:C829,"Да")</f>
        <v>8</v>
      </c>
      <c r="B829" s="45">
        <f t="shared" si="25"/>
        <v>45828</v>
      </c>
      <c r="C829" s="42" t="str">
        <f>IF(ISERROR(VLOOKUP(B829,'Айгенис Оп11'!$C$3:$C$30,1,0)),"Нет","Да")</f>
        <v>Нет</v>
      </c>
      <c r="D829" s="43">
        <f t="shared" si="24"/>
        <v>365</v>
      </c>
      <c r="E829" s="44">
        <f>ROUND(('Все выпуски'!$J$3*'Все выпуски'!$J$6/100)/365*(B829-IF(C829="Нет",VLOOKUP(A829,'Айгенис Оп11'!$A$2:$C$30,3,0),VLOOKUP((A829-1),'Айгенис Оп11'!$A$2:$C$30,3,0))),2)</f>
        <v>6.49</v>
      </c>
      <c r="G829" s="43">
        <f>COUNTIF(D830:$D$2571,365)</f>
        <v>1376</v>
      </c>
      <c r="H829" s="43">
        <f>COUNTIF(D830:$D$2571,366)</f>
        <v>366</v>
      </c>
      <c r="I829" s="2"/>
    </row>
    <row r="830" spans="1:9" x14ac:dyDescent="0.25">
      <c r="A830" s="1">
        <f>COUNTIF($C$2:C830,"Да")</f>
        <v>8</v>
      </c>
      <c r="B830" s="45">
        <f t="shared" si="25"/>
        <v>45829</v>
      </c>
      <c r="C830" s="42" t="str">
        <f>IF(ISERROR(VLOOKUP(B830,'Айгенис Оп11'!$C$3:$C$30,1,0)),"Нет","Да")</f>
        <v>Нет</v>
      </c>
      <c r="D830" s="43">
        <f t="shared" si="24"/>
        <v>365</v>
      </c>
      <c r="E830" s="44">
        <f>ROUND(('Все выпуски'!$J$3*'Все выпуски'!$J$6/100)/365*(B830-IF(C830="Нет",VLOOKUP(A830,'Айгенис Оп11'!$A$2:$C$30,3,0),VLOOKUP((A830-1),'Айгенис Оп11'!$A$2:$C$30,3,0))),2)</f>
        <v>6.58</v>
      </c>
      <c r="G830" s="43">
        <f>COUNTIF(D831:$D$2571,365)</f>
        <v>1375</v>
      </c>
      <c r="H830" s="43">
        <f>COUNTIF(D831:$D$2571,366)</f>
        <v>366</v>
      </c>
      <c r="I830" s="2"/>
    </row>
    <row r="831" spans="1:9" x14ac:dyDescent="0.25">
      <c r="A831" s="1">
        <f>COUNTIF($C$2:C831,"Да")</f>
        <v>8</v>
      </c>
      <c r="B831" s="45">
        <f t="shared" si="25"/>
        <v>45830</v>
      </c>
      <c r="C831" s="42" t="str">
        <f>IF(ISERROR(VLOOKUP(B831,'Айгенис Оп11'!$C$3:$C$30,1,0)),"Нет","Да")</f>
        <v>Нет</v>
      </c>
      <c r="D831" s="43">
        <f t="shared" si="24"/>
        <v>365</v>
      </c>
      <c r="E831" s="44">
        <f>ROUND(('Все выпуски'!$J$3*'Все выпуски'!$J$6/100)/365*(B831-IF(C831="Нет",VLOOKUP(A831,'Айгенис Оп11'!$A$2:$C$30,3,0),VLOOKUP((A831-1),'Айгенис Оп11'!$A$2:$C$30,3,0))),2)</f>
        <v>6.66</v>
      </c>
      <c r="G831" s="43">
        <f>COUNTIF(D832:$D$2571,365)</f>
        <v>1374</v>
      </c>
      <c r="H831" s="43">
        <f>COUNTIF(D832:$D$2571,366)</f>
        <v>366</v>
      </c>
      <c r="I831" s="2"/>
    </row>
    <row r="832" spans="1:9" x14ac:dyDescent="0.25">
      <c r="A832" s="1">
        <f>COUNTIF($C$2:C832,"Да")</f>
        <v>8</v>
      </c>
      <c r="B832" s="45">
        <f t="shared" si="25"/>
        <v>45831</v>
      </c>
      <c r="C832" s="42" t="str">
        <f>IF(ISERROR(VLOOKUP(B832,'Айгенис Оп11'!$C$3:$C$30,1,0)),"Нет","Да")</f>
        <v>Нет</v>
      </c>
      <c r="D832" s="43">
        <f t="shared" si="24"/>
        <v>365</v>
      </c>
      <c r="E832" s="44">
        <f>ROUND(('Все выпуски'!$J$3*'Все выпуски'!$J$6/100)/365*(B832-IF(C832="Нет",VLOOKUP(A832,'Айгенис Оп11'!$A$2:$C$30,3,0),VLOOKUP((A832-1),'Айгенис Оп11'!$A$2:$C$30,3,0))),2)</f>
        <v>6.74</v>
      </c>
      <c r="G832" s="43">
        <f>COUNTIF(D833:$D$2571,365)</f>
        <v>1373</v>
      </c>
      <c r="H832" s="43">
        <f>COUNTIF(D833:$D$2571,366)</f>
        <v>366</v>
      </c>
      <c r="I832" s="2"/>
    </row>
    <row r="833" spans="1:9" x14ac:dyDescent="0.25">
      <c r="A833" s="1">
        <f>COUNTIF($C$2:C833,"Да")</f>
        <v>8</v>
      </c>
      <c r="B833" s="45">
        <f t="shared" si="25"/>
        <v>45832</v>
      </c>
      <c r="C833" s="42" t="str">
        <f>IF(ISERROR(VLOOKUP(B833,'Айгенис Оп11'!$C$3:$C$30,1,0)),"Нет","Да")</f>
        <v>Нет</v>
      </c>
      <c r="D833" s="43">
        <f t="shared" si="24"/>
        <v>365</v>
      </c>
      <c r="E833" s="44">
        <f>ROUND(('Все выпуски'!$J$3*'Все выпуски'!$J$6/100)/365*(B833-IF(C833="Нет",VLOOKUP(A833,'Айгенис Оп11'!$A$2:$C$30,3,0),VLOOKUP((A833-1),'Айгенис Оп11'!$A$2:$C$30,3,0))),2)</f>
        <v>6.82</v>
      </c>
      <c r="G833" s="43">
        <f>COUNTIF(D834:$D$2571,365)</f>
        <v>1372</v>
      </c>
      <c r="H833" s="43">
        <f>COUNTIF(D834:$D$2571,366)</f>
        <v>366</v>
      </c>
      <c r="I833" s="2"/>
    </row>
    <row r="834" spans="1:9" x14ac:dyDescent="0.25">
      <c r="A834" s="1">
        <f>COUNTIF($C$2:C834,"Да")</f>
        <v>8</v>
      </c>
      <c r="B834" s="45">
        <f t="shared" si="25"/>
        <v>45833</v>
      </c>
      <c r="C834" s="42" t="str">
        <f>IF(ISERROR(VLOOKUP(B834,'Айгенис Оп11'!$C$3:$C$30,1,0)),"Нет","Да")</f>
        <v>Нет</v>
      </c>
      <c r="D834" s="43">
        <f t="shared" si="24"/>
        <v>365</v>
      </c>
      <c r="E834" s="44">
        <f>ROUND(('Все выпуски'!$J$3*'Все выпуски'!$J$6/100)/365*(B834-IF(C834="Нет",VLOOKUP(A834,'Айгенис Оп11'!$A$2:$C$30,3,0),VLOOKUP((A834-1),'Айгенис Оп11'!$A$2:$C$30,3,0))),2)</f>
        <v>6.9</v>
      </c>
      <c r="G834" s="43">
        <f>COUNTIF(D835:$D$2571,365)</f>
        <v>1371</v>
      </c>
      <c r="H834" s="43">
        <f>COUNTIF(D835:$D$2571,366)</f>
        <v>366</v>
      </c>
      <c r="I834" s="2"/>
    </row>
    <row r="835" spans="1:9" x14ac:dyDescent="0.25">
      <c r="A835" s="1">
        <f>COUNTIF($C$2:C835,"Да")</f>
        <v>8</v>
      </c>
      <c r="B835" s="45">
        <f t="shared" si="25"/>
        <v>45834</v>
      </c>
      <c r="C835" s="42" t="str">
        <f>IF(ISERROR(VLOOKUP(B835,'Айгенис Оп11'!$C$3:$C$30,1,0)),"Нет","Да")</f>
        <v>Нет</v>
      </c>
      <c r="D835" s="43">
        <f t="shared" ref="D835:D898" si="26">IF(MOD(YEAR(B835),4)=0,366,365)</f>
        <v>365</v>
      </c>
      <c r="E835" s="44">
        <f>ROUND(('Все выпуски'!$J$3*'Все выпуски'!$J$6/100)/365*(B835-IF(C835="Нет",VLOOKUP(A835,'Айгенис Оп11'!$A$2:$C$30,3,0),VLOOKUP((A835-1),'Айгенис Оп11'!$A$2:$C$30,3,0))),2)</f>
        <v>6.99</v>
      </c>
      <c r="G835" s="43">
        <f>COUNTIF(D836:$D$2571,365)</f>
        <v>1370</v>
      </c>
      <c r="H835" s="43">
        <f>COUNTIF(D836:$D$2571,366)</f>
        <v>366</v>
      </c>
      <c r="I835" s="2"/>
    </row>
    <row r="836" spans="1:9" x14ac:dyDescent="0.25">
      <c r="A836" s="1">
        <f>COUNTIF($C$2:C836,"Да")</f>
        <v>8</v>
      </c>
      <c r="B836" s="45">
        <f t="shared" ref="B836:B899" si="27">B835+1</f>
        <v>45835</v>
      </c>
      <c r="C836" s="42" t="str">
        <f>IF(ISERROR(VLOOKUP(B836,'Айгенис Оп11'!$C$3:$C$30,1,0)),"Нет","Да")</f>
        <v>Нет</v>
      </c>
      <c r="D836" s="43">
        <f t="shared" si="26"/>
        <v>365</v>
      </c>
      <c r="E836" s="44">
        <f>ROUND(('Все выпуски'!$J$3*'Все выпуски'!$J$6/100)/365*(B836-IF(C836="Нет",VLOOKUP(A836,'Айгенис Оп11'!$A$2:$C$30,3,0),VLOOKUP((A836-1),'Айгенис Оп11'!$A$2:$C$30,3,0))),2)</f>
        <v>7.07</v>
      </c>
      <c r="G836" s="43">
        <f>COUNTIF(D837:$D$2571,365)</f>
        <v>1369</v>
      </c>
      <c r="H836" s="43">
        <f>COUNTIF(D837:$D$2571,366)</f>
        <v>366</v>
      </c>
      <c r="I836" s="2"/>
    </row>
    <row r="837" spans="1:9" x14ac:dyDescent="0.25">
      <c r="A837" s="1">
        <f>COUNTIF($C$2:C837,"Да")</f>
        <v>8</v>
      </c>
      <c r="B837" s="45">
        <f t="shared" si="27"/>
        <v>45836</v>
      </c>
      <c r="C837" s="42" t="str">
        <f>IF(ISERROR(VLOOKUP(B837,'Айгенис Оп11'!$C$3:$C$30,1,0)),"Нет","Да")</f>
        <v>Нет</v>
      </c>
      <c r="D837" s="43">
        <f t="shared" si="26"/>
        <v>365</v>
      </c>
      <c r="E837" s="44">
        <f>ROUND(('Все выпуски'!$J$3*'Все выпуски'!$J$6/100)/365*(B837-IF(C837="Нет",VLOOKUP(A837,'Айгенис Оп11'!$A$2:$C$30,3,0),VLOOKUP((A837-1),'Айгенис Оп11'!$A$2:$C$30,3,0))),2)</f>
        <v>7.15</v>
      </c>
      <c r="G837" s="43">
        <f>COUNTIF(D838:$D$2571,365)</f>
        <v>1368</v>
      </c>
      <c r="H837" s="43">
        <f>COUNTIF(D838:$D$2571,366)</f>
        <v>366</v>
      </c>
      <c r="I837" s="2"/>
    </row>
    <row r="838" spans="1:9" x14ac:dyDescent="0.25">
      <c r="A838" s="1">
        <f>COUNTIF($C$2:C838,"Да")</f>
        <v>8</v>
      </c>
      <c r="B838" s="45">
        <f t="shared" si="27"/>
        <v>45837</v>
      </c>
      <c r="C838" s="42" t="str">
        <f>IF(ISERROR(VLOOKUP(B838,'Айгенис Оп11'!$C$3:$C$30,1,0)),"Нет","Да")</f>
        <v>Нет</v>
      </c>
      <c r="D838" s="43">
        <f t="shared" si="26"/>
        <v>365</v>
      </c>
      <c r="E838" s="44">
        <f>ROUND(('Все выпуски'!$J$3*'Все выпуски'!$J$6/100)/365*(B838-IF(C838="Нет",VLOOKUP(A838,'Айгенис Оп11'!$A$2:$C$30,3,0),VLOOKUP((A838-1),'Айгенис Оп11'!$A$2:$C$30,3,0))),2)</f>
        <v>7.23</v>
      </c>
      <c r="G838" s="43">
        <f>COUNTIF(D839:$D$2571,365)</f>
        <v>1367</v>
      </c>
      <c r="H838" s="43">
        <f>COUNTIF(D839:$D$2571,366)</f>
        <v>366</v>
      </c>
      <c r="I838" s="2"/>
    </row>
    <row r="839" spans="1:9" x14ac:dyDescent="0.25">
      <c r="A839" s="1">
        <f>COUNTIF($C$2:C839,"Да")</f>
        <v>8</v>
      </c>
      <c r="B839" s="45">
        <f t="shared" si="27"/>
        <v>45838</v>
      </c>
      <c r="C839" s="42" t="str">
        <f>IF(ISERROR(VLOOKUP(B839,'Айгенис Оп11'!$C$3:$C$30,1,0)),"Нет","Да")</f>
        <v>Нет</v>
      </c>
      <c r="D839" s="43">
        <f t="shared" si="26"/>
        <v>365</v>
      </c>
      <c r="E839" s="44">
        <f>ROUND(('Все выпуски'!$J$3*'Все выпуски'!$J$6/100)/365*(B839-IF(C839="Нет",VLOOKUP(A839,'Айгенис Оп11'!$A$2:$C$30,3,0),VLOOKUP((A839-1),'Айгенис Оп11'!$A$2:$C$30,3,0))),2)</f>
        <v>7.32</v>
      </c>
      <c r="G839" s="43">
        <f>COUNTIF(D840:$D$2571,365)</f>
        <v>1366</v>
      </c>
      <c r="H839" s="43">
        <f>COUNTIF(D840:$D$2571,366)</f>
        <v>366</v>
      </c>
      <c r="I839" s="2"/>
    </row>
    <row r="840" spans="1:9" x14ac:dyDescent="0.25">
      <c r="A840" s="1">
        <f>COUNTIF($C$2:C840,"Да")</f>
        <v>8</v>
      </c>
      <c r="B840" s="45">
        <f t="shared" si="27"/>
        <v>45839</v>
      </c>
      <c r="C840" s="42" t="str">
        <f>IF(ISERROR(VLOOKUP(B840,'Айгенис Оп11'!$C$3:$C$30,1,0)),"Нет","Да")</f>
        <v>Нет</v>
      </c>
      <c r="D840" s="43">
        <f t="shared" si="26"/>
        <v>365</v>
      </c>
      <c r="E840" s="44">
        <f>ROUND(('Все выпуски'!$J$3*'Все выпуски'!$J$6/100)/365*(B840-IF(C840="Нет",VLOOKUP(A840,'Айгенис Оп11'!$A$2:$C$30,3,0),VLOOKUP((A840-1),'Айгенис Оп11'!$A$2:$C$30,3,0))),2)</f>
        <v>7.4</v>
      </c>
      <c r="G840" s="43">
        <f>COUNTIF(D841:$D$2571,365)</f>
        <v>1365</v>
      </c>
      <c r="H840" s="43">
        <f>COUNTIF(D841:$D$2571,366)</f>
        <v>366</v>
      </c>
      <c r="I840" s="2"/>
    </row>
    <row r="841" spans="1:9" x14ac:dyDescent="0.25">
      <c r="A841" s="1">
        <f>COUNTIF($C$2:C841,"Да")</f>
        <v>9</v>
      </c>
      <c r="B841" s="45">
        <f t="shared" si="27"/>
        <v>45840</v>
      </c>
      <c r="C841" s="42" t="str">
        <f>IF(ISERROR(VLOOKUP(B841,'Айгенис Оп11'!$C$3:$C$30,1,0)),"Нет","Да")</f>
        <v>Да</v>
      </c>
      <c r="D841" s="43">
        <f t="shared" si="26"/>
        <v>365</v>
      </c>
      <c r="E841" s="44">
        <f>ROUND(('Все выпуски'!$J$3*'Все выпуски'!$J$6/100)/365*(B841-IF(C841="Нет",VLOOKUP(A841,'Айгенис Оп11'!$A$2:$C$30,3,0),VLOOKUP((A841-1),'Айгенис Оп11'!$A$2:$C$30,3,0))),2)</f>
        <v>7.48</v>
      </c>
      <c r="G841" s="43">
        <f>COUNTIF(D842:$D$2571,365)</f>
        <v>1364</v>
      </c>
      <c r="H841" s="43">
        <f>COUNTIF(D842:$D$2571,366)</f>
        <v>366</v>
      </c>
      <c r="I841" s="2"/>
    </row>
    <row r="842" spans="1:9" x14ac:dyDescent="0.25">
      <c r="A842" s="1">
        <f>COUNTIF($C$2:C842,"Да")</f>
        <v>9</v>
      </c>
      <c r="B842" s="45">
        <f t="shared" si="27"/>
        <v>45841</v>
      </c>
      <c r="C842" s="42" t="str">
        <f>IF(ISERROR(VLOOKUP(B842,'Айгенис Оп11'!$C$3:$C$30,1,0)),"Нет","Да")</f>
        <v>Нет</v>
      </c>
      <c r="D842" s="43">
        <f t="shared" si="26"/>
        <v>365</v>
      </c>
      <c r="E842" s="44">
        <f>ROUND(('Все выпуски'!$J$3*'Все выпуски'!$J$6/100)/365*(B842-IF(C842="Нет",VLOOKUP(A842,'Айгенис Оп11'!$A$2:$C$30,3,0),VLOOKUP((A842-1),'Айгенис Оп11'!$A$2:$C$30,3,0))),2)</f>
        <v>0.08</v>
      </c>
      <c r="G842" s="43">
        <f>COUNTIF(D843:$D$2571,365)</f>
        <v>1363</v>
      </c>
      <c r="H842" s="43">
        <f>COUNTIF(D843:$D$2571,366)</f>
        <v>366</v>
      </c>
      <c r="I842" s="2"/>
    </row>
    <row r="843" spans="1:9" x14ac:dyDescent="0.25">
      <c r="A843" s="1">
        <f>COUNTIF($C$2:C843,"Да")</f>
        <v>9</v>
      </c>
      <c r="B843" s="45">
        <f t="shared" si="27"/>
        <v>45842</v>
      </c>
      <c r="C843" s="42" t="str">
        <f>IF(ISERROR(VLOOKUP(B843,'Айгенис Оп11'!$C$3:$C$30,1,0)),"Нет","Да")</f>
        <v>Нет</v>
      </c>
      <c r="D843" s="43">
        <f t="shared" si="26"/>
        <v>365</v>
      </c>
      <c r="E843" s="44">
        <f>ROUND(('Все выпуски'!$J$3*'Все выпуски'!$J$6/100)/365*(B843-IF(C843="Нет",VLOOKUP(A843,'Айгенис Оп11'!$A$2:$C$30,3,0),VLOOKUP((A843-1),'Айгенис Оп11'!$A$2:$C$30,3,0))),2)</f>
        <v>0.16</v>
      </c>
      <c r="G843" s="43">
        <f>COUNTIF(D844:$D$2571,365)</f>
        <v>1362</v>
      </c>
      <c r="H843" s="43">
        <f>COUNTIF(D844:$D$2571,366)</f>
        <v>366</v>
      </c>
      <c r="I843" s="2"/>
    </row>
    <row r="844" spans="1:9" x14ac:dyDescent="0.25">
      <c r="A844" s="1">
        <f>COUNTIF($C$2:C844,"Да")</f>
        <v>9</v>
      </c>
      <c r="B844" s="45">
        <f t="shared" si="27"/>
        <v>45843</v>
      </c>
      <c r="C844" s="42" t="str">
        <f>IF(ISERROR(VLOOKUP(B844,'Айгенис Оп11'!$C$3:$C$30,1,0)),"Нет","Да")</f>
        <v>Нет</v>
      </c>
      <c r="D844" s="43">
        <f t="shared" si="26"/>
        <v>365</v>
      </c>
      <c r="E844" s="44">
        <f>ROUND(('Все выпуски'!$J$3*'Все выпуски'!$J$6/100)/365*(B844-IF(C844="Нет",VLOOKUP(A844,'Айгенис Оп11'!$A$2:$C$30,3,0),VLOOKUP((A844-1),'Айгенис Оп11'!$A$2:$C$30,3,0))),2)</f>
        <v>0.25</v>
      </c>
      <c r="G844" s="43">
        <f>COUNTIF(D845:$D$2571,365)</f>
        <v>1361</v>
      </c>
      <c r="H844" s="43">
        <f>COUNTIF(D845:$D$2571,366)</f>
        <v>366</v>
      </c>
      <c r="I844" s="2"/>
    </row>
    <row r="845" spans="1:9" x14ac:dyDescent="0.25">
      <c r="A845" s="1">
        <f>COUNTIF($C$2:C845,"Да")</f>
        <v>9</v>
      </c>
      <c r="B845" s="45">
        <f t="shared" si="27"/>
        <v>45844</v>
      </c>
      <c r="C845" s="42" t="str">
        <f>IF(ISERROR(VLOOKUP(B845,'Айгенис Оп11'!$C$3:$C$30,1,0)),"Нет","Да")</f>
        <v>Нет</v>
      </c>
      <c r="D845" s="43">
        <f t="shared" si="26"/>
        <v>365</v>
      </c>
      <c r="E845" s="44">
        <f>ROUND(('Все выпуски'!$J$3*'Все выпуски'!$J$6/100)/365*(B845-IF(C845="Нет",VLOOKUP(A845,'Айгенис Оп11'!$A$2:$C$30,3,0),VLOOKUP((A845-1),'Айгенис Оп11'!$A$2:$C$30,3,0))),2)</f>
        <v>0.33</v>
      </c>
      <c r="G845" s="43">
        <f>COUNTIF(D846:$D$2571,365)</f>
        <v>1360</v>
      </c>
      <c r="H845" s="43">
        <f>COUNTIF(D846:$D$2571,366)</f>
        <v>366</v>
      </c>
      <c r="I845" s="2"/>
    </row>
    <row r="846" spans="1:9" x14ac:dyDescent="0.25">
      <c r="A846" s="1">
        <f>COUNTIF($C$2:C846,"Да")</f>
        <v>9</v>
      </c>
      <c r="B846" s="45">
        <f t="shared" si="27"/>
        <v>45845</v>
      </c>
      <c r="C846" s="42" t="str">
        <f>IF(ISERROR(VLOOKUP(B846,'Айгенис Оп11'!$C$3:$C$30,1,0)),"Нет","Да")</f>
        <v>Нет</v>
      </c>
      <c r="D846" s="43">
        <f t="shared" si="26"/>
        <v>365</v>
      </c>
      <c r="E846" s="44">
        <f>ROUND(('Все выпуски'!$J$3*'Все выпуски'!$J$6/100)/365*(B846-IF(C846="Нет",VLOOKUP(A846,'Айгенис Оп11'!$A$2:$C$30,3,0),VLOOKUP((A846-1),'Айгенис Оп11'!$A$2:$C$30,3,0))),2)</f>
        <v>0.41</v>
      </c>
      <c r="G846" s="43">
        <f>COUNTIF(D847:$D$2571,365)</f>
        <v>1359</v>
      </c>
      <c r="H846" s="43">
        <f>COUNTIF(D847:$D$2571,366)</f>
        <v>366</v>
      </c>
      <c r="I846" s="2"/>
    </row>
    <row r="847" spans="1:9" x14ac:dyDescent="0.25">
      <c r="A847" s="1">
        <f>COUNTIF($C$2:C847,"Да")</f>
        <v>9</v>
      </c>
      <c r="B847" s="45">
        <f t="shared" si="27"/>
        <v>45846</v>
      </c>
      <c r="C847" s="42" t="str">
        <f>IF(ISERROR(VLOOKUP(B847,'Айгенис Оп11'!$C$3:$C$30,1,0)),"Нет","Да")</f>
        <v>Нет</v>
      </c>
      <c r="D847" s="43">
        <f t="shared" si="26"/>
        <v>365</v>
      </c>
      <c r="E847" s="44">
        <f>ROUND(('Все выпуски'!$J$3*'Все выпуски'!$J$6/100)/365*(B847-IF(C847="Нет",VLOOKUP(A847,'Айгенис Оп11'!$A$2:$C$30,3,0),VLOOKUP((A847-1),'Айгенис Оп11'!$A$2:$C$30,3,0))),2)</f>
        <v>0.49</v>
      </c>
      <c r="G847" s="43">
        <f>COUNTIF(D848:$D$2571,365)</f>
        <v>1358</v>
      </c>
      <c r="H847" s="43">
        <f>COUNTIF(D848:$D$2571,366)</f>
        <v>366</v>
      </c>
      <c r="I847" s="2"/>
    </row>
    <row r="848" spans="1:9" x14ac:dyDescent="0.25">
      <c r="A848" s="1">
        <f>COUNTIF($C$2:C848,"Да")</f>
        <v>9</v>
      </c>
      <c r="B848" s="45">
        <f t="shared" si="27"/>
        <v>45847</v>
      </c>
      <c r="C848" s="42" t="str">
        <f>IF(ISERROR(VLOOKUP(B848,'Айгенис Оп11'!$C$3:$C$30,1,0)),"Нет","Да")</f>
        <v>Нет</v>
      </c>
      <c r="D848" s="43">
        <f t="shared" si="26"/>
        <v>365</v>
      </c>
      <c r="E848" s="44">
        <f>ROUND(('Все выпуски'!$J$3*'Все выпуски'!$J$6/100)/365*(B848-IF(C848="Нет",VLOOKUP(A848,'Айгенис Оп11'!$A$2:$C$30,3,0),VLOOKUP((A848-1),'Айгенис Оп11'!$A$2:$C$30,3,0))),2)</f>
        <v>0.57999999999999996</v>
      </c>
      <c r="G848" s="43">
        <f>COUNTIF(D849:$D$2571,365)</f>
        <v>1357</v>
      </c>
      <c r="H848" s="43">
        <f>COUNTIF(D849:$D$2571,366)</f>
        <v>366</v>
      </c>
      <c r="I848" s="2"/>
    </row>
    <row r="849" spans="1:9" x14ac:dyDescent="0.25">
      <c r="A849" s="1">
        <f>COUNTIF($C$2:C849,"Да")</f>
        <v>9</v>
      </c>
      <c r="B849" s="45">
        <f t="shared" si="27"/>
        <v>45848</v>
      </c>
      <c r="C849" s="42" t="str">
        <f>IF(ISERROR(VLOOKUP(B849,'Айгенис Оп11'!$C$3:$C$30,1,0)),"Нет","Да")</f>
        <v>Нет</v>
      </c>
      <c r="D849" s="43">
        <f t="shared" si="26"/>
        <v>365</v>
      </c>
      <c r="E849" s="44">
        <f>ROUND(('Все выпуски'!$J$3*'Все выпуски'!$J$6/100)/365*(B849-IF(C849="Нет",VLOOKUP(A849,'Айгенис Оп11'!$A$2:$C$30,3,0),VLOOKUP((A849-1),'Айгенис Оп11'!$A$2:$C$30,3,0))),2)</f>
        <v>0.66</v>
      </c>
      <c r="G849" s="43">
        <f>COUNTIF(D850:$D$2571,365)</f>
        <v>1356</v>
      </c>
      <c r="H849" s="43">
        <f>COUNTIF(D850:$D$2571,366)</f>
        <v>366</v>
      </c>
      <c r="I849" s="2"/>
    </row>
    <row r="850" spans="1:9" x14ac:dyDescent="0.25">
      <c r="A850" s="1">
        <f>COUNTIF($C$2:C850,"Да")</f>
        <v>9</v>
      </c>
      <c r="B850" s="45">
        <f t="shared" si="27"/>
        <v>45849</v>
      </c>
      <c r="C850" s="42" t="str">
        <f>IF(ISERROR(VLOOKUP(B850,'Айгенис Оп11'!$C$3:$C$30,1,0)),"Нет","Да")</f>
        <v>Нет</v>
      </c>
      <c r="D850" s="43">
        <f t="shared" si="26"/>
        <v>365</v>
      </c>
      <c r="E850" s="44">
        <f>ROUND(('Все выпуски'!$J$3*'Все выпуски'!$J$6/100)/365*(B850-IF(C850="Нет",VLOOKUP(A850,'Айгенис Оп11'!$A$2:$C$30,3,0),VLOOKUP((A850-1),'Айгенис Оп11'!$A$2:$C$30,3,0))),2)</f>
        <v>0.74</v>
      </c>
      <c r="G850" s="43">
        <f>COUNTIF(D851:$D$2571,365)</f>
        <v>1355</v>
      </c>
      <c r="H850" s="43">
        <f>COUNTIF(D851:$D$2571,366)</f>
        <v>366</v>
      </c>
      <c r="I850" s="2"/>
    </row>
    <row r="851" spans="1:9" x14ac:dyDescent="0.25">
      <c r="A851" s="1">
        <f>COUNTIF($C$2:C851,"Да")</f>
        <v>9</v>
      </c>
      <c r="B851" s="45">
        <f t="shared" si="27"/>
        <v>45850</v>
      </c>
      <c r="C851" s="42" t="str">
        <f>IF(ISERROR(VLOOKUP(B851,'Айгенис Оп11'!$C$3:$C$30,1,0)),"Нет","Да")</f>
        <v>Нет</v>
      </c>
      <c r="D851" s="43">
        <f t="shared" si="26"/>
        <v>365</v>
      </c>
      <c r="E851" s="44">
        <f>ROUND(('Все выпуски'!$J$3*'Все выпуски'!$J$6/100)/365*(B851-IF(C851="Нет",VLOOKUP(A851,'Айгенис Оп11'!$A$2:$C$30,3,0),VLOOKUP((A851-1),'Айгенис Оп11'!$A$2:$C$30,3,0))),2)</f>
        <v>0.82</v>
      </c>
      <c r="G851" s="43">
        <f>COUNTIF(D852:$D$2571,365)</f>
        <v>1354</v>
      </c>
      <c r="H851" s="43">
        <f>COUNTIF(D852:$D$2571,366)</f>
        <v>366</v>
      </c>
      <c r="I851" s="2"/>
    </row>
    <row r="852" spans="1:9" x14ac:dyDescent="0.25">
      <c r="A852" s="1">
        <f>COUNTIF($C$2:C852,"Да")</f>
        <v>9</v>
      </c>
      <c r="B852" s="45">
        <f t="shared" si="27"/>
        <v>45851</v>
      </c>
      <c r="C852" s="42" t="str">
        <f>IF(ISERROR(VLOOKUP(B852,'Айгенис Оп11'!$C$3:$C$30,1,0)),"Нет","Да")</f>
        <v>Нет</v>
      </c>
      <c r="D852" s="43">
        <f t="shared" si="26"/>
        <v>365</v>
      </c>
      <c r="E852" s="44">
        <f>ROUND(('Все выпуски'!$J$3*'Все выпуски'!$J$6/100)/365*(B852-IF(C852="Нет",VLOOKUP(A852,'Айгенис Оп11'!$A$2:$C$30,3,0),VLOOKUP((A852-1),'Айгенис Оп11'!$A$2:$C$30,3,0))),2)</f>
        <v>0.9</v>
      </c>
      <c r="G852" s="43">
        <f>COUNTIF(D853:$D$2571,365)</f>
        <v>1353</v>
      </c>
      <c r="H852" s="43">
        <f>COUNTIF(D853:$D$2571,366)</f>
        <v>366</v>
      </c>
      <c r="I852" s="2"/>
    </row>
    <row r="853" spans="1:9" x14ac:dyDescent="0.25">
      <c r="A853" s="1">
        <f>COUNTIF($C$2:C853,"Да")</f>
        <v>9</v>
      </c>
      <c r="B853" s="45">
        <f t="shared" si="27"/>
        <v>45852</v>
      </c>
      <c r="C853" s="42" t="str">
        <f>IF(ISERROR(VLOOKUP(B853,'Айгенис Оп11'!$C$3:$C$30,1,0)),"Нет","Да")</f>
        <v>Нет</v>
      </c>
      <c r="D853" s="43">
        <f t="shared" si="26"/>
        <v>365</v>
      </c>
      <c r="E853" s="44">
        <f>ROUND(('Все выпуски'!$J$3*'Все выпуски'!$J$6/100)/365*(B853-IF(C853="Нет",VLOOKUP(A853,'Айгенис Оп11'!$A$2:$C$30,3,0),VLOOKUP((A853-1),'Айгенис Оп11'!$A$2:$C$30,3,0))),2)</f>
        <v>0.99</v>
      </c>
      <c r="G853" s="43">
        <f>COUNTIF(D854:$D$2571,365)</f>
        <v>1352</v>
      </c>
      <c r="H853" s="43">
        <f>COUNTIF(D854:$D$2571,366)</f>
        <v>366</v>
      </c>
      <c r="I853" s="2"/>
    </row>
    <row r="854" spans="1:9" x14ac:dyDescent="0.25">
      <c r="A854" s="1">
        <f>COUNTIF($C$2:C854,"Да")</f>
        <v>9</v>
      </c>
      <c r="B854" s="45">
        <f t="shared" si="27"/>
        <v>45853</v>
      </c>
      <c r="C854" s="42" t="str">
        <f>IF(ISERROR(VLOOKUP(B854,'Айгенис Оп11'!$C$3:$C$30,1,0)),"Нет","Да")</f>
        <v>Нет</v>
      </c>
      <c r="D854" s="43">
        <f t="shared" si="26"/>
        <v>365</v>
      </c>
      <c r="E854" s="44">
        <f>ROUND(('Все выпуски'!$J$3*'Все выпуски'!$J$6/100)/365*(B854-IF(C854="Нет",VLOOKUP(A854,'Айгенис Оп11'!$A$2:$C$30,3,0),VLOOKUP((A854-1),'Айгенис Оп11'!$A$2:$C$30,3,0))),2)</f>
        <v>1.07</v>
      </c>
      <c r="G854" s="43">
        <f>COUNTIF(D855:$D$2571,365)</f>
        <v>1351</v>
      </c>
      <c r="H854" s="43">
        <f>COUNTIF(D855:$D$2571,366)</f>
        <v>366</v>
      </c>
      <c r="I854" s="2"/>
    </row>
    <row r="855" spans="1:9" x14ac:dyDescent="0.25">
      <c r="A855" s="1">
        <f>COUNTIF($C$2:C855,"Да")</f>
        <v>9</v>
      </c>
      <c r="B855" s="45">
        <f t="shared" si="27"/>
        <v>45854</v>
      </c>
      <c r="C855" s="42" t="str">
        <f>IF(ISERROR(VLOOKUP(B855,'Айгенис Оп11'!$C$3:$C$30,1,0)),"Нет","Да")</f>
        <v>Нет</v>
      </c>
      <c r="D855" s="43">
        <f t="shared" si="26"/>
        <v>365</v>
      </c>
      <c r="E855" s="44">
        <f>ROUND(('Все выпуски'!$J$3*'Все выпуски'!$J$6/100)/365*(B855-IF(C855="Нет",VLOOKUP(A855,'Айгенис Оп11'!$A$2:$C$30,3,0),VLOOKUP((A855-1),'Айгенис Оп11'!$A$2:$C$30,3,0))),2)</f>
        <v>1.1499999999999999</v>
      </c>
      <c r="G855" s="43">
        <f>COUNTIF(D856:$D$2571,365)</f>
        <v>1350</v>
      </c>
      <c r="H855" s="43">
        <f>COUNTIF(D856:$D$2571,366)</f>
        <v>366</v>
      </c>
      <c r="I855" s="2"/>
    </row>
    <row r="856" spans="1:9" x14ac:dyDescent="0.25">
      <c r="A856" s="1">
        <f>COUNTIF($C$2:C856,"Да")</f>
        <v>9</v>
      </c>
      <c r="B856" s="45">
        <f t="shared" si="27"/>
        <v>45855</v>
      </c>
      <c r="C856" s="42" t="str">
        <f>IF(ISERROR(VLOOKUP(B856,'Айгенис Оп11'!$C$3:$C$30,1,0)),"Нет","Да")</f>
        <v>Нет</v>
      </c>
      <c r="D856" s="43">
        <f t="shared" si="26"/>
        <v>365</v>
      </c>
      <c r="E856" s="44">
        <f>ROUND(('Все выпуски'!$J$3*'Все выпуски'!$J$6/100)/365*(B856-IF(C856="Нет",VLOOKUP(A856,'Айгенис Оп11'!$A$2:$C$30,3,0),VLOOKUP((A856-1),'Айгенис Оп11'!$A$2:$C$30,3,0))),2)</f>
        <v>1.23</v>
      </c>
      <c r="G856" s="43">
        <f>COUNTIF(D857:$D$2571,365)</f>
        <v>1349</v>
      </c>
      <c r="H856" s="43">
        <f>COUNTIF(D857:$D$2571,366)</f>
        <v>366</v>
      </c>
      <c r="I856" s="2"/>
    </row>
    <row r="857" spans="1:9" x14ac:dyDescent="0.25">
      <c r="A857" s="1">
        <f>COUNTIF($C$2:C857,"Да")</f>
        <v>9</v>
      </c>
      <c r="B857" s="45">
        <f t="shared" si="27"/>
        <v>45856</v>
      </c>
      <c r="C857" s="42" t="str">
        <f>IF(ISERROR(VLOOKUP(B857,'Айгенис Оп11'!$C$3:$C$30,1,0)),"Нет","Да")</f>
        <v>Нет</v>
      </c>
      <c r="D857" s="43">
        <f t="shared" si="26"/>
        <v>365</v>
      </c>
      <c r="E857" s="44">
        <f>ROUND(('Все выпуски'!$J$3*'Все выпуски'!$J$6/100)/365*(B857-IF(C857="Нет",VLOOKUP(A857,'Айгенис Оп11'!$A$2:$C$30,3,0),VLOOKUP((A857-1),'Айгенис Оп11'!$A$2:$C$30,3,0))),2)</f>
        <v>1.32</v>
      </c>
      <c r="G857" s="43">
        <f>COUNTIF(D858:$D$2571,365)</f>
        <v>1348</v>
      </c>
      <c r="H857" s="43">
        <f>COUNTIF(D858:$D$2571,366)</f>
        <v>366</v>
      </c>
      <c r="I857" s="2"/>
    </row>
    <row r="858" spans="1:9" x14ac:dyDescent="0.25">
      <c r="A858" s="1">
        <f>COUNTIF($C$2:C858,"Да")</f>
        <v>9</v>
      </c>
      <c r="B858" s="45">
        <f t="shared" si="27"/>
        <v>45857</v>
      </c>
      <c r="C858" s="42" t="str">
        <f>IF(ISERROR(VLOOKUP(B858,'Айгенис Оп11'!$C$3:$C$30,1,0)),"Нет","Да")</f>
        <v>Нет</v>
      </c>
      <c r="D858" s="43">
        <f t="shared" si="26"/>
        <v>365</v>
      </c>
      <c r="E858" s="44">
        <f>ROUND(('Все выпуски'!$J$3*'Все выпуски'!$J$6/100)/365*(B858-IF(C858="Нет",VLOOKUP(A858,'Айгенис Оп11'!$A$2:$C$30,3,0),VLOOKUP((A858-1),'Айгенис Оп11'!$A$2:$C$30,3,0))),2)</f>
        <v>1.4</v>
      </c>
      <c r="G858" s="43">
        <f>COUNTIF(D859:$D$2571,365)</f>
        <v>1347</v>
      </c>
      <c r="H858" s="43">
        <f>COUNTIF(D859:$D$2571,366)</f>
        <v>366</v>
      </c>
      <c r="I858" s="2"/>
    </row>
    <row r="859" spans="1:9" x14ac:dyDescent="0.25">
      <c r="A859" s="1">
        <f>COUNTIF($C$2:C859,"Да")</f>
        <v>9</v>
      </c>
      <c r="B859" s="45">
        <f t="shared" si="27"/>
        <v>45858</v>
      </c>
      <c r="C859" s="42" t="str">
        <f>IF(ISERROR(VLOOKUP(B859,'Айгенис Оп11'!$C$3:$C$30,1,0)),"Нет","Да")</f>
        <v>Нет</v>
      </c>
      <c r="D859" s="43">
        <f t="shared" si="26"/>
        <v>365</v>
      </c>
      <c r="E859" s="44">
        <f>ROUND(('Все выпуски'!$J$3*'Все выпуски'!$J$6/100)/365*(B859-IF(C859="Нет",VLOOKUP(A859,'Айгенис Оп11'!$A$2:$C$30,3,0),VLOOKUP((A859-1),'Айгенис Оп11'!$A$2:$C$30,3,0))),2)</f>
        <v>1.48</v>
      </c>
      <c r="G859" s="43">
        <f>COUNTIF(D860:$D$2571,365)</f>
        <v>1346</v>
      </c>
      <c r="H859" s="43">
        <f>COUNTIF(D860:$D$2571,366)</f>
        <v>366</v>
      </c>
      <c r="I859" s="2"/>
    </row>
    <row r="860" spans="1:9" x14ac:dyDescent="0.25">
      <c r="A860" s="1">
        <f>COUNTIF($C$2:C860,"Да")</f>
        <v>9</v>
      </c>
      <c r="B860" s="45">
        <f t="shared" si="27"/>
        <v>45859</v>
      </c>
      <c r="C860" s="42" t="str">
        <f>IF(ISERROR(VLOOKUP(B860,'Айгенис Оп11'!$C$3:$C$30,1,0)),"Нет","Да")</f>
        <v>Нет</v>
      </c>
      <c r="D860" s="43">
        <f t="shared" si="26"/>
        <v>365</v>
      </c>
      <c r="E860" s="44">
        <f>ROUND(('Все выпуски'!$J$3*'Все выпуски'!$J$6/100)/365*(B860-IF(C860="Нет",VLOOKUP(A860,'Айгенис Оп11'!$A$2:$C$30,3,0),VLOOKUP((A860-1),'Айгенис Оп11'!$A$2:$C$30,3,0))),2)</f>
        <v>1.56</v>
      </c>
      <c r="G860" s="43">
        <f>COUNTIF(D861:$D$2571,365)</f>
        <v>1345</v>
      </c>
      <c r="H860" s="43">
        <f>COUNTIF(D861:$D$2571,366)</f>
        <v>366</v>
      </c>
      <c r="I860" s="2"/>
    </row>
    <row r="861" spans="1:9" x14ac:dyDescent="0.25">
      <c r="A861" s="1">
        <f>COUNTIF($C$2:C861,"Да")</f>
        <v>9</v>
      </c>
      <c r="B861" s="45">
        <f t="shared" si="27"/>
        <v>45860</v>
      </c>
      <c r="C861" s="42" t="str">
        <f>IF(ISERROR(VLOOKUP(B861,'Айгенис Оп11'!$C$3:$C$30,1,0)),"Нет","Да")</f>
        <v>Нет</v>
      </c>
      <c r="D861" s="43">
        <f t="shared" si="26"/>
        <v>365</v>
      </c>
      <c r="E861" s="44">
        <f>ROUND(('Все выпуски'!$J$3*'Все выпуски'!$J$6/100)/365*(B861-IF(C861="Нет",VLOOKUP(A861,'Айгенис Оп11'!$A$2:$C$30,3,0),VLOOKUP((A861-1),'Айгенис Оп11'!$A$2:$C$30,3,0))),2)</f>
        <v>1.64</v>
      </c>
      <c r="G861" s="43">
        <f>COUNTIF(D862:$D$2571,365)</f>
        <v>1344</v>
      </c>
      <c r="H861" s="43">
        <f>COUNTIF(D862:$D$2571,366)</f>
        <v>366</v>
      </c>
      <c r="I861" s="2"/>
    </row>
    <row r="862" spans="1:9" x14ac:dyDescent="0.25">
      <c r="A862" s="1">
        <f>COUNTIF($C$2:C862,"Да")</f>
        <v>9</v>
      </c>
      <c r="B862" s="45">
        <f t="shared" si="27"/>
        <v>45861</v>
      </c>
      <c r="C862" s="42" t="str">
        <f>IF(ISERROR(VLOOKUP(B862,'Айгенис Оп11'!$C$3:$C$30,1,0)),"Нет","Да")</f>
        <v>Нет</v>
      </c>
      <c r="D862" s="43">
        <f t="shared" si="26"/>
        <v>365</v>
      </c>
      <c r="E862" s="44">
        <f>ROUND(('Все выпуски'!$J$3*'Все выпуски'!$J$6/100)/365*(B862-IF(C862="Нет",VLOOKUP(A862,'Айгенис Оп11'!$A$2:$C$30,3,0),VLOOKUP((A862-1),'Айгенис Оп11'!$A$2:$C$30,3,0))),2)</f>
        <v>1.73</v>
      </c>
      <c r="G862" s="43">
        <f>COUNTIF(D863:$D$2571,365)</f>
        <v>1343</v>
      </c>
      <c r="H862" s="43">
        <f>COUNTIF(D863:$D$2571,366)</f>
        <v>366</v>
      </c>
      <c r="I862" s="2"/>
    </row>
    <row r="863" spans="1:9" x14ac:dyDescent="0.25">
      <c r="A863" s="1">
        <f>COUNTIF($C$2:C863,"Да")</f>
        <v>9</v>
      </c>
      <c r="B863" s="45">
        <f t="shared" si="27"/>
        <v>45862</v>
      </c>
      <c r="C863" s="42" t="str">
        <f>IF(ISERROR(VLOOKUP(B863,'Айгенис Оп11'!$C$3:$C$30,1,0)),"Нет","Да")</f>
        <v>Нет</v>
      </c>
      <c r="D863" s="43">
        <f t="shared" si="26"/>
        <v>365</v>
      </c>
      <c r="E863" s="44">
        <f>ROUND(('Все выпуски'!$J$3*'Все выпуски'!$J$6/100)/365*(B863-IF(C863="Нет",VLOOKUP(A863,'Айгенис Оп11'!$A$2:$C$30,3,0),VLOOKUP((A863-1),'Айгенис Оп11'!$A$2:$C$30,3,0))),2)</f>
        <v>1.81</v>
      </c>
      <c r="G863" s="43">
        <f>COUNTIF(D864:$D$2571,365)</f>
        <v>1342</v>
      </c>
      <c r="H863" s="43">
        <f>COUNTIF(D864:$D$2571,366)</f>
        <v>366</v>
      </c>
      <c r="I863" s="2"/>
    </row>
    <row r="864" spans="1:9" x14ac:dyDescent="0.25">
      <c r="A864" s="1">
        <f>COUNTIF($C$2:C864,"Да")</f>
        <v>9</v>
      </c>
      <c r="B864" s="45">
        <f t="shared" si="27"/>
        <v>45863</v>
      </c>
      <c r="C864" s="42" t="str">
        <f>IF(ISERROR(VLOOKUP(B864,'Айгенис Оп11'!$C$3:$C$30,1,0)),"Нет","Да")</f>
        <v>Нет</v>
      </c>
      <c r="D864" s="43">
        <f t="shared" si="26"/>
        <v>365</v>
      </c>
      <c r="E864" s="44">
        <f>ROUND(('Все выпуски'!$J$3*'Все выпуски'!$J$6/100)/365*(B864-IF(C864="Нет",VLOOKUP(A864,'Айгенис Оп11'!$A$2:$C$30,3,0),VLOOKUP((A864-1),'Айгенис Оп11'!$A$2:$C$30,3,0))),2)</f>
        <v>1.89</v>
      </c>
      <c r="G864" s="43">
        <f>COUNTIF(D865:$D$2571,365)</f>
        <v>1341</v>
      </c>
      <c r="H864" s="43">
        <f>COUNTIF(D865:$D$2571,366)</f>
        <v>366</v>
      </c>
      <c r="I864" s="2"/>
    </row>
    <row r="865" spans="1:9" x14ac:dyDescent="0.25">
      <c r="A865" s="1">
        <f>COUNTIF($C$2:C865,"Да")</f>
        <v>9</v>
      </c>
      <c r="B865" s="45">
        <f t="shared" si="27"/>
        <v>45864</v>
      </c>
      <c r="C865" s="42" t="str">
        <f>IF(ISERROR(VLOOKUP(B865,'Айгенис Оп11'!$C$3:$C$30,1,0)),"Нет","Да")</f>
        <v>Нет</v>
      </c>
      <c r="D865" s="43">
        <f t="shared" si="26"/>
        <v>365</v>
      </c>
      <c r="E865" s="44">
        <f>ROUND(('Все выпуски'!$J$3*'Все выпуски'!$J$6/100)/365*(B865-IF(C865="Нет",VLOOKUP(A865,'Айгенис Оп11'!$A$2:$C$30,3,0),VLOOKUP((A865-1),'Айгенис Оп11'!$A$2:$C$30,3,0))),2)</f>
        <v>1.97</v>
      </c>
      <c r="G865" s="43">
        <f>COUNTIF(D866:$D$2571,365)</f>
        <v>1340</v>
      </c>
      <c r="H865" s="43">
        <f>COUNTIF(D866:$D$2571,366)</f>
        <v>366</v>
      </c>
      <c r="I865" s="2"/>
    </row>
    <row r="866" spans="1:9" x14ac:dyDescent="0.25">
      <c r="A866" s="1">
        <f>COUNTIF($C$2:C866,"Да")</f>
        <v>9</v>
      </c>
      <c r="B866" s="45">
        <f t="shared" si="27"/>
        <v>45865</v>
      </c>
      <c r="C866" s="42" t="str">
        <f>IF(ISERROR(VLOOKUP(B866,'Айгенис Оп11'!$C$3:$C$30,1,0)),"Нет","Да")</f>
        <v>Нет</v>
      </c>
      <c r="D866" s="43">
        <f t="shared" si="26"/>
        <v>365</v>
      </c>
      <c r="E866" s="44">
        <f>ROUND(('Все выпуски'!$J$3*'Все выпуски'!$J$6/100)/365*(B866-IF(C866="Нет",VLOOKUP(A866,'Айгенис Оп11'!$A$2:$C$30,3,0),VLOOKUP((A866-1),'Айгенис Оп11'!$A$2:$C$30,3,0))),2)</f>
        <v>2.0499999999999998</v>
      </c>
      <c r="G866" s="43">
        <f>COUNTIF(D867:$D$2571,365)</f>
        <v>1339</v>
      </c>
      <c r="H866" s="43">
        <f>COUNTIF(D867:$D$2571,366)</f>
        <v>366</v>
      </c>
      <c r="I866" s="2"/>
    </row>
    <row r="867" spans="1:9" x14ac:dyDescent="0.25">
      <c r="A867" s="1">
        <f>COUNTIF($C$2:C867,"Да")</f>
        <v>9</v>
      </c>
      <c r="B867" s="45">
        <f t="shared" si="27"/>
        <v>45866</v>
      </c>
      <c r="C867" s="42" t="str">
        <f>IF(ISERROR(VLOOKUP(B867,'Айгенис Оп11'!$C$3:$C$30,1,0)),"Нет","Да")</f>
        <v>Нет</v>
      </c>
      <c r="D867" s="43">
        <f t="shared" si="26"/>
        <v>365</v>
      </c>
      <c r="E867" s="44">
        <f>ROUND(('Все выпуски'!$J$3*'Все выпуски'!$J$6/100)/365*(B867-IF(C867="Нет",VLOOKUP(A867,'Айгенис Оп11'!$A$2:$C$30,3,0),VLOOKUP((A867-1),'Айгенис Оп11'!$A$2:$C$30,3,0))),2)</f>
        <v>2.14</v>
      </c>
      <c r="G867" s="43">
        <f>COUNTIF(D868:$D$2571,365)</f>
        <v>1338</v>
      </c>
      <c r="H867" s="43">
        <f>COUNTIF(D868:$D$2571,366)</f>
        <v>366</v>
      </c>
      <c r="I867" s="2"/>
    </row>
    <row r="868" spans="1:9" x14ac:dyDescent="0.25">
      <c r="A868" s="1">
        <f>COUNTIF($C$2:C868,"Да")</f>
        <v>9</v>
      </c>
      <c r="B868" s="45">
        <f t="shared" si="27"/>
        <v>45867</v>
      </c>
      <c r="C868" s="42" t="str">
        <f>IF(ISERROR(VLOOKUP(B868,'Айгенис Оп11'!$C$3:$C$30,1,0)),"Нет","Да")</f>
        <v>Нет</v>
      </c>
      <c r="D868" s="43">
        <f t="shared" si="26"/>
        <v>365</v>
      </c>
      <c r="E868" s="44">
        <f>ROUND(('Все выпуски'!$J$3*'Все выпуски'!$J$6/100)/365*(B868-IF(C868="Нет",VLOOKUP(A868,'Айгенис Оп11'!$A$2:$C$30,3,0),VLOOKUP((A868-1),'Айгенис Оп11'!$A$2:$C$30,3,0))),2)</f>
        <v>2.2200000000000002</v>
      </c>
      <c r="G868" s="43">
        <f>COUNTIF(D869:$D$2571,365)</f>
        <v>1337</v>
      </c>
      <c r="H868" s="43">
        <f>COUNTIF(D869:$D$2571,366)</f>
        <v>366</v>
      </c>
      <c r="I868" s="2"/>
    </row>
    <row r="869" spans="1:9" x14ac:dyDescent="0.25">
      <c r="A869" s="1">
        <f>COUNTIF($C$2:C869,"Да")</f>
        <v>9</v>
      </c>
      <c r="B869" s="45">
        <f t="shared" si="27"/>
        <v>45868</v>
      </c>
      <c r="C869" s="42" t="str">
        <f>IF(ISERROR(VLOOKUP(B869,'Айгенис Оп11'!$C$3:$C$30,1,0)),"Нет","Да")</f>
        <v>Нет</v>
      </c>
      <c r="D869" s="43">
        <f t="shared" si="26"/>
        <v>365</v>
      </c>
      <c r="E869" s="44">
        <f>ROUND(('Все выпуски'!$J$3*'Все выпуски'!$J$6/100)/365*(B869-IF(C869="Нет",VLOOKUP(A869,'Айгенис Оп11'!$A$2:$C$30,3,0),VLOOKUP((A869-1),'Айгенис Оп11'!$A$2:$C$30,3,0))),2)</f>
        <v>2.2999999999999998</v>
      </c>
      <c r="G869" s="43">
        <f>COUNTIF(D870:$D$2571,365)</f>
        <v>1336</v>
      </c>
      <c r="H869" s="43">
        <f>COUNTIF(D870:$D$2571,366)</f>
        <v>366</v>
      </c>
      <c r="I869" s="2"/>
    </row>
    <row r="870" spans="1:9" x14ac:dyDescent="0.25">
      <c r="A870" s="1">
        <f>COUNTIF($C$2:C870,"Да")</f>
        <v>9</v>
      </c>
      <c r="B870" s="45">
        <f t="shared" si="27"/>
        <v>45869</v>
      </c>
      <c r="C870" s="42" t="str">
        <f>IF(ISERROR(VLOOKUP(B870,'Айгенис Оп11'!$C$3:$C$30,1,0)),"Нет","Да")</f>
        <v>Нет</v>
      </c>
      <c r="D870" s="43">
        <f t="shared" si="26"/>
        <v>365</v>
      </c>
      <c r="E870" s="44">
        <f>ROUND(('Все выпуски'!$J$3*'Все выпуски'!$J$6/100)/365*(B870-IF(C870="Нет",VLOOKUP(A870,'Айгенис Оп11'!$A$2:$C$30,3,0),VLOOKUP((A870-1),'Айгенис Оп11'!$A$2:$C$30,3,0))),2)</f>
        <v>2.38</v>
      </c>
      <c r="G870" s="43">
        <f>COUNTIF(D871:$D$2571,365)</f>
        <v>1335</v>
      </c>
      <c r="H870" s="43">
        <f>COUNTIF(D871:$D$2571,366)</f>
        <v>366</v>
      </c>
      <c r="I870" s="2"/>
    </row>
    <row r="871" spans="1:9" x14ac:dyDescent="0.25">
      <c r="A871" s="1">
        <f>COUNTIF($C$2:C871,"Да")</f>
        <v>9</v>
      </c>
      <c r="B871" s="45">
        <f t="shared" si="27"/>
        <v>45870</v>
      </c>
      <c r="C871" s="42" t="str">
        <f>IF(ISERROR(VLOOKUP(B871,'Айгенис Оп11'!$C$3:$C$30,1,0)),"Нет","Да")</f>
        <v>Нет</v>
      </c>
      <c r="D871" s="43">
        <f t="shared" si="26"/>
        <v>365</v>
      </c>
      <c r="E871" s="44">
        <f>ROUND(('Все выпуски'!$J$3*'Все выпуски'!$J$6/100)/365*(B871-IF(C871="Нет",VLOOKUP(A871,'Айгенис Оп11'!$A$2:$C$30,3,0),VLOOKUP((A871-1),'Айгенис Оп11'!$A$2:$C$30,3,0))),2)</f>
        <v>2.4700000000000002</v>
      </c>
      <c r="G871" s="43">
        <f>COUNTIF(D872:$D$2571,365)</f>
        <v>1334</v>
      </c>
      <c r="H871" s="43">
        <f>COUNTIF(D872:$D$2571,366)</f>
        <v>366</v>
      </c>
      <c r="I871" s="2"/>
    </row>
    <row r="872" spans="1:9" x14ac:dyDescent="0.25">
      <c r="A872" s="1">
        <f>COUNTIF($C$2:C872,"Да")</f>
        <v>9</v>
      </c>
      <c r="B872" s="45">
        <f t="shared" si="27"/>
        <v>45871</v>
      </c>
      <c r="C872" s="42" t="str">
        <f>IF(ISERROR(VLOOKUP(B872,'Айгенис Оп11'!$C$3:$C$30,1,0)),"Нет","Да")</f>
        <v>Нет</v>
      </c>
      <c r="D872" s="43">
        <f t="shared" si="26"/>
        <v>365</v>
      </c>
      <c r="E872" s="44">
        <f>ROUND(('Все выпуски'!$J$3*'Все выпуски'!$J$6/100)/365*(B872-IF(C872="Нет",VLOOKUP(A872,'Айгенис Оп11'!$A$2:$C$30,3,0),VLOOKUP((A872-1),'Айгенис Оп11'!$A$2:$C$30,3,0))),2)</f>
        <v>2.5499999999999998</v>
      </c>
      <c r="G872" s="43">
        <f>COUNTIF(D873:$D$2571,365)</f>
        <v>1333</v>
      </c>
      <c r="H872" s="43">
        <f>COUNTIF(D873:$D$2571,366)</f>
        <v>366</v>
      </c>
      <c r="I872" s="2"/>
    </row>
    <row r="873" spans="1:9" x14ac:dyDescent="0.25">
      <c r="A873" s="1">
        <f>COUNTIF($C$2:C873,"Да")</f>
        <v>9</v>
      </c>
      <c r="B873" s="45">
        <f t="shared" si="27"/>
        <v>45872</v>
      </c>
      <c r="C873" s="42" t="str">
        <f>IF(ISERROR(VLOOKUP(B873,'Айгенис Оп11'!$C$3:$C$30,1,0)),"Нет","Да")</f>
        <v>Нет</v>
      </c>
      <c r="D873" s="43">
        <f t="shared" si="26"/>
        <v>365</v>
      </c>
      <c r="E873" s="44">
        <f>ROUND(('Все выпуски'!$J$3*'Все выпуски'!$J$6/100)/365*(B873-IF(C873="Нет",VLOOKUP(A873,'Айгенис Оп11'!$A$2:$C$30,3,0),VLOOKUP((A873-1),'Айгенис Оп11'!$A$2:$C$30,3,0))),2)</f>
        <v>2.63</v>
      </c>
      <c r="G873" s="43">
        <f>COUNTIF(D874:$D$2571,365)</f>
        <v>1332</v>
      </c>
      <c r="H873" s="43">
        <f>COUNTIF(D874:$D$2571,366)</f>
        <v>366</v>
      </c>
      <c r="I873" s="2"/>
    </row>
    <row r="874" spans="1:9" x14ac:dyDescent="0.25">
      <c r="A874" s="1">
        <f>COUNTIF($C$2:C874,"Да")</f>
        <v>9</v>
      </c>
      <c r="B874" s="45">
        <f t="shared" si="27"/>
        <v>45873</v>
      </c>
      <c r="C874" s="42" t="str">
        <f>IF(ISERROR(VLOOKUP(B874,'Айгенис Оп11'!$C$3:$C$30,1,0)),"Нет","Да")</f>
        <v>Нет</v>
      </c>
      <c r="D874" s="43">
        <f t="shared" si="26"/>
        <v>365</v>
      </c>
      <c r="E874" s="44">
        <f>ROUND(('Все выпуски'!$J$3*'Все выпуски'!$J$6/100)/365*(B874-IF(C874="Нет",VLOOKUP(A874,'Айгенис Оп11'!$A$2:$C$30,3,0),VLOOKUP((A874-1),'Айгенис Оп11'!$A$2:$C$30,3,0))),2)</f>
        <v>2.71</v>
      </c>
      <c r="G874" s="43">
        <f>COUNTIF(D875:$D$2571,365)</f>
        <v>1331</v>
      </c>
      <c r="H874" s="43">
        <f>COUNTIF(D875:$D$2571,366)</f>
        <v>366</v>
      </c>
      <c r="I874" s="2"/>
    </row>
    <row r="875" spans="1:9" x14ac:dyDescent="0.25">
      <c r="A875" s="1">
        <f>COUNTIF($C$2:C875,"Да")</f>
        <v>9</v>
      </c>
      <c r="B875" s="45">
        <f t="shared" si="27"/>
        <v>45874</v>
      </c>
      <c r="C875" s="42" t="str">
        <f>IF(ISERROR(VLOOKUP(B875,'Айгенис Оп11'!$C$3:$C$30,1,0)),"Нет","Да")</f>
        <v>Нет</v>
      </c>
      <c r="D875" s="43">
        <f t="shared" si="26"/>
        <v>365</v>
      </c>
      <c r="E875" s="44">
        <f>ROUND(('Все выпуски'!$J$3*'Все выпуски'!$J$6/100)/365*(B875-IF(C875="Нет",VLOOKUP(A875,'Айгенис Оп11'!$A$2:$C$30,3,0),VLOOKUP((A875-1),'Айгенис Оп11'!$A$2:$C$30,3,0))),2)</f>
        <v>2.79</v>
      </c>
      <c r="G875" s="43">
        <f>COUNTIF(D876:$D$2571,365)</f>
        <v>1330</v>
      </c>
      <c r="H875" s="43">
        <f>COUNTIF(D876:$D$2571,366)</f>
        <v>366</v>
      </c>
      <c r="I875" s="2"/>
    </row>
    <row r="876" spans="1:9" x14ac:dyDescent="0.25">
      <c r="A876" s="1">
        <f>COUNTIF($C$2:C876,"Да")</f>
        <v>9</v>
      </c>
      <c r="B876" s="45">
        <f t="shared" si="27"/>
        <v>45875</v>
      </c>
      <c r="C876" s="42" t="str">
        <f>IF(ISERROR(VLOOKUP(B876,'Айгенис Оп11'!$C$3:$C$30,1,0)),"Нет","Да")</f>
        <v>Нет</v>
      </c>
      <c r="D876" s="43">
        <f t="shared" si="26"/>
        <v>365</v>
      </c>
      <c r="E876" s="44">
        <f>ROUND(('Все выпуски'!$J$3*'Все выпуски'!$J$6/100)/365*(B876-IF(C876="Нет",VLOOKUP(A876,'Айгенис Оп11'!$A$2:$C$30,3,0),VLOOKUP((A876-1),'Айгенис Оп11'!$A$2:$C$30,3,0))),2)</f>
        <v>2.88</v>
      </c>
      <c r="G876" s="43">
        <f>COUNTIF(D877:$D$2571,365)</f>
        <v>1329</v>
      </c>
      <c r="H876" s="43">
        <f>COUNTIF(D877:$D$2571,366)</f>
        <v>366</v>
      </c>
      <c r="I876" s="2"/>
    </row>
    <row r="877" spans="1:9" x14ac:dyDescent="0.25">
      <c r="A877" s="1">
        <f>COUNTIF($C$2:C877,"Да")</f>
        <v>9</v>
      </c>
      <c r="B877" s="45">
        <f t="shared" si="27"/>
        <v>45876</v>
      </c>
      <c r="C877" s="42" t="str">
        <f>IF(ISERROR(VLOOKUP(B877,'Айгенис Оп11'!$C$3:$C$30,1,0)),"Нет","Да")</f>
        <v>Нет</v>
      </c>
      <c r="D877" s="43">
        <f t="shared" si="26"/>
        <v>365</v>
      </c>
      <c r="E877" s="44">
        <f>ROUND(('Все выпуски'!$J$3*'Все выпуски'!$J$6/100)/365*(B877-IF(C877="Нет",VLOOKUP(A877,'Айгенис Оп11'!$A$2:$C$30,3,0),VLOOKUP((A877-1),'Айгенис Оп11'!$A$2:$C$30,3,0))),2)</f>
        <v>2.96</v>
      </c>
      <c r="G877" s="43">
        <f>COUNTIF(D878:$D$2571,365)</f>
        <v>1328</v>
      </c>
      <c r="H877" s="43">
        <f>COUNTIF(D878:$D$2571,366)</f>
        <v>366</v>
      </c>
      <c r="I877" s="2"/>
    </row>
    <row r="878" spans="1:9" x14ac:dyDescent="0.25">
      <c r="A878" s="1">
        <f>COUNTIF($C$2:C878,"Да")</f>
        <v>9</v>
      </c>
      <c r="B878" s="45">
        <f t="shared" si="27"/>
        <v>45877</v>
      </c>
      <c r="C878" s="42" t="str">
        <f>IF(ISERROR(VLOOKUP(B878,'Айгенис Оп11'!$C$3:$C$30,1,0)),"Нет","Да")</f>
        <v>Нет</v>
      </c>
      <c r="D878" s="43">
        <f t="shared" si="26"/>
        <v>365</v>
      </c>
      <c r="E878" s="44">
        <f>ROUND(('Все выпуски'!$J$3*'Все выпуски'!$J$6/100)/365*(B878-IF(C878="Нет",VLOOKUP(A878,'Айгенис Оп11'!$A$2:$C$30,3,0),VLOOKUP((A878-1),'Айгенис Оп11'!$A$2:$C$30,3,0))),2)</f>
        <v>3.04</v>
      </c>
      <c r="G878" s="43">
        <f>COUNTIF(D879:$D$2571,365)</f>
        <v>1327</v>
      </c>
      <c r="H878" s="43">
        <f>COUNTIF(D879:$D$2571,366)</f>
        <v>366</v>
      </c>
      <c r="I878" s="2"/>
    </row>
    <row r="879" spans="1:9" x14ac:dyDescent="0.25">
      <c r="A879" s="1">
        <f>COUNTIF($C$2:C879,"Да")</f>
        <v>9</v>
      </c>
      <c r="B879" s="45">
        <f t="shared" si="27"/>
        <v>45878</v>
      </c>
      <c r="C879" s="42" t="str">
        <f>IF(ISERROR(VLOOKUP(B879,'Айгенис Оп11'!$C$3:$C$30,1,0)),"Нет","Да")</f>
        <v>Нет</v>
      </c>
      <c r="D879" s="43">
        <f t="shared" si="26"/>
        <v>365</v>
      </c>
      <c r="E879" s="44">
        <f>ROUND(('Все выпуски'!$J$3*'Все выпуски'!$J$6/100)/365*(B879-IF(C879="Нет",VLOOKUP(A879,'Айгенис Оп11'!$A$2:$C$30,3,0),VLOOKUP((A879-1),'Айгенис Оп11'!$A$2:$C$30,3,0))),2)</f>
        <v>3.12</v>
      </c>
      <c r="G879" s="43">
        <f>COUNTIF(D880:$D$2571,365)</f>
        <v>1326</v>
      </c>
      <c r="H879" s="43">
        <f>COUNTIF(D880:$D$2571,366)</f>
        <v>366</v>
      </c>
      <c r="I879" s="2"/>
    </row>
    <row r="880" spans="1:9" x14ac:dyDescent="0.25">
      <c r="A880" s="1">
        <f>COUNTIF($C$2:C880,"Да")</f>
        <v>9</v>
      </c>
      <c r="B880" s="45">
        <f t="shared" si="27"/>
        <v>45879</v>
      </c>
      <c r="C880" s="42" t="str">
        <f>IF(ISERROR(VLOOKUP(B880,'Айгенис Оп11'!$C$3:$C$30,1,0)),"Нет","Да")</f>
        <v>Нет</v>
      </c>
      <c r="D880" s="43">
        <f t="shared" si="26"/>
        <v>365</v>
      </c>
      <c r="E880" s="44">
        <f>ROUND(('Все выпуски'!$J$3*'Все выпуски'!$J$6/100)/365*(B880-IF(C880="Нет",VLOOKUP(A880,'Айгенис Оп11'!$A$2:$C$30,3,0),VLOOKUP((A880-1),'Айгенис Оп11'!$A$2:$C$30,3,0))),2)</f>
        <v>3.21</v>
      </c>
      <c r="G880" s="43">
        <f>COUNTIF(D881:$D$2571,365)</f>
        <v>1325</v>
      </c>
      <c r="H880" s="43">
        <f>COUNTIF(D881:$D$2571,366)</f>
        <v>366</v>
      </c>
      <c r="I880" s="2"/>
    </row>
    <row r="881" spans="1:9" x14ac:dyDescent="0.25">
      <c r="A881" s="1">
        <f>COUNTIF($C$2:C881,"Да")</f>
        <v>9</v>
      </c>
      <c r="B881" s="45">
        <f t="shared" si="27"/>
        <v>45880</v>
      </c>
      <c r="C881" s="42" t="str">
        <f>IF(ISERROR(VLOOKUP(B881,'Айгенис Оп11'!$C$3:$C$30,1,0)),"Нет","Да")</f>
        <v>Нет</v>
      </c>
      <c r="D881" s="43">
        <f t="shared" si="26"/>
        <v>365</v>
      </c>
      <c r="E881" s="44">
        <f>ROUND(('Все выпуски'!$J$3*'Все выпуски'!$J$6/100)/365*(B881-IF(C881="Нет",VLOOKUP(A881,'Айгенис Оп11'!$A$2:$C$30,3,0),VLOOKUP((A881-1),'Айгенис Оп11'!$A$2:$C$30,3,0))),2)</f>
        <v>3.29</v>
      </c>
      <c r="G881" s="43">
        <f>COUNTIF(D882:$D$2571,365)</f>
        <v>1324</v>
      </c>
      <c r="H881" s="43">
        <f>COUNTIF(D882:$D$2571,366)</f>
        <v>366</v>
      </c>
      <c r="I881" s="2"/>
    </row>
    <row r="882" spans="1:9" x14ac:dyDescent="0.25">
      <c r="A882" s="1">
        <f>COUNTIF($C$2:C882,"Да")</f>
        <v>9</v>
      </c>
      <c r="B882" s="45">
        <f t="shared" si="27"/>
        <v>45881</v>
      </c>
      <c r="C882" s="42" t="str">
        <f>IF(ISERROR(VLOOKUP(B882,'Айгенис Оп11'!$C$3:$C$30,1,0)),"Нет","Да")</f>
        <v>Нет</v>
      </c>
      <c r="D882" s="43">
        <f t="shared" si="26"/>
        <v>365</v>
      </c>
      <c r="E882" s="44">
        <f>ROUND(('Все выпуски'!$J$3*'Все выпуски'!$J$6/100)/365*(B882-IF(C882="Нет",VLOOKUP(A882,'Айгенис Оп11'!$A$2:$C$30,3,0),VLOOKUP((A882-1),'Айгенис Оп11'!$A$2:$C$30,3,0))),2)</f>
        <v>3.37</v>
      </c>
      <c r="G882" s="43">
        <f>COUNTIF(D883:$D$2571,365)</f>
        <v>1323</v>
      </c>
      <c r="H882" s="43">
        <f>COUNTIF(D883:$D$2571,366)</f>
        <v>366</v>
      </c>
      <c r="I882" s="2"/>
    </row>
    <row r="883" spans="1:9" x14ac:dyDescent="0.25">
      <c r="A883" s="1">
        <f>COUNTIF($C$2:C883,"Да")</f>
        <v>9</v>
      </c>
      <c r="B883" s="45">
        <f t="shared" si="27"/>
        <v>45882</v>
      </c>
      <c r="C883" s="42" t="str">
        <f>IF(ISERROR(VLOOKUP(B883,'Айгенис Оп11'!$C$3:$C$30,1,0)),"Нет","Да")</f>
        <v>Нет</v>
      </c>
      <c r="D883" s="43">
        <f t="shared" si="26"/>
        <v>365</v>
      </c>
      <c r="E883" s="44">
        <f>ROUND(('Все выпуски'!$J$3*'Все выпуски'!$J$6/100)/365*(B883-IF(C883="Нет",VLOOKUP(A883,'Айгенис Оп11'!$A$2:$C$30,3,0),VLOOKUP((A883-1),'Айгенис Оп11'!$A$2:$C$30,3,0))),2)</f>
        <v>3.45</v>
      </c>
      <c r="G883" s="43">
        <f>COUNTIF(D884:$D$2571,365)</f>
        <v>1322</v>
      </c>
      <c r="H883" s="43">
        <f>COUNTIF(D884:$D$2571,366)</f>
        <v>366</v>
      </c>
      <c r="I883" s="2"/>
    </row>
    <row r="884" spans="1:9" x14ac:dyDescent="0.25">
      <c r="A884" s="1">
        <f>COUNTIF($C$2:C884,"Да")</f>
        <v>9</v>
      </c>
      <c r="B884" s="45">
        <f t="shared" si="27"/>
        <v>45883</v>
      </c>
      <c r="C884" s="42" t="str">
        <f>IF(ISERROR(VLOOKUP(B884,'Айгенис Оп11'!$C$3:$C$30,1,0)),"Нет","Да")</f>
        <v>Нет</v>
      </c>
      <c r="D884" s="43">
        <f t="shared" si="26"/>
        <v>365</v>
      </c>
      <c r="E884" s="44">
        <f>ROUND(('Все выпуски'!$J$3*'Все выпуски'!$J$6/100)/365*(B884-IF(C884="Нет",VLOOKUP(A884,'Айгенис Оп11'!$A$2:$C$30,3,0),VLOOKUP((A884-1),'Айгенис Оп11'!$A$2:$C$30,3,0))),2)</f>
        <v>3.53</v>
      </c>
      <c r="G884" s="43">
        <f>COUNTIF(D885:$D$2571,365)</f>
        <v>1321</v>
      </c>
      <c r="H884" s="43">
        <f>COUNTIF(D885:$D$2571,366)</f>
        <v>366</v>
      </c>
      <c r="I884" s="2"/>
    </row>
    <row r="885" spans="1:9" x14ac:dyDescent="0.25">
      <c r="A885" s="1">
        <f>COUNTIF($C$2:C885,"Да")</f>
        <v>9</v>
      </c>
      <c r="B885" s="45">
        <f t="shared" si="27"/>
        <v>45884</v>
      </c>
      <c r="C885" s="42" t="str">
        <f>IF(ISERROR(VLOOKUP(B885,'Айгенис Оп11'!$C$3:$C$30,1,0)),"Нет","Да")</f>
        <v>Нет</v>
      </c>
      <c r="D885" s="43">
        <f t="shared" si="26"/>
        <v>365</v>
      </c>
      <c r="E885" s="44">
        <f>ROUND(('Все выпуски'!$J$3*'Все выпуски'!$J$6/100)/365*(B885-IF(C885="Нет",VLOOKUP(A885,'Айгенис Оп11'!$A$2:$C$30,3,0),VLOOKUP((A885-1),'Айгенис Оп11'!$A$2:$C$30,3,0))),2)</f>
        <v>3.62</v>
      </c>
      <c r="G885" s="43">
        <f>COUNTIF(D886:$D$2571,365)</f>
        <v>1320</v>
      </c>
      <c r="H885" s="43">
        <f>COUNTIF(D886:$D$2571,366)</f>
        <v>366</v>
      </c>
      <c r="I885" s="2"/>
    </row>
    <row r="886" spans="1:9" x14ac:dyDescent="0.25">
      <c r="A886" s="1">
        <f>COUNTIF($C$2:C886,"Да")</f>
        <v>9</v>
      </c>
      <c r="B886" s="45">
        <f t="shared" si="27"/>
        <v>45885</v>
      </c>
      <c r="C886" s="42" t="str">
        <f>IF(ISERROR(VLOOKUP(B886,'Айгенис Оп11'!$C$3:$C$30,1,0)),"Нет","Да")</f>
        <v>Нет</v>
      </c>
      <c r="D886" s="43">
        <f t="shared" si="26"/>
        <v>365</v>
      </c>
      <c r="E886" s="44">
        <f>ROUND(('Все выпуски'!$J$3*'Все выпуски'!$J$6/100)/365*(B886-IF(C886="Нет",VLOOKUP(A886,'Айгенис Оп11'!$A$2:$C$30,3,0),VLOOKUP((A886-1),'Айгенис Оп11'!$A$2:$C$30,3,0))),2)</f>
        <v>3.7</v>
      </c>
      <c r="G886" s="43">
        <f>COUNTIF(D887:$D$2571,365)</f>
        <v>1319</v>
      </c>
      <c r="H886" s="43">
        <f>COUNTIF(D887:$D$2571,366)</f>
        <v>366</v>
      </c>
      <c r="I886" s="2"/>
    </row>
    <row r="887" spans="1:9" x14ac:dyDescent="0.25">
      <c r="A887" s="1">
        <f>COUNTIF($C$2:C887,"Да")</f>
        <v>9</v>
      </c>
      <c r="B887" s="45">
        <f t="shared" si="27"/>
        <v>45886</v>
      </c>
      <c r="C887" s="42" t="str">
        <f>IF(ISERROR(VLOOKUP(B887,'Айгенис Оп11'!$C$3:$C$30,1,0)),"Нет","Да")</f>
        <v>Нет</v>
      </c>
      <c r="D887" s="43">
        <f t="shared" si="26"/>
        <v>365</v>
      </c>
      <c r="E887" s="44">
        <f>ROUND(('Все выпуски'!$J$3*'Все выпуски'!$J$6/100)/365*(B887-IF(C887="Нет",VLOOKUP(A887,'Айгенис Оп11'!$A$2:$C$30,3,0),VLOOKUP((A887-1),'Айгенис Оп11'!$A$2:$C$30,3,0))),2)</f>
        <v>3.78</v>
      </c>
      <c r="G887" s="43">
        <f>COUNTIF(D888:$D$2571,365)</f>
        <v>1318</v>
      </c>
      <c r="H887" s="43">
        <f>COUNTIF(D888:$D$2571,366)</f>
        <v>366</v>
      </c>
      <c r="I887" s="2"/>
    </row>
    <row r="888" spans="1:9" x14ac:dyDescent="0.25">
      <c r="A888" s="1">
        <f>COUNTIF($C$2:C888,"Да")</f>
        <v>9</v>
      </c>
      <c r="B888" s="45">
        <f t="shared" si="27"/>
        <v>45887</v>
      </c>
      <c r="C888" s="42" t="str">
        <f>IF(ISERROR(VLOOKUP(B888,'Айгенис Оп11'!$C$3:$C$30,1,0)),"Нет","Да")</f>
        <v>Нет</v>
      </c>
      <c r="D888" s="43">
        <f t="shared" si="26"/>
        <v>365</v>
      </c>
      <c r="E888" s="44">
        <f>ROUND(('Все выпуски'!$J$3*'Все выпуски'!$J$6/100)/365*(B888-IF(C888="Нет",VLOOKUP(A888,'Айгенис Оп11'!$A$2:$C$30,3,0),VLOOKUP((A888-1),'Айгенис Оп11'!$A$2:$C$30,3,0))),2)</f>
        <v>3.86</v>
      </c>
      <c r="G888" s="43">
        <f>COUNTIF(D889:$D$2571,365)</f>
        <v>1317</v>
      </c>
      <c r="H888" s="43">
        <f>COUNTIF(D889:$D$2571,366)</f>
        <v>366</v>
      </c>
      <c r="I888" s="2"/>
    </row>
    <row r="889" spans="1:9" x14ac:dyDescent="0.25">
      <c r="A889" s="1">
        <f>COUNTIF($C$2:C889,"Да")</f>
        <v>9</v>
      </c>
      <c r="B889" s="45">
        <f t="shared" si="27"/>
        <v>45888</v>
      </c>
      <c r="C889" s="42" t="str">
        <f>IF(ISERROR(VLOOKUP(B889,'Айгенис Оп11'!$C$3:$C$30,1,0)),"Нет","Да")</f>
        <v>Нет</v>
      </c>
      <c r="D889" s="43">
        <f t="shared" si="26"/>
        <v>365</v>
      </c>
      <c r="E889" s="44">
        <f>ROUND(('Все выпуски'!$J$3*'Все выпуски'!$J$6/100)/365*(B889-IF(C889="Нет",VLOOKUP(A889,'Айгенис Оп11'!$A$2:$C$30,3,0),VLOOKUP((A889-1),'Айгенис Оп11'!$A$2:$C$30,3,0))),2)</f>
        <v>3.95</v>
      </c>
      <c r="G889" s="43">
        <f>COUNTIF(D890:$D$2571,365)</f>
        <v>1316</v>
      </c>
      <c r="H889" s="43">
        <f>COUNTIF(D890:$D$2571,366)</f>
        <v>366</v>
      </c>
      <c r="I889" s="2"/>
    </row>
    <row r="890" spans="1:9" x14ac:dyDescent="0.25">
      <c r="A890" s="1">
        <f>COUNTIF($C$2:C890,"Да")</f>
        <v>9</v>
      </c>
      <c r="B890" s="45">
        <f t="shared" si="27"/>
        <v>45889</v>
      </c>
      <c r="C890" s="42" t="str">
        <f>IF(ISERROR(VLOOKUP(B890,'Айгенис Оп11'!$C$3:$C$30,1,0)),"Нет","Да")</f>
        <v>Нет</v>
      </c>
      <c r="D890" s="43">
        <f t="shared" si="26"/>
        <v>365</v>
      </c>
      <c r="E890" s="44">
        <f>ROUND(('Все выпуски'!$J$3*'Все выпуски'!$J$6/100)/365*(B890-IF(C890="Нет",VLOOKUP(A890,'Айгенис Оп11'!$A$2:$C$30,3,0),VLOOKUP((A890-1),'Айгенис Оп11'!$A$2:$C$30,3,0))),2)</f>
        <v>4.03</v>
      </c>
      <c r="G890" s="43">
        <f>COUNTIF(D891:$D$2571,365)</f>
        <v>1315</v>
      </c>
      <c r="H890" s="43">
        <f>COUNTIF(D891:$D$2571,366)</f>
        <v>366</v>
      </c>
      <c r="I890" s="2"/>
    </row>
    <row r="891" spans="1:9" x14ac:dyDescent="0.25">
      <c r="A891" s="1">
        <f>COUNTIF($C$2:C891,"Да")</f>
        <v>9</v>
      </c>
      <c r="B891" s="45">
        <f t="shared" si="27"/>
        <v>45890</v>
      </c>
      <c r="C891" s="42" t="str">
        <f>IF(ISERROR(VLOOKUP(B891,'Айгенис Оп11'!$C$3:$C$30,1,0)),"Нет","Да")</f>
        <v>Нет</v>
      </c>
      <c r="D891" s="43">
        <f t="shared" si="26"/>
        <v>365</v>
      </c>
      <c r="E891" s="44">
        <f>ROUND(('Все выпуски'!$J$3*'Все выпуски'!$J$6/100)/365*(B891-IF(C891="Нет",VLOOKUP(A891,'Айгенис Оп11'!$A$2:$C$30,3,0),VLOOKUP((A891-1),'Айгенис Оп11'!$A$2:$C$30,3,0))),2)</f>
        <v>4.1100000000000003</v>
      </c>
      <c r="G891" s="43">
        <f>COUNTIF(D892:$D$2571,365)</f>
        <v>1314</v>
      </c>
      <c r="H891" s="43">
        <f>COUNTIF(D892:$D$2571,366)</f>
        <v>366</v>
      </c>
      <c r="I891" s="2"/>
    </row>
    <row r="892" spans="1:9" x14ac:dyDescent="0.25">
      <c r="A892" s="1">
        <f>COUNTIF($C$2:C892,"Да")</f>
        <v>9</v>
      </c>
      <c r="B892" s="45">
        <f t="shared" si="27"/>
        <v>45891</v>
      </c>
      <c r="C892" s="42" t="str">
        <f>IF(ISERROR(VLOOKUP(B892,'Айгенис Оп11'!$C$3:$C$30,1,0)),"Нет","Да")</f>
        <v>Нет</v>
      </c>
      <c r="D892" s="43">
        <f t="shared" si="26"/>
        <v>365</v>
      </c>
      <c r="E892" s="44">
        <f>ROUND(('Все выпуски'!$J$3*'Все выпуски'!$J$6/100)/365*(B892-IF(C892="Нет",VLOOKUP(A892,'Айгенис Оп11'!$A$2:$C$30,3,0),VLOOKUP((A892-1),'Айгенис Оп11'!$A$2:$C$30,3,0))),2)</f>
        <v>4.1900000000000004</v>
      </c>
      <c r="G892" s="43">
        <f>COUNTIF(D893:$D$2571,365)</f>
        <v>1313</v>
      </c>
      <c r="H892" s="43">
        <f>COUNTIF(D893:$D$2571,366)</f>
        <v>366</v>
      </c>
      <c r="I892" s="2"/>
    </row>
    <row r="893" spans="1:9" x14ac:dyDescent="0.25">
      <c r="A893" s="1">
        <f>COUNTIF($C$2:C893,"Да")</f>
        <v>9</v>
      </c>
      <c r="B893" s="45">
        <f t="shared" si="27"/>
        <v>45892</v>
      </c>
      <c r="C893" s="42" t="str">
        <f>IF(ISERROR(VLOOKUP(B893,'Айгенис Оп11'!$C$3:$C$30,1,0)),"Нет","Да")</f>
        <v>Нет</v>
      </c>
      <c r="D893" s="43">
        <f t="shared" si="26"/>
        <v>365</v>
      </c>
      <c r="E893" s="44">
        <f>ROUND(('Все выпуски'!$J$3*'Все выпуски'!$J$6/100)/365*(B893-IF(C893="Нет",VLOOKUP(A893,'Айгенис Оп11'!$A$2:$C$30,3,0),VLOOKUP((A893-1),'Айгенис Оп11'!$A$2:$C$30,3,0))),2)</f>
        <v>4.2699999999999996</v>
      </c>
      <c r="G893" s="43">
        <f>COUNTIF(D894:$D$2571,365)</f>
        <v>1312</v>
      </c>
      <c r="H893" s="43">
        <f>COUNTIF(D894:$D$2571,366)</f>
        <v>366</v>
      </c>
      <c r="I893" s="2"/>
    </row>
    <row r="894" spans="1:9" x14ac:dyDescent="0.25">
      <c r="A894" s="1">
        <f>COUNTIF($C$2:C894,"Да")</f>
        <v>9</v>
      </c>
      <c r="B894" s="45">
        <f t="shared" si="27"/>
        <v>45893</v>
      </c>
      <c r="C894" s="42" t="str">
        <f>IF(ISERROR(VLOOKUP(B894,'Айгенис Оп11'!$C$3:$C$30,1,0)),"Нет","Да")</f>
        <v>Нет</v>
      </c>
      <c r="D894" s="43">
        <f t="shared" si="26"/>
        <v>365</v>
      </c>
      <c r="E894" s="44">
        <f>ROUND(('Все выпуски'!$J$3*'Все выпуски'!$J$6/100)/365*(B894-IF(C894="Нет",VLOOKUP(A894,'Айгенис Оп11'!$A$2:$C$30,3,0),VLOOKUP((A894-1),'Айгенис Оп11'!$A$2:$C$30,3,0))),2)</f>
        <v>4.3600000000000003</v>
      </c>
      <c r="G894" s="43">
        <f>COUNTIF(D895:$D$2571,365)</f>
        <v>1311</v>
      </c>
      <c r="H894" s="43">
        <f>COUNTIF(D895:$D$2571,366)</f>
        <v>366</v>
      </c>
      <c r="I894" s="2"/>
    </row>
    <row r="895" spans="1:9" x14ac:dyDescent="0.25">
      <c r="A895" s="1">
        <f>COUNTIF($C$2:C895,"Да")</f>
        <v>9</v>
      </c>
      <c r="B895" s="45">
        <f t="shared" si="27"/>
        <v>45894</v>
      </c>
      <c r="C895" s="42" t="str">
        <f>IF(ISERROR(VLOOKUP(B895,'Айгенис Оп11'!$C$3:$C$30,1,0)),"Нет","Да")</f>
        <v>Нет</v>
      </c>
      <c r="D895" s="43">
        <f t="shared" si="26"/>
        <v>365</v>
      </c>
      <c r="E895" s="44">
        <f>ROUND(('Все выпуски'!$J$3*'Все выпуски'!$J$6/100)/365*(B895-IF(C895="Нет",VLOOKUP(A895,'Айгенис Оп11'!$A$2:$C$30,3,0),VLOOKUP((A895-1),'Айгенис Оп11'!$A$2:$C$30,3,0))),2)</f>
        <v>4.4400000000000004</v>
      </c>
      <c r="G895" s="43">
        <f>COUNTIF(D896:$D$2571,365)</f>
        <v>1310</v>
      </c>
      <c r="H895" s="43">
        <f>COUNTIF(D896:$D$2571,366)</f>
        <v>366</v>
      </c>
      <c r="I895" s="2"/>
    </row>
    <row r="896" spans="1:9" x14ac:dyDescent="0.25">
      <c r="A896" s="1">
        <f>COUNTIF($C$2:C896,"Да")</f>
        <v>9</v>
      </c>
      <c r="B896" s="45">
        <f t="shared" si="27"/>
        <v>45895</v>
      </c>
      <c r="C896" s="42" t="str">
        <f>IF(ISERROR(VLOOKUP(B896,'Айгенис Оп11'!$C$3:$C$30,1,0)),"Нет","Да")</f>
        <v>Нет</v>
      </c>
      <c r="D896" s="43">
        <f t="shared" si="26"/>
        <v>365</v>
      </c>
      <c r="E896" s="44">
        <f>ROUND(('Все выпуски'!$J$3*'Все выпуски'!$J$6/100)/365*(B896-IF(C896="Нет",VLOOKUP(A896,'Айгенис Оп11'!$A$2:$C$30,3,0),VLOOKUP((A896-1),'Айгенис Оп11'!$A$2:$C$30,3,0))),2)</f>
        <v>4.5199999999999996</v>
      </c>
      <c r="G896" s="43">
        <f>COUNTIF(D897:$D$2571,365)</f>
        <v>1309</v>
      </c>
      <c r="H896" s="43">
        <f>COUNTIF(D897:$D$2571,366)</f>
        <v>366</v>
      </c>
      <c r="I896" s="2"/>
    </row>
    <row r="897" spans="1:9" x14ac:dyDescent="0.25">
      <c r="A897" s="1">
        <f>COUNTIF($C$2:C897,"Да")</f>
        <v>9</v>
      </c>
      <c r="B897" s="45">
        <f t="shared" si="27"/>
        <v>45896</v>
      </c>
      <c r="C897" s="42" t="str">
        <f>IF(ISERROR(VLOOKUP(B897,'Айгенис Оп11'!$C$3:$C$30,1,0)),"Нет","Да")</f>
        <v>Нет</v>
      </c>
      <c r="D897" s="43">
        <f t="shared" si="26"/>
        <v>365</v>
      </c>
      <c r="E897" s="44">
        <f>ROUND(('Все выпуски'!$J$3*'Все выпуски'!$J$6/100)/365*(B897-IF(C897="Нет",VLOOKUP(A897,'Айгенис Оп11'!$A$2:$C$30,3,0),VLOOKUP((A897-1),'Айгенис Оп11'!$A$2:$C$30,3,0))),2)</f>
        <v>4.5999999999999996</v>
      </c>
      <c r="G897" s="43">
        <f>COUNTIF(D898:$D$2571,365)</f>
        <v>1308</v>
      </c>
      <c r="H897" s="43">
        <f>COUNTIF(D898:$D$2571,366)</f>
        <v>366</v>
      </c>
      <c r="I897" s="2"/>
    </row>
    <row r="898" spans="1:9" x14ac:dyDescent="0.25">
      <c r="A898" s="1">
        <f>COUNTIF($C$2:C898,"Да")</f>
        <v>9</v>
      </c>
      <c r="B898" s="45">
        <f t="shared" si="27"/>
        <v>45897</v>
      </c>
      <c r="C898" s="42" t="str">
        <f>IF(ISERROR(VLOOKUP(B898,'Айгенис Оп11'!$C$3:$C$30,1,0)),"Нет","Да")</f>
        <v>Нет</v>
      </c>
      <c r="D898" s="43">
        <f t="shared" si="26"/>
        <v>365</v>
      </c>
      <c r="E898" s="44">
        <f>ROUND(('Все выпуски'!$J$3*'Все выпуски'!$J$6/100)/365*(B898-IF(C898="Нет",VLOOKUP(A898,'Айгенис Оп11'!$A$2:$C$30,3,0),VLOOKUP((A898-1),'Айгенис Оп11'!$A$2:$C$30,3,0))),2)</f>
        <v>4.68</v>
      </c>
      <c r="G898" s="43">
        <f>COUNTIF(D899:$D$2571,365)</f>
        <v>1307</v>
      </c>
      <c r="H898" s="43">
        <f>COUNTIF(D899:$D$2571,366)</f>
        <v>366</v>
      </c>
      <c r="I898" s="2"/>
    </row>
    <row r="899" spans="1:9" x14ac:dyDescent="0.25">
      <c r="A899" s="1">
        <f>COUNTIF($C$2:C899,"Да")</f>
        <v>9</v>
      </c>
      <c r="B899" s="45">
        <f t="shared" si="27"/>
        <v>45898</v>
      </c>
      <c r="C899" s="42" t="str">
        <f>IF(ISERROR(VLOOKUP(B899,'Айгенис Оп11'!$C$3:$C$30,1,0)),"Нет","Да")</f>
        <v>Нет</v>
      </c>
      <c r="D899" s="43">
        <f t="shared" ref="D899:D962" si="28">IF(MOD(YEAR(B899),4)=0,366,365)</f>
        <v>365</v>
      </c>
      <c r="E899" s="44">
        <f>ROUND(('Все выпуски'!$J$3*'Все выпуски'!$J$6/100)/365*(B899-IF(C899="Нет",VLOOKUP(A899,'Айгенис Оп11'!$A$2:$C$30,3,0),VLOOKUP((A899-1),'Айгенис Оп11'!$A$2:$C$30,3,0))),2)</f>
        <v>4.7699999999999996</v>
      </c>
      <c r="G899" s="43">
        <f>COUNTIF(D900:$D$2571,365)</f>
        <v>1306</v>
      </c>
      <c r="H899" s="43">
        <f>COUNTIF(D900:$D$2571,366)</f>
        <v>366</v>
      </c>
      <c r="I899" s="2"/>
    </row>
    <row r="900" spans="1:9" x14ac:dyDescent="0.25">
      <c r="A900" s="1">
        <f>COUNTIF($C$2:C900,"Да")</f>
        <v>9</v>
      </c>
      <c r="B900" s="45">
        <f t="shared" ref="B900:B963" si="29">B899+1</f>
        <v>45899</v>
      </c>
      <c r="C900" s="42" t="str">
        <f>IF(ISERROR(VLOOKUP(B900,'Айгенис Оп11'!$C$3:$C$30,1,0)),"Нет","Да")</f>
        <v>Нет</v>
      </c>
      <c r="D900" s="43">
        <f t="shared" si="28"/>
        <v>365</v>
      </c>
      <c r="E900" s="44">
        <f>ROUND(('Все выпуски'!$J$3*'Все выпуски'!$J$6/100)/365*(B900-IF(C900="Нет",VLOOKUP(A900,'Айгенис Оп11'!$A$2:$C$30,3,0),VLOOKUP((A900-1),'Айгенис Оп11'!$A$2:$C$30,3,0))),2)</f>
        <v>4.8499999999999996</v>
      </c>
      <c r="G900" s="43">
        <f>COUNTIF(D901:$D$2571,365)</f>
        <v>1305</v>
      </c>
      <c r="H900" s="43">
        <f>COUNTIF(D901:$D$2571,366)</f>
        <v>366</v>
      </c>
      <c r="I900" s="2"/>
    </row>
    <row r="901" spans="1:9" x14ac:dyDescent="0.25">
      <c r="A901" s="1">
        <f>COUNTIF($C$2:C901,"Да")</f>
        <v>9</v>
      </c>
      <c r="B901" s="45">
        <f t="shared" si="29"/>
        <v>45900</v>
      </c>
      <c r="C901" s="42" t="str">
        <f>IF(ISERROR(VLOOKUP(B901,'Айгенис Оп11'!$C$3:$C$30,1,0)),"Нет","Да")</f>
        <v>Нет</v>
      </c>
      <c r="D901" s="43">
        <f t="shared" si="28"/>
        <v>365</v>
      </c>
      <c r="E901" s="44">
        <f>ROUND(('Все выпуски'!$J$3*'Все выпуски'!$J$6/100)/365*(B901-IF(C901="Нет",VLOOKUP(A901,'Айгенис Оп11'!$A$2:$C$30,3,0),VLOOKUP((A901-1),'Айгенис Оп11'!$A$2:$C$30,3,0))),2)</f>
        <v>4.93</v>
      </c>
      <c r="G901" s="43">
        <f>COUNTIF(D902:$D$2571,365)</f>
        <v>1304</v>
      </c>
      <c r="H901" s="43">
        <f>COUNTIF(D902:$D$2571,366)</f>
        <v>366</v>
      </c>
      <c r="I901" s="2"/>
    </row>
    <row r="902" spans="1:9" x14ac:dyDescent="0.25">
      <c r="A902" s="1">
        <f>COUNTIF($C$2:C902,"Да")</f>
        <v>9</v>
      </c>
      <c r="B902" s="45">
        <f t="shared" si="29"/>
        <v>45901</v>
      </c>
      <c r="C902" s="42" t="str">
        <f>IF(ISERROR(VLOOKUP(B902,'Айгенис Оп11'!$C$3:$C$30,1,0)),"Нет","Да")</f>
        <v>Нет</v>
      </c>
      <c r="D902" s="43">
        <f t="shared" si="28"/>
        <v>365</v>
      </c>
      <c r="E902" s="44">
        <f>ROUND(('Все выпуски'!$J$3*'Все выпуски'!$J$6/100)/365*(B902-IF(C902="Нет",VLOOKUP(A902,'Айгенис Оп11'!$A$2:$C$30,3,0),VLOOKUP((A902-1),'Айгенис Оп11'!$A$2:$C$30,3,0))),2)</f>
        <v>5.01</v>
      </c>
      <c r="G902" s="43">
        <f>COUNTIF(D903:$D$2571,365)</f>
        <v>1303</v>
      </c>
      <c r="H902" s="43">
        <f>COUNTIF(D903:$D$2571,366)</f>
        <v>366</v>
      </c>
      <c r="I902" s="2"/>
    </row>
    <row r="903" spans="1:9" x14ac:dyDescent="0.25">
      <c r="A903" s="1">
        <f>COUNTIF($C$2:C903,"Да")</f>
        <v>9</v>
      </c>
      <c r="B903" s="45">
        <f t="shared" si="29"/>
        <v>45902</v>
      </c>
      <c r="C903" s="42" t="str">
        <f>IF(ISERROR(VLOOKUP(B903,'Айгенис Оп11'!$C$3:$C$30,1,0)),"Нет","Да")</f>
        <v>Нет</v>
      </c>
      <c r="D903" s="43">
        <f t="shared" si="28"/>
        <v>365</v>
      </c>
      <c r="E903" s="44">
        <f>ROUND(('Все выпуски'!$J$3*'Все выпуски'!$J$6/100)/365*(B903-IF(C903="Нет",VLOOKUP(A903,'Айгенис Оп11'!$A$2:$C$30,3,0),VLOOKUP((A903-1),'Айгенис Оп11'!$A$2:$C$30,3,0))),2)</f>
        <v>5.0999999999999996</v>
      </c>
      <c r="G903" s="43">
        <f>COUNTIF(D904:$D$2571,365)</f>
        <v>1302</v>
      </c>
      <c r="H903" s="43">
        <f>COUNTIF(D904:$D$2571,366)</f>
        <v>366</v>
      </c>
      <c r="I903" s="2"/>
    </row>
    <row r="904" spans="1:9" x14ac:dyDescent="0.25">
      <c r="A904" s="1">
        <f>COUNTIF($C$2:C904,"Да")</f>
        <v>9</v>
      </c>
      <c r="B904" s="45">
        <f t="shared" si="29"/>
        <v>45903</v>
      </c>
      <c r="C904" s="42" t="str">
        <f>IF(ISERROR(VLOOKUP(B904,'Айгенис Оп11'!$C$3:$C$30,1,0)),"Нет","Да")</f>
        <v>Нет</v>
      </c>
      <c r="D904" s="43">
        <f t="shared" si="28"/>
        <v>365</v>
      </c>
      <c r="E904" s="44">
        <f>ROUND(('Все выпуски'!$J$3*'Все выпуски'!$J$6/100)/365*(B904-IF(C904="Нет",VLOOKUP(A904,'Айгенис Оп11'!$A$2:$C$30,3,0),VLOOKUP((A904-1),'Айгенис Оп11'!$A$2:$C$30,3,0))),2)</f>
        <v>5.18</v>
      </c>
      <c r="G904" s="43">
        <f>COUNTIF(D905:$D$2571,365)</f>
        <v>1301</v>
      </c>
      <c r="H904" s="43">
        <f>COUNTIF(D905:$D$2571,366)</f>
        <v>366</v>
      </c>
      <c r="I904" s="2"/>
    </row>
    <row r="905" spans="1:9" x14ac:dyDescent="0.25">
      <c r="A905" s="1">
        <f>COUNTIF($C$2:C905,"Да")</f>
        <v>9</v>
      </c>
      <c r="B905" s="45">
        <f t="shared" si="29"/>
        <v>45904</v>
      </c>
      <c r="C905" s="42" t="str">
        <f>IF(ISERROR(VLOOKUP(B905,'Айгенис Оп11'!$C$3:$C$30,1,0)),"Нет","Да")</f>
        <v>Нет</v>
      </c>
      <c r="D905" s="43">
        <f t="shared" si="28"/>
        <v>365</v>
      </c>
      <c r="E905" s="44">
        <f>ROUND(('Все выпуски'!$J$3*'Все выпуски'!$J$6/100)/365*(B905-IF(C905="Нет",VLOOKUP(A905,'Айгенис Оп11'!$A$2:$C$30,3,0),VLOOKUP((A905-1),'Айгенис Оп11'!$A$2:$C$30,3,0))),2)</f>
        <v>5.26</v>
      </c>
      <c r="G905" s="43">
        <f>COUNTIF(D906:$D$2571,365)</f>
        <v>1300</v>
      </c>
      <c r="H905" s="43">
        <f>COUNTIF(D906:$D$2571,366)</f>
        <v>366</v>
      </c>
      <c r="I905" s="2"/>
    </row>
    <row r="906" spans="1:9" x14ac:dyDescent="0.25">
      <c r="A906" s="1">
        <f>COUNTIF($C$2:C906,"Да")</f>
        <v>9</v>
      </c>
      <c r="B906" s="45">
        <f t="shared" si="29"/>
        <v>45905</v>
      </c>
      <c r="C906" s="42" t="str">
        <f>IF(ISERROR(VLOOKUP(B906,'Айгенис Оп11'!$C$3:$C$30,1,0)),"Нет","Да")</f>
        <v>Нет</v>
      </c>
      <c r="D906" s="43">
        <f t="shared" si="28"/>
        <v>365</v>
      </c>
      <c r="E906" s="44">
        <f>ROUND(('Все выпуски'!$J$3*'Все выпуски'!$J$6/100)/365*(B906-IF(C906="Нет",VLOOKUP(A906,'Айгенис Оп11'!$A$2:$C$30,3,0),VLOOKUP((A906-1),'Айгенис Оп11'!$A$2:$C$30,3,0))),2)</f>
        <v>5.34</v>
      </c>
      <c r="G906" s="43">
        <f>COUNTIF(D907:$D$2571,365)</f>
        <v>1299</v>
      </c>
      <c r="H906" s="43">
        <f>COUNTIF(D907:$D$2571,366)</f>
        <v>366</v>
      </c>
      <c r="I906" s="2"/>
    </row>
    <row r="907" spans="1:9" x14ac:dyDescent="0.25">
      <c r="A907" s="1">
        <f>COUNTIF($C$2:C907,"Да")</f>
        <v>9</v>
      </c>
      <c r="B907" s="45">
        <f t="shared" si="29"/>
        <v>45906</v>
      </c>
      <c r="C907" s="42" t="str">
        <f>IF(ISERROR(VLOOKUP(B907,'Айгенис Оп11'!$C$3:$C$30,1,0)),"Нет","Да")</f>
        <v>Нет</v>
      </c>
      <c r="D907" s="43">
        <f t="shared" si="28"/>
        <v>365</v>
      </c>
      <c r="E907" s="44">
        <f>ROUND(('Все выпуски'!$J$3*'Все выпуски'!$J$6/100)/365*(B907-IF(C907="Нет",VLOOKUP(A907,'Айгенис Оп11'!$A$2:$C$30,3,0),VLOOKUP((A907-1),'Айгенис Оп11'!$A$2:$C$30,3,0))),2)</f>
        <v>5.42</v>
      </c>
      <c r="G907" s="43">
        <f>COUNTIF(D908:$D$2571,365)</f>
        <v>1298</v>
      </c>
      <c r="H907" s="43">
        <f>COUNTIF(D908:$D$2571,366)</f>
        <v>366</v>
      </c>
      <c r="I907" s="2"/>
    </row>
    <row r="908" spans="1:9" x14ac:dyDescent="0.25">
      <c r="A908" s="1">
        <f>COUNTIF($C$2:C908,"Да")</f>
        <v>9</v>
      </c>
      <c r="B908" s="45">
        <f t="shared" si="29"/>
        <v>45907</v>
      </c>
      <c r="C908" s="42" t="str">
        <f>IF(ISERROR(VLOOKUP(B908,'Айгенис Оп11'!$C$3:$C$30,1,0)),"Нет","Да")</f>
        <v>Нет</v>
      </c>
      <c r="D908" s="43">
        <f t="shared" si="28"/>
        <v>365</v>
      </c>
      <c r="E908" s="44">
        <f>ROUND(('Все выпуски'!$J$3*'Все выпуски'!$J$6/100)/365*(B908-IF(C908="Нет",VLOOKUP(A908,'Айгенис Оп11'!$A$2:$C$30,3,0),VLOOKUP((A908-1),'Айгенис Оп11'!$A$2:$C$30,3,0))),2)</f>
        <v>5.51</v>
      </c>
      <c r="G908" s="43">
        <f>COUNTIF(D909:$D$2571,365)</f>
        <v>1297</v>
      </c>
      <c r="H908" s="43">
        <f>COUNTIF(D909:$D$2571,366)</f>
        <v>366</v>
      </c>
      <c r="I908" s="2"/>
    </row>
    <row r="909" spans="1:9" x14ac:dyDescent="0.25">
      <c r="A909" s="1">
        <f>COUNTIF($C$2:C909,"Да")</f>
        <v>9</v>
      </c>
      <c r="B909" s="45">
        <f t="shared" si="29"/>
        <v>45908</v>
      </c>
      <c r="C909" s="42" t="str">
        <f>IF(ISERROR(VLOOKUP(B909,'Айгенис Оп11'!$C$3:$C$30,1,0)),"Нет","Да")</f>
        <v>Нет</v>
      </c>
      <c r="D909" s="43">
        <f t="shared" si="28"/>
        <v>365</v>
      </c>
      <c r="E909" s="44">
        <f>ROUND(('Все выпуски'!$J$3*'Все выпуски'!$J$6/100)/365*(B909-IF(C909="Нет",VLOOKUP(A909,'Айгенис Оп11'!$A$2:$C$30,3,0),VLOOKUP((A909-1),'Айгенис Оп11'!$A$2:$C$30,3,0))),2)</f>
        <v>5.59</v>
      </c>
      <c r="G909" s="43">
        <f>COUNTIF(D910:$D$2571,365)</f>
        <v>1296</v>
      </c>
      <c r="H909" s="43">
        <f>COUNTIF(D910:$D$2571,366)</f>
        <v>366</v>
      </c>
      <c r="I909" s="2"/>
    </row>
    <row r="910" spans="1:9" x14ac:dyDescent="0.25">
      <c r="A910" s="1">
        <f>COUNTIF($C$2:C910,"Да")</f>
        <v>9</v>
      </c>
      <c r="B910" s="45">
        <f t="shared" si="29"/>
        <v>45909</v>
      </c>
      <c r="C910" s="42" t="str">
        <f>IF(ISERROR(VLOOKUP(B910,'Айгенис Оп11'!$C$3:$C$30,1,0)),"Нет","Да")</f>
        <v>Нет</v>
      </c>
      <c r="D910" s="43">
        <f t="shared" si="28"/>
        <v>365</v>
      </c>
      <c r="E910" s="44">
        <f>ROUND(('Все выпуски'!$J$3*'Все выпуски'!$J$6/100)/365*(B910-IF(C910="Нет",VLOOKUP(A910,'Айгенис Оп11'!$A$2:$C$30,3,0),VLOOKUP((A910-1),'Айгенис Оп11'!$A$2:$C$30,3,0))),2)</f>
        <v>5.67</v>
      </c>
      <c r="G910" s="43">
        <f>COUNTIF(D911:$D$2571,365)</f>
        <v>1295</v>
      </c>
      <c r="H910" s="43">
        <f>COUNTIF(D911:$D$2571,366)</f>
        <v>366</v>
      </c>
      <c r="I910" s="2"/>
    </row>
    <row r="911" spans="1:9" x14ac:dyDescent="0.25">
      <c r="A911" s="1">
        <f>COUNTIF($C$2:C911,"Да")</f>
        <v>9</v>
      </c>
      <c r="B911" s="45">
        <f t="shared" si="29"/>
        <v>45910</v>
      </c>
      <c r="C911" s="42" t="str">
        <f>IF(ISERROR(VLOOKUP(B911,'Айгенис Оп11'!$C$3:$C$30,1,0)),"Нет","Да")</f>
        <v>Нет</v>
      </c>
      <c r="D911" s="43">
        <f t="shared" si="28"/>
        <v>365</v>
      </c>
      <c r="E911" s="44">
        <f>ROUND(('Все выпуски'!$J$3*'Все выпуски'!$J$6/100)/365*(B911-IF(C911="Нет",VLOOKUP(A911,'Айгенис Оп11'!$A$2:$C$30,3,0),VLOOKUP((A911-1),'Айгенис Оп11'!$A$2:$C$30,3,0))),2)</f>
        <v>5.75</v>
      </c>
      <c r="G911" s="43">
        <f>COUNTIF(D912:$D$2571,365)</f>
        <v>1294</v>
      </c>
      <c r="H911" s="43">
        <f>COUNTIF(D912:$D$2571,366)</f>
        <v>366</v>
      </c>
      <c r="I911" s="2"/>
    </row>
    <row r="912" spans="1:9" x14ac:dyDescent="0.25">
      <c r="A912" s="1">
        <f>COUNTIF($C$2:C912,"Да")</f>
        <v>9</v>
      </c>
      <c r="B912" s="45">
        <f t="shared" si="29"/>
        <v>45911</v>
      </c>
      <c r="C912" s="42" t="str">
        <f>IF(ISERROR(VLOOKUP(B912,'Айгенис Оп11'!$C$3:$C$30,1,0)),"Нет","Да")</f>
        <v>Нет</v>
      </c>
      <c r="D912" s="43">
        <f t="shared" si="28"/>
        <v>365</v>
      </c>
      <c r="E912" s="44">
        <f>ROUND(('Все выпуски'!$J$3*'Все выпуски'!$J$6/100)/365*(B912-IF(C912="Нет",VLOOKUP(A912,'Айгенис Оп11'!$A$2:$C$30,3,0),VLOOKUP((A912-1),'Айгенис Оп11'!$A$2:$C$30,3,0))),2)</f>
        <v>5.84</v>
      </c>
      <c r="G912" s="43">
        <f>COUNTIF(D913:$D$2571,365)</f>
        <v>1293</v>
      </c>
      <c r="H912" s="43">
        <f>COUNTIF(D913:$D$2571,366)</f>
        <v>366</v>
      </c>
      <c r="I912" s="2"/>
    </row>
    <row r="913" spans="1:9" x14ac:dyDescent="0.25">
      <c r="A913" s="1">
        <f>COUNTIF($C$2:C913,"Да")</f>
        <v>9</v>
      </c>
      <c r="B913" s="45">
        <f t="shared" si="29"/>
        <v>45912</v>
      </c>
      <c r="C913" s="42" t="str">
        <f>IF(ISERROR(VLOOKUP(B913,'Айгенис Оп11'!$C$3:$C$30,1,0)),"Нет","Да")</f>
        <v>Нет</v>
      </c>
      <c r="D913" s="43">
        <f t="shared" si="28"/>
        <v>365</v>
      </c>
      <c r="E913" s="44">
        <f>ROUND(('Все выпуски'!$J$3*'Все выпуски'!$J$6/100)/365*(B913-IF(C913="Нет",VLOOKUP(A913,'Айгенис Оп11'!$A$2:$C$30,3,0),VLOOKUP((A913-1),'Айгенис Оп11'!$A$2:$C$30,3,0))),2)</f>
        <v>5.92</v>
      </c>
      <c r="G913" s="43">
        <f>COUNTIF(D914:$D$2571,365)</f>
        <v>1292</v>
      </c>
      <c r="H913" s="43">
        <f>COUNTIF(D914:$D$2571,366)</f>
        <v>366</v>
      </c>
      <c r="I913" s="2"/>
    </row>
    <row r="914" spans="1:9" x14ac:dyDescent="0.25">
      <c r="A914" s="1">
        <f>COUNTIF($C$2:C914,"Да")</f>
        <v>9</v>
      </c>
      <c r="B914" s="45">
        <f t="shared" si="29"/>
        <v>45913</v>
      </c>
      <c r="C914" s="42" t="str">
        <f>IF(ISERROR(VLOOKUP(B914,'Айгенис Оп11'!$C$3:$C$30,1,0)),"Нет","Да")</f>
        <v>Нет</v>
      </c>
      <c r="D914" s="43">
        <f t="shared" si="28"/>
        <v>365</v>
      </c>
      <c r="E914" s="44">
        <f>ROUND(('Все выпуски'!$J$3*'Все выпуски'!$J$6/100)/365*(B914-IF(C914="Нет",VLOOKUP(A914,'Айгенис Оп11'!$A$2:$C$30,3,0),VLOOKUP((A914-1),'Айгенис Оп11'!$A$2:$C$30,3,0))),2)</f>
        <v>6</v>
      </c>
      <c r="G914" s="43">
        <f>COUNTIF(D915:$D$2571,365)</f>
        <v>1291</v>
      </c>
      <c r="H914" s="43">
        <f>COUNTIF(D915:$D$2571,366)</f>
        <v>366</v>
      </c>
      <c r="I914" s="2"/>
    </row>
    <row r="915" spans="1:9" x14ac:dyDescent="0.25">
      <c r="A915" s="1">
        <f>COUNTIF($C$2:C915,"Да")</f>
        <v>9</v>
      </c>
      <c r="B915" s="45">
        <f t="shared" si="29"/>
        <v>45914</v>
      </c>
      <c r="C915" s="42" t="str">
        <f>IF(ISERROR(VLOOKUP(B915,'Айгенис Оп11'!$C$3:$C$30,1,0)),"Нет","Да")</f>
        <v>Нет</v>
      </c>
      <c r="D915" s="43">
        <f t="shared" si="28"/>
        <v>365</v>
      </c>
      <c r="E915" s="44">
        <f>ROUND(('Все выпуски'!$J$3*'Все выпуски'!$J$6/100)/365*(B915-IF(C915="Нет",VLOOKUP(A915,'Айгенис Оп11'!$A$2:$C$30,3,0),VLOOKUP((A915-1),'Айгенис Оп11'!$A$2:$C$30,3,0))),2)</f>
        <v>6.08</v>
      </c>
      <c r="G915" s="43">
        <f>COUNTIF(D916:$D$2571,365)</f>
        <v>1290</v>
      </c>
      <c r="H915" s="43">
        <f>COUNTIF(D916:$D$2571,366)</f>
        <v>366</v>
      </c>
      <c r="I915" s="2"/>
    </row>
    <row r="916" spans="1:9" x14ac:dyDescent="0.25">
      <c r="A916" s="1">
        <f>COUNTIF($C$2:C916,"Да")</f>
        <v>9</v>
      </c>
      <c r="B916" s="45">
        <f t="shared" si="29"/>
        <v>45915</v>
      </c>
      <c r="C916" s="42" t="str">
        <f>IF(ISERROR(VLOOKUP(B916,'Айгенис Оп11'!$C$3:$C$30,1,0)),"Нет","Да")</f>
        <v>Нет</v>
      </c>
      <c r="D916" s="43">
        <f t="shared" si="28"/>
        <v>365</v>
      </c>
      <c r="E916" s="44">
        <f>ROUND(('Все выпуски'!$J$3*'Все выпуски'!$J$6/100)/365*(B916-IF(C916="Нет",VLOOKUP(A916,'Айгенис Оп11'!$A$2:$C$30,3,0),VLOOKUP((A916-1),'Айгенис Оп11'!$A$2:$C$30,3,0))),2)</f>
        <v>6.16</v>
      </c>
      <c r="G916" s="43">
        <f>COUNTIF(D917:$D$2571,365)</f>
        <v>1289</v>
      </c>
      <c r="H916" s="43">
        <f>COUNTIF(D917:$D$2571,366)</f>
        <v>366</v>
      </c>
      <c r="I916" s="2"/>
    </row>
    <row r="917" spans="1:9" x14ac:dyDescent="0.25">
      <c r="A917" s="1">
        <f>COUNTIF($C$2:C917,"Да")</f>
        <v>9</v>
      </c>
      <c r="B917" s="45">
        <f t="shared" si="29"/>
        <v>45916</v>
      </c>
      <c r="C917" s="42" t="str">
        <f>IF(ISERROR(VLOOKUP(B917,'Айгенис Оп11'!$C$3:$C$30,1,0)),"Нет","Да")</f>
        <v>Нет</v>
      </c>
      <c r="D917" s="43">
        <f t="shared" si="28"/>
        <v>365</v>
      </c>
      <c r="E917" s="44">
        <f>ROUND(('Все выпуски'!$J$3*'Все выпуски'!$J$6/100)/365*(B917-IF(C917="Нет",VLOOKUP(A917,'Айгенис Оп11'!$A$2:$C$30,3,0),VLOOKUP((A917-1),'Айгенис Оп11'!$A$2:$C$30,3,0))),2)</f>
        <v>6.25</v>
      </c>
      <c r="G917" s="43">
        <f>COUNTIF(D918:$D$2571,365)</f>
        <v>1288</v>
      </c>
      <c r="H917" s="43">
        <f>COUNTIF(D918:$D$2571,366)</f>
        <v>366</v>
      </c>
      <c r="I917" s="2"/>
    </row>
    <row r="918" spans="1:9" x14ac:dyDescent="0.25">
      <c r="A918" s="1">
        <f>COUNTIF($C$2:C918,"Да")</f>
        <v>9</v>
      </c>
      <c r="B918" s="45">
        <f t="shared" si="29"/>
        <v>45917</v>
      </c>
      <c r="C918" s="42" t="str">
        <f>IF(ISERROR(VLOOKUP(B918,'Айгенис Оп11'!$C$3:$C$30,1,0)),"Нет","Да")</f>
        <v>Нет</v>
      </c>
      <c r="D918" s="43">
        <f t="shared" si="28"/>
        <v>365</v>
      </c>
      <c r="E918" s="44">
        <f>ROUND(('Все выпуски'!$J$3*'Все выпуски'!$J$6/100)/365*(B918-IF(C918="Нет",VLOOKUP(A918,'Айгенис Оп11'!$A$2:$C$30,3,0),VLOOKUP((A918-1),'Айгенис Оп11'!$A$2:$C$30,3,0))),2)</f>
        <v>6.33</v>
      </c>
      <c r="G918" s="43">
        <f>COUNTIF(D919:$D$2571,365)</f>
        <v>1287</v>
      </c>
      <c r="H918" s="43">
        <f>COUNTIF(D919:$D$2571,366)</f>
        <v>366</v>
      </c>
      <c r="I918" s="2"/>
    </row>
    <row r="919" spans="1:9" x14ac:dyDescent="0.25">
      <c r="A919" s="1">
        <f>COUNTIF($C$2:C919,"Да")</f>
        <v>9</v>
      </c>
      <c r="B919" s="45">
        <f t="shared" si="29"/>
        <v>45918</v>
      </c>
      <c r="C919" s="42" t="str">
        <f>IF(ISERROR(VLOOKUP(B919,'Айгенис Оп11'!$C$3:$C$30,1,0)),"Нет","Да")</f>
        <v>Нет</v>
      </c>
      <c r="D919" s="43">
        <f t="shared" si="28"/>
        <v>365</v>
      </c>
      <c r="E919" s="44">
        <f>ROUND(('Все выпуски'!$J$3*'Все выпуски'!$J$6/100)/365*(B919-IF(C919="Нет",VLOOKUP(A919,'Айгенис Оп11'!$A$2:$C$30,3,0),VLOOKUP((A919-1),'Айгенис Оп11'!$A$2:$C$30,3,0))),2)</f>
        <v>6.41</v>
      </c>
      <c r="G919" s="43">
        <f>COUNTIF(D920:$D$2571,365)</f>
        <v>1286</v>
      </c>
      <c r="H919" s="43">
        <f>COUNTIF(D920:$D$2571,366)</f>
        <v>366</v>
      </c>
      <c r="I919" s="2"/>
    </row>
    <row r="920" spans="1:9" x14ac:dyDescent="0.25">
      <c r="A920" s="1">
        <f>COUNTIF($C$2:C920,"Да")</f>
        <v>9</v>
      </c>
      <c r="B920" s="45">
        <f t="shared" si="29"/>
        <v>45919</v>
      </c>
      <c r="C920" s="42" t="str">
        <f>IF(ISERROR(VLOOKUP(B920,'Айгенис Оп11'!$C$3:$C$30,1,0)),"Нет","Да")</f>
        <v>Нет</v>
      </c>
      <c r="D920" s="43">
        <f t="shared" si="28"/>
        <v>365</v>
      </c>
      <c r="E920" s="44">
        <f>ROUND(('Все выпуски'!$J$3*'Все выпуски'!$J$6/100)/365*(B920-IF(C920="Нет",VLOOKUP(A920,'Айгенис Оп11'!$A$2:$C$30,3,0),VLOOKUP((A920-1),'Айгенис Оп11'!$A$2:$C$30,3,0))),2)</f>
        <v>6.49</v>
      </c>
      <c r="G920" s="43">
        <f>COUNTIF(D921:$D$2571,365)</f>
        <v>1285</v>
      </c>
      <c r="H920" s="43">
        <f>COUNTIF(D921:$D$2571,366)</f>
        <v>366</v>
      </c>
      <c r="I920" s="2"/>
    </row>
    <row r="921" spans="1:9" x14ac:dyDescent="0.25">
      <c r="A921" s="1">
        <f>COUNTIF($C$2:C921,"Да")</f>
        <v>9</v>
      </c>
      <c r="B921" s="45">
        <f t="shared" si="29"/>
        <v>45920</v>
      </c>
      <c r="C921" s="42" t="str">
        <f>IF(ISERROR(VLOOKUP(B921,'Айгенис Оп11'!$C$3:$C$30,1,0)),"Нет","Да")</f>
        <v>Нет</v>
      </c>
      <c r="D921" s="43">
        <f t="shared" si="28"/>
        <v>365</v>
      </c>
      <c r="E921" s="44">
        <f>ROUND(('Все выпуски'!$J$3*'Все выпуски'!$J$6/100)/365*(B921-IF(C921="Нет",VLOOKUP(A921,'Айгенис Оп11'!$A$2:$C$30,3,0),VLOOKUP((A921-1),'Айгенис Оп11'!$A$2:$C$30,3,0))),2)</f>
        <v>6.58</v>
      </c>
      <c r="G921" s="43">
        <f>COUNTIF(D922:$D$2571,365)</f>
        <v>1284</v>
      </c>
      <c r="H921" s="43">
        <f>COUNTIF(D922:$D$2571,366)</f>
        <v>366</v>
      </c>
      <c r="I921" s="2"/>
    </row>
    <row r="922" spans="1:9" x14ac:dyDescent="0.25">
      <c r="A922" s="1">
        <f>COUNTIF($C$2:C922,"Да")</f>
        <v>9</v>
      </c>
      <c r="B922" s="45">
        <f t="shared" si="29"/>
        <v>45921</v>
      </c>
      <c r="C922" s="42" t="str">
        <f>IF(ISERROR(VLOOKUP(B922,'Айгенис Оп11'!$C$3:$C$30,1,0)),"Нет","Да")</f>
        <v>Нет</v>
      </c>
      <c r="D922" s="43">
        <f t="shared" si="28"/>
        <v>365</v>
      </c>
      <c r="E922" s="44">
        <f>ROUND(('Все выпуски'!$J$3*'Все выпуски'!$J$6/100)/365*(B922-IF(C922="Нет",VLOOKUP(A922,'Айгенис Оп11'!$A$2:$C$30,3,0),VLOOKUP((A922-1),'Айгенис Оп11'!$A$2:$C$30,3,0))),2)</f>
        <v>6.66</v>
      </c>
      <c r="G922" s="43">
        <f>COUNTIF(D923:$D$2571,365)</f>
        <v>1283</v>
      </c>
      <c r="H922" s="43">
        <f>COUNTIF(D923:$D$2571,366)</f>
        <v>366</v>
      </c>
      <c r="I922" s="2"/>
    </row>
    <row r="923" spans="1:9" x14ac:dyDescent="0.25">
      <c r="A923" s="1">
        <f>COUNTIF($C$2:C923,"Да")</f>
        <v>9</v>
      </c>
      <c r="B923" s="45">
        <f t="shared" si="29"/>
        <v>45922</v>
      </c>
      <c r="C923" s="42" t="str">
        <f>IF(ISERROR(VLOOKUP(B923,'Айгенис Оп11'!$C$3:$C$30,1,0)),"Нет","Да")</f>
        <v>Нет</v>
      </c>
      <c r="D923" s="43">
        <f t="shared" si="28"/>
        <v>365</v>
      </c>
      <c r="E923" s="44">
        <f>ROUND(('Все выпуски'!$J$3*'Все выпуски'!$J$6/100)/365*(B923-IF(C923="Нет",VLOOKUP(A923,'Айгенис Оп11'!$A$2:$C$30,3,0),VLOOKUP((A923-1),'Айгенис Оп11'!$A$2:$C$30,3,0))),2)</f>
        <v>6.74</v>
      </c>
      <c r="G923" s="43">
        <f>COUNTIF(D924:$D$2571,365)</f>
        <v>1282</v>
      </c>
      <c r="H923" s="43">
        <f>COUNTIF(D924:$D$2571,366)</f>
        <v>366</v>
      </c>
      <c r="I923" s="2"/>
    </row>
    <row r="924" spans="1:9" x14ac:dyDescent="0.25">
      <c r="A924" s="1">
        <f>COUNTIF($C$2:C924,"Да")</f>
        <v>9</v>
      </c>
      <c r="B924" s="45">
        <f t="shared" si="29"/>
        <v>45923</v>
      </c>
      <c r="C924" s="42" t="str">
        <f>IF(ISERROR(VLOOKUP(B924,'Айгенис Оп11'!$C$3:$C$30,1,0)),"Нет","Да")</f>
        <v>Нет</v>
      </c>
      <c r="D924" s="43">
        <f t="shared" si="28"/>
        <v>365</v>
      </c>
      <c r="E924" s="44">
        <f>ROUND(('Все выпуски'!$J$3*'Все выпуски'!$J$6/100)/365*(B924-IF(C924="Нет",VLOOKUP(A924,'Айгенис Оп11'!$A$2:$C$30,3,0),VLOOKUP((A924-1),'Айгенис Оп11'!$A$2:$C$30,3,0))),2)</f>
        <v>6.82</v>
      </c>
      <c r="G924" s="43">
        <f>COUNTIF(D925:$D$2571,365)</f>
        <v>1281</v>
      </c>
      <c r="H924" s="43">
        <f>COUNTIF(D925:$D$2571,366)</f>
        <v>366</v>
      </c>
      <c r="I924" s="2"/>
    </row>
    <row r="925" spans="1:9" x14ac:dyDescent="0.25">
      <c r="A925" s="1">
        <f>COUNTIF($C$2:C925,"Да")</f>
        <v>9</v>
      </c>
      <c r="B925" s="45">
        <f t="shared" si="29"/>
        <v>45924</v>
      </c>
      <c r="C925" s="42" t="str">
        <f>IF(ISERROR(VLOOKUP(B925,'Айгенис Оп11'!$C$3:$C$30,1,0)),"Нет","Да")</f>
        <v>Нет</v>
      </c>
      <c r="D925" s="43">
        <f t="shared" si="28"/>
        <v>365</v>
      </c>
      <c r="E925" s="44">
        <f>ROUND(('Все выпуски'!$J$3*'Все выпуски'!$J$6/100)/365*(B925-IF(C925="Нет",VLOOKUP(A925,'Айгенис Оп11'!$A$2:$C$30,3,0),VLOOKUP((A925-1),'Айгенис Оп11'!$A$2:$C$30,3,0))),2)</f>
        <v>6.9</v>
      </c>
      <c r="G925" s="43">
        <f>COUNTIF(D926:$D$2571,365)</f>
        <v>1280</v>
      </c>
      <c r="H925" s="43">
        <f>COUNTIF(D926:$D$2571,366)</f>
        <v>366</v>
      </c>
      <c r="I925" s="2"/>
    </row>
    <row r="926" spans="1:9" x14ac:dyDescent="0.25">
      <c r="A926" s="1">
        <f>COUNTIF($C$2:C926,"Да")</f>
        <v>9</v>
      </c>
      <c r="B926" s="45">
        <f t="shared" si="29"/>
        <v>45925</v>
      </c>
      <c r="C926" s="42" t="str">
        <f>IF(ISERROR(VLOOKUP(B926,'Айгенис Оп11'!$C$3:$C$30,1,0)),"Нет","Да")</f>
        <v>Нет</v>
      </c>
      <c r="D926" s="43">
        <f t="shared" si="28"/>
        <v>365</v>
      </c>
      <c r="E926" s="44">
        <f>ROUND(('Все выпуски'!$J$3*'Все выпуски'!$J$6/100)/365*(B926-IF(C926="Нет",VLOOKUP(A926,'Айгенис Оп11'!$A$2:$C$30,3,0),VLOOKUP((A926-1),'Айгенис Оп11'!$A$2:$C$30,3,0))),2)</f>
        <v>6.99</v>
      </c>
      <c r="G926" s="43">
        <f>COUNTIF(D927:$D$2571,365)</f>
        <v>1279</v>
      </c>
      <c r="H926" s="43">
        <f>COUNTIF(D927:$D$2571,366)</f>
        <v>366</v>
      </c>
      <c r="I926" s="2"/>
    </row>
    <row r="927" spans="1:9" x14ac:dyDescent="0.25">
      <c r="A927" s="1">
        <f>COUNTIF($C$2:C927,"Да")</f>
        <v>9</v>
      </c>
      <c r="B927" s="45">
        <f t="shared" si="29"/>
        <v>45926</v>
      </c>
      <c r="C927" s="42" t="str">
        <f>IF(ISERROR(VLOOKUP(B927,'Айгенис Оп11'!$C$3:$C$30,1,0)),"Нет","Да")</f>
        <v>Нет</v>
      </c>
      <c r="D927" s="43">
        <f t="shared" si="28"/>
        <v>365</v>
      </c>
      <c r="E927" s="44">
        <f>ROUND(('Все выпуски'!$J$3*'Все выпуски'!$J$6/100)/365*(B927-IF(C927="Нет",VLOOKUP(A927,'Айгенис Оп11'!$A$2:$C$30,3,0),VLOOKUP((A927-1),'Айгенис Оп11'!$A$2:$C$30,3,0))),2)</f>
        <v>7.07</v>
      </c>
      <c r="G927" s="43">
        <f>COUNTIF(D928:$D$2571,365)</f>
        <v>1278</v>
      </c>
      <c r="H927" s="43">
        <f>COUNTIF(D928:$D$2571,366)</f>
        <v>366</v>
      </c>
      <c r="I927" s="2"/>
    </row>
    <row r="928" spans="1:9" x14ac:dyDescent="0.25">
      <c r="A928" s="1">
        <f>COUNTIF($C$2:C928,"Да")</f>
        <v>9</v>
      </c>
      <c r="B928" s="45">
        <f t="shared" si="29"/>
        <v>45927</v>
      </c>
      <c r="C928" s="42" t="str">
        <f>IF(ISERROR(VLOOKUP(B928,'Айгенис Оп11'!$C$3:$C$30,1,0)),"Нет","Да")</f>
        <v>Нет</v>
      </c>
      <c r="D928" s="43">
        <f t="shared" si="28"/>
        <v>365</v>
      </c>
      <c r="E928" s="44">
        <f>ROUND(('Все выпуски'!$J$3*'Все выпуски'!$J$6/100)/365*(B928-IF(C928="Нет",VLOOKUP(A928,'Айгенис Оп11'!$A$2:$C$30,3,0),VLOOKUP((A928-1),'Айгенис Оп11'!$A$2:$C$30,3,0))),2)</f>
        <v>7.15</v>
      </c>
      <c r="G928" s="43">
        <f>COUNTIF(D929:$D$2571,365)</f>
        <v>1277</v>
      </c>
      <c r="H928" s="43">
        <f>COUNTIF(D929:$D$2571,366)</f>
        <v>366</v>
      </c>
      <c r="I928" s="2"/>
    </row>
    <row r="929" spans="1:9" x14ac:dyDescent="0.25">
      <c r="A929" s="1">
        <f>COUNTIF($C$2:C929,"Да")</f>
        <v>9</v>
      </c>
      <c r="B929" s="45">
        <f t="shared" si="29"/>
        <v>45928</v>
      </c>
      <c r="C929" s="42" t="str">
        <f>IF(ISERROR(VLOOKUP(B929,'Айгенис Оп11'!$C$3:$C$30,1,0)),"Нет","Да")</f>
        <v>Нет</v>
      </c>
      <c r="D929" s="43">
        <f t="shared" si="28"/>
        <v>365</v>
      </c>
      <c r="E929" s="44">
        <f>ROUND(('Все выпуски'!$J$3*'Все выпуски'!$J$6/100)/365*(B929-IF(C929="Нет",VLOOKUP(A929,'Айгенис Оп11'!$A$2:$C$30,3,0),VLOOKUP((A929-1),'Айгенис Оп11'!$A$2:$C$30,3,0))),2)</f>
        <v>7.23</v>
      </c>
      <c r="G929" s="43">
        <f>COUNTIF(D930:$D$2571,365)</f>
        <v>1276</v>
      </c>
      <c r="H929" s="43">
        <f>COUNTIF(D930:$D$2571,366)</f>
        <v>366</v>
      </c>
      <c r="I929" s="2"/>
    </row>
    <row r="930" spans="1:9" x14ac:dyDescent="0.25">
      <c r="A930" s="1">
        <f>COUNTIF($C$2:C930,"Да")</f>
        <v>9</v>
      </c>
      <c r="B930" s="45">
        <f t="shared" si="29"/>
        <v>45929</v>
      </c>
      <c r="C930" s="42" t="str">
        <f>IF(ISERROR(VLOOKUP(B930,'Айгенис Оп11'!$C$3:$C$30,1,0)),"Нет","Да")</f>
        <v>Нет</v>
      </c>
      <c r="D930" s="43">
        <f t="shared" si="28"/>
        <v>365</v>
      </c>
      <c r="E930" s="44">
        <f>ROUND(('Все выпуски'!$J$3*'Все выпуски'!$J$6/100)/365*(B930-IF(C930="Нет",VLOOKUP(A930,'Айгенис Оп11'!$A$2:$C$30,3,0),VLOOKUP((A930-1),'Айгенис Оп11'!$A$2:$C$30,3,0))),2)</f>
        <v>7.32</v>
      </c>
      <c r="G930" s="43">
        <f>COUNTIF(D931:$D$2571,365)</f>
        <v>1275</v>
      </c>
      <c r="H930" s="43">
        <f>COUNTIF(D931:$D$2571,366)</f>
        <v>366</v>
      </c>
      <c r="I930" s="2"/>
    </row>
    <row r="931" spans="1:9" x14ac:dyDescent="0.25">
      <c r="A931" s="1">
        <f>COUNTIF($C$2:C931,"Да")</f>
        <v>9</v>
      </c>
      <c r="B931" s="45">
        <f t="shared" si="29"/>
        <v>45930</v>
      </c>
      <c r="C931" s="42" t="str">
        <f>IF(ISERROR(VLOOKUP(B931,'Айгенис Оп11'!$C$3:$C$30,1,0)),"Нет","Да")</f>
        <v>Нет</v>
      </c>
      <c r="D931" s="43">
        <f t="shared" si="28"/>
        <v>365</v>
      </c>
      <c r="E931" s="44">
        <f>ROUND(('Все выпуски'!$J$3*'Все выпуски'!$J$6/100)/365*(B931-IF(C931="Нет",VLOOKUP(A931,'Айгенис Оп11'!$A$2:$C$30,3,0),VLOOKUP((A931-1),'Айгенис Оп11'!$A$2:$C$30,3,0))),2)</f>
        <v>7.4</v>
      </c>
      <c r="G931" s="43">
        <f>COUNTIF(D932:$D$2571,365)</f>
        <v>1274</v>
      </c>
      <c r="H931" s="43">
        <f>COUNTIF(D932:$D$2571,366)</f>
        <v>366</v>
      </c>
      <c r="I931" s="2"/>
    </row>
    <row r="932" spans="1:9" x14ac:dyDescent="0.25">
      <c r="A932" s="1">
        <f>COUNTIF($C$2:C932,"Да")</f>
        <v>9</v>
      </c>
      <c r="B932" s="45">
        <f t="shared" si="29"/>
        <v>45931</v>
      </c>
      <c r="C932" s="42" t="str">
        <f>IF(ISERROR(VLOOKUP(B932,'Айгенис Оп11'!$C$3:$C$30,1,0)),"Нет","Да")</f>
        <v>Нет</v>
      </c>
      <c r="D932" s="43">
        <f t="shared" si="28"/>
        <v>365</v>
      </c>
      <c r="E932" s="44">
        <f>ROUND(('Все выпуски'!$J$3*'Все выпуски'!$J$6/100)/365*(B932-IF(C932="Нет",VLOOKUP(A932,'Айгенис Оп11'!$A$2:$C$30,3,0),VLOOKUP((A932-1),'Айгенис Оп11'!$A$2:$C$30,3,0))),2)</f>
        <v>7.48</v>
      </c>
      <c r="G932" s="43">
        <f>COUNTIF(D933:$D$2571,365)</f>
        <v>1273</v>
      </c>
      <c r="H932" s="43">
        <f>COUNTIF(D933:$D$2571,366)</f>
        <v>366</v>
      </c>
      <c r="I932" s="2"/>
    </row>
    <row r="933" spans="1:9" x14ac:dyDescent="0.25">
      <c r="A933" s="1">
        <f>COUNTIF($C$2:C933,"Да")</f>
        <v>10</v>
      </c>
      <c r="B933" s="45">
        <f t="shared" si="29"/>
        <v>45932</v>
      </c>
      <c r="C933" s="42" t="str">
        <f>IF(ISERROR(VLOOKUP(B933,'Айгенис Оп11'!$C$3:$C$30,1,0)),"Нет","Да")</f>
        <v>Да</v>
      </c>
      <c r="D933" s="43">
        <f t="shared" si="28"/>
        <v>365</v>
      </c>
      <c r="E933" s="44">
        <f>ROUND(('Все выпуски'!$J$3*'Все выпуски'!$J$6/100)/365*(B933-IF(C933="Нет",VLOOKUP(A933,'Айгенис Оп11'!$A$2:$C$30,3,0),VLOOKUP((A933-1),'Айгенис Оп11'!$A$2:$C$30,3,0))),2)</f>
        <v>7.56</v>
      </c>
      <c r="G933" s="43">
        <f>COUNTIF(D934:$D$2571,365)</f>
        <v>1272</v>
      </c>
      <c r="H933" s="43">
        <f>COUNTIF(D934:$D$2571,366)</f>
        <v>366</v>
      </c>
      <c r="I933" s="2"/>
    </row>
    <row r="934" spans="1:9" x14ac:dyDescent="0.25">
      <c r="A934" s="1">
        <f>COUNTIF($C$2:C934,"Да")</f>
        <v>10</v>
      </c>
      <c r="B934" s="45">
        <f t="shared" si="29"/>
        <v>45933</v>
      </c>
      <c r="C934" s="42" t="str">
        <f>IF(ISERROR(VLOOKUP(B934,'Айгенис Оп11'!$C$3:$C$30,1,0)),"Нет","Да")</f>
        <v>Нет</v>
      </c>
      <c r="D934" s="43">
        <f t="shared" si="28"/>
        <v>365</v>
      </c>
      <c r="E934" s="44">
        <f>ROUND(('Все выпуски'!$J$3*'Все выпуски'!$J$6/100)/365*(B934-IF(C934="Нет",VLOOKUP(A934,'Айгенис Оп11'!$A$2:$C$30,3,0),VLOOKUP((A934-1),'Айгенис Оп11'!$A$2:$C$30,3,0))),2)</f>
        <v>0.08</v>
      </c>
      <c r="G934" s="43">
        <f>COUNTIF(D935:$D$2571,365)</f>
        <v>1271</v>
      </c>
      <c r="H934" s="43">
        <f>COUNTIF(D935:$D$2571,366)</f>
        <v>366</v>
      </c>
      <c r="I934" s="2"/>
    </row>
    <row r="935" spans="1:9" x14ac:dyDescent="0.25">
      <c r="A935" s="1">
        <f>COUNTIF($C$2:C935,"Да")</f>
        <v>10</v>
      </c>
      <c r="B935" s="45">
        <f t="shared" si="29"/>
        <v>45934</v>
      </c>
      <c r="C935" s="42" t="str">
        <f>IF(ISERROR(VLOOKUP(B935,'Айгенис Оп11'!$C$3:$C$30,1,0)),"Нет","Да")</f>
        <v>Нет</v>
      </c>
      <c r="D935" s="43">
        <f t="shared" si="28"/>
        <v>365</v>
      </c>
      <c r="E935" s="44">
        <f>ROUND(('Все выпуски'!$J$3*'Все выпуски'!$J$6/100)/365*(B935-IF(C935="Нет",VLOOKUP(A935,'Айгенис Оп11'!$A$2:$C$30,3,0),VLOOKUP((A935-1),'Айгенис Оп11'!$A$2:$C$30,3,0))),2)</f>
        <v>0.16</v>
      </c>
      <c r="G935" s="43">
        <f>COUNTIF(D936:$D$2571,365)</f>
        <v>1270</v>
      </c>
      <c r="H935" s="43">
        <f>COUNTIF(D936:$D$2571,366)</f>
        <v>366</v>
      </c>
      <c r="I935" s="2"/>
    </row>
    <row r="936" spans="1:9" x14ac:dyDescent="0.25">
      <c r="A936" s="1">
        <f>COUNTIF($C$2:C936,"Да")</f>
        <v>10</v>
      </c>
      <c r="B936" s="45">
        <f t="shared" si="29"/>
        <v>45935</v>
      </c>
      <c r="C936" s="42" t="str">
        <f>IF(ISERROR(VLOOKUP(B936,'Айгенис Оп11'!$C$3:$C$30,1,0)),"Нет","Да")</f>
        <v>Нет</v>
      </c>
      <c r="D936" s="43">
        <f t="shared" si="28"/>
        <v>365</v>
      </c>
      <c r="E936" s="44">
        <f>ROUND(('Все выпуски'!$J$3*'Все выпуски'!$J$6/100)/365*(B936-IF(C936="Нет",VLOOKUP(A936,'Айгенис Оп11'!$A$2:$C$30,3,0),VLOOKUP((A936-1),'Айгенис Оп11'!$A$2:$C$30,3,0))),2)</f>
        <v>0.25</v>
      </c>
      <c r="G936" s="43">
        <f>COUNTIF(D937:$D$2571,365)</f>
        <v>1269</v>
      </c>
      <c r="H936" s="43">
        <f>COUNTIF(D937:$D$2571,366)</f>
        <v>366</v>
      </c>
      <c r="I936" s="2"/>
    </row>
    <row r="937" spans="1:9" x14ac:dyDescent="0.25">
      <c r="A937" s="1">
        <f>COUNTIF($C$2:C937,"Да")</f>
        <v>10</v>
      </c>
      <c r="B937" s="45">
        <f t="shared" si="29"/>
        <v>45936</v>
      </c>
      <c r="C937" s="42" t="str">
        <f>IF(ISERROR(VLOOKUP(B937,'Айгенис Оп11'!$C$3:$C$30,1,0)),"Нет","Да")</f>
        <v>Нет</v>
      </c>
      <c r="D937" s="43">
        <f t="shared" si="28"/>
        <v>365</v>
      </c>
      <c r="E937" s="44">
        <f>ROUND(('Все выпуски'!$J$3*'Все выпуски'!$J$6/100)/365*(B937-IF(C937="Нет",VLOOKUP(A937,'Айгенис Оп11'!$A$2:$C$30,3,0),VLOOKUP((A937-1),'Айгенис Оп11'!$A$2:$C$30,3,0))),2)</f>
        <v>0.33</v>
      </c>
      <c r="G937" s="43">
        <f>COUNTIF(D938:$D$2571,365)</f>
        <v>1268</v>
      </c>
      <c r="H937" s="43">
        <f>COUNTIF(D938:$D$2571,366)</f>
        <v>366</v>
      </c>
      <c r="I937" s="2"/>
    </row>
    <row r="938" spans="1:9" x14ac:dyDescent="0.25">
      <c r="A938" s="1">
        <f>COUNTIF($C$2:C938,"Да")</f>
        <v>10</v>
      </c>
      <c r="B938" s="45">
        <f t="shared" si="29"/>
        <v>45937</v>
      </c>
      <c r="C938" s="42" t="str">
        <f>IF(ISERROR(VLOOKUP(B938,'Айгенис Оп11'!$C$3:$C$30,1,0)),"Нет","Да")</f>
        <v>Нет</v>
      </c>
      <c r="D938" s="43">
        <f t="shared" si="28"/>
        <v>365</v>
      </c>
      <c r="E938" s="44">
        <f>ROUND(('Все выпуски'!$J$3*'Все выпуски'!$J$6/100)/365*(B938-IF(C938="Нет",VLOOKUP(A938,'Айгенис Оп11'!$A$2:$C$30,3,0),VLOOKUP((A938-1),'Айгенис Оп11'!$A$2:$C$30,3,0))),2)</f>
        <v>0.41</v>
      </c>
      <c r="G938" s="43">
        <f>COUNTIF(D939:$D$2571,365)</f>
        <v>1267</v>
      </c>
      <c r="H938" s="43">
        <f>COUNTIF(D939:$D$2571,366)</f>
        <v>366</v>
      </c>
      <c r="I938" s="2"/>
    </row>
    <row r="939" spans="1:9" x14ac:dyDescent="0.25">
      <c r="A939" s="1">
        <f>COUNTIF($C$2:C939,"Да")</f>
        <v>10</v>
      </c>
      <c r="B939" s="45">
        <f t="shared" si="29"/>
        <v>45938</v>
      </c>
      <c r="C939" s="42" t="str">
        <f>IF(ISERROR(VLOOKUP(B939,'Айгенис Оп11'!$C$3:$C$30,1,0)),"Нет","Да")</f>
        <v>Нет</v>
      </c>
      <c r="D939" s="43">
        <f t="shared" si="28"/>
        <v>365</v>
      </c>
      <c r="E939" s="44">
        <f>ROUND(('Все выпуски'!$J$3*'Все выпуски'!$J$6/100)/365*(B939-IF(C939="Нет",VLOOKUP(A939,'Айгенис Оп11'!$A$2:$C$30,3,0),VLOOKUP((A939-1),'Айгенис Оп11'!$A$2:$C$30,3,0))),2)</f>
        <v>0.49</v>
      </c>
      <c r="G939" s="43">
        <f>COUNTIF(D940:$D$2571,365)</f>
        <v>1266</v>
      </c>
      <c r="H939" s="43">
        <f>COUNTIF(D940:$D$2571,366)</f>
        <v>366</v>
      </c>
      <c r="I939" s="2"/>
    </row>
    <row r="940" spans="1:9" x14ac:dyDescent="0.25">
      <c r="A940" s="1">
        <f>COUNTIF($C$2:C940,"Да")</f>
        <v>10</v>
      </c>
      <c r="B940" s="45">
        <f t="shared" si="29"/>
        <v>45939</v>
      </c>
      <c r="C940" s="42" t="str">
        <f>IF(ISERROR(VLOOKUP(B940,'Айгенис Оп11'!$C$3:$C$30,1,0)),"Нет","Да")</f>
        <v>Нет</v>
      </c>
      <c r="D940" s="43">
        <f t="shared" si="28"/>
        <v>365</v>
      </c>
      <c r="E940" s="44">
        <f>ROUND(('Все выпуски'!$J$3*'Все выпуски'!$J$6/100)/365*(B940-IF(C940="Нет",VLOOKUP(A940,'Айгенис Оп11'!$A$2:$C$30,3,0),VLOOKUP((A940-1),'Айгенис Оп11'!$A$2:$C$30,3,0))),2)</f>
        <v>0.57999999999999996</v>
      </c>
      <c r="G940" s="43">
        <f>COUNTIF(D941:$D$2571,365)</f>
        <v>1265</v>
      </c>
      <c r="H940" s="43">
        <f>COUNTIF(D941:$D$2571,366)</f>
        <v>366</v>
      </c>
      <c r="I940" s="2"/>
    </row>
    <row r="941" spans="1:9" x14ac:dyDescent="0.25">
      <c r="A941" s="1">
        <f>COUNTIF($C$2:C941,"Да")</f>
        <v>10</v>
      </c>
      <c r="B941" s="45">
        <f t="shared" si="29"/>
        <v>45940</v>
      </c>
      <c r="C941" s="42" t="str">
        <f>IF(ISERROR(VLOOKUP(B941,'Айгенис Оп11'!$C$3:$C$30,1,0)),"Нет","Да")</f>
        <v>Нет</v>
      </c>
      <c r="D941" s="43">
        <f t="shared" si="28"/>
        <v>365</v>
      </c>
      <c r="E941" s="44">
        <f>ROUND(('Все выпуски'!$J$3*'Все выпуски'!$J$6/100)/365*(B941-IF(C941="Нет",VLOOKUP(A941,'Айгенис Оп11'!$A$2:$C$30,3,0),VLOOKUP((A941-1),'Айгенис Оп11'!$A$2:$C$30,3,0))),2)</f>
        <v>0.66</v>
      </c>
      <c r="G941" s="43">
        <f>COUNTIF(D942:$D$2571,365)</f>
        <v>1264</v>
      </c>
      <c r="H941" s="43">
        <f>COUNTIF(D942:$D$2571,366)</f>
        <v>366</v>
      </c>
      <c r="I941" s="2"/>
    </row>
    <row r="942" spans="1:9" x14ac:dyDescent="0.25">
      <c r="A942" s="1">
        <f>COUNTIF($C$2:C942,"Да")</f>
        <v>10</v>
      </c>
      <c r="B942" s="45">
        <f t="shared" si="29"/>
        <v>45941</v>
      </c>
      <c r="C942" s="42" t="str">
        <f>IF(ISERROR(VLOOKUP(B942,'Айгенис Оп11'!$C$3:$C$30,1,0)),"Нет","Да")</f>
        <v>Нет</v>
      </c>
      <c r="D942" s="43">
        <f t="shared" si="28"/>
        <v>365</v>
      </c>
      <c r="E942" s="44">
        <f>ROUND(('Все выпуски'!$J$3*'Все выпуски'!$J$6/100)/365*(B942-IF(C942="Нет",VLOOKUP(A942,'Айгенис Оп11'!$A$2:$C$30,3,0),VLOOKUP((A942-1),'Айгенис Оп11'!$A$2:$C$30,3,0))),2)</f>
        <v>0.74</v>
      </c>
      <c r="G942" s="43">
        <f>COUNTIF(D943:$D$2571,365)</f>
        <v>1263</v>
      </c>
      <c r="H942" s="43">
        <f>COUNTIF(D943:$D$2571,366)</f>
        <v>366</v>
      </c>
      <c r="I942" s="2"/>
    </row>
    <row r="943" spans="1:9" x14ac:dyDescent="0.25">
      <c r="A943" s="1">
        <f>COUNTIF($C$2:C943,"Да")</f>
        <v>10</v>
      </c>
      <c r="B943" s="45">
        <f t="shared" si="29"/>
        <v>45942</v>
      </c>
      <c r="C943" s="42" t="str">
        <f>IF(ISERROR(VLOOKUP(B943,'Айгенис Оп11'!$C$3:$C$30,1,0)),"Нет","Да")</f>
        <v>Нет</v>
      </c>
      <c r="D943" s="43">
        <f t="shared" si="28"/>
        <v>365</v>
      </c>
      <c r="E943" s="44">
        <f>ROUND(('Все выпуски'!$J$3*'Все выпуски'!$J$6/100)/365*(B943-IF(C943="Нет",VLOOKUP(A943,'Айгенис Оп11'!$A$2:$C$30,3,0),VLOOKUP((A943-1),'Айгенис Оп11'!$A$2:$C$30,3,0))),2)</f>
        <v>0.82</v>
      </c>
      <c r="G943" s="43">
        <f>COUNTIF(D944:$D$2571,365)</f>
        <v>1262</v>
      </c>
      <c r="H943" s="43">
        <f>COUNTIF(D944:$D$2571,366)</f>
        <v>366</v>
      </c>
      <c r="I943" s="2"/>
    </row>
    <row r="944" spans="1:9" x14ac:dyDescent="0.25">
      <c r="A944" s="1">
        <f>COUNTIF($C$2:C944,"Да")</f>
        <v>10</v>
      </c>
      <c r="B944" s="45">
        <f t="shared" si="29"/>
        <v>45943</v>
      </c>
      <c r="C944" s="42" t="str">
        <f>IF(ISERROR(VLOOKUP(B944,'Айгенис Оп11'!$C$3:$C$30,1,0)),"Нет","Да")</f>
        <v>Нет</v>
      </c>
      <c r="D944" s="43">
        <f t="shared" si="28"/>
        <v>365</v>
      </c>
      <c r="E944" s="44">
        <f>ROUND(('Все выпуски'!$J$3*'Все выпуски'!$J$6/100)/365*(B944-IF(C944="Нет",VLOOKUP(A944,'Айгенис Оп11'!$A$2:$C$30,3,0),VLOOKUP((A944-1),'Айгенис Оп11'!$A$2:$C$30,3,0))),2)</f>
        <v>0.9</v>
      </c>
      <c r="G944" s="43">
        <f>COUNTIF(D945:$D$2571,365)</f>
        <v>1261</v>
      </c>
      <c r="H944" s="43">
        <f>COUNTIF(D945:$D$2571,366)</f>
        <v>366</v>
      </c>
      <c r="I944" s="2"/>
    </row>
    <row r="945" spans="1:9" x14ac:dyDescent="0.25">
      <c r="A945" s="1">
        <f>COUNTIF($C$2:C945,"Да")</f>
        <v>10</v>
      </c>
      <c r="B945" s="45">
        <f t="shared" si="29"/>
        <v>45944</v>
      </c>
      <c r="C945" s="42" t="str">
        <f>IF(ISERROR(VLOOKUP(B945,'Айгенис Оп11'!$C$3:$C$30,1,0)),"Нет","Да")</f>
        <v>Нет</v>
      </c>
      <c r="D945" s="43">
        <f t="shared" si="28"/>
        <v>365</v>
      </c>
      <c r="E945" s="44">
        <f>ROUND(('Все выпуски'!$J$3*'Все выпуски'!$J$6/100)/365*(B945-IF(C945="Нет",VLOOKUP(A945,'Айгенис Оп11'!$A$2:$C$30,3,0),VLOOKUP((A945-1),'Айгенис Оп11'!$A$2:$C$30,3,0))),2)</f>
        <v>0.99</v>
      </c>
      <c r="G945" s="43">
        <f>COUNTIF(D946:$D$2571,365)</f>
        <v>1260</v>
      </c>
      <c r="H945" s="43">
        <f>COUNTIF(D946:$D$2571,366)</f>
        <v>366</v>
      </c>
      <c r="I945" s="2"/>
    </row>
    <row r="946" spans="1:9" x14ac:dyDescent="0.25">
      <c r="A946" s="1">
        <f>COUNTIF($C$2:C946,"Да")</f>
        <v>10</v>
      </c>
      <c r="B946" s="45">
        <f t="shared" si="29"/>
        <v>45945</v>
      </c>
      <c r="C946" s="42" t="str">
        <f>IF(ISERROR(VLOOKUP(B946,'Айгенис Оп11'!$C$3:$C$30,1,0)),"Нет","Да")</f>
        <v>Нет</v>
      </c>
      <c r="D946" s="43">
        <f t="shared" si="28"/>
        <v>365</v>
      </c>
      <c r="E946" s="44">
        <f>ROUND(('Все выпуски'!$J$3*'Все выпуски'!$J$6/100)/365*(B946-IF(C946="Нет",VLOOKUP(A946,'Айгенис Оп11'!$A$2:$C$30,3,0),VLOOKUP((A946-1),'Айгенис Оп11'!$A$2:$C$30,3,0))),2)</f>
        <v>1.07</v>
      </c>
      <c r="G946" s="43">
        <f>COUNTIF(D947:$D$2571,365)</f>
        <v>1259</v>
      </c>
      <c r="H946" s="43">
        <f>COUNTIF(D947:$D$2571,366)</f>
        <v>366</v>
      </c>
      <c r="I946" s="2"/>
    </row>
    <row r="947" spans="1:9" x14ac:dyDescent="0.25">
      <c r="A947" s="1">
        <f>COUNTIF($C$2:C947,"Да")</f>
        <v>10</v>
      </c>
      <c r="B947" s="45">
        <f t="shared" si="29"/>
        <v>45946</v>
      </c>
      <c r="C947" s="42" t="str">
        <f>IF(ISERROR(VLOOKUP(B947,'Айгенис Оп11'!$C$3:$C$30,1,0)),"Нет","Да")</f>
        <v>Нет</v>
      </c>
      <c r="D947" s="43">
        <f t="shared" si="28"/>
        <v>365</v>
      </c>
      <c r="E947" s="44">
        <f>ROUND(('Все выпуски'!$J$3*'Все выпуски'!$J$6/100)/365*(B947-IF(C947="Нет",VLOOKUP(A947,'Айгенис Оп11'!$A$2:$C$30,3,0),VLOOKUP((A947-1),'Айгенис Оп11'!$A$2:$C$30,3,0))),2)</f>
        <v>1.1499999999999999</v>
      </c>
      <c r="G947" s="43">
        <f>COUNTIF(D948:$D$2571,365)</f>
        <v>1258</v>
      </c>
      <c r="H947" s="43">
        <f>COUNTIF(D948:$D$2571,366)</f>
        <v>366</v>
      </c>
      <c r="I947" s="2"/>
    </row>
    <row r="948" spans="1:9" x14ac:dyDescent="0.25">
      <c r="A948" s="1">
        <f>COUNTIF($C$2:C948,"Да")</f>
        <v>10</v>
      </c>
      <c r="B948" s="45">
        <f t="shared" si="29"/>
        <v>45947</v>
      </c>
      <c r="C948" s="42" t="str">
        <f>IF(ISERROR(VLOOKUP(B948,'Айгенис Оп11'!$C$3:$C$30,1,0)),"Нет","Да")</f>
        <v>Нет</v>
      </c>
      <c r="D948" s="43">
        <f t="shared" si="28"/>
        <v>365</v>
      </c>
      <c r="E948" s="44">
        <f>ROUND(('Все выпуски'!$J$3*'Все выпуски'!$J$6/100)/365*(B948-IF(C948="Нет",VLOOKUP(A948,'Айгенис Оп11'!$A$2:$C$30,3,0),VLOOKUP((A948-1),'Айгенис Оп11'!$A$2:$C$30,3,0))),2)</f>
        <v>1.23</v>
      </c>
      <c r="G948" s="43">
        <f>COUNTIF(D949:$D$2571,365)</f>
        <v>1257</v>
      </c>
      <c r="H948" s="43">
        <f>COUNTIF(D949:$D$2571,366)</f>
        <v>366</v>
      </c>
      <c r="I948" s="2"/>
    </row>
    <row r="949" spans="1:9" x14ac:dyDescent="0.25">
      <c r="A949" s="1">
        <f>COUNTIF($C$2:C949,"Да")</f>
        <v>10</v>
      </c>
      <c r="B949" s="45">
        <f t="shared" si="29"/>
        <v>45948</v>
      </c>
      <c r="C949" s="42" t="str">
        <f>IF(ISERROR(VLOOKUP(B949,'Айгенис Оп11'!$C$3:$C$30,1,0)),"Нет","Да")</f>
        <v>Нет</v>
      </c>
      <c r="D949" s="43">
        <f t="shared" si="28"/>
        <v>365</v>
      </c>
      <c r="E949" s="44">
        <f>ROUND(('Все выпуски'!$J$3*'Все выпуски'!$J$6/100)/365*(B949-IF(C949="Нет",VLOOKUP(A949,'Айгенис Оп11'!$A$2:$C$30,3,0),VLOOKUP((A949-1),'Айгенис Оп11'!$A$2:$C$30,3,0))),2)</f>
        <v>1.32</v>
      </c>
      <c r="G949" s="43">
        <f>COUNTIF(D950:$D$2571,365)</f>
        <v>1256</v>
      </c>
      <c r="H949" s="43">
        <f>COUNTIF(D950:$D$2571,366)</f>
        <v>366</v>
      </c>
      <c r="I949" s="2"/>
    </row>
    <row r="950" spans="1:9" x14ac:dyDescent="0.25">
      <c r="A950" s="1">
        <f>COUNTIF($C$2:C950,"Да")</f>
        <v>10</v>
      </c>
      <c r="B950" s="45">
        <f t="shared" si="29"/>
        <v>45949</v>
      </c>
      <c r="C950" s="42" t="str">
        <f>IF(ISERROR(VLOOKUP(B950,'Айгенис Оп11'!$C$3:$C$30,1,0)),"Нет","Да")</f>
        <v>Нет</v>
      </c>
      <c r="D950" s="43">
        <f t="shared" si="28"/>
        <v>365</v>
      </c>
      <c r="E950" s="44">
        <f>ROUND(('Все выпуски'!$J$3*'Все выпуски'!$J$6/100)/365*(B950-IF(C950="Нет",VLOOKUP(A950,'Айгенис Оп11'!$A$2:$C$30,3,0),VLOOKUP((A950-1),'Айгенис Оп11'!$A$2:$C$30,3,0))),2)</f>
        <v>1.4</v>
      </c>
      <c r="G950" s="43">
        <f>COUNTIF(D951:$D$2571,365)</f>
        <v>1255</v>
      </c>
      <c r="H950" s="43">
        <f>COUNTIF(D951:$D$2571,366)</f>
        <v>366</v>
      </c>
      <c r="I950" s="2"/>
    </row>
    <row r="951" spans="1:9" x14ac:dyDescent="0.25">
      <c r="A951" s="1">
        <f>COUNTIF($C$2:C951,"Да")</f>
        <v>10</v>
      </c>
      <c r="B951" s="45">
        <f t="shared" si="29"/>
        <v>45950</v>
      </c>
      <c r="C951" s="42" t="str">
        <f>IF(ISERROR(VLOOKUP(B951,'Айгенис Оп11'!$C$3:$C$30,1,0)),"Нет","Да")</f>
        <v>Нет</v>
      </c>
      <c r="D951" s="43">
        <f t="shared" si="28"/>
        <v>365</v>
      </c>
      <c r="E951" s="44">
        <f>ROUND(('Все выпуски'!$J$3*'Все выпуски'!$J$6/100)/365*(B951-IF(C951="Нет",VLOOKUP(A951,'Айгенис Оп11'!$A$2:$C$30,3,0),VLOOKUP((A951-1),'Айгенис Оп11'!$A$2:$C$30,3,0))),2)</f>
        <v>1.48</v>
      </c>
      <c r="G951" s="43">
        <f>COUNTIF(D952:$D$2571,365)</f>
        <v>1254</v>
      </c>
      <c r="H951" s="43">
        <f>COUNTIF(D952:$D$2571,366)</f>
        <v>366</v>
      </c>
      <c r="I951" s="2"/>
    </row>
    <row r="952" spans="1:9" x14ac:dyDescent="0.25">
      <c r="A952" s="1">
        <f>COUNTIF($C$2:C952,"Да")</f>
        <v>10</v>
      </c>
      <c r="B952" s="45">
        <f t="shared" si="29"/>
        <v>45951</v>
      </c>
      <c r="C952" s="42" t="str">
        <f>IF(ISERROR(VLOOKUP(B952,'Айгенис Оп11'!$C$3:$C$30,1,0)),"Нет","Да")</f>
        <v>Нет</v>
      </c>
      <c r="D952" s="43">
        <f t="shared" si="28"/>
        <v>365</v>
      </c>
      <c r="E952" s="44">
        <f>ROUND(('Все выпуски'!$J$3*'Все выпуски'!$J$6/100)/365*(B952-IF(C952="Нет",VLOOKUP(A952,'Айгенис Оп11'!$A$2:$C$30,3,0),VLOOKUP((A952-1),'Айгенис Оп11'!$A$2:$C$30,3,0))),2)</f>
        <v>1.56</v>
      </c>
      <c r="G952" s="43">
        <f>COUNTIF(D953:$D$2571,365)</f>
        <v>1253</v>
      </c>
      <c r="H952" s="43">
        <f>COUNTIF(D953:$D$2571,366)</f>
        <v>366</v>
      </c>
      <c r="I952" s="2"/>
    </row>
    <row r="953" spans="1:9" x14ac:dyDescent="0.25">
      <c r="A953" s="1">
        <f>COUNTIF($C$2:C953,"Да")</f>
        <v>10</v>
      </c>
      <c r="B953" s="45">
        <f t="shared" si="29"/>
        <v>45952</v>
      </c>
      <c r="C953" s="42" t="str">
        <f>IF(ISERROR(VLOOKUP(B953,'Айгенис Оп11'!$C$3:$C$30,1,0)),"Нет","Да")</f>
        <v>Нет</v>
      </c>
      <c r="D953" s="43">
        <f t="shared" si="28"/>
        <v>365</v>
      </c>
      <c r="E953" s="44">
        <f>ROUND(('Все выпуски'!$J$3*'Все выпуски'!$J$6/100)/365*(B953-IF(C953="Нет",VLOOKUP(A953,'Айгенис Оп11'!$A$2:$C$30,3,0),VLOOKUP((A953-1),'Айгенис Оп11'!$A$2:$C$30,3,0))),2)</f>
        <v>1.64</v>
      </c>
      <c r="G953" s="43">
        <f>COUNTIF(D954:$D$2571,365)</f>
        <v>1252</v>
      </c>
      <c r="H953" s="43">
        <f>COUNTIF(D954:$D$2571,366)</f>
        <v>366</v>
      </c>
      <c r="I953" s="2"/>
    </row>
    <row r="954" spans="1:9" x14ac:dyDescent="0.25">
      <c r="A954" s="1">
        <f>COUNTIF($C$2:C954,"Да")</f>
        <v>10</v>
      </c>
      <c r="B954" s="45">
        <f t="shared" si="29"/>
        <v>45953</v>
      </c>
      <c r="C954" s="42" t="str">
        <f>IF(ISERROR(VLOOKUP(B954,'Айгенис Оп11'!$C$3:$C$30,1,0)),"Нет","Да")</f>
        <v>Нет</v>
      </c>
      <c r="D954" s="43">
        <f t="shared" si="28"/>
        <v>365</v>
      </c>
      <c r="E954" s="44">
        <f>ROUND(('Все выпуски'!$J$3*'Все выпуски'!$J$6/100)/365*(B954-IF(C954="Нет",VLOOKUP(A954,'Айгенис Оп11'!$A$2:$C$30,3,0),VLOOKUP((A954-1),'Айгенис Оп11'!$A$2:$C$30,3,0))),2)</f>
        <v>1.73</v>
      </c>
      <c r="G954" s="43">
        <f>COUNTIF(D955:$D$2571,365)</f>
        <v>1251</v>
      </c>
      <c r="H954" s="43">
        <f>COUNTIF(D955:$D$2571,366)</f>
        <v>366</v>
      </c>
      <c r="I954" s="2"/>
    </row>
    <row r="955" spans="1:9" x14ac:dyDescent="0.25">
      <c r="A955" s="1">
        <f>COUNTIF($C$2:C955,"Да")</f>
        <v>10</v>
      </c>
      <c r="B955" s="45">
        <f t="shared" si="29"/>
        <v>45954</v>
      </c>
      <c r="C955" s="42" t="str">
        <f>IF(ISERROR(VLOOKUP(B955,'Айгенис Оп11'!$C$3:$C$30,1,0)),"Нет","Да")</f>
        <v>Нет</v>
      </c>
      <c r="D955" s="43">
        <f t="shared" si="28"/>
        <v>365</v>
      </c>
      <c r="E955" s="44">
        <f>ROUND(('Все выпуски'!$J$3*'Все выпуски'!$J$6/100)/365*(B955-IF(C955="Нет",VLOOKUP(A955,'Айгенис Оп11'!$A$2:$C$30,3,0),VLOOKUP((A955-1),'Айгенис Оп11'!$A$2:$C$30,3,0))),2)</f>
        <v>1.81</v>
      </c>
      <c r="G955" s="43">
        <f>COUNTIF(D956:$D$2571,365)</f>
        <v>1250</v>
      </c>
      <c r="H955" s="43">
        <f>COUNTIF(D956:$D$2571,366)</f>
        <v>366</v>
      </c>
      <c r="I955" s="2"/>
    </row>
    <row r="956" spans="1:9" x14ac:dyDescent="0.25">
      <c r="A956" s="1">
        <f>COUNTIF($C$2:C956,"Да")</f>
        <v>10</v>
      </c>
      <c r="B956" s="45">
        <f t="shared" si="29"/>
        <v>45955</v>
      </c>
      <c r="C956" s="42" t="str">
        <f>IF(ISERROR(VLOOKUP(B956,'Айгенис Оп11'!$C$3:$C$30,1,0)),"Нет","Да")</f>
        <v>Нет</v>
      </c>
      <c r="D956" s="43">
        <f t="shared" si="28"/>
        <v>365</v>
      </c>
      <c r="E956" s="44">
        <f>ROUND(('Все выпуски'!$J$3*'Все выпуски'!$J$6/100)/365*(B956-IF(C956="Нет",VLOOKUP(A956,'Айгенис Оп11'!$A$2:$C$30,3,0),VLOOKUP((A956-1),'Айгенис Оп11'!$A$2:$C$30,3,0))),2)</f>
        <v>1.89</v>
      </c>
      <c r="G956" s="43">
        <f>COUNTIF(D957:$D$2571,365)</f>
        <v>1249</v>
      </c>
      <c r="H956" s="43">
        <f>COUNTIF(D957:$D$2571,366)</f>
        <v>366</v>
      </c>
      <c r="I956" s="2"/>
    </row>
    <row r="957" spans="1:9" x14ac:dyDescent="0.25">
      <c r="A957" s="1">
        <f>COUNTIF($C$2:C957,"Да")</f>
        <v>10</v>
      </c>
      <c r="B957" s="45">
        <f t="shared" si="29"/>
        <v>45956</v>
      </c>
      <c r="C957" s="42" t="str">
        <f>IF(ISERROR(VLOOKUP(B957,'Айгенис Оп11'!$C$3:$C$30,1,0)),"Нет","Да")</f>
        <v>Нет</v>
      </c>
      <c r="D957" s="43">
        <f t="shared" si="28"/>
        <v>365</v>
      </c>
      <c r="E957" s="44">
        <f>ROUND(('Все выпуски'!$J$3*'Все выпуски'!$J$6/100)/365*(B957-IF(C957="Нет",VLOOKUP(A957,'Айгенис Оп11'!$A$2:$C$30,3,0),VLOOKUP((A957-1),'Айгенис Оп11'!$A$2:$C$30,3,0))),2)</f>
        <v>1.97</v>
      </c>
      <c r="G957" s="43">
        <f>COUNTIF(D958:$D$2571,365)</f>
        <v>1248</v>
      </c>
      <c r="H957" s="43">
        <f>COUNTIF(D958:$D$2571,366)</f>
        <v>366</v>
      </c>
      <c r="I957" s="2"/>
    </row>
    <row r="958" spans="1:9" x14ac:dyDescent="0.25">
      <c r="A958" s="1">
        <f>COUNTIF($C$2:C958,"Да")</f>
        <v>10</v>
      </c>
      <c r="B958" s="45">
        <f t="shared" si="29"/>
        <v>45957</v>
      </c>
      <c r="C958" s="42" t="str">
        <f>IF(ISERROR(VLOOKUP(B958,'Айгенис Оп11'!$C$3:$C$30,1,0)),"Нет","Да")</f>
        <v>Нет</v>
      </c>
      <c r="D958" s="43">
        <f t="shared" si="28"/>
        <v>365</v>
      </c>
      <c r="E958" s="44">
        <f>ROUND(('Все выпуски'!$J$3*'Все выпуски'!$J$6/100)/365*(B958-IF(C958="Нет",VLOOKUP(A958,'Айгенис Оп11'!$A$2:$C$30,3,0),VLOOKUP((A958-1),'Айгенис Оп11'!$A$2:$C$30,3,0))),2)</f>
        <v>2.0499999999999998</v>
      </c>
      <c r="G958" s="43">
        <f>COUNTIF(D959:$D$2571,365)</f>
        <v>1247</v>
      </c>
      <c r="H958" s="43">
        <f>COUNTIF(D959:$D$2571,366)</f>
        <v>366</v>
      </c>
      <c r="I958" s="2"/>
    </row>
    <row r="959" spans="1:9" x14ac:dyDescent="0.25">
      <c r="A959" s="1">
        <f>COUNTIF($C$2:C959,"Да")</f>
        <v>10</v>
      </c>
      <c r="B959" s="45">
        <f t="shared" si="29"/>
        <v>45958</v>
      </c>
      <c r="C959" s="42" t="str">
        <f>IF(ISERROR(VLOOKUP(B959,'Айгенис Оп11'!$C$3:$C$30,1,0)),"Нет","Да")</f>
        <v>Нет</v>
      </c>
      <c r="D959" s="43">
        <f t="shared" si="28"/>
        <v>365</v>
      </c>
      <c r="E959" s="44">
        <f>ROUND(('Все выпуски'!$J$3*'Все выпуски'!$J$6/100)/365*(B959-IF(C959="Нет",VLOOKUP(A959,'Айгенис Оп11'!$A$2:$C$30,3,0),VLOOKUP((A959-1),'Айгенис Оп11'!$A$2:$C$30,3,0))),2)</f>
        <v>2.14</v>
      </c>
      <c r="G959" s="43">
        <f>COUNTIF(D960:$D$2571,365)</f>
        <v>1246</v>
      </c>
      <c r="H959" s="43">
        <f>COUNTIF(D960:$D$2571,366)</f>
        <v>366</v>
      </c>
      <c r="I959" s="2"/>
    </row>
    <row r="960" spans="1:9" x14ac:dyDescent="0.25">
      <c r="A960" s="1">
        <f>COUNTIF($C$2:C960,"Да")</f>
        <v>10</v>
      </c>
      <c r="B960" s="45">
        <f t="shared" si="29"/>
        <v>45959</v>
      </c>
      <c r="C960" s="42" t="str">
        <f>IF(ISERROR(VLOOKUP(B960,'Айгенис Оп11'!$C$3:$C$30,1,0)),"Нет","Да")</f>
        <v>Нет</v>
      </c>
      <c r="D960" s="43">
        <f t="shared" si="28"/>
        <v>365</v>
      </c>
      <c r="E960" s="44">
        <f>ROUND(('Все выпуски'!$J$3*'Все выпуски'!$J$6/100)/365*(B960-IF(C960="Нет",VLOOKUP(A960,'Айгенис Оп11'!$A$2:$C$30,3,0),VLOOKUP((A960-1),'Айгенис Оп11'!$A$2:$C$30,3,0))),2)</f>
        <v>2.2200000000000002</v>
      </c>
      <c r="G960" s="43">
        <f>COUNTIF(D961:$D$2571,365)</f>
        <v>1245</v>
      </c>
      <c r="H960" s="43">
        <f>COUNTIF(D961:$D$2571,366)</f>
        <v>366</v>
      </c>
      <c r="I960" s="2"/>
    </row>
    <row r="961" spans="1:9" x14ac:dyDescent="0.25">
      <c r="A961" s="1">
        <f>COUNTIF($C$2:C961,"Да")</f>
        <v>10</v>
      </c>
      <c r="B961" s="45">
        <f t="shared" si="29"/>
        <v>45960</v>
      </c>
      <c r="C961" s="42" t="str">
        <f>IF(ISERROR(VLOOKUP(B961,'Айгенис Оп11'!$C$3:$C$30,1,0)),"Нет","Да")</f>
        <v>Нет</v>
      </c>
      <c r="D961" s="43">
        <f t="shared" si="28"/>
        <v>365</v>
      </c>
      <c r="E961" s="44">
        <f>ROUND(('Все выпуски'!$J$3*'Все выпуски'!$J$6/100)/365*(B961-IF(C961="Нет",VLOOKUP(A961,'Айгенис Оп11'!$A$2:$C$30,3,0),VLOOKUP((A961-1),'Айгенис Оп11'!$A$2:$C$30,3,0))),2)</f>
        <v>2.2999999999999998</v>
      </c>
      <c r="G961" s="43">
        <f>COUNTIF(D962:$D$2571,365)</f>
        <v>1244</v>
      </c>
      <c r="H961" s="43">
        <f>COUNTIF(D962:$D$2571,366)</f>
        <v>366</v>
      </c>
      <c r="I961" s="2"/>
    </row>
    <row r="962" spans="1:9" x14ac:dyDescent="0.25">
      <c r="A962" s="1">
        <f>COUNTIF($C$2:C962,"Да")</f>
        <v>10</v>
      </c>
      <c r="B962" s="45">
        <f t="shared" si="29"/>
        <v>45961</v>
      </c>
      <c r="C962" s="42" t="str">
        <f>IF(ISERROR(VLOOKUP(B962,'Айгенис Оп11'!$C$3:$C$30,1,0)),"Нет","Да")</f>
        <v>Нет</v>
      </c>
      <c r="D962" s="43">
        <f t="shared" si="28"/>
        <v>365</v>
      </c>
      <c r="E962" s="44">
        <f>ROUND(('Все выпуски'!$J$3*'Все выпуски'!$J$6/100)/365*(B962-IF(C962="Нет",VLOOKUP(A962,'Айгенис Оп11'!$A$2:$C$30,3,0),VLOOKUP((A962-1),'Айгенис Оп11'!$A$2:$C$30,3,0))),2)</f>
        <v>2.38</v>
      </c>
      <c r="G962" s="43">
        <f>COUNTIF(D963:$D$2571,365)</f>
        <v>1243</v>
      </c>
      <c r="H962" s="43">
        <f>COUNTIF(D963:$D$2571,366)</f>
        <v>366</v>
      </c>
      <c r="I962" s="2"/>
    </row>
    <row r="963" spans="1:9" x14ac:dyDescent="0.25">
      <c r="A963" s="1">
        <f>COUNTIF($C$2:C963,"Да")</f>
        <v>10</v>
      </c>
      <c r="B963" s="45">
        <f t="shared" si="29"/>
        <v>45962</v>
      </c>
      <c r="C963" s="42" t="str">
        <f>IF(ISERROR(VLOOKUP(B963,'Айгенис Оп11'!$C$3:$C$30,1,0)),"Нет","Да")</f>
        <v>Нет</v>
      </c>
      <c r="D963" s="43">
        <f t="shared" ref="D963:D1026" si="30">IF(MOD(YEAR(B963),4)=0,366,365)</f>
        <v>365</v>
      </c>
      <c r="E963" s="44">
        <f>ROUND(('Все выпуски'!$J$3*'Все выпуски'!$J$6/100)/365*(B963-IF(C963="Нет",VLOOKUP(A963,'Айгенис Оп11'!$A$2:$C$30,3,0),VLOOKUP((A963-1),'Айгенис Оп11'!$A$2:$C$30,3,0))),2)</f>
        <v>2.4700000000000002</v>
      </c>
      <c r="G963" s="43">
        <f>COUNTIF(D964:$D$2571,365)</f>
        <v>1242</v>
      </c>
      <c r="H963" s="43">
        <f>COUNTIF(D964:$D$2571,366)</f>
        <v>366</v>
      </c>
      <c r="I963" s="2"/>
    </row>
    <row r="964" spans="1:9" x14ac:dyDescent="0.25">
      <c r="A964" s="1">
        <f>COUNTIF($C$2:C964,"Да")</f>
        <v>10</v>
      </c>
      <c r="B964" s="45">
        <f t="shared" ref="B964:B1027" si="31">B963+1</f>
        <v>45963</v>
      </c>
      <c r="C964" s="42" t="str">
        <f>IF(ISERROR(VLOOKUP(B964,'Айгенис Оп11'!$C$3:$C$30,1,0)),"Нет","Да")</f>
        <v>Нет</v>
      </c>
      <c r="D964" s="43">
        <f t="shared" si="30"/>
        <v>365</v>
      </c>
      <c r="E964" s="44">
        <f>ROUND(('Все выпуски'!$J$3*'Все выпуски'!$J$6/100)/365*(B964-IF(C964="Нет",VLOOKUP(A964,'Айгенис Оп11'!$A$2:$C$30,3,0),VLOOKUP((A964-1),'Айгенис Оп11'!$A$2:$C$30,3,0))),2)</f>
        <v>2.5499999999999998</v>
      </c>
      <c r="G964" s="43">
        <f>COUNTIF(D965:$D$2571,365)</f>
        <v>1241</v>
      </c>
      <c r="H964" s="43">
        <f>COUNTIF(D965:$D$2571,366)</f>
        <v>366</v>
      </c>
      <c r="I964" s="2"/>
    </row>
    <row r="965" spans="1:9" x14ac:dyDescent="0.25">
      <c r="A965" s="1">
        <f>COUNTIF($C$2:C965,"Да")</f>
        <v>10</v>
      </c>
      <c r="B965" s="45">
        <f t="shared" si="31"/>
        <v>45964</v>
      </c>
      <c r="C965" s="42" t="str">
        <f>IF(ISERROR(VLOOKUP(B965,'Айгенис Оп11'!$C$3:$C$30,1,0)),"Нет","Да")</f>
        <v>Нет</v>
      </c>
      <c r="D965" s="43">
        <f t="shared" si="30"/>
        <v>365</v>
      </c>
      <c r="E965" s="44">
        <f>ROUND(('Все выпуски'!$J$3*'Все выпуски'!$J$6/100)/365*(B965-IF(C965="Нет",VLOOKUP(A965,'Айгенис Оп11'!$A$2:$C$30,3,0),VLOOKUP((A965-1),'Айгенис Оп11'!$A$2:$C$30,3,0))),2)</f>
        <v>2.63</v>
      </c>
      <c r="G965" s="43">
        <f>COUNTIF(D966:$D$2571,365)</f>
        <v>1240</v>
      </c>
      <c r="H965" s="43">
        <f>COUNTIF(D966:$D$2571,366)</f>
        <v>366</v>
      </c>
      <c r="I965" s="2"/>
    </row>
    <row r="966" spans="1:9" x14ac:dyDescent="0.25">
      <c r="A966" s="1">
        <f>COUNTIF($C$2:C966,"Да")</f>
        <v>10</v>
      </c>
      <c r="B966" s="45">
        <f t="shared" si="31"/>
        <v>45965</v>
      </c>
      <c r="C966" s="42" t="str">
        <f>IF(ISERROR(VLOOKUP(B966,'Айгенис Оп11'!$C$3:$C$30,1,0)),"Нет","Да")</f>
        <v>Нет</v>
      </c>
      <c r="D966" s="43">
        <f t="shared" si="30"/>
        <v>365</v>
      </c>
      <c r="E966" s="44">
        <f>ROUND(('Все выпуски'!$J$3*'Все выпуски'!$J$6/100)/365*(B966-IF(C966="Нет",VLOOKUP(A966,'Айгенис Оп11'!$A$2:$C$30,3,0),VLOOKUP((A966-1),'Айгенис Оп11'!$A$2:$C$30,3,0))),2)</f>
        <v>2.71</v>
      </c>
      <c r="G966" s="43">
        <f>COUNTIF(D967:$D$2571,365)</f>
        <v>1239</v>
      </c>
      <c r="H966" s="43">
        <f>COUNTIF(D967:$D$2571,366)</f>
        <v>366</v>
      </c>
      <c r="I966" s="2"/>
    </row>
    <row r="967" spans="1:9" x14ac:dyDescent="0.25">
      <c r="A967" s="1">
        <f>COUNTIF($C$2:C967,"Да")</f>
        <v>10</v>
      </c>
      <c r="B967" s="45">
        <f t="shared" si="31"/>
        <v>45966</v>
      </c>
      <c r="C967" s="42" t="str">
        <f>IF(ISERROR(VLOOKUP(B967,'Айгенис Оп11'!$C$3:$C$30,1,0)),"Нет","Да")</f>
        <v>Нет</v>
      </c>
      <c r="D967" s="43">
        <f t="shared" si="30"/>
        <v>365</v>
      </c>
      <c r="E967" s="44">
        <f>ROUND(('Все выпуски'!$J$3*'Все выпуски'!$J$6/100)/365*(B967-IF(C967="Нет",VLOOKUP(A967,'Айгенис Оп11'!$A$2:$C$30,3,0),VLOOKUP((A967-1),'Айгенис Оп11'!$A$2:$C$30,3,0))),2)</f>
        <v>2.79</v>
      </c>
      <c r="G967" s="43">
        <f>COUNTIF(D968:$D$2571,365)</f>
        <v>1238</v>
      </c>
      <c r="H967" s="43">
        <f>COUNTIF(D968:$D$2571,366)</f>
        <v>366</v>
      </c>
      <c r="I967" s="2"/>
    </row>
    <row r="968" spans="1:9" x14ac:dyDescent="0.25">
      <c r="A968" s="1">
        <f>COUNTIF($C$2:C968,"Да")</f>
        <v>10</v>
      </c>
      <c r="B968" s="45">
        <f t="shared" si="31"/>
        <v>45967</v>
      </c>
      <c r="C968" s="42" t="str">
        <f>IF(ISERROR(VLOOKUP(B968,'Айгенис Оп11'!$C$3:$C$30,1,0)),"Нет","Да")</f>
        <v>Нет</v>
      </c>
      <c r="D968" s="43">
        <f t="shared" si="30"/>
        <v>365</v>
      </c>
      <c r="E968" s="44">
        <f>ROUND(('Все выпуски'!$J$3*'Все выпуски'!$J$6/100)/365*(B968-IF(C968="Нет",VLOOKUP(A968,'Айгенис Оп11'!$A$2:$C$30,3,0),VLOOKUP((A968-1),'Айгенис Оп11'!$A$2:$C$30,3,0))),2)</f>
        <v>2.88</v>
      </c>
      <c r="G968" s="43">
        <f>COUNTIF(D969:$D$2571,365)</f>
        <v>1237</v>
      </c>
      <c r="H968" s="43">
        <f>COUNTIF(D969:$D$2571,366)</f>
        <v>366</v>
      </c>
      <c r="I968" s="2"/>
    </row>
    <row r="969" spans="1:9" x14ac:dyDescent="0.25">
      <c r="A969" s="1">
        <f>COUNTIF($C$2:C969,"Да")</f>
        <v>10</v>
      </c>
      <c r="B969" s="45">
        <f t="shared" si="31"/>
        <v>45968</v>
      </c>
      <c r="C969" s="42" t="str">
        <f>IF(ISERROR(VLOOKUP(B969,'Айгенис Оп11'!$C$3:$C$30,1,0)),"Нет","Да")</f>
        <v>Нет</v>
      </c>
      <c r="D969" s="43">
        <f t="shared" si="30"/>
        <v>365</v>
      </c>
      <c r="E969" s="44">
        <f>ROUND(('Все выпуски'!$J$3*'Все выпуски'!$J$6/100)/365*(B969-IF(C969="Нет",VLOOKUP(A969,'Айгенис Оп11'!$A$2:$C$30,3,0),VLOOKUP((A969-1),'Айгенис Оп11'!$A$2:$C$30,3,0))),2)</f>
        <v>2.96</v>
      </c>
      <c r="G969" s="43">
        <f>COUNTIF(D970:$D$2571,365)</f>
        <v>1236</v>
      </c>
      <c r="H969" s="43">
        <f>COUNTIF(D970:$D$2571,366)</f>
        <v>366</v>
      </c>
      <c r="I969" s="2"/>
    </row>
    <row r="970" spans="1:9" x14ac:dyDescent="0.25">
      <c r="A970" s="1">
        <f>COUNTIF($C$2:C970,"Да")</f>
        <v>10</v>
      </c>
      <c r="B970" s="45">
        <f t="shared" si="31"/>
        <v>45969</v>
      </c>
      <c r="C970" s="42" t="str">
        <f>IF(ISERROR(VLOOKUP(B970,'Айгенис Оп11'!$C$3:$C$30,1,0)),"Нет","Да")</f>
        <v>Нет</v>
      </c>
      <c r="D970" s="43">
        <f t="shared" si="30"/>
        <v>365</v>
      </c>
      <c r="E970" s="44">
        <f>ROUND(('Все выпуски'!$J$3*'Все выпуски'!$J$6/100)/365*(B970-IF(C970="Нет",VLOOKUP(A970,'Айгенис Оп11'!$A$2:$C$30,3,0),VLOOKUP((A970-1),'Айгенис Оп11'!$A$2:$C$30,3,0))),2)</f>
        <v>3.04</v>
      </c>
      <c r="G970" s="43">
        <f>COUNTIF(D971:$D$2571,365)</f>
        <v>1235</v>
      </c>
      <c r="H970" s="43">
        <f>COUNTIF(D971:$D$2571,366)</f>
        <v>366</v>
      </c>
      <c r="I970" s="2"/>
    </row>
    <row r="971" spans="1:9" x14ac:dyDescent="0.25">
      <c r="A971" s="1">
        <f>COUNTIF($C$2:C971,"Да")</f>
        <v>10</v>
      </c>
      <c r="B971" s="45">
        <f t="shared" si="31"/>
        <v>45970</v>
      </c>
      <c r="C971" s="42" t="str">
        <f>IF(ISERROR(VLOOKUP(B971,'Айгенис Оп11'!$C$3:$C$30,1,0)),"Нет","Да")</f>
        <v>Нет</v>
      </c>
      <c r="D971" s="43">
        <f t="shared" si="30"/>
        <v>365</v>
      </c>
      <c r="E971" s="44">
        <f>ROUND(('Все выпуски'!$J$3*'Все выпуски'!$J$6/100)/365*(B971-IF(C971="Нет",VLOOKUP(A971,'Айгенис Оп11'!$A$2:$C$30,3,0),VLOOKUP((A971-1),'Айгенис Оп11'!$A$2:$C$30,3,0))),2)</f>
        <v>3.12</v>
      </c>
      <c r="G971" s="43">
        <f>COUNTIF(D972:$D$2571,365)</f>
        <v>1234</v>
      </c>
      <c r="H971" s="43">
        <f>COUNTIF(D972:$D$2571,366)</f>
        <v>366</v>
      </c>
      <c r="I971" s="2"/>
    </row>
    <row r="972" spans="1:9" x14ac:dyDescent="0.25">
      <c r="A972" s="1">
        <f>COUNTIF($C$2:C972,"Да")</f>
        <v>10</v>
      </c>
      <c r="B972" s="45">
        <f t="shared" si="31"/>
        <v>45971</v>
      </c>
      <c r="C972" s="42" t="str">
        <f>IF(ISERROR(VLOOKUP(B972,'Айгенис Оп11'!$C$3:$C$30,1,0)),"Нет","Да")</f>
        <v>Нет</v>
      </c>
      <c r="D972" s="43">
        <f t="shared" si="30"/>
        <v>365</v>
      </c>
      <c r="E972" s="44">
        <f>ROUND(('Все выпуски'!$J$3*'Все выпуски'!$J$6/100)/365*(B972-IF(C972="Нет",VLOOKUP(A972,'Айгенис Оп11'!$A$2:$C$30,3,0),VLOOKUP((A972-1),'Айгенис Оп11'!$A$2:$C$30,3,0))),2)</f>
        <v>3.21</v>
      </c>
      <c r="G972" s="43">
        <f>COUNTIF(D973:$D$2571,365)</f>
        <v>1233</v>
      </c>
      <c r="H972" s="43">
        <f>COUNTIF(D973:$D$2571,366)</f>
        <v>366</v>
      </c>
      <c r="I972" s="2"/>
    </row>
    <row r="973" spans="1:9" x14ac:dyDescent="0.25">
      <c r="A973" s="1">
        <f>COUNTIF($C$2:C973,"Да")</f>
        <v>10</v>
      </c>
      <c r="B973" s="45">
        <f t="shared" si="31"/>
        <v>45972</v>
      </c>
      <c r="C973" s="42" t="str">
        <f>IF(ISERROR(VLOOKUP(B973,'Айгенис Оп11'!$C$3:$C$30,1,0)),"Нет","Да")</f>
        <v>Нет</v>
      </c>
      <c r="D973" s="43">
        <f t="shared" si="30"/>
        <v>365</v>
      </c>
      <c r="E973" s="44">
        <f>ROUND(('Все выпуски'!$J$3*'Все выпуски'!$J$6/100)/365*(B973-IF(C973="Нет",VLOOKUP(A973,'Айгенис Оп11'!$A$2:$C$30,3,0),VLOOKUP((A973-1),'Айгенис Оп11'!$A$2:$C$30,3,0))),2)</f>
        <v>3.29</v>
      </c>
      <c r="G973" s="43">
        <f>COUNTIF(D974:$D$2571,365)</f>
        <v>1232</v>
      </c>
      <c r="H973" s="43">
        <f>COUNTIF(D974:$D$2571,366)</f>
        <v>366</v>
      </c>
      <c r="I973" s="2"/>
    </row>
    <row r="974" spans="1:9" x14ac:dyDescent="0.25">
      <c r="A974" s="1">
        <f>COUNTIF($C$2:C974,"Да")</f>
        <v>10</v>
      </c>
      <c r="B974" s="45">
        <f t="shared" si="31"/>
        <v>45973</v>
      </c>
      <c r="C974" s="42" t="str">
        <f>IF(ISERROR(VLOOKUP(B974,'Айгенис Оп11'!$C$3:$C$30,1,0)),"Нет","Да")</f>
        <v>Нет</v>
      </c>
      <c r="D974" s="43">
        <f t="shared" si="30"/>
        <v>365</v>
      </c>
      <c r="E974" s="44">
        <f>ROUND(('Все выпуски'!$J$3*'Все выпуски'!$J$6/100)/365*(B974-IF(C974="Нет",VLOOKUP(A974,'Айгенис Оп11'!$A$2:$C$30,3,0),VLOOKUP((A974-1),'Айгенис Оп11'!$A$2:$C$30,3,0))),2)</f>
        <v>3.37</v>
      </c>
      <c r="G974" s="43">
        <f>COUNTIF(D975:$D$2571,365)</f>
        <v>1231</v>
      </c>
      <c r="H974" s="43">
        <f>COUNTIF(D975:$D$2571,366)</f>
        <v>366</v>
      </c>
      <c r="I974" s="2"/>
    </row>
    <row r="975" spans="1:9" x14ac:dyDescent="0.25">
      <c r="A975" s="1">
        <f>COUNTIF($C$2:C975,"Да")</f>
        <v>10</v>
      </c>
      <c r="B975" s="45">
        <f t="shared" si="31"/>
        <v>45974</v>
      </c>
      <c r="C975" s="42" t="str">
        <f>IF(ISERROR(VLOOKUP(B975,'Айгенис Оп11'!$C$3:$C$30,1,0)),"Нет","Да")</f>
        <v>Нет</v>
      </c>
      <c r="D975" s="43">
        <f t="shared" si="30"/>
        <v>365</v>
      </c>
      <c r="E975" s="44">
        <f>ROUND(('Все выпуски'!$J$3*'Все выпуски'!$J$6/100)/365*(B975-IF(C975="Нет",VLOOKUP(A975,'Айгенис Оп11'!$A$2:$C$30,3,0),VLOOKUP((A975-1),'Айгенис Оп11'!$A$2:$C$30,3,0))),2)</f>
        <v>3.45</v>
      </c>
      <c r="G975" s="43">
        <f>COUNTIF(D976:$D$2571,365)</f>
        <v>1230</v>
      </c>
      <c r="H975" s="43">
        <f>COUNTIF(D976:$D$2571,366)</f>
        <v>366</v>
      </c>
      <c r="I975" s="2"/>
    </row>
    <row r="976" spans="1:9" x14ac:dyDescent="0.25">
      <c r="A976" s="1">
        <f>COUNTIF($C$2:C976,"Да")</f>
        <v>10</v>
      </c>
      <c r="B976" s="45">
        <f t="shared" si="31"/>
        <v>45975</v>
      </c>
      <c r="C976" s="42" t="str">
        <f>IF(ISERROR(VLOOKUP(B976,'Айгенис Оп11'!$C$3:$C$30,1,0)),"Нет","Да")</f>
        <v>Нет</v>
      </c>
      <c r="D976" s="43">
        <f t="shared" si="30"/>
        <v>365</v>
      </c>
      <c r="E976" s="44">
        <f>ROUND(('Все выпуски'!$J$3*'Все выпуски'!$J$6/100)/365*(B976-IF(C976="Нет",VLOOKUP(A976,'Айгенис Оп11'!$A$2:$C$30,3,0),VLOOKUP((A976-1),'Айгенис Оп11'!$A$2:$C$30,3,0))),2)</f>
        <v>3.53</v>
      </c>
      <c r="G976" s="43">
        <f>COUNTIF(D977:$D$2571,365)</f>
        <v>1229</v>
      </c>
      <c r="H976" s="43">
        <f>COUNTIF(D977:$D$2571,366)</f>
        <v>366</v>
      </c>
      <c r="I976" s="2"/>
    </row>
    <row r="977" spans="1:9" x14ac:dyDescent="0.25">
      <c r="A977" s="1">
        <f>COUNTIF($C$2:C977,"Да")</f>
        <v>10</v>
      </c>
      <c r="B977" s="45">
        <f t="shared" si="31"/>
        <v>45976</v>
      </c>
      <c r="C977" s="42" t="str">
        <f>IF(ISERROR(VLOOKUP(B977,'Айгенис Оп11'!$C$3:$C$30,1,0)),"Нет","Да")</f>
        <v>Нет</v>
      </c>
      <c r="D977" s="43">
        <f t="shared" si="30"/>
        <v>365</v>
      </c>
      <c r="E977" s="44">
        <f>ROUND(('Все выпуски'!$J$3*'Все выпуски'!$J$6/100)/365*(B977-IF(C977="Нет",VLOOKUP(A977,'Айгенис Оп11'!$A$2:$C$30,3,0),VLOOKUP((A977-1),'Айгенис Оп11'!$A$2:$C$30,3,0))),2)</f>
        <v>3.62</v>
      </c>
      <c r="G977" s="43">
        <f>COUNTIF(D978:$D$2571,365)</f>
        <v>1228</v>
      </c>
      <c r="H977" s="43">
        <f>COUNTIF(D978:$D$2571,366)</f>
        <v>366</v>
      </c>
      <c r="I977" s="2"/>
    </row>
    <row r="978" spans="1:9" x14ac:dyDescent="0.25">
      <c r="A978" s="1">
        <f>COUNTIF($C$2:C978,"Да")</f>
        <v>10</v>
      </c>
      <c r="B978" s="45">
        <f t="shared" si="31"/>
        <v>45977</v>
      </c>
      <c r="C978" s="42" t="str">
        <f>IF(ISERROR(VLOOKUP(B978,'Айгенис Оп11'!$C$3:$C$30,1,0)),"Нет","Да")</f>
        <v>Нет</v>
      </c>
      <c r="D978" s="43">
        <f t="shared" si="30"/>
        <v>365</v>
      </c>
      <c r="E978" s="44">
        <f>ROUND(('Все выпуски'!$J$3*'Все выпуски'!$J$6/100)/365*(B978-IF(C978="Нет",VLOOKUP(A978,'Айгенис Оп11'!$A$2:$C$30,3,0),VLOOKUP((A978-1),'Айгенис Оп11'!$A$2:$C$30,3,0))),2)</f>
        <v>3.7</v>
      </c>
      <c r="G978" s="43">
        <f>COUNTIF(D979:$D$2571,365)</f>
        <v>1227</v>
      </c>
      <c r="H978" s="43">
        <f>COUNTIF(D979:$D$2571,366)</f>
        <v>366</v>
      </c>
      <c r="I978" s="2"/>
    </row>
    <row r="979" spans="1:9" x14ac:dyDescent="0.25">
      <c r="A979" s="1">
        <f>COUNTIF($C$2:C979,"Да")</f>
        <v>10</v>
      </c>
      <c r="B979" s="45">
        <f t="shared" si="31"/>
        <v>45978</v>
      </c>
      <c r="C979" s="42" t="str">
        <f>IF(ISERROR(VLOOKUP(B979,'Айгенис Оп11'!$C$3:$C$30,1,0)),"Нет","Да")</f>
        <v>Нет</v>
      </c>
      <c r="D979" s="43">
        <f t="shared" si="30"/>
        <v>365</v>
      </c>
      <c r="E979" s="44">
        <f>ROUND(('Все выпуски'!$J$3*'Все выпуски'!$J$6/100)/365*(B979-IF(C979="Нет",VLOOKUP(A979,'Айгенис Оп11'!$A$2:$C$30,3,0),VLOOKUP((A979-1),'Айгенис Оп11'!$A$2:$C$30,3,0))),2)</f>
        <v>3.78</v>
      </c>
      <c r="G979" s="43">
        <f>COUNTIF(D980:$D$2571,365)</f>
        <v>1226</v>
      </c>
      <c r="H979" s="43">
        <f>COUNTIF(D980:$D$2571,366)</f>
        <v>366</v>
      </c>
      <c r="I979" s="2"/>
    </row>
    <row r="980" spans="1:9" x14ac:dyDescent="0.25">
      <c r="A980" s="1">
        <f>COUNTIF($C$2:C980,"Да")</f>
        <v>10</v>
      </c>
      <c r="B980" s="45">
        <f t="shared" si="31"/>
        <v>45979</v>
      </c>
      <c r="C980" s="42" t="str">
        <f>IF(ISERROR(VLOOKUP(B980,'Айгенис Оп11'!$C$3:$C$30,1,0)),"Нет","Да")</f>
        <v>Нет</v>
      </c>
      <c r="D980" s="43">
        <f t="shared" si="30"/>
        <v>365</v>
      </c>
      <c r="E980" s="44">
        <f>ROUND(('Все выпуски'!$J$3*'Все выпуски'!$J$6/100)/365*(B980-IF(C980="Нет",VLOOKUP(A980,'Айгенис Оп11'!$A$2:$C$30,3,0),VLOOKUP((A980-1),'Айгенис Оп11'!$A$2:$C$30,3,0))),2)</f>
        <v>3.86</v>
      </c>
      <c r="G980" s="43">
        <f>COUNTIF(D981:$D$2571,365)</f>
        <v>1225</v>
      </c>
      <c r="H980" s="43">
        <f>COUNTIF(D981:$D$2571,366)</f>
        <v>366</v>
      </c>
      <c r="I980" s="2"/>
    </row>
    <row r="981" spans="1:9" x14ac:dyDescent="0.25">
      <c r="A981" s="1">
        <f>COUNTIF($C$2:C981,"Да")</f>
        <v>10</v>
      </c>
      <c r="B981" s="45">
        <f t="shared" si="31"/>
        <v>45980</v>
      </c>
      <c r="C981" s="42" t="str">
        <f>IF(ISERROR(VLOOKUP(B981,'Айгенис Оп11'!$C$3:$C$30,1,0)),"Нет","Да")</f>
        <v>Нет</v>
      </c>
      <c r="D981" s="43">
        <f t="shared" si="30"/>
        <v>365</v>
      </c>
      <c r="E981" s="44">
        <f>ROUND(('Все выпуски'!$J$3*'Все выпуски'!$J$6/100)/365*(B981-IF(C981="Нет",VLOOKUP(A981,'Айгенис Оп11'!$A$2:$C$30,3,0),VLOOKUP((A981-1),'Айгенис Оп11'!$A$2:$C$30,3,0))),2)</f>
        <v>3.95</v>
      </c>
      <c r="G981" s="43">
        <f>COUNTIF(D982:$D$2571,365)</f>
        <v>1224</v>
      </c>
      <c r="H981" s="43">
        <f>COUNTIF(D982:$D$2571,366)</f>
        <v>366</v>
      </c>
      <c r="I981" s="2"/>
    </row>
    <row r="982" spans="1:9" x14ac:dyDescent="0.25">
      <c r="A982" s="1">
        <f>COUNTIF($C$2:C982,"Да")</f>
        <v>10</v>
      </c>
      <c r="B982" s="45">
        <f t="shared" si="31"/>
        <v>45981</v>
      </c>
      <c r="C982" s="42" t="str">
        <f>IF(ISERROR(VLOOKUP(B982,'Айгенис Оп11'!$C$3:$C$30,1,0)),"Нет","Да")</f>
        <v>Нет</v>
      </c>
      <c r="D982" s="43">
        <f t="shared" si="30"/>
        <v>365</v>
      </c>
      <c r="E982" s="44">
        <f>ROUND(('Все выпуски'!$J$3*'Все выпуски'!$J$6/100)/365*(B982-IF(C982="Нет",VLOOKUP(A982,'Айгенис Оп11'!$A$2:$C$30,3,0),VLOOKUP((A982-1),'Айгенис Оп11'!$A$2:$C$30,3,0))),2)</f>
        <v>4.03</v>
      </c>
      <c r="G982" s="43">
        <f>COUNTIF(D983:$D$2571,365)</f>
        <v>1223</v>
      </c>
      <c r="H982" s="43">
        <f>COUNTIF(D983:$D$2571,366)</f>
        <v>366</v>
      </c>
      <c r="I982" s="2"/>
    </row>
    <row r="983" spans="1:9" x14ac:dyDescent="0.25">
      <c r="A983" s="1">
        <f>COUNTIF($C$2:C983,"Да")</f>
        <v>10</v>
      </c>
      <c r="B983" s="45">
        <f t="shared" si="31"/>
        <v>45982</v>
      </c>
      <c r="C983" s="42" t="str">
        <f>IF(ISERROR(VLOOKUP(B983,'Айгенис Оп11'!$C$3:$C$30,1,0)),"Нет","Да")</f>
        <v>Нет</v>
      </c>
      <c r="D983" s="43">
        <f t="shared" si="30"/>
        <v>365</v>
      </c>
      <c r="E983" s="44">
        <f>ROUND(('Все выпуски'!$J$3*'Все выпуски'!$J$6/100)/365*(B983-IF(C983="Нет",VLOOKUP(A983,'Айгенис Оп11'!$A$2:$C$30,3,0),VLOOKUP((A983-1),'Айгенис Оп11'!$A$2:$C$30,3,0))),2)</f>
        <v>4.1100000000000003</v>
      </c>
      <c r="G983" s="43">
        <f>COUNTIF(D984:$D$2571,365)</f>
        <v>1222</v>
      </c>
      <c r="H983" s="43">
        <f>COUNTIF(D984:$D$2571,366)</f>
        <v>366</v>
      </c>
      <c r="I983" s="2"/>
    </row>
    <row r="984" spans="1:9" x14ac:dyDescent="0.25">
      <c r="A984" s="1">
        <f>COUNTIF($C$2:C984,"Да")</f>
        <v>10</v>
      </c>
      <c r="B984" s="45">
        <f t="shared" si="31"/>
        <v>45983</v>
      </c>
      <c r="C984" s="42" t="str">
        <f>IF(ISERROR(VLOOKUP(B984,'Айгенис Оп11'!$C$3:$C$30,1,0)),"Нет","Да")</f>
        <v>Нет</v>
      </c>
      <c r="D984" s="43">
        <f t="shared" si="30"/>
        <v>365</v>
      </c>
      <c r="E984" s="44">
        <f>ROUND(('Все выпуски'!$J$3*'Все выпуски'!$J$6/100)/365*(B984-IF(C984="Нет",VLOOKUP(A984,'Айгенис Оп11'!$A$2:$C$30,3,0),VLOOKUP((A984-1),'Айгенис Оп11'!$A$2:$C$30,3,0))),2)</f>
        <v>4.1900000000000004</v>
      </c>
      <c r="G984" s="43">
        <f>COUNTIF(D985:$D$2571,365)</f>
        <v>1221</v>
      </c>
      <c r="H984" s="43">
        <f>COUNTIF(D985:$D$2571,366)</f>
        <v>366</v>
      </c>
      <c r="I984" s="2"/>
    </row>
    <row r="985" spans="1:9" x14ac:dyDescent="0.25">
      <c r="A985" s="1">
        <f>COUNTIF($C$2:C985,"Да")</f>
        <v>10</v>
      </c>
      <c r="B985" s="45">
        <f t="shared" si="31"/>
        <v>45984</v>
      </c>
      <c r="C985" s="42" t="str">
        <f>IF(ISERROR(VLOOKUP(B985,'Айгенис Оп11'!$C$3:$C$30,1,0)),"Нет","Да")</f>
        <v>Нет</v>
      </c>
      <c r="D985" s="43">
        <f t="shared" si="30"/>
        <v>365</v>
      </c>
      <c r="E985" s="44">
        <f>ROUND(('Все выпуски'!$J$3*'Все выпуски'!$J$6/100)/365*(B985-IF(C985="Нет",VLOOKUP(A985,'Айгенис Оп11'!$A$2:$C$30,3,0),VLOOKUP((A985-1),'Айгенис Оп11'!$A$2:$C$30,3,0))),2)</f>
        <v>4.2699999999999996</v>
      </c>
      <c r="G985" s="43">
        <f>COUNTIF(D986:$D$2571,365)</f>
        <v>1220</v>
      </c>
      <c r="H985" s="43">
        <f>COUNTIF(D986:$D$2571,366)</f>
        <v>366</v>
      </c>
      <c r="I985" s="2"/>
    </row>
    <row r="986" spans="1:9" x14ac:dyDescent="0.25">
      <c r="A986" s="1">
        <f>COUNTIF($C$2:C986,"Да")</f>
        <v>10</v>
      </c>
      <c r="B986" s="45">
        <f t="shared" si="31"/>
        <v>45985</v>
      </c>
      <c r="C986" s="42" t="str">
        <f>IF(ISERROR(VLOOKUP(B986,'Айгенис Оп11'!$C$3:$C$30,1,0)),"Нет","Да")</f>
        <v>Нет</v>
      </c>
      <c r="D986" s="43">
        <f t="shared" si="30"/>
        <v>365</v>
      </c>
      <c r="E986" s="44">
        <f>ROUND(('Все выпуски'!$J$3*'Все выпуски'!$J$6/100)/365*(B986-IF(C986="Нет",VLOOKUP(A986,'Айгенис Оп11'!$A$2:$C$30,3,0),VLOOKUP((A986-1),'Айгенис Оп11'!$A$2:$C$30,3,0))),2)</f>
        <v>4.3600000000000003</v>
      </c>
      <c r="G986" s="43">
        <f>COUNTIF(D987:$D$2571,365)</f>
        <v>1219</v>
      </c>
      <c r="H986" s="43">
        <f>COUNTIF(D987:$D$2571,366)</f>
        <v>366</v>
      </c>
      <c r="I986" s="2"/>
    </row>
    <row r="987" spans="1:9" x14ac:dyDescent="0.25">
      <c r="A987" s="1">
        <f>COUNTIF($C$2:C987,"Да")</f>
        <v>10</v>
      </c>
      <c r="B987" s="45">
        <f t="shared" si="31"/>
        <v>45986</v>
      </c>
      <c r="C987" s="42" t="str">
        <f>IF(ISERROR(VLOOKUP(B987,'Айгенис Оп11'!$C$3:$C$30,1,0)),"Нет","Да")</f>
        <v>Нет</v>
      </c>
      <c r="D987" s="43">
        <f t="shared" si="30"/>
        <v>365</v>
      </c>
      <c r="E987" s="44">
        <f>ROUND(('Все выпуски'!$J$3*'Все выпуски'!$J$6/100)/365*(B987-IF(C987="Нет",VLOOKUP(A987,'Айгенис Оп11'!$A$2:$C$30,3,0),VLOOKUP((A987-1),'Айгенис Оп11'!$A$2:$C$30,3,0))),2)</f>
        <v>4.4400000000000004</v>
      </c>
      <c r="G987" s="43">
        <f>COUNTIF(D988:$D$2571,365)</f>
        <v>1218</v>
      </c>
      <c r="H987" s="43">
        <f>COUNTIF(D988:$D$2571,366)</f>
        <v>366</v>
      </c>
      <c r="I987" s="2"/>
    </row>
    <row r="988" spans="1:9" x14ac:dyDescent="0.25">
      <c r="A988" s="1">
        <f>COUNTIF($C$2:C988,"Да")</f>
        <v>10</v>
      </c>
      <c r="B988" s="45">
        <f t="shared" si="31"/>
        <v>45987</v>
      </c>
      <c r="C988" s="42" t="str">
        <f>IF(ISERROR(VLOOKUP(B988,'Айгенис Оп11'!$C$3:$C$30,1,0)),"Нет","Да")</f>
        <v>Нет</v>
      </c>
      <c r="D988" s="43">
        <f t="shared" si="30"/>
        <v>365</v>
      </c>
      <c r="E988" s="44">
        <f>ROUND(('Все выпуски'!$J$3*'Все выпуски'!$J$6/100)/365*(B988-IF(C988="Нет",VLOOKUP(A988,'Айгенис Оп11'!$A$2:$C$30,3,0),VLOOKUP((A988-1),'Айгенис Оп11'!$A$2:$C$30,3,0))),2)</f>
        <v>4.5199999999999996</v>
      </c>
      <c r="G988" s="43">
        <f>COUNTIF(D989:$D$2571,365)</f>
        <v>1217</v>
      </c>
      <c r="H988" s="43">
        <f>COUNTIF(D989:$D$2571,366)</f>
        <v>366</v>
      </c>
      <c r="I988" s="2"/>
    </row>
    <row r="989" spans="1:9" x14ac:dyDescent="0.25">
      <c r="A989" s="1">
        <f>COUNTIF($C$2:C989,"Да")</f>
        <v>10</v>
      </c>
      <c r="B989" s="45">
        <f t="shared" si="31"/>
        <v>45988</v>
      </c>
      <c r="C989" s="42" t="str">
        <f>IF(ISERROR(VLOOKUP(B989,'Айгенис Оп11'!$C$3:$C$30,1,0)),"Нет","Да")</f>
        <v>Нет</v>
      </c>
      <c r="D989" s="43">
        <f t="shared" si="30"/>
        <v>365</v>
      </c>
      <c r="E989" s="44">
        <f>ROUND(('Все выпуски'!$J$3*'Все выпуски'!$J$6/100)/365*(B989-IF(C989="Нет",VLOOKUP(A989,'Айгенис Оп11'!$A$2:$C$30,3,0),VLOOKUP((A989-1),'Айгенис Оп11'!$A$2:$C$30,3,0))),2)</f>
        <v>4.5999999999999996</v>
      </c>
      <c r="G989" s="43">
        <f>COUNTIF(D990:$D$2571,365)</f>
        <v>1216</v>
      </c>
      <c r="H989" s="43">
        <f>COUNTIF(D990:$D$2571,366)</f>
        <v>366</v>
      </c>
      <c r="I989" s="2"/>
    </row>
    <row r="990" spans="1:9" x14ac:dyDescent="0.25">
      <c r="A990" s="1">
        <f>COUNTIF($C$2:C990,"Да")</f>
        <v>10</v>
      </c>
      <c r="B990" s="45">
        <f t="shared" si="31"/>
        <v>45989</v>
      </c>
      <c r="C990" s="42" t="str">
        <f>IF(ISERROR(VLOOKUP(B990,'Айгенис Оп11'!$C$3:$C$30,1,0)),"Нет","Да")</f>
        <v>Нет</v>
      </c>
      <c r="D990" s="43">
        <f t="shared" si="30"/>
        <v>365</v>
      </c>
      <c r="E990" s="44">
        <f>ROUND(('Все выпуски'!$J$3*'Все выпуски'!$J$6/100)/365*(B990-IF(C990="Нет",VLOOKUP(A990,'Айгенис Оп11'!$A$2:$C$30,3,0),VLOOKUP((A990-1),'Айгенис Оп11'!$A$2:$C$30,3,0))),2)</f>
        <v>4.68</v>
      </c>
      <c r="G990" s="43">
        <f>COUNTIF(D991:$D$2571,365)</f>
        <v>1215</v>
      </c>
      <c r="H990" s="43">
        <f>COUNTIF(D991:$D$2571,366)</f>
        <v>366</v>
      </c>
      <c r="I990" s="2"/>
    </row>
    <row r="991" spans="1:9" x14ac:dyDescent="0.25">
      <c r="A991" s="1">
        <f>COUNTIF($C$2:C991,"Да")</f>
        <v>10</v>
      </c>
      <c r="B991" s="45">
        <f t="shared" si="31"/>
        <v>45990</v>
      </c>
      <c r="C991" s="42" t="str">
        <f>IF(ISERROR(VLOOKUP(B991,'Айгенис Оп11'!$C$3:$C$30,1,0)),"Нет","Да")</f>
        <v>Нет</v>
      </c>
      <c r="D991" s="43">
        <f t="shared" si="30"/>
        <v>365</v>
      </c>
      <c r="E991" s="44">
        <f>ROUND(('Все выпуски'!$J$3*'Все выпуски'!$J$6/100)/365*(B991-IF(C991="Нет",VLOOKUP(A991,'Айгенис Оп11'!$A$2:$C$30,3,0),VLOOKUP((A991-1),'Айгенис Оп11'!$A$2:$C$30,3,0))),2)</f>
        <v>4.7699999999999996</v>
      </c>
      <c r="G991" s="43">
        <f>COUNTIF(D992:$D$2571,365)</f>
        <v>1214</v>
      </c>
      <c r="H991" s="43">
        <f>COUNTIF(D992:$D$2571,366)</f>
        <v>366</v>
      </c>
      <c r="I991" s="2"/>
    </row>
    <row r="992" spans="1:9" x14ac:dyDescent="0.25">
      <c r="A992" s="1">
        <f>COUNTIF($C$2:C992,"Да")</f>
        <v>10</v>
      </c>
      <c r="B992" s="45">
        <f t="shared" si="31"/>
        <v>45991</v>
      </c>
      <c r="C992" s="42" t="str">
        <f>IF(ISERROR(VLOOKUP(B992,'Айгенис Оп11'!$C$3:$C$30,1,0)),"Нет","Да")</f>
        <v>Нет</v>
      </c>
      <c r="D992" s="43">
        <f t="shared" si="30"/>
        <v>365</v>
      </c>
      <c r="E992" s="44">
        <f>ROUND(('Все выпуски'!$J$3*'Все выпуски'!$J$6/100)/365*(B992-IF(C992="Нет",VLOOKUP(A992,'Айгенис Оп11'!$A$2:$C$30,3,0),VLOOKUP((A992-1),'Айгенис Оп11'!$A$2:$C$30,3,0))),2)</f>
        <v>4.8499999999999996</v>
      </c>
      <c r="G992" s="43">
        <f>COUNTIF(D993:$D$2571,365)</f>
        <v>1213</v>
      </c>
      <c r="H992" s="43">
        <f>COUNTIF(D993:$D$2571,366)</f>
        <v>366</v>
      </c>
      <c r="I992" s="2"/>
    </row>
    <row r="993" spans="1:9" x14ac:dyDescent="0.25">
      <c r="A993" s="1">
        <f>COUNTIF($C$2:C993,"Да")</f>
        <v>10</v>
      </c>
      <c r="B993" s="45">
        <f t="shared" si="31"/>
        <v>45992</v>
      </c>
      <c r="C993" s="42" t="str">
        <f>IF(ISERROR(VLOOKUP(B993,'Айгенис Оп11'!$C$3:$C$30,1,0)),"Нет","Да")</f>
        <v>Нет</v>
      </c>
      <c r="D993" s="43">
        <f t="shared" si="30"/>
        <v>365</v>
      </c>
      <c r="E993" s="44">
        <f>ROUND(('Все выпуски'!$J$3*'Все выпуски'!$J$6/100)/365*(B993-IF(C993="Нет",VLOOKUP(A993,'Айгенис Оп11'!$A$2:$C$30,3,0),VLOOKUP((A993-1),'Айгенис Оп11'!$A$2:$C$30,3,0))),2)</f>
        <v>4.93</v>
      </c>
      <c r="G993" s="43">
        <f>COUNTIF(D994:$D$2571,365)</f>
        <v>1212</v>
      </c>
      <c r="H993" s="43">
        <f>COUNTIF(D994:$D$2571,366)</f>
        <v>366</v>
      </c>
      <c r="I993" s="2"/>
    </row>
    <row r="994" spans="1:9" x14ac:dyDescent="0.25">
      <c r="A994" s="1">
        <f>COUNTIF($C$2:C994,"Да")</f>
        <v>10</v>
      </c>
      <c r="B994" s="45">
        <f t="shared" si="31"/>
        <v>45993</v>
      </c>
      <c r="C994" s="42" t="str">
        <f>IF(ISERROR(VLOOKUP(B994,'Айгенис Оп11'!$C$3:$C$30,1,0)),"Нет","Да")</f>
        <v>Нет</v>
      </c>
      <c r="D994" s="43">
        <f t="shared" si="30"/>
        <v>365</v>
      </c>
      <c r="E994" s="44">
        <f>ROUND(('Все выпуски'!$J$3*'Все выпуски'!$J$6/100)/365*(B994-IF(C994="Нет",VLOOKUP(A994,'Айгенис Оп11'!$A$2:$C$30,3,0),VLOOKUP((A994-1),'Айгенис Оп11'!$A$2:$C$30,3,0))),2)</f>
        <v>5.01</v>
      </c>
      <c r="G994" s="43">
        <f>COUNTIF(D995:$D$2571,365)</f>
        <v>1211</v>
      </c>
      <c r="H994" s="43">
        <f>COUNTIF(D995:$D$2571,366)</f>
        <v>366</v>
      </c>
      <c r="I994" s="2"/>
    </row>
    <row r="995" spans="1:9" x14ac:dyDescent="0.25">
      <c r="A995" s="1">
        <f>COUNTIF($C$2:C995,"Да")</f>
        <v>10</v>
      </c>
      <c r="B995" s="45">
        <f t="shared" si="31"/>
        <v>45994</v>
      </c>
      <c r="C995" s="42" t="str">
        <f>IF(ISERROR(VLOOKUP(B995,'Айгенис Оп11'!$C$3:$C$30,1,0)),"Нет","Да")</f>
        <v>Нет</v>
      </c>
      <c r="D995" s="43">
        <f t="shared" si="30"/>
        <v>365</v>
      </c>
      <c r="E995" s="44">
        <f>ROUND(('Все выпуски'!$J$3*'Все выпуски'!$J$6/100)/365*(B995-IF(C995="Нет",VLOOKUP(A995,'Айгенис Оп11'!$A$2:$C$30,3,0),VLOOKUP((A995-1),'Айгенис Оп11'!$A$2:$C$30,3,0))),2)</f>
        <v>5.0999999999999996</v>
      </c>
      <c r="G995" s="43">
        <f>COUNTIF(D996:$D$2571,365)</f>
        <v>1210</v>
      </c>
      <c r="H995" s="43">
        <f>COUNTIF(D996:$D$2571,366)</f>
        <v>366</v>
      </c>
      <c r="I995" s="2"/>
    </row>
    <row r="996" spans="1:9" x14ac:dyDescent="0.25">
      <c r="A996" s="1">
        <f>COUNTIF($C$2:C996,"Да")</f>
        <v>10</v>
      </c>
      <c r="B996" s="45">
        <f t="shared" si="31"/>
        <v>45995</v>
      </c>
      <c r="C996" s="42" t="str">
        <f>IF(ISERROR(VLOOKUP(B996,'Айгенис Оп11'!$C$3:$C$30,1,0)),"Нет","Да")</f>
        <v>Нет</v>
      </c>
      <c r="D996" s="43">
        <f t="shared" si="30"/>
        <v>365</v>
      </c>
      <c r="E996" s="44">
        <f>ROUND(('Все выпуски'!$J$3*'Все выпуски'!$J$6/100)/365*(B996-IF(C996="Нет",VLOOKUP(A996,'Айгенис Оп11'!$A$2:$C$30,3,0),VLOOKUP((A996-1),'Айгенис Оп11'!$A$2:$C$30,3,0))),2)</f>
        <v>5.18</v>
      </c>
      <c r="G996" s="43">
        <f>COUNTIF(D997:$D$2571,365)</f>
        <v>1209</v>
      </c>
      <c r="H996" s="43">
        <f>COUNTIF(D997:$D$2571,366)</f>
        <v>366</v>
      </c>
      <c r="I996" s="2"/>
    </row>
    <row r="997" spans="1:9" x14ac:dyDescent="0.25">
      <c r="A997" s="1">
        <f>COUNTIF($C$2:C997,"Да")</f>
        <v>10</v>
      </c>
      <c r="B997" s="45">
        <f t="shared" si="31"/>
        <v>45996</v>
      </c>
      <c r="C997" s="42" t="str">
        <f>IF(ISERROR(VLOOKUP(B997,'Айгенис Оп11'!$C$3:$C$30,1,0)),"Нет","Да")</f>
        <v>Нет</v>
      </c>
      <c r="D997" s="43">
        <f t="shared" si="30"/>
        <v>365</v>
      </c>
      <c r="E997" s="44">
        <f>ROUND(('Все выпуски'!$J$3*'Все выпуски'!$J$6/100)/365*(B997-IF(C997="Нет",VLOOKUP(A997,'Айгенис Оп11'!$A$2:$C$30,3,0),VLOOKUP((A997-1),'Айгенис Оп11'!$A$2:$C$30,3,0))),2)</f>
        <v>5.26</v>
      </c>
      <c r="G997" s="43">
        <f>COUNTIF(D998:$D$2571,365)</f>
        <v>1208</v>
      </c>
      <c r="H997" s="43">
        <f>COUNTIF(D998:$D$2571,366)</f>
        <v>366</v>
      </c>
      <c r="I997" s="2"/>
    </row>
    <row r="998" spans="1:9" x14ac:dyDescent="0.25">
      <c r="A998" s="1">
        <f>COUNTIF($C$2:C998,"Да")</f>
        <v>10</v>
      </c>
      <c r="B998" s="45">
        <f t="shared" si="31"/>
        <v>45997</v>
      </c>
      <c r="C998" s="42" t="str">
        <f>IF(ISERROR(VLOOKUP(B998,'Айгенис Оп11'!$C$3:$C$30,1,0)),"Нет","Да")</f>
        <v>Нет</v>
      </c>
      <c r="D998" s="43">
        <f t="shared" si="30"/>
        <v>365</v>
      </c>
      <c r="E998" s="44">
        <f>ROUND(('Все выпуски'!$J$3*'Все выпуски'!$J$6/100)/365*(B998-IF(C998="Нет",VLOOKUP(A998,'Айгенис Оп11'!$A$2:$C$30,3,0),VLOOKUP((A998-1),'Айгенис Оп11'!$A$2:$C$30,3,0))),2)</f>
        <v>5.34</v>
      </c>
      <c r="G998" s="43">
        <f>COUNTIF(D999:$D$2571,365)</f>
        <v>1207</v>
      </c>
      <c r="H998" s="43">
        <f>COUNTIF(D999:$D$2571,366)</f>
        <v>366</v>
      </c>
      <c r="I998" s="2"/>
    </row>
    <row r="999" spans="1:9" x14ac:dyDescent="0.25">
      <c r="A999" s="1">
        <f>COUNTIF($C$2:C999,"Да")</f>
        <v>10</v>
      </c>
      <c r="B999" s="45">
        <f t="shared" si="31"/>
        <v>45998</v>
      </c>
      <c r="C999" s="42" t="str">
        <f>IF(ISERROR(VLOOKUP(B999,'Айгенис Оп11'!$C$3:$C$30,1,0)),"Нет","Да")</f>
        <v>Нет</v>
      </c>
      <c r="D999" s="43">
        <f t="shared" si="30"/>
        <v>365</v>
      </c>
      <c r="E999" s="44">
        <f>ROUND(('Все выпуски'!$J$3*'Все выпуски'!$J$6/100)/365*(B999-IF(C999="Нет",VLOOKUP(A999,'Айгенис Оп11'!$A$2:$C$30,3,0),VLOOKUP((A999-1),'Айгенис Оп11'!$A$2:$C$30,3,0))),2)</f>
        <v>5.42</v>
      </c>
      <c r="G999" s="43">
        <f>COUNTIF(D1000:$D$2571,365)</f>
        <v>1206</v>
      </c>
      <c r="H999" s="43">
        <f>COUNTIF(D1000:$D$2571,366)</f>
        <v>366</v>
      </c>
      <c r="I999" s="2"/>
    </row>
    <row r="1000" spans="1:9" x14ac:dyDescent="0.25">
      <c r="A1000" s="1">
        <f>COUNTIF($C$2:C1000,"Да")</f>
        <v>10</v>
      </c>
      <c r="B1000" s="45">
        <f t="shared" si="31"/>
        <v>45999</v>
      </c>
      <c r="C1000" s="42" t="str">
        <f>IF(ISERROR(VLOOKUP(B1000,'Айгенис Оп11'!$C$3:$C$30,1,0)),"Нет","Да")</f>
        <v>Нет</v>
      </c>
      <c r="D1000" s="43">
        <f t="shared" si="30"/>
        <v>365</v>
      </c>
      <c r="E1000" s="44">
        <f>ROUND(('Все выпуски'!$J$3*'Все выпуски'!$J$6/100)/365*(B1000-IF(C1000="Нет",VLOOKUP(A1000,'Айгенис Оп11'!$A$2:$C$30,3,0),VLOOKUP((A1000-1),'Айгенис Оп11'!$A$2:$C$30,3,0))),2)</f>
        <v>5.51</v>
      </c>
      <c r="G1000" s="43">
        <f>COUNTIF(D1001:$D$2571,365)</f>
        <v>1205</v>
      </c>
      <c r="H1000" s="43">
        <f>COUNTIF(D1001:$D$2571,366)</f>
        <v>366</v>
      </c>
      <c r="I1000" s="2"/>
    </row>
    <row r="1001" spans="1:9" x14ac:dyDescent="0.25">
      <c r="A1001" s="1">
        <f>COUNTIF($C$2:C1001,"Да")</f>
        <v>10</v>
      </c>
      <c r="B1001" s="45">
        <f t="shared" si="31"/>
        <v>46000</v>
      </c>
      <c r="C1001" s="42" t="str">
        <f>IF(ISERROR(VLOOKUP(B1001,'Айгенис Оп11'!$C$3:$C$30,1,0)),"Нет","Да")</f>
        <v>Нет</v>
      </c>
      <c r="D1001" s="43">
        <f t="shared" si="30"/>
        <v>365</v>
      </c>
      <c r="E1001" s="44">
        <f>ROUND(('Все выпуски'!$J$3*'Все выпуски'!$J$6/100)/365*(B1001-IF(C1001="Нет",VLOOKUP(A1001,'Айгенис Оп11'!$A$2:$C$30,3,0),VLOOKUP((A1001-1),'Айгенис Оп11'!$A$2:$C$30,3,0))),2)</f>
        <v>5.59</v>
      </c>
      <c r="G1001" s="43">
        <f>COUNTIF(D1002:$D$2571,365)</f>
        <v>1204</v>
      </c>
      <c r="H1001" s="43">
        <f>COUNTIF(D1002:$D$2571,366)</f>
        <v>366</v>
      </c>
      <c r="I1001" s="2"/>
    </row>
    <row r="1002" spans="1:9" x14ac:dyDescent="0.25">
      <c r="A1002" s="1">
        <f>COUNTIF($C$2:C1002,"Да")</f>
        <v>10</v>
      </c>
      <c r="B1002" s="45">
        <f t="shared" si="31"/>
        <v>46001</v>
      </c>
      <c r="C1002" s="42" t="str">
        <f>IF(ISERROR(VLOOKUP(B1002,'Айгенис Оп11'!$C$3:$C$30,1,0)),"Нет","Да")</f>
        <v>Нет</v>
      </c>
      <c r="D1002" s="43">
        <f t="shared" si="30"/>
        <v>365</v>
      </c>
      <c r="E1002" s="44">
        <f>ROUND(('Все выпуски'!$J$3*'Все выпуски'!$J$6/100)/365*(B1002-IF(C1002="Нет",VLOOKUP(A1002,'Айгенис Оп11'!$A$2:$C$30,3,0),VLOOKUP((A1002-1),'Айгенис Оп11'!$A$2:$C$30,3,0))),2)</f>
        <v>5.67</v>
      </c>
      <c r="G1002" s="43">
        <f>COUNTIF(D1003:$D$2571,365)</f>
        <v>1203</v>
      </c>
      <c r="H1002" s="43">
        <f>COUNTIF(D1003:$D$2571,366)</f>
        <v>366</v>
      </c>
      <c r="I1002" s="2"/>
    </row>
    <row r="1003" spans="1:9" x14ac:dyDescent="0.25">
      <c r="A1003" s="1">
        <f>COUNTIF($C$2:C1003,"Да")</f>
        <v>10</v>
      </c>
      <c r="B1003" s="45">
        <f t="shared" si="31"/>
        <v>46002</v>
      </c>
      <c r="C1003" s="42" t="str">
        <f>IF(ISERROR(VLOOKUP(B1003,'Айгенис Оп11'!$C$3:$C$30,1,0)),"Нет","Да")</f>
        <v>Нет</v>
      </c>
      <c r="D1003" s="43">
        <f t="shared" si="30"/>
        <v>365</v>
      </c>
      <c r="E1003" s="44">
        <f>ROUND(('Все выпуски'!$J$3*'Все выпуски'!$J$6/100)/365*(B1003-IF(C1003="Нет",VLOOKUP(A1003,'Айгенис Оп11'!$A$2:$C$30,3,0),VLOOKUP((A1003-1),'Айгенис Оп11'!$A$2:$C$30,3,0))),2)</f>
        <v>5.75</v>
      </c>
      <c r="G1003" s="43">
        <f>COUNTIF(D1004:$D$2571,365)</f>
        <v>1202</v>
      </c>
      <c r="H1003" s="43">
        <f>COUNTIF(D1004:$D$2571,366)</f>
        <v>366</v>
      </c>
      <c r="I1003" s="2"/>
    </row>
    <row r="1004" spans="1:9" x14ac:dyDescent="0.25">
      <c r="A1004" s="1">
        <f>COUNTIF($C$2:C1004,"Да")</f>
        <v>10</v>
      </c>
      <c r="B1004" s="45">
        <f t="shared" si="31"/>
        <v>46003</v>
      </c>
      <c r="C1004" s="42" t="str">
        <f>IF(ISERROR(VLOOKUP(B1004,'Айгенис Оп11'!$C$3:$C$30,1,0)),"Нет","Да")</f>
        <v>Нет</v>
      </c>
      <c r="D1004" s="43">
        <f t="shared" si="30"/>
        <v>365</v>
      </c>
      <c r="E1004" s="44">
        <f>ROUND(('Все выпуски'!$J$3*'Все выпуски'!$J$6/100)/365*(B1004-IF(C1004="Нет",VLOOKUP(A1004,'Айгенис Оп11'!$A$2:$C$30,3,0),VLOOKUP((A1004-1),'Айгенис Оп11'!$A$2:$C$30,3,0))),2)</f>
        <v>5.84</v>
      </c>
      <c r="G1004" s="43">
        <f>COUNTIF(D1005:$D$2571,365)</f>
        <v>1201</v>
      </c>
      <c r="H1004" s="43">
        <f>COUNTIF(D1005:$D$2571,366)</f>
        <v>366</v>
      </c>
      <c r="I1004" s="2"/>
    </row>
    <row r="1005" spans="1:9" x14ac:dyDescent="0.25">
      <c r="A1005" s="1">
        <f>COUNTIF($C$2:C1005,"Да")</f>
        <v>10</v>
      </c>
      <c r="B1005" s="45">
        <f t="shared" si="31"/>
        <v>46004</v>
      </c>
      <c r="C1005" s="42" t="str">
        <f>IF(ISERROR(VLOOKUP(B1005,'Айгенис Оп11'!$C$3:$C$30,1,0)),"Нет","Да")</f>
        <v>Нет</v>
      </c>
      <c r="D1005" s="43">
        <f t="shared" si="30"/>
        <v>365</v>
      </c>
      <c r="E1005" s="44">
        <f>ROUND(('Все выпуски'!$J$3*'Все выпуски'!$J$6/100)/365*(B1005-IF(C1005="Нет",VLOOKUP(A1005,'Айгенис Оп11'!$A$2:$C$30,3,0),VLOOKUP((A1005-1),'Айгенис Оп11'!$A$2:$C$30,3,0))),2)</f>
        <v>5.92</v>
      </c>
      <c r="G1005" s="43">
        <f>COUNTIF(D1006:$D$2571,365)</f>
        <v>1200</v>
      </c>
      <c r="H1005" s="43">
        <f>COUNTIF(D1006:$D$2571,366)</f>
        <v>366</v>
      </c>
      <c r="I1005" s="2"/>
    </row>
    <row r="1006" spans="1:9" x14ac:dyDescent="0.25">
      <c r="A1006" s="1">
        <f>COUNTIF($C$2:C1006,"Да")</f>
        <v>10</v>
      </c>
      <c r="B1006" s="45">
        <f t="shared" si="31"/>
        <v>46005</v>
      </c>
      <c r="C1006" s="42" t="str">
        <f>IF(ISERROR(VLOOKUP(B1006,'Айгенис Оп11'!$C$3:$C$30,1,0)),"Нет","Да")</f>
        <v>Нет</v>
      </c>
      <c r="D1006" s="43">
        <f t="shared" si="30"/>
        <v>365</v>
      </c>
      <c r="E1006" s="44">
        <f>ROUND(('Все выпуски'!$J$3*'Все выпуски'!$J$6/100)/365*(B1006-IF(C1006="Нет",VLOOKUP(A1006,'Айгенис Оп11'!$A$2:$C$30,3,0),VLOOKUP((A1006-1),'Айгенис Оп11'!$A$2:$C$30,3,0))),2)</f>
        <v>6</v>
      </c>
      <c r="G1006" s="43">
        <f>COUNTIF(D1007:$D$2571,365)</f>
        <v>1199</v>
      </c>
      <c r="H1006" s="43">
        <f>COUNTIF(D1007:$D$2571,366)</f>
        <v>366</v>
      </c>
      <c r="I1006" s="2"/>
    </row>
    <row r="1007" spans="1:9" x14ac:dyDescent="0.25">
      <c r="A1007" s="1">
        <f>COUNTIF($C$2:C1007,"Да")</f>
        <v>10</v>
      </c>
      <c r="B1007" s="45">
        <f t="shared" si="31"/>
        <v>46006</v>
      </c>
      <c r="C1007" s="42" t="str">
        <f>IF(ISERROR(VLOOKUP(B1007,'Айгенис Оп11'!$C$3:$C$30,1,0)),"Нет","Да")</f>
        <v>Нет</v>
      </c>
      <c r="D1007" s="43">
        <f t="shared" si="30"/>
        <v>365</v>
      </c>
      <c r="E1007" s="44">
        <f>ROUND(('Все выпуски'!$J$3*'Все выпуски'!$J$6/100)/365*(B1007-IF(C1007="Нет",VLOOKUP(A1007,'Айгенис Оп11'!$A$2:$C$30,3,0),VLOOKUP((A1007-1),'Айгенис Оп11'!$A$2:$C$30,3,0))),2)</f>
        <v>6.08</v>
      </c>
      <c r="G1007" s="43">
        <f>COUNTIF(D1008:$D$2571,365)</f>
        <v>1198</v>
      </c>
      <c r="H1007" s="43">
        <f>COUNTIF(D1008:$D$2571,366)</f>
        <v>366</v>
      </c>
      <c r="I1007" s="2"/>
    </row>
    <row r="1008" spans="1:9" x14ac:dyDescent="0.25">
      <c r="A1008" s="1">
        <f>COUNTIF($C$2:C1008,"Да")</f>
        <v>10</v>
      </c>
      <c r="B1008" s="45">
        <f t="shared" si="31"/>
        <v>46007</v>
      </c>
      <c r="C1008" s="42" t="str">
        <f>IF(ISERROR(VLOOKUP(B1008,'Айгенис Оп11'!$C$3:$C$30,1,0)),"Нет","Да")</f>
        <v>Нет</v>
      </c>
      <c r="D1008" s="43">
        <f t="shared" si="30"/>
        <v>365</v>
      </c>
      <c r="E1008" s="44">
        <f>ROUND(('Все выпуски'!$J$3*'Все выпуски'!$J$6/100)/365*(B1008-IF(C1008="Нет",VLOOKUP(A1008,'Айгенис Оп11'!$A$2:$C$30,3,0),VLOOKUP((A1008-1),'Айгенис Оп11'!$A$2:$C$30,3,0))),2)</f>
        <v>6.16</v>
      </c>
      <c r="G1008" s="43">
        <f>COUNTIF(D1009:$D$2571,365)</f>
        <v>1197</v>
      </c>
      <c r="H1008" s="43">
        <f>COUNTIF(D1009:$D$2571,366)</f>
        <v>366</v>
      </c>
      <c r="I1008" s="2"/>
    </row>
    <row r="1009" spans="1:9" x14ac:dyDescent="0.25">
      <c r="A1009" s="1">
        <f>COUNTIF($C$2:C1009,"Да")</f>
        <v>10</v>
      </c>
      <c r="B1009" s="45">
        <f t="shared" si="31"/>
        <v>46008</v>
      </c>
      <c r="C1009" s="42" t="str">
        <f>IF(ISERROR(VLOOKUP(B1009,'Айгенис Оп11'!$C$3:$C$30,1,0)),"Нет","Да")</f>
        <v>Нет</v>
      </c>
      <c r="D1009" s="43">
        <f t="shared" si="30"/>
        <v>365</v>
      </c>
      <c r="E1009" s="44">
        <f>ROUND(('Все выпуски'!$J$3*'Все выпуски'!$J$6/100)/365*(B1009-IF(C1009="Нет",VLOOKUP(A1009,'Айгенис Оп11'!$A$2:$C$30,3,0),VLOOKUP((A1009-1),'Айгенис Оп11'!$A$2:$C$30,3,0))),2)</f>
        <v>6.25</v>
      </c>
      <c r="G1009" s="43">
        <f>COUNTIF(D1010:$D$2571,365)</f>
        <v>1196</v>
      </c>
      <c r="H1009" s="43">
        <f>COUNTIF(D1010:$D$2571,366)</f>
        <v>366</v>
      </c>
      <c r="I1009" s="2"/>
    </row>
    <row r="1010" spans="1:9" x14ac:dyDescent="0.25">
      <c r="A1010" s="1">
        <f>COUNTIF($C$2:C1010,"Да")</f>
        <v>10</v>
      </c>
      <c r="B1010" s="45">
        <f t="shared" si="31"/>
        <v>46009</v>
      </c>
      <c r="C1010" s="42" t="str">
        <f>IF(ISERROR(VLOOKUP(B1010,'Айгенис Оп11'!$C$3:$C$30,1,0)),"Нет","Да")</f>
        <v>Нет</v>
      </c>
      <c r="D1010" s="43">
        <f t="shared" si="30"/>
        <v>365</v>
      </c>
      <c r="E1010" s="44">
        <f>ROUND(('Все выпуски'!$J$3*'Все выпуски'!$J$6/100)/365*(B1010-IF(C1010="Нет",VLOOKUP(A1010,'Айгенис Оп11'!$A$2:$C$30,3,0),VLOOKUP((A1010-1),'Айгенис Оп11'!$A$2:$C$30,3,0))),2)</f>
        <v>6.33</v>
      </c>
      <c r="G1010" s="43">
        <f>COUNTIF(D1011:$D$2571,365)</f>
        <v>1195</v>
      </c>
      <c r="H1010" s="43">
        <f>COUNTIF(D1011:$D$2571,366)</f>
        <v>366</v>
      </c>
      <c r="I1010" s="2"/>
    </row>
    <row r="1011" spans="1:9" x14ac:dyDescent="0.25">
      <c r="A1011" s="1">
        <f>COUNTIF($C$2:C1011,"Да")</f>
        <v>10</v>
      </c>
      <c r="B1011" s="45">
        <f t="shared" si="31"/>
        <v>46010</v>
      </c>
      <c r="C1011" s="42" t="str">
        <f>IF(ISERROR(VLOOKUP(B1011,'Айгенис Оп11'!$C$3:$C$30,1,0)),"Нет","Да")</f>
        <v>Нет</v>
      </c>
      <c r="D1011" s="43">
        <f t="shared" si="30"/>
        <v>365</v>
      </c>
      <c r="E1011" s="44">
        <f>ROUND(('Все выпуски'!$J$3*'Все выпуски'!$J$6/100)/365*(B1011-IF(C1011="Нет",VLOOKUP(A1011,'Айгенис Оп11'!$A$2:$C$30,3,0),VLOOKUP((A1011-1),'Айгенис Оп11'!$A$2:$C$30,3,0))),2)</f>
        <v>6.41</v>
      </c>
      <c r="G1011" s="43">
        <f>COUNTIF(D1012:$D$2571,365)</f>
        <v>1194</v>
      </c>
      <c r="H1011" s="43">
        <f>COUNTIF(D1012:$D$2571,366)</f>
        <v>366</v>
      </c>
      <c r="I1011" s="2"/>
    </row>
    <row r="1012" spans="1:9" x14ac:dyDescent="0.25">
      <c r="A1012" s="1">
        <f>COUNTIF($C$2:C1012,"Да")</f>
        <v>10</v>
      </c>
      <c r="B1012" s="45">
        <f t="shared" si="31"/>
        <v>46011</v>
      </c>
      <c r="C1012" s="42" t="str">
        <f>IF(ISERROR(VLOOKUP(B1012,'Айгенис Оп11'!$C$3:$C$30,1,0)),"Нет","Да")</f>
        <v>Нет</v>
      </c>
      <c r="D1012" s="43">
        <f t="shared" si="30"/>
        <v>365</v>
      </c>
      <c r="E1012" s="44">
        <f>ROUND(('Все выпуски'!$J$3*'Все выпуски'!$J$6/100)/365*(B1012-IF(C1012="Нет",VLOOKUP(A1012,'Айгенис Оп11'!$A$2:$C$30,3,0),VLOOKUP((A1012-1),'Айгенис Оп11'!$A$2:$C$30,3,0))),2)</f>
        <v>6.49</v>
      </c>
      <c r="G1012" s="43">
        <f>COUNTIF(D1013:$D$2571,365)</f>
        <v>1193</v>
      </c>
      <c r="H1012" s="43">
        <f>COUNTIF(D1013:$D$2571,366)</f>
        <v>366</v>
      </c>
      <c r="I1012" s="2"/>
    </row>
    <row r="1013" spans="1:9" x14ac:dyDescent="0.25">
      <c r="A1013" s="1">
        <f>COUNTIF($C$2:C1013,"Да")</f>
        <v>10</v>
      </c>
      <c r="B1013" s="45">
        <f t="shared" si="31"/>
        <v>46012</v>
      </c>
      <c r="C1013" s="42" t="str">
        <f>IF(ISERROR(VLOOKUP(B1013,'Айгенис Оп11'!$C$3:$C$30,1,0)),"Нет","Да")</f>
        <v>Нет</v>
      </c>
      <c r="D1013" s="43">
        <f t="shared" si="30"/>
        <v>365</v>
      </c>
      <c r="E1013" s="44">
        <f>ROUND(('Все выпуски'!$J$3*'Все выпуски'!$J$6/100)/365*(B1013-IF(C1013="Нет",VLOOKUP(A1013,'Айгенис Оп11'!$A$2:$C$30,3,0),VLOOKUP((A1013-1),'Айгенис Оп11'!$A$2:$C$30,3,0))),2)</f>
        <v>6.58</v>
      </c>
      <c r="G1013" s="43">
        <f>COUNTIF(D1014:$D$2571,365)</f>
        <v>1192</v>
      </c>
      <c r="H1013" s="43">
        <f>COUNTIF(D1014:$D$2571,366)</f>
        <v>366</v>
      </c>
      <c r="I1013" s="2"/>
    </row>
    <row r="1014" spans="1:9" x14ac:dyDescent="0.25">
      <c r="A1014" s="1">
        <f>COUNTIF($C$2:C1014,"Да")</f>
        <v>10</v>
      </c>
      <c r="B1014" s="45">
        <f t="shared" si="31"/>
        <v>46013</v>
      </c>
      <c r="C1014" s="42" t="str">
        <f>IF(ISERROR(VLOOKUP(B1014,'Айгенис Оп11'!$C$3:$C$30,1,0)),"Нет","Да")</f>
        <v>Нет</v>
      </c>
      <c r="D1014" s="43">
        <f t="shared" si="30"/>
        <v>365</v>
      </c>
      <c r="E1014" s="44">
        <f>ROUND(('Все выпуски'!$J$3*'Все выпуски'!$J$6/100)/365*(B1014-IF(C1014="Нет",VLOOKUP(A1014,'Айгенис Оп11'!$A$2:$C$30,3,0),VLOOKUP((A1014-1),'Айгенис Оп11'!$A$2:$C$30,3,0))),2)</f>
        <v>6.66</v>
      </c>
      <c r="G1014" s="43">
        <f>COUNTIF(D1015:$D$2571,365)</f>
        <v>1191</v>
      </c>
      <c r="H1014" s="43">
        <f>COUNTIF(D1015:$D$2571,366)</f>
        <v>366</v>
      </c>
      <c r="I1014" s="2"/>
    </row>
    <row r="1015" spans="1:9" x14ac:dyDescent="0.25">
      <c r="A1015" s="1">
        <f>COUNTIF($C$2:C1015,"Да")</f>
        <v>10</v>
      </c>
      <c r="B1015" s="45">
        <f t="shared" si="31"/>
        <v>46014</v>
      </c>
      <c r="C1015" s="42" t="str">
        <f>IF(ISERROR(VLOOKUP(B1015,'Айгенис Оп11'!$C$3:$C$30,1,0)),"Нет","Да")</f>
        <v>Нет</v>
      </c>
      <c r="D1015" s="43">
        <f t="shared" si="30"/>
        <v>365</v>
      </c>
      <c r="E1015" s="44">
        <f>ROUND(('Все выпуски'!$J$3*'Все выпуски'!$J$6/100)/365*(B1015-IF(C1015="Нет",VLOOKUP(A1015,'Айгенис Оп11'!$A$2:$C$30,3,0),VLOOKUP((A1015-1),'Айгенис Оп11'!$A$2:$C$30,3,0))),2)</f>
        <v>6.74</v>
      </c>
      <c r="G1015" s="43">
        <f>COUNTIF(D1016:$D$2571,365)</f>
        <v>1190</v>
      </c>
      <c r="H1015" s="43">
        <f>COUNTIF(D1016:$D$2571,366)</f>
        <v>366</v>
      </c>
      <c r="I1015" s="2"/>
    </row>
    <row r="1016" spans="1:9" x14ac:dyDescent="0.25">
      <c r="A1016" s="1">
        <f>COUNTIF($C$2:C1016,"Да")</f>
        <v>10</v>
      </c>
      <c r="B1016" s="45">
        <f t="shared" si="31"/>
        <v>46015</v>
      </c>
      <c r="C1016" s="42" t="str">
        <f>IF(ISERROR(VLOOKUP(B1016,'Айгенис Оп11'!$C$3:$C$30,1,0)),"Нет","Да")</f>
        <v>Нет</v>
      </c>
      <c r="D1016" s="43">
        <f t="shared" si="30"/>
        <v>365</v>
      </c>
      <c r="E1016" s="44">
        <f>ROUND(('Все выпуски'!$J$3*'Все выпуски'!$J$6/100)/365*(B1016-IF(C1016="Нет",VLOOKUP(A1016,'Айгенис Оп11'!$A$2:$C$30,3,0),VLOOKUP((A1016-1),'Айгенис Оп11'!$A$2:$C$30,3,0))),2)</f>
        <v>6.82</v>
      </c>
      <c r="G1016" s="43">
        <f>COUNTIF(D1017:$D$2571,365)</f>
        <v>1189</v>
      </c>
      <c r="H1016" s="43">
        <f>COUNTIF(D1017:$D$2571,366)</f>
        <v>366</v>
      </c>
      <c r="I1016" s="2"/>
    </row>
    <row r="1017" spans="1:9" x14ac:dyDescent="0.25">
      <c r="A1017" s="1">
        <f>COUNTIF($C$2:C1017,"Да")</f>
        <v>10</v>
      </c>
      <c r="B1017" s="45">
        <f t="shared" si="31"/>
        <v>46016</v>
      </c>
      <c r="C1017" s="42" t="str">
        <f>IF(ISERROR(VLOOKUP(B1017,'Айгенис Оп11'!$C$3:$C$30,1,0)),"Нет","Да")</f>
        <v>Нет</v>
      </c>
      <c r="D1017" s="43">
        <f t="shared" si="30"/>
        <v>365</v>
      </c>
      <c r="E1017" s="44">
        <f>ROUND(('Все выпуски'!$J$3*'Все выпуски'!$J$6/100)/365*(B1017-IF(C1017="Нет",VLOOKUP(A1017,'Айгенис Оп11'!$A$2:$C$30,3,0),VLOOKUP((A1017-1),'Айгенис Оп11'!$A$2:$C$30,3,0))),2)</f>
        <v>6.9</v>
      </c>
      <c r="G1017" s="43">
        <f>COUNTIF(D1018:$D$2571,365)</f>
        <v>1188</v>
      </c>
      <c r="H1017" s="43">
        <f>COUNTIF(D1018:$D$2571,366)</f>
        <v>366</v>
      </c>
      <c r="I1017" s="2"/>
    </row>
    <row r="1018" spans="1:9" x14ac:dyDescent="0.25">
      <c r="A1018" s="1">
        <f>COUNTIF($C$2:C1018,"Да")</f>
        <v>10</v>
      </c>
      <c r="B1018" s="45">
        <f t="shared" si="31"/>
        <v>46017</v>
      </c>
      <c r="C1018" s="42" t="str">
        <f>IF(ISERROR(VLOOKUP(B1018,'Айгенис Оп11'!$C$3:$C$30,1,0)),"Нет","Да")</f>
        <v>Нет</v>
      </c>
      <c r="D1018" s="43">
        <f t="shared" si="30"/>
        <v>365</v>
      </c>
      <c r="E1018" s="44">
        <f>ROUND(('Все выпуски'!$J$3*'Все выпуски'!$J$6/100)/365*(B1018-IF(C1018="Нет",VLOOKUP(A1018,'Айгенис Оп11'!$A$2:$C$30,3,0),VLOOKUP((A1018-1),'Айгенис Оп11'!$A$2:$C$30,3,0))),2)</f>
        <v>6.99</v>
      </c>
      <c r="G1018" s="43">
        <f>COUNTIF(D1019:$D$2571,365)</f>
        <v>1187</v>
      </c>
      <c r="H1018" s="43">
        <f>COUNTIF(D1019:$D$2571,366)</f>
        <v>366</v>
      </c>
      <c r="I1018" s="2"/>
    </row>
    <row r="1019" spans="1:9" x14ac:dyDescent="0.25">
      <c r="A1019" s="1">
        <f>COUNTIF($C$2:C1019,"Да")</f>
        <v>10</v>
      </c>
      <c r="B1019" s="45">
        <f t="shared" si="31"/>
        <v>46018</v>
      </c>
      <c r="C1019" s="42" t="str">
        <f>IF(ISERROR(VLOOKUP(B1019,'Айгенис Оп11'!$C$3:$C$30,1,0)),"Нет","Да")</f>
        <v>Нет</v>
      </c>
      <c r="D1019" s="43">
        <f t="shared" si="30"/>
        <v>365</v>
      </c>
      <c r="E1019" s="44">
        <f>ROUND(('Все выпуски'!$J$3*'Все выпуски'!$J$6/100)/365*(B1019-IF(C1019="Нет",VLOOKUP(A1019,'Айгенис Оп11'!$A$2:$C$30,3,0),VLOOKUP((A1019-1),'Айгенис Оп11'!$A$2:$C$30,3,0))),2)</f>
        <v>7.07</v>
      </c>
      <c r="G1019" s="43">
        <f>COUNTIF(D1020:$D$2571,365)</f>
        <v>1186</v>
      </c>
      <c r="H1019" s="43">
        <f>COUNTIF(D1020:$D$2571,366)</f>
        <v>366</v>
      </c>
      <c r="I1019" s="2"/>
    </row>
    <row r="1020" spans="1:9" x14ac:dyDescent="0.25">
      <c r="A1020" s="1">
        <f>COUNTIF($C$2:C1020,"Да")</f>
        <v>10</v>
      </c>
      <c r="B1020" s="45">
        <f t="shared" si="31"/>
        <v>46019</v>
      </c>
      <c r="C1020" s="42" t="str">
        <f>IF(ISERROR(VLOOKUP(B1020,'Айгенис Оп11'!$C$3:$C$30,1,0)),"Нет","Да")</f>
        <v>Нет</v>
      </c>
      <c r="D1020" s="43">
        <f t="shared" si="30"/>
        <v>365</v>
      </c>
      <c r="E1020" s="44">
        <f>ROUND(('Все выпуски'!$J$3*'Все выпуски'!$J$6/100)/365*(B1020-IF(C1020="Нет",VLOOKUP(A1020,'Айгенис Оп11'!$A$2:$C$30,3,0),VLOOKUP((A1020-1),'Айгенис Оп11'!$A$2:$C$30,3,0))),2)</f>
        <v>7.15</v>
      </c>
      <c r="G1020" s="43">
        <f>COUNTIF(D1021:$D$2571,365)</f>
        <v>1185</v>
      </c>
      <c r="H1020" s="43">
        <f>COUNTIF(D1021:$D$2571,366)</f>
        <v>366</v>
      </c>
      <c r="I1020" s="2"/>
    </row>
    <row r="1021" spans="1:9" x14ac:dyDescent="0.25">
      <c r="A1021" s="1">
        <f>COUNTIF($C$2:C1021,"Да")</f>
        <v>10</v>
      </c>
      <c r="B1021" s="45">
        <f t="shared" si="31"/>
        <v>46020</v>
      </c>
      <c r="C1021" s="42" t="str">
        <f>IF(ISERROR(VLOOKUP(B1021,'Айгенис Оп11'!$C$3:$C$30,1,0)),"Нет","Да")</f>
        <v>Нет</v>
      </c>
      <c r="D1021" s="43">
        <f t="shared" si="30"/>
        <v>365</v>
      </c>
      <c r="E1021" s="44">
        <f>ROUND(('Все выпуски'!$J$3*'Все выпуски'!$J$6/100)/365*(B1021-IF(C1021="Нет",VLOOKUP(A1021,'Айгенис Оп11'!$A$2:$C$30,3,0),VLOOKUP((A1021-1),'Айгенис Оп11'!$A$2:$C$30,3,0))),2)</f>
        <v>7.23</v>
      </c>
      <c r="G1021" s="43">
        <f>COUNTIF(D1022:$D$2571,365)</f>
        <v>1184</v>
      </c>
      <c r="H1021" s="43">
        <f>COUNTIF(D1022:$D$2571,366)</f>
        <v>366</v>
      </c>
      <c r="I1021" s="2"/>
    </row>
    <row r="1022" spans="1:9" x14ac:dyDescent="0.25">
      <c r="A1022" s="1">
        <f>COUNTIF($C$2:C1022,"Да")</f>
        <v>10</v>
      </c>
      <c r="B1022" s="45">
        <f t="shared" si="31"/>
        <v>46021</v>
      </c>
      <c r="C1022" s="42" t="str">
        <f>IF(ISERROR(VLOOKUP(B1022,'Айгенис Оп11'!$C$3:$C$30,1,0)),"Нет","Да")</f>
        <v>Нет</v>
      </c>
      <c r="D1022" s="43">
        <f t="shared" si="30"/>
        <v>365</v>
      </c>
      <c r="E1022" s="44">
        <f>ROUND(('Все выпуски'!$J$3*'Все выпуски'!$J$6/100)/365*(B1022-IF(C1022="Нет",VLOOKUP(A1022,'Айгенис Оп11'!$A$2:$C$30,3,0),VLOOKUP((A1022-1),'Айгенис Оп11'!$A$2:$C$30,3,0))),2)</f>
        <v>7.32</v>
      </c>
      <c r="G1022" s="43">
        <f>COUNTIF(D1023:$D$2571,365)</f>
        <v>1183</v>
      </c>
      <c r="H1022" s="43">
        <f>COUNTIF(D1023:$D$2571,366)</f>
        <v>366</v>
      </c>
      <c r="I1022" s="2"/>
    </row>
    <row r="1023" spans="1:9" x14ac:dyDescent="0.25">
      <c r="A1023" s="1">
        <f>COUNTIF($C$2:C1023,"Да")</f>
        <v>10</v>
      </c>
      <c r="B1023" s="45">
        <f t="shared" si="31"/>
        <v>46022</v>
      </c>
      <c r="C1023" s="42" t="str">
        <f>IF(ISERROR(VLOOKUP(B1023,'Айгенис Оп11'!$C$3:$C$30,1,0)),"Нет","Да")</f>
        <v>Нет</v>
      </c>
      <c r="D1023" s="43">
        <f t="shared" si="30"/>
        <v>365</v>
      </c>
      <c r="E1023" s="44">
        <f>ROUND(('Все выпуски'!$J$3*'Все выпуски'!$J$6/100)/365*(B1023-IF(C1023="Нет",VLOOKUP(A1023,'Айгенис Оп11'!$A$2:$C$30,3,0),VLOOKUP((A1023-1),'Айгенис Оп11'!$A$2:$C$30,3,0))),2)</f>
        <v>7.4</v>
      </c>
      <c r="G1023" s="43">
        <f>COUNTIF(D1024:$D$2571,365)</f>
        <v>1182</v>
      </c>
      <c r="H1023" s="43">
        <f>COUNTIF(D1024:$D$2571,366)</f>
        <v>366</v>
      </c>
      <c r="I1023" s="2"/>
    </row>
    <row r="1024" spans="1:9" x14ac:dyDescent="0.25">
      <c r="A1024" s="1">
        <f>COUNTIF($C$2:C1024,"Да")</f>
        <v>10</v>
      </c>
      <c r="B1024" s="45">
        <f t="shared" si="31"/>
        <v>46023</v>
      </c>
      <c r="C1024" s="42" t="str">
        <f>IF(ISERROR(VLOOKUP(B1024,'Айгенис Оп11'!$C$3:$C$30,1,0)),"Нет","Да")</f>
        <v>Нет</v>
      </c>
      <c r="D1024" s="43">
        <f t="shared" si="30"/>
        <v>365</v>
      </c>
      <c r="E1024" s="44">
        <f>ROUND(('Все выпуски'!$J$3*'Все выпуски'!$J$6/100)/365*(B1024-IF(C1024="Нет",VLOOKUP(A1024,'Айгенис Оп11'!$A$2:$C$30,3,0),VLOOKUP((A1024-1),'Айгенис Оп11'!$A$2:$C$30,3,0))),2)</f>
        <v>7.48</v>
      </c>
      <c r="G1024" s="43">
        <f>COUNTIF(D1025:$D$2571,365)</f>
        <v>1181</v>
      </c>
      <c r="H1024" s="43">
        <f>COUNTIF(D1025:$D$2571,366)</f>
        <v>366</v>
      </c>
      <c r="I1024" s="2"/>
    </row>
    <row r="1025" spans="1:9" x14ac:dyDescent="0.25">
      <c r="A1025" s="1">
        <f>COUNTIF($C$2:C1025,"Да")</f>
        <v>11</v>
      </c>
      <c r="B1025" s="45">
        <f t="shared" si="31"/>
        <v>46024</v>
      </c>
      <c r="C1025" s="42" t="str">
        <f>IF(ISERROR(VLOOKUP(B1025,'Айгенис Оп11'!$C$3:$C$30,1,0)),"Нет","Да")</f>
        <v>Да</v>
      </c>
      <c r="D1025" s="43">
        <f t="shared" si="30"/>
        <v>365</v>
      </c>
      <c r="E1025" s="44">
        <f>ROUND(('Все выпуски'!$J$3*'Все выпуски'!$J$6/100)/365*(B1025-IF(C1025="Нет",VLOOKUP(A1025,'Айгенис Оп11'!$A$2:$C$30,3,0),VLOOKUP((A1025-1),'Айгенис Оп11'!$A$2:$C$30,3,0))),2)</f>
        <v>7.56</v>
      </c>
      <c r="G1025" s="43">
        <f>COUNTIF(D1026:$D$2571,365)</f>
        <v>1180</v>
      </c>
      <c r="H1025" s="43">
        <f>COUNTIF(D1026:$D$2571,366)</f>
        <v>366</v>
      </c>
      <c r="I1025" s="2"/>
    </row>
    <row r="1026" spans="1:9" x14ac:dyDescent="0.25">
      <c r="A1026" s="1">
        <f>COUNTIF($C$2:C1026,"Да")</f>
        <v>11</v>
      </c>
      <c r="B1026" s="45">
        <f t="shared" si="31"/>
        <v>46025</v>
      </c>
      <c r="C1026" s="42" t="str">
        <f>IF(ISERROR(VLOOKUP(B1026,'Айгенис Оп11'!$C$3:$C$30,1,0)),"Нет","Да")</f>
        <v>Нет</v>
      </c>
      <c r="D1026" s="43">
        <f t="shared" si="30"/>
        <v>365</v>
      </c>
      <c r="E1026" s="44">
        <f>ROUND(('Все выпуски'!$J$3*'Все выпуски'!$J$6/100)/365*(B1026-IF(C1026="Нет",VLOOKUP(A1026,'Айгенис Оп11'!$A$2:$C$30,3,0),VLOOKUP((A1026-1),'Айгенис Оп11'!$A$2:$C$30,3,0))),2)</f>
        <v>0.08</v>
      </c>
      <c r="G1026" s="43">
        <f>COUNTIF(D1027:$D$2571,365)</f>
        <v>1179</v>
      </c>
      <c r="H1026" s="43">
        <f>COUNTIF(D1027:$D$2571,366)</f>
        <v>366</v>
      </c>
      <c r="I1026" s="2"/>
    </row>
    <row r="1027" spans="1:9" x14ac:dyDescent="0.25">
      <c r="A1027" s="1">
        <f>COUNTIF($C$2:C1027,"Да")</f>
        <v>11</v>
      </c>
      <c r="B1027" s="45">
        <f t="shared" si="31"/>
        <v>46026</v>
      </c>
      <c r="C1027" s="42" t="str">
        <f>IF(ISERROR(VLOOKUP(B1027,'Айгенис Оп11'!$C$3:$C$30,1,0)),"Нет","Да")</f>
        <v>Нет</v>
      </c>
      <c r="D1027" s="43">
        <f t="shared" ref="D1027:D1090" si="32">IF(MOD(YEAR(B1027),4)=0,366,365)</f>
        <v>365</v>
      </c>
      <c r="E1027" s="44">
        <f>ROUND(('Все выпуски'!$J$3*'Все выпуски'!$J$6/100)/365*(B1027-IF(C1027="Нет",VLOOKUP(A1027,'Айгенис Оп11'!$A$2:$C$30,3,0),VLOOKUP((A1027-1),'Айгенис Оп11'!$A$2:$C$30,3,0))),2)</f>
        <v>0.16</v>
      </c>
      <c r="G1027" s="43">
        <f>COUNTIF(D1028:$D$2571,365)</f>
        <v>1178</v>
      </c>
      <c r="H1027" s="43">
        <f>COUNTIF(D1028:$D$2571,366)</f>
        <v>366</v>
      </c>
      <c r="I1027" s="2"/>
    </row>
    <row r="1028" spans="1:9" x14ac:dyDescent="0.25">
      <c r="A1028" s="1">
        <f>COUNTIF($C$2:C1028,"Да")</f>
        <v>11</v>
      </c>
      <c r="B1028" s="45">
        <f t="shared" ref="B1028:B1091" si="33">B1027+1</f>
        <v>46027</v>
      </c>
      <c r="C1028" s="42" t="str">
        <f>IF(ISERROR(VLOOKUP(B1028,'Айгенис Оп11'!$C$3:$C$30,1,0)),"Нет","Да")</f>
        <v>Нет</v>
      </c>
      <c r="D1028" s="43">
        <f t="shared" si="32"/>
        <v>365</v>
      </c>
      <c r="E1028" s="44">
        <f>ROUND(('Все выпуски'!$J$3*'Все выпуски'!$J$6/100)/365*(B1028-IF(C1028="Нет",VLOOKUP(A1028,'Айгенис Оп11'!$A$2:$C$30,3,0),VLOOKUP((A1028-1),'Айгенис Оп11'!$A$2:$C$30,3,0))),2)</f>
        <v>0.25</v>
      </c>
      <c r="G1028" s="43">
        <f>COUNTIF(D1029:$D$2571,365)</f>
        <v>1177</v>
      </c>
      <c r="H1028" s="43">
        <f>COUNTIF(D1029:$D$2571,366)</f>
        <v>366</v>
      </c>
      <c r="I1028" s="2"/>
    </row>
    <row r="1029" spans="1:9" x14ac:dyDescent="0.25">
      <c r="A1029" s="1">
        <f>COUNTIF($C$2:C1029,"Да")</f>
        <v>11</v>
      </c>
      <c r="B1029" s="45">
        <f t="shared" si="33"/>
        <v>46028</v>
      </c>
      <c r="C1029" s="42" t="str">
        <f>IF(ISERROR(VLOOKUP(B1029,'Айгенис Оп11'!$C$3:$C$30,1,0)),"Нет","Да")</f>
        <v>Нет</v>
      </c>
      <c r="D1029" s="43">
        <f t="shared" si="32"/>
        <v>365</v>
      </c>
      <c r="E1029" s="44">
        <f>ROUND(('Все выпуски'!$J$3*'Все выпуски'!$J$6/100)/365*(B1029-IF(C1029="Нет",VLOOKUP(A1029,'Айгенис Оп11'!$A$2:$C$30,3,0),VLOOKUP((A1029-1),'Айгенис Оп11'!$A$2:$C$30,3,0))),2)</f>
        <v>0.33</v>
      </c>
      <c r="G1029" s="43">
        <f>COUNTIF(D1030:$D$2571,365)</f>
        <v>1176</v>
      </c>
      <c r="H1029" s="43">
        <f>COUNTIF(D1030:$D$2571,366)</f>
        <v>366</v>
      </c>
      <c r="I1029" s="2"/>
    </row>
    <row r="1030" spans="1:9" x14ac:dyDescent="0.25">
      <c r="A1030" s="1">
        <f>COUNTIF($C$2:C1030,"Да")</f>
        <v>11</v>
      </c>
      <c r="B1030" s="45">
        <f t="shared" si="33"/>
        <v>46029</v>
      </c>
      <c r="C1030" s="42" t="str">
        <f>IF(ISERROR(VLOOKUP(B1030,'Айгенис Оп11'!$C$3:$C$30,1,0)),"Нет","Да")</f>
        <v>Нет</v>
      </c>
      <c r="D1030" s="43">
        <f t="shared" si="32"/>
        <v>365</v>
      </c>
      <c r="E1030" s="44">
        <f>ROUND(('Все выпуски'!$J$3*'Все выпуски'!$J$6/100)/365*(B1030-IF(C1030="Нет",VLOOKUP(A1030,'Айгенис Оп11'!$A$2:$C$30,3,0),VLOOKUP((A1030-1),'Айгенис Оп11'!$A$2:$C$30,3,0))),2)</f>
        <v>0.41</v>
      </c>
      <c r="G1030" s="43">
        <f>COUNTIF(D1031:$D$2571,365)</f>
        <v>1175</v>
      </c>
      <c r="H1030" s="43">
        <f>COUNTIF(D1031:$D$2571,366)</f>
        <v>366</v>
      </c>
      <c r="I1030" s="2"/>
    </row>
    <row r="1031" spans="1:9" x14ac:dyDescent="0.25">
      <c r="A1031" s="1">
        <f>COUNTIF($C$2:C1031,"Да")</f>
        <v>11</v>
      </c>
      <c r="B1031" s="45">
        <f t="shared" si="33"/>
        <v>46030</v>
      </c>
      <c r="C1031" s="42" t="str">
        <f>IF(ISERROR(VLOOKUP(B1031,'Айгенис Оп11'!$C$3:$C$30,1,0)),"Нет","Да")</f>
        <v>Нет</v>
      </c>
      <c r="D1031" s="43">
        <f t="shared" si="32"/>
        <v>365</v>
      </c>
      <c r="E1031" s="44">
        <f>ROUND(('Все выпуски'!$J$3*'Все выпуски'!$J$6/100)/365*(B1031-IF(C1031="Нет",VLOOKUP(A1031,'Айгенис Оп11'!$A$2:$C$30,3,0),VLOOKUP((A1031-1),'Айгенис Оп11'!$A$2:$C$30,3,0))),2)</f>
        <v>0.49</v>
      </c>
      <c r="G1031" s="43">
        <f>COUNTIF(D1032:$D$2571,365)</f>
        <v>1174</v>
      </c>
      <c r="H1031" s="43">
        <f>COUNTIF(D1032:$D$2571,366)</f>
        <v>366</v>
      </c>
      <c r="I1031" s="2"/>
    </row>
    <row r="1032" spans="1:9" x14ac:dyDescent="0.25">
      <c r="A1032" s="1">
        <f>COUNTIF($C$2:C1032,"Да")</f>
        <v>11</v>
      </c>
      <c r="B1032" s="45">
        <f t="shared" si="33"/>
        <v>46031</v>
      </c>
      <c r="C1032" s="42" t="str">
        <f>IF(ISERROR(VLOOKUP(B1032,'Айгенис Оп11'!$C$3:$C$30,1,0)),"Нет","Да")</f>
        <v>Нет</v>
      </c>
      <c r="D1032" s="43">
        <f t="shared" si="32"/>
        <v>365</v>
      </c>
      <c r="E1032" s="44">
        <f>ROUND(('Все выпуски'!$J$3*'Все выпуски'!$J$6/100)/365*(B1032-IF(C1032="Нет",VLOOKUP(A1032,'Айгенис Оп11'!$A$2:$C$30,3,0),VLOOKUP((A1032-1),'Айгенис Оп11'!$A$2:$C$30,3,0))),2)</f>
        <v>0.57999999999999996</v>
      </c>
      <c r="G1032" s="43">
        <f>COUNTIF(D1033:$D$2571,365)</f>
        <v>1173</v>
      </c>
      <c r="H1032" s="43">
        <f>COUNTIF(D1033:$D$2571,366)</f>
        <v>366</v>
      </c>
      <c r="I1032" s="2"/>
    </row>
    <row r="1033" spans="1:9" x14ac:dyDescent="0.25">
      <c r="A1033" s="1">
        <f>COUNTIF($C$2:C1033,"Да")</f>
        <v>11</v>
      </c>
      <c r="B1033" s="45">
        <f t="shared" si="33"/>
        <v>46032</v>
      </c>
      <c r="C1033" s="42" t="str">
        <f>IF(ISERROR(VLOOKUP(B1033,'Айгенис Оп11'!$C$3:$C$30,1,0)),"Нет","Да")</f>
        <v>Нет</v>
      </c>
      <c r="D1033" s="43">
        <f t="shared" si="32"/>
        <v>365</v>
      </c>
      <c r="E1033" s="44">
        <f>ROUND(('Все выпуски'!$J$3*'Все выпуски'!$J$6/100)/365*(B1033-IF(C1033="Нет",VLOOKUP(A1033,'Айгенис Оп11'!$A$2:$C$30,3,0),VLOOKUP((A1033-1),'Айгенис Оп11'!$A$2:$C$30,3,0))),2)</f>
        <v>0.66</v>
      </c>
      <c r="G1033" s="43">
        <f>COUNTIF(D1034:$D$2571,365)</f>
        <v>1172</v>
      </c>
      <c r="H1033" s="43">
        <f>COUNTIF(D1034:$D$2571,366)</f>
        <v>366</v>
      </c>
      <c r="I1033" s="2"/>
    </row>
    <row r="1034" spans="1:9" x14ac:dyDescent="0.25">
      <c r="A1034" s="1">
        <f>COUNTIF($C$2:C1034,"Да")</f>
        <v>11</v>
      </c>
      <c r="B1034" s="45">
        <f t="shared" si="33"/>
        <v>46033</v>
      </c>
      <c r="C1034" s="42" t="str">
        <f>IF(ISERROR(VLOOKUP(B1034,'Айгенис Оп11'!$C$3:$C$30,1,0)),"Нет","Да")</f>
        <v>Нет</v>
      </c>
      <c r="D1034" s="43">
        <f t="shared" si="32"/>
        <v>365</v>
      </c>
      <c r="E1034" s="44">
        <f>ROUND(('Все выпуски'!$J$3*'Все выпуски'!$J$6/100)/365*(B1034-IF(C1034="Нет",VLOOKUP(A1034,'Айгенис Оп11'!$A$2:$C$30,3,0),VLOOKUP((A1034-1),'Айгенис Оп11'!$A$2:$C$30,3,0))),2)</f>
        <v>0.74</v>
      </c>
      <c r="G1034" s="43">
        <f>COUNTIF(D1035:$D$2571,365)</f>
        <v>1171</v>
      </c>
      <c r="H1034" s="43">
        <f>COUNTIF(D1035:$D$2571,366)</f>
        <v>366</v>
      </c>
      <c r="I1034" s="2"/>
    </row>
    <row r="1035" spans="1:9" x14ac:dyDescent="0.25">
      <c r="A1035" s="1">
        <f>COUNTIF($C$2:C1035,"Да")</f>
        <v>11</v>
      </c>
      <c r="B1035" s="45">
        <f t="shared" si="33"/>
        <v>46034</v>
      </c>
      <c r="C1035" s="42" t="str">
        <f>IF(ISERROR(VLOOKUP(B1035,'Айгенис Оп11'!$C$3:$C$30,1,0)),"Нет","Да")</f>
        <v>Нет</v>
      </c>
      <c r="D1035" s="43">
        <f t="shared" si="32"/>
        <v>365</v>
      </c>
      <c r="E1035" s="44">
        <f>ROUND(('Все выпуски'!$J$3*'Все выпуски'!$J$6/100)/365*(B1035-IF(C1035="Нет",VLOOKUP(A1035,'Айгенис Оп11'!$A$2:$C$30,3,0),VLOOKUP((A1035-1),'Айгенис Оп11'!$A$2:$C$30,3,0))),2)</f>
        <v>0.82</v>
      </c>
      <c r="G1035" s="43">
        <f>COUNTIF(D1036:$D$2571,365)</f>
        <v>1170</v>
      </c>
      <c r="H1035" s="43">
        <f>COUNTIF(D1036:$D$2571,366)</f>
        <v>366</v>
      </c>
      <c r="I1035" s="2"/>
    </row>
    <row r="1036" spans="1:9" x14ac:dyDescent="0.25">
      <c r="A1036" s="1">
        <f>COUNTIF($C$2:C1036,"Да")</f>
        <v>11</v>
      </c>
      <c r="B1036" s="45">
        <f t="shared" si="33"/>
        <v>46035</v>
      </c>
      <c r="C1036" s="42" t="str">
        <f>IF(ISERROR(VLOOKUP(B1036,'Айгенис Оп11'!$C$3:$C$30,1,0)),"Нет","Да")</f>
        <v>Нет</v>
      </c>
      <c r="D1036" s="43">
        <f t="shared" si="32"/>
        <v>365</v>
      </c>
      <c r="E1036" s="44">
        <f>ROUND(('Все выпуски'!$J$3*'Все выпуски'!$J$6/100)/365*(B1036-IF(C1036="Нет",VLOOKUP(A1036,'Айгенис Оп11'!$A$2:$C$30,3,0),VLOOKUP((A1036-1),'Айгенис Оп11'!$A$2:$C$30,3,0))),2)</f>
        <v>0.9</v>
      </c>
      <c r="G1036" s="43">
        <f>COUNTIF(D1037:$D$2571,365)</f>
        <v>1169</v>
      </c>
      <c r="H1036" s="43">
        <f>COUNTIF(D1037:$D$2571,366)</f>
        <v>366</v>
      </c>
      <c r="I1036" s="2"/>
    </row>
    <row r="1037" spans="1:9" x14ac:dyDescent="0.25">
      <c r="A1037" s="1">
        <f>COUNTIF($C$2:C1037,"Да")</f>
        <v>11</v>
      </c>
      <c r="B1037" s="45">
        <f t="shared" si="33"/>
        <v>46036</v>
      </c>
      <c r="C1037" s="42" t="str">
        <f>IF(ISERROR(VLOOKUP(B1037,'Айгенис Оп11'!$C$3:$C$30,1,0)),"Нет","Да")</f>
        <v>Нет</v>
      </c>
      <c r="D1037" s="43">
        <f t="shared" si="32"/>
        <v>365</v>
      </c>
      <c r="E1037" s="44">
        <f>ROUND(('Все выпуски'!$J$3*'Все выпуски'!$J$6/100)/365*(B1037-IF(C1037="Нет",VLOOKUP(A1037,'Айгенис Оп11'!$A$2:$C$30,3,0),VLOOKUP((A1037-1),'Айгенис Оп11'!$A$2:$C$30,3,0))),2)</f>
        <v>0.99</v>
      </c>
      <c r="G1037" s="43">
        <f>COUNTIF(D1038:$D$2571,365)</f>
        <v>1168</v>
      </c>
      <c r="H1037" s="43">
        <f>COUNTIF(D1038:$D$2571,366)</f>
        <v>366</v>
      </c>
      <c r="I1037" s="2"/>
    </row>
    <row r="1038" spans="1:9" x14ac:dyDescent="0.25">
      <c r="A1038" s="1">
        <f>COUNTIF($C$2:C1038,"Да")</f>
        <v>11</v>
      </c>
      <c r="B1038" s="45">
        <f t="shared" si="33"/>
        <v>46037</v>
      </c>
      <c r="C1038" s="42" t="str">
        <f>IF(ISERROR(VLOOKUP(B1038,'Айгенис Оп11'!$C$3:$C$30,1,0)),"Нет","Да")</f>
        <v>Нет</v>
      </c>
      <c r="D1038" s="43">
        <f t="shared" si="32"/>
        <v>365</v>
      </c>
      <c r="E1038" s="44">
        <f>ROUND(('Все выпуски'!$J$3*'Все выпуски'!$J$6/100)/365*(B1038-IF(C1038="Нет",VLOOKUP(A1038,'Айгенис Оп11'!$A$2:$C$30,3,0),VLOOKUP((A1038-1),'Айгенис Оп11'!$A$2:$C$30,3,0))),2)</f>
        <v>1.07</v>
      </c>
      <c r="G1038" s="43">
        <f>COUNTIF(D1039:$D$2571,365)</f>
        <v>1167</v>
      </c>
      <c r="H1038" s="43">
        <f>COUNTIF(D1039:$D$2571,366)</f>
        <v>366</v>
      </c>
      <c r="I1038" s="2"/>
    </row>
    <row r="1039" spans="1:9" x14ac:dyDescent="0.25">
      <c r="A1039" s="1">
        <f>COUNTIF($C$2:C1039,"Да")</f>
        <v>11</v>
      </c>
      <c r="B1039" s="45">
        <f t="shared" si="33"/>
        <v>46038</v>
      </c>
      <c r="C1039" s="42" t="str">
        <f>IF(ISERROR(VLOOKUP(B1039,'Айгенис Оп11'!$C$3:$C$30,1,0)),"Нет","Да")</f>
        <v>Нет</v>
      </c>
      <c r="D1039" s="43">
        <f t="shared" si="32"/>
        <v>365</v>
      </c>
      <c r="E1039" s="44">
        <f>ROUND(('Все выпуски'!$J$3*'Все выпуски'!$J$6/100)/365*(B1039-IF(C1039="Нет",VLOOKUP(A1039,'Айгенис Оп11'!$A$2:$C$30,3,0),VLOOKUP((A1039-1),'Айгенис Оп11'!$A$2:$C$30,3,0))),2)</f>
        <v>1.1499999999999999</v>
      </c>
      <c r="G1039" s="43">
        <f>COUNTIF(D1040:$D$2571,365)</f>
        <v>1166</v>
      </c>
      <c r="H1039" s="43">
        <f>COUNTIF(D1040:$D$2571,366)</f>
        <v>366</v>
      </c>
      <c r="I1039" s="2"/>
    </row>
    <row r="1040" spans="1:9" x14ac:dyDescent="0.25">
      <c r="A1040" s="1">
        <f>COUNTIF($C$2:C1040,"Да")</f>
        <v>11</v>
      </c>
      <c r="B1040" s="45">
        <f t="shared" si="33"/>
        <v>46039</v>
      </c>
      <c r="C1040" s="42" t="str">
        <f>IF(ISERROR(VLOOKUP(B1040,'Айгенис Оп11'!$C$3:$C$30,1,0)),"Нет","Да")</f>
        <v>Нет</v>
      </c>
      <c r="D1040" s="43">
        <f t="shared" si="32"/>
        <v>365</v>
      </c>
      <c r="E1040" s="44">
        <f>ROUND(('Все выпуски'!$J$3*'Все выпуски'!$J$6/100)/365*(B1040-IF(C1040="Нет",VLOOKUP(A1040,'Айгенис Оп11'!$A$2:$C$30,3,0),VLOOKUP((A1040-1),'Айгенис Оп11'!$A$2:$C$30,3,0))),2)</f>
        <v>1.23</v>
      </c>
      <c r="G1040" s="43">
        <f>COUNTIF(D1041:$D$2571,365)</f>
        <v>1165</v>
      </c>
      <c r="H1040" s="43">
        <f>COUNTIF(D1041:$D$2571,366)</f>
        <v>366</v>
      </c>
      <c r="I1040" s="2"/>
    </row>
    <row r="1041" spans="1:9" x14ac:dyDescent="0.25">
      <c r="A1041" s="1">
        <f>COUNTIF($C$2:C1041,"Да")</f>
        <v>11</v>
      </c>
      <c r="B1041" s="45">
        <f t="shared" si="33"/>
        <v>46040</v>
      </c>
      <c r="C1041" s="42" t="str">
        <f>IF(ISERROR(VLOOKUP(B1041,'Айгенис Оп11'!$C$3:$C$30,1,0)),"Нет","Да")</f>
        <v>Нет</v>
      </c>
      <c r="D1041" s="43">
        <f t="shared" si="32"/>
        <v>365</v>
      </c>
      <c r="E1041" s="44">
        <f>ROUND(('Все выпуски'!$J$3*'Все выпуски'!$J$6/100)/365*(B1041-IF(C1041="Нет",VLOOKUP(A1041,'Айгенис Оп11'!$A$2:$C$30,3,0),VLOOKUP((A1041-1),'Айгенис Оп11'!$A$2:$C$30,3,0))),2)</f>
        <v>1.32</v>
      </c>
      <c r="G1041" s="43">
        <f>COUNTIF(D1042:$D$2571,365)</f>
        <v>1164</v>
      </c>
      <c r="H1041" s="43">
        <f>COUNTIF(D1042:$D$2571,366)</f>
        <v>366</v>
      </c>
      <c r="I1041" s="2"/>
    </row>
    <row r="1042" spans="1:9" x14ac:dyDescent="0.25">
      <c r="A1042" s="1">
        <f>COUNTIF($C$2:C1042,"Да")</f>
        <v>11</v>
      </c>
      <c r="B1042" s="45">
        <f t="shared" si="33"/>
        <v>46041</v>
      </c>
      <c r="C1042" s="42" t="str">
        <f>IF(ISERROR(VLOOKUP(B1042,'Айгенис Оп11'!$C$3:$C$30,1,0)),"Нет","Да")</f>
        <v>Нет</v>
      </c>
      <c r="D1042" s="43">
        <f t="shared" si="32"/>
        <v>365</v>
      </c>
      <c r="E1042" s="44">
        <f>ROUND(('Все выпуски'!$J$3*'Все выпуски'!$J$6/100)/365*(B1042-IF(C1042="Нет",VLOOKUP(A1042,'Айгенис Оп11'!$A$2:$C$30,3,0),VLOOKUP((A1042-1),'Айгенис Оп11'!$A$2:$C$30,3,0))),2)</f>
        <v>1.4</v>
      </c>
      <c r="G1042" s="43">
        <f>COUNTIF(D1043:$D$2571,365)</f>
        <v>1163</v>
      </c>
      <c r="H1042" s="43">
        <f>COUNTIF(D1043:$D$2571,366)</f>
        <v>366</v>
      </c>
      <c r="I1042" s="2"/>
    </row>
    <row r="1043" spans="1:9" x14ac:dyDescent="0.25">
      <c r="A1043" s="1">
        <f>COUNTIF($C$2:C1043,"Да")</f>
        <v>11</v>
      </c>
      <c r="B1043" s="45">
        <f t="shared" si="33"/>
        <v>46042</v>
      </c>
      <c r="C1043" s="42" t="str">
        <f>IF(ISERROR(VLOOKUP(B1043,'Айгенис Оп11'!$C$3:$C$30,1,0)),"Нет","Да")</f>
        <v>Нет</v>
      </c>
      <c r="D1043" s="43">
        <f t="shared" si="32"/>
        <v>365</v>
      </c>
      <c r="E1043" s="44">
        <f>ROUND(('Все выпуски'!$J$3*'Все выпуски'!$J$6/100)/365*(B1043-IF(C1043="Нет",VLOOKUP(A1043,'Айгенис Оп11'!$A$2:$C$30,3,0),VLOOKUP((A1043-1),'Айгенис Оп11'!$A$2:$C$30,3,0))),2)</f>
        <v>1.48</v>
      </c>
      <c r="G1043" s="43">
        <f>COUNTIF(D1044:$D$2571,365)</f>
        <v>1162</v>
      </c>
      <c r="H1043" s="43">
        <f>COUNTIF(D1044:$D$2571,366)</f>
        <v>366</v>
      </c>
      <c r="I1043" s="2"/>
    </row>
    <row r="1044" spans="1:9" x14ac:dyDescent="0.25">
      <c r="A1044" s="1">
        <f>COUNTIF($C$2:C1044,"Да")</f>
        <v>11</v>
      </c>
      <c r="B1044" s="45">
        <f t="shared" si="33"/>
        <v>46043</v>
      </c>
      <c r="C1044" s="42" t="str">
        <f>IF(ISERROR(VLOOKUP(B1044,'Айгенис Оп11'!$C$3:$C$30,1,0)),"Нет","Да")</f>
        <v>Нет</v>
      </c>
      <c r="D1044" s="43">
        <f t="shared" si="32"/>
        <v>365</v>
      </c>
      <c r="E1044" s="44">
        <f>ROUND(('Все выпуски'!$J$3*'Все выпуски'!$J$6/100)/365*(B1044-IF(C1044="Нет",VLOOKUP(A1044,'Айгенис Оп11'!$A$2:$C$30,3,0),VLOOKUP((A1044-1),'Айгенис Оп11'!$A$2:$C$30,3,0))),2)</f>
        <v>1.56</v>
      </c>
      <c r="G1044" s="43">
        <f>COUNTIF(D1045:$D$2571,365)</f>
        <v>1161</v>
      </c>
      <c r="H1044" s="43">
        <f>COUNTIF(D1045:$D$2571,366)</f>
        <v>366</v>
      </c>
      <c r="I1044" s="2"/>
    </row>
    <row r="1045" spans="1:9" x14ac:dyDescent="0.25">
      <c r="A1045" s="1">
        <f>COUNTIF($C$2:C1045,"Да")</f>
        <v>11</v>
      </c>
      <c r="B1045" s="45">
        <f t="shared" si="33"/>
        <v>46044</v>
      </c>
      <c r="C1045" s="42" t="str">
        <f>IF(ISERROR(VLOOKUP(B1045,'Айгенис Оп11'!$C$3:$C$30,1,0)),"Нет","Да")</f>
        <v>Нет</v>
      </c>
      <c r="D1045" s="43">
        <f t="shared" si="32"/>
        <v>365</v>
      </c>
      <c r="E1045" s="44">
        <f>ROUND(('Все выпуски'!$J$3*'Все выпуски'!$J$6/100)/365*(B1045-IF(C1045="Нет",VLOOKUP(A1045,'Айгенис Оп11'!$A$2:$C$30,3,0),VLOOKUP((A1045-1),'Айгенис Оп11'!$A$2:$C$30,3,0))),2)</f>
        <v>1.64</v>
      </c>
      <c r="G1045" s="43">
        <f>COUNTIF(D1046:$D$2571,365)</f>
        <v>1160</v>
      </c>
      <c r="H1045" s="43">
        <f>COUNTIF(D1046:$D$2571,366)</f>
        <v>366</v>
      </c>
      <c r="I1045" s="2"/>
    </row>
    <row r="1046" spans="1:9" x14ac:dyDescent="0.25">
      <c r="A1046" s="1">
        <f>COUNTIF($C$2:C1046,"Да")</f>
        <v>11</v>
      </c>
      <c r="B1046" s="45">
        <f t="shared" si="33"/>
        <v>46045</v>
      </c>
      <c r="C1046" s="42" t="str">
        <f>IF(ISERROR(VLOOKUP(B1046,'Айгенис Оп11'!$C$3:$C$30,1,0)),"Нет","Да")</f>
        <v>Нет</v>
      </c>
      <c r="D1046" s="43">
        <f t="shared" si="32"/>
        <v>365</v>
      </c>
      <c r="E1046" s="44">
        <f>ROUND(('Все выпуски'!$J$3*'Все выпуски'!$J$6/100)/365*(B1046-IF(C1046="Нет",VLOOKUP(A1046,'Айгенис Оп11'!$A$2:$C$30,3,0),VLOOKUP((A1046-1),'Айгенис Оп11'!$A$2:$C$30,3,0))),2)</f>
        <v>1.73</v>
      </c>
      <c r="G1046" s="43">
        <f>COUNTIF(D1047:$D$2571,365)</f>
        <v>1159</v>
      </c>
      <c r="H1046" s="43">
        <f>COUNTIF(D1047:$D$2571,366)</f>
        <v>366</v>
      </c>
      <c r="I1046" s="2"/>
    </row>
    <row r="1047" spans="1:9" x14ac:dyDescent="0.25">
      <c r="A1047" s="1">
        <f>COUNTIF($C$2:C1047,"Да")</f>
        <v>11</v>
      </c>
      <c r="B1047" s="45">
        <f t="shared" si="33"/>
        <v>46046</v>
      </c>
      <c r="C1047" s="42" t="str">
        <f>IF(ISERROR(VLOOKUP(B1047,'Айгенис Оп11'!$C$3:$C$30,1,0)),"Нет","Да")</f>
        <v>Нет</v>
      </c>
      <c r="D1047" s="43">
        <f t="shared" si="32"/>
        <v>365</v>
      </c>
      <c r="E1047" s="44">
        <f>ROUND(('Все выпуски'!$J$3*'Все выпуски'!$J$6/100)/365*(B1047-IF(C1047="Нет",VLOOKUP(A1047,'Айгенис Оп11'!$A$2:$C$30,3,0),VLOOKUP((A1047-1),'Айгенис Оп11'!$A$2:$C$30,3,0))),2)</f>
        <v>1.81</v>
      </c>
      <c r="G1047" s="43">
        <f>COUNTIF(D1048:$D$2571,365)</f>
        <v>1158</v>
      </c>
      <c r="H1047" s="43">
        <f>COUNTIF(D1048:$D$2571,366)</f>
        <v>366</v>
      </c>
      <c r="I1047" s="2"/>
    </row>
    <row r="1048" spans="1:9" x14ac:dyDescent="0.25">
      <c r="A1048" s="1">
        <f>COUNTIF($C$2:C1048,"Да")</f>
        <v>11</v>
      </c>
      <c r="B1048" s="45">
        <f t="shared" si="33"/>
        <v>46047</v>
      </c>
      <c r="C1048" s="42" t="str">
        <f>IF(ISERROR(VLOOKUP(B1048,'Айгенис Оп11'!$C$3:$C$30,1,0)),"Нет","Да")</f>
        <v>Нет</v>
      </c>
      <c r="D1048" s="43">
        <f t="shared" si="32"/>
        <v>365</v>
      </c>
      <c r="E1048" s="44">
        <f>ROUND(('Все выпуски'!$J$3*'Все выпуски'!$J$6/100)/365*(B1048-IF(C1048="Нет",VLOOKUP(A1048,'Айгенис Оп11'!$A$2:$C$30,3,0),VLOOKUP((A1048-1),'Айгенис Оп11'!$A$2:$C$30,3,0))),2)</f>
        <v>1.89</v>
      </c>
      <c r="G1048" s="43">
        <f>COUNTIF(D1049:$D$2571,365)</f>
        <v>1157</v>
      </c>
      <c r="H1048" s="43">
        <f>COUNTIF(D1049:$D$2571,366)</f>
        <v>366</v>
      </c>
      <c r="I1048" s="2"/>
    </row>
    <row r="1049" spans="1:9" x14ac:dyDescent="0.25">
      <c r="A1049" s="1">
        <f>COUNTIF($C$2:C1049,"Да")</f>
        <v>11</v>
      </c>
      <c r="B1049" s="45">
        <f t="shared" si="33"/>
        <v>46048</v>
      </c>
      <c r="C1049" s="42" t="str">
        <f>IF(ISERROR(VLOOKUP(B1049,'Айгенис Оп11'!$C$3:$C$30,1,0)),"Нет","Да")</f>
        <v>Нет</v>
      </c>
      <c r="D1049" s="43">
        <f t="shared" si="32"/>
        <v>365</v>
      </c>
      <c r="E1049" s="44">
        <f>ROUND(('Все выпуски'!$J$3*'Все выпуски'!$J$6/100)/365*(B1049-IF(C1049="Нет",VLOOKUP(A1049,'Айгенис Оп11'!$A$2:$C$30,3,0),VLOOKUP((A1049-1),'Айгенис Оп11'!$A$2:$C$30,3,0))),2)</f>
        <v>1.97</v>
      </c>
      <c r="G1049" s="43">
        <f>COUNTIF(D1050:$D$2571,365)</f>
        <v>1156</v>
      </c>
      <c r="H1049" s="43">
        <f>COUNTIF(D1050:$D$2571,366)</f>
        <v>366</v>
      </c>
      <c r="I1049" s="2"/>
    </row>
    <row r="1050" spans="1:9" x14ac:dyDescent="0.25">
      <c r="A1050" s="1">
        <f>COUNTIF($C$2:C1050,"Да")</f>
        <v>11</v>
      </c>
      <c r="B1050" s="45">
        <f t="shared" si="33"/>
        <v>46049</v>
      </c>
      <c r="C1050" s="42" t="str">
        <f>IF(ISERROR(VLOOKUP(B1050,'Айгенис Оп11'!$C$3:$C$30,1,0)),"Нет","Да")</f>
        <v>Нет</v>
      </c>
      <c r="D1050" s="43">
        <f t="shared" si="32"/>
        <v>365</v>
      </c>
      <c r="E1050" s="44">
        <f>ROUND(('Все выпуски'!$J$3*'Все выпуски'!$J$6/100)/365*(B1050-IF(C1050="Нет",VLOOKUP(A1050,'Айгенис Оп11'!$A$2:$C$30,3,0),VLOOKUP((A1050-1),'Айгенис Оп11'!$A$2:$C$30,3,0))),2)</f>
        <v>2.0499999999999998</v>
      </c>
      <c r="G1050" s="43">
        <f>COUNTIF(D1051:$D$2571,365)</f>
        <v>1155</v>
      </c>
      <c r="H1050" s="43">
        <f>COUNTIF(D1051:$D$2571,366)</f>
        <v>366</v>
      </c>
      <c r="I1050" s="2"/>
    </row>
    <row r="1051" spans="1:9" x14ac:dyDescent="0.25">
      <c r="A1051" s="1">
        <f>COUNTIF($C$2:C1051,"Да")</f>
        <v>11</v>
      </c>
      <c r="B1051" s="45">
        <f t="shared" si="33"/>
        <v>46050</v>
      </c>
      <c r="C1051" s="42" t="str">
        <f>IF(ISERROR(VLOOKUP(B1051,'Айгенис Оп11'!$C$3:$C$30,1,0)),"Нет","Да")</f>
        <v>Нет</v>
      </c>
      <c r="D1051" s="43">
        <f t="shared" si="32"/>
        <v>365</v>
      </c>
      <c r="E1051" s="44">
        <f>ROUND(('Все выпуски'!$J$3*'Все выпуски'!$J$6/100)/365*(B1051-IF(C1051="Нет",VLOOKUP(A1051,'Айгенис Оп11'!$A$2:$C$30,3,0),VLOOKUP((A1051-1),'Айгенис Оп11'!$A$2:$C$30,3,0))),2)</f>
        <v>2.14</v>
      </c>
      <c r="G1051" s="43">
        <f>COUNTIF(D1052:$D$2571,365)</f>
        <v>1154</v>
      </c>
      <c r="H1051" s="43">
        <f>COUNTIF(D1052:$D$2571,366)</f>
        <v>366</v>
      </c>
      <c r="I1051" s="2"/>
    </row>
    <row r="1052" spans="1:9" x14ac:dyDescent="0.25">
      <c r="A1052" s="1">
        <f>COUNTIF($C$2:C1052,"Да")</f>
        <v>11</v>
      </c>
      <c r="B1052" s="45">
        <f t="shared" si="33"/>
        <v>46051</v>
      </c>
      <c r="C1052" s="42" t="str">
        <f>IF(ISERROR(VLOOKUP(B1052,'Айгенис Оп11'!$C$3:$C$30,1,0)),"Нет","Да")</f>
        <v>Нет</v>
      </c>
      <c r="D1052" s="43">
        <f t="shared" si="32"/>
        <v>365</v>
      </c>
      <c r="E1052" s="44">
        <f>ROUND(('Все выпуски'!$J$3*'Все выпуски'!$J$6/100)/365*(B1052-IF(C1052="Нет",VLOOKUP(A1052,'Айгенис Оп11'!$A$2:$C$30,3,0),VLOOKUP((A1052-1),'Айгенис Оп11'!$A$2:$C$30,3,0))),2)</f>
        <v>2.2200000000000002</v>
      </c>
      <c r="G1052" s="43">
        <f>COUNTIF(D1053:$D$2571,365)</f>
        <v>1153</v>
      </c>
      <c r="H1052" s="43">
        <f>COUNTIF(D1053:$D$2571,366)</f>
        <v>366</v>
      </c>
      <c r="I1052" s="2"/>
    </row>
    <row r="1053" spans="1:9" x14ac:dyDescent="0.25">
      <c r="A1053" s="1">
        <f>COUNTIF($C$2:C1053,"Да")</f>
        <v>11</v>
      </c>
      <c r="B1053" s="45">
        <f t="shared" si="33"/>
        <v>46052</v>
      </c>
      <c r="C1053" s="42" t="str">
        <f>IF(ISERROR(VLOOKUP(B1053,'Айгенис Оп11'!$C$3:$C$30,1,0)),"Нет","Да")</f>
        <v>Нет</v>
      </c>
      <c r="D1053" s="43">
        <f t="shared" si="32"/>
        <v>365</v>
      </c>
      <c r="E1053" s="44">
        <f>ROUND(('Все выпуски'!$J$3*'Все выпуски'!$J$6/100)/365*(B1053-IF(C1053="Нет",VLOOKUP(A1053,'Айгенис Оп11'!$A$2:$C$30,3,0),VLOOKUP((A1053-1),'Айгенис Оп11'!$A$2:$C$30,3,0))),2)</f>
        <v>2.2999999999999998</v>
      </c>
      <c r="G1053" s="43">
        <f>COUNTIF(D1054:$D$2571,365)</f>
        <v>1152</v>
      </c>
      <c r="H1053" s="43">
        <f>COUNTIF(D1054:$D$2571,366)</f>
        <v>366</v>
      </c>
      <c r="I1053" s="2"/>
    </row>
    <row r="1054" spans="1:9" x14ac:dyDescent="0.25">
      <c r="A1054" s="1">
        <f>COUNTIF($C$2:C1054,"Да")</f>
        <v>11</v>
      </c>
      <c r="B1054" s="45">
        <f t="shared" si="33"/>
        <v>46053</v>
      </c>
      <c r="C1054" s="42" t="str">
        <f>IF(ISERROR(VLOOKUP(B1054,'Айгенис Оп11'!$C$3:$C$30,1,0)),"Нет","Да")</f>
        <v>Нет</v>
      </c>
      <c r="D1054" s="43">
        <f t="shared" si="32"/>
        <v>365</v>
      </c>
      <c r="E1054" s="44">
        <f>ROUND(('Все выпуски'!$J$3*'Все выпуски'!$J$6/100)/365*(B1054-IF(C1054="Нет",VLOOKUP(A1054,'Айгенис Оп11'!$A$2:$C$30,3,0),VLOOKUP((A1054-1),'Айгенис Оп11'!$A$2:$C$30,3,0))),2)</f>
        <v>2.38</v>
      </c>
      <c r="G1054" s="43">
        <f>COUNTIF(D1055:$D$2571,365)</f>
        <v>1151</v>
      </c>
      <c r="H1054" s="43">
        <f>COUNTIF(D1055:$D$2571,366)</f>
        <v>366</v>
      </c>
      <c r="I1054" s="2"/>
    </row>
    <row r="1055" spans="1:9" x14ac:dyDescent="0.25">
      <c r="A1055" s="1">
        <f>COUNTIF($C$2:C1055,"Да")</f>
        <v>11</v>
      </c>
      <c r="B1055" s="45">
        <f t="shared" si="33"/>
        <v>46054</v>
      </c>
      <c r="C1055" s="42" t="str">
        <f>IF(ISERROR(VLOOKUP(B1055,'Айгенис Оп11'!$C$3:$C$30,1,0)),"Нет","Да")</f>
        <v>Нет</v>
      </c>
      <c r="D1055" s="43">
        <f t="shared" si="32"/>
        <v>365</v>
      </c>
      <c r="E1055" s="44">
        <f>ROUND(('Все выпуски'!$J$3*'Все выпуски'!$J$6/100)/365*(B1055-IF(C1055="Нет",VLOOKUP(A1055,'Айгенис Оп11'!$A$2:$C$30,3,0),VLOOKUP((A1055-1),'Айгенис Оп11'!$A$2:$C$30,3,0))),2)</f>
        <v>2.4700000000000002</v>
      </c>
      <c r="G1055" s="43">
        <f>COUNTIF(D1056:$D$2571,365)</f>
        <v>1150</v>
      </c>
      <c r="H1055" s="43">
        <f>COUNTIF(D1056:$D$2571,366)</f>
        <v>366</v>
      </c>
      <c r="I1055" s="2"/>
    </row>
    <row r="1056" spans="1:9" x14ac:dyDescent="0.25">
      <c r="A1056" s="1">
        <f>COUNTIF($C$2:C1056,"Да")</f>
        <v>11</v>
      </c>
      <c r="B1056" s="45">
        <f t="shared" si="33"/>
        <v>46055</v>
      </c>
      <c r="C1056" s="42" t="str">
        <f>IF(ISERROR(VLOOKUP(B1056,'Айгенис Оп11'!$C$3:$C$30,1,0)),"Нет","Да")</f>
        <v>Нет</v>
      </c>
      <c r="D1056" s="43">
        <f t="shared" si="32"/>
        <v>365</v>
      </c>
      <c r="E1056" s="44">
        <f>ROUND(('Все выпуски'!$J$3*'Все выпуски'!$J$6/100)/365*(B1056-IF(C1056="Нет",VLOOKUP(A1056,'Айгенис Оп11'!$A$2:$C$30,3,0),VLOOKUP((A1056-1),'Айгенис Оп11'!$A$2:$C$30,3,0))),2)</f>
        <v>2.5499999999999998</v>
      </c>
      <c r="G1056" s="43">
        <f>COUNTIF(D1057:$D$2571,365)</f>
        <v>1149</v>
      </c>
      <c r="H1056" s="43">
        <f>COUNTIF(D1057:$D$2571,366)</f>
        <v>366</v>
      </c>
      <c r="I1056" s="2"/>
    </row>
    <row r="1057" spans="1:9" x14ac:dyDescent="0.25">
      <c r="A1057" s="1">
        <f>COUNTIF($C$2:C1057,"Да")</f>
        <v>11</v>
      </c>
      <c r="B1057" s="45">
        <f t="shared" si="33"/>
        <v>46056</v>
      </c>
      <c r="C1057" s="42" t="str">
        <f>IF(ISERROR(VLOOKUP(B1057,'Айгенис Оп11'!$C$3:$C$30,1,0)),"Нет","Да")</f>
        <v>Нет</v>
      </c>
      <c r="D1057" s="43">
        <f t="shared" si="32"/>
        <v>365</v>
      </c>
      <c r="E1057" s="44">
        <f>ROUND(('Все выпуски'!$J$3*'Все выпуски'!$J$6/100)/365*(B1057-IF(C1057="Нет",VLOOKUP(A1057,'Айгенис Оп11'!$A$2:$C$30,3,0),VLOOKUP((A1057-1),'Айгенис Оп11'!$A$2:$C$30,3,0))),2)</f>
        <v>2.63</v>
      </c>
      <c r="G1057" s="43">
        <f>COUNTIF(D1058:$D$2571,365)</f>
        <v>1148</v>
      </c>
      <c r="H1057" s="43">
        <f>COUNTIF(D1058:$D$2571,366)</f>
        <v>366</v>
      </c>
      <c r="I1057" s="2"/>
    </row>
    <row r="1058" spans="1:9" x14ac:dyDescent="0.25">
      <c r="A1058" s="1">
        <f>COUNTIF($C$2:C1058,"Да")</f>
        <v>11</v>
      </c>
      <c r="B1058" s="45">
        <f t="shared" si="33"/>
        <v>46057</v>
      </c>
      <c r="C1058" s="42" t="str">
        <f>IF(ISERROR(VLOOKUP(B1058,'Айгенис Оп11'!$C$3:$C$30,1,0)),"Нет","Да")</f>
        <v>Нет</v>
      </c>
      <c r="D1058" s="43">
        <f t="shared" si="32"/>
        <v>365</v>
      </c>
      <c r="E1058" s="44">
        <f>ROUND(('Все выпуски'!$J$3*'Все выпуски'!$J$6/100)/365*(B1058-IF(C1058="Нет",VLOOKUP(A1058,'Айгенис Оп11'!$A$2:$C$30,3,0),VLOOKUP((A1058-1),'Айгенис Оп11'!$A$2:$C$30,3,0))),2)</f>
        <v>2.71</v>
      </c>
      <c r="G1058" s="43">
        <f>COUNTIF(D1059:$D$2571,365)</f>
        <v>1147</v>
      </c>
      <c r="H1058" s="43">
        <f>COUNTIF(D1059:$D$2571,366)</f>
        <v>366</v>
      </c>
      <c r="I1058" s="2"/>
    </row>
    <row r="1059" spans="1:9" x14ac:dyDescent="0.25">
      <c r="A1059" s="1">
        <f>COUNTIF($C$2:C1059,"Да")</f>
        <v>11</v>
      </c>
      <c r="B1059" s="45">
        <f t="shared" si="33"/>
        <v>46058</v>
      </c>
      <c r="C1059" s="42" t="str">
        <f>IF(ISERROR(VLOOKUP(B1059,'Айгенис Оп11'!$C$3:$C$30,1,0)),"Нет","Да")</f>
        <v>Нет</v>
      </c>
      <c r="D1059" s="43">
        <f t="shared" si="32"/>
        <v>365</v>
      </c>
      <c r="E1059" s="44">
        <f>ROUND(('Все выпуски'!$J$3*'Все выпуски'!$J$6/100)/365*(B1059-IF(C1059="Нет",VLOOKUP(A1059,'Айгенис Оп11'!$A$2:$C$30,3,0),VLOOKUP((A1059-1),'Айгенис Оп11'!$A$2:$C$30,3,0))),2)</f>
        <v>2.79</v>
      </c>
      <c r="G1059" s="43">
        <f>COUNTIF(D1060:$D$2571,365)</f>
        <v>1146</v>
      </c>
      <c r="H1059" s="43">
        <f>COUNTIF(D1060:$D$2571,366)</f>
        <v>366</v>
      </c>
      <c r="I1059" s="2"/>
    </row>
    <row r="1060" spans="1:9" x14ac:dyDescent="0.25">
      <c r="A1060" s="1">
        <f>COUNTIF($C$2:C1060,"Да")</f>
        <v>11</v>
      </c>
      <c r="B1060" s="45">
        <f t="shared" si="33"/>
        <v>46059</v>
      </c>
      <c r="C1060" s="42" t="str">
        <f>IF(ISERROR(VLOOKUP(B1060,'Айгенис Оп11'!$C$3:$C$30,1,0)),"Нет","Да")</f>
        <v>Нет</v>
      </c>
      <c r="D1060" s="43">
        <f t="shared" si="32"/>
        <v>365</v>
      </c>
      <c r="E1060" s="44">
        <f>ROUND(('Все выпуски'!$J$3*'Все выпуски'!$J$6/100)/365*(B1060-IF(C1060="Нет",VLOOKUP(A1060,'Айгенис Оп11'!$A$2:$C$30,3,0),VLOOKUP((A1060-1),'Айгенис Оп11'!$A$2:$C$30,3,0))),2)</f>
        <v>2.88</v>
      </c>
      <c r="G1060" s="43">
        <f>COUNTIF(D1061:$D$2571,365)</f>
        <v>1145</v>
      </c>
      <c r="H1060" s="43">
        <f>COUNTIF(D1061:$D$2571,366)</f>
        <v>366</v>
      </c>
      <c r="I1060" s="2"/>
    </row>
    <row r="1061" spans="1:9" x14ac:dyDescent="0.25">
      <c r="A1061" s="1">
        <f>COUNTIF($C$2:C1061,"Да")</f>
        <v>11</v>
      </c>
      <c r="B1061" s="45">
        <f t="shared" si="33"/>
        <v>46060</v>
      </c>
      <c r="C1061" s="42" t="str">
        <f>IF(ISERROR(VLOOKUP(B1061,'Айгенис Оп11'!$C$3:$C$30,1,0)),"Нет","Да")</f>
        <v>Нет</v>
      </c>
      <c r="D1061" s="43">
        <f t="shared" si="32"/>
        <v>365</v>
      </c>
      <c r="E1061" s="44">
        <f>ROUND(('Все выпуски'!$J$3*'Все выпуски'!$J$6/100)/365*(B1061-IF(C1061="Нет",VLOOKUP(A1061,'Айгенис Оп11'!$A$2:$C$30,3,0),VLOOKUP((A1061-1),'Айгенис Оп11'!$A$2:$C$30,3,0))),2)</f>
        <v>2.96</v>
      </c>
      <c r="G1061" s="43">
        <f>COUNTIF(D1062:$D$2571,365)</f>
        <v>1144</v>
      </c>
      <c r="H1061" s="43">
        <f>COUNTIF(D1062:$D$2571,366)</f>
        <v>366</v>
      </c>
      <c r="I1061" s="2"/>
    </row>
    <row r="1062" spans="1:9" x14ac:dyDescent="0.25">
      <c r="A1062" s="1">
        <f>COUNTIF($C$2:C1062,"Да")</f>
        <v>11</v>
      </c>
      <c r="B1062" s="45">
        <f t="shared" si="33"/>
        <v>46061</v>
      </c>
      <c r="C1062" s="42" t="str">
        <f>IF(ISERROR(VLOOKUP(B1062,'Айгенис Оп11'!$C$3:$C$30,1,0)),"Нет","Да")</f>
        <v>Нет</v>
      </c>
      <c r="D1062" s="43">
        <f t="shared" si="32"/>
        <v>365</v>
      </c>
      <c r="E1062" s="44">
        <f>ROUND(('Все выпуски'!$J$3*'Все выпуски'!$J$6/100)/365*(B1062-IF(C1062="Нет",VLOOKUP(A1062,'Айгенис Оп11'!$A$2:$C$30,3,0),VLOOKUP((A1062-1),'Айгенис Оп11'!$A$2:$C$30,3,0))),2)</f>
        <v>3.04</v>
      </c>
      <c r="G1062" s="43">
        <f>COUNTIF(D1063:$D$2571,365)</f>
        <v>1143</v>
      </c>
      <c r="H1062" s="43">
        <f>COUNTIF(D1063:$D$2571,366)</f>
        <v>366</v>
      </c>
      <c r="I1062" s="2"/>
    </row>
    <row r="1063" spans="1:9" x14ac:dyDescent="0.25">
      <c r="A1063" s="1">
        <f>COUNTIF($C$2:C1063,"Да")</f>
        <v>11</v>
      </c>
      <c r="B1063" s="45">
        <f t="shared" si="33"/>
        <v>46062</v>
      </c>
      <c r="C1063" s="42" t="str">
        <f>IF(ISERROR(VLOOKUP(B1063,'Айгенис Оп11'!$C$3:$C$30,1,0)),"Нет","Да")</f>
        <v>Нет</v>
      </c>
      <c r="D1063" s="43">
        <f t="shared" si="32"/>
        <v>365</v>
      </c>
      <c r="E1063" s="44">
        <f>ROUND(('Все выпуски'!$J$3*'Все выпуски'!$J$6/100)/365*(B1063-IF(C1063="Нет",VLOOKUP(A1063,'Айгенис Оп11'!$A$2:$C$30,3,0),VLOOKUP((A1063-1),'Айгенис Оп11'!$A$2:$C$30,3,0))),2)</f>
        <v>3.12</v>
      </c>
      <c r="G1063" s="43">
        <f>COUNTIF(D1064:$D$2571,365)</f>
        <v>1142</v>
      </c>
      <c r="H1063" s="43">
        <f>COUNTIF(D1064:$D$2571,366)</f>
        <v>366</v>
      </c>
      <c r="I1063" s="2"/>
    </row>
    <row r="1064" spans="1:9" x14ac:dyDescent="0.25">
      <c r="A1064" s="1">
        <f>COUNTIF($C$2:C1064,"Да")</f>
        <v>11</v>
      </c>
      <c r="B1064" s="45">
        <f t="shared" si="33"/>
        <v>46063</v>
      </c>
      <c r="C1064" s="42" t="str">
        <f>IF(ISERROR(VLOOKUP(B1064,'Айгенис Оп11'!$C$3:$C$30,1,0)),"Нет","Да")</f>
        <v>Нет</v>
      </c>
      <c r="D1064" s="43">
        <f t="shared" si="32"/>
        <v>365</v>
      </c>
      <c r="E1064" s="44">
        <f>ROUND(('Все выпуски'!$J$3*'Все выпуски'!$J$6/100)/365*(B1064-IF(C1064="Нет",VLOOKUP(A1064,'Айгенис Оп11'!$A$2:$C$30,3,0),VLOOKUP((A1064-1),'Айгенис Оп11'!$A$2:$C$30,3,0))),2)</f>
        <v>3.21</v>
      </c>
      <c r="G1064" s="43">
        <f>COUNTIF(D1065:$D$2571,365)</f>
        <v>1141</v>
      </c>
      <c r="H1064" s="43">
        <f>COUNTIF(D1065:$D$2571,366)</f>
        <v>366</v>
      </c>
      <c r="I1064" s="2"/>
    </row>
    <row r="1065" spans="1:9" x14ac:dyDescent="0.25">
      <c r="A1065" s="1">
        <f>COUNTIF($C$2:C1065,"Да")</f>
        <v>11</v>
      </c>
      <c r="B1065" s="45">
        <f t="shared" si="33"/>
        <v>46064</v>
      </c>
      <c r="C1065" s="42" t="str">
        <f>IF(ISERROR(VLOOKUP(B1065,'Айгенис Оп11'!$C$3:$C$30,1,0)),"Нет","Да")</f>
        <v>Нет</v>
      </c>
      <c r="D1065" s="43">
        <f t="shared" si="32"/>
        <v>365</v>
      </c>
      <c r="E1065" s="44">
        <f>ROUND(('Все выпуски'!$J$3*'Все выпуски'!$J$6/100)/365*(B1065-IF(C1065="Нет",VLOOKUP(A1065,'Айгенис Оп11'!$A$2:$C$30,3,0),VLOOKUP((A1065-1),'Айгенис Оп11'!$A$2:$C$30,3,0))),2)</f>
        <v>3.29</v>
      </c>
      <c r="G1065" s="43">
        <f>COUNTIF(D1066:$D$2571,365)</f>
        <v>1140</v>
      </c>
      <c r="H1065" s="43">
        <f>COUNTIF(D1066:$D$2571,366)</f>
        <v>366</v>
      </c>
      <c r="I1065" s="2"/>
    </row>
    <row r="1066" spans="1:9" x14ac:dyDescent="0.25">
      <c r="A1066" s="1">
        <f>COUNTIF($C$2:C1066,"Да")</f>
        <v>11</v>
      </c>
      <c r="B1066" s="45">
        <f t="shared" si="33"/>
        <v>46065</v>
      </c>
      <c r="C1066" s="42" t="str">
        <f>IF(ISERROR(VLOOKUP(B1066,'Айгенис Оп11'!$C$3:$C$30,1,0)),"Нет","Да")</f>
        <v>Нет</v>
      </c>
      <c r="D1066" s="43">
        <f t="shared" si="32"/>
        <v>365</v>
      </c>
      <c r="E1066" s="44">
        <f>ROUND(('Все выпуски'!$J$3*'Все выпуски'!$J$6/100)/365*(B1066-IF(C1066="Нет",VLOOKUP(A1066,'Айгенис Оп11'!$A$2:$C$30,3,0),VLOOKUP((A1066-1),'Айгенис Оп11'!$A$2:$C$30,3,0))),2)</f>
        <v>3.37</v>
      </c>
      <c r="G1066" s="43">
        <f>COUNTIF(D1067:$D$2571,365)</f>
        <v>1139</v>
      </c>
      <c r="H1066" s="43">
        <f>COUNTIF(D1067:$D$2571,366)</f>
        <v>366</v>
      </c>
      <c r="I1066" s="2"/>
    </row>
    <row r="1067" spans="1:9" x14ac:dyDescent="0.25">
      <c r="A1067" s="1">
        <f>COUNTIF($C$2:C1067,"Да")</f>
        <v>11</v>
      </c>
      <c r="B1067" s="45">
        <f t="shared" si="33"/>
        <v>46066</v>
      </c>
      <c r="C1067" s="42" t="str">
        <f>IF(ISERROR(VLOOKUP(B1067,'Айгенис Оп11'!$C$3:$C$30,1,0)),"Нет","Да")</f>
        <v>Нет</v>
      </c>
      <c r="D1067" s="43">
        <f t="shared" si="32"/>
        <v>365</v>
      </c>
      <c r="E1067" s="44">
        <f>ROUND(('Все выпуски'!$J$3*'Все выпуски'!$J$6/100)/365*(B1067-IF(C1067="Нет",VLOOKUP(A1067,'Айгенис Оп11'!$A$2:$C$30,3,0),VLOOKUP((A1067-1),'Айгенис Оп11'!$A$2:$C$30,3,0))),2)</f>
        <v>3.45</v>
      </c>
      <c r="G1067" s="43">
        <f>COUNTIF(D1068:$D$2571,365)</f>
        <v>1138</v>
      </c>
      <c r="H1067" s="43">
        <f>COUNTIF(D1068:$D$2571,366)</f>
        <v>366</v>
      </c>
      <c r="I1067" s="2"/>
    </row>
    <row r="1068" spans="1:9" x14ac:dyDescent="0.25">
      <c r="A1068" s="1">
        <f>COUNTIF($C$2:C1068,"Да")</f>
        <v>11</v>
      </c>
      <c r="B1068" s="45">
        <f t="shared" si="33"/>
        <v>46067</v>
      </c>
      <c r="C1068" s="42" t="str">
        <f>IF(ISERROR(VLOOKUP(B1068,'Айгенис Оп11'!$C$3:$C$30,1,0)),"Нет","Да")</f>
        <v>Нет</v>
      </c>
      <c r="D1068" s="43">
        <f t="shared" si="32"/>
        <v>365</v>
      </c>
      <c r="E1068" s="44">
        <f>ROUND(('Все выпуски'!$J$3*'Все выпуски'!$J$6/100)/365*(B1068-IF(C1068="Нет",VLOOKUP(A1068,'Айгенис Оп11'!$A$2:$C$30,3,0),VLOOKUP((A1068-1),'Айгенис Оп11'!$A$2:$C$30,3,0))),2)</f>
        <v>3.53</v>
      </c>
      <c r="G1068" s="43">
        <f>COUNTIF(D1069:$D$2571,365)</f>
        <v>1137</v>
      </c>
      <c r="H1068" s="43">
        <f>COUNTIF(D1069:$D$2571,366)</f>
        <v>366</v>
      </c>
      <c r="I1068" s="2"/>
    </row>
    <row r="1069" spans="1:9" x14ac:dyDescent="0.25">
      <c r="A1069" s="1">
        <f>COUNTIF($C$2:C1069,"Да")</f>
        <v>11</v>
      </c>
      <c r="B1069" s="45">
        <f t="shared" si="33"/>
        <v>46068</v>
      </c>
      <c r="C1069" s="42" t="str">
        <f>IF(ISERROR(VLOOKUP(B1069,'Айгенис Оп11'!$C$3:$C$30,1,0)),"Нет","Да")</f>
        <v>Нет</v>
      </c>
      <c r="D1069" s="43">
        <f t="shared" si="32"/>
        <v>365</v>
      </c>
      <c r="E1069" s="44">
        <f>ROUND(('Все выпуски'!$J$3*'Все выпуски'!$J$6/100)/365*(B1069-IF(C1069="Нет",VLOOKUP(A1069,'Айгенис Оп11'!$A$2:$C$30,3,0),VLOOKUP((A1069-1),'Айгенис Оп11'!$A$2:$C$30,3,0))),2)</f>
        <v>3.62</v>
      </c>
      <c r="G1069" s="43">
        <f>COUNTIF(D1070:$D$2571,365)</f>
        <v>1136</v>
      </c>
      <c r="H1069" s="43">
        <f>COUNTIF(D1070:$D$2571,366)</f>
        <v>366</v>
      </c>
      <c r="I1069" s="2"/>
    </row>
    <row r="1070" spans="1:9" x14ac:dyDescent="0.25">
      <c r="A1070" s="1">
        <f>COUNTIF($C$2:C1070,"Да")</f>
        <v>11</v>
      </c>
      <c r="B1070" s="45">
        <f t="shared" si="33"/>
        <v>46069</v>
      </c>
      <c r="C1070" s="42" t="str">
        <f>IF(ISERROR(VLOOKUP(B1070,'Айгенис Оп11'!$C$3:$C$30,1,0)),"Нет","Да")</f>
        <v>Нет</v>
      </c>
      <c r="D1070" s="43">
        <f t="shared" si="32"/>
        <v>365</v>
      </c>
      <c r="E1070" s="44">
        <f>ROUND(('Все выпуски'!$J$3*'Все выпуски'!$J$6/100)/365*(B1070-IF(C1070="Нет",VLOOKUP(A1070,'Айгенис Оп11'!$A$2:$C$30,3,0),VLOOKUP((A1070-1),'Айгенис Оп11'!$A$2:$C$30,3,0))),2)</f>
        <v>3.7</v>
      </c>
      <c r="G1070" s="43">
        <f>COUNTIF(D1071:$D$2571,365)</f>
        <v>1135</v>
      </c>
      <c r="H1070" s="43">
        <f>COUNTIF(D1071:$D$2571,366)</f>
        <v>366</v>
      </c>
      <c r="I1070" s="2"/>
    </row>
    <row r="1071" spans="1:9" x14ac:dyDescent="0.25">
      <c r="A1071" s="1">
        <f>COUNTIF($C$2:C1071,"Да")</f>
        <v>11</v>
      </c>
      <c r="B1071" s="45">
        <f t="shared" si="33"/>
        <v>46070</v>
      </c>
      <c r="C1071" s="42" t="str">
        <f>IF(ISERROR(VLOOKUP(B1071,'Айгенис Оп11'!$C$3:$C$30,1,0)),"Нет","Да")</f>
        <v>Нет</v>
      </c>
      <c r="D1071" s="43">
        <f t="shared" si="32"/>
        <v>365</v>
      </c>
      <c r="E1071" s="44">
        <f>ROUND(('Все выпуски'!$J$3*'Все выпуски'!$J$6/100)/365*(B1071-IF(C1071="Нет",VLOOKUP(A1071,'Айгенис Оп11'!$A$2:$C$30,3,0),VLOOKUP((A1071-1),'Айгенис Оп11'!$A$2:$C$30,3,0))),2)</f>
        <v>3.78</v>
      </c>
      <c r="G1071" s="43">
        <f>COUNTIF(D1072:$D$2571,365)</f>
        <v>1134</v>
      </c>
      <c r="H1071" s="43">
        <f>COUNTIF(D1072:$D$2571,366)</f>
        <v>366</v>
      </c>
      <c r="I1071" s="2"/>
    </row>
    <row r="1072" spans="1:9" x14ac:dyDescent="0.25">
      <c r="A1072" s="1">
        <f>COUNTIF($C$2:C1072,"Да")</f>
        <v>11</v>
      </c>
      <c r="B1072" s="45">
        <f t="shared" si="33"/>
        <v>46071</v>
      </c>
      <c r="C1072" s="42" t="str">
        <f>IF(ISERROR(VLOOKUP(B1072,'Айгенис Оп11'!$C$3:$C$30,1,0)),"Нет","Да")</f>
        <v>Нет</v>
      </c>
      <c r="D1072" s="43">
        <f t="shared" si="32"/>
        <v>365</v>
      </c>
      <c r="E1072" s="44">
        <f>ROUND(('Все выпуски'!$J$3*'Все выпуски'!$J$6/100)/365*(B1072-IF(C1072="Нет",VLOOKUP(A1072,'Айгенис Оп11'!$A$2:$C$30,3,0),VLOOKUP((A1072-1),'Айгенис Оп11'!$A$2:$C$30,3,0))),2)</f>
        <v>3.86</v>
      </c>
      <c r="G1072" s="43">
        <f>COUNTIF(D1073:$D$2571,365)</f>
        <v>1133</v>
      </c>
      <c r="H1072" s="43">
        <f>COUNTIF(D1073:$D$2571,366)</f>
        <v>366</v>
      </c>
      <c r="I1072" s="2"/>
    </row>
    <row r="1073" spans="1:9" x14ac:dyDescent="0.25">
      <c r="A1073" s="1">
        <f>COUNTIF($C$2:C1073,"Да")</f>
        <v>11</v>
      </c>
      <c r="B1073" s="45">
        <f t="shared" si="33"/>
        <v>46072</v>
      </c>
      <c r="C1073" s="42" t="str">
        <f>IF(ISERROR(VLOOKUP(B1073,'Айгенис Оп11'!$C$3:$C$30,1,0)),"Нет","Да")</f>
        <v>Нет</v>
      </c>
      <c r="D1073" s="43">
        <f t="shared" si="32"/>
        <v>365</v>
      </c>
      <c r="E1073" s="44">
        <f>ROUND(('Все выпуски'!$J$3*'Все выпуски'!$J$6/100)/365*(B1073-IF(C1073="Нет",VLOOKUP(A1073,'Айгенис Оп11'!$A$2:$C$30,3,0),VLOOKUP((A1073-1),'Айгенис Оп11'!$A$2:$C$30,3,0))),2)</f>
        <v>3.95</v>
      </c>
      <c r="G1073" s="43">
        <f>COUNTIF(D1074:$D$2571,365)</f>
        <v>1132</v>
      </c>
      <c r="H1073" s="43">
        <f>COUNTIF(D1074:$D$2571,366)</f>
        <v>366</v>
      </c>
      <c r="I1073" s="2"/>
    </row>
    <row r="1074" spans="1:9" x14ac:dyDescent="0.25">
      <c r="A1074" s="1">
        <f>COUNTIF($C$2:C1074,"Да")</f>
        <v>11</v>
      </c>
      <c r="B1074" s="45">
        <f t="shared" si="33"/>
        <v>46073</v>
      </c>
      <c r="C1074" s="42" t="str">
        <f>IF(ISERROR(VLOOKUP(B1074,'Айгенис Оп11'!$C$3:$C$30,1,0)),"Нет","Да")</f>
        <v>Нет</v>
      </c>
      <c r="D1074" s="43">
        <f t="shared" si="32"/>
        <v>365</v>
      </c>
      <c r="E1074" s="44">
        <f>ROUND(('Все выпуски'!$J$3*'Все выпуски'!$J$6/100)/365*(B1074-IF(C1074="Нет",VLOOKUP(A1074,'Айгенис Оп11'!$A$2:$C$30,3,0),VLOOKUP((A1074-1),'Айгенис Оп11'!$A$2:$C$30,3,0))),2)</f>
        <v>4.03</v>
      </c>
      <c r="G1074" s="43">
        <f>COUNTIF(D1075:$D$2571,365)</f>
        <v>1131</v>
      </c>
      <c r="H1074" s="43">
        <f>COUNTIF(D1075:$D$2571,366)</f>
        <v>366</v>
      </c>
      <c r="I1074" s="2"/>
    </row>
    <row r="1075" spans="1:9" x14ac:dyDescent="0.25">
      <c r="A1075" s="1">
        <f>COUNTIF($C$2:C1075,"Да")</f>
        <v>11</v>
      </c>
      <c r="B1075" s="45">
        <f t="shared" si="33"/>
        <v>46074</v>
      </c>
      <c r="C1075" s="42" t="str">
        <f>IF(ISERROR(VLOOKUP(B1075,'Айгенис Оп11'!$C$3:$C$30,1,0)),"Нет","Да")</f>
        <v>Нет</v>
      </c>
      <c r="D1075" s="43">
        <f t="shared" si="32"/>
        <v>365</v>
      </c>
      <c r="E1075" s="44">
        <f>ROUND(('Все выпуски'!$J$3*'Все выпуски'!$J$6/100)/365*(B1075-IF(C1075="Нет",VLOOKUP(A1075,'Айгенис Оп11'!$A$2:$C$30,3,0),VLOOKUP((A1075-1),'Айгенис Оп11'!$A$2:$C$30,3,0))),2)</f>
        <v>4.1100000000000003</v>
      </c>
      <c r="G1075" s="43">
        <f>COUNTIF(D1076:$D$2571,365)</f>
        <v>1130</v>
      </c>
      <c r="H1075" s="43">
        <f>COUNTIF(D1076:$D$2571,366)</f>
        <v>366</v>
      </c>
      <c r="I1075" s="2"/>
    </row>
    <row r="1076" spans="1:9" x14ac:dyDescent="0.25">
      <c r="A1076" s="1">
        <f>COUNTIF($C$2:C1076,"Да")</f>
        <v>11</v>
      </c>
      <c r="B1076" s="45">
        <f t="shared" si="33"/>
        <v>46075</v>
      </c>
      <c r="C1076" s="42" t="str">
        <f>IF(ISERROR(VLOOKUP(B1076,'Айгенис Оп11'!$C$3:$C$30,1,0)),"Нет","Да")</f>
        <v>Нет</v>
      </c>
      <c r="D1076" s="43">
        <f t="shared" si="32"/>
        <v>365</v>
      </c>
      <c r="E1076" s="44">
        <f>ROUND(('Все выпуски'!$J$3*'Все выпуски'!$J$6/100)/365*(B1076-IF(C1076="Нет",VLOOKUP(A1076,'Айгенис Оп11'!$A$2:$C$30,3,0),VLOOKUP((A1076-1),'Айгенис Оп11'!$A$2:$C$30,3,0))),2)</f>
        <v>4.1900000000000004</v>
      </c>
      <c r="G1076" s="43">
        <f>COUNTIF(D1077:$D$2571,365)</f>
        <v>1129</v>
      </c>
      <c r="H1076" s="43">
        <f>COUNTIF(D1077:$D$2571,366)</f>
        <v>366</v>
      </c>
      <c r="I1076" s="2"/>
    </row>
    <row r="1077" spans="1:9" x14ac:dyDescent="0.25">
      <c r="A1077" s="1">
        <f>COUNTIF($C$2:C1077,"Да")</f>
        <v>11</v>
      </c>
      <c r="B1077" s="45">
        <f t="shared" si="33"/>
        <v>46076</v>
      </c>
      <c r="C1077" s="42" t="str">
        <f>IF(ISERROR(VLOOKUP(B1077,'Айгенис Оп11'!$C$3:$C$30,1,0)),"Нет","Да")</f>
        <v>Нет</v>
      </c>
      <c r="D1077" s="43">
        <f t="shared" si="32"/>
        <v>365</v>
      </c>
      <c r="E1077" s="44">
        <f>ROUND(('Все выпуски'!$J$3*'Все выпуски'!$J$6/100)/365*(B1077-IF(C1077="Нет",VLOOKUP(A1077,'Айгенис Оп11'!$A$2:$C$30,3,0),VLOOKUP((A1077-1),'Айгенис Оп11'!$A$2:$C$30,3,0))),2)</f>
        <v>4.2699999999999996</v>
      </c>
      <c r="G1077" s="43">
        <f>COUNTIF(D1078:$D$2571,365)</f>
        <v>1128</v>
      </c>
      <c r="H1077" s="43">
        <f>COUNTIF(D1078:$D$2571,366)</f>
        <v>366</v>
      </c>
      <c r="I1077" s="2"/>
    </row>
    <row r="1078" spans="1:9" x14ac:dyDescent="0.25">
      <c r="A1078" s="1">
        <f>COUNTIF($C$2:C1078,"Да")</f>
        <v>11</v>
      </c>
      <c r="B1078" s="45">
        <f t="shared" si="33"/>
        <v>46077</v>
      </c>
      <c r="C1078" s="42" t="str">
        <f>IF(ISERROR(VLOOKUP(B1078,'Айгенис Оп11'!$C$3:$C$30,1,0)),"Нет","Да")</f>
        <v>Нет</v>
      </c>
      <c r="D1078" s="43">
        <f t="shared" si="32"/>
        <v>365</v>
      </c>
      <c r="E1078" s="44">
        <f>ROUND(('Все выпуски'!$J$3*'Все выпуски'!$J$6/100)/365*(B1078-IF(C1078="Нет",VLOOKUP(A1078,'Айгенис Оп11'!$A$2:$C$30,3,0),VLOOKUP((A1078-1),'Айгенис Оп11'!$A$2:$C$30,3,0))),2)</f>
        <v>4.3600000000000003</v>
      </c>
      <c r="G1078" s="43">
        <f>COUNTIF(D1079:$D$2571,365)</f>
        <v>1127</v>
      </c>
      <c r="H1078" s="43">
        <f>COUNTIF(D1079:$D$2571,366)</f>
        <v>366</v>
      </c>
      <c r="I1078" s="2"/>
    </row>
    <row r="1079" spans="1:9" x14ac:dyDescent="0.25">
      <c r="A1079" s="1">
        <f>COUNTIF($C$2:C1079,"Да")</f>
        <v>11</v>
      </c>
      <c r="B1079" s="45">
        <f t="shared" si="33"/>
        <v>46078</v>
      </c>
      <c r="C1079" s="42" t="str">
        <f>IF(ISERROR(VLOOKUP(B1079,'Айгенис Оп11'!$C$3:$C$30,1,0)),"Нет","Да")</f>
        <v>Нет</v>
      </c>
      <c r="D1079" s="43">
        <f t="shared" si="32"/>
        <v>365</v>
      </c>
      <c r="E1079" s="44">
        <f>ROUND(('Все выпуски'!$J$3*'Все выпуски'!$J$6/100)/365*(B1079-IF(C1079="Нет",VLOOKUP(A1079,'Айгенис Оп11'!$A$2:$C$30,3,0),VLOOKUP((A1079-1),'Айгенис Оп11'!$A$2:$C$30,3,0))),2)</f>
        <v>4.4400000000000004</v>
      </c>
      <c r="G1079" s="43">
        <f>COUNTIF(D1080:$D$2571,365)</f>
        <v>1126</v>
      </c>
      <c r="H1079" s="43">
        <f>COUNTIF(D1080:$D$2571,366)</f>
        <v>366</v>
      </c>
      <c r="I1079" s="2"/>
    </row>
    <row r="1080" spans="1:9" x14ac:dyDescent="0.25">
      <c r="A1080" s="1">
        <f>COUNTIF($C$2:C1080,"Да")</f>
        <v>11</v>
      </c>
      <c r="B1080" s="45">
        <f t="shared" si="33"/>
        <v>46079</v>
      </c>
      <c r="C1080" s="42" t="str">
        <f>IF(ISERROR(VLOOKUP(B1080,'Айгенис Оп11'!$C$3:$C$30,1,0)),"Нет","Да")</f>
        <v>Нет</v>
      </c>
      <c r="D1080" s="43">
        <f t="shared" si="32"/>
        <v>365</v>
      </c>
      <c r="E1080" s="44">
        <f>ROUND(('Все выпуски'!$J$3*'Все выпуски'!$J$6/100)/365*(B1080-IF(C1080="Нет",VLOOKUP(A1080,'Айгенис Оп11'!$A$2:$C$30,3,0),VLOOKUP((A1080-1),'Айгенис Оп11'!$A$2:$C$30,3,0))),2)</f>
        <v>4.5199999999999996</v>
      </c>
      <c r="G1080" s="43">
        <f>COUNTIF(D1081:$D$2571,365)</f>
        <v>1125</v>
      </c>
      <c r="H1080" s="43">
        <f>COUNTIF(D1081:$D$2571,366)</f>
        <v>366</v>
      </c>
      <c r="I1080" s="2"/>
    </row>
    <row r="1081" spans="1:9" x14ac:dyDescent="0.25">
      <c r="A1081" s="1">
        <f>COUNTIF($C$2:C1081,"Да")</f>
        <v>11</v>
      </c>
      <c r="B1081" s="45">
        <f t="shared" si="33"/>
        <v>46080</v>
      </c>
      <c r="C1081" s="42" t="str">
        <f>IF(ISERROR(VLOOKUP(B1081,'Айгенис Оп11'!$C$3:$C$30,1,0)),"Нет","Да")</f>
        <v>Нет</v>
      </c>
      <c r="D1081" s="43">
        <f t="shared" si="32"/>
        <v>365</v>
      </c>
      <c r="E1081" s="44">
        <f>ROUND(('Все выпуски'!$J$3*'Все выпуски'!$J$6/100)/365*(B1081-IF(C1081="Нет",VLOOKUP(A1081,'Айгенис Оп11'!$A$2:$C$30,3,0),VLOOKUP((A1081-1),'Айгенис Оп11'!$A$2:$C$30,3,0))),2)</f>
        <v>4.5999999999999996</v>
      </c>
      <c r="G1081" s="43">
        <f>COUNTIF(D1082:$D$2571,365)</f>
        <v>1124</v>
      </c>
      <c r="H1081" s="43">
        <f>COUNTIF(D1082:$D$2571,366)</f>
        <v>366</v>
      </c>
      <c r="I1081" s="2"/>
    </row>
    <row r="1082" spans="1:9" x14ac:dyDescent="0.25">
      <c r="A1082" s="1">
        <f>COUNTIF($C$2:C1082,"Да")</f>
        <v>11</v>
      </c>
      <c r="B1082" s="45">
        <f t="shared" si="33"/>
        <v>46081</v>
      </c>
      <c r="C1082" s="42" t="str">
        <f>IF(ISERROR(VLOOKUP(B1082,'Айгенис Оп11'!$C$3:$C$30,1,0)),"Нет","Да")</f>
        <v>Нет</v>
      </c>
      <c r="D1082" s="43">
        <f t="shared" si="32"/>
        <v>365</v>
      </c>
      <c r="E1082" s="44">
        <f>ROUND(('Все выпуски'!$J$3*'Все выпуски'!$J$6/100)/365*(B1082-IF(C1082="Нет",VLOOKUP(A1082,'Айгенис Оп11'!$A$2:$C$30,3,0),VLOOKUP((A1082-1),'Айгенис Оп11'!$A$2:$C$30,3,0))),2)</f>
        <v>4.68</v>
      </c>
      <c r="G1082" s="43">
        <f>COUNTIF(D1083:$D$2571,365)</f>
        <v>1123</v>
      </c>
      <c r="H1082" s="43">
        <f>COUNTIF(D1083:$D$2571,366)</f>
        <v>366</v>
      </c>
      <c r="I1082" s="2"/>
    </row>
    <row r="1083" spans="1:9" x14ac:dyDescent="0.25">
      <c r="A1083" s="1">
        <f>COUNTIF($C$2:C1083,"Да")</f>
        <v>11</v>
      </c>
      <c r="B1083" s="45">
        <f t="shared" si="33"/>
        <v>46082</v>
      </c>
      <c r="C1083" s="42" t="str">
        <f>IF(ISERROR(VLOOKUP(B1083,'Айгенис Оп11'!$C$3:$C$30,1,0)),"Нет","Да")</f>
        <v>Нет</v>
      </c>
      <c r="D1083" s="43">
        <f t="shared" si="32"/>
        <v>365</v>
      </c>
      <c r="E1083" s="44">
        <f>ROUND(('Все выпуски'!$J$3*'Все выпуски'!$J$6/100)/365*(B1083-IF(C1083="Нет",VLOOKUP(A1083,'Айгенис Оп11'!$A$2:$C$30,3,0),VLOOKUP((A1083-1),'Айгенис Оп11'!$A$2:$C$30,3,0))),2)</f>
        <v>4.7699999999999996</v>
      </c>
      <c r="G1083" s="43">
        <f>COUNTIF(D1084:$D$2571,365)</f>
        <v>1122</v>
      </c>
      <c r="H1083" s="43">
        <f>COUNTIF(D1084:$D$2571,366)</f>
        <v>366</v>
      </c>
      <c r="I1083" s="2"/>
    </row>
    <row r="1084" spans="1:9" x14ac:dyDescent="0.25">
      <c r="A1084" s="1">
        <f>COUNTIF($C$2:C1084,"Да")</f>
        <v>11</v>
      </c>
      <c r="B1084" s="45">
        <f t="shared" si="33"/>
        <v>46083</v>
      </c>
      <c r="C1084" s="42" t="str">
        <f>IF(ISERROR(VLOOKUP(B1084,'Айгенис Оп11'!$C$3:$C$30,1,0)),"Нет","Да")</f>
        <v>Нет</v>
      </c>
      <c r="D1084" s="43">
        <f t="shared" si="32"/>
        <v>365</v>
      </c>
      <c r="E1084" s="44">
        <f>ROUND(('Все выпуски'!$J$3*'Все выпуски'!$J$6/100)/365*(B1084-IF(C1084="Нет",VLOOKUP(A1084,'Айгенис Оп11'!$A$2:$C$30,3,0),VLOOKUP((A1084-1),'Айгенис Оп11'!$A$2:$C$30,3,0))),2)</f>
        <v>4.8499999999999996</v>
      </c>
      <c r="G1084" s="43">
        <f>COUNTIF(D1085:$D$2571,365)</f>
        <v>1121</v>
      </c>
      <c r="H1084" s="43">
        <f>COUNTIF(D1085:$D$2571,366)</f>
        <v>366</v>
      </c>
      <c r="I1084" s="2"/>
    </row>
    <row r="1085" spans="1:9" x14ac:dyDescent="0.25">
      <c r="A1085" s="1">
        <f>COUNTIF($C$2:C1085,"Да")</f>
        <v>11</v>
      </c>
      <c r="B1085" s="45">
        <f t="shared" si="33"/>
        <v>46084</v>
      </c>
      <c r="C1085" s="42" t="str">
        <f>IF(ISERROR(VLOOKUP(B1085,'Айгенис Оп11'!$C$3:$C$30,1,0)),"Нет","Да")</f>
        <v>Нет</v>
      </c>
      <c r="D1085" s="43">
        <f t="shared" si="32"/>
        <v>365</v>
      </c>
      <c r="E1085" s="44">
        <f>ROUND(('Все выпуски'!$J$3*'Все выпуски'!$J$6/100)/365*(B1085-IF(C1085="Нет",VLOOKUP(A1085,'Айгенис Оп11'!$A$2:$C$30,3,0),VLOOKUP((A1085-1),'Айгенис Оп11'!$A$2:$C$30,3,0))),2)</f>
        <v>4.93</v>
      </c>
      <c r="G1085" s="43">
        <f>COUNTIF(D1086:$D$2571,365)</f>
        <v>1120</v>
      </c>
      <c r="H1085" s="43">
        <f>COUNTIF(D1086:$D$2571,366)</f>
        <v>366</v>
      </c>
      <c r="I1085" s="2"/>
    </row>
    <row r="1086" spans="1:9" x14ac:dyDescent="0.25">
      <c r="A1086" s="1">
        <f>COUNTIF($C$2:C1086,"Да")</f>
        <v>11</v>
      </c>
      <c r="B1086" s="45">
        <f t="shared" si="33"/>
        <v>46085</v>
      </c>
      <c r="C1086" s="42" t="str">
        <f>IF(ISERROR(VLOOKUP(B1086,'Айгенис Оп11'!$C$3:$C$30,1,0)),"Нет","Да")</f>
        <v>Нет</v>
      </c>
      <c r="D1086" s="43">
        <f t="shared" si="32"/>
        <v>365</v>
      </c>
      <c r="E1086" s="44">
        <f>ROUND(('Все выпуски'!$J$3*'Все выпуски'!$J$6/100)/365*(B1086-IF(C1086="Нет",VLOOKUP(A1086,'Айгенис Оп11'!$A$2:$C$30,3,0),VLOOKUP((A1086-1),'Айгенис Оп11'!$A$2:$C$30,3,0))),2)</f>
        <v>5.01</v>
      </c>
      <c r="G1086" s="43">
        <f>COUNTIF(D1087:$D$2571,365)</f>
        <v>1119</v>
      </c>
      <c r="H1086" s="43">
        <f>COUNTIF(D1087:$D$2571,366)</f>
        <v>366</v>
      </c>
      <c r="I1086" s="2"/>
    </row>
    <row r="1087" spans="1:9" x14ac:dyDescent="0.25">
      <c r="A1087" s="1">
        <f>COUNTIF($C$2:C1087,"Да")</f>
        <v>11</v>
      </c>
      <c r="B1087" s="45">
        <f t="shared" si="33"/>
        <v>46086</v>
      </c>
      <c r="C1087" s="42" t="str">
        <f>IF(ISERROR(VLOOKUP(B1087,'Айгенис Оп11'!$C$3:$C$30,1,0)),"Нет","Да")</f>
        <v>Нет</v>
      </c>
      <c r="D1087" s="43">
        <f t="shared" si="32"/>
        <v>365</v>
      </c>
      <c r="E1087" s="44">
        <f>ROUND(('Все выпуски'!$J$3*'Все выпуски'!$J$6/100)/365*(B1087-IF(C1087="Нет",VLOOKUP(A1087,'Айгенис Оп11'!$A$2:$C$30,3,0),VLOOKUP((A1087-1),'Айгенис Оп11'!$A$2:$C$30,3,0))),2)</f>
        <v>5.0999999999999996</v>
      </c>
      <c r="G1087" s="43">
        <f>COUNTIF(D1088:$D$2571,365)</f>
        <v>1118</v>
      </c>
      <c r="H1087" s="43">
        <f>COUNTIF(D1088:$D$2571,366)</f>
        <v>366</v>
      </c>
      <c r="I1087" s="2"/>
    </row>
    <row r="1088" spans="1:9" x14ac:dyDescent="0.25">
      <c r="A1088" s="1">
        <f>COUNTIF($C$2:C1088,"Да")</f>
        <v>11</v>
      </c>
      <c r="B1088" s="45">
        <f t="shared" si="33"/>
        <v>46087</v>
      </c>
      <c r="C1088" s="42" t="str">
        <f>IF(ISERROR(VLOOKUP(B1088,'Айгенис Оп11'!$C$3:$C$30,1,0)),"Нет","Да")</f>
        <v>Нет</v>
      </c>
      <c r="D1088" s="43">
        <f t="shared" si="32"/>
        <v>365</v>
      </c>
      <c r="E1088" s="44">
        <f>ROUND(('Все выпуски'!$J$3*'Все выпуски'!$J$6/100)/365*(B1088-IF(C1088="Нет",VLOOKUP(A1088,'Айгенис Оп11'!$A$2:$C$30,3,0),VLOOKUP((A1088-1),'Айгенис Оп11'!$A$2:$C$30,3,0))),2)</f>
        <v>5.18</v>
      </c>
      <c r="G1088" s="43">
        <f>COUNTIF(D1089:$D$2571,365)</f>
        <v>1117</v>
      </c>
      <c r="H1088" s="43">
        <f>COUNTIF(D1089:$D$2571,366)</f>
        <v>366</v>
      </c>
      <c r="I1088" s="2"/>
    </row>
    <row r="1089" spans="1:9" x14ac:dyDescent="0.25">
      <c r="A1089" s="1">
        <f>COUNTIF($C$2:C1089,"Да")</f>
        <v>11</v>
      </c>
      <c r="B1089" s="45">
        <f t="shared" si="33"/>
        <v>46088</v>
      </c>
      <c r="C1089" s="42" t="str">
        <f>IF(ISERROR(VLOOKUP(B1089,'Айгенис Оп11'!$C$3:$C$30,1,0)),"Нет","Да")</f>
        <v>Нет</v>
      </c>
      <c r="D1089" s="43">
        <f t="shared" si="32"/>
        <v>365</v>
      </c>
      <c r="E1089" s="44">
        <f>ROUND(('Все выпуски'!$J$3*'Все выпуски'!$J$6/100)/365*(B1089-IF(C1089="Нет",VLOOKUP(A1089,'Айгенис Оп11'!$A$2:$C$30,3,0),VLOOKUP((A1089-1),'Айгенис Оп11'!$A$2:$C$30,3,0))),2)</f>
        <v>5.26</v>
      </c>
      <c r="G1089" s="43">
        <f>COUNTIF(D1090:$D$2571,365)</f>
        <v>1116</v>
      </c>
      <c r="H1089" s="43">
        <f>COUNTIF(D1090:$D$2571,366)</f>
        <v>366</v>
      </c>
      <c r="I1089" s="2"/>
    </row>
    <row r="1090" spans="1:9" x14ac:dyDescent="0.25">
      <c r="A1090" s="1">
        <f>COUNTIF($C$2:C1090,"Да")</f>
        <v>11</v>
      </c>
      <c r="B1090" s="45">
        <f t="shared" si="33"/>
        <v>46089</v>
      </c>
      <c r="C1090" s="42" t="str">
        <f>IF(ISERROR(VLOOKUP(B1090,'Айгенис Оп11'!$C$3:$C$30,1,0)),"Нет","Да")</f>
        <v>Нет</v>
      </c>
      <c r="D1090" s="43">
        <f t="shared" si="32"/>
        <v>365</v>
      </c>
      <c r="E1090" s="44">
        <f>ROUND(('Все выпуски'!$J$3*'Все выпуски'!$J$6/100)/365*(B1090-IF(C1090="Нет",VLOOKUP(A1090,'Айгенис Оп11'!$A$2:$C$30,3,0),VLOOKUP((A1090-1),'Айгенис Оп11'!$A$2:$C$30,3,0))),2)</f>
        <v>5.34</v>
      </c>
      <c r="G1090" s="43">
        <f>COUNTIF(D1091:$D$2571,365)</f>
        <v>1115</v>
      </c>
      <c r="H1090" s="43">
        <f>COUNTIF(D1091:$D$2571,366)</f>
        <v>366</v>
      </c>
      <c r="I1090" s="2"/>
    </row>
    <row r="1091" spans="1:9" x14ac:dyDescent="0.25">
      <c r="A1091" s="1">
        <f>COUNTIF($C$2:C1091,"Да")</f>
        <v>11</v>
      </c>
      <c r="B1091" s="45">
        <f t="shared" si="33"/>
        <v>46090</v>
      </c>
      <c r="C1091" s="42" t="str">
        <f>IF(ISERROR(VLOOKUP(B1091,'Айгенис Оп11'!$C$3:$C$30,1,0)),"Нет","Да")</f>
        <v>Нет</v>
      </c>
      <c r="D1091" s="43">
        <f t="shared" ref="D1091:D1154" si="34">IF(MOD(YEAR(B1091),4)=0,366,365)</f>
        <v>365</v>
      </c>
      <c r="E1091" s="44">
        <f>ROUND(('Все выпуски'!$J$3*'Все выпуски'!$J$6/100)/365*(B1091-IF(C1091="Нет",VLOOKUP(A1091,'Айгенис Оп11'!$A$2:$C$30,3,0),VLOOKUP((A1091-1),'Айгенис Оп11'!$A$2:$C$30,3,0))),2)</f>
        <v>5.42</v>
      </c>
      <c r="G1091" s="43">
        <f>COUNTIF(D1092:$D$2571,365)</f>
        <v>1114</v>
      </c>
      <c r="H1091" s="43">
        <f>COUNTIF(D1092:$D$2571,366)</f>
        <v>366</v>
      </c>
      <c r="I1091" s="2"/>
    </row>
    <row r="1092" spans="1:9" x14ac:dyDescent="0.25">
      <c r="A1092" s="1">
        <f>COUNTIF($C$2:C1092,"Да")</f>
        <v>11</v>
      </c>
      <c r="B1092" s="45">
        <f t="shared" ref="B1092:B1155" si="35">B1091+1</f>
        <v>46091</v>
      </c>
      <c r="C1092" s="42" t="str">
        <f>IF(ISERROR(VLOOKUP(B1092,'Айгенис Оп11'!$C$3:$C$30,1,0)),"Нет","Да")</f>
        <v>Нет</v>
      </c>
      <c r="D1092" s="43">
        <f t="shared" si="34"/>
        <v>365</v>
      </c>
      <c r="E1092" s="44">
        <f>ROUND(('Все выпуски'!$J$3*'Все выпуски'!$J$6/100)/365*(B1092-IF(C1092="Нет",VLOOKUP(A1092,'Айгенис Оп11'!$A$2:$C$30,3,0),VLOOKUP((A1092-1),'Айгенис Оп11'!$A$2:$C$30,3,0))),2)</f>
        <v>5.51</v>
      </c>
      <c r="G1092" s="43">
        <f>COUNTIF(D1093:$D$2571,365)</f>
        <v>1113</v>
      </c>
      <c r="H1092" s="43">
        <f>COUNTIF(D1093:$D$2571,366)</f>
        <v>366</v>
      </c>
      <c r="I1092" s="2"/>
    </row>
    <row r="1093" spans="1:9" x14ac:dyDescent="0.25">
      <c r="A1093" s="1">
        <f>COUNTIF($C$2:C1093,"Да")</f>
        <v>11</v>
      </c>
      <c r="B1093" s="45">
        <f t="shared" si="35"/>
        <v>46092</v>
      </c>
      <c r="C1093" s="42" t="str">
        <f>IF(ISERROR(VLOOKUP(B1093,'Айгенис Оп11'!$C$3:$C$30,1,0)),"Нет","Да")</f>
        <v>Нет</v>
      </c>
      <c r="D1093" s="43">
        <f t="shared" si="34"/>
        <v>365</v>
      </c>
      <c r="E1093" s="44">
        <f>ROUND(('Все выпуски'!$J$3*'Все выпуски'!$J$6/100)/365*(B1093-IF(C1093="Нет",VLOOKUP(A1093,'Айгенис Оп11'!$A$2:$C$30,3,0),VLOOKUP((A1093-1),'Айгенис Оп11'!$A$2:$C$30,3,0))),2)</f>
        <v>5.59</v>
      </c>
      <c r="G1093" s="43">
        <f>COUNTIF(D1094:$D$2571,365)</f>
        <v>1112</v>
      </c>
      <c r="H1093" s="43">
        <f>COUNTIF(D1094:$D$2571,366)</f>
        <v>366</v>
      </c>
      <c r="I1093" s="2"/>
    </row>
    <row r="1094" spans="1:9" x14ac:dyDescent="0.25">
      <c r="A1094" s="1">
        <f>COUNTIF($C$2:C1094,"Да")</f>
        <v>11</v>
      </c>
      <c r="B1094" s="45">
        <f t="shared" si="35"/>
        <v>46093</v>
      </c>
      <c r="C1094" s="42" t="str">
        <f>IF(ISERROR(VLOOKUP(B1094,'Айгенис Оп11'!$C$3:$C$30,1,0)),"Нет","Да")</f>
        <v>Нет</v>
      </c>
      <c r="D1094" s="43">
        <f t="shared" si="34"/>
        <v>365</v>
      </c>
      <c r="E1094" s="44">
        <f>ROUND(('Все выпуски'!$J$3*'Все выпуски'!$J$6/100)/365*(B1094-IF(C1094="Нет",VLOOKUP(A1094,'Айгенис Оп11'!$A$2:$C$30,3,0),VLOOKUP((A1094-1),'Айгенис Оп11'!$A$2:$C$30,3,0))),2)</f>
        <v>5.67</v>
      </c>
      <c r="G1094" s="43">
        <f>COUNTIF(D1095:$D$2571,365)</f>
        <v>1111</v>
      </c>
      <c r="H1094" s="43">
        <f>COUNTIF(D1095:$D$2571,366)</f>
        <v>366</v>
      </c>
      <c r="I1094" s="2"/>
    </row>
    <row r="1095" spans="1:9" x14ac:dyDescent="0.25">
      <c r="A1095" s="1">
        <f>COUNTIF($C$2:C1095,"Да")</f>
        <v>11</v>
      </c>
      <c r="B1095" s="45">
        <f t="shared" si="35"/>
        <v>46094</v>
      </c>
      <c r="C1095" s="42" t="str">
        <f>IF(ISERROR(VLOOKUP(B1095,'Айгенис Оп11'!$C$3:$C$30,1,0)),"Нет","Да")</f>
        <v>Нет</v>
      </c>
      <c r="D1095" s="43">
        <f t="shared" si="34"/>
        <v>365</v>
      </c>
      <c r="E1095" s="44">
        <f>ROUND(('Все выпуски'!$J$3*'Все выпуски'!$J$6/100)/365*(B1095-IF(C1095="Нет",VLOOKUP(A1095,'Айгенис Оп11'!$A$2:$C$30,3,0),VLOOKUP((A1095-1),'Айгенис Оп11'!$A$2:$C$30,3,0))),2)</f>
        <v>5.75</v>
      </c>
      <c r="G1095" s="43">
        <f>COUNTIF(D1096:$D$2571,365)</f>
        <v>1110</v>
      </c>
      <c r="H1095" s="43">
        <f>COUNTIF(D1096:$D$2571,366)</f>
        <v>366</v>
      </c>
      <c r="I1095" s="2"/>
    </row>
    <row r="1096" spans="1:9" x14ac:dyDescent="0.25">
      <c r="A1096" s="1">
        <f>COUNTIF($C$2:C1096,"Да")</f>
        <v>11</v>
      </c>
      <c r="B1096" s="45">
        <f t="shared" si="35"/>
        <v>46095</v>
      </c>
      <c r="C1096" s="42" t="str">
        <f>IF(ISERROR(VLOOKUP(B1096,'Айгенис Оп11'!$C$3:$C$30,1,0)),"Нет","Да")</f>
        <v>Нет</v>
      </c>
      <c r="D1096" s="43">
        <f t="shared" si="34"/>
        <v>365</v>
      </c>
      <c r="E1096" s="44">
        <f>ROUND(('Все выпуски'!$J$3*'Все выпуски'!$J$6/100)/365*(B1096-IF(C1096="Нет",VLOOKUP(A1096,'Айгенис Оп11'!$A$2:$C$30,3,0),VLOOKUP((A1096-1),'Айгенис Оп11'!$A$2:$C$30,3,0))),2)</f>
        <v>5.84</v>
      </c>
      <c r="G1096" s="43">
        <f>COUNTIF(D1097:$D$2571,365)</f>
        <v>1109</v>
      </c>
      <c r="H1096" s="43">
        <f>COUNTIF(D1097:$D$2571,366)</f>
        <v>366</v>
      </c>
      <c r="I1096" s="2"/>
    </row>
    <row r="1097" spans="1:9" x14ac:dyDescent="0.25">
      <c r="A1097" s="1">
        <f>COUNTIF($C$2:C1097,"Да")</f>
        <v>11</v>
      </c>
      <c r="B1097" s="45">
        <f t="shared" si="35"/>
        <v>46096</v>
      </c>
      <c r="C1097" s="42" t="str">
        <f>IF(ISERROR(VLOOKUP(B1097,'Айгенис Оп11'!$C$3:$C$30,1,0)),"Нет","Да")</f>
        <v>Нет</v>
      </c>
      <c r="D1097" s="43">
        <f t="shared" si="34"/>
        <v>365</v>
      </c>
      <c r="E1097" s="44">
        <f>ROUND(('Все выпуски'!$J$3*'Все выпуски'!$J$6/100)/365*(B1097-IF(C1097="Нет",VLOOKUP(A1097,'Айгенис Оп11'!$A$2:$C$30,3,0),VLOOKUP((A1097-1),'Айгенис Оп11'!$A$2:$C$30,3,0))),2)</f>
        <v>5.92</v>
      </c>
      <c r="G1097" s="43">
        <f>COUNTIF(D1098:$D$2571,365)</f>
        <v>1108</v>
      </c>
      <c r="H1097" s="43">
        <f>COUNTIF(D1098:$D$2571,366)</f>
        <v>366</v>
      </c>
      <c r="I1097" s="2"/>
    </row>
    <row r="1098" spans="1:9" x14ac:dyDescent="0.25">
      <c r="A1098" s="1">
        <f>COUNTIF($C$2:C1098,"Да")</f>
        <v>11</v>
      </c>
      <c r="B1098" s="45">
        <f t="shared" si="35"/>
        <v>46097</v>
      </c>
      <c r="C1098" s="42" t="str">
        <f>IF(ISERROR(VLOOKUP(B1098,'Айгенис Оп11'!$C$3:$C$30,1,0)),"Нет","Да")</f>
        <v>Нет</v>
      </c>
      <c r="D1098" s="43">
        <f t="shared" si="34"/>
        <v>365</v>
      </c>
      <c r="E1098" s="44">
        <f>ROUND(('Все выпуски'!$J$3*'Все выпуски'!$J$6/100)/365*(B1098-IF(C1098="Нет",VLOOKUP(A1098,'Айгенис Оп11'!$A$2:$C$30,3,0),VLOOKUP((A1098-1),'Айгенис Оп11'!$A$2:$C$30,3,0))),2)</f>
        <v>6</v>
      </c>
      <c r="G1098" s="43">
        <f>COUNTIF(D1099:$D$2571,365)</f>
        <v>1107</v>
      </c>
      <c r="H1098" s="43">
        <f>COUNTIF(D1099:$D$2571,366)</f>
        <v>366</v>
      </c>
      <c r="I1098" s="2"/>
    </row>
    <row r="1099" spans="1:9" x14ac:dyDescent="0.25">
      <c r="A1099" s="1">
        <f>COUNTIF($C$2:C1099,"Да")</f>
        <v>11</v>
      </c>
      <c r="B1099" s="45">
        <f t="shared" si="35"/>
        <v>46098</v>
      </c>
      <c r="C1099" s="42" t="str">
        <f>IF(ISERROR(VLOOKUP(B1099,'Айгенис Оп11'!$C$3:$C$30,1,0)),"Нет","Да")</f>
        <v>Нет</v>
      </c>
      <c r="D1099" s="43">
        <f t="shared" si="34"/>
        <v>365</v>
      </c>
      <c r="E1099" s="44">
        <f>ROUND(('Все выпуски'!$J$3*'Все выпуски'!$J$6/100)/365*(B1099-IF(C1099="Нет",VLOOKUP(A1099,'Айгенис Оп11'!$A$2:$C$30,3,0),VLOOKUP((A1099-1),'Айгенис Оп11'!$A$2:$C$30,3,0))),2)</f>
        <v>6.08</v>
      </c>
      <c r="G1099" s="43">
        <f>COUNTIF(D1100:$D$2571,365)</f>
        <v>1106</v>
      </c>
      <c r="H1099" s="43">
        <f>COUNTIF(D1100:$D$2571,366)</f>
        <v>366</v>
      </c>
      <c r="I1099" s="2"/>
    </row>
    <row r="1100" spans="1:9" x14ac:dyDescent="0.25">
      <c r="A1100" s="1">
        <f>COUNTIF($C$2:C1100,"Да")</f>
        <v>11</v>
      </c>
      <c r="B1100" s="45">
        <f t="shared" si="35"/>
        <v>46099</v>
      </c>
      <c r="C1100" s="42" t="str">
        <f>IF(ISERROR(VLOOKUP(B1100,'Айгенис Оп11'!$C$3:$C$30,1,0)),"Нет","Да")</f>
        <v>Нет</v>
      </c>
      <c r="D1100" s="43">
        <f t="shared" si="34"/>
        <v>365</v>
      </c>
      <c r="E1100" s="44">
        <f>ROUND(('Все выпуски'!$J$3*'Все выпуски'!$J$6/100)/365*(B1100-IF(C1100="Нет",VLOOKUP(A1100,'Айгенис Оп11'!$A$2:$C$30,3,0),VLOOKUP((A1100-1),'Айгенис Оп11'!$A$2:$C$30,3,0))),2)</f>
        <v>6.16</v>
      </c>
      <c r="G1100" s="43">
        <f>COUNTIF(D1101:$D$2571,365)</f>
        <v>1105</v>
      </c>
      <c r="H1100" s="43">
        <f>COUNTIF(D1101:$D$2571,366)</f>
        <v>366</v>
      </c>
      <c r="I1100" s="2"/>
    </row>
    <row r="1101" spans="1:9" x14ac:dyDescent="0.25">
      <c r="A1101" s="1">
        <f>COUNTIF($C$2:C1101,"Да")</f>
        <v>11</v>
      </c>
      <c r="B1101" s="45">
        <f t="shared" si="35"/>
        <v>46100</v>
      </c>
      <c r="C1101" s="42" t="str">
        <f>IF(ISERROR(VLOOKUP(B1101,'Айгенис Оп11'!$C$3:$C$30,1,0)),"Нет","Да")</f>
        <v>Нет</v>
      </c>
      <c r="D1101" s="43">
        <f t="shared" si="34"/>
        <v>365</v>
      </c>
      <c r="E1101" s="44">
        <f>ROUND(('Все выпуски'!$J$3*'Все выпуски'!$J$6/100)/365*(B1101-IF(C1101="Нет",VLOOKUP(A1101,'Айгенис Оп11'!$A$2:$C$30,3,0),VLOOKUP((A1101-1),'Айгенис Оп11'!$A$2:$C$30,3,0))),2)</f>
        <v>6.25</v>
      </c>
      <c r="G1101" s="43">
        <f>COUNTIF(D1102:$D$2571,365)</f>
        <v>1104</v>
      </c>
      <c r="H1101" s="43">
        <f>COUNTIF(D1102:$D$2571,366)</f>
        <v>366</v>
      </c>
      <c r="I1101" s="2"/>
    </row>
    <row r="1102" spans="1:9" x14ac:dyDescent="0.25">
      <c r="A1102" s="1">
        <f>COUNTIF($C$2:C1102,"Да")</f>
        <v>11</v>
      </c>
      <c r="B1102" s="45">
        <f t="shared" si="35"/>
        <v>46101</v>
      </c>
      <c r="C1102" s="42" t="str">
        <f>IF(ISERROR(VLOOKUP(B1102,'Айгенис Оп11'!$C$3:$C$30,1,0)),"Нет","Да")</f>
        <v>Нет</v>
      </c>
      <c r="D1102" s="43">
        <f t="shared" si="34"/>
        <v>365</v>
      </c>
      <c r="E1102" s="44">
        <f>ROUND(('Все выпуски'!$J$3*'Все выпуски'!$J$6/100)/365*(B1102-IF(C1102="Нет",VLOOKUP(A1102,'Айгенис Оп11'!$A$2:$C$30,3,0),VLOOKUP((A1102-1),'Айгенис Оп11'!$A$2:$C$30,3,0))),2)</f>
        <v>6.33</v>
      </c>
      <c r="G1102" s="43">
        <f>COUNTIF(D1103:$D$2571,365)</f>
        <v>1103</v>
      </c>
      <c r="H1102" s="43">
        <f>COUNTIF(D1103:$D$2571,366)</f>
        <v>366</v>
      </c>
      <c r="I1102" s="2"/>
    </row>
    <row r="1103" spans="1:9" x14ac:dyDescent="0.25">
      <c r="A1103" s="1">
        <f>COUNTIF($C$2:C1103,"Да")</f>
        <v>11</v>
      </c>
      <c r="B1103" s="45">
        <f t="shared" si="35"/>
        <v>46102</v>
      </c>
      <c r="C1103" s="42" t="str">
        <f>IF(ISERROR(VLOOKUP(B1103,'Айгенис Оп11'!$C$3:$C$30,1,0)),"Нет","Да")</f>
        <v>Нет</v>
      </c>
      <c r="D1103" s="43">
        <f t="shared" si="34"/>
        <v>365</v>
      </c>
      <c r="E1103" s="44">
        <f>ROUND(('Все выпуски'!$J$3*'Все выпуски'!$J$6/100)/365*(B1103-IF(C1103="Нет",VLOOKUP(A1103,'Айгенис Оп11'!$A$2:$C$30,3,0),VLOOKUP((A1103-1),'Айгенис Оп11'!$A$2:$C$30,3,0))),2)</f>
        <v>6.41</v>
      </c>
      <c r="G1103" s="43">
        <f>COUNTIF(D1104:$D$2571,365)</f>
        <v>1102</v>
      </c>
      <c r="H1103" s="43">
        <f>COUNTIF(D1104:$D$2571,366)</f>
        <v>366</v>
      </c>
      <c r="I1103" s="2"/>
    </row>
    <row r="1104" spans="1:9" x14ac:dyDescent="0.25">
      <c r="A1104" s="1">
        <f>COUNTIF($C$2:C1104,"Да")</f>
        <v>11</v>
      </c>
      <c r="B1104" s="45">
        <f t="shared" si="35"/>
        <v>46103</v>
      </c>
      <c r="C1104" s="42" t="str">
        <f>IF(ISERROR(VLOOKUP(B1104,'Айгенис Оп11'!$C$3:$C$30,1,0)),"Нет","Да")</f>
        <v>Нет</v>
      </c>
      <c r="D1104" s="43">
        <f t="shared" si="34"/>
        <v>365</v>
      </c>
      <c r="E1104" s="44">
        <f>ROUND(('Все выпуски'!$J$3*'Все выпуски'!$J$6/100)/365*(B1104-IF(C1104="Нет",VLOOKUP(A1104,'Айгенис Оп11'!$A$2:$C$30,3,0),VLOOKUP((A1104-1),'Айгенис Оп11'!$A$2:$C$30,3,0))),2)</f>
        <v>6.49</v>
      </c>
      <c r="G1104" s="43">
        <f>COUNTIF(D1105:$D$2571,365)</f>
        <v>1101</v>
      </c>
      <c r="H1104" s="43">
        <f>COUNTIF(D1105:$D$2571,366)</f>
        <v>366</v>
      </c>
      <c r="I1104" s="2"/>
    </row>
    <row r="1105" spans="1:9" x14ac:dyDescent="0.25">
      <c r="A1105" s="1">
        <f>COUNTIF($C$2:C1105,"Да")</f>
        <v>11</v>
      </c>
      <c r="B1105" s="45">
        <f t="shared" si="35"/>
        <v>46104</v>
      </c>
      <c r="C1105" s="42" t="str">
        <f>IF(ISERROR(VLOOKUP(B1105,'Айгенис Оп11'!$C$3:$C$30,1,0)),"Нет","Да")</f>
        <v>Нет</v>
      </c>
      <c r="D1105" s="43">
        <f t="shared" si="34"/>
        <v>365</v>
      </c>
      <c r="E1105" s="44">
        <f>ROUND(('Все выпуски'!$J$3*'Все выпуски'!$J$6/100)/365*(B1105-IF(C1105="Нет",VLOOKUP(A1105,'Айгенис Оп11'!$A$2:$C$30,3,0),VLOOKUP((A1105-1),'Айгенис Оп11'!$A$2:$C$30,3,0))),2)</f>
        <v>6.58</v>
      </c>
      <c r="G1105" s="43">
        <f>COUNTIF(D1106:$D$2571,365)</f>
        <v>1100</v>
      </c>
      <c r="H1105" s="43">
        <f>COUNTIF(D1106:$D$2571,366)</f>
        <v>366</v>
      </c>
      <c r="I1105" s="2"/>
    </row>
    <row r="1106" spans="1:9" x14ac:dyDescent="0.25">
      <c r="A1106" s="1">
        <f>COUNTIF($C$2:C1106,"Да")</f>
        <v>11</v>
      </c>
      <c r="B1106" s="45">
        <f t="shared" si="35"/>
        <v>46105</v>
      </c>
      <c r="C1106" s="42" t="str">
        <f>IF(ISERROR(VLOOKUP(B1106,'Айгенис Оп11'!$C$3:$C$30,1,0)),"Нет","Да")</f>
        <v>Нет</v>
      </c>
      <c r="D1106" s="43">
        <f t="shared" si="34"/>
        <v>365</v>
      </c>
      <c r="E1106" s="44">
        <f>ROUND(('Все выпуски'!$J$3*'Все выпуски'!$J$6/100)/365*(B1106-IF(C1106="Нет",VLOOKUP(A1106,'Айгенис Оп11'!$A$2:$C$30,3,0),VLOOKUP((A1106-1),'Айгенис Оп11'!$A$2:$C$30,3,0))),2)</f>
        <v>6.66</v>
      </c>
      <c r="G1106" s="43">
        <f>COUNTIF(D1107:$D$2571,365)</f>
        <v>1099</v>
      </c>
      <c r="H1106" s="43">
        <f>COUNTIF(D1107:$D$2571,366)</f>
        <v>366</v>
      </c>
      <c r="I1106" s="2"/>
    </row>
    <row r="1107" spans="1:9" x14ac:dyDescent="0.25">
      <c r="A1107" s="1">
        <f>COUNTIF($C$2:C1107,"Да")</f>
        <v>11</v>
      </c>
      <c r="B1107" s="45">
        <f t="shared" si="35"/>
        <v>46106</v>
      </c>
      <c r="C1107" s="42" t="str">
        <f>IF(ISERROR(VLOOKUP(B1107,'Айгенис Оп11'!$C$3:$C$30,1,0)),"Нет","Да")</f>
        <v>Нет</v>
      </c>
      <c r="D1107" s="43">
        <f t="shared" si="34"/>
        <v>365</v>
      </c>
      <c r="E1107" s="44">
        <f>ROUND(('Все выпуски'!$J$3*'Все выпуски'!$J$6/100)/365*(B1107-IF(C1107="Нет",VLOOKUP(A1107,'Айгенис Оп11'!$A$2:$C$30,3,0),VLOOKUP((A1107-1),'Айгенис Оп11'!$A$2:$C$30,3,0))),2)</f>
        <v>6.74</v>
      </c>
      <c r="G1107" s="43">
        <f>COUNTIF(D1108:$D$2571,365)</f>
        <v>1098</v>
      </c>
      <c r="H1107" s="43">
        <f>COUNTIF(D1108:$D$2571,366)</f>
        <v>366</v>
      </c>
      <c r="I1107" s="2"/>
    </row>
    <row r="1108" spans="1:9" x14ac:dyDescent="0.25">
      <c r="A1108" s="1">
        <f>COUNTIF($C$2:C1108,"Да")</f>
        <v>11</v>
      </c>
      <c r="B1108" s="45">
        <f t="shared" si="35"/>
        <v>46107</v>
      </c>
      <c r="C1108" s="42" t="str">
        <f>IF(ISERROR(VLOOKUP(B1108,'Айгенис Оп11'!$C$3:$C$30,1,0)),"Нет","Да")</f>
        <v>Нет</v>
      </c>
      <c r="D1108" s="43">
        <f t="shared" si="34"/>
        <v>365</v>
      </c>
      <c r="E1108" s="44">
        <f>ROUND(('Все выпуски'!$J$3*'Все выпуски'!$J$6/100)/365*(B1108-IF(C1108="Нет",VLOOKUP(A1108,'Айгенис Оп11'!$A$2:$C$30,3,0),VLOOKUP((A1108-1),'Айгенис Оп11'!$A$2:$C$30,3,0))),2)</f>
        <v>6.82</v>
      </c>
      <c r="G1108" s="43">
        <f>COUNTIF(D1109:$D$2571,365)</f>
        <v>1097</v>
      </c>
      <c r="H1108" s="43">
        <f>COUNTIF(D1109:$D$2571,366)</f>
        <v>366</v>
      </c>
      <c r="I1108" s="2"/>
    </row>
    <row r="1109" spans="1:9" x14ac:dyDescent="0.25">
      <c r="A1109" s="1">
        <f>COUNTIF($C$2:C1109,"Да")</f>
        <v>11</v>
      </c>
      <c r="B1109" s="45">
        <f t="shared" si="35"/>
        <v>46108</v>
      </c>
      <c r="C1109" s="42" t="str">
        <f>IF(ISERROR(VLOOKUP(B1109,'Айгенис Оп11'!$C$3:$C$30,1,0)),"Нет","Да")</f>
        <v>Нет</v>
      </c>
      <c r="D1109" s="43">
        <f t="shared" si="34"/>
        <v>365</v>
      </c>
      <c r="E1109" s="44">
        <f>ROUND(('Все выпуски'!$J$3*'Все выпуски'!$J$6/100)/365*(B1109-IF(C1109="Нет",VLOOKUP(A1109,'Айгенис Оп11'!$A$2:$C$30,3,0),VLOOKUP((A1109-1),'Айгенис Оп11'!$A$2:$C$30,3,0))),2)</f>
        <v>6.9</v>
      </c>
      <c r="G1109" s="43">
        <f>COUNTIF(D1110:$D$2571,365)</f>
        <v>1096</v>
      </c>
      <c r="H1109" s="43">
        <f>COUNTIF(D1110:$D$2571,366)</f>
        <v>366</v>
      </c>
      <c r="I1109" s="2"/>
    </row>
    <row r="1110" spans="1:9" x14ac:dyDescent="0.25">
      <c r="A1110" s="1">
        <f>COUNTIF($C$2:C1110,"Да")</f>
        <v>11</v>
      </c>
      <c r="B1110" s="45">
        <f t="shared" si="35"/>
        <v>46109</v>
      </c>
      <c r="C1110" s="42" t="str">
        <f>IF(ISERROR(VLOOKUP(B1110,'Айгенис Оп11'!$C$3:$C$30,1,0)),"Нет","Да")</f>
        <v>Нет</v>
      </c>
      <c r="D1110" s="43">
        <f t="shared" si="34"/>
        <v>365</v>
      </c>
      <c r="E1110" s="44">
        <f>ROUND(('Все выпуски'!$J$3*'Все выпуски'!$J$6/100)/365*(B1110-IF(C1110="Нет",VLOOKUP(A1110,'Айгенис Оп11'!$A$2:$C$30,3,0),VLOOKUP((A1110-1),'Айгенис Оп11'!$A$2:$C$30,3,0))),2)</f>
        <v>6.99</v>
      </c>
      <c r="G1110" s="43">
        <f>COUNTIF(D1111:$D$2571,365)</f>
        <v>1095</v>
      </c>
      <c r="H1110" s="43">
        <f>COUNTIF(D1111:$D$2571,366)</f>
        <v>366</v>
      </c>
      <c r="I1110" s="2"/>
    </row>
    <row r="1111" spans="1:9" x14ac:dyDescent="0.25">
      <c r="A1111" s="1">
        <f>COUNTIF($C$2:C1111,"Да")</f>
        <v>11</v>
      </c>
      <c r="B1111" s="45">
        <f t="shared" si="35"/>
        <v>46110</v>
      </c>
      <c r="C1111" s="42" t="str">
        <f>IF(ISERROR(VLOOKUP(B1111,'Айгенис Оп11'!$C$3:$C$30,1,0)),"Нет","Да")</f>
        <v>Нет</v>
      </c>
      <c r="D1111" s="43">
        <f t="shared" si="34"/>
        <v>365</v>
      </c>
      <c r="E1111" s="44">
        <f>ROUND(('Все выпуски'!$J$3*'Все выпуски'!$J$6/100)/365*(B1111-IF(C1111="Нет",VLOOKUP(A1111,'Айгенис Оп11'!$A$2:$C$30,3,0),VLOOKUP((A1111-1),'Айгенис Оп11'!$A$2:$C$30,3,0))),2)</f>
        <v>7.07</v>
      </c>
      <c r="G1111" s="43">
        <f>COUNTIF(D1112:$D$2571,365)</f>
        <v>1094</v>
      </c>
      <c r="H1111" s="43">
        <f>COUNTIF(D1112:$D$2571,366)</f>
        <v>366</v>
      </c>
      <c r="I1111" s="2"/>
    </row>
    <row r="1112" spans="1:9" x14ac:dyDescent="0.25">
      <c r="A1112" s="1">
        <f>COUNTIF($C$2:C1112,"Да")</f>
        <v>11</v>
      </c>
      <c r="B1112" s="45">
        <f t="shared" si="35"/>
        <v>46111</v>
      </c>
      <c r="C1112" s="42" t="str">
        <f>IF(ISERROR(VLOOKUP(B1112,'Айгенис Оп11'!$C$3:$C$30,1,0)),"Нет","Да")</f>
        <v>Нет</v>
      </c>
      <c r="D1112" s="43">
        <f t="shared" si="34"/>
        <v>365</v>
      </c>
      <c r="E1112" s="44">
        <f>ROUND(('Все выпуски'!$J$3*'Все выпуски'!$J$6/100)/365*(B1112-IF(C1112="Нет",VLOOKUP(A1112,'Айгенис Оп11'!$A$2:$C$30,3,0),VLOOKUP((A1112-1),'Айгенис Оп11'!$A$2:$C$30,3,0))),2)</f>
        <v>7.15</v>
      </c>
      <c r="G1112" s="43">
        <f>COUNTIF(D1113:$D$2571,365)</f>
        <v>1093</v>
      </c>
      <c r="H1112" s="43">
        <f>COUNTIF(D1113:$D$2571,366)</f>
        <v>366</v>
      </c>
      <c r="I1112" s="2"/>
    </row>
    <row r="1113" spans="1:9" x14ac:dyDescent="0.25">
      <c r="A1113" s="1">
        <f>COUNTIF($C$2:C1113,"Да")</f>
        <v>11</v>
      </c>
      <c r="B1113" s="45">
        <f t="shared" si="35"/>
        <v>46112</v>
      </c>
      <c r="C1113" s="42" t="str">
        <f>IF(ISERROR(VLOOKUP(B1113,'Айгенис Оп11'!$C$3:$C$30,1,0)),"Нет","Да")</f>
        <v>Нет</v>
      </c>
      <c r="D1113" s="43">
        <f t="shared" si="34"/>
        <v>365</v>
      </c>
      <c r="E1113" s="44">
        <f>ROUND(('Все выпуски'!$J$3*'Все выпуски'!$J$6/100)/365*(B1113-IF(C1113="Нет",VLOOKUP(A1113,'Айгенис Оп11'!$A$2:$C$30,3,0),VLOOKUP((A1113-1),'Айгенис Оп11'!$A$2:$C$30,3,0))),2)</f>
        <v>7.23</v>
      </c>
      <c r="G1113" s="43">
        <f>COUNTIF(D1114:$D$2571,365)</f>
        <v>1092</v>
      </c>
      <c r="H1113" s="43">
        <f>COUNTIF(D1114:$D$2571,366)</f>
        <v>366</v>
      </c>
      <c r="I1113" s="2"/>
    </row>
    <row r="1114" spans="1:9" x14ac:dyDescent="0.25">
      <c r="A1114" s="1">
        <f>COUNTIF($C$2:C1114,"Да")</f>
        <v>11</v>
      </c>
      <c r="B1114" s="45">
        <f t="shared" si="35"/>
        <v>46113</v>
      </c>
      <c r="C1114" s="42" t="str">
        <f>IF(ISERROR(VLOOKUP(B1114,'Айгенис Оп11'!$C$3:$C$30,1,0)),"Нет","Да")</f>
        <v>Нет</v>
      </c>
      <c r="D1114" s="43">
        <f t="shared" si="34"/>
        <v>365</v>
      </c>
      <c r="E1114" s="44">
        <f>ROUND(('Все выпуски'!$J$3*'Все выпуски'!$J$6/100)/365*(B1114-IF(C1114="Нет",VLOOKUP(A1114,'Айгенис Оп11'!$A$2:$C$30,3,0),VLOOKUP((A1114-1),'Айгенис Оп11'!$A$2:$C$30,3,0))),2)</f>
        <v>7.32</v>
      </c>
      <c r="G1114" s="43">
        <f>COUNTIF(D1115:$D$2571,365)</f>
        <v>1091</v>
      </c>
      <c r="H1114" s="43">
        <f>COUNTIF(D1115:$D$2571,366)</f>
        <v>366</v>
      </c>
      <c r="I1114" s="2"/>
    </row>
    <row r="1115" spans="1:9" x14ac:dyDescent="0.25">
      <c r="A1115" s="1">
        <f>COUNTIF($C$2:C1115,"Да")</f>
        <v>12</v>
      </c>
      <c r="B1115" s="45">
        <f t="shared" si="35"/>
        <v>46114</v>
      </c>
      <c r="C1115" s="42" t="str">
        <f>IF(ISERROR(VLOOKUP(B1115,'Айгенис Оп11'!$C$3:$C$30,1,0)),"Нет","Да")</f>
        <v>Да</v>
      </c>
      <c r="D1115" s="43">
        <f t="shared" si="34"/>
        <v>365</v>
      </c>
      <c r="E1115" s="44">
        <f>ROUND(('Все выпуски'!$J$3*'Все выпуски'!$J$6/100)/365*(B1115-IF(C1115="Нет",VLOOKUP(A1115,'Айгенис Оп11'!$A$2:$C$30,3,0),VLOOKUP((A1115-1),'Айгенис Оп11'!$A$2:$C$30,3,0))),2)</f>
        <v>7.4</v>
      </c>
      <c r="G1115" s="43">
        <f>COUNTIF(D1116:$D$2571,365)</f>
        <v>1090</v>
      </c>
      <c r="H1115" s="43">
        <f>COUNTIF(D1116:$D$2571,366)</f>
        <v>366</v>
      </c>
      <c r="I1115" s="2"/>
    </row>
    <row r="1116" spans="1:9" x14ac:dyDescent="0.25">
      <c r="A1116" s="1">
        <f>COUNTIF($C$2:C1116,"Да")</f>
        <v>12</v>
      </c>
      <c r="B1116" s="45">
        <f t="shared" si="35"/>
        <v>46115</v>
      </c>
      <c r="C1116" s="42" t="str">
        <f>IF(ISERROR(VLOOKUP(B1116,'Айгенис Оп11'!$C$3:$C$30,1,0)),"Нет","Да")</f>
        <v>Нет</v>
      </c>
      <c r="D1116" s="43">
        <f t="shared" si="34"/>
        <v>365</v>
      </c>
      <c r="E1116" s="44">
        <f>ROUND(('Все выпуски'!$J$3*'Все выпуски'!$J$6/100)/365*(B1116-IF(C1116="Нет",VLOOKUP(A1116,'Айгенис Оп11'!$A$2:$C$30,3,0),VLOOKUP((A1116-1),'Айгенис Оп11'!$A$2:$C$30,3,0))),2)</f>
        <v>0.08</v>
      </c>
      <c r="G1116" s="43">
        <f>COUNTIF(D1117:$D$2571,365)</f>
        <v>1089</v>
      </c>
      <c r="H1116" s="43">
        <f>COUNTIF(D1117:$D$2571,366)</f>
        <v>366</v>
      </c>
      <c r="I1116" s="2"/>
    </row>
    <row r="1117" spans="1:9" x14ac:dyDescent="0.25">
      <c r="A1117" s="1">
        <f>COUNTIF($C$2:C1117,"Да")</f>
        <v>12</v>
      </c>
      <c r="B1117" s="45">
        <f t="shared" si="35"/>
        <v>46116</v>
      </c>
      <c r="C1117" s="42" t="str">
        <f>IF(ISERROR(VLOOKUP(B1117,'Айгенис Оп11'!$C$3:$C$30,1,0)),"Нет","Да")</f>
        <v>Нет</v>
      </c>
      <c r="D1117" s="43">
        <f t="shared" si="34"/>
        <v>365</v>
      </c>
      <c r="E1117" s="44">
        <f>ROUND(('Все выпуски'!$J$3*'Все выпуски'!$J$6/100)/365*(B1117-IF(C1117="Нет",VLOOKUP(A1117,'Айгенис Оп11'!$A$2:$C$30,3,0),VLOOKUP((A1117-1),'Айгенис Оп11'!$A$2:$C$30,3,0))),2)</f>
        <v>0.16</v>
      </c>
      <c r="G1117" s="43">
        <f>COUNTIF(D1118:$D$2571,365)</f>
        <v>1088</v>
      </c>
      <c r="H1117" s="43">
        <f>COUNTIF(D1118:$D$2571,366)</f>
        <v>366</v>
      </c>
      <c r="I1117" s="2"/>
    </row>
    <row r="1118" spans="1:9" x14ac:dyDescent="0.25">
      <c r="A1118" s="1">
        <f>COUNTIF($C$2:C1118,"Да")</f>
        <v>12</v>
      </c>
      <c r="B1118" s="45">
        <f t="shared" si="35"/>
        <v>46117</v>
      </c>
      <c r="C1118" s="42" t="str">
        <f>IF(ISERROR(VLOOKUP(B1118,'Айгенис Оп11'!$C$3:$C$30,1,0)),"Нет","Да")</f>
        <v>Нет</v>
      </c>
      <c r="D1118" s="43">
        <f t="shared" si="34"/>
        <v>365</v>
      </c>
      <c r="E1118" s="44">
        <f>ROUND(('Все выпуски'!$J$3*'Все выпуски'!$J$6/100)/365*(B1118-IF(C1118="Нет",VLOOKUP(A1118,'Айгенис Оп11'!$A$2:$C$30,3,0),VLOOKUP((A1118-1),'Айгенис Оп11'!$A$2:$C$30,3,0))),2)</f>
        <v>0.25</v>
      </c>
      <c r="G1118" s="43">
        <f>COUNTIF(D1119:$D$2571,365)</f>
        <v>1087</v>
      </c>
      <c r="H1118" s="43">
        <f>COUNTIF(D1119:$D$2571,366)</f>
        <v>366</v>
      </c>
      <c r="I1118" s="2"/>
    </row>
    <row r="1119" spans="1:9" x14ac:dyDescent="0.25">
      <c r="A1119" s="1">
        <f>COUNTIF($C$2:C1119,"Да")</f>
        <v>12</v>
      </c>
      <c r="B1119" s="45">
        <f t="shared" si="35"/>
        <v>46118</v>
      </c>
      <c r="C1119" s="42" t="str">
        <f>IF(ISERROR(VLOOKUP(B1119,'Айгенис Оп11'!$C$3:$C$30,1,0)),"Нет","Да")</f>
        <v>Нет</v>
      </c>
      <c r="D1119" s="43">
        <f t="shared" si="34"/>
        <v>365</v>
      </c>
      <c r="E1119" s="44">
        <f>ROUND(('Все выпуски'!$J$3*'Все выпуски'!$J$6/100)/365*(B1119-IF(C1119="Нет",VLOOKUP(A1119,'Айгенис Оп11'!$A$2:$C$30,3,0),VLOOKUP((A1119-1),'Айгенис Оп11'!$A$2:$C$30,3,0))),2)</f>
        <v>0.33</v>
      </c>
      <c r="G1119" s="43">
        <f>COUNTIF(D1120:$D$2571,365)</f>
        <v>1086</v>
      </c>
      <c r="H1119" s="43">
        <f>COUNTIF(D1120:$D$2571,366)</f>
        <v>366</v>
      </c>
      <c r="I1119" s="2"/>
    </row>
    <row r="1120" spans="1:9" x14ac:dyDescent="0.25">
      <c r="A1120" s="1">
        <f>COUNTIF($C$2:C1120,"Да")</f>
        <v>12</v>
      </c>
      <c r="B1120" s="45">
        <f t="shared" si="35"/>
        <v>46119</v>
      </c>
      <c r="C1120" s="42" t="str">
        <f>IF(ISERROR(VLOOKUP(B1120,'Айгенис Оп11'!$C$3:$C$30,1,0)),"Нет","Да")</f>
        <v>Нет</v>
      </c>
      <c r="D1120" s="43">
        <f t="shared" si="34"/>
        <v>365</v>
      </c>
      <c r="E1120" s="44">
        <f>ROUND(('Все выпуски'!$J$3*'Все выпуски'!$J$6/100)/365*(B1120-IF(C1120="Нет",VLOOKUP(A1120,'Айгенис Оп11'!$A$2:$C$30,3,0),VLOOKUP((A1120-1),'Айгенис Оп11'!$A$2:$C$30,3,0))),2)</f>
        <v>0.41</v>
      </c>
      <c r="G1120" s="43">
        <f>COUNTIF(D1121:$D$2571,365)</f>
        <v>1085</v>
      </c>
      <c r="H1120" s="43">
        <f>COUNTIF(D1121:$D$2571,366)</f>
        <v>366</v>
      </c>
      <c r="I1120" s="2"/>
    </row>
    <row r="1121" spans="1:9" x14ac:dyDescent="0.25">
      <c r="A1121" s="1">
        <f>COUNTIF($C$2:C1121,"Да")</f>
        <v>12</v>
      </c>
      <c r="B1121" s="45">
        <f t="shared" si="35"/>
        <v>46120</v>
      </c>
      <c r="C1121" s="42" t="str">
        <f>IF(ISERROR(VLOOKUP(B1121,'Айгенис Оп11'!$C$3:$C$30,1,0)),"Нет","Да")</f>
        <v>Нет</v>
      </c>
      <c r="D1121" s="43">
        <f t="shared" si="34"/>
        <v>365</v>
      </c>
      <c r="E1121" s="44">
        <f>ROUND(('Все выпуски'!$J$3*'Все выпуски'!$J$6/100)/365*(B1121-IF(C1121="Нет",VLOOKUP(A1121,'Айгенис Оп11'!$A$2:$C$30,3,0),VLOOKUP((A1121-1),'Айгенис Оп11'!$A$2:$C$30,3,0))),2)</f>
        <v>0.49</v>
      </c>
      <c r="G1121" s="43">
        <f>COUNTIF(D1122:$D$2571,365)</f>
        <v>1084</v>
      </c>
      <c r="H1121" s="43">
        <f>COUNTIF(D1122:$D$2571,366)</f>
        <v>366</v>
      </c>
      <c r="I1121" s="2"/>
    </row>
    <row r="1122" spans="1:9" x14ac:dyDescent="0.25">
      <c r="A1122" s="1">
        <f>COUNTIF($C$2:C1122,"Да")</f>
        <v>12</v>
      </c>
      <c r="B1122" s="45">
        <f t="shared" si="35"/>
        <v>46121</v>
      </c>
      <c r="C1122" s="42" t="str">
        <f>IF(ISERROR(VLOOKUP(B1122,'Айгенис Оп11'!$C$3:$C$30,1,0)),"Нет","Да")</f>
        <v>Нет</v>
      </c>
      <c r="D1122" s="43">
        <f t="shared" si="34"/>
        <v>365</v>
      </c>
      <c r="E1122" s="44">
        <f>ROUND(('Все выпуски'!$J$3*'Все выпуски'!$J$6/100)/365*(B1122-IF(C1122="Нет",VLOOKUP(A1122,'Айгенис Оп11'!$A$2:$C$30,3,0),VLOOKUP((A1122-1),'Айгенис Оп11'!$A$2:$C$30,3,0))),2)</f>
        <v>0.57999999999999996</v>
      </c>
      <c r="G1122" s="43">
        <f>COUNTIF(D1123:$D$2571,365)</f>
        <v>1083</v>
      </c>
      <c r="H1122" s="43">
        <f>COUNTIF(D1123:$D$2571,366)</f>
        <v>366</v>
      </c>
      <c r="I1122" s="2"/>
    </row>
    <row r="1123" spans="1:9" x14ac:dyDescent="0.25">
      <c r="A1123" s="1">
        <f>COUNTIF($C$2:C1123,"Да")</f>
        <v>12</v>
      </c>
      <c r="B1123" s="45">
        <f t="shared" si="35"/>
        <v>46122</v>
      </c>
      <c r="C1123" s="42" t="str">
        <f>IF(ISERROR(VLOOKUP(B1123,'Айгенис Оп11'!$C$3:$C$30,1,0)),"Нет","Да")</f>
        <v>Нет</v>
      </c>
      <c r="D1123" s="43">
        <f t="shared" si="34"/>
        <v>365</v>
      </c>
      <c r="E1123" s="44">
        <f>ROUND(('Все выпуски'!$J$3*'Все выпуски'!$J$6/100)/365*(B1123-IF(C1123="Нет",VLOOKUP(A1123,'Айгенис Оп11'!$A$2:$C$30,3,0),VLOOKUP((A1123-1),'Айгенис Оп11'!$A$2:$C$30,3,0))),2)</f>
        <v>0.66</v>
      </c>
      <c r="G1123" s="43">
        <f>COUNTIF(D1124:$D$2571,365)</f>
        <v>1082</v>
      </c>
      <c r="H1123" s="43">
        <f>COUNTIF(D1124:$D$2571,366)</f>
        <v>366</v>
      </c>
      <c r="I1123" s="2"/>
    </row>
    <row r="1124" spans="1:9" x14ac:dyDescent="0.25">
      <c r="A1124" s="1">
        <f>COUNTIF($C$2:C1124,"Да")</f>
        <v>12</v>
      </c>
      <c r="B1124" s="45">
        <f t="shared" si="35"/>
        <v>46123</v>
      </c>
      <c r="C1124" s="42" t="str">
        <f>IF(ISERROR(VLOOKUP(B1124,'Айгенис Оп11'!$C$3:$C$30,1,0)),"Нет","Да")</f>
        <v>Нет</v>
      </c>
      <c r="D1124" s="43">
        <f t="shared" si="34"/>
        <v>365</v>
      </c>
      <c r="E1124" s="44">
        <f>ROUND(('Все выпуски'!$J$3*'Все выпуски'!$J$6/100)/365*(B1124-IF(C1124="Нет",VLOOKUP(A1124,'Айгенис Оп11'!$A$2:$C$30,3,0),VLOOKUP((A1124-1),'Айгенис Оп11'!$A$2:$C$30,3,0))),2)</f>
        <v>0.74</v>
      </c>
      <c r="G1124" s="43">
        <f>COUNTIF(D1125:$D$2571,365)</f>
        <v>1081</v>
      </c>
      <c r="H1124" s="43">
        <f>COUNTIF(D1125:$D$2571,366)</f>
        <v>366</v>
      </c>
      <c r="I1124" s="2"/>
    </row>
    <row r="1125" spans="1:9" x14ac:dyDescent="0.25">
      <c r="A1125" s="1">
        <f>COUNTIF($C$2:C1125,"Да")</f>
        <v>12</v>
      </c>
      <c r="B1125" s="45">
        <f t="shared" si="35"/>
        <v>46124</v>
      </c>
      <c r="C1125" s="42" t="str">
        <f>IF(ISERROR(VLOOKUP(B1125,'Айгенис Оп11'!$C$3:$C$30,1,0)),"Нет","Да")</f>
        <v>Нет</v>
      </c>
      <c r="D1125" s="43">
        <f t="shared" si="34"/>
        <v>365</v>
      </c>
      <c r="E1125" s="44">
        <f>ROUND(('Все выпуски'!$J$3*'Все выпуски'!$J$6/100)/365*(B1125-IF(C1125="Нет",VLOOKUP(A1125,'Айгенис Оп11'!$A$2:$C$30,3,0),VLOOKUP((A1125-1),'Айгенис Оп11'!$A$2:$C$30,3,0))),2)</f>
        <v>0.82</v>
      </c>
      <c r="G1125" s="43">
        <f>COUNTIF(D1126:$D$2571,365)</f>
        <v>1080</v>
      </c>
      <c r="H1125" s="43">
        <f>COUNTIF(D1126:$D$2571,366)</f>
        <v>366</v>
      </c>
      <c r="I1125" s="2"/>
    </row>
    <row r="1126" spans="1:9" x14ac:dyDescent="0.25">
      <c r="A1126" s="1">
        <f>COUNTIF($C$2:C1126,"Да")</f>
        <v>12</v>
      </c>
      <c r="B1126" s="45">
        <f t="shared" si="35"/>
        <v>46125</v>
      </c>
      <c r="C1126" s="42" t="str">
        <f>IF(ISERROR(VLOOKUP(B1126,'Айгенис Оп11'!$C$3:$C$30,1,0)),"Нет","Да")</f>
        <v>Нет</v>
      </c>
      <c r="D1126" s="43">
        <f t="shared" si="34"/>
        <v>365</v>
      </c>
      <c r="E1126" s="44">
        <f>ROUND(('Все выпуски'!$J$3*'Все выпуски'!$J$6/100)/365*(B1126-IF(C1126="Нет",VLOOKUP(A1126,'Айгенис Оп11'!$A$2:$C$30,3,0),VLOOKUP((A1126-1),'Айгенис Оп11'!$A$2:$C$30,3,0))),2)</f>
        <v>0.9</v>
      </c>
      <c r="G1126" s="43">
        <f>COUNTIF(D1127:$D$2571,365)</f>
        <v>1079</v>
      </c>
      <c r="H1126" s="43">
        <f>COUNTIF(D1127:$D$2571,366)</f>
        <v>366</v>
      </c>
      <c r="I1126" s="2"/>
    </row>
    <row r="1127" spans="1:9" x14ac:dyDescent="0.25">
      <c r="A1127" s="1">
        <f>COUNTIF($C$2:C1127,"Да")</f>
        <v>12</v>
      </c>
      <c r="B1127" s="45">
        <f t="shared" si="35"/>
        <v>46126</v>
      </c>
      <c r="C1127" s="42" t="str">
        <f>IF(ISERROR(VLOOKUP(B1127,'Айгенис Оп11'!$C$3:$C$30,1,0)),"Нет","Да")</f>
        <v>Нет</v>
      </c>
      <c r="D1127" s="43">
        <f t="shared" si="34"/>
        <v>365</v>
      </c>
      <c r="E1127" s="44">
        <f>ROUND(('Все выпуски'!$J$3*'Все выпуски'!$J$6/100)/365*(B1127-IF(C1127="Нет",VLOOKUP(A1127,'Айгенис Оп11'!$A$2:$C$30,3,0),VLOOKUP((A1127-1),'Айгенис Оп11'!$A$2:$C$30,3,0))),2)</f>
        <v>0.99</v>
      </c>
      <c r="G1127" s="43">
        <f>COUNTIF(D1128:$D$2571,365)</f>
        <v>1078</v>
      </c>
      <c r="H1127" s="43">
        <f>COUNTIF(D1128:$D$2571,366)</f>
        <v>366</v>
      </c>
      <c r="I1127" s="2"/>
    </row>
    <row r="1128" spans="1:9" x14ac:dyDescent="0.25">
      <c r="A1128" s="1">
        <f>COUNTIF($C$2:C1128,"Да")</f>
        <v>12</v>
      </c>
      <c r="B1128" s="45">
        <f t="shared" si="35"/>
        <v>46127</v>
      </c>
      <c r="C1128" s="42" t="str">
        <f>IF(ISERROR(VLOOKUP(B1128,'Айгенис Оп11'!$C$3:$C$30,1,0)),"Нет","Да")</f>
        <v>Нет</v>
      </c>
      <c r="D1128" s="43">
        <f t="shared" si="34"/>
        <v>365</v>
      </c>
      <c r="E1128" s="44">
        <f>ROUND(('Все выпуски'!$J$3*'Все выпуски'!$J$6/100)/365*(B1128-IF(C1128="Нет",VLOOKUP(A1128,'Айгенис Оп11'!$A$2:$C$30,3,0),VLOOKUP((A1128-1),'Айгенис Оп11'!$A$2:$C$30,3,0))),2)</f>
        <v>1.07</v>
      </c>
      <c r="G1128" s="43">
        <f>COUNTIF(D1129:$D$2571,365)</f>
        <v>1077</v>
      </c>
      <c r="H1128" s="43">
        <f>COUNTIF(D1129:$D$2571,366)</f>
        <v>366</v>
      </c>
      <c r="I1128" s="2"/>
    </row>
    <row r="1129" spans="1:9" x14ac:dyDescent="0.25">
      <c r="A1129" s="1">
        <f>COUNTIF($C$2:C1129,"Да")</f>
        <v>12</v>
      </c>
      <c r="B1129" s="45">
        <f t="shared" si="35"/>
        <v>46128</v>
      </c>
      <c r="C1129" s="42" t="str">
        <f>IF(ISERROR(VLOOKUP(B1129,'Айгенис Оп11'!$C$3:$C$30,1,0)),"Нет","Да")</f>
        <v>Нет</v>
      </c>
      <c r="D1129" s="43">
        <f t="shared" si="34"/>
        <v>365</v>
      </c>
      <c r="E1129" s="44">
        <f>ROUND(('Все выпуски'!$J$3*'Все выпуски'!$J$6/100)/365*(B1129-IF(C1129="Нет",VLOOKUP(A1129,'Айгенис Оп11'!$A$2:$C$30,3,0),VLOOKUP((A1129-1),'Айгенис Оп11'!$A$2:$C$30,3,0))),2)</f>
        <v>1.1499999999999999</v>
      </c>
      <c r="G1129" s="43">
        <f>COUNTIF(D1130:$D$2571,365)</f>
        <v>1076</v>
      </c>
      <c r="H1129" s="43">
        <f>COUNTIF(D1130:$D$2571,366)</f>
        <v>366</v>
      </c>
      <c r="I1129" s="2"/>
    </row>
    <row r="1130" spans="1:9" x14ac:dyDescent="0.25">
      <c r="A1130" s="1">
        <f>COUNTIF($C$2:C1130,"Да")</f>
        <v>12</v>
      </c>
      <c r="B1130" s="45">
        <f t="shared" si="35"/>
        <v>46129</v>
      </c>
      <c r="C1130" s="42" t="str">
        <f>IF(ISERROR(VLOOKUP(B1130,'Айгенис Оп11'!$C$3:$C$30,1,0)),"Нет","Да")</f>
        <v>Нет</v>
      </c>
      <c r="D1130" s="43">
        <f t="shared" si="34"/>
        <v>365</v>
      </c>
      <c r="E1130" s="44">
        <f>ROUND(('Все выпуски'!$J$3*'Все выпуски'!$J$6/100)/365*(B1130-IF(C1130="Нет",VLOOKUP(A1130,'Айгенис Оп11'!$A$2:$C$30,3,0),VLOOKUP((A1130-1),'Айгенис Оп11'!$A$2:$C$30,3,0))),2)</f>
        <v>1.23</v>
      </c>
      <c r="G1130" s="43">
        <f>COUNTIF(D1131:$D$2571,365)</f>
        <v>1075</v>
      </c>
      <c r="H1130" s="43">
        <f>COUNTIF(D1131:$D$2571,366)</f>
        <v>366</v>
      </c>
      <c r="I1130" s="2"/>
    </row>
    <row r="1131" spans="1:9" x14ac:dyDescent="0.25">
      <c r="A1131" s="1">
        <f>COUNTIF($C$2:C1131,"Да")</f>
        <v>12</v>
      </c>
      <c r="B1131" s="45">
        <f t="shared" si="35"/>
        <v>46130</v>
      </c>
      <c r="C1131" s="42" t="str">
        <f>IF(ISERROR(VLOOKUP(B1131,'Айгенис Оп11'!$C$3:$C$30,1,0)),"Нет","Да")</f>
        <v>Нет</v>
      </c>
      <c r="D1131" s="43">
        <f t="shared" si="34"/>
        <v>365</v>
      </c>
      <c r="E1131" s="44">
        <f>ROUND(('Все выпуски'!$J$3*'Все выпуски'!$J$6/100)/365*(B1131-IF(C1131="Нет",VLOOKUP(A1131,'Айгенис Оп11'!$A$2:$C$30,3,0),VLOOKUP((A1131-1),'Айгенис Оп11'!$A$2:$C$30,3,0))),2)</f>
        <v>1.32</v>
      </c>
      <c r="G1131" s="43">
        <f>COUNTIF(D1132:$D$2571,365)</f>
        <v>1074</v>
      </c>
      <c r="H1131" s="43">
        <f>COUNTIF(D1132:$D$2571,366)</f>
        <v>366</v>
      </c>
      <c r="I1131" s="2"/>
    </row>
    <row r="1132" spans="1:9" x14ac:dyDescent="0.25">
      <c r="A1132" s="1">
        <f>COUNTIF($C$2:C1132,"Да")</f>
        <v>12</v>
      </c>
      <c r="B1132" s="45">
        <f t="shared" si="35"/>
        <v>46131</v>
      </c>
      <c r="C1132" s="42" t="str">
        <f>IF(ISERROR(VLOOKUP(B1132,'Айгенис Оп11'!$C$3:$C$30,1,0)),"Нет","Да")</f>
        <v>Нет</v>
      </c>
      <c r="D1132" s="43">
        <f t="shared" si="34"/>
        <v>365</v>
      </c>
      <c r="E1132" s="44">
        <f>ROUND(('Все выпуски'!$J$3*'Все выпуски'!$J$6/100)/365*(B1132-IF(C1132="Нет",VLOOKUP(A1132,'Айгенис Оп11'!$A$2:$C$30,3,0),VLOOKUP((A1132-1),'Айгенис Оп11'!$A$2:$C$30,3,0))),2)</f>
        <v>1.4</v>
      </c>
      <c r="G1132" s="43">
        <f>COUNTIF(D1133:$D$2571,365)</f>
        <v>1073</v>
      </c>
      <c r="H1132" s="43">
        <f>COUNTIF(D1133:$D$2571,366)</f>
        <v>366</v>
      </c>
      <c r="I1132" s="2"/>
    </row>
    <row r="1133" spans="1:9" x14ac:dyDescent="0.25">
      <c r="A1133" s="1">
        <f>COUNTIF($C$2:C1133,"Да")</f>
        <v>12</v>
      </c>
      <c r="B1133" s="45">
        <f t="shared" si="35"/>
        <v>46132</v>
      </c>
      <c r="C1133" s="42" t="str">
        <f>IF(ISERROR(VLOOKUP(B1133,'Айгенис Оп11'!$C$3:$C$30,1,0)),"Нет","Да")</f>
        <v>Нет</v>
      </c>
      <c r="D1133" s="43">
        <f t="shared" si="34"/>
        <v>365</v>
      </c>
      <c r="E1133" s="44">
        <f>ROUND(('Все выпуски'!$J$3*'Все выпуски'!$J$6/100)/365*(B1133-IF(C1133="Нет",VLOOKUP(A1133,'Айгенис Оп11'!$A$2:$C$30,3,0),VLOOKUP((A1133-1),'Айгенис Оп11'!$A$2:$C$30,3,0))),2)</f>
        <v>1.48</v>
      </c>
      <c r="G1133" s="43">
        <f>COUNTIF(D1134:$D$2571,365)</f>
        <v>1072</v>
      </c>
      <c r="H1133" s="43">
        <f>COUNTIF(D1134:$D$2571,366)</f>
        <v>366</v>
      </c>
      <c r="I1133" s="2"/>
    </row>
    <row r="1134" spans="1:9" x14ac:dyDescent="0.25">
      <c r="A1134" s="1">
        <f>COUNTIF($C$2:C1134,"Да")</f>
        <v>12</v>
      </c>
      <c r="B1134" s="45">
        <f t="shared" si="35"/>
        <v>46133</v>
      </c>
      <c r="C1134" s="42" t="str">
        <f>IF(ISERROR(VLOOKUP(B1134,'Айгенис Оп11'!$C$3:$C$30,1,0)),"Нет","Да")</f>
        <v>Нет</v>
      </c>
      <c r="D1134" s="43">
        <f t="shared" si="34"/>
        <v>365</v>
      </c>
      <c r="E1134" s="44">
        <f>ROUND(('Все выпуски'!$J$3*'Все выпуски'!$J$6/100)/365*(B1134-IF(C1134="Нет",VLOOKUP(A1134,'Айгенис Оп11'!$A$2:$C$30,3,0),VLOOKUP((A1134-1),'Айгенис Оп11'!$A$2:$C$30,3,0))),2)</f>
        <v>1.56</v>
      </c>
      <c r="G1134" s="43">
        <f>COUNTIF(D1135:$D$2571,365)</f>
        <v>1071</v>
      </c>
      <c r="H1134" s="43">
        <f>COUNTIF(D1135:$D$2571,366)</f>
        <v>366</v>
      </c>
      <c r="I1134" s="2"/>
    </row>
    <row r="1135" spans="1:9" x14ac:dyDescent="0.25">
      <c r="A1135" s="1">
        <f>COUNTIF($C$2:C1135,"Да")</f>
        <v>12</v>
      </c>
      <c r="B1135" s="45">
        <f t="shared" si="35"/>
        <v>46134</v>
      </c>
      <c r="C1135" s="42" t="str">
        <f>IF(ISERROR(VLOOKUP(B1135,'Айгенис Оп11'!$C$3:$C$30,1,0)),"Нет","Да")</f>
        <v>Нет</v>
      </c>
      <c r="D1135" s="43">
        <f t="shared" si="34"/>
        <v>365</v>
      </c>
      <c r="E1135" s="44">
        <f>ROUND(('Все выпуски'!$J$3*'Все выпуски'!$J$6/100)/365*(B1135-IF(C1135="Нет",VLOOKUP(A1135,'Айгенис Оп11'!$A$2:$C$30,3,0),VLOOKUP((A1135-1),'Айгенис Оп11'!$A$2:$C$30,3,0))),2)</f>
        <v>1.64</v>
      </c>
      <c r="G1135" s="43">
        <f>COUNTIF(D1136:$D$2571,365)</f>
        <v>1070</v>
      </c>
      <c r="H1135" s="43">
        <f>COUNTIF(D1136:$D$2571,366)</f>
        <v>366</v>
      </c>
      <c r="I1135" s="2"/>
    </row>
    <row r="1136" spans="1:9" x14ac:dyDescent="0.25">
      <c r="A1136" s="1">
        <f>COUNTIF($C$2:C1136,"Да")</f>
        <v>12</v>
      </c>
      <c r="B1136" s="45">
        <f t="shared" si="35"/>
        <v>46135</v>
      </c>
      <c r="C1136" s="42" t="str">
        <f>IF(ISERROR(VLOOKUP(B1136,'Айгенис Оп11'!$C$3:$C$30,1,0)),"Нет","Да")</f>
        <v>Нет</v>
      </c>
      <c r="D1136" s="43">
        <f t="shared" si="34"/>
        <v>365</v>
      </c>
      <c r="E1136" s="44">
        <f>ROUND(('Все выпуски'!$J$3*'Все выпуски'!$J$6/100)/365*(B1136-IF(C1136="Нет",VLOOKUP(A1136,'Айгенис Оп11'!$A$2:$C$30,3,0),VLOOKUP((A1136-1),'Айгенис Оп11'!$A$2:$C$30,3,0))),2)</f>
        <v>1.73</v>
      </c>
      <c r="G1136" s="43">
        <f>COUNTIF(D1137:$D$2571,365)</f>
        <v>1069</v>
      </c>
      <c r="H1136" s="43">
        <f>COUNTIF(D1137:$D$2571,366)</f>
        <v>366</v>
      </c>
      <c r="I1136" s="2"/>
    </row>
    <row r="1137" spans="1:9" x14ac:dyDescent="0.25">
      <c r="A1137" s="1">
        <f>COUNTIF($C$2:C1137,"Да")</f>
        <v>12</v>
      </c>
      <c r="B1137" s="45">
        <f t="shared" si="35"/>
        <v>46136</v>
      </c>
      <c r="C1137" s="42" t="str">
        <f>IF(ISERROR(VLOOKUP(B1137,'Айгенис Оп11'!$C$3:$C$30,1,0)),"Нет","Да")</f>
        <v>Нет</v>
      </c>
      <c r="D1137" s="43">
        <f t="shared" si="34"/>
        <v>365</v>
      </c>
      <c r="E1137" s="44">
        <f>ROUND(('Все выпуски'!$J$3*'Все выпуски'!$J$6/100)/365*(B1137-IF(C1137="Нет",VLOOKUP(A1137,'Айгенис Оп11'!$A$2:$C$30,3,0),VLOOKUP((A1137-1),'Айгенис Оп11'!$A$2:$C$30,3,0))),2)</f>
        <v>1.81</v>
      </c>
      <c r="G1137" s="43">
        <f>COUNTIF(D1138:$D$2571,365)</f>
        <v>1068</v>
      </c>
      <c r="H1137" s="43">
        <f>COUNTIF(D1138:$D$2571,366)</f>
        <v>366</v>
      </c>
      <c r="I1137" s="2"/>
    </row>
    <row r="1138" spans="1:9" x14ac:dyDescent="0.25">
      <c r="A1138" s="1">
        <f>COUNTIF($C$2:C1138,"Да")</f>
        <v>12</v>
      </c>
      <c r="B1138" s="45">
        <f t="shared" si="35"/>
        <v>46137</v>
      </c>
      <c r="C1138" s="42" t="str">
        <f>IF(ISERROR(VLOOKUP(B1138,'Айгенис Оп11'!$C$3:$C$30,1,0)),"Нет","Да")</f>
        <v>Нет</v>
      </c>
      <c r="D1138" s="43">
        <f t="shared" si="34"/>
        <v>365</v>
      </c>
      <c r="E1138" s="44">
        <f>ROUND(('Все выпуски'!$J$3*'Все выпуски'!$J$6/100)/365*(B1138-IF(C1138="Нет",VLOOKUP(A1138,'Айгенис Оп11'!$A$2:$C$30,3,0),VLOOKUP((A1138-1),'Айгенис Оп11'!$A$2:$C$30,3,0))),2)</f>
        <v>1.89</v>
      </c>
      <c r="G1138" s="43">
        <f>COUNTIF(D1139:$D$2571,365)</f>
        <v>1067</v>
      </c>
      <c r="H1138" s="43">
        <f>COUNTIF(D1139:$D$2571,366)</f>
        <v>366</v>
      </c>
      <c r="I1138" s="2"/>
    </row>
    <row r="1139" spans="1:9" x14ac:dyDescent="0.25">
      <c r="A1139" s="1">
        <f>COUNTIF($C$2:C1139,"Да")</f>
        <v>12</v>
      </c>
      <c r="B1139" s="45">
        <f t="shared" si="35"/>
        <v>46138</v>
      </c>
      <c r="C1139" s="42" t="str">
        <f>IF(ISERROR(VLOOKUP(B1139,'Айгенис Оп11'!$C$3:$C$30,1,0)),"Нет","Да")</f>
        <v>Нет</v>
      </c>
      <c r="D1139" s="43">
        <f t="shared" si="34"/>
        <v>365</v>
      </c>
      <c r="E1139" s="44">
        <f>ROUND(('Все выпуски'!$J$3*'Все выпуски'!$J$6/100)/365*(B1139-IF(C1139="Нет",VLOOKUP(A1139,'Айгенис Оп11'!$A$2:$C$30,3,0),VLOOKUP((A1139-1),'Айгенис Оп11'!$A$2:$C$30,3,0))),2)</f>
        <v>1.97</v>
      </c>
      <c r="G1139" s="43">
        <f>COUNTIF(D1140:$D$2571,365)</f>
        <v>1066</v>
      </c>
      <c r="H1139" s="43">
        <f>COUNTIF(D1140:$D$2571,366)</f>
        <v>366</v>
      </c>
      <c r="I1139" s="2"/>
    </row>
    <row r="1140" spans="1:9" x14ac:dyDescent="0.25">
      <c r="A1140" s="1">
        <f>COUNTIF($C$2:C1140,"Да")</f>
        <v>12</v>
      </c>
      <c r="B1140" s="45">
        <f t="shared" si="35"/>
        <v>46139</v>
      </c>
      <c r="C1140" s="42" t="str">
        <f>IF(ISERROR(VLOOKUP(B1140,'Айгенис Оп11'!$C$3:$C$30,1,0)),"Нет","Да")</f>
        <v>Нет</v>
      </c>
      <c r="D1140" s="43">
        <f t="shared" si="34"/>
        <v>365</v>
      </c>
      <c r="E1140" s="44">
        <f>ROUND(('Все выпуски'!$J$3*'Все выпуски'!$J$6/100)/365*(B1140-IF(C1140="Нет",VLOOKUP(A1140,'Айгенис Оп11'!$A$2:$C$30,3,0),VLOOKUP((A1140-1),'Айгенис Оп11'!$A$2:$C$30,3,0))),2)</f>
        <v>2.0499999999999998</v>
      </c>
      <c r="G1140" s="43">
        <f>COUNTIF(D1141:$D$2571,365)</f>
        <v>1065</v>
      </c>
      <c r="H1140" s="43">
        <f>COUNTIF(D1141:$D$2571,366)</f>
        <v>366</v>
      </c>
      <c r="I1140" s="2"/>
    </row>
    <row r="1141" spans="1:9" x14ac:dyDescent="0.25">
      <c r="A1141" s="1">
        <f>COUNTIF($C$2:C1141,"Да")</f>
        <v>12</v>
      </c>
      <c r="B1141" s="45">
        <f t="shared" si="35"/>
        <v>46140</v>
      </c>
      <c r="C1141" s="42" t="str">
        <f>IF(ISERROR(VLOOKUP(B1141,'Айгенис Оп11'!$C$3:$C$30,1,0)),"Нет","Да")</f>
        <v>Нет</v>
      </c>
      <c r="D1141" s="43">
        <f t="shared" si="34"/>
        <v>365</v>
      </c>
      <c r="E1141" s="44">
        <f>ROUND(('Все выпуски'!$J$3*'Все выпуски'!$J$6/100)/365*(B1141-IF(C1141="Нет",VLOOKUP(A1141,'Айгенис Оп11'!$A$2:$C$30,3,0),VLOOKUP((A1141-1),'Айгенис Оп11'!$A$2:$C$30,3,0))),2)</f>
        <v>2.14</v>
      </c>
      <c r="G1141" s="43">
        <f>COUNTIF(D1142:$D$2571,365)</f>
        <v>1064</v>
      </c>
      <c r="H1141" s="43">
        <f>COUNTIF(D1142:$D$2571,366)</f>
        <v>366</v>
      </c>
      <c r="I1141" s="2"/>
    </row>
    <row r="1142" spans="1:9" x14ac:dyDescent="0.25">
      <c r="A1142" s="1">
        <f>COUNTIF($C$2:C1142,"Да")</f>
        <v>12</v>
      </c>
      <c r="B1142" s="45">
        <f t="shared" si="35"/>
        <v>46141</v>
      </c>
      <c r="C1142" s="42" t="str">
        <f>IF(ISERROR(VLOOKUP(B1142,'Айгенис Оп11'!$C$3:$C$30,1,0)),"Нет","Да")</f>
        <v>Нет</v>
      </c>
      <c r="D1142" s="43">
        <f t="shared" si="34"/>
        <v>365</v>
      </c>
      <c r="E1142" s="44">
        <f>ROUND(('Все выпуски'!$J$3*'Все выпуски'!$J$6/100)/365*(B1142-IF(C1142="Нет",VLOOKUP(A1142,'Айгенис Оп11'!$A$2:$C$30,3,0),VLOOKUP((A1142-1),'Айгенис Оп11'!$A$2:$C$30,3,0))),2)</f>
        <v>2.2200000000000002</v>
      </c>
      <c r="G1142" s="43">
        <f>COUNTIF(D1143:$D$2571,365)</f>
        <v>1063</v>
      </c>
      <c r="H1142" s="43">
        <f>COUNTIF(D1143:$D$2571,366)</f>
        <v>366</v>
      </c>
      <c r="I1142" s="2"/>
    </row>
    <row r="1143" spans="1:9" x14ac:dyDescent="0.25">
      <c r="A1143" s="1">
        <f>COUNTIF($C$2:C1143,"Да")</f>
        <v>12</v>
      </c>
      <c r="B1143" s="45">
        <f t="shared" si="35"/>
        <v>46142</v>
      </c>
      <c r="C1143" s="42" t="str">
        <f>IF(ISERROR(VLOOKUP(B1143,'Айгенис Оп11'!$C$3:$C$30,1,0)),"Нет","Да")</f>
        <v>Нет</v>
      </c>
      <c r="D1143" s="43">
        <f t="shared" si="34"/>
        <v>365</v>
      </c>
      <c r="E1143" s="44">
        <f>ROUND(('Все выпуски'!$J$3*'Все выпуски'!$J$6/100)/365*(B1143-IF(C1143="Нет",VLOOKUP(A1143,'Айгенис Оп11'!$A$2:$C$30,3,0),VLOOKUP((A1143-1),'Айгенис Оп11'!$A$2:$C$30,3,0))),2)</f>
        <v>2.2999999999999998</v>
      </c>
      <c r="G1143" s="43">
        <f>COUNTIF(D1144:$D$2571,365)</f>
        <v>1062</v>
      </c>
      <c r="H1143" s="43">
        <f>COUNTIF(D1144:$D$2571,366)</f>
        <v>366</v>
      </c>
      <c r="I1143" s="2"/>
    </row>
    <row r="1144" spans="1:9" x14ac:dyDescent="0.25">
      <c r="A1144" s="1">
        <f>COUNTIF($C$2:C1144,"Да")</f>
        <v>12</v>
      </c>
      <c r="B1144" s="45">
        <f t="shared" si="35"/>
        <v>46143</v>
      </c>
      <c r="C1144" s="42" t="str">
        <f>IF(ISERROR(VLOOKUP(B1144,'Айгенис Оп11'!$C$3:$C$30,1,0)),"Нет","Да")</f>
        <v>Нет</v>
      </c>
      <c r="D1144" s="43">
        <f t="shared" si="34"/>
        <v>365</v>
      </c>
      <c r="E1144" s="44">
        <f>ROUND(('Все выпуски'!$J$3*'Все выпуски'!$J$6/100)/365*(B1144-IF(C1144="Нет",VLOOKUP(A1144,'Айгенис Оп11'!$A$2:$C$30,3,0),VLOOKUP((A1144-1),'Айгенис Оп11'!$A$2:$C$30,3,0))),2)</f>
        <v>2.38</v>
      </c>
      <c r="G1144" s="43">
        <f>COUNTIF(D1145:$D$2571,365)</f>
        <v>1061</v>
      </c>
      <c r="H1144" s="43">
        <f>COUNTIF(D1145:$D$2571,366)</f>
        <v>366</v>
      </c>
      <c r="I1144" s="2"/>
    </row>
    <row r="1145" spans="1:9" x14ac:dyDescent="0.25">
      <c r="A1145" s="1">
        <f>COUNTIF($C$2:C1145,"Да")</f>
        <v>12</v>
      </c>
      <c r="B1145" s="45">
        <f t="shared" si="35"/>
        <v>46144</v>
      </c>
      <c r="C1145" s="42" t="str">
        <f>IF(ISERROR(VLOOKUP(B1145,'Айгенис Оп11'!$C$3:$C$30,1,0)),"Нет","Да")</f>
        <v>Нет</v>
      </c>
      <c r="D1145" s="43">
        <f t="shared" si="34"/>
        <v>365</v>
      </c>
      <c r="E1145" s="44">
        <f>ROUND(('Все выпуски'!$J$3*'Все выпуски'!$J$6/100)/365*(B1145-IF(C1145="Нет",VLOOKUP(A1145,'Айгенис Оп11'!$A$2:$C$30,3,0),VLOOKUP((A1145-1),'Айгенис Оп11'!$A$2:$C$30,3,0))),2)</f>
        <v>2.4700000000000002</v>
      </c>
      <c r="G1145" s="43">
        <f>COUNTIF(D1146:$D$2571,365)</f>
        <v>1060</v>
      </c>
      <c r="H1145" s="43">
        <f>COUNTIF(D1146:$D$2571,366)</f>
        <v>366</v>
      </c>
      <c r="I1145" s="2"/>
    </row>
    <row r="1146" spans="1:9" x14ac:dyDescent="0.25">
      <c r="A1146" s="1">
        <f>COUNTIF($C$2:C1146,"Да")</f>
        <v>12</v>
      </c>
      <c r="B1146" s="45">
        <f t="shared" si="35"/>
        <v>46145</v>
      </c>
      <c r="C1146" s="42" t="str">
        <f>IF(ISERROR(VLOOKUP(B1146,'Айгенис Оп11'!$C$3:$C$30,1,0)),"Нет","Да")</f>
        <v>Нет</v>
      </c>
      <c r="D1146" s="43">
        <f t="shared" si="34"/>
        <v>365</v>
      </c>
      <c r="E1146" s="44">
        <f>ROUND(('Все выпуски'!$J$3*'Все выпуски'!$J$6/100)/365*(B1146-IF(C1146="Нет",VLOOKUP(A1146,'Айгенис Оп11'!$A$2:$C$30,3,0),VLOOKUP((A1146-1),'Айгенис Оп11'!$A$2:$C$30,3,0))),2)</f>
        <v>2.5499999999999998</v>
      </c>
      <c r="G1146" s="43">
        <f>COUNTIF(D1147:$D$2571,365)</f>
        <v>1059</v>
      </c>
      <c r="H1146" s="43">
        <f>COUNTIF(D1147:$D$2571,366)</f>
        <v>366</v>
      </c>
      <c r="I1146" s="2"/>
    </row>
    <row r="1147" spans="1:9" x14ac:dyDescent="0.25">
      <c r="A1147" s="1">
        <f>COUNTIF($C$2:C1147,"Да")</f>
        <v>12</v>
      </c>
      <c r="B1147" s="45">
        <f t="shared" si="35"/>
        <v>46146</v>
      </c>
      <c r="C1147" s="42" t="str">
        <f>IF(ISERROR(VLOOKUP(B1147,'Айгенис Оп11'!$C$3:$C$30,1,0)),"Нет","Да")</f>
        <v>Нет</v>
      </c>
      <c r="D1147" s="43">
        <f t="shared" si="34"/>
        <v>365</v>
      </c>
      <c r="E1147" s="44">
        <f>ROUND(('Все выпуски'!$J$3*'Все выпуски'!$J$6/100)/365*(B1147-IF(C1147="Нет",VLOOKUP(A1147,'Айгенис Оп11'!$A$2:$C$30,3,0),VLOOKUP((A1147-1),'Айгенис Оп11'!$A$2:$C$30,3,0))),2)</f>
        <v>2.63</v>
      </c>
      <c r="G1147" s="43">
        <f>COUNTIF(D1148:$D$2571,365)</f>
        <v>1058</v>
      </c>
      <c r="H1147" s="43">
        <f>COUNTIF(D1148:$D$2571,366)</f>
        <v>366</v>
      </c>
      <c r="I1147" s="2"/>
    </row>
    <row r="1148" spans="1:9" x14ac:dyDescent="0.25">
      <c r="A1148" s="1">
        <f>COUNTIF($C$2:C1148,"Да")</f>
        <v>12</v>
      </c>
      <c r="B1148" s="45">
        <f t="shared" si="35"/>
        <v>46147</v>
      </c>
      <c r="C1148" s="42" t="str">
        <f>IF(ISERROR(VLOOKUP(B1148,'Айгенис Оп11'!$C$3:$C$30,1,0)),"Нет","Да")</f>
        <v>Нет</v>
      </c>
      <c r="D1148" s="43">
        <f t="shared" si="34"/>
        <v>365</v>
      </c>
      <c r="E1148" s="44">
        <f>ROUND(('Все выпуски'!$J$3*'Все выпуски'!$J$6/100)/365*(B1148-IF(C1148="Нет",VLOOKUP(A1148,'Айгенис Оп11'!$A$2:$C$30,3,0),VLOOKUP((A1148-1),'Айгенис Оп11'!$A$2:$C$30,3,0))),2)</f>
        <v>2.71</v>
      </c>
      <c r="G1148" s="43">
        <f>COUNTIF(D1149:$D$2571,365)</f>
        <v>1057</v>
      </c>
      <c r="H1148" s="43">
        <f>COUNTIF(D1149:$D$2571,366)</f>
        <v>366</v>
      </c>
      <c r="I1148" s="2"/>
    </row>
    <row r="1149" spans="1:9" x14ac:dyDescent="0.25">
      <c r="A1149" s="1">
        <f>COUNTIF($C$2:C1149,"Да")</f>
        <v>12</v>
      </c>
      <c r="B1149" s="45">
        <f t="shared" si="35"/>
        <v>46148</v>
      </c>
      <c r="C1149" s="42" t="str">
        <f>IF(ISERROR(VLOOKUP(B1149,'Айгенис Оп11'!$C$3:$C$30,1,0)),"Нет","Да")</f>
        <v>Нет</v>
      </c>
      <c r="D1149" s="43">
        <f t="shared" si="34"/>
        <v>365</v>
      </c>
      <c r="E1149" s="44">
        <f>ROUND(('Все выпуски'!$J$3*'Все выпуски'!$J$6/100)/365*(B1149-IF(C1149="Нет",VLOOKUP(A1149,'Айгенис Оп11'!$A$2:$C$30,3,0),VLOOKUP((A1149-1),'Айгенис Оп11'!$A$2:$C$30,3,0))),2)</f>
        <v>2.79</v>
      </c>
      <c r="G1149" s="43">
        <f>COUNTIF(D1150:$D$2571,365)</f>
        <v>1056</v>
      </c>
      <c r="H1149" s="43">
        <f>COUNTIF(D1150:$D$2571,366)</f>
        <v>366</v>
      </c>
      <c r="I1149" s="2"/>
    </row>
    <row r="1150" spans="1:9" x14ac:dyDescent="0.25">
      <c r="A1150" s="1">
        <f>COUNTIF($C$2:C1150,"Да")</f>
        <v>12</v>
      </c>
      <c r="B1150" s="45">
        <f t="shared" si="35"/>
        <v>46149</v>
      </c>
      <c r="C1150" s="42" t="str">
        <f>IF(ISERROR(VLOOKUP(B1150,'Айгенис Оп11'!$C$3:$C$30,1,0)),"Нет","Да")</f>
        <v>Нет</v>
      </c>
      <c r="D1150" s="43">
        <f t="shared" si="34"/>
        <v>365</v>
      </c>
      <c r="E1150" s="44">
        <f>ROUND(('Все выпуски'!$J$3*'Все выпуски'!$J$6/100)/365*(B1150-IF(C1150="Нет",VLOOKUP(A1150,'Айгенис Оп11'!$A$2:$C$30,3,0),VLOOKUP((A1150-1),'Айгенис Оп11'!$A$2:$C$30,3,0))),2)</f>
        <v>2.88</v>
      </c>
      <c r="G1150" s="43">
        <f>COUNTIF(D1151:$D$2571,365)</f>
        <v>1055</v>
      </c>
      <c r="H1150" s="43">
        <f>COUNTIF(D1151:$D$2571,366)</f>
        <v>366</v>
      </c>
      <c r="I1150" s="2"/>
    </row>
    <row r="1151" spans="1:9" x14ac:dyDescent="0.25">
      <c r="A1151" s="1">
        <f>COUNTIF($C$2:C1151,"Да")</f>
        <v>12</v>
      </c>
      <c r="B1151" s="45">
        <f t="shared" si="35"/>
        <v>46150</v>
      </c>
      <c r="C1151" s="42" t="str">
        <f>IF(ISERROR(VLOOKUP(B1151,'Айгенис Оп11'!$C$3:$C$30,1,0)),"Нет","Да")</f>
        <v>Нет</v>
      </c>
      <c r="D1151" s="43">
        <f t="shared" si="34"/>
        <v>365</v>
      </c>
      <c r="E1151" s="44">
        <f>ROUND(('Все выпуски'!$J$3*'Все выпуски'!$J$6/100)/365*(B1151-IF(C1151="Нет",VLOOKUP(A1151,'Айгенис Оп11'!$A$2:$C$30,3,0),VLOOKUP((A1151-1),'Айгенис Оп11'!$A$2:$C$30,3,0))),2)</f>
        <v>2.96</v>
      </c>
      <c r="G1151" s="43">
        <f>COUNTIF(D1152:$D$2571,365)</f>
        <v>1054</v>
      </c>
      <c r="H1151" s="43">
        <f>COUNTIF(D1152:$D$2571,366)</f>
        <v>366</v>
      </c>
      <c r="I1151" s="2"/>
    </row>
    <row r="1152" spans="1:9" x14ac:dyDescent="0.25">
      <c r="A1152" s="1">
        <f>COUNTIF($C$2:C1152,"Да")</f>
        <v>12</v>
      </c>
      <c r="B1152" s="45">
        <f t="shared" si="35"/>
        <v>46151</v>
      </c>
      <c r="C1152" s="42" t="str">
        <f>IF(ISERROR(VLOOKUP(B1152,'Айгенис Оп11'!$C$3:$C$30,1,0)),"Нет","Да")</f>
        <v>Нет</v>
      </c>
      <c r="D1152" s="43">
        <f t="shared" si="34"/>
        <v>365</v>
      </c>
      <c r="E1152" s="44">
        <f>ROUND(('Все выпуски'!$J$3*'Все выпуски'!$J$6/100)/365*(B1152-IF(C1152="Нет",VLOOKUP(A1152,'Айгенис Оп11'!$A$2:$C$30,3,0),VLOOKUP((A1152-1),'Айгенис Оп11'!$A$2:$C$30,3,0))),2)</f>
        <v>3.04</v>
      </c>
      <c r="G1152" s="43">
        <f>COUNTIF(D1153:$D$2571,365)</f>
        <v>1053</v>
      </c>
      <c r="H1152" s="43">
        <f>COUNTIF(D1153:$D$2571,366)</f>
        <v>366</v>
      </c>
      <c r="I1152" s="2"/>
    </row>
    <row r="1153" spans="1:9" x14ac:dyDescent="0.25">
      <c r="A1153" s="1">
        <f>COUNTIF($C$2:C1153,"Да")</f>
        <v>12</v>
      </c>
      <c r="B1153" s="45">
        <f t="shared" si="35"/>
        <v>46152</v>
      </c>
      <c r="C1153" s="42" t="str">
        <f>IF(ISERROR(VLOOKUP(B1153,'Айгенис Оп11'!$C$3:$C$30,1,0)),"Нет","Да")</f>
        <v>Нет</v>
      </c>
      <c r="D1153" s="43">
        <f t="shared" si="34"/>
        <v>365</v>
      </c>
      <c r="E1153" s="44">
        <f>ROUND(('Все выпуски'!$J$3*'Все выпуски'!$J$6/100)/365*(B1153-IF(C1153="Нет",VLOOKUP(A1153,'Айгенис Оп11'!$A$2:$C$30,3,0),VLOOKUP((A1153-1),'Айгенис Оп11'!$A$2:$C$30,3,0))),2)</f>
        <v>3.12</v>
      </c>
      <c r="G1153" s="43">
        <f>COUNTIF(D1154:$D$2571,365)</f>
        <v>1052</v>
      </c>
      <c r="H1153" s="43">
        <f>COUNTIF(D1154:$D$2571,366)</f>
        <v>366</v>
      </c>
      <c r="I1153" s="2"/>
    </row>
    <row r="1154" spans="1:9" x14ac:dyDescent="0.25">
      <c r="A1154" s="1">
        <f>COUNTIF($C$2:C1154,"Да")</f>
        <v>12</v>
      </c>
      <c r="B1154" s="45">
        <f t="shared" si="35"/>
        <v>46153</v>
      </c>
      <c r="C1154" s="42" t="str">
        <f>IF(ISERROR(VLOOKUP(B1154,'Айгенис Оп11'!$C$3:$C$30,1,0)),"Нет","Да")</f>
        <v>Нет</v>
      </c>
      <c r="D1154" s="43">
        <f t="shared" si="34"/>
        <v>365</v>
      </c>
      <c r="E1154" s="44">
        <f>ROUND(('Все выпуски'!$J$3*'Все выпуски'!$J$6/100)/365*(B1154-IF(C1154="Нет",VLOOKUP(A1154,'Айгенис Оп11'!$A$2:$C$30,3,0),VLOOKUP((A1154-1),'Айгенис Оп11'!$A$2:$C$30,3,0))),2)</f>
        <v>3.21</v>
      </c>
      <c r="G1154" s="43">
        <f>COUNTIF(D1155:$D$2571,365)</f>
        <v>1051</v>
      </c>
      <c r="H1154" s="43">
        <f>COUNTIF(D1155:$D$2571,366)</f>
        <v>366</v>
      </c>
      <c r="I1154" s="2"/>
    </row>
    <row r="1155" spans="1:9" x14ac:dyDescent="0.25">
      <c r="A1155" s="1">
        <f>COUNTIF($C$2:C1155,"Да")</f>
        <v>12</v>
      </c>
      <c r="B1155" s="45">
        <f t="shared" si="35"/>
        <v>46154</v>
      </c>
      <c r="C1155" s="42" t="str">
        <f>IF(ISERROR(VLOOKUP(B1155,'Айгенис Оп11'!$C$3:$C$30,1,0)),"Нет","Да")</f>
        <v>Нет</v>
      </c>
      <c r="D1155" s="43">
        <f t="shared" ref="D1155:D1218" si="36">IF(MOD(YEAR(B1155),4)=0,366,365)</f>
        <v>365</v>
      </c>
      <c r="E1155" s="44">
        <f>ROUND(('Все выпуски'!$J$3*'Все выпуски'!$J$6/100)/365*(B1155-IF(C1155="Нет",VLOOKUP(A1155,'Айгенис Оп11'!$A$2:$C$30,3,0),VLOOKUP((A1155-1),'Айгенис Оп11'!$A$2:$C$30,3,0))),2)</f>
        <v>3.29</v>
      </c>
      <c r="G1155" s="43">
        <f>COUNTIF(D1156:$D$2571,365)</f>
        <v>1050</v>
      </c>
      <c r="H1155" s="43">
        <f>COUNTIF(D1156:$D$2571,366)</f>
        <v>366</v>
      </c>
      <c r="I1155" s="2"/>
    </row>
    <row r="1156" spans="1:9" x14ac:dyDescent="0.25">
      <c r="A1156" s="1">
        <f>COUNTIF($C$2:C1156,"Да")</f>
        <v>12</v>
      </c>
      <c r="B1156" s="45">
        <f t="shared" ref="B1156:B1219" si="37">B1155+1</f>
        <v>46155</v>
      </c>
      <c r="C1156" s="42" t="str">
        <f>IF(ISERROR(VLOOKUP(B1156,'Айгенис Оп11'!$C$3:$C$30,1,0)),"Нет","Да")</f>
        <v>Нет</v>
      </c>
      <c r="D1156" s="43">
        <f t="shared" si="36"/>
        <v>365</v>
      </c>
      <c r="E1156" s="44">
        <f>ROUND(('Все выпуски'!$J$3*'Все выпуски'!$J$6/100)/365*(B1156-IF(C1156="Нет",VLOOKUP(A1156,'Айгенис Оп11'!$A$2:$C$30,3,0),VLOOKUP((A1156-1),'Айгенис Оп11'!$A$2:$C$30,3,0))),2)</f>
        <v>3.37</v>
      </c>
      <c r="G1156" s="43">
        <f>COUNTIF(D1157:$D$2571,365)</f>
        <v>1049</v>
      </c>
      <c r="H1156" s="43">
        <f>COUNTIF(D1157:$D$2571,366)</f>
        <v>366</v>
      </c>
      <c r="I1156" s="2"/>
    </row>
    <row r="1157" spans="1:9" x14ac:dyDescent="0.25">
      <c r="A1157" s="1">
        <f>COUNTIF($C$2:C1157,"Да")</f>
        <v>12</v>
      </c>
      <c r="B1157" s="45">
        <f t="shared" si="37"/>
        <v>46156</v>
      </c>
      <c r="C1157" s="42" t="str">
        <f>IF(ISERROR(VLOOKUP(B1157,'Айгенис Оп11'!$C$3:$C$30,1,0)),"Нет","Да")</f>
        <v>Нет</v>
      </c>
      <c r="D1157" s="43">
        <f t="shared" si="36"/>
        <v>365</v>
      </c>
      <c r="E1157" s="44">
        <f>ROUND(('Все выпуски'!$J$3*'Все выпуски'!$J$6/100)/365*(B1157-IF(C1157="Нет",VLOOKUP(A1157,'Айгенис Оп11'!$A$2:$C$30,3,0),VLOOKUP((A1157-1),'Айгенис Оп11'!$A$2:$C$30,3,0))),2)</f>
        <v>3.45</v>
      </c>
      <c r="G1157" s="43">
        <f>COUNTIF(D1158:$D$2571,365)</f>
        <v>1048</v>
      </c>
      <c r="H1157" s="43">
        <f>COUNTIF(D1158:$D$2571,366)</f>
        <v>366</v>
      </c>
      <c r="I1157" s="2"/>
    </row>
    <row r="1158" spans="1:9" x14ac:dyDescent="0.25">
      <c r="A1158" s="1">
        <f>COUNTIF($C$2:C1158,"Да")</f>
        <v>12</v>
      </c>
      <c r="B1158" s="45">
        <f t="shared" si="37"/>
        <v>46157</v>
      </c>
      <c r="C1158" s="42" t="str">
        <f>IF(ISERROR(VLOOKUP(B1158,'Айгенис Оп11'!$C$3:$C$30,1,0)),"Нет","Да")</f>
        <v>Нет</v>
      </c>
      <c r="D1158" s="43">
        <f t="shared" si="36"/>
        <v>365</v>
      </c>
      <c r="E1158" s="44">
        <f>ROUND(('Все выпуски'!$J$3*'Все выпуски'!$J$6/100)/365*(B1158-IF(C1158="Нет",VLOOKUP(A1158,'Айгенис Оп11'!$A$2:$C$30,3,0),VLOOKUP((A1158-1),'Айгенис Оп11'!$A$2:$C$30,3,0))),2)</f>
        <v>3.53</v>
      </c>
      <c r="G1158" s="43">
        <f>COUNTIF(D1159:$D$2571,365)</f>
        <v>1047</v>
      </c>
      <c r="H1158" s="43">
        <f>COUNTIF(D1159:$D$2571,366)</f>
        <v>366</v>
      </c>
      <c r="I1158" s="2"/>
    </row>
    <row r="1159" spans="1:9" x14ac:dyDescent="0.25">
      <c r="A1159" s="1">
        <f>COUNTIF($C$2:C1159,"Да")</f>
        <v>12</v>
      </c>
      <c r="B1159" s="45">
        <f t="shared" si="37"/>
        <v>46158</v>
      </c>
      <c r="C1159" s="42" t="str">
        <f>IF(ISERROR(VLOOKUP(B1159,'Айгенис Оп11'!$C$3:$C$30,1,0)),"Нет","Да")</f>
        <v>Нет</v>
      </c>
      <c r="D1159" s="43">
        <f t="shared" si="36"/>
        <v>365</v>
      </c>
      <c r="E1159" s="44">
        <f>ROUND(('Все выпуски'!$J$3*'Все выпуски'!$J$6/100)/365*(B1159-IF(C1159="Нет",VLOOKUP(A1159,'Айгенис Оп11'!$A$2:$C$30,3,0),VLOOKUP((A1159-1),'Айгенис Оп11'!$A$2:$C$30,3,0))),2)</f>
        <v>3.62</v>
      </c>
      <c r="G1159" s="43">
        <f>COUNTIF(D1160:$D$2571,365)</f>
        <v>1046</v>
      </c>
      <c r="H1159" s="43">
        <f>COUNTIF(D1160:$D$2571,366)</f>
        <v>366</v>
      </c>
      <c r="I1159" s="2"/>
    </row>
    <row r="1160" spans="1:9" x14ac:dyDescent="0.25">
      <c r="A1160" s="1">
        <f>COUNTIF($C$2:C1160,"Да")</f>
        <v>12</v>
      </c>
      <c r="B1160" s="45">
        <f t="shared" si="37"/>
        <v>46159</v>
      </c>
      <c r="C1160" s="42" t="str">
        <f>IF(ISERROR(VLOOKUP(B1160,'Айгенис Оп11'!$C$3:$C$30,1,0)),"Нет","Да")</f>
        <v>Нет</v>
      </c>
      <c r="D1160" s="43">
        <f t="shared" si="36"/>
        <v>365</v>
      </c>
      <c r="E1160" s="44">
        <f>ROUND(('Все выпуски'!$J$3*'Все выпуски'!$J$6/100)/365*(B1160-IF(C1160="Нет",VLOOKUP(A1160,'Айгенис Оп11'!$A$2:$C$30,3,0),VLOOKUP((A1160-1),'Айгенис Оп11'!$A$2:$C$30,3,0))),2)</f>
        <v>3.7</v>
      </c>
      <c r="G1160" s="43">
        <f>COUNTIF(D1161:$D$2571,365)</f>
        <v>1045</v>
      </c>
      <c r="H1160" s="43">
        <f>COUNTIF(D1161:$D$2571,366)</f>
        <v>366</v>
      </c>
      <c r="I1160" s="2"/>
    </row>
    <row r="1161" spans="1:9" x14ac:dyDescent="0.25">
      <c r="A1161" s="1">
        <f>COUNTIF($C$2:C1161,"Да")</f>
        <v>12</v>
      </c>
      <c r="B1161" s="45">
        <f t="shared" si="37"/>
        <v>46160</v>
      </c>
      <c r="C1161" s="42" t="str">
        <f>IF(ISERROR(VLOOKUP(B1161,'Айгенис Оп11'!$C$3:$C$30,1,0)),"Нет","Да")</f>
        <v>Нет</v>
      </c>
      <c r="D1161" s="43">
        <f t="shared" si="36"/>
        <v>365</v>
      </c>
      <c r="E1161" s="44">
        <f>ROUND(('Все выпуски'!$J$3*'Все выпуски'!$J$6/100)/365*(B1161-IF(C1161="Нет",VLOOKUP(A1161,'Айгенис Оп11'!$A$2:$C$30,3,0),VLOOKUP((A1161-1),'Айгенис Оп11'!$A$2:$C$30,3,0))),2)</f>
        <v>3.78</v>
      </c>
      <c r="G1161" s="43">
        <f>COUNTIF(D1162:$D$2571,365)</f>
        <v>1044</v>
      </c>
      <c r="H1161" s="43">
        <f>COUNTIF(D1162:$D$2571,366)</f>
        <v>366</v>
      </c>
      <c r="I1161" s="2"/>
    </row>
    <row r="1162" spans="1:9" x14ac:dyDescent="0.25">
      <c r="A1162" s="1">
        <f>COUNTIF($C$2:C1162,"Да")</f>
        <v>12</v>
      </c>
      <c r="B1162" s="45">
        <f t="shared" si="37"/>
        <v>46161</v>
      </c>
      <c r="C1162" s="42" t="str">
        <f>IF(ISERROR(VLOOKUP(B1162,'Айгенис Оп11'!$C$3:$C$30,1,0)),"Нет","Да")</f>
        <v>Нет</v>
      </c>
      <c r="D1162" s="43">
        <f t="shared" si="36"/>
        <v>365</v>
      </c>
      <c r="E1162" s="44">
        <f>ROUND(('Все выпуски'!$J$3*'Все выпуски'!$J$6/100)/365*(B1162-IF(C1162="Нет",VLOOKUP(A1162,'Айгенис Оп11'!$A$2:$C$30,3,0),VLOOKUP((A1162-1),'Айгенис Оп11'!$A$2:$C$30,3,0))),2)</f>
        <v>3.86</v>
      </c>
      <c r="G1162" s="43">
        <f>COUNTIF(D1163:$D$2571,365)</f>
        <v>1043</v>
      </c>
      <c r="H1162" s="43">
        <f>COUNTIF(D1163:$D$2571,366)</f>
        <v>366</v>
      </c>
      <c r="I1162" s="2"/>
    </row>
    <row r="1163" spans="1:9" x14ac:dyDescent="0.25">
      <c r="A1163" s="1">
        <f>COUNTIF($C$2:C1163,"Да")</f>
        <v>12</v>
      </c>
      <c r="B1163" s="45">
        <f t="shared" si="37"/>
        <v>46162</v>
      </c>
      <c r="C1163" s="42" t="str">
        <f>IF(ISERROR(VLOOKUP(B1163,'Айгенис Оп11'!$C$3:$C$30,1,0)),"Нет","Да")</f>
        <v>Нет</v>
      </c>
      <c r="D1163" s="43">
        <f t="shared" si="36"/>
        <v>365</v>
      </c>
      <c r="E1163" s="44">
        <f>ROUND(('Все выпуски'!$J$3*'Все выпуски'!$J$6/100)/365*(B1163-IF(C1163="Нет",VLOOKUP(A1163,'Айгенис Оп11'!$A$2:$C$30,3,0),VLOOKUP((A1163-1),'Айгенис Оп11'!$A$2:$C$30,3,0))),2)</f>
        <v>3.95</v>
      </c>
      <c r="G1163" s="43">
        <f>COUNTIF(D1164:$D$2571,365)</f>
        <v>1042</v>
      </c>
      <c r="H1163" s="43">
        <f>COUNTIF(D1164:$D$2571,366)</f>
        <v>366</v>
      </c>
      <c r="I1163" s="2"/>
    </row>
    <row r="1164" spans="1:9" x14ac:dyDescent="0.25">
      <c r="A1164" s="1">
        <f>COUNTIF($C$2:C1164,"Да")</f>
        <v>12</v>
      </c>
      <c r="B1164" s="45">
        <f t="shared" si="37"/>
        <v>46163</v>
      </c>
      <c r="C1164" s="42" t="str">
        <f>IF(ISERROR(VLOOKUP(B1164,'Айгенис Оп11'!$C$3:$C$30,1,0)),"Нет","Да")</f>
        <v>Нет</v>
      </c>
      <c r="D1164" s="43">
        <f t="shared" si="36"/>
        <v>365</v>
      </c>
      <c r="E1164" s="44">
        <f>ROUND(('Все выпуски'!$J$3*'Все выпуски'!$J$6/100)/365*(B1164-IF(C1164="Нет",VLOOKUP(A1164,'Айгенис Оп11'!$A$2:$C$30,3,0),VLOOKUP((A1164-1),'Айгенис Оп11'!$A$2:$C$30,3,0))),2)</f>
        <v>4.03</v>
      </c>
      <c r="G1164" s="43">
        <f>COUNTIF(D1165:$D$2571,365)</f>
        <v>1041</v>
      </c>
      <c r="H1164" s="43">
        <f>COUNTIF(D1165:$D$2571,366)</f>
        <v>366</v>
      </c>
      <c r="I1164" s="2"/>
    </row>
    <row r="1165" spans="1:9" x14ac:dyDescent="0.25">
      <c r="A1165" s="1">
        <f>COUNTIF($C$2:C1165,"Да")</f>
        <v>12</v>
      </c>
      <c r="B1165" s="45">
        <f t="shared" si="37"/>
        <v>46164</v>
      </c>
      <c r="C1165" s="42" t="str">
        <f>IF(ISERROR(VLOOKUP(B1165,'Айгенис Оп11'!$C$3:$C$30,1,0)),"Нет","Да")</f>
        <v>Нет</v>
      </c>
      <c r="D1165" s="43">
        <f t="shared" si="36"/>
        <v>365</v>
      </c>
      <c r="E1165" s="44">
        <f>ROUND(('Все выпуски'!$J$3*'Все выпуски'!$J$6/100)/365*(B1165-IF(C1165="Нет",VLOOKUP(A1165,'Айгенис Оп11'!$A$2:$C$30,3,0),VLOOKUP((A1165-1),'Айгенис Оп11'!$A$2:$C$30,3,0))),2)</f>
        <v>4.1100000000000003</v>
      </c>
      <c r="G1165" s="43">
        <f>COUNTIF(D1166:$D$2571,365)</f>
        <v>1040</v>
      </c>
      <c r="H1165" s="43">
        <f>COUNTIF(D1166:$D$2571,366)</f>
        <v>366</v>
      </c>
      <c r="I1165" s="2"/>
    </row>
    <row r="1166" spans="1:9" x14ac:dyDescent="0.25">
      <c r="A1166" s="1">
        <f>COUNTIF($C$2:C1166,"Да")</f>
        <v>12</v>
      </c>
      <c r="B1166" s="45">
        <f t="shared" si="37"/>
        <v>46165</v>
      </c>
      <c r="C1166" s="42" t="str">
        <f>IF(ISERROR(VLOOKUP(B1166,'Айгенис Оп11'!$C$3:$C$30,1,0)),"Нет","Да")</f>
        <v>Нет</v>
      </c>
      <c r="D1166" s="43">
        <f t="shared" si="36"/>
        <v>365</v>
      </c>
      <c r="E1166" s="44">
        <f>ROUND(('Все выпуски'!$J$3*'Все выпуски'!$J$6/100)/365*(B1166-IF(C1166="Нет",VLOOKUP(A1166,'Айгенис Оп11'!$A$2:$C$30,3,0),VLOOKUP((A1166-1),'Айгенис Оп11'!$A$2:$C$30,3,0))),2)</f>
        <v>4.1900000000000004</v>
      </c>
      <c r="G1166" s="43">
        <f>COUNTIF(D1167:$D$2571,365)</f>
        <v>1039</v>
      </c>
      <c r="H1166" s="43">
        <f>COUNTIF(D1167:$D$2571,366)</f>
        <v>366</v>
      </c>
      <c r="I1166" s="2"/>
    </row>
    <row r="1167" spans="1:9" x14ac:dyDescent="0.25">
      <c r="A1167" s="1">
        <f>COUNTIF($C$2:C1167,"Да")</f>
        <v>12</v>
      </c>
      <c r="B1167" s="45">
        <f t="shared" si="37"/>
        <v>46166</v>
      </c>
      <c r="C1167" s="42" t="str">
        <f>IF(ISERROR(VLOOKUP(B1167,'Айгенис Оп11'!$C$3:$C$30,1,0)),"Нет","Да")</f>
        <v>Нет</v>
      </c>
      <c r="D1167" s="43">
        <f t="shared" si="36"/>
        <v>365</v>
      </c>
      <c r="E1167" s="44">
        <f>ROUND(('Все выпуски'!$J$3*'Все выпуски'!$J$6/100)/365*(B1167-IF(C1167="Нет",VLOOKUP(A1167,'Айгенис Оп11'!$A$2:$C$30,3,0),VLOOKUP((A1167-1),'Айгенис Оп11'!$A$2:$C$30,3,0))),2)</f>
        <v>4.2699999999999996</v>
      </c>
      <c r="G1167" s="43">
        <f>COUNTIF(D1168:$D$2571,365)</f>
        <v>1038</v>
      </c>
      <c r="H1167" s="43">
        <f>COUNTIF(D1168:$D$2571,366)</f>
        <v>366</v>
      </c>
      <c r="I1167" s="2"/>
    </row>
    <row r="1168" spans="1:9" x14ac:dyDescent="0.25">
      <c r="A1168" s="1">
        <f>COUNTIF($C$2:C1168,"Да")</f>
        <v>12</v>
      </c>
      <c r="B1168" s="45">
        <f t="shared" si="37"/>
        <v>46167</v>
      </c>
      <c r="C1168" s="42" t="str">
        <f>IF(ISERROR(VLOOKUP(B1168,'Айгенис Оп11'!$C$3:$C$30,1,0)),"Нет","Да")</f>
        <v>Нет</v>
      </c>
      <c r="D1168" s="43">
        <f t="shared" si="36"/>
        <v>365</v>
      </c>
      <c r="E1168" s="44">
        <f>ROUND(('Все выпуски'!$J$3*'Все выпуски'!$J$6/100)/365*(B1168-IF(C1168="Нет",VLOOKUP(A1168,'Айгенис Оп11'!$A$2:$C$30,3,0),VLOOKUP((A1168-1),'Айгенис Оп11'!$A$2:$C$30,3,0))),2)</f>
        <v>4.3600000000000003</v>
      </c>
      <c r="G1168" s="43">
        <f>COUNTIF(D1169:$D$2571,365)</f>
        <v>1037</v>
      </c>
      <c r="H1168" s="43">
        <f>COUNTIF(D1169:$D$2571,366)</f>
        <v>366</v>
      </c>
      <c r="I1168" s="2"/>
    </row>
    <row r="1169" spans="1:9" x14ac:dyDescent="0.25">
      <c r="A1169" s="1">
        <f>COUNTIF($C$2:C1169,"Да")</f>
        <v>12</v>
      </c>
      <c r="B1169" s="45">
        <f t="shared" si="37"/>
        <v>46168</v>
      </c>
      <c r="C1169" s="42" t="str">
        <f>IF(ISERROR(VLOOKUP(B1169,'Айгенис Оп11'!$C$3:$C$30,1,0)),"Нет","Да")</f>
        <v>Нет</v>
      </c>
      <c r="D1169" s="43">
        <f t="shared" si="36"/>
        <v>365</v>
      </c>
      <c r="E1169" s="44">
        <f>ROUND(('Все выпуски'!$J$3*'Все выпуски'!$J$6/100)/365*(B1169-IF(C1169="Нет",VLOOKUP(A1169,'Айгенис Оп11'!$A$2:$C$30,3,0),VLOOKUP((A1169-1),'Айгенис Оп11'!$A$2:$C$30,3,0))),2)</f>
        <v>4.4400000000000004</v>
      </c>
      <c r="G1169" s="43">
        <f>COUNTIF(D1170:$D$2571,365)</f>
        <v>1036</v>
      </c>
      <c r="H1169" s="43">
        <f>COUNTIF(D1170:$D$2571,366)</f>
        <v>366</v>
      </c>
      <c r="I1169" s="2"/>
    </row>
    <row r="1170" spans="1:9" x14ac:dyDescent="0.25">
      <c r="A1170" s="1">
        <f>COUNTIF($C$2:C1170,"Да")</f>
        <v>12</v>
      </c>
      <c r="B1170" s="45">
        <f t="shared" si="37"/>
        <v>46169</v>
      </c>
      <c r="C1170" s="42" t="str">
        <f>IF(ISERROR(VLOOKUP(B1170,'Айгенис Оп11'!$C$3:$C$30,1,0)),"Нет","Да")</f>
        <v>Нет</v>
      </c>
      <c r="D1170" s="43">
        <f t="shared" si="36"/>
        <v>365</v>
      </c>
      <c r="E1170" s="44">
        <f>ROUND(('Все выпуски'!$J$3*'Все выпуски'!$J$6/100)/365*(B1170-IF(C1170="Нет",VLOOKUP(A1170,'Айгенис Оп11'!$A$2:$C$30,3,0),VLOOKUP((A1170-1),'Айгенис Оп11'!$A$2:$C$30,3,0))),2)</f>
        <v>4.5199999999999996</v>
      </c>
      <c r="G1170" s="43">
        <f>COUNTIF(D1171:$D$2571,365)</f>
        <v>1035</v>
      </c>
      <c r="H1170" s="43">
        <f>COUNTIF(D1171:$D$2571,366)</f>
        <v>366</v>
      </c>
      <c r="I1170" s="2"/>
    </row>
    <row r="1171" spans="1:9" x14ac:dyDescent="0.25">
      <c r="A1171" s="1">
        <f>COUNTIF($C$2:C1171,"Да")</f>
        <v>12</v>
      </c>
      <c r="B1171" s="45">
        <f t="shared" si="37"/>
        <v>46170</v>
      </c>
      <c r="C1171" s="42" t="str">
        <f>IF(ISERROR(VLOOKUP(B1171,'Айгенис Оп11'!$C$3:$C$30,1,0)),"Нет","Да")</f>
        <v>Нет</v>
      </c>
      <c r="D1171" s="43">
        <f t="shared" si="36"/>
        <v>365</v>
      </c>
      <c r="E1171" s="44">
        <f>ROUND(('Все выпуски'!$J$3*'Все выпуски'!$J$6/100)/365*(B1171-IF(C1171="Нет",VLOOKUP(A1171,'Айгенис Оп11'!$A$2:$C$30,3,0),VLOOKUP((A1171-1),'Айгенис Оп11'!$A$2:$C$30,3,0))),2)</f>
        <v>4.5999999999999996</v>
      </c>
      <c r="G1171" s="43">
        <f>COUNTIF(D1172:$D$2571,365)</f>
        <v>1034</v>
      </c>
      <c r="H1171" s="43">
        <f>COUNTIF(D1172:$D$2571,366)</f>
        <v>366</v>
      </c>
      <c r="I1171" s="2"/>
    </row>
    <row r="1172" spans="1:9" x14ac:dyDescent="0.25">
      <c r="A1172" s="1">
        <f>COUNTIF($C$2:C1172,"Да")</f>
        <v>12</v>
      </c>
      <c r="B1172" s="45">
        <f t="shared" si="37"/>
        <v>46171</v>
      </c>
      <c r="C1172" s="42" t="str">
        <f>IF(ISERROR(VLOOKUP(B1172,'Айгенис Оп11'!$C$3:$C$30,1,0)),"Нет","Да")</f>
        <v>Нет</v>
      </c>
      <c r="D1172" s="43">
        <f t="shared" si="36"/>
        <v>365</v>
      </c>
      <c r="E1172" s="44">
        <f>ROUND(('Все выпуски'!$J$3*'Все выпуски'!$J$6/100)/365*(B1172-IF(C1172="Нет",VLOOKUP(A1172,'Айгенис Оп11'!$A$2:$C$30,3,0),VLOOKUP((A1172-1),'Айгенис Оп11'!$A$2:$C$30,3,0))),2)</f>
        <v>4.68</v>
      </c>
      <c r="G1172" s="43">
        <f>COUNTIF(D1173:$D$2571,365)</f>
        <v>1033</v>
      </c>
      <c r="H1172" s="43">
        <f>COUNTIF(D1173:$D$2571,366)</f>
        <v>366</v>
      </c>
      <c r="I1172" s="2"/>
    </row>
    <row r="1173" spans="1:9" x14ac:dyDescent="0.25">
      <c r="A1173" s="1">
        <f>COUNTIF($C$2:C1173,"Да")</f>
        <v>12</v>
      </c>
      <c r="B1173" s="45">
        <f t="shared" si="37"/>
        <v>46172</v>
      </c>
      <c r="C1173" s="42" t="str">
        <f>IF(ISERROR(VLOOKUP(B1173,'Айгенис Оп11'!$C$3:$C$30,1,0)),"Нет","Да")</f>
        <v>Нет</v>
      </c>
      <c r="D1173" s="43">
        <f t="shared" si="36"/>
        <v>365</v>
      </c>
      <c r="E1173" s="44">
        <f>ROUND(('Все выпуски'!$J$3*'Все выпуски'!$J$6/100)/365*(B1173-IF(C1173="Нет",VLOOKUP(A1173,'Айгенис Оп11'!$A$2:$C$30,3,0),VLOOKUP((A1173-1),'Айгенис Оп11'!$A$2:$C$30,3,0))),2)</f>
        <v>4.7699999999999996</v>
      </c>
      <c r="G1173" s="43">
        <f>COUNTIF(D1174:$D$2571,365)</f>
        <v>1032</v>
      </c>
      <c r="H1173" s="43">
        <f>COUNTIF(D1174:$D$2571,366)</f>
        <v>366</v>
      </c>
      <c r="I1173" s="2"/>
    </row>
    <row r="1174" spans="1:9" x14ac:dyDescent="0.25">
      <c r="A1174" s="1">
        <f>COUNTIF($C$2:C1174,"Да")</f>
        <v>12</v>
      </c>
      <c r="B1174" s="45">
        <f t="shared" si="37"/>
        <v>46173</v>
      </c>
      <c r="C1174" s="42" t="str">
        <f>IF(ISERROR(VLOOKUP(B1174,'Айгенис Оп11'!$C$3:$C$30,1,0)),"Нет","Да")</f>
        <v>Нет</v>
      </c>
      <c r="D1174" s="43">
        <f t="shared" si="36"/>
        <v>365</v>
      </c>
      <c r="E1174" s="44">
        <f>ROUND(('Все выпуски'!$J$3*'Все выпуски'!$J$6/100)/365*(B1174-IF(C1174="Нет",VLOOKUP(A1174,'Айгенис Оп11'!$A$2:$C$30,3,0),VLOOKUP((A1174-1),'Айгенис Оп11'!$A$2:$C$30,3,0))),2)</f>
        <v>4.8499999999999996</v>
      </c>
      <c r="G1174" s="43">
        <f>COUNTIF(D1175:$D$2571,365)</f>
        <v>1031</v>
      </c>
      <c r="H1174" s="43">
        <f>COUNTIF(D1175:$D$2571,366)</f>
        <v>366</v>
      </c>
      <c r="I1174" s="2"/>
    </row>
    <row r="1175" spans="1:9" x14ac:dyDescent="0.25">
      <c r="A1175" s="1">
        <f>COUNTIF($C$2:C1175,"Да")</f>
        <v>12</v>
      </c>
      <c r="B1175" s="45">
        <f t="shared" si="37"/>
        <v>46174</v>
      </c>
      <c r="C1175" s="42" t="str">
        <f>IF(ISERROR(VLOOKUP(B1175,'Айгенис Оп11'!$C$3:$C$30,1,0)),"Нет","Да")</f>
        <v>Нет</v>
      </c>
      <c r="D1175" s="43">
        <f t="shared" si="36"/>
        <v>365</v>
      </c>
      <c r="E1175" s="44">
        <f>ROUND(('Все выпуски'!$J$3*'Все выпуски'!$J$6/100)/365*(B1175-IF(C1175="Нет",VLOOKUP(A1175,'Айгенис Оп11'!$A$2:$C$30,3,0),VLOOKUP((A1175-1),'Айгенис Оп11'!$A$2:$C$30,3,0))),2)</f>
        <v>4.93</v>
      </c>
      <c r="G1175" s="43">
        <f>COUNTIF(D1176:$D$2571,365)</f>
        <v>1030</v>
      </c>
      <c r="H1175" s="43">
        <f>COUNTIF(D1176:$D$2571,366)</f>
        <v>366</v>
      </c>
      <c r="I1175" s="2"/>
    </row>
    <row r="1176" spans="1:9" x14ac:dyDescent="0.25">
      <c r="A1176" s="1">
        <f>COUNTIF($C$2:C1176,"Да")</f>
        <v>12</v>
      </c>
      <c r="B1176" s="45">
        <f t="shared" si="37"/>
        <v>46175</v>
      </c>
      <c r="C1176" s="42" t="str">
        <f>IF(ISERROR(VLOOKUP(B1176,'Айгенис Оп11'!$C$3:$C$30,1,0)),"Нет","Да")</f>
        <v>Нет</v>
      </c>
      <c r="D1176" s="43">
        <f t="shared" si="36"/>
        <v>365</v>
      </c>
      <c r="E1176" s="44">
        <f>ROUND(('Все выпуски'!$J$3*'Все выпуски'!$J$6/100)/365*(B1176-IF(C1176="Нет",VLOOKUP(A1176,'Айгенис Оп11'!$A$2:$C$30,3,0),VLOOKUP((A1176-1),'Айгенис Оп11'!$A$2:$C$30,3,0))),2)</f>
        <v>5.01</v>
      </c>
      <c r="G1176" s="43">
        <f>COUNTIF(D1177:$D$2571,365)</f>
        <v>1029</v>
      </c>
      <c r="H1176" s="43">
        <f>COUNTIF(D1177:$D$2571,366)</f>
        <v>366</v>
      </c>
      <c r="I1176" s="2"/>
    </row>
    <row r="1177" spans="1:9" x14ac:dyDescent="0.25">
      <c r="A1177" s="1">
        <f>COUNTIF($C$2:C1177,"Да")</f>
        <v>12</v>
      </c>
      <c r="B1177" s="45">
        <f t="shared" si="37"/>
        <v>46176</v>
      </c>
      <c r="C1177" s="42" t="str">
        <f>IF(ISERROR(VLOOKUP(B1177,'Айгенис Оп11'!$C$3:$C$30,1,0)),"Нет","Да")</f>
        <v>Нет</v>
      </c>
      <c r="D1177" s="43">
        <f t="shared" si="36"/>
        <v>365</v>
      </c>
      <c r="E1177" s="44">
        <f>ROUND(('Все выпуски'!$J$3*'Все выпуски'!$J$6/100)/365*(B1177-IF(C1177="Нет",VLOOKUP(A1177,'Айгенис Оп11'!$A$2:$C$30,3,0),VLOOKUP((A1177-1),'Айгенис Оп11'!$A$2:$C$30,3,0))),2)</f>
        <v>5.0999999999999996</v>
      </c>
      <c r="G1177" s="43">
        <f>COUNTIF(D1178:$D$2571,365)</f>
        <v>1028</v>
      </c>
      <c r="H1177" s="43">
        <f>COUNTIF(D1178:$D$2571,366)</f>
        <v>366</v>
      </c>
      <c r="I1177" s="2"/>
    </row>
    <row r="1178" spans="1:9" x14ac:dyDescent="0.25">
      <c r="A1178" s="1">
        <f>COUNTIF($C$2:C1178,"Да")</f>
        <v>12</v>
      </c>
      <c r="B1178" s="45">
        <f t="shared" si="37"/>
        <v>46177</v>
      </c>
      <c r="C1178" s="42" t="str">
        <f>IF(ISERROR(VLOOKUP(B1178,'Айгенис Оп11'!$C$3:$C$30,1,0)),"Нет","Да")</f>
        <v>Нет</v>
      </c>
      <c r="D1178" s="43">
        <f t="shared" si="36"/>
        <v>365</v>
      </c>
      <c r="E1178" s="44">
        <f>ROUND(('Все выпуски'!$J$3*'Все выпуски'!$J$6/100)/365*(B1178-IF(C1178="Нет",VLOOKUP(A1178,'Айгенис Оп11'!$A$2:$C$30,3,0),VLOOKUP((A1178-1),'Айгенис Оп11'!$A$2:$C$30,3,0))),2)</f>
        <v>5.18</v>
      </c>
      <c r="G1178" s="43">
        <f>COUNTIF(D1179:$D$2571,365)</f>
        <v>1027</v>
      </c>
      <c r="H1178" s="43">
        <f>COUNTIF(D1179:$D$2571,366)</f>
        <v>366</v>
      </c>
      <c r="I1178" s="2"/>
    </row>
    <row r="1179" spans="1:9" x14ac:dyDescent="0.25">
      <c r="A1179" s="1">
        <f>COUNTIF($C$2:C1179,"Да")</f>
        <v>12</v>
      </c>
      <c r="B1179" s="45">
        <f t="shared" si="37"/>
        <v>46178</v>
      </c>
      <c r="C1179" s="42" t="str">
        <f>IF(ISERROR(VLOOKUP(B1179,'Айгенис Оп11'!$C$3:$C$30,1,0)),"Нет","Да")</f>
        <v>Нет</v>
      </c>
      <c r="D1179" s="43">
        <f t="shared" si="36"/>
        <v>365</v>
      </c>
      <c r="E1179" s="44">
        <f>ROUND(('Все выпуски'!$J$3*'Все выпуски'!$J$6/100)/365*(B1179-IF(C1179="Нет",VLOOKUP(A1179,'Айгенис Оп11'!$A$2:$C$30,3,0),VLOOKUP((A1179-1),'Айгенис Оп11'!$A$2:$C$30,3,0))),2)</f>
        <v>5.26</v>
      </c>
      <c r="G1179" s="43">
        <f>COUNTIF(D1180:$D$2571,365)</f>
        <v>1026</v>
      </c>
      <c r="H1179" s="43">
        <f>COUNTIF(D1180:$D$2571,366)</f>
        <v>366</v>
      </c>
      <c r="I1179" s="2"/>
    </row>
    <row r="1180" spans="1:9" x14ac:dyDescent="0.25">
      <c r="A1180" s="1">
        <f>COUNTIF($C$2:C1180,"Да")</f>
        <v>12</v>
      </c>
      <c r="B1180" s="45">
        <f t="shared" si="37"/>
        <v>46179</v>
      </c>
      <c r="C1180" s="42" t="str">
        <f>IF(ISERROR(VLOOKUP(B1180,'Айгенис Оп11'!$C$3:$C$30,1,0)),"Нет","Да")</f>
        <v>Нет</v>
      </c>
      <c r="D1180" s="43">
        <f t="shared" si="36"/>
        <v>365</v>
      </c>
      <c r="E1180" s="44">
        <f>ROUND(('Все выпуски'!$J$3*'Все выпуски'!$J$6/100)/365*(B1180-IF(C1180="Нет",VLOOKUP(A1180,'Айгенис Оп11'!$A$2:$C$30,3,0),VLOOKUP((A1180-1),'Айгенис Оп11'!$A$2:$C$30,3,0))),2)</f>
        <v>5.34</v>
      </c>
      <c r="G1180" s="43">
        <f>COUNTIF(D1181:$D$2571,365)</f>
        <v>1025</v>
      </c>
      <c r="H1180" s="43">
        <f>COUNTIF(D1181:$D$2571,366)</f>
        <v>366</v>
      </c>
      <c r="I1180" s="2"/>
    </row>
    <row r="1181" spans="1:9" x14ac:dyDescent="0.25">
      <c r="A1181" s="1">
        <f>COUNTIF($C$2:C1181,"Да")</f>
        <v>12</v>
      </c>
      <c r="B1181" s="45">
        <f t="shared" si="37"/>
        <v>46180</v>
      </c>
      <c r="C1181" s="42" t="str">
        <f>IF(ISERROR(VLOOKUP(B1181,'Айгенис Оп11'!$C$3:$C$30,1,0)),"Нет","Да")</f>
        <v>Нет</v>
      </c>
      <c r="D1181" s="43">
        <f t="shared" si="36"/>
        <v>365</v>
      </c>
      <c r="E1181" s="44">
        <f>ROUND(('Все выпуски'!$J$3*'Все выпуски'!$J$6/100)/365*(B1181-IF(C1181="Нет",VLOOKUP(A1181,'Айгенис Оп11'!$A$2:$C$30,3,0),VLOOKUP((A1181-1),'Айгенис Оп11'!$A$2:$C$30,3,0))),2)</f>
        <v>5.42</v>
      </c>
      <c r="G1181" s="43">
        <f>COUNTIF(D1182:$D$2571,365)</f>
        <v>1024</v>
      </c>
      <c r="H1181" s="43">
        <f>COUNTIF(D1182:$D$2571,366)</f>
        <v>366</v>
      </c>
      <c r="I1181" s="2"/>
    </row>
    <row r="1182" spans="1:9" x14ac:dyDescent="0.25">
      <c r="A1182" s="1">
        <f>COUNTIF($C$2:C1182,"Да")</f>
        <v>12</v>
      </c>
      <c r="B1182" s="45">
        <f t="shared" si="37"/>
        <v>46181</v>
      </c>
      <c r="C1182" s="42" t="str">
        <f>IF(ISERROR(VLOOKUP(B1182,'Айгенис Оп11'!$C$3:$C$30,1,0)),"Нет","Да")</f>
        <v>Нет</v>
      </c>
      <c r="D1182" s="43">
        <f t="shared" si="36"/>
        <v>365</v>
      </c>
      <c r="E1182" s="44">
        <f>ROUND(('Все выпуски'!$J$3*'Все выпуски'!$J$6/100)/365*(B1182-IF(C1182="Нет",VLOOKUP(A1182,'Айгенис Оп11'!$A$2:$C$30,3,0),VLOOKUP((A1182-1),'Айгенис Оп11'!$A$2:$C$30,3,0))),2)</f>
        <v>5.51</v>
      </c>
      <c r="G1182" s="43">
        <f>COUNTIF(D1183:$D$2571,365)</f>
        <v>1023</v>
      </c>
      <c r="H1182" s="43">
        <f>COUNTIF(D1183:$D$2571,366)</f>
        <v>366</v>
      </c>
      <c r="I1182" s="2"/>
    </row>
    <row r="1183" spans="1:9" x14ac:dyDescent="0.25">
      <c r="A1183" s="1">
        <f>COUNTIF($C$2:C1183,"Да")</f>
        <v>12</v>
      </c>
      <c r="B1183" s="45">
        <f t="shared" si="37"/>
        <v>46182</v>
      </c>
      <c r="C1183" s="42" t="str">
        <f>IF(ISERROR(VLOOKUP(B1183,'Айгенис Оп11'!$C$3:$C$30,1,0)),"Нет","Да")</f>
        <v>Нет</v>
      </c>
      <c r="D1183" s="43">
        <f t="shared" si="36"/>
        <v>365</v>
      </c>
      <c r="E1183" s="44">
        <f>ROUND(('Все выпуски'!$J$3*'Все выпуски'!$J$6/100)/365*(B1183-IF(C1183="Нет",VLOOKUP(A1183,'Айгенис Оп11'!$A$2:$C$30,3,0),VLOOKUP((A1183-1),'Айгенис Оп11'!$A$2:$C$30,3,0))),2)</f>
        <v>5.59</v>
      </c>
      <c r="G1183" s="43">
        <f>COUNTIF(D1184:$D$2571,365)</f>
        <v>1022</v>
      </c>
      <c r="H1183" s="43">
        <f>COUNTIF(D1184:$D$2571,366)</f>
        <v>366</v>
      </c>
      <c r="I1183" s="2"/>
    </row>
    <row r="1184" spans="1:9" x14ac:dyDescent="0.25">
      <c r="A1184" s="1">
        <f>COUNTIF($C$2:C1184,"Да")</f>
        <v>12</v>
      </c>
      <c r="B1184" s="45">
        <f t="shared" si="37"/>
        <v>46183</v>
      </c>
      <c r="C1184" s="42" t="str">
        <f>IF(ISERROR(VLOOKUP(B1184,'Айгенис Оп11'!$C$3:$C$30,1,0)),"Нет","Да")</f>
        <v>Нет</v>
      </c>
      <c r="D1184" s="43">
        <f t="shared" si="36"/>
        <v>365</v>
      </c>
      <c r="E1184" s="44">
        <f>ROUND(('Все выпуски'!$J$3*'Все выпуски'!$J$6/100)/365*(B1184-IF(C1184="Нет",VLOOKUP(A1184,'Айгенис Оп11'!$A$2:$C$30,3,0),VLOOKUP((A1184-1),'Айгенис Оп11'!$A$2:$C$30,3,0))),2)</f>
        <v>5.67</v>
      </c>
      <c r="G1184" s="43">
        <f>COUNTIF(D1185:$D$2571,365)</f>
        <v>1021</v>
      </c>
      <c r="H1184" s="43">
        <f>COUNTIF(D1185:$D$2571,366)</f>
        <v>366</v>
      </c>
      <c r="I1184" s="2"/>
    </row>
    <row r="1185" spans="1:9" x14ac:dyDescent="0.25">
      <c r="A1185" s="1">
        <f>COUNTIF($C$2:C1185,"Да")</f>
        <v>12</v>
      </c>
      <c r="B1185" s="45">
        <f t="shared" si="37"/>
        <v>46184</v>
      </c>
      <c r="C1185" s="42" t="str">
        <f>IF(ISERROR(VLOOKUP(B1185,'Айгенис Оп11'!$C$3:$C$30,1,0)),"Нет","Да")</f>
        <v>Нет</v>
      </c>
      <c r="D1185" s="43">
        <f t="shared" si="36"/>
        <v>365</v>
      </c>
      <c r="E1185" s="44">
        <f>ROUND(('Все выпуски'!$J$3*'Все выпуски'!$J$6/100)/365*(B1185-IF(C1185="Нет",VLOOKUP(A1185,'Айгенис Оп11'!$A$2:$C$30,3,0),VLOOKUP((A1185-1),'Айгенис Оп11'!$A$2:$C$30,3,0))),2)</f>
        <v>5.75</v>
      </c>
      <c r="G1185" s="43">
        <f>COUNTIF(D1186:$D$2571,365)</f>
        <v>1020</v>
      </c>
      <c r="H1185" s="43">
        <f>COUNTIF(D1186:$D$2571,366)</f>
        <v>366</v>
      </c>
      <c r="I1185" s="2"/>
    </row>
    <row r="1186" spans="1:9" x14ac:dyDescent="0.25">
      <c r="A1186" s="1">
        <f>COUNTIF($C$2:C1186,"Да")</f>
        <v>12</v>
      </c>
      <c r="B1186" s="45">
        <f t="shared" si="37"/>
        <v>46185</v>
      </c>
      <c r="C1186" s="42" t="str">
        <f>IF(ISERROR(VLOOKUP(B1186,'Айгенис Оп11'!$C$3:$C$30,1,0)),"Нет","Да")</f>
        <v>Нет</v>
      </c>
      <c r="D1186" s="43">
        <f t="shared" si="36"/>
        <v>365</v>
      </c>
      <c r="E1186" s="44">
        <f>ROUND(('Все выпуски'!$J$3*'Все выпуски'!$J$6/100)/365*(B1186-IF(C1186="Нет",VLOOKUP(A1186,'Айгенис Оп11'!$A$2:$C$30,3,0),VLOOKUP((A1186-1),'Айгенис Оп11'!$A$2:$C$30,3,0))),2)</f>
        <v>5.84</v>
      </c>
      <c r="G1186" s="43">
        <f>COUNTIF(D1187:$D$2571,365)</f>
        <v>1019</v>
      </c>
      <c r="H1186" s="43">
        <f>COUNTIF(D1187:$D$2571,366)</f>
        <v>366</v>
      </c>
      <c r="I1186" s="2"/>
    </row>
    <row r="1187" spans="1:9" x14ac:dyDescent="0.25">
      <c r="A1187" s="1">
        <f>COUNTIF($C$2:C1187,"Да")</f>
        <v>12</v>
      </c>
      <c r="B1187" s="45">
        <f t="shared" si="37"/>
        <v>46186</v>
      </c>
      <c r="C1187" s="42" t="str">
        <f>IF(ISERROR(VLOOKUP(B1187,'Айгенис Оп11'!$C$3:$C$30,1,0)),"Нет","Да")</f>
        <v>Нет</v>
      </c>
      <c r="D1187" s="43">
        <f t="shared" si="36"/>
        <v>365</v>
      </c>
      <c r="E1187" s="44">
        <f>ROUND(('Все выпуски'!$J$3*'Все выпуски'!$J$6/100)/365*(B1187-IF(C1187="Нет",VLOOKUP(A1187,'Айгенис Оп11'!$A$2:$C$30,3,0),VLOOKUP((A1187-1),'Айгенис Оп11'!$A$2:$C$30,3,0))),2)</f>
        <v>5.92</v>
      </c>
      <c r="G1187" s="43">
        <f>COUNTIF(D1188:$D$2571,365)</f>
        <v>1018</v>
      </c>
      <c r="H1187" s="43">
        <f>COUNTIF(D1188:$D$2571,366)</f>
        <v>366</v>
      </c>
      <c r="I1187" s="2"/>
    </row>
    <row r="1188" spans="1:9" x14ac:dyDescent="0.25">
      <c r="A1188" s="1">
        <f>COUNTIF($C$2:C1188,"Да")</f>
        <v>12</v>
      </c>
      <c r="B1188" s="45">
        <f t="shared" si="37"/>
        <v>46187</v>
      </c>
      <c r="C1188" s="42" t="str">
        <f>IF(ISERROR(VLOOKUP(B1188,'Айгенис Оп11'!$C$3:$C$30,1,0)),"Нет","Да")</f>
        <v>Нет</v>
      </c>
      <c r="D1188" s="43">
        <f t="shared" si="36"/>
        <v>365</v>
      </c>
      <c r="E1188" s="44">
        <f>ROUND(('Все выпуски'!$J$3*'Все выпуски'!$J$6/100)/365*(B1188-IF(C1188="Нет",VLOOKUP(A1188,'Айгенис Оп11'!$A$2:$C$30,3,0),VLOOKUP((A1188-1),'Айгенис Оп11'!$A$2:$C$30,3,0))),2)</f>
        <v>6</v>
      </c>
      <c r="G1188" s="43">
        <f>COUNTIF(D1189:$D$2571,365)</f>
        <v>1017</v>
      </c>
      <c r="H1188" s="43">
        <f>COUNTIF(D1189:$D$2571,366)</f>
        <v>366</v>
      </c>
      <c r="I1188" s="2"/>
    </row>
    <row r="1189" spans="1:9" x14ac:dyDescent="0.25">
      <c r="A1189" s="1">
        <f>COUNTIF($C$2:C1189,"Да")</f>
        <v>12</v>
      </c>
      <c r="B1189" s="45">
        <f t="shared" si="37"/>
        <v>46188</v>
      </c>
      <c r="C1189" s="42" t="str">
        <f>IF(ISERROR(VLOOKUP(B1189,'Айгенис Оп11'!$C$3:$C$30,1,0)),"Нет","Да")</f>
        <v>Нет</v>
      </c>
      <c r="D1189" s="43">
        <f t="shared" si="36"/>
        <v>365</v>
      </c>
      <c r="E1189" s="44">
        <f>ROUND(('Все выпуски'!$J$3*'Все выпуски'!$J$6/100)/365*(B1189-IF(C1189="Нет",VLOOKUP(A1189,'Айгенис Оп11'!$A$2:$C$30,3,0),VLOOKUP((A1189-1),'Айгенис Оп11'!$A$2:$C$30,3,0))),2)</f>
        <v>6.08</v>
      </c>
      <c r="G1189" s="43">
        <f>COUNTIF(D1190:$D$2571,365)</f>
        <v>1016</v>
      </c>
      <c r="H1189" s="43">
        <f>COUNTIF(D1190:$D$2571,366)</f>
        <v>366</v>
      </c>
      <c r="I1189" s="2"/>
    </row>
    <row r="1190" spans="1:9" x14ac:dyDescent="0.25">
      <c r="A1190" s="1">
        <f>COUNTIF($C$2:C1190,"Да")</f>
        <v>12</v>
      </c>
      <c r="B1190" s="45">
        <f t="shared" si="37"/>
        <v>46189</v>
      </c>
      <c r="C1190" s="42" t="str">
        <f>IF(ISERROR(VLOOKUP(B1190,'Айгенис Оп11'!$C$3:$C$30,1,0)),"Нет","Да")</f>
        <v>Нет</v>
      </c>
      <c r="D1190" s="43">
        <f t="shared" si="36"/>
        <v>365</v>
      </c>
      <c r="E1190" s="44">
        <f>ROUND(('Все выпуски'!$J$3*'Все выпуски'!$J$6/100)/365*(B1190-IF(C1190="Нет",VLOOKUP(A1190,'Айгенис Оп11'!$A$2:$C$30,3,0),VLOOKUP((A1190-1),'Айгенис Оп11'!$A$2:$C$30,3,0))),2)</f>
        <v>6.16</v>
      </c>
      <c r="G1190" s="43">
        <f>COUNTIF(D1191:$D$2571,365)</f>
        <v>1015</v>
      </c>
      <c r="H1190" s="43">
        <f>COUNTIF(D1191:$D$2571,366)</f>
        <v>366</v>
      </c>
      <c r="I1190" s="2"/>
    </row>
    <row r="1191" spans="1:9" x14ac:dyDescent="0.25">
      <c r="A1191" s="1">
        <f>COUNTIF($C$2:C1191,"Да")</f>
        <v>12</v>
      </c>
      <c r="B1191" s="45">
        <f t="shared" si="37"/>
        <v>46190</v>
      </c>
      <c r="C1191" s="42" t="str">
        <f>IF(ISERROR(VLOOKUP(B1191,'Айгенис Оп11'!$C$3:$C$30,1,0)),"Нет","Да")</f>
        <v>Нет</v>
      </c>
      <c r="D1191" s="43">
        <f t="shared" si="36"/>
        <v>365</v>
      </c>
      <c r="E1191" s="44">
        <f>ROUND(('Все выпуски'!$J$3*'Все выпуски'!$J$6/100)/365*(B1191-IF(C1191="Нет",VLOOKUP(A1191,'Айгенис Оп11'!$A$2:$C$30,3,0),VLOOKUP((A1191-1),'Айгенис Оп11'!$A$2:$C$30,3,0))),2)</f>
        <v>6.25</v>
      </c>
      <c r="G1191" s="43">
        <f>COUNTIF(D1192:$D$2571,365)</f>
        <v>1014</v>
      </c>
      <c r="H1191" s="43">
        <f>COUNTIF(D1192:$D$2571,366)</f>
        <v>366</v>
      </c>
      <c r="I1191" s="2"/>
    </row>
    <row r="1192" spans="1:9" x14ac:dyDescent="0.25">
      <c r="A1192" s="1">
        <f>COUNTIF($C$2:C1192,"Да")</f>
        <v>12</v>
      </c>
      <c r="B1192" s="45">
        <f t="shared" si="37"/>
        <v>46191</v>
      </c>
      <c r="C1192" s="42" t="str">
        <f>IF(ISERROR(VLOOKUP(B1192,'Айгенис Оп11'!$C$3:$C$30,1,0)),"Нет","Да")</f>
        <v>Нет</v>
      </c>
      <c r="D1192" s="43">
        <f t="shared" si="36"/>
        <v>365</v>
      </c>
      <c r="E1192" s="44">
        <f>ROUND(('Все выпуски'!$J$3*'Все выпуски'!$J$6/100)/365*(B1192-IF(C1192="Нет",VLOOKUP(A1192,'Айгенис Оп11'!$A$2:$C$30,3,0),VLOOKUP((A1192-1),'Айгенис Оп11'!$A$2:$C$30,3,0))),2)</f>
        <v>6.33</v>
      </c>
      <c r="G1192" s="43">
        <f>COUNTIF(D1193:$D$2571,365)</f>
        <v>1013</v>
      </c>
      <c r="H1192" s="43">
        <f>COUNTIF(D1193:$D$2571,366)</f>
        <v>366</v>
      </c>
      <c r="I1192" s="2"/>
    </row>
    <row r="1193" spans="1:9" x14ac:dyDescent="0.25">
      <c r="A1193" s="1">
        <f>COUNTIF($C$2:C1193,"Да")</f>
        <v>12</v>
      </c>
      <c r="B1193" s="45">
        <f t="shared" si="37"/>
        <v>46192</v>
      </c>
      <c r="C1193" s="42" t="str">
        <f>IF(ISERROR(VLOOKUP(B1193,'Айгенис Оп11'!$C$3:$C$30,1,0)),"Нет","Да")</f>
        <v>Нет</v>
      </c>
      <c r="D1193" s="43">
        <f t="shared" si="36"/>
        <v>365</v>
      </c>
      <c r="E1193" s="44">
        <f>ROUND(('Все выпуски'!$J$3*'Все выпуски'!$J$6/100)/365*(B1193-IF(C1193="Нет",VLOOKUP(A1193,'Айгенис Оп11'!$A$2:$C$30,3,0),VLOOKUP((A1193-1),'Айгенис Оп11'!$A$2:$C$30,3,0))),2)</f>
        <v>6.41</v>
      </c>
      <c r="G1193" s="43">
        <f>COUNTIF(D1194:$D$2571,365)</f>
        <v>1012</v>
      </c>
      <c r="H1193" s="43">
        <f>COUNTIF(D1194:$D$2571,366)</f>
        <v>366</v>
      </c>
      <c r="I1193" s="2"/>
    </row>
    <row r="1194" spans="1:9" x14ac:dyDescent="0.25">
      <c r="A1194" s="1">
        <f>COUNTIF($C$2:C1194,"Да")</f>
        <v>12</v>
      </c>
      <c r="B1194" s="45">
        <f t="shared" si="37"/>
        <v>46193</v>
      </c>
      <c r="C1194" s="42" t="str">
        <f>IF(ISERROR(VLOOKUP(B1194,'Айгенис Оп11'!$C$3:$C$30,1,0)),"Нет","Да")</f>
        <v>Нет</v>
      </c>
      <c r="D1194" s="43">
        <f t="shared" si="36"/>
        <v>365</v>
      </c>
      <c r="E1194" s="44">
        <f>ROUND(('Все выпуски'!$J$3*'Все выпуски'!$J$6/100)/365*(B1194-IF(C1194="Нет",VLOOKUP(A1194,'Айгенис Оп11'!$A$2:$C$30,3,0),VLOOKUP((A1194-1),'Айгенис Оп11'!$A$2:$C$30,3,0))),2)</f>
        <v>6.49</v>
      </c>
      <c r="G1194" s="43">
        <f>COUNTIF(D1195:$D$2571,365)</f>
        <v>1011</v>
      </c>
      <c r="H1194" s="43">
        <f>COUNTIF(D1195:$D$2571,366)</f>
        <v>366</v>
      </c>
      <c r="I1194" s="2"/>
    </row>
    <row r="1195" spans="1:9" x14ac:dyDescent="0.25">
      <c r="A1195" s="1">
        <f>COUNTIF($C$2:C1195,"Да")</f>
        <v>12</v>
      </c>
      <c r="B1195" s="45">
        <f t="shared" si="37"/>
        <v>46194</v>
      </c>
      <c r="C1195" s="42" t="str">
        <f>IF(ISERROR(VLOOKUP(B1195,'Айгенис Оп11'!$C$3:$C$30,1,0)),"Нет","Да")</f>
        <v>Нет</v>
      </c>
      <c r="D1195" s="43">
        <f t="shared" si="36"/>
        <v>365</v>
      </c>
      <c r="E1195" s="44">
        <f>ROUND(('Все выпуски'!$J$3*'Все выпуски'!$J$6/100)/365*(B1195-IF(C1195="Нет",VLOOKUP(A1195,'Айгенис Оп11'!$A$2:$C$30,3,0),VLOOKUP((A1195-1),'Айгенис Оп11'!$A$2:$C$30,3,0))),2)</f>
        <v>6.58</v>
      </c>
      <c r="G1195" s="43">
        <f>COUNTIF(D1196:$D$2571,365)</f>
        <v>1010</v>
      </c>
      <c r="H1195" s="43">
        <f>COUNTIF(D1196:$D$2571,366)</f>
        <v>366</v>
      </c>
      <c r="I1195" s="2"/>
    </row>
    <row r="1196" spans="1:9" x14ac:dyDescent="0.25">
      <c r="A1196" s="1">
        <f>COUNTIF($C$2:C1196,"Да")</f>
        <v>12</v>
      </c>
      <c r="B1196" s="45">
        <f t="shared" si="37"/>
        <v>46195</v>
      </c>
      <c r="C1196" s="42" t="str">
        <f>IF(ISERROR(VLOOKUP(B1196,'Айгенис Оп11'!$C$3:$C$30,1,0)),"Нет","Да")</f>
        <v>Нет</v>
      </c>
      <c r="D1196" s="43">
        <f t="shared" si="36"/>
        <v>365</v>
      </c>
      <c r="E1196" s="44">
        <f>ROUND(('Все выпуски'!$J$3*'Все выпуски'!$J$6/100)/365*(B1196-IF(C1196="Нет",VLOOKUP(A1196,'Айгенис Оп11'!$A$2:$C$30,3,0),VLOOKUP((A1196-1),'Айгенис Оп11'!$A$2:$C$30,3,0))),2)</f>
        <v>6.66</v>
      </c>
      <c r="G1196" s="43">
        <f>COUNTIF(D1197:$D$2571,365)</f>
        <v>1009</v>
      </c>
      <c r="H1196" s="43">
        <f>COUNTIF(D1197:$D$2571,366)</f>
        <v>366</v>
      </c>
      <c r="I1196" s="2"/>
    </row>
    <row r="1197" spans="1:9" x14ac:dyDescent="0.25">
      <c r="A1197" s="1">
        <f>COUNTIF($C$2:C1197,"Да")</f>
        <v>12</v>
      </c>
      <c r="B1197" s="45">
        <f t="shared" si="37"/>
        <v>46196</v>
      </c>
      <c r="C1197" s="42" t="str">
        <f>IF(ISERROR(VLOOKUP(B1197,'Айгенис Оп11'!$C$3:$C$30,1,0)),"Нет","Да")</f>
        <v>Нет</v>
      </c>
      <c r="D1197" s="43">
        <f t="shared" si="36"/>
        <v>365</v>
      </c>
      <c r="E1197" s="44">
        <f>ROUND(('Все выпуски'!$J$3*'Все выпуски'!$J$6/100)/365*(B1197-IF(C1197="Нет",VLOOKUP(A1197,'Айгенис Оп11'!$A$2:$C$30,3,0),VLOOKUP((A1197-1),'Айгенис Оп11'!$A$2:$C$30,3,0))),2)</f>
        <v>6.74</v>
      </c>
      <c r="G1197" s="43">
        <f>COUNTIF(D1198:$D$2571,365)</f>
        <v>1008</v>
      </c>
      <c r="H1197" s="43">
        <f>COUNTIF(D1198:$D$2571,366)</f>
        <v>366</v>
      </c>
      <c r="I1197" s="2"/>
    </row>
    <row r="1198" spans="1:9" x14ac:dyDescent="0.25">
      <c r="A1198" s="1">
        <f>COUNTIF($C$2:C1198,"Да")</f>
        <v>12</v>
      </c>
      <c r="B1198" s="45">
        <f t="shared" si="37"/>
        <v>46197</v>
      </c>
      <c r="C1198" s="42" t="str">
        <f>IF(ISERROR(VLOOKUP(B1198,'Айгенис Оп11'!$C$3:$C$30,1,0)),"Нет","Да")</f>
        <v>Нет</v>
      </c>
      <c r="D1198" s="43">
        <f t="shared" si="36"/>
        <v>365</v>
      </c>
      <c r="E1198" s="44">
        <f>ROUND(('Все выпуски'!$J$3*'Все выпуски'!$J$6/100)/365*(B1198-IF(C1198="Нет",VLOOKUP(A1198,'Айгенис Оп11'!$A$2:$C$30,3,0),VLOOKUP((A1198-1),'Айгенис Оп11'!$A$2:$C$30,3,0))),2)</f>
        <v>6.82</v>
      </c>
      <c r="G1198" s="43">
        <f>COUNTIF(D1199:$D$2571,365)</f>
        <v>1007</v>
      </c>
      <c r="H1198" s="43">
        <f>COUNTIF(D1199:$D$2571,366)</f>
        <v>366</v>
      </c>
      <c r="I1198" s="2"/>
    </row>
    <row r="1199" spans="1:9" x14ac:dyDescent="0.25">
      <c r="A1199" s="1">
        <f>COUNTIF($C$2:C1199,"Да")</f>
        <v>12</v>
      </c>
      <c r="B1199" s="45">
        <f t="shared" si="37"/>
        <v>46198</v>
      </c>
      <c r="C1199" s="42" t="str">
        <f>IF(ISERROR(VLOOKUP(B1199,'Айгенис Оп11'!$C$3:$C$30,1,0)),"Нет","Да")</f>
        <v>Нет</v>
      </c>
      <c r="D1199" s="43">
        <f t="shared" si="36"/>
        <v>365</v>
      </c>
      <c r="E1199" s="44">
        <f>ROUND(('Все выпуски'!$J$3*'Все выпуски'!$J$6/100)/365*(B1199-IF(C1199="Нет",VLOOKUP(A1199,'Айгенис Оп11'!$A$2:$C$30,3,0),VLOOKUP((A1199-1),'Айгенис Оп11'!$A$2:$C$30,3,0))),2)</f>
        <v>6.9</v>
      </c>
      <c r="G1199" s="43">
        <f>COUNTIF(D1200:$D$2571,365)</f>
        <v>1006</v>
      </c>
      <c r="H1199" s="43">
        <f>COUNTIF(D1200:$D$2571,366)</f>
        <v>366</v>
      </c>
      <c r="I1199" s="2"/>
    </row>
    <row r="1200" spans="1:9" x14ac:dyDescent="0.25">
      <c r="A1200" s="1">
        <f>COUNTIF($C$2:C1200,"Да")</f>
        <v>12</v>
      </c>
      <c r="B1200" s="45">
        <f t="shared" si="37"/>
        <v>46199</v>
      </c>
      <c r="C1200" s="42" t="str">
        <f>IF(ISERROR(VLOOKUP(B1200,'Айгенис Оп11'!$C$3:$C$30,1,0)),"Нет","Да")</f>
        <v>Нет</v>
      </c>
      <c r="D1200" s="43">
        <f t="shared" si="36"/>
        <v>365</v>
      </c>
      <c r="E1200" s="44">
        <f>ROUND(('Все выпуски'!$J$3*'Все выпуски'!$J$6/100)/365*(B1200-IF(C1200="Нет",VLOOKUP(A1200,'Айгенис Оп11'!$A$2:$C$30,3,0),VLOOKUP((A1200-1),'Айгенис Оп11'!$A$2:$C$30,3,0))),2)</f>
        <v>6.99</v>
      </c>
      <c r="G1200" s="43">
        <f>COUNTIF(D1201:$D$2571,365)</f>
        <v>1005</v>
      </c>
      <c r="H1200" s="43">
        <f>COUNTIF(D1201:$D$2571,366)</f>
        <v>366</v>
      </c>
      <c r="I1200" s="2"/>
    </row>
    <row r="1201" spans="1:9" x14ac:dyDescent="0.25">
      <c r="A1201" s="1">
        <f>COUNTIF($C$2:C1201,"Да")</f>
        <v>12</v>
      </c>
      <c r="B1201" s="45">
        <f t="shared" si="37"/>
        <v>46200</v>
      </c>
      <c r="C1201" s="42" t="str">
        <f>IF(ISERROR(VLOOKUP(B1201,'Айгенис Оп11'!$C$3:$C$30,1,0)),"Нет","Да")</f>
        <v>Нет</v>
      </c>
      <c r="D1201" s="43">
        <f t="shared" si="36"/>
        <v>365</v>
      </c>
      <c r="E1201" s="44">
        <f>ROUND(('Все выпуски'!$J$3*'Все выпуски'!$J$6/100)/365*(B1201-IF(C1201="Нет",VLOOKUP(A1201,'Айгенис Оп11'!$A$2:$C$30,3,0),VLOOKUP((A1201-1),'Айгенис Оп11'!$A$2:$C$30,3,0))),2)</f>
        <v>7.07</v>
      </c>
      <c r="G1201" s="43">
        <f>COUNTIF(D1202:$D$2571,365)</f>
        <v>1004</v>
      </c>
      <c r="H1201" s="43">
        <f>COUNTIF(D1202:$D$2571,366)</f>
        <v>366</v>
      </c>
      <c r="I1201" s="2"/>
    </row>
    <row r="1202" spans="1:9" x14ac:dyDescent="0.25">
      <c r="A1202" s="1">
        <f>COUNTIF($C$2:C1202,"Да")</f>
        <v>12</v>
      </c>
      <c r="B1202" s="45">
        <f t="shared" si="37"/>
        <v>46201</v>
      </c>
      <c r="C1202" s="42" t="str">
        <f>IF(ISERROR(VLOOKUP(B1202,'Айгенис Оп11'!$C$3:$C$30,1,0)),"Нет","Да")</f>
        <v>Нет</v>
      </c>
      <c r="D1202" s="43">
        <f t="shared" si="36"/>
        <v>365</v>
      </c>
      <c r="E1202" s="44">
        <f>ROUND(('Все выпуски'!$J$3*'Все выпуски'!$J$6/100)/365*(B1202-IF(C1202="Нет",VLOOKUP(A1202,'Айгенис Оп11'!$A$2:$C$30,3,0),VLOOKUP((A1202-1),'Айгенис Оп11'!$A$2:$C$30,3,0))),2)</f>
        <v>7.15</v>
      </c>
      <c r="G1202" s="43">
        <f>COUNTIF(D1203:$D$2571,365)</f>
        <v>1003</v>
      </c>
      <c r="H1202" s="43">
        <f>COUNTIF(D1203:$D$2571,366)</f>
        <v>366</v>
      </c>
      <c r="I1202" s="2"/>
    </row>
    <row r="1203" spans="1:9" x14ac:dyDescent="0.25">
      <c r="A1203" s="1">
        <f>COUNTIF($C$2:C1203,"Да")</f>
        <v>12</v>
      </c>
      <c r="B1203" s="45">
        <f t="shared" si="37"/>
        <v>46202</v>
      </c>
      <c r="C1203" s="42" t="str">
        <f>IF(ISERROR(VLOOKUP(B1203,'Айгенис Оп11'!$C$3:$C$30,1,0)),"Нет","Да")</f>
        <v>Нет</v>
      </c>
      <c r="D1203" s="43">
        <f t="shared" si="36"/>
        <v>365</v>
      </c>
      <c r="E1203" s="44">
        <f>ROUND(('Все выпуски'!$J$3*'Все выпуски'!$J$6/100)/365*(B1203-IF(C1203="Нет",VLOOKUP(A1203,'Айгенис Оп11'!$A$2:$C$30,3,0),VLOOKUP((A1203-1),'Айгенис Оп11'!$A$2:$C$30,3,0))),2)</f>
        <v>7.23</v>
      </c>
      <c r="G1203" s="43">
        <f>COUNTIF(D1204:$D$2571,365)</f>
        <v>1002</v>
      </c>
      <c r="H1203" s="43">
        <f>COUNTIF(D1204:$D$2571,366)</f>
        <v>366</v>
      </c>
      <c r="I1203" s="2"/>
    </row>
    <row r="1204" spans="1:9" x14ac:dyDescent="0.25">
      <c r="A1204" s="1">
        <f>COUNTIF($C$2:C1204,"Да")</f>
        <v>12</v>
      </c>
      <c r="B1204" s="45">
        <f t="shared" si="37"/>
        <v>46203</v>
      </c>
      <c r="C1204" s="42" t="str">
        <f>IF(ISERROR(VLOOKUP(B1204,'Айгенис Оп11'!$C$3:$C$30,1,0)),"Нет","Да")</f>
        <v>Нет</v>
      </c>
      <c r="D1204" s="43">
        <f t="shared" si="36"/>
        <v>365</v>
      </c>
      <c r="E1204" s="44">
        <f>ROUND(('Все выпуски'!$J$3*'Все выпуски'!$J$6/100)/365*(B1204-IF(C1204="Нет",VLOOKUP(A1204,'Айгенис Оп11'!$A$2:$C$30,3,0),VLOOKUP((A1204-1),'Айгенис Оп11'!$A$2:$C$30,3,0))),2)</f>
        <v>7.32</v>
      </c>
      <c r="G1204" s="43">
        <f>COUNTIF(D1205:$D$2571,365)</f>
        <v>1001</v>
      </c>
      <c r="H1204" s="43">
        <f>COUNTIF(D1205:$D$2571,366)</f>
        <v>366</v>
      </c>
      <c r="I1204" s="2"/>
    </row>
    <row r="1205" spans="1:9" x14ac:dyDescent="0.25">
      <c r="A1205" s="1">
        <f>COUNTIF($C$2:C1205,"Да")</f>
        <v>12</v>
      </c>
      <c r="B1205" s="45">
        <f t="shared" si="37"/>
        <v>46204</v>
      </c>
      <c r="C1205" s="42" t="str">
        <f>IF(ISERROR(VLOOKUP(B1205,'Айгенис Оп11'!$C$3:$C$30,1,0)),"Нет","Да")</f>
        <v>Нет</v>
      </c>
      <c r="D1205" s="43">
        <f t="shared" si="36"/>
        <v>365</v>
      </c>
      <c r="E1205" s="44">
        <f>ROUND(('Все выпуски'!$J$3*'Все выпуски'!$J$6/100)/365*(B1205-IF(C1205="Нет",VLOOKUP(A1205,'Айгенис Оп11'!$A$2:$C$30,3,0),VLOOKUP((A1205-1),'Айгенис Оп11'!$A$2:$C$30,3,0))),2)</f>
        <v>7.4</v>
      </c>
      <c r="G1205" s="43">
        <f>COUNTIF(D1206:$D$2571,365)</f>
        <v>1000</v>
      </c>
      <c r="H1205" s="43">
        <f>COUNTIF(D1206:$D$2571,366)</f>
        <v>366</v>
      </c>
      <c r="I1205" s="2"/>
    </row>
    <row r="1206" spans="1:9" x14ac:dyDescent="0.25">
      <c r="A1206" s="1">
        <f>COUNTIF($C$2:C1206,"Да")</f>
        <v>13</v>
      </c>
      <c r="B1206" s="45">
        <f t="shared" si="37"/>
        <v>46205</v>
      </c>
      <c r="C1206" s="42" t="str">
        <f>IF(ISERROR(VLOOKUP(B1206,'Айгенис Оп11'!$C$3:$C$30,1,0)),"Нет","Да")</f>
        <v>Да</v>
      </c>
      <c r="D1206" s="43">
        <f t="shared" si="36"/>
        <v>365</v>
      </c>
      <c r="E1206" s="44">
        <f>ROUND(('Все выпуски'!$J$3*'Все выпуски'!$J$6/100)/365*(B1206-IF(C1206="Нет",VLOOKUP(A1206,'Айгенис Оп11'!$A$2:$C$30,3,0),VLOOKUP((A1206-1),'Айгенис Оп11'!$A$2:$C$30,3,0))),2)</f>
        <v>7.48</v>
      </c>
      <c r="G1206" s="43">
        <f>COUNTIF(D1207:$D$2571,365)</f>
        <v>999</v>
      </c>
      <c r="H1206" s="43">
        <f>COUNTIF(D1207:$D$2571,366)</f>
        <v>366</v>
      </c>
      <c r="I1206" s="2"/>
    </row>
    <row r="1207" spans="1:9" x14ac:dyDescent="0.25">
      <c r="A1207" s="1">
        <f>COUNTIF($C$2:C1207,"Да")</f>
        <v>13</v>
      </c>
      <c r="B1207" s="45">
        <f t="shared" si="37"/>
        <v>46206</v>
      </c>
      <c r="C1207" s="42" t="str">
        <f>IF(ISERROR(VLOOKUP(B1207,'Айгенис Оп11'!$C$3:$C$30,1,0)),"Нет","Да")</f>
        <v>Нет</v>
      </c>
      <c r="D1207" s="43">
        <f t="shared" si="36"/>
        <v>365</v>
      </c>
      <c r="E1207" s="44">
        <f>ROUND(('Все выпуски'!$J$3*'Все выпуски'!$J$6/100)/365*(B1207-IF(C1207="Нет",VLOOKUP(A1207,'Айгенис Оп11'!$A$2:$C$30,3,0),VLOOKUP((A1207-1),'Айгенис Оп11'!$A$2:$C$30,3,0))),2)</f>
        <v>0.08</v>
      </c>
      <c r="G1207" s="43">
        <f>COUNTIF(D1208:$D$2571,365)</f>
        <v>998</v>
      </c>
      <c r="H1207" s="43">
        <f>COUNTIF(D1208:$D$2571,366)</f>
        <v>366</v>
      </c>
      <c r="I1207" s="2"/>
    </row>
    <row r="1208" spans="1:9" x14ac:dyDescent="0.25">
      <c r="A1208" s="1">
        <f>COUNTIF($C$2:C1208,"Да")</f>
        <v>13</v>
      </c>
      <c r="B1208" s="45">
        <f t="shared" si="37"/>
        <v>46207</v>
      </c>
      <c r="C1208" s="42" t="str">
        <f>IF(ISERROR(VLOOKUP(B1208,'Айгенис Оп11'!$C$3:$C$30,1,0)),"Нет","Да")</f>
        <v>Нет</v>
      </c>
      <c r="D1208" s="43">
        <f t="shared" si="36"/>
        <v>365</v>
      </c>
      <c r="E1208" s="44">
        <f>ROUND(('Все выпуски'!$J$3*'Все выпуски'!$J$6/100)/365*(B1208-IF(C1208="Нет",VLOOKUP(A1208,'Айгенис Оп11'!$A$2:$C$30,3,0),VLOOKUP((A1208-1),'Айгенис Оп11'!$A$2:$C$30,3,0))),2)</f>
        <v>0.16</v>
      </c>
      <c r="G1208" s="43">
        <f>COUNTIF(D1209:$D$2571,365)</f>
        <v>997</v>
      </c>
      <c r="H1208" s="43">
        <f>COUNTIF(D1209:$D$2571,366)</f>
        <v>366</v>
      </c>
      <c r="I1208" s="2"/>
    </row>
    <row r="1209" spans="1:9" x14ac:dyDescent="0.25">
      <c r="A1209" s="1">
        <f>COUNTIF($C$2:C1209,"Да")</f>
        <v>13</v>
      </c>
      <c r="B1209" s="45">
        <f t="shared" si="37"/>
        <v>46208</v>
      </c>
      <c r="C1209" s="42" t="str">
        <f>IF(ISERROR(VLOOKUP(B1209,'Айгенис Оп11'!$C$3:$C$30,1,0)),"Нет","Да")</f>
        <v>Нет</v>
      </c>
      <c r="D1209" s="43">
        <f t="shared" si="36"/>
        <v>365</v>
      </c>
      <c r="E1209" s="44">
        <f>ROUND(('Все выпуски'!$J$3*'Все выпуски'!$J$6/100)/365*(B1209-IF(C1209="Нет",VLOOKUP(A1209,'Айгенис Оп11'!$A$2:$C$30,3,0),VLOOKUP((A1209-1),'Айгенис Оп11'!$A$2:$C$30,3,0))),2)</f>
        <v>0.25</v>
      </c>
      <c r="G1209" s="43">
        <f>COUNTIF(D1210:$D$2571,365)</f>
        <v>996</v>
      </c>
      <c r="H1209" s="43">
        <f>COUNTIF(D1210:$D$2571,366)</f>
        <v>366</v>
      </c>
      <c r="I1209" s="2"/>
    </row>
    <row r="1210" spans="1:9" x14ac:dyDescent="0.25">
      <c r="A1210" s="1">
        <f>COUNTIF($C$2:C1210,"Да")</f>
        <v>13</v>
      </c>
      <c r="B1210" s="45">
        <f t="shared" si="37"/>
        <v>46209</v>
      </c>
      <c r="C1210" s="42" t="str">
        <f>IF(ISERROR(VLOOKUP(B1210,'Айгенис Оп11'!$C$3:$C$30,1,0)),"Нет","Да")</f>
        <v>Нет</v>
      </c>
      <c r="D1210" s="43">
        <f t="shared" si="36"/>
        <v>365</v>
      </c>
      <c r="E1210" s="44">
        <f>ROUND(('Все выпуски'!$J$3*'Все выпуски'!$J$6/100)/365*(B1210-IF(C1210="Нет",VLOOKUP(A1210,'Айгенис Оп11'!$A$2:$C$30,3,0),VLOOKUP((A1210-1),'Айгенис Оп11'!$A$2:$C$30,3,0))),2)</f>
        <v>0.33</v>
      </c>
      <c r="G1210" s="43">
        <f>COUNTIF(D1211:$D$2571,365)</f>
        <v>995</v>
      </c>
      <c r="H1210" s="43">
        <f>COUNTIF(D1211:$D$2571,366)</f>
        <v>366</v>
      </c>
      <c r="I1210" s="2"/>
    </row>
    <row r="1211" spans="1:9" x14ac:dyDescent="0.25">
      <c r="A1211" s="1">
        <f>COUNTIF($C$2:C1211,"Да")</f>
        <v>13</v>
      </c>
      <c r="B1211" s="45">
        <f t="shared" si="37"/>
        <v>46210</v>
      </c>
      <c r="C1211" s="42" t="str">
        <f>IF(ISERROR(VLOOKUP(B1211,'Айгенис Оп11'!$C$3:$C$30,1,0)),"Нет","Да")</f>
        <v>Нет</v>
      </c>
      <c r="D1211" s="43">
        <f t="shared" si="36"/>
        <v>365</v>
      </c>
      <c r="E1211" s="44">
        <f>ROUND(('Все выпуски'!$J$3*'Все выпуски'!$J$6/100)/365*(B1211-IF(C1211="Нет",VLOOKUP(A1211,'Айгенис Оп11'!$A$2:$C$30,3,0),VLOOKUP((A1211-1),'Айгенис Оп11'!$A$2:$C$30,3,0))),2)</f>
        <v>0.41</v>
      </c>
      <c r="G1211" s="43">
        <f>COUNTIF(D1212:$D$2571,365)</f>
        <v>994</v>
      </c>
      <c r="H1211" s="43">
        <f>COUNTIF(D1212:$D$2571,366)</f>
        <v>366</v>
      </c>
      <c r="I1211" s="2"/>
    </row>
    <row r="1212" spans="1:9" x14ac:dyDescent="0.25">
      <c r="A1212" s="1">
        <f>COUNTIF($C$2:C1212,"Да")</f>
        <v>13</v>
      </c>
      <c r="B1212" s="45">
        <f t="shared" si="37"/>
        <v>46211</v>
      </c>
      <c r="C1212" s="42" t="str">
        <f>IF(ISERROR(VLOOKUP(B1212,'Айгенис Оп11'!$C$3:$C$30,1,0)),"Нет","Да")</f>
        <v>Нет</v>
      </c>
      <c r="D1212" s="43">
        <f t="shared" si="36"/>
        <v>365</v>
      </c>
      <c r="E1212" s="44">
        <f>ROUND(('Все выпуски'!$J$3*'Все выпуски'!$J$6/100)/365*(B1212-IF(C1212="Нет",VLOOKUP(A1212,'Айгенис Оп11'!$A$2:$C$30,3,0),VLOOKUP((A1212-1),'Айгенис Оп11'!$A$2:$C$30,3,0))),2)</f>
        <v>0.49</v>
      </c>
      <c r="G1212" s="43">
        <f>COUNTIF(D1213:$D$2571,365)</f>
        <v>993</v>
      </c>
      <c r="H1212" s="43">
        <f>COUNTIF(D1213:$D$2571,366)</f>
        <v>366</v>
      </c>
      <c r="I1212" s="2"/>
    </row>
    <row r="1213" spans="1:9" x14ac:dyDescent="0.25">
      <c r="A1213" s="1">
        <f>COUNTIF($C$2:C1213,"Да")</f>
        <v>13</v>
      </c>
      <c r="B1213" s="45">
        <f t="shared" si="37"/>
        <v>46212</v>
      </c>
      <c r="C1213" s="42" t="str">
        <f>IF(ISERROR(VLOOKUP(B1213,'Айгенис Оп11'!$C$3:$C$30,1,0)),"Нет","Да")</f>
        <v>Нет</v>
      </c>
      <c r="D1213" s="43">
        <f t="shared" si="36"/>
        <v>365</v>
      </c>
      <c r="E1213" s="44">
        <f>ROUND(('Все выпуски'!$J$3*'Все выпуски'!$J$6/100)/365*(B1213-IF(C1213="Нет",VLOOKUP(A1213,'Айгенис Оп11'!$A$2:$C$30,3,0),VLOOKUP((A1213-1),'Айгенис Оп11'!$A$2:$C$30,3,0))),2)</f>
        <v>0.57999999999999996</v>
      </c>
      <c r="G1213" s="43">
        <f>COUNTIF(D1214:$D$2571,365)</f>
        <v>992</v>
      </c>
      <c r="H1213" s="43">
        <f>COUNTIF(D1214:$D$2571,366)</f>
        <v>366</v>
      </c>
      <c r="I1213" s="2"/>
    </row>
    <row r="1214" spans="1:9" x14ac:dyDescent="0.25">
      <c r="A1214" s="1">
        <f>COUNTIF($C$2:C1214,"Да")</f>
        <v>13</v>
      </c>
      <c r="B1214" s="45">
        <f t="shared" si="37"/>
        <v>46213</v>
      </c>
      <c r="C1214" s="42" t="str">
        <f>IF(ISERROR(VLOOKUP(B1214,'Айгенис Оп11'!$C$3:$C$30,1,0)),"Нет","Да")</f>
        <v>Нет</v>
      </c>
      <c r="D1214" s="43">
        <f t="shared" si="36"/>
        <v>365</v>
      </c>
      <c r="E1214" s="44">
        <f>ROUND(('Все выпуски'!$J$3*'Все выпуски'!$J$6/100)/365*(B1214-IF(C1214="Нет",VLOOKUP(A1214,'Айгенис Оп11'!$A$2:$C$30,3,0),VLOOKUP((A1214-1),'Айгенис Оп11'!$A$2:$C$30,3,0))),2)</f>
        <v>0.66</v>
      </c>
      <c r="G1214" s="43">
        <f>COUNTIF(D1215:$D$2571,365)</f>
        <v>991</v>
      </c>
      <c r="H1214" s="43">
        <f>COUNTIF(D1215:$D$2571,366)</f>
        <v>366</v>
      </c>
      <c r="I1214" s="2"/>
    </row>
    <row r="1215" spans="1:9" x14ac:dyDescent="0.25">
      <c r="A1215" s="1">
        <f>COUNTIF($C$2:C1215,"Да")</f>
        <v>13</v>
      </c>
      <c r="B1215" s="45">
        <f t="shared" si="37"/>
        <v>46214</v>
      </c>
      <c r="C1215" s="42" t="str">
        <f>IF(ISERROR(VLOOKUP(B1215,'Айгенис Оп11'!$C$3:$C$30,1,0)),"Нет","Да")</f>
        <v>Нет</v>
      </c>
      <c r="D1215" s="43">
        <f t="shared" si="36"/>
        <v>365</v>
      </c>
      <c r="E1215" s="44">
        <f>ROUND(('Все выпуски'!$J$3*'Все выпуски'!$J$6/100)/365*(B1215-IF(C1215="Нет",VLOOKUP(A1215,'Айгенис Оп11'!$A$2:$C$30,3,0),VLOOKUP((A1215-1),'Айгенис Оп11'!$A$2:$C$30,3,0))),2)</f>
        <v>0.74</v>
      </c>
      <c r="G1215" s="43">
        <f>COUNTIF(D1216:$D$2571,365)</f>
        <v>990</v>
      </c>
      <c r="H1215" s="43">
        <f>COUNTIF(D1216:$D$2571,366)</f>
        <v>366</v>
      </c>
      <c r="I1215" s="2"/>
    </row>
    <row r="1216" spans="1:9" x14ac:dyDescent="0.25">
      <c r="A1216" s="1">
        <f>COUNTIF($C$2:C1216,"Да")</f>
        <v>13</v>
      </c>
      <c r="B1216" s="45">
        <f t="shared" si="37"/>
        <v>46215</v>
      </c>
      <c r="C1216" s="42" t="str">
        <f>IF(ISERROR(VLOOKUP(B1216,'Айгенис Оп11'!$C$3:$C$30,1,0)),"Нет","Да")</f>
        <v>Нет</v>
      </c>
      <c r="D1216" s="43">
        <f t="shared" si="36"/>
        <v>365</v>
      </c>
      <c r="E1216" s="44">
        <f>ROUND(('Все выпуски'!$J$3*'Все выпуски'!$J$6/100)/365*(B1216-IF(C1216="Нет",VLOOKUP(A1216,'Айгенис Оп11'!$A$2:$C$30,3,0),VLOOKUP((A1216-1),'Айгенис Оп11'!$A$2:$C$30,3,0))),2)</f>
        <v>0.82</v>
      </c>
      <c r="G1216" s="43">
        <f>COUNTIF(D1217:$D$2571,365)</f>
        <v>989</v>
      </c>
      <c r="H1216" s="43">
        <f>COUNTIF(D1217:$D$2571,366)</f>
        <v>366</v>
      </c>
      <c r="I1216" s="2"/>
    </row>
    <row r="1217" spans="1:9" x14ac:dyDescent="0.25">
      <c r="A1217" s="1">
        <f>COUNTIF($C$2:C1217,"Да")</f>
        <v>13</v>
      </c>
      <c r="B1217" s="45">
        <f t="shared" si="37"/>
        <v>46216</v>
      </c>
      <c r="C1217" s="42" t="str">
        <f>IF(ISERROR(VLOOKUP(B1217,'Айгенис Оп11'!$C$3:$C$30,1,0)),"Нет","Да")</f>
        <v>Нет</v>
      </c>
      <c r="D1217" s="43">
        <f t="shared" si="36"/>
        <v>365</v>
      </c>
      <c r="E1217" s="44">
        <f>ROUND(('Все выпуски'!$J$3*'Все выпуски'!$J$6/100)/365*(B1217-IF(C1217="Нет",VLOOKUP(A1217,'Айгенис Оп11'!$A$2:$C$30,3,0),VLOOKUP((A1217-1),'Айгенис Оп11'!$A$2:$C$30,3,0))),2)</f>
        <v>0.9</v>
      </c>
      <c r="G1217" s="43">
        <f>COUNTIF(D1218:$D$2571,365)</f>
        <v>988</v>
      </c>
      <c r="H1217" s="43">
        <f>COUNTIF(D1218:$D$2571,366)</f>
        <v>366</v>
      </c>
      <c r="I1217" s="2"/>
    </row>
    <row r="1218" spans="1:9" x14ac:dyDescent="0.25">
      <c r="A1218" s="1">
        <f>COUNTIF($C$2:C1218,"Да")</f>
        <v>13</v>
      </c>
      <c r="B1218" s="45">
        <f t="shared" si="37"/>
        <v>46217</v>
      </c>
      <c r="C1218" s="42" t="str">
        <f>IF(ISERROR(VLOOKUP(B1218,'Айгенис Оп11'!$C$3:$C$30,1,0)),"Нет","Да")</f>
        <v>Нет</v>
      </c>
      <c r="D1218" s="43">
        <f t="shared" si="36"/>
        <v>365</v>
      </c>
      <c r="E1218" s="44">
        <f>ROUND(('Все выпуски'!$J$3*'Все выпуски'!$J$6/100)/365*(B1218-IF(C1218="Нет",VLOOKUP(A1218,'Айгенис Оп11'!$A$2:$C$30,3,0),VLOOKUP((A1218-1),'Айгенис Оп11'!$A$2:$C$30,3,0))),2)</f>
        <v>0.99</v>
      </c>
      <c r="G1218" s="43">
        <f>COUNTIF(D1219:$D$2571,365)</f>
        <v>987</v>
      </c>
      <c r="H1218" s="43">
        <f>COUNTIF(D1219:$D$2571,366)</f>
        <v>366</v>
      </c>
      <c r="I1218" s="2"/>
    </row>
    <row r="1219" spans="1:9" x14ac:dyDescent="0.25">
      <c r="A1219" s="1">
        <f>COUNTIF($C$2:C1219,"Да")</f>
        <v>13</v>
      </c>
      <c r="B1219" s="45">
        <f t="shared" si="37"/>
        <v>46218</v>
      </c>
      <c r="C1219" s="42" t="str">
        <f>IF(ISERROR(VLOOKUP(B1219,'Айгенис Оп11'!$C$3:$C$30,1,0)),"Нет","Да")</f>
        <v>Нет</v>
      </c>
      <c r="D1219" s="43">
        <f t="shared" ref="D1219:D1282" si="38">IF(MOD(YEAR(B1219),4)=0,366,365)</f>
        <v>365</v>
      </c>
      <c r="E1219" s="44">
        <f>ROUND(('Все выпуски'!$J$3*'Все выпуски'!$J$6/100)/365*(B1219-IF(C1219="Нет",VLOOKUP(A1219,'Айгенис Оп11'!$A$2:$C$30,3,0),VLOOKUP((A1219-1),'Айгенис Оп11'!$A$2:$C$30,3,0))),2)</f>
        <v>1.07</v>
      </c>
      <c r="G1219" s="43">
        <f>COUNTIF(D1220:$D$2571,365)</f>
        <v>986</v>
      </c>
      <c r="H1219" s="43">
        <f>COUNTIF(D1220:$D$2571,366)</f>
        <v>366</v>
      </c>
      <c r="I1219" s="2"/>
    </row>
    <row r="1220" spans="1:9" x14ac:dyDescent="0.25">
      <c r="A1220" s="1">
        <f>COUNTIF($C$2:C1220,"Да")</f>
        <v>13</v>
      </c>
      <c r="B1220" s="45">
        <f t="shared" ref="B1220:B1226" si="39">B1219+1</f>
        <v>46219</v>
      </c>
      <c r="C1220" s="42" t="str">
        <f>IF(ISERROR(VLOOKUP(B1220,'Айгенис Оп11'!$C$3:$C$30,1,0)),"Нет","Да")</f>
        <v>Нет</v>
      </c>
      <c r="D1220" s="43">
        <f t="shared" si="38"/>
        <v>365</v>
      </c>
      <c r="E1220" s="44">
        <f>ROUND(('Все выпуски'!$J$3*'Все выпуски'!$J$6/100)/365*(B1220-IF(C1220="Нет",VLOOKUP(A1220,'Айгенис Оп11'!$A$2:$C$30,3,0),VLOOKUP((A1220-1),'Айгенис Оп11'!$A$2:$C$30,3,0))),2)</f>
        <v>1.1499999999999999</v>
      </c>
      <c r="G1220" s="43">
        <f>COUNTIF(D1221:$D$2571,365)</f>
        <v>985</v>
      </c>
      <c r="H1220" s="43">
        <f>COUNTIF(D1221:$D$2571,366)</f>
        <v>366</v>
      </c>
      <c r="I1220" s="2"/>
    </row>
    <row r="1221" spans="1:9" x14ac:dyDescent="0.25">
      <c r="A1221" s="1">
        <f>COUNTIF($C$2:C1221,"Да")</f>
        <v>13</v>
      </c>
      <c r="B1221" s="45">
        <f t="shared" si="39"/>
        <v>46220</v>
      </c>
      <c r="C1221" s="42" t="str">
        <f>IF(ISERROR(VLOOKUP(B1221,'Айгенис Оп11'!$C$3:$C$30,1,0)),"Нет","Да")</f>
        <v>Нет</v>
      </c>
      <c r="D1221" s="43">
        <f t="shared" si="38"/>
        <v>365</v>
      </c>
      <c r="E1221" s="44">
        <f>ROUND(('Все выпуски'!$J$3*'Все выпуски'!$J$6/100)/365*(B1221-IF(C1221="Нет",VLOOKUP(A1221,'Айгенис Оп11'!$A$2:$C$30,3,0),VLOOKUP((A1221-1),'Айгенис Оп11'!$A$2:$C$30,3,0))),2)</f>
        <v>1.23</v>
      </c>
      <c r="G1221" s="43">
        <f>COUNTIF(D1222:$D$2571,365)</f>
        <v>984</v>
      </c>
      <c r="H1221" s="43">
        <f>COUNTIF(D1222:$D$2571,366)</f>
        <v>366</v>
      </c>
      <c r="I1221" s="2"/>
    </row>
    <row r="1222" spans="1:9" x14ac:dyDescent="0.25">
      <c r="A1222" s="1">
        <f>COUNTIF($C$2:C1222,"Да")</f>
        <v>13</v>
      </c>
      <c r="B1222" s="45">
        <f t="shared" si="39"/>
        <v>46221</v>
      </c>
      <c r="C1222" s="42" t="str">
        <f>IF(ISERROR(VLOOKUP(B1222,'Айгенис Оп11'!$C$3:$C$30,1,0)),"Нет","Да")</f>
        <v>Нет</v>
      </c>
      <c r="D1222" s="43">
        <f t="shared" si="38"/>
        <v>365</v>
      </c>
      <c r="E1222" s="44">
        <f>ROUND(('Все выпуски'!$J$3*'Все выпуски'!$J$6/100)/365*(B1222-IF(C1222="Нет",VLOOKUP(A1222,'Айгенис Оп11'!$A$2:$C$30,3,0),VLOOKUP((A1222-1),'Айгенис Оп11'!$A$2:$C$30,3,0))),2)</f>
        <v>1.32</v>
      </c>
      <c r="G1222" s="43">
        <f>COUNTIF(D1223:$D$2571,365)</f>
        <v>983</v>
      </c>
      <c r="H1222" s="43">
        <f>COUNTIF(D1223:$D$2571,366)</f>
        <v>366</v>
      </c>
      <c r="I1222" s="2"/>
    </row>
    <row r="1223" spans="1:9" x14ac:dyDescent="0.25">
      <c r="A1223" s="1">
        <f>COUNTIF($C$2:C1223,"Да")</f>
        <v>13</v>
      </c>
      <c r="B1223" s="45">
        <f t="shared" si="39"/>
        <v>46222</v>
      </c>
      <c r="C1223" s="42" t="str">
        <f>IF(ISERROR(VLOOKUP(B1223,'Айгенис Оп11'!$C$3:$C$30,1,0)),"Нет","Да")</f>
        <v>Нет</v>
      </c>
      <c r="D1223" s="43">
        <f t="shared" si="38"/>
        <v>365</v>
      </c>
      <c r="E1223" s="44">
        <f>ROUND(('Все выпуски'!$J$3*'Все выпуски'!$J$6/100)/365*(B1223-IF(C1223="Нет",VLOOKUP(A1223,'Айгенис Оп11'!$A$2:$C$30,3,0),VLOOKUP((A1223-1),'Айгенис Оп11'!$A$2:$C$30,3,0))),2)</f>
        <v>1.4</v>
      </c>
      <c r="G1223" s="43">
        <f>COUNTIF(D1224:$D$2571,365)</f>
        <v>982</v>
      </c>
      <c r="H1223" s="43">
        <f>COUNTIF(D1224:$D$2571,366)</f>
        <v>366</v>
      </c>
      <c r="I1223" s="2"/>
    </row>
    <row r="1224" spans="1:9" x14ac:dyDescent="0.25">
      <c r="A1224" s="1">
        <f>COUNTIF($C$2:C1224,"Да")</f>
        <v>13</v>
      </c>
      <c r="B1224" s="45">
        <f t="shared" si="39"/>
        <v>46223</v>
      </c>
      <c r="C1224" s="42" t="str">
        <f>IF(ISERROR(VLOOKUP(B1224,'Айгенис Оп11'!$C$3:$C$30,1,0)),"Нет","Да")</f>
        <v>Нет</v>
      </c>
      <c r="D1224" s="43">
        <f t="shared" si="38"/>
        <v>365</v>
      </c>
      <c r="E1224" s="44">
        <f>ROUND(('Все выпуски'!$J$3*'Все выпуски'!$J$6/100)/365*(B1224-IF(C1224="Нет",VLOOKUP(A1224,'Айгенис Оп11'!$A$2:$C$30,3,0),VLOOKUP((A1224-1),'Айгенис Оп11'!$A$2:$C$30,3,0))),2)</f>
        <v>1.48</v>
      </c>
      <c r="G1224" s="43">
        <f>COUNTIF(D1225:$D$2571,365)</f>
        <v>981</v>
      </c>
      <c r="H1224" s="43">
        <f>COUNTIF(D1225:$D$2571,366)</f>
        <v>366</v>
      </c>
      <c r="I1224" s="2"/>
    </row>
    <row r="1225" spans="1:9" x14ac:dyDescent="0.25">
      <c r="A1225" s="1">
        <f>COUNTIF($C$2:C1225,"Да")</f>
        <v>13</v>
      </c>
      <c r="B1225" s="45">
        <f t="shared" si="39"/>
        <v>46224</v>
      </c>
      <c r="C1225" s="42" t="str">
        <f>IF(ISERROR(VLOOKUP(B1225,'Айгенис Оп11'!$C$3:$C$30,1,0)),"Нет","Да")</f>
        <v>Нет</v>
      </c>
      <c r="D1225" s="43">
        <f t="shared" si="38"/>
        <v>365</v>
      </c>
      <c r="E1225" s="44">
        <f>ROUND(('Все выпуски'!$J$3*'Все выпуски'!$J$6/100)/365*(B1225-IF(C1225="Нет",VLOOKUP(A1225,'Айгенис Оп11'!$A$2:$C$30,3,0),VLOOKUP((A1225-1),'Айгенис Оп11'!$A$2:$C$30,3,0))),2)</f>
        <v>1.56</v>
      </c>
      <c r="G1225" s="43">
        <f>COUNTIF(D1226:$D$2571,365)</f>
        <v>980</v>
      </c>
      <c r="H1225" s="43">
        <f>COUNTIF(D1226:$D$2571,366)</f>
        <v>366</v>
      </c>
      <c r="I1225" s="2"/>
    </row>
    <row r="1226" spans="1:9" x14ac:dyDescent="0.25">
      <c r="A1226" s="1">
        <f>COUNTIF($C$2:C1226,"Да")</f>
        <v>13</v>
      </c>
      <c r="B1226" s="45">
        <f t="shared" si="39"/>
        <v>46225</v>
      </c>
      <c r="C1226" s="42" t="str">
        <f>IF(ISERROR(VLOOKUP(B1226,'Айгенис Оп11'!$C$3:$C$30,1,0)),"Нет","Да")</f>
        <v>Нет</v>
      </c>
      <c r="D1226" s="43">
        <f t="shared" si="38"/>
        <v>365</v>
      </c>
      <c r="E1226" s="44">
        <f>ROUND(('Все выпуски'!$J$3*'Все выпуски'!$J$6/100)/365*(B1226-IF(C1226="Нет",VLOOKUP(A1226,'Айгенис Оп11'!$A$2:$C$30,3,0),VLOOKUP((A1226-1),'Айгенис Оп11'!$A$2:$C$30,3,0))),2)</f>
        <v>1.64</v>
      </c>
      <c r="G1226" s="43">
        <f>COUNTIF(D1227:$D$2571,365)</f>
        <v>979</v>
      </c>
      <c r="H1226" s="43">
        <f>COUNTIF(D1227:$D$2571,366)</f>
        <v>366</v>
      </c>
      <c r="I1226" s="2"/>
    </row>
    <row r="1227" spans="1:9" x14ac:dyDescent="0.25">
      <c r="A1227" s="1">
        <f>COUNTIF($C$2:C1227,"Да")</f>
        <v>13</v>
      </c>
      <c r="B1227" s="45">
        <f>B1226+1</f>
        <v>46226</v>
      </c>
      <c r="C1227" s="42" t="str">
        <f>IF(ISERROR(VLOOKUP(B1227,'Айгенис Оп11'!$C$3:$C$30,1,0)),"Нет","Да")</f>
        <v>Нет</v>
      </c>
      <c r="D1227" s="43">
        <f t="shared" si="38"/>
        <v>365</v>
      </c>
      <c r="E1227" s="44">
        <f>ROUND(('Все выпуски'!$J$3*'Все выпуски'!$J$6/100)/365*(B1227-IF(C1227="Нет",VLOOKUP(A1227,'Айгенис Оп11'!$A$2:$C$30,3,0),VLOOKUP((A1227-1),'Айгенис Оп11'!$A$2:$C$30,3,0))),2)</f>
        <v>1.73</v>
      </c>
      <c r="G1227" s="43">
        <f>COUNTIF(D1228:$D$2571,365)</f>
        <v>978</v>
      </c>
      <c r="H1227" s="43">
        <f>COUNTIF(D1228:$D$2571,366)</f>
        <v>366</v>
      </c>
      <c r="I1227" s="2"/>
    </row>
    <row r="1228" spans="1:9" x14ac:dyDescent="0.25">
      <c r="A1228" s="1">
        <f>COUNTIF($C$2:C1228,"Да")</f>
        <v>13</v>
      </c>
      <c r="B1228" s="45">
        <f t="shared" ref="B1228:B1291" si="40">B1227+1</f>
        <v>46227</v>
      </c>
      <c r="C1228" s="42" t="str">
        <f>IF(ISERROR(VLOOKUP(B1228,'Айгенис Оп11'!$C$3:$C$30,1,0)),"Нет","Да")</f>
        <v>Нет</v>
      </c>
      <c r="D1228" s="43">
        <f t="shared" si="38"/>
        <v>365</v>
      </c>
      <c r="E1228" s="44">
        <f>ROUND(('Все выпуски'!$J$3*'Все выпуски'!$J$6/100)/365*(B1228-IF(C1228="Нет",VLOOKUP(A1228,'Айгенис Оп11'!$A$2:$C$30,3,0),VLOOKUP((A1228-1),'Айгенис Оп11'!$A$2:$C$30,3,0))),2)</f>
        <v>1.81</v>
      </c>
      <c r="G1228" s="43">
        <f>COUNTIF(D1229:$D$2571,365)</f>
        <v>977</v>
      </c>
      <c r="H1228" s="43">
        <f>COUNTIF(D1229:$D$2571,366)</f>
        <v>366</v>
      </c>
    </row>
    <row r="1229" spans="1:9" x14ac:dyDescent="0.25">
      <c r="A1229" s="1">
        <f>COUNTIF($C$2:C1229,"Да")</f>
        <v>13</v>
      </c>
      <c r="B1229" s="45">
        <f t="shared" si="40"/>
        <v>46228</v>
      </c>
      <c r="C1229" s="42" t="str">
        <f>IF(ISERROR(VLOOKUP(B1229,'Айгенис Оп11'!$C$3:$C$30,1,0)),"Нет","Да")</f>
        <v>Нет</v>
      </c>
      <c r="D1229" s="43">
        <f t="shared" si="38"/>
        <v>365</v>
      </c>
      <c r="E1229" s="44">
        <f>ROUND(('Все выпуски'!$J$3*'Все выпуски'!$J$6/100)/365*(B1229-IF(C1229="Нет",VLOOKUP(A1229,'Айгенис Оп11'!$A$2:$C$30,3,0),VLOOKUP((A1229-1),'Айгенис Оп11'!$A$2:$C$30,3,0))),2)</f>
        <v>1.89</v>
      </c>
      <c r="G1229" s="43">
        <f>COUNTIF(D1230:$D$2571,365)</f>
        <v>976</v>
      </c>
      <c r="H1229" s="43">
        <f>COUNTIF(D1230:$D$2571,366)</f>
        <v>366</v>
      </c>
    </row>
    <row r="1230" spans="1:9" x14ac:dyDescent="0.25">
      <c r="A1230" s="1">
        <f>COUNTIF($C$2:C1230,"Да")</f>
        <v>13</v>
      </c>
      <c r="B1230" s="45">
        <f t="shared" si="40"/>
        <v>46229</v>
      </c>
      <c r="C1230" s="42" t="str">
        <f>IF(ISERROR(VLOOKUP(B1230,'Айгенис Оп11'!$C$3:$C$30,1,0)),"Нет","Да")</f>
        <v>Нет</v>
      </c>
      <c r="D1230" s="43">
        <f t="shared" si="38"/>
        <v>365</v>
      </c>
      <c r="E1230" s="44">
        <f>ROUND(('Все выпуски'!$J$3*'Все выпуски'!$J$6/100)/365*(B1230-IF(C1230="Нет",VLOOKUP(A1230,'Айгенис Оп11'!$A$2:$C$30,3,0),VLOOKUP((A1230-1),'Айгенис Оп11'!$A$2:$C$30,3,0))),2)</f>
        <v>1.97</v>
      </c>
      <c r="G1230" s="43">
        <f>COUNTIF(D1231:$D$2571,365)</f>
        <v>975</v>
      </c>
      <c r="H1230" s="43">
        <f>COUNTIF(D1231:$D$2571,366)</f>
        <v>366</v>
      </c>
    </row>
    <row r="1231" spans="1:9" x14ac:dyDescent="0.25">
      <c r="A1231" s="1">
        <f>COUNTIF($C$2:C1231,"Да")</f>
        <v>13</v>
      </c>
      <c r="B1231" s="45">
        <f t="shared" si="40"/>
        <v>46230</v>
      </c>
      <c r="C1231" s="42" t="str">
        <f>IF(ISERROR(VLOOKUP(B1231,'Айгенис Оп11'!$C$3:$C$30,1,0)),"Нет","Да")</f>
        <v>Нет</v>
      </c>
      <c r="D1231" s="43">
        <f t="shared" si="38"/>
        <v>365</v>
      </c>
      <c r="E1231" s="44">
        <f>ROUND(('Все выпуски'!$J$3*'Все выпуски'!$J$6/100)/365*(B1231-IF(C1231="Нет",VLOOKUP(A1231,'Айгенис Оп11'!$A$2:$C$30,3,0),VLOOKUP((A1231-1),'Айгенис Оп11'!$A$2:$C$30,3,0))),2)</f>
        <v>2.0499999999999998</v>
      </c>
      <c r="G1231" s="43">
        <f>COUNTIF(D1232:$D$2571,365)</f>
        <v>974</v>
      </c>
      <c r="H1231" s="43">
        <f>COUNTIF(D1232:$D$2571,366)</f>
        <v>366</v>
      </c>
    </row>
    <row r="1232" spans="1:9" x14ac:dyDescent="0.25">
      <c r="A1232" s="1">
        <f>COUNTIF($C$2:C1232,"Да")</f>
        <v>13</v>
      </c>
      <c r="B1232" s="45">
        <f t="shared" si="40"/>
        <v>46231</v>
      </c>
      <c r="C1232" s="42" t="str">
        <f>IF(ISERROR(VLOOKUP(B1232,'Айгенис Оп11'!$C$3:$C$30,1,0)),"Нет","Да")</f>
        <v>Нет</v>
      </c>
      <c r="D1232" s="43">
        <f t="shared" si="38"/>
        <v>365</v>
      </c>
      <c r="E1232" s="44">
        <f>ROUND(('Все выпуски'!$J$3*'Все выпуски'!$J$6/100)/365*(B1232-IF(C1232="Нет",VLOOKUP(A1232,'Айгенис Оп11'!$A$2:$C$30,3,0),VLOOKUP((A1232-1),'Айгенис Оп11'!$A$2:$C$30,3,0))),2)</f>
        <v>2.14</v>
      </c>
      <c r="G1232" s="43">
        <f>COUNTIF(D1233:$D$2571,365)</f>
        <v>973</v>
      </c>
      <c r="H1232" s="43">
        <f>COUNTIF(D1233:$D$2571,366)</f>
        <v>366</v>
      </c>
    </row>
    <row r="1233" spans="1:8" x14ac:dyDescent="0.25">
      <c r="A1233" s="1">
        <f>COUNTIF($C$2:C1233,"Да")</f>
        <v>13</v>
      </c>
      <c r="B1233" s="45">
        <f t="shared" si="40"/>
        <v>46232</v>
      </c>
      <c r="C1233" s="42" t="str">
        <f>IF(ISERROR(VLOOKUP(B1233,'Айгенис Оп11'!$C$3:$C$30,1,0)),"Нет","Да")</f>
        <v>Нет</v>
      </c>
      <c r="D1233" s="43">
        <f t="shared" si="38"/>
        <v>365</v>
      </c>
      <c r="E1233" s="44">
        <f>ROUND(('Все выпуски'!$J$3*'Все выпуски'!$J$6/100)/365*(B1233-IF(C1233="Нет",VLOOKUP(A1233,'Айгенис Оп11'!$A$2:$C$30,3,0),VLOOKUP((A1233-1),'Айгенис Оп11'!$A$2:$C$30,3,0))),2)</f>
        <v>2.2200000000000002</v>
      </c>
      <c r="G1233" s="43">
        <f>COUNTIF(D1234:$D$2571,365)</f>
        <v>972</v>
      </c>
      <c r="H1233" s="43">
        <f>COUNTIF(D1234:$D$2571,366)</f>
        <v>366</v>
      </c>
    </row>
    <row r="1234" spans="1:8" x14ac:dyDescent="0.25">
      <c r="A1234" s="1">
        <f>COUNTIF($C$2:C1234,"Да")</f>
        <v>13</v>
      </c>
      <c r="B1234" s="45">
        <f t="shared" si="40"/>
        <v>46233</v>
      </c>
      <c r="C1234" s="42" t="str">
        <f>IF(ISERROR(VLOOKUP(B1234,'Айгенис Оп11'!$C$3:$C$30,1,0)),"Нет","Да")</f>
        <v>Нет</v>
      </c>
      <c r="D1234" s="43">
        <f t="shared" si="38"/>
        <v>365</v>
      </c>
      <c r="E1234" s="44">
        <f>ROUND(('Все выпуски'!$J$3*'Все выпуски'!$J$6/100)/365*(B1234-IF(C1234="Нет",VLOOKUP(A1234,'Айгенис Оп11'!$A$2:$C$30,3,0),VLOOKUP((A1234-1),'Айгенис Оп11'!$A$2:$C$30,3,0))),2)</f>
        <v>2.2999999999999998</v>
      </c>
      <c r="G1234" s="43">
        <f>COUNTIF(D1235:$D$2571,365)</f>
        <v>971</v>
      </c>
      <c r="H1234" s="43">
        <f>COUNTIF(D1235:$D$2571,366)</f>
        <v>366</v>
      </c>
    </row>
    <row r="1235" spans="1:8" x14ac:dyDescent="0.25">
      <c r="A1235" s="1">
        <f>COUNTIF($C$2:C1235,"Да")</f>
        <v>13</v>
      </c>
      <c r="B1235" s="45">
        <f t="shared" si="40"/>
        <v>46234</v>
      </c>
      <c r="C1235" s="42" t="str">
        <f>IF(ISERROR(VLOOKUP(B1235,'Айгенис Оп11'!$C$3:$C$30,1,0)),"Нет","Да")</f>
        <v>Нет</v>
      </c>
      <c r="D1235" s="43">
        <f t="shared" si="38"/>
        <v>365</v>
      </c>
      <c r="E1235" s="44">
        <f>ROUND(('Все выпуски'!$J$3*'Все выпуски'!$J$6/100)/365*(B1235-IF(C1235="Нет",VLOOKUP(A1235,'Айгенис Оп11'!$A$2:$C$30,3,0),VLOOKUP((A1235-1),'Айгенис Оп11'!$A$2:$C$30,3,0))),2)</f>
        <v>2.38</v>
      </c>
      <c r="G1235" s="43">
        <f>COUNTIF(D1236:$D$2571,365)</f>
        <v>970</v>
      </c>
      <c r="H1235" s="43">
        <f>COUNTIF(D1236:$D$2571,366)</f>
        <v>366</v>
      </c>
    </row>
    <row r="1236" spans="1:8" x14ac:dyDescent="0.25">
      <c r="A1236" s="1">
        <f>COUNTIF($C$2:C1236,"Да")</f>
        <v>13</v>
      </c>
      <c r="B1236" s="45">
        <f t="shared" si="40"/>
        <v>46235</v>
      </c>
      <c r="C1236" s="42" t="str">
        <f>IF(ISERROR(VLOOKUP(B1236,'Айгенис Оп11'!$C$3:$C$30,1,0)),"Нет","Да")</f>
        <v>Нет</v>
      </c>
      <c r="D1236" s="43">
        <f t="shared" si="38"/>
        <v>365</v>
      </c>
      <c r="E1236" s="44">
        <f>ROUND(('Все выпуски'!$J$3*'Все выпуски'!$J$6/100)/365*(B1236-IF(C1236="Нет",VLOOKUP(A1236,'Айгенис Оп11'!$A$2:$C$30,3,0),VLOOKUP((A1236-1),'Айгенис Оп11'!$A$2:$C$30,3,0))),2)</f>
        <v>2.4700000000000002</v>
      </c>
      <c r="G1236" s="43">
        <f>COUNTIF(D1237:$D$2571,365)</f>
        <v>969</v>
      </c>
      <c r="H1236" s="43">
        <f>COUNTIF(D1237:$D$2571,366)</f>
        <v>366</v>
      </c>
    </row>
    <row r="1237" spans="1:8" x14ac:dyDescent="0.25">
      <c r="A1237" s="1">
        <f>COUNTIF($C$2:C1237,"Да")</f>
        <v>13</v>
      </c>
      <c r="B1237" s="45">
        <f t="shared" si="40"/>
        <v>46236</v>
      </c>
      <c r="C1237" s="42" t="str">
        <f>IF(ISERROR(VLOOKUP(B1237,'Айгенис Оп11'!$C$3:$C$30,1,0)),"Нет","Да")</f>
        <v>Нет</v>
      </c>
      <c r="D1237" s="43">
        <f t="shared" si="38"/>
        <v>365</v>
      </c>
      <c r="E1237" s="44">
        <f>ROUND(('Все выпуски'!$J$3*'Все выпуски'!$J$6/100)/365*(B1237-IF(C1237="Нет",VLOOKUP(A1237,'Айгенис Оп11'!$A$2:$C$30,3,0),VLOOKUP((A1237-1),'Айгенис Оп11'!$A$2:$C$30,3,0))),2)</f>
        <v>2.5499999999999998</v>
      </c>
      <c r="G1237" s="43">
        <f>COUNTIF(D1238:$D$2571,365)</f>
        <v>968</v>
      </c>
      <c r="H1237" s="43">
        <f>COUNTIF(D1238:$D$2571,366)</f>
        <v>366</v>
      </c>
    </row>
    <row r="1238" spans="1:8" x14ac:dyDescent="0.25">
      <c r="A1238" s="1">
        <f>COUNTIF($C$2:C1238,"Да")</f>
        <v>13</v>
      </c>
      <c r="B1238" s="45">
        <f t="shared" si="40"/>
        <v>46237</v>
      </c>
      <c r="C1238" s="42" t="str">
        <f>IF(ISERROR(VLOOKUP(B1238,'Айгенис Оп11'!$C$3:$C$30,1,0)),"Нет","Да")</f>
        <v>Нет</v>
      </c>
      <c r="D1238" s="43">
        <f t="shared" si="38"/>
        <v>365</v>
      </c>
      <c r="E1238" s="44">
        <f>ROUND(('Все выпуски'!$J$3*'Все выпуски'!$J$6/100)/365*(B1238-IF(C1238="Нет",VLOOKUP(A1238,'Айгенис Оп11'!$A$2:$C$30,3,0),VLOOKUP((A1238-1),'Айгенис Оп11'!$A$2:$C$30,3,0))),2)</f>
        <v>2.63</v>
      </c>
      <c r="G1238" s="43">
        <f>COUNTIF(D1239:$D$2571,365)</f>
        <v>967</v>
      </c>
      <c r="H1238" s="43">
        <f>COUNTIF(D1239:$D$2571,366)</f>
        <v>366</v>
      </c>
    </row>
    <row r="1239" spans="1:8" x14ac:dyDescent="0.25">
      <c r="A1239" s="1">
        <f>COUNTIF($C$2:C1239,"Да")</f>
        <v>13</v>
      </c>
      <c r="B1239" s="45">
        <f t="shared" si="40"/>
        <v>46238</v>
      </c>
      <c r="C1239" s="42" t="str">
        <f>IF(ISERROR(VLOOKUP(B1239,'Айгенис Оп11'!$C$3:$C$30,1,0)),"Нет","Да")</f>
        <v>Нет</v>
      </c>
      <c r="D1239" s="43">
        <f t="shared" si="38"/>
        <v>365</v>
      </c>
      <c r="E1239" s="44">
        <f>ROUND(('Все выпуски'!$J$3*'Все выпуски'!$J$6/100)/365*(B1239-IF(C1239="Нет",VLOOKUP(A1239,'Айгенис Оп11'!$A$2:$C$30,3,0),VLOOKUP((A1239-1),'Айгенис Оп11'!$A$2:$C$30,3,0))),2)</f>
        <v>2.71</v>
      </c>
      <c r="G1239" s="43">
        <f>COUNTIF(D1240:$D$2571,365)</f>
        <v>966</v>
      </c>
      <c r="H1239" s="43">
        <f>COUNTIF(D1240:$D$2571,366)</f>
        <v>366</v>
      </c>
    </row>
    <row r="1240" spans="1:8" x14ac:dyDescent="0.25">
      <c r="A1240" s="1">
        <f>COUNTIF($C$2:C1240,"Да")</f>
        <v>13</v>
      </c>
      <c r="B1240" s="45">
        <f t="shared" si="40"/>
        <v>46239</v>
      </c>
      <c r="C1240" s="42" t="str">
        <f>IF(ISERROR(VLOOKUP(B1240,'Айгенис Оп11'!$C$3:$C$30,1,0)),"Нет","Да")</f>
        <v>Нет</v>
      </c>
      <c r="D1240" s="43">
        <f t="shared" si="38"/>
        <v>365</v>
      </c>
      <c r="E1240" s="44">
        <f>ROUND(('Все выпуски'!$J$3*'Все выпуски'!$J$6/100)/365*(B1240-IF(C1240="Нет",VLOOKUP(A1240,'Айгенис Оп11'!$A$2:$C$30,3,0),VLOOKUP((A1240-1),'Айгенис Оп11'!$A$2:$C$30,3,0))),2)</f>
        <v>2.79</v>
      </c>
      <c r="G1240" s="43">
        <f>COUNTIF(D1241:$D$2571,365)</f>
        <v>965</v>
      </c>
      <c r="H1240" s="43">
        <f>COUNTIF(D1241:$D$2571,366)</f>
        <v>366</v>
      </c>
    </row>
    <row r="1241" spans="1:8" x14ac:dyDescent="0.25">
      <c r="A1241" s="1">
        <f>COUNTIF($C$2:C1241,"Да")</f>
        <v>13</v>
      </c>
      <c r="B1241" s="45">
        <f t="shared" si="40"/>
        <v>46240</v>
      </c>
      <c r="C1241" s="42" t="str">
        <f>IF(ISERROR(VLOOKUP(B1241,'Айгенис Оп11'!$C$3:$C$30,1,0)),"Нет","Да")</f>
        <v>Нет</v>
      </c>
      <c r="D1241" s="43">
        <f t="shared" si="38"/>
        <v>365</v>
      </c>
      <c r="E1241" s="44">
        <f>ROUND(('Все выпуски'!$J$3*'Все выпуски'!$J$6/100)/365*(B1241-IF(C1241="Нет",VLOOKUP(A1241,'Айгенис Оп11'!$A$2:$C$30,3,0),VLOOKUP((A1241-1),'Айгенис Оп11'!$A$2:$C$30,3,0))),2)</f>
        <v>2.88</v>
      </c>
      <c r="G1241" s="43">
        <f>COUNTIF(D1242:$D$2571,365)</f>
        <v>964</v>
      </c>
      <c r="H1241" s="43">
        <f>COUNTIF(D1242:$D$2571,366)</f>
        <v>366</v>
      </c>
    </row>
    <row r="1242" spans="1:8" x14ac:dyDescent="0.25">
      <c r="A1242" s="1">
        <f>COUNTIF($C$2:C1242,"Да")</f>
        <v>13</v>
      </c>
      <c r="B1242" s="45">
        <f t="shared" si="40"/>
        <v>46241</v>
      </c>
      <c r="C1242" s="42" t="str">
        <f>IF(ISERROR(VLOOKUP(B1242,'Айгенис Оп11'!$C$3:$C$30,1,0)),"Нет","Да")</f>
        <v>Нет</v>
      </c>
      <c r="D1242" s="43">
        <f t="shared" si="38"/>
        <v>365</v>
      </c>
      <c r="E1242" s="44">
        <f>ROUND(('Все выпуски'!$J$3*'Все выпуски'!$J$6/100)/365*(B1242-IF(C1242="Нет",VLOOKUP(A1242,'Айгенис Оп11'!$A$2:$C$30,3,0),VLOOKUP((A1242-1),'Айгенис Оп11'!$A$2:$C$30,3,0))),2)</f>
        <v>2.96</v>
      </c>
      <c r="G1242" s="43">
        <f>COUNTIF(D1243:$D$2571,365)</f>
        <v>963</v>
      </c>
      <c r="H1242" s="43">
        <f>COUNTIF(D1243:$D$2571,366)</f>
        <v>366</v>
      </c>
    </row>
    <row r="1243" spans="1:8" x14ac:dyDescent="0.25">
      <c r="A1243" s="1">
        <f>COUNTIF($C$2:C1243,"Да")</f>
        <v>13</v>
      </c>
      <c r="B1243" s="45">
        <f t="shared" si="40"/>
        <v>46242</v>
      </c>
      <c r="C1243" s="42" t="str">
        <f>IF(ISERROR(VLOOKUP(B1243,'Айгенис Оп11'!$C$3:$C$30,1,0)),"Нет","Да")</f>
        <v>Нет</v>
      </c>
      <c r="D1243" s="43">
        <f t="shared" si="38"/>
        <v>365</v>
      </c>
      <c r="E1243" s="44">
        <f>ROUND(('Все выпуски'!$J$3*'Все выпуски'!$J$6/100)/365*(B1243-IF(C1243="Нет",VLOOKUP(A1243,'Айгенис Оп11'!$A$2:$C$30,3,0),VLOOKUP((A1243-1),'Айгенис Оп11'!$A$2:$C$30,3,0))),2)</f>
        <v>3.04</v>
      </c>
      <c r="G1243" s="43">
        <f>COUNTIF(D1244:$D$2571,365)</f>
        <v>962</v>
      </c>
      <c r="H1243" s="43">
        <f>COUNTIF(D1244:$D$2571,366)</f>
        <v>366</v>
      </c>
    </row>
    <row r="1244" spans="1:8" x14ac:dyDescent="0.25">
      <c r="A1244" s="1">
        <f>COUNTIF($C$2:C1244,"Да")</f>
        <v>13</v>
      </c>
      <c r="B1244" s="45">
        <f t="shared" si="40"/>
        <v>46243</v>
      </c>
      <c r="C1244" s="42" t="str">
        <f>IF(ISERROR(VLOOKUP(B1244,'Айгенис Оп11'!$C$3:$C$30,1,0)),"Нет","Да")</f>
        <v>Нет</v>
      </c>
      <c r="D1244" s="43">
        <f t="shared" si="38"/>
        <v>365</v>
      </c>
      <c r="E1244" s="44">
        <f>ROUND(('Все выпуски'!$J$3*'Все выпуски'!$J$6/100)/365*(B1244-IF(C1244="Нет",VLOOKUP(A1244,'Айгенис Оп11'!$A$2:$C$30,3,0),VLOOKUP((A1244-1),'Айгенис Оп11'!$A$2:$C$30,3,0))),2)</f>
        <v>3.12</v>
      </c>
      <c r="G1244" s="43">
        <f>COUNTIF(D1245:$D$2571,365)</f>
        <v>961</v>
      </c>
      <c r="H1244" s="43">
        <f>COUNTIF(D1245:$D$2571,366)</f>
        <v>366</v>
      </c>
    </row>
    <row r="1245" spans="1:8" x14ac:dyDescent="0.25">
      <c r="A1245" s="1">
        <f>COUNTIF($C$2:C1245,"Да")</f>
        <v>13</v>
      </c>
      <c r="B1245" s="45">
        <f t="shared" si="40"/>
        <v>46244</v>
      </c>
      <c r="C1245" s="42" t="str">
        <f>IF(ISERROR(VLOOKUP(B1245,'Айгенис Оп11'!$C$3:$C$30,1,0)),"Нет","Да")</f>
        <v>Нет</v>
      </c>
      <c r="D1245" s="43">
        <f t="shared" si="38"/>
        <v>365</v>
      </c>
      <c r="E1245" s="44">
        <f>ROUND(('Все выпуски'!$J$3*'Все выпуски'!$J$6/100)/365*(B1245-IF(C1245="Нет",VLOOKUP(A1245,'Айгенис Оп11'!$A$2:$C$30,3,0),VLOOKUP((A1245-1),'Айгенис Оп11'!$A$2:$C$30,3,0))),2)</f>
        <v>3.21</v>
      </c>
      <c r="G1245" s="43">
        <f>COUNTIF(D1246:$D$2571,365)</f>
        <v>960</v>
      </c>
      <c r="H1245" s="43">
        <f>COUNTIF(D1246:$D$2571,366)</f>
        <v>366</v>
      </c>
    </row>
    <row r="1246" spans="1:8" x14ac:dyDescent="0.25">
      <c r="A1246" s="1">
        <f>COUNTIF($C$2:C1246,"Да")</f>
        <v>13</v>
      </c>
      <c r="B1246" s="45">
        <f t="shared" si="40"/>
        <v>46245</v>
      </c>
      <c r="C1246" s="42" t="str">
        <f>IF(ISERROR(VLOOKUP(B1246,'Айгенис Оп11'!$C$3:$C$30,1,0)),"Нет","Да")</f>
        <v>Нет</v>
      </c>
      <c r="D1246" s="43">
        <f t="shared" si="38"/>
        <v>365</v>
      </c>
      <c r="E1246" s="44">
        <f>ROUND(('Все выпуски'!$J$3*'Все выпуски'!$J$6/100)/365*(B1246-IF(C1246="Нет",VLOOKUP(A1246,'Айгенис Оп11'!$A$2:$C$30,3,0),VLOOKUP((A1246-1),'Айгенис Оп11'!$A$2:$C$30,3,0))),2)</f>
        <v>3.29</v>
      </c>
      <c r="G1246" s="43">
        <f>COUNTIF(D1247:$D$2571,365)</f>
        <v>959</v>
      </c>
      <c r="H1246" s="43">
        <f>COUNTIF(D1247:$D$2571,366)</f>
        <v>366</v>
      </c>
    </row>
    <row r="1247" spans="1:8" x14ac:dyDescent="0.25">
      <c r="A1247" s="1">
        <f>COUNTIF($C$2:C1247,"Да")</f>
        <v>13</v>
      </c>
      <c r="B1247" s="45">
        <f t="shared" si="40"/>
        <v>46246</v>
      </c>
      <c r="C1247" s="42" t="str">
        <f>IF(ISERROR(VLOOKUP(B1247,'Айгенис Оп11'!$C$3:$C$30,1,0)),"Нет","Да")</f>
        <v>Нет</v>
      </c>
      <c r="D1247" s="43">
        <f t="shared" si="38"/>
        <v>365</v>
      </c>
      <c r="E1247" s="44">
        <f>ROUND(('Все выпуски'!$J$3*'Все выпуски'!$J$6/100)/365*(B1247-IF(C1247="Нет",VLOOKUP(A1247,'Айгенис Оп11'!$A$2:$C$30,3,0),VLOOKUP((A1247-1),'Айгенис Оп11'!$A$2:$C$30,3,0))),2)</f>
        <v>3.37</v>
      </c>
      <c r="G1247" s="43">
        <f>COUNTIF(D1248:$D$2571,365)</f>
        <v>958</v>
      </c>
      <c r="H1247" s="43">
        <f>COUNTIF(D1248:$D$2571,366)</f>
        <v>366</v>
      </c>
    </row>
    <row r="1248" spans="1:8" x14ac:dyDescent="0.25">
      <c r="A1248" s="1">
        <f>COUNTIF($C$2:C1248,"Да")</f>
        <v>13</v>
      </c>
      <c r="B1248" s="45">
        <f t="shared" si="40"/>
        <v>46247</v>
      </c>
      <c r="C1248" s="42" t="str">
        <f>IF(ISERROR(VLOOKUP(B1248,'Айгенис Оп11'!$C$3:$C$30,1,0)),"Нет","Да")</f>
        <v>Нет</v>
      </c>
      <c r="D1248" s="43">
        <f t="shared" si="38"/>
        <v>365</v>
      </c>
      <c r="E1248" s="44">
        <f>ROUND(('Все выпуски'!$J$3*'Все выпуски'!$J$6/100)/365*(B1248-IF(C1248="Нет",VLOOKUP(A1248,'Айгенис Оп11'!$A$2:$C$30,3,0),VLOOKUP((A1248-1),'Айгенис Оп11'!$A$2:$C$30,3,0))),2)</f>
        <v>3.45</v>
      </c>
      <c r="G1248" s="43">
        <f>COUNTIF(D1249:$D$2571,365)</f>
        <v>957</v>
      </c>
      <c r="H1248" s="43">
        <f>COUNTIF(D1249:$D$2571,366)</f>
        <v>366</v>
      </c>
    </row>
    <row r="1249" spans="1:8" x14ac:dyDescent="0.25">
      <c r="A1249" s="1">
        <f>COUNTIF($C$2:C1249,"Да")</f>
        <v>13</v>
      </c>
      <c r="B1249" s="45">
        <f t="shared" si="40"/>
        <v>46248</v>
      </c>
      <c r="C1249" s="42" t="str">
        <f>IF(ISERROR(VLOOKUP(B1249,'Айгенис Оп11'!$C$3:$C$30,1,0)),"Нет","Да")</f>
        <v>Нет</v>
      </c>
      <c r="D1249" s="43">
        <f t="shared" si="38"/>
        <v>365</v>
      </c>
      <c r="E1249" s="44">
        <f>ROUND(('Все выпуски'!$J$3*'Все выпуски'!$J$6/100)/365*(B1249-IF(C1249="Нет",VLOOKUP(A1249,'Айгенис Оп11'!$A$2:$C$30,3,0),VLOOKUP((A1249-1),'Айгенис Оп11'!$A$2:$C$30,3,0))),2)</f>
        <v>3.53</v>
      </c>
      <c r="G1249" s="43">
        <f>COUNTIF(D1250:$D$2571,365)</f>
        <v>956</v>
      </c>
      <c r="H1249" s="43">
        <f>COUNTIF(D1250:$D$2571,366)</f>
        <v>366</v>
      </c>
    </row>
    <row r="1250" spans="1:8" x14ac:dyDescent="0.25">
      <c r="A1250" s="1">
        <f>COUNTIF($C$2:C1250,"Да")</f>
        <v>13</v>
      </c>
      <c r="B1250" s="45">
        <f t="shared" si="40"/>
        <v>46249</v>
      </c>
      <c r="C1250" s="42" t="str">
        <f>IF(ISERROR(VLOOKUP(B1250,'Айгенис Оп11'!$C$3:$C$30,1,0)),"Нет","Да")</f>
        <v>Нет</v>
      </c>
      <c r="D1250" s="43">
        <f t="shared" si="38"/>
        <v>365</v>
      </c>
      <c r="E1250" s="44">
        <f>ROUND(('Все выпуски'!$J$3*'Все выпуски'!$J$6/100)/365*(B1250-IF(C1250="Нет",VLOOKUP(A1250,'Айгенис Оп11'!$A$2:$C$30,3,0),VLOOKUP((A1250-1),'Айгенис Оп11'!$A$2:$C$30,3,0))),2)</f>
        <v>3.62</v>
      </c>
      <c r="G1250" s="43">
        <f>COUNTIF(D1251:$D$2571,365)</f>
        <v>955</v>
      </c>
      <c r="H1250" s="43">
        <f>COUNTIF(D1251:$D$2571,366)</f>
        <v>366</v>
      </c>
    </row>
    <row r="1251" spans="1:8" x14ac:dyDescent="0.25">
      <c r="A1251" s="1">
        <f>COUNTIF($C$2:C1251,"Да")</f>
        <v>13</v>
      </c>
      <c r="B1251" s="45">
        <f t="shared" si="40"/>
        <v>46250</v>
      </c>
      <c r="C1251" s="42" t="str">
        <f>IF(ISERROR(VLOOKUP(B1251,'Айгенис Оп11'!$C$3:$C$30,1,0)),"Нет","Да")</f>
        <v>Нет</v>
      </c>
      <c r="D1251" s="43">
        <f t="shared" si="38"/>
        <v>365</v>
      </c>
      <c r="E1251" s="44">
        <f>ROUND(('Все выпуски'!$J$3*'Все выпуски'!$J$6/100)/365*(B1251-IF(C1251="Нет",VLOOKUP(A1251,'Айгенис Оп11'!$A$2:$C$30,3,0),VLOOKUP((A1251-1),'Айгенис Оп11'!$A$2:$C$30,3,0))),2)</f>
        <v>3.7</v>
      </c>
      <c r="G1251" s="43">
        <f>COUNTIF(D1252:$D$2571,365)</f>
        <v>954</v>
      </c>
      <c r="H1251" s="43">
        <f>COUNTIF(D1252:$D$2571,366)</f>
        <v>366</v>
      </c>
    </row>
    <row r="1252" spans="1:8" x14ac:dyDescent="0.25">
      <c r="A1252" s="1">
        <f>COUNTIF($C$2:C1252,"Да")</f>
        <v>13</v>
      </c>
      <c r="B1252" s="45">
        <f t="shared" si="40"/>
        <v>46251</v>
      </c>
      <c r="C1252" s="42" t="str">
        <f>IF(ISERROR(VLOOKUP(B1252,'Айгенис Оп11'!$C$3:$C$30,1,0)),"Нет","Да")</f>
        <v>Нет</v>
      </c>
      <c r="D1252" s="43">
        <f t="shared" si="38"/>
        <v>365</v>
      </c>
      <c r="E1252" s="44">
        <f>ROUND(('Все выпуски'!$J$3*'Все выпуски'!$J$6/100)/365*(B1252-IF(C1252="Нет",VLOOKUP(A1252,'Айгенис Оп11'!$A$2:$C$30,3,0),VLOOKUP((A1252-1),'Айгенис Оп11'!$A$2:$C$30,3,0))),2)</f>
        <v>3.78</v>
      </c>
      <c r="G1252" s="43">
        <f>COUNTIF(D1253:$D$2571,365)</f>
        <v>953</v>
      </c>
      <c r="H1252" s="43">
        <f>COUNTIF(D1253:$D$2571,366)</f>
        <v>366</v>
      </c>
    </row>
    <row r="1253" spans="1:8" x14ac:dyDescent="0.25">
      <c r="A1253" s="1">
        <f>COUNTIF($C$2:C1253,"Да")</f>
        <v>13</v>
      </c>
      <c r="B1253" s="45">
        <f t="shared" si="40"/>
        <v>46252</v>
      </c>
      <c r="C1253" s="42" t="str">
        <f>IF(ISERROR(VLOOKUP(B1253,'Айгенис Оп11'!$C$3:$C$30,1,0)),"Нет","Да")</f>
        <v>Нет</v>
      </c>
      <c r="D1253" s="43">
        <f t="shared" si="38"/>
        <v>365</v>
      </c>
      <c r="E1253" s="44">
        <f>ROUND(('Все выпуски'!$J$3*'Все выпуски'!$J$6/100)/365*(B1253-IF(C1253="Нет",VLOOKUP(A1253,'Айгенис Оп11'!$A$2:$C$30,3,0),VLOOKUP((A1253-1),'Айгенис Оп11'!$A$2:$C$30,3,0))),2)</f>
        <v>3.86</v>
      </c>
      <c r="G1253" s="43">
        <f>COUNTIF(D1254:$D$2571,365)</f>
        <v>952</v>
      </c>
      <c r="H1253" s="43">
        <f>COUNTIF(D1254:$D$2571,366)</f>
        <v>366</v>
      </c>
    </row>
    <row r="1254" spans="1:8" x14ac:dyDescent="0.25">
      <c r="A1254" s="1">
        <f>COUNTIF($C$2:C1254,"Да")</f>
        <v>13</v>
      </c>
      <c r="B1254" s="45">
        <f t="shared" si="40"/>
        <v>46253</v>
      </c>
      <c r="C1254" s="42" t="str">
        <f>IF(ISERROR(VLOOKUP(B1254,'Айгенис Оп11'!$C$3:$C$30,1,0)),"Нет","Да")</f>
        <v>Нет</v>
      </c>
      <c r="D1254" s="43">
        <f t="shared" si="38"/>
        <v>365</v>
      </c>
      <c r="E1254" s="44">
        <f>ROUND(('Все выпуски'!$J$3*'Все выпуски'!$J$6/100)/365*(B1254-IF(C1254="Нет",VLOOKUP(A1254,'Айгенис Оп11'!$A$2:$C$30,3,0),VLOOKUP((A1254-1),'Айгенис Оп11'!$A$2:$C$30,3,0))),2)</f>
        <v>3.95</v>
      </c>
      <c r="G1254" s="43">
        <f>COUNTIF(D1255:$D$2571,365)</f>
        <v>951</v>
      </c>
      <c r="H1254" s="43">
        <f>COUNTIF(D1255:$D$2571,366)</f>
        <v>366</v>
      </c>
    </row>
    <row r="1255" spans="1:8" x14ac:dyDescent="0.25">
      <c r="A1255" s="1">
        <f>COUNTIF($C$2:C1255,"Да")</f>
        <v>13</v>
      </c>
      <c r="B1255" s="45">
        <f t="shared" si="40"/>
        <v>46254</v>
      </c>
      <c r="C1255" s="42" t="str">
        <f>IF(ISERROR(VLOOKUP(B1255,'Айгенис Оп11'!$C$3:$C$30,1,0)),"Нет","Да")</f>
        <v>Нет</v>
      </c>
      <c r="D1255" s="43">
        <f t="shared" si="38"/>
        <v>365</v>
      </c>
      <c r="E1255" s="44">
        <f>ROUND(('Все выпуски'!$J$3*'Все выпуски'!$J$6/100)/365*(B1255-IF(C1255="Нет",VLOOKUP(A1255,'Айгенис Оп11'!$A$2:$C$30,3,0),VLOOKUP((A1255-1),'Айгенис Оп11'!$A$2:$C$30,3,0))),2)</f>
        <v>4.03</v>
      </c>
      <c r="G1255" s="43">
        <f>COUNTIF(D1256:$D$2571,365)</f>
        <v>950</v>
      </c>
      <c r="H1255" s="43">
        <f>COUNTIF(D1256:$D$2571,366)</f>
        <v>366</v>
      </c>
    </row>
    <row r="1256" spans="1:8" x14ac:dyDescent="0.25">
      <c r="A1256" s="1">
        <f>COUNTIF($C$2:C1256,"Да")</f>
        <v>13</v>
      </c>
      <c r="B1256" s="45">
        <f t="shared" si="40"/>
        <v>46255</v>
      </c>
      <c r="C1256" s="42" t="str">
        <f>IF(ISERROR(VLOOKUP(B1256,'Айгенис Оп11'!$C$3:$C$30,1,0)),"Нет","Да")</f>
        <v>Нет</v>
      </c>
      <c r="D1256" s="43">
        <f t="shared" si="38"/>
        <v>365</v>
      </c>
      <c r="E1256" s="44">
        <f>ROUND(('Все выпуски'!$J$3*'Все выпуски'!$J$6/100)/365*(B1256-IF(C1256="Нет",VLOOKUP(A1256,'Айгенис Оп11'!$A$2:$C$30,3,0),VLOOKUP((A1256-1),'Айгенис Оп11'!$A$2:$C$30,3,0))),2)</f>
        <v>4.1100000000000003</v>
      </c>
      <c r="G1256" s="43">
        <f>COUNTIF(D1257:$D$2571,365)</f>
        <v>949</v>
      </c>
      <c r="H1256" s="43">
        <f>COUNTIF(D1257:$D$2571,366)</f>
        <v>366</v>
      </c>
    </row>
    <row r="1257" spans="1:8" x14ac:dyDescent="0.25">
      <c r="A1257" s="1">
        <f>COUNTIF($C$2:C1257,"Да")</f>
        <v>13</v>
      </c>
      <c r="B1257" s="45">
        <f t="shared" si="40"/>
        <v>46256</v>
      </c>
      <c r="C1257" s="42" t="str">
        <f>IF(ISERROR(VLOOKUP(B1257,'Айгенис Оп11'!$C$3:$C$30,1,0)),"Нет","Да")</f>
        <v>Нет</v>
      </c>
      <c r="D1257" s="43">
        <f t="shared" si="38"/>
        <v>365</v>
      </c>
      <c r="E1257" s="44">
        <f>ROUND(('Все выпуски'!$J$3*'Все выпуски'!$J$6/100)/365*(B1257-IF(C1257="Нет",VLOOKUP(A1257,'Айгенис Оп11'!$A$2:$C$30,3,0),VLOOKUP((A1257-1),'Айгенис Оп11'!$A$2:$C$30,3,0))),2)</f>
        <v>4.1900000000000004</v>
      </c>
      <c r="G1257" s="43">
        <f>COUNTIF(D1258:$D$2571,365)</f>
        <v>948</v>
      </c>
      <c r="H1257" s="43">
        <f>COUNTIF(D1258:$D$2571,366)</f>
        <v>366</v>
      </c>
    </row>
    <row r="1258" spans="1:8" x14ac:dyDescent="0.25">
      <c r="A1258" s="1">
        <f>COUNTIF($C$2:C1258,"Да")</f>
        <v>13</v>
      </c>
      <c r="B1258" s="45">
        <f t="shared" si="40"/>
        <v>46257</v>
      </c>
      <c r="C1258" s="42" t="str">
        <f>IF(ISERROR(VLOOKUP(B1258,'Айгенис Оп11'!$C$3:$C$30,1,0)),"Нет","Да")</f>
        <v>Нет</v>
      </c>
      <c r="D1258" s="43">
        <f t="shared" si="38"/>
        <v>365</v>
      </c>
      <c r="E1258" s="44">
        <f>ROUND(('Все выпуски'!$J$3*'Все выпуски'!$J$6/100)/365*(B1258-IF(C1258="Нет",VLOOKUP(A1258,'Айгенис Оп11'!$A$2:$C$30,3,0),VLOOKUP((A1258-1),'Айгенис Оп11'!$A$2:$C$30,3,0))),2)</f>
        <v>4.2699999999999996</v>
      </c>
      <c r="G1258" s="43">
        <f>COUNTIF(D1259:$D$2571,365)</f>
        <v>947</v>
      </c>
      <c r="H1258" s="43">
        <f>COUNTIF(D1259:$D$2571,366)</f>
        <v>366</v>
      </c>
    </row>
    <row r="1259" spans="1:8" x14ac:dyDescent="0.25">
      <c r="A1259" s="1">
        <f>COUNTIF($C$2:C1259,"Да")</f>
        <v>13</v>
      </c>
      <c r="B1259" s="45">
        <f t="shared" si="40"/>
        <v>46258</v>
      </c>
      <c r="C1259" s="42" t="str">
        <f>IF(ISERROR(VLOOKUP(B1259,'Айгенис Оп11'!$C$3:$C$30,1,0)),"Нет","Да")</f>
        <v>Нет</v>
      </c>
      <c r="D1259" s="43">
        <f t="shared" si="38"/>
        <v>365</v>
      </c>
      <c r="E1259" s="44">
        <f>ROUND(('Все выпуски'!$J$3*'Все выпуски'!$J$6/100)/365*(B1259-IF(C1259="Нет",VLOOKUP(A1259,'Айгенис Оп11'!$A$2:$C$30,3,0),VLOOKUP((A1259-1),'Айгенис Оп11'!$A$2:$C$30,3,0))),2)</f>
        <v>4.3600000000000003</v>
      </c>
      <c r="G1259" s="43">
        <f>COUNTIF(D1260:$D$2571,365)</f>
        <v>946</v>
      </c>
      <c r="H1259" s="43">
        <f>COUNTIF(D1260:$D$2571,366)</f>
        <v>366</v>
      </c>
    </row>
    <row r="1260" spans="1:8" x14ac:dyDescent="0.25">
      <c r="A1260" s="1">
        <f>COUNTIF($C$2:C1260,"Да")</f>
        <v>13</v>
      </c>
      <c r="B1260" s="45">
        <f t="shared" si="40"/>
        <v>46259</v>
      </c>
      <c r="C1260" s="42" t="str">
        <f>IF(ISERROR(VLOOKUP(B1260,'Айгенис Оп11'!$C$3:$C$30,1,0)),"Нет","Да")</f>
        <v>Нет</v>
      </c>
      <c r="D1260" s="43">
        <f t="shared" si="38"/>
        <v>365</v>
      </c>
      <c r="E1260" s="44">
        <f>ROUND(('Все выпуски'!$J$3*'Все выпуски'!$J$6/100)/365*(B1260-IF(C1260="Нет",VLOOKUP(A1260,'Айгенис Оп11'!$A$2:$C$30,3,0),VLOOKUP((A1260-1),'Айгенис Оп11'!$A$2:$C$30,3,0))),2)</f>
        <v>4.4400000000000004</v>
      </c>
      <c r="G1260" s="43">
        <f>COUNTIF(D1261:$D$2571,365)</f>
        <v>945</v>
      </c>
      <c r="H1260" s="43">
        <f>COUNTIF(D1261:$D$2571,366)</f>
        <v>366</v>
      </c>
    </row>
    <row r="1261" spans="1:8" x14ac:dyDescent="0.25">
      <c r="A1261" s="1">
        <f>COUNTIF($C$2:C1261,"Да")</f>
        <v>13</v>
      </c>
      <c r="B1261" s="45">
        <f t="shared" si="40"/>
        <v>46260</v>
      </c>
      <c r="C1261" s="42" t="str">
        <f>IF(ISERROR(VLOOKUP(B1261,'Айгенис Оп11'!$C$3:$C$30,1,0)),"Нет","Да")</f>
        <v>Нет</v>
      </c>
      <c r="D1261" s="43">
        <f t="shared" si="38"/>
        <v>365</v>
      </c>
      <c r="E1261" s="44">
        <f>ROUND(('Все выпуски'!$J$3*'Все выпуски'!$J$6/100)/365*(B1261-IF(C1261="Нет",VLOOKUP(A1261,'Айгенис Оп11'!$A$2:$C$30,3,0),VLOOKUP((A1261-1),'Айгенис Оп11'!$A$2:$C$30,3,0))),2)</f>
        <v>4.5199999999999996</v>
      </c>
      <c r="G1261" s="43">
        <f>COUNTIF(D1262:$D$2571,365)</f>
        <v>944</v>
      </c>
      <c r="H1261" s="43">
        <f>COUNTIF(D1262:$D$2571,366)</f>
        <v>366</v>
      </c>
    </row>
    <row r="1262" spans="1:8" x14ac:dyDescent="0.25">
      <c r="A1262" s="1">
        <f>COUNTIF($C$2:C1262,"Да")</f>
        <v>13</v>
      </c>
      <c r="B1262" s="45">
        <f t="shared" si="40"/>
        <v>46261</v>
      </c>
      <c r="C1262" s="42" t="str">
        <f>IF(ISERROR(VLOOKUP(B1262,'Айгенис Оп11'!$C$3:$C$30,1,0)),"Нет","Да")</f>
        <v>Нет</v>
      </c>
      <c r="D1262" s="43">
        <f t="shared" si="38"/>
        <v>365</v>
      </c>
      <c r="E1262" s="44">
        <f>ROUND(('Все выпуски'!$J$3*'Все выпуски'!$J$6/100)/365*(B1262-IF(C1262="Нет",VLOOKUP(A1262,'Айгенис Оп11'!$A$2:$C$30,3,0),VLOOKUP((A1262-1),'Айгенис Оп11'!$A$2:$C$30,3,0))),2)</f>
        <v>4.5999999999999996</v>
      </c>
      <c r="G1262" s="43">
        <f>COUNTIF(D1263:$D$2571,365)</f>
        <v>943</v>
      </c>
      <c r="H1262" s="43">
        <f>COUNTIF(D1263:$D$2571,366)</f>
        <v>366</v>
      </c>
    </row>
    <row r="1263" spans="1:8" x14ac:dyDescent="0.25">
      <c r="A1263" s="1">
        <f>COUNTIF($C$2:C1263,"Да")</f>
        <v>13</v>
      </c>
      <c r="B1263" s="45">
        <f t="shared" si="40"/>
        <v>46262</v>
      </c>
      <c r="C1263" s="42" t="str">
        <f>IF(ISERROR(VLOOKUP(B1263,'Айгенис Оп11'!$C$3:$C$30,1,0)),"Нет","Да")</f>
        <v>Нет</v>
      </c>
      <c r="D1263" s="43">
        <f t="shared" si="38"/>
        <v>365</v>
      </c>
      <c r="E1263" s="44">
        <f>ROUND(('Все выпуски'!$J$3*'Все выпуски'!$J$6/100)/365*(B1263-IF(C1263="Нет",VLOOKUP(A1263,'Айгенис Оп11'!$A$2:$C$30,3,0),VLOOKUP((A1263-1),'Айгенис Оп11'!$A$2:$C$30,3,0))),2)</f>
        <v>4.68</v>
      </c>
      <c r="G1263" s="43">
        <f>COUNTIF(D1264:$D$2571,365)</f>
        <v>942</v>
      </c>
      <c r="H1263" s="43">
        <f>COUNTIF(D1264:$D$2571,366)</f>
        <v>366</v>
      </c>
    </row>
    <row r="1264" spans="1:8" x14ac:dyDescent="0.25">
      <c r="A1264" s="1">
        <f>COUNTIF($C$2:C1264,"Да")</f>
        <v>13</v>
      </c>
      <c r="B1264" s="45">
        <f t="shared" si="40"/>
        <v>46263</v>
      </c>
      <c r="C1264" s="42" t="str">
        <f>IF(ISERROR(VLOOKUP(B1264,'Айгенис Оп11'!$C$3:$C$30,1,0)),"Нет","Да")</f>
        <v>Нет</v>
      </c>
      <c r="D1264" s="43">
        <f t="shared" si="38"/>
        <v>365</v>
      </c>
      <c r="E1264" s="44">
        <f>ROUND(('Все выпуски'!$J$3*'Все выпуски'!$J$6/100)/365*(B1264-IF(C1264="Нет",VLOOKUP(A1264,'Айгенис Оп11'!$A$2:$C$30,3,0),VLOOKUP((A1264-1),'Айгенис Оп11'!$A$2:$C$30,3,0))),2)</f>
        <v>4.7699999999999996</v>
      </c>
      <c r="G1264" s="43">
        <f>COUNTIF(D1265:$D$2571,365)</f>
        <v>941</v>
      </c>
      <c r="H1264" s="43">
        <f>COUNTIF(D1265:$D$2571,366)</f>
        <v>366</v>
      </c>
    </row>
    <row r="1265" spans="1:8" x14ac:dyDescent="0.25">
      <c r="A1265" s="1">
        <f>COUNTIF($C$2:C1265,"Да")</f>
        <v>13</v>
      </c>
      <c r="B1265" s="45">
        <f t="shared" si="40"/>
        <v>46264</v>
      </c>
      <c r="C1265" s="42" t="str">
        <f>IF(ISERROR(VLOOKUP(B1265,'Айгенис Оп11'!$C$3:$C$30,1,0)),"Нет","Да")</f>
        <v>Нет</v>
      </c>
      <c r="D1265" s="43">
        <f t="shared" si="38"/>
        <v>365</v>
      </c>
      <c r="E1265" s="44">
        <f>ROUND(('Все выпуски'!$J$3*'Все выпуски'!$J$6/100)/365*(B1265-IF(C1265="Нет",VLOOKUP(A1265,'Айгенис Оп11'!$A$2:$C$30,3,0),VLOOKUP((A1265-1),'Айгенис Оп11'!$A$2:$C$30,3,0))),2)</f>
        <v>4.8499999999999996</v>
      </c>
      <c r="G1265" s="43">
        <f>COUNTIF(D1266:$D$2571,365)</f>
        <v>940</v>
      </c>
      <c r="H1265" s="43">
        <f>COUNTIF(D1266:$D$2571,366)</f>
        <v>366</v>
      </c>
    </row>
    <row r="1266" spans="1:8" x14ac:dyDescent="0.25">
      <c r="A1266" s="1">
        <f>COUNTIF($C$2:C1266,"Да")</f>
        <v>13</v>
      </c>
      <c r="B1266" s="45">
        <f t="shared" si="40"/>
        <v>46265</v>
      </c>
      <c r="C1266" s="42" t="str">
        <f>IF(ISERROR(VLOOKUP(B1266,'Айгенис Оп11'!$C$3:$C$30,1,0)),"Нет","Да")</f>
        <v>Нет</v>
      </c>
      <c r="D1266" s="43">
        <f t="shared" si="38"/>
        <v>365</v>
      </c>
      <c r="E1266" s="44">
        <f>ROUND(('Все выпуски'!$J$3*'Все выпуски'!$J$6/100)/365*(B1266-IF(C1266="Нет",VLOOKUP(A1266,'Айгенис Оп11'!$A$2:$C$30,3,0),VLOOKUP((A1266-1),'Айгенис Оп11'!$A$2:$C$30,3,0))),2)</f>
        <v>4.93</v>
      </c>
      <c r="G1266" s="43">
        <f>COUNTIF(D1267:$D$2571,365)</f>
        <v>939</v>
      </c>
      <c r="H1266" s="43">
        <f>COUNTIF(D1267:$D$2571,366)</f>
        <v>366</v>
      </c>
    </row>
    <row r="1267" spans="1:8" x14ac:dyDescent="0.25">
      <c r="A1267" s="1">
        <f>COUNTIF($C$2:C1267,"Да")</f>
        <v>13</v>
      </c>
      <c r="B1267" s="45">
        <f t="shared" si="40"/>
        <v>46266</v>
      </c>
      <c r="C1267" s="42" t="str">
        <f>IF(ISERROR(VLOOKUP(B1267,'Айгенис Оп11'!$C$3:$C$30,1,0)),"Нет","Да")</f>
        <v>Нет</v>
      </c>
      <c r="D1267" s="43">
        <f t="shared" si="38"/>
        <v>365</v>
      </c>
      <c r="E1267" s="44">
        <f>ROUND(('Все выпуски'!$J$3*'Все выпуски'!$J$6/100)/365*(B1267-IF(C1267="Нет",VLOOKUP(A1267,'Айгенис Оп11'!$A$2:$C$30,3,0),VLOOKUP((A1267-1),'Айгенис Оп11'!$A$2:$C$30,3,0))),2)</f>
        <v>5.01</v>
      </c>
      <c r="G1267" s="43">
        <f>COUNTIF(D1268:$D$2571,365)</f>
        <v>938</v>
      </c>
      <c r="H1267" s="43">
        <f>COUNTIF(D1268:$D$2571,366)</f>
        <v>366</v>
      </c>
    </row>
    <row r="1268" spans="1:8" x14ac:dyDescent="0.25">
      <c r="A1268" s="1">
        <f>COUNTIF($C$2:C1268,"Да")</f>
        <v>13</v>
      </c>
      <c r="B1268" s="45">
        <f t="shared" si="40"/>
        <v>46267</v>
      </c>
      <c r="C1268" s="42" t="str">
        <f>IF(ISERROR(VLOOKUP(B1268,'Айгенис Оп11'!$C$3:$C$30,1,0)),"Нет","Да")</f>
        <v>Нет</v>
      </c>
      <c r="D1268" s="43">
        <f t="shared" si="38"/>
        <v>365</v>
      </c>
      <c r="E1268" s="44">
        <f>ROUND(('Все выпуски'!$J$3*'Все выпуски'!$J$6/100)/365*(B1268-IF(C1268="Нет",VLOOKUP(A1268,'Айгенис Оп11'!$A$2:$C$30,3,0),VLOOKUP((A1268-1),'Айгенис Оп11'!$A$2:$C$30,3,0))),2)</f>
        <v>5.0999999999999996</v>
      </c>
      <c r="G1268" s="43">
        <f>COUNTIF(D1269:$D$2571,365)</f>
        <v>937</v>
      </c>
      <c r="H1268" s="43">
        <f>COUNTIF(D1269:$D$2571,366)</f>
        <v>366</v>
      </c>
    </row>
    <row r="1269" spans="1:8" x14ac:dyDescent="0.25">
      <c r="A1269" s="1">
        <f>COUNTIF($C$2:C1269,"Да")</f>
        <v>13</v>
      </c>
      <c r="B1269" s="45">
        <f t="shared" si="40"/>
        <v>46268</v>
      </c>
      <c r="C1269" s="42" t="str">
        <f>IF(ISERROR(VLOOKUP(B1269,'Айгенис Оп11'!$C$3:$C$30,1,0)),"Нет","Да")</f>
        <v>Нет</v>
      </c>
      <c r="D1269" s="43">
        <f t="shared" si="38"/>
        <v>365</v>
      </c>
      <c r="E1269" s="44">
        <f>ROUND(('Все выпуски'!$J$3*'Все выпуски'!$J$6/100)/365*(B1269-IF(C1269="Нет",VLOOKUP(A1269,'Айгенис Оп11'!$A$2:$C$30,3,0),VLOOKUP((A1269-1),'Айгенис Оп11'!$A$2:$C$30,3,0))),2)</f>
        <v>5.18</v>
      </c>
      <c r="G1269" s="43">
        <f>COUNTIF(D1270:$D$2571,365)</f>
        <v>936</v>
      </c>
      <c r="H1269" s="43">
        <f>COUNTIF(D1270:$D$2571,366)</f>
        <v>366</v>
      </c>
    </row>
    <row r="1270" spans="1:8" x14ac:dyDescent="0.25">
      <c r="A1270" s="1">
        <f>COUNTIF($C$2:C1270,"Да")</f>
        <v>13</v>
      </c>
      <c r="B1270" s="45">
        <f t="shared" si="40"/>
        <v>46269</v>
      </c>
      <c r="C1270" s="42" t="str">
        <f>IF(ISERROR(VLOOKUP(B1270,'Айгенис Оп11'!$C$3:$C$30,1,0)),"Нет","Да")</f>
        <v>Нет</v>
      </c>
      <c r="D1270" s="43">
        <f t="shared" si="38"/>
        <v>365</v>
      </c>
      <c r="E1270" s="44">
        <f>ROUND(('Все выпуски'!$J$3*'Все выпуски'!$J$6/100)/365*(B1270-IF(C1270="Нет",VLOOKUP(A1270,'Айгенис Оп11'!$A$2:$C$30,3,0),VLOOKUP((A1270-1),'Айгенис Оп11'!$A$2:$C$30,3,0))),2)</f>
        <v>5.26</v>
      </c>
      <c r="G1270" s="43">
        <f>COUNTIF(D1271:$D$2571,365)</f>
        <v>935</v>
      </c>
      <c r="H1270" s="43">
        <f>COUNTIF(D1271:$D$2571,366)</f>
        <v>366</v>
      </c>
    </row>
    <row r="1271" spans="1:8" x14ac:dyDescent="0.25">
      <c r="A1271" s="1">
        <f>COUNTIF($C$2:C1271,"Да")</f>
        <v>13</v>
      </c>
      <c r="B1271" s="45">
        <f t="shared" si="40"/>
        <v>46270</v>
      </c>
      <c r="C1271" s="42" t="str">
        <f>IF(ISERROR(VLOOKUP(B1271,'Айгенис Оп11'!$C$3:$C$30,1,0)),"Нет","Да")</f>
        <v>Нет</v>
      </c>
      <c r="D1271" s="43">
        <f t="shared" si="38"/>
        <v>365</v>
      </c>
      <c r="E1271" s="44">
        <f>ROUND(('Все выпуски'!$J$3*'Все выпуски'!$J$6/100)/365*(B1271-IF(C1271="Нет",VLOOKUP(A1271,'Айгенис Оп11'!$A$2:$C$30,3,0),VLOOKUP((A1271-1),'Айгенис Оп11'!$A$2:$C$30,3,0))),2)</f>
        <v>5.34</v>
      </c>
      <c r="G1271" s="43">
        <f>COUNTIF(D1272:$D$2571,365)</f>
        <v>934</v>
      </c>
      <c r="H1271" s="43">
        <f>COUNTIF(D1272:$D$2571,366)</f>
        <v>366</v>
      </c>
    </row>
    <row r="1272" spans="1:8" x14ac:dyDescent="0.25">
      <c r="A1272" s="1">
        <f>COUNTIF($C$2:C1272,"Да")</f>
        <v>13</v>
      </c>
      <c r="B1272" s="45">
        <f t="shared" si="40"/>
        <v>46271</v>
      </c>
      <c r="C1272" s="42" t="str">
        <f>IF(ISERROR(VLOOKUP(B1272,'Айгенис Оп11'!$C$3:$C$30,1,0)),"Нет","Да")</f>
        <v>Нет</v>
      </c>
      <c r="D1272" s="43">
        <f t="shared" si="38"/>
        <v>365</v>
      </c>
      <c r="E1272" s="44">
        <f>ROUND(('Все выпуски'!$J$3*'Все выпуски'!$J$6/100)/365*(B1272-IF(C1272="Нет",VLOOKUP(A1272,'Айгенис Оп11'!$A$2:$C$30,3,0),VLOOKUP((A1272-1),'Айгенис Оп11'!$A$2:$C$30,3,0))),2)</f>
        <v>5.42</v>
      </c>
      <c r="G1272" s="43">
        <f>COUNTIF(D1273:$D$2571,365)</f>
        <v>933</v>
      </c>
      <c r="H1272" s="43">
        <f>COUNTIF(D1273:$D$2571,366)</f>
        <v>366</v>
      </c>
    </row>
    <row r="1273" spans="1:8" x14ac:dyDescent="0.25">
      <c r="A1273" s="1">
        <f>COUNTIF($C$2:C1273,"Да")</f>
        <v>13</v>
      </c>
      <c r="B1273" s="45">
        <f t="shared" si="40"/>
        <v>46272</v>
      </c>
      <c r="C1273" s="42" t="str">
        <f>IF(ISERROR(VLOOKUP(B1273,'Айгенис Оп11'!$C$3:$C$30,1,0)),"Нет","Да")</f>
        <v>Нет</v>
      </c>
      <c r="D1273" s="43">
        <f t="shared" si="38"/>
        <v>365</v>
      </c>
      <c r="E1273" s="44">
        <f>ROUND(('Все выпуски'!$J$3*'Все выпуски'!$J$6/100)/365*(B1273-IF(C1273="Нет",VLOOKUP(A1273,'Айгенис Оп11'!$A$2:$C$30,3,0),VLOOKUP((A1273-1),'Айгенис Оп11'!$A$2:$C$30,3,0))),2)</f>
        <v>5.51</v>
      </c>
      <c r="G1273" s="43">
        <f>COUNTIF(D1274:$D$2571,365)</f>
        <v>932</v>
      </c>
      <c r="H1273" s="43">
        <f>COUNTIF(D1274:$D$2571,366)</f>
        <v>366</v>
      </c>
    </row>
    <row r="1274" spans="1:8" x14ac:dyDescent="0.25">
      <c r="A1274" s="1">
        <f>COUNTIF($C$2:C1274,"Да")</f>
        <v>13</v>
      </c>
      <c r="B1274" s="45">
        <f t="shared" si="40"/>
        <v>46273</v>
      </c>
      <c r="C1274" s="42" t="str">
        <f>IF(ISERROR(VLOOKUP(B1274,'Айгенис Оп11'!$C$3:$C$30,1,0)),"Нет","Да")</f>
        <v>Нет</v>
      </c>
      <c r="D1274" s="43">
        <f t="shared" si="38"/>
        <v>365</v>
      </c>
      <c r="E1274" s="44">
        <f>ROUND(('Все выпуски'!$J$3*'Все выпуски'!$J$6/100)/365*(B1274-IF(C1274="Нет",VLOOKUP(A1274,'Айгенис Оп11'!$A$2:$C$30,3,0),VLOOKUP((A1274-1),'Айгенис Оп11'!$A$2:$C$30,3,0))),2)</f>
        <v>5.59</v>
      </c>
      <c r="G1274" s="43">
        <f>COUNTIF(D1275:$D$2571,365)</f>
        <v>931</v>
      </c>
      <c r="H1274" s="43">
        <f>COUNTIF(D1275:$D$2571,366)</f>
        <v>366</v>
      </c>
    </row>
    <row r="1275" spans="1:8" x14ac:dyDescent="0.25">
      <c r="A1275" s="1">
        <f>COUNTIF($C$2:C1275,"Да")</f>
        <v>13</v>
      </c>
      <c r="B1275" s="45">
        <f t="shared" si="40"/>
        <v>46274</v>
      </c>
      <c r="C1275" s="42" t="str">
        <f>IF(ISERROR(VLOOKUP(B1275,'Айгенис Оп11'!$C$3:$C$30,1,0)),"Нет","Да")</f>
        <v>Нет</v>
      </c>
      <c r="D1275" s="43">
        <f t="shared" si="38"/>
        <v>365</v>
      </c>
      <c r="E1275" s="44">
        <f>ROUND(('Все выпуски'!$J$3*'Все выпуски'!$J$6/100)/365*(B1275-IF(C1275="Нет",VLOOKUP(A1275,'Айгенис Оп11'!$A$2:$C$30,3,0),VLOOKUP((A1275-1),'Айгенис Оп11'!$A$2:$C$30,3,0))),2)</f>
        <v>5.67</v>
      </c>
      <c r="G1275" s="43">
        <f>COUNTIF(D1276:$D$2571,365)</f>
        <v>930</v>
      </c>
      <c r="H1275" s="43">
        <f>COUNTIF(D1276:$D$2571,366)</f>
        <v>366</v>
      </c>
    </row>
    <row r="1276" spans="1:8" x14ac:dyDescent="0.25">
      <c r="A1276" s="1">
        <f>COUNTIF($C$2:C1276,"Да")</f>
        <v>13</v>
      </c>
      <c r="B1276" s="45">
        <f t="shared" si="40"/>
        <v>46275</v>
      </c>
      <c r="C1276" s="42" t="str">
        <f>IF(ISERROR(VLOOKUP(B1276,'Айгенис Оп11'!$C$3:$C$30,1,0)),"Нет","Да")</f>
        <v>Нет</v>
      </c>
      <c r="D1276" s="43">
        <f t="shared" si="38"/>
        <v>365</v>
      </c>
      <c r="E1276" s="44">
        <f>ROUND(('Все выпуски'!$J$3*'Все выпуски'!$J$6/100)/365*(B1276-IF(C1276="Нет",VLOOKUP(A1276,'Айгенис Оп11'!$A$2:$C$30,3,0),VLOOKUP((A1276-1),'Айгенис Оп11'!$A$2:$C$30,3,0))),2)</f>
        <v>5.75</v>
      </c>
      <c r="G1276" s="43">
        <f>COUNTIF(D1277:$D$2571,365)</f>
        <v>929</v>
      </c>
      <c r="H1276" s="43">
        <f>COUNTIF(D1277:$D$2571,366)</f>
        <v>366</v>
      </c>
    </row>
    <row r="1277" spans="1:8" x14ac:dyDescent="0.25">
      <c r="A1277" s="1">
        <f>COUNTIF($C$2:C1277,"Да")</f>
        <v>13</v>
      </c>
      <c r="B1277" s="45">
        <f t="shared" si="40"/>
        <v>46276</v>
      </c>
      <c r="C1277" s="42" t="str">
        <f>IF(ISERROR(VLOOKUP(B1277,'Айгенис Оп11'!$C$3:$C$30,1,0)),"Нет","Да")</f>
        <v>Нет</v>
      </c>
      <c r="D1277" s="43">
        <f t="shared" si="38"/>
        <v>365</v>
      </c>
      <c r="E1277" s="44">
        <f>ROUND(('Все выпуски'!$J$3*'Все выпуски'!$J$6/100)/365*(B1277-IF(C1277="Нет",VLOOKUP(A1277,'Айгенис Оп11'!$A$2:$C$30,3,0),VLOOKUP((A1277-1),'Айгенис Оп11'!$A$2:$C$30,3,0))),2)</f>
        <v>5.84</v>
      </c>
      <c r="G1277" s="43">
        <f>COUNTIF(D1278:$D$2571,365)</f>
        <v>928</v>
      </c>
      <c r="H1277" s="43">
        <f>COUNTIF(D1278:$D$2571,366)</f>
        <v>366</v>
      </c>
    </row>
    <row r="1278" spans="1:8" x14ac:dyDescent="0.25">
      <c r="A1278" s="1">
        <f>COUNTIF($C$2:C1278,"Да")</f>
        <v>13</v>
      </c>
      <c r="B1278" s="45">
        <f t="shared" si="40"/>
        <v>46277</v>
      </c>
      <c r="C1278" s="42" t="str">
        <f>IF(ISERROR(VLOOKUP(B1278,'Айгенис Оп11'!$C$3:$C$30,1,0)),"Нет","Да")</f>
        <v>Нет</v>
      </c>
      <c r="D1278" s="43">
        <f t="shared" si="38"/>
        <v>365</v>
      </c>
      <c r="E1278" s="44">
        <f>ROUND(('Все выпуски'!$J$3*'Все выпуски'!$J$6/100)/365*(B1278-IF(C1278="Нет",VLOOKUP(A1278,'Айгенис Оп11'!$A$2:$C$30,3,0),VLOOKUP((A1278-1),'Айгенис Оп11'!$A$2:$C$30,3,0))),2)</f>
        <v>5.92</v>
      </c>
      <c r="G1278" s="43">
        <f>COUNTIF(D1279:$D$2571,365)</f>
        <v>927</v>
      </c>
      <c r="H1278" s="43">
        <f>COUNTIF(D1279:$D$2571,366)</f>
        <v>366</v>
      </c>
    </row>
    <row r="1279" spans="1:8" x14ac:dyDescent="0.25">
      <c r="A1279" s="1">
        <f>COUNTIF($C$2:C1279,"Да")</f>
        <v>13</v>
      </c>
      <c r="B1279" s="45">
        <f t="shared" si="40"/>
        <v>46278</v>
      </c>
      <c r="C1279" s="42" t="str">
        <f>IF(ISERROR(VLOOKUP(B1279,'Айгенис Оп11'!$C$3:$C$30,1,0)),"Нет","Да")</f>
        <v>Нет</v>
      </c>
      <c r="D1279" s="43">
        <f t="shared" si="38"/>
        <v>365</v>
      </c>
      <c r="E1279" s="44">
        <f>ROUND(('Все выпуски'!$J$3*'Все выпуски'!$J$6/100)/365*(B1279-IF(C1279="Нет",VLOOKUP(A1279,'Айгенис Оп11'!$A$2:$C$30,3,0),VLOOKUP((A1279-1),'Айгенис Оп11'!$A$2:$C$30,3,0))),2)</f>
        <v>6</v>
      </c>
      <c r="G1279" s="43">
        <f>COUNTIF(D1280:$D$2571,365)</f>
        <v>926</v>
      </c>
      <c r="H1279" s="43">
        <f>COUNTIF(D1280:$D$2571,366)</f>
        <v>366</v>
      </c>
    </row>
    <row r="1280" spans="1:8" x14ac:dyDescent="0.25">
      <c r="A1280" s="1">
        <f>COUNTIF($C$2:C1280,"Да")</f>
        <v>13</v>
      </c>
      <c r="B1280" s="45">
        <f t="shared" si="40"/>
        <v>46279</v>
      </c>
      <c r="C1280" s="42" t="str">
        <f>IF(ISERROR(VLOOKUP(B1280,'Айгенис Оп11'!$C$3:$C$30,1,0)),"Нет","Да")</f>
        <v>Нет</v>
      </c>
      <c r="D1280" s="43">
        <f t="shared" si="38"/>
        <v>365</v>
      </c>
      <c r="E1280" s="44">
        <f>ROUND(('Все выпуски'!$J$3*'Все выпуски'!$J$6/100)/365*(B1280-IF(C1280="Нет",VLOOKUP(A1280,'Айгенис Оп11'!$A$2:$C$30,3,0),VLOOKUP((A1280-1),'Айгенис Оп11'!$A$2:$C$30,3,0))),2)</f>
        <v>6.08</v>
      </c>
      <c r="G1280" s="43">
        <f>COUNTIF(D1281:$D$2571,365)</f>
        <v>925</v>
      </c>
      <c r="H1280" s="43">
        <f>COUNTIF(D1281:$D$2571,366)</f>
        <v>366</v>
      </c>
    </row>
    <row r="1281" spans="1:8" x14ac:dyDescent="0.25">
      <c r="A1281" s="1">
        <f>COUNTIF($C$2:C1281,"Да")</f>
        <v>13</v>
      </c>
      <c r="B1281" s="45">
        <f t="shared" si="40"/>
        <v>46280</v>
      </c>
      <c r="C1281" s="42" t="str">
        <f>IF(ISERROR(VLOOKUP(B1281,'Айгенис Оп11'!$C$3:$C$30,1,0)),"Нет","Да")</f>
        <v>Нет</v>
      </c>
      <c r="D1281" s="43">
        <f t="shared" si="38"/>
        <v>365</v>
      </c>
      <c r="E1281" s="44">
        <f>ROUND(('Все выпуски'!$J$3*'Все выпуски'!$J$6/100)/365*(B1281-IF(C1281="Нет",VLOOKUP(A1281,'Айгенис Оп11'!$A$2:$C$30,3,0),VLOOKUP((A1281-1),'Айгенис Оп11'!$A$2:$C$30,3,0))),2)</f>
        <v>6.16</v>
      </c>
      <c r="G1281" s="43">
        <f>COUNTIF(D1282:$D$2571,365)</f>
        <v>924</v>
      </c>
      <c r="H1281" s="43">
        <f>COUNTIF(D1282:$D$2571,366)</f>
        <v>366</v>
      </c>
    </row>
    <row r="1282" spans="1:8" x14ac:dyDescent="0.25">
      <c r="A1282" s="1">
        <f>COUNTIF($C$2:C1282,"Да")</f>
        <v>13</v>
      </c>
      <c r="B1282" s="45">
        <f t="shared" si="40"/>
        <v>46281</v>
      </c>
      <c r="C1282" s="42" t="str">
        <f>IF(ISERROR(VLOOKUP(B1282,'Айгенис Оп11'!$C$3:$C$30,1,0)),"Нет","Да")</f>
        <v>Нет</v>
      </c>
      <c r="D1282" s="43">
        <f t="shared" si="38"/>
        <v>365</v>
      </c>
      <c r="E1282" s="44">
        <f>ROUND(('Все выпуски'!$J$3*'Все выпуски'!$J$6/100)/365*(B1282-IF(C1282="Нет",VLOOKUP(A1282,'Айгенис Оп11'!$A$2:$C$30,3,0),VLOOKUP((A1282-1),'Айгенис Оп11'!$A$2:$C$30,3,0))),2)</f>
        <v>6.25</v>
      </c>
      <c r="G1282" s="43">
        <f>COUNTIF(D1283:$D$2571,365)</f>
        <v>923</v>
      </c>
      <c r="H1282" s="43">
        <f>COUNTIF(D1283:$D$2571,366)</f>
        <v>366</v>
      </c>
    </row>
    <row r="1283" spans="1:8" x14ac:dyDescent="0.25">
      <c r="A1283" s="1">
        <f>COUNTIF($C$2:C1283,"Да")</f>
        <v>13</v>
      </c>
      <c r="B1283" s="45">
        <f t="shared" si="40"/>
        <v>46282</v>
      </c>
      <c r="C1283" s="42" t="str">
        <f>IF(ISERROR(VLOOKUP(B1283,'Айгенис Оп11'!$C$3:$C$30,1,0)),"Нет","Да")</f>
        <v>Нет</v>
      </c>
      <c r="D1283" s="43">
        <f t="shared" ref="D1283:D1346" si="41">IF(MOD(YEAR(B1283),4)=0,366,365)</f>
        <v>365</v>
      </c>
      <c r="E1283" s="44">
        <f>ROUND(('Все выпуски'!$J$3*'Все выпуски'!$J$6/100)/365*(B1283-IF(C1283="Нет",VLOOKUP(A1283,'Айгенис Оп11'!$A$2:$C$30,3,0),VLOOKUP((A1283-1),'Айгенис Оп11'!$A$2:$C$30,3,0))),2)</f>
        <v>6.33</v>
      </c>
      <c r="G1283" s="43">
        <f>COUNTIF(D1284:$D$2571,365)</f>
        <v>922</v>
      </c>
      <c r="H1283" s="43">
        <f>COUNTIF(D1284:$D$2571,366)</f>
        <v>366</v>
      </c>
    </row>
    <row r="1284" spans="1:8" x14ac:dyDescent="0.25">
      <c r="A1284" s="1">
        <f>COUNTIF($C$2:C1284,"Да")</f>
        <v>13</v>
      </c>
      <c r="B1284" s="45">
        <f t="shared" si="40"/>
        <v>46283</v>
      </c>
      <c r="C1284" s="42" t="str">
        <f>IF(ISERROR(VLOOKUP(B1284,'Айгенис Оп11'!$C$3:$C$30,1,0)),"Нет","Да")</f>
        <v>Нет</v>
      </c>
      <c r="D1284" s="43">
        <f t="shared" si="41"/>
        <v>365</v>
      </c>
      <c r="E1284" s="44">
        <f>ROUND(('Все выпуски'!$J$3*'Все выпуски'!$J$6/100)/365*(B1284-IF(C1284="Нет",VLOOKUP(A1284,'Айгенис Оп11'!$A$2:$C$30,3,0),VLOOKUP((A1284-1),'Айгенис Оп11'!$A$2:$C$30,3,0))),2)</f>
        <v>6.41</v>
      </c>
      <c r="G1284" s="43">
        <f>COUNTIF(D1285:$D$2571,365)</f>
        <v>921</v>
      </c>
      <c r="H1284" s="43">
        <f>COUNTIF(D1285:$D$2571,366)</f>
        <v>366</v>
      </c>
    </row>
    <row r="1285" spans="1:8" x14ac:dyDescent="0.25">
      <c r="A1285" s="1">
        <f>COUNTIF($C$2:C1285,"Да")</f>
        <v>13</v>
      </c>
      <c r="B1285" s="45">
        <f t="shared" si="40"/>
        <v>46284</v>
      </c>
      <c r="C1285" s="42" t="str">
        <f>IF(ISERROR(VLOOKUP(B1285,'Айгенис Оп11'!$C$3:$C$30,1,0)),"Нет","Да")</f>
        <v>Нет</v>
      </c>
      <c r="D1285" s="43">
        <f t="shared" si="41"/>
        <v>365</v>
      </c>
      <c r="E1285" s="44">
        <f>ROUND(('Все выпуски'!$J$3*'Все выпуски'!$J$6/100)/365*(B1285-IF(C1285="Нет",VLOOKUP(A1285,'Айгенис Оп11'!$A$2:$C$30,3,0),VLOOKUP((A1285-1),'Айгенис Оп11'!$A$2:$C$30,3,0))),2)</f>
        <v>6.49</v>
      </c>
      <c r="G1285" s="43">
        <f>COUNTIF(D1286:$D$2571,365)</f>
        <v>920</v>
      </c>
      <c r="H1285" s="43">
        <f>COUNTIF(D1286:$D$2571,366)</f>
        <v>366</v>
      </c>
    </row>
    <row r="1286" spans="1:8" x14ac:dyDescent="0.25">
      <c r="A1286" s="1">
        <f>COUNTIF($C$2:C1286,"Да")</f>
        <v>13</v>
      </c>
      <c r="B1286" s="45">
        <f t="shared" si="40"/>
        <v>46285</v>
      </c>
      <c r="C1286" s="42" t="str">
        <f>IF(ISERROR(VLOOKUP(B1286,'Айгенис Оп11'!$C$3:$C$30,1,0)),"Нет","Да")</f>
        <v>Нет</v>
      </c>
      <c r="D1286" s="43">
        <f t="shared" si="41"/>
        <v>365</v>
      </c>
      <c r="E1286" s="44">
        <f>ROUND(('Все выпуски'!$J$3*'Все выпуски'!$J$6/100)/365*(B1286-IF(C1286="Нет",VLOOKUP(A1286,'Айгенис Оп11'!$A$2:$C$30,3,0),VLOOKUP((A1286-1),'Айгенис Оп11'!$A$2:$C$30,3,0))),2)</f>
        <v>6.58</v>
      </c>
      <c r="G1286" s="43">
        <f>COUNTIF(D1287:$D$2571,365)</f>
        <v>919</v>
      </c>
      <c r="H1286" s="43">
        <f>COUNTIF(D1287:$D$2571,366)</f>
        <v>366</v>
      </c>
    </row>
    <row r="1287" spans="1:8" x14ac:dyDescent="0.25">
      <c r="A1287" s="1">
        <f>COUNTIF($C$2:C1287,"Да")</f>
        <v>13</v>
      </c>
      <c r="B1287" s="45">
        <f t="shared" si="40"/>
        <v>46286</v>
      </c>
      <c r="C1287" s="42" t="str">
        <f>IF(ISERROR(VLOOKUP(B1287,'Айгенис Оп11'!$C$3:$C$30,1,0)),"Нет","Да")</f>
        <v>Нет</v>
      </c>
      <c r="D1287" s="43">
        <f t="shared" si="41"/>
        <v>365</v>
      </c>
      <c r="E1287" s="44">
        <f>ROUND(('Все выпуски'!$J$3*'Все выпуски'!$J$6/100)/365*(B1287-IF(C1287="Нет",VLOOKUP(A1287,'Айгенис Оп11'!$A$2:$C$30,3,0),VLOOKUP((A1287-1),'Айгенис Оп11'!$A$2:$C$30,3,0))),2)</f>
        <v>6.66</v>
      </c>
      <c r="G1287" s="43">
        <f>COUNTIF(D1288:$D$2571,365)</f>
        <v>918</v>
      </c>
      <c r="H1287" s="43">
        <f>COUNTIF(D1288:$D$2571,366)</f>
        <v>366</v>
      </c>
    </row>
    <row r="1288" spans="1:8" x14ac:dyDescent="0.25">
      <c r="A1288" s="1">
        <f>COUNTIF($C$2:C1288,"Да")</f>
        <v>13</v>
      </c>
      <c r="B1288" s="45">
        <f t="shared" si="40"/>
        <v>46287</v>
      </c>
      <c r="C1288" s="42" t="str">
        <f>IF(ISERROR(VLOOKUP(B1288,'Айгенис Оп11'!$C$3:$C$30,1,0)),"Нет","Да")</f>
        <v>Нет</v>
      </c>
      <c r="D1288" s="43">
        <f t="shared" si="41"/>
        <v>365</v>
      </c>
      <c r="E1288" s="44">
        <f>ROUND(('Все выпуски'!$J$3*'Все выпуски'!$J$6/100)/365*(B1288-IF(C1288="Нет",VLOOKUP(A1288,'Айгенис Оп11'!$A$2:$C$30,3,0),VLOOKUP((A1288-1),'Айгенис Оп11'!$A$2:$C$30,3,0))),2)</f>
        <v>6.74</v>
      </c>
      <c r="G1288" s="43">
        <f>COUNTIF(D1289:$D$2571,365)</f>
        <v>917</v>
      </c>
      <c r="H1288" s="43">
        <f>COUNTIF(D1289:$D$2571,366)</f>
        <v>366</v>
      </c>
    </row>
    <row r="1289" spans="1:8" x14ac:dyDescent="0.25">
      <c r="A1289" s="1">
        <f>COUNTIF($C$2:C1289,"Да")</f>
        <v>13</v>
      </c>
      <c r="B1289" s="45">
        <f t="shared" si="40"/>
        <v>46288</v>
      </c>
      <c r="C1289" s="42" t="str">
        <f>IF(ISERROR(VLOOKUP(B1289,'Айгенис Оп11'!$C$3:$C$30,1,0)),"Нет","Да")</f>
        <v>Нет</v>
      </c>
      <c r="D1289" s="43">
        <f t="shared" si="41"/>
        <v>365</v>
      </c>
      <c r="E1289" s="44">
        <f>ROUND(('Все выпуски'!$J$3*'Все выпуски'!$J$6/100)/365*(B1289-IF(C1289="Нет",VLOOKUP(A1289,'Айгенис Оп11'!$A$2:$C$30,3,0),VLOOKUP((A1289-1),'Айгенис Оп11'!$A$2:$C$30,3,0))),2)</f>
        <v>6.82</v>
      </c>
      <c r="G1289" s="43">
        <f>COUNTIF(D1290:$D$2571,365)</f>
        <v>916</v>
      </c>
      <c r="H1289" s="43">
        <f>COUNTIF(D1290:$D$2571,366)</f>
        <v>366</v>
      </c>
    </row>
    <row r="1290" spans="1:8" x14ac:dyDescent="0.25">
      <c r="A1290" s="1">
        <f>COUNTIF($C$2:C1290,"Да")</f>
        <v>13</v>
      </c>
      <c r="B1290" s="45">
        <f t="shared" si="40"/>
        <v>46289</v>
      </c>
      <c r="C1290" s="42" t="str">
        <f>IF(ISERROR(VLOOKUP(B1290,'Айгенис Оп11'!$C$3:$C$30,1,0)),"Нет","Да")</f>
        <v>Нет</v>
      </c>
      <c r="D1290" s="43">
        <f t="shared" si="41"/>
        <v>365</v>
      </c>
      <c r="E1290" s="44">
        <f>ROUND(('Все выпуски'!$J$3*'Все выпуски'!$J$6/100)/365*(B1290-IF(C1290="Нет",VLOOKUP(A1290,'Айгенис Оп11'!$A$2:$C$30,3,0),VLOOKUP((A1290-1),'Айгенис Оп11'!$A$2:$C$30,3,0))),2)</f>
        <v>6.9</v>
      </c>
      <c r="G1290" s="43">
        <f>COUNTIF(D1291:$D$2571,365)</f>
        <v>915</v>
      </c>
      <c r="H1290" s="43">
        <f>COUNTIF(D1291:$D$2571,366)</f>
        <v>366</v>
      </c>
    </row>
    <row r="1291" spans="1:8" x14ac:dyDescent="0.25">
      <c r="A1291" s="1">
        <f>COUNTIF($C$2:C1291,"Да")</f>
        <v>13</v>
      </c>
      <c r="B1291" s="45">
        <f t="shared" si="40"/>
        <v>46290</v>
      </c>
      <c r="C1291" s="42" t="str">
        <f>IF(ISERROR(VLOOKUP(B1291,'Айгенис Оп11'!$C$3:$C$30,1,0)),"Нет","Да")</f>
        <v>Нет</v>
      </c>
      <c r="D1291" s="43">
        <f t="shared" si="41"/>
        <v>365</v>
      </c>
      <c r="E1291" s="44">
        <f>ROUND(('Все выпуски'!$J$3*'Все выпуски'!$J$6/100)/365*(B1291-IF(C1291="Нет",VLOOKUP(A1291,'Айгенис Оп11'!$A$2:$C$30,3,0),VLOOKUP((A1291-1),'Айгенис Оп11'!$A$2:$C$30,3,0))),2)</f>
        <v>6.99</v>
      </c>
      <c r="G1291" s="43">
        <f>COUNTIF(D1292:$D$2571,365)</f>
        <v>914</v>
      </c>
      <c r="H1291" s="43">
        <f>COUNTIF(D1292:$D$2571,366)</f>
        <v>366</v>
      </c>
    </row>
    <row r="1292" spans="1:8" x14ac:dyDescent="0.25">
      <c r="A1292" s="1">
        <f>COUNTIF($C$2:C1292,"Да")</f>
        <v>13</v>
      </c>
      <c r="B1292" s="45">
        <f t="shared" ref="B1292:B1355" si="42">B1291+1</f>
        <v>46291</v>
      </c>
      <c r="C1292" s="42" t="str">
        <f>IF(ISERROR(VLOOKUP(B1292,'Айгенис Оп11'!$C$3:$C$30,1,0)),"Нет","Да")</f>
        <v>Нет</v>
      </c>
      <c r="D1292" s="43">
        <f t="shared" si="41"/>
        <v>365</v>
      </c>
      <c r="E1292" s="44">
        <f>ROUND(('Все выпуски'!$J$3*'Все выпуски'!$J$6/100)/365*(B1292-IF(C1292="Нет",VLOOKUP(A1292,'Айгенис Оп11'!$A$2:$C$30,3,0),VLOOKUP((A1292-1),'Айгенис Оп11'!$A$2:$C$30,3,0))),2)</f>
        <v>7.07</v>
      </c>
      <c r="G1292" s="43">
        <f>COUNTIF(D1293:$D$2571,365)</f>
        <v>913</v>
      </c>
      <c r="H1292" s="43">
        <f>COUNTIF(D1293:$D$2571,366)</f>
        <v>366</v>
      </c>
    </row>
    <row r="1293" spans="1:8" x14ac:dyDescent="0.25">
      <c r="A1293" s="1">
        <f>COUNTIF($C$2:C1293,"Да")</f>
        <v>13</v>
      </c>
      <c r="B1293" s="45">
        <f t="shared" si="42"/>
        <v>46292</v>
      </c>
      <c r="C1293" s="42" t="str">
        <f>IF(ISERROR(VLOOKUP(B1293,'Айгенис Оп11'!$C$3:$C$30,1,0)),"Нет","Да")</f>
        <v>Нет</v>
      </c>
      <c r="D1293" s="43">
        <f t="shared" si="41"/>
        <v>365</v>
      </c>
      <c r="E1293" s="44">
        <f>ROUND(('Все выпуски'!$J$3*'Все выпуски'!$J$6/100)/365*(B1293-IF(C1293="Нет",VLOOKUP(A1293,'Айгенис Оп11'!$A$2:$C$30,3,0),VLOOKUP((A1293-1),'Айгенис Оп11'!$A$2:$C$30,3,0))),2)</f>
        <v>7.15</v>
      </c>
      <c r="G1293" s="43">
        <f>COUNTIF(D1294:$D$2571,365)</f>
        <v>912</v>
      </c>
      <c r="H1293" s="43">
        <f>COUNTIF(D1294:$D$2571,366)</f>
        <v>366</v>
      </c>
    </row>
    <row r="1294" spans="1:8" x14ac:dyDescent="0.25">
      <c r="A1294" s="1">
        <f>COUNTIF($C$2:C1294,"Да")</f>
        <v>13</v>
      </c>
      <c r="B1294" s="45">
        <f t="shared" si="42"/>
        <v>46293</v>
      </c>
      <c r="C1294" s="42" t="str">
        <f>IF(ISERROR(VLOOKUP(B1294,'Айгенис Оп11'!$C$3:$C$30,1,0)),"Нет","Да")</f>
        <v>Нет</v>
      </c>
      <c r="D1294" s="43">
        <f t="shared" si="41"/>
        <v>365</v>
      </c>
      <c r="E1294" s="44">
        <f>ROUND(('Все выпуски'!$J$3*'Все выпуски'!$J$6/100)/365*(B1294-IF(C1294="Нет",VLOOKUP(A1294,'Айгенис Оп11'!$A$2:$C$30,3,0),VLOOKUP((A1294-1),'Айгенис Оп11'!$A$2:$C$30,3,0))),2)</f>
        <v>7.23</v>
      </c>
      <c r="G1294" s="43">
        <f>COUNTIF(D1295:$D$2571,365)</f>
        <v>911</v>
      </c>
      <c r="H1294" s="43">
        <f>COUNTIF(D1295:$D$2571,366)</f>
        <v>366</v>
      </c>
    </row>
    <row r="1295" spans="1:8" x14ac:dyDescent="0.25">
      <c r="A1295" s="1">
        <f>COUNTIF($C$2:C1295,"Да")</f>
        <v>13</v>
      </c>
      <c r="B1295" s="45">
        <f t="shared" si="42"/>
        <v>46294</v>
      </c>
      <c r="C1295" s="42" t="str">
        <f>IF(ISERROR(VLOOKUP(B1295,'Айгенис Оп11'!$C$3:$C$30,1,0)),"Нет","Да")</f>
        <v>Нет</v>
      </c>
      <c r="D1295" s="43">
        <f t="shared" si="41"/>
        <v>365</v>
      </c>
      <c r="E1295" s="44">
        <f>ROUND(('Все выпуски'!$J$3*'Все выпуски'!$J$6/100)/365*(B1295-IF(C1295="Нет",VLOOKUP(A1295,'Айгенис Оп11'!$A$2:$C$30,3,0),VLOOKUP((A1295-1),'Айгенис Оп11'!$A$2:$C$30,3,0))),2)</f>
        <v>7.32</v>
      </c>
      <c r="G1295" s="43">
        <f>COUNTIF(D1296:$D$2571,365)</f>
        <v>910</v>
      </c>
      <c r="H1295" s="43">
        <f>COUNTIF(D1296:$D$2571,366)</f>
        <v>366</v>
      </c>
    </row>
    <row r="1296" spans="1:8" x14ac:dyDescent="0.25">
      <c r="A1296" s="1">
        <f>COUNTIF($C$2:C1296,"Да")</f>
        <v>13</v>
      </c>
      <c r="B1296" s="45">
        <f t="shared" si="42"/>
        <v>46295</v>
      </c>
      <c r="C1296" s="42" t="str">
        <f>IF(ISERROR(VLOOKUP(B1296,'Айгенис Оп11'!$C$3:$C$30,1,0)),"Нет","Да")</f>
        <v>Нет</v>
      </c>
      <c r="D1296" s="43">
        <f t="shared" si="41"/>
        <v>365</v>
      </c>
      <c r="E1296" s="44">
        <f>ROUND(('Все выпуски'!$J$3*'Все выпуски'!$J$6/100)/365*(B1296-IF(C1296="Нет",VLOOKUP(A1296,'Айгенис Оп11'!$A$2:$C$30,3,0),VLOOKUP((A1296-1),'Айгенис Оп11'!$A$2:$C$30,3,0))),2)</f>
        <v>7.4</v>
      </c>
      <c r="G1296" s="43">
        <f>COUNTIF(D1297:$D$2571,365)</f>
        <v>909</v>
      </c>
      <c r="H1296" s="43">
        <f>COUNTIF(D1297:$D$2571,366)</f>
        <v>366</v>
      </c>
    </row>
    <row r="1297" spans="1:8" x14ac:dyDescent="0.25">
      <c r="A1297" s="1">
        <f>COUNTIF($C$2:C1297,"Да")</f>
        <v>13</v>
      </c>
      <c r="B1297" s="45">
        <f t="shared" si="42"/>
        <v>46296</v>
      </c>
      <c r="C1297" s="42" t="str">
        <f>IF(ISERROR(VLOOKUP(B1297,'Айгенис Оп11'!$C$3:$C$30,1,0)),"Нет","Да")</f>
        <v>Нет</v>
      </c>
      <c r="D1297" s="43">
        <f t="shared" si="41"/>
        <v>365</v>
      </c>
      <c r="E1297" s="44">
        <f>ROUND(('Все выпуски'!$J$3*'Все выпуски'!$J$6/100)/365*(B1297-IF(C1297="Нет",VLOOKUP(A1297,'Айгенис Оп11'!$A$2:$C$30,3,0),VLOOKUP((A1297-1),'Айгенис Оп11'!$A$2:$C$30,3,0))),2)</f>
        <v>7.48</v>
      </c>
      <c r="G1297" s="43">
        <f>COUNTIF(D1298:$D$2571,365)</f>
        <v>908</v>
      </c>
      <c r="H1297" s="43">
        <f>COUNTIF(D1298:$D$2571,366)</f>
        <v>366</v>
      </c>
    </row>
    <row r="1298" spans="1:8" x14ac:dyDescent="0.25">
      <c r="A1298" s="1">
        <f>COUNTIF($C$2:C1298,"Да")</f>
        <v>14</v>
      </c>
      <c r="B1298" s="45">
        <f t="shared" si="42"/>
        <v>46297</v>
      </c>
      <c r="C1298" s="42" t="str">
        <f>IF(ISERROR(VLOOKUP(B1298,'Айгенис Оп11'!$C$3:$C$30,1,0)),"Нет","Да")</f>
        <v>Да</v>
      </c>
      <c r="D1298" s="43">
        <f t="shared" si="41"/>
        <v>365</v>
      </c>
      <c r="E1298" s="44">
        <f>ROUND(('Все выпуски'!$J$3*'Все выпуски'!$J$6/100)/365*(B1298-IF(C1298="Нет",VLOOKUP(A1298,'Айгенис Оп11'!$A$2:$C$30,3,0),VLOOKUP((A1298-1),'Айгенис Оп11'!$A$2:$C$30,3,0))),2)</f>
        <v>7.56</v>
      </c>
      <c r="G1298" s="43">
        <f>COUNTIF(D1299:$D$2571,365)</f>
        <v>907</v>
      </c>
      <c r="H1298" s="43">
        <f>COUNTIF(D1299:$D$2571,366)</f>
        <v>366</v>
      </c>
    </row>
    <row r="1299" spans="1:8" x14ac:dyDescent="0.25">
      <c r="A1299" s="1">
        <f>COUNTIF($C$2:C1299,"Да")</f>
        <v>14</v>
      </c>
      <c r="B1299" s="45">
        <f t="shared" si="42"/>
        <v>46298</v>
      </c>
      <c r="C1299" s="42" t="str">
        <f>IF(ISERROR(VLOOKUP(B1299,'Айгенис Оп11'!$C$3:$C$30,1,0)),"Нет","Да")</f>
        <v>Нет</v>
      </c>
      <c r="D1299" s="43">
        <f t="shared" si="41"/>
        <v>365</v>
      </c>
      <c r="E1299" s="44">
        <f>ROUND(('Все выпуски'!$J$3*'Все выпуски'!$J$6/100)/365*(B1299-IF(C1299="Нет",VLOOKUP(A1299,'Айгенис Оп11'!$A$2:$C$30,3,0),VLOOKUP((A1299-1),'Айгенис Оп11'!$A$2:$C$30,3,0))),2)</f>
        <v>0.08</v>
      </c>
      <c r="G1299" s="43">
        <f>COUNTIF(D1300:$D$2571,365)</f>
        <v>906</v>
      </c>
      <c r="H1299" s="43">
        <f>COUNTIF(D1300:$D$2571,366)</f>
        <v>366</v>
      </c>
    </row>
    <row r="1300" spans="1:8" x14ac:dyDescent="0.25">
      <c r="A1300" s="1">
        <f>COUNTIF($C$2:C1300,"Да")</f>
        <v>14</v>
      </c>
      <c r="B1300" s="45">
        <f t="shared" si="42"/>
        <v>46299</v>
      </c>
      <c r="C1300" s="42" t="str">
        <f>IF(ISERROR(VLOOKUP(B1300,'Айгенис Оп11'!$C$3:$C$30,1,0)),"Нет","Да")</f>
        <v>Нет</v>
      </c>
      <c r="D1300" s="43">
        <f t="shared" si="41"/>
        <v>365</v>
      </c>
      <c r="E1300" s="44">
        <f>ROUND(('Все выпуски'!$J$3*'Все выпуски'!$J$6/100)/365*(B1300-IF(C1300="Нет",VLOOKUP(A1300,'Айгенис Оп11'!$A$2:$C$30,3,0),VLOOKUP((A1300-1),'Айгенис Оп11'!$A$2:$C$30,3,0))),2)</f>
        <v>0.16</v>
      </c>
      <c r="G1300" s="43">
        <f>COUNTIF(D1301:$D$2571,365)</f>
        <v>905</v>
      </c>
      <c r="H1300" s="43">
        <f>COUNTIF(D1301:$D$2571,366)</f>
        <v>366</v>
      </c>
    </row>
    <row r="1301" spans="1:8" x14ac:dyDescent="0.25">
      <c r="A1301" s="1">
        <f>COUNTIF($C$2:C1301,"Да")</f>
        <v>14</v>
      </c>
      <c r="B1301" s="45">
        <f t="shared" si="42"/>
        <v>46300</v>
      </c>
      <c r="C1301" s="42" t="str">
        <f>IF(ISERROR(VLOOKUP(B1301,'Айгенис Оп11'!$C$3:$C$30,1,0)),"Нет","Да")</f>
        <v>Нет</v>
      </c>
      <c r="D1301" s="43">
        <f t="shared" si="41"/>
        <v>365</v>
      </c>
      <c r="E1301" s="44">
        <f>ROUND(('Все выпуски'!$J$3*'Все выпуски'!$J$6/100)/365*(B1301-IF(C1301="Нет",VLOOKUP(A1301,'Айгенис Оп11'!$A$2:$C$30,3,0),VLOOKUP((A1301-1),'Айгенис Оп11'!$A$2:$C$30,3,0))),2)</f>
        <v>0.25</v>
      </c>
      <c r="G1301" s="43">
        <f>COUNTIF(D1302:$D$2571,365)</f>
        <v>904</v>
      </c>
      <c r="H1301" s="43">
        <f>COUNTIF(D1302:$D$2571,366)</f>
        <v>366</v>
      </c>
    </row>
    <row r="1302" spans="1:8" x14ac:dyDescent="0.25">
      <c r="A1302" s="1">
        <f>COUNTIF($C$2:C1302,"Да")</f>
        <v>14</v>
      </c>
      <c r="B1302" s="45">
        <f t="shared" si="42"/>
        <v>46301</v>
      </c>
      <c r="C1302" s="42" t="str">
        <f>IF(ISERROR(VLOOKUP(B1302,'Айгенис Оп11'!$C$3:$C$30,1,0)),"Нет","Да")</f>
        <v>Нет</v>
      </c>
      <c r="D1302" s="43">
        <f t="shared" si="41"/>
        <v>365</v>
      </c>
      <c r="E1302" s="44">
        <f>ROUND(('Все выпуски'!$J$3*'Все выпуски'!$J$6/100)/365*(B1302-IF(C1302="Нет",VLOOKUP(A1302,'Айгенис Оп11'!$A$2:$C$30,3,0),VLOOKUP((A1302-1),'Айгенис Оп11'!$A$2:$C$30,3,0))),2)</f>
        <v>0.33</v>
      </c>
      <c r="G1302" s="43">
        <f>COUNTIF(D1303:$D$2571,365)</f>
        <v>903</v>
      </c>
      <c r="H1302" s="43">
        <f>COUNTIF(D1303:$D$2571,366)</f>
        <v>366</v>
      </c>
    </row>
    <row r="1303" spans="1:8" x14ac:dyDescent="0.25">
      <c r="A1303" s="1">
        <f>COUNTIF($C$2:C1303,"Да")</f>
        <v>14</v>
      </c>
      <c r="B1303" s="45">
        <f t="shared" si="42"/>
        <v>46302</v>
      </c>
      <c r="C1303" s="42" t="str">
        <f>IF(ISERROR(VLOOKUP(B1303,'Айгенис Оп11'!$C$3:$C$30,1,0)),"Нет","Да")</f>
        <v>Нет</v>
      </c>
      <c r="D1303" s="43">
        <f t="shared" si="41"/>
        <v>365</v>
      </c>
      <c r="E1303" s="44">
        <f>ROUND(('Все выпуски'!$J$3*'Все выпуски'!$J$6/100)/365*(B1303-IF(C1303="Нет",VLOOKUP(A1303,'Айгенис Оп11'!$A$2:$C$30,3,0),VLOOKUP((A1303-1),'Айгенис Оп11'!$A$2:$C$30,3,0))),2)</f>
        <v>0.41</v>
      </c>
      <c r="G1303" s="43">
        <f>COUNTIF(D1304:$D$2571,365)</f>
        <v>902</v>
      </c>
      <c r="H1303" s="43">
        <f>COUNTIF(D1304:$D$2571,366)</f>
        <v>366</v>
      </c>
    </row>
    <row r="1304" spans="1:8" x14ac:dyDescent="0.25">
      <c r="A1304" s="1">
        <f>COUNTIF($C$2:C1304,"Да")</f>
        <v>14</v>
      </c>
      <c r="B1304" s="45">
        <f t="shared" si="42"/>
        <v>46303</v>
      </c>
      <c r="C1304" s="42" t="str">
        <f>IF(ISERROR(VLOOKUP(B1304,'Айгенис Оп11'!$C$3:$C$30,1,0)),"Нет","Да")</f>
        <v>Нет</v>
      </c>
      <c r="D1304" s="43">
        <f t="shared" si="41"/>
        <v>365</v>
      </c>
      <c r="E1304" s="44">
        <f>ROUND(('Все выпуски'!$J$3*'Все выпуски'!$J$6/100)/365*(B1304-IF(C1304="Нет",VLOOKUP(A1304,'Айгенис Оп11'!$A$2:$C$30,3,0),VLOOKUP((A1304-1),'Айгенис Оп11'!$A$2:$C$30,3,0))),2)</f>
        <v>0.49</v>
      </c>
      <c r="G1304" s="43">
        <f>COUNTIF(D1305:$D$2571,365)</f>
        <v>901</v>
      </c>
      <c r="H1304" s="43">
        <f>COUNTIF(D1305:$D$2571,366)</f>
        <v>366</v>
      </c>
    </row>
    <row r="1305" spans="1:8" x14ac:dyDescent="0.25">
      <c r="A1305" s="1">
        <f>COUNTIF($C$2:C1305,"Да")</f>
        <v>14</v>
      </c>
      <c r="B1305" s="45">
        <f t="shared" si="42"/>
        <v>46304</v>
      </c>
      <c r="C1305" s="42" t="str">
        <f>IF(ISERROR(VLOOKUP(B1305,'Айгенис Оп11'!$C$3:$C$30,1,0)),"Нет","Да")</f>
        <v>Нет</v>
      </c>
      <c r="D1305" s="43">
        <f t="shared" si="41"/>
        <v>365</v>
      </c>
      <c r="E1305" s="44">
        <f>ROUND(('Все выпуски'!$J$3*'Все выпуски'!$J$6/100)/365*(B1305-IF(C1305="Нет",VLOOKUP(A1305,'Айгенис Оп11'!$A$2:$C$30,3,0),VLOOKUP((A1305-1),'Айгенис Оп11'!$A$2:$C$30,3,0))),2)</f>
        <v>0.57999999999999996</v>
      </c>
      <c r="G1305" s="43">
        <f>COUNTIF(D1306:$D$2571,365)</f>
        <v>900</v>
      </c>
      <c r="H1305" s="43">
        <f>COUNTIF(D1306:$D$2571,366)</f>
        <v>366</v>
      </c>
    </row>
    <row r="1306" spans="1:8" x14ac:dyDescent="0.25">
      <c r="A1306" s="1">
        <f>COUNTIF($C$2:C1306,"Да")</f>
        <v>14</v>
      </c>
      <c r="B1306" s="45">
        <f t="shared" si="42"/>
        <v>46305</v>
      </c>
      <c r="C1306" s="42" t="str">
        <f>IF(ISERROR(VLOOKUP(B1306,'Айгенис Оп11'!$C$3:$C$30,1,0)),"Нет","Да")</f>
        <v>Нет</v>
      </c>
      <c r="D1306" s="43">
        <f t="shared" si="41"/>
        <v>365</v>
      </c>
      <c r="E1306" s="44">
        <f>ROUND(('Все выпуски'!$J$3*'Все выпуски'!$J$6/100)/365*(B1306-IF(C1306="Нет",VLOOKUP(A1306,'Айгенис Оп11'!$A$2:$C$30,3,0),VLOOKUP((A1306-1),'Айгенис Оп11'!$A$2:$C$30,3,0))),2)</f>
        <v>0.66</v>
      </c>
      <c r="G1306" s="43">
        <f>COUNTIF(D1307:$D$2571,365)</f>
        <v>899</v>
      </c>
      <c r="H1306" s="43">
        <f>COUNTIF(D1307:$D$2571,366)</f>
        <v>366</v>
      </c>
    </row>
    <row r="1307" spans="1:8" x14ac:dyDescent="0.25">
      <c r="A1307" s="1">
        <f>COUNTIF($C$2:C1307,"Да")</f>
        <v>14</v>
      </c>
      <c r="B1307" s="45">
        <f t="shared" si="42"/>
        <v>46306</v>
      </c>
      <c r="C1307" s="42" t="str">
        <f>IF(ISERROR(VLOOKUP(B1307,'Айгенис Оп11'!$C$3:$C$30,1,0)),"Нет","Да")</f>
        <v>Нет</v>
      </c>
      <c r="D1307" s="43">
        <f t="shared" si="41"/>
        <v>365</v>
      </c>
      <c r="E1307" s="44">
        <f>ROUND(('Все выпуски'!$J$3*'Все выпуски'!$J$6/100)/365*(B1307-IF(C1307="Нет",VLOOKUP(A1307,'Айгенис Оп11'!$A$2:$C$30,3,0),VLOOKUP((A1307-1),'Айгенис Оп11'!$A$2:$C$30,3,0))),2)</f>
        <v>0.74</v>
      </c>
      <c r="G1307" s="43">
        <f>COUNTIF(D1308:$D$2571,365)</f>
        <v>898</v>
      </c>
      <c r="H1307" s="43">
        <f>COUNTIF(D1308:$D$2571,366)</f>
        <v>366</v>
      </c>
    </row>
    <row r="1308" spans="1:8" x14ac:dyDescent="0.25">
      <c r="A1308" s="1">
        <f>COUNTIF($C$2:C1308,"Да")</f>
        <v>14</v>
      </c>
      <c r="B1308" s="45">
        <f t="shared" si="42"/>
        <v>46307</v>
      </c>
      <c r="C1308" s="42" t="str">
        <f>IF(ISERROR(VLOOKUP(B1308,'Айгенис Оп11'!$C$3:$C$30,1,0)),"Нет","Да")</f>
        <v>Нет</v>
      </c>
      <c r="D1308" s="43">
        <f t="shared" si="41"/>
        <v>365</v>
      </c>
      <c r="E1308" s="44">
        <f>ROUND(('Все выпуски'!$J$3*'Все выпуски'!$J$6/100)/365*(B1308-IF(C1308="Нет",VLOOKUP(A1308,'Айгенис Оп11'!$A$2:$C$30,3,0),VLOOKUP((A1308-1),'Айгенис Оп11'!$A$2:$C$30,3,0))),2)</f>
        <v>0.82</v>
      </c>
      <c r="G1308" s="43">
        <f>COUNTIF(D1309:$D$2571,365)</f>
        <v>897</v>
      </c>
      <c r="H1308" s="43">
        <f>COUNTIF(D1309:$D$2571,366)</f>
        <v>366</v>
      </c>
    </row>
    <row r="1309" spans="1:8" x14ac:dyDescent="0.25">
      <c r="A1309" s="1">
        <f>COUNTIF($C$2:C1309,"Да")</f>
        <v>14</v>
      </c>
      <c r="B1309" s="45">
        <f t="shared" si="42"/>
        <v>46308</v>
      </c>
      <c r="C1309" s="42" t="str">
        <f>IF(ISERROR(VLOOKUP(B1309,'Айгенис Оп11'!$C$3:$C$30,1,0)),"Нет","Да")</f>
        <v>Нет</v>
      </c>
      <c r="D1309" s="43">
        <f t="shared" si="41"/>
        <v>365</v>
      </c>
      <c r="E1309" s="44">
        <f>ROUND(('Все выпуски'!$J$3*'Все выпуски'!$J$6/100)/365*(B1309-IF(C1309="Нет",VLOOKUP(A1309,'Айгенис Оп11'!$A$2:$C$30,3,0),VLOOKUP((A1309-1),'Айгенис Оп11'!$A$2:$C$30,3,0))),2)</f>
        <v>0.9</v>
      </c>
      <c r="G1309" s="43">
        <f>COUNTIF(D1310:$D$2571,365)</f>
        <v>896</v>
      </c>
      <c r="H1309" s="43">
        <f>COUNTIF(D1310:$D$2571,366)</f>
        <v>366</v>
      </c>
    </row>
    <row r="1310" spans="1:8" x14ac:dyDescent="0.25">
      <c r="A1310" s="1">
        <f>COUNTIF($C$2:C1310,"Да")</f>
        <v>14</v>
      </c>
      <c r="B1310" s="45">
        <f t="shared" si="42"/>
        <v>46309</v>
      </c>
      <c r="C1310" s="42" t="str">
        <f>IF(ISERROR(VLOOKUP(B1310,'Айгенис Оп11'!$C$3:$C$30,1,0)),"Нет","Да")</f>
        <v>Нет</v>
      </c>
      <c r="D1310" s="43">
        <f t="shared" si="41"/>
        <v>365</v>
      </c>
      <c r="E1310" s="44">
        <f>ROUND(('Все выпуски'!$J$3*'Все выпуски'!$J$6/100)/365*(B1310-IF(C1310="Нет",VLOOKUP(A1310,'Айгенис Оп11'!$A$2:$C$30,3,0),VLOOKUP((A1310-1),'Айгенис Оп11'!$A$2:$C$30,3,0))),2)</f>
        <v>0.99</v>
      </c>
      <c r="G1310" s="43">
        <f>COUNTIF(D1311:$D$2571,365)</f>
        <v>895</v>
      </c>
      <c r="H1310" s="43">
        <f>COUNTIF(D1311:$D$2571,366)</f>
        <v>366</v>
      </c>
    </row>
    <row r="1311" spans="1:8" x14ac:dyDescent="0.25">
      <c r="A1311" s="1">
        <f>COUNTIF($C$2:C1311,"Да")</f>
        <v>14</v>
      </c>
      <c r="B1311" s="45">
        <f t="shared" si="42"/>
        <v>46310</v>
      </c>
      <c r="C1311" s="42" t="str">
        <f>IF(ISERROR(VLOOKUP(B1311,'Айгенис Оп11'!$C$3:$C$30,1,0)),"Нет","Да")</f>
        <v>Нет</v>
      </c>
      <c r="D1311" s="43">
        <f t="shared" si="41"/>
        <v>365</v>
      </c>
      <c r="E1311" s="44">
        <f>ROUND(('Все выпуски'!$J$3*'Все выпуски'!$J$6/100)/365*(B1311-IF(C1311="Нет",VLOOKUP(A1311,'Айгенис Оп11'!$A$2:$C$30,3,0),VLOOKUP((A1311-1),'Айгенис Оп11'!$A$2:$C$30,3,0))),2)</f>
        <v>1.07</v>
      </c>
      <c r="G1311" s="43">
        <f>COUNTIF(D1312:$D$2571,365)</f>
        <v>894</v>
      </c>
      <c r="H1311" s="43">
        <f>COUNTIF(D1312:$D$2571,366)</f>
        <v>366</v>
      </c>
    </row>
    <row r="1312" spans="1:8" x14ac:dyDescent="0.25">
      <c r="A1312" s="1">
        <f>COUNTIF($C$2:C1312,"Да")</f>
        <v>14</v>
      </c>
      <c r="B1312" s="45">
        <f t="shared" si="42"/>
        <v>46311</v>
      </c>
      <c r="C1312" s="42" t="str">
        <f>IF(ISERROR(VLOOKUP(B1312,'Айгенис Оп11'!$C$3:$C$30,1,0)),"Нет","Да")</f>
        <v>Нет</v>
      </c>
      <c r="D1312" s="43">
        <f t="shared" si="41"/>
        <v>365</v>
      </c>
      <c r="E1312" s="44">
        <f>ROUND(('Все выпуски'!$J$3*'Все выпуски'!$J$6/100)/365*(B1312-IF(C1312="Нет",VLOOKUP(A1312,'Айгенис Оп11'!$A$2:$C$30,3,0),VLOOKUP((A1312-1),'Айгенис Оп11'!$A$2:$C$30,3,0))),2)</f>
        <v>1.1499999999999999</v>
      </c>
      <c r="G1312" s="43">
        <f>COUNTIF(D1313:$D$2571,365)</f>
        <v>893</v>
      </c>
      <c r="H1312" s="43">
        <f>COUNTIF(D1313:$D$2571,366)</f>
        <v>366</v>
      </c>
    </row>
    <row r="1313" spans="1:8" x14ac:dyDescent="0.25">
      <c r="A1313" s="1">
        <f>COUNTIF($C$2:C1313,"Да")</f>
        <v>14</v>
      </c>
      <c r="B1313" s="45">
        <f t="shared" si="42"/>
        <v>46312</v>
      </c>
      <c r="C1313" s="42" t="str">
        <f>IF(ISERROR(VLOOKUP(B1313,'Айгенис Оп11'!$C$3:$C$30,1,0)),"Нет","Да")</f>
        <v>Нет</v>
      </c>
      <c r="D1313" s="43">
        <f t="shared" si="41"/>
        <v>365</v>
      </c>
      <c r="E1313" s="44">
        <f>ROUND(('Все выпуски'!$J$3*'Все выпуски'!$J$6/100)/365*(B1313-IF(C1313="Нет",VLOOKUP(A1313,'Айгенис Оп11'!$A$2:$C$30,3,0),VLOOKUP((A1313-1),'Айгенис Оп11'!$A$2:$C$30,3,0))),2)</f>
        <v>1.23</v>
      </c>
      <c r="G1313" s="43">
        <f>COUNTIF(D1314:$D$2571,365)</f>
        <v>892</v>
      </c>
      <c r="H1313" s="43">
        <f>COUNTIF(D1314:$D$2571,366)</f>
        <v>366</v>
      </c>
    </row>
    <row r="1314" spans="1:8" x14ac:dyDescent="0.25">
      <c r="A1314" s="1">
        <f>COUNTIF($C$2:C1314,"Да")</f>
        <v>14</v>
      </c>
      <c r="B1314" s="45">
        <f t="shared" si="42"/>
        <v>46313</v>
      </c>
      <c r="C1314" s="42" t="str">
        <f>IF(ISERROR(VLOOKUP(B1314,'Айгенис Оп11'!$C$3:$C$30,1,0)),"Нет","Да")</f>
        <v>Нет</v>
      </c>
      <c r="D1314" s="43">
        <f t="shared" si="41"/>
        <v>365</v>
      </c>
      <c r="E1314" s="44">
        <f>ROUND(('Все выпуски'!$J$3*'Все выпуски'!$J$6/100)/365*(B1314-IF(C1314="Нет",VLOOKUP(A1314,'Айгенис Оп11'!$A$2:$C$30,3,0),VLOOKUP((A1314-1),'Айгенис Оп11'!$A$2:$C$30,3,0))),2)</f>
        <v>1.32</v>
      </c>
      <c r="G1314" s="43">
        <f>COUNTIF(D1315:$D$2571,365)</f>
        <v>891</v>
      </c>
      <c r="H1314" s="43">
        <f>COUNTIF(D1315:$D$2571,366)</f>
        <v>366</v>
      </c>
    </row>
    <row r="1315" spans="1:8" x14ac:dyDescent="0.25">
      <c r="A1315" s="1">
        <f>COUNTIF($C$2:C1315,"Да")</f>
        <v>14</v>
      </c>
      <c r="B1315" s="45">
        <f t="shared" si="42"/>
        <v>46314</v>
      </c>
      <c r="C1315" s="42" t="str">
        <f>IF(ISERROR(VLOOKUP(B1315,'Айгенис Оп11'!$C$3:$C$30,1,0)),"Нет","Да")</f>
        <v>Нет</v>
      </c>
      <c r="D1315" s="43">
        <f t="shared" si="41"/>
        <v>365</v>
      </c>
      <c r="E1315" s="44">
        <f>ROUND(('Все выпуски'!$J$3*'Все выпуски'!$J$6/100)/365*(B1315-IF(C1315="Нет",VLOOKUP(A1315,'Айгенис Оп11'!$A$2:$C$30,3,0),VLOOKUP((A1315-1),'Айгенис Оп11'!$A$2:$C$30,3,0))),2)</f>
        <v>1.4</v>
      </c>
      <c r="G1315" s="43">
        <f>COUNTIF(D1316:$D$2571,365)</f>
        <v>890</v>
      </c>
      <c r="H1315" s="43">
        <f>COUNTIF(D1316:$D$2571,366)</f>
        <v>366</v>
      </c>
    </row>
    <row r="1316" spans="1:8" x14ac:dyDescent="0.25">
      <c r="A1316" s="1">
        <f>COUNTIF($C$2:C1316,"Да")</f>
        <v>14</v>
      </c>
      <c r="B1316" s="45">
        <f t="shared" si="42"/>
        <v>46315</v>
      </c>
      <c r="C1316" s="42" t="str">
        <f>IF(ISERROR(VLOOKUP(B1316,'Айгенис Оп11'!$C$3:$C$30,1,0)),"Нет","Да")</f>
        <v>Нет</v>
      </c>
      <c r="D1316" s="43">
        <f t="shared" si="41"/>
        <v>365</v>
      </c>
      <c r="E1316" s="44">
        <f>ROUND(('Все выпуски'!$J$3*'Все выпуски'!$J$6/100)/365*(B1316-IF(C1316="Нет",VLOOKUP(A1316,'Айгенис Оп11'!$A$2:$C$30,3,0),VLOOKUP((A1316-1),'Айгенис Оп11'!$A$2:$C$30,3,0))),2)</f>
        <v>1.48</v>
      </c>
      <c r="G1316" s="43">
        <f>COUNTIF(D1317:$D$2571,365)</f>
        <v>889</v>
      </c>
      <c r="H1316" s="43">
        <f>COUNTIF(D1317:$D$2571,366)</f>
        <v>366</v>
      </c>
    </row>
    <row r="1317" spans="1:8" x14ac:dyDescent="0.25">
      <c r="A1317" s="1">
        <f>COUNTIF($C$2:C1317,"Да")</f>
        <v>14</v>
      </c>
      <c r="B1317" s="45">
        <f t="shared" si="42"/>
        <v>46316</v>
      </c>
      <c r="C1317" s="42" t="str">
        <f>IF(ISERROR(VLOOKUP(B1317,'Айгенис Оп11'!$C$3:$C$30,1,0)),"Нет","Да")</f>
        <v>Нет</v>
      </c>
      <c r="D1317" s="43">
        <f t="shared" si="41"/>
        <v>365</v>
      </c>
      <c r="E1317" s="44">
        <f>ROUND(('Все выпуски'!$J$3*'Все выпуски'!$J$6/100)/365*(B1317-IF(C1317="Нет",VLOOKUP(A1317,'Айгенис Оп11'!$A$2:$C$30,3,0),VLOOKUP((A1317-1),'Айгенис Оп11'!$A$2:$C$30,3,0))),2)</f>
        <v>1.56</v>
      </c>
      <c r="G1317" s="43">
        <f>COUNTIF(D1318:$D$2571,365)</f>
        <v>888</v>
      </c>
      <c r="H1317" s="43">
        <f>COUNTIF(D1318:$D$2571,366)</f>
        <v>366</v>
      </c>
    </row>
    <row r="1318" spans="1:8" x14ac:dyDescent="0.25">
      <c r="A1318" s="1">
        <f>COUNTIF($C$2:C1318,"Да")</f>
        <v>14</v>
      </c>
      <c r="B1318" s="45">
        <f t="shared" si="42"/>
        <v>46317</v>
      </c>
      <c r="C1318" s="42" t="str">
        <f>IF(ISERROR(VLOOKUP(B1318,'Айгенис Оп11'!$C$3:$C$30,1,0)),"Нет","Да")</f>
        <v>Нет</v>
      </c>
      <c r="D1318" s="43">
        <f t="shared" si="41"/>
        <v>365</v>
      </c>
      <c r="E1318" s="44">
        <f>ROUND(('Все выпуски'!$J$3*'Все выпуски'!$J$6/100)/365*(B1318-IF(C1318="Нет",VLOOKUP(A1318,'Айгенис Оп11'!$A$2:$C$30,3,0),VLOOKUP((A1318-1),'Айгенис Оп11'!$A$2:$C$30,3,0))),2)</f>
        <v>1.64</v>
      </c>
      <c r="G1318" s="43">
        <f>COUNTIF(D1319:$D$2571,365)</f>
        <v>887</v>
      </c>
      <c r="H1318" s="43">
        <f>COUNTIF(D1319:$D$2571,366)</f>
        <v>366</v>
      </c>
    </row>
    <row r="1319" spans="1:8" x14ac:dyDescent="0.25">
      <c r="A1319" s="1">
        <f>COUNTIF($C$2:C1319,"Да")</f>
        <v>14</v>
      </c>
      <c r="B1319" s="45">
        <f t="shared" si="42"/>
        <v>46318</v>
      </c>
      <c r="C1319" s="42" t="str">
        <f>IF(ISERROR(VLOOKUP(B1319,'Айгенис Оп11'!$C$3:$C$30,1,0)),"Нет","Да")</f>
        <v>Нет</v>
      </c>
      <c r="D1319" s="43">
        <f t="shared" si="41"/>
        <v>365</v>
      </c>
      <c r="E1319" s="44">
        <f>ROUND(('Все выпуски'!$J$3*'Все выпуски'!$J$6/100)/365*(B1319-IF(C1319="Нет",VLOOKUP(A1319,'Айгенис Оп11'!$A$2:$C$30,3,0),VLOOKUP((A1319-1),'Айгенис Оп11'!$A$2:$C$30,3,0))),2)</f>
        <v>1.73</v>
      </c>
      <c r="G1319" s="43">
        <f>COUNTIF(D1320:$D$2571,365)</f>
        <v>886</v>
      </c>
      <c r="H1319" s="43">
        <f>COUNTIF(D1320:$D$2571,366)</f>
        <v>366</v>
      </c>
    </row>
    <row r="1320" spans="1:8" x14ac:dyDescent="0.25">
      <c r="A1320" s="1">
        <f>COUNTIF($C$2:C1320,"Да")</f>
        <v>14</v>
      </c>
      <c r="B1320" s="45">
        <f t="shared" si="42"/>
        <v>46319</v>
      </c>
      <c r="C1320" s="42" t="str">
        <f>IF(ISERROR(VLOOKUP(B1320,'Айгенис Оп11'!$C$3:$C$30,1,0)),"Нет","Да")</f>
        <v>Нет</v>
      </c>
      <c r="D1320" s="43">
        <f t="shared" si="41"/>
        <v>365</v>
      </c>
      <c r="E1320" s="44">
        <f>ROUND(('Все выпуски'!$J$3*'Все выпуски'!$J$6/100)/365*(B1320-IF(C1320="Нет",VLOOKUP(A1320,'Айгенис Оп11'!$A$2:$C$30,3,0),VLOOKUP((A1320-1),'Айгенис Оп11'!$A$2:$C$30,3,0))),2)</f>
        <v>1.81</v>
      </c>
      <c r="G1320" s="43">
        <f>COUNTIF(D1321:$D$2571,365)</f>
        <v>885</v>
      </c>
      <c r="H1320" s="43">
        <f>COUNTIF(D1321:$D$2571,366)</f>
        <v>366</v>
      </c>
    </row>
    <row r="1321" spans="1:8" x14ac:dyDescent="0.25">
      <c r="A1321" s="1">
        <f>COUNTIF($C$2:C1321,"Да")</f>
        <v>14</v>
      </c>
      <c r="B1321" s="45">
        <f t="shared" si="42"/>
        <v>46320</v>
      </c>
      <c r="C1321" s="42" t="str">
        <f>IF(ISERROR(VLOOKUP(B1321,'Айгенис Оп11'!$C$3:$C$30,1,0)),"Нет","Да")</f>
        <v>Нет</v>
      </c>
      <c r="D1321" s="43">
        <f t="shared" si="41"/>
        <v>365</v>
      </c>
      <c r="E1321" s="44">
        <f>ROUND(('Все выпуски'!$J$3*'Все выпуски'!$J$6/100)/365*(B1321-IF(C1321="Нет",VLOOKUP(A1321,'Айгенис Оп11'!$A$2:$C$30,3,0),VLOOKUP((A1321-1),'Айгенис Оп11'!$A$2:$C$30,3,0))),2)</f>
        <v>1.89</v>
      </c>
      <c r="G1321" s="43">
        <f>COUNTIF(D1322:$D$2571,365)</f>
        <v>884</v>
      </c>
      <c r="H1321" s="43">
        <f>COUNTIF(D1322:$D$2571,366)</f>
        <v>366</v>
      </c>
    </row>
    <row r="1322" spans="1:8" x14ac:dyDescent="0.25">
      <c r="A1322" s="1">
        <f>COUNTIF($C$2:C1322,"Да")</f>
        <v>14</v>
      </c>
      <c r="B1322" s="45">
        <f t="shared" si="42"/>
        <v>46321</v>
      </c>
      <c r="C1322" s="42" t="str">
        <f>IF(ISERROR(VLOOKUP(B1322,'Айгенис Оп11'!$C$3:$C$30,1,0)),"Нет","Да")</f>
        <v>Нет</v>
      </c>
      <c r="D1322" s="43">
        <f t="shared" si="41"/>
        <v>365</v>
      </c>
      <c r="E1322" s="44">
        <f>ROUND(('Все выпуски'!$J$3*'Все выпуски'!$J$6/100)/365*(B1322-IF(C1322="Нет",VLOOKUP(A1322,'Айгенис Оп11'!$A$2:$C$30,3,0),VLOOKUP((A1322-1),'Айгенис Оп11'!$A$2:$C$30,3,0))),2)</f>
        <v>1.97</v>
      </c>
      <c r="G1322" s="43">
        <f>COUNTIF(D1323:$D$2571,365)</f>
        <v>883</v>
      </c>
      <c r="H1322" s="43">
        <f>COUNTIF(D1323:$D$2571,366)</f>
        <v>366</v>
      </c>
    </row>
    <row r="1323" spans="1:8" x14ac:dyDescent="0.25">
      <c r="A1323" s="1">
        <f>COUNTIF($C$2:C1323,"Да")</f>
        <v>14</v>
      </c>
      <c r="B1323" s="45">
        <f t="shared" si="42"/>
        <v>46322</v>
      </c>
      <c r="C1323" s="42" t="str">
        <f>IF(ISERROR(VLOOKUP(B1323,'Айгенис Оп11'!$C$3:$C$30,1,0)),"Нет","Да")</f>
        <v>Нет</v>
      </c>
      <c r="D1323" s="43">
        <f t="shared" si="41"/>
        <v>365</v>
      </c>
      <c r="E1323" s="44">
        <f>ROUND(('Все выпуски'!$J$3*'Все выпуски'!$J$6/100)/365*(B1323-IF(C1323="Нет",VLOOKUP(A1323,'Айгенис Оп11'!$A$2:$C$30,3,0),VLOOKUP((A1323-1),'Айгенис Оп11'!$A$2:$C$30,3,0))),2)</f>
        <v>2.0499999999999998</v>
      </c>
      <c r="G1323" s="43">
        <f>COUNTIF(D1324:$D$2571,365)</f>
        <v>882</v>
      </c>
      <c r="H1323" s="43">
        <f>COUNTIF(D1324:$D$2571,366)</f>
        <v>366</v>
      </c>
    </row>
    <row r="1324" spans="1:8" x14ac:dyDescent="0.25">
      <c r="A1324" s="1">
        <f>COUNTIF($C$2:C1324,"Да")</f>
        <v>14</v>
      </c>
      <c r="B1324" s="45">
        <f t="shared" si="42"/>
        <v>46323</v>
      </c>
      <c r="C1324" s="42" t="str">
        <f>IF(ISERROR(VLOOKUP(B1324,'Айгенис Оп11'!$C$3:$C$30,1,0)),"Нет","Да")</f>
        <v>Нет</v>
      </c>
      <c r="D1324" s="43">
        <f t="shared" si="41"/>
        <v>365</v>
      </c>
      <c r="E1324" s="44">
        <f>ROUND(('Все выпуски'!$J$3*'Все выпуски'!$J$6/100)/365*(B1324-IF(C1324="Нет",VLOOKUP(A1324,'Айгенис Оп11'!$A$2:$C$30,3,0),VLOOKUP((A1324-1),'Айгенис Оп11'!$A$2:$C$30,3,0))),2)</f>
        <v>2.14</v>
      </c>
      <c r="G1324" s="43">
        <f>COUNTIF(D1325:$D$2571,365)</f>
        <v>881</v>
      </c>
      <c r="H1324" s="43">
        <f>COUNTIF(D1325:$D$2571,366)</f>
        <v>366</v>
      </c>
    </row>
    <row r="1325" spans="1:8" x14ac:dyDescent="0.25">
      <c r="A1325" s="1">
        <f>COUNTIF($C$2:C1325,"Да")</f>
        <v>14</v>
      </c>
      <c r="B1325" s="45">
        <f t="shared" si="42"/>
        <v>46324</v>
      </c>
      <c r="C1325" s="42" t="str">
        <f>IF(ISERROR(VLOOKUP(B1325,'Айгенис Оп11'!$C$3:$C$30,1,0)),"Нет","Да")</f>
        <v>Нет</v>
      </c>
      <c r="D1325" s="43">
        <f t="shared" si="41"/>
        <v>365</v>
      </c>
      <c r="E1325" s="44">
        <f>ROUND(('Все выпуски'!$J$3*'Все выпуски'!$J$6/100)/365*(B1325-IF(C1325="Нет",VLOOKUP(A1325,'Айгенис Оп11'!$A$2:$C$30,3,0),VLOOKUP((A1325-1),'Айгенис Оп11'!$A$2:$C$30,3,0))),2)</f>
        <v>2.2200000000000002</v>
      </c>
      <c r="G1325" s="43">
        <f>COUNTIF(D1326:$D$2571,365)</f>
        <v>880</v>
      </c>
      <c r="H1325" s="43">
        <f>COUNTIF(D1326:$D$2571,366)</f>
        <v>366</v>
      </c>
    </row>
    <row r="1326" spans="1:8" x14ac:dyDescent="0.25">
      <c r="A1326" s="1">
        <f>COUNTIF($C$2:C1326,"Да")</f>
        <v>14</v>
      </c>
      <c r="B1326" s="45">
        <f t="shared" si="42"/>
        <v>46325</v>
      </c>
      <c r="C1326" s="42" t="str">
        <f>IF(ISERROR(VLOOKUP(B1326,'Айгенис Оп11'!$C$3:$C$30,1,0)),"Нет","Да")</f>
        <v>Нет</v>
      </c>
      <c r="D1326" s="43">
        <f t="shared" si="41"/>
        <v>365</v>
      </c>
      <c r="E1326" s="44">
        <f>ROUND(('Все выпуски'!$J$3*'Все выпуски'!$J$6/100)/365*(B1326-IF(C1326="Нет",VLOOKUP(A1326,'Айгенис Оп11'!$A$2:$C$30,3,0),VLOOKUP((A1326-1),'Айгенис Оп11'!$A$2:$C$30,3,0))),2)</f>
        <v>2.2999999999999998</v>
      </c>
      <c r="G1326" s="43">
        <f>COUNTIF(D1327:$D$2571,365)</f>
        <v>879</v>
      </c>
      <c r="H1326" s="43">
        <f>COUNTIF(D1327:$D$2571,366)</f>
        <v>366</v>
      </c>
    </row>
    <row r="1327" spans="1:8" x14ac:dyDescent="0.25">
      <c r="A1327" s="1">
        <f>COUNTIF($C$2:C1327,"Да")</f>
        <v>14</v>
      </c>
      <c r="B1327" s="45">
        <f t="shared" si="42"/>
        <v>46326</v>
      </c>
      <c r="C1327" s="42" t="str">
        <f>IF(ISERROR(VLOOKUP(B1327,'Айгенис Оп11'!$C$3:$C$30,1,0)),"Нет","Да")</f>
        <v>Нет</v>
      </c>
      <c r="D1327" s="43">
        <f t="shared" si="41"/>
        <v>365</v>
      </c>
      <c r="E1327" s="44">
        <f>ROUND(('Все выпуски'!$J$3*'Все выпуски'!$J$6/100)/365*(B1327-IF(C1327="Нет",VLOOKUP(A1327,'Айгенис Оп11'!$A$2:$C$30,3,0),VLOOKUP((A1327-1),'Айгенис Оп11'!$A$2:$C$30,3,0))),2)</f>
        <v>2.38</v>
      </c>
      <c r="G1327" s="43">
        <f>COUNTIF(D1328:$D$2571,365)</f>
        <v>878</v>
      </c>
      <c r="H1327" s="43">
        <f>COUNTIF(D1328:$D$2571,366)</f>
        <v>366</v>
      </c>
    </row>
    <row r="1328" spans="1:8" x14ac:dyDescent="0.25">
      <c r="A1328" s="1">
        <f>COUNTIF($C$2:C1328,"Да")</f>
        <v>14</v>
      </c>
      <c r="B1328" s="45">
        <f t="shared" si="42"/>
        <v>46327</v>
      </c>
      <c r="C1328" s="42" t="str">
        <f>IF(ISERROR(VLOOKUP(B1328,'Айгенис Оп11'!$C$3:$C$30,1,0)),"Нет","Да")</f>
        <v>Нет</v>
      </c>
      <c r="D1328" s="43">
        <f t="shared" si="41"/>
        <v>365</v>
      </c>
      <c r="E1328" s="44">
        <f>ROUND(('Все выпуски'!$J$3*'Все выпуски'!$J$6/100)/365*(B1328-IF(C1328="Нет",VLOOKUP(A1328,'Айгенис Оп11'!$A$2:$C$30,3,0),VLOOKUP((A1328-1),'Айгенис Оп11'!$A$2:$C$30,3,0))),2)</f>
        <v>2.4700000000000002</v>
      </c>
      <c r="G1328" s="43">
        <f>COUNTIF(D1329:$D$2571,365)</f>
        <v>877</v>
      </c>
      <c r="H1328" s="43">
        <f>COUNTIF(D1329:$D$2571,366)</f>
        <v>366</v>
      </c>
    </row>
    <row r="1329" spans="1:8" x14ac:dyDescent="0.25">
      <c r="A1329" s="1">
        <f>COUNTIF($C$2:C1329,"Да")</f>
        <v>14</v>
      </c>
      <c r="B1329" s="45">
        <f t="shared" si="42"/>
        <v>46328</v>
      </c>
      <c r="C1329" s="42" t="str">
        <f>IF(ISERROR(VLOOKUP(B1329,'Айгенис Оп11'!$C$3:$C$30,1,0)),"Нет","Да")</f>
        <v>Нет</v>
      </c>
      <c r="D1329" s="43">
        <f t="shared" si="41"/>
        <v>365</v>
      </c>
      <c r="E1329" s="44">
        <f>ROUND(('Все выпуски'!$J$3*'Все выпуски'!$J$6/100)/365*(B1329-IF(C1329="Нет",VLOOKUP(A1329,'Айгенис Оп11'!$A$2:$C$30,3,0),VLOOKUP((A1329-1),'Айгенис Оп11'!$A$2:$C$30,3,0))),2)</f>
        <v>2.5499999999999998</v>
      </c>
      <c r="G1329" s="43">
        <f>COUNTIF(D1330:$D$2571,365)</f>
        <v>876</v>
      </c>
      <c r="H1329" s="43">
        <f>COUNTIF(D1330:$D$2571,366)</f>
        <v>366</v>
      </c>
    </row>
    <row r="1330" spans="1:8" x14ac:dyDescent="0.25">
      <c r="A1330" s="1">
        <f>COUNTIF($C$2:C1330,"Да")</f>
        <v>14</v>
      </c>
      <c r="B1330" s="45">
        <f t="shared" si="42"/>
        <v>46329</v>
      </c>
      <c r="C1330" s="42" t="str">
        <f>IF(ISERROR(VLOOKUP(B1330,'Айгенис Оп11'!$C$3:$C$30,1,0)),"Нет","Да")</f>
        <v>Нет</v>
      </c>
      <c r="D1330" s="43">
        <f t="shared" si="41"/>
        <v>365</v>
      </c>
      <c r="E1330" s="44">
        <f>ROUND(('Все выпуски'!$J$3*'Все выпуски'!$J$6/100)/365*(B1330-IF(C1330="Нет",VLOOKUP(A1330,'Айгенис Оп11'!$A$2:$C$30,3,0),VLOOKUP((A1330-1),'Айгенис Оп11'!$A$2:$C$30,3,0))),2)</f>
        <v>2.63</v>
      </c>
      <c r="G1330" s="43">
        <f>COUNTIF(D1331:$D$2571,365)</f>
        <v>875</v>
      </c>
      <c r="H1330" s="43">
        <f>COUNTIF(D1331:$D$2571,366)</f>
        <v>366</v>
      </c>
    </row>
    <row r="1331" spans="1:8" x14ac:dyDescent="0.25">
      <c r="A1331" s="1">
        <f>COUNTIF($C$2:C1331,"Да")</f>
        <v>14</v>
      </c>
      <c r="B1331" s="45">
        <f t="shared" si="42"/>
        <v>46330</v>
      </c>
      <c r="C1331" s="42" t="str">
        <f>IF(ISERROR(VLOOKUP(B1331,'Айгенис Оп11'!$C$3:$C$30,1,0)),"Нет","Да")</f>
        <v>Нет</v>
      </c>
      <c r="D1331" s="43">
        <f t="shared" si="41"/>
        <v>365</v>
      </c>
      <c r="E1331" s="44">
        <f>ROUND(('Все выпуски'!$J$3*'Все выпуски'!$J$6/100)/365*(B1331-IF(C1331="Нет",VLOOKUP(A1331,'Айгенис Оп11'!$A$2:$C$30,3,0),VLOOKUP((A1331-1),'Айгенис Оп11'!$A$2:$C$30,3,0))),2)</f>
        <v>2.71</v>
      </c>
      <c r="G1331" s="43">
        <f>COUNTIF(D1332:$D$2571,365)</f>
        <v>874</v>
      </c>
      <c r="H1331" s="43">
        <f>COUNTIF(D1332:$D$2571,366)</f>
        <v>366</v>
      </c>
    </row>
    <row r="1332" spans="1:8" x14ac:dyDescent="0.25">
      <c r="A1332" s="1">
        <f>COUNTIF($C$2:C1332,"Да")</f>
        <v>14</v>
      </c>
      <c r="B1332" s="45">
        <f t="shared" si="42"/>
        <v>46331</v>
      </c>
      <c r="C1332" s="42" t="str">
        <f>IF(ISERROR(VLOOKUP(B1332,'Айгенис Оп11'!$C$3:$C$30,1,0)),"Нет","Да")</f>
        <v>Нет</v>
      </c>
      <c r="D1332" s="43">
        <f t="shared" si="41"/>
        <v>365</v>
      </c>
      <c r="E1332" s="44">
        <f>ROUND(('Все выпуски'!$J$3*'Все выпуски'!$J$6/100)/365*(B1332-IF(C1332="Нет",VLOOKUP(A1332,'Айгенис Оп11'!$A$2:$C$30,3,0),VLOOKUP((A1332-1),'Айгенис Оп11'!$A$2:$C$30,3,0))),2)</f>
        <v>2.79</v>
      </c>
      <c r="G1332" s="43">
        <f>COUNTIF(D1333:$D$2571,365)</f>
        <v>873</v>
      </c>
      <c r="H1332" s="43">
        <f>COUNTIF(D1333:$D$2571,366)</f>
        <v>366</v>
      </c>
    </row>
    <row r="1333" spans="1:8" x14ac:dyDescent="0.25">
      <c r="A1333" s="1">
        <f>COUNTIF($C$2:C1333,"Да")</f>
        <v>14</v>
      </c>
      <c r="B1333" s="45">
        <f t="shared" si="42"/>
        <v>46332</v>
      </c>
      <c r="C1333" s="42" t="str">
        <f>IF(ISERROR(VLOOKUP(B1333,'Айгенис Оп11'!$C$3:$C$30,1,0)),"Нет","Да")</f>
        <v>Нет</v>
      </c>
      <c r="D1333" s="43">
        <f t="shared" si="41"/>
        <v>365</v>
      </c>
      <c r="E1333" s="44">
        <f>ROUND(('Все выпуски'!$J$3*'Все выпуски'!$J$6/100)/365*(B1333-IF(C1333="Нет",VLOOKUP(A1333,'Айгенис Оп11'!$A$2:$C$30,3,0),VLOOKUP((A1333-1),'Айгенис Оп11'!$A$2:$C$30,3,0))),2)</f>
        <v>2.88</v>
      </c>
      <c r="G1333" s="43">
        <f>COUNTIF(D1334:$D$2571,365)</f>
        <v>872</v>
      </c>
      <c r="H1333" s="43">
        <f>COUNTIF(D1334:$D$2571,366)</f>
        <v>366</v>
      </c>
    </row>
    <row r="1334" spans="1:8" x14ac:dyDescent="0.25">
      <c r="A1334" s="1">
        <f>COUNTIF($C$2:C1334,"Да")</f>
        <v>14</v>
      </c>
      <c r="B1334" s="45">
        <f t="shared" si="42"/>
        <v>46333</v>
      </c>
      <c r="C1334" s="42" t="str">
        <f>IF(ISERROR(VLOOKUP(B1334,'Айгенис Оп11'!$C$3:$C$30,1,0)),"Нет","Да")</f>
        <v>Нет</v>
      </c>
      <c r="D1334" s="43">
        <f t="shared" si="41"/>
        <v>365</v>
      </c>
      <c r="E1334" s="44">
        <f>ROUND(('Все выпуски'!$J$3*'Все выпуски'!$J$6/100)/365*(B1334-IF(C1334="Нет",VLOOKUP(A1334,'Айгенис Оп11'!$A$2:$C$30,3,0),VLOOKUP((A1334-1),'Айгенис Оп11'!$A$2:$C$30,3,0))),2)</f>
        <v>2.96</v>
      </c>
      <c r="G1334" s="43">
        <f>COUNTIF(D1335:$D$2571,365)</f>
        <v>871</v>
      </c>
      <c r="H1334" s="43">
        <f>COUNTIF(D1335:$D$2571,366)</f>
        <v>366</v>
      </c>
    </row>
    <row r="1335" spans="1:8" x14ac:dyDescent="0.25">
      <c r="A1335" s="1">
        <f>COUNTIF($C$2:C1335,"Да")</f>
        <v>14</v>
      </c>
      <c r="B1335" s="45">
        <f t="shared" si="42"/>
        <v>46334</v>
      </c>
      <c r="C1335" s="42" t="str">
        <f>IF(ISERROR(VLOOKUP(B1335,'Айгенис Оп11'!$C$3:$C$30,1,0)),"Нет","Да")</f>
        <v>Нет</v>
      </c>
      <c r="D1335" s="43">
        <f t="shared" si="41"/>
        <v>365</v>
      </c>
      <c r="E1335" s="44">
        <f>ROUND(('Все выпуски'!$J$3*'Все выпуски'!$J$6/100)/365*(B1335-IF(C1335="Нет",VLOOKUP(A1335,'Айгенис Оп11'!$A$2:$C$30,3,0),VLOOKUP((A1335-1),'Айгенис Оп11'!$A$2:$C$30,3,0))),2)</f>
        <v>3.04</v>
      </c>
      <c r="G1335" s="43">
        <f>COUNTIF(D1336:$D$2571,365)</f>
        <v>870</v>
      </c>
      <c r="H1335" s="43">
        <f>COUNTIF(D1336:$D$2571,366)</f>
        <v>366</v>
      </c>
    </row>
    <row r="1336" spans="1:8" x14ac:dyDescent="0.25">
      <c r="A1336" s="1">
        <f>COUNTIF($C$2:C1336,"Да")</f>
        <v>14</v>
      </c>
      <c r="B1336" s="45">
        <f t="shared" si="42"/>
        <v>46335</v>
      </c>
      <c r="C1336" s="42" t="str">
        <f>IF(ISERROR(VLOOKUP(B1336,'Айгенис Оп11'!$C$3:$C$30,1,0)),"Нет","Да")</f>
        <v>Нет</v>
      </c>
      <c r="D1336" s="43">
        <f t="shared" si="41"/>
        <v>365</v>
      </c>
      <c r="E1336" s="44">
        <f>ROUND(('Все выпуски'!$J$3*'Все выпуски'!$J$6/100)/365*(B1336-IF(C1336="Нет",VLOOKUP(A1336,'Айгенис Оп11'!$A$2:$C$30,3,0),VLOOKUP((A1336-1),'Айгенис Оп11'!$A$2:$C$30,3,0))),2)</f>
        <v>3.12</v>
      </c>
      <c r="G1336" s="43">
        <f>COUNTIF(D1337:$D$2571,365)</f>
        <v>869</v>
      </c>
      <c r="H1336" s="43">
        <f>COUNTIF(D1337:$D$2571,366)</f>
        <v>366</v>
      </c>
    </row>
    <row r="1337" spans="1:8" x14ac:dyDescent="0.25">
      <c r="A1337" s="1">
        <f>COUNTIF($C$2:C1337,"Да")</f>
        <v>14</v>
      </c>
      <c r="B1337" s="45">
        <f t="shared" si="42"/>
        <v>46336</v>
      </c>
      <c r="C1337" s="42" t="str">
        <f>IF(ISERROR(VLOOKUP(B1337,'Айгенис Оп11'!$C$3:$C$30,1,0)),"Нет","Да")</f>
        <v>Нет</v>
      </c>
      <c r="D1337" s="43">
        <f t="shared" si="41"/>
        <v>365</v>
      </c>
      <c r="E1337" s="44">
        <f>ROUND(('Все выпуски'!$J$3*'Все выпуски'!$J$6/100)/365*(B1337-IF(C1337="Нет",VLOOKUP(A1337,'Айгенис Оп11'!$A$2:$C$30,3,0),VLOOKUP((A1337-1),'Айгенис Оп11'!$A$2:$C$30,3,0))),2)</f>
        <v>3.21</v>
      </c>
      <c r="G1337" s="43">
        <f>COUNTIF(D1338:$D$2571,365)</f>
        <v>868</v>
      </c>
      <c r="H1337" s="43">
        <f>COUNTIF(D1338:$D$2571,366)</f>
        <v>366</v>
      </c>
    </row>
    <row r="1338" spans="1:8" x14ac:dyDescent="0.25">
      <c r="A1338" s="1">
        <f>COUNTIF($C$2:C1338,"Да")</f>
        <v>14</v>
      </c>
      <c r="B1338" s="45">
        <f t="shared" si="42"/>
        <v>46337</v>
      </c>
      <c r="C1338" s="42" t="str">
        <f>IF(ISERROR(VLOOKUP(B1338,'Айгенис Оп11'!$C$3:$C$30,1,0)),"Нет","Да")</f>
        <v>Нет</v>
      </c>
      <c r="D1338" s="43">
        <f t="shared" si="41"/>
        <v>365</v>
      </c>
      <c r="E1338" s="44">
        <f>ROUND(('Все выпуски'!$J$3*'Все выпуски'!$J$6/100)/365*(B1338-IF(C1338="Нет",VLOOKUP(A1338,'Айгенис Оп11'!$A$2:$C$30,3,0),VLOOKUP((A1338-1),'Айгенис Оп11'!$A$2:$C$30,3,0))),2)</f>
        <v>3.29</v>
      </c>
      <c r="G1338" s="43">
        <f>COUNTIF(D1339:$D$2571,365)</f>
        <v>867</v>
      </c>
      <c r="H1338" s="43">
        <f>COUNTIF(D1339:$D$2571,366)</f>
        <v>366</v>
      </c>
    </row>
    <row r="1339" spans="1:8" x14ac:dyDescent="0.25">
      <c r="A1339" s="1">
        <f>COUNTIF($C$2:C1339,"Да")</f>
        <v>14</v>
      </c>
      <c r="B1339" s="45">
        <f t="shared" si="42"/>
        <v>46338</v>
      </c>
      <c r="C1339" s="42" t="str">
        <f>IF(ISERROR(VLOOKUP(B1339,'Айгенис Оп11'!$C$3:$C$30,1,0)),"Нет","Да")</f>
        <v>Нет</v>
      </c>
      <c r="D1339" s="43">
        <f t="shared" si="41"/>
        <v>365</v>
      </c>
      <c r="E1339" s="44">
        <f>ROUND(('Все выпуски'!$J$3*'Все выпуски'!$J$6/100)/365*(B1339-IF(C1339="Нет",VLOOKUP(A1339,'Айгенис Оп11'!$A$2:$C$30,3,0),VLOOKUP((A1339-1),'Айгенис Оп11'!$A$2:$C$30,3,0))),2)</f>
        <v>3.37</v>
      </c>
      <c r="G1339" s="43">
        <f>COUNTIF(D1340:$D$2571,365)</f>
        <v>866</v>
      </c>
      <c r="H1339" s="43">
        <f>COUNTIF(D1340:$D$2571,366)</f>
        <v>366</v>
      </c>
    </row>
    <row r="1340" spans="1:8" x14ac:dyDescent="0.25">
      <c r="A1340" s="1">
        <f>COUNTIF($C$2:C1340,"Да")</f>
        <v>14</v>
      </c>
      <c r="B1340" s="45">
        <f t="shared" si="42"/>
        <v>46339</v>
      </c>
      <c r="C1340" s="42" t="str">
        <f>IF(ISERROR(VLOOKUP(B1340,'Айгенис Оп11'!$C$3:$C$30,1,0)),"Нет","Да")</f>
        <v>Нет</v>
      </c>
      <c r="D1340" s="43">
        <f t="shared" si="41"/>
        <v>365</v>
      </c>
      <c r="E1340" s="44">
        <f>ROUND(('Все выпуски'!$J$3*'Все выпуски'!$J$6/100)/365*(B1340-IF(C1340="Нет",VLOOKUP(A1340,'Айгенис Оп11'!$A$2:$C$30,3,0),VLOOKUP((A1340-1),'Айгенис Оп11'!$A$2:$C$30,3,0))),2)</f>
        <v>3.45</v>
      </c>
      <c r="G1340" s="43">
        <f>COUNTIF(D1341:$D$2571,365)</f>
        <v>865</v>
      </c>
      <c r="H1340" s="43">
        <f>COUNTIF(D1341:$D$2571,366)</f>
        <v>366</v>
      </c>
    </row>
    <row r="1341" spans="1:8" x14ac:dyDescent="0.25">
      <c r="A1341" s="1">
        <f>COUNTIF($C$2:C1341,"Да")</f>
        <v>14</v>
      </c>
      <c r="B1341" s="45">
        <f t="shared" si="42"/>
        <v>46340</v>
      </c>
      <c r="C1341" s="42" t="str">
        <f>IF(ISERROR(VLOOKUP(B1341,'Айгенис Оп11'!$C$3:$C$30,1,0)),"Нет","Да")</f>
        <v>Нет</v>
      </c>
      <c r="D1341" s="43">
        <f t="shared" si="41"/>
        <v>365</v>
      </c>
      <c r="E1341" s="44">
        <f>ROUND(('Все выпуски'!$J$3*'Все выпуски'!$J$6/100)/365*(B1341-IF(C1341="Нет",VLOOKUP(A1341,'Айгенис Оп11'!$A$2:$C$30,3,0),VLOOKUP((A1341-1),'Айгенис Оп11'!$A$2:$C$30,3,0))),2)</f>
        <v>3.53</v>
      </c>
      <c r="G1341" s="43">
        <f>COUNTIF(D1342:$D$2571,365)</f>
        <v>864</v>
      </c>
      <c r="H1341" s="43">
        <f>COUNTIF(D1342:$D$2571,366)</f>
        <v>366</v>
      </c>
    </row>
    <row r="1342" spans="1:8" x14ac:dyDescent="0.25">
      <c r="A1342" s="1">
        <f>COUNTIF($C$2:C1342,"Да")</f>
        <v>14</v>
      </c>
      <c r="B1342" s="45">
        <f t="shared" si="42"/>
        <v>46341</v>
      </c>
      <c r="C1342" s="42" t="str">
        <f>IF(ISERROR(VLOOKUP(B1342,'Айгенис Оп11'!$C$3:$C$30,1,0)),"Нет","Да")</f>
        <v>Нет</v>
      </c>
      <c r="D1342" s="43">
        <f t="shared" si="41"/>
        <v>365</v>
      </c>
      <c r="E1342" s="44">
        <f>ROUND(('Все выпуски'!$J$3*'Все выпуски'!$J$6/100)/365*(B1342-IF(C1342="Нет",VLOOKUP(A1342,'Айгенис Оп11'!$A$2:$C$30,3,0),VLOOKUP((A1342-1),'Айгенис Оп11'!$A$2:$C$30,3,0))),2)</f>
        <v>3.62</v>
      </c>
      <c r="G1342" s="43">
        <f>COUNTIF(D1343:$D$2571,365)</f>
        <v>863</v>
      </c>
      <c r="H1342" s="43">
        <f>COUNTIF(D1343:$D$2571,366)</f>
        <v>366</v>
      </c>
    </row>
    <row r="1343" spans="1:8" x14ac:dyDescent="0.25">
      <c r="A1343" s="1">
        <f>COUNTIF($C$2:C1343,"Да")</f>
        <v>14</v>
      </c>
      <c r="B1343" s="45">
        <f t="shared" si="42"/>
        <v>46342</v>
      </c>
      <c r="C1343" s="42" t="str">
        <f>IF(ISERROR(VLOOKUP(B1343,'Айгенис Оп11'!$C$3:$C$30,1,0)),"Нет","Да")</f>
        <v>Нет</v>
      </c>
      <c r="D1343" s="43">
        <f t="shared" si="41"/>
        <v>365</v>
      </c>
      <c r="E1343" s="44">
        <f>ROUND(('Все выпуски'!$J$3*'Все выпуски'!$J$6/100)/365*(B1343-IF(C1343="Нет",VLOOKUP(A1343,'Айгенис Оп11'!$A$2:$C$30,3,0),VLOOKUP((A1343-1),'Айгенис Оп11'!$A$2:$C$30,3,0))),2)</f>
        <v>3.7</v>
      </c>
      <c r="G1343" s="43">
        <f>COUNTIF(D1344:$D$2571,365)</f>
        <v>862</v>
      </c>
      <c r="H1343" s="43">
        <f>COUNTIF(D1344:$D$2571,366)</f>
        <v>366</v>
      </c>
    </row>
    <row r="1344" spans="1:8" x14ac:dyDescent="0.25">
      <c r="A1344" s="1">
        <f>COUNTIF($C$2:C1344,"Да")</f>
        <v>14</v>
      </c>
      <c r="B1344" s="45">
        <f t="shared" si="42"/>
        <v>46343</v>
      </c>
      <c r="C1344" s="42" t="str">
        <f>IF(ISERROR(VLOOKUP(B1344,'Айгенис Оп11'!$C$3:$C$30,1,0)),"Нет","Да")</f>
        <v>Нет</v>
      </c>
      <c r="D1344" s="43">
        <f t="shared" si="41"/>
        <v>365</v>
      </c>
      <c r="E1344" s="44">
        <f>ROUND(('Все выпуски'!$J$3*'Все выпуски'!$J$6/100)/365*(B1344-IF(C1344="Нет",VLOOKUP(A1344,'Айгенис Оп11'!$A$2:$C$30,3,0),VLOOKUP((A1344-1),'Айгенис Оп11'!$A$2:$C$30,3,0))),2)</f>
        <v>3.78</v>
      </c>
      <c r="G1344" s="43">
        <f>COUNTIF(D1345:$D$2571,365)</f>
        <v>861</v>
      </c>
      <c r="H1344" s="43">
        <f>COUNTIF(D1345:$D$2571,366)</f>
        <v>366</v>
      </c>
    </row>
    <row r="1345" spans="1:8" x14ac:dyDescent="0.25">
      <c r="A1345" s="1">
        <f>COUNTIF($C$2:C1345,"Да")</f>
        <v>14</v>
      </c>
      <c r="B1345" s="45">
        <f t="shared" si="42"/>
        <v>46344</v>
      </c>
      <c r="C1345" s="42" t="str">
        <f>IF(ISERROR(VLOOKUP(B1345,'Айгенис Оп11'!$C$3:$C$30,1,0)),"Нет","Да")</f>
        <v>Нет</v>
      </c>
      <c r="D1345" s="43">
        <f t="shared" si="41"/>
        <v>365</v>
      </c>
      <c r="E1345" s="44">
        <f>ROUND(('Все выпуски'!$J$3*'Все выпуски'!$J$6/100)/365*(B1345-IF(C1345="Нет",VLOOKUP(A1345,'Айгенис Оп11'!$A$2:$C$30,3,0),VLOOKUP((A1345-1),'Айгенис Оп11'!$A$2:$C$30,3,0))),2)</f>
        <v>3.86</v>
      </c>
      <c r="G1345" s="43">
        <f>COUNTIF(D1346:$D$2571,365)</f>
        <v>860</v>
      </c>
      <c r="H1345" s="43">
        <f>COUNTIF(D1346:$D$2571,366)</f>
        <v>366</v>
      </c>
    </row>
    <row r="1346" spans="1:8" x14ac:dyDescent="0.25">
      <c r="A1346" s="1">
        <f>COUNTIF($C$2:C1346,"Да")</f>
        <v>14</v>
      </c>
      <c r="B1346" s="45">
        <f t="shared" si="42"/>
        <v>46345</v>
      </c>
      <c r="C1346" s="42" t="str">
        <f>IF(ISERROR(VLOOKUP(B1346,'Айгенис Оп11'!$C$3:$C$30,1,0)),"Нет","Да")</f>
        <v>Нет</v>
      </c>
      <c r="D1346" s="43">
        <f t="shared" si="41"/>
        <v>365</v>
      </c>
      <c r="E1346" s="44">
        <f>ROUND(('Все выпуски'!$J$3*'Все выпуски'!$J$6/100)/365*(B1346-IF(C1346="Нет",VLOOKUP(A1346,'Айгенис Оп11'!$A$2:$C$30,3,0),VLOOKUP((A1346-1),'Айгенис Оп11'!$A$2:$C$30,3,0))),2)</f>
        <v>3.95</v>
      </c>
      <c r="G1346" s="43">
        <f>COUNTIF(D1347:$D$2571,365)</f>
        <v>859</v>
      </c>
      <c r="H1346" s="43">
        <f>COUNTIF(D1347:$D$2571,366)</f>
        <v>366</v>
      </c>
    </row>
    <row r="1347" spans="1:8" x14ac:dyDescent="0.25">
      <c r="A1347" s="1">
        <f>COUNTIF($C$2:C1347,"Да")</f>
        <v>14</v>
      </c>
      <c r="B1347" s="45">
        <f t="shared" si="42"/>
        <v>46346</v>
      </c>
      <c r="C1347" s="42" t="str">
        <f>IF(ISERROR(VLOOKUP(B1347,'Айгенис Оп11'!$C$3:$C$30,1,0)),"Нет","Да")</f>
        <v>Нет</v>
      </c>
      <c r="D1347" s="43">
        <f t="shared" ref="D1347:D1410" si="43">IF(MOD(YEAR(B1347),4)=0,366,365)</f>
        <v>365</v>
      </c>
      <c r="E1347" s="44">
        <f>ROUND(('Все выпуски'!$J$3*'Все выпуски'!$J$6/100)/365*(B1347-IF(C1347="Нет",VLOOKUP(A1347,'Айгенис Оп11'!$A$2:$C$30,3,0),VLOOKUP((A1347-1),'Айгенис Оп11'!$A$2:$C$30,3,0))),2)</f>
        <v>4.03</v>
      </c>
      <c r="G1347" s="43">
        <f>COUNTIF(D1348:$D$2571,365)</f>
        <v>858</v>
      </c>
      <c r="H1347" s="43">
        <f>COUNTIF(D1348:$D$2571,366)</f>
        <v>366</v>
      </c>
    </row>
    <row r="1348" spans="1:8" x14ac:dyDescent="0.25">
      <c r="A1348" s="1">
        <f>COUNTIF($C$2:C1348,"Да")</f>
        <v>14</v>
      </c>
      <c r="B1348" s="45">
        <f t="shared" si="42"/>
        <v>46347</v>
      </c>
      <c r="C1348" s="42" t="str">
        <f>IF(ISERROR(VLOOKUP(B1348,'Айгенис Оп11'!$C$3:$C$30,1,0)),"Нет","Да")</f>
        <v>Нет</v>
      </c>
      <c r="D1348" s="43">
        <f t="shared" si="43"/>
        <v>365</v>
      </c>
      <c r="E1348" s="44">
        <f>ROUND(('Все выпуски'!$J$3*'Все выпуски'!$J$6/100)/365*(B1348-IF(C1348="Нет",VLOOKUP(A1348,'Айгенис Оп11'!$A$2:$C$30,3,0),VLOOKUP((A1348-1),'Айгенис Оп11'!$A$2:$C$30,3,0))),2)</f>
        <v>4.1100000000000003</v>
      </c>
      <c r="G1348" s="43">
        <f>COUNTIF(D1349:$D$2571,365)</f>
        <v>857</v>
      </c>
      <c r="H1348" s="43">
        <f>COUNTIF(D1349:$D$2571,366)</f>
        <v>366</v>
      </c>
    </row>
    <row r="1349" spans="1:8" x14ac:dyDescent="0.25">
      <c r="A1349" s="1">
        <f>COUNTIF($C$2:C1349,"Да")</f>
        <v>14</v>
      </c>
      <c r="B1349" s="45">
        <f t="shared" si="42"/>
        <v>46348</v>
      </c>
      <c r="C1349" s="42" t="str">
        <f>IF(ISERROR(VLOOKUP(B1349,'Айгенис Оп11'!$C$3:$C$30,1,0)),"Нет","Да")</f>
        <v>Нет</v>
      </c>
      <c r="D1349" s="43">
        <f t="shared" si="43"/>
        <v>365</v>
      </c>
      <c r="E1349" s="44">
        <f>ROUND(('Все выпуски'!$J$3*'Все выпуски'!$J$6/100)/365*(B1349-IF(C1349="Нет",VLOOKUP(A1349,'Айгенис Оп11'!$A$2:$C$30,3,0),VLOOKUP((A1349-1),'Айгенис Оп11'!$A$2:$C$30,3,0))),2)</f>
        <v>4.1900000000000004</v>
      </c>
      <c r="G1349" s="43">
        <f>COUNTIF(D1350:$D$2571,365)</f>
        <v>856</v>
      </c>
      <c r="H1349" s="43">
        <f>COUNTIF(D1350:$D$2571,366)</f>
        <v>366</v>
      </c>
    </row>
    <row r="1350" spans="1:8" x14ac:dyDescent="0.25">
      <c r="A1350" s="1">
        <f>COUNTIF($C$2:C1350,"Да")</f>
        <v>14</v>
      </c>
      <c r="B1350" s="45">
        <f t="shared" si="42"/>
        <v>46349</v>
      </c>
      <c r="C1350" s="42" t="str">
        <f>IF(ISERROR(VLOOKUP(B1350,'Айгенис Оп11'!$C$3:$C$30,1,0)),"Нет","Да")</f>
        <v>Нет</v>
      </c>
      <c r="D1350" s="43">
        <f t="shared" si="43"/>
        <v>365</v>
      </c>
      <c r="E1350" s="44">
        <f>ROUND(('Все выпуски'!$J$3*'Все выпуски'!$J$6/100)/365*(B1350-IF(C1350="Нет",VLOOKUP(A1350,'Айгенис Оп11'!$A$2:$C$30,3,0),VLOOKUP((A1350-1),'Айгенис Оп11'!$A$2:$C$30,3,0))),2)</f>
        <v>4.2699999999999996</v>
      </c>
      <c r="G1350" s="43">
        <f>COUNTIF(D1351:$D$2571,365)</f>
        <v>855</v>
      </c>
      <c r="H1350" s="43">
        <f>COUNTIF(D1351:$D$2571,366)</f>
        <v>366</v>
      </c>
    </row>
    <row r="1351" spans="1:8" x14ac:dyDescent="0.25">
      <c r="A1351" s="1">
        <f>COUNTIF($C$2:C1351,"Да")</f>
        <v>14</v>
      </c>
      <c r="B1351" s="45">
        <f t="shared" si="42"/>
        <v>46350</v>
      </c>
      <c r="C1351" s="42" t="str">
        <f>IF(ISERROR(VLOOKUP(B1351,'Айгенис Оп11'!$C$3:$C$30,1,0)),"Нет","Да")</f>
        <v>Нет</v>
      </c>
      <c r="D1351" s="43">
        <f t="shared" si="43"/>
        <v>365</v>
      </c>
      <c r="E1351" s="44">
        <f>ROUND(('Все выпуски'!$J$3*'Все выпуски'!$J$6/100)/365*(B1351-IF(C1351="Нет",VLOOKUP(A1351,'Айгенис Оп11'!$A$2:$C$30,3,0),VLOOKUP((A1351-1),'Айгенис Оп11'!$A$2:$C$30,3,0))),2)</f>
        <v>4.3600000000000003</v>
      </c>
      <c r="G1351" s="43">
        <f>COUNTIF(D1352:$D$2571,365)</f>
        <v>854</v>
      </c>
      <c r="H1351" s="43">
        <f>COUNTIF(D1352:$D$2571,366)</f>
        <v>366</v>
      </c>
    </row>
    <row r="1352" spans="1:8" x14ac:dyDescent="0.25">
      <c r="A1352" s="1">
        <f>COUNTIF($C$2:C1352,"Да")</f>
        <v>14</v>
      </c>
      <c r="B1352" s="45">
        <f t="shared" si="42"/>
        <v>46351</v>
      </c>
      <c r="C1352" s="42" t="str">
        <f>IF(ISERROR(VLOOKUP(B1352,'Айгенис Оп11'!$C$3:$C$30,1,0)),"Нет","Да")</f>
        <v>Нет</v>
      </c>
      <c r="D1352" s="43">
        <f t="shared" si="43"/>
        <v>365</v>
      </c>
      <c r="E1352" s="44">
        <f>ROUND(('Все выпуски'!$J$3*'Все выпуски'!$J$6/100)/365*(B1352-IF(C1352="Нет",VLOOKUP(A1352,'Айгенис Оп11'!$A$2:$C$30,3,0),VLOOKUP((A1352-1),'Айгенис Оп11'!$A$2:$C$30,3,0))),2)</f>
        <v>4.4400000000000004</v>
      </c>
      <c r="G1352" s="43">
        <f>COUNTIF(D1353:$D$2571,365)</f>
        <v>853</v>
      </c>
      <c r="H1352" s="43">
        <f>COUNTIF(D1353:$D$2571,366)</f>
        <v>366</v>
      </c>
    </row>
    <row r="1353" spans="1:8" x14ac:dyDescent="0.25">
      <c r="A1353" s="1">
        <f>COUNTIF($C$2:C1353,"Да")</f>
        <v>14</v>
      </c>
      <c r="B1353" s="45">
        <f t="shared" si="42"/>
        <v>46352</v>
      </c>
      <c r="C1353" s="42" t="str">
        <f>IF(ISERROR(VLOOKUP(B1353,'Айгенис Оп11'!$C$3:$C$30,1,0)),"Нет","Да")</f>
        <v>Нет</v>
      </c>
      <c r="D1353" s="43">
        <f t="shared" si="43"/>
        <v>365</v>
      </c>
      <c r="E1353" s="44">
        <f>ROUND(('Все выпуски'!$J$3*'Все выпуски'!$J$6/100)/365*(B1353-IF(C1353="Нет",VLOOKUP(A1353,'Айгенис Оп11'!$A$2:$C$30,3,0),VLOOKUP((A1353-1),'Айгенис Оп11'!$A$2:$C$30,3,0))),2)</f>
        <v>4.5199999999999996</v>
      </c>
      <c r="G1353" s="43">
        <f>COUNTIF(D1354:$D$2571,365)</f>
        <v>852</v>
      </c>
      <c r="H1353" s="43">
        <f>COUNTIF(D1354:$D$2571,366)</f>
        <v>366</v>
      </c>
    </row>
    <row r="1354" spans="1:8" x14ac:dyDescent="0.25">
      <c r="A1354" s="1">
        <f>COUNTIF($C$2:C1354,"Да")</f>
        <v>14</v>
      </c>
      <c r="B1354" s="45">
        <f t="shared" si="42"/>
        <v>46353</v>
      </c>
      <c r="C1354" s="42" t="str">
        <f>IF(ISERROR(VLOOKUP(B1354,'Айгенис Оп11'!$C$3:$C$30,1,0)),"Нет","Да")</f>
        <v>Нет</v>
      </c>
      <c r="D1354" s="43">
        <f t="shared" si="43"/>
        <v>365</v>
      </c>
      <c r="E1354" s="44">
        <f>ROUND(('Все выпуски'!$J$3*'Все выпуски'!$J$6/100)/365*(B1354-IF(C1354="Нет",VLOOKUP(A1354,'Айгенис Оп11'!$A$2:$C$30,3,0),VLOOKUP((A1354-1),'Айгенис Оп11'!$A$2:$C$30,3,0))),2)</f>
        <v>4.5999999999999996</v>
      </c>
      <c r="G1354" s="43">
        <f>COUNTIF(D1355:$D$2571,365)</f>
        <v>851</v>
      </c>
      <c r="H1354" s="43">
        <f>COUNTIF(D1355:$D$2571,366)</f>
        <v>366</v>
      </c>
    </row>
    <row r="1355" spans="1:8" x14ac:dyDescent="0.25">
      <c r="A1355" s="1">
        <f>COUNTIF($C$2:C1355,"Да")</f>
        <v>14</v>
      </c>
      <c r="B1355" s="45">
        <f t="shared" si="42"/>
        <v>46354</v>
      </c>
      <c r="C1355" s="42" t="str">
        <f>IF(ISERROR(VLOOKUP(B1355,'Айгенис Оп11'!$C$3:$C$30,1,0)),"Нет","Да")</f>
        <v>Нет</v>
      </c>
      <c r="D1355" s="43">
        <f t="shared" si="43"/>
        <v>365</v>
      </c>
      <c r="E1355" s="44">
        <f>ROUND(('Все выпуски'!$J$3*'Все выпуски'!$J$6/100)/365*(B1355-IF(C1355="Нет",VLOOKUP(A1355,'Айгенис Оп11'!$A$2:$C$30,3,0),VLOOKUP((A1355-1),'Айгенис Оп11'!$A$2:$C$30,3,0))),2)</f>
        <v>4.68</v>
      </c>
      <c r="G1355" s="43">
        <f>COUNTIF(D1356:$D$2571,365)</f>
        <v>850</v>
      </c>
      <c r="H1355" s="43">
        <f>COUNTIF(D1356:$D$2571,366)</f>
        <v>366</v>
      </c>
    </row>
    <row r="1356" spans="1:8" x14ac:dyDescent="0.25">
      <c r="A1356" s="1">
        <f>COUNTIF($C$2:C1356,"Да")</f>
        <v>14</v>
      </c>
      <c r="B1356" s="45">
        <f t="shared" ref="B1356:B1419" si="44">B1355+1</f>
        <v>46355</v>
      </c>
      <c r="C1356" s="42" t="str">
        <f>IF(ISERROR(VLOOKUP(B1356,'Айгенис Оп11'!$C$3:$C$30,1,0)),"Нет","Да")</f>
        <v>Нет</v>
      </c>
      <c r="D1356" s="43">
        <f t="shared" si="43"/>
        <v>365</v>
      </c>
      <c r="E1356" s="44">
        <f>ROUND(('Все выпуски'!$J$3*'Все выпуски'!$J$6/100)/365*(B1356-IF(C1356="Нет",VLOOKUP(A1356,'Айгенис Оп11'!$A$2:$C$30,3,0),VLOOKUP((A1356-1),'Айгенис Оп11'!$A$2:$C$30,3,0))),2)</f>
        <v>4.7699999999999996</v>
      </c>
      <c r="G1356" s="43">
        <f>COUNTIF(D1357:$D$2571,365)</f>
        <v>849</v>
      </c>
      <c r="H1356" s="43">
        <f>COUNTIF(D1357:$D$2571,366)</f>
        <v>366</v>
      </c>
    </row>
    <row r="1357" spans="1:8" x14ac:dyDescent="0.25">
      <c r="A1357" s="1">
        <f>COUNTIF($C$2:C1357,"Да")</f>
        <v>14</v>
      </c>
      <c r="B1357" s="45">
        <f t="shared" si="44"/>
        <v>46356</v>
      </c>
      <c r="C1357" s="42" t="str">
        <f>IF(ISERROR(VLOOKUP(B1357,'Айгенис Оп11'!$C$3:$C$30,1,0)),"Нет","Да")</f>
        <v>Нет</v>
      </c>
      <c r="D1357" s="43">
        <f t="shared" si="43"/>
        <v>365</v>
      </c>
      <c r="E1357" s="44">
        <f>ROUND(('Все выпуски'!$J$3*'Все выпуски'!$J$6/100)/365*(B1357-IF(C1357="Нет",VLOOKUP(A1357,'Айгенис Оп11'!$A$2:$C$30,3,0),VLOOKUP((A1357-1),'Айгенис Оп11'!$A$2:$C$30,3,0))),2)</f>
        <v>4.8499999999999996</v>
      </c>
      <c r="G1357" s="43">
        <f>COUNTIF(D1358:$D$2571,365)</f>
        <v>848</v>
      </c>
      <c r="H1357" s="43">
        <f>COUNTIF(D1358:$D$2571,366)</f>
        <v>366</v>
      </c>
    </row>
    <row r="1358" spans="1:8" x14ac:dyDescent="0.25">
      <c r="A1358" s="1">
        <f>COUNTIF($C$2:C1358,"Да")</f>
        <v>14</v>
      </c>
      <c r="B1358" s="45">
        <f t="shared" si="44"/>
        <v>46357</v>
      </c>
      <c r="C1358" s="42" t="str">
        <f>IF(ISERROR(VLOOKUP(B1358,'Айгенис Оп11'!$C$3:$C$30,1,0)),"Нет","Да")</f>
        <v>Нет</v>
      </c>
      <c r="D1358" s="43">
        <f t="shared" si="43"/>
        <v>365</v>
      </c>
      <c r="E1358" s="44">
        <f>ROUND(('Все выпуски'!$J$3*'Все выпуски'!$J$6/100)/365*(B1358-IF(C1358="Нет",VLOOKUP(A1358,'Айгенис Оп11'!$A$2:$C$30,3,0),VLOOKUP((A1358-1),'Айгенис Оп11'!$A$2:$C$30,3,0))),2)</f>
        <v>4.93</v>
      </c>
      <c r="G1358" s="43">
        <f>COUNTIF(D1359:$D$2571,365)</f>
        <v>847</v>
      </c>
      <c r="H1358" s="43">
        <f>COUNTIF(D1359:$D$2571,366)</f>
        <v>366</v>
      </c>
    </row>
    <row r="1359" spans="1:8" x14ac:dyDescent="0.25">
      <c r="A1359" s="1">
        <f>COUNTIF($C$2:C1359,"Да")</f>
        <v>14</v>
      </c>
      <c r="B1359" s="45">
        <f t="shared" si="44"/>
        <v>46358</v>
      </c>
      <c r="C1359" s="42" t="str">
        <f>IF(ISERROR(VLOOKUP(B1359,'Айгенис Оп11'!$C$3:$C$30,1,0)),"Нет","Да")</f>
        <v>Нет</v>
      </c>
      <c r="D1359" s="43">
        <f t="shared" si="43"/>
        <v>365</v>
      </c>
      <c r="E1359" s="44">
        <f>ROUND(('Все выпуски'!$J$3*'Все выпуски'!$J$6/100)/365*(B1359-IF(C1359="Нет",VLOOKUP(A1359,'Айгенис Оп11'!$A$2:$C$30,3,0),VLOOKUP((A1359-1),'Айгенис Оп11'!$A$2:$C$30,3,0))),2)</f>
        <v>5.01</v>
      </c>
      <c r="G1359" s="43">
        <f>COUNTIF(D1360:$D$2571,365)</f>
        <v>846</v>
      </c>
      <c r="H1359" s="43">
        <f>COUNTIF(D1360:$D$2571,366)</f>
        <v>366</v>
      </c>
    </row>
    <row r="1360" spans="1:8" x14ac:dyDescent="0.25">
      <c r="A1360" s="1">
        <f>COUNTIF($C$2:C1360,"Да")</f>
        <v>14</v>
      </c>
      <c r="B1360" s="45">
        <f t="shared" si="44"/>
        <v>46359</v>
      </c>
      <c r="C1360" s="42" t="str">
        <f>IF(ISERROR(VLOOKUP(B1360,'Айгенис Оп11'!$C$3:$C$30,1,0)),"Нет","Да")</f>
        <v>Нет</v>
      </c>
      <c r="D1360" s="43">
        <f t="shared" si="43"/>
        <v>365</v>
      </c>
      <c r="E1360" s="44">
        <f>ROUND(('Все выпуски'!$J$3*'Все выпуски'!$J$6/100)/365*(B1360-IF(C1360="Нет",VLOOKUP(A1360,'Айгенис Оп11'!$A$2:$C$30,3,0),VLOOKUP((A1360-1),'Айгенис Оп11'!$A$2:$C$30,3,0))),2)</f>
        <v>5.0999999999999996</v>
      </c>
      <c r="G1360" s="43">
        <f>COUNTIF(D1361:$D$2571,365)</f>
        <v>845</v>
      </c>
      <c r="H1360" s="43">
        <f>COUNTIF(D1361:$D$2571,366)</f>
        <v>366</v>
      </c>
    </row>
    <row r="1361" spans="1:8" x14ac:dyDescent="0.25">
      <c r="A1361" s="1">
        <f>COUNTIF($C$2:C1361,"Да")</f>
        <v>14</v>
      </c>
      <c r="B1361" s="45">
        <f t="shared" si="44"/>
        <v>46360</v>
      </c>
      <c r="C1361" s="42" t="str">
        <f>IF(ISERROR(VLOOKUP(B1361,'Айгенис Оп11'!$C$3:$C$30,1,0)),"Нет","Да")</f>
        <v>Нет</v>
      </c>
      <c r="D1361" s="43">
        <f t="shared" si="43"/>
        <v>365</v>
      </c>
      <c r="E1361" s="44">
        <f>ROUND(('Все выпуски'!$J$3*'Все выпуски'!$J$6/100)/365*(B1361-IF(C1361="Нет",VLOOKUP(A1361,'Айгенис Оп11'!$A$2:$C$30,3,0),VLOOKUP((A1361-1),'Айгенис Оп11'!$A$2:$C$30,3,0))),2)</f>
        <v>5.18</v>
      </c>
      <c r="G1361" s="43">
        <f>COUNTIF(D1362:$D$2571,365)</f>
        <v>844</v>
      </c>
      <c r="H1361" s="43">
        <f>COUNTIF(D1362:$D$2571,366)</f>
        <v>366</v>
      </c>
    </row>
    <row r="1362" spans="1:8" x14ac:dyDescent="0.25">
      <c r="A1362" s="1">
        <f>COUNTIF($C$2:C1362,"Да")</f>
        <v>14</v>
      </c>
      <c r="B1362" s="45">
        <f t="shared" si="44"/>
        <v>46361</v>
      </c>
      <c r="C1362" s="42" t="str">
        <f>IF(ISERROR(VLOOKUP(B1362,'Айгенис Оп11'!$C$3:$C$30,1,0)),"Нет","Да")</f>
        <v>Нет</v>
      </c>
      <c r="D1362" s="43">
        <f t="shared" si="43"/>
        <v>365</v>
      </c>
      <c r="E1362" s="44">
        <f>ROUND(('Все выпуски'!$J$3*'Все выпуски'!$J$6/100)/365*(B1362-IF(C1362="Нет",VLOOKUP(A1362,'Айгенис Оп11'!$A$2:$C$30,3,0),VLOOKUP((A1362-1),'Айгенис Оп11'!$A$2:$C$30,3,0))),2)</f>
        <v>5.26</v>
      </c>
      <c r="G1362" s="43">
        <f>COUNTIF(D1363:$D$2571,365)</f>
        <v>843</v>
      </c>
      <c r="H1362" s="43">
        <f>COUNTIF(D1363:$D$2571,366)</f>
        <v>366</v>
      </c>
    </row>
    <row r="1363" spans="1:8" x14ac:dyDescent="0.25">
      <c r="A1363" s="1">
        <f>COUNTIF($C$2:C1363,"Да")</f>
        <v>14</v>
      </c>
      <c r="B1363" s="45">
        <f t="shared" si="44"/>
        <v>46362</v>
      </c>
      <c r="C1363" s="42" t="str">
        <f>IF(ISERROR(VLOOKUP(B1363,'Айгенис Оп11'!$C$3:$C$30,1,0)),"Нет","Да")</f>
        <v>Нет</v>
      </c>
      <c r="D1363" s="43">
        <f t="shared" si="43"/>
        <v>365</v>
      </c>
      <c r="E1363" s="44">
        <f>ROUND(('Все выпуски'!$J$3*'Все выпуски'!$J$6/100)/365*(B1363-IF(C1363="Нет",VLOOKUP(A1363,'Айгенис Оп11'!$A$2:$C$30,3,0),VLOOKUP((A1363-1),'Айгенис Оп11'!$A$2:$C$30,3,0))),2)</f>
        <v>5.34</v>
      </c>
      <c r="G1363" s="43">
        <f>COUNTIF(D1364:$D$2571,365)</f>
        <v>842</v>
      </c>
      <c r="H1363" s="43">
        <f>COUNTIF(D1364:$D$2571,366)</f>
        <v>366</v>
      </c>
    </row>
    <row r="1364" spans="1:8" x14ac:dyDescent="0.25">
      <c r="A1364" s="1">
        <f>COUNTIF($C$2:C1364,"Да")</f>
        <v>14</v>
      </c>
      <c r="B1364" s="45">
        <f t="shared" si="44"/>
        <v>46363</v>
      </c>
      <c r="C1364" s="42" t="str">
        <f>IF(ISERROR(VLOOKUP(B1364,'Айгенис Оп11'!$C$3:$C$30,1,0)),"Нет","Да")</f>
        <v>Нет</v>
      </c>
      <c r="D1364" s="43">
        <f t="shared" si="43"/>
        <v>365</v>
      </c>
      <c r="E1364" s="44">
        <f>ROUND(('Все выпуски'!$J$3*'Все выпуски'!$J$6/100)/365*(B1364-IF(C1364="Нет",VLOOKUP(A1364,'Айгенис Оп11'!$A$2:$C$30,3,0),VLOOKUP((A1364-1),'Айгенис Оп11'!$A$2:$C$30,3,0))),2)</f>
        <v>5.42</v>
      </c>
      <c r="G1364" s="43">
        <f>COUNTIF(D1365:$D$2571,365)</f>
        <v>841</v>
      </c>
      <c r="H1364" s="43">
        <f>COUNTIF(D1365:$D$2571,366)</f>
        <v>366</v>
      </c>
    </row>
    <row r="1365" spans="1:8" x14ac:dyDescent="0.25">
      <c r="A1365" s="1">
        <f>COUNTIF($C$2:C1365,"Да")</f>
        <v>14</v>
      </c>
      <c r="B1365" s="45">
        <f t="shared" si="44"/>
        <v>46364</v>
      </c>
      <c r="C1365" s="42" t="str">
        <f>IF(ISERROR(VLOOKUP(B1365,'Айгенис Оп11'!$C$3:$C$30,1,0)),"Нет","Да")</f>
        <v>Нет</v>
      </c>
      <c r="D1365" s="43">
        <f t="shared" si="43"/>
        <v>365</v>
      </c>
      <c r="E1365" s="44">
        <f>ROUND(('Все выпуски'!$J$3*'Все выпуски'!$J$6/100)/365*(B1365-IF(C1365="Нет",VLOOKUP(A1365,'Айгенис Оп11'!$A$2:$C$30,3,0),VLOOKUP((A1365-1),'Айгенис Оп11'!$A$2:$C$30,3,0))),2)</f>
        <v>5.51</v>
      </c>
      <c r="G1365" s="43">
        <f>COUNTIF(D1366:$D$2571,365)</f>
        <v>840</v>
      </c>
      <c r="H1365" s="43">
        <f>COUNTIF(D1366:$D$2571,366)</f>
        <v>366</v>
      </c>
    </row>
    <row r="1366" spans="1:8" x14ac:dyDescent="0.25">
      <c r="A1366" s="1">
        <f>COUNTIF($C$2:C1366,"Да")</f>
        <v>14</v>
      </c>
      <c r="B1366" s="45">
        <f t="shared" si="44"/>
        <v>46365</v>
      </c>
      <c r="C1366" s="42" t="str">
        <f>IF(ISERROR(VLOOKUP(B1366,'Айгенис Оп11'!$C$3:$C$30,1,0)),"Нет","Да")</f>
        <v>Нет</v>
      </c>
      <c r="D1366" s="43">
        <f t="shared" si="43"/>
        <v>365</v>
      </c>
      <c r="E1366" s="44">
        <f>ROUND(('Все выпуски'!$J$3*'Все выпуски'!$J$6/100)/365*(B1366-IF(C1366="Нет",VLOOKUP(A1366,'Айгенис Оп11'!$A$2:$C$30,3,0),VLOOKUP((A1366-1),'Айгенис Оп11'!$A$2:$C$30,3,0))),2)</f>
        <v>5.59</v>
      </c>
      <c r="G1366" s="43">
        <f>COUNTIF(D1367:$D$2571,365)</f>
        <v>839</v>
      </c>
      <c r="H1366" s="43">
        <f>COUNTIF(D1367:$D$2571,366)</f>
        <v>366</v>
      </c>
    </row>
    <row r="1367" spans="1:8" x14ac:dyDescent="0.25">
      <c r="A1367" s="1">
        <f>COUNTIF($C$2:C1367,"Да")</f>
        <v>14</v>
      </c>
      <c r="B1367" s="45">
        <f t="shared" si="44"/>
        <v>46366</v>
      </c>
      <c r="C1367" s="42" t="str">
        <f>IF(ISERROR(VLOOKUP(B1367,'Айгенис Оп11'!$C$3:$C$30,1,0)),"Нет","Да")</f>
        <v>Нет</v>
      </c>
      <c r="D1367" s="43">
        <f t="shared" si="43"/>
        <v>365</v>
      </c>
      <c r="E1367" s="44">
        <f>ROUND(('Все выпуски'!$J$3*'Все выпуски'!$J$6/100)/365*(B1367-IF(C1367="Нет",VLOOKUP(A1367,'Айгенис Оп11'!$A$2:$C$30,3,0),VLOOKUP((A1367-1),'Айгенис Оп11'!$A$2:$C$30,3,0))),2)</f>
        <v>5.67</v>
      </c>
      <c r="G1367" s="43">
        <f>COUNTIF(D1368:$D$2571,365)</f>
        <v>838</v>
      </c>
      <c r="H1367" s="43">
        <f>COUNTIF(D1368:$D$2571,366)</f>
        <v>366</v>
      </c>
    </row>
    <row r="1368" spans="1:8" x14ac:dyDescent="0.25">
      <c r="A1368" s="1">
        <f>COUNTIF($C$2:C1368,"Да")</f>
        <v>14</v>
      </c>
      <c r="B1368" s="45">
        <f t="shared" si="44"/>
        <v>46367</v>
      </c>
      <c r="C1368" s="42" t="str">
        <f>IF(ISERROR(VLOOKUP(B1368,'Айгенис Оп11'!$C$3:$C$30,1,0)),"Нет","Да")</f>
        <v>Нет</v>
      </c>
      <c r="D1368" s="43">
        <f t="shared" si="43"/>
        <v>365</v>
      </c>
      <c r="E1368" s="44">
        <f>ROUND(('Все выпуски'!$J$3*'Все выпуски'!$J$6/100)/365*(B1368-IF(C1368="Нет",VLOOKUP(A1368,'Айгенис Оп11'!$A$2:$C$30,3,0),VLOOKUP((A1368-1),'Айгенис Оп11'!$A$2:$C$30,3,0))),2)</f>
        <v>5.75</v>
      </c>
      <c r="G1368" s="43">
        <f>COUNTIF(D1369:$D$2571,365)</f>
        <v>837</v>
      </c>
      <c r="H1368" s="43">
        <f>COUNTIF(D1369:$D$2571,366)</f>
        <v>366</v>
      </c>
    </row>
    <row r="1369" spans="1:8" x14ac:dyDescent="0.25">
      <c r="A1369" s="1">
        <f>COUNTIF($C$2:C1369,"Да")</f>
        <v>14</v>
      </c>
      <c r="B1369" s="45">
        <f t="shared" si="44"/>
        <v>46368</v>
      </c>
      <c r="C1369" s="42" t="str">
        <f>IF(ISERROR(VLOOKUP(B1369,'Айгенис Оп11'!$C$3:$C$30,1,0)),"Нет","Да")</f>
        <v>Нет</v>
      </c>
      <c r="D1369" s="43">
        <f t="shared" si="43"/>
        <v>365</v>
      </c>
      <c r="E1369" s="44">
        <f>ROUND(('Все выпуски'!$J$3*'Все выпуски'!$J$6/100)/365*(B1369-IF(C1369="Нет",VLOOKUP(A1369,'Айгенис Оп11'!$A$2:$C$30,3,0),VLOOKUP((A1369-1),'Айгенис Оп11'!$A$2:$C$30,3,0))),2)</f>
        <v>5.84</v>
      </c>
      <c r="G1369" s="43">
        <f>COUNTIF(D1370:$D$2571,365)</f>
        <v>836</v>
      </c>
      <c r="H1369" s="43">
        <f>COUNTIF(D1370:$D$2571,366)</f>
        <v>366</v>
      </c>
    </row>
    <row r="1370" spans="1:8" x14ac:dyDescent="0.25">
      <c r="A1370" s="1">
        <f>COUNTIF($C$2:C1370,"Да")</f>
        <v>14</v>
      </c>
      <c r="B1370" s="45">
        <f t="shared" si="44"/>
        <v>46369</v>
      </c>
      <c r="C1370" s="42" t="str">
        <f>IF(ISERROR(VLOOKUP(B1370,'Айгенис Оп11'!$C$3:$C$30,1,0)),"Нет","Да")</f>
        <v>Нет</v>
      </c>
      <c r="D1370" s="43">
        <f t="shared" si="43"/>
        <v>365</v>
      </c>
      <c r="E1370" s="44">
        <f>ROUND(('Все выпуски'!$J$3*'Все выпуски'!$J$6/100)/365*(B1370-IF(C1370="Нет",VLOOKUP(A1370,'Айгенис Оп11'!$A$2:$C$30,3,0),VLOOKUP((A1370-1),'Айгенис Оп11'!$A$2:$C$30,3,0))),2)</f>
        <v>5.92</v>
      </c>
      <c r="G1370" s="43">
        <f>COUNTIF(D1371:$D$2571,365)</f>
        <v>835</v>
      </c>
      <c r="H1370" s="43">
        <f>COUNTIF(D1371:$D$2571,366)</f>
        <v>366</v>
      </c>
    </row>
    <row r="1371" spans="1:8" x14ac:dyDescent="0.25">
      <c r="A1371" s="1">
        <f>COUNTIF($C$2:C1371,"Да")</f>
        <v>14</v>
      </c>
      <c r="B1371" s="45">
        <f t="shared" si="44"/>
        <v>46370</v>
      </c>
      <c r="C1371" s="42" t="str">
        <f>IF(ISERROR(VLOOKUP(B1371,'Айгенис Оп11'!$C$3:$C$30,1,0)),"Нет","Да")</f>
        <v>Нет</v>
      </c>
      <c r="D1371" s="43">
        <f t="shared" si="43"/>
        <v>365</v>
      </c>
      <c r="E1371" s="44">
        <f>ROUND(('Все выпуски'!$J$3*'Все выпуски'!$J$6/100)/365*(B1371-IF(C1371="Нет",VLOOKUP(A1371,'Айгенис Оп11'!$A$2:$C$30,3,0),VLOOKUP((A1371-1),'Айгенис Оп11'!$A$2:$C$30,3,0))),2)</f>
        <v>6</v>
      </c>
      <c r="G1371" s="43">
        <f>COUNTIF(D1372:$D$2571,365)</f>
        <v>834</v>
      </c>
      <c r="H1371" s="43">
        <f>COUNTIF(D1372:$D$2571,366)</f>
        <v>366</v>
      </c>
    </row>
    <row r="1372" spans="1:8" x14ac:dyDescent="0.25">
      <c r="A1372" s="1">
        <f>COUNTIF($C$2:C1372,"Да")</f>
        <v>14</v>
      </c>
      <c r="B1372" s="45">
        <f t="shared" si="44"/>
        <v>46371</v>
      </c>
      <c r="C1372" s="42" t="str">
        <f>IF(ISERROR(VLOOKUP(B1372,'Айгенис Оп11'!$C$3:$C$30,1,0)),"Нет","Да")</f>
        <v>Нет</v>
      </c>
      <c r="D1372" s="43">
        <f t="shared" si="43"/>
        <v>365</v>
      </c>
      <c r="E1372" s="44">
        <f>ROUND(('Все выпуски'!$J$3*'Все выпуски'!$J$6/100)/365*(B1372-IF(C1372="Нет",VLOOKUP(A1372,'Айгенис Оп11'!$A$2:$C$30,3,0),VLOOKUP((A1372-1),'Айгенис Оп11'!$A$2:$C$30,3,0))),2)</f>
        <v>6.08</v>
      </c>
      <c r="G1372" s="43">
        <f>COUNTIF(D1373:$D$2571,365)</f>
        <v>833</v>
      </c>
      <c r="H1372" s="43">
        <f>COUNTIF(D1373:$D$2571,366)</f>
        <v>366</v>
      </c>
    </row>
    <row r="1373" spans="1:8" x14ac:dyDescent="0.25">
      <c r="A1373" s="1">
        <f>COUNTIF($C$2:C1373,"Да")</f>
        <v>14</v>
      </c>
      <c r="B1373" s="45">
        <f t="shared" si="44"/>
        <v>46372</v>
      </c>
      <c r="C1373" s="42" t="str">
        <f>IF(ISERROR(VLOOKUP(B1373,'Айгенис Оп11'!$C$3:$C$30,1,0)),"Нет","Да")</f>
        <v>Нет</v>
      </c>
      <c r="D1373" s="43">
        <f t="shared" si="43"/>
        <v>365</v>
      </c>
      <c r="E1373" s="44">
        <f>ROUND(('Все выпуски'!$J$3*'Все выпуски'!$J$6/100)/365*(B1373-IF(C1373="Нет",VLOOKUP(A1373,'Айгенис Оп11'!$A$2:$C$30,3,0),VLOOKUP((A1373-1),'Айгенис Оп11'!$A$2:$C$30,3,0))),2)</f>
        <v>6.16</v>
      </c>
      <c r="G1373" s="43">
        <f>COUNTIF(D1374:$D$2571,365)</f>
        <v>832</v>
      </c>
      <c r="H1373" s="43">
        <f>COUNTIF(D1374:$D$2571,366)</f>
        <v>366</v>
      </c>
    </row>
    <row r="1374" spans="1:8" x14ac:dyDescent="0.25">
      <c r="A1374" s="1">
        <f>COUNTIF($C$2:C1374,"Да")</f>
        <v>14</v>
      </c>
      <c r="B1374" s="45">
        <f t="shared" si="44"/>
        <v>46373</v>
      </c>
      <c r="C1374" s="42" t="str">
        <f>IF(ISERROR(VLOOKUP(B1374,'Айгенис Оп11'!$C$3:$C$30,1,0)),"Нет","Да")</f>
        <v>Нет</v>
      </c>
      <c r="D1374" s="43">
        <f t="shared" si="43"/>
        <v>365</v>
      </c>
      <c r="E1374" s="44">
        <f>ROUND(('Все выпуски'!$J$3*'Все выпуски'!$J$6/100)/365*(B1374-IF(C1374="Нет",VLOOKUP(A1374,'Айгенис Оп11'!$A$2:$C$30,3,0),VLOOKUP((A1374-1),'Айгенис Оп11'!$A$2:$C$30,3,0))),2)</f>
        <v>6.25</v>
      </c>
      <c r="G1374" s="43">
        <f>COUNTIF(D1375:$D$2571,365)</f>
        <v>831</v>
      </c>
      <c r="H1374" s="43">
        <f>COUNTIF(D1375:$D$2571,366)</f>
        <v>366</v>
      </c>
    </row>
    <row r="1375" spans="1:8" x14ac:dyDescent="0.25">
      <c r="A1375" s="1">
        <f>COUNTIF($C$2:C1375,"Да")</f>
        <v>14</v>
      </c>
      <c r="B1375" s="45">
        <f t="shared" si="44"/>
        <v>46374</v>
      </c>
      <c r="C1375" s="42" t="str">
        <f>IF(ISERROR(VLOOKUP(B1375,'Айгенис Оп11'!$C$3:$C$30,1,0)),"Нет","Да")</f>
        <v>Нет</v>
      </c>
      <c r="D1375" s="43">
        <f t="shared" si="43"/>
        <v>365</v>
      </c>
      <c r="E1375" s="44">
        <f>ROUND(('Все выпуски'!$J$3*'Все выпуски'!$J$6/100)/365*(B1375-IF(C1375="Нет",VLOOKUP(A1375,'Айгенис Оп11'!$A$2:$C$30,3,0),VLOOKUP((A1375-1),'Айгенис Оп11'!$A$2:$C$30,3,0))),2)</f>
        <v>6.33</v>
      </c>
      <c r="G1375" s="43">
        <f>COUNTIF(D1376:$D$2571,365)</f>
        <v>830</v>
      </c>
      <c r="H1375" s="43">
        <f>COUNTIF(D1376:$D$2571,366)</f>
        <v>366</v>
      </c>
    </row>
    <row r="1376" spans="1:8" x14ac:dyDescent="0.25">
      <c r="A1376" s="1">
        <f>COUNTIF($C$2:C1376,"Да")</f>
        <v>14</v>
      </c>
      <c r="B1376" s="45">
        <f t="shared" si="44"/>
        <v>46375</v>
      </c>
      <c r="C1376" s="42" t="str">
        <f>IF(ISERROR(VLOOKUP(B1376,'Айгенис Оп11'!$C$3:$C$30,1,0)),"Нет","Да")</f>
        <v>Нет</v>
      </c>
      <c r="D1376" s="43">
        <f t="shared" si="43"/>
        <v>365</v>
      </c>
      <c r="E1376" s="44">
        <f>ROUND(('Все выпуски'!$J$3*'Все выпуски'!$J$6/100)/365*(B1376-IF(C1376="Нет",VLOOKUP(A1376,'Айгенис Оп11'!$A$2:$C$30,3,0),VLOOKUP((A1376-1),'Айгенис Оп11'!$A$2:$C$30,3,0))),2)</f>
        <v>6.41</v>
      </c>
      <c r="G1376" s="43">
        <f>COUNTIF(D1377:$D$2571,365)</f>
        <v>829</v>
      </c>
      <c r="H1376" s="43">
        <f>COUNTIF(D1377:$D$2571,366)</f>
        <v>366</v>
      </c>
    </row>
    <row r="1377" spans="1:8" x14ac:dyDescent="0.25">
      <c r="A1377" s="1">
        <f>COUNTIF($C$2:C1377,"Да")</f>
        <v>14</v>
      </c>
      <c r="B1377" s="45">
        <f t="shared" si="44"/>
        <v>46376</v>
      </c>
      <c r="C1377" s="42" t="str">
        <f>IF(ISERROR(VLOOKUP(B1377,'Айгенис Оп11'!$C$3:$C$30,1,0)),"Нет","Да")</f>
        <v>Нет</v>
      </c>
      <c r="D1377" s="43">
        <f t="shared" si="43"/>
        <v>365</v>
      </c>
      <c r="E1377" s="44">
        <f>ROUND(('Все выпуски'!$J$3*'Все выпуски'!$J$6/100)/365*(B1377-IF(C1377="Нет",VLOOKUP(A1377,'Айгенис Оп11'!$A$2:$C$30,3,0),VLOOKUP((A1377-1),'Айгенис Оп11'!$A$2:$C$30,3,0))),2)</f>
        <v>6.49</v>
      </c>
      <c r="G1377" s="43">
        <f>COUNTIF(D1378:$D$2571,365)</f>
        <v>828</v>
      </c>
      <c r="H1377" s="43">
        <f>COUNTIF(D1378:$D$2571,366)</f>
        <v>366</v>
      </c>
    </row>
    <row r="1378" spans="1:8" x14ac:dyDescent="0.25">
      <c r="A1378" s="1">
        <f>COUNTIF($C$2:C1378,"Да")</f>
        <v>14</v>
      </c>
      <c r="B1378" s="45">
        <f t="shared" si="44"/>
        <v>46377</v>
      </c>
      <c r="C1378" s="42" t="str">
        <f>IF(ISERROR(VLOOKUP(B1378,'Айгенис Оп11'!$C$3:$C$30,1,0)),"Нет","Да")</f>
        <v>Нет</v>
      </c>
      <c r="D1378" s="43">
        <f t="shared" si="43"/>
        <v>365</v>
      </c>
      <c r="E1378" s="44">
        <f>ROUND(('Все выпуски'!$J$3*'Все выпуски'!$J$6/100)/365*(B1378-IF(C1378="Нет",VLOOKUP(A1378,'Айгенис Оп11'!$A$2:$C$30,3,0),VLOOKUP((A1378-1),'Айгенис Оп11'!$A$2:$C$30,3,0))),2)</f>
        <v>6.58</v>
      </c>
      <c r="G1378" s="43">
        <f>COUNTIF(D1379:$D$2571,365)</f>
        <v>827</v>
      </c>
      <c r="H1378" s="43">
        <f>COUNTIF(D1379:$D$2571,366)</f>
        <v>366</v>
      </c>
    </row>
    <row r="1379" spans="1:8" x14ac:dyDescent="0.25">
      <c r="A1379" s="1">
        <f>COUNTIF($C$2:C1379,"Да")</f>
        <v>14</v>
      </c>
      <c r="B1379" s="45">
        <f t="shared" si="44"/>
        <v>46378</v>
      </c>
      <c r="C1379" s="42" t="str">
        <f>IF(ISERROR(VLOOKUP(B1379,'Айгенис Оп11'!$C$3:$C$30,1,0)),"Нет","Да")</f>
        <v>Нет</v>
      </c>
      <c r="D1379" s="43">
        <f t="shared" si="43"/>
        <v>365</v>
      </c>
      <c r="E1379" s="44">
        <f>ROUND(('Все выпуски'!$J$3*'Все выпуски'!$J$6/100)/365*(B1379-IF(C1379="Нет",VLOOKUP(A1379,'Айгенис Оп11'!$A$2:$C$30,3,0),VLOOKUP((A1379-1),'Айгенис Оп11'!$A$2:$C$30,3,0))),2)</f>
        <v>6.66</v>
      </c>
      <c r="G1379" s="43">
        <f>COUNTIF(D1380:$D$2571,365)</f>
        <v>826</v>
      </c>
      <c r="H1379" s="43">
        <f>COUNTIF(D1380:$D$2571,366)</f>
        <v>366</v>
      </c>
    </row>
    <row r="1380" spans="1:8" x14ac:dyDescent="0.25">
      <c r="A1380" s="1">
        <f>COUNTIF($C$2:C1380,"Да")</f>
        <v>14</v>
      </c>
      <c r="B1380" s="45">
        <f t="shared" si="44"/>
        <v>46379</v>
      </c>
      <c r="C1380" s="42" t="str">
        <f>IF(ISERROR(VLOOKUP(B1380,'Айгенис Оп11'!$C$3:$C$30,1,0)),"Нет","Да")</f>
        <v>Нет</v>
      </c>
      <c r="D1380" s="43">
        <f t="shared" si="43"/>
        <v>365</v>
      </c>
      <c r="E1380" s="44">
        <f>ROUND(('Все выпуски'!$J$3*'Все выпуски'!$J$6/100)/365*(B1380-IF(C1380="Нет",VLOOKUP(A1380,'Айгенис Оп11'!$A$2:$C$30,3,0),VLOOKUP((A1380-1),'Айгенис Оп11'!$A$2:$C$30,3,0))),2)</f>
        <v>6.74</v>
      </c>
      <c r="G1380" s="43">
        <f>COUNTIF(D1381:$D$2571,365)</f>
        <v>825</v>
      </c>
      <c r="H1380" s="43">
        <f>COUNTIF(D1381:$D$2571,366)</f>
        <v>366</v>
      </c>
    </row>
    <row r="1381" spans="1:8" x14ac:dyDescent="0.25">
      <c r="A1381" s="1">
        <f>COUNTIF($C$2:C1381,"Да")</f>
        <v>14</v>
      </c>
      <c r="B1381" s="45">
        <f t="shared" si="44"/>
        <v>46380</v>
      </c>
      <c r="C1381" s="42" t="str">
        <f>IF(ISERROR(VLOOKUP(B1381,'Айгенис Оп11'!$C$3:$C$30,1,0)),"Нет","Да")</f>
        <v>Нет</v>
      </c>
      <c r="D1381" s="43">
        <f t="shared" si="43"/>
        <v>365</v>
      </c>
      <c r="E1381" s="44">
        <f>ROUND(('Все выпуски'!$J$3*'Все выпуски'!$J$6/100)/365*(B1381-IF(C1381="Нет",VLOOKUP(A1381,'Айгенис Оп11'!$A$2:$C$30,3,0),VLOOKUP((A1381-1),'Айгенис Оп11'!$A$2:$C$30,3,0))),2)</f>
        <v>6.82</v>
      </c>
      <c r="G1381" s="43">
        <f>COUNTIF(D1382:$D$2571,365)</f>
        <v>824</v>
      </c>
      <c r="H1381" s="43">
        <f>COUNTIF(D1382:$D$2571,366)</f>
        <v>366</v>
      </c>
    </row>
    <row r="1382" spans="1:8" x14ac:dyDescent="0.25">
      <c r="A1382" s="1">
        <f>COUNTIF($C$2:C1382,"Да")</f>
        <v>14</v>
      </c>
      <c r="B1382" s="45">
        <f t="shared" si="44"/>
        <v>46381</v>
      </c>
      <c r="C1382" s="42" t="str">
        <f>IF(ISERROR(VLOOKUP(B1382,'Айгенис Оп11'!$C$3:$C$30,1,0)),"Нет","Да")</f>
        <v>Нет</v>
      </c>
      <c r="D1382" s="43">
        <f t="shared" si="43"/>
        <v>365</v>
      </c>
      <c r="E1382" s="44">
        <f>ROUND(('Все выпуски'!$J$3*'Все выпуски'!$J$6/100)/365*(B1382-IF(C1382="Нет",VLOOKUP(A1382,'Айгенис Оп11'!$A$2:$C$30,3,0),VLOOKUP((A1382-1),'Айгенис Оп11'!$A$2:$C$30,3,0))),2)</f>
        <v>6.9</v>
      </c>
      <c r="G1382" s="43">
        <f>COUNTIF(D1383:$D$2571,365)</f>
        <v>823</v>
      </c>
      <c r="H1382" s="43">
        <f>COUNTIF(D1383:$D$2571,366)</f>
        <v>366</v>
      </c>
    </row>
    <row r="1383" spans="1:8" x14ac:dyDescent="0.25">
      <c r="A1383" s="1">
        <f>COUNTIF($C$2:C1383,"Да")</f>
        <v>14</v>
      </c>
      <c r="B1383" s="45">
        <f t="shared" si="44"/>
        <v>46382</v>
      </c>
      <c r="C1383" s="42" t="str">
        <f>IF(ISERROR(VLOOKUP(B1383,'Айгенис Оп11'!$C$3:$C$30,1,0)),"Нет","Да")</f>
        <v>Нет</v>
      </c>
      <c r="D1383" s="43">
        <f t="shared" si="43"/>
        <v>365</v>
      </c>
      <c r="E1383" s="44">
        <f>ROUND(('Все выпуски'!$J$3*'Все выпуски'!$J$6/100)/365*(B1383-IF(C1383="Нет",VLOOKUP(A1383,'Айгенис Оп11'!$A$2:$C$30,3,0),VLOOKUP((A1383-1),'Айгенис Оп11'!$A$2:$C$30,3,0))),2)</f>
        <v>6.99</v>
      </c>
      <c r="G1383" s="43">
        <f>COUNTIF(D1384:$D$2571,365)</f>
        <v>822</v>
      </c>
      <c r="H1383" s="43">
        <f>COUNTIF(D1384:$D$2571,366)</f>
        <v>366</v>
      </c>
    </row>
    <row r="1384" spans="1:8" x14ac:dyDescent="0.25">
      <c r="A1384" s="1">
        <f>COUNTIF($C$2:C1384,"Да")</f>
        <v>14</v>
      </c>
      <c r="B1384" s="45">
        <f t="shared" si="44"/>
        <v>46383</v>
      </c>
      <c r="C1384" s="42" t="str">
        <f>IF(ISERROR(VLOOKUP(B1384,'Айгенис Оп11'!$C$3:$C$30,1,0)),"Нет","Да")</f>
        <v>Нет</v>
      </c>
      <c r="D1384" s="43">
        <f t="shared" si="43"/>
        <v>365</v>
      </c>
      <c r="E1384" s="44">
        <f>ROUND(('Все выпуски'!$J$3*'Все выпуски'!$J$6/100)/365*(B1384-IF(C1384="Нет",VLOOKUP(A1384,'Айгенис Оп11'!$A$2:$C$30,3,0),VLOOKUP((A1384-1),'Айгенис Оп11'!$A$2:$C$30,3,0))),2)</f>
        <v>7.07</v>
      </c>
      <c r="G1384" s="43">
        <f>COUNTIF(D1385:$D$2571,365)</f>
        <v>821</v>
      </c>
      <c r="H1384" s="43">
        <f>COUNTIF(D1385:$D$2571,366)</f>
        <v>366</v>
      </c>
    </row>
    <row r="1385" spans="1:8" x14ac:dyDescent="0.25">
      <c r="A1385" s="1">
        <f>COUNTIF($C$2:C1385,"Да")</f>
        <v>14</v>
      </c>
      <c r="B1385" s="45">
        <f t="shared" si="44"/>
        <v>46384</v>
      </c>
      <c r="C1385" s="42" t="str">
        <f>IF(ISERROR(VLOOKUP(B1385,'Айгенис Оп11'!$C$3:$C$30,1,0)),"Нет","Да")</f>
        <v>Нет</v>
      </c>
      <c r="D1385" s="43">
        <f t="shared" si="43"/>
        <v>365</v>
      </c>
      <c r="E1385" s="44">
        <f>ROUND(('Все выпуски'!$J$3*'Все выпуски'!$J$6/100)/365*(B1385-IF(C1385="Нет",VLOOKUP(A1385,'Айгенис Оп11'!$A$2:$C$30,3,0),VLOOKUP((A1385-1),'Айгенис Оп11'!$A$2:$C$30,3,0))),2)</f>
        <v>7.15</v>
      </c>
      <c r="G1385" s="43">
        <f>COUNTIF(D1386:$D$2571,365)</f>
        <v>820</v>
      </c>
      <c r="H1385" s="43">
        <f>COUNTIF(D1386:$D$2571,366)</f>
        <v>366</v>
      </c>
    </row>
    <row r="1386" spans="1:8" x14ac:dyDescent="0.25">
      <c r="A1386" s="1">
        <f>COUNTIF($C$2:C1386,"Да")</f>
        <v>14</v>
      </c>
      <c r="B1386" s="45">
        <f t="shared" si="44"/>
        <v>46385</v>
      </c>
      <c r="C1386" s="42" t="str">
        <f>IF(ISERROR(VLOOKUP(B1386,'Айгенис Оп11'!$C$3:$C$30,1,0)),"Нет","Да")</f>
        <v>Нет</v>
      </c>
      <c r="D1386" s="43">
        <f t="shared" si="43"/>
        <v>365</v>
      </c>
      <c r="E1386" s="44">
        <f>ROUND(('Все выпуски'!$J$3*'Все выпуски'!$J$6/100)/365*(B1386-IF(C1386="Нет",VLOOKUP(A1386,'Айгенис Оп11'!$A$2:$C$30,3,0),VLOOKUP((A1386-1),'Айгенис Оп11'!$A$2:$C$30,3,0))),2)</f>
        <v>7.23</v>
      </c>
      <c r="G1386" s="43">
        <f>COUNTIF(D1387:$D$2571,365)</f>
        <v>819</v>
      </c>
      <c r="H1386" s="43">
        <f>COUNTIF(D1387:$D$2571,366)</f>
        <v>366</v>
      </c>
    </row>
    <row r="1387" spans="1:8" x14ac:dyDescent="0.25">
      <c r="A1387" s="1">
        <f>COUNTIF($C$2:C1387,"Да")</f>
        <v>14</v>
      </c>
      <c r="B1387" s="45">
        <f t="shared" si="44"/>
        <v>46386</v>
      </c>
      <c r="C1387" s="42" t="str">
        <f>IF(ISERROR(VLOOKUP(B1387,'Айгенис Оп11'!$C$3:$C$30,1,0)),"Нет","Да")</f>
        <v>Нет</v>
      </c>
      <c r="D1387" s="43">
        <f t="shared" si="43"/>
        <v>365</v>
      </c>
      <c r="E1387" s="44">
        <f>ROUND(('Все выпуски'!$J$3*'Все выпуски'!$J$6/100)/365*(B1387-IF(C1387="Нет",VLOOKUP(A1387,'Айгенис Оп11'!$A$2:$C$30,3,0),VLOOKUP((A1387-1),'Айгенис Оп11'!$A$2:$C$30,3,0))),2)</f>
        <v>7.32</v>
      </c>
      <c r="G1387" s="43">
        <f>COUNTIF(D1388:$D$2571,365)</f>
        <v>818</v>
      </c>
      <c r="H1387" s="43">
        <f>COUNTIF(D1388:$D$2571,366)</f>
        <v>366</v>
      </c>
    </row>
    <row r="1388" spans="1:8" x14ac:dyDescent="0.25">
      <c r="A1388" s="1">
        <f>COUNTIF($C$2:C1388,"Да")</f>
        <v>14</v>
      </c>
      <c r="B1388" s="45">
        <f t="shared" si="44"/>
        <v>46387</v>
      </c>
      <c r="C1388" s="42" t="str">
        <f>IF(ISERROR(VLOOKUP(B1388,'Айгенис Оп11'!$C$3:$C$30,1,0)),"Нет","Да")</f>
        <v>Нет</v>
      </c>
      <c r="D1388" s="43">
        <f t="shared" si="43"/>
        <v>365</v>
      </c>
      <c r="E1388" s="44">
        <f>ROUND(('Все выпуски'!$J$3*'Все выпуски'!$J$6/100)/365*(B1388-IF(C1388="Нет",VLOOKUP(A1388,'Айгенис Оп11'!$A$2:$C$30,3,0),VLOOKUP((A1388-1),'Айгенис Оп11'!$A$2:$C$30,3,0))),2)</f>
        <v>7.4</v>
      </c>
      <c r="G1388" s="43">
        <f>COUNTIF(D1389:$D$2571,365)</f>
        <v>817</v>
      </c>
      <c r="H1388" s="43">
        <f>COUNTIF(D1389:$D$2571,366)</f>
        <v>366</v>
      </c>
    </row>
    <row r="1389" spans="1:8" x14ac:dyDescent="0.25">
      <c r="A1389" s="1">
        <f>COUNTIF($C$2:C1389,"Да")</f>
        <v>14</v>
      </c>
      <c r="B1389" s="45">
        <f t="shared" si="44"/>
        <v>46388</v>
      </c>
      <c r="C1389" s="42" t="str">
        <f>IF(ISERROR(VLOOKUP(B1389,'Айгенис Оп11'!$C$3:$C$30,1,0)),"Нет","Да")</f>
        <v>Нет</v>
      </c>
      <c r="D1389" s="43">
        <f t="shared" si="43"/>
        <v>365</v>
      </c>
      <c r="E1389" s="44">
        <f>ROUND(('Все выпуски'!$J$3*'Все выпуски'!$J$6/100)/365*(B1389-IF(C1389="Нет",VLOOKUP(A1389,'Айгенис Оп11'!$A$2:$C$30,3,0),VLOOKUP((A1389-1),'Айгенис Оп11'!$A$2:$C$30,3,0))),2)</f>
        <v>7.48</v>
      </c>
      <c r="G1389" s="43">
        <f>COUNTIF(D1390:$D$2571,365)</f>
        <v>816</v>
      </c>
      <c r="H1389" s="43">
        <f>COUNTIF(D1390:$D$2571,366)</f>
        <v>366</v>
      </c>
    </row>
    <row r="1390" spans="1:8" x14ac:dyDescent="0.25">
      <c r="A1390" s="1">
        <f>COUNTIF($C$2:C1390,"Да")</f>
        <v>15</v>
      </c>
      <c r="B1390" s="45">
        <f t="shared" si="44"/>
        <v>46389</v>
      </c>
      <c r="C1390" s="42" t="str">
        <f>IF(ISERROR(VLOOKUP(B1390,'Айгенис Оп11'!$C$3:$C$30,1,0)),"Нет","Да")</f>
        <v>Да</v>
      </c>
      <c r="D1390" s="43">
        <f t="shared" si="43"/>
        <v>365</v>
      </c>
      <c r="E1390" s="44">
        <f>ROUND(('Все выпуски'!$J$3*'Все выпуски'!$J$6/100)/365*(B1390-IF(C1390="Нет",VLOOKUP(A1390,'Айгенис Оп11'!$A$2:$C$30,3,0),VLOOKUP((A1390-1),'Айгенис Оп11'!$A$2:$C$30,3,0))),2)</f>
        <v>7.56</v>
      </c>
      <c r="G1390" s="43">
        <f>COUNTIF(D1391:$D$2571,365)</f>
        <v>815</v>
      </c>
      <c r="H1390" s="43">
        <f>COUNTIF(D1391:$D$2571,366)</f>
        <v>366</v>
      </c>
    </row>
    <row r="1391" spans="1:8" x14ac:dyDescent="0.25">
      <c r="A1391" s="1">
        <f>COUNTIF($C$2:C1391,"Да")</f>
        <v>15</v>
      </c>
      <c r="B1391" s="45">
        <f t="shared" si="44"/>
        <v>46390</v>
      </c>
      <c r="C1391" s="42" t="str">
        <f>IF(ISERROR(VLOOKUP(B1391,'Айгенис Оп11'!$C$3:$C$30,1,0)),"Нет","Да")</f>
        <v>Нет</v>
      </c>
      <c r="D1391" s="43">
        <f t="shared" si="43"/>
        <v>365</v>
      </c>
      <c r="E1391" s="44">
        <f>ROUND(('Все выпуски'!$J$3*'Все выпуски'!$J$6/100)/365*(B1391-IF(C1391="Нет",VLOOKUP(A1391,'Айгенис Оп11'!$A$2:$C$30,3,0),VLOOKUP((A1391-1),'Айгенис Оп11'!$A$2:$C$30,3,0))),2)</f>
        <v>0.08</v>
      </c>
      <c r="G1391" s="43">
        <f>COUNTIF(D1392:$D$2571,365)</f>
        <v>814</v>
      </c>
      <c r="H1391" s="43">
        <f>COUNTIF(D1392:$D$2571,366)</f>
        <v>366</v>
      </c>
    </row>
    <row r="1392" spans="1:8" x14ac:dyDescent="0.25">
      <c r="A1392" s="1">
        <f>COUNTIF($C$2:C1392,"Да")</f>
        <v>15</v>
      </c>
      <c r="B1392" s="45">
        <f t="shared" si="44"/>
        <v>46391</v>
      </c>
      <c r="C1392" s="42" t="str">
        <f>IF(ISERROR(VLOOKUP(B1392,'Айгенис Оп11'!$C$3:$C$30,1,0)),"Нет","Да")</f>
        <v>Нет</v>
      </c>
      <c r="D1392" s="43">
        <f t="shared" si="43"/>
        <v>365</v>
      </c>
      <c r="E1392" s="44">
        <f>ROUND(('Все выпуски'!$J$3*'Все выпуски'!$J$6/100)/365*(B1392-IF(C1392="Нет",VLOOKUP(A1392,'Айгенис Оп11'!$A$2:$C$30,3,0),VLOOKUP((A1392-1),'Айгенис Оп11'!$A$2:$C$30,3,0))),2)</f>
        <v>0.16</v>
      </c>
      <c r="G1392" s="43">
        <f>COUNTIF(D1393:$D$2571,365)</f>
        <v>813</v>
      </c>
      <c r="H1392" s="43">
        <f>COUNTIF(D1393:$D$2571,366)</f>
        <v>366</v>
      </c>
    </row>
    <row r="1393" spans="1:8" x14ac:dyDescent="0.25">
      <c r="A1393" s="1">
        <f>COUNTIF($C$2:C1393,"Да")</f>
        <v>15</v>
      </c>
      <c r="B1393" s="45">
        <f t="shared" si="44"/>
        <v>46392</v>
      </c>
      <c r="C1393" s="42" t="str">
        <f>IF(ISERROR(VLOOKUP(B1393,'Айгенис Оп11'!$C$3:$C$30,1,0)),"Нет","Да")</f>
        <v>Нет</v>
      </c>
      <c r="D1393" s="43">
        <f t="shared" si="43"/>
        <v>365</v>
      </c>
      <c r="E1393" s="44">
        <f>ROUND(('Все выпуски'!$J$3*'Все выпуски'!$J$6/100)/365*(B1393-IF(C1393="Нет",VLOOKUP(A1393,'Айгенис Оп11'!$A$2:$C$30,3,0),VLOOKUP((A1393-1),'Айгенис Оп11'!$A$2:$C$30,3,0))),2)</f>
        <v>0.25</v>
      </c>
      <c r="G1393" s="43">
        <f>COUNTIF(D1394:$D$2571,365)</f>
        <v>812</v>
      </c>
      <c r="H1393" s="43">
        <f>COUNTIF(D1394:$D$2571,366)</f>
        <v>366</v>
      </c>
    </row>
    <row r="1394" spans="1:8" x14ac:dyDescent="0.25">
      <c r="A1394" s="1">
        <f>COUNTIF($C$2:C1394,"Да")</f>
        <v>15</v>
      </c>
      <c r="B1394" s="45">
        <f t="shared" si="44"/>
        <v>46393</v>
      </c>
      <c r="C1394" s="42" t="str">
        <f>IF(ISERROR(VLOOKUP(B1394,'Айгенис Оп11'!$C$3:$C$30,1,0)),"Нет","Да")</f>
        <v>Нет</v>
      </c>
      <c r="D1394" s="43">
        <f t="shared" si="43"/>
        <v>365</v>
      </c>
      <c r="E1394" s="44">
        <f>ROUND(('Все выпуски'!$J$3*'Все выпуски'!$J$6/100)/365*(B1394-IF(C1394="Нет",VLOOKUP(A1394,'Айгенис Оп11'!$A$2:$C$30,3,0),VLOOKUP((A1394-1),'Айгенис Оп11'!$A$2:$C$30,3,0))),2)</f>
        <v>0.33</v>
      </c>
      <c r="G1394" s="43">
        <f>COUNTIF(D1395:$D$2571,365)</f>
        <v>811</v>
      </c>
      <c r="H1394" s="43">
        <f>COUNTIF(D1395:$D$2571,366)</f>
        <v>366</v>
      </c>
    </row>
    <row r="1395" spans="1:8" x14ac:dyDescent="0.25">
      <c r="A1395" s="1">
        <f>COUNTIF($C$2:C1395,"Да")</f>
        <v>15</v>
      </c>
      <c r="B1395" s="45">
        <f t="shared" si="44"/>
        <v>46394</v>
      </c>
      <c r="C1395" s="42" t="str">
        <f>IF(ISERROR(VLOOKUP(B1395,'Айгенис Оп11'!$C$3:$C$30,1,0)),"Нет","Да")</f>
        <v>Нет</v>
      </c>
      <c r="D1395" s="43">
        <f t="shared" si="43"/>
        <v>365</v>
      </c>
      <c r="E1395" s="44">
        <f>ROUND(('Все выпуски'!$J$3*'Все выпуски'!$J$6/100)/365*(B1395-IF(C1395="Нет",VLOOKUP(A1395,'Айгенис Оп11'!$A$2:$C$30,3,0),VLOOKUP((A1395-1),'Айгенис Оп11'!$A$2:$C$30,3,0))),2)</f>
        <v>0.41</v>
      </c>
      <c r="G1395" s="43">
        <f>COUNTIF(D1396:$D$2571,365)</f>
        <v>810</v>
      </c>
      <c r="H1395" s="43">
        <f>COUNTIF(D1396:$D$2571,366)</f>
        <v>366</v>
      </c>
    </row>
    <row r="1396" spans="1:8" x14ac:dyDescent="0.25">
      <c r="A1396" s="1">
        <f>COUNTIF($C$2:C1396,"Да")</f>
        <v>15</v>
      </c>
      <c r="B1396" s="45">
        <f t="shared" si="44"/>
        <v>46395</v>
      </c>
      <c r="C1396" s="42" t="str">
        <f>IF(ISERROR(VLOOKUP(B1396,'Айгенис Оп11'!$C$3:$C$30,1,0)),"Нет","Да")</f>
        <v>Нет</v>
      </c>
      <c r="D1396" s="43">
        <f t="shared" si="43"/>
        <v>365</v>
      </c>
      <c r="E1396" s="44">
        <f>ROUND(('Все выпуски'!$J$3*'Все выпуски'!$J$6/100)/365*(B1396-IF(C1396="Нет",VLOOKUP(A1396,'Айгенис Оп11'!$A$2:$C$30,3,0),VLOOKUP((A1396-1),'Айгенис Оп11'!$A$2:$C$30,3,0))),2)</f>
        <v>0.49</v>
      </c>
      <c r="G1396" s="43">
        <f>COUNTIF(D1397:$D$2571,365)</f>
        <v>809</v>
      </c>
      <c r="H1396" s="43">
        <f>COUNTIF(D1397:$D$2571,366)</f>
        <v>366</v>
      </c>
    </row>
    <row r="1397" spans="1:8" x14ac:dyDescent="0.25">
      <c r="A1397" s="1">
        <f>COUNTIF($C$2:C1397,"Да")</f>
        <v>15</v>
      </c>
      <c r="B1397" s="45">
        <f t="shared" si="44"/>
        <v>46396</v>
      </c>
      <c r="C1397" s="42" t="str">
        <f>IF(ISERROR(VLOOKUP(B1397,'Айгенис Оп11'!$C$3:$C$30,1,0)),"Нет","Да")</f>
        <v>Нет</v>
      </c>
      <c r="D1397" s="43">
        <f t="shared" si="43"/>
        <v>365</v>
      </c>
      <c r="E1397" s="44">
        <f>ROUND(('Все выпуски'!$J$3*'Все выпуски'!$J$6/100)/365*(B1397-IF(C1397="Нет",VLOOKUP(A1397,'Айгенис Оп11'!$A$2:$C$30,3,0),VLOOKUP((A1397-1),'Айгенис Оп11'!$A$2:$C$30,3,0))),2)</f>
        <v>0.57999999999999996</v>
      </c>
      <c r="G1397" s="43">
        <f>COUNTIF(D1398:$D$2571,365)</f>
        <v>808</v>
      </c>
      <c r="H1397" s="43">
        <f>COUNTIF(D1398:$D$2571,366)</f>
        <v>366</v>
      </c>
    </row>
    <row r="1398" spans="1:8" x14ac:dyDescent="0.25">
      <c r="A1398" s="1">
        <f>COUNTIF($C$2:C1398,"Да")</f>
        <v>15</v>
      </c>
      <c r="B1398" s="45">
        <f t="shared" si="44"/>
        <v>46397</v>
      </c>
      <c r="C1398" s="42" t="str">
        <f>IF(ISERROR(VLOOKUP(B1398,'Айгенис Оп11'!$C$3:$C$30,1,0)),"Нет","Да")</f>
        <v>Нет</v>
      </c>
      <c r="D1398" s="43">
        <f t="shared" si="43"/>
        <v>365</v>
      </c>
      <c r="E1398" s="44">
        <f>ROUND(('Все выпуски'!$J$3*'Все выпуски'!$J$6/100)/365*(B1398-IF(C1398="Нет",VLOOKUP(A1398,'Айгенис Оп11'!$A$2:$C$30,3,0),VLOOKUP((A1398-1),'Айгенис Оп11'!$A$2:$C$30,3,0))),2)</f>
        <v>0.66</v>
      </c>
      <c r="G1398" s="43">
        <f>COUNTIF(D1399:$D$2571,365)</f>
        <v>807</v>
      </c>
      <c r="H1398" s="43">
        <f>COUNTIF(D1399:$D$2571,366)</f>
        <v>366</v>
      </c>
    </row>
    <row r="1399" spans="1:8" x14ac:dyDescent="0.25">
      <c r="A1399" s="1">
        <f>COUNTIF($C$2:C1399,"Да")</f>
        <v>15</v>
      </c>
      <c r="B1399" s="45">
        <f t="shared" si="44"/>
        <v>46398</v>
      </c>
      <c r="C1399" s="42" t="str">
        <f>IF(ISERROR(VLOOKUP(B1399,'Айгенис Оп11'!$C$3:$C$30,1,0)),"Нет","Да")</f>
        <v>Нет</v>
      </c>
      <c r="D1399" s="43">
        <f t="shared" si="43"/>
        <v>365</v>
      </c>
      <c r="E1399" s="44">
        <f>ROUND(('Все выпуски'!$J$3*'Все выпуски'!$J$6/100)/365*(B1399-IF(C1399="Нет",VLOOKUP(A1399,'Айгенис Оп11'!$A$2:$C$30,3,0),VLOOKUP((A1399-1),'Айгенис Оп11'!$A$2:$C$30,3,0))),2)</f>
        <v>0.74</v>
      </c>
      <c r="G1399" s="43">
        <f>COUNTIF(D1400:$D$2571,365)</f>
        <v>806</v>
      </c>
      <c r="H1399" s="43">
        <f>COUNTIF(D1400:$D$2571,366)</f>
        <v>366</v>
      </c>
    </row>
    <row r="1400" spans="1:8" x14ac:dyDescent="0.25">
      <c r="A1400" s="1">
        <f>COUNTIF($C$2:C1400,"Да")</f>
        <v>15</v>
      </c>
      <c r="B1400" s="45">
        <f t="shared" si="44"/>
        <v>46399</v>
      </c>
      <c r="C1400" s="42" t="str">
        <f>IF(ISERROR(VLOOKUP(B1400,'Айгенис Оп11'!$C$3:$C$30,1,0)),"Нет","Да")</f>
        <v>Нет</v>
      </c>
      <c r="D1400" s="43">
        <f t="shared" si="43"/>
        <v>365</v>
      </c>
      <c r="E1400" s="44">
        <f>ROUND(('Все выпуски'!$J$3*'Все выпуски'!$J$6/100)/365*(B1400-IF(C1400="Нет",VLOOKUP(A1400,'Айгенис Оп11'!$A$2:$C$30,3,0),VLOOKUP((A1400-1),'Айгенис Оп11'!$A$2:$C$30,3,0))),2)</f>
        <v>0.82</v>
      </c>
      <c r="G1400" s="43">
        <f>COUNTIF(D1401:$D$2571,365)</f>
        <v>805</v>
      </c>
      <c r="H1400" s="43">
        <f>COUNTIF(D1401:$D$2571,366)</f>
        <v>366</v>
      </c>
    </row>
    <row r="1401" spans="1:8" x14ac:dyDescent="0.25">
      <c r="A1401" s="1">
        <f>COUNTIF($C$2:C1401,"Да")</f>
        <v>15</v>
      </c>
      <c r="B1401" s="45">
        <f t="shared" si="44"/>
        <v>46400</v>
      </c>
      <c r="C1401" s="42" t="str">
        <f>IF(ISERROR(VLOOKUP(B1401,'Айгенис Оп11'!$C$3:$C$30,1,0)),"Нет","Да")</f>
        <v>Нет</v>
      </c>
      <c r="D1401" s="43">
        <f t="shared" si="43"/>
        <v>365</v>
      </c>
      <c r="E1401" s="44">
        <f>ROUND(('Все выпуски'!$J$3*'Все выпуски'!$J$6/100)/365*(B1401-IF(C1401="Нет",VLOOKUP(A1401,'Айгенис Оп11'!$A$2:$C$30,3,0),VLOOKUP((A1401-1),'Айгенис Оп11'!$A$2:$C$30,3,0))),2)</f>
        <v>0.9</v>
      </c>
      <c r="G1401" s="43">
        <f>COUNTIF(D1402:$D$2571,365)</f>
        <v>804</v>
      </c>
      <c r="H1401" s="43">
        <f>COUNTIF(D1402:$D$2571,366)</f>
        <v>366</v>
      </c>
    </row>
    <row r="1402" spans="1:8" x14ac:dyDescent="0.25">
      <c r="A1402" s="1">
        <f>COUNTIF($C$2:C1402,"Да")</f>
        <v>15</v>
      </c>
      <c r="B1402" s="45">
        <f t="shared" si="44"/>
        <v>46401</v>
      </c>
      <c r="C1402" s="42" t="str">
        <f>IF(ISERROR(VLOOKUP(B1402,'Айгенис Оп11'!$C$3:$C$30,1,0)),"Нет","Да")</f>
        <v>Нет</v>
      </c>
      <c r="D1402" s="43">
        <f t="shared" si="43"/>
        <v>365</v>
      </c>
      <c r="E1402" s="44">
        <f>ROUND(('Все выпуски'!$J$3*'Все выпуски'!$J$6/100)/365*(B1402-IF(C1402="Нет",VLOOKUP(A1402,'Айгенис Оп11'!$A$2:$C$30,3,0),VLOOKUP((A1402-1),'Айгенис Оп11'!$A$2:$C$30,3,0))),2)</f>
        <v>0.99</v>
      </c>
      <c r="G1402" s="43">
        <f>COUNTIF(D1403:$D$2571,365)</f>
        <v>803</v>
      </c>
      <c r="H1402" s="43">
        <f>COUNTIF(D1403:$D$2571,366)</f>
        <v>366</v>
      </c>
    </row>
    <row r="1403" spans="1:8" x14ac:dyDescent="0.25">
      <c r="A1403" s="1">
        <f>COUNTIF($C$2:C1403,"Да")</f>
        <v>15</v>
      </c>
      <c r="B1403" s="45">
        <f t="shared" si="44"/>
        <v>46402</v>
      </c>
      <c r="C1403" s="42" t="str">
        <f>IF(ISERROR(VLOOKUP(B1403,'Айгенис Оп11'!$C$3:$C$30,1,0)),"Нет","Да")</f>
        <v>Нет</v>
      </c>
      <c r="D1403" s="43">
        <f t="shared" si="43"/>
        <v>365</v>
      </c>
      <c r="E1403" s="44">
        <f>ROUND(('Все выпуски'!$J$3*'Все выпуски'!$J$6/100)/365*(B1403-IF(C1403="Нет",VLOOKUP(A1403,'Айгенис Оп11'!$A$2:$C$30,3,0),VLOOKUP((A1403-1),'Айгенис Оп11'!$A$2:$C$30,3,0))),2)</f>
        <v>1.07</v>
      </c>
      <c r="G1403" s="43">
        <f>COUNTIF(D1404:$D$2571,365)</f>
        <v>802</v>
      </c>
      <c r="H1403" s="43">
        <f>COUNTIF(D1404:$D$2571,366)</f>
        <v>366</v>
      </c>
    </row>
    <row r="1404" spans="1:8" x14ac:dyDescent="0.25">
      <c r="A1404" s="1">
        <f>COUNTIF($C$2:C1404,"Да")</f>
        <v>15</v>
      </c>
      <c r="B1404" s="45">
        <f t="shared" si="44"/>
        <v>46403</v>
      </c>
      <c r="C1404" s="42" t="str">
        <f>IF(ISERROR(VLOOKUP(B1404,'Айгенис Оп11'!$C$3:$C$30,1,0)),"Нет","Да")</f>
        <v>Нет</v>
      </c>
      <c r="D1404" s="43">
        <f t="shared" si="43"/>
        <v>365</v>
      </c>
      <c r="E1404" s="44">
        <f>ROUND(('Все выпуски'!$J$3*'Все выпуски'!$J$6/100)/365*(B1404-IF(C1404="Нет",VLOOKUP(A1404,'Айгенис Оп11'!$A$2:$C$30,3,0),VLOOKUP((A1404-1),'Айгенис Оп11'!$A$2:$C$30,3,0))),2)</f>
        <v>1.1499999999999999</v>
      </c>
      <c r="G1404" s="43">
        <f>COUNTIF(D1405:$D$2571,365)</f>
        <v>801</v>
      </c>
      <c r="H1404" s="43">
        <f>COUNTIF(D1405:$D$2571,366)</f>
        <v>366</v>
      </c>
    </row>
    <row r="1405" spans="1:8" x14ac:dyDescent="0.25">
      <c r="A1405" s="1">
        <f>COUNTIF($C$2:C1405,"Да")</f>
        <v>15</v>
      </c>
      <c r="B1405" s="45">
        <f t="shared" si="44"/>
        <v>46404</v>
      </c>
      <c r="C1405" s="42" t="str">
        <f>IF(ISERROR(VLOOKUP(B1405,'Айгенис Оп11'!$C$3:$C$30,1,0)),"Нет","Да")</f>
        <v>Нет</v>
      </c>
      <c r="D1405" s="43">
        <f t="shared" si="43"/>
        <v>365</v>
      </c>
      <c r="E1405" s="44">
        <f>ROUND(('Все выпуски'!$J$3*'Все выпуски'!$J$6/100)/365*(B1405-IF(C1405="Нет",VLOOKUP(A1405,'Айгенис Оп11'!$A$2:$C$30,3,0),VLOOKUP((A1405-1),'Айгенис Оп11'!$A$2:$C$30,3,0))),2)</f>
        <v>1.23</v>
      </c>
      <c r="G1405" s="43">
        <f>COUNTIF(D1406:$D$2571,365)</f>
        <v>800</v>
      </c>
      <c r="H1405" s="43">
        <f>COUNTIF(D1406:$D$2571,366)</f>
        <v>366</v>
      </c>
    </row>
    <row r="1406" spans="1:8" x14ac:dyDescent="0.25">
      <c r="A1406" s="1">
        <f>COUNTIF($C$2:C1406,"Да")</f>
        <v>15</v>
      </c>
      <c r="B1406" s="45">
        <f t="shared" si="44"/>
        <v>46405</v>
      </c>
      <c r="C1406" s="42" t="str">
        <f>IF(ISERROR(VLOOKUP(B1406,'Айгенис Оп11'!$C$3:$C$30,1,0)),"Нет","Да")</f>
        <v>Нет</v>
      </c>
      <c r="D1406" s="43">
        <f t="shared" si="43"/>
        <v>365</v>
      </c>
      <c r="E1406" s="44">
        <f>ROUND(('Все выпуски'!$J$3*'Все выпуски'!$J$6/100)/365*(B1406-IF(C1406="Нет",VLOOKUP(A1406,'Айгенис Оп11'!$A$2:$C$30,3,0),VLOOKUP((A1406-1),'Айгенис Оп11'!$A$2:$C$30,3,0))),2)</f>
        <v>1.32</v>
      </c>
      <c r="G1406" s="43">
        <f>COUNTIF(D1407:$D$2571,365)</f>
        <v>799</v>
      </c>
      <c r="H1406" s="43">
        <f>COUNTIF(D1407:$D$2571,366)</f>
        <v>366</v>
      </c>
    </row>
    <row r="1407" spans="1:8" x14ac:dyDescent="0.25">
      <c r="A1407" s="1">
        <f>COUNTIF($C$2:C1407,"Да")</f>
        <v>15</v>
      </c>
      <c r="B1407" s="45">
        <f t="shared" si="44"/>
        <v>46406</v>
      </c>
      <c r="C1407" s="42" t="str">
        <f>IF(ISERROR(VLOOKUP(B1407,'Айгенис Оп11'!$C$3:$C$30,1,0)),"Нет","Да")</f>
        <v>Нет</v>
      </c>
      <c r="D1407" s="43">
        <f t="shared" si="43"/>
        <v>365</v>
      </c>
      <c r="E1407" s="44">
        <f>ROUND(('Все выпуски'!$J$3*'Все выпуски'!$J$6/100)/365*(B1407-IF(C1407="Нет",VLOOKUP(A1407,'Айгенис Оп11'!$A$2:$C$30,3,0),VLOOKUP((A1407-1),'Айгенис Оп11'!$A$2:$C$30,3,0))),2)</f>
        <v>1.4</v>
      </c>
      <c r="G1407" s="43">
        <f>COUNTIF(D1408:$D$2571,365)</f>
        <v>798</v>
      </c>
      <c r="H1407" s="43">
        <f>COUNTIF(D1408:$D$2571,366)</f>
        <v>366</v>
      </c>
    </row>
    <row r="1408" spans="1:8" x14ac:dyDescent="0.25">
      <c r="A1408" s="1">
        <f>COUNTIF($C$2:C1408,"Да")</f>
        <v>15</v>
      </c>
      <c r="B1408" s="45">
        <f t="shared" si="44"/>
        <v>46407</v>
      </c>
      <c r="C1408" s="42" t="str">
        <f>IF(ISERROR(VLOOKUP(B1408,'Айгенис Оп11'!$C$3:$C$30,1,0)),"Нет","Да")</f>
        <v>Нет</v>
      </c>
      <c r="D1408" s="43">
        <f t="shared" si="43"/>
        <v>365</v>
      </c>
      <c r="E1408" s="44">
        <f>ROUND(('Все выпуски'!$J$3*'Все выпуски'!$J$6/100)/365*(B1408-IF(C1408="Нет",VLOOKUP(A1408,'Айгенис Оп11'!$A$2:$C$30,3,0),VLOOKUP((A1408-1),'Айгенис Оп11'!$A$2:$C$30,3,0))),2)</f>
        <v>1.48</v>
      </c>
      <c r="G1408" s="43">
        <f>COUNTIF(D1409:$D$2571,365)</f>
        <v>797</v>
      </c>
      <c r="H1408" s="43">
        <f>COUNTIF(D1409:$D$2571,366)</f>
        <v>366</v>
      </c>
    </row>
    <row r="1409" spans="1:8" x14ac:dyDescent="0.25">
      <c r="A1409" s="1">
        <f>COUNTIF($C$2:C1409,"Да")</f>
        <v>15</v>
      </c>
      <c r="B1409" s="45">
        <f t="shared" si="44"/>
        <v>46408</v>
      </c>
      <c r="C1409" s="42" t="str">
        <f>IF(ISERROR(VLOOKUP(B1409,'Айгенис Оп11'!$C$3:$C$30,1,0)),"Нет","Да")</f>
        <v>Нет</v>
      </c>
      <c r="D1409" s="43">
        <f t="shared" si="43"/>
        <v>365</v>
      </c>
      <c r="E1409" s="44">
        <f>ROUND(('Все выпуски'!$J$3*'Все выпуски'!$J$6/100)/365*(B1409-IF(C1409="Нет",VLOOKUP(A1409,'Айгенис Оп11'!$A$2:$C$30,3,0),VLOOKUP((A1409-1),'Айгенис Оп11'!$A$2:$C$30,3,0))),2)</f>
        <v>1.56</v>
      </c>
      <c r="G1409" s="43">
        <f>COUNTIF(D1410:$D$2571,365)</f>
        <v>796</v>
      </c>
      <c r="H1409" s="43">
        <f>COUNTIF(D1410:$D$2571,366)</f>
        <v>366</v>
      </c>
    </row>
    <row r="1410" spans="1:8" x14ac:dyDescent="0.25">
      <c r="A1410" s="1">
        <f>COUNTIF($C$2:C1410,"Да")</f>
        <v>15</v>
      </c>
      <c r="B1410" s="45">
        <f t="shared" si="44"/>
        <v>46409</v>
      </c>
      <c r="C1410" s="42" t="str">
        <f>IF(ISERROR(VLOOKUP(B1410,'Айгенис Оп11'!$C$3:$C$30,1,0)),"Нет","Да")</f>
        <v>Нет</v>
      </c>
      <c r="D1410" s="43">
        <f t="shared" si="43"/>
        <v>365</v>
      </c>
      <c r="E1410" s="44">
        <f>ROUND(('Все выпуски'!$J$3*'Все выпуски'!$J$6/100)/365*(B1410-IF(C1410="Нет",VLOOKUP(A1410,'Айгенис Оп11'!$A$2:$C$30,3,0),VLOOKUP((A1410-1),'Айгенис Оп11'!$A$2:$C$30,3,0))),2)</f>
        <v>1.64</v>
      </c>
      <c r="G1410" s="43">
        <f>COUNTIF(D1411:$D$2571,365)</f>
        <v>795</v>
      </c>
      <c r="H1410" s="43">
        <f>COUNTIF(D1411:$D$2571,366)</f>
        <v>366</v>
      </c>
    </row>
    <row r="1411" spans="1:8" x14ac:dyDescent="0.25">
      <c r="A1411" s="1">
        <f>COUNTIF($C$2:C1411,"Да")</f>
        <v>15</v>
      </c>
      <c r="B1411" s="45">
        <f t="shared" si="44"/>
        <v>46410</v>
      </c>
      <c r="C1411" s="42" t="str">
        <f>IF(ISERROR(VLOOKUP(B1411,'Айгенис Оп11'!$C$3:$C$30,1,0)),"Нет","Да")</f>
        <v>Нет</v>
      </c>
      <c r="D1411" s="43">
        <f t="shared" ref="D1411:D1474" si="45">IF(MOD(YEAR(B1411),4)=0,366,365)</f>
        <v>365</v>
      </c>
      <c r="E1411" s="44">
        <f>ROUND(('Все выпуски'!$J$3*'Все выпуски'!$J$6/100)/365*(B1411-IF(C1411="Нет",VLOOKUP(A1411,'Айгенис Оп11'!$A$2:$C$30,3,0),VLOOKUP((A1411-1),'Айгенис Оп11'!$A$2:$C$30,3,0))),2)</f>
        <v>1.73</v>
      </c>
      <c r="G1411" s="43">
        <f>COUNTIF(D1412:$D$2571,365)</f>
        <v>794</v>
      </c>
      <c r="H1411" s="43">
        <f>COUNTIF(D1412:$D$2571,366)</f>
        <v>366</v>
      </c>
    </row>
    <row r="1412" spans="1:8" x14ac:dyDescent="0.25">
      <c r="A1412" s="1">
        <f>COUNTIF($C$2:C1412,"Да")</f>
        <v>15</v>
      </c>
      <c r="B1412" s="45">
        <f t="shared" si="44"/>
        <v>46411</v>
      </c>
      <c r="C1412" s="42" t="str">
        <f>IF(ISERROR(VLOOKUP(B1412,'Айгенис Оп11'!$C$3:$C$30,1,0)),"Нет","Да")</f>
        <v>Нет</v>
      </c>
      <c r="D1412" s="43">
        <f t="shared" si="45"/>
        <v>365</v>
      </c>
      <c r="E1412" s="44">
        <f>ROUND(('Все выпуски'!$J$3*'Все выпуски'!$J$6/100)/365*(B1412-IF(C1412="Нет",VLOOKUP(A1412,'Айгенис Оп11'!$A$2:$C$30,3,0),VLOOKUP((A1412-1),'Айгенис Оп11'!$A$2:$C$30,3,0))),2)</f>
        <v>1.81</v>
      </c>
      <c r="G1412" s="43">
        <f>COUNTIF(D1413:$D$2571,365)</f>
        <v>793</v>
      </c>
      <c r="H1412" s="43">
        <f>COUNTIF(D1413:$D$2571,366)</f>
        <v>366</v>
      </c>
    </row>
    <row r="1413" spans="1:8" x14ac:dyDescent="0.25">
      <c r="A1413" s="1">
        <f>COUNTIF($C$2:C1413,"Да")</f>
        <v>15</v>
      </c>
      <c r="B1413" s="45">
        <f t="shared" si="44"/>
        <v>46412</v>
      </c>
      <c r="C1413" s="42" t="str">
        <f>IF(ISERROR(VLOOKUP(B1413,'Айгенис Оп11'!$C$3:$C$30,1,0)),"Нет","Да")</f>
        <v>Нет</v>
      </c>
      <c r="D1413" s="43">
        <f t="shared" si="45"/>
        <v>365</v>
      </c>
      <c r="E1413" s="44">
        <f>ROUND(('Все выпуски'!$J$3*'Все выпуски'!$J$6/100)/365*(B1413-IF(C1413="Нет",VLOOKUP(A1413,'Айгенис Оп11'!$A$2:$C$30,3,0),VLOOKUP((A1413-1),'Айгенис Оп11'!$A$2:$C$30,3,0))),2)</f>
        <v>1.89</v>
      </c>
      <c r="G1413" s="43">
        <f>COUNTIF(D1414:$D$2571,365)</f>
        <v>792</v>
      </c>
      <c r="H1413" s="43">
        <f>COUNTIF(D1414:$D$2571,366)</f>
        <v>366</v>
      </c>
    </row>
    <row r="1414" spans="1:8" x14ac:dyDescent="0.25">
      <c r="A1414" s="1">
        <f>COUNTIF($C$2:C1414,"Да")</f>
        <v>15</v>
      </c>
      <c r="B1414" s="45">
        <f t="shared" si="44"/>
        <v>46413</v>
      </c>
      <c r="C1414" s="42" t="str">
        <f>IF(ISERROR(VLOOKUP(B1414,'Айгенис Оп11'!$C$3:$C$30,1,0)),"Нет","Да")</f>
        <v>Нет</v>
      </c>
      <c r="D1414" s="43">
        <f t="shared" si="45"/>
        <v>365</v>
      </c>
      <c r="E1414" s="44">
        <f>ROUND(('Все выпуски'!$J$3*'Все выпуски'!$J$6/100)/365*(B1414-IF(C1414="Нет",VLOOKUP(A1414,'Айгенис Оп11'!$A$2:$C$30,3,0),VLOOKUP((A1414-1),'Айгенис Оп11'!$A$2:$C$30,3,0))),2)</f>
        <v>1.97</v>
      </c>
      <c r="G1414" s="43">
        <f>COUNTIF(D1415:$D$2571,365)</f>
        <v>791</v>
      </c>
      <c r="H1414" s="43">
        <f>COUNTIF(D1415:$D$2571,366)</f>
        <v>366</v>
      </c>
    </row>
    <row r="1415" spans="1:8" x14ac:dyDescent="0.25">
      <c r="A1415" s="1">
        <f>COUNTIF($C$2:C1415,"Да")</f>
        <v>15</v>
      </c>
      <c r="B1415" s="45">
        <f t="shared" si="44"/>
        <v>46414</v>
      </c>
      <c r="C1415" s="42" t="str">
        <f>IF(ISERROR(VLOOKUP(B1415,'Айгенис Оп11'!$C$3:$C$30,1,0)),"Нет","Да")</f>
        <v>Нет</v>
      </c>
      <c r="D1415" s="43">
        <f t="shared" si="45"/>
        <v>365</v>
      </c>
      <c r="E1415" s="44">
        <f>ROUND(('Все выпуски'!$J$3*'Все выпуски'!$J$6/100)/365*(B1415-IF(C1415="Нет",VLOOKUP(A1415,'Айгенис Оп11'!$A$2:$C$30,3,0),VLOOKUP((A1415-1),'Айгенис Оп11'!$A$2:$C$30,3,0))),2)</f>
        <v>2.0499999999999998</v>
      </c>
      <c r="G1415" s="43">
        <f>COUNTIF(D1416:$D$2571,365)</f>
        <v>790</v>
      </c>
      <c r="H1415" s="43">
        <f>COUNTIF(D1416:$D$2571,366)</f>
        <v>366</v>
      </c>
    </row>
    <row r="1416" spans="1:8" x14ac:dyDescent="0.25">
      <c r="A1416" s="1">
        <f>COUNTIF($C$2:C1416,"Да")</f>
        <v>15</v>
      </c>
      <c r="B1416" s="45">
        <f t="shared" si="44"/>
        <v>46415</v>
      </c>
      <c r="C1416" s="42" t="str">
        <f>IF(ISERROR(VLOOKUP(B1416,'Айгенис Оп11'!$C$3:$C$30,1,0)),"Нет","Да")</f>
        <v>Нет</v>
      </c>
      <c r="D1416" s="43">
        <f t="shared" si="45"/>
        <v>365</v>
      </c>
      <c r="E1416" s="44">
        <f>ROUND(('Все выпуски'!$J$3*'Все выпуски'!$J$6/100)/365*(B1416-IF(C1416="Нет",VLOOKUP(A1416,'Айгенис Оп11'!$A$2:$C$30,3,0),VLOOKUP((A1416-1),'Айгенис Оп11'!$A$2:$C$30,3,0))),2)</f>
        <v>2.14</v>
      </c>
      <c r="G1416" s="43">
        <f>COUNTIF(D1417:$D$2571,365)</f>
        <v>789</v>
      </c>
      <c r="H1416" s="43">
        <f>COUNTIF(D1417:$D$2571,366)</f>
        <v>366</v>
      </c>
    </row>
    <row r="1417" spans="1:8" x14ac:dyDescent="0.25">
      <c r="A1417" s="1">
        <f>COUNTIF($C$2:C1417,"Да")</f>
        <v>15</v>
      </c>
      <c r="B1417" s="45">
        <f t="shared" si="44"/>
        <v>46416</v>
      </c>
      <c r="C1417" s="42" t="str">
        <f>IF(ISERROR(VLOOKUP(B1417,'Айгенис Оп11'!$C$3:$C$30,1,0)),"Нет","Да")</f>
        <v>Нет</v>
      </c>
      <c r="D1417" s="43">
        <f t="shared" si="45"/>
        <v>365</v>
      </c>
      <c r="E1417" s="44">
        <f>ROUND(('Все выпуски'!$J$3*'Все выпуски'!$J$6/100)/365*(B1417-IF(C1417="Нет",VLOOKUP(A1417,'Айгенис Оп11'!$A$2:$C$30,3,0),VLOOKUP((A1417-1),'Айгенис Оп11'!$A$2:$C$30,3,0))),2)</f>
        <v>2.2200000000000002</v>
      </c>
      <c r="G1417" s="43">
        <f>COUNTIF(D1418:$D$2571,365)</f>
        <v>788</v>
      </c>
      <c r="H1417" s="43">
        <f>COUNTIF(D1418:$D$2571,366)</f>
        <v>366</v>
      </c>
    </row>
    <row r="1418" spans="1:8" x14ac:dyDescent="0.25">
      <c r="A1418" s="1">
        <f>COUNTIF($C$2:C1418,"Да")</f>
        <v>15</v>
      </c>
      <c r="B1418" s="45">
        <f t="shared" si="44"/>
        <v>46417</v>
      </c>
      <c r="C1418" s="42" t="str">
        <f>IF(ISERROR(VLOOKUP(B1418,'Айгенис Оп11'!$C$3:$C$30,1,0)),"Нет","Да")</f>
        <v>Нет</v>
      </c>
      <c r="D1418" s="43">
        <f t="shared" si="45"/>
        <v>365</v>
      </c>
      <c r="E1418" s="44">
        <f>ROUND(('Все выпуски'!$J$3*'Все выпуски'!$J$6/100)/365*(B1418-IF(C1418="Нет",VLOOKUP(A1418,'Айгенис Оп11'!$A$2:$C$30,3,0),VLOOKUP((A1418-1),'Айгенис Оп11'!$A$2:$C$30,3,0))),2)</f>
        <v>2.2999999999999998</v>
      </c>
      <c r="G1418" s="43">
        <f>COUNTIF(D1419:$D$2571,365)</f>
        <v>787</v>
      </c>
      <c r="H1418" s="43">
        <f>COUNTIF(D1419:$D$2571,366)</f>
        <v>366</v>
      </c>
    </row>
    <row r="1419" spans="1:8" x14ac:dyDescent="0.25">
      <c r="A1419" s="1">
        <f>COUNTIF($C$2:C1419,"Да")</f>
        <v>15</v>
      </c>
      <c r="B1419" s="45">
        <f t="shared" si="44"/>
        <v>46418</v>
      </c>
      <c r="C1419" s="42" t="str">
        <f>IF(ISERROR(VLOOKUP(B1419,'Айгенис Оп11'!$C$3:$C$30,1,0)),"Нет","Да")</f>
        <v>Нет</v>
      </c>
      <c r="D1419" s="43">
        <f t="shared" si="45"/>
        <v>365</v>
      </c>
      <c r="E1419" s="44">
        <f>ROUND(('Все выпуски'!$J$3*'Все выпуски'!$J$6/100)/365*(B1419-IF(C1419="Нет",VLOOKUP(A1419,'Айгенис Оп11'!$A$2:$C$30,3,0),VLOOKUP((A1419-1),'Айгенис Оп11'!$A$2:$C$30,3,0))),2)</f>
        <v>2.38</v>
      </c>
      <c r="G1419" s="43">
        <f>COUNTIF(D1420:$D$2571,365)</f>
        <v>786</v>
      </c>
      <c r="H1419" s="43">
        <f>COUNTIF(D1420:$D$2571,366)</f>
        <v>366</v>
      </c>
    </row>
    <row r="1420" spans="1:8" x14ac:dyDescent="0.25">
      <c r="A1420" s="1">
        <f>COUNTIF($C$2:C1420,"Да")</f>
        <v>15</v>
      </c>
      <c r="B1420" s="45">
        <f t="shared" ref="B1420:B1483" si="46">B1419+1</f>
        <v>46419</v>
      </c>
      <c r="C1420" s="42" t="str">
        <f>IF(ISERROR(VLOOKUP(B1420,'Айгенис Оп11'!$C$3:$C$30,1,0)),"Нет","Да")</f>
        <v>Нет</v>
      </c>
      <c r="D1420" s="43">
        <f t="shared" si="45"/>
        <v>365</v>
      </c>
      <c r="E1420" s="44">
        <f>ROUND(('Все выпуски'!$J$3*'Все выпуски'!$J$6/100)/365*(B1420-IF(C1420="Нет",VLOOKUP(A1420,'Айгенис Оп11'!$A$2:$C$30,3,0),VLOOKUP((A1420-1),'Айгенис Оп11'!$A$2:$C$30,3,0))),2)</f>
        <v>2.4700000000000002</v>
      </c>
      <c r="G1420" s="43">
        <f>COUNTIF(D1421:$D$2571,365)</f>
        <v>785</v>
      </c>
      <c r="H1420" s="43">
        <f>COUNTIF(D1421:$D$2571,366)</f>
        <v>366</v>
      </c>
    </row>
    <row r="1421" spans="1:8" x14ac:dyDescent="0.25">
      <c r="A1421" s="1">
        <f>COUNTIF($C$2:C1421,"Да")</f>
        <v>15</v>
      </c>
      <c r="B1421" s="45">
        <f t="shared" si="46"/>
        <v>46420</v>
      </c>
      <c r="C1421" s="42" t="str">
        <f>IF(ISERROR(VLOOKUP(B1421,'Айгенис Оп11'!$C$3:$C$30,1,0)),"Нет","Да")</f>
        <v>Нет</v>
      </c>
      <c r="D1421" s="43">
        <f t="shared" si="45"/>
        <v>365</v>
      </c>
      <c r="E1421" s="44">
        <f>ROUND(('Все выпуски'!$J$3*'Все выпуски'!$J$6/100)/365*(B1421-IF(C1421="Нет",VLOOKUP(A1421,'Айгенис Оп11'!$A$2:$C$30,3,0),VLOOKUP((A1421-1),'Айгенис Оп11'!$A$2:$C$30,3,0))),2)</f>
        <v>2.5499999999999998</v>
      </c>
      <c r="G1421" s="43">
        <f>COUNTIF(D1422:$D$2571,365)</f>
        <v>784</v>
      </c>
      <c r="H1421" s="43">
        <f>COUNTIF(D1422:$D$2571,366)</f>
        <v>366</v>
      </c>
    </row>
    <row r="1422" spans="1:8" x14ac:dyDescent="0.25">
      <c r="A1422" s="1">
        <f>COUNTIF($C$2:C1422,"Да")</f>
        <v>15</v>
      </c>
      <c r="B1422" s="45">
        <f t="shared" si="46"/>
        <v>46421</v>
      </c>
      <c r="C1422" s="42" t="str">
        <f>IF(ISERROR(VLOOKUP(B1422,'Айгенис Оп11'!$C$3:$C$30,1,0)),"Нет","Да")</f>
        <v>Нет</v>
      </c>
      <c r="D1422" s="43">
        <f t="shared" si="45"/>
        <v>365</v>
      </c>
      <c r="E1422" s="44">
        <f>ROUND(('Все выпуски'!$J$3*'Все выпуски'!$J$6/100)/365*(B1422-IF(C1422="Нет",VLOOKUP(A1422,'Айгенис Оп11'!$A$2:$C$30,3,0),VLOOKUP((A1422-1),'Айгенис Оп11'!$A$2:$C$30,3,0))),2)</f>
        <v>2.63</v>
      </c>
      <c r="G1422" s="43">
        <f>COUNTIF(D1423:$D$2571,365)</f>
        <v>783</v>
      </c>
      <c r="H1422" s="43">
        <f>COUNTIF(D1423:$D$2571,366)</f>
        <v>366</v>
      </c>
    </row>
    <row r="1423" spans="1:8" x14ac:dyDescent="0.25">
      <c r="A1423" s="1">
        <f>COUNTIF($C$2:C1423,"Да")</f>
        <v>15</v>
      </c>
      <c r="B1423" s="45">
        <f t="shared" si="46"/>
        <v>46422</v>
      </c>
      <c r="C1423" s="42" t="str">
        <f>IF(ISERROR(VLOOKUP(B1423,'Айгенис Оп11'!$C$3:$C$30,1,0)),"Нет","Да")</f>
        <v>Нет</v>
      </c>
      <c r="D1423" s="43">
        <f t="shared" si="45"/>
        <v>365</v>
      </c>
      <c r="E1423" s="44">
        <f>ROUND(('Все выпуски'!$J$3*'Все выпуски'!$J$6/100)/365*(B1423-IF(C1423="Нет",VLOOKUP(A1423,'Айгенис Оп11'!$A$2:$C$30,3,0),VLOOKUP((A1423-1),'Айгенис Оп11'!$A$2:$C$30,3,0))),2)</f>
        <v>2.71</v>
      </c>
      <c r="G1423" s="43">
        <f>COUNTIF(D1424:$D$2571,365)</f>
        <v>782</v>
      </c>
      <c r="H1423" s="43">
        <f>COUNTIF(D1424:$D$2571,366)</f>
        <v>366</v>
      </c>
    </row>
    <row r="1424" spans="1:8" x14ac:dyDescent="0.25">
      <c r="A1424" s="1">
        <f>COUNTIF($C$2:C1424,"Да")</f>
        <v>15</v>
      </c>
      <c r="B1424" s="45">
        <f t="shared" si="46"/>
        <v>46423</v>
      </c>
      <c r="C1424" s="42" t="str">
        <f>IF(ISERROR(VLOOKUP(B1424,'Айгенис Оп11'!$C$3:$C$30,1,0)),"Нет","Да")</f>
        <v>Нет</v>
      </c>
      <c r="D1424" s="43">
        <f t="shared" si="45"/>
        <v>365</v>
      </c>
      <c r="E1424" s="44">
        <f>ROUND(('Все выпуски'!$J$3*'Все выпуски'!$J$6/100)/365*(B1424-IF(C1424="Нет",VLOOKUP(A1424,'Айгенис Оп11'!$A$2:$C$30,3,0),VLOOKUP((A1424-1),'Айгенис Оп11'!$A$2:$C$30,3,0))),2)</f>
        <v>2.79</v>
      </c>
      <c r="G1424" s="43">
        <f>COUNTIF(D1425:$D$2571,365)</f>
        <v>781</v>
      </c>
      <c r="H1424" s="43">
        <f>COUNTIF(D1425:$D$2571,366)</f>
        <v>366</v>
      </c>
    </row>
    <row r="1425" spans="1:8" x14ac:dyDescent="0.25">
      <c r="A1425" s="1">
        <f>COUNTIF($C$2:C1425,"Да")</f>
        <v>15</v>
      </c>
      <c r="B1425" s="45">
        <f t="shared" si="46"/>
        <v>46424</v>
      </c>
      <c r="C1425" s="42" t="str">
        <f>IF(ISERROR(VLOOKUP(B1425,'Айгенис Оп11'!$C$3:$C$30,1,0)),"Нет","Да")</f>
        <v>Нет</v>
      </c>
      <c r="D1425" s="43">
        <f t="shared" si="45"/>
        <v>365</v>
      </c>
      <c r="E1425" s="44">
        <f>ROUND(('Все выпуски'!$J$3*'Все выпуски'!$J$6/100)/365*(B1425-IF(C1425="Нет",VLOOKUP(A1425,'Айгенис Оп11'!$A$2:$C$30,3,0),VLOOKUP((A1425-1),'Айгенис Оп11'!$A$2:$C$30,3,0))),2)</f>
        <v>2.88</v>
      </c>
      <c r="G1425" s="43">
        <f>COUNTIF(D1426:$D$2571,365)</f>
        <v>780</v>
      </c>
      <c r="H1425" s="43">
        <f>COUNTIF(D1426:$D$2571,366)</f>
        <v>366</v>
      </c>
    </row>
    <row r="1426" spans="1:8" x14ac:dyDescent="0.25">
      <c r="A1426" s="1">
        <f>COUNTIF($C$2:C1426,"Да")</f>
        <v>15</v>
      </c>
      <c r="B1426" s="45">
        <f t="shared" si="46"/>
        <v>46425</v>
      </c>
      <c r="C1426" s="42" t="str">
        <f>IF(ISERROR(VLOOKUP(B1426,'Айгенис Оп11'!$C$3:$C$30,1,0)),"Нет","Да")</f>
        <v>Нет</v>
      </c>
      <c r="D1426" s="43">
        <f t="shared" si="45"/>
        <v>365</v>
      </c>
      <c r="E1426" s="44">
        <f>ROUND(('Все выпуски'!$J$3*'Все выпуски'!$J$6/100)/365*(B1426-IF(C1426="Нет",VLOOKUP(A1426,'Айгенис Оп11'!$A$2:$C$30,3,0),VLOOKUP((A1426-1),'Айгенис Оп11'!$A$2:$C$30,3,0))),2)</f>
        <v>2.96</v>
      </c>
      <c r="G1426" s="43">
        <f>COUNTIF(D1427:$D$2571,365)</f>
        <v>779</v>
      </c>
      <c r="H1426" s="43">
        <f>COUNTIF(D1427:$D$2571,366)</f>
        <v>366</v>
      </c>
    </row>
    <row r="1427" spans="1:8" x14ac:dyDescent="0.25">
      <c r="A1427" s="1">
        <f>COUNTIF($C$2:C1427,"Да")</f>
        <v>15</v>
      </c>
      <c r="B1427" s="45">
        <f t="shared" si="46"/>
        <v>46426</v>
      </c>
      <c r="C1427" s="42" t="str">
        <f>IF(ISERROR(VLOOKUP(B1427,'Айгенис Оп11'!$C$3:$C$30,1,0)),"Нет","Да")</f>
        <v>Нет</v>
      </c>
      <c r="D1427" s="43">
        <f t="shared" si="45"/>
        <v>365</v>
      </c>
      <c r="E1427" s="44">
        <f>ROUND(('Все выпуски'!$J$3*'Все выпуски'!$J$6/100)/365*(B1427-IF(C1427="Нет",VLOOKUP(A1427,'Айгенис Оп11'!$A$2:$C$30,3,0),VLOOKUP((A1427-1),'Айгенис Оп11'!$A$2:$C$30,3,0))),2)</f>
        <v>3.04</v>
      </c>
      <c r="G1427" s="43">
        <f>COUNTIF(D1428:$D$2571,365)</f>
        <v>778</v>
      </c>
      <c r="H1427" s="43">
        <f>COUNTIF(D1428:$D$2571,366)</f>
        <v>366</v>
      </c>
    </row>
    <row r="1428" spans="1:8" x14ac:dyDescent="0.25">
      <c r="A1428" s="1">
        <f>COUNTIF($C$2:C1428,"Да")</f>
        <v>15</v>
      </c>
      <c r="B1428" s="45">
        <f t="shared" si="46"/>
        <v>46427</v>
      </c>
      <c r="C1428" s="42" t="str">
        <f>IF(ISERROR(VLOOKUP(B1428,'Айгенис Оп11'!$C$3:$C$30,1,0)),"Нет","Да")</f>
        <v>Нет</v>
      </c>
      <c r="D1428" s="43">
        <f t="shared" si="45"/>
        <v>365</v>
      </c>
      <c r="E1428" s="44">
        <f>ROUND(('Все выпуски'!$J$3*'Все выпуски'!$J$6/100)/365*(B1428-IF(C1428="Нет",VLOOKUP(A1428,'Айгенис Оп11'!$A$2:$C$30,3,0),VLOOKUP((A1428-1),'Айгенис Оп11'!$A$2:$C$30,3,0))),2)</f>
        <v>3.12</v>
      </c>
      <c r="G1428" s="43">
        <f>COUNTIF(D1429:$D$2571,365)</f>
        <v>777</v>
      </c>
      <c r="H1428" s="43">
        <f>COUNTIF(D1429:$D$2571,366)</f>
        <v>366</v>
      </c>
    </row>
    <row r="1429" spans="1:8" x14ac:dyDescent="0.25">
      <c r="A1429" s="1">
        <f>COUNTIF($C$2:C1429,"Да")</f>
        <v>15</v>
      </c>
      <c r="B1429" s="45">
        <f t="shared" si="46"/>
        <v>46428</v>
      </c>
      <c r="C1429" s="42" t="str">
        <f>IF(ISERROR(VLOOKUP(B1429,'Айгенис Оп11'!$C$3:$C$30,1,0)),"Нет","Да")</f>
        <v>Нет</v>
      </c>
      <c r="D1429" s="43">
        <f t="shared" si="45"/>
        <v>365</v>
      </c>
      <c r="E1429" s="44">
        <f>ROUND(('Все выпуски'!$J$3*'Все выпуски'!$J$6/100)/365*(B1429-IF(C1429="Нет",VLOOKUP(A1429,'Айгенис Оп11'!$A$2:$C$30,3,0),VLOOKUP((A1429-1),'Айгенис Оп11'!$A$2:$C$30,3,0))),2)</f>
        <v>3.21</v>
      </c>
      <c r="G1429" s="43">
        <f>COUNTIF(D1430:$D$2571,365)</f>
        <v>776</v>
      </c>
      <c r="H1429" s="43">
        <f>COUNTIF(D1430:$D$2571,366)</f>
        <v>366</v>
      </c>
    </row>
    <row r="1430" spans="1:8" x14ac:dyDescent="0.25">
      <c r="A1430" s="1">
        <f>COUNTIF($C$2:C1430,"Да")</f>
        <v>15</v>
      </c>
      <c r="B1430" s="45">
        <f t="shared" si="46"/>
        <v>46429</v>
      </c>
      <c r="C1430" s="42" t="str">
        <f>IF(ISERROR(VLOOKUP(B1430,'Айгенис Оп11'!$C$3:$C$30,1,0)),"Нет","Да")</f>
        <v>Нет</v>
      </c>
      <c r="D1430" s="43">
        <f t="shared" si="45"/>
        <v>365</v>
      </c>
      <c r="E1430" s="44">
        <f>ROUND(('Все выпуски'!$J$3*'Все выпуски'!$J$6/100)/365*(B1430-IF(C1430="Нет",VLOOKUP(A1430,'Айгенис Оп11'!$A$2:$C$30,3,0),VLOOKUP((A1430-1),'Айгенис Оп11'!$A$2:$C$30,3,0))),2)</f>
        <v>3.29</v>
      </c>
      <c r="G1430" s="43">
        <f>COUNTIF(D1431:$D$2571,365)</f>
        <v>775</v>
      </c>
      <c r="H1430" s="43">
        <f>COUNTIF(D1431:$D$2571,366)</f>
        <v>366</v>
      </c>
    </row>
    <row r="1431" spans="1:8" x14ac:dyDescent="0.25">
      <c r="A1431" s="1">
        <f>COUNTIF($C$2:C1431,"Да")</f>
        <v>15</v>
      </c>
      <c r="B1431" s="45">
        <f t="shared" si="46"/>
        <v>46430</v>
      </c>
      <c r="C1431" s="42" t="str">
        <f>IF(ISERROR(VLOOKUP(B1431,'Айгенис Оп11'!$C$3:$C$30,1,0)),"Нет","Да")</f>
        <v>Нет</v>
      </c>
      <c r="D1431" s="43">
        <f t="shared" si="45"/>
        <v>365</v>
      </c>
      <c r="E1431" s="44">
        <f>ROUND(('Все выпуски'!$J$3*'Все выпуски'!$J$6/100)/365*(B1431-IF(C1431="Нет",VLOOKUP(A1431,'Айгенис Оп11'!$A$2:$C$30,3,0),VLOOKUP((A1431-1),'Айгенис Оп11'!$A$2:$C$30,3,0))),2)</f>
        <v>3.37</v>
      </c>
      <c r="G1431" s="43">
        <f>COUNTIF(D1432:$D$2571,365)</f>
        <v>774</v>
      </c>
      <c r="H1431" s="43">
        <f>COUNTIF(D1432:$D$2571,366)</f>
        <v>366</v>
      </c>
    </row>
    <row r="1432" spans="1:8" x14ac:dyDescent="0.25">
      <c r="A1432" s="1">
        <f>COUNTIF($C$2:C1432,"Да")</f>
        <v>15</v>
      </c>
      <c r="B1432" s="45">
        <f t="shared" si="46"/>
        <v>46431</v>
      </c>
      <c r="C1432" s="42" t="str">
        <f>IF(ISERROR(VLOOKUP(B1432,'Айгенис Оп11'!$C$3:$C$30,1,0)),"Нет","Да")</f>
        <v>Нет</v>
      </c>
      <c r="D1432" s="43">
        <f t="shared" si="45"/>
        <v>365</v>
      </c>
      <c r="E1432" s="44">
        <f>ROUND(('Все выпуски'!$J$3*'Все выпуски'!$J$6/100)/365*(B1432-IF(C1432="Нет",VLOOKUP(A1432,'Айгенис Оп11'!$A$2:$C$30,3,0),VLOOKUP((A1432-1),'Айгенис Оп11'!$A$2:$C$30,3,0))),2)</f>
        <v>3.45</v>
      </c>
      <c r="G1432" s="43">
        <f>COUNTIF(D1433:$D$2571,365)</f>
        <v>773</v>
      </c>
      <c r="H1432" s="43">
        <f>COUNTIF(D1433:$D$2571,366)</f>
        <v>366</v>
      </c>
    </row>
    <row r="1433" spans="1:8" x14ac:dyDescent="0.25">
      <c r="A1433" s="1">
        <f>COUNTIF($C$2:C1433,"Да")</f>
        <v>15</v>
      </c>
      <c r="B1433" s="45">
        <f t="shared" si="46"/>
        <v>46432</v>
      </c>
      <c r="C1433" s="42" t="str">
        <f>IF(ISERROR(VLOOKUP(B1433,'Айгенис Оп11'!$C$3:$C$30,1,0)),"Нет","Да")</f>
        <v>Нет</v>
      </c>
      <c r="D1433" s="43">
        <f t="shared" si="45"/>
        <v>365</v>
      </c>
      <c r="E1433" s="44">
        <f>ROUND(('Все выпуски'!$J$3*'Все выпуски'!$J$6/100)/365*(B1433-IF(C1433="Нет",VLOOKUP(A1433,'Айгенис Оп11'!$A$2:$C$30,3,0),VLOOKUP((A1433-1),'Айгенис Оп11'!$A$2:$C$30,3,0))),2)</f>
        <v>3.53</v>
      </c>
      <c r="G1433" s="43">
        <f>COUNTIF(D1434:$D$2571,365)</f>
        <v>772</v>
      </c>
      <c r="H1433" s="43">
        <f>COUNTIF(D1434:$D$2571,366)</f>
        <v>366</v>
      </c>
    </row>
    <row r="1434" spans="1:8" x14ac:dyDescent="0.25">
      <c r="A1434" s="1">
        <f>COUNTIF($C$2:C1434,"Да")</f>
        <v>15</v>
      </c>
      <c r="B1434" s="45">
        <f t="shared" si="46"/>
        <v>46433</v>
      </c>
      <c r="C1434" s="42" t="str">
        <f>IF(ISERROR(VLOOKUP(B1434,'Айгенис Оп11'!$C$3:$C$30,1,0)),"Нет","Да")</f>
        <v>Нет</v>
      </c>
      <c r="D1434" s="43">
        <f t="shared" si="45"/>
        <v>365</v>
      </c>
      <c r="E1434" s="44">
        <f>ROUND(('Все выпуски'!$J$3*'Все выпуски'!$J$6/100)/365*(B1434-IF(C1434="Нет",VLOOKUP(A1434,'Айгенис Оп11'!$A$2:$C$30,3,0),VLOOKUP((A1434-1),'Айгенис Оп11'!$A$2:$C$30,3,0))),2)</f>
        <v>3.62</v>
      </c>
      <c r="G1434" s="43">
        <f>COUNTIF(D1435:$D$2571,365)</f>
        <v>771</v>
      </c>
      <c r="H1434" s="43">
        <f>COUNTIF(D1435:$D$2571,366)</f>
        <v>366</v>
      </c>
    </row>
    <row r="1435" spans="1:8" x14ac:dyDescent="0.25">
      <c r="A1435" s="1">
        <f>COUNTIF($C$2:C1435,"Да")</f>
        <v>15</v>
      </c>
      <c r="B1435" s="45">
        <f t="shared" si="46"/>
        <v>46434</v>
      </c>
      <c r="C1435" s="42" t="str">
        <f>IF(ISERROR(VLOOKUP(B1435,'Айгенис Оп11'!$C$3:$C$30,1,0)),"Нет","Да")</f>
        <v>Нет</v>
      </c>
      <c r="D1435" s="43">
        <f t="shared" si="45"/>
        <v>365</v>
      </c>
      <c r="E1435" s="44">
        <f>ROUND(('Все выпуски'!$J$3*'Все выпуски'!$J$6/100)/365*(B1435-IF(C1435="Нет",VLOOKUP(A1435,'Айгенис Оп11'!$A$2:$C$30,3,0),VLOOKUP((A1435-1),'Айгенис Оп11'!$A$2:$C$30,3,0))),2)</f>
        <v>3.7</v>
      </c>
      <c r="G1435" s="43">
        <f>COUNTIF(D1436:$D$2571,365)</f>
        <v>770</v>
      </c>
      <c r="H1435" s="43">
        <f>COUNTIF(D1436:$D$2571,366)</f>
        <v>366</v>
      </c>
    </row>
    <row r="1436" spans="1:8" x14ac:dyDescent="0.25">
      <c r="A1436" s="1">
        <f>COUNTIF($C$2:C1436,"Да")</f>
        <v>15</v>
      </c>
      <c r="B1436" s="45">
        <f t="shared" si="46"/>
        <v>46435</v>
      </c>
      <c r="C1436" s="42" t="str">
        <f>IF(ISERROR(VLOOKUP(B1436,'Айгенис Оп11'!$C$3:$C$30,1,0)),"Нет","Да")</f>
        <v>Нет</v>
      </c>
      <c r="D1436" s="43">
        <f t="shared" si="45"/>
        <v>365</v>
      </c>
      <c r="E1436" s="44">
        <f>ROUND(('Все выпуски'!$J$3*'Все выпуски'!$J$6/100)/365*(B1436-IF(C1436="Нет",VLOOKUP(A1436,'Айгенис Оп11'!$A$2:$C$30,3,0),VLOOKUP((A1436-1),'Айгенис Оп11'!$A$2:$C$30,3,0))),2)</f>
        <v>3.78</v>
      </c>
      <c r="G1436" s="43">
        <f>COUNTIF(D1437:$D$2571,365)</f>
        <v>769</v>
      </c>
      <c r="H1436" s="43">
        <f>COUNTIF(D1437:$D$2571,366)</f>
        <v>366</v>
      </c>
    </row>
    <row r="1437" spans="1:8" x14ac:dyDescent="0.25">
      <c r="A1437" s="1">
        <f>COUNTIF($C$2:C1437,"Да")</f>
        <v>15</v>
      </c>
      <c r="B1437" s="45">
        <f t="shared" si="46"/>
        <v>46436</v>
      </c>
      <c r="C1437" s="42" t="str">
        <f>IF(ISERROR(VLOOKUP(B1437,'Айгенис Оп11'!$C$3:$C$30,1,0)),"Нет","Да")</f>
        <v>Нет</v>
      </c>
      <c r="D1437" s="43">
        <f t="shared" si="45"/>
        <v>365</v>
      </c>
      <c r="E1437" s="44">
        <f>ROUND(('Все выпуски'!$J$3*'Все выпуски'!$J$6/100)/365*(B1437-IF(C1437="Нет",VLOOKUP(A1437,'Айгенис Оп11'!$A$2:$C$30,3,0),VLOOKUP((A1437-1),'Айгенис Оп11'!$A$2:$C$30,3,0))),2)</f>
        <v>3.86</v>
      </c>
      <c r="G1437" s="43">
        <f>COUNTIF(D1438:$D$2571,365)</f>
        <v>768</v>
      </c>
      <c r="H1437" s="43">
        <f>COUNTIF(D1438:$D$2571,366)</f>
        <v>366</v>
      </c>
    </row>
    <row r="1438" spans="1:8" x14ac:dyDescent="0.25">
      <c r="A1438" s="1">
        <f>COUNTIF($C$2:C1438,"Да")</f>
        <v>15</v>
      </c>
      <c r="B1438" s="45">
        <f t="shared" si="46"/>
        <v>46437</v>
      </c>
      <c r="C1438" s="42" t="str">
        <f>IF(ISERROR(VLOOKUP(B1438,'Айгенис Оп11'!$C$3:$C$30,1,0)),"Нет","Да")</f>
        <v>Нет</v>
      </c>
      <c r="D1438" s="43">
        <f t="shared" si="45"/>
        <v>365</v>
      </c>
      <c r="E1438" s="44">
        <f>ROUND(('Все выпуски'!$J$3*'Все выпуски'!$J$6/100)/365*(B1438-IF(C1438="Нет",VLOOKUP(A1438,'Айгенис Оп11'!$A$2:$C$30,3,0),VLOOKUP((A1438-1),'Айгенис Оп11'!$A$2:$C$30,3,0))),2)</f>
        <v>3.95</v>
      </c>
      <c r="G1438" s="43">
        <f>COUNTIF(D1439:$D$2571,365)</f>
        <v>767</v>
      </c>
      <c r="H1438" s="43">
        <f>COUNTIF(D1439:$D$2571,366)</f>
        <v>366</v>
      </c>
    </row>
    <row r="1439" spans="1:8" x14ac:dyDescent="0.25">
      <c r="A1439" s="1">
        <f>COUNTIF($C$2:C1439,"Да")</f>
        <v>15</v>
      </c>
      <c r="B1439" s="45">
        <f t="shared" si="46"/>
        <v>46438</v>
      </c>
      <c r="C1439" s="42" t="str">
        <f>IF(ISERROR(VLOOKUP(B1439,'Айгенис Оп11'!$C$3:$C$30,1,0)),"Нет","Да")</f>
        <v>Нет</v>
      </c>
      <c r="D1439" s="43">
        <f t="shared" si="45"/>
        <v>365</v>
      </c>
      <c r="E1439" s="44">
        <f>ROUND(('Все выпуски'!$J$3*'Все выпуски'!$J$6/100)/365*(B1439-IF(C1439="Нет",VLOOKUP(A1439,'Айгенис Оп11'!$A$2:$C$30,3,0),VLOOKUP((A1439-1),'Айгенис Оп11'!$A$2:$C$30,3,0))),2)</f>
        <v>4.03</v>
      </c>
      <c r="G1439" s="43">
        <f>COUNTIF(D1440:$D$2571,365)</f>
        <v>766</v>
      </c>
      <c r="H1439" s="43">
        <f>COUNTIF(D1440:$D$2571,366)</f>
        <v>366</v>
      </c>
    </row>
    <row r="1440" spans="1:8" x14ac:dyDescent="0.25">
      <c r="A1440" s="1">
        <f>COUNTIF($C$2:C1440,"Да")</f>
        <v>15</v>
      </c>
      <c r="B1440" s="45">
        <f t="shared" si="46"/>
        <v>46439</v>
      </c>
      <c r="C1440" s="42" t="str">
        <f>IF(ISERROR(VLOOKUP(B1440,'Айгенис Оп11'!$C$3:$C$30,1,0)),"Нет","Да")</f>
        <v>Нет</v>
      </c>
      <c r="D1440" s="43">
        <f t="shared" si="45"/>
        <v>365</v>
      </c>
      <c r="E1440" s="44">
        <f>ROUND(('Все выпуски'!$J$3*'Все выпуски'!$J$6/100)/365*(B1440-IF(C1440="Нет",VLOOKUP(A1440,'Айгенис Оп11'!$A$2:$C$30,3,0),VLOOKUP((A1440-1),'Айгенис Оп11'!$A$2:$C$30,3,0))),2)</f>
        <v>4.1100000000000003</v>
      </c>
      <c r="G1440" s="43">
        <f>COUNTIF(D1441:$D$2571,365)</f>
        <v>765</v>
      </c>
      <c r="H1440" s="43">
        <f>COUNTIF(D1441:$D$2571,366)</f>
        <v>366</v>
      </c>
    </row>
    <row r="1441" spans="1:8" x14ac:dyDescent="0.25">
      <c r="A1441" s="1">
        <f>COUNTIF($C$2:C1441,"Да")</f>
        <v>15</v>
      </c>
      <c r="B1441" s="45">
        <f t="shared" si="46"/>
        <v>46440</v>
      </c>
      <c r="C1441" s="42" t="str">
        <f>IF(ISERROR(VLOOKUP(B1441,'Айгенис Оп11'!$C$3:$C$30,1,0)),"Нет","Да")</f>
        <v>Нет</v>
      </c>
      <c r="D1441" s="43">
        <f t="shared" si="45"/>
        <v>365</v>
      </c>
      <c r="E1441" s="44">
        <f>ROUND(('Все выпуски'!$J$3*'Все выпуски'!$J$6/100)/365*(B1441-IF(C1441="Нет",VLOOKUP(A1441,'Айгенис Оп11'!$A$2:$C$30,3,0),VLOOKUP((A1441-1),'Айгенис Оп11'!$A$2:$C$30,3,0))),2)</f>
        <v>4.1900000000000004</v>
      </c>
      <c r="G1441" s="43">
        <f>COUNTIF(D1442:$D$2571,365)</f>
        <v>764</v>
      </c>
      <c r="H1441" s="43">
        <f>COUNTIF(D1442:$D$2571,366)</f>
        <v>366</v>
      </c>
    </row>
    <row r="1442" spans="1:8" x14ac:dyDescent="0.25">
      <c r="A1442" s="1">
        <f>COUNTIF($C$2:C1442,"Да")</f>
        <v>15</v>
      </c>
      <c r="B1442" s="45">
        <f t="shared" si="46"/>
        <v>46441</v>
      </c>
      <c r="C1442" s="42" t="str">
        <f>IF(ISERROR(VLOOKUP(B1442,'Айгенис Оп11'!$C$3:$C$30,1,0)),"Нет","Да")</f>
        <v>Нет</v>
      </c>
      <c r="D1442" s="43">
        <f t="shared" si="45"/>
        <v>365</v>
      </c>
      <c r="E1442" s="44">
        <f>ROUND(('Все выпуски'!$J$3*'Все выпуски'!$J$6/100)/365*(B1442-IF(C1442="Нет",VLOOKUP(A1442,'Айгенис Оп11'!$A$2:$C$30,3,0),VLOOKUP((A1442-1),'Айгенис Оп11'!$A$2:$C$30,3,0))),2)</f>
        <v>4.2699999999999996</v>
      </c>
      <c r="G1442" s="43">
        <f>COUNTIF(D1443:$D$2571,365)</f>
        <v>763</v>
      </c>
      <c r="H1442" s="43">
        <f>COUNTIF(D1443:$D$2571,366)</f>
        <v>366</v>
      </c>
    </row>
    <row r="1443" spans="1:8" x14ac:dyDescent="0.25">
      <c r="A1443" s="1">
        <f>COUNTIF($C$2:C1443,"Да")</f>
        <v>15</v>
      </c>
      <c r="B1443" s="45">
        <f t="shared" si="46"/>
        <v>46442</v>
      </c>
      <c r="C1443" s="42" t="str">
        <f>IF(ISERROR(VLOOKUP(B1443,'Айгенис Оп11'!$C$3:$C$30,1,0)),"Нет","Да")</f>
        <v>Нет</v>
      </c>
      <c r="D1443" s="43">
        <f t="shared" si="45"/>
        <v>365</v>
      </c>
      <c r="E1443" s="44">
        <f>ROUND(('Все выпуски'!$J$3*'Все выпуски'!$J$6/100)/365*(B1443-IF(C1443="Нет",VLOOKUP(A1443,'Айгенис Оп11'!$A$2:$C$30,3,0),VLOOKUP((A1443-1),'Айгенис Оп11'!$A$2:$C$30,3,0))),2)</f>
        <v>4.3600000000000003</v>
      </c>
      <c r="G1443" s="43">
        <f>COUNTIF(D1444:$D$2571,365)</f>
        <v>762</v>
      </c>
      <c r="H1443" s="43">
        <f>COUNTIF(D1444:$D$2571,366)</f>
        <v>366</v>
      </c>
    </row>
    <row r="1444" spans="1:8" x14ac:dyDescent="0.25">
      <c r="A1444" s="1">
        <f>COUNTIF($C$2:C1444,"Да")</f>
        <v>15</v>
      </c>
      <c r="B1444" s="45">
        <f t="shared" si="46"/>
        <v>46443</v>
      </c>
      <c r="C1444" s="42" t="str">
        <f>IF(ISERROR(VLOOKUP(B1444,'Айгенис Оп11'!$C$3:$C$30,1,0)),"Нет","Да")</f>
        <v>Нет</v>
      </c>
      <c r="D1444" s="43">
        <f t="shared" si="45"/>
        <v>365</v>
      </c>
      <c r="E1444" s="44">
        <f>ROUND(('Все выпуски'!$J$3*'Все выпуски'!$J$6/100)/365*(B1444-IF(C1444="Нет",VLOOKUP(A1444,'Айгенис Оп11'!$A$2:$C$30,3,0),VLOOKUP((A1444-1),'Айгенис Оп11'!$A$2:$C$30,3,0))),2)</f>
        <v>4.4400000000000004</v>
      </c>
      <c r="G1444" s="43">
        <f>COUNTIF(D1445:$D$2571,365)</f>
        <v>761</v>
      </c>
      <c r="H1444" s="43">
        <f>COUNTIF(D1445:$D$2571,366)</f>
        <v>366</v>
      </c>
    </row>
    <row r="1445" spans="1:8" x14ac:dyDescent="0.25">
      <c r="A1445" s="1">
        <f>COUNTIF($C$2:C1445,"Да")</f>
        <v>15</v>
      </c>
      <c r="B1445" s="45">
        <f t="shared" si="46"/>
        <v>46444</v>
      </c>
      <c r="C1445" s="42" t="str">
        <f>IF(ISERROR(VLOOKUP(B1445,'Айгенис Оп11'!$C$3:$C$30,1,0)),"Нет","Да")</f>
        <v>Нет</v>
      </c>
      <c r="D1445" s="43">
        <f t="shared" si="45"/>
        <v>365</v>
      </c>
      <c r="E1445" s="44">
        <f>ROUND(('Все выпуски'!$J$3*'Все выпуски'!$J$6/100)/365*(B1445-IF(C1445="Нет",VLOOKUP(A1445,'Айгенис Оп11'!$A$2:$C$30,3,0),VLOOKUP((A1445-1),'Айгенис Оп11'!$A$2:$C$30,3,0))),2)</f>
        <v>4.5199999999999996</v>
      </c>
      <c r="G1445" s="43">
        <f>COUNTIF(D1446:$D$2571,365)</f>
        <v>760</v>
      </c>
      <c r="H1445" s="43">
        <f>COUNTIF(D1446:$D$2571,366)</f>
        <v>366</v>
      </c>
    </row>
    <row r="1446" spans="1:8" x14ac:dyDescent="0.25">
      <c r="A1446" s="1">
        <f>COUNTIF($C$2:C1446,"Да")</f>
        <v>15</v>
      </c>
      <c r="B1446" s="45">
        <f t="shared" si="46"/>
        <v>46445</v>
      </c>
      <c r="C1446" s="42" t="str">
        <f>IF(ISERROR(VLOOKUP(B1446,'Айгенис Оп11'!$C$3:$C$30,1,0)),"Нет","Да")</f>
        <v>Нет</v>
      </c>
      <c r="D1446" s="43">
        <f t="shared" si="45"/>
        <v>365</v>
      </c>
      <c r="E1446" s="44">
        <f>ROUND(('Все выпуски'!$J$3*'Все выпуски'!$J$6/100)/365*(B1446-IF(C1446="Нет",VLOOKUP(A1446,'Айгенис Оп11'!$A$2:$C$30,3,0),VLOOKUP((A1446-1),'Айгенис Оп11'!$A$2:$C$30,3,0))),2)</f>
        <v>4.5999999999999996</v>
      </c>
      <c r="G1446" s="43">
        <f>COUNTIF(D1447:$D$2571,365)</f>
        <v>759</v>
      </c>
      <c r="H1446" s="43">
        <f>COUNTIF(D1447:$D$2571,366)</f>
        <v>366</v>
      </c>
    </row>
    <row r="1447" spans="1:8" x14ac:dyDescent="0.25">
      <c r="A1447" s="1">
        <f>COUNTIF($C$2:C1447,"Да")</f>
        <v>15</v>
      </c>
      <c r="B1447" s="45">
        <f t="shared" si="46"/>
        <v>46446</v>
      </c>
      <c r="C1447" s="42" t="str">
        <f>IF(ISERROR(VLOOKUP(B1447,'Айгенис Оп11'!$C$3:$C$30,1,0)),"Нет","Да")</f>
        <v>Нет</v>
      </c>
      <c r="D1447" s="43">
        <f t="shared" si="45"/>
        <v>365</v>
      </c>
      <c r="E1447" s="44">
        <f>ROUND(('Все выпуски'!$J$3*'Все выпуски'!$J$6/100)/365*(B1447-IF(C1447="Нет",VLOOKUP(A1447,'Айгенис Оп11'!$A$2:$C$30,3,0),VLOOKUP((A1447-1),'Айгенис Оп11'!$A$2:$C$30,3,0))),2)</f>
        <v>4.68</v>
      </c>
      <c r="G1447" s="43">
        <f>COUNTIF(D1448:$D$2571,365)</f>
        <v>758</v>
      </c>
      <c r="H1447" s="43">
        <f>COUNTIF(D1448:$D$2571,366)</f>
        <v>366</v>
      </c>
    </row>
    <row r="1448" spans="1:8" x14ac:dyDescent="0.25">
      <c r="A1448" s="1">
        <f>COUNTIF($C$2:C1448,"Да")</f>
        <v>15</v>
      </c>
      <c r="B1448" s="45">
        <f t="shared" si="46"/>
        <v>46447</v>
      </c>
      <c r="C1448" s="42" t="str">
        <f>IF(ISERROR(VLOOKUP(B1448,'Айгенис Оп11'!$C$3:$C$30,1,0)),"Нет","Да")</f>
        <v>Нет</v>
      </c>
      <c r="D1448" s="43">
        <f t="shared" si="45"/>
        <v>365</v>
      </c>
      <c r="E1448" s="44">
        <f>ROUND(('Все выпуски'!$J$3*'Все выпуски'!$J$6/100)/365*(B1448-IF(C1448="Нет",VLOOKUP(A1448,'Айгенис Оп11'!$A$2:$C$30,3,0),VLOOKUP((A1448-1),'Айгенис Оп11'!$A$2:$C$30,3,0))),2)</f>
        <v>4.7699999999999996</v>
      </c>
      <c r="G1448" s="43">
        <f>COUNTIF(D1449:$D$2571,365)</f>
        <v>757</v>
      </c>
      <c r="H1448" s="43">
        <f>COUNTIF(D1449:$D$2571,366)</f>
        <v>366</v>
      </c>
    </row>
    <row r="1449" spans="1:8" x14ac:dyDescent="0.25">
      <c r="A1449" s="1">
        <f>COUNTIF($C$2:C1449,"Да")</f>
        <v>15</v>
      </c>
      <c r="B1449" s="45">
        <f t="shared" si="46"/>
        <v>46448</v>
      </c>
      <c r="C1449" s="42" t="str">
        <f>IF(ISERROR(VLOOKUP(B1449,'Айгенис Оп11'!$C$3:$C$30,1,0)),"Нет","Да")</f>
        <v>Нет</v>
      </c>
      <c r="D1449" s="43">
        <f t="shared" si="45"/>
        <v>365</v>
      </c>
      <c r="E1449" s="44">
        <f>ROUND(('Все выпуски'!$J$3*'Все выпуски'!$J$6/100)/365*(B1449-IF(C1449="Нет",VLOOKUP(A1449,'Айгенис Оп11'!$A$2:$C$30,3,0),VLOOKUP((A1449-1),'Айгенис Оп11'!$A$2:$C$30,3,0))),2)</f>
        <v>4.8499999999999996</v>
      </c>
      <c r="G1449" s="43">
        <f>COUNTIF(D1450:$D$2571,365)</f>
        <v>756</v>
      </c>
      <c r="H1449" s="43">
        <f>COUNTIF(D1450:$D$2571,366)</f>
        <v>366</v>
      </c>
    </row>
    <row r="1450" spans="1:8" x14ac:dyDescent="0.25">
      <c r="A1450" s="1">
        <f>COUNTIF($C$2:C1450,"Да")</f>
        <v>15</v>
      </c>
      <c r="B1450" s="45">
        <f t="shared" si="46"/>
        <v>46449</v>
      </c>
      <c r="C1450" s="42" t="str">
        <f>IF(ISERROR(VLOOKUP(B1450,'Айгенис Оп11'!$C$3:$C$30,1,0)),"Нет","Да")</f>
        <v>Нет</v>
      </c>
      <c r="D1450" s="43">
        <f t="shared" si="45"/>
        <v>365</v>
      </c>
      <c r="E1450" s="44">
        <f>ROUND(('Все выпуски'!$J$3*'Все выпуски'!$J$6/100)/365*(B1450-IF(C1450="Нет",VLOOKUP(A1450,'Айгенис Оп11'!$A$2:$C$30,3,0),VLOOKUP((A1450-1),'Айгенис Оп11'!$A$2:$C$30,3,0))),2)</f>
        <v>4.93</v>
      </c>
      <c r="G1450" s="43">
        <f>COUNTIF(D1451:$D$2571,365)</f>
        <v>755</v>
      </c>
      <c r="H1450" s="43">
        <f>COUNTIF(D1451:$D$2571,366)</f>
        <v>366</v>
      </c>
    </row>
    <row r="1451" spans="1:8" x14ac:dyDescent="0.25">
      <c r="A1451" s="1">
        <f>COUNTIF($C$2:C1451,"Да")</f>
        <v>15</v>
      </c>
      <c r="B1451" s="45">
        <f t="shared" si="46"/>
        <v>46450</v>
      </c>
      <c r="C1451" s="42" t="str">
        <f>IF(ISERROR(VLOOKUP(B1451,'Айгенис Оп11'!$C$3:$C$30,1,0)),"Нет","Да")</f>
        <v>Нет</v>
      </c>
      <c r="D1451" s="43">
        <f t="shared" si="45"/>
        <v>365</v>
      </c>
      <c r="E1451" s="44">
        <f>ROUND(('Все выпуски'!$J$3*'Все выпуски'!$J$6/100)/365*(B1451-IF(C1451="Нет",VLOOKUP(A1451,'Айгенис Оп11'!$A$2:$C$30,3,0),VLOOKUP((A1451-1),'Айгенис Оп11'!$A$2:$C$30,3,0))),2)</f>
        <v>5.01</v>
      </c>
      <c r="G1451" s="43">
        <f>COUNTIF(D1452:$D$2571,365)</f>
        <v>754</v>
      </c>
      <c r="H1451" s="43">
        <f>COUNTIF(D1452:$D$2571,366)</f>
        <v>366</v>
      </c>
    </row>
    <row r="1452" spans="1:8" x14ac:dyDescent="0.25">
      <c r="A1452" s="1">
        <f>COUNTIF($C$2:C1452,"Да")</f>
        <v>15</v>
      </c>
      <c r="B1452" s="45">
        <f t="shared" si="46"/>
        <v>46451</v>
      </c>
      <c r="C1452" s="42" t="str">
        <f>IF(ISERROR(VLOOKUP(B1452,'Айгенис Оп11'!$C$3:$C$30,1,0)),"Нет","Да")</f>
        <v>Нет</v>
      </c>
      <c r="D1452" s="43">
        <f t="shared" si="45"/>
        <v>365</v>
      </c>
      <c r="E1452" s="44">
        <f>ROUND(('Все выпуски'!$J$3*'Все выпуски'!$J$6/100)/365*(B1452-IF(C1452="Нет",VLOOKUP(A1452,'Айгенис Оп11'!$A$2:$C$30,3,0),VLOOKUP((A1452-1),'Айгенис Оп11'!$A$2:$C$30,3,0))),2)</f>
        <v>5.0999999999999996</v>
      </c>
      <c r="G1452" s="43">
        <f>COUNTIF(D1453:$D$2571,365)</f>
        <v>753</v>
      </c>
      <c r="H1452" s="43">
        <f>COUNTIF(D1453:$D$2571,366)</f>
        <v>366</v>
      </c>
    </row>
    <row r="1453" spans="1:8" x14ac:dyDescent="0.25">
      <c r="A1453" s="1">
        <f>COUNTIF($C$2:C1453,"Да")</f>
        <v>15</v>
      </c>
      <c r="B1453" s="45">
        <f t="shared" si="46"/>
        <v>46452</v>
      </c>
      <c r="C1453" s="42" t="str">
        <f>IF(ISERROR(VLOOKUP(B1453,'Айгенис Оп11'!$C$3:$C$30,1,0)),"Нет","Да")</f>
        <v>Нет</v>
      </c>
      <c r="D1453" s="43">
        <f t="shared" si="45"/>
        <v>365</v>
      </c>
      <c r="E1453" s="44">
        <f>ROUND(('Все выпуски'!$J$3*'Все выпуски'!$J$6/100)/365*(B1453-IF(C1453="Нет",VLOOKUP(A1453,'Айгенис Оп11'!$A$2:$C$30,3,0),VLOOKUP((A1453-1),'Айгенис Оп11'!$A$2:$C$30,3,0))),2)</f>
        <v>5.18</v>
      </c>
      <c r="G1453" s="43">
        <f>COUNTIF(D1454:$D$2571,365)</f>
        <v>752</v>
      </c>
      <c r="H1453" s="43">
        <f>COUNTIF(D1454:$D$2571,366)</f>
        <v>366</v>
      </c>
    </row>
    <row r="1454" spans="1:8" x14ac:dyDescent="0.25">
      <c r="A1454" s="1">
        <f>COUNTIF($C$2:C1454,"Да")</f>
        <v>15</v>
      </c>
      <c r="B1454" s="45">
        <f t="shared" si="46"/>
        <v>46453</v>
      </c>
      <c r="C1454" s="42" t="str">
        <f>IF(ISERROR(VLOOKUP(B1454,'Айгенис Оп11'!$C$3:$C$30,1,0)),"Нет","Да")</f>
        <v>Нет</v>
      </c>
      <c r="D1454" s="43">
        <f t="shared" si="45"/>
        <v>365</v>
      </c>
      <c r="E1454" s="44">
        <f>ROUND(('Все выпуски'!$J$3*'Все выпуски'!$J$6/100)/365*(B1454-IF(C1454="Нет",VLOOKUP(A1454,'Айгенис Оп11'!$A$2:$C$30,3,0),VLOOKUP((A1454-1),'Айгенис Оп11'!$A$2:$C$30,3,0))),2)</f>
        <v>5.26</v>
      </c>
      <c r="G1454" s="43">
        <f>COUNTIF(D1455:$D$2571,365)</f>
        <v>751</v>
      </c>
      <c r="H1454" s="43">
        <f>COUNTIF(D1455:$D$2571,366)</f>
        <v>366</v>
      </c>
    </row>
    <row r="1455" spans="1:8" x14ac:dyDescent="0.25">
      <c r="A1455" s="1">
        <f>COUNTIF($C$2:C1455,"Да")</f>
        <v>15</v>
      </c>
      <c r="B1455" s="45">
        <f t="shared" si="46"/>
        <v>46454</v>
      </c>
      <c r="C1455" s="42" t="str">
        <f>IF(ISERROR(VLOOKUP(B1455,'Айгенис Оп11'!$C$3:$C$30,1,0)),"Нет","Да")</f>
        <v>Нет</v>
      </c>
      <c r="D1455" s="43">
        <f t="shared" si="45"/>
        <v>365</v>
      </c>
      <c r="E1455" s="44">
        <f>ROUND(('Все выпуски'!$J$3*'Все выпуски'!$J$6/100)/365*(B1455-IF(C1455="Нет",VLOOKUP(A1455,'Айгенис Оп11'!$A$2:$C$30,3,0),VLOOKUP((A1455-1),'Айгенис Оп11'!$A$2:$C$30,3,0))),2)</f>
        <v>5.34</v>
      </c>
      <c r="G1455" s="43">
        <f>COUNTIF(D1456:$D$2571,365)</f>
        <v>750</v>
      </c>
      <c r="H1455" s="43">
        <f>COUNTIF(D1456:$D$2571,366)</f>
        <v>366</v>
      </c>
    </row>
    <row r="1456" spans="1:8" x14ac:dyDescent="0.25">
      <c r="A1456" s="1">
        <f>COUNTIF($C$2:C1456,"Да")</f>
        <v>15</v>
      </c>
      <c r="B1456" s="45">
        <f t="shared" si="46"/>
        <v>46455</v>
      </c>
      <c r="C1456" s="42" t="str">
        <f>IF(ISERROR(VLOOKUP(B1456,'Айгенис Оп11'!$C$3:$C$30,1,0)),"Нет","Да")</f>
        <v>Нет</v>
      </c>
      <c r="D1456" s="43">
        <f t="shared" si="45"/>
        <v>365</v>
      </c>
      <c r="E1456" s="44">
        <f>ROUND(('Все выпуски'!$J$3*'Все выпуски'!$J$6/100)/365*(B1456-IF(C1456="Нет",VLOOKUP(A1456,'Айгенис Оп11'!$A$2:$C$30,3,0),VLOOKUP((A1456-1),'Айгенис Оп11'!$A$2:$C$30,3,0))),2)</f>
        <v>5.42</v>
      </c>
      <c r="G1456" s="43">
        <f>COUNTIF(D1457:$D$2571,365)</f>
        <v>749</v>
      </c>
      <c r="H1456" s="43">
        <f>COUNTIF(D1457:$D$2571,366)</f>
        <v>366</v>
      </c>
    </row>
    <row r="1457" spans="1:8" x14ac:dyDescent="0.25">
      <c r="A1457" s="1">
        <f>COUNTIF($C$2:C1457,"Да")</f>
        <v>15</v>
      </c>
      <c r="B1457" s="45">
        <f t="shared" si="46"/>
        <v>46456</v>
      </c>
      <c r="C1457" s="42" t="str">
        <f>IF(ISERROR(VLOOKUP(B1457,'Айгенис Оп11'!$C$3:$C$30,1,0)),"Нет","Да")</f>
        <v>Нет</v>
      </c>
      <c r="D1457" s="43">
        <f t="shared" si="45"/>
        <v>365</v>
      </c>
      <c r="E1457" s="44">
        <f>ROUND(('Все выпуски'!$J$3*'Все выпуски'!$J$6/100)/365*(B1457-IF(C1457="Нет",VLOOKUP(A1457,'Айгенис Оп11'!$A$2:$C$30,3,0),VLOOKUP((A1457-1),'Айгенис Оп11'!$A$2:$C$30,3,0))),2)</f>
        <v>5.51</v>
      </c>
      <c r="G1457" s="43">
        <f>COUNTIF(D1458:$D$2571,365)</f>
        <v>748</v>
      </c>
      <c r="H1457" s="43">
        <f>COUNTIF(D1458:$D$2571,366)</f>
        <v>366</v>
      </c>
    </row>
    <row r="1458" spans="1:8" x14ac:dyDescent="0.25">
      <c r="A1458" s="1">
        <f>COUNTIF($C$2:C1458,"Да")</f>
        <v>15</v>
      </c>
      <c r="B1458" s="45">
        <f t="shared" si="46"/>
        <v>46457</v>
      </c>
      <c r="C1458" s="42" t="str">
        <f>IF(ISERROR(VLOOKUP(B1458,'Айгенис Оп11'!$C$3:$C$30,1,0)),"Нет","Да")</f>
        <v>Нет</v>
      </c>
      <c r="D1458" s="43">
        <f t="shared" si="45"/>
        <v>365</v>
      </c>
      <c r="E1458" s="44">
        <f>ROUND(('Все выпуски'!$J$3*'Все выпуски'!$J$6/100)/365*(B1458-IF(C1458="Нет",VLOOKUP(A1458,'Айгенис Оп11'!$A$2:$C$30,3,0),VLOOKUP((A1458-1),'Айгенис Оп11'!$A$2:$C$30,3,0))),2)</f>
        <v>5.59</v>
      </c>
      <c r="G1458" s="43">
        <f>COUNTIF(D1459:$D$2571,365)</f>
        <v>747</v>
      </c>
      <c r="H1458" s="43">
        <f>COUNTIF(D1459:$D$2571,366)</f>
        <v>366</v>
      </c>
    </row>
    <row r="1459" spans="1:8" x14ac:dyDescent="0.25">
      <c r="A1459" s="1">
        <f>COUNTIF($C$2:C1459,"Да")</f>
        <v>15</v>
      </c>
      <c r="B1459" s="45">
        <f t="shared" si="46"/>
        <v>46458</v>
      </c>
      <c r="C1459" s="42" t="str">
        <f>IF(ISERROR(VLOOKUP(B1459,'Айгенис Оп11'!$C$3:$C$30,1,0)),"Нет","Да")</f>
        <v>Нет</v>
      </c>
      <c r="D1459" s="43">
        <f t="shared" si="45"/>
        <v>365</v>
      </c>
      <c r="E1459" s="44">
        <f>ROUND(('Все выпуски'!$J$3*'Все выпуски'!$J$6/100)/365*(B1459-IF(C1459="Нет",VLOOKUP(A1459,'Айгенис Оп11'!$A$2:$C$30,3,0),VLOOKUP((A1459-1),'Айгенис Оп11'!$A$2:$C$30,3,0))),2)</f>
        <v>5.67</v>
      </c>
      <c r="G1459" s="43">
        <f>COUNTIF(D1460:$D$2571,365)</f>
        <v>746</v>
      </c>
      <c r="H1459" s="43">
        <f>COUNTIF(D1460:$D$2571,366)</f>
        <v>366</v>
      </c>
    </row>
    <row r="1460" spans="1:8" x14ac:dyDescent="0.25">
      <c r="A1460" s="1">
        <f>COUNTIF($C$2:C1460,"Да")</f>
        <v>15</v>
      </c>
      <c r="B1460" s="45">
        <f t="shared" si="46"/>
        <v>46459</v>
      </c>
      <c r="C1460" s="42" t="str">
        <f>IF(ISERROR(VLOOKUP(B1460,'Айгенис Оп11'!$C$3:$C$30,1,0)),"Нет","Да")</f>
        <v>Нет</v>
      </c>
      <c r="D1460" s="43">
        <f t="shared" si="45"/>
        <v>365</v>
      </c>
      <c r="E1460" s="44">
        <f>ROUND(('Все выпуски'!$J$3*'Все выпуски'!$J$6/100)/365*(B1460-IF(C1460="Нет",VLOOKUP(A1460,'Айгенис Оп11'!$A$2:$C$30,3,0),VLOOKUP((A1460-1),'Айгенис Оп11'!$A$2:$C$30,3,0))),2)</f>
        <v>5.75</v>
      </c>
      <c r="G1460" s="43">
        <f>COUNTIF(D1461:$D$2571,365)</f>
        <v>745</v>
      </c>
      <c r="H1460" s="43">
        <f>COUNTIF(D1461:$D$2571,366)</f>
        <v>366</v>
      </c>
    </row>
    <row r="1461" spans="1:8" x14ac:dyDescent="0.25">
      <c r="A1461" s="1">
        <f>COUNTIF($C$2:C1461,"Да")</f>
        <v>15</v>
      </c>
      <c r="B1461" s="45">
        <f t="shared" si="46"/>
        <v>46460</v>
      </c>
      <c r="C1461" s="42" t="str">
        <f>IF(ISERROR(VLOOKUP(B1461,'Айгенис Оп11'!$C$3:$C$30,1,0)),"Нет","Да")</f>
        <v>Нет</v>
      </c>
      <c r="D1461" s="43">
        <f t="shared" si="45"/>
        <v>365</v>
      </c>
      <c r="E1461" s="44">
        <f>ROUND(('Все выпуски'!$J$3*'Все выпуски'!$J$6/100)/365*(B1461-IF(C1461="Нет",VLOOKUP(A1461,'Айгенис Оп11'!$A$2:$C$30,3,0),VLOOKUP((A1461-1),'Айгенис Оп11'!$A$2:$C$30,3,0))),2)</f>
        <v>5.84</v>
      </c>
      <c r="G1461" s="43">
        <f>COUNTIF(D1462:$D$2571,365)</f>
        <v>744</v>
      </c>
      <c r="H1461" s="43">
        <f>COUNTIF(D1462:$D$2571,366)</f>
        <v>366</v>
      </c>
    </row>
    <row r="1462" spans="1:8" x14ac:dyDescent="0.25">
      <c r="A1462" s="1">
        <f>COUNTIF($C$2:C1462,"Да")</f>
        <v>15</v>
      </c>
      <c r="B1462" s="45">
        <f t="shared" si="46"/>
        <v>46461</v>
      </c>
      <c r="C1462" s="42" t="str">
        <f>IF(ISERROR(VLOOKUP(B1462,'Айгенис Оп11'!$C$3:$C$30,1,0)),"Нет","Да")</f>
        <v>Нет</v>
      </c>
      <c r="D1462" s="43">
        <f t="shared" si="45"/>
        <v>365</v>
      </c>
      <c r="E1462" s="44">
        <f>ROUND(('Все выпуски'!$J$3*'Все выпуски'!$J$6/100)/365*(B1462-IF(C1462="Нет",VLOOKUP(A1462,'Айгенис Оп11'!$A$2:$C$30,3,0),VLOOKUP((A1462-1),'Айгенис Оп11'!$A$2:$C$30,3,0))),2)</f>
        <v>5.92</v>
      </c>
      <c r="G1462" s="43">
        <f>COUNTIF(D1463:$D$2571,365)</f>
        <v>743</v>
      </c>
      <c r="H1462" s="43">
        <f>COUNTIF(D1463:$D$2571,366)</f>
        <v>366</v>
      </c>
    </row>
    <row r="1463" spans="1:8" x14ac:dyDescent="0.25">
      <c r="A1463" s="1">
        <f>COUNTIF($C$2:C1463,"Да")</f>
        <v>15</v>
      </c>
      <c r="B1463" s="45">
        <f t="shared" si="46"/>
        <v>46462</v>
      </c>
      <c r="C1463" s="42" t="str">
        <f>IF(ISERROR(VLOOKUP(B1463,'Айгенис Оп11'!$C$3:$C$30,1,0)),"Нет","Да")</f>
        <v>Нет</v>
      </c>
      <c r="D1463" s="43">
        <f t="shared" si="45"/>
        <v>365</v>
      </c>
      <c r="E1463" s="44">
        <f>ROUND(('Все выпуски'!$J$3*'Все выпуски'!$J$6/100)/365*(B1463-IF(C1463="Нет",VLOOKUP(A1463,'Айгенис Оп11'!$A$2:$C$30,3,0),VLOOKUP((A1463-1),'Айгенис Оп11'!$A$2:$C$30,3,0))),2)</f>
        <v>6</v>
      </c>
      <c r="G1463" s="43">
        <f>COUNTIF(D1464:$D$2571,365)</f>
        <v>742</v>
      </c>
      <c r="H1463" s="43">
        <f>COUNTIF(D1464:$D$2571,366)</f>
        <v>366</v>
      </c>
    </row>
    <row r="1464" spans="1:8" x14ac:dyDescent="0.25">
      <c r="A1464" s="1">
        <f>COUNTIF($C$2:C1464,"Да")</f>
        <v>15</v>
      </c>
      <c r="B1464" s="45">
        <f t="shared" si="46"/>
        <v>46463</v>
      </c>
      <c r="C1464" s="42" t="str">
        <f>IF(ISERROR(VLOOKUP(B1464,'Айгенис Оп11'!$C$3:$C$30,1,0)),"Нет","Да")</f>
        <v>Нет</v>
      </c>
      <c r="D1464" s="43">
        <f t="shared" si="45"/>
        <v>365</v>
      </c>
      <c r="E1464" s="44">
        <f>ROUND(('Все выпуски'!$J$3*'Все выпуски'!$J$6/100)/365*(B1464-IF(C1464="Нет",VLOOKUP(A1464,'Айгенис Оп11'!$A$2:$C$30,3,0),VLOOKUP((A1464-1),'Айгенис Оп11'!$A$2:$C$30,3,0))),2)</f>
        <v>6.08</v>
      </c>
      <c r="G1464" s="43">
        <f>COUNTIF(D1465:$D$2571,365)</f>
        <v>741</v>
      </c>
      <c r="H1464" s="43">
        <f>COUNTIF(D1465:$D$2571,366)</f>
        <v>366</v>
      </c>
    </row>
    <row r="1465" spans="1:8" x14ac:dyDescent="0.25">
      <c r="A1465" s="1">
        <f>COUNTIF($C$2:C1465,"Да")</f>
        <v>15</v>
      </c>
      <c r="B1465" s="45">
        <f t="shared" si="46"/>
        <v>46464</v>
      </c>
      <c r="C1465" s="42" t="str">
        <f>IF(ISERROR(VLOOKUP(B1465,'Айгенис Оп11'!$C$3:$C$30,1,0)),"Нет","Да")</f>
        <v>Нет</v>
      </c>
      <c r="D1465" s="43">
        <f t="shared" si="45"/>
        <v>365</v>
      </c>
      <c r="E1465" s="44">
        <f>ROUND(('Все выпуски'!$J$3*'Все выпуски'!$J$6/100)/365*(B1465-IF(C1465="Нет",VLOOKUP(A1465,'Айгенис Оп11'!$A$2:$C$30,3,0),VLOOKUP((A1465-1),'Айгенис Оп11'!$A$2:$C$30,3,0))),2)</f>
        <v>6.16</v>
      </c>
      <c r="G1465" s="43">
        <f>COUNTIF(D1466:$D$2571,365)</f>
        <v>740</v>
      </c>
      <c r="H1465" s="43">
        <f>COUNTIF(D1466:$D$2571,366)</f>
        <v>366</v>
      </c>
    </row>
    <row r="1466" spans="1:8" x14ac:dyDescent="0.25">
      <c r="A1466" s="1">
        <f>COUNTIF($C$2:C1466,"Да")</f>
        <v>15</v>
      </c>
      <c r="B1466" s="45">
        <f t="shared" si="46"/>
        <v>46465</v>
      </c>
      <c r="C1466" s="42" t="str">
        <f>IF(ISERROR(VLOOKUP(B1466,'Айгенис Оп11'!$C$3:$C$30,1,0)),"Нет","Да")</f>
        <v>Нет</v>
      </c>
      <c r="D1466" s="43">
        <f t="shared" si="45"/>
        <v>365</v>
      </c>
      <c r="E1466" s="44">
        <f>ROUND(('Все выпуски'!$J$3*'Все выпуски'!$J$6/100)/365*(B1466-IF(C1466="Нет",VLOOKUP(A1466,'Айгенис Оп11'!$A$2:$C$30,3,0),VLOOKUP((A1466-1),'Айгенис Оп11'!$A$2:$C$30,3,0))),2)</f>
        <v>6.25</v>
      </c>
      <c r="G1466" s="43">
        <f>COUNTIF(D1467:$D$2571,365)</f>
        <v>739</v>
      </c>
      <c r="H1466" s="43">
        <f>COUNTIF(D1467:$D$2571,366)</f>
        <v>366</v>
      </c>
    </row>
    <row r="1467" spans="1:8" x14ac:dyDescent="0.25">
      <c r="A1467" s="1">
        <f>COUNTIF($C$2:C1467,"Да")</f>
        <v>15</v>
      </c>
      <c r="B1467" s="45">
        <f t="shared" si="46"/>
        <v>46466</v>
      </c>
      <c r="C1467" s="42" t="str">
        <f>IF(ISERROR(VLOOKUP(B1467,'Айгенис Оп11'!$C$3:$C$30,1,0)),"Нет","Да")</f>
        <v>Нет</v>
      </c>
      <c r="D1467" s="43">
        <f t="shared" si="45"/>
        <v>365</v>
      </c>
      <c r="E1467" s="44">
        <f>ROUND(('Все выпуски'!$J$3*'Все выпуски'!$J$6/100)/365*(B1467-IF(C1467="Нет",VLOOKUP(A1467,'Айгенис Оп11'!$A$2:$C$30,3,0),VLOOKUP((A1467-1),'Айгенис Оп11'!$A$2:$C$30,3,0))),2)</f>
        <v>6.33</v>
      </c>
      <c r="G1467" s="43">
        <f>COUNTIF(D1468:$D$2571,365)</f>
        <v>738</v>
      </c>
      <c r="H1467" s="43">
        <f>COUNTIF(D1468:$D$2571,366)</f>
        <v>366</v>
      </c>
    </row>
    <row r="1468" spans="1:8" x14ac:dyDescent="0.25">
      <c r="A1468" s="1">
        <f>COUNTIF($C$2:C1468,"Да")</f>
        <v>15</v>
      </c>
      <c r="B1468" s="45">
        <f t="shared" si="46"/>
        <v>46467</v>
      </c>
      <c r="C1468" s="42" t="str">
        <f>IF(ISERROR(VLOOKUP(B1468,'Айгенис Оп11'!$C$3:$C$30,1,0)),"Нет","Да")</f>
        <v>Нет</v>
      </c>
      <c r="D1468" s="43">
        <f t="shared" si="45"/>
        <v>365</v>
      </c>
      <c r="E1468" s="44">
        <f>ROUND(('Все выпуски'!$J$3*'Все выпуски'!$J$6/100)/365*(B1468-IF(C1468="Нет",VLOOKUP(A1468,'Айгенис Оп11'!$A$2:$C$30,3,0),VLOOKUP((A1468-1),'Айгенис Оп11'!$A$2:$C$30,3,0))),2)</f>
        <v>6.41</v>
      </c>
      <c r="G1468" s="43">
        <f>COUNTIF(D1469:$D$2571,365)</f>
        <v>737</v>
      </c>
      <c r="H1468" s="43">
        <f>COUNTIF(D1469:$D$2571,366)</f>
        <v>366</v>
      </c>
    </row>
    <row r="1469" spans="1:8" x14ac:dyDescent="0.25">
      <c r="A1469" s="1">
        <f>COUNTIF($C$2:C1469,"Да")</f>
        <v>15</v>
      </c>
      <c r="B1469" s="45">
        <f t="shared" si="46"/>
        <v>46468</v>
      </c>
      <c r="C1469" s="42" t="str">
        <f>IF(ISERROR(VLOOKUP(B1469,'Айгенис Оп11'!$C$3:$C$30,1,0)),"Нет","Да")</f>
        <v>Нет</v>
      </c>
      <c r="D1469" s="43">
        <f t="shared" si="45"/>
        <v>365</v>
      </c>
      <c r="E1469" s="44">
        <f>ROUND(('Все выпуски'!$J$3*'Все выпуски'!$J$6/100)/365*(B1469-IF(C1469="Нет",VLOOKUP(A1469,'Айгенис Оп11'!$A$2:$C$30,3,0),VLOOKUP((A1469-1),'Айгенис Оп11'!$A$2:$C$30,3,0))),2)</f>
        <v>6.49</v>
      </c>
      <c r="G1469" s="43">
        <f>COUNTIF(D1470:$D$2571,365)</f>
        <v>736</v>
      </c>
      <c r="H1469" s="43">
        <f>COUNTIF(D1470:$D$2571,366)</f>
        <v>366</v>
      </c>
    </row>
    <row r="1470" spans="1:8" x14ac:dyDescent="0.25">
      <c r="A1470" s="1">
        <f>COUNTIF($C$2:C1470,"Да")</f>
        <v>15</v>
      </c>
      <c r="B1470" s="45">
        <f t="shared" si="46"/>
        <v>46469</v>
      </c>
      <c r="C1470" s="42" t="str">
        <f>IF(ISERROR(VLOOKUP(B1470,'Айгенис Оп11'!$C$3:$C$30,1,0)),"Нет","Да")</f>
        <v>Нет</v>
      </c>
      <c r="D1470" s="43">
        <f t="shared" si="45"/>
        <v>365</v>
      </c>
      <c r="E1470" s="44">
        <f>ROUND(('Все выпуски'!$J$3*'Все выпуски'!$J$6/100)/365*(B1470-IF(C1470="Нет",VLOOKUP(A1470,'Айгенис Оп11'!$A$2:$C$30,3,0),VLOOKUP((A1470-1),'Айгенис Оп11'!$A$2:$C$30,3,0))),2)</f>
        <v>6.58</v>
      </c>
      <c r="G1470" s="43">
        <f>COUNTIF(D1471:$D$2571,365)</f>
        <v>735</v>
      </c>
      <c r="H1470" s="43">
        <f>COUNTIF(D1471:$D$2571,366)</f>
        <v>366</v>
      </c>
    </row>
    <row r="1471" spans="1:8" x14ac:dyDescent="0.25">
      <c r="A1471" s="1">
        <f>COUNTIF($C$2:C1471,"Да")</f>
        <v>15</v>
      </c>
      <c r="B1471" s="45">
        <f t="shared" si="46"/>
        <v>46470</v>
      </c>
      <c r="C1471" s="42" t="str">
        <f>IF(ISERROR(VLOOKUP(B1471,'Айгенис Оп11'!$C$3:$C$30,1,0)),"Нет","Да")</f>
        <v>Нет</v>
      </c>
      <c r="D1471" s="43">
        <f t="shared" si="45"/>
        <v>365</v>
      </c>
      <c r="E1471" s="44">
        <f>ROUND(('Все выпуски'!$J$3*'Все выпуски'!$J$6/100)/365*(B1471-IF(C1471="Нет",VLOOKUP(A1471,'Айгенис Оп11'!$A$2:$C$30,3,0),VLOOKUP((A1471-1),'Айгенис Оп11'!$A$2:$C$30,3,0))),2)</f>
        <v>6.66</v>
      </c>
      <c r="G1471" s="43">
        <f>COUNTIF(D1472:$D$2571,365)</f>
        <v>734</v>
      </c>
      <c r="H1471" s="43">
        <f>COUNTIF(D1472:$D$2571,366)</f>
        <v>366</v>
      </c>
    </row>
    <row r="1472" spans="1:8" x14ac:dyDescent="0.25">
      <c r="A1472" s="1">
        <f>COUNTIF($C$2:C1472,"Да")</f>
        <v>15</v>
      </c>
      <c r="B1472" s="45">
        <f t="shared" si="46"/>
        <v>46471</v>
      </c>
      <c r="C1472" s="42" t="str">
        <f>IF(ISERROR(VLOOKUP(B1472,'Айгенис Оп11'!$C$3:$C$30,1,0)),"Нет","Да")</f>
        <v>Нет</v>
      </c>
      <c r="D1472" s="43">
        <f t="shared" si="45"/>
        <v>365</v>
      </c>
      <c r="E1472" s="44">
        <f>ROUND(('Все выпуски'!$J$3*'Все выпуски'!$J$6/100)/365*(B1472-IF(C1472="Нет",VLOOKUP(A1472,'Айгенис Оп11'!$A$2:$C$30,3,0),VLOOKUP((A1472-1),'Айгенис Оп11'!$A$2:$C$30,3,0))),2)</f>
        <v>6.74</v>
      </c>
      <c r="G1472" s="43">
        <f>COUNTIF(D1473:$D$2571,365)</f>
        <v>733</v>
      </c>
      <c r="H1472" s="43">
        <f>COUNTIF(D1473:$D$2571,366)</f>
        <v>366</v>
      </c>
    </row>
    <row r="1473" spans="1:8" x14ac:dyDescent="0.25">
      <c r="A1473" s="1">
        <f>COUNTIF($C$2:C1473,"Да")</f>
        <v>15</v>
      </c>
      <c r="B1473" s="45">
        <f t="shared" si="46"/>
        <v>46472</v>
      </c>
      <c r="C1473" s="42" t="str">
        <f>IF(ISERROR(VLOOKUP(B1473,'Айгенис Оп11'!$C$3:$C$30,1,0)),"Нет","Да")</f>
        <v>Нет</v>
      </c>
      <c r="D1473" s="43">
        <f t="shared" si="45"/>
        <v>365</v>
      </c>
      <c r="E1473" s="44">
        <f>ROUND(('Все выпуски'!$J$3*'Все выпуски'!$J$6/100)/365*(B1473-IF(C1473="Нет",VLOOKUP(A1473,'Айгенис Оп11'!$A$2:$C$30,3,0),VLOOKUP((A1473-1),'Айгенис Оп11'!$A$2:$C$30,3,0))),2)</f>
        <v>6.82</v>
      </c>
      <c r="G1473" s="43">
        <f>COUNTIF(D1474:$D$2571,365)</f>
        <v>732</v>
      </c>
      <c r="H1473" s="43">
        <f>COUNTIF(D1474:$D$2571,366)</f>
        <v>366</v>
      </c>
    </row>
    <row r="1474" spans="1:8" x14ac:dyDescent="0.25">
      <c r="A1474" s="1">
        <f>COUNTIF($C$2:C1474,"Да")</f>
        <v>15</v>
      </c>
      <c r="B1474" s="45">
        <f t="shared" si="46"/>
        <v>46473</v>
      </c>
      <c r="C1474" s="42" t="str">
        <f>IF(ISERROR(VLOOKUP(B1474,'Айгенис Оп11'!$C$3:$C$30,1,0)),"Нет","Да")</f>
        <v>Нет</v>
      </c>
      <c r="D1474" s="43">
        <f t="shared" si="45"/>
        <v>365</v>
      </c>
      <c r="E1474" s="44">
        <f>ROUND(('Все выпуски'!$J$3*'Все выпуски'!$J$6/100)/365*(B1474-IF(C1474="Нет",VLOOKUP(A1474,'Айгенис Оп11'!$A$2:$C$30,3,0),VLOOKUP((A1474-1),'Айгенис Оп11'!$A$2:$C$30,3,0))),2)</f>
        <v>6.9</v>
      </c>
      <c r="G1474" s="43">
        <f>COUNTIF(D1475:$D$2571,365)</f>
        <v>731</v>
      </c>
      <c r="H1474" s="43">
        <f>COUNTIF(D1475:$D$2571,366)</f>
        <v>366</v>
      </c>
    </row>
    <row r="1475" spans="1:8" x14ac:dyDescent="0.25">
      <c r="A1475" s="1">
        <f>COUNTIF($C$2:C1475,"Да")</f>
        <v>15</v>
      </c>
      <c r="B1475" s="45">
        <f t="shared" si="46"/>
        <v>46474</v>
      </c>
      <c r="C1475" s="42" t="str">
        <f>IF(ISERROR(VLOOKUP(B1475,'Айгенис Оп11'!$C$3:$C$30,1,0)),"Нет","Да")</f>
        <v>Нет</v>
      </c>
      <c r="D1475" s="43">
        <f t="shared" ref="D1475:D1538" si="47">IF(MOD(YEAR(B1475),4)=0,366,365)</f>
        <v>365</v>
      </c>
      <c r="E1475" s="44">
        <f>ROUND(('Все выпуски'!$J$3*'Все выпуски'!$J$6/100)/365*(B1475-IF(C1475="Нет",VLOOKUP(A1475,'Айгенис Оп11'!$A$2:$C$30,3,0),VLOOKUP((A1475-1),'Айгенис Оп11'!$A$2:$C$30,3,0))),2)</f>
        <v>6.99</v>
      </c>
      <c r="G1475" s="43">
        <f>COUNTIF(D1476:$D$2571,365)</f>
        <v>730</v>
      </c>
      <c r="H1475" s="43">
        <f>COUNTIF(D1476:$D$2571,366)</f>
        <v>366</v>
      </c>
    </row>
    <row r="1476" spans="1:8" x14ac:dyDescent="0.25">
      <c r="A1476" s="1">
        <f>COUNTIF($C$2:C1476,"Да")</f>
        <v>15</v>
      </c>
      <c r="B1476" s="45">
        <f t="shared" si="46"/>
        <v>46475</v>
      </c>
      <c r="C1476" s="42" t="str">
        <f>IF(ISERROR(VLOOKUP(B1476,'Айгенис Оп11'!$C$3:$C$30,1,0)),"Нет","Да")</f>
        <v>Нет</v>
      </c>
      <c r="D1476" s="43">
        <f t="shared" si="47"/>
        <v>365</v>
      </c>
      <c r="E1476" s="44">
        <f>ROUND(('Все выпуски'!$J$3*'Все выпуски'!$J$6/100)/365*(B1476-IF(C1476="Нет",VLOOKUP(A1476,'Айгенис Оп11'!$A$2:$C$30,3,0),VLOOKUP((A1476-1),'Айгенис Оп11'!$A$2:$C$30,3,0))),2)</f>
        <v>7.07</v>
      </c>
      <c r="G1476" s="43">
        <f>COUNTIF(D1477:$D$2571,365)</f>
        <v>729</v>
      </c>
      <c r="H1476" s="43">
        <f>COUNTIF(D1477:$D$2571,366)</f>
        <v>366</v>
      </c>
    </row>
    <row r="1477" spans="1:8" x14ac:dyDescent="0.25">
      <c r="A1477" s="1">
        <f>COUNTIF($C$2:C1477,"Да")</f>
        <v>15</v>
      </c>
      <c r="B1477" s="45">
        <f t="shared" si="46"/>
        <v>46476</v>
      </c>
      <c r="C1477" s="42" t="str">
        <f>IF(ISERROR(VLOOKUP(B1477,'Айгенис Оп11'!$C$3:$C$30,1,0)),"Нет","Да")</f>
        <v>Нет</v>
      </c>
      <c r="D1477" s="43">
        <f t="shared" si="47"/>
        <v>365</v>
      </c>
      <c r="E1477" s="44">
        <f>ROUND(('Все выпуски'!$J$3*'Все выпуски'!$J$6/100)/365*(B1477-IF(C1477="Нет",VLOOKUP(A1477,'Айгенис Оп11'!$A$2:$C$30,3,0),VLOOKUP((A1477-1),'Айгенис Оп11'!$A$2:$C$30,3,0))),2)</f>
        <v>7.15</v>
      </c>
      <c r="G1477" s="43">
        <f>COUNTIF(D1478:$D$2571,365)</f>
        <v>728</v>
      </c>
      <c r="H1477" s="43">
        <f>COUNTIF(D1478:$D$2571,366)</f>
        <v>366</v>
      </c>
    </row>
    <row r="1478" spans="1:8" x14ac:dyDescent="0.25">
      <c r="A1478" s="1">
        <f>COUNTIF($C$2:C1478,"Да")</f>
        <v>15</v>
      </c>
      <c r="B1478" s="45">
        <f t="shared" si="46"/>
        <v>46477</v>
      </c>
      <c r="C1478" s="42" t="str">
        <f>IF(ISERROR(VLOOKUP(B1478,'Айгенис Оп11'!$C$3:$C$30,1,0)),"Нет","Да")</f>
        <v>Нет</v>
      </c>
      <c r="D1478" s="43">
        <f t="shared" si="47"/>
        <v>365</v>
      </c>
      <c r="E1478" s="44">
        <f>ROUND(('Все выпуски'!$J$3*'Все выпуски'!$J$6/100)/365*(B1478-IF(C1478="Нет",VLOOKUP(A1478,'Айгенис Оп11'!$A$2:$C$30,3,0),VLOOKUP((A1478-1),'Айгенис Оп11'!$A$2:$C$30,3,0))),2)</f>
        <v>7.23</v>
      </c>
      <c r="G1478" s="43">
        <f>COUNTIF(D1479:$D$2571,365)</f>
        <v>727</v>
      </c>
      <c r="H1478" s="43">
        <f>COUNTIF(D1479:$D$2571,366)</f>
        <v>366</v>
      </c>
    </row>
    <row r="1479" spans="1:8" x14ac:dyDescent="0.25">
      <c r="A1479" s="1">
        <f>COUNTIF($C$2:C1479,"Да")</f>
        <v>15</v>
      </c>
      <c r="B1479" s="45">
        <f t="shared" si="46"/>
        <v>46478</v>
      </c>
      <c r="C1479" s="42" t="str">
        <f>IF(ISERROR(VLOOKUP(B1479,'Айгенис Оп11'!$C$3:$C$30,1,0)),"Нет","Да")</f>
        <v>Нет</v>
      </c>
      <c r="D1479" s="43">
        <f t="shared" si="47"/>
        <v>365</v>
      </c>
      <c r="E1479" s="44">
        <f>ROUND(('Все выпуски'!$J$3*'Все выпуски'!$J$6/100)/365*(B1479-IF(C1479="Нет",VLOOKUP(A1479,'Айгенис Оп11'!$A$2:$C$30,3,0),VLOOKUP((A1479-1),'Айгенис Оп11'!$A$2:$C$30,3,0))),2)</f>
        <v>7.32</v>
      </c>
      <c r="G1479" s="43">
        <f>COUNTIF(D1480:$D$2571,365)</f>
        <v>726</v>
      </c>
      <c r="H1479" s="43">
        <f>COUNTIF(D1480:$D$2571,366)</f>
        <v>366</v>
      </c>
    </row>
    <row r="1480" spans="1:8" x14ac:dyDescent="0.25">
      <c r="A1480" s="1">
        <f>COUNTIF($C$2:C1480,"Да")</f>
        <v>16</v>
      </c>
      <c r="B1480" s="45">
        <f t="shared" si="46"/>
        <v>46479</v>
      </c>
      <c r="C1480" s="42" t="str">
        <f>IF(ISERROR(VLOOKUP(B1480,'Айгенис Оп11'!$C$3:$C$30,1,0)),"Нет","Да")</f>
        <v>Да</v>
      </c>
      <c r="D1480" s="43">
        <f t="shared" si="47"/>
        <v>365</v>
      </c>
      <c r="E1480" s="44">
        <f>ROUND(('Все выпуски'!$J$3*'Все выпуски'!$J$6/100)/365*(B1480-IF(C1480="Нет",VLOOKUP(A1480,'Айгенис Оп11'!$A$2:$C$30,3,0),VLOOKUP((A1480-1),'Айгенис Оп11'!$A$2:$C$30,3,0))),2)</f>
        <v>7.4</v>
      </c>
      <c r="G1480" s="43">
        <f>COUNTIF(D1481:$D$2571,365)</f>
        <v>725</v>
      </c>
      <c r="H1480" s="43">
        <f>COUNTIF(D1481:$D$2571,366)</f>
        <v>366</v>
      </c>
    </row>
    <row r="1481" spans="1:8" x14ac:dyDescent="0.25">
      <c r="A1481" s="1">
        <f>COUNTIF($C$2:C1481,"Да")</f>
        <v>16</v>
      </c>
      <c r="B1481" s="45">
        <f t="shared" si="46"/>
        <v>46480</v>
      </c>
      <c r="C1481" s="42" t="str">
        <f>IF(ISERROR(VLOOKUP(B1481,'Айгенис Оп11'!$C$3:$C$30,1,0)),"Нет","Да")</f>
        <v>Нет</v>
      </c>
      <c r="D1481" s="43">
        <f t="shared" si="47"/>
        <v>365</v>
      </c>
      <c r="E1481" s="44">
        <f>ROUND(('Все выпуски'!$J$3*'Все выпуски'!$J$6/100)/365*(B1481-IF(C1481="Нет",VLOOKUP(A1481,'Айгенис Оп11'!$A$2:$C$30,3,0),VLOOKUP((A1481-1),'Айгенис Оп11'!$A$2:$C$30,3,0))),2)</f>
        <v>0.08</v>
      </c>
      <c r="G1481" s="43">
        <f>COUNTIF(D1482:$D$2571,365)</f>
        <v>724</v>
      </c>
      <c r="H1481" s="43">
        <f>COUNTIF(D1482:$D$2571,366)</f>
        <v>366</v>
      </c>
    </row>
    <row r="1482" spans="1:8" x14ac:dyDescent="0.25">
      <c r="A1482" s="1">
        <f>COUNTIF($C$2:C1482,"Да")</f>
        <v>16</v>
      </c>
      <c r="B1482" s="45">
        <f t="shared" si="46"/>
        <v>46481</v>
      </c>
      <c r="C1482" s="42" t="str">
        <f>IF(ISERROR(VLOOKUP(B1482,'Айгенис Оп11'!$C$3:$C$30,1,0)),"Нет","Да")</f>
        <v>Нет</v>
      </c>
      <c r="D1482" s="43">
        <f t="shared" si="47"/>
        <v>365</v>
      </c>
      <c r="E1482" s="44">
        <f>ROUND(('Все выпуски'!$J$3*'Все выпуски'!$J$6/100)/365*(B1482-IF(C1482="Нет",VLOOKUP(A1482,'Айгенис Оп11'!$A$2:$C$30,3,0),VLOOKUP((A1482-1),'Айгенис Оп11'!$A$2:$C$30,3,0))),2)</f>
        <v>0.16</v>
      </c>
      <c r="G1482" s="43">
        <f>COUNTIF(D1483:$D$2571,365)</f>
        <v>723</v>
      </c>
      <c r="H1482" s="43">
        <f>COUNTIF(D1483:$D$2571,366)</f>
        <v>366</v>
      </c>
    </row>
    <row r="1483" spans="1:8" x14ac:dyDescent="0.25">
      <c r="A1483" s="1">
        <f>COUNTIF($C$2:C1483,"Да")</f>
        <v>16</v>
      </c>
      <c r="B1483" s="45">
        <f t="shared" si="46"/>
        <v>46482</v>
      </c>
      <c r="C1483" s="42" t="str">
        <f>IF(ISERROR(VLOOKUP(B1483,'Айгенис Оп11'!$C$3:$C$30,1,0)),"Нет","Да")</f>
        <v>Нет</v>
      </c>
      <c r="D1483" s="43">
        <f t="shared" si="47"/>
        <v>365</v>
      </c>
      <c r="E1483" s="44">
        <f>ROUND(('Все выпуски'!$J$3*'Все выпуски'!$J$6/100)/365*(B1483-IF(C1483="Нет",VLOOKUP(A1483,'Айгенис Оп11'!$A$2:$C$30,3,0),VLOOKUP((A1483-1),'Айгенис Оп11'!$A$2:$C$30,3,0))),2)</f>
        <v>0.25</v>
      </c>
      <c r="G1483" s="43">
        <f>COUNTIF(D1484:$D$2571,365)</f>
        <v>722</v>
      </c>
      <c r="H1483" s="43">
        <f>COUNTIF(D1484:$D$2571,366)</f>
        <v>366</v>
      </c>
    </row>
    <row r="1484" spans="1:8" x14ac:dyDescent="0.25">
      <c r="A1484" s="1">
        <f>COUNTIF($C$2:C1484,"Да")</f>
        <v>16</v>
      </c>
      <c r="B1484" s="45">
        <f t="shared" ref="B1484:B1547" si="48">B1483+1</f>
        <v>46483</v>
      </c>
      <c r="C1484" s="42" t="str">
        <f>IF(ISERROR(VLOOKUP(B1484,'Айгенис Оп11'!$C$3:$C$30,1,0)),"Нет","Да")</f>
        <v>Нет</v>
      </c>
      <c r="D1484" s="43">
        <f t="shared" si="47"/>
        <v>365</v>
      </c>
      <c r="E1484" s="44">
        <f>ROUND(('Все выпуски'!$J$3*'Все выпуски'!$J$6/100)/365*(B1484-IF(C1484="Нет",VLOOKUP(A1484,'Айгенис Оп11'!$A$2:$C$30,3,0),VLOOKUP((A1484-1),'Айгенис Оп11'!$A$2:$C$30,3,0))),2)</f>
        <v>0.33</v>
      </c>
      <c r="G1484" s="43">
        <f>COUNTIF(D1485:$D$2571,365)</f>
        <v>721</v>
      </c>
      <c r="H1484" s="43">
        <f>COUNTIF(D1485:$D$2571,366)</f>
        <v>366</v>
      </c>
    </row>
    <row r="1485" spans="1:8" x14ac:dyDescent="0.25">
      <c r="A1485" s="1">
        <f>COUNTIF($C$2:C1485,"Да")</f>
        <v>16</v>
      </c>
      <c r="B1485" s="45">
        <f t="shared" si="48"/>
        <v>46484</v>
      </c>
      <c r="C1485" s="42" t="str">
        <f>IF(ISERROR(VLOOKUP(B1485,'Айгенис Оп11'!$C$3:$C$30,1,0)),"Нет","Да")</f>
        <v>Нет</v>
      </c>
      <c r="D1485" s="43">
        <f t="shared" si="47"/>
        <v>365</v>
      </c>
      <c r="E1485" s="44">
        <f>ROUND(('Все выпуски'!$J$3*'Все выпуски'!$J$6/100)/365*(B1485-IF(C1485="Нет",VLOOKUP(A1485,'Айгенис Оп11'!$A$2:$C$30,3,0),VLOOKUP((A1485-1),'Айгенис Оп11'!$A$2:$C$30,3,0))),2)</f>
        <v>0.41</v>
      </c>
      <c r="G1485" s="43">
        <f>COUNTIF(D1486:$D$2571,365)</f>
        <v>720</v>
      </c>
      <c r="H1485" s="43">
        <f>COUNTIF(D1486:$D$2571,366)</f>
        <v>366</v>
      </c>
    </row>
    <row r="1486" spans="1:8" x14ac:dyDescent="0.25">
      <c r="A1486" s="1">
        <f>COUNTIF($C$2:C1486,"Да")</f>
        <v>16</v>
      </c>
      <c r="B1486" s="45">
        <f t="shared" si="48"/>
        <v>46485</v>
      </c>
      <c r="C1486" s="42" t="str">
        <f>IF(ISERROR(VLOOKUP(B1486,'Айгенис Оп11'!$C$3:$C$30,1,0)),"Нет","Да")</f>
        <v>Нет</v>
      </c>
      <c r="D1486" s="43">
        <f t="shared" si="47"/>
        <v>365</v>
      </c>
      <c r="E1486" s="44">
        <f>ROUND(('Все выпуски'!$J$3*'Все выпуски'!$J$6/100)/365*(B1486-IF(C1486="Нет",VLOOKUP(A1486,'Айгенис Оп11'!$A$2:$C$30,3,0),VLOOKUP((A1486-1),'Айгенис Оп11'!$A$2:$C$30,3,0))),2)</f>
        <v>0.49</v>
      </c>
      <c r="G1486" s="43">
        <f>COUNTIF(D1487:$D$2571,365)</f>
        <v>719</v>
      </c>
      <c r="H1486" s="43">
        <f>COUNTIF(D1487:$D$2571,366)</f>
        <v>366</v>
      </c>
    </row>
    <row r="1487" spans="1:8" x14ac:dyDescent="0.25">
      <c r="A1487" s="1">
        <f>COUNTIF($C$2:C1487,"Да")</f>
        <v>16</v>
      </c>
      <c r="B1487" s="45">
        <f t="shared" si="48"/>
        <v>46486</v>
      </c>
      <c r="C1487" s="42" t="str">
        <f>IF(ISERROR(VLOOKUP(B1487,'Айгенис Оп11'!$C$3:$C$30,1,0)),"Нет","Да")</f>
        <v>Нет</v>
      </c>
      <c r="D1487" s="43">
        <f t="shared" si="47"/>
        <v>365</v>
      </c>
      <c r="E1487" s="44">
        <f>ROUND(('Все выпуски'!$J$3*'Все выпуски'!$J$6/100)/365*(B1487-IF(C1487="Нет",VLOOKUP(A1487,'Айгенис Оп11'!$A$2:$C$30,3,0),VLOOKUP((A1487-1),'Айгенис Оп11'!$A$2:$C$30,3,0))),2)</f>
        <v>0.57999999999999996</v>
      </c>
      <c r="G1487" s="43">
        <f>COUNTIF(D1488:$D$2571,365)</f>
        <v>718</v>
      </c>
      <c r="H1487" s="43">
        <f>COUNTIF(D1488:$D$2571,366)</f>
        <v>366</v>
      </c>
    </row>
    <row r="1488" spans="1:8" x14ac:dyDescent="0.25">
      <c r="A1488" s="1">
        <f>COUNTIF($C$2:C1488,"Да")</f>
        <v>16</v>
      </c>
      <c r="B1488" s="45">
        <f t="shared" si="48"/>
        <v>46487</v>
      </c>
      <c r="C1488" s="42" t="str">
        <f>IF(ISERROR(VLOOKUP(B1488,'Айгенис Оп11'!$C$3:$C$30,1,0)),"Нет","Да")</f>
        <v>Нет</v>
      </c>
      <c r="D1488" s="43">
        <f t="shared" si="47"/>
        <v>365</v>
      </c>
      <c r="E1488" s="44">
        <f>ROUND(('Все выпуски'!$J$3*'Все выпуски'!$J$6/100)/365*(B1488-IF(C1488="Нет",VLOOKUP(A1488,'Айгенис Оп11'!$A$2:$C$30,3,0),VLOOKUP((A1488-1),'Айгенис Оп11'!$A$2:$C$30,3,0))),2)</f>
        <v>0.66</v>
      </c>
      <c r="G1488" s="43">
        <f>COUNTIF(D1489:$D$2571,365)</f>
        <v>717</v>
      </c>
      <c r="H1488" s="43">
        <f>COUNTIF(D1489:$D$2571,366)</f>
        <v>366</v>
      </c>
    </row>
    <row r="1489" spans="1:8" x14ac:dyDescent="0.25">
      <c r="A1489" s="1">
        <f>COUNTIF($C$2:C1489,"Да")</f>
        <v>16</v>
      </c>
      <c r="B1489" s="45">
        <f t="shared" si="48"/>
        <v>46488</v>
      </c>
      <c r="C1489" s="42" t="str">
        <f>IF(ISERROR(VLOOKUP(B1489,'Айгенис Оп11'!$C$3:$C$30,1,0)),"Нет","Да")</f>
        <v>Нет</v>
      </c>
      <c r="D1489" s="43">
        <f t="shared" si="47"/>
        <v>365</v>
      </c>
      <c r="E1489" s="44">
        <f>ROUND(('Все выпуски'!$J$3*'Все выпуски'!$J$6/100)/365*(B1489-IF(C1489="Нет",VLOOKUP(A1489,'Айгенис Оп11'!$A$2:$C$30,3,0),VLOOKUP((A1489-1),'Айгенис Оп11'!$A$2:$C$30,3,0))),2)</f>
        <v>0.74</v>
      </c>
      <c r="G1489" s="43">
        <f>COUNTIF(D1490:$D$2571,365)</f>
        <v>716</v>
      </c>
      <c r="H1489" s="43">
        <f>COUNTIF(D1490:$D$2571,366)</f>
        <v>366</v>
      </c>
    </row>
    <row r="1490" spans="1:8" x14ac:dyDescent="0.25">
      <c r="A1490" s="1">
        <f>COUNTIF($C$2:C1490,"Да")</f>
        <v>16</v>
      </c>
      <c r="B1490" s="45">
        <f t="shared" si="48"/>
        <v>46489</v>
      </c>
      <c r="C1490" s="42" t="str">
        <f>IF(ISERROR(VLOOKUP(B1490,'Айгенис Оп11'!$C$3:$C$30,1,0)),"Нет","Да")</f>
        <v>Нет</v>
      </c>
      <c r="D1490" s="43">
        <f t="shared" si="47"/>
        <v>365</v>
      </c>
      <c r="E1490" s="44">
        <f>ROUND(('Все выпуски'!$J$3*'Все выпуски'!$J$6/100)/365*(B1490-IF(C1490="Нет",VLOOKUP(A1490,'Айгенис Оп11'!$A$2:$C$30,3,0),VLOOKUP((A1490-1),'Айгенис Оп11'!$A$2:$C$30,3,0))),2)</f>
        <v>0.82</v>
      </c>
      <c r="G1490" s="43">
        <f>COUNTIF(D1491:$D$2571,365)</f>
        <v>715</v>
      </c>
      <c r="H1490" s="43">
        <f>COUNTIF(D1491:$D$2571,366)</f>
        <v>366</v>
      </c>
    </row>
    <row r="1491" spans="1:8" x14ac:dyDescent="0.25">
      <c r="A1491" s="1">
        <f>COUNTIF($C$2:C1491,"Да")</f>
        <v>16</v>
      </c>
      <c r="B1491" s="45">
        <f t="shared" si="48"/>
        <v>46490</v>
      </c>
      <c r="C1491" s="42" t="str">
        <f>IF(ISERROR(VLOOKUP(B1491,'Айгенис Оп11'!$C$3:$C$30,1,0)),"Нет","Да")</f>
        <v>Нет</v>
      </c>
      <c r="D1491" s="43">
        <f t="shared" si="47"/>
        <v>365</v>
      </c>
      <c r="E1491" s="44">
        <f>ROUND(('Все выпуски'!$J$3*'Все выпуски'!$J$6/100)/365*(B1491-IF(C1491="Нет",VLOOKUP(A1491,'Айгенис Оп11'!$A$2:$C$30,3,0),VLOOKUP((A1491-1),'Айгенис Оп11'!$A$2:$C$30,3,0))),2)</f>
        <v>0.9</v>
      </c>
      <c r="G1491" s="43">
        <f>COUNTIF(D1492:$D$2571,365)</f>
        <v>714</v>
      </c>
      <c r="H1491" s="43">
        <f>COUNTIF(D1492:$D$2571,366)</f>
        <v>366</v>
      </c>
    </row>
    <row r="1492" spans="1:8" x14ac:dyDescent="0.25">
      <c r="A1492" s="1">
        <f>COUNTIF($C$2:C1492,"Да")</f>
        <v>16</v>
      </c>
      <c r="B1492" s="45">
        <f t="shared" si="48"/>
        <v>46491</v>
      </c>
      <c r="C1492" s="42" t="str">
        <f>IF(ISERROR(VLOOKUP(B1492,'Айгенис Оп11'!$C$3:$C$30,1,0)),"Нет","Да")</f>
        <v>Нет</v>
      </c>
      <c r="D1492" s="43">
        <f t="shared" si="47"/>
        <v>365</v>
      </c>
      <c r="E1492" s="44">
        <f>ROUND(('Все выпуски'!$J$3*'Все выпуски'!$J$6/100)/365*(B1492-IF(C1492="Нет",VLOOKUP(A1492,'Айгенис Оп11'!$A$2:$C$30,3,0),VLOOKUP((A1492-1),'Айгенис Оп11'!$A$2:$C$30,3,0))),2)</f>
        <v>0.99</v>
      </c>
      <c r="G1492" s="43">
        <f>COUNTIF(D1493:$D$2571,365)</f>
        <v>713</v>
      </c>
      <c r="H1492" s="43">
        <f>COUNTIF(D1493:$D$2571,366)</f>
        <v>366</v>
      </c>
    </row>
    <row r="1493" spans="1:8" x14ac:dyDescent="0.25">
      <c r="A1493" s="1">
        <f>COUNTIF($C$2:C1493,"Да")</f>
        <v>16</v>
      </c>
      <c r="B1493" s="45">
        <f t="shared" si="48"/>
        <v>46492</v>
      </c>
      <c r="C1493" s="42" t="str">
        <f>IF(ISERROR(VLOOKUP(B1493,'Айгенис Оп11'!$C$3:$C$30,1,0)),"Нет","Да")</f>
        <v>Нет</v>
      </c>
      <c r="D1493" s="43">
        <f t="shared" si="47"/>
        <v>365</v>
      </c>
      <c r="E1493" s="44">
        <f>ROUND(('Все выпуски'!$J$3*'Все выпуски'!$J$6/100)/365*(B1493-IF(C1493="Нет",VLOOKUP(A1493,'Айгенис Оп11'!$A$2:$C$30,3,0),VLOOKUP((A1493-1),'Айгенис Оп11'!$A$2:$C$30,3,0))),2)</f>
        <v>1.07</v>
      </c>
      <c r="G1493" s="43">
        <f>COUNTIF(D1494:$D$2571,365)</f>
        <v>712</v>
      </c>
      <c r="H1493" s="43">
        <f>COUNTIF(D1494:$D$2571,366)</f>
        <v>366</v>
      </c>
    </row>
    <row r="1494" spans="1:8" x14ac:dyDescent="0.25">
      <c r="A1494" s="1">
        <f>COUNTIF($C$2:C1494,"Да")</f>
        <v>16</v>
      </c>
      <c r="B1494" s="45">
        <f t="shared" si="48"/>
        <v>46493</v>
      </c>
      <c r="C1494" s="42" t="str">
        <f>IF(ISERROR(VLOOKUP(B1494,'Айгенис Оп11'!$C$3:$C$30,1,0)),"Нет","Да")</f>
        <v>Нет</v>
      </c>
      <c r="D1494" s="43">
        <f t="shared" si="47"/>
        <v>365</v>
      </c>
      <c r="E1494" s="44">
        <f>ROUND(('Все выпуски'!$J$3*'Все выпуски'!$J$6/100)/365*(B1494-IF(C1494="Нет",VLOOKUP(A1494,'Айгенис Оп11'!$A$2:$C$30,3,0),VLOOKUP((A1494-1),'Айгенис Оп11'!$A$2:$C$30,3,0))),2)</f>
        <v>1.1499999999999999</v>
      </c>
      <c r="G1494" s="43">
        <f>COUNTIF(D1495:$D$2571,365)</f>
        <v>711</v>
      </c>
      <c r="H1494" s="43">
        <f>COUNTIF(D1495:$D$2571,366)</f>
        <v>366</v>
      </c>
    </row>
    <row r="1495" spans="1:8" x14ac:dyDescent="0.25">
      <c r="A1495" s="1">
        <f>COUNTIF($C$2:C1495,"Да")</f>
        <v>16</v>
      </c>
      <c r="B1495" s="45">
        <f t="shared" si="48"/>
        <v>46494</v>
      </c>
      <c r="C1495" s="42" t="str">
        <f>IF(ISERROR(VLOOKUP(B1495,'Айгенис Оп11'!$C$3:$C$30,1,0)),"Нет","Да")</f>
        <v>Нет</v>
      </c>
      <c r="D1495" s="43">
        <f t="shared" si="47"/>
        <v>365</v>
      </c>
      <c r="E1495" s="44">
        <f>ROUND(('Все выпуски'!$J$3*'Все выпуски'!$J$6/100)/365*(B1495-IF(C1495="Нет",VLOOKUP(A1495,'Айгенис Оп11'!$A$2:$C$30,3,0),VLOOKUP((A1495-1),'Айгенис Оп11'!$A$2:$C$30,3,0))),2)</f>
        <v>1.23</v>
      </c>
      <c r="G1495" s="43">
        <f>COUNTIF(D1496:$D$2571,365)</f>
        <v>710</v>
      </c>
      <c r="H1495" s="43">
        <f>COUNTIF(D1496:$D$2571,366)</f>
        <v>366</v>
      </c>
    </row>
    <row r="1496" spans="1:8" x14ac:dyDescent="0.25">
      <c r="A1496" s="1">
        <f>COUNTIF($C$2:C1496,"Да")</f>
        <v>16</v>
      </c>
      <c r="B1496" s="45">
        <f t="shared" si="48"/>
        <v>46495</v>
      </c>
      <c r="C1496" s="42" t="str">
        <f>IF(ISERROR(VLOOKUP(B1496,'Айгенис Оп11'!$C$3:$C$30,1,0)),"Нет","Да")</f>
        <v>Нет</v>
      </c>
      <c r="D1496" s="43">
        <f t="shared" si="47"/>
        <v>365</v>
      </c>
      <c r="E1496" s="44">
        <f>ROUND(('Все выпуски'!$J$3*'Все выпуски'!$J$6/100)/365*(B1496-IF(C1496="Нет",VLOOKUP(A1496,'Айгенис Оп11'!$A$2:$C$30,3,0),VLOOKUP((A1496-1),'Айгенис Оп11'!$A$2:$C$30,3,0))),2)</f>
        <v>1.32</v>
      </c>
      <c r="G1496" s="43">
        <f>COUNTIF(D1497:$D$2571,365)</f>
        <v>709</v>
      </c>
      <c r="H1496" s="43">
        <f>COUNTIF(D1497:$D$2571,366)</f>
        <v>366</v>
      </c>
    </row>
    <row r="1497" spans="1:8" x14ac:dyDescent="0.25">
      <c r="A1497" s="1">
        <f>COUNTIF($C$2:C1497,"Да")</f>
        <v>16</v>
      </c>
      <c r="B1497" s="45">
        <f t="shared" si="48"/>
        <v>46496</v>
      </c>
      <c r="C1497" s="42" t="str">
        <f>IF(ISERROR(VLOOKUP(B1497,'Айгенис Оп11'!$C$3:$C$30,1,0)),"Нет","Да")</f>
        <v>Нет</v>
      </c>
      <c r="D1497" s="43">
        <f t="shared" si="47"/>
        <v>365</v>
      </c>
      <c r="E1497" s="44">
        <f>ROUND(('Все выпуски'!$J$3*'Все выпуски'!$J$6/100)/365*(B1497-IF(C1497="Нет",VLOOKUP(A1497,'Айгенис Оп11'!$A$2:$C$30,3,0),VLOOKUP((A1497-1),'Айгенис Оп11'!$A$2:$C$30,3,0))),2)</f>
        <v>1.4</v>
      </c>
      <c r="G1497" s="43">
        <f>COUNTIF(D1498:$D$2571,365)</f>
        <v>708</v>
      </c>
      <c r="H1497" s="43">
        <f>COUNTIF(D1498:$D$2571,366)</f>
        <v>366</v>
      </c>
    </row>
    <row r="1498" spans="1:8" x14ac:dyDescent="0.25">
      <c r="A1498" s="1">
        <f>COUNTIF($C$2:C1498,"Да")</f>
        <v>16</v>
      </c>
      <c r="B1498" s="45">
        <f t="shared" si="48"/>
        <v>46497</v>
      </c>
      <c r="C1498" s="42" t="str">
        <f>IF(ISERROR(VLOOKUP(B1498,'Айгенис Оп11'!$C$3:$C$30,1,0)),"Нет","Да")</f>
        <v>Нет</v>
      </c>
      <c r="D1498" s="43">
        <f t="shared" si="47"/>
        <v>365</v>
      </c>
      <c r="E1498" s="44">
        <f>ROUND(('Все выпуски'!$J$3*'Все выпуски'!$J$6/100)/365*(B1498-IF(C1498="Нет",VLOOKUP(A1498,'Айгенис Оп11'!$A$2:$C$30,3,0),VLOOKUP((A1498-1),'Айгенис Оп11'!$A$2:$C$30,3,0))),2)</f>
        <v>1.48</v>
      </c>
      <c r="G1498" s="43">
        <f>COUNTIF(D1499:$D$2571,365)</f>
        <v>707</v>
      </c>
      <c r="H1498" s="43">
        <f>COUNTIF(D1499:$D$2571,366)</f>
        <v>366</v>
      </c>
    </row>
    <row r="1499" spans="1:8" x14ac:dyDescent="0.25">
      <c r="A1499" s="1">
        <f>COUNTIF($C$2:C1499,"Да")</f>
        <v>16</v>
      </c>
      <c r="B1499" s="45">
        <f t="shared" si="48"/>
        <v>46498</v>
      </c>
      <c r="C1499" s="42" t="str">
        <f>IF(ISERROR(VLOOKUP(B1499,'Айгенис Оп11'!$C$3:$C$30,1,0)),"Нет","Да")</f>
        <v>Нет</v>
      </c>
      <c r="D1499" s="43">
        <f t="shared" si="47"/>
        <v>365</v>
      </c>
      <c r="E1499" s="44">
        <f>ROUND(('Все выпуски'!$J$3*'Все выпуски'!$J$6/100)/365*(B1499-IF(C1499="Нет",VLOOKUP(A1499,'Айгенис Оп11'!$A$2:$C$30,3,0),VLOOKUP((A1499-1),'Айгенис Оп11'!$A$2:$C$30,3,0))),2)</f>
        <v>1.56</v>
      </c>
      <c r="G1499" s="43">
        <f>COUNTIF(D1500:$D$2571,365)</f>
        <v>706</v>
      </c>
      <c r="H1499" s="43">
        <f>COUNTIF(D1500:$D$2571,366)</f>
        <v>366</v>
      </c>
    </row>
    <row r="1500" spans="1:8" x14ac:dyDescent="0.25">
      <c r="A1500" s="1">
        <f>COUNTIF($C$2:C1500,"Да")</f>
        <v>16</v>
      </c>
      <c r="B1500" s="45">
        <f t="shared" si="48"/>
        <v>46499</v>
      </c>
      <c r="C1500" s="42" t="str">
        <f>IF(ISERROR(VLOOKUP(B1500,'Айгенис Оп11'!$C$3:$C$30,1,0)),"Нет","Да")</f>
        <v>Нет</v>
      </c>
      <c r="D1500" s="43">
        <f t="shared" si="47"/>
        <v>365</v>
      </c>
      <c r="E1500" s="44">
        <f>ROUND(('Все выпуски'!$J$3*'Все выпуски'!$J$6/100)/365*(B1500-IF(C1500="Нет",VLOOKUP(A1500,'Айгенис Оп11'!$A$2:$C$30,3,0),VLOOKUP((A1500-1),'Айгенис Оп11'!$A$2:$C$30,3,0))),2)</f>
        <v>1.64</v>
      </c>
      <c r="G1500" s="43">
        <f>COUNTIF(D1501:$D$2571,365)</f>
        <v>705</v>
      </c>
      <c r="H1500" s="43">
        <f>COUNTIF(D1501:$D$2571,366)</f>
        <v>366</v>
      </c>
    </row>
    <row r="1501" spans="1:8" x14ac:dyDescent="0.25">
      <c r="A1501" s="1">
        <f>COUNTIF($C$2:C1501,"Да")</f>
        <v>16</v>
      </c>
      <c r="B1501" s="45">
        <f t="shared" si="48"/>
        <v>46500</v>
      </c>
      <c r="C1501" s="42" t="str">
        <f>IF(ISERROR(VLOOKUP(B1501,'Айгенис Оп11'!$C$3:$C$30,1,0)),"Нет","Да")</f>
        <v>Нет</v>
      </c>
      <c r="D1501" s="43">
        <f t="shared" si="47"/>
        <v>365</v>
      </c>
      <c r="E1501" s="44">
        <f>ROUND(('Все выпуски'!$J$3*'Все выпуски'!$J$6/100)/365*(B1501-IF(C1501="Нет",VLOOKUP(A1501,'Айгенис Оп11'!$A$2:$C$30,3,0),VLOOKUP((A1501-1),'Айгенис Оп11'!$A$2:$C$30,3,0))),2)</f>
        <v>1.73</v>
      </c>
      <c r="G1501" s="43">
        <f>COUNTIF(D1502:$D$2571,365)</f>
        <v>704</v>
      </c>
      <c r="H1501" s="43">
        <f>COUNTIF(D1502:$D$2571,366)</f>
        <v>366</v>
      </c>
    </row>
    <row r="1502" spans="1:8" x14ac:dyDescent="0.25">
      <c r="A1502" s="1">
        <f>COUNTIF($C$2:C1502,"Да")</f>
        <v>16</v>
      </c>
      <c r="B1502" s="45">
        <f t="shared" si="48"/>
        <v>46501</v>
      </c>
      <c r="C1502" s="42" t="str">
        <f>IF(ISERROR(VLOOKUP(B1502,'Айгенис Оп11'!$C$3:$C$30,1,0)),"Нет","Да")</f>
        <v>Нет</v>
      </c>
      <c r="D1502" s="43">
        <f t="shared" si="47"/>
        <v>365</v>
      </c>
      <c r="E1502" s="44">
        <f>ROUND(('Все выпуски'!$J$3*'Все выпуски'!$J$6/100)/365*(B1502-IF(C1502="Нет",VLOOKUP(A1502,'Айгенис Оп11'!$A$2:$C$30,3,0),VLOOKUP((A1502-1),'Айгенис Оп11'!$A$2:$C$30,3,0))),2)</f>
        <v>1.81</v>
      </c>
      <c r="G1502" s="43">
        <f>COUNTIF(D1503:$D$2571,365)</f>
        <v>703</v>
      </c>
      <c r="H1502" s="43">
        <f>COUNTIF(D1503:$D$2571,366)</f>
        <v>366</v>
      </c>
    </row>
    <row r="1503" spans="1:8" x14ac:dyDescent="0.25">
      <c r="A1503" s="1">
        <f>COUNTIF($C$2:C1503,"Да")</f>
        <v>16</v>
      </c>
      <c r="B1503" s="45">
        <f t="shared" si="48"/>
        <v>46502</v>
      </c>
      <c r="C1503" s="42" t="str">
        <f>IF(ISERROR(VLOOKUP(B1503,'Айгенис Оп11'!$C$3:$C$30,1,0)),"Нет","Да")</f>
        <v>Нет</v>
      </c>
      <c r="D1503" s="43">
        <f t="shared" si="47"/>
        <v>365</v>
      </c>
      <c r="E1503" s="44">
        <f>ROUND(('Все выпуски'!$J$3*'Все выпуски'!$J$6/100)/365*(B1503-IF(C1503="Нет",VLOOKUP(A1503,'Айгенис Оп11'!$A$2:$C$30,3,0),VLOOKUP((A1503-1),'Айгенис Оп11'!$A$2:$C$30,3,0))),2)</f>
        <v>1.89</v>
      </c>
      <c r="G1503" s="43">
        <f>COUNTIF(D1504:$D$2571,365)</f>
        <v>702</v>
      </c>
      <c r="H1503" s="43">
        <f>COUNTIF(D1504:$D$2571,366)</f>
        <v>366</v>
      </c>
    </row>
    <row r="1504" spans="1:8" x14ac:dyDescent="0.25">
      <c r="A1504" s="1">
        <f>COUNTIF($C$2:C1504,"Да")</f>
        <v>16</v>
      </c>
      <c r="B1504" s="45">
        <f t="shared" si="48"/>
        <v>46503</v>
      </c>
      <c r="C1504" s="42" t="str">
        <f>IF(ISERROR(VLOOKUP(B1504,'Айгенис Оп11'!$C$3:$C$30,1,0)),"Нет","Да")</f>
        <v>Нет</v>
      </c>
      <c r="D1504" s="43">
        <f t="shared" si="47"/>
        <v>365</v>
      </c>
      <c r="E1504" s="44">
        <f>ROUND(('Все выпуски'!$J$3*'Все выпуски'!$J$6/100)/365*(B1504-IF(C1504="Нет",VLOOKUP(A1504,'Айгенис Оп11'!$A$2:$C$30,3,0),VLOOKUP((A1504-1),'Айгенис Оп11'!$A$2:$C$30,3,0))),2)</f>
        <v>1.97</v>
      </c>
      <c r="G1504" s="43">
        <f>COUNTIF(D1505:$D$2571,365)</f>
        <v>701</v>
      </c>
      <c r="H1504" s="43">
        <f>COUNTIF(D1505:$D$2571,366)</f>
        <v>366</v>
      </c>
    </row>
    <row r="1505" spans="1:8" x14ac:dyDescent="0.25">
      <c r="A1505" s="1">
        <f>COUNTIF($C$2:C1505,"Да")</f>
        <v>16</v>
      </c>
      <c r="B1505" s="45">
        <f t="shared" si="48"/>
        <v>46504</v>
      </c>
      <c r="C1505" s="42" t="str">
        <f>IF(ISERROR(VLOOKUP(B1505,'Айгенис Оп11'!$C$3:$C$30,1,0)),"Нет","Да")</f>
        <v>Нет</v>
      </c>
      <c r="D1505" s="43">
        <f t="shared" si="47"/>
        <v>365</v>
      </c>
      <c r="E1505" s="44">
        <f>ROUND(('Все выпуски'!$J$3*'Все выпуски'!$J$6/100)/365*(B1505-IF(C1505="Нет",VLOOKUP(A1505,'Айгенис Оп11'!$A$2:$C$30,3,0),VLOOKUP((A1505-1),'Айгенис Оп11'!$A$2:$C$30,3,0))),2)</f>
        <v>2.0499999999999998</v>
      </c>
      <c r="G1505" s="43">
        <f>COUNTIF(D1506:$D$2571,365)</f>
        <v>700</v>
      </c>
      <c r="H1505" s="43">
        <f>COUNTIF(D1506:$D$2571,366)</f>
        <v>366</v>
      </c>
    </row>
    <row r="1506" spans="1:8" x14ac:dyDescent="0.25">
      <c r="A1506" s="1">
        <f>COUNTIF($C$2:C1506,"Да")</f>
        <v>16</v>
      </c>
      <c r="B1506" s="45">
        <f t="shared" si="48"/>
        <v>46505</v>
      </c>
      <c r="C1506" s="42" t="str">
        <f>IF(ISERROR(VLOOKUP(B1506,'Айгенис Оп11'!$C$3:$C$30,1,0)),"Нет","Да")</f>
        <v>Нет</v>
      </c>
      <c r="D1506" s="43">
        <f t="shared" si="47"/>
        <v>365</v>
      </c>
      <c r="E1506" s="44">
        <f>ROUND(('Все выпуски'!$J$3*'Все выпуски'!$J$6/100)/365*(B1506-IF(C1506="Нет",VLOOKUP(A1506,'Айгенис Оп11'!$A$2:$C$30,3,0),VLOOKUP((A1506-1),'Айгенис Оп11'!$A$2:$C$30,3,0))),2)</f>
        <v>2.14</v>
      </c>
      <c r="G1506" s="43">
        <f>COUNTIF(D1507:$D$2571,365)</f>
        <v>699</v>
      </c>
      <c r="H1506" s="43">
        <f>COUNTIF(D1507:$D$2571,366)</f>
        <v>366</v>
      </c>
    </row>
    <row r="1507" spans="1:8" x14ac:dyDescent="0.25">
      <c r="A1507" s="1">
        <f>COUNTIF($C$2:C1507,"Да")</f>
        <v>16</v>
      </c>
      <c r="B1507" s="45">
        <f t="shared" si="48"/>
        <v>46506</v>
      </c>
      <c r="C1507" s="42" t="str">
        <f>IF(ISERROR(VLOOKUP(B1507,'Айгенис Оп11'!$C$3:$C$30,1,0)),"Нет","Да")</f>
        <v>Нет</v>
      </c>
      <c r="D1507" s="43">
        <f t="shared" si="47"/>
        <v>365</v>
      </c>
      <c r="E1507" s="44">
        <f>ROUND(('Все выпуски'!$J$3*'Все выпуски'!$J$6/100)/365*(B1507-IF(C1507="Нет",VLOOKUP(A1507,'Айгенис Оп11'!$A$2:$C$30,3,0),VLOOKUP((A1507-1),'Айгенис Оп11'!$A$2:$C$30,3,0))),2)</f>
        <v>2.2200000000000002</v>
      </c>
      <c r="G1507" s="43">
        <f>COUNTIF(D1508:$D$2571,365)</f>
        <v>698</v>
      </c>
      <c r="H1507" s="43">
        <f>COUNTIF(D1508:$D$2571,366)</f>
        <v>366</v>
      </c>
    </row>
    <row r="1508" spans="1:8" x14ac:dyDescent="0.25">
      <c r="A1508" s="1">
        <f>COUNTIF($C$2:C1508,"Да")</f>
        <v>16</v>
      </c>
      <c r="B1508" s="45">
        <f t="shared" si="48"/>
        <v>46507</v>
      </c>
      <c r="C1508" s="42" t="str">
        <f>IF(ISERROR(VLOOKUP(B1508,'Айгенис Оп11'!$C$3:$C$30,1,0)),"Нет","Да")</f>
        <v>Нет</v>
      </c>
      <c r="D1508" s="43">
        <f t="shared" si="47"/>
        <v>365</v>
      </c>
      <c r="E1508" s="44">
        <f>ROUND(('Все выпуски'!$J$3*'Все выпуски'!$J$6/100)/365*(B1508-IF(C1508="Нет",VLOOKUP(A1508,'Айгенис Оп11'!$A$2:$C$30,3,0),VLOOKUP((A1508-1),'Айгенис Оп11'!$A$2:$C$30,3,0))),2)</f>
        <v>2.2999999999999998</v>
      </c>
      <c r="G1508" s="43">
        <f>COUNTIF(D1509:$D$2571,365)</f>
        <v>697</v>
      </c>
      <c r="H1508" s="43">
        <f>COUNTIF(D1509:$D$2571,366)</f>
        <v>366</v>
      </c>
    </row>
    <row r="1509" spans="1:8" x14ac:dyDescent="0.25">
      <c r="A1509" s="1">
        <f>COUNTIF($C$2:C1509,"Да")</f>
        <v>16</v>
      </c>
      <c r="B1509" s="45">
        <f t="shared" si="48"/>
        <v>46508</v>
      </c>
      <c r="C1509" s="42" t="str">
        <f>IF(ISERROR(VLOOKUP(B1509,'Айгенис Оп11'!$C$3:$C$30,1,0)),"Нет","Да")</f>
        <v>Нет</v>
      </c>
      <c r="D1509" s="43">
        <f t="shared" si="47"/>
        <v>365</v>
      </c>
      <c r="E1509" s="44">
        <f>ROUND(('Все выпуски'!$J$3*'Все выпуски'!$J$6/100)/365*(B1509-IF(C1509="Нет",VLOOKUP(A1509,'Айгенис Оп11'!$A$2:$C$30,3,0),VLOOKUP((A1509-1),'Айгенис Оп11'!$A$2:$C$30,3,0))),2)</f>
        <v>2.38</v>
      </c>
      <c r="G1509" s="43">
        <f>COUNTIF(D1510:$D$2571,365)</f>
        <v>696</v>
      </c>
      <c r="H1509" s="43">
        <f>COUNTIF(D1510:$D$2571,366)</f>
        <v>366</v>
      </c>
    </row>
    <row r="1510" spans="1:8" x14ac:dyDescent="0.25">
      <c r="A1510" s="1">
        <f>COUNTIF($C$2:C1510,"Да")</f>
        <v>16</v>
      </c>
      <c r="B1510" s="45">
        <f t="shared" si="48"/>
        <v>46509</v>
      </c>
      <c r="C1510" s="42" t="str">
        <f>IF(ISERROR(VLOOKUP(B1510,'Айгенис Оп11'!$C$3:$C$30,1,0)),"Нет","Да")</f>
        <v>Нет</v>
      </c>
      <c r="D1510" s="43">
        <f t="shared" si="47"/>
        <v>365</v>
      </c>
      <c r="E1510" s="44">
        <f>ROUND(('Все выпуски'!$J$3*'Все выпуски'!$J$6/100)/365*(B1510-IF(C1510="Нет",VLOOKUP(A1510,'Айгенис Оп11'!$A$2:$C$30,3,0),VLOOKUP((A1510-1),'Айгенис Оп11'!$A$2:$C$30,3,0))),2)</f>
        <v>2.4700000000000002</v>
      </c>
      <c r="G1510" s="43">
        <f>COUNTIF(D1511:$D$2571,365)</f>
        <v>695</v>
      </c>
      <c r="H1510" s="43">
        <f>COUNTIF(D1511:$D$2571,366)</f>
        <v>366</v>
      </c>
    </row>
    <row r="1511" spans="1:8" x14ac:dyDescent="0.25">
      <c r="A1511" s="1">
        <f>COUNTIF($C$2:C1511,"Да")</f>
        <v>16</v>
      </c>
      <c r="B1511" s="45">
        <f t="shared" si="48"/>
        <v>46510</v>
      </c>
      <c r="C1511" s="42" t="str">
        <f>IF(ISERROR(VLOOKUP(B1511,'Айгенис Оп11'!$C$3:$C$30,1,0)),"Нет","Да")</f>
        <v>Нет</v>
      </c>
      <c r="D1511" s="43">
        <f t="shared" si="47"/>
        <v>365</v>
      </c>
      <c r="E1511" s="44">
        <f>ROUND(('Все выпуски'!$J$3*'Все выпуски'!$J$6/100)/365*(B1511-IF(C1511="Нет",VLOOKUP(A1511,'Айгенис Оп11'!$A$2:$C$30,3,0),VLOOKUP((A1511-1),'Айгенис Оп11'!$A$2:$C$30,3,0))),2)</f>
        <v>2.5499999999999998</v>
      </c>
      <c r="G1511" s="43">
        <f>COUNTIF(D1512:$D$2571,365)</f>
        <v>694</v>
      </c>
      <c r="H1511" s="43">
        <f>COUNTIF(D1512:$D$2571,366)</f>
        <v>366</v>
      </c>
    </row>
    <row r="1512" spans="1:8" x14ac:dyDescent="0.25">
      <c r="A1512" s="1">
        <f>COUNTIF($C$2:C1512,"Да")</f>
        <v>16</v>
      </c>
      <c r="B1512" s="45">
        <f t="shared" si="48"/>
        <v>46511</v>
      </c>
      <c r="C1512" s="42" t="str">
        <f>IF(ISERROR(VLOOKUP(B1512,'Айгенис Оп11'!$C$3:$C$30,1,0)),"Нет","Да")</f>
        <v>Нет</v>
      </c>
      <c r="D1512" s="43">
        <f t="shared" si="47"/>
        <v>365</v>
      </c>
      <c r="E1512" s="44">
        <f>ROUND(('Все выпуски'!$J$3*'Все выпуски'!$J$6/100)/365*(B1512-IF(C1512="Нет",VLOOKUP(A1512,'Айгенис Оп11'!$A$2:$C$30,3,0),VLOOKUP((A1512-1),'Айгенис Оп11'!$A$2:$C$30,3,0))),2)</f>
        <v>2.63</v>
      </c>
      <c r="G1512" s="43">
        <f>COUNTIF(D1513:$D$2571,365)</f>
        <v>693</v>
      </c>
      <c r="H1512" s="43">
        <f>COUNTIF(D1513:$D$2571,366)</f>
        <v>366</v>
      </c>
    </row>
    <row r="1513" spans="1:8" x14ac:dyDescent="0.25">
      <c r="A1513" s="1">
        <f>COUNTIF($C$2:C1513,"Да")</f>
        <v>16</v>
      </c>
      <c r="B1513" s="45">
        <f t="shared" si="48"/>
        <v>46512</v>
      </c>
      <c r="C1513" s="42" t="str">
        <f>IF(ISERROR(VLOOKUP(B1513,'Айгенис Оп11'!$C$3:$C$30,1,0)),"Нет","Да")</f>
        <v>Нет</v>
      </c>
      <c r="D1513" s="43">
        <f t="shared" si="47"/>
        <v>365</v>
      </c>
      <c r="E1513" s="44">
        <f>ROUND(('Все выпуски'!$J$3*'Все выпуски'!$J$6/100)/365*(B1513-IF(C1513="Нет",VLOOKUP(A1513,'Айгенис Оп11'!$A$2:$C$30,3,0),VLOOKUP((A1513-1),'Айгенис Оп11'!$A$2:$C$30,3,0))),2)</f>
        <v>2.71</v>
      </c>
      <c r="G1513" s="43">
        <f>COUNTIF(D1514:$D$2571,365)</f>
        <v>692</v>
      </c>
      <c r="H1513" s="43">
        <f>COUNTIF(D1514:$D$2571,366)</f>
        <v>366</v>
      </c>
    </row>
    <row r="1514" spans="1:8" x14ac:dyDescent="0.25">
      <c r="A1514" s="1">
        <f>COUNTIF($C$2:C1514,"Да")</f>
        <v>16</v>
      </c>
      <c r="B1514" s="45">
        <f t="shared" si="48"/>
        <v>46513</v>
      </c>
      <c r="C1514" s="42" t="str">
        <f>IF(ISERROR(VLOOKUP(B1514,'Айгенис Оп11'!$C$3:$C$30,1,0)),"Нет","Да")</f>
        <v>Нет</v>
      </c>
      <c r="D1514" s="43">
        <f t="shared" si="47"/>
        <v>365</v>
      </c>
      <c r="E1514" s="44">
        <f>ROUND(('Все выпуски'!$J$3*'Все выпуски'!$J$6/100)/365*(B1514-IF(C1514="Нет",VLOOKUP(A1514,'Айгенис Оп11'!$A$2:$C$30,3,0),VLOOKUP((A1514-1),'Айгенис Оп11'!$A$2:$C$30,3,0))),2)</f>
        <v>2.79</v>
      </c>
      <c r="G1514" s="43">
        <f>COUNTIF(D1515:$D$2571,365)</f>
        <v>691</v>
      </c>
      <c r="H1514" s="43">
        <f>COUNTIF(D1515:$D$2571,366)</f>
        <v>366</v>
      </c>
    </row>
    <row r="1515" spans="1:8" x14ac:dyDescent="0.25">
      <c r="A1515" s="1">
        <f>COUNTIF($C$2:C1515,"Да")</f>
        <v>16</v>
      </c>
      <c r="B1515" s="45">
        <f t="shared" si="48"/>
        <v>46514</v>
      </c>
      <c r="C1515" s="42" t="str">
        <f>IF(ISERROR(VLOOKUP(B1515,'Айгенис Оп11'!$C$3:$C$30,1,0)),"Нет","Да")</f>
        <v>Нет</v>
      </c>
      <c r="D1515" s="43">
        <f t="shared" si="47"/>
        <v>365</v>
      </c>
      <c r="E1515" s="44">
        <f>ROUND(('Все выпуски'!$J$3*'Все выпуски'!$J$6/100)/365*(B1515-IF(C1515="Нет",VLOOKUP(A1515,'Айгенис Оп11'!$A$2:$C$30,3,0),VLOOKUP((A1515-1),'Айгенис Оп11'!$A$2:$C$30,3,0))),2)</f>
        <v>2.88</v>
      </c>
      <c r="G1515" s="43">
        <f>COUNTIF(D1516:$D$2571,365)</f>
        <v>690</v>
      </c>
      <c r="H1515" s="43">
        <f>COUNTIF(D1516:$D$2571,366)</f>
        <v>366</v>
      </c>
    </row>
    <row r="1516" spans="1:8" x14ac:dyDescent="0.25">
      <c r="A1516" s="1">
        <f>COUNTIF($C$2:C1516,"Да")</f>
        <v>16</v>
      </c>
      <c r="B1516" s="45">
        <f t="shared" si="48"/>
        <v>46515</v>
      </c>
      <c r="C1516" s="42" t="str">
        <f>IF(ISERROR(VLOOKUP(B1516,'Айгенис Оп11'!$C$3:$C$30,1,0)),"Нет","Да")</f>
        <v>Нет</v>
      </c>
      <c r="D1516" s="43">
        <f t="shared" si="47"/>
        <v>365</v>
      </c>
      <c r="E1516" s="44">
        <f>ROUND(('Все выпуски'!$J$3*'Все выпуски'!$J$6/100)/365*(B1516-IF(C1516="Нет",VLOOKUP(A1516,'Айгенис Оп11'!$A$2:$C$30,3,0),VLOOKUP((A1516-1),'Айгенис Оп11'!$A$2:$C$30,3,0))),2)</f>
        <v>2.96</v>
      </c>
      <c r="G1516" s="43">
        <f>COUNTIF(D1517:$D$2571,365)</f>
        <v>689</v>
      </c>
      <c r="H1516" s="43">
        <f>COUNTIF(D1517:$D$2571,366)</f>
        <v>366</v>
      </c>
    </row>
    <row r="1517" spans="1:8" x14ac:dyDescent="0.25">
      <c r="A1517" s="1">
        <f>COUNTIF($C$2:C1517,"Да")</f>
        <v>16</v>
      </c>
      <c r="B1517" s="45">
        <f t="shared" si="48"/>
        <v>46516</v>
      </c>
      <c r="C1517" s="42" t="str">
        <f>IF(ISERROR(VLOOKUP(B1517,'Айгенис Оп11'!$C$3:$C$30,1,0)),"Нет","Да")</f>
        <v>Нет</v>
      </c>
      <c r="D1517" s="43">
        <f t="shared" si="47"/>
        <v>365</v>
      </c>
      <c r="E1517" s="44">
        <f>ROUND(('Все выпуски'!$J$3*'Все выпуски'!$J$6/100)/365*(B1517-IF(C1517="Нет",VLOOKUP(A1517,'Айгенис Оп11'!$A$2:$C$30,3,0),VLOOKUP((A1517-1),'Айгенис Оп11'!$A$2:$C$30,3,0))),2)</f>
        <v>3.04</v>
      </c>
      <c r="G1517" s="43">
        <f>COUNTIF(D1518:$D$2571,365)</f>
        <v>688</v>
      </c>
      <c r="H1517" s="43">
        <f>COUNTIF(D1518:$D$2571,366)</f>
        <v>366</v>
      </c>
    </row>
    <row r="1518" spans="1:8" x14ac:dyDescent="0.25">
      <c r="A1518" s="1">
        <f>COUNTIF($C$2:C1518,"Да")</f>
        <v>16</v>
      </c>
      <c r="B1518" s="45">
        <f t="shared" si="48"/>
        <v>46517</v>
      </c>
      <c r="C1518" s="42" t="str">
        <f>IF(ISERROR(VLOOKUP(B1518,'Айгенис Оп11'!$C$3:$C$30,1,0)),"Нет","Да")</f>
        <v>Нет</v>
      </c>
      <c r="D1518" s="43">
        <f t="shared" si="47"/>
        <v>365</v>
      </c>
      <c r="E1518" s="44">
        <f>ROUND(('Все выпуски'!$J$3*'Все выпуски'!$J$6/100)/365*(B1518-IF(C1518="Нет",VLOOKUP(A1518,'Айгенис Оп11'!$A$2:$C$30,3,0),VLOOKUP((A1518-1),'Айгенис Оп11'!$A$2:$C$30,3,0))),2)</f>
        <v>3.12</v>
      </c>
      <c r="G1518" s="43">
        <f>COUNTIF(D1519:$D$2571,365)</f>
        <v>687</v>
      </c>
      <c r="H1518" s="43">
        <f>COUNTIF(D1519:$D$2571,366)</f>
        <v>366</v>
      </c>
    </row>
    <row r="1519" spans="1:8" x14ac:dyDescent="0.25">
      <c r="A1519" s="1">
        <f>COUNTIF($C$2:C1519,"Да")</f>
        <v>16</v>
      </c>
      <c r="B1519" s="45">
        <f t="shared" si="48"/>
        <v>46518</v>
      </c>
      <c r="C1519" s="42" t="str">
        <f>IF(ISERROR(VLOOKUP(B1519,'Айгенис Оп11'!$C$3:$C$30,1,0)),"Нет","Да")</f>
        <v>Нет</v>
      </c>
      <c r="D1519" s="43">
        <f t="shared" si="47"/>
        <v>365</v>
      </c>
      <c r="E1519" s="44">
        <f>ROUND(('Все выпуски'!$J$3*'Все выпуски'!$J$6/100)/365*(B1519-IF(C1519="Нет",VLOOKUP(A1519,'Айгенис Оп11'!$A$2:$C$30,3,0),VLOOKUP((A1519-1),'Айгенис Оп11'!$A$2:$C$30,3,0))),2)</f>
        <v>3.21</v>
      </c>
      <c r="G1519" s="43">
        <f>COUNTIF(D1520:$D$2571,365)</f>
        <v>686</v>
      </c>
      <c r="H1519" s="43">
        <f>COUNTIF(D1520:$D$2571,366)</f>
        <v>366</v>
      </c>
    </row>
    <row r="1520" spans="1:8" x14ac:dyDescent="0.25">
      <c r="A1520" s="1">
        <f>COUNTIF($C$2:C1520,"Да")</f>
        <v>16</v>
      </c>
      <c r="B1520" s="45">
        <f t="shared" si="48"/>
        <v>46519</v>
      </c>
      <c r="C1520" s="42" t="str">
        <f>IF(ISERROR(VLOOKUP(B1520,'Айгенис Оп11'!$C$3:$C$30,1,0)),"Нет","Да")</f>
        <v>Нет</v>
      </c>
      <c r="D1520" s="43">
        <f t="shared" si="47"/>
        <v>365</v>
      </c>
      <c r="E1520" s="44">
        <f>ROUND(('Все выпуски'!$J$3*'Все выпуски'!$J$6/100)/365*(B1520-IF(C1520="Нет",VLOOKUP(A1520,'Айгенис Оп11'!$A$2:$C$30,3,0),VLOOKUP((A1520-1),'Айгенис Оп11'!$A$2:$C$30,3,0))),2)</f>
        <v>3.29</v>
      </c>
      <c r="G1520" s="43">
        <f>COUNTIF(D1521:$D$2571,365)</f>
        <v>685</v>
      </c>
      <c r="H1520" s="43">
        <f>COUNTIF(D1521:$D$2571,366)</f>
        <v>366</v>
      </c>
    </row>
    <row r="1521" spans="1:8" x14ac:dyDescent="0.25">
      <c r="A1521" s="1">
        <f>COUNTIF($C$2:C1521,"Да")</f>
        <v>16</v>
      </c>
      <c r="B1521" s="45">
        <f t="shared" si="48"/>
        <v>46520</v>
      </c>
      <c r="C1521" s="42" t="str">
        <f>IF(ISERROR(VLOOKUP(B1521,'Айгенис Оп11'!$C$3:$C$30,1,0)),"Нет","Да")</f>
        <v>Нет</v>
      </c>
      <c r="D1521" s="43">
        <f t="shared" si="47"/>
        <v>365</v>
      </c>
      <c r="E1521" s="44">
        <f>ROUND(('Все выпуски'!$J$3*'Все выпуски'!$J$6/100)/365*(B1521-IF(C1521="Нет",VLOOKUP(A1521,'Айгенис Оп11'!$A$2:$C$30,3,0),VLOOKUP((A1521-1),'Айгенис Оп11'!$A$2:$C$30,3,0))),2)</f>
        <v>3.37</v>
      </c>
      <c r="G1521" s="43">
        <f>COUNTIF(D1522:$D$2571,365)</f>
        <v>684</v>
      </c>
      <c r="H1521" s="43">
        <f>COUNTIF(D1522:$D$2571,366)</f>
        <v>366</v>
      </c>
    </row>
    <row r="1522" spans="1:8" x14ac:dyDescent="0.25">
      <c r="A1522" s="1">
        <f>COUNTIF($C$2:C1522,"Да")</f>
        <v>16</v>
      </c>
      <c r="B1522" s="45">
        <f t="shared" si="48"/>
        <v>46521</v>
      </c>
      <c r="C1522" s="42" t="str">
        <f>IF(ISERROR(VLOOKUP(B1522,'Айгенис Оп11'!$C$3:$C$30,1,0)),"Нет","Да")</f>
        <v>Нет</v>
      </c>
      <c r="D1522" s="43">
        <f t="shared" si="47"/>
        <v>365</v>
      </c>
      <c r="E1522" s="44">
        <f>ROUND(('Все выпуски'!$J$3*'Все выпуски'!$J$6/100)/365*(B1522-IF(C1522="Нет",VLOOKUP(A1522,'Айгенис Оп11'!$A$2:$C$30,3,0),VLOOKUP((A1522-1),'Айгенис Оп11'!$A$2:$C$30,3,0))),2)</f>
        <v>3.45</v>
      </c>
      <c r="G1522" s="43">
        <f>COUNTIF(D1523:$D$2571,365)</f>
        <v>683</v>
      </c>
      <c r="H1522" s="43">
        <f>COUNTIF(D1523:$D$2571,366)</f>
        <v>366</v>
      </c>
    </row>
    <row r="1523" spans="1:8" x14ac:dyDescent="0.25">
      <c r="A1523" s="1">
        <f>COUNTIF($C$2:C1523,"Да")</f>
        <v>16</v>
      </c>
      <c r="B1523" s="45">
        <f t="shared" si="48"/>
        <v>46522</v>
      </c>
      <c r="C1523" s="42" t="str">
        <f>IF(ISERROR(VLOOKUP(B1523,'Айгенис Оп11'!$C$3:$C$30,1,0)),"Нет","Да")</f>
        <v>Нет</v>
      </c>
      <c r="D1523" s="43">
        <f t="shared" si="47"/>
        <v>365</v>
      </c>
      <c r="E1523" s="44">
        <f>ROUND(('Все выпуски'!$J$3*'Все выпуски'!$J$6/100)/365*(B1523-IF(C1523="Нет",VLOOKUP(A1523,'Айгенис Оп11'!$A$2:$C$30,3,0),VLOOKUP((A1523-1),'Айгенис Оп11'!$A$2:$C$30,3,0))),2)</f>
        <v>3.53</v>
      </c>
      <c r="G1523" s="43">
        <f>COUNTIF(D1524:$D$2571,365)</f>
        <v>682</v>
      </c>
      <c r="H1523" s="43">
        <f>COUNTIF(D1524:$D$2571,366)</f>
        <v>366</v>
      </c>
    </row>
    <row r="1524" spans="1:8" x14ac:dyDescent="0.25">
      <c r="A1524" s="1">
        <f>COUNTIF($C$2:C1524,"Да")</f>
        <v>16</v>
      </c>
      <c r="B1524" s="45">
        <f t="shared" si="48"/>
        <v>46523</v>
      </c>
      <c r="C1524" s="42" t="str">
        <f>IF(ISERROR(VLOOKUP(B1524,'Айгенис Оп11'!$C$3:$C$30,1,0)),"Нет","Да")</f>
        <v>Нет</v>
      </c>
      <c r="D1524" s="43">
        <f t="shared" si="47"/>
        <v>365</v>
      </c>
      <c r="E1524" s="44">
        <f>ROUND(('Все выпуски'!$J$3*'Все выпуски'!$J$6/100)/365*(B1524-IF(C1524="Нет",VLOOKUP(A1524,'Айгенис Оп11'!$A$2:$C$30,3,0),VLOOKUP((A1524-1),'Айгенис Оп11'!$A$2:$C$30,3,0))),2)</f>
        <v>3.62</v>
      </c>
      <c r="G1524" s="43">
        <f>COUNTIF(D1525:$D$2571,365)</f>
        <v>681</v>
      </c>
      <c r="H1524" s="43">
        <f>COUNTIF(D1525:$D$2571,366)</f>
        <v>366</v>
      </c>
    </row>
    <row r="1525" spans="1:8" x14ac:dyDescent="0.25">
      <c r="A1525" s="1">
        <f>COUNTIF($C$2:C1525,"Да")</f>
        <v>16</v>
      </c>
      <c r="B1525" s="45">
        <f t="shared" si="48"/>
        <v>46524</v>
      </c>
      <c r="C1525" s="42" t="str">
        <f>IF(ISERROR(VLOOKUP(B1525,'Айгенис Оп11'!$C$3:$C$30,1,0)),"Нет","Да")</f>
        <v>Нет</v>
      </c>
      <c r="D1525" s="43">
        <f t="shared" si="47"/>
        <v>365</v>
      </c>
      <c r="E1525" s="44">
        <f>ROUND(('Все выпуски'!$J$3*'Все выпуски'!$J$6/100)/365*(B1525-IF(C1525="Нет",VLOOKUP(A1525,'Айгенис Оп11'!$A$2:$C$30,3,0),VLOOKUP((A1525-1),'Айгенис Оп11'!$A$2:$C$30,3,0))),2)</f>
        <v>3.7</v>
      </c>
      <c r="G1525" s="43">
        <f>COUNTIF(D1526:$D$2571,365)</f>
        <v>680</v>
      </c>
      <c r="H1525" s="43">
        <f>COUNTIF(D1526:$D$2571,366)</f>
        <v>366</v>
      </c>
    </row>
    <row r="1526" spans="1:8" x14ac:dyDescent="0.25">
      <c r="A1526" s="1">
        <f>COUNTIF($C$2:C1526,"Да")</f>
        <v>16</v>
      </c>
      <c r="B1526" s="45">
        <f t="shared" si="48"/>
        <v>46525</v>
      </c>
      <c r="C1526" s="42" t="str">
        <f>IF(ISERROR(VLOOKUP(B1526,'Айгенис Оп11'!$C$3:$C$30,1,0)),"Нет","Да")</f>
        <v>Нет</v>
      </c>
      <c r="D1526" s="43">
        <f t="shared" si="47"/>
        <v>365</v>
      </c>
      <c r="E1526" s="44">
        <f>ROUND(('Все выпуски'!$J$3*'Все выпуски'!$J$6/100)/365*(B1526-IF(C1526="Нет",VLOOKUP(A1526,'Айгенис Оп11'!$A$2:$C$30,3,0),VLOOKUP((A1526-1),'Айгенис Оп11'!$A$2:$C$30,3,0))),2)</f>
        <v>3.78</v>
      </c>
      <c r="G1526" s="43">
        <f>COUNTIF(D1527:$D$2571,365)</f>
        <v>679</v>
      </c>
      <c r="H1526" s="43">
        <f>COUNTIF(D1527:$D$2571,366)</f>
        <v>366</v>
      </c>
    </row>
    <row r="1527" spans="1:8" x14ac:dyDescent="0.25">
      <c r="A1527" s="1">
        <f>COUNTIF($C$2:C1527,"Да")</f>
        <v>16</v>
      </c>
      <c r="B1527" s="45">
        <f t="shared" si="48"/>
        <v>46526</v>
      </c>
      <c r="C1527" s="42" t="str">
        <f>IF(ISERROR(VLOOKUP(B1527,'Айгенис Оп11'!$C$3:$C$30,1,0)),"Нет","Да")</f>
        <v>Нет</v>
      </c>
      <c r="D1527" s="43">
        <f t="shared" si="47"/>
        <v>365</v>
      </c>
      <c r="E1527" s="44">
        <f>ROUND(('Все выпуски'!$J$3*'Все выпуски'!$J$6/100)/365*(B1527-IF(C1527="Нет",VLOOKUP(A1527,'Айгенис Оп11'!$A$2:$C$30,3,0),VLOOKUP((A1527-1),'Айгенис Оп11'!$A$2:$C$30,3,0))),2)</f>
        <v>3.86</v>
      </c>
      <c r="G1527" s="43">
        <f>COUNTIF(D1528:$D$2571,365)</f>
        <v>678</v>
      </c>
      <c r="H1527" s="43">
        <f>COUNTIF(D1528:$D$2571,366)</f>
        <v>366</v>
      </c>
    </row>
    <row r="1528" spans="1:8" x14ac:dyDescent="0.25">
      <c r="A1528" s="1">
        <f>COUNTIF($C$2:C1528,"Да")</f>
        <v>16</v>
      </c>
      <c r="B1528" s="45">
        <f t="shared" si="48"/>
        <v>46527</v>
      </c>
      <c r="C1528" s="42" t="str">
        <f>IF(ISERROR(VLOOKUP(B1528,'Айгенис Оп11'!$C$3:$C$30,1,0)),"Нет","Да")</f>
        <v>Нет</v>
      </c>
      <c r="D1528" s="43">
        <f t="shared" si="47"/>
        <v>365</v>
      </c>
      <c r="E1528" s="44">
        <f>ROUND(('Все выпуски'!$J$3*'Все выпуски'!$J$6/100)/365*(B1528-IF(C1528="Нет",VLOOKUP(A1528,'Айгенис Оп11'!$A$2:$C$30,3,0),VLOOKUP((A1528-1),'Айгенис Оп11'!$A$2:$C$30,3,0))),2)</f>
        <v>3.95</v>
      </c>
      <c r="G1528" s="43">
        <f>COUNTIF(D1529:$D$2571,365)</f>
        <v>677</v>
      </c>
      <c r="H1528" s="43">
        <f>COUNTIF(D1529:$D$2571,366)</f>
        <v>366</v>
      </c>
    </row>
    <row r="1529" spans="1:8" x14ac:dyDescent="0.25">
      <c r="A1529" s="1">
        <f>COUNTIF($C$2:C1529,"Да")</f>
        <v>16</v>
      </c>
      <c r="B1529" s="45">
        <f t="shared" si="48"/>
        <v>46528</v>
      </c>
      <c r="C1529" s="42" t="str">
        <f>IF(ISERROR(VLOOKUP(B1529,'Айгенис Оп11'!$C$3:$C$30,1,0)),"Нет","Да")</f>
        <v>Нет</v>
      </c>
      <c r="D1529" s="43">
        <f t="shared" si="47"/>
        <v>365</v>
      </c>
      <c r="E1529" s="44">
        <f>ROUND(('Все выпуски'!$J$3*'Все выпуски'!$J$6/100)/365*(B1529-IF(C1529="Нет",VLOOKUP(A1529,'Айгенис Оп11'!$A$2:$C$30,3,0),VLOOKUP((A1529-1),'Айгенис Оп11'!$A$2:$C$30,3,0))),2)</f>
        <v>4.03</v>
      </c>
      <c r="G1529" s="43">
        <f>COUNTIF(D1530:$D$2571,365)</f>
        <v>676</v>
      </c>
      <c r="H1529" s="43">
        <f>COUNTIF(D1530:$D$2571,366)</f>
        <v>366</v>
      </c>
    </row>
    <row r="1530" spans="1:8" x14ac:dyDescent="0.25">
      <c r="A1530" s="1">
        <f>COUNTIF($C$2:C1530,"Да")</f>
        <v>16</v>
      </c>
      <c r="B1530" s="45">
        <f t="shared" si="48"/>
        <v>46529</v>
      </c>
      <c r="C1530" s="42" t="str">
        <f>IF(ISERROR(VLOOKUP(B1530,'Айгенис Оп11'!$C$3:$C$30,1,0)),"Нет","Да")</f>
        <v>Нет</v>
      </c>
      <c r="D1530" s="43">
        <f t="shared" si="47"/>
        <v>365</v>
      </c>
      <c r="E1530" s="44">
        <f>ROUND(('Все выпуски'!$J$3*'Все выпуски'!$J$6/100)/365*(B1530-IF(C1530="Нет",VLOOKUP(A1530,'Айгенис Оп11'!$A$2:$C$30,3,0),VLOOKUP((A1530-1),'Айгенис Оп11'!$A$2:$C$30,3,0))),2)</f>
        <v>4.1100000000000003</v>
      </c>
      <c r="G1530" s="43">
        <f>COUNTIF(D1531:$D$2571,365)</f>
        <v>675</v>
      </c>
      <c r="H1530" s="43">
        <f>COUNTIF(D1531:$D$2571,366)</f>
        <v>366</v>
      </c>
    </row>
    <row r="1531" spans="1:8" x14ac:dyDescent="0.25">
      <c r="A1531" s="1">
        <f>COUNTIF($C$2:C1531,"Да")</f>
        <v>16</v>
      </c>
      <c r="B1531" s="45">
        <f t="shared" si="48"/>
        <v>46530</v>
      </c>
      <c r="C1531" s="42" t="str">
        <f>IF(ISERROR(VLOOKUP(B1531,'Айгенис Оп11'!$C$3:$C$30,1,0)),"Нет","Да")</f>
        <v>Нет</v>
      </c>
      <c r="D1531" s="43">
        <f t="shared" si="47"/>
        <v>365</v>
      </c>
      <c r="E1531" s="44">
        <f>ROUND(('Все выпуски'!$J$3*'Все выпуски'!$J$6/100)/365*(B1531-IF(C1531="Нет",VLOOKUP(A1531,'Айгенис Оп11'!$A$2:$C$30,3,0),VLOOKUP((A1531-1),'Айгенис Оп11'!$A$2:$C$30,3,0))),2)</f>
        <v>4.1900000000000004</v>
      </c>
      <c r="G1531" s="43">
        <f>COUNTIF(D1532:$D$2571,365)</f>
        <v>674</v>
      </c>
      <c r="H1531" s="43">
        <f>COUNTIF(D1532:$D$2571,366)</f>
        <v>366</v>
      </c>
    </row>
    <row r="1532" spans="1:8" x14ac:dyDescent="0.25">
      <c r="A1532" s="1">
        <f>COUNTIF($C$2:C1532,"Да")</f>
        <v>16</v>
      </c>
      <c r="B1532" s="45">
        <f t="shared" si="48"/>
        <v>46531</v>
      </c>
      <c r="C1532" s="42" t="str">
        <f>IF(ISERROR(VLOOKUP(B1532,'Айгенис Оп11'!$C$3:$C$30,1,0)),"Нет","Да")</f>
        <v>Нет</v>
      </c>
      <c r="D1532" s="43">
        <f t="shared" si="47"/>
        <v>365</v>
      </c>
      <c r="E1532" s="44">
        <f>ROUND(('Все выпуски'!$J$3*'Все выпуски'!$J$6/100)/365*(B1532-IF(C1532="Нет",VLOOKUP(A1532,'Айгенис Оп11'!$A$2:$C$30,3,0),VLOOKUP((A1532-1),'Айгенис Оп11'!$A$2:$C$30,3,0))),2)</f>
        <v>4.2699999999999996</v>
      </c>
      <c r="G1532" s="43">
        <f>COUNTIF(D1533:$D$2571,365)</f>
        <v>673</v>
      </c>
      <c r="H1532" s="43">
        <f>COUNTIF(D1533:$D$2571,366)</f>
        <v>366</v>
      </c>
    </row>
    <row r="1533" spans="1:8" x14ac:dyDescent="0.25">
      <c r="A1533" s="1">
        <f>COUNTIF($C$2:C1533,"Да")</f>
        <v>16</v>
      </c>
      <c r="B1533" s="45">
        <f t="shared" si="48"/>
        <v>46532</v>
      </c>
      <c r="C1533" s="42" t="str">
        <f>IF(ISERROR(VLOOKUP(B1533,'Айгенис Оп11'!$C$3:$C$30,1,0)),"Нет","Да")</f>
        <v>Нет</v>
      </c>
      <c r="D1533" s="43">
        <f t="shared" si="47"/>
        <v>365</v>
      </c>
      <c r="E1533" s="44">
        <f>ROUND(('Все выпуски'!$J$3*'Все выпуски'!$J$6/100)/365*(B1533-IF(C1533="Нет",VLOOKUP(A1533,'Айгенис Оп11'!$A$2:$C$30,3,0),VLOOKUP((A1533-1),'Айгенис Оп11'!$A$2:$C$30,3,0))),2)</f>
        <v>4.3600000000000003</v>
      </c>
      <c r="G1533" s="43">
        <f>COUNTIF(D1534:$D$2571,365)</f>
        <v>672</v>
      </c>
      <c r="H1533" s="43">
        <f>COUNTIF(D1534:$D$2571,366)</f>
        <v>366</v>
      </c>
    </row>
    <row r="1534" spans="1:8" x14ac:dyDescent="0.25">
      <c r="A1534" s="1">
        <f>COUNTIF($C$2:C1534,"Да")</f>
        <v>16</v>
      </c>
      <c r="B1534" s="45">
        <f t="shared" si="48"/>
        <v>46533</v>
      </c>
      <c r="C1534" s="42" t="str">
        <f>IF(ISERROR(VLOOKUP(B1534,'Айгенис Оп11'!$C$3:$C$30,1,0)),"Нет","Да")</f>
        <v>Нет</v>
      </c>
      <c r="D1534" s="43">
        <f t="shared" si="47"/>
        <v>365</v>
      </c>
      <c r="E1534" s="44">
        <f>ROUND(('Все выпуски'!$J$3*'Все выпуски'!$J$6/100)/365*(B1534-IF(C1534="Нет",VLOOKUP(A1534,'Айгенис Оп11'!$A$2:$C$30,3,0),VLOOKUP((A1534-1),'Айгенис Оп11'!$A$2:$C$30,3,0))),2)</f>
        <v>4.4400000000000004</v>
      </c>
      <c r="G1534" s="43">
        <f>COUNTIF(D1535:$D$2571,365)</f>
        <v>671</v>
      </c>
      <c r="H1534" s="43">
        <f>COUNTIF(D1535:$D$2571,366)</f>
        <v>366</v>
      </c>
    </row>
    <row r="1535" spans="1:8" x14ac:dyDescent="0.25">
      <c r="A1535" s="1">
        <f>COUNTIF($C$2:C1535,"Да")</f>
        <v>16</v>
      </c>
      <c r="B1535" s="45">
        <f t="shared" si="48"/>
        <v>46534</v>
      </c>
      <c r="C1535" s="42" t="str">
        <f>IF(ISERROR(VLOOKUP(B1535,'Айгенис Оп11'!$C$3:$C$30,1,0)),"Нет","Да")</f>
        <v>Нет</v>
      </c>
      <c r="D1535" s="43">
        <f t="shared" si="47"/>
        <v>365</v>
      </c>
      <c r="E1535" s="44">
        <f>ROUND(('Все выпуски'!$J$3*'Все выпуски'!$J$6/100)/365*(B1535-IF(C1535="Нет",VLOOKUP(A1535,'Айгенис Оп11'!$A$2:$C$30,3,0),VLOOKUP((A1535-1),'Айгенис Оп11'!$A$2:$C$30,3,0))),2)</f>
        <v>4.5199999999999996</v>
      </c>
      <c r="G1535" s="43">
        <f>COUNTIF(D1536:$D$2571,365)</f>
        <v>670</v>
      </c>
      <c r="H1535" s="43">
        <f>COUNTIF(D1536:$D$2571,366)</f>
        <v>366</v>
      </c>
    </row>
    <row r="1536" spans="1:8" x14ac:dyDescent="0.25">
      <c r="A1536" s="1">
        <f>COUNTIF($C$2:C1536,"Да")</f>
        <v>16</v>
      </c>
      <c r="B1536" s="45">
        <f t="shared" si="48"/>
        <v>46535</v>
      </c>
      <c r="C1536" s="42" t="str">
        <f>IF(ISERROR(VLOOKUP(B1536,'Айгенис Оп11'!$C$3:$C$30,1,0)),"Нет","Да")</f>
        <v>Нет</v>
      </c>
      <c r="D1536" s="43">
        <f t="shared" si="47"/>
        <v>365</v>
      </c>
      <c r="E1536" s="44">
        <f>ROUND(('Все выпуски'!$J$3*'Все выпуски'!$J$6/100)/365*(B1536-IF(C1536="Нет",VLOOKUP(A1536,'Айгенис Оп11'!$A$2:$C$30,3,0),VLOOKUP((A1536-1),'Айгенис Оп11'!$A$2:$C$30,3,0))),2)</f>
        <v>4.5999999999999996</v>
      </c>
      <c r="G1536" s="43">
        <f>COUNTIF(D1537:$D$2571,365)</f>
        <v>669</v>
      </c>
      <c r="H1536" s="43">
        <f>COUNTIF(D1537:$D$2571,366)</f>
        <v>366</v>
      </c>
    </row>
    <row r="1537" spans="1:8" x14ac:dyDescent="0.25">
      <c r="A1537" s="1">
        <f>COUNTIF($C$2:C1537,"Да")</f>
        <v>16</v>
      </c>
      <c r="B1537" s="45">
        <f t="shared" si="48"/>
        <v>46536</v>
      </c>
      <c r="C1537" s="42" t="str">
        <f>IF(ISERROR(VLOOKUP(B1537,'Айгенис Оп11'!$C$3:$C$30,1,0)),"Нет","Да")</f>
        <v>Нет</v>
      </c>
      <c r="D1537" s="43">
        <f t="shared" si="47"/>
        <v>365</v>
      </c>
      <c r="E1537" s="44">
        <f>ROUND(('Все выпуски'!$J$3*'Все выпуски'!$J$6/100)/365*(B1537-IF(C1537="Нет",VLOOKUP(A1537,'Айгенис Оп11'!$A$2:$C$30,3,0),VLOOKUP((A1537-1),'Айгенис Оп11'!$A$2:$C$30,3,0))),2)</f>
        <v>4.68</v>
      </c>
      <c r="G1537" s="43">
        <f>COUNTIF(D1538:$D$2571,365)</f>
        <v>668</v>
      </c>
      <c r="H1537" s="43">
        <f>COUNTIF(D1538:$D$2571,366)</f>
        <v>366</v>
      </c>
    </row>
    <row r="1538" spans="1:8" x14ac:dyDescent="0.25">
      <c r="A1538" s="1">
        <f>COUNTIF($C$2:C1538,"Да")</f>
        <v>16</v>
      </c>
      <c r="B1538" s="45">
        <f t="shared" si="48"/>
        <v>46537</v>
      </c>
      <c r="C1538" s="42" t="str">
        <f>IF(ISERROR(VLOOKUP(B1538,'Айгенис Оп11'!$C$3:$C$30,1,0)),"Нет","Да")</f>
        <v>Нет</v>
      </c>
      <c r="D1538" s="43">
        <f t="shared" si="47"/>
        <v>365</v>
      </c>
      <c r="E1538" s="44">
        <f>ROUND(('Все выпуски'!$J$3*'Все выпуски'!$J$6/100)/365*(B1538-IF(C1538="Нет",VLOOKUP(A1538,'Айгенис Оп11'!$A$2:$C$30,3,0),VLOOKUP((A1538-1),'Айгенис Оп11'!$A$2:$C$30,3,0))),2)</f>
        <v>4.7699999999999996</v>
      </c>
      <c r="G1538" s="43">
        <f>COUNTIF(D1539:$D$2571,365)</f>
        <v>667</v>
      </c>
      <c r="H1538" s="43">
        <f>COUNTIF(D1539:$D$2571,366)</f>
        <v>366</v>
      </c>
    </row>
    <row r="1539" spans="1:8" x14ac:dyDescent="0.25">
      <c r="A1539" s="1">
        <f>COUNTIF($C$2:C1539,"Да")</f>
        <v>16</v>
      </c>
      <c r="B1539" s="45">
        <f t="shared" si="48"/>
        <v>46538</v>
      </c>
      <c r="C1539" s="42" t="str">
        <f>IF(ISERROR(VLOOKUP(B1539,'Айгенис Оп11'!$C$3:$C$30,1,0)),"Нет","Да")</f>
        <v>Нет</v>
      </c>
      <c r="D1539" s="43">
        <f t="shared" ref="D1539:D1602" si="49">IF(MOD(YEAR(B1539),4)=0,366,365)</f>
        <v>365</v>
      </c>
      <c r="E1539" s="44">
        <f>ROUND(('Все выпуски'!$J$3*'Все выпуски'!$J$6/100)/365*(B1539-IF(C1539="Нет",VLOOKUP(A1539,'Айгенис Оп11'!$A$2:$C$30,3,0),VLOOKUP((A1539-1),'Айгенис Оп11'!$A$2:$C$30,3,0))),2)</f>
        <v>4.8499999999999996</v>
      </c>
      <c r="G1539" s="43">
        <f>COUNTIF(D1540:$D$2571,365)</f>
        <v>666</v>
      </c>
      <c r="H1539" s="43">
        <f>COUNTIF(D1540:$D$2571,366)</f>
        <v>366</v>
      </c>
    </row>
    <row r="1540" spans="1:8" x14ac:dyDescent="0.25">
      <c r="A1540" s="1">
        <f>COUNTIF($C$2:C1540,"Да")</f>
        <v>16</v>
      </c>
      <c r="B1540" s="45">
        <f t="shared" si="48"/>
        <v>46539</v>
      </c>
      <c r="C1540" s="42" t="str">
        <f>IF(ISERROR(VLOOKUP(B1540,'Айгенис Оп11'!$C$3:$C$30,1,0)),"Нет","Да")</f>
        <v>Нет</v>
      </c>
      <c r="D1540" s="43">
        <f t="shared" si="49"/>
        <v>365</v>
      </c>
      <c r="E1540" s="44">
        <f>ROUND(('Все выпуски'!$J$3*'Все выпуски'!$J$6/100)/365*(B1540-IF(C1540="Нет",VLOOKUP(A1540,'Айгенис Оп11'!$A$2:$C$30,3,0),VLOOKUP((A1540-1),'Айгенис Оп11'!$A$2:$C$30,3,0))),2)</f>
        <v>4.93</v>
      </c>
      <c r="G1540" s="43">
        <f>COUNTIF(D1541:$D$2571,365)</f>
        <v>665</v>
      </c>
      <c r="H1540" s="43">
        <f>COUNTIF(D1541:$D$2571,366)</f>
        <v>366</v>
      </c>
    </row>
    <row r="1541" spans="1:8" x14ac:dyDescent="0.25">
      <c r="A1541" s="1">
        <f>COUNTIF($C$2:C1541,"Да")</f>
        <v>16</v>
      </c>
      <c r="B1541" s="45">
        <f t="shared" si="48"/>
        <v>46540</v>
      </c>
      <c r="C1541" s="42" t="str">
        <f>IF(ISERROR(VLOOKUP(B1541,'Айгенис Оп11'!$C$3:$C$30,1,0)),"Нет","Да")</f>
        <v>Нет</v>
      </c>
      <c r="D1541" s="43">
        <f t="shared" si="49"/>
        <v>365</v>
      </c>
      <c r="E1541" s="44">
        <f>ROUND(('Все выпуски'!$J$3*'Все выпуски'!$J$6/100)/365*(B1541-IF(C1541="Нет",VLOOKUP(A1541,'Айгенис Оп11'!$A$2:$C$30,3,0),VLOOKUP((A1541-1),'Айгенис Оп11'!$A$2:$C$30,3,0))),2)</f>
        <v>5.01</v>
      </c>
      <c r="G1541" s="43">
        <f>COUNTIF(D1542:$D$2571,365)</f>
        <v>664</v>
      </c>
      <c r="H1541" s="43">
        <f>COUNTIF(D1542:$D$2571,366)</f>
        <v>366</v>
      </c>
    </row>
    <row r="1542" spans="1:8" x14ac:dyDescent="0.25">
      <c r="A1542" s="1">
        <f>COUNTIF($C$2:C1542,"Да")</f>
        <v>16</v>
      </c>
      <c r="B1542" s="45">
        <f t="shared" si="48"/>
        <v>46541</v>
      </c>
      <c r="C1542" s="42" t="str">
        <f>IF(ISERROR(VLOOKUP(B1542,'Айгенис Оп11'!$C$3:$C$30,1,0)),"Нет","Да")</f>
        <v>Нет</v>
      </c>
      <c r="D1542" s="43">
        <f t="shared" si="49"/>
        <v>365</v>
      </c>
      <c r="E1542" s="44">
        <f>ROUND(('Все выпуски'!$J$3*'Все выпуски'!$J$6/100)/365*(B1542-IF(C1542="Нет",VLOOKUP(A1542,'Айгенис Оп11'!$A$2:$C$30,3,0),VLOOKUP((A1542-1),'Айгенис Оп11'!$A$2:$C$30,3,0))),2)</f>
        <v>5.0999999999999996</v>
      </c>
      <c r="G1542" s="43">
        <f>COUNTIF(D1543:$D$2571,365)</f>
        <v>663</v>
      </c>
      <c r="H1542" s="43">
        <f>COUNTIF(D1543:$D$2571,366)</f>
        <v>366</v>
      </c>
    </row>
    <row r="1543" spans="1:8" x14ac:dyDescent="0.25">
      <c r="A1543" s="1">
        <f>COUNTIF($C$2:C1543,"Да")</f>
        <v>16</v>
      </c>
      <c r="B1543" s="45">
        <f t="shared" si="48"/>
        <v>46542</v>
      </c>
      <c r="C1543" s="42" t="str">
        <f>IF(ISERROR(VLOOKUP(B1543,'Айгенис Оп11'!$C$3:$C$30,1,0)),"Нет","Да")</f>
        <v>Нет</v>
      </c>
      <c r="D1543" s="43">
        <f t="shared" si="49"/>
        <v>365</v>
      </c>
      <c r="E1543" s="44">
        <f>ROUND(('Все выпуски'!$J$3*'Все выпуски'!$J$6/100)/365*(B1543-IF(C1543="Нет",VLOOKUP(A1543,'Айгенис Оп11'!$A$2:$C$30,3,0),VLOOKUP((A1543-1),'Айгенис Оп11'!$A$2:$C$30,3,0))),2)</f>
        <v>5.18</v>
      </c>
      <c r="G1543" s="43">
        <f>COUNTIF(D1544:$D$2571,365)</f>
        <v>662</v>
      </c>
      <c r="H1543" s="43">
        <f>COUNTIF(D1544:$D$2571,366)</f>
        <v>366</v>
      </c>
    </row>
    <row r="1544" spans="1:8" x14ac:dyDescent="0.25">
      <c r="A1544" s="1">
        <f>COUNTIF($C$2:C1544,"Да")</f>
        <v>16</v>
      </c>
      <c r="B1544" s="45">
        <f t="shared" si="48"/>
        <v>46543</v>
      </c>
      <c r="C1544" s="42" t="str">
        <f>IF(ISERROR(VLOOKUP(B1544,'Айгенис Оп11'!$C$3:$C$30,1,0)),"Нет","Да")</f>
        <v>Нет</v>
      </c>
      <c r="D1544" s="43">
        <f t="shared" si="49"/>
        <v>365</v>
      </c>
      <c r="E1544" s="44">
        <f>ROUND(('Все выпуски'!$J$3*'Все выпуски'!$J$6/100)/365*(B1544-IF(C1544="Нет",VLOOKUP(A1544,'Айгенис Оп11'!$A$2:$C$30,3,0),VLOOKUP((A1544-1),'Айгенис Оп11'!$A$2:$C$30,3,0))),2)</f>
        <v>5.26</v>
      </c>
      <c r="G1544" s="43">
        <f>COUNTIF(D1545:$D$2571,365)</f>
        <v>661</v>
      </c>
      <c r="H1544" s="43">
        <f>COUNTIF(D1545:$D$2571,366)</f>
        <v>366</v>
      </c>
    </row>
    <row r="1545" spans="1:8" x14ac:dyDescent="0.25">
      <c r="A1545" s="1">
        <f>COUNTIF($C$2:C1545,"Да")</f>
        <v>16</v>
      </c>
      <c r="B1545" s="45">
        <f t="shared" si="48"/>
        <v>46544</v>
      </c>
      <c r="C1545" s="42" t="str">
        <f>IF(ISERROR(VLOOKUP(B1545,'Айгенис Оп11'!$C$3:$C$30,1,0)),"Нет","Да")</f>
        <v>Нет</v>
      </c>
      <c r="D1545" s="43">
        <f t="shared" si="49"/>
        <v>365</v>
      </c>
      <c r="E1545" s="44">
        <f>ROUND(('Все выпуски'!$J$3*'Все выпуски'!$J$6/100)/365*(B1545-IF(C1545="Нет",VLOOKUP(A1545,'Айгенис Оп11'!$A$2:$C$30,3,0),VLOOKUP((A1545-1),'Айгенис Оп11'!$A$2:$C$30,3,0))),2)</f>
        <v>5.34</v>
      </c>
      <c r="G1545" s="43">
        <f>COUNTIF(D1546:$D$2571,365)</f>
        <v>660</v>
      </c>
      <c r="H1545" s="43">
        <f>COUNTIF(D1546:$D$2571,366)</f>
        <v>366</v>
      </c>
    </row>
    <row r="1546" spans="1:8" x14ac:dyDescent="0.25">
      <c r="A1546" s="1">
        <f>COUNTIF($C$2:C1546,"Да")</f>
        <v>16</v>
      </c>
      <c r="B1546" s="45">
        <f t="shared" si="48"/>
        <v>46545</v>
      </c>
      <c r="C1546" s="42" t="str">
        <f>IF(ISERROR(VLOOKUP(B1546,'Айгенис Оп11'!$C$3:$C$30,1,0)),"Нет","Да")</f>
        <v>Нет</v>
      </c>
      <c r="D1546" s="43">
        <f t="shared" si="49"/>
        <v>365</v>
      </c>
      <c r="E1546" s="44">
        <f>ROUND(('Все выпуски'!$J$3*'Все выпуски'!$J$6/100)/365*(B1546-IF(C1546="Нет",VLOOKUP(A1546,'Айгенис Оп11'!$A$2:$C$30,3,0),VLOOKUP((A1546-1),'Айгенис Оп11'!$A$2:$C$30,3,0))),2)</f>
        <v>5.42</v>
      </c>
      <c r="G1546" s="43">
        <f>COUNTIF(D1547:$D$2571,365)</f>
        <v>659</v>
      </c>
      <c r="H1546" s="43">
        <f>COUNTIF(D1547:$D$2571,366)</f>
        <v>366</v>
      </c>
    </row>
    <row r="1547" spans="1:8" x14ac:dyDescent="0.25">
      <c r="A1547" s="1">
        <f>COUNTIF($C$2:C1547,"Да")</f>
        <v>16</v>
      </c>
      <c r="B1547" s="45">
        <f t="shared" si="48"/>
        <v>46546</v>
      </c>
      <c r="C1547" s="42" t="str">
        <f>IF(ISERROR(VLOOKUP(B1547,'Айгенис Оп11'!$C$3:$C$30,1,0)),"Нет","Да")</f>
        <v>Нет</v>
      </c>
      <c r="D1547" s="43">
        <f t="shared" si="49"/>
        <v>365</v>
      </c>
      <c r="E1547" s="44">
        <f>ROUND(('Все выпуски'!$J$3*'Все выпуски'!$J$6/100)/365*(B1547-IF(C1547="Нет",VLOOKUP(A1547,'Айгенис Оп11'!$A$2:$C$30,3,0),VLOOKUP((A1547-1),'Айгенис Оп11'!$A$2:$C$30,3,0))),2)</f>
        <v>5.51</v>
      </c>
      <c r="G1547" s="43">
        <f>COUNTIF(D1548:$D$2571,365)</f>
        <v>658</v>
      </c>
      <c r="H1547" s="43">
        <f>COUNTIF(D1548:$D$2571,366)</f>
        <v>366</v>
      </c>
    </row>
    <row r="1548" spans="1:8" x14ac:dyDescent="0.25">
      <c r="A1548" s="1">
        <f>COUNTIF($C$2:C1548,"Да")</f>
        <v>16</v>
      </c>
      <c r="B1548" s="45">
        <f t="shared" ref="B1548:B1599" si="50">B1547+1</f>
        <v>46547</v>
      </c>
      <c r="C1548" s="42" t="str">
        <f>IF(ISERROR(VLOOKUP(B1548,'Айгенис Оп11'!$C$3:$C$30,1,0)),"Нет","Да")</f>
        <v>Нет</v>
      </c>
      <c r="D1548" s="43">
        <f t="shared" si="49"/>
        <v>365</v>
      </c>
      <c r="E1548" s="44">
        <f>ROUND(('Все выпуски'!$J$3*'Все выпуски'!$J$6/100)/365*(B1548-IF(C1548="Нет",VLOOKUP(A1548,'Айгенис Оп11'!$A$2:$C$30,3,0),VLOOKUP((A1548-1),'Айгенис Оп11'!$A$2:$C$30,3,0))),2)</f>
        <v>5.59</v>
      </c>
      <c r="G1548" s="43">
        <f>COUNTIF(D1549:$D$2571,365)</f>
        <v>657</v>
      </c>
      <c r="H1548" s="43">
        <f>COUNTIF(D1549:$D$2571,366)</f>
        <v>366</v>
      </c>
    </row>
    <row r="1549" spans="1:8" x14ac:dyDescent="0.25">
      <c r="A1549" s="1">
        <f>COUNTIF($C$2:C1549,"Да")</f>
        <v>16</v>
      </c>
      <c r="B1549" s="45">
        <f t="shared" si="50"/>
        <v>46548</v>
      </c>
      <c r="C1549" s="42" t="str">
        <f>IF(ISERROR(VLOOKUP(B1549,'Айгенис Оп11'!$C$3:$C$30,1,0)),"Нет","Да")</f>
        <v>Нет</v>
      </c>
      <c r="D1549" s="43">
        <f t="shared" si="49"/>
        <v>365</v>
      </c>
      <c r="E1549" s="44">
        <f>ROUND(('Все выпуски'!$J$3*'Все выпуски'!$J$6/100)/365*(B1549-IF(C1549="Нет",VLOOKUP(A1549,'Айгенис Оп11'!$A$2:$C$30,3,0),VLOOKUP((A1549-1),'Айгенис Оп11'!$A$2:$C$30,3,0))),2)</f>
        <v>5.67</v>
      </c>
      <c r="G1549" s="43">
        <f>COUNTIF(D1550:$D$2571,365)</f>
        <v>656</v>
      </c>
      <c r="H1549" s="43">
        <f>COUNTIF(D1550:$D$2571,366)</f>
        <v>366</v>
      </c>
    </row>
    <row r="1550" spans="1:8" x14ac:dyDescent="0.25">
      <c r="A1550" s="1">
        <f>COUNTIF($C$2:C1550,"Да")</f>
        <v>16</v>
      </c>
      <c r="B1550" s="45">
        <f t="shared" si="50"/>
        <v>46549</v>
      </c>
      <c r="C1550" s="42" t="str">
        <f>IF(ISERROR(VLOOKUP(B1550,'Айгенис Оп11'!$C$3:$C$30,1,0)),"Нет","Да")</f>
        <v>Нет</v>
      </c>
      <c r="D1550" s="43">
        <f t="shared" si="49"/>
        <v>365</v>
      </c>
      <c r="E1550" s="44">
        <f>ROUND(('Все выпуски'!$J$3*'Все выпуски'!$J$6/100)/365*(B1550-IF(C1550="Нет",VLOOKUP(A1550,'Айгенис Оп11'!$A$2:$C$30,3,0),VLOOKUP((A1550-1),'Айгенис Оп11'!$A$2:$C$30,3,0))),2)</f>
        <v>5.75</v>
      </c>
      <c r="G1550" s="43">
        <f>COUNTIF(D1551:$D$2571,365)</f>
        <v>655</v>
      </c>
      <c r="H1550" s="43">
        <f>COUNTIF(D1551:$D$2571,366)</f>
        <v>366</v>
      </c>
    </row>
    <row r="1551" spans="1:8" x14ac:dyDescent="0.25">
      <c r="A1551" s="1">
        <f>COUNTIF($C$2:C1551,"Да")</f>
        <v>16</v>
      </c>
      <c r="B1551" s="45">
        <f t="shared" si="50"/>
        <v>46550</v>
      </c>
      <c r="C1551" s="42" t="str">
        <f>IF(ISERROR(VLOOKUP(B1551,'Айгенис Оп11'!$C$3:$C$30,1,0)),"Нет","Да")</f>
        <v>Нет</v>
      </c>
      <c r="D1551" s="43">
        <f t="shared" si="49"/>
        <v>365</v>
      </c>
      <c r="E1551" s="44">
        <f>ROUND(('Все выпуски'!$J$3*'Все выпуски'!$J$6/100)/365*(B1551-IF(C1551="Нет",VLOOKUP(A1551,'Айгенис Оп11'!$A$2:$C$30,3,0),VLOOKUP((A1551-1),'Айгенис Оп11'!$A$2:$C$30,3,0))),2)</f>
        <v>5.84</v>
      </c>
      <c r="G1551" s="43">
        <f>COUNTIF(D1552:$D$2571,365)</f>
        <v>654</v>
      </c>
      <c r="H1551" s="43">
        <f>COUNTIF(D1552:$D$2571,366)</f>
        <v>366</v>
      </c>
    </row>
    <row r="1552" spans="1:8" x14ac:dyDescent="0.25">
      <c r="A1552" s="1">
        <f>COUNTIF($C$2:C1552,"Да")</f>
        <v>16</v>
      </c>
      <c r="B1552" s="45">
        <f t="shared" si="50"/>
        <v>46551</v>
      </c>
      <c r="C1552" s="42" t="str">
        <f>IF(ISERROR(VLOOKUP(B1552,'Айгенис Оп11'!$C$3:$C$30,1,0)),"Нет","Да")</f>
        <v>Нет</v>
      </c>
      <c r="D1552" s="43">
        <f t="shared" si="49"/>
        <v>365</v>
      </c>
      <c r="E1552" s="44">
        <f>ROUND(('Все выпуски'!$J$3*'Все выпуски'!$J$6/100)/365*(B1552-IF(C1552="Нет",VLOOKUP(A1552,'Айгенис Оп11'!$A$2:$C$30,3,0),VLOOKUP((A1552-1),'Айгенис Оп11'!$A$2:$C$30,3,0))),2)</f>
        <v>5.92</v>
      </c>
      <c r="G1552" s="43">
        <f>COUNTIF(D1553:$D$2571,365)</f>
        <v>653</v>
      </c>
      <c r="H1552" s="43">
        <f>COUNTIF(D1553:$D$2571,366)</f>
        <v>366</v>
      </c>
    </row>
    <row r="1553" spans="1:8" x14ac:dyDescent="0.25">
      <c r="A1553" s="1">
        <f>COUNTIF($C$2:C1553,"Да")</f>
        <v>16</v>
      </c>
      <c r="B1553" s="45">
        <f t="shared" si="50"/>
        <v>46552</v>
      </c>
      <c r="C1553" s="42" t="str">
        <f>IF(ISERROR(VLOOKUP(B1553,'Айгенис Оп11'!$C$3:$C$30,1,0)),"Нет","Да")</f>
        <v>Нет</v>
      </c>
      <c r="D1553" s="43">
        <f t="shared" si="49"/>
        <v>365</v>
      </c>
      <c r="E1553" s="44">
        <f>ROUND(('Все выпуски'!$J$3*'Все выпуски'!$J$6/100)/365*(B1553-IF(C1553="Нет",VLOOKUP(A1553,'Айгенис Оп11'!$A$2:$C$30,3,0),VLOOKUP((A1553-1),'Айгенис Оп11'!$A$2:$C$30,3,0))),2)</f>
        <v>6</v>
      </c>
      <c r="G1553" s="43">
        <f>COUNTIF(D1554:$D$2571,365)</f>
        <v>652</v>
      </c>
      <c r="H1553" s="43">
        <f>COUNTIF(D1554:$D$2571,366)</f>
        <v>366</v>
      </c>
    </row>
    <row r="1554" spans="1:8" x14ac:dyDescent="0.25">
      <c r="A1554" s="1">
        <f>COUNTIF($C$2:C1554,"Да")</f>
        <v>16</v>
      </c>
      <c r="B1554" s="45">
        <f t="shared" si="50"/>
        <v>46553</v>
      </c>
      <c r="C1554" s="42" t="str">
        <f>IF(ISERROR(VLOOKUP(B1554,'Айгенис Оп11'!$C$3:$C$30,1,0)),"Нет","Да")</f>
        <v>Нет</v>
      </c>
      <c r="D1554" s="43">
        <f t="shared" si="49"/>
        <v>365</v>
      </c>
      <c r="E1554" s="44">
        <f>ROUND(('Все выпуски'!$J$3*'Все выпуски'!$J$6/100)/365*(B1554-IF(C1554="Нет",VLOOKUP(A1554,'Айгенис Оп11'!$A$2:$C$30,3,0),VLOOKUP((A1554-1),'Айгенис Оп11'!$A$2:$C$30,3,0))),2)</f>
        <v>6.08</v>
      </c>
      <c r="G1554" s="43">
        <f>COUNTIF(D1555:$D$2571,365)</f>
        <v>651</v>
      </c>
      <c r="H1554" s="43">
        <f>COUNTIF(D1555:$D$2571,366)</f>
        <v>366</v>
      </c>
    </row>
    <row r="1555" spans="1:8" x14ac:dyDescent="0.25">
      <c r="A1555" s="1">
        <f>COUNTIF($C$2:C1555,"Да")</f>
        <v>16</v>
      </c>
      <c r="B1555" s="45">
        <f t="shared" si="50"/>
        <v>46554</v>
      </c>
      <c r="C1555" s="42" t="str">
        <f>IF(ISERROR(VLOOKUP(B1555,'Айгенис Оп11'!$C$3:$C$30,1,0)),"Нет","Да")</f>
        <v>Нет</v>
      </c>
      <c r="D1555" s="43">
        <f t="shared" si="49"/>
        <v>365</v>
      </c>
      <c r="E1555" s="44">
        <f>ROUND(('Все выпуски'!$J$3*'Все выпуски'!$J$6/100)/365*(B1555-IF(C1555="Нет",VLOOKUP(A1555,'Айгенис Оп11'!$A$2:$C$30,3,0),VLOOKUP((A1555-1),'Айгенис Оп11'!$A$2:$C$30,3,0))),2)</f>
        <v>6.16</v>
      </c>
      <c r="G1555" s="43">
        <f>COUNTIF(D1556:$D$2571,365)</f>
        <v>650</v>
      </c>
      <c r="H1555" s="43">
        <f>COUNTIF(D1556:$D$2571,366)</f>
        <v>366</v>
      </c>
    </row>
    <row r="1556" spans="1:8" x14ac:dyDescent="0.25">
      <c r="A1556" s="1">
        <f>COUNTIF($C$2:C1556,"Да")</f>
        <v>16</v>
      </c>
      <c r="B1556" s="45">
        <f t="shared" si="50"/>
        <v>46555</v>
      </c>
      <c r="C1556" s="42" t="str">
        <f>IF(ISERROR(VLOOKUP(B1556,'Айгенис Оп11'!$C$3:$C$30,1,0)),"Нет","Да")</f>
        <v>Нет</v>
      </c>
      <c r="D1556" s="43">
        <f t="shared" si="49"/>
        <v>365</v>
      </c>
      <c r="E1556" s="44">
        <f>ROUND(('Все выпуски'!$J$3*'Все выпуски'!$J$6/100)/365*(B1556-IF(C1556="Нет",VLOOKUP(A1556,'Айгенис Оп11'!$A$2:$C$30,3,0),VLOOKUP((A1556-1),'Айгенис Оп11'!$A$2:$C$30,3,0))),2)</f>
        <v>6.25</v>
      </c>
      <c r="G1556" s="43">
        <f>COUNTIF(D1557:$D$2571,365)</f>
        <v>649</v>
      </c>
      <c r="H1556" s="43">
        <f>COUNTIF(D1557:$D$2571,366)</f>
        <v>366</v>
      </c>
    </row>
    <row r="1557" spans="1:8" x14ac:dyDescent="0.25">
      <c r="A1557" s="1">
        <f>COUNTIF($C$2:C1557,"Да")</f>
        <v>16</v>
      </c>
      <c r="B1557" s="45">
        <f t="shared" si="50"/>
        <v>46556</v>
      </c>
      <c r="C1557" s="42" t="str">
        <f>IF(ISERROR(VLOOKUP(B1557,'Айгенис Оп11'!$C$3:$C$30,1,0)),"Нет","Да")</f>
        <v>Нет</v>
      </c>
      <c r="D1557" s="43">
        <f t="shared" si="49"/>
        <v>365</v>
      </c>
      <c r="E1557" s="44">
        <f>ROUND(('Все выпуски'!$J$3*'Все выпуски'!$J$6/100)/365*(B1557-IF(C1557="Нет",VLOOKUP(A1557,'Айгенис Оп11'!$A$2:$C$30,3,0),VLOOKUP((A1557-1),'Айгенис Оп11'!$A$2:$C$30,3,0))),2)</f>
        <v>6.33</v>
      </c>
      <c r="G1557" s="43">
        <f>COUNTIF(D1558:$D$2571,365)</f>
        <v>648</v>
      </c>
      <c r="H1557" s="43">
        <f>COUNTIF(D1558:$D$2571,366)</f>
        <v>366</v>
      </c>
    </row>
    <row r="1558" spans="1:8" x14ac:dyDescent="0.25">
      <c r="A1558" s="1">
        <f>COUNTIF($C$2:C1558,"Да")</f>
        <v>16</v>
      </c>
      <c r="B1558" s="45">
        <f t="shared" si="50"/>
        <v>46557</v>
      </c>
      <c r="C1558" s="42" t="str">
        <f>IF(ISERROR(VLOOKUP(B1558,'Айгенис Оп11'!$C$3:$C$30,1,0)),"Нет","Да")</f>
        <v>Нет</v>
      </c>
      <c r="D1558" s="43">
        <f t="shared" si="49"/>
        <v>365</v>
      </c>
      <c r="E1558" s="44">
        <f>ROUND(('Все выпуски'!$J$3*'Все выпуски'!$J$6/100)/365*(B1558-IF(C1558="Нет",VLOOKUP(A1558,'Айгенис Оп11'!$A$2:$C$30,3,0),VLOOKUP((A1558-1),'Айгенис Оп11'!$A$2:$C$30,3,0))),2)</f>
        <v>6.41</v>
      </c>
      <c r="G1558" s="43">
        <f>COUNTIF(D1559:$D$2571,365)</f>
        <v>647</v>
      </c>
      <c r="H1558" s="43">
        <f>COUNTIF(D1559:$D$2571,366)</f>
        <v>366</v>
      </c>
    </row>
    <row r="1559" spans="1:8" x14ac:dyDescent="0.25">
      <c r="A1559" s="1">
        <f>COUNTIF($C$2:C1559,"Да")</f>
        <v>16</v>
      </c>
      <c r="B1559" s="45">
        <f t="shared" si="50"/>
        <v>46558</v>
      </c>
      <c r="C1559" s="42" t="str">
        <f>IF(ISERROR(VLOOKUP(B1559,'Айгенис Оп11'!$C$3:$C$30,1,0)),"Нет","Да")</f>
        <v>Нет</v>
      </c>
      <c r="D1559" s="43">
        <f t="shared" si="49"/>
        <v>365</v>
      </c>
      <c r="E1559" s="44">
        <f>ROUND(('Все выпуски'!$J$3*'Все выпуски'!$J$6/100)/365*(B1559-IF(C1559="Нет",VLOOKUP(A1559,'Айгенис Оп11'!$A$2:$C$30,3,0),VLOOKUP((A1559-1),'Айгенис Оп11'!$A$2:$C$30,3,0))),2)</f>
        <v>6.49</v>
      </c>
      <c r="G1559" s="43">
        <f>COUNTIF(D1560:$D$2571,365)</f>
        <v>646</v>
      </c>
      <c r="H1559" s="43">
        <f>COUNTIF(D1560:$D$2571,366)</f>
        <v>366</v>
      </c>
    </row>
    <row r="1560" spans="1:8" x14ac:dyDescent="0.25">
      <c r="A1560" s="1">
        <f>COUNTIF($C$2:C1560,"Да")</f>
        <v>16</v>
      </c>
      <c r="B1560" s="45">
        <f t="shared" si="50"/>
        <v>46559</v>
      </c>
      <c r="C1560" s="42" t="str">
        <f>IF(ISERROR(VLOOKUP(B1560,'Айгенис Оп11'!$C$3:$C$30,1,0)),"Нет","Да")</f>
        <v>Нет</v>
      </c>
      <c r="D1560" s="43">
        <f t="shared" si="49"/>
        <v>365</v>
      </c>
      <c r="E1560" s="44">
        <f>ROUND(('Все выпуски'!$J$3*'Все выпуски'!$J$6/100)/365*(B1560-IF(C1560="Нет",VLOOKUP(A1560,'Айгенис Оп11'!$A$2:$C$30,3,0),VLOOKUP((A1560-1),'Айгенис Оп11'!$A$2:$C$30,3,0))),2)</f>
        <v>6.58</v>
      </c>
      <c r="G1560" s="43">
        <f>COUNTIF(D1561:$D$2571,365)</f>
        <v>645</v>
      </c>
      <c r="H1560" s="43">
        <f>COUNTIF(D1561:$D$2571,366)</f>
        <v>366</v>
      </c>
    </row>
    <row r="1561" spans="1:8" x14ac:dyDescent="0.25">
      <c r="A1561" s="1">
        <f>COUNTIF($C$2:C1561,"Да")</f>
        <v>16</v>
      </c>
      <c r="B1561" s="45">
        <f t="shared" si="50"/>
        <v>46560</v>
      </c>
      <c r="C1561" s="42" t="str">
        <f>IF(ISERROR(VLOOKUP(B1561,'Айгенис Оп11'!$C$3:$C$30,1,0)),"Нет","Да")</f>
        <v>Нет</v>
      </c>
      <c r="D1561" s="43">
        <f t="shared" si="49"/>
        <v>365</v>
      </c>
      <c r="E1561" s="44">
        <f>ROUND(('Все выпуски'!$J$3*'Все выпуски'!$J$6/100)/365*(B1561-IF(C1561="Нет",VLOOKUP(A1561,'Айгенис Оп11'!$A$2:$C$30,3,0),VLOOKUP((A1561-1),'Айгенис Оп11'!$A$2:$C$30,3,0))),2)</f>
        <v>6.66</v>
      </c>
      <c r="G1561" s="43">
        <f>COUNTIF(D1562:$D$2571,365)</f>
        <v>644</v>
      </c>
      <c r="H1561" s="43">
        <f>COUNTIF(D1562:$D$2571,366)</f>
        <v>366</v>
      </c>
    </row>
    <row r="1562" spans="1:8" x14ac:dyDescent="0.25">
      <c r="A1562" s="1">
        <f>COUNTIF($C$2:C1562,"Да")</f>
        <v>16</v>
      </c>
      <c r="B1562" s="45">
        <f t="shared" si="50"/>
        <v>46561</v>
      </c>
      <c r="C1562" s="42" t="str">
        <f>IF(ISERROR(VLOOKUP(B1562,'Айгенис Оп11'!$C$3:$C$30,1,0)),"Нет","Да")</f>
        <v>Нет</v>
      </c>
      <c r="D1562" s="43">
        <f t="shared" si="49"/>
        <v>365</v>
      </c>
      <c r="E1562" s="44">
        <f>ROUND(('Все выпуски'!$J$3*'Все выпуски'!$J$6/100)/365*(B1562-IF(C1562="Нет",VLOOKUP(A1562,'Айгенис Оп11'!$A$2:$C$30,3,0),VLOOKUP((A1562-1),'Айгенис Оп11'!$A$2:$C$30,3,0))),2)</f>
        <v>6.74</v>
      </c>
      <c r="G1562" s="43">
        <f>COUNTIF(D1563:$D$2571,365)</f>
        <v>643</v>
      </c>
      <c r="H1562" s="43">
        <f>COUNTIF(D1563:$D$2571,366)</f>
        <v>366</v>
      </c>
    </row>
    <row r="1563" spans="1:8" x14ac:dyDescent="0.25">
      <c r="A1563" s="1">
        <f>COUNTIF($C$2:C1563,"Да")</f>
        <v>16</v>
      </c>
      <c r="B1563" s="45">
        <f t="shared" si="50"/>
        <v>46562</v>
      </c>
      <c r="C1563" s="42" t="str">
        <f>IF(ISERROR(VLOOKUP(B1563,'Айгенис Оп11'!$C$3:$C$30,1,0)),"Нет","Да")</f>
        <v>Нет</v>
      </c>
      <c r="D1563" s="43">
        <f t="shared" si="49"/>
        <v>365</v>
      </c>
      <c r="E1563" s="44">
        <f>ROUND(('Все выпуски'!$J$3*'Все выпуски'!$J$6/100)/365*(B1563-IF(C1563="Нет",VLOOKUP(A1563,'Айгенис Оп11'!$A$2:$C$30,3,0),VLOOKUP((A1563-1),'Айгенис Оп11'!$A$2:$C$30,3,0))),2)</f>
        <v>6.82</v>
      </c>
      <c r="G1563" s="43">
        <f>COUNTIF(D1564:$D$2571,365)</f>
        <v>642</v>
      </c>
      <c r="H1563" s="43">
        <f>COUNTIF(D1564:$D$2571,366)</f>
        <v>366</v>
      </c>
    </row>
    <row r="1564" spans="1:8" x14ac:dyDescent="0.25">
      <c r="A1564" s="1">
        <f>COUNTIF($C$2:C1564,"Да")</f>
        <v>16</v>
      </c>
      <c r="B1564" s="45">
        <f t="shared" si="50"/>
        <v>46563</v>
      </c>
      <c r="C1564" s="42" t="str">
        <f>IF(ISERROR(VLOOKUP(B1564,'Айгенис Оп11'!$C$3:$C$30,1,0)),"Нет","Да")</f>
        <v>Нет</v>
      </c>
      <c r="D1564" s="43">
        <f t="shared" si="49"/>
        <v>365</v>
      </c>
      <c r="E1564" s="44">
        <f>ROUND(('Все выпуски'!$J$3*'Все выпуски'!$J$6/100)/365*(B1564-IF(C1564="Нет",VLOOKUP(A1564,'Айгенис Оп11'!$A$2:$C$30,3,0),VLOOKUP((A1564-1),'Айгенис Оп11'!$A$2:$C$30,3,0))),2)</f>
        <v>6.9</v>
      </c>
      <c r="G1564" s="43">
        <f>COUNTIF(D1565:$D$2571,365)</f>
        <v>641</v>
      </c>
      <c r="H1564" s="43">
        <f>COUNTIF(D1565:$D$2571,366)</f>
        <v>366</v>
      </c>
    </row>
    <row r="1565" spans="1:8" x14ac:dyDescent="0.25">
      <c r="A1565" s="1">
        <f>COUNTIF($C$2:C1565,"Да")</f>
        <v>16</v>
      </c>
      <c r="B1565" s="45">
        <f t="shared" si="50"/>
        <v>46564</v>
      </c>
      <c r="C1565" s="42" t="str">
        <f>IF(ISERROR(VLOOKUP(B1565,'Айгенис Оп11'!$C$3:$C$30,1,0)),"Нет","Да")</f>
        <v>Нет</v>
      </c>
      <c r="D1565" s="43">
        <f t="shared" si="49"/>
        <v>365</v>
      </c>
      <c r="E1565" s="44">
        <f>ROUND(('Все выпуски'!$J$3*'Все выпуски'!$J$6/100)/365*(B1565-IF(C1565="Нет",VLOOKUP(A1565,'Айгенис Оп11'!$A$2:$C$30,3,0),VLOOKUP((A1565-1),'Айгенис Оп11'!$A$2:$C$30,3,0))),2)</f>
        <v>6.99</v>
      </c>
      <c r="G1565" s="43">
        <f>COUNTIF(D1566:$D$2571,365)</f>
        <v>640</v>
      </c>
      <c r="H1565" s="43">
        <f>COUNTIF(D1566:$D$2571,366)</f>
        <v>366</v>
      </c>
    </row>
    <row r="1566" spans="1:8" x14ac:dyDescent="0.25">
      <c r="A1566" s="1">
        <f>COUNTIF($C$2:C1566,"Да")</f>
        <v>16</v>
      </c>
      <c r="B1566" s="45">
        <f t="shared" si="50"/>
        <v>46565</v>
      </c>
      <c r="C1566" s="42" t="str">
        <f>IF(ISERROR(VLOOKUP(B1566,'Айгенис Оп11'!$C$3:$C$30,1,0)),"Нет","Да")</f>
        <v>Нет</v>
      </c>
      <c r="D1566" s="43">
        <f t="shared" si="49"/>
        <v>365</v>
      </c>
      <c r="E1566" s="44">
        <f>ROUND(('Все выпуски'!$J$3*'Все выпуски'!$J$6/100)/365*(B1566-IF(C1566="Нет",VLOOKUP(A1566,'Айгенис Оп11'!$A$2:$C$30,3,0),VLOOKUP((A1566-1),'Айгенис Оп11'!$A$2:$C$30,3,0))),2)</f>
        <v>7.07</v>
      </c>
      <c r="G1566" s="43">
        <f>COUNTIF(D1567:$D$2571,365)</f>
        <v>639</v>
      </c>
      <c r="H1566" s="43">
        <f>COUNTIF(D1567:$D$2571,366)</f>
        <v>366</v>
      </c>
    </row>
    <row r="1567" spans="1:8" x14ac:dyDescent="0.25">
      <c r="A1567" s="1">
        <f>COUNTIF($C$2:C1567,"Да")</f>
        <v>16</v>
      </c>
      <c r="B1567" s="45">
        <f t="shared" si="50"/>
        <v>46566</v>
      </c>
      <c r="C1567" s="42" t="str">
        <f>IF(ISERROR(VLOOKUP(B1567,'Айгенис Оп11'!$C$3:$C$30,1,0)),"Нет","Да")</f>
        <v>Нет</v>
      </c>
      <c r="D1567" s="43">
        <f t="shared" si="49"/>
        <v>365</v>
      </c>
      <c r="E1567" s="44">
        <f>ROUND(('Все выпуски'!$J$3*'Все выпуски'!$J$6/100)/365*(B1567-IF(C1567="Нет",VLOOKUP(A1567,'Айгенис Оп11'!$A$2:$C$30,3,0),VLOOKUP((A1567-1),'Айгенис Оп11'!$A$2:$C$30,3,0))),2)</f>
        <v>7.15</v>
      </c>
      <c r="G1567" s="43">
        <f>COUNTIF(D1568:$D$2571,365)</f>
        <v>638</v>
      </c>
      <c r="H1567" s="43">
        <f>COUNTIF(D1568:$D$2571,366)</f>
        <v>366</v>
      </c>
    </row>
    <row r="1568" spans="1:8" x14ac:dyDescent="0.25">
      <c r="A1568" s="1">
        <f>COUNTIF($C$2:C1568,"Да")</f>
        <v>16</v>
      </c>
      <c r="B1568" s="45">
        <f t="shared" si="50"/>
        <v>46567</v>
      </c>
      <c r="C1568" s="42" t="str">
        <f>IF(ISERROR(VLOOKUP(B1568,'Айгенис Оп11'!$C$3:$C$30,1,0)),"Нет","Да")</f>
        <v>Нет</v>
      </c>
      <c r="D1568" s="43">
        <f t="shared" si="49"/>
        <v>365</v>
      </c>
      <c r="E1568" s="44">
        <f>ROUND(('Все выпуски'!$J$3*'Все выпуски'!$J$6/100)/365*(B1568-IF(C1568="Нет",VLOOKUP(A1568,'Айгенис Оп11'!$A$2:$C$30,3,0),VLOOKUP((A1568-1),'Айгенис Оп11'!$A$2:$C$30,3,0))),2)</f>
        <v>7.23</v>
      </c>
      <c r="G1568" s="43">
        <f>COUNTIF(D1569:$D$2571,365)</f>
        <v>637</v>
      </c>
      <c r="H1568" s="43">
        <f>COUNTIF(D1569:$D$2571,366)</f>
        <v>366</v>
      </c>
    </row>
    <row r="1569" spans="1:8" x14ac:dyDescent="0.25">
      <c r="A1569" s="1">
        <f>COUNTIF($C$2:C1569,"Да")</f>
        <v>16</v>
      </c>
      <c r="B1569" s="45">
        <f t="shared" si="50"/>
        <v>46568</v>
      </c>
      <c r="C1569" s="42" t="str">
        <f>IF(ISERROR(VLOOKUP(B1569,'Айгенис Оп11'!$C$3:$C$30,1,0)),"Нет","Да")</f>
        <v>Нет</v>
      </c>
      <c r="D1569" s="43">
        <f t="shared" si="49"/>
        <v>365</v>
      </c>
      <c r="E1569" s="44">
        <f>ROUND(('Все выпуски'!$J$3*'Все выпуски'!$J$6/100)/365*(B1569-IF(C1569="Нет",VLOOKUP(A1569,'Айгенис Оп11'!$A$2:$C$30,3,0),VLOOKUP((A1569-1),'Айгенис Оп11'!$A$2:$C$30,3,0))),2)</f>
        <v>7.32</v>
      </c>
      <c r="G1569" s="43">
        <f>COUNTIF(D1570:$D$2571,365)</f>
        <v>636</v>
      </c>
      <c r="H1569" s="43">
        <f>COUNTIF(D1570:$D$2571,366)</f>
        <v>366</v>
      </c>
    </row>
    <row r="1570" spans="1:8" x14ac:dyDescent="0.25">
      <c r="A1570" s="1">
        <f>COUNTIF($C$2:C1570,"Да")</f>
        <v>16</v>
      </c>
      <c r="B1570" s="45">
        <f t="shared" si="50"/>
        <v>46569</v>
      </c>
      <c r="C1570" s="42" t="str">
        <f>IF(ISERROR(VLOOKUP(B1570,'Айгенис Оп11'!$C$3:$C$30,1,0)),"Нет","Да")</f>
        <v>Нет</v>
      </c>
      <c r="D1570" s="43">
        <f t="shared" si="49"/>
        <v>365</v>
      </c>
      <c r="E1570" s="44">
        <f>ROUND(('Все выпуски'!$J$3*'Все выпуски'!$J$6/100)/365*(B1570-IF(C1570="Нет",VLOOKUP(A1570,'Айгенис Оп11'!$A$2:$C$30,3,0),VLOOKUP((A1570-1),'Айгенис Оп11'!$A$2:$C$30,3,0))),2)</f>
        <v>7.4</v>
      </c>
      <c r="G1570" s="43">
        <f>COUNTIF(D1571:$D$2571,365)</f>
        <v>635</v>
      </c>
      <c r="H1570" s="43">
        <f>COUNTIF(D1571:$D$2571,366)</f>
        <v>366</v>
      </c>
    </row>
    <row r="1571" spans="1:8" x14ac:dyDescent="0.25">
      <c r="A1571" s="1">
        <f>COUNTIF($C$2:C1571,"Да")</f>
        <v>17</v>
      </c>
      <c r="B1571" s="45">
        <f t="shared" si="50"/>
        <v>46570</v>
      </c>
      <c r="C1571" s="42" t="str">
        <f>IF(ISERROR(VLOOKUP(B1571,'Айгенис Оп11'!$C$3:$C$30,1,0)),"Нет","Да")</f>
        <v>Да</v>
      </c>
      <c r="D1571" s="43">
        <f t="shared" si="49"/>
        <v>365</v>
      </c>
      <c r="E1571" s="44">
        <f>ROUND(('Все выпуски'!$J$3*'Все выпуски'!$J$6/100)/365*(B1571-IF(C1571="Нет",VLOOKUP(A1571,'Айгенис Оп11'!$A$2:$C$30,3,0),VLOOKUP((A1571-1),'Айгенис Оп11'!$A$2:$C$30,3,0))),2)</f>
        <v>7.48</v>
      </c>
      <c r="G1571" s="43">
        <f>COUNTIF(D1572:$D$2571,365)</f>
        <v>634</v>
      </c>
      <c r="H1571" s="43">
        <f>COUNTIF(D1572:$D$2571,366)</f>
        <v>366</v>
      </c>
    </row>
    <row r="1572" spans="1:8" x14ac:dyDescent="0.25">
      <c r="A1572" s="1">
        <f>COUNTIF($C$2:C1572,"Да")</f>
        <v>17</v>
      </c>
      <c r="B1572" s="45">
        <f t="shared" si="50"/>
        <v>46571</v>
      </c>
      <c r="C1572" s="42" t="str">
        <f>IF(ISERROR(VLOOKUP(B1572,'Айгенис Оп11'!$C$3:$C$30,1,0)),"Нет","Да")</f>
        <v>Нет</v>
      </c>
      <c r="D1572" s="43">
        <f t="shared" si="49"/>
        <v>365</v>
      </c>
      <c r="E1572" s="44">
        <f>ROUND(('Все выпуски'!$J$3*'Все выпуски'!$J$6/100)/365*(B1572-IF(C1572="Нет",VLOOKUP(A1572,'Айгенис Оп11'!$A$2:$C$30,3,0),VLOOKUP((A1572-1),'Айгенис Оп11'!$A$2:$C$30,3,0))),2)</f>
        <v>0.08</v>
      </c>
      <c r="G1572" s="43">
        <f>COUNTIF(D1573:$D$2571,365)</f>
        <v>633</v>
      </c>
      <c r="H1572" s="43">
        <f>COUNTIF(D1573:$D$2571,366)</f>
        <v>366</v>
      </c>
    </row>
    <row r="1573" spans="1:8" x14ac:dyDescent="0.25">
      <c r="A1573" s="1">
        <f>COUNTIF($C$2:C1573,"Да")</f>
        <v>17</v>
      </c>
      <c r="B1573" s="45">
        <f t="shared" si="50"/>
        <v>46572</v>
      </c>
      <c r="C1573" s="42" t="str">
        <f>IF(ISERROR(VLOOKUP(B1573,'Айгенис Оп11'!$C$3:$C$30,1,0)),"Нет","Да")</f>
        <v>Нет</v>
      </c>
      <c r="D1573" s="43">
        <f t="shared" si="49"/>
        <v>365</v>
      </c>
      <c r="E1573" s="44">
        <f>ROUND(('Все выпуски'!$J$3*'Все выпуски'!$J$6/100)/365*(B1573-IF(C1573="Нет",VLOOKUP(A1573,'Айгенис Оп11'!$A$2:$C$30,3,0),VLOOKUP((A1573-1),'Айгенис Оп11'!$A$2:$C$30,3,0))),2)</f>
        <v>0.16</v>
      </c>
      <c r="G1573" s="43">
        <f>COUNTIF(D1574:$D$2571,365)</f>
        <v>632</v>
      </c>
      <c r="H1573" s="43">
        <f>COUNTIF(D1574:$D$2571,366)</f>
        <v>366</v>
      </c>
    </row>
    <row r="1574" spans="1:8" x14ac:dyDescent="0.25">
      <c r="A1574" s="1">
        <f>COUNTIF($C$2:C1574,"Да")</f>
        <v>17</v>
      </c>
      <c r="B1574" s="45">
        <f t="shared" si="50"/>
        <v>46573</v>
      </c>
      <c r="C1574" s="42" t="str">
        <f>IF(ISERROR(VLOOKUP(B1574,'Айгенис Оп11'!$C$3:$C$30,1,0)),"Нет","Да")</f>
        <v>Нет</v>
      </c>
      <c r="D1574" s="43">
        <f t="shared" si="49"/>
        <v>365</v>
      </c>
      <c r="E1574" s="44">
        <f>ROUND(('Все выпуски'!$J$3*'Все выпуски'!$J$6/100)/365*(B1574-IF(C1574="Нет",VLOOKUP(A1574,'Айгенис Оп11'!$A$2:$C$30,3,0),VLOOKUP((A1574-1),'Айгенис Оп11'!$A$2:$C$30,3,0))),2)</f>
        <v>0.25</v>
      </c>
      <c r="G1574" s="43">
        <f>COUNTIF(D1575:$D$2571,365)</f>
        <v>631</v>
      </c>
      <c r="H1574" s="43">
        <f>COUNTIF(D1575:$D$2571,366)</f>
        <v>366</v>
      </c>
    </row>
    <row r="1575" spans="1:8" x14ac:dyDescent="0.25">
      <c r="A1575" s="1">
        <f>COUNTIF($C$2:C1575,"Да")</f>
        <v>17</v>
      </c>
      <c r="B1575" s="45">
        <f t="shared" si="50"/>
        <v>46574</v>
      </c>
      <c r="C1575" s="42" t="str">
        <f>IF(ISERROR(VLOOKUP(B1575,'Айгенис Оп11'!$C$3:$C$30,1,0)),"Нет","Да")</f>
        <v>Нет</v>
      </c>
      <c r="D1575" s="43">
        <f t="shared" si="49"/>
        <v>365</v>
      </c>
      <c r="E1575" s="44">
        <f>ROUND(('Все выпуски'!$J$3*'Все выпуски'!$J$6/100)/365*(B1575-IF(C1575="Нет",VLOOKUP(A1575,'Айгенис Оп11'!$A$2:$C$30,3,0),VLOOKUP((A1575-1),'Айгенис Оп11'!$A$2:$C$30,3,0))),2)</f>
        <v>0.33</v>
      </c>
      <c r="G1575" s="43">
        <f>COUNTIF(D1576:$D$2571,365)</f>
        <v>630</v>
      </c>
      <c r="H1575" s="43">
        <f>COUNTIF(D1576:$D$2571,366)</f>
        <v>366</v>
      </c>
    </row>
    <row r="1576" spans="1:8" x14ac:dyDescent="0.25">
      <c r="A1576" s="1">
        <f>COUNTIF($C$2:C1576,"Да")</f>
        <v>17</v>
      </c>
      <c r="B1576" s="45">
        <f t="shared" si="50"/>
        <v>46575</v>
      </c>
      <c r="C1576" s="42" t="str">
        <f>IF(ISERROR(VLOOKUP(B1576,'Айгенис Оп11'!$C$3:$C$30,1,0)),"Нет","Да")</f>
        <v>Нет</v>
      </c>
      <c r="D1576" s="43">
        <f t="shared" si="49"/>
        <v>365</v>
      </c>
      <c r="E1576" s="44">
        <f>ROUND(('Все выпуски'!$J$3*'Все выпуски'!$J$6/100)/365*(B1576-IF(C1576="Нет",VLOOKUP(A1576,'Айгенис Оп11'!$A$2:$C$30,3,0),VLOOKUP((A1576-1),'Айгенис Оп11'!$A$2:$C$30,3,0))),2)</f>
        <v>0.41</v>
      </c>
      <c r="G1576" s="43">
        <f>COUNTIF(D1577:$D$2571,365)</f>
        <v>629</v>
      </c>
      <c r="H1576" s="43">
        <f>COUNTIF(D1577:$D$2571,366)</f>
        <v>366</v>
      </c>
    </row>
    <row r="1577" spans="1:8" x14ac:dyDescent="0.25">
      <c r="A1577" s="1">
        <f>COUNTIF($C$2:C1577,"Да")</f>
        <v>17</v>
      </c>
      <c r="B1577" s="45">
        <f t="shared" si="50"/>
        <v>46576</v>
      </c>
      <c r="C1577" s="42" t="str">
        <f>IF(ISERROR(VLOOKUP(B1577,'Айгенис Оп11'!$C$3:$C$30,1,0)),"Нет","Да")</f>
        <v>Нет</v>
      </c>
      <c r="D1577" s="43">
        <f t="shared" si="49"/>
        <v>365</v>
      </c>
      <c r="E1577" s="44">
        <f>ROUND(('Все выпуски'!$J$3*'Все выпуски'!$J$6/100)/365*(B1577-IF(C1577="Нет",VLOOKUP(A1577,'Айгенис Оп11'!$A$2:$C$30,3,0),VLOOKUP((A1577-1),'Айгенис Оп11'!$A$2:$C$30,3,0))),2)</f>
        <v>0.49</v>
      </c>
      <c r="G1577" s="43">
        <f>COUNTIF(D1578:$D$2571,365)</f>
        <v>628</v>
      </c>
      <c r="H1577" s="43">
        <f>COUNTIF(D1578:$D$2571,366)</f>
        <v>366</v>
      </c>
    </row>
    <row r="1578" spans="1:8" x14ac:dyDescent="0.25">
      <c r="A1578" s="1">
        <f>COUNTIF($C$2:C1578,"Да")</f>
        <v>17</v>
      </c>
      <c r="B1578" s="45">
        <f t="shared" si="50"/>
        <v>46577</v>
      </c>
      <c r="C1578" s="42" t="str">
        <f>IF(ISERROR(VLOOKUP(B1578,'Айгенис Оп11'!$C$3:$C$30,1,0)),"Нет","Да")</f>
        <v>Нет</v>
      </c>
      <c r="D1578" s="43">
        <f t="shared" si="49"/>
        <v>365</v>
      </c>
      <c r="E1578" s="44">
        <f>ROUND(('Все выпуски'!$J$3*'Все выпуски'!$J$6/100)/365*(B1578-IF(C1578="Нет",VLOOKUP(A1578,'Айгенис Оп11'!$A$2:$C$30,3,0),VLOOKUP((A1578-1),'Айгенис Оп11'!$A$2:$C$30,3,0))),2)</f>
        <v>0.57999999999999996</v>
      </c>
      <c r="G1578" s="43">
        <f>COUNTIF(D1579:$D$2571,365)</f>
        <v>627</v>
      </c>
      <c r="H1578" s="43">
        <f>COUNTIF(D1579:$D$2571,366)</f>
        <v>366</v>
      </c>
    </row>
    <row r="1579" spans="1:8" x14ac:dyDescent="0.25">
      <c r="A1579" s="1">
        <f>COUNTIF($C$2:C1579,"Да")</f>
        <v>17</v>
      </c>
      <c r="B1579" s="45">
        <f t="shared" si="50"/>
        <v>46578</v>
      </c>
      <c r="C1579" s="42" t="str">
        <f>IF(ISERROR(VLOOKUP(B1579,'Айгенис Оп11'!$C$3:$C$30,1,0)),"Нет","Да")</f>
        <v>Нет</v>
      </c>
      <c r="D1579" s="43">
        <f t="shared" si="49"/>
        <v>365</v>
      </c>
      <c r="E1579" s="44">
        <f>ROUND(('Все выпуски'!$J$3*'Все выпуски'!$J$6/100)/365*(B1579-IF(C1579="Нет",VLOOKUP(A1579,'Айгенис Оп11'!$A$2:$C$30,3,0),VLOOKUP((A1579-1),'Айгенис Оп11'!$A$2:$C$30,3,0))),2)</f>
        <v>0.66</v>
      </c>
      <c r="G1579" s="43">
        <f>COUNTIF(D1580:$D$2571,365)</f>
        <v>626</v>
      </c>
      <c r="H1579" s="43">
        <f>COUNTIF(D1580:$D$2571,366)</f>
        <v>366</v>
      </c>
    </row>
    <row r="1580" spans="1:8" x14ac:dyDescent="0.25">
      <c r="A1580" s="1">
        <f>COUNTIF($C$2:C1580,"Да")</f>
        <v>17</v>
      </c>
      <c r="B1580" s="45">
        <f t="shared" si="50"/>
        <v>46579</v>
      </c>
      <c r="C1580" s="42" t="str">
        <f>IF(ISERROR(VLOOKUP(B1580,'Айгенис Оп11'!$C$3:$C$30,1,0)),"Нет","Да")</f>
        <v>Нет</v>
      </c>
      <c r="D1580" s="43">
        <f t="shared" si="49"/>
        <v>365</v>
      </c>
      <c r="E1580" s="44">
        <f>ROUND(('Все выпуски'!$J$3*'Все выпуски'!$J$6/100)/365*(B1580-IF(C1580="Нет",VLOOKUP(A1580,'Айгенис Оп11'!$A$2:$C$30,3,0),VLOOKUP((A1580-1),'Айгенис Оп11'!$A$2:$C$30,3,0))),2)</f>
        <v>0.74</v>
      </c>
      <c r="G1580" s="43">
        <f>COUNTIF(D1581:$D$2571,365)</f>
        <v>625</v>
      </c>
      <c r="H1580" s="43">
        <f>COUNTIF(D1581:$D$2571,366)</f>
        <v>366</v>
      </c>
    </row>
    <row r="1581" spans="1:8" x14ac:dyDescent="0.25">
      <c r="A1581" s="1">
        <f>COUNTIF($C$2:C1581,"Да")</f>
        <v>17</v>
      </c>
      <c r="B1581" s="45">
        <f t="shared" si="50"/>
        <v>46580</v>
      </c>
      <c r="C1581" s="42" t="str">
        <f>IF(ISERROR(VLOOKUP(B1581,'Айгенис Оп11'!$C$3:$C$30,1,0)),"Нет","Да")</f>
        <v>Нет</v>
      </c>
      <c r="D1581" s="43">
        <f t="shared" si="49"/>
        <v>365</v>
      </c>
      <c r="E1581" s="44">
        <f>ROUND(('Все выпуски'!$J$3*'Все выпуски'!$J$6/100)/365*(B1581-IF(C1581="Нет",VLOOKUP(A1581,'Айгенис Оп11'!$A$2:$C$30,3,0),VLOOKUP((A1581-1),'Айгенис Оп11'!$A$2:$C$30,3,0))),2)</f>
        <v>0.82</v>
      </c>
      <c r="G1581" s="43">
        <f>COUNTIF(D1582:$D$2571,365)</f>
        <v>624</v>
      </c>
      <c r="H1581" s="43">
        <f>COUNTIF(D1582:$D$2571,366)</f>
        <v>366</v>
      </c>
    </row>
    <row r="1582" spans="1:8" x14ac:dyDescent="0.25">
      <c r="A1582" s="1">
        <f>COUNTIF($C$2:C1582,"Да")</f>
        <v>17</v>
      </c>
      <c r="B1582" s="45">
        <f t="shared" si="50"/>
        <v>46581</v>
      </c>
      <c r="C1582" s="42" t="str">
        <f>IF(ISERROR(VLOOKUP(B1582,'Айгенис Оп11'!$C$3:$C$30,1,0)),"Нет","Да")</f>
        <v>Нет</v>
      </c>
      <c r="D1582" s="43">
        <f t="shared" si="49"/>
        <v>365</v>
      </c>
      <c r="E1582" s="44">
        <f>ROUND(('Все выпуски'!$J$3*'Все выпуски'!$J$6/100)/365*(B1582-IF(C1582="Нет",VLOOKUP(A1582,'Айгенис Оп11'!$A$2:$C$30,3,0),VLOOKUP((A1582-1),'Айгенис Оп11'!$A$2:$C$30,3,0))),2)</f>
        <v>0.9</v>
      </c>
      <c r="G1582" s="43">
        <f>COUNTIF(D1583:$D$2571,365)</f>
        <v>623</v>
      </c>
      <c r="H1582" s="43">
        <f>COUNTIF(D1583:$D$2571,366)</f>
        <v>366</v>
      </c>
    </row>
    <row r="1583" spans="1:8" x14ac:dyDescent="0.25">
      <c r="A1583" s="1">
        <f>COUNTIF($C$2:C1583,"Да")</f>
        <v>17</v>
      </c>
      <c r="B1583" s="45">
        <f t="shared" si="50"/>
        <v>46582</v>
      </c>
      <c r="C1583" s="42" t="str">
        <f>IF(ISERROR(VLOOKUP(B1583,'Айгенис Оп11'!$C$3:$C$30,1,0)),"Нет","Да")</f>
        <v>Нет</v>
      </c>
      <c r="D1583" s="43">
        <f t="shared" si="49"/>
        <v>365</v>
      </c>
      <c r="E1583" s="44">
        <f>ROUND(('Все выпуски'!$J$3*'Все выпуски'!$J$6/100)/365*(B1583-IF(C1583="Нет",VLOOKUP(A1583,'Айгенис Оп11'!$A$2:$C$30,3,0),VLOOKUP((A1583-1),'Айгенис Оп11'!$A$2:$C$30,3,0))),2)</f>
        <v>0.99</v>
      </c>
      <c r="G1583" s="43">
        <f>COUNTIF(D1584:$D$2571,365)</f>
        <v>622</v>
      </c>
      <c r="H1583" s="43">
        <f>COUNTIF(D1584:$D$2571,366)</f>
        <v>366</v>
      </c>
    </row>
    <row r="1584" spans="1:8" x14ac:dyDescent="0.25">
      <c r="A1584" s="1">
        <f>COUNTIF($C$2:C1584,"Да")</f>
        <v>17</v>
      </c>
      <c r="B1584" s="45">
        <f t="shared" si="50"/>
        <v>46583</v>
      </c>
      <c r="C1584" s="42" t="str">
        <f>IF(ISERROR(VLOOKUP(B1584,'Айгенис Оп11'!$C$3:$C$30,1,0)),"Нет","Да")</f>
        <v>Нет</v>
      </c>
      <c r="D1584" s="43">
        <f t="shared" si="49"/>
        <v>365</v>
      </c>
      <c r="E1584" s="44">
        <f>ROUND(('Все выпуски'!$J$3*'Все выпуски'!$J$6/100)/365*(B1584-IF(C1584="Нет",VLOOKUP(A1584,'Айгенис Оп11'!$A$2:$C$30,3,0),VLOOKUP((A1584-1),'Айгенис Оп11'!$A$2:$C$30,3,0))),2)</f>
        <v>1.07</v>
      </c>
      <c r="G1584" s="43">
        <f>COUNTIF(D1585:$D$2571,365)</f>
        <v>621</v>
      </c>
      <c r="H1584" s="43">
        <f>COUNTIF(D1585:$D$2571,366)</f>
        <v>366</v>
      </c>
    </row>
    <row r="1585" spans="1:8" x14ac:dyDescent="0.25">
      <c r="A1585" s="1">
        <f>COUNTIF($C$2:C1585,"Да")</f>
        <v>17</v>
      </c>
      <c r="B1585" s="45">
        <f t="shared" si="50"/>
        <v>46584</v>
      </c>
      <c r="C1585" s="42" t="str">
        <f>IF(ISERROR(VLOOKUP(B1585,'Айгенис Оп11'!$C$3:$C$30,1,0)),"Нет","Да")</f>
        <v>Нет</v>
      </c>
      <c r="D1585" s="43">
        <f t="shared" si="49"/>
        <v>365</v>
      </c>
      <c r="E1585" s="44">
        <f>ROUND(('Все выпуски'!$J$3*'Все выпуски'!$J$6/100)/365*(B1585-IF(C1585="Нет",VLOOKUP(A1585,'Айгенис Оп11'!$A$2:$C$30,3,0),VLOOKUP((A1585-1),'Айгенис Оп11'!$A$2:$C$30,3,0))),2)</f>
        <v>1.1499999999999999</v>
      </c>
      <c r="G1585" s="43">
        <f>COUNTIF(D1586:$D$2571,365)</f>
        <v>620</v>
      </c>
      <c r="H1585" s="43">
        <f>COUNTIF(D1586:$D$2571,366)</f>
        <v>366</v>
      </c>
    </row>
    <row r="1586" spans="1:8" x14ac:dyDescent="0.25">
      <c r="A1586" s="1">
        <f>COUNTIF($C$2:C1586,"Да")</f>
        <v>17</v>
      </c>
      <c r="B1586" s="45">
        <f t="shared" si="50"/>
        <v>46585</v>
      </c>
      <c r="C1586" s="42" t="str">
        <f>IF(ISERROR(VLOOKUP(B1586,'Айгенис Оп11'!$C$3:$C$30,1,0)),"Нет","Да")</f>
        <v>Нет</v>
      </c>
      <c r="D1586" s="43">
        <f t="shared" si="49"/>
        <v>365</v>
      </c>
      <c r="E1586" s="44">
        <f>ROUND(('Все выпуски'!$J$3*'Все выпуски'!$J$6/100)/365*(B1586-IF(C1586="Нет",VLOOKUP(A1586,'Айгенис Оп11'!$A$2:$C$30,3,0),VLOOKUP((A1586-1),'Айгенис Оп11'!$A$2:$C$30,3,0))),2)</f>
        <v>1.23</v>
      </c>
      <c r="G1586" s="43">
        <f>COUNTIF(D1587:$D$2571,365)</f>
        <v>619</v>
      </c>
      <c r="H1586" s="43">
        <f>COUNTIF(D1587:$D$2571,366)</f>
        <v>366</v>
      </c>
    </row>
    <row r="1587" spans="1:8" x14ac:dyDescent="0.25">
      <c r="A1587" s="1">
        <f>COUNTIF($C$2:C1587,"Да")</f>
        <v>17</v>
      </c>
      <c r="B1587" s="45">
        <f t="shared" si="50"/>
        <v>46586</v>
      </c>
      <c r="C1587" s="42" t="str">
        <f>IF(ISERROR(VLOOKUP(B1587,'Айгенис Оп11'!$C$3:$C$30,1,0)),"Нет","Да")</f>
        <v>Нет</v>
      </c>
      <c r="D1587" s="43">
        <f t="shared" si="49"/>
        <v>365</v>
      </c>
      <c r="E1587" s="44">
        <f>ROUND(('Все выпуски'!$J$3*'Все выпуски'!$J$6/100)/365*(B1587-IF(C1587="Нет",VLOOKUP(A1587,'Айгенис Оп11'!$A$2:$C$30,3,0),VLOOKUP((A1587-1),'Айгенис Оп11'!$A$2:$C$30,3,0))),2)</f>
        <v>1.32</v>
      </c>
      <c r="G1587" s="43">
        <f>COUNTIF(D1588:$D$2571,365)</f>
        <v>618</v>
      </c>
      <c r="H1587" s="43">
        <f>COUNTIF(D1588:$D$2571,366)</f>
        <v>366</v>
      </c>
    </row>
    <row r="1588" spans="1:8" x14ac:dyDescent="0.25">
      <c r="A1588" s="1">
        <f>COUNTIF($C$2:C1588,"Да")</f>
        <v>17</v>
      </c>
      <c r="B1588" s="45">
        <f t="shared" si="50"/>
        <v>46587</v>
      </c>
      <c r="C1588" s="42" t="str">
        <f>IF(ISERROR(VLOOKUP(B1588,'Айгенис Оп11'!$C$3:$C$30,1,0)),"Нет","Да")</f>
        <v>Нет</v>
      </c>
      <c r="D1588" s="43">
        <f t="shared" si="49"/>
        <v>365</v>
      </c>
      <c r="E1588" s="44">
        <f>ROUND(('Все выпуски'!$J$3*'Все выпуски'!$J$6/100)/365*(B1588-IF(C1588="Нет",VLOOKUP(A1588,'Айгенис Оп11'!$A$2:$C$30,3,0),VLOOKUP((A1588-1),'Айгенис Оп11'!$A$2:$C$30,3,0))),2)</f>
        <v>1.4</v>
      </c>
      <c r="G1588" s="43">
        <f>COUNTIF(D1589:$D$2571,365)</f>
        <v>617</v>
      </c>
      <c r="H1588" s="43">
        <f>COUNTIF(D1589:$D$2571,366)</f>
        <v>366</v>
      </c>
    </row>
    <row r="1589" spans="1:8" x14ac:dyDescent="0.25">
      <c r="A1589" s="1">
        <f>COUNTIF($C$2:C1589,"Да")</f>
        <v>17</v>
      </c>
      <c r="B1589" s="45">
        <f t="shared" si="50"/>
        <v>46588</v>
      </c>
      <c r="C1589" s="42" t="str">
        <f>IF(ISERROR(VLOOKUP(B1589,'Айгенис Оп11'!$C$3:$C$30,1,0)),"Нет","Да")</f>
        <v>Нет</v>
      </c>
      <c r="D1589" s="43">
        <f t="shared" si="49"/>
        <v>365</v>
      </c>
      <c r="E1589" s="44">
        <f>ROUND(('Все выпуски'!$J$3*'Все выпуски'!$J$6/100)/365*(B1589-IF(C1589="Нет",VLOOKUP(A1589,'Айгенис Оп11'!$A$2:$C$30,3,0),VLOOKUP((A1589-1),'Айгенис Оп11'!$A$2:$C$30,3,0))),2)</f>
        <v>1.48</v>
      </c>
      <c r="G1589" s="43">
        <f>COUNTIF(D1590:$D$2571,365)</f>
        <v>616</v>
      </c>
      <c r="H1589" s="43">
        <f>COUNTIF(D1590:$D$2571,366)</f>
        <v>366</v>
      </c>
    </row>
    <row r="1590" spans="1:8" x14ac:dyDescent="0.25">
      <c r="A1590" s="1">
        <f>COUNTIF($C$2:C1590,"Да")</f>
        <v>17</v>
      </c>
      <c r="B1590" s="45">
        <f t="shared" si="50"/>
        <v>46589</v>
      </c>
      <c r="C1590" s="42" t="str">
        <f>IF(ISERROR(VLOOKUP(B1590,'Айгенис Оп11'!$C$3:$C$30,1,0)),"Нет","Да")</f>
        <v>Нет</v>
      </c>
      <c r="D1590" s="43">
        <f t="shared" si="49"/>
        <v>365</v>
      </c>
      <c r="E1590" s="44">
        <f>ROUND(('Все выпуски'!$J$3*'Все выпуски'!$J$6/100)/365*(B1590-IF(C1590="Нет",VLOOKUP(A1590,'Айгенис Оп11'!$A$2:$C$30,3,0),VLOOKUP((A1590-1),'Айгенис Оп11'!$A$2:$C$30,3,0))),2)</f>
        <v>1.56</v>
      </c>
      <c r="G1590" s="43">
        <f>COUNTIF(D1591:$D$2571,365)</f>
        <v>615</v>
      </c>
      <c r="H1590" s="43">
        <f>COUNTIF(D1591:$D$2571,366)</f>
        <v>366</v>
      </c>
    </row>
    <row r="1591" spans="1:8" x14ac:dyDescent="0.25">
      <c r="A1591" s="1">
        <f>COUNTIF($C$2:C1591,"Да")</f>
        <v>17</v>
      </c>
      <c r="B1591" s="45">
        <f t="shared" si="50"/>
        <v>46590</v>
      </c>
      <c r="C1591" s="42" t="str">
        <f>IF(ISERROR(VLOOKUP(B1591,'Айгенис Оп11'!$C$3:$C$30,1,0)),"Нет","Да")</f>
        <v>Нет</v>
      </c>
      <c r="D1591" s="43">
        <f t="shared" si="49"/>
        <v>365</v>
      </c>
      <c r="E1591" s="44">
        <f>ROUND(('Все выпуски'!$J$3*'Все выпуски'!$J$6/100)/365*(B1591-IF(C1591="Нет",VLOOKUP(A1591,'Айгенис Оп11'!$A$2:$C$30,3,0),VLOOKUP((A1591-1),'Айгенис Оп11'!$A$2:$C$30,3,0))),2)</f>
        <v>1.64</v>
      </c>
      <c r="G1591" s="43">
        <f>COUNTIF(D1592:$D$2571,365)</f>
        <v>614</v>
      </c>
      <c r="H1591" s="43">
        <f>COUNTIF(D1592:$D$2571,366)</f>
        <v>366</v>
      </c>
    </row>
    <row r="1592" spans="1:8" x14ac:dyDescent="0.25">
      <c r="A1592" s="1">
        <f>COUNTIF($C$2:C1592,"Да")</f>
        <v>17</v>
      </c>
      <c r="B1592" s="45">
        <f t="shared" si="50"/>
        <v>46591</v>
      </c>
      <c r="C1592" s="42" t="str">
        <f>IF(ISERROR(VLOOKUP(B1592,'Айгенис Оп11'!$C$3:$C$30,1,0)),"Нет","Да")</f>
        <v>Нет</v>
      </c>
      <c r="D1592" s="43">
        <f t="shared" si="49"/>
        <v>365</v>
      </c>
      <c r="E1592" s="44">
        <f>ROUND(('Все выпуски'!$J$3*'Все выпуски'!$J$6/100)/365*(B1592-IF(C1592="Нет",VLOOKUP(A1592,'Айгенис Оп11'!$A$2:$C$30,3,0),VLOOKUP((A1592-1),'Айгенис Оп11'!$A$2:$C$30,3,0))),2)</f>
        <v>1.73</v>
      </c>
      <c r="G1592" s="43">
        <f>COUNTIF(D1593:$D$2571,365)</f>
        <v>613</v>
      </c>
      <c r="H1592" s="43">
        <f>COUNTIF(D1593:$D$2571,366)</f>
        <v>366</v>
      </c>
    </row>
    <row r="1593" spans="1:8" x14ac:dyDescent="0.25">
      <c r="A1593" s="1">
        <f>COUNTIF($C$2:C1593,"Да")</f>
        <v>17</v>
      </c>
      <c r="B1593" s="45">
        <f t="shared" si="50"/>
        <v>46592</v>
      </c>
      <c r="C1593" s="42" t="str">
        <f>IF(ISERROR(VLOOKUP(B1593,'Айгенис Оп11'!$C$3:$C$30,1,0)),"Нет","Да")</f>
        <v>Нет</v>
      </c>
      <c r="D1593" s="43">
        <f t="shared" si="49"/>
        <v>365</v>
      </c>
      <c r="E1593" s="44">
        <f>ROUND(('Все выпуски'!$J$3*'Все выпуски'!$J$6/100)/365*(B1593-IF(C1593="Нет",VLOOKUP(A1593,'Айгенис Оп11'!$A$2:$C$30,3,0),VLOOKUP((A1593-1),'Айгенис Оп11'!$A$2:$C$30,3,0))),2)</f>
        <v>1.81</v>
      </c>
      <c r="G1593" s="43">
        <f>COUNTIF(D1594:$D$2571,365)</f>
        <v>612</v>
      </c>
      <c r="H1593" s="43">
        <f>COUNTIF(D1594:$D$2571,366)</f>
        <v>366</v>
      </c>
    </row>
    <row r="1594" spans="1:8" x14ac:dyDescent="0.25">
      <c r="A1594" s="1">
        <f>COUNTIF($C$2:C1594,"Да")</f>
        <v>17</v>
      </c>
      <c r="B1594" s="45">
        <f t="shared" si="50"/>
        <v>46593</v>
      </c>
      <c r="C1594" s="42" t="str">
        <f>IF(ISERROR(VLOOKUP(B1594,'Айгенис Оп11'!$C$3:$C$30,1,0)),"Нет","Да")</f>
        <v>Нет</v>
      </c>
      <c r="D1594" s="43">
        <f t="shared" si="49"/>
        <v>365</v>
      </c>
      <c r="E1594" s="44">
        <f>ROUND(('Все выпуски'!$J$3*'Все выпуски'!$J$6/100)/365*(B1594-IF(C1594="Нет",VLOOKUP(A1594,'Айгенис Оп11'!$A$2:$C$30,3,0),VLOOKUP((A1594-1),'Айгенис Оп11'!$A$2:$C$30,3,0))),2)</f>
        <v>1.89</v>
      </c>
      <c r="G1594" s="43">
        <f>COUNTIF(D1595:$D$2571,365)</f>
        <v>611</v>
      </c>
      <c r="H1594" s="43">
        <f>COUNTIF(D1595:$D$2571,366)</f>
        <v>366</v>
      </c>
    </row>
    <row r="1595" spans="1:8" x14ac:dyDescent="0.25">
      <c r="A1595" s="1">
        <f>COUNTIF($C$2:C1595,"Да")</f>
        <v>17</v>
      </c>
      <c r="B1595" s="45">
        <f t="shared" si="50"/>
        <v>46594</v>
      </c>
      <c r="C1595" s="42" t="str">
        <f>IF(ISERROR(VLOOKUP(B1595,'Айгенис Оп11'!$C$3:$C$30,1,0)),"Нет","Да")</f>
        <v>Нет</v>
      </c>
      <c r="D1595" s="43">
        <f t="shared" si="49"/>
        <v>365</v>
      </c>
      <c r="E1595" s="44">
        <f>ROUND(('Все выпуски'!$J$3*'Все выпуски'!$J$6/100)/365*(B1595-IF(C1595="Нет",VLOOKUP(A1595,'Айгенис Оп11'!$A$2:$C$30,3,0),VLOOKUP((A1595-1),'Айгенис Оп11'!$A$2:$C$30,3,0))),2)</f>
        <v>1.97</v>
      </c>
      <c r="G1595" s="43">
        <f>COUNTIF(D1596:$D$2571,365)</f>
        <v>610</v>
      </c>
      <c r="H1595" s="43">
        <f>COUNTIF(D1596:$D$2571,366)</f>
        <v>366</v>
      </c>
    </row>
    <row r="1596" spans="1:8" x14ac:dyDescent="0.25">
      <c r="A1596" s="1">
        <f>COUNTIF($C$2:C1596,"Да")</f>
        <v>17</v>
      </c>
      <c r="B1596" s="45">
        <f t="shared" si="50"/>
        <v>46595</v>
      </c>
      <c r="C1596" s="42" t="str">
        <f>IF(ISERROR(VLOOKUP(B1596,'Айгенис Оп11'!$C$3:$C$30,1,0)),"Нет","Да")</f>
        <v>Нет</v>
      </c>
      <c r="D1596" s="43">
        <f t="shared" si="49"/>
        <v>365</v>
      </c>
      <c r="E1596" s="44">
        <f>ROUND(('Все выпуски'!$J$3*'Все выпуски'!$J$6/100)/365*(B1596-IF(C1596="Нет",VLOOKUP(A1596,'Айгенис Оп11'!$A$2:$C$30,3,0),VLOOKUP((A1596-1),'Айгенис Оп11'!$A$2:$C$30,3,0))),2)</f>
        <v>2.0499999999999998</v>
      </c>
      <c r="G1596" s="43">
        <f>COUNTIF(D1597:$D$2571,365)</f>
        <v>609</v>
      </c>
      <c r="H1596" s="43">
        <f>COUNTIF(D1597:$D$2571,366)</f>
        <v>366</v>
      </c>
    </row>
    <row r="1597" spans="1:8" x14ac:dyDescent="0.25">
      <c r="A1597" s="1">
        <f>COUNTIF($C$2:C1597,"Да")</f>
        <v>17</v>
      </c>
      <c r="B1597" s="45">
        <f t="shared" si="50"/>
        <v>46596</v>
      </c>
      <c r="C1597" s="42" t="str">
        <f>IF(ISERROR(VLOOKUP(B1597,'Айгенис Оп11'!$C$3:$C$30,1,0)),"Нет","Да")</f>
        <v>Нет</v>
      </c>
      <c r="D1597" s="43">
        <f t="shared" si="49"/>
        <v>365</v>
      </c>
      <c r="E1597" s="44">
        <f>ROUND(('Все выпуски'!$J$3*'Все выпуски'!$J$6/100)/365*(B1597-IF(C1597="Нет",VLOOKUP(A1597,'Айгенис Оп11'!$A$2:$C$30,3,0),VLOOKUP((A1597-1),'Айгенис Оп11'!$A$2:$C$30,3,0))),2)</f>
        <v>2.14</v>
      </c>
      <c r="G1597" s="43">
        <f>COUNTIF(D1598:$D$2571,365)</f>
        <v>608</v>
      </c>
      <c r="H1597" s="43">
        <f>COUNTIF(D1598:$D$2571,366)</f>
        <v>366</v>
      </c>
    </row>
    <row r="1598" spans="1:8" x14ac:dyDescent="0.25">
      <c r="A1598" s="1">
        <f>COUNTIF($C$2:C1598,"Да")</f>
        <v>17</v>
      </c>
      <c r="B1598" s="45">
        <f t="shared" si="50"/>
        <v>46597</v>
      </c>
      <c r="C1598" s="42" t="str">
        <f>IF(ISERROR(VLOOKUP(B1598,'Айгенис Оп11'!$C$3:$C$30,1,0)),"Нет","Да")</f>
        <v>Нет</v>
      </c>
      <c r="D1598" s="43">
        <f t="shared" si="49"/>
        <v>365</v>
      </c>
      <c r="E1598" s="44">
        <f>ROUND(('Все выпуски'!$J$3*'Все выпуски'!$J$6/100)/365*(B1598-IF(C1598="Нет",VLOOKUP(A1598,'Айгенис Оп11'!$A$2:$C$30,3,0),VLOOKUP((A1598-1),'Айгенис Оп11'!$A$2:$C$30,3,0))),2)</f>
        <v>2.2200000000000002</v>
      </c>
      <c r="G1598" s="43">
        <f>COUNTIF(D1599:$D$2571,365)</f>
        <v>607</v>
      </c>
      <c r="H1598" s="43">
        <f>COUNTIF(D1599:$D$2571,366)</f>
        <v>366</v>
      </c>
    </row>
    <row r="1599" spans="1:8" x14ac:dyDescent="0.25">
      <c r="A1599" s="1">
        <f>COUNTIF($C$2:C1599,"Да")</f>
        <v>17</v>
      </c>
      <c r="B1599" s="45">
        <f t="shared" si="50"/>
        <v>46598</v>
      </c>
      <c r="C1599" s="42" t="str">
        <f>IF(ISERROR(VLOOKUP(B1599,'Айгенис Оп11'!$C$3:$C$30,1,0)),"Нет","Да")</f>
        <v>Нет</v>
      </c>
      <c r="D1599" s="43">
        <f t="shared" si="49"/>
        <v>365</v>
      </c>
      <c r="E1599" s="44">
        <f>ROUND(('Все выпуски'!$J$3*'Все выпуски'!$J$6/100)/365*(B1599-IF(C1599="Нет",VLOOKUP(A1599,'Айгенис Оп11'!$A$2:$C$30,3,0),VLOOKUP((A1599-1),'Айгенис Оп11'!$A$2:$C$30,3,0))),2)</f>
        <v>2.2999999999999998</v>
      </c>
      <c r="G1599" s="43">
        <f>COUNTIF(D1600:$D$2571,365)</f>
        <v>606</v>
      </c>
      <c r="H1599" s="43">
        <f>COUNTIF(D1600:$D$2571,366)</f>
        <v>366</v>
      </c>
    </row>
    <row r="1600" spans="1:8" x14ac:dyDescent="0.25">
      <c r="A1600" s="1">
        <f>COUNTIF($C$2:C1600,"Да")</f>
        <v>17</v>
      </c>
      <c r="B1600" s="45">
        <f t="shared" ref="B1600:B1663" si="51">B1599+1</f>
        <v>46599</v>
      </c>
      <c r="C1600" s="42" t="str">
        <f>IF(ISERROR(VLOOKUP(B1600,'Айгенис Оп11'!$C$3:$C$30,1,0)),"Нет","Да")</f>
        <v>Нет</v>
      </c>
      <c r="D1600" s="43">
        <f t="shared" si="49"/>
        <v>365</v>
      </c>
      <c r="E1600" s="44">
        <f>ROUND(('Все выпуски'!$J$3*'Все выпуски'!$J$6/100)/365*(B1600-IF(C1600="Нет",VLOOKUP(A1600,'Айгенис Оп11'!$A$2:$C$30,3,0),VLOOKUP((A1600-1),'Айгенис Оп11'!$A$2:$C$30,3,0))),2)</f>
        <v>2.38</v>
      </c>
      <c r="G1600" s="43">
        <f>COUNTIF(D1601:$D$2571,365)</f>
        <v>605</v>
      </c>
      <c r="H1600" s="43">
        <f>COUNTIF(D1601:$D$2571,366)</f>
        <v>366</v>
      </c>
    </row>
    <row r="1601" spans="1:8" x14ac:dyDescent="0.25">
      <c r="A1601" s="1">
        <f>COUNTIF($C$2:C1601,"Да")</f>
        <v>17</v>
      </c>
      <c r="B1601" s="45">
        <f t="shared" si="51"/>
        <v>46600</v>
      </c>
      <c r="C1601" s="42" t="str">
        <f>IF(ISERROR(VLOOKUP(B1601,'Айгенис Оп11'!$C$3:$C$30,1,0)),"Нет","Да")</f>
        <v>Нет</v>
      </c>
      <c r="D1601" s="43">
        <f t="shared" si="49"/>
        <v>365</v>
      </c>
      <c r="E1601" s="44">
        <f>ROUND(('Все выпуски'!$J$3*'Все выпуски'!$J$6/100)/365*(B1601-IF(C1601="Нет",VLOOKUP(A1601,'Айгенис Оп11'!$A$2:$C$30,3,0),VLOOKUP((A1601-1),'Айгенис Оп11'!$A$2:$C$30,3,0))),2)</f>
        <v>2.4700000000000002</v>
      </c>
      <c r="G1601" s="43">
        <f>COUNTIF(D1602:$D$2571,365)</f>
        <v>604</v>
      </c>
      <c r="H1601" s="43">
        <f>COUNTIF(D1602:$D$2571,366)</f>
        <v>366</v>
      </c>
    </row>
    <row r="1602" spans="1:8" x14ac:dyDescent="0.25">
      <c r="A1602" s="1">
        <f>COUNTIF($C$2:C1602,"Да")</f>
        <v>17</v>
      </c>
      <c r="B1602" s="45">
        <f t="shared" si="51"/>
        <v>46601</v>
      </c>
      <c r="C1602" s="42" t="str">
        <f>IF(ISERROR(VLOOKUP(B1602,'Айгенис Оп11'!$C$3:$C$30,1,0)),"Нет","Да")</f>
        <v>Нет</v>
      </c>
      <c r="D1602" s="43">
        <f t="shared" si="49"/>
        <v>365</v>
      </c>
      <c r="E1602" s="44">
        <f>ROUND(('Все выпуски'!$J$3*'Все выпуски'!$J$6/100)/365*(B1602-IF(C1602="Нет",VLOOKUP(A1602,'Айгенис Оп11'!$A$2:$C$30,3,0),VLOOKUP((A1602-1),'Айгенис Оп11'!$A$2:$C$30,3,0))),2)</f>
        <v>2.5499999999999998</v>
      </c>
      <c r="G1602" s="43">
        <f>COUNTIF(D1603:$D$2571,365)</f>
        <v>603</v>
      </c>
      <c r="H1602" s="43">
        <f>COUNTIF(D1603:$D$2571,366)</f>
        <v>366</v>
      </c>
    </row>
    <row r="1603" spans="1:8" x14ac:dyDescent="0.25">
      <c r="A1603" s="1">
        <f>COUNTIF($C$2:C1603,"Да")</f>
        <v>17</v>
      </c>
      <c r="B1603" s="45">
        <f t="shared" si="51"/>
        <v>46602</v>
      </c>
      <c r="C1603" s="42" t="str">
        <f>IF(ISERROR(VLOOKUP(B1603,'Айгенис Оп11'!$C$3:$C$30,1,0)),"Нет","Да")</f>
        <v>Нет</v>
      </c>
      <c r="D1603" s="43">
        <f t="shared" ref="D1603:D1666" si="52">IF(MOD(YEAR(B1603),4)=0,366,365)</f>
        <v>365</v>
      </c>
      <c r="E1603" s="44">
        <f>ROUND(('Все выпуски'!$J$3*'Все выпуски'!$J$6/100)/365*(B1603-IF(C1603="Нет",VLOOKUP(A1603,'Айгенис Оп11'!$A$2:$C$30,3,0),VLOOKUP((A1603-1),'Айгенис Оп11'!$A$2:$C$30,3,0))),2)</f>
        <v>2.63</v>
      </c>
      <c r="G1603" s="43">
        <f>COUNTIF(D1604:$D$2571,365)</f>
        <v>602</v>
      </c>
      <c r="H1603" s="43">
        <f>COUNTIF(D1604:$D$2571,366)</f>
        <v>366</v>
      </c>
    </row>
    <row r="1604" spans="1:8" x14ac:dyDescent="0.25">
      <c r="A1604" s="1">
        <f>COUNTIF($C$2:C1604,"Да")</f>
        <v>17</v>
      </c>
      <c r="B1604" s="45">
        <f t="shared" si="51"/>
        <v>46603</v>
      </c>
      <c r="C1604" s="42" t="str">
        <f>IF(ISERROR(VLOOKUP(B1604,'Айгенис Оп11'!$C$3:$C$30,1,0)),"Нет","Да")</f>
        <v>Нет</v>
      </c>
      <c r="D1604" s="43">
        <f t="shared" si="52"/>
        <v>365</v>
      </c>
      <c r="E1604" s="44">
        <f>ROUND(('Все выпуски'!$J$3*'Все выпуски'!$J$6/100)/365*(B1604-IF(C1604="Нет",VLOOKUP(A1604,'Айгенис Оп11'!$A$2:$C$30,3,0),VLOOKUP((A1604-1),'Айгенис Оп11'!$A$2:$C$30,3,0))),2)</f>
        <v>2.71</v>
      </c>
      <c r="G1604" s="43">
        <f>COUNTIF(D1605:$D$2571,365)</f>
        <v>601</v>
      </c>
      <c r="H1604" s="43">
        <f>COUNTIF(D1605:$D$2571,366)</f>
        <v>366</v>
      </c>
    </row>
    <row r="1605" spans="1:8" x14ac:dyDescent="0.25">
      <c r="A1605" s="1">
        <f>COUNTIF($C$2:C1605,"Да")</f>
        <v>17</v>
      </c>
      <c r="B1605" s="45">
        <f t="shared" si="51"/>
        <v>46604</v>
      </c>
      <c r="C1605" s="42" t="str">
        <f>IF(ISERROR(VLOOKUP(B1605,'Айгенис Оп11'!$C$3:$C$30,1,0)),"Нет","Да")</f>
        <v>Нет</v>
      </c>
      <c r="D1605" s="43">
        <f t="shared" si="52"/>
        <v>365</v>
      </c>
      <c r="E1605" s="44">
        <f>ROUND(('Все выпуски'!$J$3*'Все выпуски'!$J$6/100)/365*(B1605-IF(C1605="Нет",VLOOKUP(A1605,'Айгенис Оп11'!$A$2:$C$30,3,0),VLOOKUP((A1605-1),'Айгенис Оп11'!$A$2:$C$30,3,0))),2)</f>
        <v>2.79</v>
      </c>
      <c r="G1605" s="43">
        <f>COUNTIF(D1606:$D$2571,365)</f>
        <v>600</v>
      </c>
      <c r="H1605" s="43">
        <f>COUNTIF(D1606:$D$2571,366)</f>
        <v>366</v>
      </c>
    </row>
    <row r="1606" spans="1:8" x14ac:dyDescent="0.25">
      <c r="A1606" s="1">
        <f>COUNTIF($C$2:C1606,"Да")</f>
        <v>17</v>
      </c>
      <c r="B1606" s="45">
        <f t="shared" si="51"/>
        <v>46605</v>
      </c>
      <c r="C1606" s="42" t="str">
        <f>IF(ISERROR(VLOOKUP(B1606,'Айгенис Оп11'!$C$3:$C$30,1,0)),"Нет","Да")</f>
        <v>Нет</v>
      </c>
      <c r="D1606" s="43">
        <f t="shared" si="52"/>
        <v>365</v>
      </c>
      <c r="E1606" s="44">
        <f>ROUND(('Все выпуски'!$J$3*'Все выпуски'!$J$6/100)/365*(B1606-IF(C1606="Нет",VLOOKUP(A1606,'Айгенис Оп11'!$A$2:$C$30,3,0),VLOOKUP((A1606-1),'Айгенис Оп11'!$A$2:$C$30,3,0))),2)</f>
        <v>2.88</v>
      </c>
      <c r="G1606" s="43">
        <f>COUNTIF(D1607:$D$2571,365)</f>
        <v>599</v>
      </c>
      <c r="H1606" s="43">
        <f>COUNTIF(D1607:$D$2571,366)</f>
        <v>366</v>
      </c>
    </row>
    <row r="1607" spans="1:8" x14ac:dyDescent="0.25">
      <c r="A1607" s="1">
        <f>COUNTIF($C$2:C1607,"Да")</f>
        <v>17</v>
      </c>
      <c r="B1607" s="45">
        <f t="shared" si="51"/>
        <v>46606</v>
      </c>
      <c r="C1607" s="42" t="str">
        <f>IF(ISERROR(VLOOKUP(B1607,'Айгенис Оп11'!$C$3:$C$30,1,0)),"Нет","Да")</f>
        <v>Нет</v>
      </c>
      <c r="D1607" s="43">
        <f t="shared" si="52"/>
        <v>365</v>
      </c>
      <c r="E1607" s="44">
        <f>ROUND(('Все выпуски'!$J$3*'Все выпуски'!$J$6/100)/365*(B1607-IF(C1607="Нет",VLOOKUP(A1607,'Айгенис Оп11'!$A$2:$C$30,3,0),VLOOKUP((A1607-1),'Айгенис Оп11'!$A$2:$C$30,3,0))),2)</f>
        <v>2.96</v>
      </c>
      <c r="G1607" s="43">
        <f>COUNTIF(D1608:$D$2571,365)</f>
        <v>598</v>
      </c>
      <c r="H1607" s="43">
        <f>COUNTIF(D1608:$D$2571,366)</f>
        <v>366</v>
      </c>
    </row>
    <row r="1608" spans="1:8" x14ac:dyDescent="0.25">
      <c r="A1608" s="1">
        <f>COUNTIF($C$2:C1608,"Да")</f>
        <v>17</v>
      </c>
      <c r="B1608" s="45">
        <f t="shared" si="51"/>
        <v>46607</v>
      </c>
      <c r="C1608" s="42" t="str">
        <f>IF(ISERROR(VLOOKUP(B1608,'Айгенис Оп11'!$C$3:$C$30,1,0)),"Нет","Да")</f>
        <v>Нет</v>
      </c>
      <c r="D1608" s="43">
        <f t="shared" si="52"/>
        <v>365</v>
      </c>
      <c r="E1608" s="44">
        <f>ROUND(('Все выпуски'!$J$3*'Все выпуски'!$J$6/100)/365*(B1608-IF(C1608="Нет",VLOOKUP(A1608,'Айгенис Оп11'!$A$2:$C$30,3,0),VLOOKUP((A1608-1),'Айгенис Оп11'!$A$2:$C$30,3,0))),2)</f>
        <v>3.04</v>
      </c>
      <c r="G1608" s="43">
        <f>COUNTIF(D1609:$D$2571,365)</f>
        <v>597</v>
      </c>
      <c r="H1608" s="43">
        <f>COUNTIF(D1609:$D$2571,366)</f>
        <v>366</v>
      </c>
    </row>
    <row r="1609" spans="1:8" x14ac:dyDescent="0.25">
      <c r="A1609" s="1">
        <f>COUNTIF($C$2:C1609,"Да")</f>
        <v>17</v>
      </c>
      <c r="B1609" s="45">
        <f t="shared" si="51"/>
        <v>46608</v>
      </c>
      <c r="C1609" s="42" t="str">
        <f>IF(ISERROR(VLOOKUP(B1609,'Айгенис Оп11'!$C$3:$C$30,1,0)),"Нет","Да")</f>
        <v>Нет</v>
      </c>
      <c r="D1609" s="43">
        <f t="shared" si="52"/>
        <v>365</v>
      </c>
      <c r="E1609" s="44">
        <f>ROUND(('Все выпуски'!$J$3*'Все выпуски'!$J$6/100)/365*(B1609-IF(C1609="Нет",VLOOKUP(A1609,'Айгенис Оп11'!$A$2:$C$30,3,0),VLOOKUP((A1609-1),'Айгенис Оп11'!$A$2:$C$30,3,0))),2)</f>
        <v>3.12</v>
      </c>
      <c r="G1609" s="43">
        <f>COUNTIF(D1610:$D$2571,365)</f>
        <v>596</v>
      </c>
      <c r="H1609" s="43">
        <f>COUNTIF(D1610:$D$2571,366)</f>
        <v>366</v>
      </c>
    </row>
    <row r="1610" spans="1:8" x14ac:dyDescent="0.25">
      <c r="A1610" s="1">
        <f>COUNTIF($C$2:C1610,"Да")</f>
        <v>17</v>
      </c>
      <c r="B1610" s="45">
        <f t="shared" si="51"/>
        <v>46609</v>
      </c>
      <c r="C1610" s="42" t="str">
        <f>IF(ISERROR(VLOOKUP(B1610,'Айгенис Оп11'!$C$3:$C$30,1,0)),"Нет","Да")</f>
        <v>Нет</v>
      </c>
      <c r="D1610" s="43">
        <f t="shared" si="52"/>
        <v>365</v>
      </c>
      <c r="E1610" s="44">
        <f>ROUND(('Все выпуски'!$J$3*'Все выпуски'!$J$6/100)/365*(B1610-IF(C1610="Нет",VLOOKUP(A1610,'Айгенис Оп11'!$A$2:$C$30,3,0),VLOOKUP((A1610-1),'Айгенис Оп11'!$A$2:$C$30,3,0))),2)</f>
        <v>3.21</v>
      </c>
      <c r="G1610" s="43">
        <f>COUNTIF(D1611:$D$2571,365)</f>
        <v>595</v>
      </c>
      <c r="H1610" s="43">
        <f>COUNTIF(D1611:$D$2571,366)</f>
        <v>366</v>
      </c>
    </row>
    <row r="1611" spans="1:8" x14ac:dyDescent="0.25">
      <c r="A1611" s="1">
        <f>COUNTIF($C$2:C1611,"Да")</f>
        <v>17</v>
      </c>
      <c r="B1611" s="45">
        <f t="shared" si="51"/>
        <v>46610</v>
      </c>
      <c r="C1611" s="42" t="str">
        <f>IF(ISERROR(VLOOKUP(B1611,'Айгенис Оп11'!$C$3:$C$30,1,0)),"Нет","Да")</f>
        <v>Нет</v>
      </c>
      <c r="D1611" s="43">
        <f t="shared" si="52"/>
        <v>365</v>
      </c>
      <c r="E1611" s="44">
        <f>ROUND(('Все выпуски'!$J$3*'Все выпуски'!$J$6/100)/365*(B1611-IF(C1611="Нет",VLOOKUP(A1611,'Айгенис Оп11'!$A$2:$C$30,3,0),VLOOKUP((A1611-1),'Айгенис Оп11'!$A$2:$C$30,3,0))),2)</f>
        <v>3.29</v>
      </c>
      <c r="G1611" s="43">
        <f>COUNTIF(D1612:$D$2571,365)</f>
        <v>594</v>
      </c>
      <c r="H1611" s="43">
        <f>COUNTIF(D1612:$D$2571,366)</f>
        <v>366</v>
      </c>
    </row>
    <row r="1612" spans="1:8" x14ac:dyDescent="0.25">
      <c r="A1612" s="1">
        <f>COUNTIF($C$2:C1612,"Да")</f>
        <v>17</v>
      </c>
      <c r="B1612" s="45">
        <f t="shared" si="51"/>
        <v>46611</v>
      </c>
      <c r="C1612" s="42" t="str">
        <f>IF(ISERROR(VLOOKUP(B1612,'Айгенис Оп11'!$C$3:$C$30,1,0)),"Нет","Да")</f>
        <v>Нет</v>
      </c>
      <c r="D1612" s="43">
        <f t="shared" si="52"/>
        <v>365</v>
      </c>
      <c r="E1612" s="44">
        <f>ROUND(('Все выпуски'!$J$3*'Все выпуски'!$J$6/100)/365*(B1612-IF(C1612="Нет",VLOOKUP(A1612,'Айгенис Оп11'!$A$2:$C$30,3,0),VLOOKUP((A1612-1),'Айгенис Оп11'!$A$2:$C$30,3,0))),2)</f>
        <v>3.37</v>
      </c>
      <c r="G1612" s="43">
        <f>COUNTIF(D1613:$D$2571,365)</f>
        <v>593</v>
      </c>
      <c r="H1612" s="43">
        <f>COUNTIF(D1613:$D$2571,366)</f>
        <v>366</v>
      </c>
    </row>
    <row r="1613" spans="1:8" x14ac:dyDescent="0.25">
      <c r="A1613" s="1">
        <f>COUNTIF($C$2:C1613,"Да")</f>
        <v>17</v>
      </c>
      <c r="B1613" s="45">
        <f t="shared" si="51"/>
        <v>46612</v>
      </c>
      <c r="C1613" s="42" t="str">
        <f>IF(ISERROR(VLOOKUP(B1613,'Айгенис Оп11'!$C$3:$C$30,1,0)),"Нет","Да")</f>
        <v>Нет</v>
      </c>
      <c r="D1613" s="43">
        <f t="shared" si="52"/>
        <v>365</v>
      </c>
      <c r="E1613" s="44">
        <f>ROUND(('Все выпуски'!$J$3*'Все выпуски'!$J$6/100)/365*(B1613-IF(C1613="Нет",VLOOKUP(A1613,'Айгенис Оп11'!$A$2:$C$30,3,0),VLOOKUP((A1613-1),'Айгенис Оп11'!$A$2:$C$30,3,0))),2)</f>
        <v>3.45</v>
      </c>
      <c r="G1613" s="43">
        <f>COUNTIF(D1614:$D$2571,365)</f>
        <v>592</v>
      </c>
      <c r="H1613" s="43">
        <f>COUNTIF(D1614:$D$2571,366)</f>
        <v>366</v>
      </c>
    </row>
    <row r="1614" spans="1:8" x14ac:dyDescent="0.25">
      <c r="A1614" s="1">
        <f>COUNTIF($C$2:C1614,"Да")</f>
        <v>17</v>
      </c>
      <c r="B1614" s="45">
        <f t="shared" si="51"/>
        <v>46613</v>
      </c>
      <c r="C1614" s="42" t="str">
        <f>IF(ISERROR(VLOOKUP(B1614,'Айгенис Оп11'!$C$3:$C$30,1,0)),"Нет","Да")</f>
        <v>Нет</v>
      </c>
      <c r="D1614" s="43">
        <f t="shared" si="52"/>
        <v>365</v>
      </c>
      <c r="E1614" s="44">
        <f>ROUND(('Все выпуски'!$J$3*'Все выпуски'!$J$6/100)/365*(B1614-IF(C1614="Нет",VLOOKUP(A1614,'Айгенис Оп11'!$A$2:$C$30,3,0),VLOOKUP((A1614-1),'Айгенис Оп11'!$A$2:$C$30,3,0))),2)</f>
        <v>3.53</v>
      </c>
      <c r="G1614" s="43">
        <f>COUNTIF(D1615:$D$2571,365)</f>
        <v>591</v>
      </c>
      <c r="H1614" s="43">
        <f>COUNTIF(D1615:$D$2571,366)</f>
        <v>366</v>
      </c>
    </row>
    <row r="1615" spans="1:8" x14ac:dyDescent="0.25">
      <c r="A1615" s="1">
        <f>COUNTIF($C$2:C1615,"Да")</f>
        <v>17</v>
      </c>
      <c r="B1615" s="45">
        <f t="shared" si="51"/>
        <v>46614</v>
      </c>
      <c r="C1615" s="42" t="str">
        <f>IF(ISERROR(VLOOKUP(B1615,'Айгенис Оп11'!$C$3:$C$30,1,0)),"Нет","Да")</f>
        <v>Нет</v>
      </c>
      <c r="D1615" s="43">
        <f t="shared" si="52"/>
        <v>365</v>
      </c>
      <c r="E1615" s="44">
        <f>ROUND(('Все выпуски'!$J$3*'Все выпуски'!$J$6/100)/365*(B1615-IF(C1615="Нет",VLOOKUP(A1615,'Айгенис Оп11'!$A$2:$C$30,3,0),VLOOKUP((A1615-1),'Айгенис Оп11'!$A$2:$C$30,3,0))),2)</f>
        <v>3.62</v>
      </c>
      <c r="G1615" s="43">
        <f>COUNTIF(D1616:$D$2571,365)</f>
        <v>590</v>
      </c>
      <c r="H1615" s="43">
        <f>COUNTIF(D1616:$D$2571,366)</f>
        <v>366</v>
      </c>
    </row>
    <row r="1616" spans="1:8" x14ac:dyDescent="0.25">
      <c r="A1616" s="1">
        <f>COUNTIF($C$2:C1616,"Да")</f>
        <v>17</v>
      </c>
      <c r="B1616" s="45">
        <f t="shared" si="51"/>
        <v>46615</v>
      </c>
      <c r="C1616" s="42" t="str">
        <f>IF(ISERROR(VLOOKUP(B1616,'Айгенис Оп11'!$C$3:$C$30,1,0)),"Нет","Да")</f>
        <v>Нет</v>
      </c>
      <c r="D1616" s="43">
        <f t="shared" si="52"/>
        <v>365</v>
      </c>
      <c r="E1616" s="44">
        <f>ROUND(('Все выпуски'!$J$3*'Все выпуски'!$J$6/100)/365*(B1616-IF(C1616="Нет",VLOOKUP(A1616,'Айгенис Оп11'!$A$2:$C$30,3,0),VLOOKUP((A1616-1),'Айгенис Оп11'!$A$2:$C$30,3,0))),2)</f>
        <v>3.7</v>
      </c>
      <c r="G1616" s="43">
        <f>COUNTIF(D1617:$D$2571,365)</f>
        <v>589</v>
      </c>
      <c r="H1616" s="43">
        <f>COUNTIF(D1617:$D$2571,366)</f>
        <v>366</v>
      </c>
    </row>
    <row r="1617" spans="1:8" x14ac:dyDescent="0.25">
      <c r="A1617" s="1">
        <f>COUNTIF($C$2:C1617,"Да")</f>
        <v>17</v>
      </c>
      <c r="B1617" s="45">
        <f t="shared" si="51"/>
        <v>46616</v>
      </c>
      <c r="C1617" s="42" t="str">
        <f>IF(ISERROR(VLOOKUP(B1617,'Айгенис Оп11'!$C$3:$C$30,1,0)),"Нет","Да")</f>
        <v>Нет</v>
      </c>
      <c r="D1617" s="43">
        <f t="shared" si="52"/>
        <v>365</v>
      </c>
      <c r="E1617" s="44">
        <f>ROUND(('Все выпуски'!$J$3*'Все выпуски'!$J$6/100)/365*(B1617-IF(C1617="Нет",VLOOKUP(A1617,'Айгенис Оп11'!$A$2:$C$30,3,0),VLOOKUP((A1617-1),'Айгенис Оп11'!$A$2:$C$30,3,0))),2)</f>
        <v>3.78</v>
      </c>
      <c r="G1617" s="43">
        <f>COUNTIF(D1618:$D$2571,365)</f>
        <v>588</v>
      </c>
      <c r="H1617" s="43">
        <f>COUNTIF(D1618:$D$2571,366)</f>
        <v>366</v>
      </c>
    </row>
    <row r="1618" spans="1:8" x14ac:dyDescent="0.25">
      <c r="A1618" s="1">
        <f>COUNTIF($C$2:C1618,"Да")</f>
        <v>17</v>
      </c>
      <c r="B1618" s="45">
        <f t="shared" si="51"/>
        <v>46617</v>
      </c>
      <c r="C1618" s="42" t="str">
        <f>IF(ISERROR(VLOOKUP(B1618,'Айгенис Оп11'!$C$3:$C$30,1,0)),"Нет","Да")</f>
        <v>Нет</v>
      </c>
      <c r="D1618" s="43">
        <f t="shared" si="52"/>
        <v>365</v>
      </c>
      <c r="E1618" s="44">
        <f>ROUND(('Все выпуски'!$J$3*'Все выпуски'!$J$6/100)/365*(B1618-IF(C1618="Нет",VLOOKUP(A1618,'Айгенис Оп11'!$A$2:$C$30,3,0),VLOOKUP((A1618-1),'Айгенис Оп11'!$A$2:$C$30,3,0))),2)</f>
        <v>3.86</v>
      </c>
      <c r="G1618" s="43">
        <f>COUNTIF(D1619:$D$2571,365)</f>
        <v>587</v>
      </c>
      <c r="H1618" s="43">
        <f>COUNTIF(D1619:$D$2571,366)</f>
        <v>366</v>
      </c>
    </row>
    <row r="1619" spans="1:8" x14ac:dyDescent="0.25">
      <c r="A1619" s="1">
        <f>COUNTIF($C$2:C1619,"Да")</f>
        <v>17</v>
      </c>
      <c r="B1619" s="45">
        <f t="shared" si="51"/>
        <v>46618</v>
      </c>
      <c r="C1619" s="42" t="str">
        <f>IF(ISERROR(VLOOKUP(B1619,'Айгенис Оп11'!$C$3:$C$30,1,0)),"Нет","Да")</f>
        <v>Нет</v>
      </c>
      <c r="D1619" s="43">
        <f t="shared" si="52"/>
        <v>365</v>
      </c>
      <c r="E1619" s="44">
        <f>ROUND(('Все выпуски'!$J$3*'Все выпуски'!$J$6/100)/365*(B1619-IF(C1619="Нет",VLOOKUP(A1619,'Айгенис Оп11'!$A$2:$C$30,3,0),VLOOKUP((A1619-1),'Айгенис Оп11'!$A$2:$C$30,3,0))),2)</f>
        <v>3.95</v>
      </c>
      <c r="G1619" s="43">
        <f>COUNTIF(D1620:$D$2571,365)</f>
        <v>586</v>
      </c>
      <c r="H1619" s="43">
        <f>COUNTIF(D1620:$D$2571,366)</f>
        <v>366</v>
      </c>
    </row>
    <row r="1620" spans="1:8" x14ac:dyDescent="0.25">
      <c r="A1620" s="1">
        <f>COUNTIF($C$2:C1620,"Да")</f>
        <v>17</v>
      </c>
      <c r="B1620" s="45">
        <f t="shared" si="51"/>
        <v>46619</v>
      </c>
      <c r="C1620" s="42" t="str">
        <f>IF(ISERROR(VLOOKUP(B1620,'Айгенис Оп11'!$C$3:$C$30,1,0)),"Нет","Да")</f>
        <v>Нет</v>
      </c>
      <c r="D1620" s="43">
        <f t="shared" si="52"/>
        <v>365</v>
      </c>
      <c r="E1620" s="44">
        <f>ROUND(('Все выпуски'!$J$3*'Все выпуски'!$J$6/100)/365*(B1620-IF(C1620="Нет",VLOOKUP(A1620,'Айгенис Оп11'!$A$2:$C$30,3,0),VLOOKUP((A1620-1),'Айгенис Оп11'!$A$2:$C$30,3,0))),2)</f>
        <v>4.03</v>
      </c>
      <c r="G1620" s="43">
        <f>COUNTIF(D1621:$D$2571,365)</f>
        <v>585</v>
      </c>
      <c r="H1620" s="43">
        <f>COUNTIF(D1621:$D$2571,366)</f>
        <v>366</v>
      </c>
    </row>
    <row r="1621" spans="1:8" x14ac:dyDescent="0.25">
      <c r="A1621" s="1">
        <f>COUNTIF($C$2:C1621,"Да")</f>
        <v>17</v>
      </c>
      <c r="B1621" s="45">
        <f t="shared" si="51"/>
        <v>46620</v>
      </c>
      <c r="C1621" s="42" t="str">
        <f>IF(ISERROR(VLOOKUP(B1621,'Айгенис Оп11'!$C$3:$C$30,1,0)),"Нет","Да")</f>
        <v>Нет</v>
      </c>
      <c r="D1621" s="43">
        <f t="shared" si="52"/>
        <v>365</v>
      </c>
      <c r="E1621" s="44">
        <f>ROUND(('Все выпуски'!$J$3*'Все выпуски'!$J$6/100)/365*(B1621-IF(C1621="Нет",VLOOKUP(A1621,'Айгенис Оп11'!$A$2:$C$30,3,0),VLOOKUP((A1621-1),'Айгенис Оп11'!$A$2:$C$30,3,0))),2)</f>
        <v>4.1100000000000003</v>
      </c>
      <c r="G1621" s="43">
        <f>COUNTIF(D1622:$D$2571,365)</f>
        <v>584</v>
      </c>
      <c r="H1621" s="43">
        <f>COUNTIF(D1622:$D$2571,366)</f>
        <v>366</v>
      </c>
    </row>
    <row r="1622" spans="1:8" x14ac:dyDescent="0.25">
      <c r="A1622" s="1">
        <f>COUNTIF($C$2:C1622,"Да")</f>
        <v>17</v>
      </c>
      <c r="B1622" s="45">
        <f t="shared" si="51"/>
        <v>46621</v>
      </c>
      <c r="C1622" s="42" t="str">
        <f>IF(ISERROR(VLOOKUP(B1622,'Айгенис Оп11'!$C$3:$C$30,1,0)),"Нет","Да")</f>
        <v>Нет</v>
      </c>
      <c r="D1622" s="43">
        <f t="shared" si="52"/>
        <v>365</v>
      </c>
      <c r="E1622" s="44">
        <f>ROUND(('Все выпуски'!$J$3*'Все выпуски'!$J$6/100)/365*(B1622-IF(C1622="Нет",VLOOKUP(A1622,'Айгенис Оп11'!$A$2:$C$30,3,0),VLOOKUP((A1622-1),'Айгенис Оп11'!$A$2:$C$30,3,0))),2)</f>
        <v>4.1900000000000004</v>
      </c>
      <c r="G1622" s="43">
        <f>COUNTIF(D1623:$D$2571,365)</f>
        <v>583</v>
      </c>
      <c r="H1622" s="43">
        <f>COUNTIF(D1623:$D$2571,366)</f>
        <v>366</v>
      </c>
    </row>
    <row r="1623" spans="1:8" x14ac:dyDescent="0.25">
      <c r="A1623" s="1">
        <f>COUNTIF($C$2:C1623,"Да")</f>
        <v>17</v>
      </c>
      <c r="B1623" s="45">
        <f t="shared" si="51"/>
        <v>46622</v>
      </c>
      <c r="C1623" s="42" t="str">
        <f>IF(ISERROR(VLOOKUP(B1623,'Айгенис Оп11'!$C$3:$C$30,1,0)),"Нет","Да")</f>
        <v>Нет</v>
      </c>
      <c r="D1623" s="43">
        <f t="shared" si="52"/>
        <v>365</v>
      </c>
      <c r="E1623" s="44">
        <f>ROUND(('Все выпуски'!$J$3*'Все выпуски'!$J$6/100)/365*(B1623-IF(C1623="Нет",VLOOKUP(A1623,'Айгенис Оп11'!$A$2:$C$30,3,0),VLOOKUP((A1623-1),'Айгенис Оп11'!$A$2:$C$30,3,0))),2)</f>
        <v>4.2699999999999996</v>
      </c>
      <c r="G1623" s="43">
        <f>COUNTIF(D1624:$D$2571,365)</f>
        <v>582</v>
      </c>
      <c r="H1623" s="43">
        <f>COUNTIF(D1624:$D$2571,366)</f>
        <v>366</v>
      </c>
    </row>
    <row r="1624" spans="1:8" x14ac:dyDescent="0.25">
      <c r="A1624" s="1">
        <f>COUNTIF($C$2:C1624,"Да")</f>
        <v>17</v>
      </c>
      <c r="B1624" s="45">
        <f t="shared" si="51"/>
        <v>46623</v>
      </c>
      <c r="C1624" s="42" t="str">
        <f>IF(ISERROR(VLOOKUP(B1624,'Айгенис Оп11'!$C$3:$C$30,1,0)),"Нет","Да")</f>
        <v>Нет</v>
      </c>
      <c r="D1624" s="43">
        <f t="shared" si="52"/>
        <v>365</v>
      </c>
      <c r="E1624" s="44">
        <f>ROUND(('Все выпуски'!$J$3*'Все выпуски'!$J$6/100)/365*(B1624-IF(C1624="Нет",VLOOKUP(A1624,'Айгенис Оп11'!$A$2:$C$30,3,0),VLOOKUP((A1624-1),'Айгенис Оп11'!$A$2:$C$30,3,0))),2)</f>
        <v>4.3600000000000003</v>
      </c>
      <c r="G1624" s="43">
        <f>COUNTIF(D1625:$D$2571,365)</f>
        <v>581</v>
      </c>
      <c r="H1624" s="43">
        <f>COUNTIF(D1625:$D$2571,366)</f>
        <v>366</v>
      </c>
    </row>
    <row r="1625" spans="1:8" x14ac:dyDescent="0.25">
      <c r="A1625" s="1">
        <f>COUNTIF($C$2:C1625,"Да")</f>
        <v>17</v>
      </c>
      <c r="B1625" s="45">
        <f t="shared" si="51"/>
        <v>46624</v>
      </c>
      <c r="C1625" s="42" t="str">
        <f>IF(ISERROR(VLOOKUP(B1625,'Айгенис Оп11'!$C$3:$C$30,1,0)),"Нет","Да")</f>
        <v>Нет</v>
      </c>
      <c r="D1625" s="43">
        <f t="shared" si="52"/>
        <v>365</v>
      </c>
      <c r="E1625" s="44">
        <f>ROUND(('Все выпуски'!$J$3*'Все выпуски'!$J$6/100)/365*(B1625-IF(C1625="Нет",VLOOKUP(A1625,'Айгенис Оп11'!$A$2:$C$30,3,0),VLOOKUP((A1625-1),'Айгенис Оп11'!$A$2:$C$30,3,0))),2)</f>
        <v>4.4400000000000004</v>
      </c>
      <c r="G1625" s="43">
        <f>COUNTIF(D1626:$D$2571,365)</f>
        <v>580</v>
      </c>
      <c r="H1625" s="43">
        <f>COUNTIF(D1626:$D$2571,366)</f>
        <v>366</v>
      </c>
    </row>
    <row r="1626" spans="1:8" x14ac:dyDescent="0.25">
      <c r="A1626" s="1">
        <f>COUNTIF($C$2:C1626,"Да")</f>
        <v>17</v>
      </c>
      <c r="B1626" s="45">
        <f t="shared" si="51"/>
        <v>46625</v>
      </c>
      <c r="C1626" s="42" t="str">
        <f>IF(ISERROR(VLOOKUP(B1626,'Айгенис Оп11'!$C$3:$C$30,1,0)),"Нет","Да")</f>
        <v>Нет</v>
      </c>
      <c r="D1626" s="43">
        <f t="shared" si="52"/>
        <v>365</v>
      </c>
      <c r="E1626" s="44">
        <f>ROUND(('Все выпуски'!$J$3*'Все выпуски'!$J$6/100)/365*(B1626-IF(C1626="Нет",VLOOKUP(A1626,'Айгенис Оп11'!$A$2:$C$30,3,0),VLOOKUP((A1626-1),'Айгенис Оп11'!$A$2:$C$30,3,0))),2)</f>
        <v>4.5199999999999996</v>
      </c>
      <c r="G1626" s="43">
        <f>COUNTIF(D1627:$D$2571,365)</f>
        <v>579</v>
      </c>
      <c r="H1626" s="43">
        <f>COUNTIF(D1627:$D$2571,366)</f>
        <v>366</v>
      </c>
    </row>
    <row r="1627" spans="1:8" x14ac:dyDescent="0.25">
      <c r="A1627" s="1">
        <f>COUNTIF($C$2:C1627,"Да")</f>
        <v>17</v>
      </c>
      <c r="B1627" s="45">
        <f t="shared" si="51"/>
        <v>46626</v>
      </c>
      <c r="C1627" s="42" t="str">
        <f>IF(ISERROR(VLOOKUP(B1627,'Айгенис Оп11'!$C$3:$C$30,1,0)),"Нет","Да")</f>
        <v>Нет</v>
      </c>
      <c r="D1627" s="43">
        <f t="shared" si="52"/>
        <v>365</v>
      </c>
      <c r="E1627" s="44">
        <f>ROUND(('Все выпуски'!$J$3*'Все выпуски'!$J$6/100)/365*(B1627-IF(C1627="Нет",VLOOKUP(A1627,'Айгенис Оп11'!$A$2:$C$30,3,0),VLOOKUP((A1627-1),'Айгенис Оп11'!$A$2:$C$30,3,0))),2)</f>
        <v>4.5999999999999996</v>
      </c>
      <c r="G1627" s="43">
        <f>COUNTIF(D1628:$D$2571,365)</f>
        <v>578</v>
      </c>
      <c r="H1627" s="43">
        <f>COUNTIF(D1628:$D$2571,366)</f>
        <v>366</v>
      </c>
    </row>
    <row r="1628" spans="1:8" x14ac:dyDescent="0.25">
      <c r="A1628" s="1">
        <f>COUNTIF($C$2:C1628,"Да")</f>
        <v>17</v>
      </c>
      <c r="B1628" s="45">
        <f t="shared" si="51"/>
        <v>46627</v>
      </c>
      <c r="C1628" s="42" t="str">
        <f>IF(ISERROR(VLOOKUP(B1628,'Айгенис Оп11'!$C$3:$C$30,1,0)),"Нет","Да")</f>
        <v>Нет</v>
      </c>
      <c r="D1628" s="43">
        <f t="shared" si="52"/>
        <v>365</v>
      </c>
      <c r="E1628" s="44">
        <f>ROUND(('Все выпуски'!$J$3*'Все выпуски'!$J$6/100)/365*(B1628-IF(C1628="Нет",VLOOKUP(A1628,'Айгенис Оп11'!$A$2:$C$30,3,0),VLOOKUP((A1628-1),'Айгенис Оп11'!$A$2:$C$30,3,0))),2)</f>
        <v>4.68</v>
      </c>
      <c r="G1628" s="43">
        <f>COUNTIF(D1629:$D$2571,365)</f>
        <v>577</v>
      </c>
      <c r="H1628" s="43">
        <f>COUNTIF(D1629:$D$2571,366)</f>
        <v>366</v>
      </c>
    </row>
    <row r="1629" spans="1:8" x14ac:dyDescent="0.25">
      <c r="A1629" s="1">
        <f>COUNTIF($C$2:C1629,"Да")</f>
        <v>17</v>
      </c>
      <c r="B1629" s="45">
        <f t="shared" si="51"/>
        <v>46628</v>
      </c>
      <c r="C1629" s="42" t="str">
        <f>IF(ISERROR(VLOOKUP(B1629,'Айгенис Оп11'!$C$3:$C$30,1,0)),"Нет","Да")</f>
        <v>Нет</v>
      </c>
      <c r="D1629" s="43">
        <f t="shared" si="52"/>
        <v>365</v>
      </c>
      <c r="E1629" s="44">
        <f>ROUND(('Все выпуски'!$J$3*'Все выпуски'!$J$6/100)/365*(B1629-IF(C1629="Нет",VLOOKUP(A1629,'Айгенис Оп11'!$A$2:$C$30,3,0),VLOOKUP((A1629-1),'Айгенис Оп11'!$A$2:$C$30,3,0))),2)</f>
        <v>4.7699999999999996</v>
      </c>
      <c r="G1629" s="43">
        <f>COUNTIF(D1630:$D$2571,365)</f>
        <v>576</v>
      </c>
      <c r="H1629" s="43">
        <f>COUNTIF(D1630:$D$2571,366)</f>
        <v>366</v>
      </c>
    </row>
    <row r="1630" spans="1:8" x14ac:dyDescent="0.25">
      <c r="A1630" s="1">
        <f>COUNTIF($C$2:C1630,"Да")</f>
        <v>17</v>
      </c>
      <c r="B1630" s="45">
        <f t="shared" si="51"/>
        <v>46629</v>
      </c>
      <c r="C1630" s="42" t="str">
        <f>IF(ISERROR(VLOOKUP(B1630,'Айгенис Оп11'!$C$3:$C$30,1,0)),"Нет","Да")</f>
        <v>Нет</v>
      </c>
      <c r="D1630" s="43">
        <f t="shared" si="52"/>
        <v>365</v>
      </c>
      <c r="E1630" s="44">
        <f>ROUND(('Все выпуски'!$J$3*'Все выпуски'!$J$6/100)/365*(B1630-IF(C1630="Нет",VLOOKUP(A1630,'Айгенис Оп11'!$A$2:$C$30,3,0),VLOOKUP((A1630-1),'Айгенис Оп11'!$A$2:$C$30,3,0))),2)</f>
        <v>4.8499999999999996</v>
      </c>
      <c r="G1630" s="43">
        <f>COUNTIF(D1631:$D$2571,365)</f>
        <v>575</v>
      </c>
      <c r="H1630" s="43">
        <f>COUNTIF(D1631:$D$2571,366)</f>
        <v>366</v>
      </c>
    </row>
    <row r="1631" spans="1:8" x14ac:dyDescent="0.25">
      <c r="A1631" s="1">
        <f>COUNTIF($C$2:C1631,"Да")</f>
        <v>17</v>
      </c>
      <c r="B1631" s="45">
        <f t="shared" si="51"/>
        <v>46630</v>
      </c>
      <c r="C1631" s="42" t="str">
        <f>IF(ISERROR(VLOOKUP(B1631,'Айгенис Оп11'!$C$3:$C$30,1,0)),"Нет","Да")</f>
        <v>Нет</v>
      </c>
      <c r="D1631" s="43">
        <f t="shared" si="52"/>
        <v>365</v>
      </c>
      <c r="E1631" s="44">
        <f>ROUND(('Все выпуски'!$J$3*'Все выпуски'!$J$6/100)/365*(B1631-IF(C1631="Нет",VLOOKUP(A1631,'Айгенис Оп11'!$A$2:$C$30,3,0),VLOOKUP((A1631-1),'Айгенис Оп11'!$A$2:$C$30,3,0))),2)</f>
        <v>4.93</v>
      </c>
      <c r="G1631" s="43">
        <f>COUNTIF(D1632:$D$2571,365)</f>
        <v>574</v>
      </c>
      <c r="H1631" s="43">
        <f>COUNTIF(D1632:$D$2571,366)</f>
        <v>366</v>
      </c>
    </row>
    <row r="1632" spans="1:8" x14ac:dyDescent="0.25">
      <c r="A1632" s="1">
        <f>COUNTIF($C$2:C1632,"Да")</f>
        <v>17</v>
      </c>
      <c r="B1632" s="45">
        <f t="shared" si="51"/>
        <v>46631</v>
      </c>
      <c r="C1632" s="42" t="str">
        <f>IF(ISERROR(VLOOKUP(B1632,'Айгенис Оп11'!$C$3:$C$30,1,0)),"Нет","Да")</f>
        <v>Нет</v>
      </c>
      <c r="D1632" s="43">
        <f t="shared" si="52"/>
        <v>365</v>
      </c>
      <c r="E1632" s="44">
        <f>ROUND(('Все выпуски'!$J$3*'Все выпуски'!$J$6/100)/365*(B1632-IF(C1632="Нет",VLOOKUP(A1632,'Айгенис Оп11'!$A$2:$C$30,3,0),VLOOKUP((A1632-1),'Айгенис Оп11'!$A$2:$C$30,3,0))),2)</f>
        <v>5.01</v>
      </c>
      <c r="G1632" s="43">
        <f>COUNTIF(D1633:$D$2571,365)</f>
        <v>573</v>
      </c>
      <c r="H1632" s="43">
        <f>COUNTIF(D1633:$D$2571,366)</f>
        <v>366</v>
      </c>
    </row>
    <row r="1633" spans="1:8" x14ac:dyDescent="0.25">
      <c r="A1633" s="1">
        <f>COUNTIF($C$2:C1633,"Да")</f>
        <v>17</v>
      </c>
      <c r="B1633" s="45">
        <f t="shared" si="51"/>
        <v>46632</v>
      </c>
      <c r="C1633" s="42" t="str">
        <f>IF(ISERROR(VLOOKUP(B1633,'Айгенис Оп11'!$C$3:$C$30,1,0)),"Нет","Да")</f>
        <v>Нет</v>
      </c>
      <c r="D1633" s="43">
        <f t="shared" si="52"/>
        <v>365</v>
      </c>
      <c r="E1633" s="44">
        <f>ROUND(('Все выпуски'!$J$3*'Все выпуски'!$J$6/100)/365*(B1633-IF(C1633="Нет",VLOOKUP(A1633,'Айгенис Оп11'!$A$2:$C$30,3,0),VLOOKUP((A1633-1),'Айгенис Оп11'!$A$2:$C$30,3,0))),2)</f>
        <v>5.0999999999999996</v>
      </c>
      <c r="G1633" s="43">
        <f>COUNTIF(D1634:$D$2571,365)</f>
        <v>572</v>
      </c>
      <c r="H1633" s="43">
        <f>COUNTIF(D1634:$D$2571,366)</f>
        <v>366</v>
      </c>
    </row>
    <row r="1634" spans="1:8" x14ac:dyDescent="0.25">
      <c r="A1634" s="1">
        <f>COUNTIF($C$2:C1634,"Да")</f>
        <v>17</v>
      </c>
      <c r="B1634" s="45">
        <f t="shared" si="51"/>
        <v>46633</v>
      </c>
      <c r="C1634" s="42" t="str">
        <f>IF(ISERROR(VLOOKUP(B1634,'Айгенис Оп11'!$C$3:$C$30,1,0)),"Нет","Да")</f>
        <v>Нет</v>
      </c>
      <c r="D1634" s="43">
        <f t="shared" si="52"/>
        <v>365</v>
      </c>
      <c r="E1634" s="44">
        <f>ROUND(('Все выпуски'!$J$3*'Все выпуски'!$J$6/100)/365*(B1634-IF(C1634="Нет",VLOOKUP(A1634,'Айгенис Оп11'!$A$2:$C$30,3,0),VLOOKUP((A1634-1),'Айгенис Оп11'!$A$2:$C$30,3,0))),2)</f>
        <v>5.18</v>
      </c>
      <c r="G1634" s="43">
        <f>COUNTIF(D1635:$D$2571,365)</f>
        <v>571</v>
      </c>
      <c r="H1634" s="43">
        <f>COUNTIF(D1635:$D$2571,366)</f>
        <v>366</v>
      </c>
    </row>
    <row r="1635" spans="1:8" x14ac:dyDescent="0.25">
      <c r="A1635" s="1">
        <f>COUNTIF($C$2:C1635,"Да")</f>
        <v>17</v>
      </c>
      <c r="B1635" s="45">
        <f t="shared" si="51"/>
        <v>46634</v>
      </c>
      <c r="C1635" s="42" t="str">
        <f>IF(ISERROR(VLOOKUP(B1635,'Айгенис Оп11'!$C$3:$C$30,1,0)),"Нет","Да")</f>
        <v>Нет</v>
      </c>
      <c r="D1635" s="43">
        <f t="shared" si="52"/>
        <v>365</v>
      </c>
      <c r="E1635" s="44">
        <f>ROUND(('Все выпуски'!$J$3*'Все выпуски'!$J$6/100)/365*(B1635-IF(C1635="Нет",VLOOKUP(A1635,'Айгенис Оп11'!$A$2:$C$30,3,0),VLOOKUP((A1635-1),'Айгенис Оп11'!$A$2:$C$30,3,0))),2)</f>
        <v>5.26</v>
      </c>
      <c r="G1635" s="43">
        <f>COUNTIF(D1636:$D$2571,365)</f>
        <v>570</v>
      </c>
      <c r="H1635" s="43">
        <f>COUNTIF(D1636:$D$2571,366)</f>
        <v>366</v>
      </c>
    </row>
    <row r="1636" spans="1:8" x14ac:dyDescent="0.25">
      <c r="A1636" s="1">
        <f>COUNTIF($C$2:C1636,"Да")</f>
        <v>17</v>
      </c>
      <c r="B1636" s="45">
        <f t="shared" si="51"/>
        <v>46635</v>
      </c>
      <c r="C1636" s="42" t="str">
        <f>IF(ISERROR(VLOOKUP(B1636,'Айгенис Оп11'!$C$3:$C$30,1,0)),"Нет","Да")</f>
        <v>Нет</v>
      </c>
      <c r="D1636" s="43">
        <f t="shared" si="52"/>
        <v>365</v>
      </c>
      <c r="E1636" s="44">
        <f>ROUND(('Все выпуски'!$J$3*'Все выпуски'!$J$6/100)/365*(B1636-IF(C1636="Нет",VLOOKUP(A1636,'Айгенис Оп11'!$A$2:$C$30,3,0),VLOOKUP((A1636-1),'Айгенис Оп11'!$A$2:$C$30,3,0))),2)</f>
        <v>5.34</v>
      </c>
      <c r="G1636" s="43">
        <f>COUNTIF(D1637:$D$2571,365)</f>
        <v>569</v>
      </c>
      <c r="H1636" s="43">
        <f>COUNTIF(D1637:$D$2571,366)</f>
        <v>366</v>
      </c>
    </row>
    <row r="1637" spans="1:8" x14ac:dyDescent="0.25">
      <c r="A1637" s="1">
        <f>COUNTIF($C$2:C1637,"Да")</f>
        <v>17</v>
      </c>
      <c r="B1637" s="45">
        <f t="shared" si="51"/>
        <v>46636</v>
      </c>
      <c r="C1637" s="42" t="str">
        <f>IF(ISERROR(VLOOKUP(B1637,'Айгенис Оп11'!$C$3:$C$30,1,0)),"Нет","Да")</f>
        <v>Нет</v>
      </c>
      <c r="D1637" s="43">
        <f t="shared" si="52"/>
        <v>365</v>
      </c>
      <c r="E1637" s="44">
        <f>ROUND(('Все выпуски'!$J$3*'Все выпуски'!$J$6/100)/365*(B1637-IF(C1637="Нет",VLOOKUP(A1637,'Айгенис Оп11'!$A$2:$C$30,3,0),VLOOKUP((A1637-1),'Айгенис Оп11'!$A$2:$C$30,3,0))),2)</f>
        <v>5.42</v>
      </c>
      <c r="G1637" s="43">
        <f>COUNTIF(D1638:$D$2571,365)</f>
        <v>568</v>
      </c>
      <c r="H1637" s="43">
        <f>COUNTIF(D1638:$D$2571,366)</f>
        <v>366</v>
      </c>
    </row>
    <row r="1638" spans="1:8" x14ac:dyDescent="0.25">
      <c r="A1638" s="1">
        <f>COUNTIF($C$2:C1638,"Да")</f>
        <v>17</v>
      </c>
      <c r="B1638" s="45">
        <f t="shared" si="51"/>
        <v>46637</v>
      </c>
      <c r="C1638" s="42" t="str">
        <f>IF(ISERROR(VLOOKUP(B1638,'Айгенис Оп11'!$C$3:$C$30,1,0)),"Нет","Да")</f>
        <v>Нет</v>
      </c>
      <c r="D1638" s="43">
        <f t="shared" si="52"/>
        <v>365</v>
      </c>
      <c r="E1638" s="44">
        <f>ROUND(('Все выпуски'!$J$3*'Все выпуски'!$J$6/100)/365*(B1638-IF(C1638="Нет",VLOOKUP(A1638,'Айгенис Оп11'!$A$2:$C$30,3,0),VLOOKUP((A1638-1),'Айгенис Оп11'!$A$2:$C$30,3,0))),2)</f>
        <v>5.51</v>
      </c>
      <c r="G1638" s="43">
        <f>COUNTIF(D1639:$D$2571,365)</f>
        <v>567</v>
      </c>
      <c r="H1638" s="43">
        <f>COUNTIF(D1639:$D$2571,366)</f>
        <v>366</v>
      </c>
    </row>
    <row r="1639" spans="1:8" x14ac:dyDescent="0.25">
      <c r="A1639" s="1">
        <f>COUNTIF($C$2:C1639,"Да")</f>
        <v>17</v>
      </c>
      <c r="B1639" s="45">
        <f t="shared" si="51"/>
        <v>46638</v>
      </c>
      <c r="C1639" s="42" t="str">
        <f>IF(ISERROR(VLOOKUP(B1639,'Айгенис Оп11'!$C$3:$C$30,1,0)),"Нет","Да")</f>
        <v>Нет</v>
      </c>
      <c r="D1639" s="43">
        <f t="shared" si="52"/>
        <v>365</v>
      </c>
      <c r="E1639" s="44">
        <f>ROUND(('Все выпуски'!$J$3*'Все выпуски'!$J$6/100)/365*(B1639-IF(C1639="Нет",VLOOKUP(A1639,'Айгенис Оп11'!$A$2:$C$30,3,0),VLOOKUP((A1639-1),'Айгенис Оп11'!$A$2:$C$30,3,0))),2)</f>
        <v>5.59</v>
      </c>
      <c r="G1639" s="43">
        <f>COUNTIF(D1640:$D$2571,365)</f>
        <v>566</v>
      </c>
      <c r="H1639" s="43">
        <f>COUNTIF(D1640:$D$2571,366)</f>
        <v>366</v>
      </c>
    </row>
    <row r="1640" spans="1:8" x14ac:dyDescent="0.25">
      <c r="A1640" s="1">
        <f>COUNTIF($C$2:C1640,"Да")</f>
        <v>17</v>
      </c>
      <c r="B1640" s="45">
        <f t="shared" si="51"/>
        <v>46639</v>
      </c>
      <c r="C1640" s="42" t="str">
        <f>IF(ISERROR(VLOOKUP(B1640,'Айгенис Оп11'!$C$3:$C$30,1,0)),"Нет","Да")</f>
        <v>Нет</v>
      </c>
      <c r="D1640" s="43">
        <f t="shared" si="52"/>
        <v>365</v>
      </c>
      <c r="E1640" s="44">
        <f>ROUND(('Все выпуски'!$J$3*'Все выпуски'!$J$6/100)/365*(B1640-IF(C1640="Нет",VLOOKUP(A1640,'Айгенис Оп11'!$A$2:$C$30,3,0),VLOOKUP((A1640-1),'Айгенис Оп11'!$A$2:$C$30,3,0))),2)</f>
        <v>5.67</v>
      </c>
      <c r="G1640" s="43">
        <f>COUNTIF(D1641:$D$2571,365)</f>
        <v>565</v>
      </c>
      <c r="H1640" s="43">
        <f>COUNTIF(D1641:$D$2571,366)</f>
        <v>366</v>
      </c>
    </row>
    <row r="1641" spans="1:8" x14ac:dyDescent="0.25">
      <c r="A1641" s="1">
        <f>COUNTIF($C$2:C1641,"Да")</f>
        <v>17</v>
      </c>
      <c r="B1641" s="45">
        <f t="shared" si="51"/>
        <v>46640</v>
      </c>
      <c r="C1641" s="42" t="str">
        <f>IF(ISERROR(VLOOKUP(B1641,'Айгенис Оп11'!$C$3:$C$30,1,0)),"Нет","Да")</f>
        <v>Нет</v>
      </c>
      <c r="D1641" s="43">
        <f t="shared" si="52"/>
        <v>365</v>
      </c>
      <c r="E1641" s="44">
        <f>ROUND(('Все выпуски'!$J$3*'Все выпуски'!$J$6/100)/365*(B1641-IF(C1641="Нет",VLOOKUP(A1641,'Айгенис Оп11'!$A$2:$C$30,3,0),VLOOKUP((A1641-1),'Айгенис Оп11'!$A$2:$C$30,3,0))),2)</f>
        <v>5.75</v>
      </c>
      <c r="G1641" s="43">
        <f>COUNTIF(D1642:$D$2571,365)</f>
        <v>564</v>
      </c>
      <c r="H1641" s="43">
        <f>COUNTIF(D1642:$D$2571,366)</f>
        <v>366</v>
      </c>
    </row>
    <row r="1642" spans="1:8" x14ac:dyDescent="0.25">
      <c r="A1642" s="1">
        <f>COUNTIF($C$2:C1642,"Да")</f>
        <v>17</v>
      </c>
      <c r="B1642" s="45">
        <f t="shared" si="51"/>
        <v>46641</v>
      </c>
      <c r="C1642" s="42" t="str">
        <f>IF(ISERROR(VLOOKUP(B1642,'Айгенис Оп11'!$C$3:$C$30,1,0)),"Нет","Да")</f>
        <v>Нет</v>
      </c>
      <c r="D1642" s="43">
        <f t="shared" si="52"/>
        <v>365</v>
      </c>
      <c r="E1642" s="44">
        <f>ROUND(('Все выпуски'!$J$3*'Все выпуски'!$J$6/100)/365*(B1642-IF(C1642="Нет",VLOOKUP(A1642,'Айгенис Оп11'!$A$2:$C$30,3,0),VLOOKUP((A1642-1),'Айгенис Оп11'!$A$2:$C$30,3,0))),2)</f>
        <v>5.84</v>
      </c>
      <c r="G1642" s="43">
        <f>COUNTIF(D1643:$D$2571,365)</f>
        <v>563</v>
      </c>
      <c r="H1642" s="43">
        <f>COUNTIF(D1643:$D$2571,366)</f>
        <v>366</v>
      </c>
    </row>
    <row r="1643" spans="1:8" x14ac:dyDescent="0.25">
      <c r="A1643" s="1">
        <f>COUNTIF($C$2:C1643,"Да")</f>
        <v>17</v>
      </c>
      <c r="B1643" s="45">
        <f t="shared" si="51"/>
        <v>46642</v>
      </c>
      <c r="C1643" s="42" t="str">
        <f>IF(ISERROR(VLOOKUP(B1643,'Айгенис Оп11'!$C$3:$C$30,1,0)),"Нет","Да")</f>
        <v>Нет</v>
      </c>
      <c r="D1643" s="43">
        <f t="shared" si="52"/>
        <v>365</v>
      </c>
      <c r="E1643" s="44">
        <f>ROUND(('Все выпуски'!$J$3*'Все выпуски'!$J$6/100)/365*(B1643-IF(C1643="Нет",VLOOKUP(A1643,'Айгенис Оп11'!$A$2:$C$30,3,0),VLOOKUP((A1643-1),'Айгенис Оп11'!$A$2:$C$30,3,0))),2)</f>
        <v>5.92</v>
      </c>
      <c r="G1643" s="43">
        <f>COUNTIF(D1644:$D$2571,365)</f>
        <v>562</v>
      </c>
      <c r="H1643" s="43">
        <f>COUNTIF(D1644:$D$2571,366)</f>
        <v>366</v>
      </c>
    </row>
    <row r="1644" spans="1:8" x14ac:dyDescent="0.25">
      <c r="A1644" s="1">
        <f>COUNTIF($C$2:C1644,"Да")</f>
        <v>17</v>
      </c>
      <c r="B1644" s="45">
        <f t="shared" si="51"/>
        <v>46643</v>
      </c>
      <c r="C1644" s="42" t="str">
        <f>IF(ISERROR(VLOOKUP(B1644,'Айгенис Оп11'!$C$3:$C$30,1,0)),"Нет","Да")</f>
        <v>Нет</v>
      </c>
      <c r="D1644" s="43">
        <f t="shared" si="52"/>
        <v>365</v>
      </c>
      <c r="E1644" s="44">
        <f>ROUND(('Все выпуски'!$J$3*'Все выпуски'!$J$6/100)/365*(B1644-IF(C1644="Нет",VLOOKUP(A1644,'Айгенис Оп11'!$A$2:$C$30,3,0),VLOOKUP((A1644-1),'Айгенис Оп11'!$A$2:$C$30,3,0))),2)</f>
        <v>6</v>
      </c>
      <c r="G1644" s="43">
        <f>COUNTIF(D1645:$D$2571,365)</f>
        <v>561</v>
      </c>
      <c r="H1644" s="43">
        <f>COUNTIF(D1645:$D$2571,366)</f>
        <v>366</v>
      </c>
    </row>
    <row r="1645" spans="1:8" x14ac:dyDescent="0.25">
      <c r="A1645" s="1">
        <f>COUNTIF($C$2:C1645,"Да")</f>
        <v>17</v>
      </c>
      <c r="B1645" s="45">
        <f t="shared" si="51"/>
        <v>46644</v>
      </c>
      <c r="C1645" s="42" t="str">
        <f>IF(ISERROR(VLOOKUP(B1645,'Айгенис Оп11'!$C$3:$C$30,1,0)),"Нет","Да")</f>
        <v>Нет</v>
      </c>
      <c r="D1645" s="43">
        <f t="shared" si="52"/>
        <v>365</v>
      </c>
      <c r="E1645" s="44">
        <f>ROUND(('Все выпуски'!$J$3*'Все выпуски'!$J$6/100)/365*(B1645-IF(C1645="Нет",VLOOKUP(A1645,'Айгенис Оп11'!$A$2:$C$30,3,0),VLOOKUP((A1645-1),'Айгенис Оп11'!$A$2:$C$30,3,0))),2)</f>
        <v>6.08</v>
      </c>
      <c r="G1645" s="43">
        <f>COUNTIF(D1646:$D$2571,365)</f>
        <v>560</v>
      </c>
      <c r="H1645" s="43">
        <f>COUNTIF(D1646:$D$2571,366)</f>
        <v>366</v>
      </c>
    </row>
    <row r="1646" spans="1:8" x14ac:dyDescent="0.25">
      <c r="A1646" s="1">
        <f>COUNTIF($C$2:C1646,"Да")</f>
        <v>17</v>
      </c>
      <c r="B1646" s="45">
        <f t="shared" si="51"/>
        <v>46645</v>
      </c>
      <c r="C1646" s="42" t="str">
        <f>IF(ISERROR(VLOOKUP(B1646,'Айгенис Оп11'!$C$3:$C$30,1,0)),"Нет","Да")</f>
        <v>Нет</v>
      </c>
      <c r="D1646" s="43">
        <f t="shared" si="52"/>
        <v>365</v>
      </c>
      <c r="E1646" s="44">
        <f>ROUND(('Все выпуски'!$J$3*'Все выпуски'!$J$6/100)/365*(B1646-IF(C1646="Нет",VLOOKUP(A1646,'Айгенис Оп11'!$A$2:$C$30,3,0),VLOOKUP((A1646-1),'Айгенис Оп11'!$A$2:$C$30,3,0))),2)</f>
        <v>6.16</v>
      </c>
      <c r="G1646" s="43">
        <f>COUNTIF(D1647:$D$2571,365)</f>
        <v>559</v>
      </c>
      <c r="H1646" s="43">
        <f>COUNTIF(D1647:$D$2571,366)</f>
        <v>366</v>
      </c>
    </row>
    <row r="1647" spans="1:8" x14ac:dyDescent="0.25">
      <c r="A1647" s="1">
        <f>COUNTIF($C$2:C1647,"Да")</f>
        <v>17</v>
      </c>
      <c r="B1647" s="45">
        <f t="shared" si="51"/>
        <v>46646</v>
      </c>
      <c r="C1647" s="42" t="str">
        <f>IF(ISERROR(VLOOKUP(B1647,'Айгенис Оп11'!$C$3:$C$30,1,0)),"Нет","Да")</f>
        <v>Нет</v>
      </c>
      <c r="D1647" s="43">
        <f t="shared" si="52"/>
        <v>365</v>
      </c>
      <c r="E1647" s="44">
        <f>ROUND(('Все выпуски'!$J$3*'Все выпуски'!$J$6/100)/365*(B1647-IF(C1647="Нет",VLOOKUP(A1647,'Айгенис Оп11'!$A$2:$C$30,3,0),VLOOKUP((A1647-1),'Айгенис Оп11'!$A$2:$C$30,3,0))),2)</f>
        <v>6.25</v>
      </c>
      <c r="G1647" s="43">
        <f>COUNTIF(D1648:$D$2571,365)</f>
        <v>558</v>
      </c>
      <c r="H1647" s="43">
        <f>COUNTIF(D1648:$D$2571,366)</f>
        <v>366</v>
      </c>
    </row>
    <row r="1648" spans="1:8" x14ac:dyDescent="0.25">
      <c r="A1648" s="1">
        <f>COUNTIF($C$2:C1648,"Да")</f>
        <v>17</v>
      </c>
      <c r="B1648" s="45">
        <f t="shared" si="51"/>
        <v>46647</v>
      </c>
      <c r="C1648" s="42" t="str">
        <f>IF(ISERROR(VLOOKUP(B1648,'Айгенис Оп11'!$C$3:$C$30,1,0)),"Нет","Да")</f>
        <v>Нет</v>
      </c>
      <c r="D1648" s="43">
        <f t="shared" si="52"/>
        <v>365</v>
      </c>
      <c r="E1648" s="44">
        <f>ROUND(('Все выпуски'!$J$3*'Все выпуски'!$J$6/100)/365*(B1648-IF(C1648="Нет",VLOOKUP(A1648,'Айгенис Оп11'!$A$2:$C$30,3,0),VLOOKUP((A1648-1),'Айгенис Оп11'!$A$2:$C$30,3,0))),2)</f>
        <v>6.33</v>
      </c>
      <c r="G1648" s="43">
        <f>COUNTIF(D1649:$D$2571,365)</f>
        <v>557</v>
      </c>
      <c r="H1648" s="43">
        <f>COUNTIF(D1649:$D$2571,366)</f>
        <v>366</v>
      </c>
    </row>
    <row r="1649" spans="1:8" x14ac:dyDescent="0.25">
      <c r="A1649" s="1">
        <f>COUNTIF($C$2:C1649,"Да")</f>
        <v>17</v>
      </c>
      <c r="B1649" s="45">
        <f t="shared" si="51"/>
        <v>46648</v>
      </c>
      <c r="C1649" s="42" t="str">
        <f>IF(ISERROR(VLOOKUP(B1649,'Айгенис Оп11'!$C$3:$C$30,1,0)),"Нет","Да")</f>
        <v>Нет</v>
      </c>
      <c r="D1649" s="43">
        <f t="shared" si="52"/>
        <v>365</v>
      </c>
      <c r="E1649" s="44">
        <f>ROUND(('Все выпуски'!$J$3*'Все выпуски'!$J$6/100)/365*(B1649-IF(C1649="Нет",VLOOKUP(A1649,'Айгенис Оп11'!$A$2:$C$30,3,0),VLOOKUP((A1649-1),'Айгенис Оп11'!$A$2:$C$30,3,0))),2)</f>
        <v>6.41</v>
      </c>
      <c r="G1649" s="43">
        <f>COUNTIF(D1650:$D$2571,365)</f>
        <v>556</v>
      </c>
      <c r="H1649" s="43">
        <f>COUNTIF(D1650:$D$2571,366)</f>
        <v>366</v>
      </c>
    </row>
    <row r="1650" spans="1:8" x14ac:dyDescent="0.25">
      <c r="A1650" s="1">
        <f>COUNTIF($C$2:C1650,"Да")</f>
        <v>17</v>
      </c>
      <c r="B1650" s="45">
        <f t="shared" si="51"/>
        <v>46649</v>
      </c>
      <c r="C1650" s="42" t="str">
        <f>IF(ISERROR(VLOOKUP(B1650,'Айгенис Оп11'!$C$3:$C$30,1,0)),"Нет","Да")</f>
        <v>Нет</v>
      </c>
      <c r="D1650" s="43">
        <f t="shared" si="52"/>
        <v>365</v>
      </c>
      <c r="E1650" s="44">
        <f>ROUND(('Все выпуски'!$J$3*'Все выпуски'!$J$6/100)/365*(B1650-IF(C1650="Нет",VLOOKUP(A1650,'Айгенис Оп11'!$A$2:$C$30,3,0),VLOOKUP((A1650-1),'Айгенис Оп11'!$A$2:$C$30,3,0))),2)</f>
        <v>6.49</v>
      </c>
      <c r="G1650" s="43">
        <f>COUNTIF(D1651:$D$2571,365)</f>
        <v>555</v>
      </c>
      <c r="H1650" s="43">
        <f>COUNTIF(D1651:$D$2571,366)</f>
        <v>366</v>
      </c>
    </row>
    <row r="1651" spans="1:8" x14ac:dyDescent="0.25">
      <c r="A1651" s="1">
        <f>COUNTIF($C$2:C1651,"Да")</f>
        <v>17</v>
      </c>
      <c r="B1651" s="45">
        <f t="shared" si="51"/>
        <v>46650</v>
      </c>
      <c r="C1651" s="42" t="str">
        <f>IF(ISERROR(VLOOKUP(B1651,'Айгенис Оп11'!$C$3:$C$30,1,0)),"Нет","Да")</f>
        <v>Нет</v>
      </c>
      <c r="D1651" s="43">
        <f t="shared" si="52"/>
        <v>365</v>
      </c>
      <c r="E1651" s="44">
        <f>ROUND(('Все выпуски'!$J$3*'Все выпуски'!$J$6/100)/365*(B1651-IF(C1651="Нет",VLOOKUP(A1651,'Айгенис Оп11'!$A$2:$C$30,3,0),VLOOKUP((A1651-1),'Айгенис Оп11'!$A$2:$C$30,3,0))),2)</f>
        <v>6.58</v>
      </c>
      <c r="G1651" s="43">
        <f>COUNTIF(D1652:$D$2571,365)</f>
        <v>554</v>
      </c>
      <c r="H1651" s="43">
        <f>COUNTIF(D1652:$D$2571,366)</f>
        <v>366</v>
      </c>
    </row>
    <row r="1652" spans="1:8" x14ac:dyDescent="0.25">
      <c r="A1652" s="1">
        <f>COUNTIF($C$2:C1652,"Да")</f>
        <v>17</v>
      </c>
      <c r="B1652" s="45">
        <f t="shared" si="51"/>
        <v>46651</v>
      </c>
      <c r="C1652" s="42" t="str">
        <f>IF(ISERROR(VLOOKUP(B1652,'Айгенис Оп11'!$C$3:$C$30,1,0)),"Нет","Да")</f>
        <v>Нет</v>
      </c>
      <c r="D1652" s="43">
        <f t="shared" si="52"/>
        <v>365</v>
      </c>
      <c r="E1652" s="44">
        <f>ROUND(('Все выпуски'!$J$3*'Все выпуски'!$J$6/100)/365*(B1652-IF(C1652="Нет",VLOOKUP(A1652,'Айгенис Оп11'!$A$2:$C$30,3,0),VLOOKUP((A1652-1),'Айгенис Оп11'!$A$2:$C$30,3,0))),2)</f>
        <v>6.66</v>
      </c>
      <c r="G1652" s="43">
        <f>COUNTIF(D1653:$D$2571,365)</f>
        <v>553</v>
      </c>
      <c r="H1652" s="43">
        <f>COUNTIF(D1653:$D$2571,366)</f>
        <v>366</v>
      </c>
    </row>
    <row r="1653" spans="1:8" x14ac:dyDescent="0.25">
      <c r="A1653" s="1">
        <f>COUNTIF($C$2:C1653,"Да")</f>
        <v>17</v>
      </c>
      <c r="B1653" s="45">
        <f t="shared" si="51"/>
        <v>46652</v>
      </c>
      <c r="C1653" s="42" t="str">
        <f>IF(ISERROR(VLOOKUP(B1653,'Айгенис Оп11'!$C$3:$C$30,1,0)),"Нет","Да")</f>
        <v>Нет</v>
      </c>
      <c r="D1653" s="43">
        <f t="shared" si="52"/>
        <v>365</v>
      </c>
      <c r="E1653" s="44">
        <f>ROUND(('Все выпуски'!$J$3*'Все выпуски'!$J$6/100)/365*(B1653-IF(C1653="Нет",VLOOKUP(A1653,'Айгенис Оп11'!$A$2:$C$30,3,0),VLOOKUP((A1653-1),'Айгенис Оп11'!$A$2:$C$30,3,0))),2)</f>
        <v>6.74</v>
      </c>
      <c r="G1653" s="43">
        <f>COUNTIF(D1654:$D$2571,365)</f>
        <v>552</v>
      </c>
      <c r="H1653" s="43">
        <f>COUNTIF(D1654:$D$2571,366)</f>
        <v>366</v>
      </c>
    </row>
    <row r="1654" spans="1:8" x14ac:dyDescent="0.25">
      <c r="A1654" s="1">
        <f>COUNTIF($C$2:C1654,"Да")</f>
        <v>17</v>
      </c>
      <c r="B1654" s="45">
        <f t="shared" si="51"/>
        <v>46653</v>
      </c>
      <c r="C1654" s="42" t="str">
        <f>IF(ISERROR(VLOOKUP(B1654,'Айгенис Оп11'!$C$3:$C$30,1,0)),"Нет","Да")</f>
        <v>Нет</v>
      </c>
      <c r="D1654" s="43">
        <f t="shared" si="52"/>
        <v>365</v>
      </c>
      <c r="E1654" s="44">
        <f>ROUND(('Все выпуски'!$J$3*'Все выпуски'!$J$6/100)/365*(B1654-IF(C1654="Нет",VLOOKUP(A1654,'Айгенис Оп11'!$A$2:$C$30,3,0),VLOOKUP((A1654-1),'Айгенис Оп11'!$A$2:$C$30,3,0))),2)</f>
        <v>6.82</v>
      </c>
      <c r="G1654" s="43">
        <f>COUNTIF(D1655:$D$2571,365)</f>
        <v>551</v>
      </c>
      <c r="H1654" s="43">
        <f>COUNTIF(D1655:$D$2571,366)</f>
        <v>366</v>
      </c>
    </row>
    <row r="1655" spans="1:8" x14ac:dyDescent="0.25">
      <c r="A1655" s="1">
        <f>COUNTIF($C$2:C1655,"Да")</f>
        <v>17</v>
      </c>
      <c r="B1655" s="45">
        <f t="shared" si="51"/>
        <v>46654</v>
      </c>
      <c r="C1655" s="42" t="str">
        <f>IF(ISERROR(VLOOKUP(B1655,'Айгенис Оп11'!$C$3:$C$30,1,0)),"Нет","Да")</f>
        <v>Нет</v>
      </c>
      <c r="D1655" s="43">
        <f t="shared" si="52"/>
        <v>365</v>
      </c>
      <c r="E1655" s="44">
        <f>ROUND(('Все выпуски'!$J$3*'Все выпуски'!$J$6/100)/365*(B1655-IF(C1655="Нет",VLOOKUP(A1655,'Айгенис Оп11'!$A$2:$C$30,3,0),VLOOKUP((A1655-1),'Айгенис Оп11'!$A$2:$C$30,3,0))),2)</f>
        <v>6.9</v>
      </c>
      <c r="G1655" s="43">
        <f>COUNTIF(D1656:$D$2571,365)</f>
        <v>550</v>
      </c>
      <c r="H1655" s="43">
        <f>COUNTIF(D1656:$D$2571,366)</f>
        <v>366</v>
      </c>
    </row>
    <row r="1656" spans="1:8" x14ac:dyDescent="0.25">
      <c r="A1656" s="1">
        <f>COUNTIF($C$2:C1656,"Да")</f>
        <v>17</v>
      </c>
      <c r="B1656" s="45">
        <f t="shared" si="51"/>
        <v>46655</v>
      </c>
      <c r="C1656" s="42" t="str">
        <f>IF(ISERROR(VLOOKUP(B1656,'Айгенис Оп11'!$C$3:$C$30,1,0)),"Нет","Да")</f>
        <v>Нет</v>
      </c>
      <c r="D1656" s="43">
        <f t="shared" si="52"/>
        <v>365</v>
      </c>
      <c r="E1656" s="44">
        <f>ROUND(('Все выпуски'!$J$3*'Все выпуски'!$J$6/100)/365*(B1656-IF(C1656="Нет",VLOOKUP(A1656,'Айгенис Оп11'!$A$2:$C$30,3,0),VLOOKUP((A1656-1),'Айгенис Оп11'!$A$2:$C$30,3,0))),2)</f>
        <v>6.99</v>
      </c>
      <c r="G1656" s="43">
        <f>COUNTIF(D1657:$D$2571,365)</f>
        <v>549</v>
      </c>
      <c r="H1656" s="43">
        <f>COUNTIF(D1657:$D$2571,366)</f>
        <v>366</v>
      </c>
    </row>
    <row r="1657" spans="1:8" x14ac:dyDescent="0.25">
      <c r="A1657" s="1">
        <f>COUNTIF($C$2:C1657,"Да")</f>
        <v>17</v>
      </c>
      <c r="B1657" s="45">
        <f t="shared" si="51"/>
        <v>46656</v>
      </c>
      <c r="C1657" s="42" t="str">
        <f>IF(ISERROR(VLOOKUP(B1657,'Айгенис Оп11'!$C$3:$C$30,1,0)),"Нет","Да")</f>
        <v>Нет</v>
      </c>
      <c r="D1657" s="43">
        <f t="shared" si="52"/>
        <v>365</v>
      </c>
      <c r="E1657" s="44">
        <f>ROUND(('Все выпуски'!$J$3*'Все выпуски'!$J$6/100)/365*(B1657-IF(C1657="Нет",VLOOKUP(A1657,'Айгенис Оп11'!$A$2:$C$30,3,0),VLOOKUP((A1657-1),'Айгенис Оп11'!$A$2:$C$30,3,0))),2)</f>
        <v>7.07</v>
      </c>
      <c r="G1657" s="43">
        <f>COUNTIF(D1658:$D$2571,365)</f>
        <v>548</v>
      </c>
      <c r="H1657" s="43">
        <f>COUNTIF(D1658:$D$2571,366)</f>
        <v>366</v>
      </c>
    </row>
    <row r="1658" spans="1:8" x14ac:dyDescent="0.25">
      <c r="A1658" s="1">
        <f>COUNTIF($C$2:C1658,"Да")</f>
        <v>17</v>
      </c>
      <c r="B1658" s="45">
        <f t="shared" si="51"/>
        <v>46657</v>
      </c>
      <c r="C1658" s="42" t="str">
        <f>IF(ISERROR(VLOOKUP(B1658,'Айгенис Оп11'!$C$3:$C$30,1,0)),"Нет","Да")</f>
        <v>Нет</v>
      </c>
      <c r="D1658" s="43">
        <f t="shared" si="52"/>
        <v>365</v>
      </c>
      <c r="E1658" s="44">
        <f>ROUND(('Все выпуски'!$J$3*'Все выпуски'!$J$6/100)/365*(B1658-IF(C1658="Нет",VLOOKUP(A1658,'Айгенис Оп11'!$A$2:$C$30,3,0),VLOOKUP((A1658-1),'Айгенис Оп11'!$A$2:$C$30,3,0))),2)</f>
        <v>7.15</v>
      </c>
      <c r="G1658" s="43">
        <f>COUNTIF(D1659:$D$2571,365)</f>
        <v>547</v>
      </c>
      <c r="H1658" s="43">
        <f>COUNTIF(D1659:$D$2571,366)</f>
        <v>366</v>
      </c>
    </row>
    <row r="1659" spans="1:8" x14ac:dyDescent="0.25">
      <c r="A1659" s="1">
        <f>COUNTIF($C$2:C1659,"Да")</f>
        <v>17</v>
      </c>
      <c r="B1659" s="45">
        <f t="shared" si="51"/>
        <v>46658</v>
      </c>
      <c r="C1659" s="42" t="str">
        <f>IF(ISERROR(VLOOKUP(B1659,'Айгенис Оп11'!$C$3:$C$30,1,0)),"Нет","Да")</f>
        <v>Нет</v>
      </c>
      <c r="D1659" s="43">
        <f t="shared" si="52"/>
        <v>365</v>
      </c>
      <c r="E1659" s="44">
        <f>ROUND(('Все выпуски'!$J$3*'Все выпуски'!$J$6/100)/365*(B1659-IF(C1659="Нет",VLOOKUP(A1659,'Айгенис Оп11'!$A$2:$C$30,3,0),VLOOKUP((A1659-1),'Айгенис Оп11'!$A$2:$C$30,3,0))),2)</f>
        <v>7.23</v>
      </c>
      <c r="G1659" s="43">
        <f>COUNTIF(D1660:$D$2571,365)</f>
        <v>546</v>
      </c>
      <c r="H1659" s="43">
        <f>COUNTIF(D1660:$D$2571,366)</f>
        <v>366</v>
      </c>
    </row>
    <row r="1660" spans="1:8" x14ac:dyDescent="0.25">
      <c r="A1660" s="1">
        <f>COUNTIF($C$2:C1660,"Да")</f>
        <v>17</v>
      </c>
      <c r="B1660" s="45">
        <f t="shared" si="51"/>
        <v>46659</v>
      </c>
      <c r="C1660" s="42" t="str">
        <f>IF(ISERROR(VLOOKUP(B1660,'Айгенис Оп11'!$C$3:$C$30,1,0)),"Нет","Да")</f>
        <v>Нет</v>
      </c>
      <c r="D1660" s="43">
        <f t="shared" si="52"/>
        <v>365</v>
      </c>
      <c r="E1660" s="44">
        <f>ROUND(('Все выпуски'!$J$3*'Все выпуски'!$J$6/100)/365*(B1660-IF(C1660="Нет",VLOOKUP(A1660,'Айгенис Оп11'!$A$2:$C$30,3,0),VLOOKUP((A1660-1),'Айгенис Оп11'!$A$2:$C$30,3,0))),2)</f>
        <v>7.32</v>
      </c>
      <c r="G1660" s="43">
        <f>COUNTIF(D1661:$D$2571,365)</f>
        <v>545</v>
      </c>
      <c r="H1660" s="43">
        <f>COUNTIF(D1661:$D$2571,366)</f>
        <v>366</v>
      </c>
    </row>
    <row r="1661" spans="1:8" x14ac:dyDescent="0.25">
      <c r="A1661" s="1">
        <f>COUNTIF($C$2:C1661,"Да")</f>
        <v>17</v>
      </c>
      <c r="B1661" s="45">
        <f t="shared" si="51"/>
        <v>46660</v>
      </c>
      <c r="C1661" s="42" t="str">
        <f>IF(ISERROR(VLOOKUP(B1661,'Айгенис Оп11'!$C$3:$C$30,1,0)),"Нет","Да")</f>
        <v>Нет</v>
      </c>
      <c r="D1661" s="43">
        <f t="shared" si="52"/>
        <v>365</v>
      </c>
      <c r="E1661" s="44">
        <f>ROUND(('Все выпуски'!$J$3*'Все выпуски'!$J$6/100)/365*(B1661-IF(C1661="Нет",VLOOKUP(A1661,'Айгенис Оп11'!$A$2:$C$30,3,0),VLOOKUP((A1661-1),'Айгенис Оп11'!$A$2:$C$30,3,0))),2)</f>
        <v>7.4</v>
      </c>
      <c r="G1661" s="43">
        <f>COUNTIF(D1662:$D$2571,365)</f>
        <v>544</v>
      </c>
      <c r="H1661" s="43">
        <f>COUNTIF(D1662:$D$2571,366)</f>
        <v>366</v>
      </c>
    </row>
    <row r="1662" spans="1:8" x14ac:dyDescent="0.25">
      <c r="A1662" s="1">
        <f>COUNTIF($C$2:C1662,"Да")</f>
        <v>17</v>
      </c>
      <c r="B1662" s="45">
        <f t="shared" si="51"/>
        <v>46661</v>
      </c>
      <c r="C1662" s="42" t="str">
        <f>IF(ISERROR(VLOOKUP(B1662,'Айгенис Оп11'!$C$3:$C$30,1,0)),"Нет","Да")</f>
        <v>Нет</v>
      </c>
      <c r="D1662" s="43">
        <f t="shared" si="52"/>
        <v>365</v>
      </c>
      <c r="E1662" s="44">
        <f>ROUND(('Все выпуски'!$J$3*'Все выпуски'!$J$6/100)/365*(B1662-IF(C1662="Нет",VLOOKUP(A1662,'Айгенис Оп11'!$A$2:$C$30,3,0),VLOOKUP((A1662-1),'Айгенис Оп11'!$A$2:$C$30,3,0))),2)</f>
        <v>7.48</v>
      </c>
      <c r="G1662" s="43">
        <f>COUNTIF(D1663:$D$2571,365)</f>
        <v>543</v>
      </c>
      <c r="H1662" s="43">
        <f>COUNTIF(D1663:$D$2571,366)</f>
        <v>366</v>
      </c>
    </row>
    <row r="1663" spans="1:8" x14ac:dyDescent="0.25">
      <c r="A1663" s="1">
        <f>COUNTIF($C$2:C1663,"Да")</f>
        <v>18</v>
      </c>
      <c r="B1663" s="45">
        <f t="shared" si="51"/>
        <v>46662</v>
      </c>
      <c r="C1663" s="42" t="str">
        <f>IF(ISERROR(VLOOKUP(B1663,'Айгенис Оп11'!$C$3:$C$30,1,0)),"Нет","Да")</f>
        <v>Да</v>
      </c>
      <c r="D1663" s="43">
        <f t="shared" si="52"/>
        <v>365</v>
      </c>
      <c r="E1663" s="44">
        <f>ROUND(('Все выпуски'!$J$3*'Все выпуски'!$J$6/100)/365*(B1663-IF(C1663="Нет",VLOOKUP(A1663,'Айгенис Оп11'!$A$2:$C$30,3,0),VLOOKUP((A1663-1),'Айгенис Оп11'!$A$2:$C$30,3,0))),2)</f>
        <v>7.56</v>
      </c>
      <c r="G1663" s="43">
        <f>COUNTIF(D1664:$D$2571,365)</f>
        <v>542</v>
      </c>
      <c r="H1663" s="43">
        <f>COUNTIF(D1664:$D$2571,366)</f>
        <v>366</v>
      </c>
    </row>
    <row r="1664" spans="1:8" x14ac:dyDescent="0.25">
      <c r="A1664" s="1">
        <f>COUNTIF($C$2:C1664,"Да")</f>
        <v>18</v>
      </c>
      <c r="B1664" s="45">
        <f t="shared" ref="B1664:B1727" si="53">B1663+1</f>
        <v>46663</v>
      </c>
      <c r="C1664" s="42" t="str">
        <f>IF(ISERROR(VLOOKUP(B1664,'Айгенис Оп11'!$C$3:$C$30,1,0)),"Нет","Да")</f>
        <v>Нет</v>
      </c>
      <c r="D1664" s="43">
        <f t="shared" si="52"/>
        <v>365</v>
      </c>
      <c r="E1664" s="44">
        <f>ROUND(('Все выпуски'!$J$3*'Все выпуски'!$J$6/100)/365*(B1664-IF(C1664="Нет",VLOOKUP(A1664,'Айгенис Оп11'!$A$2:$C$30,3,0),VLOOKUP((A1664-1),'Айгенис Оп11'!$A$2:$C$30,3,0))),2)</f>
        <v>0.08</v>
      </c>
      <c r="G1664" s="43">
        <f>COUNTIF(D1665:$D$2571,365)</f>
        <v>541</v>
      </c>
      <c r="H1664" s="43">
        <f>COUNTIF(D1665:$D$2571,366)</f>
        <v>366</v>
      </c>
    </row>
    <row r="1665" spans="1:8" x14ac:dyDescent="0.25">
      <c r="A1665" s="1">
        <f>COUNTIF($C$2:C1665,"Да")</f>
        <v>18</v>
      </c>
      <c r="B1665" s="45">
        <f t="shared" si="53"/>
        <v>46664</v>
      </c>
      <c r="C1665" s="42" t="str">
        <f>IF(ISERROR(VLOOKUP(B1665,'Айгенис Оп11'!$C$3:$C$30,1,0)),"Нет","Да")</f>
        <v>Нет</v>
      </c>
      <c r="D1665" s="43">
        <f t="shared" si="52"/>
        <v>365</v>
      </c>
      <c r="E1665" s="44">
        <f>ROUND(('Все выпуски'!$J$3*'Все выпуски'!$J$6/100)/365*(B1665-IF(C1665="Нет",VLOOKUP(A1665,'Айгенис Оп11'!$A$2:$C$30,3,0),VLOOKUP((A1665-1),'Айгенис Оп11'!$A$2:$C$30,3,0))),2)</f>
        <v>0.16</v>
      </c>
      <c r="G1665" s="43">
        <f>COUNTIF(D1666:$D$2571,365)</f>
        <v>540</v>
      </c>
      <c r="H1665" s="43">
        <f>COUNTIF(D1666:$D$2571,366)</f>
        <v>366</v>
      </c>
    </row>
    <row r="1666" spans="1:8" x14ac:dyDescent="0.25">
      <c r="A1666" s="1">
        <f>COUNTIF($C$2:C1666,"Да")</f>
        <v>18</v>
      </c>
      <c r="B1666" s="45">
        <f t="shared" si="53"/>
        <v>46665</v>
      </c>
      <c r="C1666" s="42" t="str">
        <f>IF(ISERROR(VLOOKUP(B1666,'Айгенис Оп11'!$C$3:$C$30,1,0)),"Нет","Да")</f>
        <v>Нет</v>
      </c>
      <c r="D1666" s="43">
        <f t="shared" si="52"/>
        <v>365</v>
      </c>
      <c r="E1666" s="44">
        <f>ROUND(('Все выпуски'!$J$3*'Все выпуски'!$J$6/100)/365*(B1666-IF(C1666="Нет",VLOOKUP(A1666,'Айгенис Оп11'!$A$2:$C$30,3,0),VLOOKUP((A1666-1),'Айгенис Оп11'!$A$2:$C$30,3,0))),2)</f>
        <v>0.25</v>
      </c>
      <c r="G1666" s="43">
        <f>COUNTIF(D1667:$D$2571,365)</f>
        <v>539</v>
      </c>
      <c r="H1666" s="43">
        <f>COUNTIF(D1667:$D$2571,366)</f>
        <v>366</v>
      </c>
    </row>
    <row r="1667" spans="1:8" x14ac:dyDescent="0.25">
      <c r="A1667" s="1">
        <f>COUNTIF($C$2:C1667,"Да")</f>
        <v>18</v>
      </c>
      <c r="B1667" s="45">
        <f t="shared" si="53"/>
        <v>46666</v>
      </c>
      <c r="C1667" s="42" t="str">
        <f>IF(ISERROR(VLOOKUP(B1667,'Айгенис Оп11'!$C$3:$C$30,1,0)),"Нет","Да")</f>
        <v>Нет</v>
      </c>
      <c r="D1667" s="43">
        <f t="shared" ref="D1667:D1730" si="54">IF(MOD(YEAR(B1667),4)=0,366,365)</f>
        <v>365</v>
      </c>
      <c r="E1667" s="44">
        <f>ROUND(('Все выпуски'!$J$3*'Все выпуски'!$J$6/100)/365*(B1667-IF(C1667="Нет",VLOOKUP(A1667,'Айгенис Оп11'!$A$2:$C$30,3,0),VLOOKUP((A1667-1),'Айгенис Оп11'!$A$2:$C$30,3,0))),2)</f>
        <v>0.33</v>
      </c>
      <c r="G1667" s="43">
        <f>COUNTIF(D1668:$D$2571,365)</f>
        <v>538</v>
      </c>
      <c r="H1667" s="43">
        <f>COUNTIF(D1668:$D$2571,366)</f>
        <v>366</v>
      </c>
    </row>
    <row r="1668" spans="1:8" x14ac:dyDescent="0.25">
      <c r="A1668" s="1">
        <f>COUNTIF($C$2:C1668,"Да")</f>
        <v>18</v>
      </c>
      <c r="B1668" s="45">
        <f t="shared" si="53"/>
        <v>46667</v>
      </c>
      <c r="C1668" s="42" t="str">
        <f>IF(ISERROR(VLOOKUP(B1668,'Айгенис Оп11'!$C$3:$C$30,1,0)),"Нет","Да")</f>
        <v>Нет</v>
      </c>
      <c r="D1668" s="43">
        <f t="shared" si="54"/>
        <v>365</v>
      </c>
      <c r="E1668" s="44">
        <f>ROUND(('Все выпуски'!$J$3*'Все выпуски'!$J$6/100)/365*(B1668-IF(C1668="Нет",VLOOKUP(A1668,'Айгенис Оп11'!$A$2:$C$30,3,0),VLOOKUP((A1668-1),'Айгенис Оп11'!$A$2:$C$30,3,0))),2)</f>
        <v>0.41</v>
      </c>
      <c r="G1668" s="43">
        <f>COUNTIF(D1669:$D$2571,365)</f>
        <v>537</v>
      </c>
      <c r="H1668" s="43">
        <f>COUNTIF(D1669:$D$2571,366)</f>
        <v>366</v>
      </c>
    </row>
    <row r="1669" spans="1:8" x14ac:dyDescent="0.25">
      <c r="A1669" s="1">
        <f>COUNTIF($C$2:C1669,"Да")</f>
        <v>18</v>
      </c>
      <c r="B1669" s="45">
        <f t="shared" si="53"/>
        <v>46668</v>
      </c>
      <c r="C1669" s="42" t="str">
        <f>IF(ISERROR(VLOOKUP(B1669,'Айгенис Оп11'!$C$3:$C$30,1,0)),"Нет","Да")</f>
        <v>Нет</v>
      </c>
      <c r="D1669" s="43">
        <f t="shared" si="54"/>
        <v>365</v>
      </c>
      <c r="E1669" s="44">
        <f>ROUND(('Все выпуски'!$J$3*'Все выпуски'!$J$6/100)/365*(B1669-IF(C1669="Нет",VLOOKUP(A1669,'Айгенис Оп11'!$A$2:$C$30,3,0),VLOOKUP((A1669-1),'Айгенис Оп11'!$A$2:$C$30,3,0))),2)</f>
        <v>0.49</v>
      </c>
      <c r="G1669" s="43">
        <f>COUNTIF(D1670:$D$2571,365)</f>
        <v>536</v>
      </c>
      <c r="H1669" s="43">
        <f>COUNTIF(D1670:$D$2571,366)</f>
        <v>366</v>
      </c>
    </row>
    <row r="1670" spans="1:8" x14ac:dyDescent="0.25">
      <c r="A1670" s="1">
        <f>COUNTIF($C$2:C1670,"Да")</f>
        <v>18</v>
      </c>
      <c r="B1670" s="45">
        <f t="shared" si="53"/>
        <v>46669</v>
      </c>
      <c r="C1670" s="42" t="str">
        <f>IF(ISERROR(VLOOKUP(B1670,'Айгенис Оп11'!$C$3:$C$30,1,0)),"Нет","Да")</f>
        <v>Нет</v>
      </c>
      <c r="D1670" s="43">
        <f t="shared" si="54"/>
        <v>365</v>
      </c>
      <c r="E1670" s="44">
        <f>ROUND(('Все выпуски'!$J$3*'Все выпуски'!$J$6/100)/365*(B1670-IF(C1670="Нет",VLOOKUP(A1670,'Айгенис Оп11'!$A$2:$C$30,3,0),VLOOKUP((A1670-1),'Айгенис Оп11'!$A$2:$C$30,3,0))),2)</f>
        <v>0.57999999999999996</v>
      </c>
      <c r="G1670" s="43">
        <f>COUNTIF(D1671:$D$2571,365)</f>
        <v>535</v>
      </c>
      <c r="H1670" s="43">
        <f>COUNTIF(D1671:$D$2571,366)</f>
        <v>366</v>
      </c>
    </row>
    <row r="1671" spans="1:8" x14ac:dyDescent="0.25">
      <c r="A1671" s="1">
        <f>COUNTIF($C$2:C1671,"Да")</f>
        <v>18</v>
      </c>
      <c r="B1671" s="45">
        <f t="shared" si="53"/>
        <v>46670</v>
      </c>
      <c r="C1671" s="42" t="str">
        <f>IF(ISERROR(VLOOKUP(B1671,'Айгенис Оп11'!$C$3:$C$30,1,0)),"Нет","Да")</f>
        <v>Нет</v>
      </c>
      <c r="D1671" s="43">
        <f t="shared" si="54"/>
        <v>365</v>
      </c>
      <c r="E1671" s="44">
        <f>ROUND(('Все выпуски'!$J$3*'Все выпуски'!$J$6/100)/365*(B1671-IF(C1671="Нет",VLOOKUP(A1671,'Айгенис Оп11'!$A$2:$C$30,3,0),VLOOKUP((A1671-1),'Айгенис Оп11'!$A$2:$C$30,3,0))),2)</f>
        <v>0.66</v>
      </c>
      <c r="G1671" s="43">
        <f>COUNTIF(D1672:$D$2571,365)</f>
        <v>534</v>
      </c>
      <c r="H1671" s="43">
        <f>COUNTIF(D1672:$D$2571,366)</f>
        <v>366</v>
      </c>
    </row>
    <row r="1672" spans="1:8" x14ac:dyDescent="0.25">
      <c r="A1672" s="1">
        <f>COUNTIF($C$2:C1672,"Да")</f>
        <v>18</v>
      </c>
      <c r="B1672" s="45">
        <f t="shared" si="53"/>
        <v>46671</v>
      </c>
      <c r="C1672" s="42" t="str">
        <f>IF(ISERROR(VLOOKUP(B1672,'Айгенис Оп11'!$C$3:$C$30,1,0)),"Нет","Да")</f>
        <v>Нет</v>
      </c>
      <c r="D1672" s="43">
        <f t="shared" si="54"/>
        <v>365</v>
      </c>
      <c r="E1672" s="44">
        <f>ROUND(('Все выпуски'!$J$3*'Все выпуски'!$J$6/100)/365*(B1672-IF(C1672="Нет",VLOOKUP(A1672,'Айгенис Оп11'!$A$2:$C$30,3,0),VLOOKUP((A1672-1),'Айгенис Оп11'!$A$2:$C$30,3,0))),2)</f>
        <v>0.74</v>
      </c>
      <c r="G1672" s="43">
        <f>COUNTIF(D1673:$D$2571,365)</f>
        <v>533</v>
      </c>
      <c r="H1672" s="43">
        <f>COUNTIF(D1673:$D$2571,366)</f>
        <v>366</v>
      </c>
    </row>
    <row r="1673" spans="1:8" x14ac:dyDescent="0.25">
      <c r="A1673" s="1">
        <f>COUNTIF($C$2:C1673,"Да")</f>
        <v>18</v>
      </c>
      <c r="B1673" s="45">
        <f t="shared" si="53"/>
        <v>46672</v>
      </c>
      <c r="C1673" s="42" t="str">
        <f>IF(ISERROR(VLOOKUP(B1673,'Айгенис Оп11'!$C$3:$C$30,1,0)),"Нет","Да")</f>
        <v>Нет</v>
      </c>
      <c r="D1673" s="43">
        <f t="shared" si="54"/>
        <v>365</v>
      </c>
      <c r="E1673" s="44">
        <f>ROUND(('Все выпуски'!$J$3*'Все выпуски'!$J$6/100)/365*(B1673-IF(C1673="Нет",VLOOKUP(A1673,'Айгенис Оп11'!$A$2:$C$30,3,0),VLOOKUP((A1673-1),'Айгенис Оп11'!$A$2:$C$30,3,0))),2)</f>
        <v>0.82</v>
      </c>
      <c r="G1673" s="43">
        <f>COUNTIF(D1674:$D$2571,365)</f>
        <v>532</v>
      </c>
      <c r="H1673" s="43">
        <f>COUNTIF(D1674:$D$2571,366)</f>
        <v>366</v>
      </c>
    </row>
    <row r="1674" spans="1:8" x14ac:dyDescent="0.25">
      <c r="A1674" s="1">
        <f>COUNTIF($C$2:C1674,"Да")</f>
        <v>18</v>
      </c>
      <c r="B1674" s="45">
        <f t="shared" si="53"/>
        <v>46673</v>
      </c>
      <c r="C1674" s="42" t="str">
        <f>IF(ISERROR(VLOOKUP(B1674,'Айгенис Оп11'!$C$3:$C$30,1,0)),"Нет","Да")</f>
        <v>Нет</v>
      </c>
      <c r="D1674" s="43">
        <f t="shared" si="54"/>
        <v>365</v>
      </c>
      <c r="E1674" s="44">
        <f>ROUND(('Все выпуски'!$J$3*'Все выпуски'!$J$6/100)/365*(B1674-IF(C1674="Нет",VLOOKUP(A1674,'Айгенис Оп11'!$A$2:$C$30,3,0),VLOOKUP((A1674-1),'Айгенис Оп11'!$A$2:$C$30,3,0))),2)</f>
        <v>0.9</v>
      </c>
      <c r="G1674" s="43">
        <f>COUNTIF(D1675:$D$2571,365)</f>
        <v>531</v>
      </c>
      <c r="H1674" s="43">
        <f>COUNTIF(D1675:$D$2571,366)</f>
        <v>366</v>
      </c>
    </row>
    <row r="1675" spans="1:8" x14ac:dyDescent="0.25">
      <c r="A1675" s="1">
        <f>COUNTIF($C$2:C1675,"Да")</f>
        <v>18</v>
      </c>
      <c r="B1675" s="45">
        <f t="shared" si="53"/>
        <v>46674</v>
      </c>
      <c r="C1675" s="42" t="str">
        <f>IF(ISERROR(VLOOKUP(B1675,'Айгенис Оп11'!$C$3:$C$30,1,0)),"Нет","Да")</f>
        <v>Нет</v>
      </c>
      <c r="D1675" s="43">
        <f t="shared" si="54"/>
        <v>365</v>
      </c>
      <c r="E1675" s="44">
        <f>ROUND(('Все выпуски'!$J$3*'Все выпуски'!$J$6/100)/365*(B1675-IF(C1675="Нет",VLOOKUP(A1675,'Айгенис Оп11'!$A$2:$C$30,3,0),VLOOKUP((A1675-1),'Айгенис Оп11'!$A$2:$C$30,3,0))),2)</f>
        <v>0.99</v>
      </c>
      <c r="G1675" s="43">
        <f>COUNTIF(D1676:$D$2571,365)</f>
        <v>530</v>
      </c>
      <c r="H1675" s="43">
        <f>COUNTIF(D1676:$D$2571,366)</f>
        <v>366</v>
      </c>
    </row>
    <row r="1676" spans="1:8" x14ac:dyDescent="0.25">
      <c r="A1676" s="1">
        <f>COUNTIF($C$2:C1676,"Да")</f>
        <v>18</v>
      </c>
      <c r="B1676" s="45">
        <f t="shared" si="53"/>
        <v>46675</v>
      </c>
      <c r="C1676" s="42" t="str">
        <f>IF(ISERROR(VLOOKUP(B1676,'Айгенис Оп11'!$C$3:$C$30,1,0)),"Нет","Да")</f>
        <v>Нет</v>
      </c>
      <c r="D1676" s="43">
        <f t="shared" si="54"/>
        <v>365</v>
      </c>
      <c r="E1676" s="44">
        <f>ROUND(('Все выпуски'!$J$3*'Все выпуски'!$J$6/100)/365*(B1676-IF(C1676="Нет",VLOOKUP(A1676,'Айгенис Оп11'!$A$2:$C$30,3,0),VLOOKUP((A1676-1),'Айгенис Оп11'!$A$2:$C$30,3,0))),2)</f>
        <v>1.07</v>
      </c>
      <c r="G1676" s="43">
        <f>COUNTIF(D1677:$D$2571,365)</f>
        <v>529</v>
      </c>
      <c r="H1676" s="43">
        <f>COUNTIF(D1677:$D$2571,366)</f>
        <v>366</v>
      </c>
    </row>
    <row r="1677" spans="1:8" x14ac:dyDescent="0.25">
      <c r="A1677" s="1">
        <f>COUNTIF($C$2:C1677,"Да")</f>
        <v>18</v>
      </c>
      <c r="B1677" s="45">
        <f t="shared" si="53"/>
        <v>46676</v>
      </c>
      <c r="C1677" s="42" t="str">
        <f>IF(ISERROR(VLOOKUP(B1677,'Айгенис Оп11'!$C$3:$C$30,1,0)),"Нет","Да")</f>
        <v>Нет</v>
      </c>
      <c r="D1677" s="43">
        <f t="shared" si="54"/>
        <v>365</v>
      </c>
      <c r="E1677" s="44">
        <f>ROUND(('Все выпуски'!$J$3*'Все выпуски'!$J$6/100)/365*(B1677-IF(C1677="Нет",VLOOKUP(A1677,'Айгенис Оп11'!$A$2:$C$30,3,0),VLOOKUP((A1677-1),'Айгенис Оп11'!$A$2:$C$30,3,0))),2)</f>
        <v>1.1499999999999999</v>
      </c>
      <c r="G1677" s="43">
        <f>COUNTIF(D1678:$D$2571,365)</f>
        <v>528</v>
      </c>
      <c r="H1677" s="43">
        <f>COUNTIF(D1678:$D$2571,366)</f>
        <v>366</v>
      </c>
    </row>
    <row r="1678" spans="1:8" x14ac:dyDescent="0.25">
      <c r="A1678" s="1">
        <f>COUNTIF($C$2:C1678,"Да")</f>
        <v>18</v>
      </c>
      <c r="B1678" s="45">
        <f t="shared" si="53"/>
        <v>46677</v>
      </c>
      <c r="C1678" s="42" t="str">
        <f>IF(ISERROR(VLOOKUP(B1678,'Айгенис Оп11'!$C$3:$C$30,1,0)),"Нет","Да")</f>
        <v>Нет</v>
      </c>
      <c r="D1678" s="43">
        <f t="shared" si="54"/>
        <v>365</v>
      </c>
      <c r="E1678" s="44">
        <f>ROUND(('Все выпуски'!$J$3*'Все выпуски'!$J$6/100)/365*(B1678-IF(C1678="Нет",VLOOKUP(A1678,'Айгенис Оп11'!$A$2:$C$30,3,0),VLOOKUP((A1678-1),'Айгенис Оп11'!$A$2:$C$30,3,0))),2)</f>
        <v>1.23</v>
      </c>
      <c r="G1678" s="43">
        <f>COUNTIF(D1679:$D$2571,365)</f>
        <v>527</v>
      </c>
      <c r="H1678" s="43">
        <f>COUNTIF(D1679:$D$2571,366)</f>
        <v>366</v>
      </c>
    </row>
    <row r="1679" spans="1:8" x14ac:dyDescent="0.25">
      <c r="A1679" s="1">
        <f>COUNTIF($C$2:C1679,"Да")</f>
        <v>18</v>
      </c>
      <c r="B1679" s="45">
        <f t="shared" si="53"/>
        <v>46678</v>
      </c>
      <c r="C1679" s="42" t="str">
        <f>IF(ISERROR(VLOOKUP(B1679,'Айгенис Оп11'!$C$3:$C$30,1,0)),"Нет","Да")</f>
        <v>Нет</v>
      </c>
      <c r="D1679" s="43">
        <f t="shared" si="54"/>
        <v>365</v>
      </c>
      <c r="E1679" s="44">
        <f>ROUND(('Все выпуски'!$J$3*'Все выпуски'!$J$6/100)/365*(B1679-IF(C1679="Нет",VLOOKUP(A1679,'Айгенис Оп11'!$A$2:$C$30,3,0),VLOOKUP((A1679-1),'Айгенис Оп11'!$A$2:$C$30,3,0))),2)</f>
        <v>1.32</v>
      </c>
      <c r="G1679" s="43">
        <f>COUNTIF(D1680:$D$2571,365)</f>
        <v>526</v>
      </c>
      <c r="H1679" s="43">
        <f>COUNTIF(D1680:$D$2571,366)</f>
        <v>366</v>
      </c>
    </row>
    <row r="1680" spans="1:8" x14ac:dyDescent="0.25">
      <c r="A1680" s="1">
        <f>COUNTIF($C$2:C1680,"Да")</f>
        <v>18</v>
      </c>
      <c r="B1680" s="45">
        <f t="shared" si="53"/>
        <v>46679</v>
      </c>
      <c r="C1680" s="42" t="str">
        <f>IF(ISERROR(VLOOKUP(B1680,'Айгенис Оп11'!$C$3:$C$30,1,0)),"Нет","Да")</f>
        <v>Нет</v>
      </c>
      <c r="D1680" s="43">
        <f t="shared" si="54"/>
        <v>365</v>
      </c>
      <c r="E1680" s="44">
        <f>ROUND(('Все выпуски'!$J$3*'Все выпуски'!$J$6/100)/365*(B1680-IF(C1680="Нет",VLOOKUP(A1680,'Айгенис Оп11'!$A$2:$C$30,3,0),VLOOKUP((A1680-1),'Айгенис Оп11'!$A$2:$C$30,3,0))),2)</f>
        <v>1.4</v>
      </c>
      <c r="G1680" s="43">
        <f>COUNTIF(D1681:$D$2571,365)</f>
        <v>525</v>
      </c>
      <c r="H1680" s="43">
        <f>COUNTIF(D1681:$D$2571,366)</f>
        <v>366</v>
      </c>
    </row>
    <row r="1681" spans="1:8" x14ac:dyDescent="0.25">
      <c r="A1681" s="1">
        <f>COUNTIF($C$2:C1681,"Да")</f>
        <v>18</v>
      </c>
      <c r="B1681" s="45">
        <f t="shared" si="53"/>
        <v>46680</v>
      </c>
      <c r="C1681" s="42" t="str">
        <f>IF(ISERROR(VLOOKUP(B1681,'Айгенис Оп11'!$C$3:$C$30,1,0)),"Нет","Да")</f>
        <v>Нет</v>
      </c>
      <c r="D1681" s="43">
        <f t="shared" si="54"/>
        <v>365</v>
      </c>
      <c r="E1681" s="44">
        <f>ROUND(('Все выпуски'!$J$3*'Все выпуски'!$J$6/100)/365*(B1681-IF(C1681="Нет",VLOOKUP(A1681,'Айгенис Оп11'!$A$2:$C$30,3,0),VLOOKUP((A1681-1),'Айгенис Оп11'!$A$2:$C$30,3,0))),2)</f>
        <v>1.48</v>
      </c>
      <c r="G1681" s="43">
        <f>COUNTIF(D1682:$D$2571,365)</f>
        <v>524</v>
      </c>
      <c r="H1681" s="43">
        <f>COUNTIF(D1682:$D$2571,366)</f>
        <v>366</v>
      </c>
    </row>
    <row r="1682" spans="1:8" x14ac:dyDescent="0.25">
      <c r="A1682" s="1">
        <f>COUNTIF($C$2:C1682,"Да")</f>
        <v>18</v>
      </c>
      <c r="B1682" s="45">
        <f t="shared" si="53"/>
        <v>46681</v>
      </c>
      <c r="C1682" s="42" t="str">
        <f>IF(ISERROR(VLOOKUP(B1682,'Айгенис Оп11'!$C$3:$C$30,1,0)),"Нет","Да")</f>
        <v>Нет</v>
      </c>
      <c r="D1682" s="43">
        <f t="shared" si="54"/>
        <v>365</v>
      </c>
      <c r="E1682" s="44">
        <f>ROUND(('Все выпуски'!$J$3*'Все выпуски'!$J$6/100)/365*(B1682-IF(C1682="Нет",VLOOKUP(A1682,'Айгенис Оп11'!$A$2:$C$30,3,0),VLOOKUP((A1682-1),'Айгенис Оп11'!$A$2:$C$30,3,0))),2)</f>
        <v>1.56</v>
      </c>
      <c r="G1682" s="43">
        <f>COUNTIF(D1683:$D$2571,365)</f>
        <v>523</v>
      </c>
      <c r="H1682" s="43">
        <f>COUNTIF(D1683:$D$2571,366)</f>
        <v>366</v>
      </c>
    </row>
    <row r="1683" spans="1:8" x14ac:dyDescent="0.25">
      <c r="A1683" s="1">
        <f>COUNTIF($C$2:C1683,"Да")</f>
        <v>18</v>
      </c>
      <c r="B1683" s="45">
        <f t="shared" si="53"/>
        <v>46682</v>
      </c>
      <c r="C1683" s="42" t="str">
        <f>IF(ISERROR(VLOOKUP(B1683,'Айгенис Оп11'!$C$3:$C$30,1,0)),"Нет","Да")</f>
        <v>Нет</v>
      </c>
      <c r="D1683" s="43">
        <f t="shared" si="54"/>
        <v>365</v>
      </c>
      <c r="E1683" s="44">
        <f>ROUND(('Все выпуски'!$J$3*'Все выпуски'!$J$6/100)/365*(B1683-IF(C1683="Нет",VLOOKUP(A1683,'Айгенис Оп11'!$A$2:$C$30,3,0),VLOOKUP((A1683-1),'Айгенис Оп11'!$A$2:$C$30,3,0))),2)</f>
        <v>1.64</v>
      </c>
      <c r="G1683" s="43">
        <f>COUNTIF(D1684:$D$2571,365)</f>
        <v>522</v>
      </c>
      <c r="H1683" s="43">
        <f>COUNTIF(D1684:$D$2571,366)</f>
        <v>366</v>
      </c>
    </row>
    <row r="1684" spans="1:8" x14ac:dyDescent="0.25">
      <c r="A1684" s="1">
        <f>COUNTIF($C$2:C1684,"Да")</f>
        <v>18</v>
      </c>
      <c r="B1684" s="45">
        <f t="shared" si="53"/>
        <v>46683</v>
      </c>
      <c r="C1684" s="42" t="str">
        <f>IF(ISERROR(VLOOKUP(B1684,'Айгенис Оп11'!$C$3:$C$30,1,0)),"Нет","Да")</f>
        <v>Нет</v>
      </c>
      <c r="D1684" s="43">
        <f t="shared" si="54"/>
        <v>365</v>
      </c>
      <c r="E1684" s="44">
        <f>ROUND(('Все выпуски'!$J$3*'Все выпуски'!$J$6/100)/365*(B1684-IF(C1684="Нет",VLOOKUP(A1684,'Айгенис Оп11'!$A$2:$C$30,3,0),VLOOKUP((A1684-1),'Айгенис Оп11'!$A$2:$C$30,3,0))),2)</f>
        <v>1.73</v>
      </c>
      <c r="G1684" s="43">
        <f>COUNTIF(D1685:$D$2571,365)</f>
        <v>521</v>
      </c>
      <c r="H1684" s="43">
        <f>COUNTIF(D1685:$D$2571,366)</f>
        <v>366</v>
      </c>
    </row>
    <row r="1685" spans="1:8" x14ac:dyDescent="0.25">
      <c r="A1685" s="1">
        <f>COUNTIF($C$2:C1685,"Да")</f>
        <v>18</v>
      </c>
      <c r="B1685" s="45">
        <f t="shared" si="53"/>
        <v>46684</v>
      </c>
      <c r="C1685" s="42" t="str">
        <f>IF(ISERROR(VLOOKUP(B1685,'Айгенис Оп11'!$C$3:$C$30,1,0)),"Нет","Да")</f>
        <v>Нет</v>
      </c>
      <c r="D1685" s="43">
        <f t="shared" si="54"/>
        <v>365</v>
      </c>
      <c r="E1685" s="44">
        <f>ROUND(('Все выпуски'!$J$3*'Все выпуски'!$J$6/100)/365*(B1685-IF(C1685="Нет",VLOOKUP(A1685,'Айгенис Оп11'!$A$2:$C$30,3,0),VLOOKUP((A1685-1),'Айгенис Оп11'!$A$2:$C$30,3,0))),2)</f>
        <v>1.81</v>
      </c>
      <c r="G1685" s="43">
        <f>COUNTIF(D1686:$D$2571,365)</f>
        <v>520</v>
      </c>
      <c r="H1685" s="43">
        <f>COUNTIF(D1686:$D$2571,366)</f>
        <v>366</v>
      </c>
    </row>
    <row r="1686" spans="1:8" x14ac:dyDescent="0.25">
      <c r="A1686" s="1">
        <f>COUNTIF($C$2:C1686,"Да")</f>
        <v>18</v>
      </c>
      <c r="B1686" s="45">
        <f t="shared" si="53"/>
        <v>46685</v>
      </c>
      <c r="C1686" s="42" t="str">
        <f>IF(ISERROR(VLOOKUP(B1686,'Айгенис Оп11'!$C$3:$C$30,1,0)),"Нет","Да")</f>
        <v>Нет</v>
      </c>
      <c r="D1686" s="43">
        <f t="shared" si="54"/>
        <v>365</v>
      </c>
      <c r="E1686" s="44">
        <f>ROUND(('Все выпуски'!$J$3*'Все выпуски'!$J$6/100)/365*(B1686-IF(C1686="Нет",VLOOKUP(A1686,'Айгенис Оп11'!$A$2:$C$30,3,0),VLOOKUP((A1686-1),'Айгенис Оп11'!$A$2:$C$30,3,0))),2)</f>
        <v>1.89</v>
      </c>
      <c r="G1686" s="43">
        <f>COUNTIF(D1687:$D$2571,365)</f>
        <v>519</v>
      </c>
      <c r="H1686" s="43">
        <f>COUNTIF(D1687:$D$2571,366)</f>
        <v>366</v>
      </c>
    </row>
    <row r="1687" spans="1:8" x14ac:dyDescent="0.25">
      <c r="A1687" s="1">
        <f>COUNTIF($C$2:C1687,"Да")</f>
        <v>18</v>
      </c>
      <c r="B1687" s="45">
        <f t="shared" si="53"/>
        <v>46686</v>
      </c>
      <c r="C1687" s="42" t="str">
        <f>IF(ISERROR(VLOOKUP(B1687,'Айгенис Оп11'!$C$3:$C$30,1,0)),"Нет","Да")</f>
        <v>Нет</v>
      </c>
      <c r="D1687" s="43">
        <f t="shared" si="54"/>
        <v>365</v>
      </c>
      <c r="E1687" s="44">
        <f>ROUND(('Все выпуски'!$J$3*'Все выпуски'!$J$6/100)/365*(B1687-IF(C1687="Нет",VLOOKUP(A1687,'Айгенис Оп11'!$A$2:$C$30,3,0),VLOOKUP((A1687-1),'Айгенис Оп11'!$A$2:$C$30,3,0))),2)</f>
        <v>1.97</v>
      </c>
      <c r="G1687" s="43">
        <f>COUNTIF(D1688:$D$2571,365)</f>
        <v>518</v>
      </c>
      <c r="H1687" s="43">
        <f>COUNTIF(D1688:$D$2571,366)</f>
        <v>366</v>
      </c>
    </row>
    <row r="1688" spans="1:8" x14ac:dyDescent="0.25">
      <c r="A1688" s="1">
        <f>COUNTIF($C$2:C1688,"Да")</f>
        <v>18</v>
      </c>
      <c r="B1688" s="45">
        <f t="shared" si="53"/>
        <v>46687</v>
      </c>
      <c r="C1688" s="42" t="str">
        <f>IF(ISERROR(VLOOKUP(B1688,'Айгенис Оп11'!$C$3:$C$30,1,0)),"Нет","Да")</f>
        <v>Нет</v>
      </c>
      <c r="D1688" s="43">
        <f t="shared" si="54"/>
        <v>365</v>
      </c>
      <c r="E1688" s="44">
        <f>ROUND(('Все выпуски'!$J$3*'Все выпуски'!$J$6/100)/365*(B1688-IF(C1688="Нет",VLOOKUP(A1688,'Айгенис Оп11'!$A$2:$C$30,3,0),VLOOKUP((A1688-1),'Айгенис Оп11'!$A$2:$C$30,3,0))),2)</f>
        <v>2.0499999999999998</v>
      </c>
      <c r="G1688" s="43">
        <f>COUNTIF(D1689:$D$2571,365)</f>
        <v>517</v>
      </c>
      <c r="H1688" s="43">
        <f>COUNTIF(D1689:$D$2571,366)</f>
        <v>366</v>
      </c>
    </row>
    <row r="1689" spans="1:8" x14ac:dyDescent="0.25">
      <c r="A1689" s="1">
        <f>COUNTIF($C$2:C1689,"Да")</f>
        <v>18</v>
      </c>
      <c r="B1689" s="45">
        <f t="shared" si="53"/>
        <v>46688</v>
      </c>
      <c r="C1689" s="42" t="str">
        <f>IF(ISERROR(VLOOKUP(B1689,'Айгенис Оп11'!$C$3:$C$30,1,0)),"Нет","Да")</f>
        <v>Нет</v>
      </c>
      <c r="D1689" s="43">
        <f t="shared" si="54"/>
        <v>365</v>
      </c>
      <c r="E1689" s="44">
        <f>ROUND(('Все выпуски'!$J$3*'Все выпуски'!$J$6/100)/365*(B1689-IF(C1689="Нет",VLOOKUP(A1689,'Айгенис Оп11'!$A$2:$C$30,3,0),VLOOKUP((A1689-1),'Айгенис Оп11'!$A$2:$C$30,3,0))),2)</f>
        <v>2.14</v>
      </c>
      <c r="G1689" s="43">
        <f>COUNTIF(D1690:$D$2571,365)</f>
        <v>516</v>
      </c>
      <c r="H1689" s="43">
        <f>COUNTIF(D1690:$D$2571,366)</f>
        <v>366</v>
      </c>
    </row>
    <row r="1690" spans="1:8" x14ac:dyDescent="0.25">
      <c r="A1690" s="1">
        <f>COUNTIF($C$2:C1690,"Да")</f>
        <v>18</v>
      </c>
      <c r="B1690" s="45">
        <f t="shared" si="53"/>
        <v>46689</v>
      </c>
      <c r="C1690" s="42" t="str">
        <f>IF(ISERROR(VLOOKUP(B1690,'Айгенис Оп11'!$C$3:$C$30,1,0)),"Нет","Да")</f>
        <v>Нет</v>
      </c>
      <c r="D1690" s="43">
        <f t="shared" si="54"/>
        <v>365</v>
      </c>
      <c r="E1690" s="44">
        <f>ROUND(('Все выпуски'!$J$3*'Все выпуски'!$J$6/100)/365*(B1690-IF(C1690="Нет",VLOOKUP(A1690,'Айгенис Оп11'!$A$2:$C$30,3,0),VLOOKUP((A1690-1),'Айгенис Оп11'!$A$2:$C$30,3,0))),2)</f>
        <v>2.2200000000000002</v>
      </c>
      <c r="G1690" s="43">
        <f>COUNTIF(D1691:$D$2571,365)</f>
        <v>515</v>
      </c>
      <c r="H1690" s="43">
        <f>COUNTIF(D1691:$D$2571,366)</f>
        <v>366</v>
      </c>
    </row>
    <row r="1691" spans="1:8" x14ac:dyDescent="0.25">
      <c r="A1691" s="1">
        <f>COUNTIF($C$2:C1691,"Да")</f>
        <v>18</v>
      </c>
      <c r="B1691" s="45">
        <f t="shared" si="53"/>
        <v>46690</v>
      </c>
      <c r="C1691" s="42" t="str">
        <f>IF(ISERROR(VLOOKUP(B1691,'Айгенис Оп11'!$C$3:$C$30,1,0)),"Нет","Да")</f>
        <v>Нет</v>
      </c>
      <c r="D1691" s="43">
        <f t="shared" si="54"/>
        <v>365</v>
      </c>
      <c r="E1691" s="44">
        <f>ROUND(('Все выпуски'!$J$3*'Все выпуски'!$J$6/100)/365*(B1691-IF(C1691="Нет",VLOOKUP(A1691,'Айгенис Оп11'!$A$2:$C$30,3,0),VLOOKUP((A1691-1),'Айгенис Оп11'!$A$2:$C$30,3,0))),2)</f>
        <v>2.2999999999999998</v>
      </c>
      <c r="G1691" s="43">
        <f>COUNTIF(D1692:$D$2571,365)</f>
        <v>514</v>
      </c>
      <c r="H1691" s="43">
        <f>COUNTIF(D1692:$D$2571,366)</f>
        <v>366</v>
      </c>
    </row>
    <row r="1692" spans="1:8" x14ac:dyDescent="0.25">
      <c r="A1692" s="1">
        <f>COUNTIF($C$2:C1692,"Да")</f>
        <v>18</v>
      </c>
      <c r="B1692" s="45">
        <f t="shared" si="53"/>
        <v>46691</v>
      </c>
      <c r="C1692" s="42" t="str">
        <f>IF(ISERROR(VLOOKUP(B1692,'Айгенис Оп11'!$C$3:$C$30,1,0)),"Нет","Да")</f>
        <v>Нет</v>
      </c>
      <c r="D1692" s="43">
        <f t="shared" si="54"/>
        <v>365</v>
      </c>
      <c r="E1692" s="44">
        <f>ROUND(('Все выпуски'!$J$3*'Все выпуски'!$J$6/100)/365*(B1692-IF(C1692="Нет",VLOOKUP(A1692,'Айгенис Оп11'!$A$2:$C$30,3,0),VLOOKUP((A1692-1),'Айгенис Оп11'!$A$2:$C$30,3,0))),2)</f>
        <v>2.38</v>
      </c>
      <c r="G1692" s="43">
        <f>COUNTIF(D1693:$D$2571,365)</f>
        <v>513</v>
      </c>
      <c r="H1692" s="43">
        <f>COUNTIF(D1693:$D$2571,366)</f>
        <v>366</v>
      </c>
    </row>
    <row r="1693" spans="1:8" x14ac:dyDescent="0.25">
      <c r="A1693" s="1">
        <f>COUNTIF($C$2:C1693,"Да")</f>
        <v>18</v>
      </c>
      <c r="B1693" s="45">
        <f t="shared" si="53"/>
        <v>46692</v>
      </c>
      <c r="C1693" s="42" t="str">
        <f>IF(ISERROR(VLOOKUP(B1693,'Айгенис Оп11'!$C$3:$C$30,1,0)),"Нет","Да")</f>
        <v>Нет</v>
      </c>
      <c r="D1693" s="43">
        <f t="shared" si="54"/>
        <v>365</v>
      </c>
      <c r="E1693" s="44">
        <f>ROUND(('Все выпуски'!$J$3*'Все выпуски'!$J$6/100)/365*(B1693-IF(C1693="Нет",VLOOKUP(A1693,'Айгенис Оп11'!$A$2:$C$30,3,0),VLOOKUP((A1693-1),'Айгенис Оп11'!$A$2:$C$30,3,0))),2)</f>
        <v>2.4700000000000002</v>
      </c>
      <c r="G1693" s="43">
        <f>COUNTIF(D1694:$D$2571,365)</f>
        <v>512</v>
      </c>
      <c r="H1693" s="43">
        <f>COUNTIF(D1694:$D$2571,366)</f>
        <v>366</v>
      </c>
    </row>
    <row r="1694" spans="1:8" x14ac:dyDescent="0.25">
      <c r="A1694" s="1">
        <f>COUNTIF($C$2:C1694,"Да")</f>
        <v>18</v>
      </c>
      <c r="B1694" s="45">
        <f t="shared" si="53"/>
        <v>46693</v>
      </c>
      <c r="C1694" s="42" t="str">
        <f>IF(ISERROR(VLOOKUP(B1694,'Айгенис Оп11'!$C$3:$C$30,1,0)),"Нет","Да")</f>
        <v>Нет</v>
      </c>
      <c r="D1694" s="43">
        <f t="shared" si="54"/>
        <v>365</v>
      </c>
      <c r="E1694" s="44">
        <f>ROUND(('Все выпуски'!$J$3*'Все выпуски'!$J$6/100)/365*(B1694-IF(C1694="Нет",VLOOKUP(A1694,'Айгенис Оп11'!$A$2:$C$30,3,0),VLOOKUP((A1694-1),'Айгенис Оп11'!$A$2:$C$30,3,0))),2)</f>
        <v>2.5499999999999998</v>
      </c>
      <c r="G1694" s="43">
        <f>COUNTIF(D1695:$D$2571,365)</f>
        <v>511</v>
      </c>
      <c r="H1694" s="43">
        <f>COUNTIF(D1695:$D$2571,366)</f>
        <v>366</v>
      </c>
    </row>
    <row r="1695" spans="1:8" x14ac:dyDescent="0.25">
      <c r="A1695" s="1">
        <f>COUNTIF($C$2:C1695,"Да")</f>
        <v>18</v>
      </c>
      <c r="B1695" s="45">
        <f t="shared" si="53"/>
        <v>46694</v>
      </c>
      <c r="C1695" s="42" t="str">
        <f>IF(ISERROR(VLOOKUP(B1695,'Айгенис Оп11'!$C$3:$C$30,1,0)),"Нет","Да")</f>
        <v>Нет</v>
      </c>
      <c r="D1695" s="43">
        <f t="shared" si="54"/>
        <v>365</v>
      </c>
      <c r="E1695" s="44">
        <f>ROUND(('Все выпуски'!$J$3*'Все выпуски'!$J$6/100)/365*(B1695-IF(C1695="Нет",VLOOKUP(A1695,'Айгенис Оп11'!$A$2:$C$30,3,0),VLOOKUP((A1695-1),'Айгенис Оп11'!$A$2:$C$30,3,0))),2)</f>
        <v>2.63</v>
      </c>
      <c r="G1695" s="43">
        <f>COUNTIF(D1696:$D$2571,365)</f>
        <v>510</v>
      </c>
      <c r="H1695" s="43">
        <f>COUNTIF(D1696:$D$2571,366)</f>
        <v>366</v>
      </c>
    </row>
    <row r="1696" spans="1:8" x14ac:dyDescent="0.25">
      <c r="A1696" s="1">
        <f>COUNTIF($C$2:C1696,"Да")</f>
        <v>18</v>
      </c>
      <c r="B1696" s="45">
        <f t="shared" si="53"/>
        <v>46695</v>
      </c>
      <c r="C1696" s="42" t="str">
        <f>IF(ISERROR(VLOOKUP(B1696,'Айгенис Оп11'!$C$3:$C$30,1,0)),"Нет","Да")</f>
        <v>Нет</v>
      </c>
      <c r="D1696" s="43">
        <f t="shared" si="54"/>
        <v>365</v>
      </c>
      <c r="E1696" s="44">
        <f>ROUND(('Все выпуски'!$J$3*'Все выпуски'!$J$6/100)/365*(B1696-IF(C1696="Нет",VLOOKUP(A1696,'Айгенис Оп11'!$A$2:$C$30,3,0),VLOOKUP((A1696-1),'Айгенис Оп11'!$A$2:$C$30,3,0))),2)</f>
        <v>2.71</v>
      </c>
      <c r="G1696" s="43">
        <f>COUNTIF(D1697:$D$2571,365)</f>
        <v>509</v>
      </c>
      <c r="H1696" s="43">
        <f>COUNTIF(D1697:$D$2571,366)</f>
        <v>366</v>
      </c>
    </row>
    <row r="1697" spans="1:8" x14ac:dyDescent="0.25">
      <c r="A1697" s="1">
        <f>COUNTIF($C$2:C1697,"Да")</f>
        <v>18</v>
      </c>
      <c r="B1697" s="45">
        <f t="shared" si="53"/>
        <v>46696</v>
      </c>
      <c r="C1697" s="42" t="str">
        <f>IF(ISERROR(VLOOKUP(B1697,'Айгенис Оп11'!$C$3:$C$30,1,0)),"Нет","Да")</f>
        <v>Нет</v>
      </c>
      <c r="D1697" s="43">
        <f t="shared" si="54"/>
        <v>365</v>
      </c>
      <c r="E1697" s="44">
        <f>ROUND(('Все выпуски'!$J$3*'Все выпуски'!$J$6/100)/365*(B1697-IF(C1697="Нет",VLOOKUP(A1697,'Айгенис Оп11'!$A$2:$C$30,3,0),VLOOKUP((A1697-1),'Айгенис Оп11'!$A$2:$C$30,3,0))),2)</f>
        <v>2.79</v>
      </c>
      <c r="G1697" s="43">
        <f>COUNTIF(D1698:$D$2571,365)</f>
        <v>508</v>
      </c>
      <c r="H1697" s="43">
        <f>COUNTIF(D1698:$D$2571,366)</f>
        <v>366</v>
      </c>
    </row>
    <row r="1698" spans="1:8" x14ac:dyDescent="0.25">
      <c r="A1698" s="1">
        <f>COUNTIF($C$2:C1698,"Да")</f>
        <v>18</v>
      </c>
      <c r="B1698" s="45">
        <f t="shared" si="53"/>
        <v>46697</v>
      </c>
      <c r="C1698" s="42" t="str">
        <f>IF(ISERROR(VLOOKUP(B1698,'Айгенис Оп11'!$C$3:$C$30,1,0)),"Нет","Да")</f>
        <v>Нет</v>
      </c>
      <c r="D1698" s="43">
        <f t="shared" si="54"/>
        <v>365</v>
      </c>
      <c r="E1698" s="44">
        <f>ROUND(('Все выпуски'!$J$3*'Все выпуски'!$J$6/100)/365*(B1698-IF(C1698="Нет",VLOOKUP(A1698,'Айгенис Оп11'!$A$2:$C$30,3,0),VLOOKUP((A1698-1),'Айгенис Оп11'!$A$2:$C$30,3,0))),2)</f>
        <v>2.88</v>
      </c>
      <c r="G1698" s="43">
        <f>COUNTIF(D1699:$D$2571,365)</f>
        <v>507</v>
      </c>
      <c r="H1698" s="43">
        <f>COUNTIF(D1699:$D$2571,366)</f>
        <v>366</v>
      </c>
    </row>
    <row r="1699" spans="1:8" x14ac:dyDescent="0.25">
      <c r="A1699" s="1">
        <f>COUNTIF($C$2:C1699,"Да")</f>
        <v>18</v>
      </c>
      <c r="B1699" s="45">
        <f t="shared" si="53"/>
        <v>46698</v>
      </c>
      <c r="C1699" s="42" t="str">
        <f>IF(ISERROR(VLOOKUP(B1699,'Айгенис Оп11'!$C$3:$C$30,1,0)),"Нет","Да")</f>
        <v>Нет</v>
      </c>
      <c r="D1699" s="43">
        <f t="shared" si="54"/>
        <v>365</v>
      </c>
      <c r="E1699" s="44">
        <f>ROUND(('Все выпуски'!$J$3*'Все выпуски'!$J$6/100)/365*(B1699-IF(C1699="Нет",VLOOKUP(A1699,'Айгенис Оп11'!$A$2:$C$30,3,0),VLOOKUP((A1699-1),'Айгенис Оп11'!$A$2:$C$30,3,0))),2)</f>
        <v>2.96</v>
      </c>
      <c r="G1699" s="43">
        <f>COUNTIF(D1700:$D$2571,365)</f>
        <v>506</v>
      </c>
      <c r="H1699" s="43">
        <f>COUNTIF(D1700:$D$2571,366)</f>
        <v>366</v>
      </c>
    </row>
    <row r="1700" spans="1:8" x14ac:dyDescent="0.25">
      <c r="A1700" s="1">
        <f>COUNTIF($C$2:C1700,"Да")</f>
        <v>18</v>
      </c>
      <c r="B1700" s="45">
        <f t="shared" si="53"/>
        <v>46699</v>
      </c>
      <c r="C1700" s="42" t="str">
        <f>IF(ISERROR(VLOOKUP(B1700,'Айгенис Оп11'!$C$3:$C$30,1,0)),"Нет","Да")</f>
        <v>Нет</v>
      </c>
      <c r="D1700" s="43">
        <f t="shared" si="54"/>
        <v>365</v>
      </c>
      <c r="E1700" s="44">
        <f>ROUND(('Все выпуски'!$J$3*'Все выпуски'!$J$6/100)/365*(B1700-IF(C1700="Нет",VLOOKUP(A1700,'Айгенис Оп11'!$A$2:$C$30,3,0),VLOOKUP((A1700-1),'Айгенис Оп11'!$A$2:$C$30,3,0))),2)</f>
        <v>3.04</v>
      </c>
      <c r="G1700" s="43">
        <f>COUNTIF(D1701:$D$2571,365)</f>
        <v>505</v>
      </c>
      <c r="H1700" s="43">
        <f>COUNTIF(D1701:$D$2571,366)</f>
        <v>366</v>
      </c>
    </row>
    <row r="1701" spans="1:8" x14ac:dyDescent="0.25">
      <c r="A1701" s="1">
        <f>COUNTIF($C$2:C1701,"Да")</f>
        <v>18</v>
      </c>
      <c r="B1701" s="45">
        <f t="shared" si="53"/>
        <v>46700</v>
      </c>
      <c r="C1701" s="42" t="str">
        <f>IF(ISERROR(VLOOKUP(B1701,'Айгенис Оп11'!$C$3:$C$30,1,0)),"Нет","Да")</f>
        <v>Нет</v>
      </c>
      <c r="D1701" s="43">
        <f t="shared" si="54"/>
        <v>365</v>
      </c>
      <c r="E1701" s="44">
        <f>ROUND(('Все выпуски'!$J$3*'Все выпуски'!$J$6/100)/365*(B1701-IF(C1701="Нет",VLOOKUP(A1701,'Айгенис Оп11'!$A$2:$C$30,3,0),VLOOKUP((A1701-1),'Айгенис Оп11'!$A$2:$C$30,3,0))),2)</f>
        <v>3.12</v>
      </c>
      <c r="G1701" s="43">
        <f>COUNTIF(D1702:$D$2571,365)</f>
        <v>504</v>
      </c>
      <c r="H1701" s="43">
        <f>COUNTIF(D1702:$D$2571,366)</f>
        <v>366</v>
      </c>
    </row>
    <row r="1702" spans="1:8" x14ac:dyDescent="0.25">
      <c r="A1702" s="1">
        <f>COUNTIF($C$2:C1702,"Да")</f>
        <v>18</v>
      </c>
      <c r="B1702" s="45">
        <f t="shared" si="53"/>
        <v>46701</v>
      </c>
      <c r="C1702" s="42" t="str">
        <f>IF(ISERROR(VLOOKUP(B1702,'Айгенис Оп11'!$C$3:$C$30,1,0)),"Нет","Да")</f>
        <v>Нет</v>
      </c>
      <c r="D1702" s="43">
        <f t="shared" si="54"/>
        <v>365</v>
      </c>
      <c r="E1702" s="44">
        <f>ROUND(('Все выпуски'!$J$3*'Все выпуски'!$J$6/100)/365*(B1702-IF(C1702="Нет",VLOOKUP(A1702,'Айгенис Оп11'!$A$2:$C$30,3,0),VLOOKUP((A1702-1),'Айгенис Оп11'!$A$2:$C$30,3,0))),2)</f>
        <v>3.21</v>
      </c>
      <c r="G1702" s="43">
        <f>COUNTIF(D1703:$D$2571,365)</f>
        <v>503</v>
      </c>
      <c r="H1702" s="43">
        <f>COUNTIF(D1703:$D$2571,366)</f>
        <v>366</v>
      </c>
    </row>
    <row r="1703" spans="1:8" x14ac:dyDescent="0.25">
      <c r="A1703" s="1">
        <f>COUNTIF($C$2:C1703,"Да")</f>
        <v>18</v>
      </c>
      <c r="B1703" s="45">
        <f t="shared" si="53"/>
        <v>46702</v>
      </c>
      <c r="C1703" s="42" t="str">
        <f>IF(ISERROR(VLOOKUP(B1703,'Айгенис Оп11'!$C$3:$C$30,1,0)),"Нет","Да")</f>
        <v>Нет</v>
      </c>
      <c r="D1703" s="43">
        <f t="shared" si="54"/>
        <v>365</v>
      </c>
      <c r="E1703" s="44">
        <f>ROUND(('Все выпуски'!$J$3*'Все выпуски'!$J$6/100)/365*(B1703-IF(C1703="Нет",VLOOKUP(A1703,'Айгенис Оп11'!$A$2:$C$30,3,0),VLOOKUP((A1703-1),'Айгенис Оп11'!$A$2:$C$30,3,0))),2)</f>
        <v>3.29</v>
      </c>
      <c r="G1703" s="43">
        <f>COUNTIF(D1704:$D$2571,365)</f>
        <v>502</v>
      </c>
      <c r="H1703" s="43">
        <f>COUNTIF(D1704:$D$2571,366)</f>
        <v>366</v>
      </c>
    </row>
    <row r="1704" spans="1:8" x14ac:dyDescent="0.25">
      <c r="A1704" s="1">
        <f>COUNTIF($C$2:C1704,"Да")</f>
        <v>18</v>
      </c>
      <c r="B1704" s="45">
        <f t="shared" si="53"/>
        <v>46703</v>
      </c>
      <c r="C1704" s="42" t="str">
        <f>IF(ISERROR(VLOOKUP(B1704,'Айгенис Оп11'!$C$3:$C$30,1,0)),"Нет","Да")</f>
        <v>Нет</v>
      </c>
      <c r="D1704" s="43">
        <f t="shared" si="54"/>
        <v>365</v>
      </c>
      <c r="E1704" s="44">
        <f>ROUND(('Все выпуски'!$J$3*'Все выпуски'!$J$6/100)/365*(B1704-IF(C1704="Нет",VLOOKUP(A1704,'Айгенис Оп11'!$A$2:$C$30,3,0),VLOOKUP((A1704-1),'Айгенис Оп11'!$A$2:$C$30,3,0))),2)</f>
        <v>3.37</v>
      </c>
      <c r="G1704" s="43">
        <f>COUNTIF(D1705:$D$2571,365)</f>
        <v>501</v>
      </c>
      <c r="H1704" s="43">
        <f>COUNTIF(D1705:$D$2571,366)</f>
        <v>366</v>
      </c>
    </row>
    <row r="1705" spans="1:8" x14ac:dyDescent="0.25">
      <c r="A1705" s="1">
        <f>COUNTIF($C$2:C1705,"Да")</f>
        <v>18</v>
      </c>
      <c r="B1705" s="45">
        <f t="shared" si="53"/>
        <v>46704</v>
      </c>
      <c r="C1705" s="42" t="str">
        <f>IF(ISERROR(VLOOKUP(B1705,'Айгенис Оп11'!$C$3:$C$30,1,0)),"Нет","Да")</f>
        <v>Нет</v>
      </c>
      <c r="D1705" s="43">
        <f t="shared" si="54"/>
        <v>365</v>
      </c>
      <c r="E1705" s="44">
        <f>ROUND(('Все выпуски'!$J$3*'Все выпуски'!$J$6/100)/365*(B1705-IF(C1705="Нет",VLOOKUP(A1705,'Айгенис Оп11'!$A$2:$C$30,3,0),VLOOKUP((A1705-1),'Айгенис Оп11'!$A$2:$C$30,3,0))),2)</f>
        <v>3.45</v>
      </c>
      <c r="G1705" s="43">
        <f>COUNTIF(D1706:$D$2571,365)</f>
        <v>500</v>
      </c>
      <c r="H1705" s="43">
        <f>COUNTIF(D1706:$D$2571,366)</f>
        <v>366</v>
      </c>
    </row>
    <row r="1706" spans="1:8" x14ac:dyDescent="0.25">
      <c r="A1706" s="1">
        <f>COUNTIF($C$2:C1706,"Да")</f>
        <v>18</v>
      </c>
      <c r="B1706" s="45">
        <f t="shared" si="53"/>
        <v>46705</v>
      </c>
      <c r="C1706" s="42" t="str">
        <f>IF(ISERROR(VLOOKUP(B1706,'Айгенис Оп11'!$C$3:$C$30,1,0)),"Нет","Да")</f>
        <v>Нет</v>
      </c>
      <c r="D1706" s="43">
        <f t="shared" si="54"/>
        <v>365</v>
      </c>
      <c r="E1706" s="44">
        <f>ROUND(('Все выпуски'!$J$3*'Все выпуски'!$J$6/100)/365*(B1706-IF(C1706="Нет",VLOOKUP(A1706,'Айгенис Оп11'!$A$2:$C$30,3,0),VLOOKUP((A1706-1),'Айгенис Оп11'!$A$2:$C$30,3,0))),2)</f>
        <v>3.53</v>
      </c>
      <c r="G1706" s="43">
        <f>COUNTIF(D1707:$D$2571,365)</f>
        <v>499</v>
      </c>
      <c r="H1706" s="43">
        <f>COUNTIF(D1707:$D$2571,366)</f>
        <v>366</v>
      </c>
    </row>
    <row r="1707" spans="1:8" x14ac:dyDescent="0.25">
      <c r="A1707" s="1">
        <f>COUNTIF($C$2:C1707,"Да")</f>
        <v>18</v>
      </c>
      <c r="B1707" s="45">
        <f t="shared" si="53"/>
        <v>46706</v>
      </c>
      <c r="C1707" s="42" t="str">
        <f>IF(ISERROR(VLOOKUP(B1707,'Айгенис Оп11'!$C$3:$C$30,1,0)),"Нет","Да")</f>
        <v>Нет</v>
      </c>
      <c r="D1707" s="43">
        <f t="shared" si="54"/>
        <v>365</v>
      </c>
      <c r="E1707" s="44">
        <f>ROUND(('Все выпуски'!$J$3*'Все выпуски'!$J$6/100)/365*(B1707-IF(C1707="Нет",VLOOKUP(A1707,'Айгенис Оп11'!$A$2:$C$30,3,0),VLOOKUP((A1707-1),'Айгенис Оп11'!$A$2:$C$30,3,0))),2)</f>
        <v>3.62</v>
      </c>
      <c r="G1707" s="43">
        <f>COUNTIF(D1708:$D$2571,365)</f>
        <v>498</v>
      </c>
      <c r="H1707" s="43">
        <f>COUNTIF(D1708:$D$2571,366)</f>
        <v>366</v>
      </c>
    </row>
    <row r="1708" spans="1:8" x14ac:dyDescent="0.25">
      <c r="A1708" s="1">
        <f>COUNTIF($C$2:C1708,"Да")</f>
        <v>18</v>
      </c>
      <c r="B1708" s="45">
        <f t="shared" si="53"/>
        <v>46707</v>
      </c>
      <c r="C1708" s="42" t="str">
        <f>IF(ISERROR(VLOOKUP(B1708,'Айгенис Оп11'!$C$3:$C$30,1,0)),"Нет","Да")</f>
        <v>Нет</v>
      </c>
      <c r="D1708" s="43">
        <f t="shared" si="54"/>
        <v>365</v>
      </c>
      <c r="E1708" s="44">
        <f>ROUND(('Все выпуски'!$J$3*'Все выпуски'!$J$6/100)/365*(B1708-IF(C1708="Нет",VLOOKUP(A1708,'Айгенис Оп11'!$A$2:$C$30,3,0),VLOOKUP((A1708-1),'Айгенис Оп11'!$A$2:$C$30,3,0))),2)</f>
        <v>3.7</v>
      </c>
      <c r="G1708" s="43">
        <f>COUNTIF(D1709:$D$2571,365)</f>
        <v>497</v>
      </c>
      <c r="H1708" s="43">
        <f>COUNTIF(D1709:$D$2571,366)</f>
        <v>366</v>
      </c>
    </row>
    <row r="1709" spans="1:8" x14ac:dyDescent="0.25">
      <c r="A1709" s="1">
        <f>COUNTIF($C$2:C1709,"Да")</f>
        <v>18</v>
      </c>
      <c r="B1709" s="45">
        <f t="shared" si="53"/>
        <v>46708</v>
      </c>
      <c r="C1709" s="42" t="str">
        <f>IF(ISERROR(VLOOKUP(B1709,'Айгенис Оп11'!$C$3:$C$30,1,0)),"Нет","Да")</f>
        <v>Нет</v>
      </c>
      <c r="D1709" s="43">
        <f t="shared" si="54"/>
        <v>365</v>
      </c>
      <c r="E1709" s="44">
        <f>ROUND(('Все выпуски'!$J$3*'Все выпуски'!$J$6/100)/365*(B1709-IF(C1709="Нет",VLOOKUP(A1709,'Айгенис Оп11'!$A$2:$C$30,3,0),VLOOKUP((A1709-1),'Айгенис Оп11'!$A$2:$C$30,3,0))),2)</f>
        <v>3.78</v>
      </c>
      <c r="G1709" s="43">
        <f>COUNTIF(D1710:$D$2571,365)</f>
        <v>496</v>
      </c>
      <c r="H1709" s="43">
        <f>COUNTIF(D1710:$D$2571,366)</f>
        <v>366</v>
      </c>
    </row>
    <row r="1710" spans="1:8" x14ac:dyDescent="0.25">
      <c r="A1710" s="1">
        <f>COUNTIF($C$2:C1710,"Да")</f>
        <v>18</v>
      </c>
      <c r="B1710" s="45">
        <f t="shared" si="53"/>
        <v>46709</v>
      </c>
      <c r="C1710" s="42" t="str">
        <f>IF(ISERROR(VLOOKUP(B1710,'Айгенис Оп11'!$C$3:$C$30,1,0)),"Нет","Да")</f>
        <v>Нет</v>
      </c>
      <c r="D1710" s="43">
        <f t="shared" si="54"/>
        <v>365</v>
      </c>
      <c r="E1710" s="44">
        <f>ROUND(('Все выпуски'!$J$3*'Все выпуски'!$J$6/100)/365*(B1710-IF(C1710="Нет",VLOOKUP(A1710,'Айгенис Оп11'!$A$2:$C$30,3,0),VLOOKUP((A1710-1),'Айгенис Оп11'!$A$2:$C$30,3,0))),2)</f>
        <v>3.86</v>
      </c>
      <c r="G1710" s="43">
        <f>COUNTIF(D1711:$D$2571,365)</f>
        <v>495</v>
      </c>
      <c r="H1710" s="43">
        <f>COUNTIF(D1711:$D$2571,366)</f>
        <v>366</v>
      </c>
    </row>
    <row r="1711" spans="1:8" x14ac:dyDescent="0.25">
      <c r="A1711" s="1">
        <f>COUNTIF($C$2:C1711,"Да")</f>
        <v>18</v>
      </c>
      <c r="B1711" s="45">
        <f t="shared" si="53"/>
        <v>46710</v>
      </c>
      <c r="C1711" s="42" t="str">
        <f>IF(ISERROR(VLOOKUP(B1711,'Айгенис Оп11'!$C$3:$C$30,1,0)),"Нет","Да")</f>
        <v>Нет</v>
      </c>
      <c r="D1711" s="43">
        <f t="shared" si="54"/>
        <v>365</v>
      </c>
      <c r="E1711" s="44">
        <f>ROUND(('Все выпуски'!$J$3*'Все выпуски'!$J$6/100)/365*(B1711-IF(C1711="Нет",VLOOKUP(A1711,'Айгенис Оп11'!$A$2:$C$30,3,0),VLOOKUP((A1711-1),'Айгенис Оп11'!$A$2:$C$30,3,0))),2)</f>
        <v>3.95</v>
      </c>
      <c r="G1711" s="43">
        <f>COUNTIF(D1712:$D$2571,365)</f>
        <v>494</v>
      </c>
      <c r="H1711" s="43">
        <f>COUNTIF(D1712:$D$2571,366)</f>
        <v>366</v>
      </c>
    </row>
    <row r="1712" spans="1:8" x14ac:dyDescent="0.25">
      <c r="A1712" s="1">
        <f>COUNTIF($C$2:C1712,"Да")</f>
        <v>18</v>
      </c>
      <c r="B1712" s="45">
        <f t="shared" si="53"/>
        <v>46711</v>
      </c>
      <c r="C1712" s="42" t="str">
        <f>IF(ISERROR(VLOOKUP(B1712,'Айгенис Оп11'!$C$3:$C$30,1,0)),"Нет","Да")</f>
        <v>Нет</v>
      </c>
      <c r="D1712" s="43">
        <f t="shared" si="54"/>
        <v>365</v>
      </c>
      <c r="E1712" s="44">
        <f>ROUND(('Все выпуски'!$J$3*'Все выпуски'!$J$6/100)/365*(B1712-IF(C1712="Нет",VLOOKUP(A1712,'Айгенис Оп11'!$A$2:$C$30,3,0),VLOOKUP((A1712-1),'Айгенис Оп11'!$A$2:$C$30,3,0))),2)</f>
        <v>4.03</v>
      </c>
      <c r="G1712" s="43">
        <f>COUNTIF(D1713:$D$2571,365)</f>
        <v>493</v>
      </c>
      <c r="H1712" s="43">
        <f>COUNTIF(D1713:$D$2571,366)</f>
        <v>366</v>
      </c>
    </row>
    <row r="1713" spans="1:8" x14ac:dyDescent="0.25">
      <c r="A1713" s="1">
        <f>COUNTIF($C$2:C1713,"Да")</f>
        <v>18</v>
      </c>
      <c r="B1713" s="45">
        <f t="shared" si="53"/>
        <v>46712</v>
      </c>
      <c r="C1713" s="42" t="str">
        <f>IF(ISERROR(VLOOKUP(B1713,'Айгенис Оп11'!$C$3:$C$30,1,0)),"Нет","Да")</f>
        <v>Нет</v>
      </c>
      <c r="D1713" s="43">
        <f t="shared" si="54"/>
        <v>365</v>
      </c>
      <c r="E1713" s="44">
        <f>ROUND(('Все выпуски'!$J$3*'Все выпуски'!$J$6/100)/365*(B1713-IF(C1713="Нет",VLOOKUP(A1713,'Айгенис Оп11'!$A$2:$C$30,3,0),VLOOKUP((A1713-1),'Айгенис Оп11'!$A$2:$C$30,3,0))),2)</f>
        <v>4.1100000000000003</v>
      </c>
      <c r="G1713" s="43">
        <f>COUNTIF(D1714:$D$2571,365)</f>
        <v>492</v>
      </c>
      <c r="H1713" s="43">
        <f>COUNTIF(D1714:$D$2571,366)</f>
        <v>366</v>
      </c>
    </row>
    <row r="1714" spans="1:8" x14ac:dyDescent="0.25">
      <c r="A1714" s="1">
        <f>COUNTIF($C$2:C1714,"Да")</f>
        <v>18</v>
      </c>
      <c r="B1714" s="45">
        <f t="shared" si="53"/>
        <v>46713</v>
      </c>
      <c r="C1714" s="42" t="str">
        <f>IF(ISERROR(VLOOKUP(B1714,'Айгенис Оп11'!$C$3:$C$30,1,0)),"Нет","Да")</f>
        <v>Нет</v>
      </c>
      <c r="D1714" s="43">
        <f t="shared" si="54"/>
        <v>365</v>
      </c>
      <c r="E1714" s="44">
        <f>ROUND(('Все выпуски'!$J$3*'Все выпуски'!$J$6/100)/365*(B1714-IF(C1714="Нет",VLOOKUP(A1714,'Айгенис Оп11'!$A$2:$C$30,3,0),VLOOKUP((A1714-1),'Айгенис Оп11'!$A$2:$C$30,3,0))),2)</f>
        <v>4.1900000000000004</v>
      </c>
      <c r="G1714" s="43">
        <f>COUNTIF(D1715:$D$2571,365)</f>
        <v>491</v>
      </c>
      <c r="H1714" s="43">
        <f>COUNTIF(D1715:$D$2571,366)</f>
        <v>366</v>
      </c>
    </row>
    <row r="1715" spans="1:8" x14ac:dyDescent="0.25">
      <c r="A1715" s="1">
        <f>COUNTIF($C$2:C1715,"Да")</f>
        <v>18</v>
      </c>
      <c r="B1715" s="45">
        <f t="shared" si="53"/>
        <v>46714</v>
      </c>
      <c r="C1715" s="42" t="str">
        <f>IF(ISERROR(VLOOKUP(B1715,'Айгенис Оп11'!$C$3:$C$30,1,0)),"Нет","Да")</f>
        <v>Нет</v>
      </c>
      <c r="D1715" s="43">
        <f t="shared" si="54"/>
        <v>365</v>
      </c>
      <c r="E1715" s="44">
        <f>ROUND(('Все выпуски'!$J$3*'Все выпуски'!$J$6/100)/365*(B1715-IF(C1715="Нет",VLOOKUP(A1715,'Айгенис Оп11'!$A$2:$C$30,3,0),VLOOKUP((A1715-1),'Айгенис Оп11'!$A$2:$C$30,3,0))),2)</f>
        <v>4.2699999999999996</v>
      </c>
      <c r="G1715" s="43">
        <f>COUNTIF(D1716:$D$2571,365)</f>
        <v>490</v>
      </c>
      <c r="H1715" s="43">
        <f>COUNTIF(D1716:$D$2571,366)</f>
        <v>366</v>
      </c>
    </row>
    <row r="1716" spans="1:8" x14ac:dyDescent="0.25">
      <c r="A1716" s="1">
        <f>COUNTIF($C$2:C1716,"Да")</f>
        <v>18</v>
      </c>
      <c r="B1716" s="45">
        <f t="shared" si="53"/>
        <v>46715</v>
      </c>
      <c r="C1716" s="42" t="str">
        <f>IF(ISERROR(VLOOKUP(B1716,'Айгенис Оп11'!$C$3:$C$30,1,0)),"Нет","Да")</f>
        <v>Нет</v>
      </c>
      <c r="D1716" s="43">
        <f t="shared" si="54"/>
        <v>365</v>
      </c>
      <c r="E1716" s="44">
        <f>ROUND(('Все выпуски'!$J$3*'Все выпуски'!$J$6/100)/365*(B1716-IF(C1716="Нет",VLOOKUP(A1716,'Айгенис Оп11'!$A$2:$C$30,3,0),VLOOKUP((A1716-1),'Айгенис Оп11'!$A$2:$C$30,3,0))),2)</f>
        <v>4.3600000000000003</v>
      </c>
      <c r="G1716" s="43">
        <f>COUNTIF(D1717:$D$2571,365)</f>
        <v>489</v>
      </c>
      <c r="H1716" s="43">
        <f>COUNTIF(D1717:$D$2571,366)</f>
        <v>366</v>
      </c>
    </row>
    <row r="1717" spans="1:8" x14ac:dyDescent="0.25">
      <c r="A1717" s="1">
        <f>COUNTIF($C$2:C1717,"Да")</f>
        <v>18</v>
      </c>
      <c r="B1717" s="45">
        <f t="shared" si="53"/>
        <v>46716</v>
      </c>
      <c r="C1717" s="42" t="str">
        <f>IF(ISERROR(VLOOKUP(B1717,'Айгенис Оп11'!$C$3:$C$30,1,0)),"Нет","Да")</f>
        <v>Нет</v>
      </c>
      <c r="D1717" s="43">
        <f t="shared" si="54"/>
        <v>365</v>
      </c>
      <c r="E1717" s="44">
        <f>ROUND(('Все выпуски'!$J$3*'Все выпуски'!$J$6/100)/365*(B1717-IF(C1717="Нет",VLOOKUP(A1717,'Айгенис Оп11'!$A$2:$C$30,3,0),VLOOKUP((A1717-1),'Айгенис Оп11'!$A$2:$C$30,3,0))),2)</f>
        <v>4.4400000000000004</v>
      </c>
      <c r="G1717" s="43">
        <f>COUNTIF(D1718:$D$2571,365)</f>
        <v>488</v>
      </c>
      <c r="H1717" s="43">
        <f>COUNTIF(D1718:$D$2571,366)</f>
        <v>366</v>
      </c>
    </row>
    <row r="1718" spans="1:8" x14ac:dyDescent="0.25">
      <c r="A1718" s="1">
        <f>COUNTIF($C$2:C1718,"Да")</f>
        <v>18</v>
      </c>
      <c r="B1718" s="45">
        <f t="shared" si="53"/>
        <v>46717</v>
      </c>
      <c r="C1718" s="42" t="str">
        <f>IF(ISERROR(VLOOKUP(B1718,'Айгенис Оп11'!$C$3:$C$30,1,0)),"Нет","Да")</f>
        <v>Нет</v>
      </c>
      <c r="D1718" s="43">
        <f t="shared" si="54"/>
        <v>365</v>
      </c>
      <c r="E1718" s="44">
        <f>ROUND(('Все выпуски'!$J$3*'Все выпуски'!$J$6/100)/365*(B1718-IF(C1718="Нет",VLOOKUP(A1718,'Айгенис Оп11'!$A$2:$C$30,3,0),VLOOKUP((A1718-1),'Айгенис Оп11'!$A$2:$C$30,3,0))),2)</f>
        <v>4.5199999999999996</v>
      </c>
      <c r="G1718" s="43">
        <f>COUNTIF(D1719:$D$2571,365)</f>
        <v>487</v>
      </c>
      <c r="H1718" s="43">
        <f>COUNTIF(D1719:$D$2571,366)</f>
        <v>366</v>
      </c>
    </row>
    <row r="1719" spans="1:8" x14ac:dyDescent="0.25">
      <c r="A1719" s="1">
        <f>COUNTIF($C$2:C1719,"Да")</f>
        <v>18</v>
      </c>
      <c r="B1719" s="45">
        <f t="shared" si="53"/>
        <v>46718</v>
      </c>
      <c r="C1719" s="42" t="str">
        <f>IF(ISERROR(VLOOKUP(B1719,'Айгенис Оп11'!$C$3:$C$30,1,0)),"Нет","Да")</f>
        <v>Нет</v>
      </c>
      <c r="D1719" s="43">
        <f t="shared" si="54"/>
        <v>365</v>
      </c>
      <c r="E1719" s="44">
        <f>ROUND(('Все выпуски'!$J$3*'Все выпуски'!$J$6/100)/365*(B1719-IF(C1719="Нет",VLOOKUP(A1719,'Айгенис Оп11'!$A$2:$C$30,3,0),VLOOKUP((A1719-1),'Айгенис Оп11'!$A$2:$C$30,3,0))),2)</f>
        <v>4.5999999999999996</v>
      </c>
      <c r="G1719" s="43">
        <f>COUNTIF(D1720:$D$2571,365)</f>
        <v>486</v>
      </c>
      <c r="H1719" s="43">
        <f>COUNTIF(D1720:$D$2571,366)</f>
        <v>366</v>
      </c>
    </row>
    <row r="1720" spans="1:8" x14ac:dyDescent="0.25">
      <c r="A1720" s="1">
        <f>COUNTIF($C$2:C1720,"Да")</f>
        <v>18</v>
      </c>
      <c r="B1720" s="45">
        <f t="shared" si="53"/>
        <v>46719</v>
      </c>
      <c r="C1720" s="42" t="str">
        <f>IF(ISERROR(VLOOKUP(B1720,'Айгенис Оп11'!$C$3:$C$30,1,0)),"Нет","Да")</f>
        <v>Нет</v>
      </c>
      <c r="D1720" s="43">
        <f t="shared" si="54"/>
        <v>365</v>
      </c>
      <c r="E1720" s="44">
        <f>ROUND(('Все выпуски'!$J$3*'Все выпуски'!$J$6/100)/365*(B1720-IF(C1720="Нет",VLOOKUP(A1720,'Айгенис Оп11'!$A$2:$C$30,3,0),VLOOKUP((A1720-1),'Айгенис Оп11'!$A$2:$C$30,3,0))),2)</f>
        <v>4.68</v>
      </c>
      <c r="G1720" s="43">
        <f>COUNTIF(D1721:$D$2571,365)</f>
        <v>485</v>
      </c>
      <c r="H1720" s="43">
        <f>COUNTIF(D1721:$D$2571,366)</f>
        <v>366</v>
      </c>
    </row>
    <row r="1721" spans="1:8" x14ac:dyDescent="0.25">
      <c r="A1721" s="1">
        <f>COUNTIF($C$2:C1721,"Да")</f>
        <v>18</v>
      </c>
      <c r="B1721" s="45">
        <f t="shared" si="53"/>
        <v>46720</v>
      </c>
      <c r="C1721" s="42" t="str">
        <f>IF(ISERROR(VLOOKUP(B1721,'Айгенис Оп11'!$C$3:$C$30,1,0)),"Нет","Да")</f>
        <v>Нет</v>
      </c>
      <c r="D1721" s="43">
        <f t="shared" si="54"/>
        <v>365</v>
      </c>
      <c r="E1721" s="44">
        <f>ROUND(('Все выпуски'!$J$3*'Все выпуски'!$J$6/100)/365*(B1721-IF(C1721="Нет",VLOOKUP(A1721,'Айгенис Оп11'!$A$2:$C$30,3,0),VLOOKUP((A1721-1),'Айгенис Оп11'!$A$2:$C$30,3,0))),2)</f>
        <v>4.7699999999999996</v>
      </c>
      <c r="G1721" s="43">
        <f>COUNTIF(D1722:$D$2571,365)</f>
        <v>484</v>
      </c>
      <c r="H1721" s="43">
        <f>COUNTIF(D1722:$D$2571,366)</f>
        <v>366</v>
      </c>
    </row>
    <row r="1722" spans="1:8" x14ac:dyDescent="0.25">
      <c r="A1722" s="1">
        <f>COUNTIF($C$2:C1722,"Да")</f>
        <v>18</v>
      </c>
      <c r="B1722" s="45">
        <f t="shared" si="53"/>
        <v>46721</v>
      </c>
      <c r="C1722" s="42" t="str">
        <f>IF(ISERROR(VLOOKUP(B1722,'Айгенис Оп11'!$C$3:$C$30,1,0)),"Нет","Да")</f>
        <v>Нет</v>
      </c>
      <c r="D1722" s="43">
        <f t="shared" si="54"/>
        <v>365</v>
      </c>
      <c r="E1722" s="44">
        <f>ROUND(('Все выпуски'!$J$3*'Все выпуски'!$J$6/100)/365*(B1722-IF(C1722="Нет",VLOOKUP(A1722,'Айгенис Оп11'!$A$2:$C$30,3,0),VLOOKUP((A1722-1),'Айгенис Оп11'!$A$2:$C$30,3,0))),2)</f>
        <v>4.8499999999999996</v>
      </c>
      <c r="G1722" s="43">
        <f>COUNTIF(D1723:$D$2571,365)</f>
        <v>483</v>
      </c>
      <c r="H1722" s="43">
        <f>COUNTIF(D1723:$D$2571,366)</f>
        <v>366</v>
      </c>
    </row>
    <row r="1723" spans="1:8" x14ac:dyDescent="0.25">
      <c r="A1723" s="1">
        <f>COUNTIF($C$2:C1723,"Да")</f>
        <v>18</v>
      </c>
      <c r="B1723" s="45">
        <f t="shared" si="53"/>
        <v>46722</v>
      </c>
      <c r="C1723" s="42" t="str">
        <f>IF(ISERROR(VLOOKUP(B1723,'Айгенис Оп11'!$C$3:$C$30,1,0)),"Нет","Да")</f>
        <v>Нет</v>
      </c>
      <c r="D1723" s="43">
        <f t="shared" si="54"/>
        <v>365</v>
      </c>
      <c r="E1723" s="44">
        <f>ROUND(('Все выпуски'!$J$3*'Все выпуски'!$J$6/100)/365*(B1723-IF(C1723="Нет",VLOOKUP(A1723,'Айгенис Оп11'!$A$2:$C$30,3,0),VLOOKUP((A1723-1),'Айгенис Оп11'!$A$2:$C$30,3,0))),2)</f>
        <v>4.93</v>
      </c>
      <c r="G1723" s="43">
        <f>COUNTIF(D1724:$D$2571,365)</f>
        <v>482</v>
      </c>
      <c r="H1723" s="43">
        <f>COUNTIF(D1724:$D$2571,366)</f>
        <v>366</v>
      </c>
    </row>
    <row r="1724" spans="1:8" x14ac:dyDescent="0.25">
      <c r="A1724" s="1">
        <f>COUNTIF($C$2:C1724,"Да")</f>
        <v>18</v>
      </c>
      <c r="B1724" s="45">
        <f t="shared" si="53"/>
        <v>46723</v>
      </c>
      <c r="C1724" s="42" t="str">
        <f>IF(ISERROR(VLOOKUP(B1724,'Айгенис Оп11'!$C$3:$C$30,1,0)),"Нет","Да")</f>
        <v>Нет</v>
      </c>
      <c r="D1724" s="43">
        <f t="shared" si="54"/>
        <v>365</v>
      </c>
      <c r="E1724" s="44">
        <f>ROUND(('Все выпуски'!$J$3*'Все выпуски'!$J$6/100)/365*(B1724-IF(C1724="Нет",VLOOKUP(A1724,'Айгенис Оп11'!$A$2:$C$30,3,0),VLOOKUP((A1724-1),'Айгенис Оп11'!$A$2:$C$30,3,0))),2)</f>
        <v>5.01</v>
      </c>
      <c r="G1724" s="43">
        <f>COUNTIF(D1725:$D$2571,365)</f>
        <v>481</v>
      </c>
      <c r="H1724" s="43">
        <f>COUNTIF(D1725:$D$2571,366)</f>
        <v>366</v>
      </c>
    </row>
    <row r="1725" spans="1:8" x14ac:dyDescent="0.25">
      <c r="A1725" s="1">
        <f>COUNTIF($C$2:C1725,"Да")</f>
        <v>18</v>
      </c>
      <c r="B1725" s="45">
        <f t="shared" si="53"/>
        <v>46724</v>
      </c>
      <c r="C1725" s="42" t="str">
        <f>IF(ISERROR(VLOOKUP(B1725,'Айгенис Оп11'!$C$3:$C$30,1,0)),"Нет","Да")</f>
        <v>Нет</v>
      </c>
      <c r="D1725" s="43">
        <f t="shared" si="54"/>
        <v>365</v>
      </c>
      <c r="E1725" s="44">
        <f>ROUND(('Все выпуски'!$J$3*'Все выпуски'!$J$6/100)/365*(B1725-IF(C1725="Нет",VLOOKUP(A1725,'Айгенис Оп11'!$A$2:$C$30,3,0),VLOOKUP((A1725-1),'Айгенис Оп11'!$A$2:$C$30,3,0))),2)</f>
        <v>5.0999999999999996</v>
      </c>
      <c r="G1725" s="43">
        <f>COUNTIF(D1726:$D$2571,365)</f>
        <v>480</v>
      </c>
      <c r="H1725" s="43">
        <f>COUNTIF(D1726:$D$2571,366)</f>
        <v>366</v>
      </c>
    </row>
    <row r="1726" spans="1:8" x14ac:dyDescent="0.25">
      <c r="A1726" s="1">
        <f>COUNTIF($C$2:C1726,"Да")</f>
        <v>18</v>
      </c>
      <c r="B1726" s="45">
        <f t="shared" si="53"/>
        <v>46725</v>
      </c>
      <c r="C1726" s="42" t="str">
        <f>IF(ISERROR(VLOOKUP(B1726,'Айгенис Оп11'!$C$3:$C$30,1,0)),"Нет","Да")</f>
        <v>Нет</v>
      </c>
      <c r="D1726" s="43">
        <f t="shared" si="54"/>
        <v>365</v>
      </c>
      <c r="E1726" s="44">
        <f>ROUND(('Все выпуски'!$J$3*'Все выпуски'!$J$6/100)/365*(B1726-IF(C1726="Нет",VLOOKUP(A1726,'Айгенис Оп11'!$A$2:$C$30,3,0),VLOOKUP((A1726-1),'Айгенис Оп11'!$A$2:$C$30,3,0))),2)</f>
        <v>5.18</v>
      </c>
      <c r="G1726" s="43">
        <f>COUNTIF(D1727:$D$2571,365)</f>
        <v>479</v>
      </c>
      <c r="H1726" s="43">
        <f>COUNTIF(D1727:$D$2571,366)</f>
        <v>366</v>
      </c>
    </row>
    <row r="1727" spans="1:8" x14ac:dyDescent="0.25">
      <c r="A1727" s="1">
        <f>COUNTIF($C$2:C1727,"Да")</f>
        <v>18</v>
      </c>
      <c r="B1727" s="45">
        <f t="shared" si="53"/>
        <v>46726</v>
      </c>
      <c r="C1727" s="42" t="str">
        <f>IF(ISERROR(VLOOKUP(B1727,'Айгенис Оп11'!$C$3:$C$30,1,0)),"Нет","Да")</f>
        <v>Нет</v>
      </c>
      <c r="D1727" s="43">
        <f t="shared" si="54"/>
        <v>365</v>
      </c>
      <c r="E1727" s="44">
        <f>ROUND(('Все выпуски'!$J$3*'Все выпуски'!$J$6/100)/365*(B1727-IF(C1727="Нет",VLOOKUP(A1727,'Айгенис Оп11'!$A$2:$C$30,3,0),VLOOKUP((A1727-1),'Айгенис Оп11'!$A$2:$C$30,3,0))),2)</f>
        <v>5.26</v>
      </c>
      <c r="G1727" s="43">
        <f>COUNTIF(D1728:$D$2571,365)</f>
        <v>478</v>
      </c>
      <c r="H1727" s="43">
        <f>COUNTIF(D1728:$D$2571,366)</f>
        <v>366</v>
      </c>
    </row>
    <row r="1728" spans="1:8" x14ac:dyDescent="0.25">
      <c r="A1728" s="1">
        <f>COUNTIF($C$2:C1728,"Да")</f>
        <v>18</v>
      </c>
      <c r="B1728" s="45">
        <f t="shared" ref="B1728:B1791" si="55">B1727+1</f>
        <v>46727</v>
      </c>
      <c r="C1728" s="42" t="str">
        <f>IF(ISERROR(VLOOKUP(B1728,'Айгенис Оп11'!$C$3:$C$30,1,0)),"Нет","Да")</f>
        <v>Нет</v>
      </c>
      <c r="D1728" s="43">
        <f t="shared" si="54"/>
        <v>365</v>
      </c>
      <c r="E1728" s="44">
        <f>ROUND(('Все выпуски'!$J$3*'Все выпуски'!$J$6/100)/365*(B1728-IF(C1728="Нет",VLOOKUP(A1728,'Айгенис Оп11'!$A$2:$C$30,3,0),VLOOKUP((A1728-1),'Айгенис Оп11'!$A$2:$C$30,3,0))),2)</f>
        <v>5.34</v>
      </c>
      <c r="G1728" s="43">
        <f>COUNTIF(D1729:$D$2571,365)</f>
        <v>477</v>
      </c>
      <c r="H1728" s="43">
        <f>COUNTIF(D1729:$D$2571,366)</f>
        <v>366</v>
      </c>
    </row>
    <row r="1729" spans="1:8" x14ac:dyDescent="0.25">
      <c r="A1729" s="1">
        <f>COUNTIF($C$2:C1729,"Да")</f>
        <v>18</v>
      </c>
      <c r="B1729" s="45">
        <f t="shared" si="55"/>
        <v>46728</v>
      </c>
      <c r="C1729" s="42" t="str">
        <f>IF(ISERROR(VLOOKUP(B1729,'Айгенис Оп11'!$C$3:$C$30,1,0)),"Нет","Да")</f>
        <v>Нет</v>
      </c>
      <c r="D1729" s="43">
        <f t="shared" si="54"/>
        <v>365</v>
      </c>
      <c r="E1729" s="44">
        <f>ROUND(('Все выпуски'!$J$3*'Все выпуски'!$J$6/100)/365*(B1729-IF(C1729="Нет",VLOOKUP(A1729,'Айгенис Оп11'!$A$2:$C$30,3,0),VLOOKUP((A1729-1),'Айгенис Оп11'!$A$2:$C$30,3,0))),2)</f>
        <v>5.42</v>
      </c>
      <c r="G1729" s="43">
        <f>COUNTIF(D1730:$D$2571,365)</f>
        <v>476</v>
      </c>
      <c r="H1729" s="43">
        <f>COUNTIF(D1730:$D$2571,366)</f>
        <v>366</v>
      </c>
    </row>
    <row r="1730" spans="1:8" x14ac:dyDescent="0.25">
      <c r="A1730" s="1">
        <f>COUNTIF($C$2:C1730,"Да")</f>
        <v>18</v>
      </c>
      <c r="B1730" s="45">
        <f t="shared" si="55"/>
        <v>46729</v>
      </c>
      <c r="C1730" s="42" t="str">
        <f>IF(ISERROR(VLOOKUP(B1730,'Айгенис Оп11'!$C$3:$C$30,1,0)),"Нет","Да")</f>
        <v>Нет</v>
      </c>
      <c r="D1730" s="43">
        <f t="shared" si="54"/>
        <v>365</v>
      </c>
      <c r="E1730" s="44">
        <f>ROUND(('Все выпуски'!$J$3*'Все выпуски'!$J$6/100)/365*(B1730-IF(C1730="Нет",VLOOKUP(A1730,'Айгенис Оп11'!$A$2:$C$30,3,0),VLOOKUP((A1730-1),'Айгенис Оп11'!$A$2:$C$30,3,0))),2)</f>
        <v>5.51</v>
      </c>
      <c r="G1730" s="43">
        <f>COUNTIF(D1731:$D$2571,365)</f>
        <v>475</v>
      </c>
      <c r="H1730" s="43">
        <f>COUNTIF(D1731:$D$2571,366)</f>
        <v>366</v>
      </c>
    </row>
    <row r="1731" spans="1:8" x14ac:dyDescent="0.25">
      <c r="A1731" s="1">
        <f>COUNTIF($C$2:C1731,"Да")</f>
        <v>18</v>
      </c>
      <c r="B1731" s="45">
        <f t="shared" si="55"/>
        <v>46730</v>
      </c>
      <c r="C1731" s="42" t="str">
        <f>IF(ISERROR(VLOOKUP(B1731,'Айгенис Оп11'!$C$3:$C$30,1,0)),"Нет","Да")</f>
        <v>Нет</v>
      </c>
      <c r="D1731" s="43">
        <f t="shared" ref="D1731:D1794" si="56">IF(MOD(YEAR(B1731),4)=0,366,365)</f>
        <v>365</v>
      </c>
      <c r="E1731" s="44">
        <f>ROUND(('Все выпуски'!$J$3*'Все выпуски'!$J$6/100)/365*(B1731-IF(C1731="Нет",VLOOKUP(A1731,'Айгенис Оп11'!$A$2:$C$30,3,0),VLOOKUP((A1731-1),'Айгенис Оп11'!$A$2:$C$30,3,0))),2)</f>
        <v>5.59</v>
      </c>
      <c r="G1731" s="43">
        <f>COUNTIF(D1732:$D$2571,365)</f>
        <v>474</v>
      </c>
      <c r="H1731" s="43">
        <f>COUNTIF(D1732:$D$2571,366)</f>
        <v>366</v>
      </c>
    </row>
    <row r="1732" spans="1:8" x14ac:dyDescent="0.25">
      <c r="A1732" s="1">
        <f>COUNTIF($C$2:C1732,"Да")</f>
        <v>18</v>
      </c>
      <c r="B1732" s="45">
        <f t="shared" si="55"/>
        <v>46731</v>
      </c>
      <c r="C1732" s="42" t="str">
        <f>IF(ISERROR(VLOOKUP(B1732,'Айгенис Оп11'!$C$3:$C$30,1,0)),"Нет","Да")</f>
        <v>Нет</v>
      </c>
      <c r="D1732" s="43">
        <f t="shared" si="56"/>
        <v>365</v>
      </c>
      <c r="E1732" s="44">
        <f>ROUND(('Все выпуски'!$J$3*'Все выпуски'!$J$6/100)/365*(B1732-IF(C1732="Нет",VLOOKUP(A1732,'Айгенис Оп11'!$A$2:$C$30,3,0),VLOOKUP((A1732-1),'Айгенис Оп11'!$A$2:$C$30,3,0))),2)</f>
        <v>5.67</v>
      </c>
      <c r="G1732" s="43">
        <f>COUNTIF(D1733:$D$2571,365)</f>
        <v>473</v>
      </c>
      <c r="H1732" s="43">
        <f>COUNTIF(D1733:$D$2571,366)</f>
        <v>366</v>
      </c>
    </row>
    <row r="1733" spans="1:8" x14ac:dyDescent="0.25">
      <c r="A1733" s="1">
        <f>COUNTIF($C$2:C1733,"Да")</f>
        <v>18</v>
      </c>
      <c r="B1733" s="45">
        <f t="shared" si="55"/>
        <v>46732</v>
      </c>
      <c r="C1733" s="42" t="str">
        <f>IF(ISERROR(VLOOKUP(B1733,'Айгенис Оп11'!$C$3:$C$30,1,0)),"Нет","Да")</f>
        <v>Нет</v>
      </c>
      <c r="D1733" s="43">
        <f t="shared" si="56"/>
        <v>365</v>
      </c>
      <c r="E1733" s="44">
        <f>ROUND(('Все выпуски'!$J$3*'Все выпуски'!$J$6/100)/365*(B1733-IF(C1733="Нет",VLOOKUP(A1733,'Айгенис Оп11'!$A$2:$C$30,3,0),VLOOKUP((A1733-1),'Айгенис Оп11'!$A$2:$C$30,3,0))),2)</f>
        <v>5.75</v>
      </c>
      <c r="G1733" s="43">
        <f>COUNTIF(D1734:$D$2571,365)</f>
        <v>472</v>
      </c>
      <c r="H1733" s="43">
        <f>COUNTIF(D1734:$D$2571,366)</f>
        <v>366</v>
      </c>
    </row>
    <row r="1734" spans="1:8" x14ac:dyDescent="0.25">
      <c r="A1734" s="1">
        <f>COUNTIF($C$2:C1734,"Да")</f>
        <v>18</v>
      </c>
      <c r="B1734" s="45">
        <f t="shared" si="55"/>
        <v>46733</v>
      </c>
      <c r="C1734" s="42" t="str">
        <f>IF(ISERROR(VLOOKUP(B1734,'Айгенис Оп11'!$C$3:$C$30,1,0)),"Нет","Да")</f>
        <v>Нет</v>
      </c>
      <c r="D1734" s="43">
        <f t="shared" si="56"/>
        <v>365</v>
      </c>
      <c r="E1734" s="44">
        <f>ROUND(('Все выпуски'!$J$3*'Все выпуски'!$J$6/100)/365*(B1734-IF(C1734="Нет",VLOOKUP(A1734,'Айгенис Оп11'!$A$2:$C$30,3,0),VLOOKUP((A1734-1),'Айгенис Оп11'!$A$2:$C$30,3,0))),2)</f>
        <v>5.84</v>
      </c>
      <c r="G1734" s="43">
        <f>COUNTIF(D1735:$D$2571,365)</f>
        <v>471</v>
      </c>
      <c r="H1734" s="43">
        <f>COUNTIF(D1735:$D$2571,366)</f>
        <v>366</v>
      </c>
    </row>
    <row r="1735" spans="1:8" x14ac:dyDescent="0.25">
      <c r="A1735" s="1">
        <f>COUNTIF($C$2:C1735,"Да")</f>
        <v>18</v>
      </c>
      <c r="B1735" s="45">
        <f t="shared" si="55"/>
        <v>46734</v>
      </c>
      <c r="C1735" s="42" t="str">
        <f>IF(ISERROR(VLOOKUP(B1735,'Айгенис Оп11'!$C$3:$C$30,1,0)),"Нет","Да")</f>
        <v>Нет</v>
      </c>
      <c r="D1735" s="43">
        <f t="shared" si="56"/>
        <v>365</v>
      </c>
      <c r="E1735" s="44">
        <f>ROUND(('Все выпуски'!$J$3*'Все выпуски'!$J$6/100)/365*(B1735-IF(C1735="Нет",VLOOKUP(A1735,'Айгенис Оп11'!$A$2:$C$30,3,0),VLOOKUP((A1735-1),'Айгенис Оп11'!$A$2:$C$30,3,0))),2)</f>
        <v>5.92</v>
      </c>
      <c r="G1735" s="43">
        <f>COUNTIF(D1736:$D$2571,365)</f>
        <v>470</v>
      </c>
      <c r="H1735" s="43">
        <f>COUNTIF(D1736:$D$2571,366)</f>
        <v>366</v>
      </c>
    </row>
    <row r="1736" spans="1:8" x14ac:dyDescent="0.25">
      <c r="A1736" s="1">
        <f>COUNTIF($C$2:C1736,"Да")</f>
        <v>18</v>
      </c>
      <c r="B1736" s="45">
        <f t="shared" si="55"/>
        <v>46735</v>
      </c>
      <c r="C1736" s="42" t="str">
        <f>IF(ISERROR(VLOOKUP(B1736,'Айгенис Оп11'!$C$3:$C$30,1,0)),"Нет","Да")</f>
        <v>Нет</v>
      </c>
      <c r="D1736" s="43">
        <f t="shared" si="56"/>
        <v>365</v>
      </c>
      <c r="E1736" s="44">
        <f>ROUND(('Все выпуски'!$J$3*'Все выпуски'!$J$6/100)/365*(B1736-IF(C1736="Нет",VLOOKUP(A1736,'Айгенис Оп11'!$A$2:$C$30,3,0),VLOOKUP((A1736-1),'Айгенис Оп11'!$A$2:$C$30,3,0))),2)</f>
        <v>6</v>
      </c>
      <c r="G1736" s="43">
        <f>COUNTIF(D1737:$D$2571,365)</f>
        <v>469</v>
      </c>
      <c r="H1736" s="43">
        <f>COUNTIF(D1737:$D$2571,366)</f>
        <v>366</v>
      </c>
    </row>
    <row r="1737" spans="1:8" x14ac:dyDescent="0.25">
      <c r="A1737" s="1">
        <f>COUNTIF($C$2:C1737,"Да")</f>
        <v>18</v>
      </c>
      <c r="B1737" s="45">
        <f t="shared" si="55"/>
        <v>46736</v>
      </c>
      <c r="C1737" s="42" t="str">
        <f>IF(ISERROR(VLOOKUP(B1737,'Айгенис Оп11'!$C$3:$C$30,1,0)),"Нет","Да")</f>
        <v>Нет</v>
      </c>
      <c r="D1737" s="43">
        <f t="shared" si="56"/>
        <v>365</v>
      </c>
      <c r="E1737" s="44">
        <f>ROUND(('Все выпуски'!$J$3*'Все выпуски'!$J$6/100)/365*(B1737-IF(C1737="Нет",VLOOKUP(A1737,'Айгенис Оп11'!$A$2:$C$30,3,0),VLOOKUP((A1737-1),'Айгенис Оп11'!$A$2:$C$30,3,0))),2)</f>
        <v>6.08</v>
      </c>
      <c r="G1737" s="43">
        <f>COUNTIF(D1738:$D$2571,365)</f>
        <v>468</v>
      </c>
      <c r="H1737" s="43">
        <f>COUNTIF(D1738:$D$2571,366)</f>
        <v>366</v>
      </c>
    </row>
    <row r="1738" spans="1:8" x14ac:dyDescent="0.25">
      <c r="A1738" s="1">
        <f>COUNTIF($C$2:C1738,"Да")</f>
        <v>18</v>
      </c>
      <c r="B1738" s="45">
        <f t="shared" si="55"/>
        <v>46737</v>
      </c>
      <c r="C1738" s="42" t="str">
        <f>IF(ISERROR(VLOOKUP(B1738,'Айгенис Оп11'!$C$3:$C$30,1,0)),"Нет","Да")</f>
        <v>Нет</v>
      </c>
      <c r="D1738" s="43">
        <f t="shared" si="56"/>
        <v>365</v>
      </c>
      <c r="E1738" s="44">
        <f>ROUND(('Все выпуски'!$J$3*'Все выпуски'!$J$6/100)/365*(B1738-IF(C1738="Нет",VLOOKUP(A1738,'Айгенис Оп11'!$A$2:$C$30,3,0),VLOOKUP((A1738-1),'Айгенис Оп11'!$A$2:$C$30,3,0))),2)</f>
        <v>6.16</v>
      </c>
      <c r="G1738" s="43">
        <f>COUNTIF(D1739:$D$2571,365)</f>
        <v>467</v>
      </c>
      <c r="H1738" s="43">
        <f>COUNTIF(D1739:$D$2571,366)</f>
        <v>366</v>
      </c>
    </row>
    <row r="1739" spans="1:8" x14ac:dyDescent="0.25">
      <c r="A1739" s="1">
        <f>COUNTIF($C$2:C1739,"Да")</f>
        <v>18</v>
      </c>
      <c r="B1739" s="45">
        <f t="shared" si="55"/>
        <v>46738</v>
      </c>
      <c r="C1739" s="42" t="str">
        <f>IF(ISERROR(VLOOKUP(B1739,'Айгенис Оп11'!$C$3:$C$30,1,0)),"Нет","Да")</f>
        <v>Нет</v>
      </c>
      <c r="D1739" s="43">
        <f t="shared" si="56"/>
        <v>365</v>
      </c>
      <c r="E1739" s="44">
        <f>ROUND(('Все выпуски'!$J$3*'Все выпуски'!$J$6/100)/365*(B1739-IF(C1739="Нет",VLOOKUP(A1739,'Айгенис Оп11'!$A$2:$C$30,3,0),VLOOKUP((A1739-1),'Айгенис Оп11'!$A$2:$C$30,3,0))),2)</f>
        <v>6.25</v>
      </c>
      <c r="G1739" s="43">
        <f>COUNTIF(D1740:$D$2571,365)</f>
        <v>466</v>
      </c>
      <c r="H1739" s="43">
        <f>COUNTIF(D1740:$D$2571,366)</f>
        <v>366</v>
      </c>
    </row>
    <row r="1740" spans="1:8" x14ac:dyDescent="0.25">
      <c r="A1740" s="1">
        <f>COUNTIF($C$2:C1740,"Да")</f>
        <v>18</v>
      </c>
      <c r="B1740" s="45">
        <f t="shared" si="55"/>
        <v>46739</v>
      </c>
      <c r="C1740" s="42" t="str">
        <f>IF(ISERROR(VLOOKUP(B1740,'Айгенис Оп11'!$C$3:$C$30,1,0)),"Нет","Да")</f>
        <v>Нет</v>
      </c>
      <c r="D1740" s="43">
        <f t="shared" si="56"/>
        <v>365</v>
      </c>
      <c r="E1740" s="44">
        <f>ROUND(('Все выпуски'!$J$3*'Все выпуски'!$J$6/100)/365*(B1740-IF(C1740="Нет",VLOOKUP(A1740,'Айгенис Оп11'!$A$2:$C$30,3,0),VLOOKUP((A1740-1),'Айгенис Оп11'!$A$2:$C$30,3,0))),2)</f>
        <v>6.33</v>
      </c>
      <c r="G1740" s="43">
        <f>COUNTIF(D1741:$D$2571,365)</f>
        <v>465</v>
      </c>
      <c r="H1740" s="43">
        <f>COUNTIF(D1741:$D$2571,366)</f>
        <v>366</v>
      </c>
    </row>
    <row r="1741" spans="1:8" x14ac:dyDescent="0.25">
      <c r="A1741" s="1">
        <f>COUNTIF($C$2:C1741,"Да")</f>
        <v>18</v>
      </c>
      <c r="B1741" s="45">
        <f t="shared" si="55"/>
        <v>46740</v>
      </c>
      <c r="C1741" s="42" t="str">
        <f>IF(ISERROR(VLOOKUP(B1741,'Айгенис Оп11'!$C$3:$C$30,1,0)),"Нет","Да")</f>
        <v>Нет</v>
      </c>
      <c r="D1741" s="43">
        <f t="shared" si="56"/>
        <v>365</v>
      </c>
      <c r="E1741" s="44">
        <f>ROUND(('Все выпуски'!$J$3*'Все выпуски'!$J$6/100)/365*(B1741-IF(C1741="Нет",VLOOKUP(A1741,'Айгенис Оп11'!$A$2:$C$30,3,0),VLOOKUP((A1741-1),'Айгенис Оп11'!$A$2:$C$30,3,0))),2)</f>
        <v>6.41</v>
      </c>
      <c r="G1741" s="43">
        <f>COUNTIF(D1742:$D$2571,365)</f>
        <v>464</v>
      </c>
      <c r="H1741" s="43">
        <f>COUNTIF(D1742:$D$2571,366)</f>
        <v>366</v>
      </c>
    </row>
    <row r="1742" spans="1:8" x14ac:dyDescent="0.25">
      <c r="A1742" s="1">
        <f>COUNTIF($C$2:C1742,"Да")</f>
        <v>18</v>
      </c>
      <c r="B1742" s="45">
        <f t="shared" si="55"/>
        <v>46741</v>
      </c>
      <c r="C1742" s="42" t="str">
        <f>IF(ISERROR(VLOOKUP(B1742,'Айгенис Оп11'!$C$3:$C$30,1,0)),"Нет","Да")</f>
        <v>Нет</v>
      </c>
      <c r="D1742" s="43">
        <f t="shared" si="56"/>
        <v>365</v>
      </c>
      <c r="E1742" s="44">
        <f>ROUND(('Все выпуски'!$J$3*'Все выпуски'!$J$6/100)/365*(B1742-IF(C1742="Нет",VLOOKUP(A1742,'Айгенис Оп11'!$A$2:$C$30,3,0),VLOOKUP((A1742-1),'Айгенис Оп11'!$A$2:$C$30,3,0))),2)</f>
        <v>6.49</v>
      </c>
      <c r="G1742" s="43">
        <f>COUNTIF(D1743:$D$2571,365)</f>
        <v>463</v>
      </c>
      <c r="H1742" s="43">
        <f>COUNTIF(D1743:$D$2571,366)</f>
        <v>366</v>
      </c>
    </row>
    <row r="1743" spans="1:8" x14ac:dyDescent="0.25">
      <c r="A1743" s="1">
        <f>COUNTIF($C$2:C1743,"Да")</f>
        <v>18</v>
      </c>
      <c r="B1743" s="45">
        <f t="shared" si="55"/>
        <v>46742</v>
      </c>
      <c r="C1743" s="42" t="str">
        <f>IF(ISERROR(VLOOKUP(B1743,'Айгенис Оп11'!$C$3:$C$30,1,0)),"Нет","Да")</f>
        <v>Нет</v>
      </c>
      <c r="D1743" s="43">
        <f t="shared" si="56"/>
        <v>365</v>
      </c>
      <c r="E1743" s="44">
        <f>ROUND(('Все выпуски'!$J$3*'Все выпуски'!$J$6/100)/365*(B1743-IF(C1743="Нет",VLOOKUP(A1743,'Айгенис Оп11'!$A$2:$C$30,3,0),VLOOKUP((A1743-1),'Айгенис Оп11'!$A$2:$C$30,3,0))),2)</f>
        <v>6.58</v>
      </c>
      <c r="G1743" s="43">
        <f>COUNTIF(D1744:$D$2571,365)</f>
        <v>462</v>
      </c>
      <c r="H1743" s="43">
        <f>COUNTIF(D1744:$D$2571,366)</f>
        <v>366</v>
      </c>
    </row>
    <row r="1744" spans="1:8" x14ac:dyDescent="0.25">
      <c r="A1744" s="1">
        <f>COUNTIF($C$2:C1744,"Да")</f>
        <v>18</v>
      </c>
      <c r="B1744" s="45">
        <f t="shared" si="55"/>
        <v>46743</v>
      </c>
      <c r="C1744" s="42" t="str">
        <f>IF(ISERROR(VLOOKUP(B1744,'Айгенис Оп11'!$C$3:$C$30,1,0)),"Нет","Да")</f>
        <v>Нет</v>
      </c>
      <c r="D1744" s="43">
        <f t="shared" si="56"/>
        <v>365</v>
      </c>
      <c r="E1744" s="44">
        <f>ROUND(('Все выпуски'!$J$3*'Все выпуски'!$J$6/100)/365*(B1744-IF(C1744="Нет",VLOOKUP(A1744,'Айгенис Оп11'!$A$2:$C$30,3,0),VLOOKUP((A1744-1),'Айгенис Оп11'!$A$2:$C$30,3,0))),2)</f>
        <v>6.66</v>
      </c>
      <c r="G1744" s="43">
        <f>COUNTIF(D1745:$D$2571,365)</f>
        <v>461</v>
      </c>
      <c r="H1744" s="43">
        <f>COUNTIF(D1745:$D$2571,366)</f>
        <v>366</v>
      </c>
    </row>
    <row r="1745" spans="1:8" x14ac:dyDescent="0.25">
      <c r="A1745" s="1">
        <f>COUNTIF($C$2:C1745,"Да")</f>
        <v>18</v>
      </c>
      <c r="B1745" s="45">
        <f t="shared" si="55"/>
        <v>46744</v>
      </c>
      <c r="C1745" s="42" t="str">
        <f>IF(ISERROR(VLOOKUP(B1745,'Айгенис Оп11'!$C$3:$C$30,1,0)),"Нет","Да")</f>
        <v>Нет</v>
      </c>
      <c r="D1745" s="43">
        <f t="shared" si="56"/>
        <v>365</v>
      </c>
      <c r="E1745" s="44">
        <f>ROUND(('Все выпуски'!$J$3*'Все выпуски'!$J$6/100)/365*(B1745-IF(C1745="Нет",VLOOKUP(A1745,'Айгенис Оп11'!$A$2:$C$30,3,0),VLOOKUP((A1745-1),'Айгенис Оп11'!$A$2:$C$30,3,0))),2)</f>
        <v>6.74</v>
      </c>
      <c r="G1745" s="43">
        <f>COUNTIF(D1746:$D$2571,365)</f>
        <v>460</v>
      </c>
      <c r="H1745" s="43">
        <f>COUNTIF(D1746:$D$2571,366)</f>
        <v>366</v>
      </c>
    </row>
    <row r="1746" spans="1:8" x14ac:dyDescent="0.25">
      <c r="A1746" s="1">
        <f>COUNTIF($C$2:C1746,"Да")</f>
        <v>18</v>
      </c>
      <c r="B1746" s="45">
        <f t="shared" si="55"/>
        <v>46745</v>
      </c>
      <c r="C1746" s="42" t="str">
        <f>IF(ISERROR(VLOOKUP(B1746,'Айгенис Оп11'!$C$3:$C$30,1,0)),"Нет","Да")</f>
        <v>Нет</v>
      </c>
      <c r="D1746" s="43">
        <f t="shared" si="56"/>
        <v>365</v>
      </c>
      <c r="E1746" s="44">
        <f>ROUND(('Все выпуски'!$J$3*'Все выпуски'!$J$6/100)/365*(B1746-IF(C1746="Нет",VLOOKUP(A1746,'Айгенис Оп11'!$A$2:$C$30,3,0),VLOOKUP((A1746-1),'Айгенис Оп11'!$A$2:$C$30,3,0))),2)</f>
        <v>6.82</v>
      </c>
      <c r="G1746" s="43">
        <f>COUNTIF(D1747:$D$2571,365)</f>
        <v>459</v>
      </c>
      <c r="H1746" s="43">
        <f>COUNTIF(D1747:$D$2571,366)</f>
        <v>366</v>
      </c>
    </row>
    <row r="1747" spans="1:8" x14ac:dyDescent="0.25">
      <c r="A1747" s="1">
        <f>COUNTIF($C$2:C1747,"Да")</f>
        <v>18</v>
      </c>
      <c r="B1747" s="45">
        <f t="shared" si="55"/>
        <v>46746</v>
      </c>
      <c r="C1747" s="42" t="str">
        <f>IF(ISERROR(VLOOKUP(B1747,'Айгенис Оп11'!$C$3:$C$30,1,0)),"Нет","Да")</f>
        <v>Нет</v>
      </c>
      <c r="D1747" s="43">
        <f t="shared" si="56"/>
        <v>365</v>
      </c>
      <c r="E1747" s="44">
        <f>ROUND(('Все выпуски'!$J$3*'Все выпуски'!$J$6/100)/365*(B1747-IF(C1747="Нет",VLOOKUP(A1747,'Айгенис Оп11'!$A$2:$C$30,3,0),VLOOKUP((A1747-1),'Айгенис Оп11'!$A$2:$C$30,3,0))),2)</f>
        <v>6.9</v>
      </c>
      <c r="G1747" s="43">
        <f>COUNTIF(D1748:$D$2571,365)</f>
        <v>458</v>
      </c>
      <c r="H1747" s="43">
        <f>COUNTIF(D1748:$D$2571,366)</f>
        <v>366</v>
      </c>
    </row>
    <row r="1748" spans="1:8" x14ac:dyDescent="0.25">
      <c r="A1748" s="1">
        <f>COUNTIF($C$2:C1748,"Да")</f>
        <v>18</v>
      </c>
      <c r="B1748" s="45">
        <f t="shared" si="55"/>
        <v>46747</v>
      </c>
      <c r="C1748" s="42" t="str">
        <f>IF(ISERROR(VLOOKUP(B1748,'Айгенис Оп11'!$C$3:$C$30,1,0)),"Нет","Да")</f>
        <v>Нет</v>
      </c>
      <c r="D1748" s="43">
        <f t="shared" si="56"/>
        <v>365</v>
      </c>
      <c r="E1748" s="44">
        <f>ROUND(('Все выпуски'!$J$3*'Все выпуски'!$J$6/100)/365*(B1748-IF(C1748="Нет",VLOOKUP(A1748,'Айгенис Оп11'!$A$2:$C$30,3,0),VLOOKUP((A1748-1),'Айгенис Оп11'!$A$2:$C$30,3,0))),2)</f>
        <v>6.99</v>
      </c>
      <c r="G1748" s="43">
        <f>COUNTIF(D1749:$D$2571,365)</f>
        <v>457</v>
      </c>
      <c r="H1748" s="43">
        <f>COUNTIF(D1749:$D$2571,366)</f>
        <v>366</v>
      </c>
    </row>
    <row r="1749" spans="1:8" x14ac:dyDescent="0.25">
      <c r="A1749" s="1">
        <f>COUNTIF($C$2:C1749,"Да")</f>
        <v>18</v>
      </c>
      <c r="B1749" s="45">
        <f t="shared" si="55"/>
        <v>46748</v>
      </c>
      <c r="C1749" s="42" t="str">
        <f>IF(ISERROR(VLOOKUP(B1749,'Айгенис Оп11'!$C$3:$C$30,1,0)),"Нет","Да")</f>
        <v>Нет</v>
      </c>
      <c r="D1749" s="43">
        <f t="shared" si="56"/>
        <v>365</v>
      </c>
      <c r="E1749" s="44">
        <f>ROUND(('Все выпуски'!$J$3*'Все выпуски'!$J$6/100)/365*(B1749-IF(C1749="Нет",VLOOKUP(A1749,'Айгенис Оп11'!$A$2:$C$30,3,0),VLOOKUP((A1749-1),'Айгенис Оп11'!$A$2:$C$30,3,0))),2)</f>
        <v>7.07</v>
      </c>
      <c r="G1749" s="43">
        <f>COUNTIF(D1750:$D$2571,365)</f>
        <v>456</v>
      </c>
      <c r="H1749" s="43">
        <f>COUNTIF(D1750:$D$2571,366)</f>
        <v>366</v>
      </c>
    </row>
    <row r="1750" spans="1:8" x14ac:dyDescent="0.25">
      <c r="A1750" s="1">
        <f>COUNTIF($C$2:C1750,"Да")</f>
        <v>18</v>
      </c>
      <c r="B1750" s="45">
        <f t="shared" si="55"/>
        <v>46749</v>
      </c>
      <c r="C1750" s="42" t="str">
        <f>IF(ISERROR(VLOOKUP(B1750,'Айгенис Оп11'!$C$3:$C$30,1,0)),"Нет","Да")</f>
        <v>Нет</v>
      </c>
      <c r="D1750" s="43">
        <f t="shared" si="56"/>
        <v>365</v>
      </c>
      <c r="E1750" s="44">
        <f>ROUND(('Все выпуски'!$J$3*'Все выпуски'!$J$6/100)/365*(B1750-IF(C1750="Нет",VLOOKUP(A1750,'Айгенис Оп11'!$A$2:$C$30,3,0),VLOOKUP((A1750-1),'Айгенис Оп11'!$A$2:$C$30,3,0))),2)</f>
        <v>7.15</v>
      </c>
      <c r="G1750" s="43">
        <f>COUNTIF(D1751:$D$2571,365)</f>
        <v>455</v>
      </c>
      <c r="H1750" s="43">
        <f>COUNTIF(D1751:$D$2571,366)</f>
        <v>366</v>
      </c>
    </row>
    <row r="1751" spans="1:8" x14ac:dyDescent="0.25">
      <c r="A1751" s="1">
        <f>COUNTIF($C$2:C1751,"Да")</f>
        <v>18</v>
      </c>
      <c r="B1751" s="45">
        <f t="shared" si="55"/>
        <v>46750</v>
      </c>
      <c r="C1751" s="42" t="str">
        <f>IF(ISERROR(VLOOKUP(B1751,'Айгенис Оп11'!$C$3:$C$30,1,0)),"Нет","Да")</f>
        <v>Нет</v>
      </c>
      <c r="D1751" s="43">
        <f t="shared" si="56"/>
        <v>365</v>
      </c>
      <c r="E1751" s="44">
        <f>ROUND(('Все выпуски'!$J$3*'Все выпуски'!$J$6/100)/365*(B1751-IF(C1751="Нет",VLOOKUP(A1751,'Айгенис Оп11'!$A$2:$C$30,3,0),VLOOKUP((A1751-1),'Айгенис Оп11'!$A$2:$C$30,3,0))),2)</f>
        <v>7.23</v>
      </c>
      <c r="G1751" s="43">
        <f>COUNTIF(D1752:$D$2571,365)</f>
        <v>454</v>
      </c>
      <c r="H1751" s="43">
        <f>COUNTIF(D1752:$D$2571,366)</f>
        <v>366</v>
      </c>
    </row>
    <row r="1752" spans="1:8" x14ac:dyDescent="0.25">
      <c r="A1752" s="1">
        <f>COUNTIF($C$2:C1752,"Да")</f>
        <v>18</v>
      </c>
      <c r="B1752" s="45">
        <f t="shared" si="55"/>
        <v>46751</v>
      </c>
      <c r="C1752" s="42" t="str">
        <f>IF(ISERROR(VLOOKUP(B1752,'Айгенис Оп11'!$C$3:$C$30,1,0)),"Нет","Да")</f>
        <v>Нет</v>
      </c>
      <c r="D1752" s="43">
        <f t="shared" si="56"/>
        <v>365</v>
      </c>
      <c r="E1752" s="44">
        <f>ROUND(('Все выпуски'!$J$3*'Все выпуски'!$J$6/100)/365*(B1752-IF(C1752="Нет",VLOOKUP(A1752,'Айгенис Оп11'!$A$2:$C$30,3,0),VLOOKUP((A1752-1),'Айгенис Оп11'!$A$2:$C$30,3,0))),2)</f>
        <v>7.32</v>
      </c>
      <c r="G1752" s="43">
        <f>COUNTIF(D1753:$D$2571,365)</f>
        <v>453</v>
      </c>
      <c r="H1752" s="43">
        <f>COUNTIF(D1753:$D$2571,366)</f>
        <v>366</v>
      </c>
    </row>
    <row r="1753" spans="1:8" x14ac:dyDescent="0.25">
      <c r="A1753" s="1">
        <f>COUNTIF($C$2:C1753,"Да")</f>
        <v>18</v>
      </c>
      <c r="B1753" s="45">
        <f t="shared" si="55"/>
        <v>46752</v>
      </c>
      <c r="C1753" s="42" t="str">
        <f>IF(ISERROR(VLOOKUP(B1753,'Айгенис Оп11'!$C$3:$C$30,1,0)),"Нет","Да")</f>
        <v>Нет</v>
      </c>
      <c r="D1753" s="43">
        <f t="shared" si="56"/>
        <v>365</v>
      </c>
      <c r="E1753" s="44">
        <f>ROUND(('Все выпуски'!$J$3*'Все выпуски'!$J$6/100)/365*(B1753-IF(C1753="Нет",VLOOKUP(A1753,'Айгенис Оп11'!$A$2:$C$30,3,0),VLOOKUP((A1753-1),'Айгенис Оп11'!$A$2:$C$30,3,0))),2)</f>
        <v>7.4</v>
      </c>
      <c r="F1753" s="44">
        <f>('Все выпуски'!$J$3*'Все выпуски'!$J$6/100)/365*(B1753-IF(C1753="Нет",VLOOKUP(A1753,'Айгенис Оп11'!$A$2:$C$30,3,0),VLOOKUP((A1753-1),'Айгенис Оп11'!$A$2:$C$30,3,0)))</f>
        <v>7.3972602739726021</v>
      </c>
      <c r="G1753" s="43">
        <f>COUNTIF(D1754:$D$2571,365)</f>
        <v>452</v>
      </c>
      <c r="H1753" s="43">
        <f>COUNTIF(D1754:$D$2571,366)</f>
        <v>366</v>
      </c>
    </row>
    <row r="1754" spans="1:8" x14ac:dyDescent="0.25">
      <c r="A1754" s="1">
        <f>COUNTIF($C$2:C1754,"Да")</f>
        <v>18</v>
      </c>
      <c r="B1754" s="45">
        <f t="shared" si="55"/>
        <v>46753</v>
      </c>
      <c r="C1754" s="42" t="str">
        <f>IF(ISERROR(VLOOKUP(B1754,'Айгенис Оп11'!$C$3:$C$30,1,0)),"Нет","Да")</f>
        <v>Нет</v>
      </c>
      <c r="D1754" s="43">
        <f t="shared" si="56"/>
        <v>366</v>
      </c>
      <c r="E1754" s="44">
        <f>ROUND(('Все выпуски'!$J$3*'Все выпуски'!$J$6/100)*((B1754-$B$1753)/366)+$F$1753,2)</f>
        <v>7.48</v>
      </c>
      <c r="G1754" s="43">
        <f>COUNTIF(D1755:$D$2571,365)</f>
        <v>452</v>
      </c>
      <c r="H1754" s="43">
        <f>COUNTIF(D1755:$D$2571,366)</f>
        <v>365</v>
      </c>
    </row>
    <row r="1755" spans="1:8" x14ac:dyDescent="0.25">
      <c r="A1755" s="1">
        <f>COUNTIF($C$2:C1755,"Да")</f>
        <v>19</v>
      </c>
      <c r="B1755" s="45">
        <f t="shared" si="55"/>
        <v>46754</v>
      </c>
      <c r="C1755" s="42" t="str">
        <f>IF(ISERROR(VLOOKUP(B1755,'Айгенис Оп11'!$C$3:$C$30,1,0)),"Нет","Да")</f>
        <v>Да</v>
      </c>
      <c r="D1755" s="43">
        <f t="shared" si="56"/>
        <v>366</v>
      </c>
      <c r="E1755" s="44">
        <f>ROUND(('Все выпуски'!$J$3*'Все выпуски'!$J$6/100)*((B1755-$B$1753)/366)+$F$1753,2)</f>
        <v>7.56</v>
      </c>
      <c r="G1755" s="43">
        <f>COUNTIF(D1756:$D$2571,365)</f>
        <v>452</v>
      </c>
      <c r="H1755" s="43">
        <f>COUNTIF(D1756:$D$2571,366)</f>
        <v>364</v>
      </c>
    </row>
    <row r="1756" spans="1:8" x14ac:dyDescent="0.25">
      <c r="A1756" s="1">
        <f>COUNTIF($C$2:C1756,"Да")</f>
        <v>19</v>
      </c>
      <c r="B1756" s="45">
        <f t="shared" si="55"/>
        <v>46755</v>
      </c>
      <c r="C1756" s="42" t="str">
        <f>IF(ISERROR(VLOOKUP(B1756,'Айгенис Оп11'!$C$3:$C$30,1,0)),"Нет","Да")</f>
        <v>Нет</v>
      </c>
      <c r="D1756" s="43">
        <f t="shared" si="56"/>
        <v>366</v>
      </c>
      <c r="E1756" s="44">
        <f>ROUND(('Все выпуски'!$J$3*'Все выпуски'!$J$6/100)/366*(B1756-IF(C1756="Нет",VLOOKUP(A1756,'Айгенис Оп11'!$A$2:$C$30,3,0),VLOOKUP((A1756-1),'Айгенис Оп11'!$A$2:$C$30,3,0))),2)</f>
        <v>0.08</v>
      </c>
      <c r="G1756" s="43">
        <f>COUNTIF(D1757:$D$2571,365)</f>
        <v>452</v>
      </c>
      <c r="H1756" s="43">
        <f>COUNTIF(D1757:$D$2571,366)</f>
        <v>363</v>
      </c>
    </row>
    <row r="1757" spans="1:8" x14ac:dyDescent="0.25">
      <c r="A1757" s="1">
        <f>COUNTIF($C$2:C1757,"Да")</f>
        <v>19</v>
      </c>
      <c r="B1757" s="45">
        <f t="shared" si="55"/>
        <v>46756</v>
      </c>
      <c r="C1757" s="42" t="str">
        <f>IF(ISERROR(VLOOKUP(B1757,'Айгенис Оп11'!$C$3:$C$30,1,0)),"Нет","Да")</f>
        <v>Нет</v>
      </c>
      <c r="D1757" s="43">
        <f t="shared" si="56"/>
        <v>366</v>
      </c>
      <c r="E1757" s="44">
        <f>ROUND(('Все выпуски'!$J$3*'Все выпуски'!$J$6/100)/366*(B1757-IF(C1757="Нет",VLOOKUP(A1757,'Айгенис Оп11'!$A$2:$C$30,3,0),VLOOKUP((A1757-1),'Айгенис Оп11'!$A$2:$C$30,3,0))),2)</f>
        <v>0.16</v>
      </c>
      <c r="G1757" s="43">
        <f>COUNTIF(D1758:$D$2571,365)</f>
        <v>452</v>
      </c>
      <c r="H1757" s="43">
        <f>COUNTIF(D1758:$D$2571,366)</f>
        <v>362</v>
      </c>
    </row>
    <row r="1758" spans="1:8" x14ac:dyDescent="0.25">
      <c r="A1758" s="1">
        <f>COUNTIF($C$2:C1758,"Да")</f>
        <v>19</v>
      </c>
      <c r="B1758" s="45">
        <f t="shared" si="55"/>
        <v>46757</v>
      </c>
      <c r="C1758" s="42" t="str">
        <f>IF(ISERROR(VLOOKUP(B1758,'Айгенис Оп11'!$C$3:$C$30,1,0)),"Нет","Да")</f>
        <v>Нет</v>
      </c>
      <c r="D1758" s="43">
        <f t="shared" si="56"/>
        <v>366</v>
      </c>
      <c r="E1758" s="44">
        <f>ROUND(('Все выпуски'!$J$3*'Все выпуски'!$J$6/100)/366*(B1758-IF(C1758="Нет",VLOOKUP(A1758,'Айгенис Оп11'!$A$2:$C$30,3,0),VLOOKUP((A1758-1),'Айгенис Оп11'!$A$2:$C$30,3,0))),2)</f>
        <v>0.25</v>
      </c>
      <c r="G1758" s="43">
        <f>COUNTIF(D1759:$D$2571,365)</f>
        <v>452</v>
      </c>
      <c r="H1758" s="43">
        <f>COUNTIF(D1759:$D$2571,366)</f>
        <v>361</v>
      </c>
    </row>
    <row r="1759" spans="1:8" x14ac:dyDescent="0.25">
      <c r="A1759" s="1">
        <f>COUNTIF($C$2:C1759,"Да")</f>
        <v>19</v>
      </c>
      <c r="B1759" s="45">
        <f t="shared" si="55"/>
        <v>46758</v>
      </c>
      <c r="C1759" s="42" t="str">
        <f>IF(ISERROR(VLOOKUP(B1759,'Айгенис Оп11'!$C$3:$C$30,1,0)),"Нет","Да")</f>
        <v>Нет</v>
      </c>
      <c r="D1759" s="43">
        <f t="shared" si="56"/>
        <v>366</v>
      </c>
      <c r="E1759" s="44">
        <f>ROUND(('Все выпуски'!$J$3*'Все выпуски'!$J$6/100)/366*(B1759-IF(C1759="Нет",VLOOKUP(A1759,'Айгенис Оп11'!$A$2:$C$30,3,0),VLOOKUP((A1759-1),'Айгенис Оп11'!$A$2:$C$30,3,0))),2)</f>
        <v>0.33</v>
      </c>
      <c r="G1759" s="43">
        <f>COUNTIF(D1760:$D$2571,365)</f>
        <v>452</v>
      </c>
      <c r="H1759" s="43">
        <f>COUNTIF(D1760:$D$2571,366)</f>
        <v>360</v>
      </c>
    </row>
    <row r="1760" spans="1:8" x14ac:dyDescent="0.25">
      <c r="A1760" s="1">
        <f>COUNTIF($C$2:C1760,"Да")</f>
        <v>19</v>
      </c>
      <c r="B1760" s="45">
        <f t="shared" si="55"/>
        <v>46759</v>
      </c>
      <c r="C1760" s="42" t="str">
        <f>IF(ISERROR(VLOOKUP(B1760,'Айгенис Оп11'!$C$3:$C$30,1,0)),"Нет","Да")</f>
        <v>Нет</v>
      </c>
      <c r="D1760" s="43">
        <f t="shared" si="56"/>
        <v>366</v>
      </c>
      <c r="E1760" s="44">
        <f>ROUND(('Все выпуски'!$J$3*'Все выпуски'!$J$6/100)/366*(B1760-IF(C1760="Нет",VLOOKUP(A1760,'Айгенис Оп11'!$A$2:$C$30,3,0),VLOOKUP((A1760-1),'Айгенис Оп11'!$A$2:$C$30,3,0))),2)</f>
        <v>0.41</v>
      </c>
      <c r="G1760" s="43">
        <f>COUNTIF(D1761:$D$2571,365)</f>
        <v>452</v>
      </c>
      <c r="H1760" s="43">
        <f>COUNTIF(D1761:$D$2571,366)</f>
        <v>359</v>
      </c>
    </row>
    <row r="1761" spans="1:8" x14ac:dyDescent="0.25">
      <c r="A1761" s="1">
        <f>COUNTIF($C$2:C1761,"Да")</f>
        <v>19</v>
      </c>
      <c r="B1761" s="45">
        <f t="shared" si="55"/>
        <v>46760</v>
      </c>
      <c r="C1761" s="42" t="str">
        <f>IF(ISERROR(VLOOKUP(B1761,'Айгенис Оп11'!$C$3:$C$30,1,0)),"Нет","Да")</f>
        <v>Нет</v>
      </c>
      <c r="D1761" s="43">
        <f t="shared" si="56"/>
        <v>366</v>
      </c>
      <c r="E1761" s="44">
        <f>ROUND(('Все выпуски'!$J$3*'Все выпуски'!$J$6/100)/366*(B1761-IF(C1761="Нет",VLOOKUP(A1761,'Айгенис Оп11'!$A$2:$C$30,3,0),VLOOKUP((A1761-1),'Айгенис Оп11'!$A$2:$C$30,3,0))),2)</f>
        <v>0.49</v>
      </c>
      <c r="G1761" s="43">
        <f>COUNTIF(D1762:$D$2571,365)</f>
        <v>452</v>
      </c>
      <c r="H1761" s="43">
        <f>COUNTIF(D1762:$D$2571,366)</f>
        <v>358</v>
      </c>
    </row>
    <row r="1762" spans="1:8" x14ac:dyDescent="0.25">
      <c r="A1762" s="1">
        <f>COUNTIF($C$2:C1762,"Да")</f>
        <v>19</v>
      </c>
      <c r="B1762" s="45">
        <f t="shared" si="55"/>
        <v>46761</v>
      </c>
      <c r="C1762" s="42" t="str">
        <f>IF(ISERROR(VLOOKUP(B1762,'Айгенис Оп11'!$C$3:$C$30,1,0)),"Нет","Да")</f>
        <v>Нет</v>
      </c>
      <c r="D1762" s="43">
        <f t="shared" si="56"/>
        <v>366</v>
      </c>
      <c r="E1762" s="44">
        <f>ROUND(('Все выпуски'!$J$3*'Все выпуски'!$J$6/100)/366*(B1762-IF(C1762="Нет",VLOOKUP(A1762,'Айгенис Оп11'!$A$2:$C$30,3,0),VLOOKUP((A1762-1),'Айгенис Оп11'!$A$2:$C$30,3,0))),2)</f>
        <v>0.56999999999999995</v>
      </c>
      <c r="G1762" s="43">
        <f>COUNTIF(D1763:$D$2571,365)</f>
        <v>452</v>
      </c>
      <c r="H1762" s="43">
        <f>COUNTIF(D1763:$D$2571,366)</f>
        <v>357</v>
      </c>
    </row>
    <row r="1763" spans="1:8" x14ac:dyDescent="0.25">
      <c r="A1763" s="1">
        <f>COUNTIF($C$2:C1763,"Да")</f>
        <v>19</v>
      </c>
      <c r="B1763" s="45">
        <f t="shared" si="55"/>
        <v>46762</v>
      </c>
      <c r="C1763" s="42" t="str">
        <f>IF(ISERROR(VLOOKUP(B1763,'Айгенис Оп11'!$C$3:$C$30,1,0)),"Нет","Да")</f>
        <v>Нет</v>
      </c>
      <c r="D1763" s="43">
        <f t="shared" si="56"/>
        <v>366</v>
      </c>
      <c r="E1763" s="44">
        <f>ROUND(('Все выпуски'!$J$3*'Все выпуски'!$J$6/100)/366*(B1763-IF(C1763="Нет",VLOOKUP(A1763,'Айгенис Оп11'!$A$2:$C$30,3,0),VLOOKUP((A1763-1),'Айгенис Оп11'!$A$2:$C$30,3,0))),2)</f>
        <v>0.66</v>
      </c>
      <c r="G1763" s="43">
        <f>COUNTIF(D1764:$D$2571,365)</f>
        <v>452</v>
      </c>
      <c r="H1763" s="43">
        <f>COUNTIF(D1764:$D$2571,366)</f>
        <v>356</v>
      </c>
    </row>
    <row r="1764" spans="1:8" x14ac:dyDescent="0.25">
      <c r="A1764" s="1">
        <f>COUNTIF($C$2:C1764,"Да")</f>
        <v>19</v>
      </c>
      <c r="B1764" s="45">
        <f t="shared" si="55"/>
        <v>46763</v>
      </c>
      <c r="C1764" s="42" t="str">
        <f>IF(ISERROR(VLOOKUP(B1764,'Айгенис Оп11'!$C$3:$C$30,1,0)),"Нет","Да")</f>
        <v>Нет</v>
      </c>
      <c r="D1764" s="43">
        <f t="shared" si="56"/>
        <v>366</v>
      </c>
      <c r="E1764" s="44">
        <f>ROUND(('Все выпуски'!$J$3*'Все выпуски'!$J$6/100)/366*(B1764-IF(C1764="Нет",VLOOKUP(A1764,'Айгенис Оп11'!$A$2:$C$30,3,0),VLOOKUP((A1764-1),'Айгенис Оп11'!$A$2:$C$30,3,0))),2)</f>
        <v>0.74</v>
      </c>
      <c r="G1764" s="43">
        <f>COUNTIF(D1765:$D$2571,365)</f>
        <v>452</v>
      </c>
      <c r="H1764" s="43">
        <f>COUNTIF(D1765:$D$2571,366)</f>
        <v>355</v>
      </c>
    </row>
    <row r="1765" spans="1:8" x14ac:dyDescent="0.25">
      <c r="A1765" s="1">
        <f>COUNTIF($C$2:C1765,"Да")</f>
        <v>19</v>
      </c>
      <c r="B1765" s="45">
        <f t="shared" si="55"/>
        <v>46764</v>
      </c>
      <c r="C1765" s="42" t="str">
        <f>IF(ISERROR(VLOOKUP(B1765,'Айгенис Оп11'!$C$3:$C$30,1,0)),"Нет","Да")</f>
        <v>Нет</v>
      </c>
      <c r="D1765" s="43">
        <f t="shared" si="56"/>
        <v>366</v>
      </c>
      <c r="E1765" s="44">
        <f>ROUND(('Все выпуски'!$J$3*'Все выпуски'!$J$6/100)/366*(B1765-IF(C1765="Нет",VLOOKUP(A1765,'Айгенис Оп11'!$A$2:$C$30,3,0),VLOOKUP((A1765-1),'Айгенис Оп11'!$A$2:$C$30,3,0))),2)</f>
        <v>0.82</v>
      </c>
      <c r="G1765" s="43">
        <f>COUNTIF(D1766:$D$2571,365)</f>
        <v>452</v>
      </c>
      <c r="H1765" s="43">
        <f>COUNTIF(D1766:$D$2571,366)</f>
        <v>354</v>
      </c>
    </row>
    <row r="1766" spans="1:8" x14ac:dyDescent="0.25">
      <c r="A1766" s="1">
        <f>COUNTIF($C$2:C1766,"Да")</f>
        <v>19</v>
      </c>
      <c r="B1766" s="45">
        <f t="shared" si="55"/>
        <v>46765</v>
      </c>
      <c r="C1766" s="42" t="str">
        <f>IF(ISERROR(VLOOKUP(B1766,'Айгенис Оп11'!$C$3:$C$30,1,0)),"Нет","Да")</f>
        <v>Нет</v>
      </c>
      <c r="D1766" s="43">
        <f t="shared" si="56"/>
        <v>366</v>
      </c>
      <c r="E1766" s="44">
        <f>ROUND(('Все выпуски'!$J$3*'Все выпуски'!$J$6/100)/366*(B1766-IF(C1766="Нет",VLOOKUP(A1766,'Айгенис Оп11'!$A$2:$C$30,3,0),VLOOKUP((A1766-1),'Айгенис Оп11'!$A$2:$C$30,3,0))),2)</f>
        <v>0.9</v>
      </c>
      <c r="G1766" s="43">
        <f>COUNTIF(D1767:$D$2571,365)</f>
        <v>452</v>
      </c>
      <c r="H1766" s="43">
        <f>COUNTIF(D1767:$D$2571,366)</f>
        <v>353</v>
      </c>
    </row>
    <row r="1767" spans="1:8" x14ac:dyDescent="0.25">
      <c r="A1767" s="1">
        <f>COUNTIF($C$2:C1767,"Да")</f>
        <v>19</v>
      </c>
      <c r="B1767" s="45">
        <f t="shared" si="55"/>
        <v>46766</v>
      </c>
      <c r="C1767" s="42" t="str">
        <f>IF(ISERROR(VLOOKUP(B1767,'Айгенис Оп11'!$C$3:$C$30,1,0)),"Нет","Да")</f>
        <v>Нет</v>
      </c>
      <c r="D1767" s="43">
        <f t="shared" si="56"/>
        <v>366</v>
      </c>
      <c r="E1767" s="44">
        <f>ROUND(('Все выпуски'!$J$3*'Все выпуски'!$J$6/100)/366*(B1767-IF(C1767="Нет",VLOOKUP(A1767,'Айгенис Оп11'!$A$2:$C$30,3,0),VLOOKUP((A1767-1),'Айгенис Оп11'!$A$2:$C$30,3,0))),2)</f>
        <v>0.98</v>
      </c>
      <c r="G1767" s="43">
        <f>COUNTIF(D1768:$D$2571,365)</f>
        <v>452</v>
      </c>
      <c r="H1767" s="43">
        <f>COUNTIF(D1768:$D$2571,366)</f>
        <v>352</v>
      </c>
    </row>
    <row r="1768" spans="1:8" x14ac:dyDescent="0.25">
      <c r="A1768" s="1">
        <f>COUNTIF($C$2:C1768,"Да")</f>
        <v>19</v>
      </c>
      <c r="B1768" s="45">
        <f t="shared" si="55"/>
        <v>46767</v>
      </c>
      <c r="C1768" s="42" t="str">
        <f>IF(ISERROR(VLOOKUP(B1768,'Айгенис Оп11'!$C$3:$C$30,1,0)),"Нет","Да")</f>
        <v>Нет</v>
      </c>
      <c r="D1768" s="43">
        <f t="shared" si="56"/>
        <v>366</v>
      </c>
      <c r="E1768" s="44">
        <f>ROUND(('Все выпуски'!$J$3*'Все выпуски'!$J$6/100)/366*(B1768-IF(C1768="Нет",VLOOKUP(A1768,'Айгенис Оп11'!$A$2:$C$30,3,0),VLOOKUP((A1768-1),'Айгенис Оп11'!$A$2:$C$30,3,0))),2)</f>
        <v>1.07</v>
      </c>
      <c r="G1768" s="43">
        <f>COUNTIF(D1769:$D$2571,365)</f>
        <v>452</v>
      </c>
      <c r="H1768" s="43">
        <f>COUNTIF(D1769:$D$2571,366)</f>
        <v>351</v>
      </c>
    </row>
    <row r="1769" spans="1:8" x14ac:dyDescent="0.25">
      <c r="A1769" s="1">
        <f>COUNTIF($C$2:C1769,"Да")</f>
        <v>19</v>
      </c>
      <c r="B1769" s="45">
        <f t="shared" si="55"/>
        <v>46768</v>
      </c>
      <c r="C1769" s="42" t="str">
        <f>IF(ISERROR(VLOOKUP(B1769,'Айгенис Оп11'!$C$3:$C$30,1,0)),"Нет","Да")</f>
        <v>Нет</v>
      </c>
      <c r="D1769" s="43">
        <f t="shared" si="56"/>
        <v>366</v>
      </c>
      <c r="E1769" s="44">
        <f>ROUND(('Все выпуски'!$J$3*'Все выпуски'!$J$6/100)/366*(B1769-IF(C1769="Нет",VLOOKUP(A1769,'Айгенис Оп11'!$A$2:$C$30,3,0),VLOOKUP((A1769-1),'Айгенис Оп11'!$A$2:$C$30,3,0))),2)</f>
        <v>1.1499999999999999</v>
      </c>
      <c r="G1769" s="43">
        <f>COUNTIF(D1770:$D$2571,365)</f>
        <v>452</v>
      </c>
      <c r="H1769" s="43">
        <f>COUNTIF(D1770:$D$2571,366)</f>
        <v>350</v>
      </c>
    </row>
    <row r="1770" spans="1:8" x14ac:dyDescent="0.25">
      <c r="A1770" s="1">
        <f>COUNTIF($C$2:C1770,"Да")</f>
        <v>19</v>
      </c>
      <c r="B1770" s="45">
        <f t="shared" si="55"/>
        <v>46769</v>
      </c>
      <c r="C1770" s="42" t="str">
        <f>IF(ISERROR(VLOOKUP(B1770,'Айгенис Оп11'!$C$3:$C$30,1,0)),"Нет","Да")</f>
        <v>Нет</v>
      </c>
      <c r="D1770" s="43">
        <f t="shared" si="56"/>
        <v>366</v>
      </c>
      <c r="E1770" s="44">
        <f>ROUND(('Все выпуски'!$J$3*'Все выпуски'!$J$6/100)/366*(B1770-IF(C1770="Нет",VLOOKUP(A1770,'Айгенис Оп11'!$A$2:$C$30,3,0),VLOOKUP((A1770-1),'Айгенис Оп11'!$A$2:$C$30,3,0))),2)</f>
        <v>1.23</v>
      </c>
      <c r="G1770" s="43">
        <f>COUNTIF(D1771:$D$2571,365)</f>
        <v>452</v>
      </c>
      <c r="H1770" s="43">
        <f>COUNTIF(D1771:$D$2571,366)</f>
        <v>349</v>
      </c>
    </row>
    <row r="1771" spans="1:8" x14ac:dyDescent="0.25">
      <c r="A1771" s="1">
        <f>COUNTIF($C$2:C1771,"Да")</f>
        <v>19</v>
      </c>
      <c r="B1771" s="45">
        <f t="shared" si="55"/>
        <v>46770</v>
      </c>
      <c r="C1771" s="42" t="str">
        <f>IF(ISERROR(VLOOKUP(B1771,'Айгенис Оп11'!$C$3:$C$30,1,0)),"Нет","Да")</f>
        <v>Нет</v>
      </c>
      <c r="D1771" s="43">
        <f t="shared" si="56"/>
        <v>366</v>
      </c>
      <c r="E1771" s="44">
        <f>ROUND(('Все выпуски'!$J$3*'Все выпуски'!$J$6/100)/366*(B1771-IF(C1771="Нет",VLOOKUP(A1771,'Айгенис Оп11'!$A$2:$C$30,3,0),VLOOKUP((A1771-1),'Айгенис Оп11'!$A$2:$C$30,3,0))),2)</f>
        <v>1.31</v>
      </c>
      <c r="G1771" s="43">
        <f>COUNTIF(D1772:$D$2571,365)</f>
        <v>452</v>
      </c>
      <c r="H1771" s="43">
        <f>COUNTIF(D1772:$D$2571,366)</f>
        <v>348</v>
      </c>
    </row>
    <row r="1772" spans="1:8" x14ac:dyDescent="0.25">
      <c r="A1772" s="1">
        <f>COUNTIF($C$2:C1772,"Да")</f>
        <v>19</v>
      </c>
      <c r="B1772" s="45">
        <f t="shared" si="55"/>
        <v>46771</v>
      </c>
      <c r="C1772" s="42" t="str">
        <f>IF(ISERROR(VLOOKUP(B1772,'Айгенис Оп11'!$C$3:$C$30,1,0)),"Нет","Да")</f>
        <v>Нет</v>
      </c>
      <c r="D1772" s="43">
        <f t="shared" si="56"/>
        <v>366</v>
      </c>
      <c r="E1772" s="44">
        <f>ROUND(('Все выпуски'!$J$3*'Все выпуски'!$J$6/100)/366*(B1772-IF(C1772="Нет",VLOOKUP(A1772,'Айгенис Оп11'!$A$2:$C$30,3,0),VLOOKUP((A1772-1),'Айгенис Оп11'!$A$2:$C$30,3,0))),2)</f>
        <v>1.39</v>
      </c>
      <c r="G1772" s="43">
        <f>COUNTIF(D1773:$D$2571,365)</f>
        <v>452</v>
      </c>
      <c r="H1772" s="43">
        <f>COUNTIF(D1773:$D$2571,366)</f>
        <v>347</v>
      </c>
    </row>
    <row r="1773" spans="1:8" x14ac:dyDescent="0.25">
      <c r="A1773" s="1">
        <f>COUNTIF($C$2:C1773,"Да")</f>
        <v>19</v>
      </c>
      <c r="B1773" s="45">
        <f t="shared" si="55"/>
        <v>46772</v>
      </c>
      <c r="C1773" s="42" t="str">
        <f>IF(ISERROR(VLOOKUP(B1773,'Айгенис Оп11'!$C$3:$C$30,1,0)),"Нет","Да")</f>
        <v>Нет</v>
      </c>
      <c r="D1773" s="43">
        <f t="shared" si="56"/>
        <v>366</v>
      </c>
      <c r="E1773" s="44">
        <f>ROUND(('Все выпуски'!$J$3*'Все выпуски'!$J$6/100)/366*(B1773-IF(C1773="Нет",VLOOKUP(A1773,'Айгенис Оп11'!$A$2:$C$30,3,0),VLOOKUP((A1773-1),'Айгенис Оп11'!$A$2:$C$30,3,0))),2)</f>
        <v>1.48</v>
      </c>
      <c r="G1773" s="43">
        <f>COUNTIF(D1774:$D$2571,365)</f>
        <v>452</v>
      </c>
      <c r="H1773" s="43">
        <f>COUNTIF(D1774:$D$2571,366)</f>
        <v>346</v>
      </c>
    </row>
    <row r="1774" spans="1:8" x14ac:dyDescent="0.25">
      <c r="A1774" s="1">
        <f>COUNTIF($C$2:C1774,"Да")</f>
        <v>19</v>
      </c>
      <c r="B1774" s="45">
        <f t="shared" si="55"/>
        <v>46773</v>
      </c>
      <c r="C1774" s="42" t="str">
        <f>IF(ISERROR(VLOOKUP(B1774,'Айгенис Оп11'!$C$3:$C$30,1,0)),"Нет","Да")</f>
        <v>Нет</v>
      </c>
      <c r="D1774" s="43">
        <f t="shared" si="56"/>
        <v>366</v>
      </c>
      <c r="E1774" s="44">
        <f>ROUND(('Все выпуски'!$J$3*'Все выпуски'!$J$6/100)/366*(B1774-IF(C1774="Нет",VLOOKUP(A1774,'Айгенис Оп11'!$A$2:$C$30,3,0),VLOOKUP((A1774-1),'Айгенис Оп11'!$A$2:$C$30,3,0))),2)</f>
        <v>1.56</v>
      </c>
      <c r="G1774" s="43">
        <f>COUNTIF(D1775:$D$2571,365)</f>
        <v>452</v>
      </c>
      <c r="H1774" s="43">
        <f>COUNTIF(D1775:$D$2571,366)</f>
        <v>345</v>
      </c>
    </row>
    <row r="1775" spans="1:8" x14ac:dyDescent="0.25">
      <c r="A1775" s="1">
        <f>COUNTIF($C$2:C1775,"Да")</f>
        <v>19</v>
      </c>
      <c r="B1775" s="45">
        <f t="shared" si="55"/>
        <v>46774</v>
      </c>
      <c r="C1775" s="42" t="str">
        <f>IF(ISERROR(VLOOKUP(B1775,'Айгенис Оп11'!$C$3:$C$30,1,0)),"Нет","Да")</f>
        <v>Нет</v>
      </c>
      <c r="D1775" s="43">
        <f t="shared" si="56"/>
        <v>366</v>
      </c>
      <c r="E1775" s="44">
        <f>ROUND(('Все выпуски'!$J$3*'Все выпуски'!$J$6/100)/366*(B1775-IF(C1775="Нет",VLOOKUP(A1775,'Айгенис Оп11'!$A$2:$C$30,3,0),VLOOKUP((A1775-1),'Айгенис Оп11'!$A$2:$C$30,3,0))),2)</f>
        <v>1.64</v>
      </c>
      <c r="G1775" s="43">
        <f>COUNTIF(D1776:$D$2571,365)</f>
        <v>452</v>
      </c>
      <c r="H1775" s="43">
        <f>COUNTIF(D1776:$D$2571,366)</f>
        <v>344</v>
      </c>
    </row>
    <row r="1776" spans="1:8" x14ac:dyDescent="0.25">
      <c r="A1776" s="1">
        <f>COUNTIF($C$2:C1776,"Да")</f>
        <v>19</v>
      </c>
      <c r="B1776" s="45">
        <f t="shared" si="55"/>
        <v>46775</v>
      </c>
      <c r="C1776" s="42" t="str">
        <f>IF(ISERROR(VLOOKUP(B1776,'Айгенис Оп11'!$C$3:$C$30,1,0)),"Нет","Да")</f>
        <v>Нет</v>
      </c>
      <c r="D1776" s="43">
        <f t="shared" si="56"/>
        <v>366</v>
      </c>
      <c r="E1776" s="44">
        <f>ROUND(('Все выпуски'!$J$3*'Все выпуски'!$J$6/100)/366*(B1776-IF(C1776="Нет",VLOOKUP(A1776,'Айгенис Оп11'!$A$2:$C$30,3,0),VLOOKUP((A1776-1),'Айгенис Оп11'!$A$2:$C$30,3,0))),2)</f>
        <v>1.72</v>
      </c>
      <c r="G1776" s="43">
        <f>COUNTIF(D1777:$D$2571,365)</f>
        <v>452</v>
      </c>
      <c r="H1776" s="43">
        <f>COUNTIF(D1777:$D$2571,366)</f>
        <v>343</v>
      </c>
    </row>
    <row r="1777" spans="1:8" x14ac:dyDescent="0.25">
      <c r="A1777" s="1">
        <f>COUNTIF($C$2:C1777,"Да")</f>
        <v>19</v>
      </c>
      <c r="B1777" s="45">
        <f t="shared" si="55"/>
        <v>46776</v>
      </c>
      <c r="C1777" s="42" t="str">
        <f>IF(ISERROR(VLOOKUP(B1777,'Айгенис Оп11'!$C$3:$C$30,1,0)),"Нет","Да")</f>
        <v>Нет</v>
      </c>
      <c r="D1777" s="43">
        <f t="shared" si="56"/>
        <v>366</v>
      </c>
      <c r="E1777" s="44">
        <f>ROUND(('Все выпуски'!$J$3*'Все выпуски'!$J$6/100)/366*(B1777-IF(C1777="Нет",VLOOKUP(A1777,'Айгенис Оп11'!$A$2:$C$30,3,0),VLOOKUP((A1777-1),'Айгенис Оп11'!$A$2:$C$30,3,0))),2)</f>
        <v>1.8</v>
      </c>
      <c r="G1777" s="43">
        <f>COUNTIF(D1778:$D$2571,365)</f>
        <v>452</v>
      </c>
      <c r="H1777" s="43">
        <f>COUNTIF(D1778:$D$2571,366)</f>
        <v>342</v>
      </c>
    </row>
    <row r="1778" spans="1:8" x14ac:dyDescent="0.25">
      <c r="A1778" s="1">
        <f>COUNTIF($C$2:C1778,"Да")</f>
        <v>19</v>
      </c>
      <c r="B1778" s="45">
        <f t="shared" si="55"/>
        <v>46777</v>
      </c>
      <c r="C1778" s="42" t="str">
        <f>IF(ISERROR(VLOOKUP(B1778,'Айгенис Оп11'!$C$3:$C$30,1,0)),"Нет","Да")</f>
        <v>Нет</v>
      </c>
      <c r="D1778" s="43">
        <f t="shared" si="56"/>
        <v>366</v>
      </c>
      <c r="E1778" s="44">
        <f>ROUND(('Все выпуски'!$J$3*'Все выпуски'!$J$6/100)/366*(B1778-IF(C1778="Нет",VLOOKUP(A1778,'Айгенис Оп11'!$A$2:$C$30,3,0),VLOOKUP((A1778-1),'Айгенис Оп11'!$A$2:$C$30,3,0))),2)</f>
        <v>1.89</v>
      </c>
      <c r="G1778" s="43">
        <f>COUNTIF(D1779:$D$2571,365)</f>
        <v>452</v>
      </c>
      <c r="H1778" s="43">
        <f>COUNTIF(D1779:$D$2571,366)</f>
        <v>341</v>
      </c>
    </row>
    <row r="1779" spans="1:8" x14ac:dyDescent="0.25">
      <c r="A1779" s="1">
        <f>COUNTIF($C$2:C1779,"Да")</f>
        <v>19</v>
      </c>
      <c r="B1779" s="45">
        <f t="shared" si="55"/>
        <v>46778</v>
      </c>
      <c r="C1779" s="42" t="str">
        <f>IF(ISERROR(VLOOKUP(B1779,'Айгенис Оп11'!$C$3:$C$30,1,0)),"Нет","Да")</f>
        <v>Нет</v>
      </c>
      <c r="D1779" s="43">
        <f t="shared" si="56"/>
        <v>366</v>
      </c>
      <c r="E1779" s="44">
        <f>ROUND(('Все выпуски'!$J$3*'Все выпуски'!$J$6/100)/366*(B1779-IF(C1779="Нет",VLOOKUP(A1779,'Айгенис Оп11'!$A$2:$C$30,3,0),VLOOKUP((A1779-1),'Айгенис Оп11'!$A$2:$C$30,3,0))),2)</f>
        <v>1.97</v>
      </c>
      <c r="G1779" s="43">
        <f>COUNTIF(D1780:$D$2571,365)</f>
        <v>452</v>
      </c>
      <c r="H1779" s="43">
        <f>COUNTIF(D1780:$D$2571,366)</f>
        <v>340</v>
      </c>
    </row>
    <row r="1780" spans="1:8" x14ac:dyDescent="0.25">
      <c r="A1780" s="1">
        <f>COUNTIF($C$2:C1780,"Да")</f>
        <v>19</v>
      </c>
      <c r="B1780" s="45">
        <f t="shared" si="55"/>
        <v>46779</v>
      </c>
      <c r="C1780" s="42" t="str">
        <f>IF(ISERROR(VLOOKUP(B1780,'Айгенис Оп11'!$C$3:$C$30,1,0)),"Нет","Да")</f>
        <v>Нет</v>
      </c>
      <c r="D1780" s="43">
        <f t="shared" si="56"/>
        <v>366</v>
      </c>
      <c r="E1780" s="44">
        <f>ROUND(('Все выпуски'!$J$3*'Все выпуски'!$J$6/100)/366*(B1780-IF(C1780="Нет",VLOOKUP(A1780,'Айгенис Оп11'!$A$2:$C$30,3,0),VLOOKUP((A1780-1),'Айгенис Оп11'!$A$2:$C$30,3,0))),2)</f>
        <v>2.0499999999999998</v>
      </c>
      <c r="G1780" s="43">
        <f>COUNTIF(D1781:$D$2571,365)</f>
        <v>452</v>
      </c>
      <c r="H1780" s="43">
        <f>COUNTIF(D1781:$D$2571,366)</f>
        <v>339</v>
      </c>
    </row>
    <row r="1781" spans="1:8" x14ac:dyDescent="0.25">
      <c r="A1781" s="1">
        <f>COUNTIF($C$2:C1781,"Да")</f>
        <v>19</v>
      </c>
      <c r="B1781" s="45">
        <f t="shared" si="55"/>
        <v>46780</v>
      </c>
      <c r="C1781" s="42" t="str">
        <f>IF(ISERROR(VLOOKUP(B1781,'Айгенис Оп11'!$C$3:$C$30,1,0)),"Нет","Да")</f>
        <v>Нет</v>
      </c>
      <c r="D1781" s="43">
        <f t="shared" si="56"/>
        <v>366</v>
      </c>
      <c r="E1781" s="44">
        <f>ROUND(('Все выпуски'!$J$3*'Все выпуски'!$J$6/100)/366*(B1781-IF(C1781="Нет",VLOOKUP(A1781,'Айгенис Оп11'!$A$2:$C$30,3,0),VLOOKUP((A1781-1),'Айгенис Оп11'!$A$2:$C$30,3,0))),2)</f>
        <v>2.13</v>
      </c>
      <c r="G1781" s="43">
        <f>COUNTIF(D1782:$D$2571,365)</f>
        <v>452</v>
      </c>
      <c r="H1781" s="43">
        <f>COUNTIF(D1782:$D$2571,366)</f>
        <v>338</v>
      </c>
    </row>
    <row r="1782" spans="1:8" x14ac:dyDescent="0.25">
      <c r="A1782" s="1">
        <f>COUNTIF($C$2:C1782,"Да")</f>
        <v>19</v>
      </c>
      <c r="B1782" s="45">
        <f t="shared" si="55"/>
        <v>46781</v>
      </c>
      <c r="C1782" s="42" t="str">
        <f>IF(ISERROR(VLOOKUP(B1782,'Айгенис Оп11'!$C$3:$C$30,1,0)),"Нет","Да")</f>
        <v>Нет</v>
      </c>
      <c r="D1782" s="43">
        <f t="shared" si="56"/>
        <v>366</v>
      </c>
      <c r="E1782" s="44">
        <f>ROUND(('Все выпуски'!$J$3*'Все выпуски'!$J$6/100)/366*(B1782-IF(C1782="Нет",VLOOKUP(A1782,'Айгенис Оп11'!$A$2:$C$30,3,0),VLOOKUP((A1782-1),'Айгенис Оп11'!$A$2:$C$30,3,0))),2)</f>
        <v>2.21</v>
      </c>
      <c r="G1782" s="43">
        <f>COUNTIF(D1783:$D$2571,365)</f>
        <v>452</v>
      </c>
      <c r="H1782" s="43">
        <f>COUNTIF(D1783:$D$2571,366)</f>
        <v>337</v>
      </c>
    </row>
    <row r="1783" spans="1:8" x14ac:dyDescent="0.25">
      <c r="A1783" s="1">
        <f>COUNTIF($C$2:C1783,"Да")</f>
        <v>19</v>
      </c>
      <c r="B1783" s="45">
        <f t="shared" si="55"/>
        <v>46782</v>
      </c>
      <c r="C1783" s="42" t="str">
        <f>IF(ISERROR(VLOOKUP(B1783,'Айгенис Оп11'!$C$3:$C$30,1,0)),"Нет","Да")</f>
        <v>Нет</v>
      </c>
      <c r="D1783" s="43">
        <f t="shared" si="56"/>
        <v>366</v>
      </c>
      <c r="E1783" s="44">
        <f>ROUND(('Все выпуски'!$J$3*'Все выпуски'!$J$6/100)/366*(B1783-IF(C1783="Нет",VLOOKUP(A1783,'Айгенис Оп11'!$A$2:$C$30,3,0),VLOOKUP((A1783-1),'Айгенис Оп11'!$A$2:$C$30,3,0))),2)</f>
        <v>2.2999999999999998</v>
      </c>
      <c r="G1783" s="43">
        <f>COUNTIF(D1784:$D$2571,365)</f>
        <v>452</v>
      </c>
      <c r="H1783" s="43">
        <f>COUNTIF(D1784:$D$2571,366)</f>
        <v>336</v>
      </c>
    </row>
    <row r="1784" spans="1:8" x14ac:dyDescent="0.25">
      <c r="A1784" s="1">
        <f>COUNTIF($C$2:C1784,"Да")</f>
        <v>19</v>
      </c>
      <c r="B1784" s="45">
        <f t="shared" si="55"/>
        <v>46783</v>
      </c>
      <c r="C1784" s="42" t="str">
        <f>IF(ISERROR(VLOOKUP(B1784,'Айгенис Оп11'!$C$3:$C$30,1,0)),"Нет","Да")</f>
        <v>Нет</v>
      </c>
      <c r="D1784" s="43">
        <f t="shared" si="56"/>
        <v>366</v>
      </c>
      <c r="E1784" s="44">
        <f>ROUND(('Все выпуски'!$J$3*'Все выпуски'!$J$6/100)/366*(B1784-IF(C1784="Нет",VLOOKUP(A1784,'Айгенис Оп11'!$A$2:$C$30,3,0),VLOOKUP((A1784-1),'Айгенис Оп11'!$A$2:$C$30,3,0))),2)</f>
        <v>2.38</v>
      </c>
      <c r="G1784" s="43">
        <f>COUNTIF(D1785:$D$2571,365)</f>
        <v>452</v>
      </c>
      <c r="H1784" s="43">
        <f>COUNTIF(D1785:$D$2571,366)</f>
        <v>335</v>
      </c>
    </row>
    <row r="1785" spans="1:8" x14ac:dyDescent="0.25">
      <c r="A1785" s="1">
        <f>COUNTIF($C$2:C1785,"Да")</f>
        <v>19</v>
      </c>
      <c r="B1785" s="45">
        <f t="shared" si="55"/>
        <v>46784</v>
      </c>
      <c r="C1785" s="42" t="str">
        <f>IF(ISERROR(VLOOKUP(B1785,'Айгенис Оп11'!$C$3:$C$30,1,0)),"Нет","Да")</f>
        <v>Нет</v>
      </c>
      <c r="D1785" s="43">
        <f t="shared" si="56"/>
        <v>366</v>
      </c>
      <c r="E1785" s="44">
        <f>ROUND(('Все выпуски'!$J$3*'Все выпуски'!$J$6/100)/366*(B1785-IF(C1785="Нет",VLOOKUP(A1785,'Айгенис Оп11'!$A$2:$C$30,3,0),VLOOKUP((A1785-1),'Айгенис Оп11'!$A$2:$C$30,3,0))),2)</f>
        <v>2.46</v>
      </c>
      <c r="G1785" s="43">
        <f>COUNTIF(D1786:$D$2571,365)</f>
        <v>452</v>
      </c>
      <c r="H1785" s="43">
        <f>COUNTIF(D1786:$D$2571,366)</f>
        <v>334</v>
      </c>
    </row>
    <row r="1786" spans="1:8" x14ac:dyDescent="0.25">
      <c r="A1786" s="1">
        <f>COUNTIF($C$2:C1786,"Да")</f>
        <v>19</v>
      </c>
      <c r="B1786" s="45">
        <f t="shared" si="55"/>
        <v>46785</v>
      </c>
      <c r="C1786" s="42" t="str">
        <f>IF(ISERROR(VLOOKUP(B1786,'Айгенис Оп11'!$C$3:$C$30,1,0)),"Нет","Да")</f>
        <v>Нет</v>
      </c>
      <c r="D1786" s="43">
        <f t="shared" si="56"/>
        <v>366</v>
      </c>
      <c r="E1786" s="44">
        <f>ROUND(('Все выпуски'!$J$3*'Все выпуски'!$J$6/100)/366*(B1786-IF(C1786="Нет",VLOOKUP(A1786,'Айгенис Оп11'!$A$2:$C$30,3,0),VLOOKUP((A1786-1),'Айгенис Оп11'!$A$2:$C$30,3,0))),2)</f>
        <v>2.54</v>
      </c>
      <c r="G1786" s="43">
        <f>COUNTIF(D1787:$D$2571,365)</f>
        <v>452</v>
      </c>
      <c r="H1786" s="43">
        <f>COUNTIF(D1787:$D$2571,366)</f>
        <v>333</v>
      </c>
    </row>
    <row r="1787" spans="1:8" x14ac:dyDescent="0.25">
      <c r="A1787" s="1">
        <f>COUNTIF($C$2:C1787,"Да")</f>
        <v>19</v>
      </c>
      <c r="B1787" s="45">
        <f t="shared" si="55"/>
        <v>46786</v>
      </c>
      <c r="C1787" s="42" t="str">
        <f>IF(ISERROR(VLOOKUP(B1787,'Айгенис Оп11'!$C$3:$C$30,1,0)),"Нет","Да")</f>
        <v>Нет</v>
      </c>
      <c r="D1787" s="43">
        <f t="shared" si="56"/>
        <v>366</v>
      </c>
      <c r="E1787" s="44">
        <f>ROUND(('Все выпуски'!$J$3*'Все выпуски'!$J$6/100)/366*(B1787-IF(C1787="Нет",VLOOKUP(A1787,'Айгенис Оп11'!$A$2:$C$30,3,0),VLOOKUP((A1787-1),'Айгенис Оп11'!$A$2:$C$30,3,0))),2)</f>
        <v>2.62</v>
      </c>
      <c r="G1787" s="43">
        <f>COUNTIF(D1788:$D$2571,365)</f>
        <v>452</v>
      </c>
      <c r="H1787" s="43">
        <f>COUNTIF(D1788:$D$2571,366)</f>
        <v>332</v>
      </c>
    </row>
    <row r="1788" spans="1:8" x14ac:dyDescent="0.25">
      <c r="A1788" s="1">
        <f>COUNTIF($C$2:C1788,"Да")</f>
        <v>19</v>
      </c>
      <c r="B1788" s="45">
        <f t="shared" si="55"/>
        <v>46787</v>
      </c>
      <c r="C1788" s="42" t="str">
        <f>IF(ISERROR(VLOOKUP(B1788,'Айгенис Оп11'!$C$3:$C$30,1,0)),"Нет","Да")</f>
        <v>Нет</v>
      </c>
      <c r="D1788" s="43">
        <f t="shared" si="56"/>
        <v>366</v>
      </c>
      <c r="E1788" s="44">
        <f>ROUND(('Все выпуски'!$J$3*'Все выпуски'!$J$6/100)/366*(B1788-IF(C1788="Нет",VLOOKUP(A1788,'Айгенис Оп11'!$A$2:$C$30,3,0),VLOOKUP((A1788-1),'Айгенис Оп11'!$A$2:$C$30,3,0))),2)</f>
        <v>2.7</v>
      </c>
      <c r="G1788" s="43">
        <f>COUNTIF(D1789:$D$2571,365)</f>
        <v>452</v>
      </c>
      <c r="H1788" s="43">
        <f>COUNTIF(D1789:$D$2571,366)</f>
        <v>331</v>
      </c>
    </row>
    <row r="1789" spans="1:8" x14ac:dyDescent="0.25">
      <c r="A1789" s="1">
        <f>COUNTIF($C$2:C1789,"Да")</f>
        <v>19</v>
      </c>
      <c r="B1789" s="45">
        <f t="shared" si="55"/>
        <v>46788</v>
      </c>
      <c r="C1789" s="42" t="str">
        <f>IF(ISERROR(VLOOKUP(B1789,'Айгенис Оп11'!$C$3:$C$30,1,0)),"Нет","Да")</f>
        <v>Нет</v>
      </c>
      <c r="D1789" s="43">
        <f t="shared" si="56"/>
        <v>366</v>
      </c>
      <c r="E1789" s="44">
        <f>ROUND(('Все выпуски'!$J$3*'Все выпуски'!$J$6/100)/366*(B1789-IF(C1789="Нет",VLOOKUP(A1789,'Айгенис Оп11'!$A$2:$C$30,3,0),VLOOKUP((A1789-1),'Айгенис Оп11'!$A$2:$C$30,3,0))),2)</f>
        <v>2.79</v>
      </c>
      <c r="G1789" s="43">
        <f>COUNTIF(D1790:$D$2571,365)</f>
        <v>452</v>
      </c>
      <c r="H1789" s="43">
        <f>COUNTIF(D1790:$D$2571,366)</f>
        <v>330</v>
      </c>
    </row>
    <row r="1790" spans="1:8" x14ac:dyDescent="0.25">
      <c r="A1790" s="1">
        <f>COUNTIF($C$2:C1790,"Да")</f>
        <v>19</v>
      </c>
      <c r="B1790" s="45">
        <f t="shared" si="55"/>
        <v>46789</v>
      </c>
      <c r="C1790" s="42" t="str">
        <f>IF(ISERROR(VLOOKUP(B1790,'Айгенис Оп11'!$C$3:$C$30,1,0)),"Нет","Да")</f>
        <v>Нет</v>
      </c>
      <c r="D1790" s="43">
        <f t="shared" si="56"/>
        <v>366</v>
      </c>
      <c r="E1790" s="44">
        <f>ROUND(('Все выпуски'!$J$3*'Все выпуски'!$J$6/100)/366*(B1790-IF(C1790="Нет",VLOOKUP(A1790,'Айгенис Оп11'!$A$2:$C$30,3,0),VLOOKUP((A1790-1),'Айгенис Оп11'!$A$2:$C$30,3,0))),2)</f>
        <v>2.87</v>
      </c>
      <c r="G1790" s="43">
        <f>COUNTIF(D1791:$D$2571,365)</f>
        <v>452</v>
      </c>
      <c r="H1790" s="43">
        <f>COUNTIF(D1791:$D$2571,366)</f>
        <v>329</v>
      </c>
    </row>
    <row r="1791" spans="1:8" x14ac:dyDescent="0.25">
      <c r="A1791" s="1">
        <f>COUNTIF($C$2:C1791,"Да")</f>
        <v>19</v>
      </c>
      <c r="B1791" s="45">
        <f t="shared" si="55"/>
        <v>46790</v>
      </c>
      <c r="C1791" s="42" t="str">
        <f>IF(ISERROR(VLOOKUP(B1791,'Айгенис Оп11'!$C$3:$C$30,1,0)),"Нет","Да")</f>
        <v>Нет</v>
      </c>
      <c r="D1791" s="43">
        <f t="shared" si="56"/>
        <v>366</v>
      </c>
      <c r="E1791" s="44">
        <f>ROUND(('Все выпуски'!$J$3*'Все выпуски'!$J$6/100)/366*(B1791-IF(C1791="Нет",VLOOKUP(A1791,'Айгенис Оп11'!$A$2:$C$30,3,0),VLOOKUP((A1791-1),'Айгенис Оп11'!$A$2:$C$30,3,0))),2)</f>
        <v>2.95</v>
      </c>
      <c r="G1791" s="43">
        <f>COUNTIF(D1792:$D$2571,365)</f>
        <v>452</v>
      </c>
      <c r="H1791" s="43">
        <f>COUNTIF(D1792:$D$2571,366)</f>
        <v>328</v>
      </c>
    </row>
    <row r="1792" spans="1:8" x14ac:dyDescent="0.25">
      <c r="A1792" s="1">
        <f>COUNTIF($C$2:C1792,"Да")</f>
        <v>19</v>
      </c>
      <c r="B1792" s="45">
        <f t="shared" ref="B1792:B1821" si="57">B1791+1</f>
        <v>46791</v>
      </c>
      <c r="C1792" s="42" t="str">
        <f>IF(ISERROR(VLOOKUP(B1792,'Айгенис Оп11'!$C$3:$C$30,1,0)),"Нет","Да")</f>
        <v>Нет</v>
      </c>
      <c r="D1792" s="43">
        <f t="shared" si="56"/>
        <v>366</v>
      </c>
      <c r="E1792" s="44">
        <f>ROUND(('Все выпуски'!$J$3*'Все выпуски'!$J$6/100)/366*(B1792-IF(C1792="Нет",VLOOKUP(A1792,'Айгенис Оп11'!$A$2:$C$30,3,0),VLOOKUP((A1792-1),'Айгенис Оп11'!$A$2:$C$30,3,0))),2)</f>
        <v>3.03</v>
      </c>
      <c r="G1792" s="43">
        <f>COUNTIF(D1793:$D$2571,365)</f>
        <v>452</v>
      </c>
      <c r="H1792" s="43">
        <f>COUNTIF(D1793:$D$2571,366)</f>
        <v>327</v>
      </c>
    </row>
    <row r="1793" spans="1:8" x14ac:dyDescent="0.25">
      <c r="A1793" s="1">
        <f>COUNTIF($C$2:C1793,"Да")</f>
        <v>19</v>
      </c>
      <c r="B1793" s="45">
        <f t="shared" si="57"/>
        <v>46792</v>
      </c>
      <c r="C1793" s="42" t="str">
        <f>IF(ISERROR(VLOOKUP(B1793,'Айгенис Оп11'!$C$3:$C$30,1,0)),"Нет","Да")</f>
        <v>Нет</v>
      </c>
      <c r="D1793" s="43">
        <f t="shared" si="56"/>
        <v>366</v>
      </c>
      <c r="E1793" s="44">
        <f>ROUND(('Все выпуски'!$J$3*'Все выпуски'!$J$6/100)/366*(B1793-IF(C1793="Нет",VLOOKUP(A1793,'Айгенис Оп11'!$A$2:$C$30,3,0),VLOOKUP((A1793-1),'Айгенис Оп11'!$A$2:$C$30,3,0))),2)</f>
        <v>3.11</v>
      </c>
      <c r="G1793" s="43">
        <f>COUNTIF(D1794:$D$2571,365)</f>
        <v>452</v>
      </c>
      <c r="H1793" s="43">
        <f>COUNTIF(D1794:$D$2571,366)</f>
        <v>326</v>
      </c>
    </row>
    <row r="1794" spans="1:8" x14ac:dyDescent="0.25">
      <c r="A1794" s="1">
        <f>COUNTIF($C$2:C1794,"Да")</f>
        <v>19</v>
      </c>
      <c r="B1794" s="45">
        <f t="shared" si="57"/>
        <v>46793</v>
      </c>
      <c r="C1794" s="42" t="str">
        <f>IF(ISERROR(VLOOKUP(B1794,'Айгенис Оп11'!$C$3:$C$30,1,0)),"Нет","Да")</f>
        <v>Нет</v>
      </c>
      <c r="D1794" s="43">
        <f t="shared" si="56"/>
        <v>366</v>
      </c>
      <c r="E1794" s="44">
        <f>ROUND(('Все выпуски'!$J$3*'Все выпуски'!$J$6/100)/366*(B1794-IF(C1794="Нет",VLOOKUP(A1794,'Айгенис Оп11'!$A$2:$C$30,3,0),VLOOKUP((A1794-1),'Айгенис Оп11'!$A$2:$C$30,3,0))),2)</f>
        <v>3.2</v>
      </c>
      <c r="G1794" s="43">
        <f>COUNTIF(D1795:$D$2571,365)</f>
        <v>452</v>
      </c>
      <c r="H1794" s="43">
        <f>COUNTIF(D1795:$D$2571,366)</f>
        <v>325</v>
      </c>
    </row>
    <row r="1795" spans="1:8" x14ac:dyDescent="0.25">
      <c r="A1795" s="1">
        <f>COUNTIF($C$2:C1795,"Да")</f>
        <v>19</v>
      </c>
      <c r="B1795" s="45">
        <f t="shared" si="57"/>
        <v>46794</v>
      </c>
      <c r="C1795" s="42" t="str">
        <f>IF(ISERROR(VLOOKUP(B1795,'Айгенис Оп11'!$C$3:$C$30,1,0)),"Нет","Да")</f>
        <v>Нет</v>
      </c>
      <c r="D1795" s="43">
        <f t="shared" ref="D1795:D1858" si="58">IF(MOD(YEAR(B1795),4)=0,366,365)</f>
        <v>366</v>
      </c>
      <c r="E1795" s="44">
        <f>ROUND(('Все выпуски'!$J$3*'Все выпуски'!$J$6/100)/366*(B1795-IF(C1795="Нет",VLOOKUP(A1795,'Айгенис Оп11'!$A$2:$C$30,3,0),VLOOKUP((A1795-1),'Айгенис Оп11'!$A$2:$C$30,3,0))),2)</f>
        <v>3.28</v>
      </c>
      <c r="G1795" s="43">
        <f>COUNTIF(D1796:$D$2571,365)</f>
        <v>452</v>
      </c>
      <c r="H1795" s="43">
        <f>COUNTIF(D1796:$D$2571,366)</f>
        <v>324</v>
      </c>
    </row>
    <row r="1796" spans="1:8" x14ac:dyDescent="0.25">
      <c r="A1796" s="1">
        <f>COUNTIF($C$2:C1796,"Да")</f>
        <v>19</v>
      </c>
      <c r="B1796" s="45">
        <f t="shared" si="57"/>
        <v>46795</v>
      </c>
      <c r="C1796" s="42" t="str">
        <f>IF(ISERROR(VLOOKUP(B1796,'Айгенис Оп11'!$C$3:$C$30,1,0)),"Нет","Да")</f>
        <v>Нет</v>
      </c>
      <c r="D1796" s="43">
        <f t="shared" si="58"/>
        <v>366</v>
      </c>
      <c r="E1796" s="44">
        <f>ROUND(('Все выпуски'!$J$3*'Все выпуски'!$J$6/100)/366*(B1796-IF(C1796="Нет",VLOOKUP(A1796,'Айгенис Оп11'!$A$2:$C$30,3,0),VLOOKUP((A1796-1),'Айгенис Оп11'!$A$2:$C$30,3,0))),2)</f>
        <v>3.36</v>
      </c>
      <c r="G1796" s="43">
        <f>COUNTIF(D1797:$D$2571,365)</f>
        <v>452</v>
      </c>
      <c r="H1796" s="43">
        <f>COUNTIF(D1797:$D$2571,366)</f>
        <v>323</v>
      </c>
    </row>
    <row r="1797" spans="1:8" x14ac:dyDescent="0.25">
      <c r="A1797" s="1">
        <f>COUNTIF($C$2:C1797,"Да")</f>
        <v>19</v>
      </c>
      <c r="B1797" s="45">
        <f t="shared" si="57"/>
        <v>46796</v>
      </c>
      <c r="C1797" s="42" t="str">
        <f>IF(ISERROR(VLOOKUP(B1797,'Айгенис Оп11'!$C$3:$C$30,1,0)),"Нет","Да")</f>
        <v>Нет</v>
      </c>
      <c r="D1797" s="43">
        <f t="shared" si="58"/>
        <v>366</v>
      </c>
      <c r="E1797" s="44">
        <f>ROUND(('Все выпуски'!$J$3*'Все выпуски'!$J$6/100)/366*(B1797-IF(C1797="Нет",VLOOKUP(A1797,'Айгенис Оп11'!$A$2:$C$30,3,0),VLOOKUP((A1797-1),'Айгенис Оп11'!$A$2:$C$30,3,0))),2)</f>
        <v>3.44</v>
      </c>
      <c r="G1797" s="43">
        <f>COUNTIF(D1798:$D$2571,365)</f>
        <v>452</v>
      </c>
      <c r="H1797" s="43">
        <f>COUNTIF(D1798:$D$2571,366)</f>
        <v>322</v>
      </c>
    </row>
    <row r="1798" spans="1:8" x14ac:dyDescent="0.25">
      <c r="A1798" s="1">
        <f>COUNTIF($C$2:C1798,"Да")</f>
        <v>19</v>
      </c>
      <c r="B1798" s="45">
        <f t="shared" si="57"/>
        <v>46797</v>
      </c>
      <c r="C1798" s="42" t="str">
        <f>IF(ISERROR(VLOOKUP(B1798,'Айгенис Оп11'!$C$3:$C$30,1,0)),"Нет","Да")</f>
        <v>Нет</v>
      </c>
      <c r="D1798" s="43">
        <f t="shared" si="58"/>
        <v>366</v>
      </c>
      <c r="E1798" s="44">
        <f>ROUND(('Все выпуски'!$J$3*'Все выпуски'!$J$6/100)/366*(B1798-IF(C1798="Нет",VLOOKUP(A1798,'Айгенис Оп11'!$A$2:$C$30,3,0),VLOOKUP((A1798-1),'Айгенис Оп11'!$A$2:$C$30,3,0))),2)</f>
        <v>3.52</v>
      </c>
      <c r="G1798" s="43">
        <f>COUNTIF(D1799:$D$2571,365)</f>
        <v>452</v>
      </c>
      <c r="H1798" s="43">
        <f>COUNTIF(D1799:$D$2571,366)</f>
        <v>321</v>
      </c>
    </row>
    <row r="1799" spans="1:8" x14ac:dyDescent="0.25">
      <c r="A1799" s="1">
        <f>COUNTIF($C$2:C1799,"Да")</f>
        <v>19</v>
      </c>
      <c r="B1799" s="45">
        <f t="shared" si="57"/>
        <v>46798</v>
      </c>
      <c r="C1799" s="42" t="str">
        <f>IF(ISERROR(VLOOKUP(B1799,'Айгенис Оп11'!$C$3:$C$30,1,0)),"Нет","Да")</f>
        <v>Нет</v>
      </c>
      <c r="D1799" s="43">
        <f t="shared" si="58"/>
        <v>366</v>
      </c>
      <c r="E1799" s="44">
        <f>ROUND(('Все выпуски'!$J$3*'Все выпуски'!$J$6/100)/366*(B1799-IF(C1799="Нет",VLOOKUP(A1799,'Айгенис Оп11'!$A$2:$C$30,3,0),VLOOKUP((A1799-1),'Айгенис Оп11'!$A$2:$C$30,3,0))),2)</f>
        <v>3.61</v>
      </c>
      <c r="G1799" s="43">
        <f>COUNTIF(D1800:$D$2571,365)</f>
        <v>452</v>
      </c>
      <c r="H1799" s="43">
        <f>COUNTIF(D1800:$D$2571,366)</f>
        <v>320</v>
      </c>
    </row>
    <row r="1800" spans="1:8" x14ac:dyDescent="0.25">
      <c r="A1800" s="1">
        <f>COUNTIF($C$2:C1800,"Да")</f>
        <v>19</v>
      </c>
      <c r="B1800" s="45">
        <f t="shared" si="57"/>
        <v>46799</v>
      </c>
      <c r="C1800" s="42" t="str">
        <f>IF(ISERROR(VLOOKUP(B1800,'Айгенис Оп11'!$C$3:$C$30,1,0)),"Нет","Да")</f>
        <v>Нет</v>
      </c>
      <c r="D1800" s="43">
        <f t="shared" si="58"/>
        <v>366</v>
      </c>
      <c r="E1800" s="44">
        <f>ROUND(('Все выпуски'!$J$3*'Все выпуски'!$J$6/100)/366*(B1800-IF(C1800="Нет",VLOOKUP(A1800,'Айгенис Оп11'!$A$2:$C$30,3,0),VLOOKUP((A1800-1),'Айгенис Оп11'!$A$2:$C$30,3,0))),2)</f>
        <v>3.69</v>
      </c>
      <c r="G1800" s="43">
        <f>COUNTIF(D1801:$D$2571,365)</f>
        <v>452</v>
      </c>
      <c r="H1800" s="43">
        <f>COUNTIF(D1801:$D$2571,366)</f>
        <v>319</v>
      </c>
    </row>
    <row r="1801" spans="1:8" x14ac:dyDescent="0.25">
      <c r="A1801" s="1">
        <f>COUNTIF($C$2:C1801,"Да")</f>
        <v>19</v>
      </c>
      <c r="B1801" s="45">
        <f t="shared" si="57"/>
        <v>46800</v>
      </c>
      <c r="C1801" s="42" t="str">
        <f>IF(ISERROR(VLOOKUP(B1801,'Айгенис Оп11'!$C$3:$C$30,1,0)),"Нет","Да")</f>
        <v>Нет</v>
      </c>
      <c r="D1801" s="43">
        <f t="shared" si="58"/>
        <v>366</v>
      </c>
      <c r="E1801" s="44">
        <f>ROUND(('Все выпуски'!$J$3*'Все выпуски'!$J$6/100)/366*(B1801-IF(C1801="Нет",VLOOKUP(A1801,'Айгенис Оп11'!$A$2:$C$30,3,0),VLOOKUP((A1801-1),'Айгенис Оп11'!$A$2:$C$30,3,0))),2)</f>
        <v>3.77</v>
      </c>
      <c r="G1801" s="43">
        <f>COUNTIF(D1802:$D$2571,365)</f>
        <v>452</v>
      </c>
      <c r="H1801" s="43">
        <f>COUNTIF(D1802:$D$2571,366)</f>
        <v>318</v>
      </c>
    </row>
    <row r="1802" spans="1:8" x14ac:dyDescent="0.25">
      <c r="A1802" s="1">
        <f>COUNTIF($C$2:C1802,"Да")</f>
        <v>19</v>
      </c>
      <c r="B1802" s="45">
        <f t="shared" si="57"/>
        <v>46801</v>
      </c>
      <c r="C1802" s="42" t="str">
        <f>IF(ISERROR(VLOOKUP(B1802,'Айгенис Оп11'!$C$3:$C$30,1,0)),"Нет","Да")</f>
        <v>Нет</v>
      </c>
      <c r="D1802" s="43">
        <f t="shared" si="58"/>
        <v>366</v>
      </c>
      <c r="E1802" s="44">
        <f>ROUND(('Все выпуски'!$J$3*'Все выпуски'!$J$6/100)/366*(B1802-IF(C1802="Нет",VLOOKUP(A1802,'Айгенис Оп11'!$A$2:$C$30,3,0),VLOOKUP((A1802-1),'Айгенис Оп11'!$A$2:$C$30,3,0))),2)</f>
        <v>3.85</v>
      </c>
      <c r="G1802" s="43">
        <f>COUNTIF(D1803:$D$2571,365)</f>
        <v>452</v>
      </c>
      <c r="H1802" s="43">
        <f>COUNTIF(D1803:$D$2571,366)</f>
        <v>317</v>
      </c>
    </row>
    <row r="1803" spans="1:8" x14ac:dyDescent="0.25">
      <c r="A1803" s="1">
        <f>COUNTIF($C$2:C1803,"Да")</f>
        <v>19</v>
      </c>
      <c r="B1803" s="45">
        <f t="shared" si="57"/>
        <v>46802</v>
      </c>
      <c r="C1803" s="42" t="str">
        <f>IF(ISERROR(VLOOKUP(B1803,'Айгенис Оп11'!$C$3:$C$30,1,0)),"Нет","Да")</f>
        <v>Нет</v>
      </c>
      <c r="D1803" s="43">
        <f t="shared" si="58"/>
        <v>366</v>
      </c>
      <c r="E1803" s="44">
        <f>ROUND(('Все выпуски'!$J$3*'Все выпуски'!$J$6/100)/366*(B1803-IF(C1803="Нет",VLOOKUP(A1803,'Айгенис Оп11'!$A$2:$C$30,3,0),VLOOKUP((A1803-1),'Айгенис Оп11'!$A$2:$C$30,3,0))),2)</f>
        <v>3.93</v>
      </c>
      <c r="G1803" s="43">
        <f>COUNTIF(D1804:$D$2571,365)</f>
        <v>452</v>
      </c>
      <c r="H1803" s="43">
        <f>COUNTIF(D1804:$D$2571,366)</f>
        <v>316</v>
      </c>
    </row>
    <row r="1804" spans="1:8" x14ac:dyDescent="0.25">
      <c r="A1804" s="1">
        <f>COUNTIF($C$2:C1804,"Да")</f>
        <v>19</v>
      </c>
      <c r="B1804" s="45">
        <f t="shared" si="57"/>
        <v>46803</v>
      </c>
      <c r="C1804" s="42" t="str">
        <f>IF(ISERROR(VLOOKUP(B1804,'Айгенис Оп11'!$C$3:$C$30,1,0)),"Нет","Да")</f>
        <v>Нет</v>
      </c>
      <c r="D1804" s="43">
        <f t="shared" si="58"/>
        <v>366</v>
      </c>
      <c r="E1804" s="44">
        <f>ROUND(('Все выпуски'!$J$3*'Все выпуски'!$J$6/100)/366*(B1804-IF(C1804="Нет",VLOOKUP(A1804,'Айгенис Оп11'!$A$2:$C$30,3,0),VLOOKUP((A1804-1),'Айгенис Оп11'!$A$2:$C$30,3,0))),2)</f>
        <v>4.0199999999999996</v>
      </c>
      <c r="G1804" s="43">
        <f>COUNTIF(D1805:$D$2571,365)</f>
        <v>452</v>
      </c>
      <c r="H1804" s="43">
        <f>COUNTIF(D1805:$D$2571,366)</f>
        <v>315</v>
      </c>
    </row>
    <row r="1805" spans="1:8" x14ac:dyDescent="0.25">
      <c r="A1805" s="1">
        <f>COUNTIF($C$2:C1805,"Да")</f>
        <v>19</v>
      </c>
      <c r="B1805" s="45">
        <f t="shared" si="57"/>
        <v>46804</v>
      </c>
      <c r="C1805" s="42" t="str">
        <f>IF(ISERROR(VLOOKUP(B1805,'Айгенис Оп11'!$C$3:$C$30,1,0)),"Нет","Да")</f>
        <v>Нет</v>
      </c>
      <c r="D1805" s="43">
        <f t="shared" si="58"/>
        <v>366</v>
      </c>
      <c r="E1805" s="44">
        <f>ROUND(('Все выпуски'!$J$3*'Все выпуски'!$J$6/100)/366*(B1805-IF(C1805="Нет",VLOOKUP(A1805,'Айгенис Оп11'!$A$2:$C$30,3,0),VLOOKUP((A1805-1),'Айгенис Оп11'!$A$2:$C$30,3,0))),2)</f>
        <v>4.0999999999999996</v>
      </c>
      <c r="G1805" s="43">
        <f>COUNTIF(D1806:$D$2571,365)</f>
        <v>452</v>
      </c>
      <c r="H1805" s="43">
        <f>COUNTIF(D1806:$D$2571,366)</f>
        <v>314</v>
      </c>
    </row>
    <row r="1806" spans="1:8" x14ac:dyDescent="0.25">
      <c r="A1806" s="1">
        <f>COUNTIF($C$2:C1806,"Да")</f>
        <v>19</v>
      </c>
      <c r="B1806" s="45">
        <f t="shared" si="57"/>
        <v>46805</v>
      </c>
      <c r="C1806" s="42" t="str">
        <f>IF(ISERROR(VLOOKUP(B1806,'Айгенис Оп11'!$C$3:$C$30,1,0)),"Нет","Да")</f>
        <v>Нет</v>
      </c>
      <c r="D1806" s="43">
        <f t="shared" si="58"/>
        <v>366</v>
      </c>
      <c r="E1806" s="44">
        <f>ROUND(('Все выпуски'!$J$3*'Все выпуски'!$J$6/100)/366*(B1806-IF(C1806="Нет",VLOOKUP(A1806,'Айгенис Оп11'!$A$2:$C$30,3,0),VLOOKUP((A1806-1),'Айгенис Оп11'!$A$2:$C$30,3,0))),2)</f>
        <v>4.18</v>
      </c>
      <c r="G1806" s="43">
        <f>COUNTIF(D1807:$D$2571,365)</f>
        <v>452</v>
      </c>
      <c r="H1806" s="43">
        <f>COUNTIF(D1807:$D$2571,366)</f>
        <v>313</v>
      </c>
    </row>
    <row r="1807" spans="1:8" x14ac:dyDescent="0.25">
      <c r="A1807" s="1">
        <f>COUNTIF($C$2:C1807,"Да")</f>
        <v>19</v>
      </c>
      <c r="B1807" s="45">
        <f t="shared" si="57"/>
        <v>46806</v>
      </c>
      <c r="C1807" s="42" t="str">
        <f>IF(ISERROR(VLOOKUP(B1807,'Айгенис Оп11'!$C$3:$C$30,1,0)),"Нет","Да")</f>
        <v>Нет</v>
      </c>
      <c r="D1807" s="43">
        <f t="shared" si="58"/>
        <v>366</v>
      </c>
      <c r="E1807" s="44">
        <f>ROUND(('Все выпуски'!$J$3*'Все выпуски'!$J$6/100)/366*(B1807-IF(C1807="Нет",VLOOKUP(A1807,'Айгенис Оп11'!$A$2:$C$30,3,0),VLOOKUP((A1807-1),'Айгенис Оп11'!$A$2:$C$30,3,0))),2)</f>
        <v>4.26</v>
      </c>
      <c r="G1807" s="43">
        <f>COUNTIF(D1808:$D$2571,365)</f>
        <v>452</v>
      </c>
      <c r="H1807" s="43">
        <f>COUNTIF(D1808:$D$2571,366)</f>
        <v>312</v>
      </c>
    </row>
    <row r="1808" spans="1:8" x14ac:dyDescent="0.25">
      <c r="A1808" s="1">
        <f>COUNTIF($C$2:C1808,"Да")</f>
        <v>19</v>
      </c>
      <c r="B1808" s="45">
        <f t="shared" si="57"/>
        <v>46807</v>
      </c>
      <c r="C1808" s="42" t="str">
        <f>IF(ISERROR(VLOOKUP(B1808,'Айгенис Оп11'!$C$3:$C$30,1,0)),"Нет","Да")</f>
        <v>Нет</v>
      </c>
      <c r="D1808" s="43">
        <f t="shared" si="58"/>
        <v>366</v>
      </c>
      <c r="E1808" s="44">
        <f>ROUND(('Все выпуски'!$J$3*'Все выпуски'!$J$6/100)/366*(B1808-IF(C1808="Нет",VLOOKUP(A1808,'Айгенис Оп11'!$A$2:$C$30,3,0),VLOOKUP((A1808-1),'Айгенис Оп11'!$A$2:$C$30,3,0))),2)</f>
        <v>4.34</v>
      </c>
      <c r="G1808" s="43">
        <f>COUNTIF(D1809:$D$2571,365)</f>
        <v>452</v>
      </c>
      <c r="H1808" s="43">
        <f>COUNTIF(D1809:$D$2571,366)</f>
        <v>311</v>
      </c>
    </row>
    <row r="1809" spans="1:8" x14ac:dyDescent="0.25">
      <c r="A1809" s="1">
        <f>COUNTIF($C$2:C1809,"Да")</f>
        <v>19</v>
      </c>
      <c r="B1809" s="45">
        <f t="shared" si="57"/>
        <v>46808</v>
      </c>
      <c r="C1809" s="42" t="str">
        <f>IF(ISERROR(VLOOKUP(B1809,'Айгенис Оп11'!$C$3:$C$30,1,0)),"Нет","Да")</f>
        <v>Нет</v>
      </c>
      <c r="D1809" s="43">
        <f t="shared" si="58"/>
        <v>366</v>
      </c>
      <c r="E1809" s="44">
        <f>ROUND(('Все выпуски'!$J$3*'Все выпуски'!$J$6/100)/366*(B1809-IF(C1809="Нет",VLOOKUP(A1809,'Айгенис Оп11'!$A$2:$C$30,3,0),VLOOKUP((A1809-1),'Айгенис Оп11'!$A$2:$C$30,3,0))),2)</f>
        <v>4.43</v>
      </c>
      <c r="G1809" s="43">
        <f>COUNTIF(D1810:$D$2571,365)</f>
        <v>452</v>
      </c>
      <c r="H1809" s="43">
        <f>COUNTIF(D1810:$D$2571,366)</f>
        <v>310</v>
      </c>
    </row>
    <row r="1810" spans="1:8" x14ac:dyDescent="0.25">
      <c r="A1810" s="1">
        <f>COUNTIF($C$2:C1810,"Да")</f>
        <v>19</v>
      </c>
      <c r="B1810" s="45">
        <f t="shared" si="57"/>
        <v>46809</v>
      </c>
      <c r="C1810" s="42" t="str">
        <f>IF(ISERROR(VLOOKUP(B1810,'Айгенис Оп11'!$C$3:$C$30,1,0)),"Нет","Да")</f>
        <v>Нет</v>
      </c>
      <c r="D1810" s="43">
        <f t="shared" si="58"/>
        <v>366</v>
      </c>
      <c r="E1810" s="44">
        <f>ROUND(('Все выпуски'!$J$3*'Все выпуски'!$J$6/100)/366*(B1810-IF(C1810="Нет",VLOOKUP(A1810,'Айгенис Оп11'!$A$2:$C$30,3,0),VLOOKUP((A1810-1),'Айгенис Оп11'!$A$2:$C$30,3,0))),2)</f>
        <v>4.51</v>
      </c>
      <c r="G1810" s="43">
        <f>COUNTIF(D1811:$D$2571,365)</f>
        <v>452</v>
      </c>
      <c r="H1810" s="43">
        <f>COUNTIF(D1811:$D$2571,366)</f>
        <v>309</v>
      </c>
    </row>
    <row r="1811" spans="1:8" x14ac:dyDescent="0.25">
      <c r="A1811" s="1">
        <f>COUNTIF($C$2:C1811,"Да")</f>
        <v>19</v>
      </c>
      <c r="B1811" s="45">
        <f t="shared" si="57"/>
        <v>46810</v>
      </c>
      <c r="C1811" s="42" t="str">
        <f>IF(ISERROR(VLOOKUP(B1811,'Айгенис Оп11'!$C$3:$C$30,1,0)),"Нет","Да")</f>
        <v>Нет</v>
      </c>
      <c r="D1811" s="43">
        <f t="shared" si="58"/>
        <v>366</v>
      </c>
      <c r="E1811" s="44">
        <f>ROUND(('Все выпуски'!$J$3*'Все выпуски'!$J$6/100)/366*(B1811-IF(C1811="Нет",VLOOKUP(A1811,'Айгенис Оп11'!$A$2:$C$30,3,0),VLOOKUP((A1811-1),'Айгенис Оп11'!$A$2:$C$30,3,0))),2)</f>
        <v>4.59</v>
      </c>
      <c r="G1811" s="43">
        <f>COUNTIF(D1812:$D$2571,365)</f>
        <v>452</v>
      </c>
      <c r="H1811" s="43">
        <f>COUNTIF(D1812:$D$2571,366)</f>
        <v>308</v>
      </c>
    </row>
    <row r="1812" spans="1:8" x14ac:dyDescent="0.25">
      <c r="A1812" s="1">
        <f>COUNTIF($C$2:C1812,"Да")</f>
        <v>19</v>
      </c>
      <c r="B1812" s="45">
        <f t="shared" si="57"/>
        <v>46811</v>
      </c>
      <c r="C1812" s="42" t="str">
        <f>IF(ISERROR(VLOOKUP(B1812,'Айгенис Оп11'!$C$3:$C$30,1,0)),"Нет","Да")</f>
        <v>Нет</v>
      </c>
      <c r="D1812" s="43">
        <f t="shared" si="58"/>
        <v>366</v>
      </c>
      <c r="E1812" s="44">
        <f>ROUND(('Все выпуски'!$J$3*'Все выпуски'!$J$6/100)/366*(B1812-IF(C1812="Нет",VLOOKUP(A1812,'Айгенис Оп11'!$A$2:$C$30,3,0),VLOOKUP((A1812-1),'Айгенис Оп11'!$A$2:$C$30,3,0))),2)</f>
        <v>4.67</v>
      </c>
      <c r="G1812" s="43">
        <f>COUNTIF(D1813:$D$2571,365)</f>
        <v>452</v>
      </c>
      <c r="H1812" s="43">
        <f>COUNTIF(D1813:$D$2571,366)</f>
        <v>307</v>
      </c>
    </row>
    <row r="1813" spans="1:8" x14ac:dyDescent="0.25">
      <c r="A1813" s="1">
        <f>COUNTIF($C$2:C1813,"Да")</f>
        <v>19</v>
      </c>
      <c r="B1813" s="45">
        <f t="shared" si="57"/>
        <v>46812</v>
      </c>
      <c r="C1813" s="42" t="str">
        <f>IF(ISERROR(VLOOKUP(B1813,'Айгенис Оп11'!$C$3:$C$30,1,0)),"Нет","Да")</f>
        <v>Нет</v>
      </c>
      <c r="D1813" s="43">
        <f t="shared" si="58"/>
        <v>366</v>
      </c>
      <c r="E1813" s="44">
        <f>ROUND(('Все выпуски'!$J$3*'Все выпуски'!$J$6/100)/366*(B1813-IF(C1813="Нет",VLOOKUP(A1813,'Айгенис Оп11'!$A$2:$C$30,3,0),VLOOKUP((A1813-1),'Айгенис Оп11'!$A$2:$C$30,3,0))),2)</f>
        <v>4.75</v>
      </c>
      <c r="G1813" s="43">
        <f>COUNTIF(D1814:$D$2571,365)</f>
        <v>452</v>
      </c>
      <c r="H1813" s="43">
        <f>COUNTIF(D1814:$D$2571,366)</f>
        <v>306</v>
      </c>
    </row>
    <row r="1814" spans="1:8" x14ac:dyDescent="0.25">
      <c r="A1814" s="1">
        <f>COUNTIF($C$2:C1814,"Да")</f>
        <v>19</v>
      </c>
      <c r="B1814" s="45">
        <f t="shared" si="57"/>
        <v>46813</v>
      </c>
      <c r="C1814" s="42" t="str">
        <f>IF(ISERROR(VLOOKUP(B1814,'Айгенис Оп11'!$C$3:$C$30,1,0)),"Нет","Да")</f>
        <v>Нет</v>
      </c>
      <c r="D1814" s="43">
        <f t="shared" si="58"/>
        <v>366</v>
      </c>
      <c r="E1814" s="44">
        <f>ROUND(('Все выпуски'!$J$3*'Все выпуски'!$J$6/100)/366*(B1814-IF(C1814="Нет",VLOOKUP(A1814,'Айгенис Оп11'!$A$2:$C$30,3,0),VLOOKUP((A1814-1),'Айгенис Оп11'!$A$2:$C$30,3,0))),2)</f>
        <v>4.84</v>
      </c>
      <c r="G1814" s="43">
        <f>COUNTIF(D1815:$D$2571,365)</f>
        <v>452</v>
      </c>
      <c r="H1814" s="43">
        <f>COUNTIF(D1815:$D$2571,366)</f>
        <v>305</v>
      </c>
    </row>
    <row r="1815" spans="1:8" x14ac:dyDescent="0.25">
      <c r="A1815" s="1">
        <f>COUNTIF($C$2:C1815,"Да")</f>
        <v>19</v>
      </c>
      <c r="B1815" s="45">
        <f t="shared" si="57"/>
        <v>46814</v>
      </c>
      <c r="C1815" s="42" t="str">
        <f>IF(ISERROR(VLOOKUP(B1815,'Айгенис Оп11'!$C$3:$C$30,1,0)),"Нет","Да")</f>
        <v>Нет</v>
      </c>
      <c r="D1815" s="43">
        <f t="shared" si="58"/>
        <v>366</v>
      </c>
      <c r="E1815" s="44">
        <f>ROUND(('Все выпуски'!$J$3*'Все выпуски'!$J$6/100)/366*(B1815-IF(C1815="Нет",VLOOKUP(A1815,'Айгенис Оп11'!$A$2:$C$30,3,0),VLOOKUP((A1815-1),'Айгенис Оп11'!$A$2:$C$30,3,0))),2)</f>
        <v>4.92</v>
      </c>
      <c r="G1815" s="43">
        <f>COUNTIF(D1816:$D$2571,365)</f>
        <v>452</v>
      </c>
      <c r="H1815" s="43">
        <f>COUNTIF(D1816:$D$2571,366)</f>
        <v>304</v>
      </c>
    </row>
    <row r="1816" spans="1:8" x14ac:dyDescent="0.25">
      <c r="A1816" s="1">
        <f>COUNTIF($C$2:C1816,"Да")</f>
        <v>19</v>
      </c>
      <c r="B1816" s="45">
        <f t="shared" si="57"/>
        <v>46815</v>
      </c>
      <c r="C1816" s="42" t="str">
        <f>IF(ISERROR(VLOOKUP(B1816,'Айгенис Оп11'!$C$3:$C$30,1,0)),"Нет","Да")</f>
        <v>Нет</v>
      </c>
      <c r="D1816" s="43">
        <f t="shared" si="58"/>
        <v>366</v>
      </c>
      <c r="E1816" s="44">
        <f>ROUND(('Все выпуски'!$J$3*'Все выпуски'!$J$6/100)/366*(B1816-IF(C1816="Нет",VLOOKUP(A1816,'Айгенис Оп11'!$A$2:$C$30,3,0),VLOOKUP((A1816-1),'Айгенис Оп11'!$A$2:$C$30,3,0))),2)</f>
        <v>5</v>
      </c>
      <c r="G1816" s="43">
        <f>COUNTIF(D1817:$D$2571,365)</f>
        <v>452</v>
      </c>
      <c r="H1816" s="43">
        <f>COUNTIF(D1817:$D$2571,366)</f>
        <v>303</v>
      </c>
    </row>
    <row r="1817" spans="1:8" x14ac:dyDescent="0.25">
      <c r="A1817" s="1">
        <f>COUNTIF($C$2:C1817,"Да")</f>
        <v>19</v>
      </c>
      <c r="B1817" s="45">
        <f t="shared" si="57"/>
        <v>46816</v>
      </c>
      <c r="C1817" s="42" t="str">
        <f>IF(ISERROR(VLOOKUP(B1817,'Айгенис Оп11'!$C$3:$C$30,1,0)),"Нет","Да")</f>
        <v>Нет</v>
      </c>
      <c r="D1817" s="43">
        <f t="shared" si="58"/>
        <v>366</v>
      </c>
      <c r="E1817" s="44">
        <f>ROUND(('Все выпуски'!$J$3*'Все выпуски'!$J$6/100)/366*(B1817-IF(C1817="Нет",VLOOKUP(A1817,'Айгенис Оп11'!$A$2:$C$30,3,0),VLOOKUP((A1817-1),'Айгенис Оп11'!$A$2:$C$30,3,0))),2)</f>
        <v>5.08</v>
      </c>
      <c r="G1817" s="43">
        <f>COUNTIF(D1818:$D$2571,365)</f>
        <v>452</v>
      </c>
      <c r="H1817" s="43">
        <f>COUNTIF(D1818:$D$2571,366)</f>
        <v>302</v>
      </c>
    </row>
    <row r="1818" spans="1:8" x14ac:dyDescent="0.25">
      <c r="A1818" s="1">
        <f>COUNTIF($C$2:C1818,"Да")</f>
        <v>19</v>
      </c>
      <c r="B1818" s="45">
        <f t="shared" si="57"/>
        <v>46817</v>
      </c>
      <c r="C1818" s="42" t="str">
        <f>IF(ISERROR(VLOOKUP(B1818,'Айгенис Оп11'!$C$3:$C$30,1,0)),"Нет","Да")</f>
        <v>Нет</v>
      </c>
      <c r="D1818" s="43">
        <f t="shared" si="58"/>
        <v>366</v>
      </c>
      <c r="E1818" s="44">
        <f>ROUND(('Все выпуски'!$J$3*'Все выпуски'!$J$6/100)/366*(B1818-IF(C1818="Нет",VLOOKUP(A1818,'Айгенис Оп11'!$A$2:$C$30,3,0),VLOOKUP((A1818-1),'Айгенис Оп11'!$A$2:$C$30,3,0))),2)</f>
        <v>5.16</v>
      </c>
      <c r="G1818" s="43">
        <f>COUNTIF(D1819:$D$2571,365)</f>
        <v>452</v>
      </c>
      <c r="H1818" s="43">
        <f>COUNTIF(D1819:$D$2571,366)</f>
        <v>301</v>
      </c>
    </row>
    <row r="1819" spans="1:8" x14ac:dyDescent="0.25">
      <c r="A1819" s="1">
        <f>COUNTIF($C$2:C1819,"Да")</f>
        <v>19</v>
      </c>
      <c r="B1819" s="45">
        <f t="shared" si="57"/>
        <v>46818</v>
      </c>
      <c r="C1819" s="42" t="str">
        <f>IF(ISERROR(VLOOKUP(B1819,'Айгенис Оп11'!$C$3:$C$30,1,0)),"Нет","Да")</f>
        <v>Нет</v>
      </c>
      <c r="D1819" s="43">
        <f t="shared" si="58"/>
        <v>366</v>
      </c>
      <c r="E1819" s="44">
        <f>ROUND(('Все выпуски'!$J$3*'Все выпуски'!$J$6/100)/366*(B1819-IF(C1819="Нет",VLOOKUP(A1819,'Айгенис Оп11'!$A$2:$C$30,3,0),VLOOKUP((A1819-1),'Айгенис Оп11'!$A$2:$C$30,3,0))),2)</f>
        <v>5.25</v>
      </c>
      <c r="G1819" s="43">
        <f>COUNTIF(D1820:$D$2571,365)</f>
        <v>452</v>
      </c>
      <c r="H1819" s="43">
        <f>COUNTIF(D1820:$D$2571,366)</f>
        <v>300</v>
      </c>
    </row>
    <row r="1820" spans="1:8" x14ac:dyDescent="0.25">
      <c r="A1820" s="1">
        <f>COUNTIF($C$2:C1820,"Да")</f>
        <v>19</v>
      </c>
      <c r="B1820" s="45">
        <f t="shared" si="57"/>
        <v>46819</v>
      </c>
      <c r="C1820" s="42" t="str">
        <f>IF(ISERROR(VLOOKUP(B1820,'Айгенис Оп11'!$C$3:$C$30,1,0)),"Нет","Да")</f>
        <v>Нет</v>
      </c>
      <c r="D1820" s="43">
        <f t="shared" si="58"/>
        <v>366</v>
      </c>
      <c r="E1820" s="44">
        <f>ROUND(('Все выпуски'!$J$3*'Все выпуски'!$J$6/100)/366*(B1820-IF(C1820="Нет",VLOOKUP(A1820,'Айгенис Оп11'!$A$2:$C$30,3,0),VLOOKUP((A1820-1),'Айгенис Оп11'!$A$2:$C$30,3,0))),2)</f>
        <v>5.33</v>
      </c>
      <c r="G1820" s="43">
        <f>COUNTIF(D1821:$D$2571,365)</f>
        <v>452</v>
      </c>
      <c r="H1820" s="43">
        <f>COUNTIF(D1821:$D$2571,366)</f>
        <v>299</v>
      </c>
    </row>
    <row r="1821" spans="1:8" x14ac:dyDescent="0.25">
      <c r="A1821" s="1">
        <f>COUNTIF($C$2:C1821,"Да")</f>
        <v>19</v>
      </c>
      <c r="B1821" s="45">
        <f t="shared" si="57"/>
        <v>46820</v>
      </c>
      <c r="C1821" s="42" t="str">
        <f>IF(ISERROR(VLOOKUP(B1821,'Айгенис Оп11'!$C$3:$C$30,1,0)),"Нет","Да")</f>
        <v>Нет</v>
      </c>
      <c r="D1821" s="43">
        <f t="shared" si="58"/>
        <v>366</v>
      </c>
      <c r="E1821" s="44">
        <f>ROUND(('Все выпуски'!$J$3*'Все выпуски'!$J$6/100)/366*(B1821-IF(C1821="Нет",VLOOKUP(A1821,'Айгенис Оп11'!$A$2:$C$30,3,0),VLOOKUP((A1821-1),'Айгенис Оп11'!$A$2:$C$30,3,0))),2)</f>
        <v>5.41</v>
      </c>
      <c r="G1821" s="43">
        <f>COUNTIF(D1822:$D$2571,365)</f>
        <v>452</v>
      </c>
      <c r="H1821" s="43">
        <f>COUNTIF(D1822:$D$2571,366)</f>
        <v>298</v>
      </c>
    </row>
    <row r="1822" spans="1:8" x14ac:dyDescent="0.25">
      <c r="A1822" s="1">
        <f>COUNTIF($C$2:C1822,"Да")</f>
        <v>19</v>
      </c>
      <c r="B1822" s="45">
        <f t="shared" ref="B1822:B1885" si="59">B1821+1</f>
        <v>46821</v>
      </c>
      <c r="C1822" s="42" t="str">
        <f>IF(ISERROR(VLOOKUP(B1822,'Айгенис Оп11'!$C$3:$C$30,1,0)),"Нет","Да")</f>
        <v>Нет</v>
      </c>
      <c r="D1822" s="43">
        <f t="shared" si="58"/>
        <v>366</v>
      </c>
      <c r="E1822" s="44">
        <f>ROUND(('Все выпуски'!$J$3*'Все выпуски'!$J$6/100)/366*(B1822-IF(C1822="Нет",VLOOKUP(A1822,'Айгенис Оп11'!$A$2:$C$30,3,0),VLOOKUP((A1822-1),'Айгенис Оп11'!$A$2:$C$30,3,0))),2)</f>
        <v>5.49</v>
      </c>
      <c r="G1822" s="43">
        <f>COUNTIF(D1823:$D$2571,365)</f>
        <v>452</v>
      </c>
      <c r="H1822" s="43">
        <f>COUNTIF(D1823:$D$2571,366)</f>
        <v>297</v>
      </c>
    </row>
    <row r="1823" spans="1:8" x14ac:dyDescent="0.25">
      <c r="A1823" s="1">
        <f>COUNTIF($C$2:C1823,"Да")</f>
        <v>19</v>
      </c>
      <c r="B1823" s="45">
        <f t="shared" si="59"/>
        <v>46822</v>
      </c>
      <c r="C1823" s="42" t="str">
        <f>IF(ISERROR(VLOOKUP(B1823,'Айгенис Оп11'!$C$3:$C$30,1,0)),"Нет","Да")</f>
        <v>Нет</v>
      </c>
      <c r="D1823" s="43">
        <f t="shared" si="58"/>
        <v>366</v>
      </c>
      <c r="E1823" s="44">
        <f>ROUND(('Все выпуски'!$J$3*'Все выпуски'!$J$6/100)/366*(B1823-IF(C1823="Нет",VLOOKUP(A1823,'Айгенис Оп11'!$A$2:$C$30,3,0),VLOOKUP((A1823-1),'Айгенис Оп11'!$A$2:$C$30,3,0))),2)</f>
        <v>5.57</v>
      </c>
      <c r="G1823" s="43">
        <f>COUNTIF(D1824:$D$2571,365)</f>
        <v>452</v>
      </c>
      <c r="H1823" s="43">
        <f>COUNTIF(D1824:$D$2571,366)</f>
        <v>296</v>
      </c>
    </row>
    <row r="1824" spans="1:8" x14ac:dyDescent="0.25">
      <c r="A1824" s="1">
        <f>COUNTIF($C$2:C1824,"Да")</f>
        <v>19</v>
      </c>
      <c r="B1824" s="45">
        <f t="shared" si="59"/>
        <v>46823</v>
      </c>
      <c r="C1824" s="42" t="str">
        <f>IF(ISERROR(VLOOKUP(B1824,'Айгенис Оп11'!$C$3:$C$30,1,0)),"Нет","Да")</f>
        <v>Нет</v>
      </c>
      <c r="D1824" s="43">
        <f t="shared" si="58"/>
        <v>366</v>
      </c>
      <c r="E1824" s="44">
        <f>ROUND(('Все выпуски'!$J$3*'Все выпуски'!$J$6/100)/366*(B1824-IF(C1824="Нет",VLOOKUP(A1824,'Айгенис Оп11'!$A$2:$C$30,3,0),VLOOKUP((A1824-1),'Айгенис Оп11'!$A$2:$C$30,3,0))),2)</f>
        <v>5.66</v>
      </c>
      <c r="G1824" s="43">
        <f>COUNTIF(D1825:$D$2571,365)</f>
        <v>452</v>
      </c>
      <c r="H1824" s="43">
        <f>COUNTIF(D1825:$D$2571,366)</f>
        <v>295</v>
      </c>
    </row>
    <row r="1825" spans="1:8" x14ac:dyDescent="0.25">
      <c r="A1825" s="1">
        <f>COUNTIF($C$2:C1825,"Да")</f>
        <v>19</v>
      </c>
      <c r="B1825" s="45">
        <f t="shared" si="59"/>
        <v>46824</v>
      </c>
      <c r="C1825" s="42" t="str">
        <f>IF(ISERROR(VLOOKUP(B1825,'Айгенис Оп11'!$C$3:$C$30,1,0)),"Нет","Да")</f>
        <v>Нет</v>
      </c>
      <c r="D1825" s="43">
        <f t="shared" si="58"/>
        <v>366</v>
      </c>
      <c r="E1825" s="44">
        <f>ROUND(('Все выпуски'!$J$3*'Все выпуски'!$J$6/100)/366*(B1825-IF(C1825="Нет",VLOOKUP(A1825,'Айгенис Оп11'!$A$2:$C$30,3,0),VLOOKUP((A1825-1),'Айгенис Оп11'!$A$2:$C$30,3,0))),2)</f>
        <v>5.74</v>
      </c>
      <c r="G1825" s="43">
        <f>COUNTIF(D1826:$D$2571,365)</f>
        <v>452</v>
      </c>
      <c r="H1825" s="43">
        <f>COUNTIF(D1826:$D$2571,366)</f>
        <v>294</v>
      </c>
    </row>
    <row r="1826" spans="1:8" x14ac:dyDescent="0.25">
      <c r="A1826" s="1">
        <f>COUNTIF($C$2:C1826,"Да")</f>
        <v>19</v>
      </c>
      <c r="B1826" s="45">
        <f t="shared" si="59"/>
        <v>46825</v>
      </c>
      <c r="C1826" s="42" t="str">
        <f>IF(ISERROR(VLOOKUP(B1826,'Айгенис Оп11'!$C$3:$C$30,1,0)),"Нет","Да")</f>
        <v>Нет</v>
      </c>
      <c r="D1826" s="43">
        <f t="shared" si="58"/>
        <v>366</v>
      </c>
      <c r="E1826" s="44">
        <f>ROUND(('Все выпуски'!$J$3*'Все выпуски'!$J$6/100)/366*(B1826-IF(C1826="Нет",VLOOKUP(A1826,'Айгенис Оп11'!$A$2:$C$30,3,0),VLOOKUP((A1826-1),'Айгенис Оп11'!$A$2:$C$30,3,0))),2)</f>
        <v>5.82</v>
      </c>
      <c r="G1826" s="43">
        <f>COUNTIF(D1827:$D$2571,365)</f>
        <v>452</v>
      </c>
      <c r="H1826" s="43">
        <f>COUNTIF(D1827:$D$2571,366)</f>
        <v>293</v>
      </c>
    </row>
    <row r="1827" spans="1:8" x14ac:dyDescent="0.25">
      <c r="A1827" s="1">
        <f>COUNTIF($C$2:C1827,"Да")</f>
        <v>19</v>
      </c>
      <c r="B1827" s="45">
        <f t="shared" si="59"/>
        <v>46826</v>
      </c>
      <c r="C1827" s="42" t="str">
        <f>IF(ISERROR(VLOOKUP(B1827,'Айгенис Оп11'!$C$3:$C$30,1,0)),"Нет","Да")</f>
        <v>Нет</v>
      </c>
      <c r="D1827" s="43">
        <f t="shared" si="58"/>
        <v>366</v>
      </c>
      <c r="E1827" s="44">
        <f>ROUND(('Все выпуски'!$J$3*'Все выпуски'!$J$6/100)/366*(B1827-IF(C1827="Нет",VLOOKUP(A1827,'Айгенис Оп11'!$A$2:$C$30,3,0),VLOOKUP((A1827-1),'Айгенис Оп11'!$A$2:$C$30,3,0))),2)</f>
        <v>5.9</v>
      </c>
      <c r="G1827" s="43">
        <f>COUNTIF(D1828:$D$2571,365)</f>
        <v>452</v>
      </c>
      <c r="H1827" s="43">
        <f>COUNTIF(D1828:$D$2571,366)</f>
        <v>292</v>
      </c>
    </row>
    <row r="1828" spans="1:8" x14ac:dyDescent="0.25">
      <c r="A1828" s="1">
        <f>COUNTIF($C$2:C1828,"Да")</f>
        <v>19</v>
      </c>
      <c r="B1828" s="45">
        <f t="shared" si="59"/>
        <v>46827</v>
      </c>
      <c r="C1828" s="42" t="str">
        <f>IF(ISERROR(VLOOKUP(B1828,'Айгенис Оп11'!$C$3:$C$30,1,0)),"Нет","Да")</f>
        <v>Нет</v>
      </c>
      <c r="D1828" s="43">
        <f t="shared" si="58"/>
        <v>366</v>
      </c>
      <c r="E1828" s="44">
        <f>ROUND(('Все выпуски'!$J$3*'Все выпуски'!$J$6/100)/366*(B1828-IF(C1828="Нет",VLOOKUP(A1828,'Айгенис Оп11'!$A$2:$C$30,3,0),VLOOKUP((A1828-1),'Айгенис Оп11'!$A$2:$C$30,3,0))),2)</f>
        <v>5.98</v>
      </c>
      <c r="G1828" s="43">
        <f>COUNTIF(D1829:$D$2571,365)</f>
        <v>452</v>
      </c>
      <c r="H1828" s="43">
        <f>COUNTIF(D1829:$D$2571,366)</f>
        <v>291</v>
      </c>
    </row>
    <row r="1829" spans="1:8" x14ac:dyDescent="0.25">
      <c r="A1829" s="1">
        <f>COUNTIF($C$2:C1829,"Да")</f>
        <v>19</v>
      </c>
      <c r="B1829" s="45">
        <f t="shared" si="59"/>
        <v>46828</v>
      </c>
      <c r="C1829" s="42" t="str">
        <f>IF(ISERROR(VLOOKUP(B1829,'Айгенис Оп11'!$C$3:$C$30,1,0)),"Нет","Да")</f>
        <v>Нет</v>
      </c>
      <c r="D1829" s="43">
        <f t="shared" si="58"/>
        <v>366</v>
      </c>
      <c r="E1829" s="44">
        <f>ROUND(('Все выпуски'!$J$3*'Все выпуски'!$J$6/100)/366*(B1829-IF(C1829="Нет",VLOOKUP(A1829,'Айгенис Оп11'!$A$2:$C$30,3,0),VLOOKUP((A1829-1),'Айгенис Оп11'!$A$2:$C$30,3,0))),2)</f>
        <v>6.07</v>
      </c>
      <c r="G1829" s="43">
        <f>COUNTIF(D1830:$D$2571,365)</f>
        <v>452</v>
      </c>
      <c r="H1829" s="43">
        <f>COUNTIF(D1830:$D$2571,366)</f>
        <v>290</v>
      </c>
    </row>
    <row r="1830" spans="1:8" x14ac:dyDescent="0.25">
      <c r="A1830" s="1">
        <f>COUNTIF($C$2:C1830,"Да")</f>
        <v>19</v>
      </c>
      <c r="B1830" s="45">
        <f t="shared" si="59"/>
        <v>46829</v>
      </c>
      <c r="C1830" s="42" t="str">
        <f>IF(ISERROR(VLOOKUP(B1830,'Айгенис Оп11'!$C$3:$C$30,1,0)),"Нет","Да")</f>
        <v>Нет</v>
      </c>
      <c r="D1830" s="43">
        <f t="shared" si="58"/>
        <v>366</v>
      </c>
      <c r="E1830" s="44">
        <f>ROUND(('Все выпуски'!$J$3*'Все выпуски'!$J$6/100)/366*(B1830-IF(C1830="Нет",VLOOKUP(A1830,'Айгенис Оп11'!$A$2:$C$30,3,0),VLOOKUP((A1830-1),'Айгенис Оп11'!$A$2:$C$30,3,0))),2)</f>
        <v>6.15</v>
      </c>
      <c r="G1830" s="43">
        <f>COUNTIF(D1831:$D$2571,365)</f>
        <v>452</v>
      </c>
      <c r="H1830" s="43">
        <f>COUNTIF(D1831:$D$2571,366)</f>
        <v>289</v>
      </c>
    </row>
    <row r="1831" spans="1:8" x14ac:dyDescent="0.25">
      <c r="A1831" s="1">
        <f>COUNTIF($C$2:C1831,"Да")</f>
        <v>19</v>
      </c>
      <c r="B1831" s="45">
        <f t="shared" si="59"/>
        <v>46830</v>
      </c>
      <c r="C1831" s="42" t="str">
        <f>IF(ISERROR(VLOOKUP(B1831,'Айгенис Оп11'!$C$3:$C$30,1,0)),"Нет","Да")</f>
        <v>Нет</v>
      </c>
      <c r="D1831" s="43">
        <f t="shared" si="58"/>
        <v>366</v>
      </c>
      <c r="E1831" s="44">
        <f>ROUND(('Все выпуски'!$J$3*'Все выпуски'!$J$6/100)/366*(B1831-IF(C1831="Нет",VLOOKUP(A1831,'Айгенис Оп11'!$A$2:$C$30,3,0),VLOOKUP((A1831-1),'Айгенис Оп11'!$A$2:$C$30,3,0))),2)</f>
        <v>6.23</v>
      </c>
      <c r="G1831" s="43">
        <f>COUNTIF(D1832:$D$2571,365)</f>
        <v>452</v>
      </c>
      <c r="H1831" s="43">
        <f>COUNTIF(D1832:$D$2571,366)</f>
        <v>288</v>
      </c>
    </row>
    <row r="1832" spans="1:8" x14ac:dyDescent="0.25">
      <c r="A1832" s="1">
        <f>COUNTIF($C$2:C1832,"Да")</f>
        <v>19</v>
      </c>
      <c r="B1832" s="45">
        <f t="shared" si="59"/>
        <v>46831</v>
      </c>
      <c r="C1832" s="42" t="str">
        <f>IF(ISERROR(VLOOKUP(B1832,'Айгенис Оп11'!$C$3:$C$30,1,0)),"Нет","Да")</f>
        <v>Нет</v>
      </c>
      <c r="D1832" s="43">
        <f t="shared" si="58"/>
        <v>366</v>
      </c>
      <c r="E1832" s="44">
        <f>ROUND(('Все выпуски'!$J$3*'Все выпуски'!$J$6/100)/366*(B1832-IF(C1832="Нет",VLOOKUP(A1832,'Айгенис Оп11'!$A$2:$C$30,3,0),VLOOKUP((A1832-1),'Айгенис Оп11'!$A$2:$C$30,3,0))),2)</f>
        <v>6.31</v>
      </c>
      <c r="G1832" s="43">
        <f>COUNTIF(D1833:$D$2571,365)</f>
        <v>452</v>
      </c>
      <c r="H1832" s="43">
        <f>COUNTIF(D1833:$D$2571,366)</f>
        <v>287</v>
      </c>
    </row>
    <row r="1833" spans="1:8" x14ac:dyDescent="0.25">
      <c r="A1833" s="1">
        <f>COUNTIF($C$2:C1833,"Да")</f>
        <v>19</v>
      </c>
      <c r="B1833" s="45">
        <f t="shared" si="59"/>
        <v>46832</v>
      </c>
      <c r="C1833" s="42" t="str">
        <f>IF(ISERROR(VLOOKUP(B1833,'Айгенис Оп11'!$C$3:$C$30,1,0)),"Нет","Да")</f>
        <v>Нет</v>
      </c>
      <c r="D1833" s="43">
        <f t="shared" si="58"/>
        <v>366</v>
      </c>
      <c r="E1833" s="44">
        <f>ROUND(('Все выпуски'!$J$3*'Все выпуски'!$J$6/100)/366*(B1833-IF(C1833="Нет",VLOOKUP(A1833,'Айгенис Оп11'!$A$2:$C$30,3,0),VLOOKUP((A1833-1),'Айгенис Оп11'!$A$2:$C$30,3,0))),2)</f>
        <v>6.39</v>
      </c>
      <c r="G1833" s="43">
        <f>COUNTIF(D1834:$D$2571,365)</f>
        <v>452</v>
      </c>
      <c r="H1833" s="43">
        <f>COUNTIF(D1834:$D$2571,366)</f>
        <v>286</v>
      </c>
    </row>
    <row r="1834" spans="1:8" x14ac:dyDescent="0.25">
      <c r="A1834" s="1">
        <f>COUNTIF($C$2:C1834,"Да")</f>
        <v>19</v>
      </c>
      <c r="B1834" s="45">
        <f t="shared" si="59"/>
        <v>46833</v>
      </c>
      <c r="C1834" s="42" t="str">
        <f>IF(ISERROR(VLOOKUP(B1834,'Айгенис Оп11'!$C$3:$C$30,1,0)),"Нет","Да")</f>
        <v>Нет</v>
      </c>
      <c r="D1834" s="43">
        <f t="shared" si="58"/>
        <v>366</v>
      </c>
      <c r="E1834" s="44">
        <f>ROUND(('Все выпуски'!$J$3*'Все выпуски'!$J$6/100)/366*(B1834-IF(C1834="Нет",VLOOKUP(A1834,'Айгенис Оп11'!$A$2:$C$30,3,0),VLOOKUP((A1834-1),'Айгенис Оп11'!$A$2:$C$30,3,0))),2)</f>
        <v>6.48</v>
      </c>
      <c r="G1834" s="43">
        <f>COUNTIF(D1835:$D$2571,365)</f>
        <v>452</v>
      </c>
      <c r="H1834" s="43">
        <f>COUNTIF(D1835:$D$2571,366)</f>
        <v>285</v>
      </c>
    </row>
    <row r="1835" spans="1:8" x14ac:dyDescent="0.25">
      <c r="A1835" s="1">
        <f>COUNTIF($C$2:C1835,"Да")</f>
        <v>19</v>
      </c>
      <c r="B1835" s="45">
        <f t="shared" si="59"/>
        <v>46834</v>
      </c>
      <c r="C1835" s="42" t="str">
        <f>IF(ISERROR(VLOOKUP(B1835,'Айгенис Оп11'!$C$3:$C$30,1,0)),"Нет","Да")</f>
        <v>Нет</v>
      </c>
      <c r="D1835" s="43">
        <f t="shared" si="58"/>
        <v>366</v>
      </c>
      <c r="E1835" s="44">
        <f>ROUND(('Все выпуски'!$J$3*'Все выпуски'!$J$6/100)/366*(B1835-IF(C1835="Нет",VLOOKUP(A1835,'Айгенис Оп11'!$A$2:$C$30,3,0),VLOOKUP((A1835-1),'Айгенис Оп11'!$A$2:$C$30,3,0))),2)</f>
        <v>6.56</v>
      </c>
      <c r="G1835" s="43">
        <f>COUNTIF(D1836:$D$2571,365)</f>
        <v>452</v>
      </c>
      <c r="H1835" s="43">
        <f>COUNTIF(D1836:$D$2571,366)</f>
        <v>284</v>
      </c>
    </row>
    <row r="1836" spans="1:8" x14ac:dyDescent="0.25">
      <c r="A1836" s="1">
        <f>COUNTIF($C$2:C1836,"Да")</f>
        <v>19</v>
      </c>
      <c r="B1836" s="45">
        <f t="shared" si="59"/>
        <v>46835</v>
      </c>
      <c r="C1836" s="42" t="str">
        <f>IF(ISERROR(VLOOKUP(B1836,'Айгенис Оп11'!$C$3:$C$30,1,0)),"Нет","Да")</f>
        <v>Нет</v>
      </c>
      <c r="D1836" s="43">
        <f t="shared" si="58"/>
        <v>366</v>
      </c>
      <c r="E1836" s="44">
        <f>ROUND(('Все выпуски'!$J$3*'Все выпуски'!$J$6/100)/366*(B1836-IF(C1836="Нет",VLOOKUP(A1836,'Айгенис Оп11'!$A$2:$C$30,3,0),VLOOKUP((A1836-1),'Айгенис Оп11'!$A$2:$C$30,3,0))),2)</f>
        <v>6.64</v>
      </c>
      <c r="G1836" s="43">
        <f>COUNTIF(D1837:$D$2571,365)</f>
        <v>452</v>
      </c>
      <c r="H1836" s="43">
        <f>COUNTIF(D1837:$D$2571,366)</f>
        <v>283</v>
      </c>
    </row>
    <row r="1837" spans="1:8" x14ac:dyDescent="0.25">
      <c r="A1837" s="1">
        <f>COUNTIF($C$2:C1837,"Да")</f>
        <v>19</v>
      </c>
      <c r="B1837" s="45">
        <f t="shared" si="59"/>
        <v>46836</v>
      </c>
      <c r="C1837" s="42" t="str">
        <f>IF(ISERROR(VLOOKUP(B1837,'Айгенис Оп11'!$C$3:$C$30,1,0)),"Нет","Да")</f>
        <v>Нет</v>
      </c>
      <c r="D1837" s="43">
        <f t="shared" si="58"/>
        <v>366</v>
      </c>
      <c r="E1837" s="44">
        <f>ROUND(('Все выпуски'!$J$3*'Все выпуски'!$J$6/100)/366*(B1837-IF(C1837="Нет",VLOOKUP(A1837,'Айгенис Оп11'!$A$2:$C$30,3,0),VLOOKUP((A1837-1),'Айгенис Оп11'!$A$2:$C$30,3,0))),2)</f>
        <v>6.72</v>
      </c>
      <c r="G1837" s="43">
        <f>COUNTIF(D1838:$D$2571,365)</f>
        <v>452</v>
      </c>
      <c r="H1837" s="43">
        <f>COUNTIF(D1838:$D$2571,366)</f>
        <v>282</v>
      </c>
    </row>
    <row r="1838" spans="1:8" x14ac:dyDescent="0.25">
      <c r="A1838" s="1">
        <f>COUNTIF($C$2:C1838,"Да")</f>
        <v>19</v>
      </c>
      <c r="B1838" s="45">
        <f t="shared" si="59"/>
        <v>46837</v>
      </c>
      <c r="C1838" s="42" t="str">
        <f>IF(ISERROR(VLOOKUP(B1838,'Айгенис Оп11'!$C$3:$C$30,1,0)),"Нет","Да")</f>
        <v>Нет</v>
      </c>
      <c r="D1838" s="43">
        <f t="shared" si="58"/>
        <v>366</v>
      </c>
      <c r="E1838" s="44">
        <f>ROUND(('Все выпуски'!$J$3*'Все выпуски'!$J$6/100)/366*(B1838-IF(C1838="Нет",VLOOKUP(A1838,'Айгенис Оп11'!$A$2:$C$30,3,0),VLOOKUP((A1838-1),'Айгенис Оп11'!$A$2:$C$30,3,0))),2)</f>
        <v>6.8</v>
      </c>
      <c r="G1838" s="43">
        <f>COUNTIF(D1839:$D$2571,365)</f>
        <v>452</v>
      </c>
      <c r="H1838" s="43">
        <f>COUNTIF(D1839:$D$2571,366)</f>
        <v>281</v>
      </c>
    </row>
    <row r="1839" spans="1:8" x14ac:dyDescent="0.25">
      <c r="A1839" s="1">
        <f>COUNTIF($C$2:C1839,"Да")</f>
        <v>19</v>
      </c>
      <c r="B1839" s="45">
        <f t="shared" si="59"/>
        <v>46838</v>
      </c>
      <c r="C1839" s="42" t="str">
        <f>IF(ISERROR(VLOOKUP(B1839,'Айгенис Оп11'!$C$3:$C$30,1,0)),"Нет","Да")</f>
        <v>Нет</v>
      </c>
      <c r="D1839" s="43">
        <f t="shared" si="58"/>
        <v>366</v>
      </c>
      <c r="E1839" s="44">
        <f>ROUND(('Все выпуски'!$J$3*'Все выпуски'!$J$6/100)/366*(B1839-IF(C1839="Нет",VLOOKUP(A1839,'Айгенис Оп11'!$A$2:$C$30,3,0),VLOOKUP((A1839-1),'Айгенис Оп11'!$A$2:$C$30,3,0))),2)</f>
        <v>6.89</v>
      </c>
      <c r="G1839" s="43">
        <f>COUNTIF(D1840:$D$2571,365)</f>
        <v>452</v>
      </c>
      <c r="H1839" s="43">
        <f>COUNTIF(D1840:$D$2571,366)</f>
        <v>280</v>
      </c>
    </row>
    <row r="1840" spans="1:8" x14ac:dyDescent="0.25">
      <c r="A1840" s="1">
        <f>COUNTIF($C$2:C1840,"Да")</f>
        <v>19</v>
      </c>
      <c r="B1840" s="45">
        <f t="shared" si="59"/>
        <v>46839</v>
      </c>
      <c r="C1840" s="42" t="str">
        <f>IF(ISERROR(VLOOKUP(B1840,'Айгенис Оп11'!$C$3:$C$30,1,0)),"Нет","Да")</f>
        <v>Нет</v>
      </c>
      <c r="D1840" s="43">
        <f t="shared" si="58"/>
        <v>366</v>
      </c>
      <c r="E1840" s="44">
        <f>ROUND(('Все выпуски'!$J$3*'Все выпуски'!$J$6/100)/366*(B1840-IF(C1840="Нет",VLOOKUP(A1840,'Айгенис Оп11'!$A$2:$C$30,3,0),VLOOKUP((A1840-1),'Айгенис Оп11'!$A$2:$C$30,3,0))),2)</f>
        <v>6.97</v>
      </c>
      <c r="G1840" s="43">
        <f>COUNTIF(D1841:$D$2571,365)</f>
        <v>452</v>
      </c>
      <c r="H1840" s="43">
        <f>COUNTIF(D1841:$D$2571,366)</f>
        <v>279</v>
      </c>
    </row>
    <row r="1841" spans="1:8" x14ac:dyDescent="0.25">
      <c r="A1841" s="1">
        <f>COUNTIF($C$2:C1841,"Да")</f>
        <v>19</v>
      </c>
      <c r="B1841" s="45">
        <f t="shared" si="59"/>
        <v>46840</v>
      </c>
      <c r="C1841" s="42" t="str">
        <f>IF(ISERROR(VLOOKUP(B1841,'Айгенис Оп11'!$C$3:$C$30,1,0)),"Нет","Да")</f>
        <v>Нет</v>
      </c>
      <c r="D1841" s="43">
        <f t="shared" si="58"/>
        <v>366</v>
      </c>
      <c r="E1841" s="44">
        <f>ROUND(('Все выпуски'!$J$3*'Все выпуски'!$J$6/100)/366*(B1841-IF(C1841="Нет",VLOOKUP(A1841,'Айгенис Оп11'!$A$2:$C$30,3,0),VLOOKUP((A1841-1),'Айгенис Оп11'!$A$2:$C$30,3,0))),2)</f>
        <v>7.05</v>
      </c>
      <c r="G1841" s="43">
        <f>COUNTIF(D1842:$D$2571,365)</f>
        <v>452</v>
      </c>
      <c r="H1841" s="43">
        <f>COUNTIF(D1842:$D$2571,366)</f>
        <v>278</v>
      </c>
    </row>
    <row r="1842" spans="1:8" x14ac:dyDescent="0.25">
      <c r="A1842" s="1">
        <f>COUNTIF($C$2:C1842,"Да")</f>
        <v>19</v>
      </c>
      <c r="B1842" s="45">
        <f t="shared" si="59"/>
        <v>46841</v>
      </c>
      <c r="C1842" s="42" t="str">
        <f>IF(ISERROR(VLOOKUP(B1842,'Айгенис Оп11'!$C$3:$C$30,1,0)),"Нет","Да")</f>
        <v>Нет</v>
      </c>
      <c r="D1842" s="43">
        <f t="shared" si="58"/>
        <v>366</v>
      </c>
      <c r="E1842" s="44">
        <f>ROUND(('Все выпуски'!$J$3*'Все выпуски'!$J$6/100)/366*(B1842-IF(C1842="Нет",VLOOKUP(A1842,'Айгенис Оп11'!$A$2:$C$30,3,0),VLOOKUP((A1842-1),'Айгенис Оп11'!$A$2:$C$30,3,0))),2)</f>
        <v>7.13</v>
      </c>
      <c r="G1842" s="43">
        <f>COUNTIF(D1843:$D$2571,365)</f>
        <v>452</v>
      </c>
      <c r="H1842" s="43">
        <f>COUNTIF(D1843:$D$2571,366)</f>
        <v>277</v>
      </c>
    </row>
    <row r="1843" spans="1:8" x14ac:dyDescent="0.25">
      <c r="A1843" s="1">
        <f>COUNTIF($C$2:C1843,"Да")</f>
        <v>19</v>
      </c>
      <c r="B1843" s="45">
        <f t="shared" si="59"/>
        <v>46842</v>
      </c>
      <c r="C1843" s="42" t="str">
        <f>IF(ISERROR(VLOOKUP(B1843,'Айгенис Оп11'!$C$3:$C$30,1,0)),"Нет","Да")</f>
        <v>Нет</v>
      </c>
      <c r="D1843" s="43">
        <f t="shared" si="58"/>
        <v>366</v>
      </c>
      <c r="E1843" s="44">
        <f>ROUND(('Все выпуски'!$J$3*'Все выпуски'!$J$6/100)/366*(B1843-IF(C1843="Нет",VLOOKUP(A1843,'Айгенис Оп11'!$A$2:$C$30,3,0),VLOOKUP((A1843-1),'Айгенис Оп11'!$A$2:$C$30,3,0))),2)</f>
        <v>7.21</v>
      </c>
      <c r="G1843" s="43">
        <f>COUNTIF(D1844:$D$2571,365)</f>
        <v>452</v>
      </c>
      <c r="H1843" s="43">
        <f>COUNTIF(D1844:$D$2571,366)</f>
        <v>276</v>
      </c>
    </row>
    <row r="1844" spans="1:8" x14ac:dyDescent="0.25">
      <c r="A1844" s="1">
        <f>COUNTIF($C$2:C1844,"Да")</f>
        <v>19</v>
      </c>
      <c r="B1844" s="45">
        <f t="shared" si="59"/>
        <v>46843</v>
      </c>
      <c r="C1844" s="42" t="str">
        <f>IF(ISERROR(VLOOKUP(B1844,'Айгенис Оп11'!$C$3:$C$30,1,0)),"Нет","Да")</f>
        <v>Нет</v>
      </c>
      <c r="D1844" s="43">
        <f t="shared" si="58"/>
        <v>366</v>
      </c>
      <c r="E1844" s="44">
        <f>ROUND(('Все выпуски'!$J$3*'Все выпуски'!$J$6/100)/366*(B1844-IF(C1844="Нет",VLOOKUP(A1844,'Айгенис Оп11'!$A$2:$C$30,3,0),VLOOKUP((A1844-1),'Айгенис Оп11'!$A$2:$C$30,3,0))),2)</f>
        <v>7.3</v>
      </c>
      <c r="G1844" s="43">
        <f>COUNTIF(D1845:$D$2571,365)</f>
        <v>452</v>
      </c>
      <c r="H1844" s="43">
        <f>COUNTIF(D1845:$D$2571,366)</f>
        <v>275</v>
      </c>
    </row>
    <row r="1845" spans="1:8" x14ac:dyDescent="0.25">
      <c r="A1845" s="1">
        <f>COUNTIF($C$2:C1845,"Да")</f>
        <v>19</v>
      </c>
      <c r="B1845" s="45">
        <f t="shared" si="59"/>
        <v>46844</v>
      </c>
      <c r="C1845" s="42" t="str">
        <f>IF(ISERROR(VLOOKUP(B1845,'Айгенис Оп11'!$C$3:$C$30,1,0)),"Нет","Да")</f>
        <v>Нет</v>
      </c>
      <c r="D1845" s="43">
        <f t="shared" si="58"/>
        <v>366</v>
      </c>
      <c r="E1845" s="44">
        <f>ROUND(('Все выпуски'!$J$3*'Все выпуски'!$J$6/100)/366*(B1845-IF(C1845="Нет",VLOOKUP(A1845,'Айгенис Оп11'!$A$2:$C$30,3,0),VLOOKUP((A1845-1),'Айгенис Оп11'!$A$2:$C$30,3,0))),2)</f>
        <v>7.38</v>
      </c>
      <c r="G1845" s="43">
        <f>COUNTIF(D1846:$D$2571,365)</f>
        <v>452</v>
      </c>
      <c r="H1845" s="43">
        <f>COUNTIF(D1846:$D$2571,366)</f>
        <v>274</v>
      </c>
    </row>
    <row r="1846" spans="1:8" x14ac:dyDescent="0.25">
      <c r="A1846" s="1">
        <f>COUNTIF($C$2:C1846,"Да")</f>
        <v>20</v>
      </c>
      <c r="B1846" s="45">
        <f t="shared" si="59"/>
        <v>46845</v>
      </c>
      <c r="C1846" s="42" t="str">
        <f>IF(ISERROR(VLOOKUP(B1846,'Айгенис Оп11'!$C$3:$C$30,1,0)),"Нет","Да")</f>
        <v>Да</v>
      </c>
      <c r="D1846" s="43">
        <f t="shared" si="58"/>
        <v>366</v>
      </c>
      <c r="E1846" s="44">
        <f>ROUND(('Все выпуски'!$J$3*'Все выпуски'!$J$6/100)/366*(B1846-IF(C1846="Нет",VLOOKUP(A1846,'Айгенис Оп11'!$A$2:$C$30,3,0),VLOOKUP((A1846-1),'Айгенис Оп11'!$A$2:$C$30,3,0))),2)</f>
        <v>7.46</v>
      </c>
      <c r="G1846" s="43">
        <f>COUNTIF(D1847:$D$2571,365)</f>
        <v>452</v>
      </c>
      <c r="H1846" s="43">
        <f>COUNTIF(D1847:$D$2571,366)</f>
        <v>273</v>
      </c>
    </row>
    <row r="1847" spans="1:8" x14ac:dyDescent="0.25">
      <c r="A1847" s="1">
        <f>COUNTIF($C$2:C1847,"Да")</f>
        <v>20</v>
      </c>
      <c r="B1847" s="45">
        <f t="shared" si="59"/>
        <v>46846</v>
      </c>
      <c r="C1847" s="42" t="str">
        <f>IF(ISERROR(VLOOKUP(B1847,'Айгенис Оп11'!$C$3:$C$30,1,0)),"Нет","Да")</f>
        <v>Нет</v>
      </c>
      <c r="D1847" s="43">
        <f t="shared" si="58"/>
        <v>366</v>
      </c>
      <c r="E1847" s="44">
        <f>ROUND(('Все выпуски'!$J$3*'Все выпуски'!$J$6/100)/366*(B1847-IF(C1847="Нет",VLOOKUP(A1847,'Айгенис Оп11'!$A$2:$C$30,3,0),VLOOKUP((A1847-1),'Айгенис Оп11'!$A$2:$C$30,3,0))),2)</f>
        <v>0.08</v>
      </c>
      <c r="G1847" s="43">
        <f>COUNTIF(D1848:$D$2571,365)</f>
        <v>452</v>
      </c>
      <c r="H1847" s="43">
        <f>COUNTIF(D1848:$D$2571,366)</f>
        <v>272</v>
      </c>
    </row>
    <row r="1848" spans="1:8" x14ac:dyDescent="0.25">
      <c r="A1848" s="1">
        <f>COUNTIF($C$2:C1848,"Да")</f>
        <v>20</v>
      </c>
      <c r="B1848" s="45">
        <f t="shared" si="59"/>
        <v>46847</v>
      </c>
      <c r="C1848" s="42" t="str">
        <f>IF(ISERROR(VLOOKUP(B1848,'Айгенис Оп11'!$C$3:$C$30,1,0)),"Нет","Да")</f>
        <v>Нет</v>
      </c>
      <c r="D1848" s="43">
        <f t="shared" si="58"/>
        <v>366</v>
      </c>
      <c r="E1848" s="44">
        <f>ROUND(('Все выпуски'!$J$3*'Все выпуски'!$J$6/100)/366*(B1848-IF(C1848="Нет",VLOOKUP(A1848,'Айгенис Оп11'!$A$2:$C$30,3,0),VLOOKUP((A1848-1),'Айгенис Оп11'!$A$2:$C$30,3,0))),2)</f>
        <v>0.16</v>
      </c>
      <c r="G1848" s="43">
        <f>COUNTIF(D1849:$D$2571,365)</f>
        <v>452</v>
      </c>
      <c r="H1848" s="43">
        <f>COUNTIF(D1849:$D$2571,366)</f>
        <v>271</v>
      </c>
    </row>
    <row r="1849" spans="1:8" x14ac:dyDescent="0.25">
      <c r="A1849" s="1">
        <f>COUNTIF($C$2:C1849,"Да")</f>
        <v>20</v>
      </c>
      <c r="B1849" s="45">
        <f t="shared" si="59"/>
        <v>46848</v>
      </c>
      <c r="C1849" s="42" t="str">
        <f>IF(ISERROR(VLOOKUP(B1849,'Айгенис Оп11'!$C$3:$C$30,1,0)),"Нет","Да")</f>
        <v>Нет</v>
      </c>
      <c r="D1849" s="43">
        <f t="shared" si="58"/>
        <v>366</v>
      </c>
      <c r="E1849" s="44">
        <f>ROUND(('Все выпуски'!$J$3*'Все выпуски'!$J$6/100)/366*(B1849-IF(C1849="Нет",VLOOKUP(A1849,'Айгенис Оп11'!$A$2:$C$30,3,0),VLOOKUP((A1849-1),'Айгенис Оп11'!$A$2:$C$30,3,0))),2)</f>
        <v>0.25</v>
      </c>
      <c r="G1849" s="43">
        <f>COUNTIF(D1850:$D$2571,365)</f>
        <v>452</v>
      </c>
      <c r="H1849" s="43">
        <f>COUNTIF(D1850:$D$2571,366)</f>
        <v>270</v>
      </c>
    </row>
    <row r="1850" spans="1:8" x14ac:dyDescent="0.25">
      <c r="A1850" s="1">
        <f>COUNTIF($C$2:C1850,"Да")</f>
        <v>20</v>
      </c>
      <c r="B1850" s="45">
        <f t="shared" si="59"/>
        <v>46849</v>
      </c>
      <c r="C1850" s="42" t="str">
        <f>IF(ISERROR(VLOOKUP(B1850,'Айгенис Оп11'!$C$3:$C$30,1,0)),"Нет","Да")</f>
        <v>Нет</v>
      </c>
      <c r="D1850" s="43">
        <f t="shared" si="58"/>
        <v>366</v>
      </c>
      <c r="E1850" s="44">
        <f>ROUND(('Все выпуски'!$J$3*'Все выпуски'!$J$6/100)/366*(B1850-IF(C1850="Нет",VLOOKUP(A1850,'Айгенис Оп11'!$A$2:$C$30,3,0),VLOOKUP((A1850-1),'Айгенис Оп11'!$A$2:$C$30,3,0))),2)</f>
        <v>0.33</v>
      </c>
      <c r="G1850" s="43">
        <f>COUNTIF(D1851:$D$2571,365)</f>
        <v>452</v>
      </c>
      <c r="H1850" s="43">
        <f>COUNTIF(D1851:$D$2571,366)</f>
        <v>269</v>
      </c>
    </row>
    <row r="1851" spans="1:8" x14ac:dyDescent="0.25">
      <c r="A1851" s="1">
        <f>COUNTIF($C$2:C1851,"Да")</f>
        <v>20</v>
      </c>
      <c r="B1851" s="45">
        <f t="shared" si="59"/>
        <v>46850</v>
      </c>
      <c r="C1851" s="42" t="str">
        <f>IF(ISERROR(VLOOKUP(B1851,'Айгенис Оп11'!$C$3:$C$30,1,0)),"Нет","Да")</f>
        <v>Нет</v>
      </c>
      <c r="D1851" s="43">
        <f t="shared" si="58"/>
        <v>366</v>
      </c>
      <c r="E1851" s="44">
        <f>ROUND(('Все выпуски'!$J$3*'Все выпуски'!$J$6/100)/366*(B1851-IF(C1851="Нет",VLOOKUP(A1851,'Айгенис Оп11'!$A$2:$C$30,3,0),VLOOKUP((A1851-1),'Айгенис Оп11'!$A$2:$C$30,3,0))),2)</f>
        <v>0.41</v>
      </c>
      <c r="G1851" s="43">
        <f>COUNTIF(D1852:$D$2571,365)</f>
        <v>452</v>
      </c>
      <c r="H1851" s="43">
        <f>COUNTIF(D1852:$D$2571,366)</f>
        <v>268</v>
      </c>
    </row>
    <row r="1852" spans="1:8" x14ac:dyDescent="0.25">
      <c r="A1852" s="1">
        <f>COUNTIF($C$2:C1852,"Да")</f>
        <v>20</v>
      </c>
      <c r="B1852" s="45">
        <f t="shared" si="59"/>
        <v>46851</v>
      </c>
      <c r="C1852" s="42" t="str">
        <f>IF(ISERROR(VLOOKUP(B1852,'Айгенис Оп11'!$C$3:$C$30,1,0)),"Нет","Да")</f>
        <v>Нет</v>
      </c>
      <c r="D1852" s="43">
        <f t="shared" si="58"/>
        <v>366</v>
      </c>
      <c r="E1852" s="44">
        <f>ROUND(('Все выпуски'!$J$3*'Все выпуски'!$J$6/100)/366*(B1852-IF(C1852="Нет",VLOOKUP(A1852,'Айгенис Оп11'!$A$2:$C$30,3,0),VLOOKUP((A1852-1),'Айгенис Оп11'!$A$2:$C$30,3,0))),2)</f>
        <v>0.49</v>
      </c>
      <c r="G1852" s="43">
        <f>COUNTIF(D1853:$D$2571,365)</f>
        <v>452</v>
      </c>
      <c r="H1852" s="43">
        <f>COUNTIF(D1853:$D$2571,366)</f>
        <v>267</v>
      </c>
    </row>
    <row r="1853" spans="1:8" x14ac:dyDescent="0.25">
      <c r="A1853" s="1">
        <f>COUNTIF($C$2:C1853,"Да")</f>
        <v>20</v>
      </c>
      <c r="B1853" s="45">
        <f t="shared" si="59"/>
        <v>46852</v>
      </c>
      <c r="C1853" s="42" t="str">
        <f>IF(ISERROR(VLOOKUP(B1853,'Айгенис Оп11'!$C$3:$C$30,1,0)),"Нет","Да")</f>
        <v>Нет</v>
      </c>
      <c r="D1853" s="43">
        <f t="shared" si="58"/>
        <v>366</v>
      </c>
      <c r="E1853" s="44">
        <f>ROUND(('Все выпуски'!$J$3*'Все выпуски'!$J$6/100)/366*(B1853-IF(C1853="Нет",VLOOKUP(A1853,'Айгенис Оп11'!$A$2:$C$30,3,0),VLOOKUP((A1853-1),'Айгенис Оп11'!$A$2:$C$30,3,0))),2)</f>
        <v>0.56999999999999995</v>
      </c>
      <c r="G1853" s="43">
        <f>COUNTIF(D1854:$D$2571,365)</f>
        <v>452</v>
      </c>
      <c r="H1853" s="43">
        <f>COUNTIF(D1854:$D$2571,366)</f>
        <v>266</v>
      </c>
    </row>
    <row r="1854" spans="1:8" x14ac:dyDescent="0.25">
      <c r="A1854" s="1">
        <f>COUNTIF($C$2:C1854,"Да")</f>
        <v>20</v>
      </c>
      <c r="B1854" s="45">
        <f t="shared" si="59"/>
        <v>46853</v>
      </c>
      <c r="C1854" s="42" t="str">
        <f>IF(ISERROR(VLOOKUP(B1854,'Айгенис Оп11'!$C$3:$C$30,1,0)),"Нет","Да")</f>
        <v>Нет</v>
      </c>
      <c r="D1854" s="43">
        <f t="shared" si="58"/>
        <v>366</v>
      </c>
      <c r="E1854" s="44">
        <f>ROUND(('Все выпуски'!$J$3*'Все выпуски'!$J$6/100)/366*(B1854-IF(C1854="Нет",VLOOKUP(A1854,'Айгенис Оп11'!$A$2:$C$30,3,0),VLOOKUP((A1854-1),'Айгенис Оп11'!$A$2:$C$30,3,0))),2)</f>
        <v>0.66</v>
      </c>
      <c r="G1854" s="43">
        <f>COUNTIF(D1855:$D$2571,365)</f>
        <v>452</v>
      </c>
      <c r="H1854" s="43">
        <f>COUNTIF(D1855:$D$2571,366)</f>
        <v>265</v>
      </c>
    </row>
    <row r="1855" spans="1:8" x14ac:dyDescent="0.25">
      <c r="A1855" s="1">
        <f>COUNTIF($C$2:C1855,"Да")</f>
        <v>20</v>
      </c>
      <c r="B1855" s="45">
        <f t="shared" si="59"/>
        <v>46854</v>
      </c>
      <c r="C1855" s="42" t="str">
        <f>IF(ISERROR(VLOOKUP(B1855,'Айгенис Оп11'!$C$3:$C$30,1,0)),"Нет","Да")</f>
        <v>Нет</v>
      </c>
      <c r="D1855" s="43">
        <f t="shared" si="58"/>
        <v>366</v>
      </c>
      <c r="E1855" s="44">
        <f>ROUND(('Все выпуски'!$J$3*'Все выпуски'!$J$6/100)/366*(B1855-IF(C1855="Нет",VLOOKUP(A1855,'Айгенис Оп11'!$A$2:$C$30,3,0),VLOOKUP((A1855-1),'Айгенис Оп11'!$A$2:$C$30,3,0))),2)</f>
        <v>0.74</v>
      </c>
      <c r="G1855" s="43">
        <f>COUNTIF(D1856:$D$2571,365)</f>
        <v>452</v>
      </c>
      <c r="H1855" s="43">
        <f>COUNTIF(D1856:$D$2571,366)</f>
        <v>264</v>
      </c>
    </row>
    <row r="1856" spans="1:8" x14ac:dyDescent="0.25">
      <c r="A1856" s="1">
        <f>COUNTIF($C$2:C1856,"Да")</f>
        <v>20</v>
      </c>
      <c r="B1856" s="45">
        <f t="shared" si="59"/>
        <v>46855</v>
      </c>
      <c r="C1856" s="42" t="str">
        <f>IF(ISERROR(VLOOKUP(B1856,'Айгенис Оп11'!$C$3:$C$30,1,0)),"Нет","Да")</f>
        <v>Нет</v>
      </c>
      <c r="D1856" s="43">
        <f t="shared" si="58"/>
        <v>366</v>
      </c>
      <c r="E1856" s="44">
        <f>ROUND(('Все выпуски'!$J$3*'Все выпуски'!$J$6/100)/366*(B1856-IF(C1856="Нет",VLOOKUP(A1856,'Айгенис Оп11'!$A$2:$C$30,3,0),VLOOKUP((A1856-1),'Айгенис Оп11'!$A$2:$C$30,3,0))),2)</f>
        <v>0.82</v>
      </c>
      <c r="G1856" s="43">
        <f>COUNTIF(D1857:$D$2571,365)</f>
        <v>452</v>
      </c>
      <c r="H1856" s="43">
        <f>COUNTIF(D1857:$D$2571,366)</f>
        <v>263</v>
      </c>
    </row>
    <row r="1857" spans="1:8" x14ac:dyDescent="0.25">
      <c r="A1857" s="1">
        <f>COUNTIF($C$2:C1857,"Да")</f>
        <v>20</v>
      </c>
      <c r="B1857" s="45">
        <f t="shared" si="59"/>
        <v>46856</v>
      </c>
      <c r="C1857" s="42" t="str">
        <f>IF(ISERROR(VLOOKUP(B1857,'Айгенис Оп11'!$C$3:$C$30,1,0)),"Нет","Да")</f>
        <v>Нет</v>
      </c>
      <c r="D1857" s="43">
        <f t="shared" si="58"/>
        <v>366</v>
      </c>
      <c r="E1857" s="44">
        <f>ROUND(('Все выпуски'!$J$3*'Все выпуски'!$J$6/100)/366*(B1857-IF(C1857="Нет",VLOOKUP(A1857,'Айгенис Оп11'!$A$2:$C$30,3,0),VLOOKUP((A1857-1),'Айгенис Оп11'!$A$2:$C$30,3,0))),2)</f>
        <v>0.9</v>
      </c>
      <c r="G1857" s="43">
        <f>COUNTIF(D1858:$D$2571,365)</f>
        <v>452</v>
      </c>
      <c r="H1857" s="43">
        <f>COUNTIF(D1858:$D$2571,366)</f>
        <v>262</v>
      </c>
    </row>
    <row r="1858" spans="1:8" x14ac:dyDescent="0.25">
      <c r="A1858" s="1">
        <f>COUNTIF($C$2:C1858,"Да")</f>
        <v>20</v>
      </c>
      <c r="B1858" s="45">
        <f t="shared" si="59"/>
        <v>46857</v>
      </c>
      <c r="C1858" s="42" t="str">
        <f>IF(ISERROR(VLOOKUP(B1858,'Айгенис Оп11'!$C$3:$C$30,1,0)),"Нет","Да")</f>
        <v>Нет</v>
      </c>
      <c r="D1858" s="43">
        <f t="shared" si="58"/>
        <v>366</v>
      </c>
      <c r="E1858" s="44">
        <f>ROUND(('Все выпуски'!$J$3*'Все выпуски'!$J$6/100)/366*(B1858-IF(C1858="Нет",VLOOKUP(A1858,'Айгенис Оп11'!$A$2:$C$30,3,0),VLOOKUP((A1858-1),'Айгенис Оп11'!$A$2:$C$30,3,0))),2)</f>
        <v>0.98</v>
      </c>
      <c r="G1858" s="43">
        <f>COUNTIF(D1859:$D$2571,365)</f>
        <v>452</v>
      </c>
      <c r="H1858" s="43">
        <f>COUNTIF(D1859:$D$2571,366)</f>
        <v>261</v>
      </c>
    </row>
    <row r="1859" spans="1:8" x14ac:dyDescent="0.25">
      <c r="A1859" s="1">
        <f>COUNTIF($C$2:C1859,"Да")</f>
        <v>20</v>
      </c>
      <c r="B1859" s="45">
        <f t="shared" si="59"/>
        <v>46858</v>
      </c>
      <c r="C1859" s="42" t="str">
        <f>IF(ISERROR(VLOOKUP(B1859,'Айгенис Оп11'!$C$3:$C$30,1,0)),"Нет","Да")</f>
        <v>Нет</v>
      </c>
      <c r="D1859" s="43">
        <f t="shared" ref="D1859:D1922" si="60">IF(MOD(YEAR(B1859),4)=0,366,365)</f>
        <v>366</v>
      </c>
      <c r="E1859" s="44">
        <f>ROUND(('Все выпуски'!$J$3*'Все выпуски'!$J$6/100)/366*(B1859-IF(C1859="Нет",VLOOKUP(A1859,'Айгенис Оп11'!$A$2:$C$30,3,0),VLOOKUP((A1859-1),'Айгенис Оп11'!$A$2:$C$30,3,0))),2)</f>
        <v>1.07</v>
      </c>
      <c r="G1859" s="43">
        <f>COUNTIF(D1860:$D$2571,365)</f>
        <v>452</v>
      </c>
      <c r="H1859" s="43">
        <f>COUNTIF(D1860:$D$2571,366)</f>
        <v>260</v>
      </c>
    </row>
    <row r="1860" spans="1:8" x14ac:dyDescent="0.25">
      <c r="A1860" s="1">
        <f>COUNTIF($C$2:C1860,"Да")</f>
        <v>20</v>
      </c>
      <c r="B1860" s="45">
        <f t="shared" si="59"/>
        <v>46859</v>
      </c>
      <c r="C1860" s="42" t="str">
        <f>IF(ISERROR(VLOOKUP(B1860,'Айгенис Оп11'!$C$3:$C$30,1,0)),"Нет","Да")</f>
        <v>Нет</v>
      </c>
      <c r="D1860" s="43">
        <f t="shared" si="60"/>
        <v>366</v>
      </c>
      <c r="E1860" s="44">
        <f>ROUND(('Все выпуски'!$J$3*'Все выпуски'!$J$6/100)/366*(B1860-IF(C1860="Нет",VLOOKUP(A1860,'Айгенис Оп11'!$A$2:$C$30,3,0),VLOOKUP((A1860-1),'Айгенис Оп11'!$A$2:$C$30,3,0))),2)</f>
        <v>1.1499999999999999</v>
      </c>
      <c r="G1860" s="43">
        <f>COUNTIF(D1861:$D$2571,365)</f>
        <v>452</v>
      </c>
      <c r="H1860" s="43">
        <f>COUNTIF(D1861:$D$2571,366)</f>
        <v>259</v>
      </c>
    </row>
    <row r="1861" spans="1:8" x14ac:dyDescent="0.25">
      <c r="A1861" s="1">
        <f>COUNTIF($C$2:C1861,"Да")</f>
        <v>20</v>
      </c>
      <c r="B1861" s="45">
        <f t="shared" si="59"/>
        <v>46860</v>
      </c>
      <c r="C1861" s="42" t="str">
        <f>IF(ISERROR(VLOOKUP(B1861,'Айгенис Оп11'!$C$3:$C$30,1,0)),"Нет","Да")</f>
        <v>Нет</v>
      </c>
      <c r="D1861" s="43">
        <f t="shared" si="60"/>
        <v>366</v>
      </c>
      <c r="E1861" s="44">
        <f>ROUND(('Все выпуски'!$J$3*'Все выпуски'!$J$6/100)/366*(B1861-IF(C1861="Нет",VLOOKUP(A1861,'Айгенис Оп11'!$A$2:$C$30,3,0),VLOOKUP((A1861-1),'Айгенис Оп11'!$A$2:$C$30,3,0))),2)</f>
        <v>1.23</v>
      </c>
      <c r="G1861" s="43">
        <f>COUNTIF(D1862:$D$2571,365)</f>
        <v>452</v>
      </c>
      <c r="H1861" s="43">
        <f>COUNTIF(D1862:$D$2571,366)</f>
        <v>258</v>
      </c>
    </row>
    <row r="1862" spans="1:8" x14ac:dyDescent="0.25">
      <c r="A1862" s="1">
        <f>COUNTIF($C$2:C1862,"Да")</f>
        <v>20</v>
      </c>
      <c r="B1862" s="45">
        <f t="shared" si="59"/>
        <v>46861</v>
      </c>
      <c r="C1862" s="42" t="str">
        <f>IF(ISERROR(VLOOKUP(B1862,'Айгенис Оп11'!$C$3:$C$30,1,0)),"Нет","Да")</f>
        <v>Нет</v>
      </c>
      <c r="D1862" s="43">
        <f t="shared" si="60"/>
        <v>366</v>
      </c>
      <c r="E1862" s="44">
        <f>ROUND(('Все выпуски'!$J$3*'Все выпуски'!$J$6/100)/366*(B1862-IF(C1862="Нет",VLOOKUP(A1862,'Айгенис Оп11'!$A$2:$C$30,3,0),VLOOKUP((A1862-1),'Айгенис Оп11'!$A$2:$C$30,3,0))),2)</f>
        <v>1.31</v>
      </c>
      <c r="G1862" s="43">
        <f>COUNTIF(D1863:$D$2571,365)</f>
        <v>452</v>
      </c>
      <c r="H1862" s="43">
        <f>COUNTIF(D1863:$D$2571,366)</f>
        <v>257</v>
      </c>
    </row>
    <row r="1863" spans="1:8" x14ac:dyDescent="0.25">
      <c r="A1863" s="1">
        <f>COUNTIF($C$2:C1863,"Да")</f>
        <v>20</v>
      </c>
      <c r="B1863" s="45">
        <f t="shared" si="59"/>
        <v>46862</v>
      </c>
      <c r="C1863" s="42" t="str">
        <f>IF(ISERROR(VLOOKUP(B1863,'Айгенис Оп11'!$C$3:$C$30,1,0)),"Нет","Да")</f>
        <v>Нет</v>
      </c>
      <c r="D1863" s="43">
        <f t="shared" si="60"/>
        <v>366</v>
      </c>
      <c r="E1863" s="44">
        <f>ROUND(('Все выпуски'!$J$3*'Все выпуски'!$J$6/100)/366*(B1863-IF(C1863="Нет",VLOOKUP(A1863,'Айгенис Оп11'!$A$2:$C$30,3,0),VLOOKUP((A1863-1),'Айгенис Оп11'!$A$2:$C$30,3,0))),2)</f>
        <v>1.39</v>
      </c>
      <c r="G1863" s="43">
        <f>COUNTIF(D1864:$D$2571,365)</f>
        <v>452</v>
      </c>
      <c r="H1863" s="43">
        <f>COUNTIF(D1864:$D$2571,366)</f>
        <v>256</v>
      </c>
    </row>
    <row r="1864" spans="1:8" x14ac:dyDescent="0.25">
      <c r="A1864" s="1">
        <f>COUNTIF($C$2:C1864,"Да")</f>
        <v>20</v>
      </c>
      <c r="B1864" s="45">
        <f t="shared" si="59"/>
        <v>46863</v>
      </c>
      <c r="C1864" s="42" t="str">
        <f>IF(ISERROR(VLOOKUP(B1864,'Айгенис Оп11'!$C$3:$C$30,1,0)),"Нет","Да")</f>
        <v>Нет</v>
      </c>
      <c r="D1864" s="43">
        <f t="shared" si="60"/>
        <v>366</v>
      </c>
      <c r="E1864" s="44">
        <f>ROUND(('Все выпуски'!$J$3*'Все выпуски'!$J$6/100)/366*(B1864-IF(C1864="Нет",VLOOKUP(A1864,'Айгенис Оп11'!$A$2:$C$30,3,0),VLOOKUP((A1864-1),'Айгенис Оп11'!$A$2:$C$30,3,0))),2)</f>
        <v>1.48</v>
      </c>
      <c r="G1864" s="43">
        <f>COUNTIF(D1865:$D$2571,365)</f>
        <v>452</v>
      </c>
      <c r="H1864" s="43">
        <f>COUNTIF(D1865:$D$2571,366)</f>
        <v>255</v>
      </c>
    </row>
    <row r="1865" spans="1:8" x14ac:dyDescent="0.25">
      <c r="A1865" s="1">
        <f>COUNTIF($C$2:C1865,"Да")</f>
        <v>20</v>
      </c>
      <c r="B1865" s="45">
        <f t="shared" si="59"/>
        <v>46864</v>
      </c>
      <c r="C1865" s="42" t="str">
        <f>IF(ISERROR(VLOOKUP(B1865,'Айгенис Оп11'!$C$3:$C$30,1,0)),"Нет","Да")</f>
        <v>Нет</v>
      </c>
      <c r="D1865" s="43">
        <f t="shared" si="60"/>
        <v>366</v>
      </c>
      <c r="E1865" s="44">
        <f>ROUND(('Все выпуски'!$J$3*'Все выпуски'!$J$6/100)/366*(B1865-IF(C1865="Нет",VLOOKUP(A1865,'Айгенис Оп11'!$A$2:$C$30,3,0),VLOOKUP((A1865-1),'Айгенис Оп11'!$A$2:$C$30,3,0))),2)</f>
        <v>1.56</v>
      </c>
      <c r="G1865" s="43">
        <f>COUNTIF(D1866:$D$2571,365)</f>
        <v>452</v>
      </c>
      <c r="H1865" s="43">
        <f>COUNTIF(D1866:$D$2571,366)</f>
        <v>254</v>
      </c>
    </row>
    <row r="1866" spans="1:8" x14ac:dyDescent="0.25">
      <c r="A1866" s="1">
        <f>COUNTIF($C$2:C1866,"Да")</f>
        <v>20</v>
      </c>
      <c r="B1866" s="45">
        <f t="shared" si="59"/>
        <v>46865</v>
      </c>
      <c r="C1866" s="42" t="str">
        <f>IF(ISERROR(VLOOKUP(B1866,'Айгенис Оп11'!$C$3:$C$30,1,0)),"Нет","Да")</f>
        <v>Нет</v>
      </c>
      <c r="D1866" s="43">
        <f t="shared" si="60"/>
        <v>366</v>
      </c>
      <c r="E1866" s="44">
        <f>ROUND(('Все выпуски'!$J$3*'Все выпуски'!$J$6/100)/366*(B1866-IF(C1866="Нет",VLOOKUP(A1866,'Айгенис Оп11'!$A$2:$C$30,3,0),VLOOKUP((A1866-1),'Айгенис Оп11'!$A$2:$C$30,3,0))),2)</f>
        <v>1.64</v>
      </c>
      <c r="G1866" s="43">
        <f>COUNTIF(D1867:$D$2571,365)</f>
        <v>452</v>
      </c>
      <c r="H1866" s="43">
        <f>COUNTIF(D1867:$D$2571,366)</f>
        <v>253</v>
      </c>
    </row>
    <row r="1867" spans="1:8" x14ac:dyDescent="0.25">
      <c r="A1867" s="1">
        <f>COUNTIF($C$2:C1867,"Да")</f>
        <v>20</v>
      </c>
      <c r="B1867" s="45">
        <f t="shared" si="59"/>
        <v>46866</v>
      </c>
      <c r="C1867" s="42" t="str">
        <f>IF(ISERROR(VLOOKUP(B1867,'Айгенис Оп11'!$C$3:$C$30,1,0)),"Нет","Да")</f>
        <v>Нет</v>
      </c>
      <c r="D1867" s="43">
        <f t="shared" si="60"/>
        <v>366</v>
      </c>
      <c r="E1867" s="44">
        <f>ROUND(('Все выпуски'!$J$3*'Все выпуски'!$J$6/100)/366*(B1867-IF(C1867="Нет",VLOOKUP(A1867,'Айгенис Оп11'!$A$2:$C$30,3,0),VLOOKUP((A1867-1),'Айгенис Оп11'!$A$2:$C$30,3,0))),2)</f>
        <v>1.72</v>
      </c>
      <c r="G1867" s="43">
        <f>COUNTIF(D1868:$D$2571,365)</f>
        <v>452</v>
      </c>
      <c r="H1867" s="43">
        <f>COUNTIF(D1868:$D$2571,366)</f>
        <v>252</v>
      </c>
    </row>
    <row r="1868" spans="1:8" x14ac:dyDescent="0.25">
      <c r="A1868" s="1">
        <f>COUNTIF($C$2:C1868,"Да")</f>
        <v>20</v>
      </c>
      <c r="B1868" s="45">
        <f t="shared" si="59"/>
        <v>46867</v>
      </c>
      <c r="C1868" s="42" t="str">
        <f>IF(ISERROR(VLOOKUP(B1868,'Айгенис Оп11'!$C$3:$C$30,1,0)),"Нет","Да")</f>
        <v>Нет</v>
      </c>
      <c r="D1868" s="43">
        <f t="shared" si="60"/>
        <v>366</v>
      </c>
      <c r="E1868" s="44">
        <f>ROUND(('Все выпуски'!$J$3*'Все выпуски'!$J$6/100)/366*(B1868-IF(C1868="Нет",VLOOKUP(A1868,'Айгенис Оп11'!$A$2:$C$30,3,0),VLOOKUP((A1868-1),'Айгенис Оп11'!$A$2:$C$30,3,0))),2)</f>
        <v>1.8</v>
      </c>
      <c r="G1868" s="43">
        <f>COUNTIF(D1869:$D$2571,365)</f>
        <v>452</v>
      </c>
      <c r="H1868" s="43">
        <f>COUNTIF(D1869:$D$2571,366)</f>
        <v>251</v>
      </c>
    </row>
    <row r="1869" spans="1:8" x14ac:dyDescent="0.25">
      <c r="A1869" s="1">
        <f>COUNTIF($C$2:C1869,"Да")</f>
        <v>20</v>
      </c>
      <c r="B1869" s="45">
        <f t="shared" si="59"/>
        <v>46868</v>
      </c>
      <c r="C1869" s="42" t="str">
        <f>IF(ISERROR(VLOOKUP(B1869,'Айгенис Оп11'!$C$3:$C$30,1,0)),"Нет","Да")</f>
        <v>Нет</v>
      </c>
      <c r="D1869" s="43">
        <f t="shared" si="60"/>
        <v>366</v>
      </c>
      <c r="E1869" s="44">
        <f>ROUND(('Все выпуски'!$J$3*'Все выпуски'!$J$6/100)/366*(B1869-IF(C1869="Нет",VLOOKUP(A1869,'Айгенис Оп11'!$A$2:$C$30,3,0),VLOOKUP((A1869-1),'Айгенис Оп11'!$A$2:$C$30,3,0))),2)</f>
        <v>1.89</v>
      </c>
      <c r="G1869" s="43">
        <f>COUNTIF(D1870:$D$2571,365)</f>
        <v>452</v>
      </c>
      <c r="H1869" s="43">
        <f>COUNTIF(D1870:$D$2571,366)</f>
        <v>250</v>
      </c>
    </row>
    <row r="1870" spans="1:8" x14ac:dyDescent="0.25">
      <c r="A1870" s="1">
        <f>COUNTIF($C$2:C1870,"Да")</f>
        <v>20</v>
      </c>
      <c r="B1870" s="45">
        <f t="shared" si="59"/>
        <v>46869</v>
      </c>
      <c r="C1870" s="42" t="str">
        <f>IF(ISERROR(VLOOKUP(B1870,'Айгенис Оп11'!$C$3:$C$30,1,0)),"Нет","Да")</f>
        <v>Нет</v>
      </c>
      <c r="D1870" s="43">
        <f t="shared" si="60"/>
        <v>366</v>
      </c>
      <c r="E1870" s="44">
        <f>ROUND(('Все выпуски'!$J$3*'Все выпуски'!$J$6/100)/366*(B1870-IF(C1870="Нет",VLOOKUP(A1870,'Айгенис Оп11'!$A$2:$C$30,3,0),VLOOKUP((A1870-1),'Айгенис Оп11'!$A$2:$C$30,3,0))),2)</f>
        <v>1.97</v>
      </c>
      <c r="G1870" s="43">
        <f>COUNTIF(D1871:$D$2571,365)</f>
        <v>452</v>
      </c>
      <c r="H1870" s="43">
        <f>COUNTIF(D1871:$D$2571,366)</f>
        <v>249</v>
      </c>
    </row>
    <row r="1871" spans="1:8" x14ac:dyDescent="0.25">
      <c r="A1871" s="1">
        <f>COUNTIF($C$2:C1871,"Да")</f>
        <v>20</v>
      </c>
      <c r="B1871" s="45">
        <f t="shared" si="59"/>
        <v>46870</v>
      </c>
      <c r="C1871" s="42" t="str">
        <f>IF(ISERROR(VLOOKUP(B1871,'Айгенис Оп11'!$C$3:$C$30,1,0)),"Нет","Да")</f>
        <v>Нет</v>
      </c>
      <c r="D1871" s="43">
        <f t="shared" si="60"/>
        <v>366</v>
      </c>
      <c r="E1871" s="44">
        <f>ROUND(('Все выпуски'!$J$3*'Все выпуски'!$J$6/100)/366*(B1871-IF(C1871="Нет",VLOOKUP(A1871,'Айгенис Оп11'!$A$2:$C$30,3,0),VLOOKUP((A1871-1),'Айгенис Оп11'!$A$2:$C$30,3,0))),2)</f>
        <v>2.0499999999999998</v>
      </c>
      <c r="G1871" s="43">
        <f>COUNTIF(D1872:$D$2571,365)</f>
        <v>452</v>
      </c>
      <c r="H1871" s="43">
        <f>COUNTIF(D1872:$D$2571,366)</f>
        <v>248</v>
      </c>
    </row>
    <row r="1872" spans="1:8" x14ac:dyDescent="0.25">
      <c r="A1872" s="1">
        <f>COUNTIF($C$2:C1872,"Да")</f>
        <v>20</v>
      </c>
      <c r="B1872" s="45">
        <f t="shared" si="59"/>
        <v>46871</v>
      </c>
      <c r="C1872" s="42" t="str">
        <f>IF(ISERROR(VLOOKUP(B1872,'Айгенис Оп11'!$C$3:$C$30,1,0)),"Нет","Да")</f>
        <v>Нет</v>
      </c>
      <c r="D1872" s="43">
        <f t="shared" si="60"/>
        <v>366</v>
      </c>
      <c r="E1872" s="44">
        <f>ROUND(('Все выпуски'!$J$3*'Все выпуски'!$J$6/100)/366*(B1872-IF(C1872="Нет",VLOOKUP(A1872,'Айгенис Оп11'!$A$2:$C$30,3,0),VLOOKUP((A1872-1),'Айгенис Оп11'!$A$2:$C$30,3,0))),2)</f>
        <v>2.13</v>
      </c>
      <c r="G1872" s="43">
        <f>COUNTIF(D1873:$D$2571,365)</f>
        <v>452</v>
      </c>
      <c r="H1872" s="43">
        <f>COUNTIF(D1873:$D$2571,366)</f>
        <v>247</v>
      </c>
    </row>
    <row r="1873" spans="1:8" x14ac:dyDescent="0.25">
      <c r="A1873" s="1">
        <f>COUNTIF($C$2:C1873,"Да")</f>
        <v>20</v>
      </c>
      <c r="B1873" s="45">
        <f t="shared" si="59"/>
        <v>46872</v>
      </c>
      <c r="C1873" s="42" t="str">
        <f>IF(ISERROR(VLOOKUP(B1873,'Айгенис Оп11'!$C$3:$C$30,1,0)),"Нет","Да")</f>
        <v>Нет</v>
      </c>
      <c r="D1873" s="43">
        <f t="shared" si="60"/>
        <v>366</v>
      </c>
      <c r="E1873" s="44">
        <f>ROUND(('Все выпуски'!$J$3*'Все выпуски'!$J$6/100)/366*(B1873-IF(C1873="Нет",VLOOKUP(A1873,'Айгенис Оп11'!$A$2:$C$30,3,0),VLOOKUP((A1873-1),'Айгенис Оп11'!$A$2:$C$30,3,0))),2)</f>
        <v>2.21</v>
      </c>
      <c r="G1873" s="43">
        <f>COUNTIF(D1874:$D$2571,365)</f>
        <v>452</v>
      </c>
      <c r="H1873" s="43">
        <f>COUNTIF(D1874:$D$2571,366)</f>
        <v>246</v>
      </c>
    </row>
    <row r="1874" spans="1:8" x14ac:dyDescent="0.25">
      <c r="A1874" s="1">
        <f>COUNTIF($C$2:C1874,"Да")</f>
        <v>20</v>
      </c>
      <c r="B1874" s="45">
        <f t="shared" si="59"/>
        <v>46873</v>
      </c>
      <c r="C1874" s="42" t="str">
        <f>IF(ISERROR(VLOOKUP(B1874,'Айгенис Оп11'!$C$3:$C$30,1,0)),"Нет","Да")</f>
        <v>Нет</v>
      </c>
      <c r="D1874" s="43">
        <f t="shared" si="60"/>
        <v>366</v>
      </c>
      <c r="E1874" s="44">
        <f>ROUND(('Все выпуски'!$J$3*'Все выпуски'!$J$6/100)/366*(B1874-IF(C1874="Нет",VLOOKUP(A1874,'Айгенис Оп11'!$A$2:$C$30,3,0),VLOOKUP((A1874-1),'Айгенис Оп11'!$A$2:$C$30,3,0))),2)</f>
        <v>2.2999999999999998</v>
      </c>
      <c r="G1874" s="43">
        <f>COUNTIF(D1875:$D$2571,365)</f>
        <v>452</v>
      </c>
      <c r="H1874" s="43">
        <f>COUNTIF(D1875:$D$2571,366)</f>
        <v>245</v>
      </c>
    </row>
    <row r="1875" spans="1:8" x14ac:dyDescent="0.25">
      <c r="A1875" s="1">
        <f>COUNTIF($C$2:C1875,"Да")</f>
        <v>20</v>
      </c>
      <c r="B1875" s="45">
        <f t="shared" si="59"/>
        <v>46874</v>
      </c>
      <c r="C1875" s="42" t="str">
        <f>IF(ISERROR(VLOOKUP(B1875,'Айгенис Оп11'!$C$3:$C$30,1,0)),"Нет","Да")</f>
        <v>Нет</v>
      </c>
      <c r="D1875" s="43">
        <f t="shared" si="60"/>
        <v>366</v>
      </c>
      <c r="E1875" s="44">
        <f>ROUND(('Все выпуски'!$J$3*'Все выпуски'!$J$6/100)/366*(B1875-IF(C1875="Нет",VLOOKUP(A1875,'Айгенис Оп11'!$A$2:$C$30,3,0),VLOOKUP((A1875-1),'Айгенис Оп11'!$A$2:$C$30,3,0))),2)</f>
        <v>2.38</v>
      </c>
      <c r="G1875" s="43">
        <f>COUNTIF(D1876:$D$2571,365)</f>
        <v>452</v>
      </c>
      <c r="H1875" s="43">
        <f>COUNTIF(D1876:$D$2571,366)</f>
        <v>244</v>
      </c>
    </row>
    <row r="1876" spans="1:8" x14ac:dyDescent="0.25">
      <c r="A1876" s="1">
        <f>COUNTIF($C$2:C1876,"Да")</f>
        <v>20</v>
      </c>
      <c r="B1876" s="45">
        <f t="shared" si="59"/>
        <v>46875</v>
      </c>
      <c r="C1876" s="42" t="str">
        <f>IF(ISERROR(VLOOKUP(B1876,'Айгенис Оп11'!$C$3:$C$30,1,0)),"Нет","Да")</f>
        <v>Нет</v>
      </c>
      <c r="D1876" s="43">
        <f t="shared" si="60"/>
        <v>366</v>
      </c>
      <c r="E1876" s="44">
        <f>ROUND(('Все выпуски'!$J$3*'Все выпуски'!$J$6/100)/366*(B1876-IF(C1876="Нет",VLOOKUP(A1876,'Айгенис Оп11'!$A$2:$C$30,3,0),VLOOKUP((A1876-1),'Айгенис Оп11'!$A$2:$C$30,3,0))),2)</f>
        <v>2.46</v>
      </c>
      <c r="G1876" s="43">
        <f>COUNTIF(D1877:$D$2571,365)</f>
        <v>452</v>
      </c>
      <c r="H1876" s="43">
        <f>COUNTIF(D1877:$D$2571,366)</f>
        <v>243</v>
      </c>
    </row>
    <row r="1877" spans="1:8" x14ac:dyDescent="0.25">
      <c r="A1877" s="1">
        <f>COUNTIF($C$2:C1877,"Да")</f>
        <v>20</v>
      </c>
      <c r="B1877" s="45">
        <f t="shared" si="59"/>
        <v>46876</v>
      </c>
      <c r="C1877" s="42" t="str">
        <f>IF(ISERROR(VLOOKUP(B1877,'Айгенис Оп11'!$C$3:$C$30,1,0)),"Нет","Да")</f>
        <v>Нет</v>
      </c>
      <c r="D1877" s="43">
        <f t="shared" si="60"/>
        <v>366</v>
      </c>
      <c r="E1877" s="44">
        <f>ROUND(('Все выпуски'!$J$3*'Все выпуски'!$J$6/100)/366*(B1877-IF(C1877="Нет",VLOOKUP(A1877,'Айгенис Оп11'!$A$2:$C$30,3,0),VLOOKUP((A1877-1),'Айгенис Оп11'!$A$2:$C$30,3,0))),2)</f>
        <v>2.54</v>
      </c>
      <c r="G1877" s="43">
        <f>COUNTIF(D1878:$D$2571,365)</f>
        <v>452</v>
      </c>
      <c r="H1877" s="43">
        <f>COUNTIF(D1878:$D$2571,366)</f>
        <v>242</v>
      </c>
    </row>
    <row r="1878" spans="1:8" x14ac:dyDescent="0.25">
      <c r="A1878" s="1">
        <f>COUNTIF($C$2:C1878,"Да")</f>
        <v>20</v>
      </c>
      <c r="B1878" s="45">
        <f t="shared" si="59"/>
        <v>46877</v>
      </c>
      <c r="C1878" s="42" t="str">
        <f>IF(ISERROR(VLOOKUP(B1878,'Айгенис Оп11'!$C$3:$C$30,1,0)),"Нет","Да")</f>
        <v>Нет</v>
      </c>
      <c r="D1878" s="43">
        <f t="shared" si="60"/>
        <v>366</v>
      </c>
      <c r="E1878" s="44">
        <f>ROUND(('Все выпуски'!$J$3*'Все выпуски'!$J$6/100)/366*(B1878-IF(C1878="Нет",VLOOKUP(A1878,'Айгенис Оп11'!$A$2:$C$30,3,0),VLOOKUP((A1878-1),'Айгенис Оп11'!$A$2:$C$30,3,0))),2)</f>
        <v>2.62</v>
      </c>
      <c r="G1878" s="43">
        <f>COUNTIF(D1879:$D$2571,365)</f>
        <v>452</v>
      </c>
      <c r="H1878" s="43">
        <f>COUNTIF(D1879:$D$2571,366)</f>
        <v>241</v>
      </c>
    </row>
    <row r="1879" spans="1:8" x14ac:dyDescent="0.25">
      <c r="A1879" s="1">
        <f>COUNTIF($C$2:C1879,"Да")</f>
        <v>20</v>
      </c>
      <c r="B1879" s="45">
        <f t="shared" si="59"/>
        <v>46878</v>
      </c>
      <c r="C1879" s="42" t="str">
        <f>IF(ISERROR(VLOOKUP(B1879,'Айгенис Оп11'!$C$3:$C$30,1,0)),"Нет","Да")</f>
        <v>Нет</v>
      </c>
      <c r="D1879" s="43">
        <f t="shared" si="60"/>
        <v>366</v>
      </c>
      <c r="E1879" s="44">
        <f>ROUND(('Все выпуски'!$J$3*'Все выпуски'!$J$6/100)/366*(B1879-IF(C1879="Нет",VLOOKUP(A1879,'Айгенис Оп11'!$A$2:$C$30,3,0),VLOOKUP((A1879-1),'Айгенис Оп11'!$A$2:$C$30,3,0))),2)</f>
        <v>2.7</v>
      </c>
      <c r="G1879" s="43">
        <f>COUNTIF(D1880:$D$2571,365)</f>
        <v>452</v>
      </c>
      <c r="H1879" s="43">
        <f>COUNTIF(D1880:$D$2571,366)</f>
        <v>240</v>
      </c>
    </row>
    <row r="1880" spans="1:8" x14ac:dyDescent="0.25">
      <c r="A1880" s="1">
        <f>COUNTIF($C$2:C1880,"Да")</f>
        <v>20</v>
      </c>
      <c r="B1880" s="45">
        <f t="shared" si="59"/>
        <v>46879</v>
      </c>
      <c r="C1880" s="42" t="str">
        <f>IF(ISERROR(VLOOKUP(B1880,'Айгенис Оп11'!$C$3:$C$30,1,0)),"Нет","Да")</f>
        <v>Нет</v>
      </c>
      <c r="D1880" s="43">
        <f t="shared" si="60"/>
        <v>366</v>
      </c>
      <c r="E1880" s="44">
        <f>ROUND(('Все выпуски'!$J$3*'Все выпуски'!$J$6/100)/366*(B1880-IF(C1880="Нет",VLOOKUP(A1880,'Айгенис Оп11'!$A$2:$C$30,3,0),VLOOKUP((A1880-1),'Айгенис Оп11'!$A$2:$C$30,3,0))),2)</f>
        <v>2.79</v>
      </c>
      <c r="G1880" s="43">
        <f>COUNTIF(D1881:$D$2571,365)</f>
        <v>452</v>
      </c>
      <c r="H1880" s="43">
        <f>COUNTIF(D1881:$D$2571,366)</f>
        <v>239</v>
      </c>
    </row>
    <row r="1881" spans="1:8" x14ac:dyDescent="0.25">
      <c r="A1881" s="1">
        <f>COUNTIF($C$2:C1881,"Да")</f>
        <v>20</v>
      </c>
      <c r="B1881" s="45">
        <f t="shared" si="59"/>
        <v>46880</v>
      </c>
      <c r="C1881" s="42" t="str">
        <f>IF(ISERROR(VLOOKUP(B1881,'Айгенис Оп11'!$C$3:$C$30,1,0)),"Нет","Да")</f>
        <v>Нет</v>
      </c>
      <c r="D1881" s="43">
        <f t="shared" si="60"/>
        <v>366</v>
      </c>
      <c r="E1881" s="44">
        <f>ROUND(('Все выпуски'!$J$3*'Все выпуски'!$J$6/100)/366*(B1881-IF(C1881="Нет",VLOOKUP(A1881,'Айгенис Оп11'!$A$2:$C$30,3,0),VLOOKUP((A1881-1),'Айгенис Оп11'!$A$2:$C$30,3,0))),2)</f>
        <v>2.87</v>
      </c>
      <c r="G1881" s="43">
        <f>COUNTIF(D1882:$D$2571,365)</f>
        <v>452</v>
      </c>
      <c r="H1881" s="43">
        <f>COUNTIF(D1882:$D$2571,366)</f>
        <v>238</v>
      </c>
    </row>
    <row r="1882" spans="1:8" x14ac:dyDescent="0.25">
      <c r="A1882" s="1">
        <f>COUNTIF($C$2:C1882,"Да")</f>
        <v>20</v>
      </c>
      <c r="B1882" s="45">
        <f t="shared" si="59"/>
        <v>46881</v>
      </c>
      <c r="C1882" s="42" t="str">
        <f>IF(ISERROR(VLOOKUP(B1882,'Айгенис Оп11'!$C$3:$C$30,1,0)),"Нет","Да")</f>
        <v>Нет</v>
      </c>
      <c r="D1882" s="43">
        <f t="shared" si="60"/>
        <v>366</v>
      </c>
      <c r="E1882" s="44">
        <f>ROUND(('Все выпуски'!$J$3*'Все выпуски'!$J$6/100)/366*(B1882-IF(C1882="Нет",VLOOKUP(A1882,'Айгенис Оп11'!$A$2:$C$30,3,0),VLOOKUP((A1882-1),'Айгенис Оп11'!$A$2:$C$30,3,0))),2)</f>
        <v>2.95</v>
      </c>
      <c r="G1882" s="43">
        <f>COUNTIF(D1883:$D$2571,365)</f>
        <v>452</v>
      </c>
      <c r="H1882" s="43">
        <f>COUNTIF(D1883:$D$2571,366)</f>
        <v>237</v>
      </c>
    </row>
    <row r="1883" spans="1:8" x14ac:dyDescent="0.25">
      <c r="A1883" s="1">
        <f>COUNTIF($C$2:C1883,"Да")</f>
        <v>20</v>
      </c>
      <c r="B1883" s="45">
        <f t="shared" si="59"/>
        <v>46882</v>
      </c>
      <c r="C1883" s="42" t="str">
        <f>IF(ISERROR(VLOOKUP(B1883,'Айгенис Оп11'!$C$3:$C$30,1,0)),"Нет","Да")</f>
        <v>Нет</v>
      </c>
      <c r="D1883" s="43">
        <f t="shared" si="60"/>
        <v>366</v>
      </c>
      <c r="E1883" s="44">
        <f>ROUND(('Все выпуски'!$J$3*'Все выпуски'!$J$6/100)/366*(B1883-IF(C1883="Нет",VLOOKUP(A1883,'Айгенис Оп11'!$A$2:$C$30,3,0),VLOOKUP((A1883-1),'Айгенис Оп11'!$A$2:$C$30,3,0))),2)</f>
        <v>3.03</v>
      </c>
      <c r="G1883" s="43">
        <f>COUNTIF(D1884:$D$2571,365)</f>
        <v>452</v>
      </c>
      <c r="H1883" s="43">
        <f>COUNTIF(D1884:$D$2571,366)</f>
        <v>236</v>
      </c>
    </row>
    <row r="1884" spans="1:8" x14ac:dyDescent="0.25">
      <c r="A1884" s="1">
        <f>COUNTIF($C$2:C1884,"Да")</f>
        <v>20</v>
      </c>
      <c r="B1884" s="45">
        <f t="shared" si="59"/>
        <v>46883</v>
      </c>
      <c r="C1884" s="42" t="str">
        <f>IF(ISERROR(VLOOKUP(B1884,'Айгенис Оп11'!$C$3:$C$30,1,0)),"Нет","Да")</f>
        <v>Нет</v>
      </c>
      <c r="D1884" s="43">
        <f t="shared" si="60"/>
        <v>366</v>
      </c>
      <c r="E1884" s="44">
        <f>ROUND(('Все выпуски'!$J$3*'Все выпуски'!$J$6/100)/366*(B1884-IF(C1884="Нет",VLOOKUP(A1884,'Айгенис Оп11'!$A$2:$C$30,3,0),VLOOKUP((A1884-1),'Айгенис Оп11'!$A$2:$C$30,3,0))),2)</f>
        <v>3.11</v>
      </c>
      <c r="G1884" s="43">
        <f>COUNTIF(D1885:$D$2571,365)</f>
        <v>452</v>
      </c>
      <c r="H1884" s="43">
        <f>COUNTIF(D1885:$D$2571,366)</f>
        <v>235</v>
      </c>
    </row>
    <row r="1885" spans="1:8" x14ac:dyDescent="0.25">
      <c r="A1885" s="1">
        <f>COUNTIF($C$2:C1885,"Да")</f>
        <v>20</v>
      </c>
      <c r="B1885" s="45">
        <f t="shared" si="59"/>
        <v>46884</v>
      </c>
      <c r="C1885" s="42" t="str">
        <f>IF(ISERROR(VLOOKUP(B1885,'Айгенис Оп11'!$C$3:$C$30,1,0)),"Нет","Да")</f>
        <v>Нет</v>
      </c>
      <c r="D1885" s="43">
        <f t="shared" si="60"/>
        <v>366</v>
      </c>
      <c r="E1885" s="44">
        <f>ROUND(('Все выпуски'!$J$3*'Все выпуски'!$J$6/100)/366*(B1885-IF(C1885="Нет",VLOOKUP(A1885,'Айгенис Оп11'!$A$2:$C$30,3,0),VLOOKUP((A1885-1),'Айгенис Оп11'!$A$2:$C$30,3,0))),2)</f>
        <v>3.2</v>
      </c>
      <c r="G1885" s="43">
        <f>COUNTIF(D1886:$D$2571,365)</f>
        <v>452</v>
      </c>
      <c r="H1885" s="43">
        <f>COUNTIF(D1886:$D$2571,366)</f>
        <v>234</v>
      </c>
    </row>
    <row r="1886" spans="1:8" x14ac:dyDescent="0.25">
      <c r="A1886" s="1">
        <f>COUNTIF($C$2:C1886,"Да")</f>
        <v>20</v>
      </c>
      <c r="B1886" s="45">
        <f t="shared" ref="B1886:B1949" si="61">B1885+1</f>
        <v>46885</v>
      </c>
      <c r="C1886" s="42" t="str">
        <f>IF(ISERROR(VLOOKUP(B1886,'Айгенис Оп11'!$C$3:$C$30,1,0)),"Нет","Да")</f>
        <v>Нет</v>
      </c>
      <c r="D1886" s="43">
        <f t="shared" si="60"/>
        <v>366</v>
      </c>
      <c r="E1886" s="44">
        <f>ROUND(('Все выпуски'!$J$3*'Все выпуски'!$J$6/100)/366*(B1886-IF(C1886="Нет",VLOOKUP(A1886,'Айгенис Оп11'!$A$2:$C$30,3,0),VLOOKUP((A1886-1),'Айгенис Оп11'!$A$2:$C$30,3,0))),2)</f>
        <v>3.28</v>
      </c>
      <c r="G1886" s="43">
        <f>COUNTIF(D1887:$D$2571,365)</f>
        <v>452</v>
      </c>
      <c r="H1886" s="43">
        <f>COUNTIF(D1887:$D$2571,366)</f>
        <v>233</v>
      </c>
    </row>
    <row r="1887" spans="1:8" x14ac:dyDescent="0.25">
      <c r="A1887" s="1">
        <f>COUNTIF($C$2:C1887,"Да")</f>
        <v>20</v>
      </c>
      <c r="B1887" s="45">
        <f t="shared" si="61"/>
        <v>46886</v>
      </c>
      <c r="C1887" s="42" t="str">
        <f>IF(ISERROR(VLOOKUP(B1887,'Айгенис Оп11'!$C$3:$C$30,1,0)),"Нет","Да")</f>
        <v>Нет</v>
      </c>
      <c r="D1887" s="43">
        <f t="shared" si="60"/>
        <v>366</v>
      </c>
      <c r="E1887" s="44">
        <f>ROUND(('Все выпуски'!$J$3*'Все выпуски'!$J$6/100)/366*(B1887-IF(C1887="Нет",VLOOKUP(A1887,'Айгенис Оп11'!$A$2:$C$30,3,0),VLOOKUP((A1887-1),'Айгенис Оп11'!$A$2:$C$30,3,0))),2)</f>
        <v>3.36</v>
      </c>
      <c r="G1887" s="43">
        <f>COUNTIF(D1888:$D$2571,365)</f>
        <v>452</v>
      </c>
      <c r="H1887" s="43">
        <f>COUNTIF(D1888:$D$2571,366)</f>
        <v>232</v>
      </c>
    </row>
    <row r="1888" spans="1:8" x14ac:dyDescent="0.25">
      <c r="A1888" s="1">
        <f>COUNTIF($C$2:C1888,"Да")</f>
        <v>20</v>
      </c>
      <c r="B1888" s="45">
        <f t="shared" si="61"/>
        <v>46887</v>
      </c>
      <c r="C1888" s="42" t="str">
        <f>IF(ISERROR(VLOOKUP(B1888,'Айгенис Оп11'!$C$3:$C$30,1,0)),"Нет","Да")</f>
        <v>Нет</v>
      </c>
      <c r="D1888" s="43">
        <f t="shared" si="60"/>
        <v>366</v>
      </c>
      <c r="E1888" s="44">
        <f>ROUND(('Все выпуски'!$J$3*'Все выпуски'!$J$6/100)/366*(B1888-IF(C1888="Нет",VLOOKUP(A1888,'Айгенис Оп11'!$A$2:$C$30,3,0),VLOOKUP((A1888-1),'Айгенис Оп11'!$A$2:$C$30,3,0))),2)</f>
        <v>3.44</v>
      </c>
      <c r="G1888" s="43">
        <f>COUNTIF(D1889:$D$2571,365)</f>
        <v>452</v>
      </c>
      <c r="H1888" s="43">
        <f>COUNTIF(D1889:$D$2571,366)</f>
        <v>231</v>
      </c>
    </row>
    <row r="1889" spans="1:8" x14ac:dyDescent="0.25">
      <c r="A1889" s="1">
        <f>COUNTIF($C$2:C1889,"Да")</f>
        <v>20</v>
      </c>
      <c r="B1889" s="45">
        <f t="shared" si="61"/>
        <v>46888</v>
      </c>
      <c r="C1889" s="42" t="str">
        <f>IF(ISERROR(VLOOKUP(B1889,'Айгенис Оп11'!$C$3:$C$30,1,0)),"Нет","Да")</f>
        <v>Нет</v>
      </c>
      <c r="D1889" s="43">
        <f t="shared" si="60"/>
        <v>366</v>
      </c>
      <c r="E1889" s="44">
        <f>ROUND(('Все выпуски'!$J$3*'Все выпуски'!$J$6/100)/366*(B1889-IF(C1889="Нет",VLOOKUP(A1889,'Айгенис Оп11'!$A$2:$C$30,3,0),VLOOKUP((A1889-1),'Айгенис Оп11'!$A$2:$C$30,3,0))),2)</f>
        <v>3.52</v>
      </c>
      <c r="G1889" s="43">
        <f>COUNTIF(D1890:$D$2571,365)</f>
        <v>452</v>
      </c>
      <c r="H1889" s="43">
        <f>COUNTIF(D1890:$D$2571,366)</f>
        <v>230</v>
      </c>
    </row>
    <row r="1890" spans="1:8" x14ac:dyDescent="0.25">
      <c r="A1890" s="1">
        <f>COUNTIF($C$2:C1890,"Да")</f>
        <v>20</v>
      </c>
      <c r="B1890" s="45">
        <f t="shared" si="61"/>
        <v>46889</v>
      </c>
      <c r="C1890" s="42" t="str">
        <f>IF(ISERROR(VLOOKUP(B1890,'Айгенис Оп11'!$C$3:$C$30,1,0)),"Нет","Да")</f>
        <v>Нет</v>
      </c>
      <c r="D1890" s="43">
        <f t="shared" si="60"/>
        <v>366</v>
      </c>
      <c r="E1890" s="44">
        <f>ROUND(('Все выпуски'!$J$3*'Все выпуски'!$J$6/100)/366*(B1890-IF(C1890="Нет",VLOOKUP(A1890,'Айгенис Оп11'!$A$2:$C$30,3,0),VLOOKUP((A1890-1),'Айгенис Оп11'!$A$2:$C$30,3,0))),2)</f>
        <v>3.61</v>
      </c>
      <c r="G1890" s="43">
        <f>COUNTIF(D1891:$D$2571,365)</f>
        <v>452</v>
      </c>
      <c r="H1890" s="43">
        <f>COUNTIF(D1891:$D$2571,366)</f>
        <v>229</v>
      </c>
    </row>
    <row r="1891" spans="1:8" x14ac:dyDescent="0.25">
      <c r="A1891" s="1">
        <f>COUNTIF($C$2:C1891,"Да")</f>
        <v>20</v>
      </c>
      <c r="B1891" s="45">
        <f t="shared" si="61"/>
        <v>46890</v>
      </c>
      <c r="C1891" s="42" t="str">
        <f>IF(ISERROR(VLOOKUP(B1891,'Айгенис Оп11'!$C$3:$C$30,1,0)),"Нет","Да")</f>
        <v>Нет</v>
      </c>
      <c r="D1891" s="43">
        <f t="shared" si="60"/>
        <v>366</v>
      </c>
      <c r="E1891" s="44">
        <f>ROUND(('Все выпуски'!$J$3*'Все выпуски'!$J$6/100)/366*(B1891-IF(C1891="Нет",VLOOKUP(A1891,'Айгенис Оп11'!$A$2:$C$30,3,0),VLOOKUP((A1891-1),'Айгенис Оп11'!$A$2:$C$30,3,0))),2)</f>
        <v>3.69</v>
      </c>
      <c r="G1891" s="43">
        <f>COUNTIF(D1892:$D$2571,365)</f>
        <v>452</v>
      </c>
      <c r="H1891" s="43">
        <f>COUNTIF(D1892:$D$2571,366)</f>
        <v>228</v>
      </c>
    </row>
    <row r="1892" spans="1:8" x14ac:dyDescent="0.25">
      <c r="A1892" s="1">
        <f>COUNTIF($C$2:C1892,"Да")</f>
        <v>20</v>
      </c>
      <c r="B1892" s="45">
        <f t="shared" si="61"/>
        <v>46891</v>
      </c>
      <c r="C1892" s="42" t="str">
        <f>IF(ISERROR(VLOOKUP(B1892,'Айгенис Оп11'!$C$3:$C$30,1,0)),"Нет","Да")</f>
        <v>Нет</v>
      </c>
      <c r="D1892" s="43">
        <f t="shared" si="60"/>
        <v>366</v>
      </c>
      <c r="E1892" s="44">
        <f>ROUND(('Все выпуски'!$J$3*'Все выпуски'!$J$6/100)/366*(B1892-IF(C1892="Нет",VLOOKUP(A1892,'Айгенис Оп11'!$A$2:$C$30,3,0),VLOOKUP((A1892-1),'Айгенис Оп11'!$A$2:$C$30,3,0))),2)</f>
        <v>3.77</v>
      </c>
      <c r="G1892" s="43">
        <f>COUNTIF(D1893:$D$2571,365)</f>
        <v>452</v>
      </c>
      <c r="H1892" s="43">
        <f>COUNTIF(D1893:$D$2571,366)</f>
        <v>227</v>
      </c>
    </row>
    <row r="1893" spans="1:8" x14ac:dyDescent="0.25">
      <c r="A1893" s="1">
        <f>COUNTIF($C$2:C1893,"Да")</f>
        <v>20</v>
      </c>
      <c r="B1893" s="45">
        <f t="shared" si="61"/>
        <v>46892</v>
      </c>
      <c r="C1893" s="42" t="str">
        <f>IF(ISERROR(VLOOKUP(B1893,'Айгенис Оп11'!$C$3:$C$30,1,0)),"Нет","Да")</f>
        <v>Нет</v>
      </c>
      <c r="D1893" s="43">
        <f t="shared" si="60"/>
        <v>366</v>
      </c>
      <c r="E1893" s="44">
        <f>ROUND(('Все выпуски'!$J$3*'Все выпуски'!$J$6/100)/366*(B1893-IF(C1893="Нет",VLOOKUP(A1893,'Айгенис Оп11'!$A$2:$C$30,3,0),VLOOKUP((A1893-1),'Айгенис Оп11'!$A$2:$C$30,3,0))),2)</f>
        <v>3.85</v>
      </c>
      <c r="G1893" s="43">
        <f>COUNTIF(D1894:$D$2571,365)</f>
        <v>452</v>
      </c>
      <c r="H1893" s="43">
        <f>COUNTIF(D1894:$D$2571,366)</f>
        <v>226</v>
      </c>
    </row>
    <row r="1894" spans="1:8" x14ac:dyDescent="0.25">
      <c r="A1894" s="1">
        <f>COUNTIF($C$2:C1894,"Да")</f>
        <v>20</v>
      </c>
      <c r="B1894" s="45">
        <f t="shared" si="61"/>
        <v>46893</v>
      </c>
      <c r="C1894" s="42" t="str">
        <f>IF(ISERROR(VLOOKUP(B1894,'Айгенис Оп11'!$C$3:$C$30,1,0)),"Нет","Да")</f>
        <v>Нет</v>
      </c>
      <c r="D1894" s="43">
        <f t="shared" si="60"/>
        <v>366</v>
      </c>
      <c r="E1894" s="44">
        <f>ROUND(('Все выпуски'!$J$3*'Все выпуски'!$J$6/100)/366*(B1894-IF(C1894="Нет",VLOOKUP(A1894,'Айгенис Оп11'!$A$2:$C$30,3,0),VLOOKUP((A1894-1),'Айгенис Оп11'!$A$2:$C$30,3,0))),2)</f>
        <v>3.93</v>
      </c>
      <c r="G1894" s="43">
        <f>COUNTIF(D1895:$D$2571,365)</f>
        <v>452</v>
      </c>
      <c r="H1894" s="43">
        <f>COUNTIF(D1895:$D$2571,366)</f>
        <v>225</v>
      </c>
    </row>
    <row r="1895" spans="1:8" x14ac:dyDescent="0.25">
      <c r="A1895" s="1">
        <f>COUNTIF($C$2:C1895,"Да")</f>
        <v>20</v>
      </c>
      <c r="B1895" s="45">
        <f t="shared" si="61"/>
        <v>46894</v>
      </c>
      <c r="C1895" s="42" t="str">
        <f>IF(ISERROR(VLOOKUP(B1895,'Айгенис Оп11'!$C$3:$C$30,1,0)),"Нет","Да")</f>
        <v>Нет</v>
      </c>
      <c r="D1895" s="43">
        <f t="shared" si="60"/>
        <v>366</v>
      </c>
      <c r="E1895" s="44">
        <f>ROUND(('Все выпуски'!$J$3*'Все выпуски'!$J$6/100)/366*(B1895-IF(C1895="Нет",VLOOKUP(A1895,'Айгенис Оп11'!$A$2:$C$30,3,0),VLOOKUP((A1895-1),'Айгенис Оп11'!$A$2:$C$30,3,0))),2)</f>
        <v>4.0199999999999996</v>
      </c>
      <c r="G1895" s="43">
        <f>COUNTIF(D1896:$D$2571,365)</f>
        <v>452</v>
      </c>
      <c r="H1895" s="43">
        <f>COUNTIF(D1896:$D$2571,366)</f>
        <v>224</v>
      </c>
    </row>
    <row r="1896" spans="1:8" x14ac:dyDescent="0.25">
      <c r="A1896" s="1">
        <f>COUNTIF($C$2:C1896,"Да")</f>
        <v>20</v>
      </c>
      <c r="B1896" s="45">
        <f t="shared" si="61"/>
        <v>46895</v>
      </c>
      <c r="C1896" s="42" t="str">
        <f>IF(ISERROR(VLOOKUP(B1896,'Айгенис Оп11'!$C$3:$C$30,1,0)),"Нет","Да")</f>
        <v>Нет</v>
      </c>
      <c r="D1896" s="43">
        <f t="shared" si="60"/>
        <v>366</v>
      </c>
      <c r="E1896" s="44">
        <f>ROUND(('Все выпуски'!$J$3*'Все выпуски'!$J$6/100)/366*(B1896-IF(C1896="Нет",VLOOKUP(A1896,'Айгенис Оп11'!$A$2:$C$30,3,0),VLOOKUP((A1896-1),'Айгенис Оп11'!$A$2:$C$30,3,0))),2)</f>
        <v>4.0999999999999996</v>
      </c>
      <c r="G1896" s="43">
        <f>COUNTIF(D1897:$D$2571,365)</f>
        <v>452</v>
      </c>
      <c r="H1896" s="43">
        <f>COUNTIF(D1897:$D$2571,366)</f>
        <v>223</v>
      </c>
    </row>
    <row r="1897" spans="1:8" x14ac:dyDescent="0.25">
      <c r="A1897" s="1">
        <f>COUNTIF($C$2:C1897,"Да")</f>
        <v>20</v>
      </c>
      <c r="B1897" s="45">
        <f t="shared" si="61"/>
        <v>46896</v>
      </c>
      <c r="C1897" s="42" t="str">
        <f>IF(ISERROR(VLOOKUP(B1897,'Айгенис Оп11'!$C$3:$C$30,1,0)),"Нет","Да")</f>
        <v>Нет</v>
      </c>
      <c r="D1897" s="43">
        <f t="shared" si="60"/>
        <v>366</v>
      </c>
      <c r="E1897" s="44">
        <f>ROUND(('Все выпуски'!$J$3*'Все выпуски'!$J$6/100)/366*(B1897-IF(C1897="Нет",VLOOKUP(A1897,'Айгенис Оп11'!$A$2:$C$30,3,0),VLOOKUP((A1897-1),'Айгенис Оп11'!$A$2:$C$30,3,0))),2)</f>
        <v>4.18</v>
      </c>
      <c r="G1897" s="43">
        <f>COUNTIF(D1898:$D$2571,365)</f>
        <v>452</v>
      </c>
      <c r="H1897" s="43">
        <f>COUNTIF(D1898:$D$2571,366)</f>
        <v>222</v>
      </c>
    </row>
    <row r="1898" spans="1:8" x14ac:dyDescent="0.25">
      <c r="A1898" s="1">
        <f>COUNTIF($C$2:C1898,"Да")</f>
        <v>20</v>
      </c>
      <c r="B1898" s="45">
        <f t="shared" si="61"/>
        <v>46897</v>
      </c>
      <c r="C1898" s="42" t="str">
        <f>IF(ISERROR(VLOOKUP(B1898,'Айгенис Оп11'!$C$3:$C$30,1,0)),"Нет","Да")</f>
        <v>Нет</v>
      </c>
      <c r="D1898" s="43">
        <f t="shared" si="60"/>
        <v>366</v>
      </c>
      <c r="E1898" s="44">
        <f>ROUND(('Все выпуски'!$J$3*'Все выпуски'!$J$6/100)/366*(B1898-IF(C1898="Нет",VLOOKUP(A1898,'Айгенис Оп11'!$A$2:$C$30,3,0),VLOOKUP((A1898-1),'Айгенис Оп11'!$A$2:$C$30,3,0))),2)</f>
        <v>4.26</v>
      </c>
      <c r="G1898" s="43">
        <f>COUNTIF(D1899:$D$2571,365)</f>
        <v>452</v>
      </c>
      <c r="H1898" s="43">
        <f>COUNTIF(D1899:$D$2571,366)</f>
        <v>221</v>
      </c>
    </row>
    <row r="1899" spans="1:8" x14ac:dyDescent="0.25">
      <c r="A1899" s="1">
        <f>COUNTIF($C$2:C1899,"Да")</f>
        <v>20</v>
      </c>
      <c r="B1899" s="45">
        <f t="shared" si="61"/>
        <v>46898</v>
      </c>
      <c r="C1899" s="42" t="str">
        <f>IF(ISERROR(VLOOKUP(B1899,'Айгенис Оп11'!$C$3:$C$30,1,0)),"Нет","Да")</f>
        <v>Нет</v>
      </c>
      <c r="D1899" s="43">
        <f t="shared" si="60"/>
        <v>366</v>
      </c>
      <c r="E1899" s="44">
        <f>ROUND(('Все выпуски'!$J$3*'Все выпуски'!$J$6/100)/366*(B1899-IF(C1899="Нет",VLOOKUP(A1899,'Айгенис Оп11'!$A$2:$C$30,3,0),VLOOKUP((A1899-1),'Айгенис Оп11'!$A$2:$C$30,3,0))),2)</f>
        <v>4.34</v>
      </c>
      <c r="G1899" s="43">
        <f>COUNTIF(D1900:$D$2571,365)</f>
        <v>452</v>
      </c>
      <c r="H1899" s="43">
        <f>COUNTIF(D1900:$D$2571,366)</f>
        <v>220</v>
      </c>
    </row>
    <row r="1900" spans="1:8" x14ac:dyDescent="0.25">
      <c r="A1900" s="1">
        <f>COUNTIF($C$2:C1900,"Да")</f>
        <v>20</v>
      </c>
      <c r="B1900" s="45">
        <f t="shared" si="61"/>
        <v>46899</v>
      </c>
      <c r="C1900" s="42" t="str">
        <f>IF(ISERROR(VLOOKUP(B1900,'Айгенис Оп11'!$C$3:$C$30,1,0)),"Нет","Да")</f>
        <v>Нет</v>
      </c>
      <c r="D1900" s="43">
        <f t="shared" si="60"/>
        <v>366</v>
      </c>
      <c r="E1900" s="44">
        <f>ROUND(('Все выпуски'!$J$3*'Все выпуски'!$J$6/100)/366*(B1900-IF(C1900="Нет",VLOOKUP(A1900,'Айгенис Оп11'!$A$2:$C$30,3,0),VLOOKUP((A1900-1),'Айгенис Оп11'!$A$2:$C$30,3,0))),2)</f>
        <v>4.43</v>
      </c>
      <c r="G1900" s="43">
        <f>COUNTIF(D1901:$D$2571,365)</f>
        <v>452</v>
      </c>
      <c r="H1900" s="43">
        <f>COUNTIF(D1901:$D$2571,366)</f>
        <v>219</v>
      </c>
    </row>
    <row r="1901" spans="1:8" x14ac:dyDescent="0.25">
      <c r="A1901" s="1">
        <f>COUNTIF($C$2:C1901,"Да")</f>
        <v>20</v>
      </c>
      <c r="B1901" s="45">
        <f t="shared" si="61"/>
        <v>46900</v>
      </c>
      <c r="C1901" s="42" t="str">
        <f>IF(ISERROR(VLOOKUP(B1901,'Айгенис Оп11'!$C$3:$C$30,1,0)),"Нет","Да")</f>
        <v>Нет</v>
      </c>
      <c r="D1901" s="43">
        <f t="shared" si="60"/>
        <v>366</v>
      </c>
      <c r="E1901" s="44">
        <f>ROUND(('Все выпуски'!$J$3*'Все выпуски'!$J$6/100)/366*(B1901-IF(C1901="Нет",VLOOKUP(A1901,'Айгенис Оп11'!$A$2:$C$30,3,0),VLOOKUP((A1901-1),'Айгенис Оп11'!$A$2:$C$30,3,0))),2)</f>
        <v>4.51</v>
      </c>
      <c r="G1901" s="43">
        <f>COUNTIF(D1902:$D$2571,365)</f>
        <v>452</v>
      </c>
      <c r="H1901" s="43">
        <f>COUNTIF(D1902:$D$2571,366)</f>
        <v>218</v>
      </c>
    </row>
    <row r="1902" spans="1:8" x14ac:dyDescent="0.25">
      <c r="A1902" s="1">
        <f>COUNTIF($C$2:C1902,"Да")</f>
        <v>20</v>
      </c>
      <c r="B1902" s="45">
        <f t="shared" si="61"/>
        <v>46901</v>
      </c>
      <c r="C1902" s="42" t="str">
        <f>IF(ISERROR(VLOOKUP(B1902,'Айгенис Оп11'!$C$3:$C$30,1,0)),"Нет","Да")</f>
        <v>Нет</v>
      </c>
      <c r="D1902" s="43">
        <f t="shared" si="60"/>
        <v>366</v>
      </c>
      <c r="E1902" s="44">
        <f>ROUND(('Все выпуски'!$J$3*'Все выпуски'!$J$6/100)/366*(B1902-IF(C1902="Нет",VLOOKUP(A1902,'Айгенис Оп11'!$A$2:$C$30,3,0),VLOOKUP((A1902-1),'Айгенис Оп11'!$A$2:$C$30,3,0))),2)</f>
        <v>4.59</v>
      </c>
      <c r="G1902" s="43">
        <f>COUNTIF(D1903:$D$2571,365)</f>
        <v>452</v>
      </c>
      <c r="H1902" s="43">
        <f>COUNTIF(D1903:$D$2571,366)</f>
        <v>217</v>
      </c>
    </row>
    <row r="1903" spans="1:8" x14ac:dyDescent="0.25">
      <c r="A1903" s="1">
        <f>COUNTIF($C$2:C1903,"Да")</f>
        <v>20</v>
      </c>
      <c r="B1903" s="45">
        <f t="shared" si="61"/>
        <v>46902</v>
      </c>
      <c r="C1903" s="42" t="str">
        <f>IF(ISERROR(VLOOKUP(B1903,'Айгенис Оп11'!$C$3:$C$30,1,0)),"Нет","Да")</f>
        <v>Нет</v>
      </c>
      <c r="D1903" s="43">
        <f t="shared" si="60"/>
        <v>366</v>
      </c>
      <c r="E1903" s="44">
        <f>ROUND(('Все выпуски'!$J$3*'Все выпуски'!$J$6/100)/366*(B1903-IF(C1903="Нет",VLOOKUP(A1903,'Айгенис Оп11'!$A$2:$C$30,3,0),VLOOKUP((A1903-1),'Айгенис Оп11'!$A$2:$C$30,3,0))),2)</f>
        <v>4.67</v>
      </c>
      <c r="G1903" s="43">
        <f>COUNTIF(D1904:$D$2571,365)</f>
        <v>452</v>
      </c>
      <c r="H1903" s="43">
        <f>COUNTIF(D1904:$D$2571,366)</f>
        <v>216</v>
      </c>
    </row>
    <row r="1904" spans="1:8" x14ac:dyDescent="0.25">
      <c r="A1904" s="1">
        <f>COUNTIF($C$2:C1904,"Да")</f>
        <v>20</v>
      </c>
      <c r="B1904" s="45">
        <f t="shared" si="61"/>
        <v>46903</v>
      </c>
      <c r="C1904" s="42" t="str">
        <f>IF(ISERROR(VLOOKUP(B1904,'Айгенис Оп11'!$C$3:$C$30,1,0)),"Нет","Да")</f>
        <v>Нет</v>
      </c>
      <c r="D1904" s="43">
        <f t="shared" si="60"/>
        <v>366</v>
      </c>
      <c r="E1904" s="44">
        <f>ROUND(('Все выпуски'!$J$3*'Все выпуски'!$J$6/100)/366*(B1904-IF(C1904="Нет",VLOOKUP(A1904,'Айгенис Оп11'!$A$2:$C$30,3,0),VLOOKUP((A1904-1),'Айгенис Оп11'!$A$2:$C$30,3,0))),2)</f>
        <v>4.75</v>
      </c>
      <c r="G1904" s="43">
        <f>COUNTIF(D1905:$D$2571,365)</f>
        <v>452</v>
      </c>
      <c r="H1904" s="43">
        <f>COUNTIF(D1905:$D$2571,366)</f>
        <v>215</v>
      </c>
    </row>
    <row r="1905" spans="1:8" x14ac:dyDescent="0.25">
      <c r="A1905" s="1">
        <f>COUNTIF($C$2:C1905,"Да")</f>
        <v>20</v>
      </c>
      <c r="B1905" s="45">
        <f t="shared" si="61"/>
        <v>46904</v>
      </c>
      <c r="C1905" s="42" t="str">
        <f>IF(ISERROR(VLOOKUP(B1905,'Айгенис Оп11'!$C$3:$C$30,1,0)),"Нет","Да")</f>
        <v>Нет</v>
      </c>
      <c r="D1905" s="43">
        <f t="shared" si="60"/>
        <v>366</v>
      </c>
      <c r="E1905" s="44">
        <f>ROUND(('Все выпуски'!$J$3*'Все выпуски'!$J$6/100)/366*(B1905-IF(C1905="Нет",VLOOKUP(A1905,'Айгенис Оп11'!$A$2:$C$30,3,0),VLOOKUP((A1905-1),'Айгенис Оп11'!$A$2:$C$30,3,0))),2)</f>
        <v>4.84</v>
      </c>
      <c r="G1905" s="43">
        <f>COUNTIF(D1906:$D$2571,365)</f>
        <v>452</v>
      </c>
      <c r="H1905" s="43">
        <f>COUNTIF(D1906:$D$2571,366)</f>
        <v>214</v>
      </c>
    </row>
    <row r="1906" spans="1:8" x14ac:dyDescent="0.25">
      <c r="A1906" s="1">
        <f>COUNTIF($C$2:C1906,"Да")</f>
        <v>20</v>
      </c>
      <c r="B1906" s="45">
        <f t="shared" si="61"/>
        <v>46905</v>
      </c>
      <c r="C1906" s="42" t="str">
        <f>IF(ISERROR(VLOOKUP(B1906,'Айгенис Оп11'!$C$3:$C$30,1,0)),"Нет","Да")</f>
        <v>Нет</v>
      </c>
      <c r="D1906" s="43">
        <f t="shared" si="60"/>
        <v>366</v>
      </c>
      <c r="E1906" s="44">
        <f>ROUND(('Все выпуски'!$J$3*'Все выпуски'!$J$6/100)/366*(B1906-IF(C1906="Нет",VLOOKUP(A1906,'Айгенис Оп11'!$A$2:$C$30,3,0),VLOOKUP((A1906-1),'Айгенис Оп11'!$A$2:$C$30,3,0))),2)</f>
        <v>4.92</v>
      </c>
      <c r="G1906" s="43">
        <f>COUNTIF(D1907:$D$2571,365)</f>
        <v>452</v>
      </c>
      <c r="H1906" s="43">
        <f>COUNTIF(D1907:$D$2571,366)</f>
        <v>213</v>
      </c>
    </row>
    <row r="1907" spans="1:8" x14ac:dyDescent="0.25">
      <c r="A1907" s="1">
        <f>COUNTIF($C$2:C1907,"Да")</f>
        <v>20</v>
      </c>
      <c r="B1907" s="45">
        <f t="shared" si="61"/>
        <v>46906</v>
      </c>
      <c r="C1907" s="42" t="str">
        <f>IF(ISERROR(VLOOKUP(B1907,'Айгенис Оп11'!$C$3:$C$30,1,0)),"Нет","Да")</f>
        <v>Нет</v>
      </c>
      <c r="D1907" s="43">
        <f t="shared" si="60"/>
        <v>366</v>
      </c>
      <c r="E1907" s="44">
        <f>ROUND(('Все выпуски'!$J$3*'Все выпуски'!$J$6/100)/366*(B1907-IF(C1907="Нет",VLOOKUP(A1907,'Айгенис Оп11'!$A$2:$C$30,3,0),VLOOKUP((A1907-1),'Айгенис Оп11'!$A$2:$C$30,3,0))),2)</f>
        <v>5</v>
      </c>
      <c r="G1907" s="43">
        <f>COUNTIF(D1908:$D$2571,365)</f>
        <v>452</v>
      </c>
      <c r="H1907" s="43">
        <f>COUNTIF(D1908:$D$2571,366)</f>
        <v>212</v>
      </c>
    </row>
    <row r="1908" spans="1:8" x14ac:dyDescent="0.25">
      <c r="A1908" s="1">
        <f>COUNTIF($C$2:C1908,"Да")</f>
        <v>20</v>
      </c>
      <c r="B1908" s="45">
        <f t="shared" si="61"/>
        <v>46907</v>
      </c>
      <c r="C1908" s="42" t="str">
        <f>IF(ISERROR(VLOOKUP(B1908,'Айгенис Оп11'!$C$3:$C$30,1,0)),"Нет","Да")</f>
        <v>Нет</v>
      </c>
      <c r="D1908" s="43">
        <f t="shared" si="60"/>
        <v>366</v>
      </c>
      <c r="E1908" s="44">
        <f>ROUND(('Все выпуски'!$J$3*'Все выпуски'!$J$6/100)/366*(B1908-IF(C1908="Нет",VLOOKUP(A1908,'Айгенис Оп11'!$A$2:$C$30,3,0),VLOOKUP((A1908-1),'Айгенис Оп11'!$A$2:$C$30,3,0))),2)</f>
        <v>5.08</v>
      </c>
      <c r="G1908" s="43">
        <f>COUNTIF(D1909:$D$2571,365)</f>
        <v>452</v>
      </c>
      <c r="H1908" s="43">
        <f>COUNTIF(D1909:$D$2571,366)</f>
        <v>211</v>
      </c>
    </row>
    <row r="1909" spans="1:8" x14ac:dyDescent="0.25">
      <c r="A1909" s="1">
        <f>COUNTIF($C$2:C1909,"Да")</f>
        <v>20</v>
      </c>
      <c r="B1909" s="45">
        <f t="shared" si="61"/>
        <v>46908</v>
      </c>
      <c r="C1909" s="42" t="str">
        <f>IF(ISERROR(VLOOKUP(B1909,'Айгенис Оп11'!$C$3:$C$30,1,0)),"Нет","Да")</f>
        <v>Нет</v>
      </c>
      <c r="D1909" s="43">
        <f t="shared" si="60"/>
        <v>366</v>
      </c>
      <c r="E1909" s="44">
        <f>ROUND(('Все выпуски'!$J$3*'Все выпуски'!$J$6/100)/366*(B1909-IF(C1909="Нет",VLOOKUP(A1909,'Айгенис Оп11'!$A$2:$C$30,3,0),VLOOKUP((A1909-1),'Айгенис Оп11'!$A$2:$C$30,3,0))),2)</f>
        <v>5.16</v>
      </c>
      <c r="G1909" s="43">
        <f>COUNTIF(D1910:$D$2571,365)</f>
        <v>452</v>
      </c>
      <c r="H1909" s="43">
        <f>COUNTIF(D1910:$D$2571,366)</f>
        <v>210</v>
      </c>
    </row>
    <row r="1910" spans="1:8" x14ac:dyDescent="0.25">
      <c r="A1910" s="1">
        <f>COUNTIF($C$2:C1910,"Да")</f>
        <v>20</v>
      </c>
      <c r="B1910" s="45">
        <f t="shared" si="61"/>
        <v>46909</v>
      </c>
      <c r="C1910" s="42" t="str">
        <f>IF(ISERROR(VLOOKUP(B1910,'Айгенис Оп11'!$C$3:$C$30,1,0)),"Нет","Да")</f>
        <v>Нет</v>
      </c>
      <c r="D1910" s="43">
        <f t="shared" si="60"/>
        <v>366</v>
      </c>
      <c r="E1910" s="44">
        <f>ROUND(('Все выпуски'!$J$3*'Все выпуски'!$J$6/100)/366*(B1910-IF(C1910="Нет",VLOOKUP(A1910,'Айгенис Оп11'!$A$2:$C$30,3,0),VLOOKUP((A1910-1),'Айгенис Оп11'!$A$2:$C$30,3,0))),2)</f>
        <v>5.25</v>
      </c>
      <c r="G1910" s="43">
        <f>COUNTIF(D1911:$D$2571,365)</f>
        <v>452</v>
      </c>
      <c r="H1910" s="43">
        <f>COUNTIF(D1911:$D$2571,366)</f>
        <v>209</v>
      </c>
    </row>
    <row r="1911" spans="1:8" x14ac:dyDescent="0.25">
      <c r="A1911" s="1">
        <f>COUNTIF($C$2:C1911,"Да")</f>
        <v>20</v>
      </c>
      <c r="B1911" s="45">
        <f t="shared" si="61"/>
        <v>46910</v>
      </c>
      <c r="C1911" s="42" t="str">
        <f>IF(ISERROR(VLOOKUP(B1911,'Айгенис Оп11'!$C$3:$C$30,1,0)),"Нет","Да")</f>
        <v>Нет</v>
      </c>
      <c r="D1911" s="43">
        <f t="shared" si="60"/>
        <v>366</v>
      </c>
      <c r="E1911" s="44">
        <f>ROUND(('Все выпуски'!$J$3*'Все выпуски'!$J$6/100)/366*(B1911-IF(C1911="Нет",VLOOKUP(A1911,'Айгенис Оп11'!$A$2:$C$30,3,0),VLOOKUP((A1911-1),'Айгенис Оп11'!$A$2:$C$30,3,0))),2)</f>
        <v>5.33</v>
      </c>
      <c r="G1911" s="43">
        <f>COUNTIF(D1912:$D$2571,365)</f>
        <v>452</v>
      </c>
      <c r="H1911" s="43">
        <f>COUNTIF(D1912:$D$2571,366)</f>
        <v>208</v>
      </c>
    </row>
    <row r="1912" spans="1:8" x14ac:dyDescent="0.25">
      <c r="A1912" s="1">
        <f>COUNTIF($C$2:C1912,"Да")</f>
        <v>20</v>
      </c>
      <c r="B1912" s="45">
        <f t="shared" si="61"/>
        <v>46911</v>
      </c>
      <c r="C1912" s="42" t="str">
        <f>IF(ISERROR(VLOOKUP(B1912,'Айгенис Оп11'!$C$3:$C$30,1,0)),"Нет","Да")</f>
        <v>Нет</v>
      </c>
      <c r="D1912" s="43">
        <f t="shared" si="60"/>
        <v>366</v>
      </c>
      <c r="E1912" s="44">
        <f>ROUND(('Все выпуски'!$J$3*'Все выпуски'!$J$6/100)/366*(B1912-IF(C1912="Нет",VLOOKUP(A1912,'Айгенис Оп11'!$A$2:$C$30,3,0),VLOOKUP((A1912-1),'Айгенис Оп11'!$A$2:$C$30,3,0))),2)</f>
        <v>5.41</v>
      </c>
      <c r="G1912" s="43">
        <f>COUNTIF(D1913:$D$2571,365)</f>
        <v>452</v>
      </c>
      <c r="H1912" s="43">
        <f>COUNTIF(D1913:$D$2571,366)</f>
        <v>207</v>
      </c>
    </row>
    <row r="1913" spans="1:8" x14ac:dyDescent="0.25">
      <c r="A1913" s="1">
        <f>COUNTIF($C$2:C1913,"Да")</f>
        <v>20</v>
      </c>
      <c r="B1913" s="45">
        <f t="shared" si="61"/>
        <v>46912</v>
      </c>
      <c r="C1913" s="42" t="str">
        <f>IF(ISERROR(VLOOKUP(B1913,'Айгенис Оп11'!$C$3:$C$30,1,0)),"Нет","Да")</f>
        <v>Нет</v>
      </c>
      <c r="D1913" s="43">
        <f t="shared" si="60"/>
        <v>366</v>
      </c>
      <c r="E1913" s="44">
        <f>ROUND(('Все выпуски'!$J$3*'Все выпуски'!$J$6/100)/366*(B1913-IF(C1913="Нет",VLOOKUP(A1913,'Айгенис Оп11'!$A$2:$C$30,3,0),VLOOKUP((A1913-1),'Айгенис Оп11'!$A$2:$C$30,3,0))),2)</f>
        <v>5.49</v>
      </c>
      <c r="G1913" s="43">
        <f>COUNTIF(D1914:$D$2571,365)</f>
        <v>452</v>
      </c>
      <c r="H1913" s="43">
        <f>COUNTIF(D1914:$D$2571,366)</f>
        <v>206</v>
      </c>
    </row>
    <row r="1914" spans="1:8" x14ac:dyDescent="0.25">
      <c r="A1914" s="1">
        <f>COUNTIF($C$2:C1914,"Да")</f>
        <v>20</v>
      </c>
      <c r="B1914" s="45">
        <f t="shared" si="61"/>
        <v>46913</v>
      </c>
      <c r="C1914" s="42" t="str">
        <f>IF(ISERROR(VLOOKUP(B1914,'Айгенис Оп11'!$C$3:$C$30,1,0)),"Нет","Да")</f>
        <v>Нет</v>
      </c>
      <c r="D1914" s="43">
        <f t="shared" si="60"/>
        <v>366</v>
      </c>
      <c r="E1914" s="44">
        <f>ROUND(('Все выпуски'!$J$3*'Все выпуски'!$J$6/100)/366*(B1914-IF(C1914="Нет",VLOOKUP(A1914,'Айгенис Оп11'!$A$2:$C$30,3,0),VLOOKUP((A1914-1),'Айгенис Оп11'!$A$2:$C$30,3,0))),2)</f>
        <v>5.57</v>
      </c>
      <c r="G1914" s="43">
        <f>COUNTIF(D1915:$D$2571,365)</f>
        <v>452</v>
      </c>
      <c r="H1914" s="43">
        <f>COUNTIF(D1915:$D$2571,366)</f>
        <v>205</v>
      </c>
    </row>
    <row r="1915" spans="1:8" x14ac:dyDescent="0.25">
      <c r="A1915" s="1">
        <f>COUNTIF($C$2:C1915,"Да")</f>
        <v>20</v>
      </c>
      <c r="B1915" s="45">
        <f t="shared" si="61"/>
        <v>46914</v>
      </c>
      <c r="C1915" s="42" t="str">
        <f>IF(ISERROR(VLOOKUP(B1915,'Айгенис Оп11'!$C$3:$C$30,1,0)),"Нет","Да")</f>
        <v>Нет</v>
      </c>
      <c r="D1915" s="43">
        <f t="shared" si="60"/>
        <v>366</v>
      </c>
      <c r="E1915" s="44">
        <f>ROUND(('Все выпуски'!$J$3*'Все выпуски'!$J$6/100)/366*(B1915-IF(C1915="Нет",VLOOKUP(A1915,'Айгенис Оп11'!$A$2:$C$30,3,0),VLOOKUP((A1915-1),'Айгенис Оп11'!$A$2:$C$30,3,0))),2)</f>
        <v>5.66</v>
      </c>
      <c r="G1915" s="43">
        <f>COUNTIF(D1916:$D$2571,365)</f>
        <v>452</v>
      </c>
      <c r="H1915" s="43">
        <f>COUNTIF(D1916:$D$2571,366)</f>
        <v>204</v>
      </c>
    </row>
    <row r="1916" spans="1:8" x14ac:dyDescent="0.25">
      <c r="A1916" s="1">
        <f>COUNTIF($C$2:C1916,"Да")</f>
        <v>20</v>
      </c>
      <c r="B1916" s="45">
        <f t="shared" si="61"/>
        <v>46915</v>
      </c>
      <c r="C1916" s="42" t="str">
        <f>IF(ISERROR(VLOOKUP(B1916,'Айгенис Оп11'!$C$3:$C$30,1,0)),"Нет","Да")</f>
        <v>Нет</v>
      </c>
      <c r="D1916" s="43">
        <f t="shared" si="60"/>
        <v>366</v>
      </c>
      <c r="E1916" s="44">
        <f>ROUND(('Все выпуски'!$J$3*'Все выпуски'!$J$6/100)/366*(B1916-IF(C1916="Нет",VLOOKUP(A1916,'Айгенис Оп11'!$A$2:$C$30,3,0),VLOOKUP((A1916-1),'Айгенис Оп11'!$A$2:$C$30,3,0))),2)</f>
        <v>5.74</v>
      </c>
      <c r="G1916" s="43">
        <f>COUNTIF(D1917:$D$2571,365)</f>
        <v>452</v>
      </c>
      <c r="H1916" s="43">
        <f>COUNTIF(D1917:$D$2571,366)</f>
        <v>203</v>
      </c>
    </row>
    <row r="1917" spans="1:8" x14ac:dyDescent="0.25">
      <c r="A1917" s="1">
        <f>COUNTIF($C$2:C1917,"Да")</f>
        <v>20</v>
      </c>
      <c r="B1917" s="45">
        <f t="shared" si="61"/>
        <v>46916</v>
      </c>
      <c r="C1917" s="42" t="str">
        <f>IF(ISERROR(VLOOKUP(B1917,'Айгенис Оп11'!$C$3:$C$30,1,0)),"Нет","Да")</f>
        <v>Нет</v>
      </c>
      <c r="D1917" s="43">
        <f t="shared" si="60"/>
        <v>366</v>
      </c>
      <c r="E1917" s="44">
        <f>ROUND(('Все выпуски'!$J$3*'Все выпуски'!$J$6/100)/366*(B1917-IF(C1917="Нет",VLOOKUP(A1917,'Айгенис Оп11'!$A$2:$C$30,3,0),VLOOKUP((A1917-1),'Айгенис Оп11'!$A$2:$C$30,3,0))),2)</f>
        <v>5.82</v>
      </c>
      <c r="G1917" s="43">
        <f>COUNTIF(D1918:$D$2571,365)</f>
        <v>452</v>
      </c>
      <c r="H1917" s="43">
        <f>COUNTIF(D1918:$D$2571,366)</f>
        <v>202</v>
      </c>
    </row>
    <row r="1918" spans="1:8" x14ac:dyDescent="0.25">
      <c r="A1918" s="1">
        <f>COUNTIF($C$2:C1918,"Да")</f>
        <v>20</v>
      </c>
      <c r="B1918" s="45">
        <f t="shared" si="61"/>
        <v>46917</v>
      </c>
      <c r="C1918" s="42" t="str">
        <f>IF(ISERROR(VLOOKUP(B1918,'Айгенис Оп11'!$C$3:$C$30,1,0)),"Нет","Да")</f>
        <v>Нет</v>
      </c>
      <c r="D1918" s="43">
        <f t="shared" si="60"/>
        <v>366</v>
      </c>
      <c r="E1918" s="44">
        <f>ROUND(('Все выпуски'!$J$3*'Все выпуски'!$J$6/100)/366*(B1918-IF(C1918="Нет",VLOOKUP(A1918,'Айгенис Оп11'!$A$2:$C$30,3,0),VLOOKUP((A1918-1),'Айгенис Оп11'!$A$2:$C$30,3,0))),2)</f>
        <v>5.9</v>
      </c>
      <c r="G1918" s="43">
        <f>COUNTIF(D1919:$D$2571,365)</f>
        <v>452</v>
      </c>
      <c r="H1918" s="43">
        <f>COUNTIF(D1919:$D$2571,366)</f>
        <v>201</v>
      </c>
    </row>
    <row r="1919" spans="1:8" x14ac:dyDescent="0.25">
      <c r="A1919" s="1">
        <f>COUNTIF($C$2:C1919,"Да")</f>
        <v>20</v>
      </c>
      <c r="B1919" s="45">
        <f t="shared" si="61"/>
        <v>46918</v>
      </c>
      <c r="C1919" s="42" t="str">
        <f>IF(ISERROR(VLOOKUP(B1919,'Айгенис Оп11'!$C$3:$C$30,1,0)),"Нет","Да")</f>
        <v>Нет</v>
      </c>
      <c r="D1919" s="43">
        <f t="shared" si="60"/>
        <v>366</v>
      </c>
      <c r="E1919" s="44">
        <f>ROUND(('Все выпуски'!$J$3*'Все выпуски'!$J$6/100)/366*(B1919-IF(C1919="Нет",VLOOKUP(A1919,'Айгенис Оп11'!$A$2:$C$30,3,0),VLOOKUP((A1919-1),'Айгенис Оп11'!$A$2:$C$30,3,0))),2)</f>
        <v>5.98</v>
      </c>
      <c r="G1919" s="43">
        <f>COUNTIF(D1920:$D$2571,365)</f>
        <v>452</v>
      </c>
      <c r="H1919" s="43">
        <f>COUNTIF(D1920:$D$2571,366)</f>
        <v>200</v>
      </c>
    </row>
    <row r="1920" spans="1:8" x14ac:dyDescent="0.25">
      <c r="A1920" s="1">
        <f>COUNTIF($C$2:C1920,"Да")</f>
        <v>20</v>
      </c>
      <c r="B1920" s="45">
        <f t="shared" si="61"/>
        <v>46919</v>
      </c>
      <c r="C1920" s="42" t="str">
        <f>IF(ISERROR(VLOOKUP(B1920,'Айгенис Оп11'!$C$3:$C$30,1,0)),"Нет","Да")</f>
        <v>Нет</v>
      </c>
      <c r="D1920" s="43">
        <f t="shared" si="60"/>
        <v>366</v>
      </c>
      <c r="E1920" s="44">
        <f>ROUND(('Все выпуски'!$J$3*'Все выпуски'!$J$6/100)/366*(B1920-IF(C1920="Нет",VLOOKUP(A1920,'Айгенис Оп11'!$A$2:$C$30,3,0),VLOOKUP((A1920-1),'Айгенис Оп11'!$A$2:$C$30,3,0))),2)</f>
        <v>6.07</v>
      </c>
      <c r="G1920" s="43">
        <f>COUNTIF(D1921:$D$2571,365)</f>
        <v>452</v>
      </c>
      <c r="H1920" s="43">
        <f>COUNTIF(D1921:$D$2571,366)</f>
        <v>199</v>
      </c>
    </row>
    <row r="1921" spans="1:8" x14ac:dyDescent="0.25">
      <c r="A1921" s="1">
        <f>COUNTIF($C$2:C1921,"Да")</f>
        <v>20</v>
      </c>
      <c r="B1921" s="45">
        <f t="shared" si="61"/>
        <v>46920</v>
      </c>
      <c r="C1921" s="42" t="str">
        <f>IF(ISERROR(VLOOKUP(B1921,'Айгенис Оп11'!$C$3:$C$30,1,0)),"Нет","Да")</f>
        <v>Нет</v>
      </c>
      <c r="D1921" s="43">
        <f t="shared" si="60"/>
        <v>366</v>
      </c>
      <c r="E1921" s="44">
        <f>ROUND(('Все выпуски'!$J$3*'Все выпуски'!$J$6/100)/366*(B1921-IF(C1921="Нет",VLOOKUP(A1921,'Айгенис Оп11'!$A$2:$C$30,3,0),VLOOKUP((A1921-1),'Айгенис Оп11'!$A$2:$C$30,3,0))),2)</f>
        <v>6.15</v>
      </c>
      <c r="G1921" s="43">
        <f>COUNTIF(D1922:$D$2571,365)</f>
        <v>452</v>
      </c>
      <c r="H1921" s="43">
        <f>COUNTIF(D1922:$D$2571,366)</f>
        <v>198</v>
      </c>
    </row>
    <row r="1922" spans="1:8" x14ac:dyDescent="0.25">
      <c r="A1922" s="1">
        <f>COUNTIF($C$2:C1922,"Да")</f>
        <v>20</v>
      </c>
      <c r="B1922" s="45">
        <f t="shared" si="61"/>
        <v>46921</v>
      </c>
      <c r="C1922" s="42" t="str">
        <f>IF(ISERROR(VLOOKUP(B1922,'Айгенис Оп11'!$C$3:$C$30,1,0)),"Нет","Да")</f>
        <v>Нет</v>
      </c>
      <c r="D1922" s="43">
        <f t="shared" si="60"/>
        <v>366</v>
      </c>
      <c r="E1922" s="44">
        <f>ROUND(('Все выпуски'!$J$3*'Все выпуски'!$J$6/100)/366*(B1922-IF(C1922="Нет",VLOOKUP(A1922,'Айгенис Оп11'!$A$2:$C$30,3,0),VLOOKUP((A1922-1),'Айгенис Оп11'!$A$2:$C$30,3,0))),2)</f>
        <v>6.23</v>
      </c>
      <c r="G1922" s="43">
        <f>COUNTIF(D1923:$D$2571,365)</f>
        <v>452</v>
      </c>
      <c r="H1922" s="43">
        <f>COUNTIF(D1923:$D$2571,366)</f>
        <v>197</v>
      </c>
    </row>
    <row r="1923" spans="1:8" x14ac:dyDescent="0.25">
      <c r="A1923" s="1">
        <f>COUNTIF($C$2:C1923,"Да")</f>
        <v>20</v>
      </c>
      <c r="B1923" s="45">
        <f t="shared" si="61"/>
        <v>46922</v>
      </c>
      <c r="C1923" s="42" t="str">
        <f>IF(ISERROR(VLOOKUP(B1923,'Айгенис Оп11'!$C$3:$C$30,1,0)),"Нет","Да")</f>
        <v>Нет</v>
      </c>
      <c r="D1923" s="43">
        <f t="shared" ref="D1923:D1986" si="62">IF(MOD(YEAR(B1923),4)=0,366,365)</f>
        <v>366</v>
      </c>
      <c r="E1923" s="44">
        <f>ROUND(('Все выпуски'!$J$3*'Все выпуски'!$J$6/100)/366*(B1923-IF(C1923="Нет",VLOOKUP(A1923,'Айгенис Оп11'!$A$2:$C$30,3,0),VLOOKUP((A1923-1),'Айгенис Оп11'!$A$2:$C$30,3,0))),2)</f>
        <v>6.31</v>
      </c>
      <c r="G1923" s="43">
        <f>COUNTIF(D1924:$D$2571,365)</f>
        <v>452</v>
      </c>
      <c r="H1923" s="43">
        <f>COUNTIF(D1924:$D$2571,366)</f>
        <v>196</v>
      </c>
    </row>
    <row r="1924" spans="1:8" x14ac:dyDescent="0.25">
      <c r="A1924" s="1">
        <f>COUNTIF($C$2:C1924,"Да")</f>
        <v>20</v>
      </c>
      <c r="B1924" s="45">
        <f t="shared" si="61"/>
        <v>46923</v>
      </c>
      <c r="C1924" s="42" t="str">
        <f>IF(ISERROR(VLOOKUP(B1924,'Айгенис Оп11'!$C$3:$C$30,1,0)),"Нет","Да")</f>
        <v>Нет</v>
      </c>
      <c r="D1924" s="43">
        <f t="shared" si="62"/>
        <v>366</v>
      </c>
      <c r="E1924" s="44">
        <f>ROUND(('Все выпуски'!$J$3*'Все выпуски'!$J$6/100)/366*(B1924-IF(C1924="Нет",VLOOKUP(A1924,'Айгенис Оп11'!$A$2:$C$30,3,0),VLOOKUP((A1924-1),'Айгенис Оп11'!$A$2:$C$30,3,0))),2)</f>
        <v>6.39</v>
      </c>
      <c r="G1924" s="43">
        <f>COUNTIF(D1925:$D$2571,365)</f>
        <v>452</v>
      </c>
      <c r="H1924" s="43">
        <f>COUNTIF(D1925:$D$2571,366)</f>
        <v>195</v>
      </c>
    </row>
    <row r="1925" spans="1:8" x14ac:dyDescent="0.25">
      <c r="A1925" s="1">
        <f>COUNTIF($C$2:C1925,"Да")</f>
        <v>20</v>
      </c>
      <c r="B1925" s="45">
        <f t="shared" si="61"/>
        <v>46924</v>
      </c>
      <c r="C1925" s="42" t="str">
        <f>IF(ISERROR(VLOOKUP(B1925,'Айгенис Оп11'!$C$3:$C$30,1,0)),"Нет","Да")</f>
        <v>Нет</v>
      </c>
      <c r="D1925" s="43">
        <f t="shared" si="62"/>
        <v>366</v>
      </c>
      <c r="E1925" s="44">
        <f>ROUND(('Все выпуски'!$J$3*'Все выпуски'!$J$6/100)/366*(B1925-IF(C1925="Нет",VLOOKUP(A1925,'Айгенис Оп11'!$A$2:$C$30,3,0),VLOOKUP((A1925-1),'Айгенис Оп11'!$A$2:$C$30,3,0))),2)</f>
        <v>6.48</v>
      </c>
      <c r="G1925" s="43">
        <f>COUNTIF(D1926:$D$2571,365)</f>
        <v>452</v>
      </c>
      <c r="H1925" s="43">
        <f>COUNTIF(D1926:$D$2571,366)</f>
        <v>194</v>
      </c>
    </row>
    <row r="1926" spans="1:8" x14ac:dyDescent="0.25">
      <c r="A1926" s="1">
        <f>COUNTIF($C$2:C1926,"Да")</f>
        <v>20</v>
      </c>
      <c r="B1926" s="45">
        <f t="shared" si="61"/>
        <v>46925</v>
      </c>
      <c r="C1926" s="42" t="str">
        <f>IF(ISERROR(VLOOKUP(B1926,'Айгенис Оп11'!$C$3:$C$30,1,0)),"Нет","Да")</f>
        <v>Нет</v>
      </c>
      <c r="D1926" s="43">
        <f t="shared" si="62"/>
        <v>366</v>
      </c>
      <c r="E1926" s="44">
        <f>ROUND(('Все выпуски'!$J$3*'Все выпуски'!$J$6/100)/366*(B1926-IF(C1926="Нет",VLOOKUP(A1926,'Айгенис Оп11'!$A$2:$C$30,3,0),VLOOKUP((A1926-1),'Айгенис Оп11'!$A$2:$C$30,3,0))),2)</f>
        <v>6.56</v>
      </c>
      <c r="G1926" s="43">
        <f>COUNTIF(D1927:$D$2571,365)</f>
        <v>452</v>
      </c>
      <c r="H1926" s="43">
        <f>COUNTIF(D1927:$D$2571,366)</f>
        <v>193</v>
      </c>
    </row>
    <row r="1927" spans="1:8" x14ac:dyDescent="0.25">
      <c r="A1927" s="1">
        <f>COUNTIF($C$2:C1927,"Да")</f>
        <v>20</v>
      </c>
      <c r="B1927" s="45">
        <f t="shared" si="61"/>
        <v>46926</v>
      </c>
      <c r="C1927" s="42" t="str">
        <f>IF(ISERROR(VLOOKUP(B1927,'Айгенис Оп11'!$C$3:$C$30,1,0)),"Нет","Да")</f>
        <v>Нет</v>
      </c>
      <c r="D1927" s="43">
        <f t="shared" si="62"/>
        <v>366</v>
      </c>
      <c r="E1927" s="44">
        <f>ROUND(('Все выпуски'!$J$3*'Все выпуски'!$J$6/100)/366*(B1927-IF(C1927="Нет",VLOOKUP(A1927,'Айгенис Оп11'!$A$2:$C$30,3,0),VLOOKUP((A1927-1),'Айгенис Оп11'!$A$2:$C$30,3,0))),2)</f>
        <v>6.64</v>
      </c>
      <c r="G1927" s="43">
        <f>COUNTIF(D1928:$D$2571,365)</f>
        <v>452</v>
      </c>
      <c r="H1927" s="43">
        <f>COUNTIF(D1928:$D$2571,366)</f>
        <v>192</v>
      </c>
    </row>
    <row r="1928" spans="1:8" x14ac:dyDescent="0.25">
      <c r="A1928" s="1">
        <f>COUNTIF($C$2:C1928,"Да")</f>
        <v>20</v>
      </c>
      <c r="B1928" s="45">
        <f t="shared" si="61"/>
        <v>46927</v>
      </c>
      <c r="C1928" s="42" t="str">
        <f>IF(ISERROR(VLOOKUP(B1928,'Айгенис Оп11'!$C$3:$C$30,1,0)),"Нет","Да")</f>
        <v>Нет</v>
      </c>
      <c r="D1928" s="43">
        <f t="shared" si="62"/>
        <v>366</v>
      </c>
      <c r="E1928" s="44">
        <f>ROUND(('Все выпуски'!$J$3*'Все выпуски'!$J$6/100)/366*(B1928-IF(C1928="Нет",VLOOKUP(A1928,'Айгенис Оп11'!$A$2:$C$30,3,0),VLOOKUP((A1928-1),'Айгенис Оп11'!$A$2:$C$30,3,0))),2)</f>
        <v>6.72</v>
      </c>
      <c r="G1928" s="43">
        <f>COUNTIF(D1929:$D$2571,365)</f>
        <v>452</v>
      </c>
      <c r="H1928" s="43">
        <f>COUNTIF(D1929:$D$2571,366)</f>
        <v>191</v>
      </c>
    </row>
    <row r="1929" spans="1:8" x14ac:dyDescent="0.25">
      <c r="A1929" s="1">
        <f>COUNTIF($C$2:C1929,"Да")</f>
        <v>20</v>
      </c>
      <c r="B1929" s="45">
        <f t="shared" si="61"/>
        <v>46928</v>
      </c>
      <c r="C1929" s="42" t="str">
        <f>IF(ISERROR(VLOOKUP(B1929,'Айгенис Оп11'!$C$3:$C$30,1,0)),"Нет","Да")</f>
        <v>Нет</v>
      </c>
      <c r="D1929" s="43">
        <f t="shared" si="62"/>
        <v>366</v>
      </c>
      <c r="E1929" s="44">
        <f>ROUND(('Все выпуски'!$J$3*'Все выпуски'!$J$6/100)/366*(B1929-IF(C1929="Нет",VLOOKUP(A1929,'Айгенис Оп11'!$A$2:$C$30,3,0),VLOOKUP((A1929-1),'Айгенис Оп11'!$A$2:$C$30,3,0))),2)</f>
        <v>6.8</v>
      </c>
      <c r="G1929" s="43">
        <f>COUNTIF(D1930:$D$2571,365)</f>
        <v>452</v>
      </c>
      <c r="H1929" s="43">
        <f>COUNTIF(D1930:$D$2571,366)</f>
        <v>190</v>
      </c>
    </row>
    <row r="1930" spans="1:8" x14ac:dyDescent="0.25">
      <c r="A1930" s="1">
        <f>COUNTIF($C$2:C1930,"Да")</f>
        <v>20</v>
      </c>
      <c r="B1930" s="45">
        <f t="shared" si="61"/>
        <v>46929</v>
      </c>
      <c r="C1930" s="42" t="str">
        <f>IF(ISERROR(VLOOKUP(B1930,'Айгенис Оп11'!$C$3:$C$30,1,0)),"Нет","Да")</f>
        <v>Нет</v>
      </c>
      <c r="D1930" s="43">
        <f t="shared" si="62"/>
        <v>366</v>
      </c>
      <c r="E1930" s="44">
        <f>ROUND(('Все выпуски'!$J$3*'Все выпуски'!$J$6/100)/366*(B1930-IF(C1930="Нет",VLOOKUP(A1930,'Айгенис Оп11'!$A$2:$C$30,3,0),VLOOKUP((A1930-1),'Айгенис Оп11'!$A$2:$C$30,3,0))),2)</f>
        <v>6.89</v>
      </c>
      <c r="G1930" s="43">
        <f>COUNTIF(D1931:$D$2571,365)</f>
        <v>452</v>
      </c>
      <c r="H1930" s="43">
        <f>COUNTIF(D1931:$D$2571,366)</f>
        <v>189</v>
      </c>
    </row>
    <row r="1931" spans="1:8" x14ac:dyDescent="0.25">
      <c r="A1931" s="1">
        <f>COUNTIF($C$2:C1931,"Да")</f>
        <v>20</v>
      </c>
      <c r="B1931" s="45">
        <f t="shared" si="61"/>
        <v>46930</v>
      </c>
      <c r="C1931" s="42" t="str">
        <f>IF(ISERROR(VLOOKUP(B1931,'Айгенис Оп11'!$C$3:$C$30,1,0)),"Нет","Да")</f>
        <v>Нет</v>
      </c>
      <c r="D1931" s="43">
        <f t="shared" si="62"/>
        <v>366</v>
      </c>
      <c r="E1931" s="44">
        <f>ROUND(('Все выпуски'!$J$3*'Все выпуски'!$J$6/100)/366*(B1931-IF(C1931="Нет",VLOOKUP(A1931,'Айгенис Оп11'!$A$2:$C$30,3,0),VLOOKUP((A1931-1),'Айгенис Оп11'!$A$2:$C$30,3,0))),2)</f>
        <v>6.97</v>
      </c>
      <c r="G1931" s="43">
        <f>COUNTIF(D1932:$D$2571,365)</f>
        <v>452</v>
      </c>
      <c r="H1931" s="43">
        <f>COUNTIF(D1932:$D$2571,366)</f>
        <v>188</v>
      </c>
    </row>
    <row r="1932" spans="1:8" x14ac:dyDescent="0.25">
      <c r="A1932" s="1">
        <f>COUNTIF($C$2:C1932,"Да")</f>
        <v>20</v>
      </c>
      <c r="B1932" s="45">
        <f t="shared" si="61"/>
        <v>46931</v>
      </c>
      <c r="C1932" s="42" t="str">
        <f>IF(ISERROR(VLOOKUP(B1932,'Айгенис Оп11'!$C$3:$C$30,1,0)),"Нет","Да")</f>
        <v>Нет</v>
      </c>
      <c r="D1932" s="43">
        <f t="shared" si="62"/>
        <v>366</v>
      </c>
      <c r="E1932" s="44">
        <f>ROUND(('Все выпуски'!$J$3*'Все выпуски'!$J$6/100)/366*(B1932-IF(C1932="Нет",VLOOKUP(A1932,'Айгенис Оп11'!$A$2:$C$30,3,0),VLOOKUP((A1932-1),'Айгенис Оп11'!$A$2:$C$30,3,0))),2)</f>
        <v>7.05</v>
      </c>
      <c r="G1932" s="43">
        <f>COUNTIF(D1933:$D$2571,365)</f>
        <v>452</v>
      </c>
      <c r="H1932" s="43">
        <f>COUNTIF(D1933:$D$2571,366)</f>
        <v>187</v>
      </c>
    </row>
    <row r="1933" spans="1:8" x14ac:dyDescent="0.25">
      <c r="A1933" s="1">
        <f>COUNTIF($C$2:C1933,"Да")</f>
        <v>20</v>
      </c>
      <c r="B1933" s="45">
        <f t="shared" si="61"/>
        <v>46932</v>
      </c>
      <c r="C1933" s="42" t="str">
        <f>IF(ISERROR(VLOOKUP(B1933,'Айгенис Оп11'!$C$3:$C$30,1,0)),"Нет","Да")</f>
        <v>Нет</v>
      </c>
      <c r="D1933" s="43">
        <f t="shared" si="62"/>
        <v>366</v>
      </c>
      <c r="E1933" s="44">
        <f>ROUND(('Все выпуски'!$J$3*'Все выпуски'!$J$6/100)/366*(B1933-IF(C1933="Нет",VLOOKUP(A1933,'Айгенис Оп11'!$A$2:$C$30,3,0),VLOOKUP((A1933-1),'Айгенис Оп11'!$A$2:$C$30,3,0))),2)</f>
        <v>7.13</v>
      </c>
      <c r="G1933" s="43">
        <f>COUNTIF(D1934:$D$2571,365)</f>
        <v>452</v>
      </c>
      <c r="H1933" s="43">
        <f>COUNTIF(D1934:$D$2571,366)</f>
        <v>186</v>
      </c>
    </row>
    <row r="1934" spans="1:8" x14ac:dyDescent="0.25">
      <c r="A1934" s="1">
        <f>COUNTIF($C$2:C1934,"Да")</f>
        <v>20</v>
      </c>
      <c r="B1934" s="45">
        <f t="shared" si="61"/>
        <v>46933</v>
      </c>
      <c r="C1934" s="42" t="str">
        <f>IF(ISERROR(VLOOKUP(B1934,'Айгенис Оп11'!$C$3:$C$30,1,0)),"Нет","Да")</f>
        <v>Нет</v>
      </c>
      <c r="D1934" s="43">
        <f t="shared" si="62"/>
        <v>366</v>
      </c>
      <c r="E1934" s="44">
        <f>ROUND(('Все выпуски'!$J$3*'Все выпуски'!$J$6/100)/366*(B1934-IF(C1934="Нет",VLOOKUP(A1934,'Айгенис Оп11'!$A$2:$C$30,3,0),VLOOKUP((A1934-1),'Айгенис Оп11'!$A$2:$C$30,3,0))),2)</f>
        <v>7.21</v>
      </c>
      <c r="G1934" s="43">
        <f>COUNTIF(D1935:$D$2571,365)</f>
        <v>452</v>
      </c>
      <c r="H1934" s="43">
        <f>COUNTIF(D1935:$D$2571,366)</f>
        <v>185</v>
      </c>
    </row>
    <row r="1935" spans="1:8" x14ac:dyDescent="0.25">
      <c r="A1935" s="1">
        <f>COUNTIF($C$2:C1935,"Да")</f>
        <v>20</v>
      </c>
      <c r="B1935" s="45">
        <f t="shared" si="61"/>
        <v>46934</v>
      </c>
      <c r="C1935" s="42" t="str">
        <f>IF(ISERROR(VLOOKUP(B1935,'Айгенис Оп11'!$C$3:$C$30,1,0)),"Нет","Да")</f>
        <v>Нет</v>
      </c>
      <c r="D1935" s="43">
        <f t="shared" si="62"/>
        <v>366</v>
      </c>
      <c r="E1935" s="44">
        <f>ROUND(('Все выпуски'!$J$3*'Все выпуски'!$J$6/100)/366*(B1935-IF(C1935="Нет",VLOOKUP(A1935,'Айгенис Оп11'!$A$2:$C$30,3,0),VLOOKUP((A1935-1),'Айгенис Оп11'!$A$2:$C$30,3,0))),2)</f>
        <v>7.3</v>
      </c>
      <c r="G1935" s="43">
        <f>COUNTIF(D1936:$D$2571,365)</f>
        <v>452</v>
      </c>
      <c r="H1935" s="43">
        <f>COUNTIF(D1936:$D$2571,366)</f>
        <v>184</v>
      </c>
    </row>
    <row r="1936" spans="1:8" x14ac:dyDescent="0.25">
      <c r="A1936" s="1">
        <f>COUNTIF($C$2:C1936,"Да")</f>
        <v>20</v>
      </c>
      <c r="B1936" s="45">
        <f t="shared" si="61"/>
        <v>46935</v>
      </c>
      <c r="C1936" s="42" t="str">
        <f>IF(ISERROR(VLOOKUP(B1936,'Айгенис Оп11'!$C$3:$C$30,1,0)),"Нет","Да")</f>
        <v>Нет</v>
      </c>
      <c r="D1936" s="43">
        <f t="shared" si="62"/>
        <v>366</v>
      </c>
      <c r="E1936" s="44">
        <f>ROUND(('Все выпуски'!$J$3*'Все выпуски'!$J$6/100)/366*(B1936-IF(C1936="Нет",VLOOKUP(A1936,'Айгенис Оп11'!$A$2:$C$30,3,0),VLOOKUP((A1936-1),'Айгенис Оп11'!$A$2:$C$30,3,0))),2)</f>
        <v>7.38</v>
      </c>
      <c r="G1936" s="43">
        <f>COUNTIF(D1937:$D$2571,365)</f>
        <v>452</v>
      </c>
      <c r="H1936" s="43">
        <f>COUNTIF(D1937:$D$2571,366)</f>
        <v>183</v>
      </c>
    </row>
    <row r="1937" spans="1:8" x14ac:dyDescent="0.25">
      <c r="A1937" s="1">
        <f>COUNTIF($C$2:C1937,"Да")</f>
        <v>21</v>
      </c>
      <c r="B1937" s="45">
        <f t="shared" si="61"/>
        <v>46936</v>
      </c>
      <c r="C1937" s="42" t="str">
        <f>IF(ISERROR(VLOOKUP(B1937,'Айгенис Оп11'!$C$3:$C$30,1,0)),"Нет","Да")</f>
        <v>Да</v>
      </c>
      <c r="D1937" s="43">
        <f t="shared" si="62"/>
        <v>366</v>
      </c>
      <c r="E1937" s="44">
        <f>ROUND(('Все выпуски'!$J$3*'Все выпуски'!$J$6/100)/366*(B1937-IF(C1937="Нет",VLOOKUP(A1937,'Айгенис Оп11'!$A$2:$C$30,3,0),VLOOKUP((A1937-1),'Айгенис Оп11'!$A$2:$C$30,3,0))),2)</f>
        <v>7.46</v>
      </c>
      <c r="G1937" s="43">
        <f>COUNTIF(D1938:$D$2571,365)</f>
        <v>452</v>
      </c>
      <c r="H1937" s="43">
        <f>COUNTIF(D1938:$D$2571,366)</f>
        <v>182</v>
      </c>
    </row>
    <row r="1938" spans="1:8" x14ac:dyDescent="0.25">
      <c r="A1938" s="1">
        <f>COUNTIF($C$2:C1938,"Да")</f>
        <v>21</v>
      </c>
      <c r="B1938" s="45">
        <f t="shared" si="61"/>
        <v>46937</v>
      </c>
      <c r="C1938" s="42" t="str">
        <f>IF(ISERROR(VLOOKUP(B1938,'Айгенис Оп11'!$C$3:$C$30,1,0)),"Нет","Да")</f>
        <v>Нет</v>
      </c>
      <c r="D1938" s="43">
        <f t="shared" si="62"/>
        <v>366</v>
      </c>
      <c r="E1938" s="44">
        <f>ROUND(('Все выпуски'!$J$3*'Все выпуски'!$J$6/100)/366*(B1938-IF(C1938="Нет",VLOOKUP(A1938,'Айгенис Оп11'!$A$2:$C$30,3,0),VLOOKUP((A1938-1),'Айгенис Оп11'!$A$2:$C$30,3,0))),2)</f>
        <v>0.08</v>
      </c>
      <c r="G1938" s="43">
        <f>COUNTIF(D1939:$D$2571,365)</f>
        <v>452</v>
      </c>
      <c r="H1938" s="43">
        <f>COUNTIF(D1939:$D$2571,366)</f>
        <v>181</v>
      </c>
    </row>
    <row r="1939" spans="1:8" x14ac:dyDescent="0.25">
      <c r="A1939" s="1">
        <f>COUNTIF($C$2:C1939,"Да")</f>
        <v>21</v>
      </c>
      <c r="B1939" s="45">
        <f t="shared" si="61"/>
        <v>46938</v>
      </c>
      <c r="C1939" s="42" t="str">
        <f>IF(ISERROR(VLOOKUP(B1939,'Айгенис Оп11'!$C$3:$C$30,1,0)),"Нет","Да")</f>
        <v>Нет</v>
      </c>
      <c r="D1939" s="43">
        <f t="shared" si="62"/>
        <v>366</v>
      </c>
      <c r="E1939" s="44">
        <f>ROUND(('Все выпуски'!$J$3*'Все выпуски'!$J$6/100)/366*(B1939-IF(C1939="Нет",VLOOKUP(A1939,'Айгенис Оп11'!$A$2:$C$30,3,0),VLOOKUP((A1939-1),'Айгенис Оп11'!$A$2:$C$30,3,0))),2)</f>
        <v>0.16</v>
      </c>
      <c r="G1939" s="43">
        <f>COUNTIF(D1940:$D$2571,365)</f>
        <v>452</v>
      </c>
      <c r="H1939" s="43">
        <f>COUNTIF(D1940:$D$2571,366)</f>
        <v>180</v>
      </c>
    </row>
    <row r="1940" spans="1:8" x14ac:dyDescent="0.25">
      <c r="A1940" s="1">
        <f>COUNTIF($C$2:C1940,"Да")</f>
        <v>21</v>
      </c>
      <c r="B1940" s="45">
        <f t="shared" si="61"/>
        <v>46939</v>
      </c>
      <c r="C1940" s="42" t="str">
        <f>IF(ISERROR(VLOOKUP(B1940,'Айгенис Оп11'!$C$3:$C$30,1,0)),"Нет","Да")</f>
        <v>Нет</v>
      </c>
      <c r="D1940" s="43">
        <f t="shared" si="62"/>
        <v>366</v>
      </c>
      <c r="E1940" s="44">
        <f>ROUND(('Все выпуски'!$J$3*'Все выпуски'!$J$6/100)/366*(B1940-IF(C1940="Нет",VLOOKUP(A1940,'Айгенис Оп11'!$A$2:$C$30,3,0),VLOOKUP((A1940-1),'Айгенис Оп11'!$A$2:$C$30,3,0))),2)</f>
        <v>0.25</v>
      </c>
      <c r="G1940" s="43">
        <f>COUNTIF(D1941:$D$2571,365)</f>
        <v>452</v>
      </c>
      <c r="H1940" s="43">
        <f>COUNTIF(D1941:$D$2571,366)</f>
        <v>179</v>
      </c>
    </row>
    <row r="1941" spans="1:8" x14ac:dyDescent="0.25">
      <c r="A1941" s="1">
        <f>COUNTIF($C$2:C1941,"Да")</f>
        <v>21</v>
      </c>
      <c r="B1941" s="45">
        <f t="shared" si="61"/>
        <v>46940</v>
      </c>
      <c r="C1941" s="42" t="str">
        <f>IF(ISERROR(VLOOKUP(B1941,'Айгенис Оп11'!$C$3:$C$30,1,0)),"Нет","Да")</f>
        <v>Нет</v>
      </c>
      <c r="D1941" s="43">
        <f t="shared" si="62"/>
        <v>366</v>
      </c>
      <c r="E1941" s="44">
        <f>ROUND(('Все выпуски'!$J$3*'Все выпуски'!$J$6/100)/366*(B1941-IF(C1941="Нет",VLOOKUP(A1941,'Айгенис Оп11'!$A$2:$C$30,3,0),VLOOKUP((A1941-1),'Айгенис Оп11'!$A$2:$C$30,3,0))),2)</f>
        <v>0.33</v>
      </c>
      <c r="G1941" s="43">
        <f>COUNTIF(D1942:$D$2571,365)</f>
        <v>452</v>
      </c>
      <c r="H1941" s="43">
        <f>COUNTIF(D1942:$D$2571,366)</f>
        <v>178</v>
      </c>
    </row>
    <row r="1942" spans="1:8" x14ac:dyDescent="0.25">
      <c r="A1942" s="1">
        <f>COUNTIF($C$2:C1942,"Да")</f>
        <v>21</v>
      </c>
      <c r="B1942" s="45">
        <f t="shared" si="61"/>
        <v>46941</v>
      </c>
      <c r="C1942" s="42" t="str">
        <f>IF(ISERROR(VLOOKUP(B1942,'Айгенис Оп11'!$C$3:$C$30,1,0)),"Нет","Да")</f>
        <v>Нет</v>
      </c>
      <c r="D1942" s="43">
        <f t="shared" si="62"/>
        <v>366</v>
      </c>
      <c r="E1942" s="44">
        <f>ROUND(('Все выпуски'!$J$3*'Все выпуски'!$J$6/100)/366*(B1942-IF(C1942="Нет",VLOOKUP(A1942,'Айгенис Оп11'!$A$2:$C$30,3,0),VLOOKUP((A1942-1),'Айгенис Оп11'!$A$2:$C$30,3,0))),2)</f>
        <v>0.41</v>
      </c>
      <c r="G1942" s="43">
        <f>COUNTIF(D1943:$D$2571,365)</f>
        <v>452</v>
      </c>
      <c r="H1942" s="43">
        <f>COUNTIF(D1943:$D$2571,366)</f>
        <v>177</v>
      </c>
    </row>
    <row r="1943" spans="1:8" x14ac:dyDescent="0.25">
      <c r="A1943" s="1">
        <f>COUNTIF($C$2:C1943,"Да")</f>
        <v>21</v>
      </c>
      <c r="B1943" s="45">
        <f t="shared" si="61"/>
        <v>46942</v>
      </c>
      <c r="C1943" s="42" t="str">
        <f>IF(ISERROR(VLOOKUP(B1943,'Айгенис Оп11'!$C$3:$C$30,1,0)),"Нет","Да")</f>
        <v>Нет</v>
      </c>
      <c r="D1943" s="43">
        <f t="shared" si="62"/>
        <v>366</v>
      </c>
      <c r="E1943" s="44">
        <f>ROUND(('Все выпуски'!$J$3*'Все выпуски'!$J$6/100)/366*(B1943-IF(C1943="Нет",VLOOKUP(A1943,'Айгенис Оп11'!$A$2:$C$30,3,0),VLOOKUP((A1943-1),'Айгенис Оп11'!$A$2:$C$30,3,0))),2)</f>
        <v>0.49</v>
      </c>
      <c r="G1943" s="43">
        <f>COUNTIF(D1944:$D$2571,365)</f>
        <v>452</v>
      </c>
      <c r="H1943" s="43">
        <f>COUNTIF(D1944:$D$2571,366)</f>
        <v>176</v>
      </c>
    </row>
    <row r="1944" spans="1:8" x14ac:dyDescent="0.25">
      <c r="A1944" s="1">
        <f>COUNTIF($C$2:C1944,"Да")</f>
        <v>21</v>
      </c>
      <c r="B1944" s="45">
        <f t="shared" si="61"/>
        <v>46943</v>
      </c>
      <c r="C1944" s="42" t="str">
        <f>IF(ISERROR(VLOOKUP(B1944,'Айгенис Оп11'!$C$3:$C$30,1,0)),"Нет","Да")</f>
        <v>Нет</v>
      </c>
      <c r="D1944" s="43">
        <f t="shared" si="62"/>
        <v>366</v>
      </c>
      <c r="E1944" s="44">
        <f>ROUND(('Все выпуски'!$J$3*'Все выпуски'!$J$6/100)/366*(B1944-IF(C1944="Нет",VLOOKUP(A1944,'Айгенис Оп11'!$A$2:$C$30,3,0),VLOOKUP((A1944-1),'Айгенис Оп11'!$A$2:$C$30,3,0))),2)</f>
        <v>0.56999999999999995</v>
      </c>
      <c r="G1944" s="43">
        <f>COUNTIF(D1945:$D$2571,365)</f>
        <v>452</v>
      </c>
      <c r="H1944" s="43">
        <f>COUNTIF(D1945:$D$2571,366)</f>
        <v>175</v>
      </c>
    </row>
    <row r="1945" spans="1:8" x14ac:dyDescent="0.25">
      <c r="A1945" s="1">
        <f>COUNTIF($C$2:C1945,"Да")</f>
        <v>21</v>
      </c>
      <c r="B1945" s="45">
        <f t="shared" si="61"/>
        <v>46944</v>
      </c>
      <c r="C1945" s="42" t="str">
        <f>IF(ISERROR(VLOOKUP(B1945,'Айгенис Оп11'!$C$3:$C$30,1,0)),"Нет","Да")</f>
        <v>Нет</v>
      </c>
      <c r="D1945" s="43">
        <f t="shared" si="62"/>
        <v>366</v>
      </c>
      <c r="E1945" s="44">
        <f>ROUND(('Все выпуски'!$J$3*'Все выпуски'!$J$6/100)/366*(B1945-IF(C1945="Нет",VLOOKUP(A1945,'Айгенис Оп11'!$A$2:$C$30,3,0),VLOOKUP((A1945-1),'Айгенис Оп11'!$A$2:$C$30,3,0))),2)</f>
        <v>0.66</v>
      </c>
      <c r="G1945" s="43">
        <f>COUNTIF(D1946:$D$2571,365)</f>
        <v>452</v>
      </c>
      <c r="H1945" s="43">
        <f>COUNTIF(D1946:$D$2571,366)</f>
        <v>174</v>
      </c>
    </row>
    <row r="1946" spans="1:8" x14ac:dyDescent="0.25">
      <c r="A1946" s="1">
        <f>COUNTIF($C$2:C1946,"Да")</f>
        <v>21</v>
      </c>
      <c r="B1946" s="45">
        <f t="shared" si="61"/>
        <v>46945</v>
      </c>
      <c r="C1946" s="42" t="str">
        <f>IF(ISERROR(VLOOKUP(B1946,'Айгенис Оп11'!$C$3:$C$30,1,0)),"Нет","Да")</f>
        <v>Нет</v>
      </c>
      <c r="D1946" s="43">
        <f t="shared" si="62"/>
        <v>366</v>
      </c>
      <c r="E1946" s="44">
        <f>ROUND(('Все выпуски'!$J$3*'Все выпуски'!$J$6/100)/366*(B1946-IF(C1946="Нет",VLOOKUP(A1946,'Айгенис Оп11'!$A$2:$C$30,3,0),VLOOKUP((A1946-1),'Айгенис Оп11'!$A$2:$C$30,3,0))),2)</f>
        <v>0.74</v>
      </c>
      <c r="G1946" s="43">
        <f>COUNTIF(D1947:$D$2571,365)</f>
        <v>452</v>
      </c>
      <c r="H1946" s="43">
        <f>COUNTIF(D1947:$D$2571,366)</f>
        <v>173</v>
      </c>
    </row>
    <row r="1947" spans="1:8" x14ac:dyDescent="0.25">
      <c r="A1947" s="1">
        <f>COUNTIF($C$2:C1947,"Да")</f>
        <v>21</v>
      </c>
      <c r="B1947" s="45">
        <f t="shared" si="61"/>
        <v>46946</v>
      </c>
      <c r="C1947" s="42" t="str">
        <f>IF(ISERROR(VLOOKUP(B1947,'Айгенис Оп11'!$C$3:$C$30,1,0)),"Нет","Да")</f>
        <v>Нет</v>
      </c>
      <c r="D1947" s="43">
        <f t="shared" si="62"/>
        <v>366</v>
      </c>
      <c r="E1947" s="44">
        <f>ROUND(('Все выпуски'!$J$3*'Все выпуски'!$J$6/100)/366*(B1947-IF(C1947="Нет",VLOOKUP(A1947,'Айгенис Оп11'!$A$2:$C$30,3,0),VLOOKUP((A1947-1),'Айгенис Оп11'!$A$2:$C$30,3,0))),2)</f>
        <v>0.82</v>
      </c>
      <c r="G1947" s="43">
        <f>COUNTIF(D1948:$D$2571,365)</f>
        <v>452</v>
      </c>
      <c r="H1947" s="43">
        <f>COUNTIF(D1948:$D$2571,366)</f>
        <v>172</v>
      </c>
    </row>
    <row r="1948" spans="1:8" x14ac:dyDescent="0.25">
      <c r="A1948" s="1">
        <f>COUNTIF($C$2:C1948,"Да")</f>
        <v>21</v>
      </c>
      <c r="B1948" s="45">
        <f t="shared" si="61"/>
        <v>46947</v>
      </c>
      <c r="C1948" s="42" t="str">
        <f>IF(ISERROR(VLOOKUP(B1948,'Айгенис Оп11'!$C$3:$C$30,1,0)),"Нет","Да")</f>
        <v>Нет</v>
      </c>
      <c r="D1948" s="43">
        <f t="shared" si="62"/>
        <v>366</v>
      </c>
      <c r="E1948" s="44">
        <f>ROUND(('Все выпуски'!$J$3*'Все выпуски'!$J$6/100)/366*(B1948-IF(C1948="Нет",VLOOKUP(A1948,'Айгенис Оп11'!$A$2:$C$30,3,0),VLOOKUP((A1948-1),'Айгенис Оп11'!$A$2:$C$30,3,0))),2)</f>
        <v>0.9</v>
      </c>
      <c r="G1948" s="43">
        <f>COUNTIF(D1949:$D$2571,365)</f>
        <v>452</v>
      </c>
      <c r="H1948" s="43">
        <f>COUNTIF(D1949:$D$2571,366)</f>
        <v>171</v>
      </c>
    </row>
    <row r="1949" spans="1:8" x14ac:dyDescent="0.25">
      <c r="A1949" s="1">
        <f>COUNTIF($C$2:C1949,"Да")</f>
        <v>21</v>
      </c>
      <c r="B1949" s="45">
        <f t="shared" si="61"/>
        <v>46948</v>
      </c>
      <c r="C1949" s="42" t="str">
        <f>IF(ISERROR(VLOOKUP(B1949,'Айгенис Оп11'!$C$3:$C$30,1,0)),"Нет","Да")</f>
        <v>Нет</v>
      </c>
      <c r="D1949" s="43">
        <f t="shared" si="62"/>
        <v>366</v>
      </c>
      <c r="E1949" s="44">
        <f>ROUND(('Все выпуски'!$J$3*'Все выпуски'!$J$6/100)/366*(B1949-IF(C1949="Нет",VLOOKUP(A1949,'Айгенис Оп11'!$A$2:$C$30,3,0),VLOOKUP((A1949-1),'Айгенис Оп11'!$A$2:$C$30,3,0))),2)</f>
        <v>0.98</v>
      </c>
      <c r="G1949" s="43">
        <f>COUNTIF(D1950:$D$2571,365)</f>
        <v>452</v>
      </c>
      <c r="H1949" s="43">
        <f>COUNTIF(D1950:$D$2571,366)</f>
        <v>170</v>
      </c>
    </row>
    <row r="1950" spans="1:8" x14ac:dyDescent="0.25">
      <c r="A1950" s="1">
        <f>COUNTIF($C$2:C1950,"Да")</f>
        <v>21</v>
      </c>
      <c r="B1950" s="45">
        <f t="shared" ref="B1950:B2013" si="63">B1949+1</f>
        <v>46949</v>
      </c>
      <c r="C1950" s="42" t="str">
        <f>IF(ISERROR(VLOOKUP(B1950,'Айгенис Оп11'!$C$3:$C$30,1,0)),"Нет","Да")</f>
        <v>Нет</v>
      </c>
      <c r="D1950" s="43">
        <f t="shared" si="62"/>
        <v>366</v>
      </c>
      <c r="E1950" s="44">
        <f>ROUND(('Все выпуски'!$J$3*'Все выпуски'!$J$6/100)/366*(B1950-IF(C1950="Нет",VLOOKUP(A1950,'Айгенис Оп11'!$A$2:$C$30,3,0),VLOOKUP((A1950-1),'Айгенис Оп11'!$A$2:$C$30,3,0))),2)</f>
        <v>1.07</v>
      </c>
      <c r="G1950" s="43">
        <f>COUNTIF(D1951:$D$2571,365)</f>
        <v>452</v>
      </c>
      <c r="H1950" s="43">
        <f>COUNTIF(D1951:$D$2571,366)</f>
        <v>169</v>
      </c>
    </row>
    <row r="1951" spans="1:8" x14ac:dyDescent="0.25">
      <c r="A1951" s="1">
        <f>COUNTIF($C$2:C1951,"Да")</f>
        <v>21</v>
      </c>
      <c r="B1951" s="45">
        <f t="shared" si="63"/>
        <v>46950</v>
      </c>
      <c r="C1951" s="42" t="str">
        <f>IF(ISERROR(VLOOKUP(B1951,'Айгенис Оп11'!$C$3:$C$30,1,0)),"Нет","Да")</f>
        <v>Нет</v>
      </c>
      <c r="D1951" s="43">
        <f t="shared" si="62"/>
        <v>366</v>
      </c>
      <c r="E1951" s="44">
        <f>ROUND(('Все выпуски'!$J$3*'Все выпуски'!$J$6/100)/366*(B1951-IF(C1951="Нет",VLOOKUP(A1951,'Айгенис Оп11'!$A$2:$C$30,3,0),VLOOKUP((A1951-1),'Айгенис Оп11'!$A$2:$C$30,3,0))),2)</f>
        <v>1.1499999999999999</v>
      </c>
      <c r="G1951" s="43">
        <f>COUNTIF(D1952:$D$2571,365)</f>
        <v>452</v>
      </c>
      <c r="H1951" s="43">
        <f>COUNTIF(D1952:$D$2571,366)</f>
        <v>168</v>
      </c>
    </row>
    <row r="1952" spans="1:8" x14ac:dyDescent="0.25">
      <c r="A1952" s="1">
        <f>COUNTIF($C$2:C1952,"Да")</f>
        <v>21</v>
      </c>
      <c r="B1952" s="45">
        <f t="shared" si="63"/>
        <v>46951</v>
      </c>
      <c r="C1952" s="42" t="str">
        <f>IF(ISERROR(VLOOKUP(B1952,'Айгенис Оп11'!$C$3:$C$30,1,0)),"Нет","Да")</f>
        <v>Нет</v>
      </c>
      <c r="D1952" s="43">
        <f t="shared" si="62"/>
        <v>366</v>
      </c>
      <c r="E1952" s="44">
        <f>ROUND(('Все выпуски'!$J$3*'Все выпуски'!$J$6/100)/366*(B1952-IF(C1952="Нет",VLOOKUP(A1952,'Айгенис Оп11'!$A$2:$C$30,3,0),VLOOKUP((A1952-1),'Айгенис Оп11'!$A$2:$C$30,3,0))),2)</f>
        <v>1.23</v>
      </c>
      <c r="G1952" s="43">
        <f>COUNTIF(D1953:$D$2571,365)</f>
        <v>452</v>
      </c>
      <c r="H1952" s="43">
        <f>COUNTIF(D1953:$D$2571,366)</f>
        <v>167</v>
      </c>
    </row>
    <row r="1953" spans="1:8" x14ac:dyDescent="0.25">
      <c r="A1953" s="1">
        <f>COUNTIF($C$2:C1953,"Да")</f>
        <v>21</v>
      </c>
      <c r="B1953" s="45">
        <f t="shared" si="63"/>
        <v>46952</v>
      </c>
      <c r="C1953" s="42" t="str">
        <f>IF(ISERROR(VLOOKUP(B1953,'Айгенис Оп11'!$C$3:$C$30,1,0)),"Нет","Да")</f>
        <v>Нет</v>
      </c>
      <c r="D1953" s="43">
        <f t="shared" si="62"/>
        <v>366</v>
      </c>
      <c r="E1953" s="44">
        <f>ROUND(('Все выпуски'!$J$3*'Все выпуски'!$J$6/100)/366*(B1953-IF(C1953="Нет",VLOOKUP(A1953,'Айгенис Оп11'!$A$2:$C$30,3,0),VLOOKUP((A1953-1),'Айгенис Оп11'!$A$2:$C$30,3,0))),2)</f>
        <v>1.31</v>
      </c>
      <c r="G1953" s="43">
        <f>COUNTIF(D1954:$D$2571,365)</f>
        <v>452</v>
      </c>
      <c r="H1953" s="43">
        <f>COUNTIF(D1954:$D$2571,366)</f>
        <v>166</v>
      </c>
    </row>
    <row r="1954" spans="1:8" x14ac:dyDescent="0.25">
      <c r="A1954" s="1">
        <f>COUNTIF($C$2:C1954,"Да")</f>
        <v>21</v>
      </c>
      <c r="B1954" s="45">
        <f t="shared" si="63"/>
        <v>46953</v>
      </c>
      <c r="C1954" s="42" t="str">
        <f>IF(ISERROR(VLOOKUP(B1954,'Айгенис Оп11'!$C$3:$C$30,1,0)),"Нет","Да")</f>
        <v>Нет</v>
      </c>
      <c r="D1954" s="43">
        <f t="shared" si="62"/>
        <v>366</v>
      </c>
      <c r="E1954" s="44">
        <f>ROUND(('Все выпуски'!$J$3*'Все выпуски'!$J$6/100)/366*(B1954-IF(C1954="Нет",VLOOKUP(A1954,'Айгенис Оп11'!$A$2:$C$30,3,0),VLOOKUP((A1954-1),'Айгенис Оп11'!$A$2:$C$30,3,0))),2)</f>
        <v>1.39</v>
      </c>
      <c r="G1954" s="43">
        <f>COUNTIF(D1955:$D$2571,365)</f>
        <v>452</v>
      </c>
      <c r="H1954" s="43">
        <f>COUNTIF(D1955:$D$2571,366)</f>
        <v>165</v>
      </c>
    </row>
    <row r="1955" spans="1:8" x14ac:dyDescent="0.25">
      <c r="A1955" s="1">
        <f>COUNTIF($C$2:C1955,"Да")</f>
        <v>21</v>
      </c>
      <c r="B1955" s="45">
        <f t="shared" si="63"/>
        <v>46954</v>
      </c>
      <c r="C1955" s="42" t="str">
        <f>IF(ISERROR(VLOOKUP(B1955,'Айгенис Оп11'!$C$3:$C$30,1,0)),"Нет","Да")</f>
        <v>Нет</v>
      </c>
      <c r="D1955" s="43">
        <f t="shared" si="62"/>
        <v>366</v>
      </c>
      <c r="E1955" s="44">
        <f>ROUND(('Все выпуски'!$J$3*'Все выпуски'!$J$6/100)/366*(B1955-IF(C1955="Нет",VLOOKUP(A1955,'Айгенис Оп11'!$A$2:$C$30,3,0),VLOOKUP((A1955-1),'Айгенис Оп11'!$A$2:$C$30,3,0))),2)</f>
        <v>1.48</v>
      </c>
      <c r="G1955" s="43">
        <f>COUNTIF(D1956:$D$2571,365)</f>
        <v>452</v>
      </c>
      <c r="H1955" s="43">
        <f>COUNTIF(D1956:$D$2571,366)</f>
        <v>164</v>
      </c>
    </row>
    <row r="1956" spans="1:8" x14ac:dyDescent="0.25">
      <c r="A1956" s="1">
        <f>COUNTIF($C$2:C1956,"Да")</f>
        <v>21</v>
      </c>
      <c r="B1956" s="45">
        <f t="shared" si="63"/>
        <v>46955</v>
      </c>
      <c r="C1956" s="42" t="str">
        <f>IF(ISERROR(VLOOKUP(B1956,'Айгенис Оп11'!$C$3:$C$30,1,0)),"Нет","Да")</f>
        <v>Нет</v>
      </c>
      <c r="D1956" s="43">
        <f t="shared" si="62"/>
        <v>366</v>
      </c>
      <c r="E1956" s="44">
        <f>ROUND(('Все выпуски'!$J$3*'Все выпуски'!$J$6/100)/366*(B1956-IF(C1956="Нет",VLOOKUP(A1956,'Айгенис Оп11'!$A$2:$C$30,3,0),VLOOKUP((A1956-1),'Айгенис Оп11'!$A$2:$C$30,3,0))),2)</f>
        <v>1.56</v>
      </c>
      <c r="G1956" s="43">
        <f>COUNTIF(D1957:$D$2571,365)</f>
        <v>452</v>
      </c>
      <c r="H1956" s="43">
        <f>COUNTIF(D1957:$D$2571,366)</f>
        <v>163</v>
      </c>
    </row>
    <row r="1957" spans="1:8" x14ac:dyDescent="0.25">
      <c r="A1957" s="1">
        <f>COUNTIF($C$2:C1957,"Да")</f>
        <v>21</v>
      </c>
      <c r="B1957" s="45">
        <f t="shared" si="63"/>
        <v>46956</v>
      </c>
      <c r="C1957" s="42" t="str">
        <f>IF(ISERROR(VLOOKUP(B1957,'Айгенис Оп11'!$C$3:$C$30,1,0)),"Нет","Да")</f>
        <v>Нет</v>
      </c>
      <c r="D1957" s="43">
        <f t="shared" si="62"/>
        <v>366</v>
      </c>
      <c r="E1957" s="44">
        <f>ROUND(('Все выпуски'!$J$3*'Все выпуски'!$J$6/100)/366*(B1957-IF(C1957="Нет",VLOOKUP(A1957,'Айгенис Оп11'!$A$2:$C$30,3,0),VLOOKUP((A1957-1),'Айгенис Оп11'!$A$2:$C$30,3,0))),2)</f>
        <v>1.64</v>
      </c>
      <c r="G1957" s="43">
        <f>COUNTIF(D1958:$D$2571,365)</f>
        <v>452</v>
      </c>
      <c r="H1957" s="43">
        <f>COUNTIF(D1958:$D$2571,366)</f>
        <v>162</v>
      </c>
    </row>
    <row r="1958" spans="1:8" x14ac:dyDescent="0.25">
      <c r="A1958" s="1">
        <f>COUNTIF($C$2:C1958,"Да")</f>
        <v>21</v>
      </c>
      <c r="B1958" s="45">
        <f t="shared" si="63"/>
        <v>46957</v>
      </c>
      <c r="C1958" s="42" t="str">
        <f>IF(ISERROR(VLOOKUP(B1958,'Айгенис Оп11'!$C$3:$C$30,1,0)),"Нет","Да")</f>
        <v>Нет</v>
      </c>
      <c r="D1958" s="43">
        <f t="shared" si="62"/>
        <v>366</v>
      </c>
      <c r="E1958" s="44">
        <f>ROUND(('Все выпуски'!$J$3*'Все выпуски'!$J$6/100)/366*(B1958-IF(C1958="Нет",VLOOKUP(A1958,'Айгенис Оп11'!$A$2:$C$30,3,0),VLOOKUP((A1958-1),'Айгенис Оп11'!$A$2:$C$30,3,0))),2)</f>
        <v>1.72</v>
      </c>
      <c r="G1958" s="43">
        <f>COUNTIF(D1959:$D$2571,365)</f>
        <v>452</v>
      </c>
      <c r="H1958" s="43">
        <f>COUNTIF(D1959:$D$2571,366)</f>
        <v>161</v>
      </c>
    </row>
    <row r="1959" spans="1:8" x14ac:dyDescent="0.25">
      <c r="A1959" s="1">
        <f>COUNTIF($C$2:C1959,"Да")</f>
        <v>21</v>
      </c>
      <c r="B1959" s="45">
        <f t="shared" si="63"/>
        <v>46958</v>
      </c>
      <c r="C1959" s="42" t="str">
        <f>IF(ISERROR(VLOOKUP(B1959,'Айгенис Оп11'!$C$3:$C$30,1,0)),"Нет","Да")</f>
        <v>Нет</v>
      </c>
      <c r="D1959" s="43">
        <f t="shared" si="62"/>
        <v>366</v>
      </c>
      <c r="E1959" s="44">
        <f>ROUND(('Все выпуски'!$J$3*'Все выпуски'!$J$6/100)/366*(B1959-IF(C1959="Нет",VLOOKUP(A1959,'Айгенис Оп11'!$A$2:$C$30,3,0),VLOOKUP((A1959-1),'Айгенис Оп11'!$A$2:$C$30,3,0))),2)</f>
        <v>1.8</v>
      </c>
      <c r="G1959" s="43">
        <f>COUNTIF(D1960:$D$2571,365)</f>
        <v>452</v>
      </c>
      <c r="H1959" s="43">
        <f>COUNTIF(D1960:$D$2571,366)</f>
        <v>160</v>
      </c>
    </row>
    <row r="1960" spans="1:8" x14ac:dyDescent="0.25">
      <c r="A1960" s="1">
        <f>COUNTIF($C$2:C1960,"Да")</f>
        <v>21</v>
      </c>
      <c r="B1960" s="45">
        <f t="shared" si="63"/>
        <v>46959</v>
      </c>
      <c r="C1960" s="42" t="str">
        <f>IF(ISERROR(VLOOKUP(B1960,'Айгенис Оп11'!$C$3:$C$30,1,0)),"Нет","Да")</f>
        <v>Нет</v>
      </c>
      <c r="D1960" s="43">
        <f t="shared" si="62"/>
        <v>366</v>
      </c>
      <c r="E1960" s="44">
        <f>ROUND(('Все выпуски'!$J$3*'Все выпуски'!$J$6/100)/366*(B1960-IF(C1960="Нет",VLOOKUP(A1960,'Айгенис Оп11'!$A$2:$C$30,3,0),VLOOKUP((A1960-1),'Айгенис Оп11'!$A$2:$C$30,3,0))),2)</f>
        <v>1.89</v>
      </c>
      <c r="G1960" s="43">
        <f>COUNTIF(D1961:$D$2571,365)</f>
        <v>452</v>
      </c>
      <c r="H1960" s="43">
        <f>COUNTIF(D1961:$D$2571,366)</f>
        <v>159</v>
      </c>
    </row>
    <row r="1961" spans="1:8" x14ac:dyDescent="0.25">
      <c r="A1961" s="1">
        <f>COUNTIF($C$2:C1961,"Да")</f>
        <v>21</v>
      </c>
      <c r="B1961" s="45">
        <f t="shared" si="63"/>
        <v>46960</v>
      </c>
      <c r="C1961" s="42" t="str">
        <f>IF(ISERROR(VLOOKUP(B1961,'Айгенис Оп11'!$C$3:$C$30,1,0)),"Нет","Да")</f>
        <v>Нет</v>
      </c>
      <c r="D1961" s="43">
        <f t="shared" si="62"/>
        <v>366</v>
      </c>
      <c r="E1961" s="44">
        <f>ROUND(('Все выпуски'!$J$3*'Все выпуски'!$J$6/100)/366*(B1961-IF(C1961="Нет",VLOOKUP(A1961,'Айгенис Оп11'!$A$2:$C$30,3,0),VLOOKUP((A1961-1),'Айгенис Оп11'!$A$2:$C$30,3,0))),2)</f>
        <v>1.97</v>
      </c>
      <c r="G1961" s="43">
        <f>COUNTIF(D1962:$D$2571,365)</f>
        <v>452</v>
      </c>
      <c r="H1961" s="43">
        <f>COUNTIF(D1962:$D$2571,366)</f>
        <v>158</v>
      </c>
    </row>
    <row r="1962" spans="1:8" x14ac:dyDescent="0.25">
      <c r="A1962" s="1">
        <f>COUNTIF($C$2:C1962,"Да")</f>
        <v>21</v>
      </c>
      <c r="B1962" s="45">
        <f t="shared" si="63"/>
        <v>46961</v>
      </c>
      <c r="C1962" s="42" t="str">
        <f>IF(ISERROR(VLOOKUP(B1962,'Айгенис Оп11'!$C$3:$C$30,1,0)),"Нет","Да")</f>
        <v>Нет</v>
      </c>
      <c r="D1962" s="43">
        <f t="shared" si="62"/>
        <v>366</v>
      </c>
      <c r="E1962" s="44">
        <f>ROUND(('Все выпуски'!$J$3*'Все выпуски'!$J$6/100)/366*(B1962-IF(C1962="Нет",VLOOKUP(A1962,'Айгенис Оп11'!$A$2:$C$30,3,0),VLOOKUP((A1962-1),'Айгенис Оп11'!$A$2:$C$30,3,0))),2)</f>
        <v>2.0499999999999998</v>
      </c>
      <c r="G1962" s="43">
        <f>COUNTIF(D1963:$D$2571,365)</f>
        <v>452</v>
      </c>
      <c r="H1962" s="43">
        <f>COUNTIF(D1963:$D$2571,366)</f>
        <v>157</v>
      </c>
    </row>
    <row r="1963" spans="1:8" x14ac:dyDescent="0.25">
      <c r="A1963" s="1">
        <f>COUNTIF($C$2:C1963,"Да")</f>
        <v>21</v>
      </c>
      <c r="B1963" s="45">
        <f t="shared" si="63"/>
        <v>46962</v>
      </c>
      <c r="C1963" s="42" t="str">
        <f>IF(ISERROR(VLOOKUP(B1963,'Айгенис Оп11'!$C$3:$C$30,1,0)),"Нет","Да")</f>
        <v>Нет</v>
      </c>
      <c r="D1963" s="43">
        <f t="shared" si="62"/>
        <v>366</v>
      </c>
      <c r="E1963" s="44">
        <f>ROUND(('Все выпуски'!$J$3*'Все выпуски'!$J$6/100)/366*(B1963-IF(C1963="Нет",VLOOKUP(A1963,'Айгенис Оп11'!$A$2:$C$30,3,0),VLOOKUP((A1963-1),'Айгенис Оп11'!$A$2:$C$30,3,0))),2)</f>
        <v>2.13</v>
      </c>
      <c r="G1963" s="43">
        <f>COUNTIF(D1964:$D$2571,365)</f>
        <v>452</v>
      </c>
      <c r="H1963" s="43">
        <f>COUNTIF(D1964:$D$2571,366)</f>
        <v>156</v>
      </c>
    </row>
    <row r="1964" spans="1:8" x14ac:dyDescent="0.25">
      <c r="A1964" s="1">
        <f>COUNTIF($C$2:C1964,"Да")</f>
        <v>21</v>
      </c>
      <c r="B1964" s="45">
        <f t="shared" si="63"/>
        <v>46963</v>
      </c>
      <c r="C1964" s="42" t="str">
        <f>IF(ISERROR(VLOOKUP(B1964,'Айгенис Оп11'!$C$3:$C$30,1,0)),"Нет","Да")</f>
        <v>Нет</v>
      </c>
      <c r="D1964" s="43">
        <f t="shared" si="62"/>
        <v>366</v>
      </c>
      <c r="E1964" s="44">
        <f>ROUND(('Все выпуски'!$J$3*'Все выпуски'!$J$6/100)/366*(B1964-IF(C1964="Нет",VLOOKUP(A1964,'Айгенис Оп11'!$A$2:$C$30,3,0),VLOOKUP((A1964-1),'Айгенис Оп11'!$A$2:$C$30,3,0))),2)</f>
        <v>2.21</v>
      </c>
      <c r="G1964" s="43">
        <f>COUNTIF(D1965:$D$2571,365)</f>
        <v>452</v>
      </c>
      <c r="H1964" s="43">
        <f>COUNTIF(D1965:$D$2571,366)</f>
        <v>155</v>
      </c>
    </row>
    <row r="1965" spans="1:8" x14ac:dyDescent="0.25">
      <c r="A1965" s="1">
        <f>COUNTIF($C$2:C1965,"Да")</f>
        <v>21</v>
      </c>
      <c r="B1965" s="45">
        <f t="shared" si="63"/>
        <v>46964</v>
      </c>
      <c r="C1965" s="42" t="str">
        <f>IF(ISERROR(VLOOKUP(B1965,'Айгенис Оп11'!$C$3:$C$30,1,0)),"Нет","Да")</f>
        <v>Нет</v>
      </c>
      <c r="D1965" s="43">
        <f t="shared" si="62"/>
        <v>366</v>
      </c>
      <c r="E1965" s="44">
        <f>ROUND(('Все выпуски'!$J$3*'Все выпуски'!$J$6/100)/366*(B1965-IF(C1965="Нет",VLOOKUP(A1965,'Айгенис Оп11'!$A$2:$C$30,3,0),VLOOKUP((A1965-1),'Айгенис Оп11'!$A$2:$C$30,3,0))),2)</f>
        <v>2.2999999999999998</v>
      </c>
      <c r="G1965" s="43">
        <f>COUNTIF(D1966:$D$2571,365)</f>
        <v>452</v>
      </c>
      <c r="H1965" s="43">
        <f>COUNTIF(D1966:$D$2571,366)</f>
        <v>154</v>
      </c>
    </row>
    <row r="1966" spans="1:8" x14ac:dyDescent="0.25">
      <c r="A1966" s="1">
        <f>COUNTIF($C$2:C1966,"Да")</f>
        <v>21</v>
      </c>
      <c r="B1966" s="45">
        <f t="shared" si="63"/>
        <v>46965</v>
      </c>
      <c r="C1966" s="42" t="str">
        <f>IF(ISERROR(VLOOKUP(B1966,'Айгенис Оп11'!$C$3:$C$30,1,0)),"Нет","Да")</f>
        <v>Нет</v>
      </c>
      <c r="D1966" s="43">
        <f t="shared" si="62"/>
        <v>366</v>
      </c>
      <c r="E1966" s="44">
        <f>ROUND(('Все выпуски'!$J$3*'Все выпуски'!$J$6/100)/366*(B1966-IF(C1966="Нет",VLOOKUP(A1966,'Айгенис Оп11'!$A$2:$C$30,3,0),VLOOKUP((A1966-1),'Айгенис Оп11'!$A$2:$C$30,3,0))),2)</f>
        <v>2.38</v>
      </c>
      <c r="G1966" s="43">
        <f>COUNTIF(D1967:$D$2571,365)</f>
        <v>452</v>
      </c>
      <c r="H1966" s="43">
        <f>COUNTIF(D1967:$D$2571,366)</f>
        <v>153</v>
      </c>
    </row>
    <row r="1967" spans="1:8" x14ac:dyDescent="0.25">
      <c r="A1967" s="1">
        <f>COUNTIF($C$2:C1967,"Да")</f>
        <v>21</v>
      </c>
      <c r="B1967" s="45">
        <f t="shared" si="63"/>
        <v>46966</v>
      </c>
      <c r="C1967" s="42" t="str">
        <f>IF(ISERROR(VLOOKUP(B1967,'Айгенис Оп11'!$C$3:$C$30,1,0)),"Нет","Да")</f>
        <v>Нет</v>
      </c>
      <c r="D1967" s="43">
        <f t="shared" si="62"/>
        <v>366</v>
      </c>
      <c r="E1967" s="44">
        <f>ROUND(('Все выпуски'!$J$3*'Все выпуски'!$J$6/100)/366*(B1967-IF(C1967="Нет",VLOOKUP(A1967,'Айгенис Оп11'!$A$2:$C$30,3,0),VLOOKUP((A1967-1),'Айгенис Оп11'!$A$2:$C$30,3,0))),2)</f>
        <v>2.46</v>
      </c>
      <c r="G1967" s="43">
        <f>COUNTIF(D1968:$D$2571,365)</f>
        <v>452</v>
      </c>
      <c r="H1967" s="43">
        <f>COUNTIF(D1968:$D$2571,366)</f>
        <v>152</v>
      </c>
    </row>
    <row r="1968" spans="1:8" x14ac:dyDescent="0.25">
      <c r="A1968" s="1">
        <f>COUNTIF($C$2:C1968,"Да")</f>
        <v>21</v>
      </c>
      <c r="B1968" s="45">
        <f t="shared" si="63"/>
        <v>46967</v>
      </c>
      <c r="C1968" s="42" t="str">
        <f>IF(ISERROR(VLOOKUP(B1968,'Айгенис Оп11'!$C$3:$C$30,1,0)),"Нет","Да")</f>
        <v>Нет</v>
      </c>
      <c r="D1968" s="43">
        <f t="shared" si="62"/>
        <v>366</v>
      </c>
      <c r="E1968" s="44">
        <f>ROUND(('Все выпуски'!$J$3*'Все выпуски'!$J$6/100)/366*(B1968-IF(C1968="Нет",VLOOKUP(A1968,'Айгенис Оп11'!$A$2:$C$30,3,0),VLOOKUP((A1968-1),'Айгенис Оп11'!$A$2:$C$30,3,0))),2)</f>
        <v>2.54</v>
      </c>
      <c r="G1968" s="43">
        <f>COUNTIF(D1969:$D$2571,365)</f>
        <v>452</v>
      </c>
      <c r="H1968" s="43">
        <f>COUNTIF(D1969:$D$2571,366)</f>
        <v>151</v>
      </c>
    </row>
    <row r="1969" spans="1:8" x14ac:dyDescent="0.25">
      <c r="A1969" s="1">
        <f>COUNTIF($C$2:C1969,"Да")</f>
        <v>21</v>
      </c>
      <c r="B1969" s="45">
        <f t="shared" si="63"/>
        <v>46968</v>
      </c>
      <c r="C1969" s="42" t="str">
        <f>IF(ISERROR(VLOOKUP(B1969,'Айгенис Оп11'!$C$3:$C$30,1,0)),"Нет","Да")</f>
        <v>Нет</v>
      </c>
      <c r="D1969" s="43">
        <f t="shared" si="62"/>
        <v>366</v>
      </c>
      <c r="E1969" s="44">
        <f>ROUND(('Все выпуски'!$J$3*'Все выпуски'!$J$6/100)/366*(B1969-IF(C1969="Нет",VLOOKUP(A1969,'Айгенис Оп11'!$A$2:$C$30,3,0),VLOOKUP((A1969-1),'Айгенис Оп11'!$A$2:$C$30,3,0))),2)</f>
        <v>2.62</v>
      </c>
      <c r="G1969" s="43">
        <f>COUNTIF(D1970:$D$2571,365)</f>
        <v>452</v>
      </c>
      <c r="H1969" s="43">
        <f>COUNTIF(D1970:$D$2571,366)</f>
        <v>150</v>
      </c>
    </row>
    <row r="1970" spans="1:8" x14ac:dyDescent="0.25">
      <c r="A1970" s="1">
        <f>COUNTIF($C$2:C1970,"Да")</f>
        <v>21</v>
      </c>
      <c r="B1970" s="45">
        <f t="shared" si="63"/>
        <v>46969</v>
      </c>
      <c r="C1970" s="42" t="str">
        <f>IF(ISERROR(VLOOKUP(B1970,'Айгенис Оп11'!$C$3:$C$30,1,0)),"Нет","Да")</f>
        <v>Нет</v>
      </c>
      <c r="D1970" s="43">
        <f t="shared" si="62"/>
        <v>366</v>
      </c>
      <c r="E1970" s="44">
        <f>ROUND(('Все выпуски'!$J$3*'Все выпуски'!$J$6/100)/366*(B1970-IF(C1970="Нет",VLOOKUP(A1970,'Айгенис Оп11'!$A$2:$C$30,3,0),VLOOKUP((A1970-1),'Айгенис Оп11'!$A$2:$C$30,3,0))),2)</f>
        <v>2.7</v>
      </c>
      <c r="G1970" s="43">
        <f>COUNTIF(D1971:$D$2571,365)</f>
        <v>452</v>
      </c>
      <c r="H1970" s="43">
        <f>COUNTIF(D1971:$D$2571,366)</f>
        <v>149</v>
      </c>
    </row>
    <row r="1971" spans="1:8" x14ac:dyDescent="0.25">
      <c r="A1971" s="1">
        <f>COUNTIF($C$2:C1971,"Да")</f>
        <v>21</v>
      </c>
      <c r="B1971" s="45">
        <f t="shared" si="63"/>
        <v>46970</v>
      </c>
      <c r="C1971" s="42" t="str">
        <f>IF(ISERROR(VLOOKUP(B1971,'Айгенис Оп11'!$C$3:$C$30,1,0)),"Нет","Да")</f>
        <v>Нет</v>
      </c>
      <c r="D1971" s="43">
        <f t="shared" si="62"/>
        <v>366</v>
      </c>
      <c r="E1971" s="44">
        <f>ROUND(('Все выпуски'!$J$3*'Все выпуски'!$J$6/100)/366*(B1971-IF(C1971="Нет",VLOOKUP(A1971,'Айгенис Оп11'!$A$2:$C$30,3,0),VLOOKUP((A1971-1),'Айгенис Оп11'!$A$2:$C$30,3,0))),2)</f>
        <v>2.79</v>
      </c>
      <c r="G1971" s="43">
        <f>COUNTIF(D1972:$D$2571,365)</f>
        <v>452</v>
      </c>
      <c r="H1971" s="43">
        <f>COUNTIF(D1972:$D$2571,366)</f>
        <v>148</v>
      </c>
    </row>
    <row r="1972" spans="1:8" x14ac:dyDescent="0.25">
      <c r="A1972" s="1">
        <f>COUNTIF($C$2:C1972,"Да")</f>
        <v>21</v>
      </c>
      <c r="B1972" s="45">
        <f t="shared" si="63"/>
        <v>46971</v>
      </c>
      <c r="C1972" s="42" t="str">
        <f>IF(ISERROR(VLOOKUP(B1972,'Айгенис Оп11'!$C$3:$C$30,1,0)),"Нет","Да")</f>
        <v>Нет</v>
      </c>
      <c r="D1972" s="43">
        <f t="shared" si="62"/>
        <v>366</v>
      </c>
      <c r="E1972" s="44">
        <f>ROUND(('Все выпуски'!$J$3*'Все выпуски'!$J$6/100)/366*(B1972-IF(C1972="Нет",VLOOKUP(A1972,'Айгенис Оп11'!$A$2:$C$30,3,0),VLOOKUP((A1972-1),'Айгенис Оп11'!$A$2:$C$30,3,0))),2)</f>
        <v>2.87</v>
      </c>
      <c r="G1972" s="43">
        <f>COUNTIF(D1973:$D$2571,365)</f>
        <v>452</v>
      </c>
      <c r="H1972" s="43">
        <f>COUNTIF(D1973:$D$2571,366)</f>
        <v>147</v>
      </c>
    </row>
    <row r="1973" spans="1:8" x14ac:dyDescent="0.25">
      <c r="A1973" s="1">
        <f>COUNTIF($C$2:C1973,"Да")</f>
        <v>21</v>
      </c>
      <c r="B1973" s="45">
        <f t="shared" si="63"/>
        <v>46972</v>
      </c>
      <c r="C1973" s="42" t="str">
        <f>IF(ISERROR(VLOOKUP(B1973,'Айгенис Оп11'!$C$3:$C$30,1,0)),"Нет","Да")</f>
        <v>Нет</v>
      </c>
      <c r="D1973" s="43">
        <f t="shared" si="62"/>
        <v>366</v>
      </c>
      <c r="E1973" s="44">
        <f>ROUND(('Все выпуски'!$J$3*'Все выпуски'!$J$6/100)/366*(B1973-IF(C1973="Нет",VLOOKUP(A1973,'Айгенис Оп11'!$A$2:$C$30,3,0),VLOOKUP((A1973-1),'Айгенис Оп11'!$A$2:$C$30,3,0))),2)</f>
        <v>2.95</v>
      </c>
      <c r="G1973" s="43">
        <f>COUNTIF(D1974:$D$2571,365)</f>
        <v>452</v>
      </c>
      <c r="H1973" s="43">
        <f>COUNTIF(D1974:$D$2571,366)</f>
        <v>146</v>
      </c>
    </row>
    <row r="1974" spans="1:8" x14ac:dyDescent="0.25">
      <c r="A1974" s="1">
        <f>COUNTIF($C$2:C1974,"Да")</f>
        <v>21</v>
      </c>
      <c r="B1974" s="45">
        <f t="shared" si="63"/>
        <v>46973</v>
      </c>
      <c r="C1974" s="42" t="str">
        <f>IF(ISERROR(VLOOKUP(B1974,'Айгенис Оп11'!$C$3:$C$30,1,0)),"Нет","Да")</f>
        <v>Нет</v>
      </c>
      <c r="D1974" s="43">
        <f t="shared" si="62"/>
        <v>366</v>
      </c>
      <c r="E1974" s="44">
        <f>ROUND(('Все выпуски'!$J$3*'Все выпуски'!$J$6/100)/366*(B1974-IF(C1974="Нет",VLOOKUP(A1974,'Айгенис Оп11'!$A$2:$C$30,3,0),VLOOKUP((A1974-1),'Айгенис Оп11'!$A$2:$C$30,3,0))),2)</f>
        <v>3.03</v>
      </c>
      <c r="G1974" s="43">
        <f>COUNTIF(D1975:$D$2571,365)</f>
        <v>452</v>
      </c>
      <c r="H1974" s="43">
        <f>COUNTIF(D1975:$D$2571,366)</f>
        <v>145</v>
      </c>
    </row>
    <row r="1975" spans="1:8" x14ac:dyDescent="0.25">
      <c r="A1975" s="1">
        <f>COUNTIF($C$2:C1975,"Да")</f>
        <v>21</v>
      </c>
      <c r="B1975" s="45">
        <f t="shared" si="63"/>
        <v>46974</v>
      </c>
      <c r="C1975" s="42" t="str">
        <f>IF(ISERROR(VLOOKUP(B1975,'Айгенис Оп11'!$C$3:$C$30,1,0)),"Нет","Да")</f>
        <v>Нет</v>
      </c>
      <c r="D1975" s="43">
        <f t="shared" si="62"/>
        <v>366</v>
      </c>
      <c r="E1975" s="44">
        <f>ROUND(('Все выпуски'!$J$3*'Все выпуски'!$J$6/100)/366*(B1975-IF(C1975="Нет",VLOOKUP(A1975,'Айгенис Оп11'!$A$2:$C$30,3,0),VLOOKUP((A1975-1),'Айгенис Оп11'!$A$2:$C$30,3,0))),2)</f>
        <v>3.11</v>
      </c>
      <c r="G1975" s="43">
        <f>COUNTIF(D1976:$D$2571,365)</f>
        <v>452</v>
      </c>
      <c r="H1975" s="43">
        <f>COUNTIF(D1976:$D$2571,366)</f>
        <v>144</v>
      </c>
    </row>
    <row r="1976" spans="1:8" x14ac:dyDescent="0.25">
      <c r="A1976" s="1">
        <f>COUNTIF($C$2:C1976,"Да")</f>
        <v>21</v>
      </c>
      <c r="B1976" s="45">
        <f t="shared" si="63"/>
        <v>46975</v>
      </c>
      <c r="C1976" s="42" t="str">
        <f>IF(ISERROR(VLOOKUP(B1976,'Айгенис Оп11'!$C$3:$C$30,1,0)),"Нет","Да")</f>
        <v>Нет</v>
      </c>
      <c r="D1976" s="43">
        <f t="shared" si="62"/>
        <v>366</v>
      </c>
      <c r="E1976" s="44">
        <f>ROUND(('Все выпуски'!$J$3*'Все выпуски'!$J$6/100)/366*(B1976-IF(C1976="Нет",VLOOKUP(A1976,'Айгенис Оп11'!$A$2:$C$30,3,0),VLOOKUP((A1976-1),'Айгенис Оп11'!$A$2:$C$30,3,0))),2)</f>
        <v>3.2</v>
      </c>
      <c r="G1976" s="43">
        <f>COUNTIF(D1977:$D$2571,365)</f>
        <v>452</v>
      </c>
      <c r="H1976" s="43">
        <f>COUNTIF(D1977:$D$2571,366)</f>
        <v>143</v>
      </c>
    </row>
    <row r="1977" spans="1:8" x14ac:dyDescent="0.25">
      <c r="A1977" s="1">
        <f>COUNTIF($C$2:C1977,"Да")</f>
        <v>21</v>
      </c>
      <c r="B1977" s="45">
        <f t="shared" si="63"/>
        <v>46976</v>
      </c>
      <c r="C1977" s="42" t="str">
        <f>IF(ISERROR(VLOOKUP(B1977,'Айгенис Оп11'!$C$3:$C$30,1,0)),"Нет","Да")</f>
        <v>Нет</v>
      </c>
      <c r="D1977" s="43">
        <f t="shared" si="62"/>
        <v>366</v>
      </c>
      <c r="E1977" s="44">
        <f>ROUND(('Все выпуски'!$J$3*'Все выпуски'!$J$6/100)/366*(B1977-IF(C1977="Нет",VLOOKUP(A1977,'Айгенис Оп11'!$A$2:$C$30,3,0),VLOOKUP((A1977-1),'Айгенис Оп11'!$A$2:$C$30,3,0))),2)</f>
        <v>3.28</v>
      </c>
      <c r="G1977" s="43">
        <f>COUNTIF(D1978:$D$2571,365)</f>
        <v>452</v>
      </c>
      <c r="H1977" s="43">
        <f>COUNTIF(D1978:$D$2571,366)</f>
        <v>142</v>
      </c>
    </row>
    <row r="1978" spans="1:8" x14ac:dyDescent="0.25">
      <c r="A1978" s="1">
        <f>COUNTIF($C$2:C1978,"Да")</f>
        <v>21</v>
      </c>
      <c r="B1978" s="45">
        <f t="shared" si="63"/>
        <v>46977</v>
      </c>
      <c r="C1978" s="42" t="str">
        <f>IF(ISERROR(VLOOKUP(B1978,'Айгенис Оп11'!$C$3:$C$30,1,0)),"Нет","Да")</f>
        <v>Нет</v>
      </c>
      <c r="D1978" s="43">
        <f t="shared" si="62"/>
        <v>366</v>
      </c>
      <c r="E1978" s="44">
        <f>ROUND(('Все выпуски'!$J$3*'Все выпуски'!$J$6/100)/366*(B1978-IF(C1978="Нет",VLOOKUP(A1978,'Айгенис Оп11'!$A$2:$C$30,3,0),VLOOKUP((A1978-1),'Айгенис Оп11'!$A$2:$C$30,3,0))),2)</f>
        <v>3.36</v>
      </c>
      <c r="G1978" s="43">
        <f>COUNTIF(D1979:$D$2571,365)</f>
        <v>452</v>
      </c>
      <c r="H1978" s="43">
        <f>COUNTIF(D1979:$D$2571,366)</f>
        <v>141</v>
      </c>
    </row>
    <row r="1979" spans="1:8" x14ac:dyDescent="0.25">
      <c r="A1979" s="1">
        <f>COUNTIF($C$2:C1979,"Да")</f>
        <v>21</v>
      </c>
      <c r="B1979" s="45">
        <f t="shared" si="63"/>
        <v>46978</v>
      </c>
      <c r="C1979" s="42" t="str">
        <f>IF(ISERROR(VLOOKUP(B1979,'Айгенис Оп11'!$C$3:$C$30,1,0)),"Нет","Да")</f>
        <v>Нет</v>
      </c>
      <c r="D1979" s="43">
        <f t="shared" si="62"/>
        <v>366</v>
      </c>
      <c r="E1979" s="44">
        <f>ROUND(('Все выпуски'!$J$3*'Все выпуски'!$J$6/100)/366*(B1979-IF(C1979="Нет",VLOOKUP(A1979,'Айгенис Оп11'!$A$2:$C$30,3,0),VLOOKUP((A1979-1),'Айгенис Оп11'!$A$2:$C$30,3,0))),2)</f>
        <v>3.44</v>
      </c>
      <c r="G1979" s="43">
        <f>COUNTIF(D1980:$D$2571,365)</f>
        <v>452</v>
      </c>
      <c r="H1979" s="43">
        <f>COUNTIF(D1980:$D$2571,366)</f>
        <v>140</v>
      </c>
    </row>
    <row r="1980" spans="1:8" x14ac:dyDescent="0.25">
      <c r="A1980" s="1">
        <f>COUNTIF($C$2:C1980,"Да")</f>
        <v>21</v>
      </c>
      <c r="B1980" s="45">
        <f t="shared" si="63"/>
        <v>46979</v>
      </c>
      <c r="C1980" s="42" t="str">
        <f>IF(ISERROR(VLOOKUP(B1980,'Айгенис Оп11'!$C$3:$C$30,1,0)),"Нет","Да")</f>
        <v>Нет</v>
      </c>
      <c r="D1980" s="43">
        <f t="shared" si="62"/>
        <v>366</v>
      </c>
      <c r="E1980" s="44">
        <f>ROUND(('Все выпуски'!$J$3*'Все выпуски'!$J$6/100)/366*(B1980-IF(C1980="Нет",VLOOKUP(A1980,'Айгенис Оп11'!$A$2:$C$30,3,0),VLOOKUP((A1980-1),'Айгенис Оп11'!$A$2:$C$30,3,0))),2)</f>
        <v>3.52</v>
      </c>
      <c r="G1980" s="43">
        <f>COUNTIF(D1981:$D$2571,365)</f>
        <v>452</v>
      </c>
      <c r="H1980" s="43">
        <f>COUNTIF(D1981:$D$2571,366)</f>
        <v>139</v>
      </c>
    </row>
    <row r="1981" spans="1:8" x14ac:dyDescent="0.25">
      <c r="A1981" s="1">
        <f>COUNTIF($C$2:C1981,"Да")</f>
        <v>21</v>
      </c>
      <c r="B1981" s="45">
        <f t="shared" si="63"/>
        <v>46980</v>
      </c>
      <c r="C1981" s="42" t="str">
        <f>IF(ISERROR(VLOOKUP(B1981,'Айгенис Оп11'!$C$3:$C$30,1,0)),"Нет","Да")</f>
        <v>Нет</v>
      </c>
      <c r="D1981" s="43">
        <f t="shared" si="62"/>
        <v>366</v>
      </c>
      <c r="E1981" s="44">
        <f>ROUND(('Все выпуски'!$J$3*'Все выпуски'!$J$6/100)/366*(B1981-IF(C1981="Нет",VLOOKUP(A1981,'Айгенис Оп11'!$A$2:$C$30,3,0),VLOOKUP((A1981-1),'Айгенис Оп11'!$A$2:$C$30,3,0))),2)</f>
        <v>3.61</v>
      </c>
      <c r="G1981" s="43">
        <f>COUNTIF(D1982:$D$2571,365)</f>
        <v>452</v>
      </c>
      <c r="H1981" s="43">
        <f>COUNTIF(D1982:$D$2571,366)</f>
        <v>138</v>
      </c>
    </row>
    <row r="1982" spans="1:8" x14ac:dyDescent="0.25">
      <c r="A1982" s="1">
        <f>COUNTIF($C$2:C1982,"Да")</f>
        <v>21</v>
      </c>
      <c r="B1982" s="45">
        <f t="shared" si="63"/>
        <v>46981</v>
      </c>
      <c r="C1982" s="42" t="str">
        <f>IF(ISERROR(VLOOKUP(B1982,'Айгенис Оп11'!$C$3:$C$30,1,0)),"Нет","Да")</f>
        <v>Нет</v>
      </c>
      <c r="D1982" s="43">
        <f t="shared" si="62"/>
        <v>366</v>
      </c>
      <c r="E1982" s="44">
        <f>ROUND(('Все выпуски'!$J$3*'Все выпуски'!$J$6/100)/366*(B1982-IF(C1982="Нет",VLOOKUP(A1982,'Айгенис Оп11'!$A$2:$C$30,3,0),VLOOKUP((A1982-1),'Айгенис Оп11'!$A$2:$C$30,3,0))),2)</f>
        <v>3.69</v>
      </c>
      <c r="G1982" s="43">
        <f>COUNTIF(D1983:$D$2571,365)</f>
        <v>452</v>
      </c>
      <c r="H1982" s="43">
        <f>COUNTIF(D1983:$D$2571,366)</f>
        <v>137</v>
      </c>
    </row>
    <row r="1983" spans="1:8" x14ac:dyDescent="0.25">
      <c r="A1983" s="1">
        <f>COUNTIF($C$2:C1983,"Да")</f>
        <v>21</v>
      </c>
      <c r="B1983" s="45">
        <f t="shared" si="63"/>
        <v>46982</v>
      </c>
      <c r="C1983" s="42" t="str">
        <f>IF(ISERROR(VLOOKUP(B1983,'Айгенис Оп11'!$C$3:$C$30,1,0)),"Нет","Да")</f>
        <v>Нет</v>
      </c>
      <c r="D1983" s="43">
        <f t="shared" si="62"/>
        <v>366</v>
      </c>
      <c r="E1983" s="44">
        <f>ROUND(('Все выпуски'!$J$3*'Все выпуски'!$J$6/100)/366*(B1983-IF(C1983="Нет",VLOOKUP(A1983,'Айгенис Оп11'!$A$2:$C$30,3,0),VLOOKUP((A1983-1),'Айгенис Оп11'!$A$2:$C$30,3,0))),2)</f>
        <v>3.77</v>
      </c>
      <c r="G1983" s="43">
        <f>COUNTIF(D1984:$D$2571,365)</f>
        <v>452</v>
      </c>
      <c r="H1983" s="43">
        <f>COUNTIF(D1984:$D$2571,366)</f>
        <v>136</v>
      </c>
    </row>
    <row r="1984" spans="1:8" x14ac:dyDescent="0.25">
      <c r="A1984" s="1">
        <f>COUNTIF($C$2:C1984,"Да")</f>
        <v>21</v>
      </c>
      <c r="B1984" s="45">
        <f t="shared" si="63"/>
        <v>46983</v>
      </c>
      <c r="C1984" s="42" t="str">
        <f>IF(ISERROR(VLOOKUP(B1984,'Айгенис Оп11'!$C$3:$C$30,1,0)),"Нет","Да")</f>
        <v>Нет</v>
      </c>
      <c r="D1984" s="43">
        <f t="shared" si="62"/>
        <v>366</v>
      </c>
      <c r="E1984" s="44">
        <f>ROUND(('Все выпуски'!$J$3*'Все выпуски'!$J$6/100)/366*(B1984-IF(C1984="Нет",VLOOKUP(A1984,'Айгенис Оп11'!$A$2:$C$30,3,0),VLOOKUP((A1984-1),'Айгенис Оп11'!$A$2:$C$30,3,0))),2)</f>
        <v>3.85</v>
      </c>
      <c r="G1984" s="43">
        <f>COUNTIF(D1985:$D$2571,365)</f>
        <v>452</v>
      </c>
      <c r="H1984" s="43">
        <f>COUNTIF(D1985:$D$2571,366)</f>
        <v>135</v>
      </c>
    </row>
    <row r="1985" spans="1:8" x14ac:dyDescent="0.25">
      <c r="A1985" s="1">
        <f>COUNTIF($C$2:C1985,"Да")</f>
        <v>21</v>
      </c>
      <c r="B1985" s="45">
        <f t="shared" si="63"/>
        <v>46984</v>
      </c>
      <c r="C1985" s="42" t="str">
        <f>IF(ISERROR(VLOOKUP(B1985,'Айгенис Оп11'!$C$3:$C$30,1,0)),"Нет","Да")</f>
        <v>Нет</v>
      </c>
      <c r="D1985" s="43">
        <f t="shared" si="62"/>
        <v>366</v>
      </c>
      <c r="E1985" s="44">
        <f>ROUND(('Все выпуски'!$J$3*'Все выпуски'!$J$6/100)/366*(B1985-IF(C1985="Нет",VLOOKUP(A1985,'Айгенис Оп11'!$A$2:$C$30,3,0),VLOOKUP((A1985-1),'Айгенис Оп11'!$A$2:$C$30,3,0))),2)</f>
        <v>3.93</v>
      </c>
      <c r="G1985" s="43">
        <f>COUNTIF(D1986:$D$2571,365)</f>
        <v>452</v>
      </c>
      <c r="H1985" s="43">
        <f>COUNTIF(D1986:$D$2571,366)</f>
        <v>134</v>
      </c>
    </row>
    <row r="1986" spans="1:8" x14ac:dyDescent="0.25">
      <c r="A1986" s="1">
        <f>COUNTIF($C$2:C1986,"Да")</f>
        <v>21</v>
      </c>
      <c r="B1986" s="45">
        <f t="shared" si="63"/>
        <v>46985</v>
      </c>
      <c r="C1986" s="42" t="str">
        <f>IF(ISERROR(VLOOKUP(B1986,'Айгенис Оп11'!$C$3:$C$30,1,0)),"Нет","Да")</f>
        <v>Нет</v>
      </c>
      <c r="D1986" s="43">
        <f t="shared" si="62"/>
        <v>366</v>
      </c>
      <c r="E1986" s="44">
        <f>ROUND(('Все выпуски'!$J$3*'Все выпуски'!$J$6/100)/366*(B1986-IF(C1986="Нет",VLOOKUP(A1986,'Айгенис Оп11'!$A$2:$C$30,3,0),VLOOKUP((A1986-1),'Айгенис Оп11'!$A$2:$C$30,3,0))),2)</f>
        <v>4.0199999999999996</v>
      </c>
      <c r="G1986" s="43">
        <f>COUNTIF(D1987:$D$2571,365)</f>
        <v>452</v>
      </c>
      <c r="H1986" s="43">
        <f>COUNTIF(D1987:$D$2571,366)</f>
        <v>133</v>
      </c>
    </row>
    <row r="1987" spans="1:8" x14ac:dyDescent="0.25">
      <c r="A1987" s="1">
        <f>COUNTIF($C$2:C1987,"Да")</f>
        <v>21</v>
      </c>
      <c r="B1987" s="45">
        <f t="shared" si="63"/>
        <v>46986</v>
      </c>
      <c r="C1987" s="42" t="str">
        <f>IF(ISERROR(VLOOKUP(B1987,'Айгенис Оп11'!$C$3:$C$30,1,0)),"Нет","Да")</f>
        <v>Нет</v>
      </c>
      <c r="D1987" s="43">
        <f t="shared" ref="D1987:D2050" si="64">IF(MOD(YEAR(B1987),4)=0,366,365)</f>
        <v>366</v>
      </c>
      <c r="E1987" s="44">
        <f>ROUND(('Все выпуски'!$J$3*'Все выпуски'!$J$6/100)/366*(B1987-IF(C1987="Нет",VLOOKUP(A1987,'Айгенис Оп11'!$A$2:$C$30,3,0),VLOOKUP((A1987-1),'Айгенис Оп11'!$A$2:$C$30,3,0))),2)</f>
        <v>4.0999999999999996</v>
      </c>
      <c r="G1987" s="43">
        <f>COUNTIF(D1988:$D$2571,365)</f>
        <v>452</v>
      </c>
      <c r="H1987" s="43">
        <f>COUNTIF(D1988:$D$2571,366)</f>
        <v>132</v>
      </c>
    </row>
    <row r="1988" spans="1:8" x14ac:dyDescent="0.25">
      <c r="A1988" s="1">
        <f>COUNTIF($C$2:C1988,"Да")</f>
        <v>21</v>
      </c>
      <c r="B1988" s="45">
        <f t="shared" si="63"/>
        <v>46987</v>
      </c>
      <c r="C1988" s="42" t="str">
        <f>IF(ISERROR(VLOOKUP(B1988,'Айгенис Оп11'!$C$3:$C$30,1,0)),"Нет","Да")</f>
        <v>Нет</v>
      </c>
      <c r="D1988" s="43">
        <f t="shared" si="64"/>
        <v>366</v>
      </c>
      <c r="E1988" s="44">
        <f>ROUND(('Все выпуски'!$J$3*'Все выпуски'!$J$6/100)/366*(B1988-IF(C1988="Нет",VLOOKUP(A1988,'Айгенис Оп11'!$A$2:$C$30,3,0),VLOOKUP((A1988-1),'Айгенис Оп11'!$A$2:$C$30,3,0))),2)</f>
        <v>4.18</v>
      </c>
      <c r="G1988" s="43">
        <f>COUNTIF(D1989:$D$2571,365)</f>
        <v>452</v>
      </c>
      <c r="H1988" s="43">
        <f>COUNTIF(D1989:$D$2571,366)</f>
        <v>131</v>
      </c>
    </row>
    <row r="1989" spans="1:8" x14ac:dyDescent="0.25">
      <c r="A1989" s="1">
        <f>COUNTIF($C$2:C1989,"Да")</f>
        <v>21</v>
      </c>
      <c r="B1989" s="45">
        <f t="shared" si="63"/>
        <v>46988</v>
      </c>
      <c r="C1989" s="42" t="str">
        <f>IF(ISERROR(VLOOKUP(B1989,'Айгенис Оп11'!$C$3:$C$30,1,0)),"Нет","Да")</f>
        <v>Нет</v>
      </c>
      <c r="D1989" s="43">
        <f t="shared" si="64"/>
        <v>366</v>
      </c>
      <c r="E1989" s="44">
        <f>ROUND(('Все выпуски'!$J$3*'Все выпуски'!$J$6/100)/366*(B1989-IF(C1989="Нет",VLOOKUP(A1989,'Айгенис Оп11'!$A$2:$C$30,3,0),VLOOKUP((A1989-1),'Айгенис Оп11'!$A$2:$C$30,3,0))),2)</f>
        <v>4.26</v>
      </c>
      <c r="G1989" s="43">
        <f>COUNTIF(D1990:$D$2571,365)</f>
        <v>452</v>
      </c>
      <c r="H1989" s="43">
        <f>COUNTIF(D1990:$D$2571,366)</f>
        <v>130</v>
      </c>
    </row>
    <row r="1990" spans="1:8" x14ac:dyDescent="0.25">
      <c r="A1990" s="1">
        <f>COUNTIF($C$2:C1990,"Да")</f>
        <v>21</v>
      </c>
      <c r="B1990" s="45">
        <f t="shared" si="63"/>
        <v>46989</v>
      </c>
      <c r="C1990" s="42" t="str">
        <f>IF(ISERROR(VLOOKUP(B1990,'Айгенис Оп11'!$C$3:$C$30,1,0)),"Нет","Да")</f>
        <v>Нет</v>
      </c>
      <c r="D1990" s="43">
        <f t="shared" si="64"/>
        <v>366</v>
      </c>
      <c r="E1990" s="44">
        <f>ROUND(('Все выпуски'!$J$3*'Все выпуски'!$J$6/100)/366*(B1990-IF(C1990="Нет",VLOOKUP(A1990,'Айгенис Оп11'!$A$2:$C$30,3,0),VLOOKUP((A1990-1),'Айгенис Оп11'!$A$2:$C$30,3,0))),2)</f>
        <v>4.34</v>
      </c>
      <c r="G1990" s="43">
        <f>COUNTIF(D1991:$D$2571,365)</f>
        <v>452</v>
      </c>
      <c r="H1990" s="43">
        <f>COUNTIF(D1991:$D$2571,366)</f>
        <v>129</v>
      </c>
    </row>
    <row r="1991" spans="1:8" x14ac:dyDescent="0.25">
      <c r="A1991" s="1">
        <f>COUNTIF($C$2:C1991,"Да")</f>
        <v>21</v>
      </c>
      <c r="B1991" s="45">
        <f t="shared" si="63"/>
        <v>46990</v>
      </c>
      <c r="C1991" s="42" t="str">
        <f>IF(ISERROR(VLOOKUP(B1991,'Айгенис Оп11'!$C$3:$C$30,1,0)),"Нет","Да")</f>
        <v>Нет</v>
      </c>
      <c r="D1991" s="43">
        <f t="shared" si="64"/>
        <v>366</v>
      </c>
      <c r="E1991" s="44">
        <f>ROUND(('Все выпуски'!$J$3*'Все выпуски'!$J$6/100)/366*(B1991-IF(C1991="Нет",VLOOKUP(A1991,'Айгенис Оп11'!$A$2:$C$30,3,0),VLOOKUP((A1991-1),'Айгенис Оп11'!$A$2:$C$30,3,0))),2)</f>
        <v>4.43</v>
      </c>
      <c r="G1991" s="43">
        <f>COUNTIF(D1992:$D$2571,365)</f>
        <v>452</v>
      </c>
      <c r="H1991" s="43">
        <f>COUNTIF(D1992:$D$2571,366)</f>
        <v>128</v>
      </c>
    </row>
    <row r="1992" spans="1:8" x14ac:dyDescent="0.25">
      <c r="A1992" s="1">
        <f>COUNTIF($C$2:C1992,"Да")</f>
        <v>21</v>
      </c>
      <c r="B1992" s="45">
        <f t="shared" si="63"/>
        <v>46991</v>
      </c>
      <c r="C1992" s="42" t="str">
        <f>IF(ISERROR(VLOOKUP(B1992,'Айгенис Оп11'!$C$3:$C$30,1,0)),"Нет","Да")</f>
        <v>Нет</v>
      </c>
      <c r="D1992" s="43">
        <f t="shared" si="64"/>
        <v>366</v>
      </c>
      <c r="E1992" s="44">
        <f>ROUND(('Все выпуски'!$J$3*'Все выпуски'!$J$6/100)/366*(B1992-IF(C1992="Нет",VLOOKUP(A1992,'Айгенис Оп11'!$A$2:$C$30,3,0),VLOOKUP((A1992-1),'Айгенис Оп11'!$A$2:$C$30,3,0))),2)</f>
        <v>4.51</v>
      </c>
      <c r="G1992" s="43">
        <f>COUNTIF(D1993:$D$2571,365)</f>
        <v>452</v>
      </c>
      <c r="H1992" s="43">
        <f>COUNTIF(D1993:$D$2571,366)</f>
        <v>127</v>
      </c>
    </row>
    <row r="1993" spans="1:8" x14ac:dyDescent="0.25">
      <c r="A1993" s="1">
        <f>COUNTIF($C$2:C1993,"Да")</f>
        <v>21</v>
      </c>
      <c r="B1993" s="45">
        <f t="shared" si="63"/>
        <v>46992</v>
      </c>
      <c r="C1993" s="42" t="str">
        <f>IF(ISERROR(VLOOKUP(B1993,'Айгенис Оп11'!$C$3:$C$30,1,0)),"Нет","Да")</f>
        <v>Нет</v>
      </c>
      <c r="D1993" s="43">
        <f t="shared" si="64"/>
        <v>366</v>
      </c>
      <c r="E1993" s="44">
        <f>ROUND(('Все выпуски'!$J$3*'Все выпуски'!$J$6/100)/366*(B1993-IF(C1993="Нет",VLOOKUP(A1993,'Айгенис Оп11'!$A$2:$C$30,3,0),VLOOKUP((A1993-1),'Айгенис Оп11'!$A$2:$C$30,3,0))),2)</f>
        <v>4.59</v>
      </c>
      <c r="G1993" s="43">
        <f>COUNTIF(D1994:$D$2571,365)</f>
        <v>452</v>
      </c>
      <c r="H1993" s="43">
        <f>COUNTIF(D1994:$D$2571,366)</f>
        <v>126</v>
      </c>
    </row>
    <row r="1994" spans="1:8" x14ac:dyDescent="0.25">
      <c r="A1994" s="1">
        <f>COUNTIF($C$2:C1994,"Да")</f>
        <v>21</v>
      </c>
      <c r="B1994" s="45">
        <f t="shared" si="63"/>
        <v>46993</v>
      </c>
      <c r="C1994" s="42" t="str">
        <f>IF(ISERROR(VLOOKUP(B1994,'Айгенис Оп11'!$C$3:$C$30,1,0)),"Нет","Да")</f>
        <v>Нет</v>
      </c>
      <c r="D1994" s="43">
        <f t="shared" si="64"/>
        <v>366</v>
      </c>
      <c r="E1994" s="44">
        <f>ROUND(('Все выпуски'!$J$3*'Все выпуски'!$J$6/100)/366*(B1994-IF(C1994="Нет",VLOOKUP(A1994,'Айгенис Оп11'!$A$2:$C$30,3,0),VLOOKUP((A1994-1),'Айгенис Оп11'!$A$2:$C$30,3,0))),2)</f>
        <v>4.67</v>
      </c>
      <c r="G1994" s="43">
        <f>COUNTIF(D1995:$D$2571,365)</f>
        <v>452</v>
      </c>
      <c r="H1994" s="43">
        <f>COUNTIF(D1995:$D$2571,366)</f>
        <v>125</v>
      </c>
    </row>
    <row r="1995" spans="1:8" x14ac:dyDescent="0.25">
      <c r="A1995" s="1">
        <f>COUNTIF($C$2:C1995,"Да")</f>
        <v>21</v>
      </c>
      <c r="B1995" s="45">
        <f t="shared" si="63"/>
        <v>46994</v>
      </c>
      <c r="C1995" s="42" t="str">
        <f>IF(ISERROR(VLOOKUP(B1995,'Айгенис Оп11'!$C$3:$C$30,1,0)),"Нет","Да")</f>
        <v>Нет</v>
      </c>
      <c r="D1995" s="43">
        <f t="shared" si="64"/>
        <v>366</v>
      </c>
      <c r="E1995" s="44">
        <f>ROUND(('Все выпуски'!$J$3*'Все выпуски'!$J$6/100)/366*(B1995-IF(C1995="Нет",VLOOKUP(A1995,'Айгенис Оп11'!$A$2:$C$30,3,0),VLOOKUP((A1995-1),'Айгенис Оп11'!$A$2:$C$30,3,0))),2)</f>
        <v>4.75</v>
      </c>
      <c r="G1995" s="43">
        <f>COUNTIF(D1996:$D$2571,365)</f>
        <v>452</v>
      </c>
      <c r="H1995" s="43">
        <f>COUNTIF(D1996:$D$2571,366)</f>
        <v>124</v>
      </c>
    </row>
    <row r="1996" spans="1:8" x14ac:dyDescent="0.25">
      <c r="A1996" s="1">
        <f>COUNTIF($C$2:C1996,"Да")</f>
        <v>21</v>
      </c>
      <c r="B1996" s="45">
        <f t="shared" si="63"/>
        <v>46995</v>
      </c>
      <c r="C1996" s="42" t="str">
        <f>IF(ISERROR(VLOOKUP(B1996,'Айгенис Оп11'!$C$3:$C$30,1,0)),"Нет","Да")</f>
        <v>Нет</v>
      </c>
      <c r="D1996" s="43">
        <f t="shared" si="64"/>
        <v>366</v>
      </c>
      <c r="E1996" s="44">
        <f>ROUND(('Все выпуски'!$J$3*'Все выпуски'!$J$6/100)/366*(B1996-IF(C1996="Нет",VLOOKUP(A1996,'Айгенис Оп11'!$A$2:$C$30,3,0),VLOOKUP((A1996-1),'Айгенис Оп11'!$A$2:$C$30,3,0))),2)</f>
        <v>4.84</v>
      </c>
      <c r="G1996" s="43">
        <f>COUNTIF(D1997:$D$2571,365)</f>
        <v>452</v>
      </c>
      <c r="H1996" s="43">
        <f>COUNTIF(D1997:$D$2571,366)</f>
        <v>123</v>
      </c>
    </row>
    <row r="1997" spans="1:8" x14ac:dyDescent="0.25">
      <c r="A1997" s="1">
        <f>COUNTIF($C$2:C1997,"Да")</f>
        <v>21</v>
      </c>
      <c r="B1997" s="45">
        <f t="shared" si="63"/>
        <v>46996</v>
      </c>
      <c r="C1997" s="42" t="str">
        <f>IF(ISERROR(VLOOKUP(B1997,'Айгенис Оп11'!$C$3:$C$30,1,0)),"Нет","Да")</f>
        <v>Нет</v>
      </c>
      <c r="D1997" s="43">
        <f t="shared" si="64"/>
        <v>366</v>
      </c>
      <c r="E1997" s="44">
        <f>ROUND(('Все выпуски'!$J$3*'Все выпуски'!$J$6/100)/366*(B1997-IF(C1997="Нет",VLOOKUP(A1997,'Айгенис Оп11'!$A$2:$C$30,3,0),VLOOKUP((A1997-1),'Айгенис Оп11'!$A$2:$C$30,3,0))),2)</f>
        <v>4.92</v>
      </c>
      <c r="G1997" s="43">
        <f>COUNTIF(D1998:$D$2571,365)</f>
        <v>452</v>
      </c>
      <c r="H1997" s="43">
        <f>COUNTIF(D1998:$D$2571,366)</f>
        <v>122</v>
      </c>
    </row>
    <row r="1998" spans="1:8" x14ac:dyDescent="0.25">
      <c r="A1998" s="1">
        <f>COUNTIF($C$2:C1998,"Да")</f>
        <v>21</v>
      </c>
      <c r="B1998" s="45">
        <f t="shared" si="63"/>
        <v>46997</v>
      </c>
      <c r="C1998" s="42" t="str">
        <f>IF(ISERROR(VLOOKUP(B1998,'Айгенис Оп11'!$C$3:$C$30,1,0)),"Нет","Да")</f>
        <v>Нет</v>
      </c>
      <c r="D1998" s="43">
        <f t="shared" si="64"/>
        <v>366</v>
      </c>
      <c r="E1998" s="44">
        <f>ROUND(('Все выпуски'!$J$3*'Все выпуски'!$J$6/100)/366*(B1998-IF(C1998="Нет",VLOOKUP(A1998,'Айгенис Оп11'!$A$2:$C$30,3,0),VLOOKUP((A1998-1),'Айгенис Оп11'!$A$2:$C$30,3,0))),2)</f>
        <v>5</v>
      </c>
      <c r="G1998" s="43">
        <f>COUNTIF(D1999:$D$2571,365)</f>
        <v>452</v>
      </c>
      <c r="H1998" s="43">
        <f>COUNTIF(D1999:$D$2571,366)</f>
        <v>121</v>
      </c>
    </row>
    <row r="1999" spans="1:8" x14ac:dyDescent="0.25">
      <c r="A1999" s="1">
        <f>COUNTIF($C$2:C1999,"Да")</f>
        <v>21</v>
      </c>
      <c r="B1999" s="45">
        <f t="shared" si="63"/>
        <v>46998</v>
      </c>
      <c r="C1999" s="42" t="str">
        <f>IF(ISERROR(VLOOKUP(B1999,'Айгенис Оп11'!$C$3:$C$30,1,0)),"Нет","Да")</f>
        <v>Нет</v>
      </c>
      <c r="D1999" s="43">
        <f t="shared" si="64"/>
        <v>366</v>
      </c>
      <c r="E1999" s="44">
        <f>ROUND(('Все выпуски'!$J$3*'Все выпуски'!$J$6/100)/366*(B1999-IF(C1999="Нет",VLOOKUP(A1999,'Айгенис Оп11'!$A$2:$C$30,3,0),VLOOKUP((A1999-1),'Айгенис Оп11'!$A$2:$C$30,3,0))),2)</f>
        <v>5.08</v>
      </c>
      <c r="G1999" s="43">
        <f>COUNTIF(D2000:$D$2571,365)</f>
        <v>452</v>
      </c>
      <c r="H1999" s="43">
        <f>COUNTIF(D2000:$D$2571,366)</f>
        <v>120</v>
      </c>
    </row>
    <row r="2000" spans="1:8" x14ac:dyDescent="0.25">
      <c r="A2000" s="1">
        <f>COUNTIF($C$2:C2000,"Да")</f>
        <v>21</v>
      </c>
      <c r="B2000" s="45">
        <f t="shared" si="63"/>
        <v>46999</v>
      </c>
      <c r="C2000" s="42" t="str">
        <f>IF(ISERROR(VLOOKUP(B2000,'Айгенис Оп11'!$C$3:$C$30,1,0)),"Нет","Да")</f>
        <v>Нет</v>
      </c>
      <c r="D2000" s="43">
        <f t="shared" si="64"/>
        <v>366</v>
      </c>
      <c r="E2000" s="44">
        <f>ROUND(('Все выпуски'!$J$3*'Все выпуски'!$J$6/100)/366*(B2000-IF(C2000="Нет",VLOOKUP(A2000,'Айгенис Оп11'!$A$2:$C$30,3,0),VLOOKUP((A2000-1),'Айгенис Оп11'!$A$2:$C$30,3,0))),2)</f>
        <v>5.16</v>
      </c>
      <c r="G2000" s="43">
        <f>COUNTIF(D2001:$D$2571,365)</f>
        <v>452</v>
      </c>
      <c r="H2000" s="43">
        <f>COUNTIF(D2001:$D$2571,366)</f>
        <v>119</v>
      </c>
    </row>
    <row r="2001" spans="1:8" x14ac:dyDescent="0.25">
      <c r="A2001" s="1">
        <f>COUNTIF($C$2:C2001,"Да")</f>
        <v>21</v>
      </c>
      <c r="B2001" s="45">
        <f t="shared" si="63"/>
        <v>47000</v>
      </c>
      <c r="C2001" s="42" t="str">
        <f>IF(ISERROR(VLOOKUP(B2001,'Айгенис Оп11'!$C$3:$C$30,1,0)),"Нет","Да")</f>
        <v>Нет</v>
      </c>
      <c r="D2001" s="43">
        <f t="shared" si="64"/>
        <v>366</v>
      </c>
      <c r="E2001" s="44">
        <f>ROUND(('Все выпуски'!$J$3*'Все выпуски'!$J$6/100)/366*(B2001-IF(C2001="Нет",VLOOKUP(A2001,'Айгенис Оп11'!$A$2:$C$30,3,0),VLOOKUP((A2001-1),'Айгенис Оп11'!$A$2:$C$30,3,0))),2)</f>
        <v>5.25</v>
      </c>
      <c r="G2001" s="43">
        <f>COUNTIF(D2002:$D$2571,365)</f>
        <v>452</v>
      </c>
      <c r="H2001" s="43">
        <f>COUNTIF(D2002:$D$2571,366)</f>
        <v>118</v>
      </c>
    </row>
    <row r="2002" spans="1:8" x14ac:dyDescent="0.25">
      <c r="A2002" s="1">
        <f>COUNTIF($C$2:C2002,"Да")</f>
        <v>21</v>
      </c>
      <c r="B2002" s="45">
        <f t="shared" si="63"/>
        <v>47001</v>
      </c>
      <c r="C2002" s="42" t="str">
        <f>IF(ISERROR(VLOOKUP(B2002,'Айгенис Оп11'!$C$3:$C$30,1,0)),"Нет","Да")</f>
        <v>Нет</v>
      </c>
      <c r="D2002" s="43">
        <f t="shared" si="64"/>
        <v>366</v>
      </c>
      <c r="E2002" s="44">
        <f>ROUND(('Все выпуски'!$J$3*'Все выпуски'!$J$6/100)/366*(B2002-IF(C2002="Нет",VLOOKUP(A2002,'Айгенис Оп11'!$A$2:$C$30,3,0),VLOOKUP((A2002-1),'Айгенис Оп11'!$A$2:$C$30,3,0))),2)</f>
        <v>5.33</v>
      </c>
      <c r="G2002" s="43">
        <f>COUNTIF(D2003:$D$2571,365)</f>
        <v>452</v>
      </c>
      <c r="H2002" s="43">
        <f>COUNTIF(D2003:$D$2571,366)</f>
        <v>117</v>
      </c>
    </row>
    <row r="2003" spans="1:8" x14ac:dyDescent="0.25">
      <c r="A2003" s="1">
        <f>COUNTIF($C$2:C2003,"Да")</f>
        <v>21</v>
      </c>
      <c r="B2003" s="45">
        <f t="shared" si="63"/>
        <v>47002</v>
      </c>
      <c r="C2003" s="42" t="str">
        <f>IF(ISERROR(VLOOKUP(B2003,'Айгенис Оп11'!$C$3:$C$30,1,0)),"Нет","Да")</f>
        <v>Нет</v>
      </c>
      <c r="D2003" s="43">
        <f t="shared" si="64"/>
        <v>366</v>
      </c>
      <c r="E2003" s="44">
        <f>ROUND(('Все выпуски'!$J$3*'Все выпуски'!$J$6/100)/366*(B2003-IF(C2003="Нет",VLOOKUP(A2003,'Айгенис Оп11'!$A$2:$C$30,3,0),VLOOKUP((A2003-1),'Айгенис Оп11'!$A$2:$C$30,3,0))),2)</f>
        <v>5.41</v>
      </c>
      <c r="G2003" s="43">
        <f>COUNTIF(D2004:$D$2571,365)</f>
        <v>452</v>
      </c>
      <c r="H2003" s="43">
        <f>COUNTIF(D2004:$D$2571,366)</f>
        <v>116</v>
      </c>
    </row>
    <row r="2004" spans="1:8" x14ac:dyDescent="0.25">
      <c r="A2004" s="1">
        <f>COUNTIF($C$2:C2004,"Да")</f>
        <v>21</v>
      </c>
      <c r="B2004" s="45">
        <f t="shared" si="63"/>
        <v>47003</v>
      </c>
      <c r="C2004" s="42" t="str">
        <f>IF(ISERROR(VLOOKUP(B2004,'Айгенис Оп11'!$C$3:$C$30,1,0)),"Нет","Да")</f>
        <v>Нет</v>
      </c>
      <c r="D2004" s="43">
        <f t="shared" si="64"/>
        <v>366</v>
      </c>
      <c r="E2004" s="44">
        <f>ROUND(('Все выпуски'!$J$3*'Все выпуски'!$J$6/100)/366*(B2004-IF(C2004="Нет",VLOOKUP(A2004,'Айгенис Оп11'!$A$2:$C$30,3,0),VLOOKUP((A2004-1),'Айгенис Оп11'!$A$2:$C$30,3,0))),2)</f>
        <v>5.49</v>
      </c>
      <c r="G2004" s="43">
        <f>COUNTIF(D2005:$D$2571,365)</f>
        <v>452</v>
      </c>
      <c r="H2004" s="43">
        <f>COUNTIF(D2005:$D$2571,366)</f>
        <v>115</v>
      </c>
    </row>
    <row r="2005" spans="1:8" x14ac:dyDescent="0.25">
      <c r="A2005" s="1">
        <f>COUNTIF($C$2:C2005,"Да")</f>
        <v>21</v>
      </c>
      <c r="B2005" s="45">
        <f t="shared" si="63"/>
        <v>47004</v>
      </c>
      <c r="C2005" s="42" t="str">
        <f>IF(ISERROR(VLOOKUP(B2005,'Айгенис Оп11'!$C$3:$C$30,1,0)),"Нет","Да")</f>
        <v>Нет</v>
      </c>
      <c r="D2005" s="43">
        <f t="shared" si="64"/>
        <v>366</v>
      </c>
      <c r="E2005" s="44">
        <f>ROUND(('Все выпуски'!$J$3*'Все выпуски'!$J$6/100)/366*(B2005-IF(C2005="Нет",VLOOKUP(A2005,'Айгенис Оп11'!$A$2:$C$30,3,0),VLOOKUP((A2005-1),'Айгенис Оп11'!$A$2:$C$30,3,0))),2)</f>
        <v>5.57</v>
      </c>
      <c r="G2005" s="43">
        <f>COUNTIF(D2006:$D$2571,365)</f>
        <v>452</v>
      </c>
      <c r="H2005" s="43">
        <f>COUNTIF(D2006:$D$2571,366)</f>
        <v>114</v>
      </c>
    </row>
    <row r="2006" spans="1:8" x14ac:dyDescent="0.25">
      <c r="A2006" s="1">
        <f>COUNTIF($C$2:C2006,"Да")</f>
        <v>21</v>
      </c>
      <c r="B2006" s="45">
        <f t="shared" si="63"/>
        <v>47005</v>
      </c>
      <c r="C2006" s="42" t="str">
        <f>IF(ISERROR(VLOOKUP(B2006,'Айгенис Оп11'!$C$3:$C$30,1,0)),"Нет","Да")</f>
        <v>Нет</v>
      </c>
      <c r="D2006" s="43">
        <f t="shared" si="64"/>
        <v>366</v>
      </c>
      <c r="E2006" s="44">
        <f>ROUND(('Все выпуски'!$J$3*'Все выпуски'!$J$6/100)/366*(B2006-IF(C2006="Нет",VLOOKUP(A2006,'Айгенис Оп11'!$A$2:$C$30,3,0),VLOOKUP((A2006-1),'Айгенис Оп11'!$A$2:$C$30,3,0))),2)</f>
        <v>5.66</v>
      </c>
      <c r="G2006" s="43">
        <f>COUNTIF(D2007:$D$2571,365)</f>
        <v>452</v>
      </c>
      <c r="H2006" s="43">
        <f>COUNTIF(D2007:$D$2571,366)</f>
        <v>113</v>
      </c>
    </row>
    <row r="2007" spans="1:8" x14ac:dyDescent="0.25">
      <c r="A2007" s="1">
        <f>COUNTIF($C$2:C2007,"Да")</f>
        <v>21</v>
      </c>
      <c r="B2007" s="45">
        <f t="shared" si="63"/>
        <v>47006</v>
      </c>
      <c r="C2007" s="42" t="str">
        <f>IF(ISERROR(VLOOKUP(B2007,'Айгенис Оп11'!$C$3:$C$30,1,0)),"Нет","Да")</f>
        <v>Нет</v>
      </c>
      <c r="D2007" s="43">
        <f t="shared" si="64"/>
        <v>366</v>
      </c>
      <c r="E2007" s="44">
        <f>ROUND(('Все выпуски'!$J$3*'Все выпуски'!$J$6/100)/366*(B2007-IF(C2007="Нет",VLOOKUP(A2007,'Айгенис Оп11'!$A$2:$C$30,3,0),VLOOKUP((A2007-1),'Айгенис Оп11'!$A$2:$C$30,3,0))),2)</f>
        <v>5.74</v>
      </c>
      <c r="G2007" s="43">
        <f>COUNTIF(D2008:$D$2571,365)</f>
        <v>452</v>
      </c>
      <c r="H2007" s="43">
        <f>COUNTIF(D2008:$D$2571,366)</f>
        <v>112</v>
      </c>
    </row>
    <row r="2008" spans="1:8" x14ac:dyDescent="0.25">
      <c r="A2008" s="1">
        <f>COUNTIF($C$2:C2008,"Да")</f>
        <v>21</v>
      </c>
      <c r="B2008" s="45">
        <f t="shared" si="63"/>
        <v>47007</v>
      </c>
      <c r="C2008" s="42" t="str">
        <f>IF(ISERROR(VLOOKUP(B2008,'Айгенис Оп11'!$C$3:$C$30,1,0)),"Нет","Да")</f>
        <v>Нет</v>
      </c>
      <c r="D2008" s="43">
        <f t="shared" si="64"/>
        <v>366</v>
      </c>
      <c r="E2008" s="44">
        <f>ROUND(('Все выпуски'!$J$3*'Все выпуски'!$J$6/100)/366*(B2008-IF(C2008="Нет",VLOOKUP(A2008,'Айгенис Оп11'!$A$2:$C$30,3,0),VLOOKUP((A2008-1),'Айгенис Оп11'!$A$2:$C$30,3,0))),2)</f>
        <v>5.82</v>
      </c>
      <c r="G2008" s="43">
        <f>COUNTIF(D2009:$D$2571,365)</f>
        <v>452</v>
      </c>
      <c r="H2008" s="43">
        <f>COUNTIF(D2009:$D$2571,366)</f>
        <v>111</v>
      </c>
    </row>
    <row r="2009" spans="1:8" x14ac:dyDescent="0.25">
      <c r="A2009" s="1">
        <f>COUNTIF($C$2:C2009,"Да")</f>
        <v>21</v>
      </c>
      <c r="B2009" s="45">
        <f t="shared" si="63"/>
        <v>47008</v>
      </c>
      <c r="C2009" s="42" t="str">
        <f>IF(ISERROR(VLOOKUP(B2009,'Айгенис Оп11'!$C$3:$C$30,1,0)),"Нет","Да")</f>
        <v>Нет</v>
      </c>
      <c r="D2009" s="43">
        <f t="shared" si="64"/>
        <v>366</v>
      </c>
      <c r="E2009" s="44">
        <f>ROUND(('Все выпуски'!$J$3*'Все выпуски'!$J$6/100)/366*(B2009-IF(C2009="Нет",VLOOKUP(A2009,'Айгенис Оп11'!$A$2:$C$30,3,0),VLOOKUP((A2009-1),'Айгенис Оп11'!$A$2:$C$30,3,0))),2)</f>
        <v>5.9</v>
      </c>
      <c r="G2009" s="43">
        <f>COUNTIF(D2010:$D$2571,365)</f>
        <v>452</v>
      </c>
      <c r="H2009" s="43">
        <f>COUNTIF(D2010:$D$2571,366)</f>
        <v>110</v>
      </c>
    </row>
    <row r="2010" spans="1:8" x14ac:dyDescent="0.25">
      <c r="A2010" s="1">
        <f>COUNTIF($C$2:C2010,"Да")</f>
        <v>21</v>
      </c>
      <c r="B2010" s="45">
        <f t="shared" si="63"/>
        <v>47009</v>
      </c>
      <c r="C2010" s="42" t="str">
        <f>IF(ISERROR(VLOOKUP(B2010,'Айгенис Оп11'!$C$3:$C$30,1,0)),"Нет","Да")</f>
        <v>Нет</v>
      </c>
      <c r="D2010" s="43">
        <f t="shared" si="64"/>
        <v>366</v>
      </c>
      <c r="E2010" s="44">
        <f>ROUND(('Все выпуски'!$J$3*'Все выпуски'!$J$6/100)/366*(B2010-IF(C2010="Нет",VLOOKUP(A2010,'Айгенис Оп11'!$A$2:$C$30,3,0),VLOOKUP((A2010-1),'Айгенис Оп11'!$A$2:$C$30,3,0))),2)</f>
        <v>5.98</v>
      </c>
      <c r="G2010" s="43">
        <f>COUNTIF(D2011:$D$2571,365)</f>
        <v>452</v>
      </c>
      <c r="H2010" s="43">
        <f>COUNTIF(D2011:$D$2571,366)</f>
        <v>109</v>
      </c>
    </row>
    <row r="2011" spans="1:8" x14ac:dyDescent="0.25">
      <c r="A2011" s="1">
        <f>COUNTIF($C$2:C2011,"Да")</f>
        <v>21</v>
      </c>
      <c r="B2011" s="45">
        <f t="shared" si="63"/>
        <v>47010</v>
      </c>
      <c r="C2011" s="42" t="str">
        <f>IF(ISERROR(VLOOKUP(B2011,'Айгенис Оп11'!$C$3:$C$30,1,0)),"Нет","Да")</f>
        <v>Нет</v>
      </c>
      <c r="D2011" s="43">
        <f t="shared" si="64"/>
        <v>366</v>
      </c>
      <c r="E2011" s="44">
        <f>ROUND(('Все выпуски'!$J$3*'Все выпуски'!$J$6/100)/366*(B2011-IF(C2011="Нет",VLOOKUP(A2011,'Айгенис Оп11'!$A$2:$C$30,3,0),VLOOKUP((A2011-1),'Айгенис Оп11'!$A$2:$C$30,3,0))),2)</f>
        <v>6.07</v>
      </c>
      <c r="G2011" s="43">
        <f>COUNTIF(D2012:$D$2571,365)</f>
        <v>452</v>
      </c>
      <c r="H2011" s="43">
        <f>COUNTIF(D2012:$D$2571,366)</f>
        <v>108</v>
      </c>
    </row>
    <row r="2012" spans="1:8" x14ac:dyDescent="0.25">
      <c r="A2012" s="1">
        <f>COUNTIF($C$2:C2012,"Да")</f>
        <v>21</v>
      </c>
      <c r="B2012" s="45">
        <f t="shared" si="63"/>
        <v>47011</v>
      </c>
      <c r="C2012" s="42" t="str">
        <f>IF(ISERROR(VLOOKUP(B2012,'Айгенис Оп11'!$C$3:$C$30,1,0)),"Нет","Да")</f>
        <v>Нет</v>
      </c>
      <c r="D2012" s="43">
        <f t="shared" si="64"/>
        <v>366</v>
      </c>
      <c r="E2012" s="44">
        <f>ROUND(('Все выпуски'!$J$3*'Все выпуски'!$J$6/100)/366*(B2012-IF(C2012="Нет",VLOOKUP(A2012,'Айгенис Оп11'!$A$2:$C$30,3,0),VLOOKUP((A2012-1),'Айгенис Оп11'!$A$2:$C$30,3,0))),2)</f>
        <v>6.15</v>
      </c>
      <c r="G2012" s="43">
        <f>COUNTIF(D2013:$D$2571,365)</f>
        <v>452</v>
      </c>
      <c r="H2012" s="43">
        <f>COUNTIF(D2013:$D$2571,366)</f>
        <v>107</v>
      </c>
    </row>
    <row r="2013" spans="1:8" x14ac:dyDescent="0.25">
      <c r="A2013" s="1">
        <f>COUNTIF($C$2:C2013,"Да")</f>
        <v>21</v>
      </c>
      <c r="B2013" s="45">
        <f t="shared" si="63"/>
        <v>47012</v>
      </c>
      <c r="C2013" s="42" t="str">
        <f>IF(ISERROR(VLOOKUP(B2013,'Айгенис Оп11'!$C$3:$C$30,1,0)),"Нет","Да")</f>
        <v>Нет</v>
      </c>
      <c r="D2013" s="43">
        <f t="shared" si="64"/>
        <v>366</v>
      </c>
      <c r="E2013" s="44">
        <f>ROUND(('Все выпуски'!$J$3*'Все выпуски'!$J$6/100)/366*(B2013-IF(C2013="Нет",VLOOKUP(A2013,'Айгенис Оп11'!$A$2:$C$30,3,0),VLOOKUP((A2013-1),'Айгенис Оп11'!$A$2:$C$30,3,0))),2)</f>
        <v>6.23</v>
      </c>
      <c r="G2013" s="43">
        <f>COUNTIF(D2014:$D$2571,365)</f>
        <v>452</v>
      </c>
      <c r="H2013" s="43">
        <f>COUNTIF(D2014:$D$2571,366)</f>
        <v>106</v>
      </c>
    </row>
    <row r="2014" spans="1:8" x14ac:dyDescent="0.25">
      <c r="A2014" s="1">
        <f>COUNTIF($C$2:C2014,"Да")</f>
        <v>21</v>
      </c>
      <c r="B2014" s="45">
        <f t="shared" ref="B2014:B2028" si="65">B2013+1</f>
        <v>47013</v>
      </c>
      <c r="C2014" s="42" t="str">
        <f>IF(ISERROR(VLOOKUP(B2014,'Айгенис Оп11'!$C$3:$C$30,1,0)),"Нет","Да")</f>
        <v>Нет</v>
      </c>
      <c r="D2014" s="43">
        <f t="shared" si="64"/>
        <v>366</v>
      </c>
      <c r="E2014" s="44">
        <f>ROUND(('Все выпуски'!$J$3*'Все выпуски'!$J$6/100)/366*(B2014-IF(C2014="Нет",VLOOKUP(A2014,'Айгенис Оп11'!$A$2:$C$30,3,0),VLOOKUP((A2014-1),'Айгенис Оп11'!$A$2:$C$30,3,0))),2)</f>
        <v>6.31</v>
      </c>
      <c r="G2014" s="43">
        <f>COUNTIF(D2015:$D$2571,365)</f>
        <v>452</v>
      </c>
      <c r="H2014" s="43">
        <f>COUNTIF(D2015:$D$2571,366)</f>
        <v>105</v>
      </c>
    </row>
    <row r="2015" spans="1:8" x14ac:dyDescent="0.25">
      <c r="A2015" s="1">
        <f>COUNTIF($C$2:C2015,"Да")</f>
        <v>21</v>
      </c>
      <c r="B2015" s="45">
        <f t="shared" si="65"/>
        <v>47014</v>
      </c>
      <c r="C2015" s="42" t="str">
        <f>IF(ISERROR(VLOOKUP(B2015,'Айгенис Оп11'!$C$3:$C$30,1,0)),"Нет","Да")</f>
        <v>Нет</v>
      </c>
      <c r="D2015" s="43">
        <f t="shared" si="64"/>
        <v>366</v>
      </c>
      <c r="E2015" s="44">
        <f>ROUND(('Все выпуски'!$J$3*'Все выпуски'!$J$6/100)/366*(B2015-IF(C2015="Нет",VLOOKUP(A2015,'Айгенис Оп11'!$A$2:$C$30,3,0),VLOOKUP((A2015-1),'Айгенис Оп11'!$A$2:$C$30,3,0))),2)</f>
        <v>6.39</v>
      </c>
      <c r="G2015" s="43">
        <f>COUNTIF(D2016:$D$2571,365)</f>
        <v>452</v>
      </c>
      <c r="H2015" s="43">
        <f>COUNTIF(D2016:$D$2571,366)</f>
        <v>104</v>
      </c>
    </row>
    <row r="2016" spans="1:8" x14ac:dyDescent="0.25">
      <c r="A2016" s="1">
        <f>COUNTIF($C$2:C2016,"Да")</f>
        <v>21</v>
      </c>
      <c r="B2016" s="45">
        <f t="shared" si="65"/>
        <v>47015</v>
      </c>
      <c r="C2016" s="42" t="str">
        <f>IF(ISERROR(VLOOKUP(B2016,'Айгенис Оп11'!$C$3:$C$30,1,0)),"Нет","Да")</f>
        <v>Нет</v>
      </c>
      <c r="D2016" s="43">
        <f t="shared" si="64"/>
        <v>366</v>
      </c>
      <c r="E2016" s="44">
        <f>ROUND(('Все выпуски'!$J$3*'Все выпуски'!$J$6/100)/366*(B2016-IF(C2016="Нет",VLOOKUP(A2016,'Айгенис Оп11'!$A$2:$C$30,3,0),VLOOKUP((A2016-1),'Айгенис Оп11'!$A$2:$C$30,3,0))),2)</f>
        <v>6.48</v>
      </c>
      <c r="G2016" s="43">
        <f>COUNTIF(D2017:$D$2571,365)</f>
        <v>452</v>
      </c>
      <c r="H2016" s="43">
        <f>COUNTIF(D2017:$D$2571,366)</f>
        <v>103</v>
      </c>
    </row>
    <row r="2017" spans="1:8" x14ac:dyDescent="0.25">
      <c r="A2017" s="1">
        <f>COUNTIF($C$2:C2017,"Да")</f>
        <v>21</v>
      </c>
      <c r="B2017" s="45">
        <f t="shared" si="65"/>
        <v>47016</v>
      </c>
      <c r="C2017" s="42" t="str">
        <f>IF(ISERROR(VLOOKUP(B2017,'Айгенис Оп11'!$C$3:$C$30,1,0)),"Нет","Да")</f>
        <v>Нет</v>
      </c>
      <c r="D2017" s="43">
        <f t="shared" si="64"/>
        <v>366</v>
      </c>
      <c r="E2017" s="44">
        <f>ROUND(('Все выпуски'!$J$3*'Все выпуски'!$J$6/100)/366*(B2017-IF(C2017="Нет",VLOOKUP(A2017,'Айгенис Оп11'!$A$2:$C$30,3,0),VLOOKUP((A2017-1),'Айгенис Оп11'!$A$2:$C$30,3,0))),2)</f>
        <v>6.56</v>
      </c>
      <c r="G2017" s="43">
        <f>COUNTIF(D2018:$D$2571,365)</f>
        <v>452</v>
      </c>
      <c r="H2017" s="43">
        <f>COUNTIF(D2018:$D$2571,366)</f>
        <v>102</v>
      </c>
    </row>
    <row r="2018" spans="1:8" x14ac:dyDescent="0.25">
      <c r="A2018" s="1">
        <f>COUNTIF($C$2:C2018,"Да")</f>
        <v>21</v>
      </c>
      <c r="B2018" s="45">
        <f t="shared" si="65"/>
        <v>47017</v>
      </c>
      <c r="C2018" s="42" t="str">
        <f>IF(ISERROR(VLOOKUP(B2018,'Айгенис Оп11'!$C$3:$C$30,1,0)),"Нет","Да")</f>
        <v>Нет</v>
      </c>
      <c r="D2018" s="43">
        <f t="shared" si="64"/>
        <v>366</v>
      </c>
      <c r="E2018" s="44">
        <f>ROUND(('Все выпуски'!$J$3*'Все выпуски'!$J$6/100)/366*(B2018-IF(C2018="Нет",VLOOKUP(A2018,'Айгенис Оп11'!$A$2:$C$30,3,0),VLOOKUP((A2018-1),'Айгенис Оп11'!$A$2:$C$30,3,0))),2)</f>
        <v>6.64</v>
      </c>
      <c r="G2018" s="43">
        <f>COUNTIF(D2019:$D$2571,365)</f>
        <v>452</v>
      </c>
      <c r="H2018" s="43">
        <f>COUNTIF(D2019:$D$2571,366)</f>
        <v>101</v>
      </c>
    </row>
    <row r="2019" spans="1:8" x14ac:dyDescent="0.25">
      <c r="A2019" s="1">
        <f>COUNTIF($C$2:C2019,"Да")</f>
        <v>21</v>
      </c>
      <c r="B2019" s="45">
        <f t="shared" si="65"/>
        <v>47018</v>
      </c>
      <c r="C2019" s="42" t="str">
        <f>IF(ISERROR(VLOOKUP(B2019,'Айгенис Оп11'!$C$3:$C$30,1,0)),"Нет","Да")</f>
        <v>Нет</v>
      </c>
      <c r="D2019" s="43">
        <f t="shared" si="64"/>
        <v>366</v>
      </c>
      <c r="E2019" s="44">
        <f>ROUND(('Все выпуски'!$J$3*'Все выпуски'!$J$6/100)/366*(B2019-IF(C2019="Нет",VLOOKUP(A2019,'Айгенис Оп11'!$A$2:$C$30,3,0),VLOOKUP((A2019-1),'Айгенис Оп11'!$A$2:$C$30,3,0))),2)</f>
        <v>6.72</v>
      </c>
      <c r="G2019" s="43">
        <f>COUNTIF(D2020:$D$2571,365)</f>
        <v>452</v>
      </c>
      <c r="H2019" s="43">
        <f>COUNTIF(D2020:$D$2571,366)</f>
        <v>100</v>
      </c>
    </row>
    <row r="2020" spans="1:8" x14ac:dyDescent="0.25">
      <c r="A2020" s="1">
        <f>COUNTIF($C$2:C2020,"Да")</f>
        <v>21</v>
      </c>
      <c r="B2020" s="45">
        <f t="shared" si="65"/>
        <v>47019</v>
      </c>
      <c r="C2020" s="42" t="str">
        <f>IF(ISERROR(VLOOKUP(B2020,'Айгенис Оп11'!$C$3:$C$30,1,0)),"Нет","Да")</f>
        <v>Нет</v>
      </c>
      <c r="D2020" s="43">
        <f t="shared" si="64"/>
        <v>366</v>
      </c>
      <c r="E2020" s="44">
        <f>ROUND(('Все выпуски'!$J$3*'Все выпуски'!$J$6/100)/366*(B2020-IF(C2020="Нет",VLOOKUP(A2020,'Айгенис Оп11'!$A$2:$C$30,3,0),VLOOKUP((A2020-1),'Айгенис Оп11'!$A$2:$C$30,3,0))),2)</f>
        <v>6.8</v>
      </c>
      <c r="G2020" s="43">
        <f>COUNTIF(D2021:$D$2571,365)</f>
        <v>452</v>
      </c>
      <c r="H2020" s="43">
        <f>COUNTIF(D2021:$D$2571,366)</f>
        <v>99</v>
      </c>
    </row>
    <row r="2021" spans="1:8" x14ac:dyDescent="0.25">
      <c r="A2021" s="1">
        <f>COUNTIF($C$2:C2021,"Да")</f>
        <v>21</v>
      </c>
      <c r="B2021" s="45">
        <f t="shared" si="65"/>
        <v>47020</v>
      </c>
      <c r="C2021" s="42" t="str">
        <f>IF(ISERROR(VLOOKUP(B2021,'Айгенис Оп11'!$C$3:$C$30,1,0)),"Нет","Да")</f>
        <v>Нет</v>
      </c>
      <c r="D2021" s="43">
        <f t="shared" si="64"/>
        <v>366</v>
      </c>
      <c r="E2021" s="44">
        <f>ROUND(('Все выпуски'!$J$3*'Все выпуски'!$J$6/100)/366*(B2021-IF(C2021="Нет",VLOOKUP(A2021,'Айгенис Оп11'!$A$2:$C$30,3,0),VLOOKUP((A2021-1),'Айгенис Оп11'!$A$2:$C$30,3,0))),2)</f>
        <v>6.89</v>
      </c>
      <c r="G2021" s="43">
        <f>COUNTIF(D2022:$D$2571,365)</f>
        <v>452</v>
      </c>
      <c r="H2021" s="43">
        <f>COUNTIF(D2022:$D$2571,366)</f>
        <v>98</v>
      </c>
    </row>
    <row r="2022" spans="1:8" x14ac:dyDescent="0.25">
      <c r="A2022" s="1">
        <f>COUNTIF($C$2:C2022,"Да")</f>
        <v>21</v>
      </c>
      <c r="B2022" s="45">
        <f t="shared" si="65"/>
        <v>47021</v>
      </c>
      <c r="C2022" s="42" t="str">
        <f>IF(ISERROR(VLOOKUP(B2022,'Айгенис Оп11'!$C$3:$C$30,1,0)),"Нет","Да")</f>
        <v>Нет</v>
      </c>
      <c r="D2022" s="43">
        <f t="shared" si="64"/>
        <v>366</v>
      </c>
      <c r="E2022" s="44">
        <f>ROUND(('Все выпуски'!$J$3*'Все выпуски'!$J$6/100)/366*(B2022-IF(C2022="Нет",VLOOKUP(A2022,'Айгенис Оп11'!$A$2:$C$30,3,0),VLOOKUP((A2022-1),'Айгенис Оп11'!$A$2:$C$30,3,0))),2)</f>
        <v>6.97</v>
      </c>
      <c r="G2022" s="43">
        <f>COUNTIF(D2023:$D$2571,365)</f>
        <v>452</v>
      </c>
      <c r="H2022" s="43">
        <f>COUNTIF(D2023:$D$2571,366)</f>
        <v>97</v>
      </c>
    </row>
    <row r="2023" spans="1:8" x14ac:dyDescent="0.25">
      <c r="A2023" s="1">
        <f>COUNTIF($C$2:C2023,"Да")</f>
        <v>21</v>
      </c>
      <c r="B2023" s="45">
        <f t="shared" si="65"/>
        <v>47022</v>
      </c>
      <c r="C2023" s="42" t="str">
        <f>IF(ISERROR(VLOOKUP(B2023,'Айгенис Оп11'!$C$3:$C$30,1,0)),"Нет","Да")</f>
        <v>Нет</v>
      </c>
      <c r="D2023" s="43">
        <f t="shared" si="64"/>
        <v>366</v>
      </c>
      <c r="E2023" s="44">
        <f>ROUND(('Все выпуски'!$J$3*'Все выпуски'!$J$6/100)/366*(B2023-IF(C2023="Нет",VLOOKUP(A2023,'Айгенис Оп11'!$A$2:$C$30,3,0),VLOOKUP((A2023-1),'Айгенис Оп11'!$A$2:$C$30,3,0))),2)</f>
        <v>7.05</v>
      </c>
      <c r="G2023" s="43">
        <f>COUNTIF(D2024:$D$2571,365)</f>
        <v>452</v>
      </c>
      <c r="H2023" s="43">
        <f>COUNTIF(D2024:$D$2571,366)</f>
        <v>96</v>
      </c>
    </row>
    <row r="2024" spans="1:8" x14ac:dyDescent="0.25">
      <c r="A2024" s="1">
        <f>COUNTIF($C$2:C2024,"Да")</f>
        <v>21</v>
      </c>
      <c r="B2024" s="45">
        <f t="shared" si="65"/>
        <v>47023</v>
      </c>
      <c r="C2024" s="42" t="str">
        <f>IF(ISERROR(VLOOKUP(B2024,'Айгенис Оп11'!$C$3:$C$30,1,0)),"Нет","Да")</f>
        <v>Нет</v>
      </c>
      <c r="D2024" s="43">
        <f t="shared" si="64"/>
        <v>366</v>
      </c>
      <c r="E2024" s="44">
        <f>ROUND(('Все выпуски'!$J$3*'Все выпуски'!$J$6/100)/366*(B2024-IF(C2024="Нет",VLOOKUP(A2024,'Айгенис Оп11'!$A$2:$C$30,3,0),VLOOKUP((A2024-1),'Айгенис Оп11'!$A$2:$C$30,3,0))),2)</f>
        <v>7.13</v>
      </c>
      <c r="G2024" s="43">
        <f>COUNTIF(D2025:$D$2571,365)</f>
        <v>452</v>
      </c>
      <c r="H2024" s="43">
        <f>COUNTIF(D2025:$D$2571,366)</f>
        <v>95</v>
      </c>
    </row>
    <row r="2025" spans="1:8" x14ac:dyDescent="0.25">
      <c r="A2025" s="1">
        <f>COUNTIF($C$2:C2025,"Да")</f>
        <v>21</v>
      </c>
      <c r="B2025" s="45">
        <f t="shared" si="65"/>
        <v>47024</v>
      </c>
      <c r="C2025" s="42" t="str">
        <f>IF(ISERROR(VLOOKUP(B2025,'Айгенис Оп11'!$C$3:$C$30,1,0)),"Нет","Да")</f>
        <v>Нет</v>
      </c>
      <c r="D2025" s="43">
        <f t="shared" si="64"/>
        <v>366</v>
      </c>
      <c r="E2025" s="44">
        <f>ROUND(('Все выпуски'!$J$3*'Все выпуски'!$J$6/100)/366*(B2025-IF(C2025="Нет",VLOOKUP(A2025,'Айгенис Оп11'!$A$2:$C$30,3,0),VLOOKUP((A2025-1),'Айгенис Оп11'!$A$2:$C$30,3,0))),2)</f>
        <v>7.21</v>
      </c>
      <c r="G2025" s="43">
        <f>COUNTIF(D2026:$D$2571,365)</f>
        <v>452</v>
      </c>
      <c r="H2025" s="43">
        <f>COUNTIF(D2026:$D$2571,366)</f>
        <v>94</v>
      </c>
    </row>
    <row r="2026" spans="1:8" x14ac:dyDescent="0.25">
      <c r="A2026" s="1">
        <f>COUNTIF($C$2:C2026,"Да")</f>
        <v>21</v>
      </c>
      <c r="B2026" s="45">
        <f t="shared" si="65"/>
        <v>47025</v>
      </c>
      <c r="C2026" s="42" t="str">
        <f>IF(ISERROR(VLOOKUP(B2026,'Айгенис Оп11'!$C$3:$C$30,1,0)),"Нет","Да")</f>
        <v>Нет</v>
      </c>
      <c r="D2026" s="43">
        <f t="shared" si="64"/>
        <v>366</v>
      </c>
      <c r="E2026" s="44">
        <f>ROUND(('Все выпуски'!$J$3*'Все выпуски'!$J$6/100)/366*(B2026-IF(C2026="Нет",VLOOKUP(A2026,'Айгенис Оп11'!$A$2:$C$30,3,0),VLOOKUP((A2026-1),'Айгенис Оп11'!$A$2:$C$30,3,0))),2)</f>
        <v>7.3</v>
      </c>
      <c r="G2026" s="43">
        <f>COUNTIF(D2027:$D$2571,365)</f>
        <v>452</v>
      </c>
      <c r="H2026" s="43">
        <f>COUNTIF(D2027:$D$2571,366)</f>
        <v>93</v>
      </c>
    </row>
    <row r="2027" spans="1:8" x14ac:dyDescent="0.25">
      <c r="A2027" s="1">
        <f>COUNTIF($C$2:C2027,"Да")</f>
        <v>21</v>
      </c>
      <c r="B2027" s="45">
        <f t="shared" si="65"/>
        <v>47026</v>
      </c>
      <c r="C2027" s="42" t="str">
        <f>IF(ISERROR(VLOOKUP(B2027,'Айгенис Оп11'!$C$3:$C$30,1,0)),"Нет","Да")</f>
        <v>Нет</v>
      </c>
      <c r="D2027" s="43">
        <f t="shared" si="64"/>
        <v>366</v>
      </c>
      <c r="E2027" s="44">
        <f>ROUND(('Все выпуски'!$J$3*'Все выпуски'!$J$6/100)/366*(B2027-IF(C2027="Нет",VLOOKUP(A2027,'Айгенис Оп11'!$A$2:$C$30,3,0),VLOOKUP((A2027-1),'Айгенис Оп11'!$A$2:$C$30,3,0))),2)</f>
        <v>7.38</v>
      </c>
      <c r="G2027" s="43">
        <f>COUNTIF(D2028:$D$2571,365)</f>
        <v>452</v>
      </c>
      <c r="H2027" s="43">
        <f>COUNTIF(D2028:$D$2571,366)</f>
        <v>92</v>
      </c>
    </row>
    <row r="2028" spans="1:8" x14ac:dyDescent="0.25">
      <c r="A2028" s="1">
        <f>COUNTIF($C$2:C2028,"Да")</f>
        <v>21</v>
      </c>
      <c r="B2028" s="45">
        <f t="shared" si="65"/>
        <v>47027</v>
      </c>
      <c r="C2028" s="42" t="str">
        <f>IF(ISERROR(VLOOKUP(B2028,'Айгенис Оп11'!$C$3:$C$30,1,0)),"Нет","Да")</f>
        <v>Нет</v>
      </c>
      <c r="D2028" s="43">
        <f t="shared" si="64"/>
        <v>366</v>
      </c>
      <c r="E2028" s="44">
        <f>ROUND(('Все выпуски'!$J$3*'Все выпуски'!$J$6/100)/366*(B2028-IF(C2028="Нет",VLOOKUP(A2028,'Айгенис Оп11'!$A$2:$C$30,3,0),VLOOKUP((A2028-1),'Айгенис Оп11'!$A$2:$C$30,3,0))),2)</f>
        <v>7.46</v>
      </c>
      <c r="G2028" s="43">
        <f>COUNTIF(D2029:$D$2571,365)</f>
        <v>452</v>
      </c>
      <c r="H2028" s="43">
        <f>COUNTIF(D2029:$D$2571,366)</f>
        <v>91</v>
      </c>
    </row>
    <row r="2029" spans="1:8" x14ac:dyDescent="0.25">
      <c r="A2029" s="1">
        <f>COUNTIF($C$2:C2029,"Да")</f>
        <v>22</v>
      </c>
      <c r="B2029" s="45">
        <f t="shared" ref="B2029:B2092" si="66">B2028+1</f>
        <v>47028</v>
      </c>
      <c r="C2029" s="42" t="str">
        <f>IF(ISERROR(VLOOKUP(B2029,'Айгенис Оп11'!$C$3:$C$30,1,0)),"Нет","Да")</f>
        <v>Да</v>
      </c>
      <c r="D2029" s="43">
        <f t="shared" si="64"/>
        <v>366</v>
      </c>
      <c r="E2029" s="44">
        <f>ROUND(('Все выпуски'!$J$3*'Все выпуски'!$J$6/100)/366*(B2029-IF(C2029="Нет",VLOOKUP(A2029,'Айгенис Оп11'!$A$2:$C$30,3,0),VLOOKUP((A2029-1),'Айгенис Оп11'!$A$2:$C$30,3,0))),2)</f>
        <v>7.54</v>
      </c>
      <c r="G2029" s="43">
        <f>COUNTIF(D2030:$D$2571,365)</f>
        <v>452</v>
      </c>
      <c r="H2029" s="43">
        <f>COUNTIF(D2030:$D$2571,366)</f>
        <v>90</v>
      </c>
    </row>
    <row r="2030" spans="1:8" x14ac:dyDescent="0.25">
      <c r="A2030" s="1">
        <f>COUNTIF($C$2:C2030,"Да")</f>
        <v>22</v>
      </c>
      <c r="B2030" s="45">
        <f t="shared" si="66"/>
        <v>47029</v>
      </c>
      <c r="C2030" s="42" t="str">
        <f>IF(ISERROR(VLOOKUP(B2030,'Айгенис Оп11'!$C$3:$C$30,1,0)),"Нет","Да")</f>
        <v>Нет</v>
      </c>
      <c r="D2030" s="43">
        <f t="shared" si="64"/>
        <v>366</v>
      </c>
      <c r="E2030" s="44">
        <f>ROUND(('Все выпуски'!$J$3*'Все выпуски'!$J$6/100)/366*(B2030-IF(C2030="Нет",VLOOKUP(A2030,'Айгенис Оп11'!$A$2:$C$30,3,0),VLOOKUP((A2030-1),'Айгенис Оп11'!$A$2:$C$30,3,0))),2)</f>
        <v>0.08</v>
      </c>
      <c r="G2030" s="43">
        <f>COUNTIF(D2031:$D$2571,365)</f>
        <v>452</v>
      </c>
      <c r="H2030" s="43">
        <f>COUNTIF(D2031:$D$2571,366)</f>
        <v>89</v>
      </c>
    </row>
    <row r="2031" spans="1:8" x14ac:dyDescent="0.25">
      <c r="A2031" s="1">
        <f>COUNTIF($C$2:C2031,"Да")</f>
        <v>22</v>
      </c>
      <c r="B2031" s="45">
        <f t="shared" si="66"/>
        <v>47030</v>
      </c>
      <c r="C2031" s="42" t="str">
        <f>IF(ISERROR(VLOOKUP(B2031,'Айгенис Оп11'!$C$3:$C$30,1,0)),"Нет","Да")</f>
        <v>Нет</v>
      </c>
      <c r="D2031" s="43">
        <f t="shared" si="64"/>
        <v>366</v>
      </c>
      <c r="E2031" s="44">
        <f>ROUND(('Все выпуски'!$J$3*'Все выпуски'!$J$6/100)/366*(B2031-IF(C2031="Нет",VLOOKUP(A2031,'Айгенис Оп11'!$A$2:$C$30,3,0),VLOOKUP((A2031-1),'Айгенис Оп11'!$A$2:$C$30,3,0))),2)</f>
        <v>0.16</v>
      </c>
      <c r="G2031" s="43">
        <f>COUNTIF(D2032:$D$2571,365)</f>
        <v>452</v>
      </c>
      <c r="H2031" s="43">
        <f>COUNTIF(D2032:$D$2571,366)</f>
        <v>88</v>
      </c>
    </row>
    <row r="2032" spans="1:8" x14ac:dyDescent="0.25">
      <c r="A2032" s="1">
        <f>COUNTIF($C$2:C2032,"Да")</f>
        <v>22</v>
      </c>
      <c r="B2032" s="45">
        <f t="shared" si="66"/>
        <v>47031</v>
      </c>
      <c r="C2032" s="42" t="str">
        <f>IF(ISERROR(VLOOKUP(B2032,'Айгенис Оп11'!$C$3:$C$30,1,0)),"Нет","Да")</f>
        <v>Нет</v>
      </c>
      <c r="D2032" s="43">
        <f t="shared" si="64"/>
        <v>366</v>
      </c>
      <c r="E2032" s="44">
        <f>ROUND(('Все выпуски'!$J$3*'Все выпуски'!$J$6/100)/366*(B2032-IF(C2032="Нет",VLOOKUP(A2032,'Айгенис Оп11'!$A$2:$C$30,3,0),VLOOKUP((A2032-1),'Айгенис Оп11'!$A$2:$C$30,3,0))),2)</f>
        <v>0.25</v>
      </c>
      <c r="G2032" s="43">
        <f>COUNTIF(D2033:$D$2571,365)</f>
        <v>452</v>
      </c>
      <c r="H2032" s="43">
        <f>COUNTIF(D2033:$D$2571,366)</f>
        <v>87</v>
      </c>
    </row>
    <row r="2033" spans="1:8" x14ac:dyDescent="0.25">
      <c r="A2033" s="1">
        <f>COUNTIF($C$2:C2033,"Да")</f>
        <v>22</v>
      </c>
      <c r="B2033" s="45">
        <f t="shared" si="66"/>
        <v>47032</v>
      </c>
      <c r="C2033" s="42" t="str">
        <f>IF(ISERROR(VLOOKUP(B2033,'Айгенис Оп11'!$C$3:$C$30,1,0)),"Нет","Да")</f>
        <v>Нет</v>
      </c>
      <c r="D2033" s="43">
        <f t="shared" si="64"/>
        <v>366</v>
      </c>
      <c r="E2033" s="44">
        <f>ROUND(('Все выпуски'!$J$3*'Все выпуски'!$J$6/100)/366*(B2033-IF(C2033="Нет",VLOOKUP(A2033,'Айгенис Оп11'!$A$2:$C$30,3,0),VLOOKUP((A2033-1),'Айгенис Оп11'!$A$2:$C$30,3,0))),2)</f>
        <v>0.33</v>
      </c>
      <c r="G2033" s="43">
        <f>COUNTIF(D2034:$D$2571,365)</f>
        <v>452</v>
      </c>
      <c r="H2033" s="43">
        <f>COUNTIF(D2034:$D$2571,366)</f>
        <v>86</v>
      </c>
    </row>
    <row r="2034" spans="1:8" x14ac:dyDescent="0.25">
      <c r="A2034" s="1">
        <f>COUNTIF($C$2:C2034,"Да")</f>
        <v>22</v>
      </c>
      <c r="B2034" s="45">
        <f t="shared" si="66"/>
        <v>47033</v>
      </c>
      <c r="C2034" s="42" t="str">
        <f>IF(ISERROR(VLOOKUP(B2034,'Айгенис Оп11'!$C$3:$C$30,1,0)),"Нет","Да")</f>
        <v>Нет</v>
      </c>
      <c r="D2034" s="43">
        <f t="shared" si="64"/>
        <v>366</v>
      </c>
      <c r="E2034" s="44">
        <f>ROUND(('Все выпуски'!$J$3*'Все выпуски'!$J$6/100)/366*(B2034-IF(C2034="Нет",VLOOKUP(A2034,'Айгенис Оп11'!$A$2:$C$30,3,0),VLOOKUP((A2034-1),'Айгенис Оп11'!$A$2:$C$30,3,0))),2)</f>
        <v>0.41</v>
      </c>
      <c r="G2034" s="43">
        <f>COUNTIF(D2035:$D$2571,365)</f>
        <v>452</v>
      </c>
      <c r="H2034" s="43">
        <f>COUNTIF(D2035:$D$2571,366)</f>
        <v>85</v>
      </c>
    </row>
    <row r="2035" spans="1:8" x14ac:dyDescent="0.25">
      <c r="A2035" s="1">
        <f>COUNTIF($C$2:C2035,"Да")</f>
        <v>22</v>
      </c>
      <c r="B2035" s="45">
        <f t="shared" si="66"/>
        <v>47034</v>
      </c>
      <c r="C2035" s="42" t="str">
        <f>IF(ISERROR(VLOOKUP(B2035,'Айгенис Оп11'!$C$3:$C$30,1,0)),"Нет","Да")</f>
        <v>Нет</v>
      </c>
      <c r="D2035" s="43">
        <f t="shared" si="64"/>
        <v>366</v>
      </c>
      <c r="E2035" s="44">
        <f>ROUND(('Все выпуски'!$J$3*'Все выпуски'!$J$6/100)/366*(B2035-IF(C2035="Нет",VLOOKUP(A2035,'Айгенис Оп11'!$A$2:$C$30,3,0),VLOOKUP((A2035-1),'Айгенис Оп11'!$A$2:$C$30,3,0))),2)</f>
        <v>0.49</v>
      </c>
      <c r="G2035" s="43">
        <f>COUNTIF(D2036:$D$2571,365)</f>
        <v>452</v>
      </c>
      <c r="H2035" s="43">
        <f>COUNTIF(D2036:$D$2571,366)</f>
        <v>84</v>
      </c>
    </row>
    <row r="2036" spans="1:8" x14ac:dyDescent="0.25">
      <c r="A2036" s="1">
        <f>COUNTIF($C$2:C2036,"Да")</f>
        <v>22</v>
      </c>
      <c r="B2036" s="45">
        <f t="shared" si="66"/>
        <v>47035</v>
      </c>
      <c r="C2036" s="42" t="str">
        <f>IF(ISERROR(VLOOKUP(B2036,'Айгенис Оп11'!$C$3:$C$30,1,0)),"Нет","Да")</f>
        <v>Нет</v>
      </c>
      <c r="D2036" s="43">
        <f t="shared" si="64"/>
        <v>366</v>
      </c>
      <c r="E2036" s="44">
        <f>ROUND(('Все выпуски'!$J$3*'Все выпуски'!$J$6/100)/366*(B2036-IF(C2036="Нет",VLOOKUP(A2036,'Айгенис Оп11'!$A$2:$C$30,3,0),VLOOKUP((A2036-1),'Айгенис Оп11'!$A$2:$C$30,3,0))),2)</f>
        <v>0.56999999999999995</v>
      </c>
      <c r="G2036" s="43">
        <f>COUNTIF(D2037:$D$2571,365)</f>
        <v>452</v>
      </c>
      <c r="H2036" s="43">
        <f>COUNTIF(D2037:$D$2571,366)</f>
        <v>83</v>
      </c>
    </row>
    <row r="2037" spans="1:8" x14ac:dyDescent="0.25">
      <c r="A2037" s="1">
        <f>COUNTIF($C$2:C2037,"Да")</f>
        <v>22</v>
      </c>
      <c r="B2037" s="45">
        <f t="shared" si="66"/>
        <v>47036</v>
      </c>
      <c r="C2037" s="42" t="str">
        <f>IF(ISERROR(VLOOKUP(B2037,'Айгенис Оп11'!$C$3:$C$30,1,0)),"Нет","Да")</f>
        <v>Нет</v>
      </c>
      <c r="D2037" s="43">
        <f t="shared" si="64"/>
        <v>366</v>
      </c>
      <c r="E2037" s="44">
        <f>ROUND(('Все выпуски'!$J$3*'Все выпуски'!$J$6/100)/366*(B2037-IF(C2037="Нет",VLOOKUP(A2037,'Айгенис Оп11'!$A$2:$C$30,3,0),VLOOKUP((A2037-1),'Айгенис Оп11'!$A$2:$C$30,3,0))),2)</f>
        <v>0.66</v>
      </c>
      <c r="G2037" s="43">
        <f>COUNTIF(D2038:$D$2571,365)</f>
        <v>452</v>
      </c>
      <c r="H2037" s="43">
        <f>COUNTIF(D2038:$D$2571,366)</f>
        <v>82</v>
      </c>
    </row>
    <row r="2038" spans="1:8" x14ac:dyDescent="0.25">
      <c r="A2038" s="1">
        <f>COUNTIF($C$2:C2038,"Да")</f>
        <v>22</v>
      </c>
      <c r="B2038" s="45">
        <f t="shared" si="66"/>
        <v>47037</v>
      </c>
      <c r="C2038" s="42" t="str">
        <f>IF(ISERROR(VLOOKUP(B2038,'Айгенис Оп11'!$C$3:$C$30,1,0)),"Нет","Да")</f>
        <v>Нет</v>
      </c>
      <c r="D2038" s="43">
        <f t="shared" si="64"/>
        <v>366</v>
      </c>
      <c r="E2038" s="44">
        <f>ROUND(('Все выпуски'!$J$3*'Все выпуски'!$J$6/100)/366*(B2038-IF(C2038="Нет",VLOOKUP(A2038,'Айгенис Оп11'!$A$2:$C$30,3,0),VLOOKUP((A2038-1),'Айгенис Оп11'!$A$2:$C$30,3,0))),2)</f>
        <v>0.74</v>
      </c>
      <c r="G2038" s="43">
        <f>COUNTIF(D2039:$D$2571,365)</f>
        <v>452</v>
      </c>
      <c r="H2038" s="43">
        <f>COUNTIF(D2039:$D$2571,366)</f>
        <v>81</v>
      </c>
    </row>
    <row r="2039" spans="1:8" x14ac:dyDescent="0.25">
      <c r="A2039" s="1">
        <f>COUNTIF($C$2:C2039,"Да")</f>
        <v>22</v>
      </c>
      <c r="B2039" s="45">
        <f t="shared" si="66"/>
        <v>47038</v>
      </c>
      <c r="C2039" s="42" t="str">
        <f>IF(ISERROR(VLOOKUP(B2039,'Айгенис Оп11'!$C$3:$C$30,1,0)),"Нет","Да")</f>
        <v>Нет</v>
      </c>
      <c r="D2039" s="43">
        <f t="shared" si="64"/>
        <v>366</v>
      </c>
      <c r="E2039" s="44">
        <f>ROUND(('Все выпуски'!$J$3*'Все выпуски'!$J$6/100)/366*(B2039-IF(C2039="Нет",VLOOKUP(A2039,'Айгенис Оп11'!$A$2:$C$30,3,0),VLOOKUP((A2039-1),'Айгенис Оп11'!$A$2:$C$30,3,0))),2)</f>
        <v>0.82</v>
      </c>
      <c r="G2039" s="43">
        <f>COUNTIF(D2040:$D$2571,365)</f>
        <v>452</v>
      </c>
      <c r="H2039" s="43">
        <f>COUNTIF(D2040:$D$2571,366)</f>
        <v>80</v>
      </c>
    </row>
    <row r="2040" spans="1:8" x14ac:dyDescent="0.25">
      <c r="A2040" s="1">
        <f>COUNTIF($C$2:C2040,"Да")</f>
        <v>22</v>
      </c>
      <c r="B2040" s="45">
        <f t="shared" si="66"/>
        <v>47039</v>
      </c>
      <c r="C2040" s="42" t="str">
        <f>IF(ISERROR(VLOOKUP(B2040,'Айгенис Оп11'!$C$3:$C$30,1,0)),"Нет","Да")</f>
        <v>Нет</v>
      </c>
      <c r="D2040" s="43">
        <f t="shared" si="64"/>
        <v>366</v>
      </c>
      <c r="E2040" s="44">
        <f>ROUND(('Все выпуски'!$J$3*'Все выпуски'!$J$6/100)/366*(B2040-IF(C2040="Нет",VLOOKUP(A2040,'Айгенис Оп11'!$A$2:$C$30,3,0),VLOOKUP((A2040-1),'Айгенис Оп11'!$A$2:$C$30,3,0))),2)</f>
        <v>0.9</v>
      </c>
      <c r="G2040" s="43">
        <f>COUNTIF(D2041:$D$2571,365)</f>
        <v>452</v>
      </c>
      <c r="H2040" s="43">
        <f>COUNTIF(D2041:$D$2571,366)</f>
        <v>79</v>
      </c>
    </row>
    <row r="2041" spans="1:8" x14ac:dyDescent="0.25">
      <c r="A2041" s="1">
        <f>COUNTIF($C$2:C2041,"Да")</f>
        <v>22</v>
      </c>
      <c r="B2041" s="45">
        <f t="shared" si="66"/>
        <v>47040</v>
      </c>
      <c r="C2041" s="42" t="str">
        <f>IF(ISERROR(VLOOKUP(B2041,'Айгенис Оп11'!$C$3:$C$30,1,0)),"Нет","Да")</f>
        <v>Нет</v>
      </c>
      <c r="D2041" s="43">
        <f t="shared" si="64"/>
        <v>366</v>
      </c>
      <c r="E2041" s="44">
        <f>ROUND(('Все выпуски'!$J$3*'Все выпуски'!$J$6/100)/366*(B2041-IF(C2041="Нет",VLOOKUP(A2041,'Айгенис Оп11'!$A$2:$C$30,3,0),VLOOKUP((A2041-1),'Айгенис Оп11'!$A$2:$C$30,3,0))),2)</f>
        <v>0.98</v>
      </c>
      <c r="G2041" s="43">
        <f>COUNTIF(D2042:$D$2571,365)</f>
        <v>452</v>
      </c>
      <c r="H2041" s="43">
        <f>COUNTIF(D2042:$D$2571,366)</f>
        <v>78</v>
      </c>
    </row>
    <row r="2042" spans="1:8" x14ac:dyDescent="0.25">
      <c r="A2042" s="1">
        <f>COUNTIF($C$2:C2042,"Да")</f>
        <v>22</v>
      </c>
      <c r="B2042" s="45">
        <f t="shared" si="66"/>
        <v>47041</v>
      </c>
      <c r="C2042" s="42" t="str">
        <f>IF(ISERROR(VLOOKUP(B2042,'Айгенис Оп11'!$C$3:$C$30,1,0)),"Нет","Да")</f>
        <v>Нет</v>
      </c>
      <c r="D2042" s="43">
        <f t="shared" si="64"/>
        <v>366</v>
      </c>
      <c r="E2042" s="44">
        <f>ROUND(('Все выпуски'!$J$3*'Все выпуски'!$J$6/100)/366*(B2042-IF(C2042="Нет",VLOOKUP(A2042,'Айгенис Оп11'!$A$2:$C$30,3,0),VLOOKUP((A2042-1),'Айгенис Оп11'!$A$2:$C$30,3,0))),2)</f>
        <v>1.07</v>
      </c>
      <c r="G2042" s="43">
        <f>COUNTIF(D2043:$D$2571,365)</f>
        <v>452</v>
      </c>
      <c r="H2042" s="43">
        <f>COUNTIF(D2043:$D$2571,366)</f>
        <v>77</v>
      </c>
    </row>
    <row r="2043" spans="1:8" x14ac:dyDescent="0.25">
      <c r="A2043" s="1">
        <f>COUNTIF($C$2:C2043,"Да")</f>
        <v>22</v>
      </c>
      <c r="B2043" s="45">
        <f t="shared" si="66"/>
        <v>47042</v>
      </c>
      <c r="C2043" s="42" t="str">
        <f>IF(ISERROR(VLOOKUP(B2043,'Айгенис Оп11'!$C$3:$C$30,1,0)),"Нет","Да")</f>
        <v>Нет</v>
      </c>
      <c r="D2043" s="43">
        <f t="shared" si="64"/>
        <v>366</v>
      </c>
      <c r="E2043" s="44">
        <f>ROUND(('Все выпуски'!$J$3*'Все выпуски'!$J$6/100)/366*(B2043-IF(C2043="Нет",VLOOKUP(A2043,'Айгенис Оп11'!$A$2:$C$30,3,0),VLOOKUP((A2043-1),'Айгенис Оп11'!$A$2:$C$30,3,0))),2)</f>
        <v>1.1499999999999999</v>
      </c>
      <c r="G2043" s="43">
        <f>COUNTIF(D2044:$D$2571,365)</f>
        <v>452</v>
      </c>
      <c r="H2043" s="43">
        <f>COUNTIF(D2044:$D$2571,366)</f>
        <v>76</v>
      </c>
    </row>
    <row r="2044" spans="1:8" x14ac:dyDescent="0.25">
      <c r="A2044" s="1">
        <f>COUNTIF($C$2:C2044,"Да")</f>
        <v>22</v>
      </c>
      <c r="B2044" s="45">
        <f t="shared" si="66"/>
        <v>47043</v>
      </c>
      <c r="C2044" s="42" t="str">
        <f>IF(ISERROR(VLOOKUP(B2044,'Айгенис Оп11'!$C$3:$C$30,1,0)),"Нет","Да")</f>
        <v>Нет</v>
      </c>
      <c r="D2044" s="43">
        <f t="shared" si="64"/>
        <v>366</v>
      </c>
      <c r="E2044" s="44">
        <f>ROUND(('Все выпуски'!$J$3*'Все выпуски'!$J$6/100)/366*(B2044-IF(C2044="Нет",VLOOKUP(A2044,'Айгенис Оп11'!$A$2:$C$30,3,0),VLOOKUP((A2044-1),'Айгенис Оп11'!$A$2:$C$30,3,0))),2)</f>
        <v>1.23</v>
      </c>
      <c r="G2044" s="43">
        <f>COUNTIF(D2045:$D$2571,365)</f>
        <v>452</v>
      </c>
      <c r="H2044" s="43">
        <f>COUNTIF(D2045:$D$2571,366)</f>
        <v>75</v>
      </c>
    </row>
    <row r="2045" spans="1:8" x14ac:dyDescent="0.25">
      <c r="A2045" s="1">
        <f>COUNTIF($C$2:C2045,"Да")</f>
        <v>22</v>
      </c>
      <c r="B2045" s="45">
        <f t="shared" si="66"/>
        <v>47044</v>
      </c>
      <c r="C2045" s="42" t="str">
        <f>IF(ISERROR(VLOOKUP(B2045,'Айгенис Оп11'!$C$3:$C$30,1,0)),"Нет","Да")</f>
        <v>Нет</v>
      </c>
      <c r="D2045" s="43">
        <f t="shared" si="64"/>
        <v>366</v>
      </c>
      <c r="E2045" s="44">
        <f>ROUND(('Все выпуски'!$J$3*'Все выпуски'!$J$6/100)/366*(B2045-IF(C2045="Нет",VLOOKUP(A2045,'Айгенис Оп11'!$A$2:$C$30,3,0),VLOOKUP((A2045-1),'Айгенис Оп11'!$A$2:$C$30,3,0))),2)</f>
        <v>1.31</v>
      </c>
      <c r="G2045" s="43">
        <f>COUNTIF(D2046:$D$2571,365)</f>
        <v>452</v>
      </c>
      <c r="H2045" s="43">
        <f>COUNTIF(D2046:$D$2571,366)</f>
        <v>74</v>
      </c>
    </row>
    <row r="2046" spans="1:8" x14ac:dyDescent="0.25">
      <c r="A2046" s="1">
        <f>COUNTIF($C$2:C2046,"Да")</f>
        <v>22</v>
      </c>
      <c r="B2046" s="45">
        <f t="shared" si="66"/>
        <v>47045</v>
      </c>
      <c r="C2046" s="42" t="str">
        <f>IF(ISERROR(VLOOKUP(B2046,'Айгенис Оп11'!$C$3:$C$30,1,0)),"Нет","Да")</f>
        <v>Нет</v>
      </c>
      <c r="D2046" s="43">
        <f t="shared" si="64"/>
        <v>366</v>
      </c>
      <c r="E2046" s="44">
        <f>ROUND(('Все выпуски'!$J$3*'Все выпуски'!$J$6/100)/366*(B2046-IF(C2046="Нет",VLOOKUP(A2046,'Айгенис Оп11'!$A$2:$C$30,3,0),VLOOKUP((A2046-1),'Айгенис Оп11'!$A$2:$C$30,3,0))),2)</f>
        <v>1.39</v>
      </c>
      <c r="G2046" s="43">
        <f>COUNTIF(D2047:$D$2571,365)</f>
        <v>452</v>
      </c>
      <c r="H2046" s="43">
        <f>COUNTIF(D2047:$D$2571,366)</f>
        <v>73</v>
      </c>
    </row>
    <row r="2047" spans="1:8" x14ac:dyDescent="0.25">
      <c r="A2047" s="1">
        <f>COUNTIF($C$2:C2047,"Да")</f>
        <v>22</v>
      </c>
      <c r="B2047" s="45">
        <f t="shared" si="66"/>
        <v>47046</v>
      </c>
      <c r="C2047" s="42" t="str">
        <f>IF(ISERROR(VLOOKUP(B2047,'Айгенис Оп11'!$C$3:$C$30,1,0)),"Нет","Да")</f>
        <v>Нет</v>
      </c>
      <c r="D2047" s="43">
        <f t="shared" si="64"/>
        <v>366</v>
      </c>
      <c r="E2047" s="44">
        <f>ROUND(('Все выпуски'!$J$3*'Все выпуски'!$J$6/100)/366*(B2047-IF(C2047="Нет",VLOOKUP(A2047,'Айгенис Оп11'!$A$2:$C$30,3,0),VLOOKUP((A2047-1),'Айгенис Оп11'!$A$2:$C$30,3,0))),2)</f>
        <v>1.48</v>
      </c>
      <c r="G2047" s="43">
        <f>COUNTIF(D2048:$D$2571,365)</f>
        <v>452</v>
      </c>
      <c r="H2047" s="43">
        <f>COUNTIF(D2048:$D$2571,366)</f>
        <v>72</v>
      </c>
    </row>
    <row r="2048" spans="1:8" x14ac:dyDescent="0.25">
      <c r="A2048" s="1">
        <f>COUNTIF($C$2:C2048,"Да")</f>
        <v>22</v>
      </c>
      <c r="B2048" s="45">
        <f t="shared" si="66"/>
        <v>47047</v>
      </c>
      <c r="C2048" s="42" t="str">
        <f>IF(ISERROR(VLOOKUP(B2048,'Айгенис Оп11'!$C$3:$C$30,1,0)),"Нет","Да")</f>
        <v>Нет</v>
      </c>
      <c r="D2048" s="43">
        <f t="shared" si="64"/>
        <v>366</v>
      </c>
      <c r="E2048" s="44">
        <f>ROUND(('Все выпуски'!$J$3*'Все выпуски'!$J$6/100)/366*(B2048-IF(C2048="Нет",VLOOKUP(A2048,'Айгенис Оп11'!$A$2:$C$30,3,0),VLOOKUP((A2048-1),'Айгенис Оп11'!$A$2:$C$30,3,0))),2)</f>
        <v>1.56</v>
      </c>
      <c r="G2048" s="43">
        <f>COUNTIF(D2049:$D$2571,365)</f>
        <v>452</v>
      </c>
      <c r="H2048" s="43">
        <f>COUNTIF(D2049:$D$2571,366)</f>
        <v>71</v>
      </c>
    </row>
    <row r="2049" spans="1:8" x14ac:dyDescent="0.25">
      <c r="A2049" s="1">
        <f>COUNTIF($C$2:C2049,"Да")</f>
        <v>22</v>
      </c>
      <c r="B2049" s="45">
        <f t="shared" si="66"/>
        <v>47048</v>
      </c>
      <c r="C2049" s="42" t="str">
        <f>IF(ISERROR(VLOOKUP(B2049,'Айгенис Оп11'!$C$3:$C$30,1,0)),"Нет","Да")</f>
        <v>Нет</v>
      </c>
      <c r="D2049" s="43">
        <f t="shared" si="64"/>
        <v>366</v>
      </c>
      <c r="E2049" s="44">
        <f>ROUND(('Все выпуски'!$J$3*'Все выпуски'!$J$6/100)/366*(B2049-IF(C2049="Нет",VLOOKUP(A2049,'Айгенис Оп11'!$A$2:$C$30,3,0),VLOOKUP((A2049-1),'Айгенис Оп11'!$A$2:$C$30,3,0))),2)</f>
        <v>1.64</v>
      </c>
      <c r="G2049" s="43">
        <f>COUNTIF(D2050:$D$2571,365)</f>
        <v>452</v>
      </c>
      <c r="H2049" s="43">
        <f>COUNTIF(D2050:$D$2571,366)</f>
        <v>70</v>
      </c>
    </row>
    <row r="2050" spans="1:8" x14ac:dyDescent="0.25">
      <c r="A2050" s="1">
        <f>COUNTIF($C$2:C2050,"Да")</f>
        <v>22</v>
      </c>
      <c r="B2050" s="45">
        <f t="shared" si="66"/>
        <v>47049</v>
      </c>
      <c r="C2050" s="42" t="str">
        <f>IF(ISERROR(VLOOKUP(B2050,'Айгенис Оп11'!$C$3:$C$30,1,0)),"Нет","Да")</f>
        <v>Нет</v>
      </c>
      <c r="D2050" s="43">
        <f t="shared" si="64"/>
        <v>366</v>
      </c>
      <c r="E2050" s="44">
        <f>ROUND(('Все выпуски'!$J$3*'Все выпуски'!$J$6/100)/366*(B2050-IF(C2050="Нет",VLOOKUP(A2050,'Айгенис Оп11'!$A$2:$C$30,3,0),VLOOKUP((A2050-1),'Айгенис Оп11'!$A$2:$C$30,3,0))),2)</f>
        <v>1.72</v>
      </c>
      <c r="G2050" s="43">
        <f>COUNTIF(D2051:$D$2571,365)</f>
        <v>452</v>
      </c>
      <c r="H2050" s="43">
        <f>COUNTIF(D2051:$D$2571,366)</f>
        <v>69</v>
      </c>
    </row>
    <row r="2051" spans="1:8" x14ac:dyDescent="0.25">
      <c r="A2051" s="1">
        <f>COUNTIF($C$2:C2051,"Да")</f>
        <v>22</v>
      </c>
      <c r="B2051" s="45">
        <f t="shared" si="66"/>
        <v>47050</v>
      </c>
      <c r="C2051" s="42" t="str">
        <f>IF(ISERROR(VLOOKUP(B2051,'Айгенис Оп11'!$C$3:$C$30,1,0)),"Нет","Да")</f>
        <v>Нет</v>
      </c>
      <c r="D2051" s="43">
        <f t="shared" ref="D2051:D2114" si="67">IF(MOD(YEAR(B2051),4)=0,366,365)</f>
        <v>366</v>
      </c>
      <c r="E2051" s="44">
        <f>ROUND(('Все выпуски'!$J$3*'Все выпуски'!$J$6/100)/366*(B2051-IF(C2051="Нет",VLOOKUP(A2051,'Айгенис Оп11'!$A$2:$C$30,3,0),VLOOKUP((A2051-1),'Айгенис Оп11'!$A$2:$C$30,3,0))),2)</f>
        <v>1.8</v>
      </c>
      <c r="G2051" s="43">
        <f>COUNTIF(D2052:$D$2571,365)</f>
        <v>452</v>
      </c>
      <c r="H2051" s="43">
        <f>COUNTIF(D2052:$D$2571,366)</f>
        <v>68</v>
      </c>
    </row>
    <row r="2052" spans="1:8" x14ac:dyDescent="0.25">
      <c r="A2052" s="1">
        <f>COUNTIF($C$2:C2052,"Да")</f>
        <v>22</v>
      </c>
      <c r="B2052" s="45">
        <f t="shared" si="66"/>
        <v>47051</v>
      </c>
      <c r="C2052" s="42" t="str">
        <f>IF(ISERROR(VLOOKUP(B2052,'Айгенис Оп11'!$C$3:$C$30,1,0)),"Нет","Да")</f>
        <v>Нет</v>
      </c>
      <c r="D2052" s="43">
        <f t="shared" si="67"/>
        <v>366</v>
      </c>
      <c r="E2052" s="44">
        <f>ROUND(('Все выпуски'!$J$3*'Все выпуски'!$J$6/100)/366*(B2052-IF(C2052="Нет",VLOOKUP(A2052,'Айгенис Оп11'!$A$2:$C$30,3,0),VLOOKUP((A2052-1),'Айгенис Оп11'!$A$2:$C$30,3,0))),2)</f>
        <v>1.89</v>
      </c>
      <c r="G2052" s="43">
        <f>COUNTIF(D2053:$D$2571,365)</f>
        <v>452</v>
      </c>
      <c r="H2052" s="43">
        <f>COUNTIF(D2053:$D$2571,366)</f>
        <v>67</v>
      </c>
    </row>
    <row r="2053" spans="1:8" x14ac:dyDescent="0.25">
      <c r="A2053" s="1">
        <f>COUNTIF($C$2:C2053,"Да")</f>
        <v>22</v>
      </c>
      <c r="B2053" s="45">
        <f t="shared" si="66"/>
        <v>47052</v>
      </c>
      <c r="C2053" s="42" t="str">
        <f>IF(ISERROR(VLOOKUP(B2053,'Айгенис Оп11'!$C$3:$C$30,1,0)),"Нет","Да")</f>
        <v>Нет</v>
      </c>
      <c r="D2053" s="43">
        <f t="shared" si="67"/>
        <v>366</v>
      </c>
      <c r="E2053" s="44">
        <f>ROUND(('Все выпуски'!$J$3*'Все выпуски'!$J$6/100)/366*(B2053-IF(C2053="Нет",VLOOKUP(A2053,'Айгенис Оп11'!$A$2:$C$30,3,0),VLOOKUP((A2053-1),'Айгенис Оп11'!$A$2:$C$30,3,0))),2)</f>
        <v>1.97</v>
      </c>
      <c r="G2053" s="43">
        <f>COUNTIF(D2054:$D$2571,365)</f>
        <v>452</v>
      </c>
      <c r="H2053" s="43">
        <f>COUNTIF(D2054:$D$2571,366)</f>
        <v>66</v>
      </c>
    </row>
    <row r="2054" spans="1:8" x14ac:dyDescent="0.25">
      <c r="A2054" s="1">
        <f>COUNTIF($C$2:C2054,"Да")</f>
        <v>22</v>
      </c>
      <c r="B2054" s="45">
        <f t="shared" si="66"/>
        <v>47053</v>
      </c>
      <c r="C2054" s="42" t="str">
        <f>IF(ISERROR(VLOOKUP(B2054,'Айгенис Оп11'!$C$3:$C$30,1,0)),"Нет","Да")</f>
        <v>Нет</v>
      </c>
      <c r="D2054" s="43">
        <f t="shared" si="67"/>
        <v>366</v>
      </c>
      <c r="E2054" s="44">
        <f>ROUND(('Все выпуски'!$J$3*'Все выпуски'!$J$6/100)/366*(B2054-IF(C2054="Нет",VLOOKUP(A2054,'Айгенис Оп11'!$A$2:$C$30,3,0),VLOOKUP((A2054-1),'Айгенис Оп11'!$A$2:$C$30,3,0))),2)</f>
        <v>2.0499999999999998</v>
      </c>
      <c r="G2054" s="43">
        <f>COUNTIF(D2055:$D$2571,365)</f>
        <v>452</v>
      </c>
      <c r="H2054" s="43">
        <f>COUNTIF(D2055:$D$2571,366)</f>
        <v>65</v>
      </c>
    </row>
    <row r="2055" spans="1:8" x14ac:dyDescent="0.25">
      <c r="A2055" s="1">
        <f>COUNTIF($C$2:C2055,"Да")</f>
        <v>22</v>
      </c>
      <c r="B2055" s="45">
        <f t="shared" si="66"/>
        <v>47054</v>
      </c>
      <c r="C2055" s="42" t="str">
        <f>IF(ISERROR(VLOOKUP(B2055,'Айгенис Оп11'!$C$3:$C$30,1,0)),"Нет","Да")</f>
        <v>Нет</v>
      </c>
      <c r="D2055" s="43">
        <f t="shared" si="67"/>
        <v>366</v>
      </c>
      <c r="E2055" s="44">
        <f>ROUND(('Все выпуски'!$J$3*'Все выпуски'!$J$6/100)/366*(B2055-IF(C2055="Нет",VLOOKUP(A2055,'Айгенис Оп11'!$A$2:$C$30,3,0),VLOOKUP((A2055-1),'Айгенис Оп11'!$A$2:$C$30,3,0))),2)</f>
        <v>2.13</v>
      </c>
      <c r="G2055" s="43">
        <f>COUNTIF(D2056:$D$2571,365)</f>
        <v>452</v>
      </c>
      <c r="H2055" s="43">
        <f>COUNTIF(D2056:$D$2571,366)</f>
        <v>64</v>
      </c>
    </row>
    <row r="2056" spans="1:8" x14ac:dyDescent="0.25">
      <c r="A2056" s="1">
        <f>COUNTIF($C$2:C2056,"Да")</f>
        <v>22</v>
      </c>
      <c r="B2056" s="45">
        <f t="shared" si="66"/>
        <v>47055</v>
      </c>
      <c r="C2056" s="42" t="str">
        <f>IF(ISERROR(VLOOKUP(B2056,'Айгенис Оп11'!$C$3:$C$30,1,0)),"Нет","Да")</f>
        <v>Нет</v>
      </c>
      <c r="D2056" s="43">
        <f t="shared" si="67"/>
        <v>366</v>
      </c>
      <c r="E2056" s="44">
        <f>ROUND(('Все выпуски'!$J$3*'Все выпуски'!$J$6/100)/366*(B2056-IF(C2056="Нет",VLOOKUP(A2056,'Айгенис Оп11'!$A$2:$C$30,3,0),VLOOKUP((A2056-1),'Айгенис Оп11'!$A$2:$C$30,3,0))),2)</f>
        <v>2.21</v>
      </c>
      <c r="G2056" s="43">
        <f>COUNTIF(D2057:$D$2571,365)</f>
        <v>452</v>
      </c>
      <c r="H2056" s="43">
        <f>COUNTIF(D2057:$D$2571,366)</f>
        <v>63</v>
      </c>
    </row>
    <row r="2057" spans="1:8" x14ac:dyDescent="0.25">
      <c r="A2057" s="1">
        <f>COUNTIF($C$2:C2057,"Да")</f>
        <v>22</v>
      </c>
      <c r="B2057" s="45">
        <f t="shared" si="66"/>
        <v>47056</v>
      </c>
      <c r="C2057" s="42" t="str">
        <f>IF(ISERROR(VLOOKUP(B2057,'Айгенис Оп11'!$C$3:$C$30,1,0)),"Нет","Да")</f>
        <v>Нет</v>
      </c>
      <c r="D2057" s="43">
        <f t="shared" si="67"/>
        <v>366</v>
      </c>
      <c r="E2057" s="44">
        <f>ROUND(('Все выпуски'!$J$3*'Все выпуски'!$J$6/100)/366*(B2057-IF(C2057="Нет",VLOOKUP(A2057,'Айгенис Оп11'!$A$2:$C$30,3,0),VLOOKUP((A2057-1),'Айгенис Оп11'!$A$2:$C$30,3,0))),2)</f>
        <v>2.2999999999999998</v>
      </c>
      <c r="G2057" s="43">
        <f>COUNTIF(D2058:$D$2571,365)</f>
        <v>452</v>
      </c>
      <c r="H2057" s="43">
        <f>COUNTIF(D2058:$D$2571,366)</f>
        <v>62</v>
      </c>
    </row>
    <row r="2058" spans="1:8" x14ac:dyDescent="0.25">
      <c r="A2058" s="1">
        <f>COUNTIF($C$2:C2058,"Да")</f>
        <v>22</v>
      </c>
      <c r="B2058" s="45">
        <f t="shared" si="66"/>
        <v>47057</v>
      </c>
      <c r="C2058" s="42" t="str">
        <f>IF(ISERROR(VLOOKUP(B2058,'Айгенис Оп11'!$C$3:$C$30,1,0)),"Нет","Да")</f>
        <v>Нет</v>
      </c>
      <c r="D2058" s="43">
        <f t="shared" si="67"/>
        <v>366</v>
      </c>
      <c r="E2058" s="44">
        <f>ROUND(('Все выпуски'!$J$3*'Все выпуски'!$J$6/100)/366*(B2058-IF(C2058="Нет",VLOOKUP(A2058,'Айгенис Оп11'!$A$2:$C$30,3,0),VLOOKUP((A2058-1),'Айгенис Оп11'!$A$2:$C$30,3,0))),2)</f>
        <v>2.38</v>
      </c>
      <c r="G2058" s="43">
        <f>COUNTIF(D2059:$D$2571,365)</f>
        <v>452</v>
      </c>
      <c r="H2058" s="43">
        <f>COUNTIF(D2059:$D$2571,366)</f>
        <v>61</v>
      </c>
    </row>
    <row r="2059" spans="1:8" x14ac:dyDescent="0.25">
      <c r="A2059" s="1">
        <f>COUNTIF($C$2:C2059,"Да")</f>
        <v>22</v>
      </c>
      <c r="B2059" s="45">
        <f t="shared" si="66"/>
        <v>47058</v>
      </c>
      <c r="C2059" s="42" t="str">
        <f>IF(ISERROR(VLOOKUP(B2059,'Айгенис Оп11'!$C$3:$C$30,1,0)),"Нет","Да")</f>
        <v>Нет</v>
      </c>
      <c r="D2059" s="43">
        <f t="shared" si="67"/>
        <v>366</v>
      </c>
      <c r="E2059" s="44">
        <f>ROUND(('Все выпуски'!$J$3*'Все выпуски'!$J$6/100)/366*(B2059-IF(C2059="Нет",VLOOKUP(A2059,'Айгенис Оп11'!$A$2:$C$30,3,0),VLOOKUP((A2059-1),'Айгенис Оп11'!$A$2:$C$30,3,0))),2)</f>
        <v>2.46</v>
      </c>
      <c r="G2059" s="43">
        <f>COUNTIF(D2060:$D$2571,365)</f>
        <v>452</v>
      </c>
      <c r="H2059" s="43">
        <f>COUNTIF(D2060:$D$2571,366)</f>
        <v>60</v>
      </c>
    </row>
    <row r="2060" spans="1:8" x14ac:dyDescent="0.25">
      <c r="A2060" s="1">
        <f>COUNTIF($C$2:C2060,"Да")</f>
        <v>22</v>
      </c>
      <c r="B2060" s="45">
        <f t="shared" si="66"/>
        <v>47059</v>
      </c>
      <c r="C2060" s="42" t="str">
        <f>IF(ISERROR(VLOOKUP(B2060,'Айгенис Оп11'!$C$3:$C$30,1,0)),"Нет","Да")</f>
        <v>Нет</v>
      </c>
      <c r="D2060" s="43">
        <f t="shared" si="67"/>
        <v>366</v>
      </c>
      <c r="E2060" s="44">
        <f>ROUND(('Все выпуски'!$J$3*'Все выпуски'!$J$6/100)/366*(B2060-IF(C2060="Нет",VLOOKUP(A2060,'Айгенис Оп11'!$A$2:$C$30,3,0),VLOOKUP((A2060-1),'Айгенис Оп11'!$A$2:$C$30,3,0))),2)</f>
        <v>2.54</v>
      </c>
      <c r="G2060" s="43">
        <f>COUNTIF(D2061:$D$2571,365)</f>
        <v>452</v>
      </c>
      <c r="H2060" s="43">
        <f>COUNTIF(D2061:$D$2571,366)</f>
        <v>59</v>
      </c>
    </row>
    <row r="2061" spans="1:8" x14ac:dyDescent="0.25">
      <c r="A2061" s="1">
        <f>COUNTIF($C$2:C2061,"Да")</f>
        <v>22</v>
      </c>
      <c r="B2061" s="45">
        <f t="shared" si="66"/>
        <v>47060</v>
      </c>
      <c r="C2061" s="42" t="str">
        <f>IF(ISERROR(VLOOKUP(B2061,'Айгенис Оп11'!$C$3:$C$30,1,0)),"Нет","Да")</f>
        <v>Нет</v>
      </c>
      <c r="D2061" s="43">
        <f t="shared" si="67"/>
        <v>366</v>
      </c>
      <c r="E2061" s="44">
        <f>ROUND(('Все выпуски'!$J$3*'Все выпуски'!$J$6/100)/366*(B2061-IF(C2061="Нет",VLOOKUP(A2061,'Айгенис Оп11'!$A$2:$C$30,3,0),VLOOKUP((A2061-1),'Айгенис Оп11'!$A$2:$C$30,3,0))),2)</f>
        <v>2.62</v>
      </c>
      <c r="G2061" s="43">
        <f>COUNTIF(D2062:$D$2571,365)</f>
        <v>452</v>
      </c>
      <c r="H2061" s="43">
        <f>COUNTIF(D2062:$D$2571,366)</f>
        <v>58</v>
      </c>
    </row>
    <row r="2062" spans="1:8" x14ac:dyDescent="0.25">
      <c r="A2062" s="1">
        <f>COUNTIF($C$2:C2062,"Да")</f>
        <v>22</v>
      </c>
      <c r="B2062" s="45">
        <f t="shared" si="66"/>
        <v>47061</v>
      </c>
      <c r="C2062" s="42" t="str">
        <f>IF(ISERROR(VLOOKUP(B2062,'Айгенис Оп11'!$C$3:$C$30,1,0)),"Нет","Да")</f>
        <v>Нет</v>
      </c>
      <c r="D2062" s="43">
        <f t="shared" si="67"/>
        <v>366</v>
      </c>
      <c r="E2062" s="44">
        <f>ROUND(('Все выпуски'!$J$3*'Все выпуски'!$J$6/100)/366*(B2062-IF(C2062="Нет",VLOOKUP(A2062,'Айгенис Оп11'!$A$2:$C$30,3,0),VLOOKUP((A2062-1),'Айгенис Оп11'!$A$2:$C$30,3,0))),2)</f>
        <v>2.7</v>
      </c>
      <c r="G2062" s="43">
        <f>COUNTIF(D2063:$D$2571,365)</f>
        <v>452</v>
      </c>
      <c r="H2062" s="43">
        <f>COUNTIF(D2063:$D$2571,366)</f>
        <v>57</v>
      </c>
    </row>
    <row r="2063" spans="1:8" x14ac:dyDescent="0.25">
      <c r="A2063" s="1">
        <f>COUNTIF($C$2:C2063,"Да")</f>
        <v>22</v>
      </c>
      <c r="B2063" s="45">
        <f t="shared" si="66"/>
        <v>47062</v>
      </c>
      <c r="C2063" s="42" t="str">
        <f>IF(ISERROR(VLOOKUP(B2063,'Айгенис Оп11'!$C$3:$C$30,1,0)),"Нет","Да")</f>
        <v>Нет</v>
      </c>
      <c r="D2063" s="43">
        <f t="shared" si="67"/>
        <v>366</v>
      </c>
      <c r="E2063" s="44">
        <f>ROUND(('Все выпуски'!$J$3*'Все выпуски'!$J$6/100)/366*(B2063-IF(C2063="Нет",VLOOKUP(A2063,'Айгенис Оп11'!$A$2:$C$30,3,0),VLOOKUP((A2063-1),'Айгенис Оп11'!$A$2:$C$30,3,0))),2)</f>
        <v>2.79</v>
      </c>
      <c r="G2063" s="43">
        <f>COUNTIF(D2064:$D$2571,365)</f>
        <v>452</v>
      </c>
      <c r="H2063" s="43">
        <f>COUNTIF(D2064:$D$2571,366)</f>
        <v>56</v>
      </c>
    </row>
    <row r="2064" spans="1:8" x14ac:dyDescent="0.25">
      <c r="A2064" s="1">
        <f>COUNTIF($C$2:C2064,"Да")</f>
        <v>22</v>
      </c>
      <c r="B2064" s="45">
        <f t="shared" si="66"/>
        <v>47063</v>
      </c>
      <c r="C2064" s="42" t="str">
        <f>IF(ISERROR(VLOOKUP(B2064,'Айгенис Оп11'!$C$3:$C$30,1,0)),"Нет","Да")</f>
        <v>Нет</v>
      </c>
      <c r="D2064" s="43">
        <f t="shared" si="67"/>
        <v>366</v>
      </c>
      <c r="E2064" s="44">
        <f>ROUND(('Все выпуски'!$J$3*'Все выпуски'!$J$6/100)/366*(B2064-IF(C2064="Нет",VLOOKUP(A2064,'Айгенис Оп11'!$A$2:$C$30,3,0),VLOOKUP((A2064-1),'Айгенис Оп11'!$A$2:$C$30,3,0))),2)</f>
        <v>2.87</v>
      </c>
      <c r="G2064" s="43">
        <f>COUNTIF(D2065:$D$2571,365)</f>
        <v>452</v>
      </c>
      <c r="H2064" s="43">
        <f>COUNTIF(D2065:$D$2571,366)</f>
        <v>55</v>
      </c>
    </row>
    <row r="2065" spans="1:8" x14ac:dyDescent="0.25">
      <c r="A2065" s="1">
        <f>COUNTIF($C$2:C2065,"Да")</f>
        <v>22</v>
      </c>
      <c r="B2065" s="45">
        <f t="shared" si="66"/>
        <v>47064</v>
      </c>
      <c r="C2065" s="42" t="str">
        <f>IF(ISERROR(VLOOKUP(B2065,'Айгенис Оп11'!$C$3:$C$30,1,0)),"Нет","Да")</f>
        <v>Нет</v>
      </c>
      <c r="D2065" s="43">
        <f t="shared" si="67"/>
        <v>366</v>
      </c>
      <c r="E2065" s="44">
        <f>ROUND(('Все выпуски'!$J$3*'Все выпуски'!$J$6/100)/366*(B2065-IF(C2065="Нет",VLOOKUP(A2065,'Айгенис Оп11'!$A$2:$C$30,3,0),VLOOKUP((A2065-1),'Айгенис Оп11'!$A$2:$C$30,3,0))),2)</f>
        <v>2.95</v>
      </c>
      <c r="G2065" s="43">
        <f>COUNTIF(D2066:$D$2571,365)</f>
        <v>452</v>
      </c>
      <c r="H2065" s="43">
        <f>COUNTIF(D2066:$D$2571,366)</f>
        <v>54</v>
      </c>
    </row>
    <row r="2066" spans="1:8" x14ac:dyDescent="0.25">
      <c r="A2066" s="1">
        <f>COUNTIF($C$2:C2066,"Да")</f>
        <v>22</v>
      </c>
      <c r="B2066" s="45">
        <f t="shared" si="66"/>
        <v>47065</v>
      </c>
      <c r="C2066" s="42" t="str">
        <f>IF(ISERROR(VLOOKUP(B2066,'Айгенис Оп11'!$C$3:$C$30,1,0)),"Нет","Да")</f>
        <v>Нет</v>
      </c>
      <c r="D2066" s="43">
        <f t="shared" si="67"/>
        <v>366</v>
      </c>
      <c r="E2066" s="44">
        <f>ROUND(('Все выпуски'!$J$3*'Все выпуски'!$J$6/100)/366*(B2066-IF(C2066="Нет",VLOOKUP(A2066,'Айгенис Оп11'!$A$2:$C$30,3,0),VLOOKUP((A2066-1),'Айгенис Оп11'!$A$2:$C$30,3,0))),2)</f>
        <v>3.03</v>
      </c>
      <c r="G2066" s="43">
        <f>COUNTIF(D2067:$D$2571,365)</f>
        <v>452</v>
      </c>
      <c r="H2066" s="43">
        <f>COUNTIF(D2067:$D$2571,366)</f>
        <v>53</v>
      </c>
    </row>
    <row r="2067" spans="1:8" x14ac:dyDescent="0.25">
      <c r="A2067" s="1">
        <f>COUNTIF($C$2:C2067,"Да")</f>
        <v>22</v>
      </c>
      <c r="B2067" s="45">
        <f t="shared" si="66"/>
        <v>47066</v>
      </c>
      <c r="C2067" s="42" t="str">
        <f>IF(ISERROR(VLOOKUP(B2067,'Айгенис Оп11'!$C$3:$C$30,1,0)),"Нет","Да")</f>
        <v>Нет</v>
      </c>
      <c r="D2067" s="43">
        <f t="shared" si="67"/>
        <v>366</v>
      </c>
      <c r="E2067" s="44">
        <f>ROUND(('Все выпуски'!$J$3*'Все выпуски'!$J$6/100)/366*(B2067-IF(C2067="Нет",VLOOKUP(A2067,'Айгенис Оп11'!$A$2:$C$30,3,0),VLOOKUP((A2067-1),'Айгенис Оп11'!$A$2:$C$30,3,0))),2)</f>
        <v>3.11</v>
      </c>
      <c r="G2067" s="43">
        <f>COUNTIF(D2068:$D$2571,365)</f>
        <v>452</v>
      </c>
      <c r="H2067" s="43">
        <f>COUNTIF(D2068:$D$2571,366)</f>
        <v>52</v>
      </c>
    </row>
    <row r="2068" spans="1:8" x14ac:dyDescent="0.25">
      <c r="A2068" s="1">
        <f>COUNTIF($C$2:C2068,"Да")</f>
        <v>22</v>
      </c>
      <c r="B2068" s="45">
        <f t="shared" si="66"/>
        <v>47067</v>
      </c>
      <c r="C2068" s="42" t="str">
        <f>IF(ISERROR(VLOOKUP(B2068,'Айгенис Оп11'!$C$3:$C$30,1,0)),"Нет","Да")</f>
        <v>Нет</v>
      </c>
      <c r="D2068" s="43">
        <f t="shared" si="67"/>
        <v>366</v>
      </c>
      <c r="E2068" s="44">
        <f>ROUND(('Все выпуски'!$J$3*'Все выпуски'!$J$6/100)/366*(B2068-IF(C2068="Нет",VLOOKUP(A2068,'Айгенис Оп11'!$A$2:$C$30,3,0),VLOOKUP((A2068-1),'Айгенис Оп11'!$A$2:$C$30,3,0))),2)</f>
        <v>3.2</v>
      </c>
      <c r="G2068" s="43">
        <f>COUNTIF(D2069:$D$2571,365)</f>
        <v>452</v>
      </c>
      <c r="H2068" s="43">
        <f>COUNTIF(D2069:$D$2571,366)</f>
        <v>51</v>
      </c>
    </row>
    <row r="2069" spans="1:8" x14ac:dyDescent="0.25">
      <c r="A2069" s="1">
        <f>COUNTIF($C$2:C2069,"Да")</f>
        <v>22</v>
      </c>
      <c r="B2069" s="45">
        <f t="shared" si="66"/>
        <v>47068</v>
      </c>
      <c r="C2069" s="42" t="str">
        <f>IF(ISERROR(VLOOKUP(B2069,'Айгенис Оп11'!$C$3:$C$30,1,0)),"Нет","Да")</f>
        <v>Нет</v>
      </c>
      <c r="D2069" s="43">
        <f t="shared" si="67"/>
        <v>366</v>
      </c>
      <c r="E2069" s="44">
        <f>ROUND(('Все выпуски'!$J$3*'Все выпуски'!$J$6/100)/366*(B2069-IF(C2069="Нет",VLOOKUP(A2069,'Айгенис Оп11'!$A$2:$C$30,3,0),VLOOKUP((A2069-1),'Айгенис Оп11'!$A$2:$C$30,3,0))),2)</f>
        <v>3.28</v>
      </c>
      <c r="G2069" s="43">
        <f>COUNTIF(D2070:$D$2571,365)</f>
        <v>452</v>
      </c>
      <c r="H2069" s="43">
        <f>COUNTIF(D2070:$D$2571,366)</f>
        <v>50</v>
      </c>
    </row>
    <row r="2070" spans="1:8" x14ac:dyDescent="0.25">
      <c r="A2070" s="1">
        <f>COUNTIF($C$2:C2070,"Да")</f>
        <v>22</v>
      </c>
      <c r="B2070" s="45">
        <f t="shared" si="66"/>
        <v>47069</v>
      </c>
      <c r="C2070" s="42" t="str">
        <f>IF(ISERROR(VLOOKUP(B2070,'Айгенис Оп11'!$C$3:$C$30,1,0)),"Нет","Да")</f>
        <v>Нет</v>
      </c>
      <c r="D2070" s="43">
        <f t="shared" si="67"/>
        <v>366</v>
      </c>
      <c r="E2070" s="44">
        <f>ROUND(('Все выпуски'!$J$3*'Все выпуски'!$J$6/100)/366*(B2070-IF(C2070="Нет",VLOOKUP(A2070,'Айгенис Оп11'!$A$2:$C$30,3,0),VLOOKUP((A2070-1),'Айгенис Оп11'!$A$2:$C$30,3,0))),2)</f>
        <v>3.36</v>
      </c>
      <c r="G2070" s="43">
        <f>COUNTIF(D2071:$D$2571,365)</f>
        <v>452</v>
      </c>
      <c r="H2070" s="43">
        <f>COUNTIF(D2071:$D$2571,366)</f>
        <v>49</v>
      </c>
    </row>
    <row r="2071" spans="1:8" x14ac:dyDescent="0.25">
      <c r="A2071" s="1">
        <f>COUNTIF($C$2:C2071,"Да")</f>
        <v>22</v>
      </c>
      <c r="B2071" s="45">
        <f t="shared" si="66"/>
        <v>47070</v>
      </c>
      <c r="C2071" s="42" t="str">
        <f>IF(ISERROR(VLOOKUP(B2071,'Айгенис Оп11'!$C$3:$C$30,1,0)),"Нет","Да")</f>
        <v>Нет</v>
      </c>
      <c r="D2071" s="43">
        <f t="shared" si="67"/>
        <v>366</v>
      </c>
      <c r="E2071" s="44">
        <f>ROUND(('Все выпуски'!$J$3*'Все выпуски'!$J$6/100)/366*(B2071-IF(C2071="Нет",VLOOKUP(A2071,'Айгенис Оп11'!$A$2:$C$30,3,0),VLOOKUP((A2071-1),'Айгенис Оп11'!$A$2:$C$30,3,0))),2)</f>
        <v>3.44</v>
      </c>
      <c r="G2071" s="43">
        <f>COUNTIF(D2072:$D$2571,365)</f>
        <v>452</v>
      </c>
      <c r="H2071" s="43">
        <f>COUNTIF(D2072:$D$2571,366)</f>
        <v>48</v>
      </c>
    </row>
    <row r="2072" spans="1:8" x14ac:dyDescent="0.25">
      <c r="A2072" s="1">
        <f>COUNTIF($C$2:C2072,"Да")</f>
        <v>22</v>
      </c>
      <c r="B2072" s="45">
        <f t="shared" si="66"/>
        <v>47071</v>
      </c>
      <c r="C2072" s="42" t="str">
        <f>IF(ISERROR(VLOOKUP(B2072,'Айгенис Оп11'!$C$3:$C$30,1,0)),"Нет","Да")</f>
        <v>Нет</v>
      </c>
      <c r="D2072" s="43">
        <f t="shared" si="67"/>
        <v>366</v>
      </c>
      <c r="E2072" s="44">
        <f>ROUND(('Все выпуски'!$J$3*'Все выпуски'!$J$6/100)/366*(B2072-IF(C2072="Нет",VLOOKUP(A2072,'Айгенис Оп11'!$A$2:$C$30,3,0),VLOOKUP((A2072-1),'Айгенис Оп11'!$A$2:$C$30,3,0))),2)</f>
        <v>3.52</v>
      </c>
      <c r="G2072" s="43">
        <f>COUNTIF(D2073:$D$2571,365)</f>
        <v>452</v>
      </c>
      <c r="H2072" s="43">
        <f>COUNTIF(D2073:$D$2571,366)</f>
        <v>47</v>
      </c>
    </row>
    <row r="2073" spans="1:8" x14ac:dyDescent="0.25">
      <c r="A2073" s="1">
        <f>COUNTIF($C$2:C2073,"Да")</f>
        <v>22</v>
      </c>
      <c r="B2073" s="45">
        <f t="shared" si="66"/>
        <v>47072</v>
      </c>
      <c r="C2073" s="42" t="str">
        <f>IF(ISERROR(VLOOKUP(B2073,'Айгенис Оп11'!$C$3:$C$30,1,0)),"Нет","Да")</f>
        <v>Нет</v>
      </c>
      <c r="D2073" s="43">
        <f t="shared" si="67"/>
        <v>366</v>
      </c>
      <c r="E2073" s="44">
        <f>ROUND(('Все выпуски'!$J$3*'Все выпуски'!$J$6/100)/366*(B2073-IF(C2073="Нет",VLOOKUP(A2073,'Айгенис Оп11'!$A$2:$C$30,3,0),VLOOKUP((A2073-1),'Айгенис Оп11'!$A$2:$C$30,3,0))),2)</f>
        <v>3.61</v>
      </c>
      <c r="G2073" s="43">
        <f>COUNTIF(D2074:$D$2571,365)</f>
        <v>452</v>
      </c>
      <c r="H2073" s="43">
        <f>COUNTIF(D2074:$D$2571,366)</f>
        <v>46</v>
      </c>
    </row>
    <row r="2074" spans="1:8" x14ac:dyDescent="0.25">
      <c r="A2074" s="1">
        <f>COUNTIF($C$2:C2074,"Да")</f>
        <v>22</v>
      </c>
      <c r="B2074" s="45">
        <f t="shared" si="66"/>
        <v>47073</v>
      </c>
      <c r="C2074" s="42" t="str">
        <f>IF(ISERROR(VLOOKUP(B2074,'Айгенис Оп11'!$C$3:$C$30,1,0)),"Нет","Да")</f>
        <v>Нет</v>
      </c>
      <c r="D2074" s="43">
        <f t="shared" si="67"/>
        <v>366</v>
      </c>
      <c r="E2074" s="44">
        <f>ROUND(('Все выпуски'!$J$3*'Все выпуски'!$J$6/100)/366*(B2074-IF(C2074="Нет",VLOOKUP(A2074,'Айгенис Оп11'!$A$2:$C$30,3,0),VLOOKUP((A2074-1),'Айгенис Оп11'!$A$2:$C$30,3,0))),2)</f>
        <v>3.69</v>
      </c>
      <c r="G2074" s="43">
        <f>COUNTIF(D2075:$D$2571,365)</f>
        <v>452</v>
      </c>
      <c r="H2074" s="43">
        <f>COUNTIF(D2075:$D$2571,366)</f>
        <v>45</v>
      </c>
    </row>
    <row r="2075" spans="1:8" x14ac:dyDescent="0.25">
      <c r="A2075" s="1">
        <f>COUNTIF($C$2:C2075,"Да")</f>
        <v>22</v>
      </c>
      <c r="B2075" s="45">
        <f t="shared" si="66"/>
        <v>47074</v>
      </c>
      <c r="C2075" s="42" t="str">
        <f>IF(ISERROR(VLOOKUP(B2075,'Айгенис Оп11'!$C$3:$C$30,1,0)),"Нет","Да")</f>
        <v>Нет</v>
      </c>
      <c r="D2075" s="43">
        <f t="shared" si="67"/>
        <v>366</v>
      </c>
      <c r="E2075" s="44">
        <f>ROUND(('Все выпуски'!$J$3*'Все выпуски'!$J$6/100)/366*(B2075-IF(C2075="Нет",VLOOKUP(A2075,'Айгенис Оп11'!$A$2:$C$30,3,0),VLOOKUP((A2075-1),'Айгенис Оп11'!$A$2:$C$30,3,0))),2)</f>
        <v>3.77</v>
      </c>
      <c r="G2075" s="43">
        <f>COUNTIF(D2076:$D$2571,365)</f>
        <v>452</v>
      </c>
      <c r="H2075" s="43">
        <f>COUNTIF(D2076:$D$2571,366)</f>
        <v>44</v>
      </c>
    </row>
    <row r="2076" spans="1:8" x14ac:dyDescent="0.25">
      <c r="A2076" s="1">
        <f>COUNTIF($C$2:C2076,"Да")</f>
        <v>22</v>
      </c>
      <c r="B2076" s="45">
        <f t="shared" si="66"/>
        <v>47075</v>
      </c>
      <c r="C2076" s="42" t="str">
        <f>IF(ISERROR(VLOOKUP(B2076,'Айгенис Оп11'!$C$3:$C$30,1,0)),"Нет","Да")</f>
        <v>Нет</v>
      </c>
      <c r="D2076" s="43">
        <f t="shared" si="67"/>
        <v>366</v>
      </c>
      <c r="E2076" s="44">
        <f>ROUND(('Все выпуски'!$J$3*'Все выпуски'!$J$6/100)/366*(B2076-IF(C2076="Нет",VLOOKUP(A2076,'Айгенис Оп11'!$A$2:$C$30,3,0),VLOOKUP((A2076-1),'Айгенис Оп11'!$A$2:$C$30,3,0))),2)</f>
        <v>3.85</v>
      </c>
      <c r="G2076" s="43">
        <f>COUNTIF(D2077:$D$2571,365)</f>
        <v>452</v>
      </c>
      <c r="H2076" s="43">
        <f>COUNTIF(D2077:$D$2571,366)</f>
        <v>43</v>
      </c>
    </row>
    <row r="2077" spans="1:8" x14ac:dyDescent="0.25">
      <c r="A2077" s="1">
        <f>COUNTIF($C$2:C2077,"Да")</f>
        <v>22</v>
      </c>
      <c r="B2077" s="45">
        <f t="shared" si="66"/>
        <v>47076</v>
      </c>
      <c r="C2077" s="42" t="str">
        <f>IF(ISERROR(VLOOKUP(B2077,'Айгенис Оп11'!$C$3:$C$30,1,0)),"Нет","Да")</f>
        <v>Нет</v>
      </c>
      <c r="D2077" s="43">
        <f t="shared" si="67"/>
        <v>366</v>
      </c>
      <c r="E2077" s="44">
        <f>ROUND(('Все выпуски'!$J$3*'Все выпуски'!$J$6/100)/366*(B2077-IF(C2077="Нет",VLOOKUP(A2077,'Айгенис Оп11'!$A$2:$C$30,3,0),VLOOKUP((A2077-1),'Айгенис Оп11'!$A$2:$C$30,3,0))),2)</f>
        <v>3.93</v>
      </c>
      <c r="G2077" s="43">
        <f>COUNTIF(D2078:$D$2571,365)</f>
        <v>452</v>
      </c>
      <c r="H2077" s="43">
        <f>COUNTIF(D2078:$D$2571,366)</f>
        <v>42</v>
      </c>
    </row>
    <row r="2078" spans="1:8" x14ac:dyDescent="0.25">
      <c r="A2078" s="1">
        <f>COUNTIF($C$2:C2078,"Да")</f>
        <v>22</v>
      </c>
      <c r="B2078" s="45">
        <f t="shared" si="66"/>
        <v>47077</v>
      </c>
      <c r="C2078" s="42" t="str">
        <f>IF(ISERROR(VLOOKUP(B2078,'Айгенис Оп11'!$C$3:$C$30,1,0)),"Нет","Да")</f>
        <v>Нет</v>
      </c>
      <c r="D2078" s="43">
        <f t="shared" si="67"/>
        <v>366</v>
      </c>
      <c r="E2078" s="44">
        <f>ROUND(('Все выпуски'!$J$3*'Все выпуски'!$J$6/100)/366*(B2078-IF(C2078="Нет",VLOOKUP(A2078,'Айгенис Оп11'!$A$2:$C$30,3,0),VLOOKUP((A2078-1),'Айгенис Оп11'!$A$2:$C$30,3,0))),2)</f>
        <v>4.0199999999999996</v>
      </c>
      <c r="G2078" s="43">
        <f>COUNTIF(D2079:$D$2571,365)</f>
        <v>452</v>
      </c>
      <c r="H2078" s="43">
        <f>COUNTIF(D2079:$D$2571,366)</f>
        <v>41</v>
      </c>
    </row>
    <row r="2079" spans="1:8" x14ac:dyDescent="0.25">
      <c r="A2079" s="1">
        <f>COUNTIF($C$2:C2079,"Да")</f>
        <v>22</v>
      </c>
      <c r="B2079" s="45">
        <f t="shared" si="66"/>
        <v>47078</v>
      </c>
      <c r="C2079" s="42" t="str">
        <f>IF(ISERROR(VLOOKUP(B2079,'Айгенис Оп11'!$C$3:$C$30,1,0)),"Нет","Да")</f>
        <v>Нет</v>
      </c>
      <c r="D2079" s="43">
        <f t="shared" si="67"/>
        <v>366</v>
      </c>
      <c r="E2079" s="44">
        <f>ROUND(('Все выпуски'!$J$3*'Все выпуски'!$J$6/100)/366*(B2079-IF(C2079="Нет",VLOOKUP(A2079,'Айгенис Оп11'!$A$2:$C$30,3,0),VLOOKUP((A2079-1),'Айгенис Оп11'!$A$2:$C$30,3,0))),2)</f>
        <v>4.0999999999999996</v>
      </c>
      <c r="G2079" s="43">
        <f>COUNTIF(D2080:$D$2571,365)</f>
        <v>452</v>
      </c>
      <c r="H2079" s="43">
        <f>COUNTIF(D2080:$D$2571,366)</f>
        <v>40</v>
      </c>
    </row>
    <row r="2080" spans="1:8" x14ac:dyDescent="0.25">
      <c r="A2080" s="1">
        <f>COUNTIF($C$2:C2080,"Да")</f>
        <v>22</v>
      </c>
      <c r="B2080" s="45">
        <f t="shared" si="66"/>
        <v>47079</v>
      </c>
      <c r="C2080" s="42" t="str">
        <f>IF(ISERROR(VLOOKUP(B2080,'Айгенис Оп11'!$C$3:$C$30,1,0)),"Нет","Да")</f>
        <v>Нет</v>
      </c>
      <c r="D2080" s="43">
        <f t="shared" si="67"/>
        <v>366</v>
      </c>
      <c r="E2080" s="44">
        <f>ROUND(('Все выпуски'!$J$3*'Все выпуски'!$J$6/100)/366*(B2080-IF(C2080="Нет",VLOOKUP(A2080,'Айгенис Оп11'!$A$2:$C$30,3,0),VLOOKUP((A2080-1),'Айгенис Оп11'!$A$2:$C$30,3,0))),2)</f>
        <v>4.18</v>
      </c>
      <c r="G2080" s="43">
        <f>COUNTIF(D2081:$D$2571,365)</f>
        <v>452</v>
      </c>
      <c r="H2080" s="43">
        <f>COUNTIF(D2081:$D$2571,366)</f>
        <v>39</v>
      </c>
    </row>
    <row r="2081" spans="1:8" x14ac:dyDescent="0.25">
      <c r="A2081" s="1">
        <f>COUNTIF($C$2:C2081,"Да")</f>
        <v>22</v>
      </c>
      <c r="B2081" s="45">
        <f t="shared" si="66"/>
        <v>47080</v>
      </c>
      <c r="C2081" s="42" t="str">
        <f>IF(ISERROR(VLOOKUP(B2081,'Айгенис Оп11'!$C$3:$C$30,1,0)),"Нет","Да")</f>
        <v>Нет</v>
      </c>
      <c r="D2081" s="43">
        <f t="shared" si="67"/>
        <v>366</v>
      </c>
      <c r="E2081" s="44">
        <f>ROUND(('Все выпуски'!$J$3*'Все выпуски'!$J$6/100)/366*(B2081-IF(C2081="Нет",VLOOKUP(A2081,'Айгенис Оп11'!$A$2:$C$30,3,0),VLOOKUP((A2081-1),'Айгенис Оп11'!$A$2:$C$30,3,0))),2)</f>
        <v>4.26</v>
      </c>
      <c r="G2081" s="43">
        <f>COUNTIF(D2082:$D$2571,365)</f>
        <v>452</v>
      </c>
      <c r="H2081" s="43">
        <f>COUNTIF(D2082:$D$2571,366)</f>
        <v>38</v>
      </c>
    </row>
    <row r="2082" spans="1:8" x14ac:dyDescent="0.25">
      <c r="A2082" s="1">
        <f>COUNTIF($C$2:C2082,"Да")</f>
        <v>22</v>
      </c>
      <c r="B2082" s="45">
        <f t="shared" si="66"/>
        <v>47081</v>
      </c>
      <c r="C2082" s="42" t="str">
        <f>IF(ISERROR(VLOOKUP(B2082,'Айгенис Оп11'!$C$3:$C$30,1,0)),"Нет","Да")</f>
        <v>Нет</v>
      </c>
      <c r="D2082" s="43">
        <f t="shared" si="67"/>
        <v>366</v>
      </c>
      <c r="E2082" s="44">
        <f>ROUND(('Все выпуски'!$J$3*'Все выпуски'!$J$6/100)/366*(B2082-IF(C2082="Нет",VLOOKUP(A2082,'Айгенис Оп11'!$A$2:$C$30,3,0),VLOOKUP((A2082-1),'Айгенис Оп11'!$A$2:$C$30,3,0))),2)</f>
        <v>4.34</v>
      </c>
      <c r="G2082" s="43">
        <f>COUNTIF(D2083:$D$2571,365)</f>
        <v>452</v>
      </c>
      <c r="H2082" s="43">
        <f>COUNTIF(D2083:$D$2571,366)</f>
        <v>37</v>
      </c>
    </row>
    <row r="2083" spans="1:8" x14ac:dyDescent="0.25">
      <c r="A2083" s="1">
        <f>COUNTIF($C$2:C2083,"Да")</f>
        <v>22</v>
      </c>
      <c r="B2083" s="45">
        <f t="shared" si="66"/>
        <v>47082</v>
      </c>
      <c r="C2083" s="42" t="str">
        <f>IF(ISERROR(VLOOKUP(B2083,'Айгенис Оп11'!$C$3:$C$30,1,0)),"Нет","Да")</f>
        <v>Нет</v>
      </c>
      <c r="D2083" s="43">
        <f t="shared" si="67"/>
        <v>366</v>
      </c>
      <c r="E2083" s="44">
        <f>ROUND(('Все выпуски'!$J$3*'Все выпуски'!$J$6/100)/366*(B2083-IF(C2083="Нет",VLOOKUP(A2083,'Айгенис Оп11'!$A$2:$C$30,3,0),VLOOKUP((A2083-1),'Айгенис Оп11'!$A$2:$C$30,3,0))),2)</f>
        <v>4.43</v>
      </c>
      <c r="G2083" s="43">
        <f>COUNTIF(D2084:$D$2571,365)</f>
        <v>452</v>
      </c>
      <c r="H2083" s="43">
        <f>COUNTIF(D2084:$D$2571,366)</f>
        <v>36</v>
      </c>
    </row>
    <row r="2084" spans="1:8" x14ac:dyDescent="0.25">
      <c r="A2084" s="1">
        <f>COUNTIF($C$2:C2084,"Да")</f>
        <v>22</v>
      </c>
      <c r="B2084" s="45">
        <f t="shared" si="66"/>
        <v>47083</v>
      </c>
      <c r="C2084" s="42" t="str">
        <f>IF(ISERROR(VLOOKUP(B2084,'Айгенис Оп11'!$C$3:$C$30,1,0)),"Нет","Да")</f>
        <v>Нет</v>
      </c>
      <c r="D2084" s="43">
        <f t="shared" si="67"/>
        <v>366</v>
      </c>
      <c r="E2084" s="44">
        <f>ROUND(('Все выпуски'!$J$3*'Все выпуски'!$J$6/100)/366*(B2084-IF(C2084="Нет",VLOOKUP(A2084,'Айгенис Оп11'!$A$2:$C$30,3,0),VLOOKUP((A2084-1),'Айгенис Оп11'!$A$2:$C$30,3,0))),2)</f>
        <v>4.51</v>
      </c>
      <c r="G2084" s="43">
        <f>COUNTIF(D2085:$D$2571,365)</f>
        <v>452</v>
      </c>
      <c r="H2084" s="43">
        <f>COUNTIF(D2085:$D$2571,366)</f>
        <v>35</v>
      </c>
    </row>
    <row r="2085" spans="1:8" x14ac:dyDescent="0.25">
      <c r="A2085" s="1">
        <f>COUNTIF($C$2:C2085,"Да")</f>
        <v>22</v>
      </c>
      <c r="B2085" s="45">
        <f t="shared" si="66"/>
        <v>47084</v>
      </c>
      <c r="C2085" s="42" t="str">
        <f>IF(ISERROR(VLOOKUP(B2085,'Айгенис Оп11'!$C$3:$C$30,1,0)),"Нет","Да")</f>
        <v>Нет</v>
      </c>
      <c r="D2085" s="43">
        <f t="shared" si="67"/>
        <v>366</v>
      </c>
      <c r="E2085" s="44">
        <f>ROUND(('Все выпуски'!$J$3*'Все выпуски'!$J$6/100)/366*(B2085-IF(C2085="Нет",VLOOKUP(A2085,'Айгенис Оп11'!$A$2:$C$30,3,0),VLOOKUP((A2085-1),'Айгенис Оп11'!$A$2:$C$30,3,0))),2)</f>
        <v>4.59</v>
      </c>
      <c r="G2085" s="43">
        <f>COUNTIF(D2086:$D$2571,365)</f>
        <v>452</v>
      </c>
      <c r="H2085" s="43">
        <f>COUNTIF(D2086:$D$2571,366)</f>
        <v>34</v>
      </c>
    </row>
    <row r="2086" spans="1:8" x14ac:dyDescent="0.25">
      <c r="A2086" s="1">
        <f>COUNTIF($C$2:C2086,"Да")</f>
        <v>22</v>
      </c>
      <c r="B2086" s="45">
        <f t="shared" si="66"/>
        <v>47085</v>
      </c>
      <c r="C2086" s="42" t="str">
        <f>IF(ISERROR(VLOOKUP(B2086,'Айгенис Оп11'!$C$3:$C$30,1,0)),"Нет","Да")</f>
        <v>Нет</v>
      </c>
      <c r="D2086" s="43">
        <f t="shared" si="67"/>
        <v>366</v>
      </c>
      <c r="E2086" s="44">
        <f>ROUND(('Все выпуски'!$J$3*'Все выпуски'!$J$6/100)/366*(B2086-IF(C2086="Нет",VLOOKUP(A2086,'Айгенис Оп11'!$A$2:$C$30,3,0),VLOOKUP((A2086-1),'Айгенис Оп11'!$A$2:$C$30,3,0))),2)</f>
        <v>4.67</v>
      </c>
      <c r="G2086" s="43">
        <f>COUNTIF(D2087:$D$2571,365)</f>
        <v>452</v>
      </c>
      <c r="H2086" s="43">
        <f>COUNTIF(D2087:$D$2571,366)</f>
        <v>33</v>
      </c>
    </row>
    <row r="2087" spans="1:8" x14ac:dyDescent="0.25">
      <c r="A2087" s="1">
        <f>COUNTIF($C$2:C2087,"Да")</f>
        <v>22</v>
      </c>
      <c r="B2087" s="45">
        <f t="shared" si="66"/>
        <v>47086</v>
      </c>
      <c r="C2087" s="42" t="str">
        <f>IF(ISERROR(VLOOKUP(B2087,'Айгенис Оп11'!$C$3:$C$30,1,0)),"Нет","Да")</f>
        <v>Нет</v>
      </c>
      <c r="D2087" s="43">
        <f t="shared" si="67"/>
        <v>366</v>
      </c>
      <c r="E2087" s="44">
        <f>ROUND(('Все выпуски'!$J$3*'Все выпуски'!$J$6/100)/366*(B2087-IF(C2087="Нет",VLOOKUP(A2087,'Айгенис Оп11'!$A$2:$C$30,3,0),VLOOKUP((A2087-1),'Айгенис Оп11'!$A$2:$C$30,3,0))),2)</f>
        <v>4.75</v>
      </c>
      <c r="G2087" s="43">
        <f>COUNTIF(D2088:$D$2571,365)</f>
        <v>452</v>
      </c>
      <c r="H2087" s="43">
        <f>COUNTIF(D2088:$D$2571,366)</f>
        <v>32</v>
      </c>
    </row>
    <row r="2088" spans="1:8" x14ac:dyDescent="0.25">
      <c r="A2088" s="1">
        <f>COUNTIF($C$2:C2088,"Да")</f>
        <v>22</v>
      </c>
      <c r="B2088" s="45">
        <f t="shared" si="66"/>
        <v>47087</v>
      </c>
      <c r="C2088" s="42" t="str">
        <f>IF(ISERROR(VLOOKUP(B2088,'Айгенис Оп11'!$C$3:$C$30,1,0)),"Нет","Да")</f>
        <v>Нет</v>
      </c>
      <c r="D2088" s="43">
        <f t="shared" si="67"/>
        <v>366</v>
      </c>
      <c r="E2088" s="44">
        <f>ROUND(('Все выпуски'!$J$3*'Все выпуски'!$J$6/100)/366*(B2088-IF(C2088="Нет",VLOOKUP(A2088,'Айгенис Оп11'!$A$2:$C$30,3,0),VLOOKUP((A2088-1),'Айгенис Оп11'!$A$2:$C$30,3,0))),2)</f>
        <v>4.84</v>
      </c>
      <c r="G2088" s="43">
        <f>COUNTIF(D2089:$D$2571,365)</f>
        <v>452</v>
      </c>
      <c r="H2088" s="43">
        <f>COUNTIF(D2089:$D$2571,366)</f>
        <v>31</v>
      </c>
    </row>
    <row r="2089" spans="1:8" x14ac:dyDescent="0.25">
      <c r="A2089" s="1">
        <f>COUNTIF($C$2:C2089,"Да")</f>
        <v>22</v>
      </c>
      <c r="B2089" s="45">
        <f t="shared" si="66"/>
        <v>47088</v>
      </c>
      <c r="C2089" s="42" t="str">
        <f>IF(ISERROR(VLOOKUP(B2089,'Айгенис Оп11'!$C$3:$C$30,1,0)),"Нет","Да")</f>
        <v>Нет</v>
      </c>
      <c r="D2089" s="43">
        <f t="shared" si="67"/>
        <v>366</v>
      </c>
      <c r="E2089" s="44">
        <f>ROUND(('Все выпуски'!$J$3*'Все выпуски'!$J$6/100)/366*(B2089-IF(C2089="Нет",VLOOKUP(A2089,'Айгенис Оп11'!$A$2:$C$30,3,0),VLOOKUP((A2089-1),'Айгенис Оп11'!$A$2:$C$30,3,0))),2)</f>
        <v>4.92</v>
      </c>
      <c r="G2089" s="43">
        <f>COUNTIF(D2090:$D$2571,365)</f>
        <v>452</v>
      </c>
      <c r="H2089" s="43">
        <f>COUNTIF(D2090:$D$2571,366)</f>
        <v>30</v>
      </c>
    </row>
    <row r="2090" spans="1:8" x14ac:dyDescent="0.25">
      <c r="A2090" s="1">
        <f>COUNTIF($C$2:C2090,"Да")</f>
        <v>22</v>
      </c>
      <c r="B2090" s="45">
        <f t="shared" si="66"/>
        <v>47089</v>
      </c>
      <c r="C2090" s="42" t="str">
        <f>IF(ISERROR(VLOOKUP(B2090,'Айгенис Оп11'!$C$3:$C$30,1,0)),"Нет","Да")</f>
        <v>Нет</v>
      </c>
      <c r="D2090" s="43">
        <f t="shared" si="67"/>
        <v>366</v>
      </c>
      <c r="E2090" s="44">
        <f>ROUND(('Все выпуски'!$J$3*'Все выпуски'!$J$6/100)/366*(B2090-IF(C2090="Нет",VLOOKUP(A2090,'Айгенис Оп11'!$A$2:$C$30,3,0),VLOOKUP((A2090-1),'Айгенис Оп11'!$A$2:$C$30,3,0))),2)</f>
        <v>5</v>
      </c>
      <c r="G2090" s="43">
        <f>COUNTIF(D2091:$D$2571,365)</f>
        <v>452</v>
      </c>
      <c r="H2090" s="43">
        <f>COUNTIF(D2091:$D$2571,366)</f>
        <v>29</v>
      </c>
    </row>
    <row r="2091" spans="1:8" x14ac:dyDescent="0.25">
      <c r="A2091" s="1">
        <f>COUNTIF($C$2:C2091,"Да")</f>
        <v>22</v>
      </c>
      <c r="B2091" s="45">
        <f t="shared" si="66"/>
        <v>47090</v>
      </c>
      <c r="C2091" s="42" t="str">
        <f>IF(ISERROR(VLOOKUP(B2091,'Айгенис Оп11'!$C$3:$C$30,1,0)),"Нет","Да")</f>
        <v>Нет</v>
      </c>
      <c r="D2091" s="43">
        <f t="shared" si="67"/>
        <v>366</v>
      </c>
      <c r="E2091" s="44">
        <f>ROUND(('Все выпуски'!$J$3*'Все выпуски'!$J$6/100)/366*(B2091-IF(C2091="Нет",VLOOKUP(A2091,'Айгенис Оп11'!$A$2:$C$30,3,0),VLOOKUP((A2091-1),'Айгенис Оп11'!$A$2:$C$30,3,0))),2)</f>
        <v>5.08</v>
      </c>
      <c r="G2091" s="43">
        <f>COUNTIF(D2092:$D$2571,365)</f>
        <v>452</v>
      </c>
      <c r="H2091" s="43">
        <f>COUNTIF(D2092:$D$2571,366)</f>
        <v>28</v>
      </c>
    </row>
    <row r="2092" spans="1:8" x14ac:dyDescent="0.25">
      <c r="A2092" s="1">
        <f>COUNTIF($C$2:C2092,"Да")</f>
        <v>22</v>
      </c>
      <c r="B2092" s="45">
        <f t="shared" si="66"/>
        <v>47091</v>
      </c>
      <c r="C2092" s="42" t="str">
        <f>IF(ISERROR(VLOOKUP(B2092,'Айгенис Оп11'!$C$3:$C$30,1,0)),"Нет","Да")</f>
        <v>Нет</v>
      </c>
      <c r="D2092" s="43">
        <f t="shared" si="67"/>
        <v>366</v>
      </c>
      <c r="E2092" s="44">
        <f>ROUND(('Все выпуски'!$J$3*'Все выпуски'!$J$6/100)/366*(B2092-IF(C2092="Нет",VLOOKUP(A2092,'Айгенис Оп11'!$A$2:$C$30,3,0),VLOOKUP((A2092-1),'Айгенис Оп11'!$A$2:$C$30,3,0))),2)</f>
        <v>5.16</v>
      </c>
      <c r="G2092" s="43">
        <f>COUNTIF(D2093:$D$2571,365)</f>
        <v>452</v>
      </c>
      <c r="H2092" s="43">
        <f>COUNTIF(D2093:$D$2571,366)</f>
        <v>27</v>
      </c>
    </row>
    <row r="2093" spans="1:8" x14ac:dyDescent="0.25">
      <c r="A2093" s="1">
        <f>COUNTIF($C$2:C2093,"Да")</f>
        <v>22</v>
      </c>
      <c r="B2093" s="45">
        <f t="shared" ref="B2093:B2156" si="68">B2092+1</f>
        <v>47092</v>
      </c>
      <c r="C2093" s="42" t="str">
        <f>IF(ISERROR(VLOOKUP(B2093,'Айгенис Оп11'!$C$3:$C$30,1,0)),"Нет","Да")</f>
        <v>Нет</v>
      </c>
      <c r="D2093" s="43">
        <f t="shared" si="67"/>
        <v>366</v>
      </c>
      <c r="E2093" s="44">
        <f>ROUND(('Все выпуски'!$J$3*'Все выпуски'!$J$6/100)/366*(B2093-IF(C2093="Нет",VLOOKUP(A2093,'Айгенис Оп11'!$A$2:$C$30,3,0),VLOOKUP((A2093-1),'Айгенис Оп11'!$A$2:$C$30,3,0))),2)</f>
        <v>5.25</v>
      </c>
      <c r="G2093" s="43">
        <f>COUNTIF(D2094:$D$2571,365)</f>
        <v>452</v>
      </c>
      <c r="H2093" s="43">
        <f>COUNTIF(D2094:$D$2571,366)</f>
        <v>26</v>
      </c>
    </row>
    <row r="2094" spans="1:8" x14ac:dyDescent="0.25">
      <c r="A2094" s="1">
        <f>COUNTIF($C$2:C2094,"Да")</f>
        <v>22</v>
      </c>
      <c r="B2094" s="45">
        <f t="shared" si="68"/>
        <v>47093</v>
      </c>
      <c r="C2094" s="42" t="str">
        <f>IF(ISERROR(VLOOKUP(B2094,'Айгенис Оп11'!$C$3:$C$30,1,0)),"Нет","Да")</f>
        <v>Нет</v>
      </c>
      <c r="D2094" s="43">
        <f t="shared" si="67"/>
        <v>366</v>
      </c>
      <c r="E2094" s="44">
        <f>ROUND(('Все выпуски'!$J$3*'Все выпуски'!$J$6/100)/366*(B2094-IF(C2094="Нет",VLOOKUP(A2094,'Айгенис Оп11'!$A$2:$C$30,3,0),VLOOKUP((A2094-1),'Айгенис Оп11'!$A$2:$C$30,3,0))),2)</f>
        <v>5.33</v>
      </c>
      <c r="G2094" s="43">
        <f>COUNTIF(D2095:$D$2571,365)</f>
        <v>452</v>
      </c>
      <c r="H2094" s="43">
        <f>COUNTIF(D2095:$D$2571,366)</f>
        <v>25</v>
      </c>
    </row>
    <row r="2095" spans="1:8" x14ac:dyDescent="0.25">
      <c r="A2095" s="1">
        <f>COUNTIF($C$2:C2095,"Да")</f>
        <v>22</v>
      </c>
      <c r="B2095" s="45">
        <f t="shared" si="68"/>
        <v>47094</v>
      </c>
      <c r="C2095" s="42" t="str">
        <f>IF(ISERROR(VLOOKUP(B2095,'Айгенис Оп11'!$C$3:$C$30,1,0)),"Нет","Да")</f>
        <v>Нет</v>
      </c>
      <c r="D2095" s="43">
        <f t="shared" si="67"/>
        <v>366</v>
      </c>
      <c r="E2095" s="44">
        <f>ROUND(('Все выпуски'!$J$3*'Все выпуски'!$J$6/100)/366*(B2095-IF(C2095="Нет",VLOOKUP(A2095,'Айгенис Оп11'!$A$2:$C$30,3,0),VLOOKUP((A2095-1),'Айгенис Оп11'!$A$2:$C$30,3,0))),2)</f>
        <v>5.41</v>
      </c>
      <c r="G2095" s="43">
        <f>COUNTIF(D2096:$D$2571,365)</f>
        <v>452</v>
      </c>
      <c r="H2095" s="43">
        <f>COUNTIF(D2096:$D$2571,366)</f>
        <v>24</v>
      </c>
    </row>
    <row r="2096" spans="1:8" x14ac:dyDescent="0.25">
      <c r="A2096" s="1">
        <f>COUNTIF($C$2:C2096,"Да")</f>
        <v>22</v>
      </c>
      <c r="B2096" s="45">
        <f t="shared" si="68"/>
        <v>47095</v>
      </c>
      <c r="C2096" s="42" t="str">
        <f>IF(ISERROR(VLOOKUP(B2096,'Айгенис Оп11'!$C$3:$C$30,1,0)),"Нет","Да")</f>
        <v>Нет</v>
      </c>
      <c r="D2096" s="43">
        <f t="shared" si="67"/>
        <v>366</v>
      </c>
      <c r="E2096" s="44">
        <f>ROUND(('Все выпуски'!$J$3*'Все выпуски'!$J$6/100)/366*(B2096-IF(C2096="Нет",VLOOKUP(A2096,'Айгенис Оп11'!$A$2:$C$30,3,0),VLOOKUP((A2096-1),'Айгенис Оп11'!$A$2:$C$30,3,0))),2)</f>
        <v>5.49</v>
      </c>
      <c r="G2096" s="43">
        <f>COUNTIF(D2097:$D$2571,365)</f>
        <v>452</v>
      </c>
      <c r="H2096" s="43">
        <f>COUNTIF(D2097:$D$2571,366)</f>
        <v>23</v>
      </c>
    </row>
    <row r="2097" spans="1:8" x14ac:dyDescent="0.25">
      <c r="A2097" s="1">
        <f>COUNTIF($C$2:C2097,"Да")</f>
        <v>22</v>
      </c>
      <c r="B2097" s="45">
        <f t="shared" si="68"/>
        <v>47096</v>
      </c>
      <c r="C2097" s="42" t="str">
        <f>IF(ISERROR(VLOOKUP(B2097,'Айгенис Оп11'!$C$3:$C$30,1,0)),"Нет","Да")</f>
        <v>Нет</v>
      </c>
      <c r="D2097" s="43">
        <f t="shared" si="67"/>
        <v>366</v>
      </c>
      <c r="E2097" s="44">
        <f>ROUND(('Все выпуски'!$J$3*'Все выпуски'!$J$6/100)/366*(B2097-IF(C2097="Нет",VLOOKUP(A2097,'Айгенис Оп11'!$A$2:$C$30,3,0),VLOOKUP((A2097-1),'Айгенис Оп11'!$A$2:$C$30,3,0))),2)</f>
        <v>5.57</v>
      </c>
      <c r="G2097" s="43">
        <f>COUNTIF(D2098:$D$2571,365)</f>
        <v>452</v>
      </c>
      <c r="H2097" s="43">
        <f>COUNTIF(D2098:$D$2571,366)</f>
        <v>22</v>
      </c>
    </row>
    <row r="2098" spans="1:8" x14ac:dyDescent="0.25">
      <c r="A2098" s="1">
        <f>COUNTIF($C$2:C2098,"Да")</f>
        <v>22</v>
      </c>
      <c r="B2098" s="45">
        <f t="shared" si="68"/>
        <v>47097</v>
      </c>
      <c r="C2098" s="42" t="str">
        <f>IF(ISERROR(VLOOKUP(B2098,'Айгенис Оп11'!$C$3:$C$30,1,0)),"Нет","Да")</f>
        <v>Нет</v>
      </c>
      <c r="D2098" s="43">
        <f t="shared" si="67"/>
        <v>366</v>
      </c>
      <c r="E2098" s="44">
        <f>ROUND(('Все выпуски'!$J$3*'Все выпуски'!$J$6/100)/366*(B2098-IF(C2098="Нет",VLOOKUP(A2098,'Айгенис Оп11'!$A$2:$C$30,3,0),VLOOKUP((A2098-1),'Айгенис Оп11'!$A$2:$C$30,3,0))),2)</f>
        <v>5.66</v>
      </c>
      <c r="G2098" s="43">
        <f>COUNTIF(D2099:$D$2571,365)</f>
        <v>452</v>
      </c>
      <c r="H2098" s="43">
        <f>COUNTIF(D2099:$D$2571,366)</f>
        <v>21</v>
      </c>
    </row>
    <row r="2099" spans="1:8" x14ac:dyDescent="0.25">
      <c r="A2099" s="1">
        <f>COUNTIF($C$2:C2099,"Да")</f>
        <v>22</v>
      </c>
      <c r="B2099" s="45">
        <f t="shared" si="68"/>
        <v>47098</v>
      </c>
      <c r="C2099" s="42" t="str">
        <f>IF(ISERROR(VLOOKUP(B2099,'Айгенис Оп11'!$C$3:$C$30,1,0)),"Нет","Да")</f>
        <v>Нет</v>
      </c>
      <c r="D2099" s="43">
        <f t="shared" si="67"/>
        <v>366</v>
      </c>
      <c r="E2099" s="44">
        <f>ROUND(('Все выпуски'!$J$3*'Все выпуски'!$J$6/100)/366*(B2099-IF(C2099="Нет",VLOOKUP(A2099,'Айгенис Оп11'!$A$2:$C$30,3,0),VLOOKUP((A2099-1),'Айгенис Оп11'!$A$2:$C$30,3,0))),2)</f>
        <v>5.74</v>
      </c>
      <c r="G2099" s="43">
        <f>COUNTIF(D2100:$D$2571,365)</f>
        <v>452</v>
      </c>
      <c r="H2099" s="43">
        <f>COUNTIF(D2100:$D$2571,366)</f>
        <v>20</v>
      </c>
    </row>
    <row r="2100" spans="1:8" x14ac:dyDescent="0.25">
      <c r="A2100" s="1">
        <f>COUNTIF($C$2:C2100,"Да")</f>
        <v>22</v>
      </c>
      <c r="B2100" s="45">
        <f t="shared" si="68"/>
        <v>47099</v>
      </c>
      <c r="C2100" s="42" t="str">
        <f>IF(ISERROR(VLOOKUP(B2100,'Айгенис Оп11'!$C$3:$C$30,1,0)),"Нет","Да")</f>
        <v>Нет</v>
      </c>
      <c r="D2100" s="43">
        <f t="shared" si="67"/>
        <v>366</v>
      </c>
      <c r="E2100" s="44">
        <f>ROUND(('Все выпуски'!$J$3*'Все выпуски'!$J$6/100)/366*(B2100-IF(C2100="Нет",VLOOKUP(A2100,'Айгенис Оп11'!$A$2:$C$30,3,0),VLOOKUP((A2100-1),'Айгенис Оп11'!$A$2:$C$30,3,0))),2)</f>
        <v>5.82</v>
      </c>
      <c r="G2100" s="43">
        <f>COUNTIF(D2101:$D$2571,365)</f>
        <v>452</v>
      </c>
      <c r="H2100" s="43">
        <f>COUNTIF(D2101:$D$2571,366)</f>
        <v>19</v>
      </c>
    </row>
    <row r="2101" spans="1:8" x14ac:dyDescent="0.25">
      <c r="A2101" s="1">
        <f>COUNTIF($C$2:C2101,"Да")</f>
        <v>22</v>
      </c>
      <c r="B2101" s="45">
        <f t="shared" si="68"/>
        <v>47100</v>
      </c>
      <c r="C2101" s="42" t="str">
        <f>IF(ISERROR(VLOOKUP(B2101,'Айгенис Оп11'!$C$3:$C$30,1,0)),"Нет","Да")</f>
        <v>Нет</v>
      </c>
      <c r="D2101" s="43">
        <f t="shared" si="67"/>
        <v>366</v>
      </c>
      <c r="E2101" s="44">
        <f>ROUND(('Все выпуски'!$J$3*'Все выпуски'!$J$6/100)/366*(B2101-IF(C2101="Нет",VLOOKUP(A2101,'Айгенис Оп11'!$A$2:$C$30,3,0),VLOOKUP((A2101-1),'Айгенис Оп11'!$A$2:$C$30,3,0))),2)</f>
        <v>5.9</v>
      </c>
      <c r="G2101" s="43">
        <f>COUNTIF(D2102:$D$2571,365)</f>
        <v>452</v>
      </c>
      <c r="H2101" s="43">
        <f>COUNTIF(D2102:$D$2571,366)</f>
        <v>18</v>
      </c>
    </row>
    <row r="2102" spans="1:8" x14ac:dyDescent="0.25">
      <c r="A2102" s="1">
        <f>COUNTIF($C$2:C2102,"Да")</f>
        <v>22</v>
      </c>
      <c r="B2102" s="45">
        <f t="shared" si="68"/>
        <v>47101</v>
      </c>
      <c r="C2102" s="42" t="str">
        <f>IF(ISERROR(VLOOKUP(B2102,'Айгенис Оп11'!$C$3:$C$30,1,0)),"Нет","Да")</f>
        <v>Нет</v>
      </c>
      <c r="D2102" s="43">
        <f t="shared" si="67"/>
        <v>366</v>
      </c>
      <c r="E2102" s="44">
        <f>ROUND(('Все выпуски'!$J$3*'Все выпуски'!$J$6/100)/366*(B2102-IF(C2102="Нет",VLOOKUP(A2102,'Айгенис Оп11'!$A$2:$C$30,3,0),VLOOKUP((A2102-1),'Айгенис Оп11'!$A$2:$C$30,3,0))),2)</f>
        <v>5.98</v>
      </c>
      <c r="G2102" s="43">
        <f>COUNTIF(D2103:$D$2571,365)</f>
        <v>452</v>
      </c>
      <c r="H2102" s="43">
        <f>COUNTIF(D2103:$D$2571,366)</f>
        <v>17</v>
      </c>
    </row>
    <row r="2103" spans="1:8" x14ac:dyDescent="0.25">
      <c r="A2103" s="1">
        <f>COUNTIF($C$2:C2103,"Да")</f>
        <v>22</v>
      </c>
      <c r="B2103" s="45">
        <f t="shared" si="68"/>
        <v>47102</v>
      </c>
      <c r="C2103" s="42" t="str">
        <f>IF(ISERROR(VLOOKUP(B2103,'Айгенис Оп11'!$C$3:$C$30,1,0)),"Нет","Да")</f>
        <v>Нет</v>
      </c>
      <c r="D2103" s="43">
        <f t="shared" si="67"/>
        <v>366</v>
      </c>
      <c r="E2103" s="44">
        <f>ROUND(('Все выпуски'!$J$3*'Все выпуски'!$J$6/100)/366*(B2103-IF(C2103="Нет",VLOOKUP(A2103,'Айгенис Оп11'!$A$2:$C$30,3,0),VLOOKUP((A2103-1),'Айгенис Оп11'!$A$2:$C$30,3,0))),2)</f>
        <v>6.07</v>
      </c>
      <c r="G2103" s="43">
        <f>COUNTIF(D2104:$D$2571,365)</f>
        <v>452</v>
      </c>
      <c r="H2103" s="43">
        <f>COUNTIF(D2104:$D$2571,366)</f>
        <v>16</v>
      </c>
    </row>
    <row r="2104" spans="1:8" x14ac:dyDescent="0.25">
      <c r="A2104" s="1">
        <f>COUNTIF($C$2:C2104,"Да")</f>
        <v>22</v>
      </c>
      <c r="B2104" s="45">
        <f t="shared" si="68"/>
        <v>47103</v>
      </c>
      <c r="C2104" s="42" t="str">
        <f>IF(ISERROR(VLOOKUP(B2104,'Айгенис Оп11'!$C$3:$C$30,1,0)),"Нет","Да")</f>
        <v>Нет</v>
      </c>
      <c r="D2104" s="43">
        <f t="shared" si="67"/>
        <v>366</v>
      </c>
      <c r="E2104" s="44">
        <f>ROUND(('Все выпуски'!$J$3*'Все выпуски'!$J$6/100)/366*(B2104-IF(C2104="Нет",VLOOKUP(A2104,'Айгенис Оп11'!$A$2:$C$30,3,0),VLOOKUP((A2104-1),'Айгенис Оп11'!$A$2:$C$30,3,0))),2)</f>
        <v>6.15</v>
      </c>
      <c r="G2104" s="43">
        <f>COUNTIF(D2105:$D$2571,365)</f>
        <v>452</v>
      </c>
      <c r="H2104" s="43">
        <f>COUNTIF(D2105:$D$2571,366)</f>
        <v>15</v>
      </c>
    </row>
    <row r="2105" spans="1:8" x14ac:dyDescent="0.25">
      <c r="A2105" s="1">
        <f>COUNTIF($C$2:C2105,"Да")</f>
        <v>22</v>
      </c>
      <c r="B2105" s="45">
        <f t="shared" si="68"/>
        <v>47104</v>
      </c>
      <c r="C2105" s="42" t="str">
        <f>IF(ISERROR(VLOOKUP(B2105,'Айгенис Оп11'!$C$3:$C$30,1,0)),"Нет","Да")</f>
        <v>Нет</v>
      </c>
      <c r="D2105" s="43">
        <f t="shared" si="67"/>
        <v>366</v>
      </c>
      <c r="E2105" s="44">
        <f>ROUND(('Все выпуски'!$J$3*'Все выпуски'!$J$6/100)/366*(B2105-IF(C2105="Нет",VLOOKUP(A2105,'Айгенис Оп11'!$A$2:$C$30,3,0),VLOOKUP((A2105-1),'Айгенис Оп11'!$A$2:$C$30,3,0))),2)</f>
        <v>6.23</v>
      </c>
      <c r="G2105" s="43">
        <f>COUNTIF(D2106:$D$2571,365)</f>
        <v>452</v>
      </c>
      <c r="H2105" s="43">
        <f>COUNTIF(D2106:$D$2571,366)</f>
        <v>14</v>
      </c>
    </row>
    <row r="2106" spans="1:8" x14ac:dyDescent="0.25">
      <c r="A2106" s="1">
        <f>COUNTIF($C$2:C2106,"Да")</f>
        <v>22</v>
      </c>
      <c r="B2106" s="45">
        <f t="shared" si="68"/>
        <v>47105</v>
      </c>
      <c r="C2106" s="42" t="str">
        <f>IF(ISERROR(VLOOKUP(B2106,'Айгенис Оп11'!$C$3:$C$30,1,0)),"Нет","Да")</f>
        <v>Нет</v>
      </c>
      <c r="D2106" s="43">
        <f t="shared" si="67"/>
        <v>366</v>
      </c>
      <c r="E2106" s="44">
        <f>ROUND(('Все выпуски'!$J$3*'Все выпуски'!$J$6/100)/366*(B2106-IF(C2106="Нет",VLOOKUP(A2106,'Айгенис Оп11'!$A$2:$C$30,3,0),VLOOKUP((A2106-1),'Айгенис Оп11'!$A$2:$C$30,3,0))),2)</f>
        <v>6.31</v>
      </c>
      <c r="G2106" s="43">
        <f>COUNTIF(D2107:$D$2571,365)</f>
        <v>452</v>
      </c>
      <c r="H2106" s="43">
        <f>COUNTIF(D2107:$D$2571,366)</f>
        <v>13</v>
      </c>
    </row>
    <row r="2107" spans="1:8" x14ac:dyDescent="0.25">
      <c r="A2107" s="1">
        <f>COUNTIF($C$2:C2107,"Да")</f>
        <v>22</v>
      </c>
      <c r="B2107" s="45">
        <f t="shared" si="68"/>
        <v>47106</v>
      </c>
      <c r="C2107" s="42" t="str">
        <f>IF(ISERROR(VLOOKUP(B2107,'Айгенис Оп11'!$C$3:$C$30,1,0)),"Нет","Да")</f>
        <v>Нет</v>
      </c>
      <c r="D2107" s="43">
        <f t="shared" si="67"/>
        <v>366</v>
      </c>
      <c r="E2107" s="44">
        <f>ROUND(('Все выпуски'!$J$3*'Все выпуски'!$J$6/100)/366*(B2107-IF(C2107="Нет",VLOOKUP(A2107,'Айгенис Оп11'!$A$2:$C$30,3,0),VLOOKUP((A2107-1),'Айгенис Оп11'!$A$2:$C$30,3,0))),2)</f>
        <v>6.39</v>
      </c>
      <c r="G2107" s="43">
        <f>COUNTIF(D2108:$D$2571,365)</f>
        <v>452</v>
      </c>
      <c r="H2107" s="43">
        <f>COUNTIF(D2108:$D$2571,366)</f>
        <v>12</v>
      </c>
    </row>
    <row r="2108" spans="1:8" x14ac:dyDescent="0.25">
      <c r="A2108" s="1">
        <f>COUNTIF($C$2:C2108,"Да")</f>
        <v>22</v>
      </c>
      <c r="B2108" s="45">
        <f t="shared" si="68"/>
        <v>47107</v>
      </c>
      <c r="C2108" s="42" t="str">
        <f>IF(ISERROR(VLOOKUP(B2108,'Айгенис Оп11'!$C$3:$C$30,1,0)),"Нет","Да")</f>
        <v>Нет</v>
      </c>
      <c r="D2108" s="43">
        <f t="shared" si="67"/>
        <v>366</v>
      </c>
      <c r="E2108" s="44">
        <f>ROUND(('Все выпуски'!$J$3*'Все выпуски'!$J$6/100)/366*(B2108-IF(C2108="Нет",VLOOKUP(A2108,'Айгенис Оп11'!$A$2:$C$30,3,0),VLOOKUP((A2108-1),'Айгенис Оп11'!$A$2:$C$30,3,0))),2)</f>
        <v>6.48</v>
      </c>
      <c r="G2108" s="43">
        <f>COUNTIF(D2109:$D$2571,365)</f>
        <v>452</v>
      </c>
      <c r="H2108" s="43">
        <f>COUNTIF(D2109:$D$2571,366)</f>
        <v>11</v>
      </c>
    </row>
    <row r="2109" spans="1:8" x14ac:dyDescent="0.25">
      <c r="A2109" s="1">
        <f>COUNTIF($C$2:C2109,"Да")</f>
        <v>22</v>
      </c>
      <c r="B2109" s="45">
        <f t="shared" si="68"/>
        <v>47108</v>
      </c>
      <c r="C2109" s="42" t="str">
        <f>IF(ISERROR(VLOOKUP(B2109,'Айгенис Оп11'!$C$3:$C$30,1,0)),"Нет","Да")</f>
        <v>Нет</v>
      </c>
      <c r="D2109" s="43">
        <f t="shared" si="67"/>
        <v>366</v>
      </c>
      <c r="E2109" s="44">
        <f>ROUND(('Все выпуски'!$J$3*'Все выпуски'!$J$6/100)/366*(B2109-IF(C2109="Нет",VLOOKUP(A2109,'Айгенис Оп11'!$A$2:$C$30,3,0),VLOOKUP((A2109-1),'Айгенис Оп11'!$A$2:$C$30,3,0))),2)</f>
        <v>6.56</v>
      </c>
      <c r="G2109" s="43">
        <f>COUNTIF(D2110:$D$2571,365)</f>
        <v>452</v>
      </c>
      <c r="H2109" s="43">
        <f>COUNTIF(D2110:$D$2571,366)</f>
        <v>10</v>
      </c>
    </row>
    <row r="2110" spans="1:8" x14ac:dyDescent="0.25">
      <c r="A2110" s="1">
        <f>COUNTIF($C$2:C2110,"Да")</f>
        <v>22</v>
      </c>
      <c r="B2110" s="45">
        <f t="shared" si="68"/>
        <v>47109</v>
      </c>
      <c r="C2110" s="42" t="str">
        <f>IF(ISERROR(VLOOKUP(B2110,'Айгенис Оп11'!$C$3:$C$30,1,0)),"Нет","Да")</f>
        <v>Нет</v>
      </c>
      <c r="D2110" s="43">
        <f t="shared" si="67"/>
        <v>366</v>
      </c>
      <c r="E2110" s="44">
        <f>ROUND(('Все выпуски'!$J$3*'Все выпуски'!$J$6/100)/366*(B2110-IF(C2110="Нет",VLOOKUP(A2110,'Айгенис Оп11'!$A$2:$C$30,3,0),VLOOKUP((A2110-1),'Айгенис Оп11'!$A$2:$C$30,3,0))),2)</f>
        <v>6.64</v>
      </c>
      <c r="G2110" s="43">
        <f>COUNTIF(D2111:$D$2571,365)</f>
        <v>452</v>
      </c>
      <c r="H2110" s="43">
        <f>COUNTIF(D2111:$D$2571,366)</f>
        <v>9</v>
      </c>
    </row>
    <row r="2111" spans="1:8" x14ac:dyDescent="0.25">
      <c r="A2111" s="1">
        <f>COUNTIF($C$2:C2111,"Да")</f>
        <v>22</v>
      </c>
      <c r="B2111" s="45">
        <f t="shared" si="68"/>
        <v>47110</v>
      </c>
      <c r="C2111" s="42" t="str">
        <f>IF(ISERROR(VLOOKUP(B2111,'Айгенис Оп11'!$C$3:$C$30,1,0)),"Нет","Да")</f>
        <v>Нет</v>
      </c>
      <c r="D2111" s="43">
        <f t="shared" si="67"/>
        <v>366</v>
      </c>
      <c r="E2111" s="44">
        <f>ROUND(('Все выпуски'!$J$3*'Все выпуски'!$J$6/100)/366*(B2111-IF(C2111="Нет",VLOOKUP(A2111,'Айгенис Оп11'!$A$2:$C$30,3,0),VLOOKUP((A2111-1),'Айгенис Оп11'!$A$2:$C$30,3,0))),2)</f>
        <v>6.72</v>
      </c>
      <c r="G2111" s="43">
        <f>COUNTIF(D2112:$D$2571,365)</f>
        <v>452</v>
      </c>
      <c r="H2111" s="43">
        <f>COUNTIF(D2112:$D$2571,366)</f>
        <v>8</v>
      </c>
    </row>
    <row r="2112" spans="1:8" x14ac:dyDescent="0.25">
      <c r="A2112" s="1">
        <f>COUNTIF($C$2:C2112,"Да")</f>
        <v>22</v>
      </c>
      <c r="B2112" s="45">
        <f t="shared" si="68"/>
        <v>47111</v>
      </c>
      <c r="C2112" s="42" t="str">
        <f>IF(ISERROR(VLOOKUP(B2112,'Айгенис Оп11'!$C$3:$C$30,1,0)),"Нет","Да")</f>
        <v>Нет</v>
      </c>
      <c r="D2112" s="43">
        <f t="shared" si="67"/>
        <v>366</v>
      </c>
      <c r="E2112" s="44">
        <f>ROUND(('Все выпуски'!$J$3*'Все выпуски'!$J$6/100)/366*(B2112-IF(C2112="Нет",VLOOKUP(A2112,'Айгенис Оп11'!$A$2:$C$30,3,0),VLOOKUP((A2112-1),'Айгенис Оп11'!$A$2:$C$30,3,0))),2)</f>
        <v>6.8</v>
      </c>
      <c r="G2112" s="43">
        <f>COUNTIF(D2113:$D$2571,365)</f>
        <v>452</v>
      </c>
      <c r="H2112" s="43">
        <f>COUNTIF(D2113:$D$2571,366)</f>
        <v>7</v>
      </c>
    </row>
    <row r="2113" spans="1:8" x14ac:dyDescent="0.25">
      <c r="A2113" s="1">
        <f>COUNTIF($C$2:C2113,"Да")</f>
        <v>22</v>
      </c>
      <c r="B2113" s="45">
        <f t="shared" si="68"/>
        <v>47112</v>
      </c>
      <c r="C2113" s="42" t="str">
        <f>IF(ISERROR(VLOOKUP(B2113,'Айгенис Оп11'!$C$3:$C$30,1,0)),"Нет","Да")</f>
        <v>Нет</v>
      </c>
      <c r="D2113" s="43">
        <f t="shared" si="67"/>
        <v>366</v>
      </c>
      <c r="E2113" s="44">
        <f>ROUND(('Все выпуски'!$J$3*'Все выпуски'!$J$6/100)/366*(B2113-IF(C2113="Нет",VLOOKUP(A2113,'Айгенис Оп11'!$A$2:$C$30,3,0),VLOOKUP((A2113-1),'Айгенис Оп11'!$A$2:$C$30,3,0))),2)</f>
        <v>6.89</v>
      </c>
      <c r="G2113" s="43">
        <f>COUNTIF(D2114:$D$2571,365)</f>
        <v>452</v>
      </c>
      <c r="H2113" s="43">
        <f>COUNTIF(D2114:$D$2571,366)</f>
        <v>6</v>
      </c>
    </row>
    <row r="2114" spans="1:8" x14ac:dyDescent="0.25">
      <c r="A2114" s="1">
        <f>COUNTIF($C$2:C2114,"Да")</f>
        <v>22</v>
      </c>
      <c r="B2114" s="45">
        <f t="shared" si="68"/>
        <v>47113</v>
      </c>
      <c r="C2114" s="42" t="str">
        <f>IF(ISERROR(VLOOKUP(B2114,'Айгенис Оп11'!$C$3:$C$30,1,0)),"Нет","Да")</f>
        <v>Нет</v>
      </c>
      <c r="D2114" s="43">
        <f t="shared" si="67"/>
        <v>366</v>
      </c>
      <c r="E2114" s="44">
        <f>ROUND(('Все выпуски'!$J$3*'Все выпуски'!$J$6/100)/366*(B2114-IF(C2114="Нет",VLOOKUP(A2114,'Айгенис Оп11'!$A$2:$C$30,3,0),VLOOKUP((A2114-1),'Айгенис Оп11'!$A$2:$C$30,3,0))),2)</f>
        <v>6.97</v>
      </c>
      <c r="G2114" s="43">
        <f>COUNTIF(D2115:$D$2571,365)</f>
        <v>452</v>
      </c>
      <c r="H2114" s="43">
        <f>COUNTIF(D2115:$D$2571,366)</f>
        <v>5</v>
      </c>
    </row>
    <row r="2115" spans="1:8" x14ac:dyDescent="0.25">
      <c r="A2115" s="1">
        <f>COUNTIF($C$2:C2115,"Да")</f>
        <v>22</v>
      </c>
      <c r="B2115" s="45">
        <f t="shared" si="68"/>
        <v>47114</v>
      </c>
      <c r="C2115" s="42" t="str">
        <f>IF(ISERROR(VLOOKUP(B2115,'Айгенис Оп11'!$C$3:$C$30,1,0)),"Нет","Да")</f>
        <v>Нет</v>
      </c>
      <c r="D2115" s="43">
        <f t="shared" ref="D2115:D2178" si="69">IF(MOD(YEAR(B2115),4)=0,366,365)</f>
        <v>366</v>
      </c>
      <c r="E2115" s="44">
        <f>ROUND(('Все выпуски'!$J$3*'Все выпуски'!$J$6/100)/366*(B2115-IF(C2115="Нет",VLOOKUP(A2115,'Айгенис Оп11'!$A$2:$C$30,3,0),VLOOKUP((A2115-1),'Айгенис Оп11'!$A$2:$C$30,3,0))),2)</f>
        <v>7.05</v>
      </c>
      <c r="G2115" s="43">
        <f>COUNTIF(D2116:$D$2571,365)</f>
        <v>452</v>
      </c>
      <c r="H2115" s="43">
        <f>COUNTIF(D2116:$D$2571,366)</f>
        <v>4</v>
      </c>
    </row>
    <row r="2116" spans="1:8" x14ac:dyDescent="0.25">
      <c r="A2116" s="1">
        <f>COUNTIF($C$2:C2116,"Да")</f>
        <v>22</v>
      </c>
      <c r="B2116" s="45">
        <f t="shared" si="68"/>
        <v>47115</v>
      </c>
      <c r="C2116" s="42" t="str">
        <f>IF(ISERROR(VLOOKUP(B2116,'Айгенис Оп11'!$C$3:$C$30,1,0)),"Нет","Да")</f>
        <v>Нет</v>
      </c>
      <c r="D2116" s="43">
        <f t="shared" si="69"/>
        <v>366</v>
      </c>
      <c r="E2116" s="44">
        <f>ROUND(('Все выпуски'!$J$3*'Все выпуски'!$J$6/100)/366*(B2116-IF(C2116="Нет",VLOOKUP(A2116,'Айгенис Оп11'!$A$2:$C$30,3,0),VLOOKUP((A2116-1),'Айгенис Оп11'!$A$2:$C$30,3,0))),2)</f>
        <v>7.13</v>
      </c>
      <c r="G2116" s="43">
        <f>COUNTIF(D2117:$D$2571,365)</f>
        <v>452</v>
      </c>
      <c r="H2116" s="43">
        <f>COUNTIF(D2117:$D$2571,366)</f>
        <v>3</v>
      </c>
    </row>
    <row r="2117" spans="1:8" x14ac:dyDescent="0.25">
      <c r="A2117" s="1">
        <f>COUNTIF($C$2:C2117,"Да")</f>
        <v>22</v>
      </c>
      <c r="B2117" s="45">
        <f t="shared" si="68"/>
        <v>47116</v>
      </c>
      <c r="C2117" s="42" t="str">
        <f>IF(ISERROR(VLOOKUP(B2117,'Айгенис Оп11'!$C$3:$C$30,1,0)),"Нет","Да")</f>
        <v>Нет</v>
      </c>
      <c r="D2117" s="43">
        <f t="shared" si="69"/>
        <v>366</v>
      </c>
      <c r="E2117" s="44">
        <f>ROUND(('Все выпуски'!$J$3*'Все выпуски'!$J$6/100)/366*(B2117-IF(C2117="Нет",VLOOKUP(A2117,'Айгенис Оп11'!$A$2:$C$30,3,0),VLOOKUP((A2117-1),'Айгенис Оп11'!$A$2:$C$30,3,0))),2)</f>
        <v>7.21</v>
      </c>
      <c r="G2117" s="43">
        <f>COUNTIF(D2118:$D$2571,365)</f>
        <v>452</v>
      </c>
      <c r="H2117" s="43">
        <f>COUNTIF(D2118:$D$2571,366)</f>
        <v>2</v>
      </c>
    </row>
    <row r="2118" spans="1:8" x14ac:dyDescent="0.25">
      <c r="A2118" s="1">
        <f>COUNTIF($C$2:C2118,"Да")</f>
        <v>22</v>
      </c>
      <c r="B2118" s="45">
        <f t="shared" si="68"/>
        <v>47117</v>
      </c>
      <c r="C2118" s="42" t="str">
        <f>IF(ISERROR(VLOOKUP(B2118,'Айгенис Оп11'!$C$3:$C$30,1,0)),"Нет","Да")</f>
        <v>Нет</v>
      </c>
      <c r="D2118" s="43">
        <f t="shared" si="69"/>
        <v>366</v>
      </c>
      <c r="E2118" s="44">
        <f>ROUND(('Все выпуски'!$J$3*'Все выпуски'!$J$6/100)/366*(B2118-IF(C2118="Нет",VLOOKUP(A2118,'Айгенис Оп11'!$A$2:$C$30,3,0),VLOOKUP((A2118-1),'Айгенис Оп11'!$A$2:$C$30,3,0))),2)</f>
        <v>7.3</v>
      </c>
      <c r="G2118" s="43">
        <f>COUNTIF(D2119:$D$2571,365)</f>
        <v>452</v>
      </c>
      <c r="H2118" s="43">
        <f>COUNTIF(D2119:$D$2571,366)</f>
        <v>1</v>
      </c>
    </row>
    <row r="2119" spans="1:8" x14ac:dyDescent="0.25">
      <c r="A2119" s="1">
        <f>COUNTIF($C$2:C2119,"Да")</f>
        <v>22</v>
      </c>
      <c r="B2119" s="45">
        <f t="shared" si="68"/>
        <v>47118</v>
      </c>
      <c r="C2119" s="42" t="str">
        <f>IF(ISERROR(VLOOKUP(B2119,'Айгенис Оп11'!$C$3:$C$30,1,0)),"Нет","Да")</f>
        <v>Нет</v>
      </c>
      <c r="D2119" s="43">
        <f t="shared" si="69"/>
        <v>366</v>
      </c>
      <c r="E2119" s="44">
        <f>ROUND(('Все выпуски'!$J$3*'Все выпуски'!$J$6/100)/366*(B2119-IF(C2119="Нет",VLOOKUP(A2119,'Айгенис Оп11'!$A$2:$C$30,3,0),VLOOKUP((A2119-1),'Айгенис Оп11'!$A$2:$C$30,3,0))),2)</f>
        <v>7.38</v>
      </c>
      <c r="F2119" s="44">
        <f>('Все выпуски'!$J$3*'Все выпуски'!$J$6/100)/366*(B2119-IF(C2119="Нет",VLOOKUP(A2119,'Айгенис Оп11'!$A$2:$C$30,3,0),VLOOKUP((A2119-1),'Айгенис Оп11'!$A$2:$C$30,3,0)))</f>
        <v>7.3770491803278686</v>
      </c>
      <c r="G2119" s="43">
        <f>COUNTIF(D2120:$D$2571,365)</f>
        <v>452</v>
      </c>
      <c r="H2119" s="43">
        <f>COUNTIF(D2120:$D$2571,366)</f>
        <v>0</v>
      </c>
    </row>
    <row r="2120" spans="1:8" x14ac:dyDescent="0.25">
      <c r="A2120" s="1">
        <f>COUNTIF($C$2:C2120,"Да")</f>
        <v>22</v>
      </c>
      <c r="B2120" s="45">
        <f t="shared" si="68"/>
        <v>47119</v>
      </c>
      <c r="C2120" s="42" t="str">
        <f>IF(ISERROR(VLOOKUP(B2120,'Айгенис Оп11'!$C$3:$C$30,1,0)),"Нет","Да")</f>
        <v>Нет</v>
      </c>
      <c r="D2120" s="43">
        <f t="shared" si="69"/>
        <v>365</v>
      </c>
      <c r="E2120" s="44">
        <f>ROUND(('Все выпуски'!$J$3*'Все выпуски'!$J$6/100)*((B2120-$B$2119)/365)+$F$2119,2)</f>
        <v>7.46</v>
      </c>
      <c r="G2120" s="43">
        <f>COUNTIF(D2121:$D$2571,365)</f>
        <v>451</v>
      </c>
      <c r="H2120" s="43">
        <f>COUNTIF(D2121:$D$2571,366)</f>
        <v>0</v>
      </c>
    </row>
    <row r="2121" spans="1:8" x14ac:dyDescent="0.25">
      <c r="A2121" s="1">
        <f>COUNTIF($C$2:C2121,"Да")</f>
        <v>23</v>
      </c>
      <c r="B2121" s="45">
        <f t="shared" si="68"/>
        <v>47120</v>
      </c>
      <c r="C2121" s="42" t="str">
        <f>IF(ISERROR(VLOOKUP(B2121,'Айгенис Оп11'!$C$3:$C$30,1,0)),"Нет","Да")</f>
        <v>Да</v>
      </c>
      <c r="D2121" s="43">
        <f t="shared" si="69"/>
        <v>365</v>
      </c>
      <c r="E2121" s="44">
        <f>ROUND(('Все выпуски'!$J$3*'Все выпуски'!$J$6/100)*((B2121-$B$2119)/365)+$F$2119,2)</f>
        <v>7.54</v>
      </c>
      <c r="G2121" s="43">
        <f>COUNTIF(D2122:$D$2571,365)</f>
        <v>450</v>
      </c>
      <c r="H2121" s="43">
        <f>COUNTIF(D2122:$D$2571,366)</f>
        <v>0</v>
      </c>
    </row>
    <row r="2122" spans="1:8" x14ac:dyDescent="0.25">
      <c r="A2122" s="1">
        <f>COUNTIF($C$2:C2122,"Да")</f>
        <v>23</v>
      </c>
      <c r="B2122" s="45">
        <f t="shared" si="68"/>
        <v>47121</v>
      </c>
      <c r="C2122" s="42" t="str">
        <f>IF(ISERROR(VLOOKUP(B2122,'Айгенис Оп11'!$C$3:$C$30,1,0)),"Нет","Да")</f>
        <v>Нет</v>
      </c>
      <c r="D2122" s="43">
        <f t="shared" si="69"/>
        <v>365</v>
      </c>
      <c r="E2122" s="44">
        <f>ROUND(('Все выпуски'!$J$3*'Все выпуски'!$J$6/100)/365*(B2122-IF(C2122="Нет",VLOOKUP(A2122,'Айгенис Оп11'!$A$2:$C$30,3,0),VLOOKUP((A2122-1),'Айгенис Оп11'!$A$2:$C$30,3,0))),2)</f>
        <v>0.08</v>
      </c>
      <c r="G2122" s="43">
        <f>COUNTIF(D2123:$D$2571,365)</f>
        <v>449</v>
      </c>
      <c r="H2122" s="43">
        <f>COUNTIF(D2123:$D$2571,366)</f>
        <v>0</v>
      </c>
    </row>
    <row r="2123" spans="1:8" x14ac:dyDescent="0.25">
      <c r="A2123" s="1">
        <f>COUNTIF($C$2:C2123,"Да")</f>
        <v>23</v>
      </c>
      <c r="B2123" s="45">
        <f t="shared" si="68"/>
        <v>47122</v>
      </c>
      <c r="C2123" s="42" t="str">
        <f>IF(ISERROR(VLOOKUP(B2123,'Айгенис Оп11'!$C$3:$C$30,1,0)),"Нет","Да")</f>
        <v>Нет</v>
      </c>
      <c r="D2123" s="43">
        <f t="shared" si="69"/>
        <v>365</v>
      </c>
      <c r="E2123" s="44">
        <f>ROUND(('Все выпуски'!$J$3*'Все выпуски'!$J$6/100)/365*(B2123-IF(C2123="Нет",VLOOKUP(A2123,'Айгенис Оп11'!$A$2:$C$30,3,0),VLOOKUP((A2123-1),'Айгенис Оп11'!$A$2:$C$30,3,0))),2)</f>
        <v>0.16</v>
      </c>
      <c r="G2123" s="43">
        <f>COUNTIF(D2124:$D$2571,365)</f>
        <v>448</v>
      </c>
      <c r="H2123" s="43">
        <f>COUNTIF(D2124:$D$2571,366)</f>
        <v>0</v>
      </c>
    </row>
    <row r="2124" spans="1:8" x14ac:dyDescent="0.25">
      <c r="A2124" s="1">
        <f>COUNTIF($C$2:C2124,"Да")</f>
        <v>23</v>
      </c>
      <c r="B2124" s="45">
        <f t="shared" si="68"/>
        <v>47123</v>
      </c>
      <c r="C2124" s="42" t="str">
        <f>IF(ISERROR(VLOOKUP(B2124,'Айгенис Оп11'!$C$3:$C$30,1,0)),"Нет","Да")</f>
        <v>Нет</v>
      </c>
      <c r="D2124" s="43">
        <f t="shared" si="69"/>
        <v>365</v>
      </c>
      <c r="E2124" s="44">
        <f>ROUND(('Все выпуски'!$J$3*'Все выпуски'!$J$6/100)/365*(B2124-IF(C2124="Нет",VLOOKUP(A2124,'Айгенис Оп11'!$A$2:$C$30,3,0),VLOOKUP((A2124-1),'Айгенис Оп11'!$A$2:$C$30,3,0))),2)</f>
        <v>0.25</v>
      </c>
      <c r="G2124" s="43">
        <f>COUNTIF(D2125:$D$2571,365)</f>
        <v>447</v>
      </c>
      <c r="H2124" s="43">
        <f>COUNTIF(D2125:$D$2571,366)</f>
        <v>0</v>
      </c>
    </row>
    <row r="2125" spans="1:8" x14ac:dyDescent="0.25">
      <c r="A2125" s="1">
        <f>COUNTIF($C$2:C2125,"Да")</f>
        <v>23</v>
      </c>
      <c r="B2125" s="45">
        <f t="shared" si="68"/>
        <v>47124</v>
      </c>
      <c r="C2125" s="42" t="str">
        <f>IF(ISERROR(VLOOKUP(B2125,'Айгенис Оп11'!$C$3:$C$30,1,0)),"Нет","Да")</f>
        <v>Нет</v>
      </c>
      <c r="D2125" s="43">
        <f t="shared" si="69"/>
        <v>365</v>
      </c>
      <c r="E2125" s="44">
        <f>ROUND(('Все выпуски'!$J$3*'Все выпуски'!$J$6/100)/365*(B2125-IF(C2125="Нет",VLOOKUP(A2125,'Айгенис Оп11'!$A$2:$C$30,3,0),VLOOKUP((A2125-1),'Айгенис Оп11'!$A$2:$C$30,3,0))),2)</f>
        <v>0.33</v>
      </c>
      <c r="G2125" s="43">
        <f>COUNTIF(D2126:$D$2571,365)</f>
        <v>446</v>
      </c>
      <c r="H2125" s="43">
        <f>COUNTIF(D2126:$D$2571,366)</f>
        <v>0</v>
      </c>
    </row>
    <row r="2126" spans="1:8" x14ac:dyDescent="0.25">
      <c r="A2126" s="1">
        <f>COUNTIF($C$2:C2126,"Да")</f>
        <v>23</v>
      </c>
      <c r="B2126" s="45">
        <f t="shared" si="68"/>
        <v>47125</v>
      </c>
      <c r="C2126" s="42" t="str">
        <f>IF(ISERROR(VLOOKUP(B2126,'Айгенис Оп11'!$C$3:$C$30,1,0)),"Нет","Да")</f>
        <v>Нет</v>
      </c>
      <c r="D2126" s="43">
        <f t="shared" si="69"/>
        <v>365</v>
      </c>
      <c r="E2126" s="44">
        <f>ROUND(('Все выпуски'!$J$3*'Все выпуски'!$J$6/100)/365*(B2126-IF(C2126="Нет",VLOOKUP(A2126,'Айгенис Оп11'!$A$2:$C$30,3,0),VLOOKUP((A2126-1),'Айгенис Оп11'!$A$2:$C$30,3,0))),2)</f>
        <v>0.41</v>
      </c>
      <c r="G2126" s="43">
        <f>COUNTIF(D2127:$D$2571,365)</f>
        <v>445</v>
      </c>
      <c r="H2126" s="43">
        <f>COUNTIF(D2127:$D$2571,366)</f>
        <v>0</v>
      </c>
    </row>
    <row r="2127" spans="1:8" x14ac:dyDescent="0.25">
      <c r="A2127" s="1">
        <f>COUNTIF($C$2:C2127,"Да")</f>
        <v>23</v>
      </c>
      <c r="B2127" s="45">
        <f t="shared" si="68"/>
        <v>47126</v>
      </c>
      <c r="C2127" s="42" t="str">
        <f>IF(ISERROR(VLOOKUP(B2127,'Айгенис Оп11'!$C$3:$C$30,1,0)),"Нет","Да")</f>
        <v>Нет</v>
      </c>
      <c r="D2127" s="43">
        <f t="shared" si="69"/>
        <v>365</v>
      </c>
      <c r="E2127" s="44">
        <f>ROUND(('Все выпуски'!$J$3*'Все выпуски'!$J$6/100)/365*(B2127-IF(C2127="Нет",VLOOKUP(A2127,'Айгенис Оп11'!$A$2:$C$30,3,0),VLOOKUP((A2127-1),'Айгенис Оп11'!$A$2:$C$30,3,0))),2)</f>
        <v>0.49</v>
      </c>
      <c r="G2127" s="43">
        <f>COUNTIF(D2128:$D$2571,365)</f>
        <v>444</v>
      </c>
      <c r="H2127" s="43">
        <f>COUNTIF(D2128:$D$2571,366)</f>
        <v>0</v>
      </c>
    </row>
    <row r="2128" spans="1:8" x14ac:dyDescent="0.25">
      <c r="A2128" s="1">
        <f>COUNTIF($C$2:C2128,"Да")</f>
        <v>23</v>
      </c>
      <c r="B2128" s="45">
        <f t="shared" si="68"/>
        <v>47127</v>
      </c>
      <c r="C2128" s="42" t="str">
        <f>IF(ISERROR(VLOOKUP(B2128,'Айгенис Оп11'!$C$3:$C$30,1,0)),"Нет","Да")</f>
        <v>Нет</v>
      </c>
      <c r="D2128" s="43">
        <f t="shared" si="69"/>
        <v>365</v>
      </c>
      <c r="E2128" s="44">
        <f>ROUND(('Все выпуски'!$J$3*'Все выпуски'!$J$6/100)/365*(B2128-IF(C2128="Нет",VLOOKUP(A2128,'Айгенис Оп11'!$A$2:$C$30,3,0),VLOOKUP((A2128-1),'Айгенис Оп11'!$A$2:$C$30,3,0))),2)</f>
        <v>0.57999999999999996</v>
      </c>
      <c r="G2128" s="43">
        <f>COUNTIF(D2129:$D$2571,365)</f>
        <v>443</v>
      </c>
      <c r="H2128" s="43">
        <f>COUNTIF(D2129:$D$2571,366)</f>
        <v>0</v>
      </c>
    </row>
    <row r="2129" spans="1:8" x14ac:dyDescent="0.25">
      <c r="A2129" s="1">
        <f>COUNTIF($C$2:C2129,"Да")</f>
        <v>23</v>
      </c>
      <c r="B2129" s="45">
        <f t="shared" si="68"/>
        <v>47128</v>
      </c>
      <c r="C2129" s="42" t="str">
        <f>IF(ISERROR(VLOOKUP(B2129,'Айгенис Оп11'!$C$3:$C$30,1,0)),"Нет","Да")</f>
        <v>Нет</v>
      </c>
      <c r="D2129" s="43">
        <f t="shared" si="69"/>
        <v>365</v>
      </c>
      <c r="E2129" s="44">
        <f>ROUND(('Все выпуски'!$J$3*'Все выпуски'!$J$6/100)/365*(B2129-IF(C2129="Нет",VLOOKUP(A2129,'Айгенис Оп11'!$A$2:$C$30,3,0),VLOOKUP((A2129-1),'Айгенис Оп11'!$A$2:$C$30,3,0))),2)</f>
        <v>0.66</v>
      </c>
      <c r="G2129" s="43">
        <f>COUNTIF(D2130:$D$2571,365)</f>
        <v>442</v>
      </c>
      <c r="H2129" s="43">
        <f>COUNTIF(D2130:$D$2571,366)</f>
        <v>0</v>
      </c>
    </row>
    <row r="2130" spans="1:8" x14ac:dyDescent="0.25">
      <c r="A2130" s="1">
        <f>COUNTIF($C$2:C2130,"Да")</f>
        <v>23</v>
      </c>
      <c r="B2130" s="45">
        <f t="shared" si="68"/>
        <v>47129</v>
      </c>
      <c r="C2130" s="42" t="str">
        <f>IF(ISERROR(VLOOKUP(B2130,'Айгенис Оп11'!$C$3:$C$30,1,0)),"Нет","Да")</f>
        <v>Нет</v>
      </c>
      <c r="D2130" s="43">
        <f t="shared" si="69"/>
        <v>365</v>
      </c>
      <c r="E2130" s="44">
        <f>ROUND(('Все выпуски'!$J$3*'Все выпуски'!$J$6/100)/365*(B2130-IF(C2130="Нет",VLOOKUP(A2130,'Айгенис Оп11'!$A$2:$C$30,3,0),VLOOKUP((A2130-1),'Айгенис Оп11'!$A$2:$C$30,3,0))),2)</f>
        <v>0.74</v>
      </c>
      <c r="G2130" s="43">
        <f>COUNTIF(D2131:$D$2571,365)</f>
        <v>441</v>
      </c>
      <c r="H2130" s="43">
        <f>COUNTIF(D2131:$D$2571,366)</f>
        <v>0</v>
      </c>
    </row>
    <row r="2131" spans="1:8" x14ac:dyDescent="0.25">
      <c r="A2131" s="1">
        <f>COUNTIF($C$2:C2131,"Да")</f>
        <v>23</v>
      </c>
      <c r="B2131" s="45">
        <f t="shared" si="68"/>
        <v>47130</v>
      </c>
      <c r="C2131" s="42" t="str">
        <f>IF(ISERROR(VLOOKUP(B2131,'Айгенис Оп11'!$C$3:$C$30,1,0)),"Нет","Да")</f>
        <v>Нет</v>
      </c>
      <c r="D2131" s="43">
        <f t="shared" si="69"/>
        <v>365</v>
      </c>
      <c r="E2131" s="44">
        <f>ROUND(('Все выпуски'!$J$3*'Все выпуски'!$J$6/100)/365*(B2131-IF(C2131="Нет",VLOOKUP(A2131,'Айгенис Оп11'!$A$2:$C$30,3,0),VLOOKUP((A2131-1),'Айгенис Оп11'!$A$2:$C$30,3,0))),2)</f>
        <v>0.82</v>
      </c>
      <c r="G2131" s="43">
        <f>COUNTIF(D2132:$D$2571,365)</f>
        <v>440</v>
      </c>
      <c r="H2131" s="43">
        <f>COUNTIF(D2132:$D$2571,366)</f>
        <v>0</v>
      </c>
    </row>
    <row r="2132" spans="1:8" x14ac:dyDescent="0.25">
      <c r="A2132" s="1">
        <f>COUNTIF($C$2:C2132,"Да")</f>
        <v>23</v>
      </c>
      <c r="B2132" s="45">
        <f t="shared" si="68"/>
        <v>47131</v>
      </c>
      <c r="C2132" s="42" t="str">
        <f>IF(ISERROR(VLOOKUP(B2132,'Айгенис Оп11'!$C$3:$C$30,1,0)),"Нет","Да")</f>
        <v>Нет</v>
      </c>
      <c r="D2132" s="43">
        <f t="shared" si="69"/>
        <v>365</v>
      </c>
      <c r="E2132" s="44">
        <f>ROUND(('Все выпуски'!$J$3*'Все выпуски'!$J$6/100)/365*(B2132-IF(C2132="Нет",VLOOKUP(A2132,'Айгенис Оп11'!$A$2:$C$30,3,0),VLOOKUP((A2132-1),'Айгенис Оп11'!$A$2:$C$30,3,0))),2)</f>
        <v>0.9</v>
      </c>
      <c r="G2132" s="43">
        <f>COUNTIF(D2133:$D$2571,365)</f>
        <v>439</v>
      </c>
      <c r="H2132" s="43">
        <f>COUNTIF(D2133:$D$2571,366)</f>
        <v>0</v>
      </c>
    </row>
    <row r="2133" spans="1:8" x14ac:dyDescent="0.25">
      <c r="A2133" s="1">
        <f>COUNTIF($C$2:C2133,"Да")</f>
        <v>23</v>
      </c>
      <c r="B2133" s="45">
        <f t="shared" si="68"/>
        <v>47132</v>
      </c>
      <c r="C2133" s="42" t="str">
        <f>IF(ISERROR(VLOOKUP(B2133,'Айгенис Оп11'!$C$3:$C$30,1,0)),"Нет","Да")</f>
        <v>Нет</v>
      </c>
      <c r="D2133" s="43">
        <f t="shared" si="69"/>
        <v>365</v>
      </c>
      <c r="E2133" s="44">
        <f>ROUND(('Все выпуски'!$J$3*'Все выпуски'!$J$6/100)/365*(B2133-IF(C2133="Нет",VLOOKUP(A2133,'Айгенис Оп11'!$A$2:$C$30,3,0),VLOOKUP((A2133-1),'Айгенис Оп11'!$A$2:$C$30,3,0))),2)</f>
        <v>0.99</v>
      </c>
      <c r="G2133" s="43">
        <f>COUNTIF(D2134:$D$2571,365)</f>
        <v>438</v>
      </c>
      <c r="H2133" s="43">
        <f>COUNTIF(D2134:$D$2571,366)</f>
        <v>0</v>
      </c>
    </row>
    <row r="2134" spans="1:8" x14ac:dyDescent="0.25">
      <c r="A2134" s="1">
        <f>COUNTIF($C$2:C2134,"Да")</f>
        <v>23</v>
      </c>
      <c r="B2134" s="45">
        <f t="shared" si="68"/>
        <v>47133</v>
      </c>
      <c r="C2134" s="42" t="str">
        <f>IF(ISERROR(VLOOKUP(B2134,'Айгенис Оп11'!$C$3:$C$30,1,0)),"Нет","Да")</f>
        <v>Нет</v>
      </c>
      <c r="D2134" s="43">
        <f t="shared" si="69"/>
        <v>365</v>
      </c>
      <c r="E2134" s="44">
        <f>ROUND(('Все выпуски'!$J$3*'Все выпуски'!$J$6/100)/365*(B2134-IF(C2134="Нет",VLOOKUP(A2134,'Айгенис Оп11'!$A$2:$C$30,3,0),VLOOKUP((A2134-1),'Айгенис Оп11'!$A$2:$C$30,3,0))),2)</f>
        <v>1.07</v>
      </c>
      <c r="G2134" s="43">
        <f>COUNTIF(D2135:$D$2571,365)</f>
        <v>437</v>
      </c>
      <c r="H2134" s="43">
        <f>COUNTIF(D2135:$D$2571,366)</f>
        <v>0</v>
      </c>
    </row>
    <row r="2135" spans="1:8" x14ac:dyDescent="0.25">
      <c r="A2135" s="1">
        <f>COUNTIF($C$2:C2135,"Да")</f>
        <v>23</v>
      </c>
      <c r="B2135" s="45">
        <f t="shared" si="68"/>
        <v>47134</v>
      </c>
      <c r="C2135" s="42" t="str">
        <f>IF(ISERROR(VLOOKUP(B2135,'Айгенис Оп11'!$C$3:$C$30,1,0)),"Нет","Да")</f>
        <v>Нет</v>
      </c>
      <c r="D2135" s="43">
        <f t="shared" si="69"/>
        <v>365</v>
      </c>
      <c r="E2135" s="44">
        <f>ROUND(('Все выпуски'!$J$3*'Все выпуски'!$J$6/100)/365*(B2135-IF(C2135="Нет",VLOOKUP(A2135,'Айгенис Оп11'!$A$2:$C$30,3,0),VLOOKUP((A2135-1),'Айгенис Оп11'!$A$2:$C$30,3,0))),2)</f>
        <v>1.1499999999999999</v>
      </c>
      <c r="G2135" s="43">
        <f>COUNTIF(D2136:$D$2571,365)</f>
        <v>436</v>
      </c>
      <c r="H2135" s="43">
        <f>COUNTIF(D2136:$D$2571,366)</f>
        <v>0</v>
      </c>
    </row>
    <row r="2136" spans="1:8" x14ac:dyDescent="0.25">
      <c r="A2136" s="1">
        <f>COUNTIF($C$2:C2136,"Да")</f>
        <v>23</v>
      </c>
      <c r="B2136" s="45">
        <f t="shared" si="68"/>
        <v>47135</v>
      </c>
      <c r="C2136" s="42" t="str">
        <f>IF(ISERROR(VLOOKUP(B2136,'Айгенис Оп11'!$C$3:$C$30,1,0)),"Нет","Да")</f>
        <v>Нет</v>
      </c>
      <c r="D2136" s="43">
        <f t="shared" si="69"/>
        <v>365</v>
      </c>
      <c r="E2136" s="44">
        <f>ROUND(('Все выпуски'!$J$3*'Все выпуски'!$J$6/100)/365*(B2136-IF(C2136="Нет",VLOOKUP(A2136,'Айгенис Оп11'!$A$2:$C$30,3,0),VLOOKUP((A2136-1),'Айгенис Оп11'!$A$2:$C$30,3,0))),2)</f>
        <v>1.23</v>
      </c>
      <c r="G2136" s="43">
        <f>COUNTIF(D2137:$D$2571,365)</f>
        <v>435</v>
      </c>
      <c r="H2136" s="43">
        <f>COUNTIF(D2137:$D$2571,366)</f>
        <v>0</v>
      </c>
    </row>
    <row r="2137" spans="1:8" x14ac:dyDescent="0.25">
      <c r="A2137" s="1">
        <f>COUNTIF($C$2:C2137,"Да")</f>
        <v>23</v>
      </c>
      <c r="B2137" s="45">
        <f t="shared" si="68"/>
        <v>47136</v>
      </c>
      <c r="C2137" s="42" t="str">
        <f>IF(ISERROR(VLOOKUP(B2137,'Айгенис Оп11'!$C$3:$C$30,1,0)),"Нет","Да")</f>
        <v>Нет</v>
      </c>
      <c r="D2137" s="43">
        <f t="shared" si="69"/>
        <v>365</v>
      </c>
      <c r="E2137" s="44">
        <f>ROUND(('Все выпуски'!$J$3*'Все выпуски'!$J$6/100)/365*(B2137-IF(C2137="Нет",VLOOKUP(A2137,'Айгенис Оп11'!$A$2:$C$30,3,0),VLOOKUP((A2137-1),'Айгенис Оп11'!$A$2:$C$30,3,0))),2)</f>
        <v>1.32</v>
      </c>
      <c r="G2137" s="43">
        <f>COUNTIF(D2138:$D$2571,365)</f>
        <v>434</v>
      </c>
      <c r="H2137" s="43">
        <f>COUNTIF(D2138:$D$2571,366)</f>
        <v>0</v>
      </c>
    </row>
    <row r="2138" spans="1:8" x14ac:dyDescent="0.25">
      <c r="A2138" s="1">
        <f>COUNTIF($C$2:C2138,"Да")</f>
        <v>23</v>
      </c>
      <c r="B2138" s="45">
        <f t="shared" si="68"/>
        <v>47137</v>
      </c>
      <c r="C2138" s="42" t="str">
        <f>IF(ISERROR(VLOOKUP(B2138,'Айгенис Оп11'!$C$3:$C$30,1,0)),"Нет","Да")</f>
        <v>Нет</v>
      </c>
      <c r="D2138" s="43">
        <f t="shared" si="69"/>
        <v>365</v>
      </c>
      <c r="E2138" s="44">
        <f>ROUND(('Все выпуски'!$J$3*'Все выпуски'!$J$6/100)/365*(B2138-IF(C2138="Нет",VLOOKUP(A2138,'Айгенис Оп11'!$A$2:$C$30,3,0),VLOOKUP((A2138-1),'Айгенис Оп11'!$A$2:$C$30,3,0))),2)</f>
        <v>1.4</v>
      </c>
      <c r="G2138" s="43">
        <f>COUNTIF(D2139:$D$2571,365)</f>
        <v>433</v>
      </c>
      <c r="H2138" s="43">
        <f>COUNTIF(D2139:$D$2571,366)</f>
        <v>0</v>
      </c>
    </row>
    <row r="2139" spans="1:8" x14ac:dyDescent="0.25">
      <c r="A2139" s="1">
        <f>COUNTIF($C$2:C2139,"Да")</f>
        <v>23</v>
      </c>
      <c r="B2139" s="45">
        <f t="shared" si="68"/>
        <v>47138</v>
      </c>
      <c r="C2139" s="42" t="str">
        <f>IF(ISERROR(VLOOKUP(B2139,'Айгенис Оп11'!$C$3:$C$30,1,0)),"Нет","Да")</f>
        <v>Нет</v>
      </c>
      <c r="D2139" s="43">
        <f t="shared" si="69"/>
        <v>365</v>
      </c>
      <c r="E2139" s="44">
        <f>ROUND(('Все выпуски'!$J$3*'Все выпуски'!$J$6/100)/365*(B2139-IF(C2139="Нет",VLOOKUP(A2139,'Айгенис Оп11'!$A$2:$C$30,3,0),VLOOKUP((A2139-1),'Айгенис Оп11'!$A$2:$C$30,3,0))),2)</f>
        <v>1.48</v>
      </c>
      <c r="G2139" s="43">
        <f>COUNTIF(D2140:$D$2571,365)</f>
        <v>432</v>
      </c>
      <c r="H2139" s="43">
        <f>COUNTIF(D2140:$D$2571,366)</f>
        <v>0</v>
      </c>
    </row>
    <row r="2140" spans="1:8" x14ac:dyDescent="0.25">
      <c r="A2140" s="1">
        <f>COUNTIF($C$2:C2140,"Да")</f>
        <v>23</v>
      </c>
      <c r="B2140" s="45">
        <f t="shared" si="68"/>
        <v>47139</v>
      </c>
      <c r="C2140" s="42" t="str">
        <f>IF(ISERROR(VLOOKUP(B2140,'Айгенис Оп11'!$C$3:$C$30,1,0)),"Нет","Да")</f>
        <v>Нет</v>
      </c>
      <c r="D2140" s="43">
        <f t="shared" si="69"/>
        <v>365</v>
      </c>
      <c r="E2140" s="44">
        <f>ROUND(('Все выпуски'!$J$3*'Все выпуски'!$J$6/100)/365*(B2140-IF(C2140="Нет",VLOOKUP(A2140,'Айгенис Оп11'!$A$2:$C$30,3,0),VLOOKUP((A2140-1),'Айгенис Оп11'!$A$2:$C$30,3,0))),2)</f>
        <v>1.56</v>
      </c>
      <c r="G2140" s="43">
        <f>COUNTIF(D2141:$D$2571,365)</f>
        <v>431</v>
      </c>
      <c r="H2140" s="43">
        <f>COUNTIF(D2141:$D$2571,366)</f>
        <v>0</v>
      </c>
    </row>
    <row r="2141" spans="1:8" x14ac:dyDescent="0.25">
      <c r="A2141" s="1">
        <f>COUNTIF($C$2:C2141,"Да")</f>
        <v>23</v>
      </c>
      <c r="B2141" s="45">
        <f t="shared" si="68"/>
        <v>47140</v>
      </c>
      <c r="C2141" s="42" t="str">
        <f>IF(ISERROR(VLOOKUP(B2141,'Айгенис Оп11'!$C$3:$C$30,1,0)),"Нет","Да")</f>
        <v>Нет</v>
      </c>
      <c r="D2141" s="43">
        <f t="shared" si="69"/>
        <v>365</v>
      </c>
      <c r="E2141" s="44">
        <f>ROUND(('Все выпуски'!$J$3*'Все выпуски'!$J$6/100)/365*(B2141-IF(C2141="Нет",VLOOKUP(A2141,'Айгенис Оп11'!$A$2:$C$30,3,0),VLOOKUP((A2141-1),'Айгенис Оп11'!$A$2:$C$30,3,0))),2)</f>
        <v>1.64</v>
      </c>
      <c r="G2141" s="43">
        <f>COUNTIF(D2142:$D$2571,365)</f>
        <v>430</v>
      </c>
      <c r="H2141" s="43">
        <f>COUNTIF(D2142:$D$2571,366)</f>
        <v>0</v>
      </c>
    </row>
    <row r="2142" spans="1:8" x14ac:dyDescent="0.25">
      <c r="A2142" s="1">
        <f>COUNTIF($C$2:C2142,"Да")</f>
        <v>23</v>
      </c>
      <c r="B2142" s="45">
        <f t="shared" si="68"/>
        <v>47141</v>
      </c>
      <c r="C2142" s="42" t="str">
        <f>IF(ISERROR(VLOOKUP(B2142,'Айгенис Оп11'!$C$3:$C$30,1,0)),"Нет","Да")</f>
        <v>Нет</v>
      </c>
      <c r="D2142" s="43">
        <f t="shared" si="69"/>
        <v>365</v>
      </c>
      <c r="E2142" s="44">
        <f>ROUND(('Все выпуски'!$J$3*'Все выпуски'!$J$6/100)/365*(B2142-IF(C2142="Нет",VLOOKUP(A2142,'Айгенис Оп11'!$A$2:$C$30,3,0),VLOOKUP((A2142-1),'Айгенис Оп11'!$A$2:$C$30,3,0))),2)</f>
        <v>1.73</v>
      </c>
      <c r="G2142" s="43">
        <f>COUNTIF(D2143:$D$2571,365)</f>
        <v>429</v>
      </c>
      <c r="H2142" s="43">
        <f>COUNTIF(D2143:$D$2571,366)</f>
        <v>0</v>
      </c>
    </row>
    <row r="2143" spans="1:8" x14ac:dyDescent="0.25">
      <c r="A2143" s="1">
        <f>COUNTIF($C$2:C2143,"Да")</f>
        <v>23</v>
      </c>
      <c r="B2143" s="45">
        <f t="shared" si="68"/>
        <v>47142</v>
      </c>
      <c r="C2143" s="42" t="str">
        <f>IF(ISERROR(VLOOKUP(B2143,'Айгенис Оп11'!$C$3:$C$30,1,0)),"Нет","Да")</f>
        <v>Нет</v>
      </c>
      <c r="D2143" s="43">
        <f t="shared" si="69"/>
        <v>365</v>
      </c>
      <c r="E2143" s="44">
        <f>ROUND(('Все выпуски'!$J$3*'Все выпуски'!$J$6/100)/365*(B2143-IF(C2143="Нет",VLOOKUP(A2143,'Айгенис Оп11'!$A$2:$C$30,3,0),VLOOKUP((A2143-1),'Айгенис Оп11'!$A$2:$C$30,3,0))),2)</f>
        <v>1.81</v>
      </c>
      <c r="G2143" s="43">
        <f>COUNTIF(D2144:$D$2571,365)</f>
        <v>428</v>
      </c>
      <c r="H2143" s="43">
        <f>COUNTIF(D2144:$D$2571,366)</f>
        <v>0</v>
      </c>
    </row>
    <row r="2144" spans="1:8" x14ac:dyDescent="0.25">
      <c r="A2144" s="1">
        <f>COUNTIF($C$2:C2144,"Да")</f>
        <v>23</v>
      </c>
      <c r="B2144" s="45">
        <f t="shared" si="68"/>
        <v>47143</v>
      </c>
      <c r="C2144" s="42" t="str">
        <f>IF(ISERROR(VLOOKUP(B2144,'Айгенис Оп11'!$C$3:$C$30,1,0)),"Нет","Да")</f>
        <v>Нет</v>
      </c>
      <c r="D2144" s="43">
        <f t="shared" si="69"/>
        <v>365</v>
      </c>
      <c r="E2144" s="44">
        <f>ROUND(('Все выпуски'!$J$3*'Все выпуски'!$J$6/100)/365*(B2144-IF(C2144="Нет",VLOOKUP(A2144,'Айгенис Оп11'!$A$2:$C$30,3,0),VLOOKUP((A2144-1),'Айгенис Оп11'!$A$2:$C$30,3,0))),2)</f>
        <v>1.89</v>
      </c>
      <c r="G2144" s="43">
        <f>COUNTIF(D2145:$D$2571,365)</f>
        <v>427</v>
      </c>
      <c r="H2144" s="43">
        <f>COUNTIF(D2145:$D$2571,366)</f>
        <v>0</v>
      </c>
    </row>
    <row r="2145" spans="1:8" x14ac:dyDescent="0.25">
      <c r="A2145" s="1">
        <f>COUNTIF($C$2:C2145,"Да")</f>
        <v>23</v>
      </c>
      <c r="B2145" s="45">
        <f t="shared" si="68"/>
        <v>47144</v>
      </c>
      <c r="C2145" s="42" t="str">
        <f>IF(ISERROR(VLOOKUP(B2145,'Айгенис Оп11'!$C$3:$C$30,1,0)),"Нет","Да")</f>
        <v>Нет</v>
      </c>
      <c r="D2145" s="43">
        <f t="shared" si="69"/>
        <v>365</v>
      </c>
      <c r="E2145" s="44">
        <f>ROUND(('Все выпуски'!$J$3*'Все выпуски'!$J$6/100)/365*(B2145-IF(C2145="Нет",VLOOKUP(A2145,'Айгенис Оп11'!$A$2:$C$30,3,0),VLOOKUP((A2145-1),'Айгенис Оп11'!$A$2:$C$30,3,0))),2)</f>
        <v>1.97</v>
      </c>
      <c r="G2145" s="43">
        <f>COUNTIF(D2146:$D$2571,365)</f>
        <v>426</v>
      </c>
      <c r="H2145" s="43">
        <f>COUNTIF(D2146:$D$2571,366)</f>
        <v>0</v>
      </c>
    </row>
    <row r="2146" spans="1:8" x14ac:dyDescent="0.25">
      <c r="A2146" s="1">
        <f>COUNTIF($C$2:C2146,"Да")</f>
        <v>23</v>
      </c>
      <c r="B2146" s="45">
        <f t="shared" si="68"/>
        <v>47145</v>
      </c>
      <c r="C2146" s="42" t="str">
        <f>IF(ISERROR(VLOOKUP(B2146,'Айгенис Оп11'!$C$3:$C$30,1,0)),"Нет","Да")</f>
        <v>Нет</v>
      </c>
      <c r="D2146" s="43">
        <f t="shared" si="69"/>
        <v>365</v>
      </c>
      <c r="E2146" s="44">
        <f>ROUND(('Все выпуски'!$J$3*'Все выпуски'!$J$6/100)/365*(B2146-IF(C2146="Нет",VLOOKUP(A2146,'Айгенис Оп11'!$A$2:$C$30,3,0),VLOOKUP((A2146-1),'Айгенис Оп11'!$A$2:$C$30,3,0))),2)</f>
        <v>2.0499999999999998</v>
      </c>
      <c r="G2146" s="43">
        <f>COUNTIF(D2147:$D$2571,365)</f>
        <v>425</v>
      </c>
      <c r="H2146" s="43">
        <f>COUNTIF(D2147:$D$2571,366)</f>
        <v>0</v>
      </c>
    </row>
    <row r="2147" spans="1:8" x14ac:dyDescent="0.25">
      <c r="A2147" s="1">
        <f>COUNTIF($C$2:C2147,"Да")</f>
        <v>23</v>
      </c>
      <c r="B2147" s="45">
        <f t="shared" si="68"/>
        <v>47146</v>
      </c>
      <c r="C2147" s="42" t="str">
        <f>IF(ISERROR(VLOOKUP(B2147,'Айгенис Оп11'!$C$3:$C$30,1,0)),"Нет","Да")</f>
        <v>Нет</v>
      </c>
      <c r="D2147" s="43">
        <f t="shared" si="69"/>
        <v>365</v>
      </c>
      <c r="E2147" s="44">
        <f>ROUND(('Все выпуски'!$J$3*'Все выпуски'!$J$6/100)/365*(B2147-IF(C2147="Нет",VLOOKUP(A2147,'Айгенис Оп11'!$A$2:$C$30,3,0),VLOOKUP((A2147-1),'Айгенис Оп11'!$A$2:$C$30,3,0))),2)</f>
        <v>2.14</v>
      </c>
      <c r="G2147" s="43">
        <f>COUNTIF(D2148:$D$2571,365)</f>
        <v>424</v>
      </c>
      <c r="H2147" s="43">
        <f>COUNTIF(D2148:$D$2571,366)</f>
        <v>0</v>
      </c>
    </row>
    <row r="2148" spans="1:8" x14ac:dyDescent="0.25">
      <c r="A2148" s="1">
        <f>COUNTIF($C$2:C2148,"Да")</f>
        <v>23</v>
      </c>
      <c r="B2148" s="45">
        <f t="shared" si="68"/>
        <v>47147</v>
      </c>
      <c r="C2148" s="42" t="str">
        <f>IF(ISERROR(VLOOKUP(B2148,'Айгенис Оп11'!$C$3:$C$30,1,0)),"Нет","Да")</f>
        <v>Нет</v>
      </c>
      <c r="D2148" s="43">
        <f t="shared" si="69"/>
        <v>365</v>
      </c>
      <c r="E2148" s="44">
        <f>ROUND(('Все выпуски'!$J$3*'Все выпуски'!$J$6/100)/365*(B2148-IF(C2148="Нет",VLOOKUP(A2148,'Айгенис Оп11'!$A$2:$C$30,3,0),VLOOKUP((A2148-1),'Айгенис Оп11'!$A$2:$C$30,3,0))),2)</f>
        <v>2.2200000000000002</v>
      </c>
      <c r="G2148" s="43">
        <f>COUNTIF(D2149:$D$2571,365)</f>
        <v>423</v>
      </c>
      <c r="H2148" s="43">
        <f>COUNTIF(D2149:$D$2571,366)</f>
        <v>0</v>
      </c>
    </row>
    <row r="2149" spans="1:8" x14ac:dyDescent="0.25">
      <c r="A2149" s="1">
        <f>COUNTIF($C$2:C2149,"Да")</f>
        <v>23</v>
      </c>
      <c r="B2149" s="45">
        <f t="shared" si="68"/>
        <v>47148</v>
      </c>
      <c r="C2149" s="42" t="str">
        <f>IF(ISERROR(VLOOKUP(B2149,'Айгенис Оп11'!$C$3:$C$30,1,0)),"Нет","Да")</f>
        <v>Нет</v>
      </c>
      <c r="D2149" s="43">
        <f t="shared" si="69"/>
        <v>365</v>
      </c>
      <c r="E2149" s="44">
        <f>ROUND(('Все выпуски'!$J$3*'Все выпуски'!$J$6/100)/365*(B2149-IF(C2149="Нет",VLOOKUP(A2149,'Айгенис Оп11'!$A$2:$C$30,3,0),VLOOKUP((A2149-1),'Айгенис Оп11'!$A$2:$C$30,3,0))),2)</f>
        <v>2.2999999999999998</v>
      </c>
      <c r="G2149" s="43">
        <f>COUNTIF(D2150:$D$2571,365)</f>
        <v>422</v>
      </c>
      <c r="H2149" s="43">
        <f>COUNTIF(D2150:$D$2571,366)</f>
        <v>0</v>
      </c>
    </row>
    <row r="2150" spans="1:8" x14ac:dyDescent="0.25">
      <c r="A2150" s="1">
        <f>COUNTIF($C$2:C2150,"Да")</f>
        <v>23</v>
      </c>
      <c r="B2150" s="45">
        <f t="shared" si="68"/>
        <v>47149</v>
      </c>
      <c r="C2150" s="42" t="str">
        <f>IF(ISERROR(VLOOKUP(B2150,'Айгенис Оп11'!$C$3:$C$30,1,0)),"Нет","Да")</f>
        <v>Нет</v>
      </c>
      <c r="D2150" s="43">
        <f t="shared" si="69"/>
        <v>365</v>
      </c>
      <c r="E2150" s="44">
        <f>ROUND(('Все выпуски'!$J$3*'Все выпуски'!$J$6/100)/365*(B2150-IF(C2150="Нет",VLOOKUP(A2150,'Айгенис Оп11'!$A$2:$C$30,3,0),VLOOKUP((A2150-1),'Айгенис Оп11'!$A$2:$C$30,3,0))),2)</f>
        <v>2.38</v>
      </c>
      <c r="G2150" s="43">
        <f>COUNTIF(D2151:$D$2571,365)</f>
        <v>421</v>
      </c>
      <c r="H2150" s="43">
        <f>COUNTIF(D2151:$D$2571,366)</f>
        <v>0</v>
      </c>
    </row>
    <row r="2151" spans="1:8" x14ac:dyDescent="0.25">
      <c r="A2151" s="1">
        <f>COUNTIF($C$2:C2151,"Да")</f>
        <v>23</v>
      </c>
      <c r="B2151" s="45">
        <f t="shared" si="68"/>
        <v>47150</v>
      </c>
      <c r="C2151" s="42" t="str">
        <f>IF(ISERROR(VLOOKUP(B2151,'Айгенис Оп11'!$C$3:$C$30,1,0)),"Нет","Да")</f>
        <v>Нет</v>
      </c>
      <c r="D2151" s="43">
        <f t="shared" si="69"/>
        <v>365</v>
      </c>
      <c r="E2151" s="44">
        <f>ROUND(('Все выпуски'!$J$3*'Все выпуски'!$J$6/100)/365*(B2151-IF(C2151="Нет",VLOOKUP(A2151,'Айгенис Оп11'!$A$2:$C$30,3,0),VLOOKUP((A2151-1),'Айгенис Оп11'!$A$2:$C$30,3,0))),2)</f>
        <v>2.4700000000000002</v>
      </c>
      <c r="G2151" s="43">
        <f>COUNTIF(D2152:$D$2571,365)</f>
        <v>420</v>
      </c>
      <c r="H2151" s="43">
        <f>COUNTIF(D2152:$D$2571,366)</f>
        <v>0</v>
      </c>
    </row>
    <row r="2152" spans="1:8" x14ac:dyDescent="0.25">
      <c r="A2152" s="1">
        <f>COUNTIF($C$2:C2152,"Да")</f>
        <v>23</v>
      </c>
      <c r="B2152" s="45">
        <f t="shared" si="68"/>
        <v>47151</v>
      </c>
      <c r="C2152" s="42" t="str">
        <f>IF(ISERROR(VLOOKUP(B2152,'Айгенис Оп11'!$C$3:$C$30,1,0)),"Нет","Да")</f>
        <v>Нет</v>
      </c>
      <c r="D2152" s="43">
        <f t="shared" si="69"/>
        <v>365</v>
      </c>
      <c r="E2152" s="44">
        <f>ROUND(('Все выпуски'!$J$3*'Все выпуски'!$J$6/100)/365*(B2152-IF(C2152="Нет",VLOOKUP(A2152,'Айгенис Оп11'!$A$2:$C$30,3,0),VLOOKUP((A2152-1),'Айгенис Оп11'!$A$2:$C$30,3,0))),2)</f>
        <v>2.5499999999999998</v>
      </c>
      <c r="G2152" s="43">
        <f>COUNTIF(D2153:$D$2571,365)</f>
        <v>419</v>
      </c>
      <c r="H2152" s="43">
        <f>COUNTIF(D2153:$D$2571,366)</f>
        <v>0</v>
      </c>
    </row>
    <row r="2153" spans="1:8" x14ac:dyDescent="0.25">
      <c r="A2153" s="1">
        <f>COUNTIF($C$2:C2153,"Да")</f>
        <v>23</v>
      </c>
      <c r="B2153" s="45">
        <f t="shared" si="68"/>
        <v>47152</v>
      </c>
      <c r="C2153" s="42" t="str">
        <f>IF(ISERROR(VLOOKUP(B2153,'Айгенис Оп11'!$C$3:$C$30,1,0)),"Нет","Да")</f>
        <v>Нет</v>
      </c>
      <c r="D2153" s="43">
        <f t="shared" si="69"/>
        <v>365</v>
      </c>
      <c r="E2153" s="44">
        <f>ROUND(('Все выпуски'!$J$3*'Все выпуски'!$J$6/100)/365*(B2153-IF(C2153="Нет",VLOOKUP(A2153,'Айгенис Оп11'!$A$2:$C$30,3,0),VLOOKUP((A2153-1),'Айгенис Оп11'!$A$2:$C$30,3,0))),2)</f>
        <v>2.63</v>
      </c>
      <c r="G2153" s="43">
        <f>COUNTIF(D2154:$D$2571,365)</f>
        <v>418</v>
      </c>
      <c r="H2153" s="43">
        <f>COUNTIF(D2154:$D$2571,366)</f>
        <v>0</v>
      </c>
    </row>
    <row r="2154" spans="1:8" x14ac:dyDescent="0.25">
      <c r="A2154" s="1">
        <f>COUNTIF($C$2:C2154,"Да")</f>
        <v>23</v>
      </c>
      <c r="B2154" s="45">
        <f t="shared" si="68"/>
        <v>47153</v>
      </c>
      <c r="C2154" s="42" t="str">
        <f>IF(ISERROR(VLOOKUP(B2154,'Айгенис Оп11'!$C$3:$C$30,1,0)),"Нет","Да")</f>
        <v>Нет</v>
      </c>
      <c r="D2154" s="43">
        <f t="shared" si="69"/>
        <v>365</v>
      </c>
      <c r="E2154" s="44">
        <f>ROUND(('Все выпуски'!$J$3*'Все выпуски'!$J$6/100)/365*(B2154-IF(C2154="Нет",VLOOKUP(A2154,'Айгенис Оп11'!$A$2:$C$30,3,0),VLOOKUP((A2154-1),'Айгенис Оп11'!$A$2:$C$30,3,0))),2)</f>
        <v>2.71</v>
      </c>
      <c r="G2154" s="43">
        <f>COUNTIF(D2155:$D$2571,365)</f>
        <v>417</v>
      </c>
      <c r="H2154" s="43">
        <f>COUNTIF(D2155:$D$2571,366)</f>
        <v>0</v>
      </c>
    </row>
    <row r="2155" spans="1:8" x14ac:dyDescent="0.25">
      <c r="A2155" s="1">
        <f>COUNTIF($C$2:C2155,"Да")</f>
        <v>23</v>
      </c>
      <c r="B2155" s="45">
        <f t="shared" si="68"/>
        <v>47154</v>
      </c>
      <c r="C2155" s="42" t="str">
        <f>IF(ISERROR(VLOOKUP(B2155,'Айгенис Оп11'!$C$3:$C$30,1,0)),"Нет","Да")</f>
        <v>Нет</v>
      </c>
      <c r="D2155" s="43">
        <f t="shared" si="69"/>
        <v>365</v>
      </c>
      <c r="E2155" s="44">
        <f>ROUND(('Все выпуски'!$J$3*'Все выпуски'!$J$6/100)/365*(B2155-IF(C2155="Нет",VLOOKUP(A2155,'Айгенис Оп11'!$A$2:$C$30,3,0),VLOOKUP((A2155-1),'Айгенис Оп11'!$A$2:$C$30,3,0))),2)</f>
        <v>2.79</v>
      </c>
      <c r="G2155" s="43">
        <f>COUNTIF(D2156:$D$2571,365)</f>
        <v>416</v>
      </c>
      <c r="H2155" s="43">
        <f>COUNTIF(D2156:$D$2571,366)</f>
        <v>0</v>
      </c>
    </row>
    <row r="2156" spans="1:8" x14ac:dyDescent="0.25">
      <c r="A2156" s="1">
        <f>COUNTIF($C$2:C2156,"Да")</f>
        <v>23</v>
      </c>
      <c r="B2156" s="45">
        <f t="shared" si="68"/>
        <v>47155</v>
      </c>
      <c r="C2156" s="42" t="str">
        <f>IF(ISERROR(VLOOKUP(B2156,'Айгенис Оп11'!$C$3:$C$30,1,0)),"Нет","Да")</f>
        <v>Нет</v>
      </c>
      <c r="D2156" s="43">
        <f t="shared" si="69"/>
        <v>365</v>
      </c>
      <c r="E2156" s="44">
        <f>ROUND(('Все выпуски'!$J$3*'Все выпуски'!$J$6/100)/365*(B2156-IF(C2156="Нет",VLOOKUP(A2156,'Айгенис Оп11'!$A$2:$C$30,3,0),VLOOKUP((A2156-1),'Айгенис Оп11'!$A$2:$C$30,3,0))),2)</f>
        <v>2.88</v>
      </c>
      <c r="G2156" s="43">
        <f>COUNTIF(D2157:$D$2571,365)</f>
        <v>415</v>
      </c>
      <c r="H2156" s="43">
        <f>COUNTIF(D2157:$D$2571,366)</f>
        <v>0</v>
      </c>
    </row>
    <row r="2157" spans="1:8" x14ac:dyDescent="0.25">
      <c r="A2157" s="1">
        <f>COUNTIF($C$2:C2157,"Да")</f>
        <v>23</v>
      </c>
      <c r="B2157" s="45">
        <f t="shared" ref="B2157:B2220" si="70">B2156+1</f>
        <v>47156</v>
      </c>
      <c r="C2157" s="42" t="str">
        <f>IF(ISERROR(VLOOKUP(B2157,'Айгенис Оп11'!$C$3:$C$30,1,0)),"Нет","Да")</f>
        <v>Нет</v>
      </c>
      <c r="D2157" s="43">
        <f t="shared" si="69"/>
        <v>365</v>
      </c>
      <c r="E2157" s="44">
        <f>ROUND(('Все выпуски'!$J$3*'Все выпуски'!$J$6/100)/365*(B2157-IF(C2157="Нет",VLOOKUP(A2157,'Айгенис Оп11'!$A$2:$C$30,3,0),VLOOKUP((A2157-1),'Айгенис Оп11'!$A$2:$C$30,3,0))),2)</f>
        <v>2.96</v>
      </c>
      <c r="G2157" s="43">
        <f>COUNTIF(D2158:$D$2571,365)</f>
        <v>414</v>
      </c>
      <c r="H2157" s="43">
        <f>COUNTIF(D2158:$D$2571,366)</f>
        <v>0</v>
      </c>
    </row>
    <row r="2158" spans="1:8" x14ac:dyDescent="0.25">
      <c r="A2158" s="1">
        <f>COUNTIF($C$2:C2158,"Да")</f>
        <v>23</v>
      </c>
      <c r="B2158" s="45">
        <f t="shared" si="70"/>
        <v>47157</v>
      </c>
      <c r="C2158" s="42" t="str">
        <f>IF(ISERROR(VLOOKUP(B2158,'Айгенис Оп11'!$C$3:$C$30,1,0)),"Нет","Да")</f>
        <v>Нет</v>
      </c>
      <c r="D2158" s="43">
        <f t="shared" si="69"/>
        <v>365</v>
      </c>
      <c r="E2158" s="44">
        <f>ROUND(('Все выпуски'!$J$3*'Все выпуски'!$J$6/100)/365*(B2158-IF(C2158="Нет",VLOOKUP(A2158,'Айгенис Оп11'!$A$2:$C$30,3,0),VLOOKUP((A2158-1),'Айгенис Оп11'!$A$2:$C$30,3,0))),2)</f>
        <v>3.04</v>
      </c>
      <c r="G2158" s="43">
        <f>COUNTIF(D2159:$D$2571,365)</f>
        <v>413</v>
      </c>
      <c r="H2158" s="43">
        <f>COUNTIF(D2159:$D$2571,366)</f>
        <v>0</v>
      </c>
    </row>
    <row r="2159" spans="1:8" x14ac:dyDescent="0.25">
      <c r="A2159" s="1">
        <f>COUNTIF($C$2:C2159,"Да")</f>
        <v>23</v>
      </c>
      <c r="B2159" s="45">
        <f t="shared" si="70"/>
        <v>47158</v>
      </c>
      <c r="C2159" s="42" t="str">
        <f>IF(ISERROR(VLOOKUP(B2159,'Айгенис Оп11'!$C$3:$C$30,1,0)),"Нет","Да")</f>
        <v>Нет</v>
      </c>
      <c r="D2159" s="43">
        <f t="shared" si="69"/>
        <v>365</v>
      </c>
      <c r="E2159" s="44">
        <f>ROUND(('Все выпуски'!$J$3*'Все выпуски'!$J$6/100)/365*(B2159-IF(C2159="Нет",VLOOKUP(A2159,'Айгенис Оп11'!$A$2:$C$30,3,0),VLOOKUP((A2159-1),'Айгенис Оп11'!$A$2:$C$30,3,0))),2)</f>
        <v>3.12</v>
      </c>
      <c r="G2159" s="43">
        <f>COUNTIF(D2160:$D$2571,365)</f>
        <v>412</v>
      </c>
      <c r="H2159" s="43">
        <f>COUNTIF(D2160:$D$2571,366)</f>
        <v>0</v>
      </c>
    </row>
    <row r="2160" spans="1:8" x14ac:dyDescent="0.25">
      <c r="A2160" s="1">
        <f>COUNTIF($C$2:C2160,"Да")</f>
        <v>23</v>
      </c>
      <c r="B2160" s="45">
        <f t="shared" si="70"/>
        <v>47159</v>
      </c>
      <c r="C2160" s="42" t="str">
        <f>IF(ISERROR(VLOOKUP(B2160,'Айгенис Оп11'!$C$3:$C$30,1,0)),"Нет","Да")</f>
        <v>Нет</v>
      </c>
      <c r="D2160" s="43">
        <f t="shared" si="69"/>
        <v>365</v>
      </c>
      <c r="E2160" s="44">
        <f>ROUND(('Все выпуски'!$J$3*'Все выпуски'!$J$6/100)/365*(B2160-IF(C2160="Нет",VLOOKUP(A2160,'Айгенис Оп11'!$A$2:$C$30,3,0),VLOOKUP((A2160-1),'Айгенис Оп11'!$A$2:$C$30,3,0))),2)</f>
        <v>3.21</v>
      </c>
      <c r="G2160" s="43">
        <f>COUNTIF(D2161:$D$2571,365)</f>
        <v>411</v>
      </c>
      <c r="H2160" s="43">
        <f>COUNTIF(D2161:$D$2571,366)</f>
        <v>0</v>
      </c>
    </row>
    <row r="2161" spans="1:8" x14ac:dyDescent="0.25">
      <c r="A2161" s="1">
        <f>COUNTIF($C$2:C2161,"Да")</f>
        <v>23</v>
      </c>
      <c r="B2161" s="45">
        <f t="shared" si="70"/>
        <v>47160</v>
      </c>
      <c r="C2161" s="42" t="str">
        <f>IF(ISERROR(VLOOKUP(B2161,'Айгенис Оп11'!$C$3:$C$30,1,0)),"Нет","Да")</f>
        <v>Нет</v>
      </c>
      <c r="D2161" s="43">
        <f t="shared" si="69"/>
        <v>365</v>
      </c>
      <c r="E2161" s="44">
        <f>ROUND(('Все выпуски'!$J$3*'Все выпуски'!$J$6/100)/365*(B2161-IF(C2161="Нет",VLOOKUP(A2161,'Айгенис Оп11'!$A$2:$C$30,3,0),VLOOKUP((A2161-1),'Айгенис Оп11'!$A$2:$C$30,3,0))),2)</f>
        <v>3.29</v>
      </c>
      <c r="G2161" s="43">
        <f>COUNTIF(D2162:$D$2571,365)</f>
        <v>410</v>
      </c>
      <c r="H2161" s="43">
        <f>COUNTIF(D2162:$D$2571,366)</f>
        <v>0</v>
      </c>
    </row>
    <row r="2162" spans="1:8" x14ac:dyDescent="0.25">
      <c r="A2162" s="1">
        <f>COUNTIF($C$2:C2162,"Да")</f>
        <v>23</v>
      </c>
      <c r="B2162" s="45">
        <f t="shared" si="70"/>
        <v>47161</v>
      </c>
      <c r="C2162" s="42" t="str">
        <f>IF(ISERROR(VLOOKUP(B2162,'Айгенис Оп11'!$C$3:$C$30,1,0)),"Нет","Да")</f>
        <v>Нет</v>
      </c>
      <c r="D2162" s="43">
        <f t="shared" si="69"/>
        <v>365</v>
      </c>
      <c r="E2162" s="44">
        <f>ROUND(('Все выпуски'!$J$3*'Все выпуски'!$J$6/100)/365*(B2162-IF(C2162="Нет",VLOOKUP(A2162,'Айгенис Оп11'!$A$2:$C$30,3,0),VLOOKUP((A2162-1),'Айгенис Оп11'!$A$2:$C$30,3,0))),2)</f>
        <v>3.37</v>
      </c>
      <c r="G2162" s="43">
        <f>COUNTIF(D2163:$D$2571,365)</f>
        <v>409</v>
      </c>
      <c r="H2162" s="43">
        <f>COUNTIF(D2163:$D$2571,366)</f>
        <v>0</v>
      </c>
    </row>
    <row r="2163" spans="1:8" x14ac:dyDescent="0.25">
      <c r="A2163" s="1">
        <f>COUNTIF($C$2:C2163,"Да")</f>
        <v>23</v>
      </c>
      <c r="B2163" s="45">
        <f t="shared" si="70"/>
        <v>47162</v>
      </c>
      <c r="C2163" s="42" t="str">
        <f>IF(ISERROR(VLOOKUP(B2163,'Айгенис Оп11'!$C$3:$C$30,1,0)),"Нет","Да")</f>
        <v>Нет</v>
      </c>
      <c r="D2163" s="43">
        <f t="shared" si="69"/>
        <v>365</v>
      </c>
      <c r="E2163" s="44">
        <f>ROUND(('Все выпуски'!$J$3*'Все выпуски'!$J$6/100)/365*(B2163-IF(C2163="Нет",VLOOKUP(A2163,'Айгенис Оп11'!$A$2:$C$30,3,0),VLOOKUP((A2163-1),'Айгенис Оп11'!$A$2:$C$30,3,0))),2)</f>
        <v>3.45</v>
      </c>
      <c r="G2163" s="43">
        <f>COUNTIF(D2164:$D$2571,365)</f>
        <v>408</v>
      </c>
      <c r="H2163" s="43">
        <f>COUNTIF(D2164:$D$2571,366)</f>
        <v>0</v>
      </c>
    </row>
    <row r="2164" spans="1:8" x14ac:dyDescent="0.25">
      <c r="A2164" s="1">
        <f>COUNTIF($C$2:C2164,"Да")</f>
        <v>23</v>
      </c>
      <c r="B2164" s="45">
        <f t="shared" si="70"/>
        <v>47163</v>
      </c>
      <c r="C2164" s="42" t="str">
        <f>IF(ISERROR(VLOOKUP(B2164,'Айгенис Оп11'!$C$3:$C$30,1,0)),"Нет","Да")</f>
        <v>Нет</v>
      </c>
      <c r="D2164" s="43">
        <f t="shared" si="69"/>
        <v>365</v>
      </c>
      <c r="E2164" s="44">
        <f>ROUND(('Все выпуски'!$J$3*'Все выпуски'!$J$6/100)/365*(B2164-IF(C2164="Нет",VLOOKUP(A2164,'Айгенис Оп11'!$A$2:$C$30,3,0),VLOOKUP((A2164-1),'Айгенис Оп11'!$A$2:$C$30,3,0))),2)</f>
        <v>3.53</v>
      </c>
      <c r="G2164" s="43">
        <f>COUNTIF(D2165:$D$2571,365)</f>
        <v>407</v>
      </c>
      <c r="H2164" s="43">
        <f>COUNTIF(D2165:$D$2571,366)</f>
        <v>0</v>
      </c>
    </row>
    <row r="2165" spans="1:8" x14ac:dyDescent="0.25">
      <c r="A2165" s="1">
        <f>COUNTIF($C$2:C2165,"Да")</f>
        <v>23</v>
      </c>
      <c r="B2165" s="45">
        <f t="shared" si="70"/>
        <v>47164</v>
      </c>
      <c r="C2165" s="42" t="str">
        <f>IF(ISERROR(VLOOKUP(B2165,'Айгенис Оп11'!$C$3:$C$30,1,0)),"Нет","Да")</f>
        <v>Нет</v>
      </c>
      <c r="D2165" s="43">
        <f t="shared" si="69"/>
        <v>365</v>
      </c>
      <c r="E2165" s="44">
        <f>ROUND(('Все выпуски'!$J$3*'Все выпуски'!$J$6/100)/365*(B2165-IF(C2165="Нет",VLOOKUP(A2165,'Айгенис Оп11'!$A$2:$C$30,3,0),VLOOKUP((A2165-1),'Айгенис Оп11'!$A$2:$C$30,3,0))),2)</f>
        <v>3.62</v>
      </c>
      <c r="G2165" s="43">
        <f>COUNTIF(D2166:$D$2571,365)</f>
        <v>406</v>
      </c>
      <c r="H2165" s="43">
        <f>COUNTIF(D2166:$D$2571,366)</f>
        <v>0</v>
      </c>
    </row>
    <row r="2166" spans="1:8" x14ac:dyDescent="0.25">
      <c r="A2166" s="1">
        <f>COUNTIF($C$2:C2166,"Да")</f>
        <v>23</v>
      </c>
      <c r="B2166" s="45">
        <f t="shared" si="70"/>
        <v>47165</v>
      </c>
      <c r="C2166" s="42" t="str">
        <f>IF(ISERROR(VLOOKUP(B2166,'Айгенис Оп11'!$C$3:$C$30,1,0)),"Нет","Да")</f>
        <v>Нет</v>
      </c>
      <c r="D2166" s="43">
        <f t="shared" si="69"/>
        <v>365</v>
      </c>
      <c r="E2166" s="44">
        <f>ROUND(('Все выпуски'!$J$3*'Все выпуски'!$J$6/100)/365*(B2166-IF(C2166="Нет",VLOOKUP(A2166,'Айгенис Оп11'!$A$2:$C$30,3,0),VLOOKUP((A2166-1),'Айгенис Оп11'!$A$2:$C$30,3,0))),2)</f>
        <v>3.7</v>
      </c>
      <c r="G2166" s="43">
        <f>COUNTIF(D2167:$D$2571,365)</f>
        <v>405</v>
      </c>
      <c r="H2166" s="43">
        <f>COUNTIF(D2167:$D$2571,366)</f>
        <v>0</v>
      </c>
    </row>
    <row r="2167" spans="1:8" x14ac:dyDescent="0.25">
      <c r="A2167" s="1">
        <f>COUNTIF($C$2:C2167,"Да")</f>
        <v>23</v>
      </c>
      <c r="B2167" s="45">
        <f t="shared" si="70"/>
        <v>47166</v>
      </c>
      <c r="C2167" s="42" t="str">
        <f>IF(ISERROR(VLOOKUP(B2167,'Айгенис Оп11'!$C$3:$C$30,1,0)),"Нет","Да")</f>
        <v>Нет</v>
      </c>
      <c r="D2167" s="43">
        <f t="shared" si="69"/>
        <v>365</v>
      </c>
      <c r="E2167" s="44">
        <f>ROUND(('Все выпуски'!$J$3*'Все выпуски'!$J$6/100)/365*(B2167-IF(C2167="Нет",VLOOKUP(A2167,'Айгенис Оп11'!$A$2:$C$30,3,0),VLOOKUP((A2167-1),'Айгенис Оп11'!$A$2:$C$30,3,0))),2)</f>
        <v>3.78</v>
      </c>
      <c r="G2167" s="43">
        <f>COUNTIF(D2168:$D$2571,365)</f>
        <v>404</v>
      </c>
      <c r="H2167" s="43">
        <f>COUNTIF(D2168:$D$2571,366)</f>
        <v>0</v>
      </c>
    </row>
    <row r="2168" spans="1:8" x14ac:dyDescent="0.25">
      <c r="A2168" s="1">
        <f>COUNTIF($C$2:C2168,"Да")</f>
        <v>23</v>
      </c>
      <c r="B2168" s="45">
        <f t="shared" si="70"/>
        <v>47167</v>
      </c>
      <c r="C2168" s="42" t="str">
        <f>IF(ISERROR(VLOOKUP(B2168,'Айгенис Оп11'!$C$3:$C$30,1,0)),"Нет","Да")</f>
        <v>Нет</v>
      </c>
      <c r="D2168" s="43">
        <f t="shared" si="69"/>
        <v>365</v>
      </c>
      <c r="E2168" s="44">
        <f>ROUND(('Все выпуски'!$J$3*'Все выпуски'!$J$6/100)/365*(B2168-IF(C2168="Нет",VLOOKUP(A2168,'Айгенис Оп11'!$A$2:$C$30,3,0),VLOOKUP((A2168-1),'Айгенис Оп11'!$A$2:$C$30,3,0))),2)</f>
        <v>3.86</v>
      </c>
      <c r="G2168" s="43">
        <f>COUNTIF(D2169:$D$2571,365)</f>
        <v>403</v>
      </c>
      <c r="H2168" s="43">
        <f>COUNTIF(D2169:$D$2571,366)</f>
        <v>0</v>
      </c>
    </row>
    <row r="2169" spans="1:8" x14ac:dyDescent="0.25">
      <c r="A2169" s="1">
        <f>COUNTIF($C$2:C2169,"Да")</f>
        <v>23</v>
      </c>
      <c r="B2169" s="45">
        <f t="shared" si="70"/>
        <v>47168</v>
      </c>
      <c r="C2169" s="42" t="str">
        <f>IF(ISERROR(VLOOKUP(B2169,'Айгенис Оп11'!$C$3:$C$30,1,0)),"Нет","Да")</f>
        <v>Нет</v>
      </c>
      <c r="D2169" s="43">
        <f t="shared" si="69"/>
        <v>365</v>
      </c>
      <c r="E2169" s="44">
        <f>ROUND(('Все выпуски'!$J$3*'Все выпуски'!$J$6/100)/365*(B2169-IF(C2169="Нет",VLOOKUP(A2169,'Айгенис Оп11'!$A$2:$C$30,3,0),VLOOKUP((A2169-1),'Айгенис Оп11'!$A$2:$C$30,3,0))),2)</f>
        <v>3.95</v>
      </c>
      <c r="G2169" s="43">
        <f>COUNTIF(D2170:$D$2571,365)</f>
        <v>402</v>
      </c>
      <c r="H2169" s="43">
        <f>COUNTIF(D2170:$D$2571,366)</f>
        <v>0</v>
      </c>
    </row>
    <row r="2170" spans="1:8" x14ac:dyDescent="0.25">
      <c r="A2170" s="1">
        <f>COUNTIF($C$2:C2170,"Да")</f>
        <v>23</v>
      </c>
      <c r="B2170" s="45">
        <f t="shared" si="70"/>
        <v>47169</v>
      </c>
      <c r="C2170" s="42" t="str">
        <f>IF(ISERROR(VLOOKUP(B2170,'Айгенис Оп11'!$C$3:$C$30,1,0)),"Нет","Да")</f>
        <v>Нет</v>
      </c>
      <c r="D2170" s="43">
        <f t="shared" si="69"/>
        <v>365</v>
      </c>
      <c r="E2170" s="44">
        <f>ROUND(('Все выпуски'!$J$3*'Все выпуски'!$J$6/100)/365*(B2170-IF(C2170="Нет",VLOOKUP(A2170,'Айгенис Оп11'!$A$2:$C$30,3,0),VLOOKUP((A2170-1),'Айгенис Оп11'!$A$2:$C$30,3,0))),2)</f>
        <v>4.03</v>
      </c>
      <c r="G2170" s="43">
        <f>COUNTIF(D2171:$D$2571,365)</f>
        <v>401</v>
      </c>
      <c r="H2170" s="43">
        <f>COUNTIF(D2171:$D$2571,366)</f>
        <v>0</v>
      </c>
    </row>
    <row r="2171" spans="1:8" x14ac:dyDescent="0.25">
      <c r="A2171" s="1">
        <f>COUNTIF($C$2:C2171,"Да")</f>
        <v>23</v>
      </c>
      <c r="B2171" s="45">
        <f t="shared" si="70"/>
        <v>47170</v>
      </c>
      <c r="C2171" s="42" t="str">
        <f>IF(ISERROR(VLOOKUP(B2171,'Айгенис Оп11'!$C$3:$C$30,1,0)),"Нет","Да")</f>
        <v>Нет</v>
      </c>
      <c r="D2171" s="43">
        <f t="shared" si="69"/>
        <v>365</v>
      </c>
      <c r="E2171" s="44">
        <f>ROUND(('Все выпуски'!$J$3*'Все выпуски'!$J$6/100)/365*(B2171-IF(C2171="Нет",VLOOKUP(A2171,'Айгенис Оп11'!$A$2:$C$30,3,0),VLOOKUP((A2171-1),'Айгенис Оп11'!$A$2:$C$30,3,0))),2)</f>
        <v>4.1100000000000003</v>
      </c>
      <c r="G2171" s="43">
        <f>COUNTIF(D2172:$D$2571,365)</f>
        <v>400</v>
      </c>
      <c r="H2171" s="43">
        <f>COUNTIF(D2172:$D$2571,366)</f>
        <v>0</v>
      </c>
    </row>
    <row r="2172" spans="1:8" x14ac:dyDescent="0.25">
      <c r="A2172" s="1">
        <f>COUNTIF($C$2:C2172,"Да")</f>
        <v>23</v>
      </c>
      <c r="B2172" s="45">
        <f t="shared" si="70"/>
        <v>47171</v>
      </c>
      <c r="C2172" s="42" t="str">
        <f>IF(ISERROR(VLOOKUP(B2172,'Айгенис Оп11'!$C$3:$C$30,1,0)),"Нет","Да")</f>
        <v>Нет</v>
      </c>
      <c r="D2172" s="43">
        <f t="shared" si="69"/>
        <v>365</v>
      </c>
      <c r="E2172" s="44">
        <f>ROUND(('Все выпуски'!$J$3*'Все выпуски'!$J$6/100)/365*(B2172-IF(C2172="Нет",VLOOKUP(A2172,'Айгенис Оп11'!$A$2:$C$30,3,0),VLOOKUP((A2172-1),'Айгенис Оп11'!$A$2:$C$30,3,0))),2)</f>
        <v>4.1900000000000004</v>
      </c>
      <c r="G2172" s="43">
        <f>COUNTIF(D2173:$D$2571,365)</f>
        <v>399</v>
      </c>
      <c r="H2172" s="43">
        <f>COUNTIF(D2173:$D$2571,366)</f>
        <v>0</v>
      </c>
    </row>
    <row r="2173" spans="1:8" x14ac:dyDescent="0.25">
      <c r="A2173" s="1">
        <f>COUNTIF($C$2:C2173,"Да")</f>
        <v>23</v>
      </c>
      <c r="B2173" s="45">
        <f t="shared" si="70"/>
        <v>47172</v>
      </c>
      <c r="C2173" s="42" t="str">
        <f>IF(ISERROR(VLOOKUP(B2173,'Айгенис Оп11'!$C$3:$C$30,1,0)),"Нет","Да")</f>
        <v>Нет</v>
      </c>
      <c r="D2173" s="43">
        <f t="shared" si="69"/>
        <v>365</v>
      </c>
      <c r="E2173" s="44">
        <f>ROUND(('Все выпуски'!$J$3*'Все выпуски'!$J$6/100)/365*(B2173-IF(C2173="Нет",VLOOKUP(A2173,'Айгенис Оп11'!$A$2:$C$30,3,0),VLOOKUP((A2173-1),'Айгенис Оп11'!$A$2:$C$30,3,0))),2)</f>
        <v>4.2699999999999996</v>
      </c>
      <c r="G2173" s="43">
        <f>COUNTIF(D2174:$D$2571,365)</f>
        <v>398</v>
      </c>
      <c r="H2173" s="43">
        <f>COUNTIF(D2174:$D$2571,366)</f>
        <v>0</v>
      </c>
    </row>
    <row r="2174" spans="1:8" x14ac:dyDescent="0.25">
      <c r="A2174" s="1">
        <f>COUNTIF($C$2:C2174,"Да")</f>
        <v>23</v>
      </c>
      <c r="B2174" s="45">
        <f t="shared" si="70"/>
        <v>47173</v>
      </c>
      <c r="C2174" s="42" t="str">
        <f>IF(ISERROR(VLOOKUP(B2174,'Айгенис Оп11'!$C$3:$C$30,1,0)),"Нет","Да")</f>
        <v>Нет</v>
      </c>
      <c r="D2174" s="43">
        <f t="shared" si="69"/>
        <v>365</v>
      </c>
      <c r="E2174" s="44">
        <f>ROUND(('Все выпуски'!$J$3*'Все выпуски'!$J$6/100)/365*(B2174-IF(C2174="Нет",VLOOKUP(A2174,'Айгенис Оп11'!$A$2:$C$30,3,0),VLOOKUP((A2174-1),'Айгенис Оп11'!$A$2:$C$30,3,0))),2)</f>
        <v>4.3600000000000003</v>
      </c>
      <c r="G2174" s="43">
        <f>COUNTIF(D2175:$D$2571,365)</f>
        <v>397</v>
      </c>
      <c r="H2174" s="43">
        <f>COUNTIF(D2175:$D$2571,366)</f>
        <v>0</v>
      </c>
    </row>
    <row r="2175" spans="1:8" x14ac:dyDescent="0.25">
      <c r="A2175" s="1">
        <f>COUNTIF($C$2:C2175,"Да")</f>
        <v>23</v>
      </c>
      <c r="B2175" s="45">
        <f t="shared" si="70"/>
        <v>47174</v>
      </c>
      <c r="C2175" s="42" t="str">
        <f>IF(ISERROR(VLOOKUP(B2175,'Айгенис Оп11'!$C$3:$C$30,1,0)),"Нет","Да")</f>
        <v>Нет</v>
      </c>
      <c r="D2175" s="43">
        <f t="shared" si="69"/>
        <v>365</v>
      </c>
      <c r="E2175" s="44">
        <f>ROUND(('Все выпуски'!$J$3*'Все выпуски'!$J$6/100)/365*(B2175-IF(C2175="Нет",VLOOKUP(A2175,'Айгенис Оп11'!$A$2:$C$30,3,0),VLOOKUP((A2175-1),'Айгенис Оп11'!$A$2:$C$30,3,0))),2)</f>
        <v>4.4400000000000004</v>
      </c>
      <c r="G2175" s="43">
        <f>COUNTIF(D2176:$D$2571,365)</f>
        <v>396</v>
      </c>
      <c r="H2175" s="43">
        <f>COUNTIF(D2176:$D$2571,366)</f>
        <v>0</v>
      </c>
    </row>
    <row r="2176" spans="1:8" x14ac:dyDescent="0.25">
      <c r="A2176" s="1">
        <f>COUNTIF($C$2:C2176,"Да")</f>
        <v>23</v>
      </c>
      <c r="B2176" s="45">
        <f t="shared" si="70"/>
        <v>47175</v>
      </c>
      <c r="C2176" s="42" t="str">
        <f>IF(ISERROR(VLOOKUP(B2176,'Айгенис Оп11'!$C$3:$C$30,1,0)),"Нет","Да")</f>
        <v>Нет</v>
      </c>
      <c r="D2176" s="43">
        <f t="shared" si="69"/>
        <v>365</v>
      </c>
      <c r="E2176" s="44">
        <f>ROUND(('Все выпуски'!$J$3*'Все выпуски'!$J$6/100)/365*(B2176-IF(C2176="Нет",VLOOKUP(A2176,'Айгенис Оп11'!$A$2:$C$30,3,0),VLOOKUP((A2176-1),'Айгенис Оп11'!$A$2:$C$30,3,0))),2)</f>
        <v>4.5199999999999996</v>
      </c>
      <c r="G2176" s="43">
        <f>COUNTIF(D2177:$D$2571,365)</f>
        <v>395</v>
      </c>
      <c r="H2176" s="43">
        <f>COUNTIF(D2177:$D$2571,366)</f>
        <v>0</v>
      </c>
    </row>
    <row r="2177" spans="1:8" x14ac:dyDescent="0.25">
      <c r="A2177" s="1">
        <f>COUNTIF($C$2:C2177,"Да")</f>
        <v>23</v>
      </c>
      <c r="B2177" s="45">
        <f t="shared" si="70"/>
        <v>47176</v>
      </c>
      <c r="C2177" s="42" t="str">
        <f>IF(ISERROR(VLOOKUP(B2177,'Айгенис Оп11'!$C$3:$C$30,1,0)),"Нет","Да")</f>
        <v>Нет</v>
      </c>
      <c r="D2177" s="43">
        <f t="shared" si="69"/>
        <v>365</v>
      </c>
      <c r="E2177" s="44">
        <f>ROUND(('Все выпуски'!$J$3*'Все выпуски'!$J$6/100)/365*(B2177-IF(C2177="Нет",VLOOKUP(A2177,'Айгенис Оп11'!$A$2:$C$30,3,0),VLOOKUP((A2177-1),'Айгенис Оп11'!$A$2:$C$30,3,0))),2)</f>
        <v>4.5999999999999996</v>
      </c>
      <c r="G2177" s="43">
        <f>COUNTIF(D2178:$D$2571,365)</f>
        <v>394</v>
      </c>
      <c r="H2177" s="43">
        <f>COUNTIF(D2178:$D$2571,366)</f>
        <v>0</v>
      </c>
    </row>
    <row r="2178" spans="1:8" x14ac:dyDescent="0.25">
      <c r="A2178" s="1">
        <f>COUNTIF($C$2:C2178,"Да")</f>
        <v>23</v>
      </c>
      <c r="B2178" s="45">
        <f t="shared" si="70"/>
        <v>47177</v>
      </c>
      <c r="C2178" s="42" t="str">
        <f>IF(ISERROR(VLOOKUP(B2178,'Айгенис Оп11'!$C$3:$C$30,1,0)),"Нет","Да")</f>
        <v>Нет</v>
      </c>
      <c r="D2178" s="43">
        <f t="shared" si="69"/>
        <v>365</v>
      </c>
      <c r="E2178" s="44">
        <f>ROUND(('Все выпуски'!$J$3*'Все выпуски'!$J$6/100)/365*(B2178-IF(C2178="Нет",VLOOKUP(A2178,'Айгенис Оп11'!$A$2:$C$30,3,0),VLOOKUP((A2178-1),'Айгенис Оп11'!$A$2:$C$30,3,0))),2)</f>
        <v>4.68</v>
      </c>
      <c r="G2178" s="43">
        <f>COUNTIF(D2179:$D$2571,365)</f>
        <v>393</v>
      </c>
      <c r="H2178" s="43">
        <f>COUNTIF(D2179:$D$2571,366)</f>
        <v>0</v>
      </c>
    </row>
    <row r="2179" spans="1:8" x14ac:dyDescent="0.25">
      <c r="A2179" s="1">
        <f>COUNTIF($C$2:C2179,"Да")</f>
        <v>23</v>
      </c>
      <c r="B2179" s="45">
        <f t="shared" si="70"/>
        <v>47178</v>
      </c>
      <c r="C2179" s="42" t="str">
        <f>IF(ISERROR(VLOOKUP(B2179,'Айгенис Оп11'!$C$3:$C$30,1,0)),"Нет","Да")</f>
        <v>Нет</v>
      </c>
      <c r="D2179" s="43">
        <f t="shared" ref="D2179:D2242" si="71">IF(MOD(YEAR(B2179),4)=0,366,365)</f>
        <v>365</v>
      </c>
      <c r="E2179" s="44">
        <f>ROUND(('Все выпуски'!$J$3*'Все выпуски'!$J$6/100)/365*(B2179-IF(C2179="Нет",VLOOKUP(A2179,'Айгенис Оп11'!$A$2:$C$30,3,0),VLOOKUP((A2179-1),'Айгенис Оп11'!$A$2:$C$30,3,0))),2)</f>
        <v>4.7699999999999996</v>
      </c>
      <c r="G2179" s="43">
        <f>COUNTIF(D2180:$D$2571,365)</f>
        <v>392</v>
      </c>
      <c r="H2179" s="43">
        <f>COUNTIF(D2180:$D$2571,366)</f>
        <v>0</v>
      </c>
    </row>
    <row r="2180" spans="1:8" x14ac:dyDescent="0.25">
      <c r="A2180" s="1">
        <f>COUNTIF($C$2:C2180,"Да")</f>
        <v>23</v>
      </c>
      <c r="B2180" s="45">
        <f t="shared" si="70"/>
        <v>47179</v>
      </c>
      <c r="C2180" s="42" t="str">
        <f>IF(ISERROR(VLOOKUP(B2180,'Айгенис Оп11'!$C$3:$C$30,1,0)),"Нет","Да")</f>
        <v>Нет</v>
      </c>
      <c r="D2180" s="43">
        <f t="shared" si="71"/>
        <v>365</v>
      </c>
      <c r="E2180" s="44">
        <f>ROUND(('Все выпуски'!$J$3*'Все выпуски'!$J$6/100)/365*(B2180-IF(C2180="Нет",VLOOKUP(A2180,'Айгенис Оп11'!$A$2:$C$30,3,0),VLOOKUP((A2180-1),'Айгенис Оп11'!$A$2:$C$30,3,0))),2)</f>
        <v>4.8499999999999996</v>
      </c>
      <c r="G2180" s="43">
        <f>COUNTIF(D2181:$D$2571,365)</f>
        <v>391</v>
      </c>
      <c r="H2180" s="43">
        <f>COUNTIF(D2181:$D$2571,366)</f>
        <v>0</v>
      </c>
    </row>
    <row r="2181" spans="1:8" x14ac:dyDescent="0.25">
      <c r="A2181" s="1">
        <f>COUNTIF($C$2:C2181,"Да")</f>
        <v>23</v>
      </c>
      <c r="B2181" s="45">
        <f t="shared" si="70"/>
        <v>47180</v>
      </c>
      <c r="C2181" s="42" t="str">
        <f>IF(ISERROR(VLOOKUP(B2181,'Айгенис Оп11'!$C$3:$C$30,1,0)),"Нет","Да")</f>
        <v>Нет</v>
      </c>
      <c r="D2181" s="43">
        <f t="shared" si="71"/>
        <v>365</v>
      </c>
      <c r="E2181" s="44">
        <f>ROUND(('Все выпуски'!$J$3*'Все выпуски'!$J$6/100)/365*(B2181-IF(C2181="Нет",VLOOKUP(A2181,'Айгенис Оп11'!$A$2:$C$30,3,0),VLOOKUP((A2181-1),'Айгенис Оп11'!$A$2:$C$30,3,0))),2)</f>
        <v>4.93</v>
      </c>
      <c r="G2181" s="43">
        <f>COUNTIF(D2182:$D$2571,365)</f>
        <v>390</v>
      </c>
      <c r="H2181" s="43">
        <f>COUNTIF(D2182:$D$2571,366)</f>
        <v>0</v>
      </c>
    </row>
    <row r="2182" spans="1:8" x14ac:dyDescent="0.25">
      <c r="A2182" s="1">
        <f>COUNTIF($C$2:C2182,"Да")</f>
        <v>23</v>
      </c>
      <c r="B2182" s="45">
        <f t="shared" si="70"/>
        <v>47181</v>
      </c>
      <c r="C2182" s="42" t="str">
        <f>IF(ISERROR(VLOOKUP(B2182,'Айгенис Оп11'!$C$3:$C$30,1,0)),"Нет","Да")</f>
        <v>Нет</v>
      </c>
      <c r="D2182" s="43">
        <f t="shared" si="71"/>
        <v>365</v>
      </c>
      <c r="E2182" s="44">
        <f>ROUND(('Все выпуски'!$J$3*'Все выпуски'!$J$6/100)/365*(B2182-IF(C2182="Нет",VLOOKUP(A2182,'Айгенис Оп11'!$A$2:$C$30,3,0),VLOOKUP((A2182-1),'Айгенис Оп11'!$A$2:$C$30,3,0))),2)</f>
        <v>5.01</v>
      </c>
      <c r="G2182" s="43">
        <f>COUNTIF(D2183:$D$2571,365)</f>
        <v>389</v>
      </c>
      <c r="H2182" s="43">
        <f>COUNTIF(D2183:$D$2571,366)</f>
        <v>0</v>
      </c>
    </row>
    <row r="2183" spans="1:8" x14ac:dyDescent="0.25">
      <c r="A2183" s="1">
        <f>COUNTIF($C$2:C2183,"Да")</f>
        <v>23</v>
      </c>
      <c r="B2183" s="45">
        <f t="shared" si="70"/>
        <v>47182</v>
      </c>
      <c r="C2183" s="42" t="str">
        <f>IF(ISERROR(VLOOKUP(B2183,'Айгенис Оп11'!$C$3:$C$30,1,0)),"Нет","Да")</f>
        <v>Нет</v>
      </c>
      <c r="D2183" s="43">
        <f t="shared" si="71"/>
        <v>365</v>
      </c>
      <c r="E2183" s="44">
        <f>ROUND(('Все выпуски'!$J$3*'Все выпуски'!$J$6/100)/365*(B2183-IF(C2183="Нет",VLOOKUP(A2183,'Айгенис Оп11'!$A$2:$C$30,3,0),VLOOKUP((A2183-1),'Айгенис Оп11'!$A$2:$C$30,3,0))),2)</f>
        <v>5.0999999999999996</v>
      </c>
      <c r="G2183" s="43">
        <f>COUNTIF(D2184:$D$2571,365)</f>
        <v>388</v>
      </c>
      <c r="H2183" s="43">
        <f>COUNTIF(D2184:$D$2571,366)</f>
        <v>0</v>
      </c>
    </row>
    <row r="2184" spans="1:8" x14ac:dyDescent="0.25">
      <c r="A2184" s="1">
        <f>COUNTIF($C$2:C2184,"Да")</f>
        <v>23</v>
      </c>
      <c r="B2184" s="45">
        <f t="shared" si="70"/>
        <v>47183</v>
      </c>
      <c r="C2184" s="42" t="str">
        <f>IF(ISERROR(VLOOKUP(B2184,'Айгенис Оп11'!$C$3:$C$30,1,0)),"Нет","Да")</f>
        <v>Нет</v>
      </c>
      <c r="D2184" s="43">
        <f t="shared" si="71"/>
        <v>365</v>
      </c>
      <c r="E2184" s="44">
        <f>ROUND(('Все выпуски'!$J$3*'Все выпуски'!$J$6/100)/365*(B2184-IF(C2184="Нет",VLOOKUP(A2184,'Айгенис Оп11'!$A$2:$C$30,3,0),VLOOKUP((A2184-1),'Айгенис Оп11'!$A$2:$C$30,3,0))),2)</f>
        <v>5.18</v>
      </c>
      <c r="G2184" s="43">
        <f>COUNTIF(D2185:$D$2571,365)</f>
        <v>387</v>
      </c>
      <c r="H2184" s="43">
        <f>COUNTIF(D2185:$D$2571,366)</f>
        <v>0</v>
      </c>
    </row>
    <row r="2185" spans="1:8" x14ac:dyDescent="0.25">
      <c r="A2185" s="1">
        <f>COUNTIF($C$2:C2185,"Да")</f>
        <v>23</v>
      </c>
      <c r="B2185" s="45">
        <f t="shared" si="70"/>
        <v>47184</v>
      </c>
      <c r="C2185" s="42" t="str">
        <f>IF(ISERROR(VLOOKUP(B2185,'Айгенис Оп11'!$C$3:$C$30,1,0)),"Нет","Да")</f>
        <v>Нет</v>
      </c>
      <c r="D2185" s="43">
        <f t="shared" si="71"/>
        <v>365</v>
      </c>
      <c r="E2185" s="44">
        <f>ROUND(('Все выпуски'!$J$3*'Все выпуски'!$J$6/100)/365*(B2185-IF(C2185="Нет",VLOOKUP(A2185,'Айгенис Оп11'!$A$2:$C$30,3,0),VLOOKUP((A2185-1),'Айгенис Оп11'!$A$2:$C$30,3,0))),2)</f>
        <v>5.26</v>
      </c>
      <c r="G2185" s="43">
        <f>COUNTIF(D2186:$D$2571,365)</f>
        <v>386</v>
      </c>
      <c r="H2185" s="43">
        <f>COUNTIF(D2186:$D$2571,366)</f>
        <v>0</v>
      </c>
    </row>
    <row r="2186" spans="1:8" x14ac:dyDescent="0.25">
      <c r="A2186" s="1">
        <f>COUNTIF($C$2:C2186,"Да")</f>
        <v>23</v>
      </c>
      <c r="B2186" s="45">
        <f t="shared" si="70"/>
        <v>47185</v>
      </c>
      <c r="C2186" s="42" t="str">
        <f>IF(ISERROR(VLOOKUP(B2186,'Айгенис Оп11'!$C$3:$C$30,1,0)),"Нет","Да")</f>
        <v>Нет</v>
      </c>
      <c r="D2186" s="43">
        <f t="shared" si="71"/>
        <v>365</v>
      </c>
      <c r="E2186" s="44">
        <f>ROUND(('Все выпуски'!$J$3*'Все выпуски'!$J$6/100)/365*(B2186-IF(C2186="Нет",VLOOKUP(A2186,'Айгенис Оп11'!$A$2:$C$30,3,0),VLOOKUP((A2186-1),'Айгенис Оп11'!$A$2:$C$30,3,0))),2)</f>
        <v>5.34</v>
      </c>
      <c r="G2186" s="43">
        <f>COUNTIF(D2187:$D$2571,365)</f>
        <v>385</v>
      </c>
      <c r="H2186" s="43">
        <f>COUNTIF(D2187:$D$2571,366)</f>
        <v>0</v>
      </c>
    </row>
    <row r="2187" spans="1:8" x14ac:dyDescent="0.25">
      <c r="A2187" s="1">
        <f>COUNTIF($C$2:C2187,"Да")</f>
        <v>23</v>
      </c>
      <c r="B2187" s="45">
        <f t="shared" si="70"/>
        <v>47186</v>
      </c>
      <c r="C2187" s="42" t="str">
        <f>IF(ISERROR(VLOOKUP(B2187,'Айгенис Оп11'!$C$3:$C$30,1,0)),"Нет","Да")</f>
        <v>Нет</v>
      </c>
      <c r="D2187" s="43">
        <f t="shared" si="71"/>
        <v>365</v>
      </c>
      <c r="E2187" s="44">
        <f>ROUND(('Все выпуски'!$J$3*'Все выпуски'!$J$6/100)/365*(B2187-IF(C2187="Нет",VLOOKUP(A2187,'Айгенис Оп11'!$A$2:$C$30,3,0),VLOOKUP((A2187-1),'Айгенис Оп11'!$A$2:$C$30,3,0))),2)</f>
        <v>5.42</v>
      </c>
      <c r="G2187" s="43">
        <f>COUNTIF(D2188:$D$2571,365)</f>
        <v>384</v>
      </c>
      <c r="H2187" s="43">
        <f>COUNTIF(D2188:$D$2571,366)</f>
        <v>0</v>
      </c>
    </row>
    <row r="2188" spans="1:8" x14ac:dyDescent="0.25">
      <c r="A2188" s="1">
        <f>COUNTIF($C$2:C2188,"Да")</f>
        <v>23</v>
      </c>
      <c r="B2188" s="45">
        <f t="shared" si="70"/>
        <v>47187</v>
      </c>
      <c r="C2188" s="42" t="str">
        <f>IF(ISERROR(VLOOKUP(B2188,'Айгенис Оп11'!$C$3:$C$30,1,0)),"Нет","Да")</f>
        <v>Нет</v>
      </c>
      <c r="D2188" s="43">
        <f t="shared" si="71"/>
        <v>365</v>
      </c>
      <c r="E2188" s="44">
        <f>ROUND(('Все выпуски'!$J$3*'Все выпуски'!$J$6/100)/365*(B2188-IF(C2188="Нет",VLOOKUP(A2188,'Айгенис Оп11'!$A$2:$C$30,3,0),VLOOKUP((A2188-1),'Айгенис Оп11'!$A$2:$C$30,3,0))),2)</f>
        <v>5.51</v>
      </c>
      <c r="G2188" s="43">
        <f>COUNTIF(D2189:$D$2571,365)</f>
        <v>383</v>
      </c>
      <c r="H2188" s="43">
        <f>COUNTIF(D2189:$D$2571,366)</f>
        <v>0</v>
      </c>
    </row>
    <row r="2189" spans="1:8" x14ac:dyDescent="0.25">
      <c r="A2189" s="1">
        <f>COUNTIF($C$2:C2189,"Да")</f>
        <v>23</v>
      </c>
      <c r="B2189" s="45">
        <f t="shared" si="70"/>
        <v>47188</v>
      </c>
      <c r="C2189" s="42" t="str">
        <f>IF(ISERROR(VLOOKUP(B2189,'Айгенис Оп11'!$C$3:$C$30,1,0)),"Нет","Да")</f>
        <v>Нет</v>
      </c>
      <c r="D2189" s="43">
        <f t="shared" si="71"/>
        <v>365</v>
      </c>
      <c r="E2189" s="44">
        <f>ROUND(('Все выпуски'!$J$3*'Все выпуски'!$J$6/100)/365*(B2189-IF(C2189="Нет",VLOOKUP(A2189,'Айгенис Оп11'!$A$2:$C$30,3,0),VLOOKUP((A2189-1),'Айгенис Оп11'!$A$2:$C$30,3,0))),2)</f>
        <v>5.59</v>
      </c>
      <c r="G2189" s="43">
        <f>COUNTIF(D2190:$D$2571,365)</f>
        <v>382</v>
      </c>
      <c r="H2189" s="43">
        <f>COUNTIF(D2190:$D$2571,366)</f>
        <v>0</v>
      </c>
    </row>
    <row r="2190" spans="1:8" x14ac:dyDescent="0.25">
      <c r="A2190" s="1">
        <f>COUNTIF($C$2:C2190,"Да")</f>
        <v>23</v>
      </c>
      <c r="B2190" s="45">
        <f t="shared" si="70"/>
        <v>47189</v>
      </c>
      <c r="C2190" s="42" t="str">
        <f>IF(ISERROR(VLOOKUP(B2190,'Айгенис Оп11'!$C$3:$C$30,1,0)),"Нет","Да")</f>
        <v>Нет</v>
      </c>
      <c r="D2190" s="43">
        <f t="shared" si="71"/>
        <v>365</v>
      </c>
      <c r="E2190" s="44">
        <f>ROUND(('Все выпуски'!$J$3*'Все выпуски'!$J$6/100)/365*(B2190-IF(C2190="Нет",VLOOKUP(A2190,'Айгенис Оп11'!$A$2:$C$30,3,0),VLOOKUP((A2190-1),'Айгенис Оп11'!$A$2:$C$30,3,0))),2)</f>
        <v>5.67</v>
      </c>
      <c r="G2190" s="43">
        <f>COUNTIF(D2191:$D$2571,365)</f>
        <v>381</v>
      </c>
      <c r="H2190" s="43">
        <f>COUNTIF(D2191:$D$2571,366)</f>
        <v>0</v>
      </c>
    </row>
    <row r="2191" spans="1:8" x14ac:dyDescent="0.25">
      <c r="A2191" s="1">
        <f>COUNTIF($C$2:C2191,"Да")</f>
        <v>23</v>
      </c>
      <c r="B2191" s="45">
        <f t="shared" si="70"/>
        <v>47190</v>
      </c>
      <c r="C2191" s="42" t="str">
        <f>IF(ISERROR(VLOOKUP(B2191,'Айгенис Оп11'!$C$3:$C$30,1,0)),"Нет","Да")</f>
        <v>Нет</v>
      </c>
      <c r="D2191" s="43">
        <f t="shared" si="71"/>
        <v>365</v>
      </c>
      <c r="E2191" s="44">
        <f>ROUND(('Все выпуски'!$J$3*'Все выпуски'!$J$6/100)/365*(B2191-IF(C2191="Нет",VLOOKUP(A2191,'Айгенис Оп11'!$A$2:$C$30,3,0),VLOOKUP((A2191-1),'Айгенис Оп11'!$A$2:$C$30,3,0))),2)</f>
        <v>5.75</v>
      </c>
      <c r="G2191" s="43">
        <f>COUNTIF(D2192:$D$2571,365)</f>
        <v>380</v>
      </c>
      <c r="H2191" s="43">
        <f>COUNTIF(D2192:$D$2571,366)</f>
        <v>0</v>
      </c>
    </row>
    <row r="2192" spans="1:8" x14ac:dyDescent="0.25">
      <c r="A2192" s="1">
        <f>COUNTIF($C$2:C2192,"Да")</f>
        <v>23</v>
      </c>
      <c r="B2192" s="45">
        <f t="shared" si="70"/>
        <v>47191</v>
      </c>
      <c r="C2192" s="42" t="str">
        <f>IF(ISERROR(VLOOKUP(B2192,'Айгенис Оп11'!$C$3:$C$30,1,0)),"Нет","Да")</f>
        <v>Нет</v>
      </c>
      <c r="D2192" s="43">
        <f t="shared" si="71"/>
        <v>365</v>
      </c>
      <c r="E2192" s="44">
        <f>ROUND(('Все выпуски'!$J$3*'Все выпуски'!$J$6/100)/365*(B2192-IF(C2192="Нет",VLOOKUP(A2192,'Айгенис Оп11'!$A$2:$C$30,3,0),VLOOKUP((A2192-1),'Айгенис Оп11'!$A$2:$C$30,3,0))),2)</f>
        <v>5.84</v>
      </c>
      <c r="G2192" s="43">
        <f>COUNTIF(D2193:$D$2571,365)</f>
        <v>379</v>
      </c>
      <c r="H2192" s="43">
        <f>COUNTIF(D2193:$D$2571,366)</f>
        <v>0</v>
      </c>
    </row>
    <row r="2193" spans="1:8" x14ac:dyDescent="0.25">
      <c r="A2193" s="1">
        <f>COUNTIF($C$2:C2193,"Да")</f>
        <v>23</v>
      </c>
      <c r="B2193" s="45">
        <f t="shared" si="70"/>
        <v>47192</v>
      </c>
      <c r="C2193" s="42" t="str">
        <f>IF(ISERROR(VLOOKUP(B2193,'Айгенис Оп11'!$C$3:$C$30,1,0)),"Нет","Да")</f>
        <v>Нет</v>
      </c>
      <c r="D2193" s="43">
        <f t="shared" si="71"/>
        <v>365</v>
      </c>
      <c r="E2193" s="44">
        <f>ROUND(('Все выпуски'!$J$3*'Все выпуски'!$J$6/100)/365*(B2193-IF(C2193="Нет",VLOOKUP(A2193,'Айгенис Оп11'!$A$2:$C$30,3,0),VLOOKUP((A2193-1),'Айгенис Оп11'!$A$2:$C$30,3,0))),2)</f>
        <v>5.92</v>
      </c>
      <c r="G2193" s="43">
        <f>COUNTIF(D2194:$D$2571,365)</f>
        <v>378</v>
      </c>
      <c r="H2193" s="43">
        <f>COUNTIF(D2194:$D$2571,366)</f>
        <v>0</v>
      </c>
    </row>
    <row r="2194" spans="1:8" x14ac:dyDescent="0.25">
      <c r="A2194" s="1">
        <f>COUNTIF($C$2:C2194,"Да")</f>
        <v>23</v>
      </c>
      <c r="B2194" s="45">
        <f t="shared" si="70"/>
        <v>47193</v>
      </c>
      <c r="C2194" s="42" t="str">
        <f>IF(ISERROR(VLOOKUP(B2194,'Айгенис Оп11'!$C$3:$C$30,1,0)),"Нет","Да")</f>
        <v>Нет</v>
      </c>
      <c r="D2194" s="43">
        <f t="shared" si="71"/>
        <v>365</v>
      </c>
      <c r="E2194" s="44">
        <f>ROUND(('Все выпуски'!$J$3*'Все выпуски'!$J$6/100)/365*(B2194-IF(C2194="Нет",VLOOKUP(A2194,'Айгенис Оп11'!$A$2:$C$30,3,0),VLOOKUP((A2194-1),'Айгенис Оп11'!$A$2:$C$30,3,0))),2)</f>
        <v>6</v>
      </c>
      <c r="G2194" s="43">
        <f>COUNTIF(D2195:$D$2571,365)</f>
        <v>377</v>
      </c>
      <c r="H2194" s="43">
        <f>COUNTIF(D2195:$D$2571,366)</f>
        <v>0</v>
      </c>
    </row>
    <row r="2195" spans="1:8" x14ac:dyDescent="0.25">
      <c r="A2195" s="1">
        <f>COUNTIF($C$2:C2195,"Да")</f>
        <v>23</v>
      </c>
      <c r="B2195" s="45">
        <f t="shared" si="70"/>
        <v>47194</v>
      </c>
      <c r="C2195" s="42" t="str">
        <f>IF(ISERROR(VLOOKUP(B2195,'Айгенис Оп11'!$C$3:$C$30,1,0)),"Нет","Да")</f>
        <v>Нет</v>
      </c>
      <c r="D2195" s="43">
        <f t="shared" si="71"/>
        <v>365</v>
      </c>
      <c r="E2195" s="44">
        <f>ROUND(('Все выпуски'!$J$3*'Все выпуски'!$J$6/100)/365*(B2195-IF(C2195="Нет",VLOOKUP(A2195,'Айгенис Оп11'!$A$2:$C$30,3,0),VLOOKUP((A2195-1),'Айгенис Оп11'!$A$2:$C$30,3,0))),2)</f>
        <v>6.08</v>
      </c>
      <c r="G2195" s="43">
        <f>COUNTIF(D2196:$D$2571,365)</f>
        <v>376</v>
      </c>
      <c r="H2195" s="43">
        <f>COUNTIF(D2196:$D$2571,366)</f>
        <v>0</v>
      </c>
    </row>
    <row r="2196" spans="1:8" x14ac:dyDescent="0.25">
      <c r="A2196" s="1">
        <f>COUNTIF($C$2:C2196,"Да")</f>
        <v>23</v>
      </c>
      <c r="B2196" s="45">
        <f t="shared" si="70"/>
        <v>47195</v>
      </c>
      <c r="C2196" s="42" t="str">
        <f>IF(ISERROR(VLOOKUP(B2196,'Айгенис Оп11'!$C$3:$C$30,1,0)),"Нет","Да")</f>
        <v>Нет</v>
      </c>
      <c r="D2196" s="43">
        <f t="shared" si="71"/>
        <v>365</v>
      </c>
      <c r="E2196" s="44">
        <f>ROUND(('Все выпуски'!$J$3*'Все выпуски'!$J$6/100)/365*(B2196-IF(C2196="Нет",VLOOKUP(A2196,'Айгенис Оп11'!$A$2:$C$30,3,0),VLOOKUP((A2196-1),'Айгенис Оп11'!$A$2:$C$30,3,0))),2)</f>
        <v>6.16</v>
      </c>
      <c r="G2196" s="43">
        <f>COUNTIF(D2197:$D$2571,365)</f>
        <v>375</v>
      </c>
      <c r="H2196" s="43">
        <f>COUNTIF(D2197:$D$2571,366)</f>
        <v>0</v>
      </c>
    </row>
    <row r="2197" spans="1:8" x14ac:dyDescent="0.25">
      <c r="A2197" s="1">
        <f>COUNTIF($C$2:C2197,"Да")</f>
        <v>23</v>
      </c>
      <c r="B2197" s="45">
        <f t="shared" si="70"/>
        <v>47196</v>
      </c>
      <c r="C2197" s="42" t="str">
        <f>IF(ISERROR(VLOOKUP(B2197,'Айгенис Оп11'!$C$3:$C$30,1,0)),"Нет","Да")</f>
        <v>Нет</v>
      </c>
      <c r="D2197" s="43">
        <f t="shared" si="71"/>
        <v>365</v>
      </c>
      <c r="E2197" s="44">
        <f>ROUND(('Все выпуски'!$J$3*'Все выпуски'!$J$6/100)/365*(B2197-IF(C2197="Нет",VLOOKUP(A2197,'Айгенис Оп11'!$A$2:$C$30,3,0),VLOOKUP((A2197-1),'Айгенис Оп11'!$A$2:$C$30,3,0))),2)</f>
        <v>6.25</v>
      </c>
      <c r="G2197" s="43">
        <f>COUNTIF(D2198:$D$2571,365)</f>
        <v>374</v>
      </c>
      <c r="H2197" s="43">
        <f>COUNTIF(D2198:$D$2571,366)</f>
        <v>0</v>
      </c>
    </row>
    <row r="2198" spans="1:8" x14ac:dyDescent="0.25">
      <c r="A2198" s="1">
        <f>COUNTIF($C$2:C2198,"Да")</f>
        <v>23</v>
      </c>
      <c r="B2198" s="45">
        <f t="shared" si="70"/>
        <v>47197</v>
      </c>
      <c r="C2198" s="42" t="str">
        <f>IF(ISERROR(VLOOKUP(B2198,'Айгенис Оп11'!$C$3:$C$30,1,0)),"Нет","Да")</f>
        <v>Нет</v>
      </c>
      <c r="D2198" s="43">
        <f t="shared" si="71"/>
        <v>365</v>
      </c>
      <c r="E2198" s="44">
        <f>ROUND(('Все выпуски'!$J$3*'Все выпуски'!$J$6/100)/365*(B2198-IF(C2198="Нет",VLOOKUP(A2198,'Айгенис Оп11'!$A$2:$C$30,3,0),VLOOKUP((A2198-1),'Айгенис Оп11'!$A$2:$C$30,3,0))),2)</f>
        <v>6.33</v>
      </c>
      <c r="G2198" s="43">
        <f>COUNTIF(D2199:$D$2571,365)</f>
        <v>373</v>
      </c>
      <c r="H2198" s="43">
        <f>COUNTIF(D2199:$D$2571,366)</f>
        <v>0</v>
      </c>
    </row>
    <row r="2199" spans="1:8" x14ac:dyDescent="0.25">
      <c r="A2199" s="1">
        <f>COUNTIF($C$2:C2199,"Да")</f>
        <v>23</v>
      </c>
      <c r="B2199" s="45">
        <f t="shared" si="70"/>
        <v>47198</v>
      </c>
      <c r="C2199" s="42" t="str">
        <f>IF(ISERROR(VLOOKUP(B2199,'Айгенис Оп11'!$C$3:$C$30,1,0)),"Нет","Да")</f>
        <v>Нет</v>
      </c>
      <c r="D2199" s="43">
        <f t="shared" si="71"/>
        <v>365</v>
      </c>
      <c r="E2199" s="44">
        <f>ROUND(('Все выпуски'!$J$3*'Все выпуски'!$J$6/100)/365*(B2199-IF(C2199="Нет",VLOOKUP(A2199,'Айгенис Оп11'!$A$2:$C$30,3,0),VLOOKUP((A2199-1),'Айгенис Оп11'!$A$2:$C$30,3,0))),2)</f>
        <v>6.41</v>
      </c>
      <c r="G2199" s="43">
        <f>COUNTIF(D2200:$D$2571,365)</f>
        <v>372</v>
      </c>
      <c r="H2199" s="43">
        <f>COUNTIF(D2200:$D$2571,366)</f>
        <v>0</v>
      </c>
    </row>
    <row r="2200" spans="1:8" x14ac:dyDescent="0.25">
      <c r="A2200" s="1">
        <f>COUNTIF($C$2:C2200,"Да")</f>
        <v>23</v>
      </c>
      <c r="B2200" s="45">
        <f t="shared" si="70"/>
        <v>47199</v>
      </c>
      <c r="C2200" s="42" t="str">
        <f>IF(ISERROR(VLOOKUP(B2200,'Айгенис Оп11'!$C$3:$C$30,1,0)),"Нет","Да")</f>
        <v>Нет</v>
      </c>
      <c r="D2200" s="43">
        <f t="shared" si="71"/>
        <v>365</v>
      </c>
      <c r="E2200" s="44">
        <f>ROUND(('Все выпуски'!$J$3*'Все выпуски'!$J$6/100)/365*(B2200-IF(C2200="Нет",VLOOKUP(A2200,'Айгенис Оп11'!$A$2:$C$30,3,0),VLOOKUP((A2200-1),'Айгенис Оп11'!$A$2:$C$30,3,0))),2)</f>
        <v>6.49</v>
      </c>
      <c r="G2200" s="43">
        <f>COUNTIF(D2201:$D$2571,365)</f>
        <v>371</v>
      </c>
      <c r="H2200" s="43">
        <f>COUNTIF(D2201:$D$2571,366)</f>
        <v>0</v>
      </c>
    </row>
    <row r="2201" spans="1:8" x14ac:dyDescent="0.25">
      <c r="A2201" s="1">
        <f>COUNTIF($C$2:C2201,"Да")</f>
        <v>23</v>
      </c>
      <c r="B2201" s="45">
        <f t="shared" si="70"/>
        <v>47200</v>
      </c>
      <c r="C2201" s="42" t="str">
        <f>IF(ISERROR(VLOOKUP(B2201,'Айгенис Оп11'!$C$3:$C$30,1,0)),"Нет","Да")</f>
        <v>Нет</v>
      </c>
      <c r="D2201" s="43">
        <f t="shared" si="71"/>
        <v>365</v>
      </c>
      <c r="E2201" s="44">
        <f>ROUND(('Все выпуски'!$J$3*'Все выпуски'!$J$6/100)/365*(B2201-IF(C2201="Нет",VLOOKUP(A2201,'Айгенис Оп11'!$A$2:$C$30,3,0),VLOOKUP((A2201-1),'Айгенис Оп11'!$A$2:$C$30,3,0))),2)</f>
        <v>6.58</v>
      </c>
      <c r="G2201" s="43">
        <f>COUNTIF(D2202:$D$2571,365)</f>
        <v>370</v>
      </c>
      <c r="H2201" s="43">
        <f>COUNTIF(D2202:$D$2571,366)</f>
        <v>0</v>
      </c>
    </row>
    <row r="2202" spans="1:8" x14ac:dyDescent="0.25">
      <c r="A2202" s="1">
        <f>COUNTIF($C$2:C2202,"Да")</f>
        <v>23</v>
      </c>
      <c r="B2202" s="45">
        <f t="shared" si="70"/>
        <v>47201</v>
      </c>
      <c r="C2202" s="42" t="str">
        <f>IF(ISERROR(VLOOKUP(B2202,'Айгенис Оп11'!$C$3:$C$30,1,0)),"Нет","Да")</f>
        <v>Нет</v>
      </c>
      <c r="D2202" s="43">
        <f t="shared" si="71"/>
        <v>365</v>
      </c>
      <c r="E2202" s="44">
        <f>ROUND(('Все выпуски'!$J$3*'Все выпуски'!$J$6/100)/365*(B2202-IF(C2202="Нет",VLOOKUP(A2202,'Айгенис Оп11'!$A$2:$C$30,3,0),VLOOKUP((A2202-1),'Айгенис Оп11'!$A$2:$C$30,3,0))),2)</f>
        <v>6.66</v>
      </c>
      <c r="G2202" s="43">
        <f>COUNTIF(D2203:$D$2571,365)</f>
        <v>369</v>
      </c>
      <c r="H2202" s="43">
        <f>COUNTIF(D2203:$D$2571,366)</f>
        <v>0</v>
      </c>
    </row>
    <row r="2203" spans="1:8" x14ac:dyDescent="0.25">
      <c r="A2203" s="1">
        <f>COUNTIF($C$2:C2203,"Да")</f>
        <v>23</v>
      </c>
      <c r="B2203" s="45">
        <f t="shared" si="70"/>
        <v>47202</v>
      </c>
      <c r="C2203" s="42" t="str">
        <f>IF(ISERROR(VLOOKUP(B2203,'Айгенис Оп11'!$C$3:$C$30,1,0)),"Нет","Да")</f>
        <v>Нет</v>
      </c>
      <c r="D2203" s="43">
        <f t="shared" si="71"/>
        <v>365</v>
      </c>
      <c r="E2203" s="44">
        <f>ROUND(('Все выпуски'!$J$3*'Все выпуски'!$J$6/100)/365*(B2203-IF(C2203="Нет",VLOOKUP(A2203,'Айгенис Оп11'!$A$2:$C$30,3,0),VLOOKUP((A2203-1),'Айгенис Оп11'!$A$2:$C$30,3,0))),2)</f>
        <v>6.74</v>
      </c>
      <c r="G2203" s="43">
        <f>COUNTIF(D2204:$D$2571,365)</f>
        <v>368</v>
      </c>
      <c r="H2203" s="43">
        <f>COUNTIF(D2204:$D$2571,366)</f>
        <v>0</v>
      </c>
    </row>
    <row r="2204" spans="1:8" x14ac:dyDescent="0.25">
      <c r="A2204" s="1">
        <f>COUNTIF($C$2:C2204,"Да")</f>
        <v>23</v>
      </c>
      <c r="B2204" s="45">
        <f t="shared" si="70"/>
        <v>47203</v>
      </c>
      <c r="C2204" s="42" t="str">
        <f>IF(ISERROR(VLOOKUP(B2204,'Айгенис Оп11'!$C$3:$C$30,1,0)),"Нет","Да")</f>
        <v>Нет</v>
      </c>
      <c r="D2204" s="43">
        <f t="shared" si="71"/>
        <v>365</v>
      </c>
      <c r="E2204" s="44">
        <f>ROUND(('Все выпуски'!$J$3*'Все выпуски'!$J$6/100)/365*(B2204-IF(C2204="Нет",VLOOKUP(A2204,'Айгенис Оп11'!$A$2:$C$30,3,0),VLOOKUP((A2204-1),'Айгенис Оп11'!$A$2:$C$30,3,0))),2)</f>
        <v>6.82</v>
      </c>
      <c r="G2204" s="43">
        <f>COUNTIF(D2205:$D$2571,365)</f>
        <v>367</v>
      </c>
      <c r="H2204" s="43">
        <f>COUNTIF(D2205:$D$2571,366)</f>
        <v>0</v>
      </c>
    </row>
    <row r="2205" spans="1:8" x14ac:dyDescent="0.25">
      <c r="A2205" s="1">
        <f>COUNTIF($C$2:C2205,"Да")</f>
        <v>23</v>
      </c>
      <c r="B2205" s="45">
        <f t="shared" si="70"/>
        <v>47204</v>
      </c>
      <c r="C2205" s="42" t="str">
        <f>IF(ISERROR(VLOOKUP(B2205,'Айгенис Оп11'!$C$3:$C$30,1,0)),"Нет","Да")</f>
        <v>Нет</v>
      </c>
      <c r="D2205" s="43">
        <f t="shared" si="71"/>
        <v>365</v>
      </c>
      <c r="E2205" s="44">
        <f>ROUND(('Все выпуски'!$J$3*'Все выпуски'!$J$6/100)/365*(B2205-IF(C2205="Нет",VLOOKUP(A2205,'Айгенис Оп11'!$A$2:$C$30,3,0),VLOOKUP((A2205-1),'Айгенис Оп11'!$A$2:$C$30,3,0))),2)</f>
        <v>6.9</v>
      </c>
      <c r="G2205" s="43">
        <f>COUNTIF(D2206:$D$2571,365)</f>
        <v>366</v>
      </c>
      <c r="H2205" s="43">
        <f>COUNTIF(D2206:$D$2571,366)</f>
        <v>0</v>
      </c>
    </row>
    <row r="2206" spans="1:8" x14ac:dyDescent="0.25">
      <c r="A2206" s="1">
        <f>COUNTIF($C$2:C2206,"Да")</f>
        <v>23</v>
      </c>
      <c r="B2206" s="45">
        <f t="shared" si="70"/>
        <v>47205</v>
      </c>
      <c r="C2206" s="42" t="str">
        <f>IF(ISERROR(VLOOKUP(B2206,'Айгенис Оп11'!$C$3:$C$30,1,0)),"Нет","Да")</f>
        <v>Нет</v>
      </c>
      <c r="D2206" s="43">
        <f t="shared" si="71"/>
        <v>365</v>
      </c>
      <c r="E2206" s="44">
        <f>ROUND(('Все выпуски'!$J$3*'Все выпуски'!$J$6/100)/365*(B2206-IF(C2206="Нет",VLOOKUP(A2206,'Айгенис Оп11'!$A$2:$C$30,3,0),VLOOKUP((A2206-1),'Айгенис Оп11'!$A$2:$C$30,3,0))),2)</f>
        <v>6.99</v>
      </c>
      <c r="G2206" s="43">
        <f>COUNTIF(D2207:$D$2571,365)</f>
        <v>365</v>
      </c>
      <c r="H2206" s="43">
        <f>COUNTIF(D2207:$D$2571,366)</f>
        <v>0</v>
      </c>
    </row>
    <row r="2207" spans="1:8" x14ac:dyDescent="0.25">
      <c r="A2207" s="1">
        <f>COUNTIF($C$2:C2207,"Да")</f>
        <v>23</v>
      </c>
      <c r="B2207" s="45">
        <f t="shared" si="70"/>
        <v>47206</v>
      </c>
      <c r="C2207" s="42" t="str">
        <f>IF(ISERROR(VLOOKUP(B2207,'Айгенис Оп11'!$C$3:$C$30,1,0)),"Нет","Да")</f>
        <v>Нет</v>
      </c>
      <c r="D2207" s="43">
        <f t="shared" si="71"/>
        <v>365</v>
      </c>
      <c r="E2207" s="44">
        <f>ROUND(('Все выпуски'!$J$3*'Все выпуски'!$J$6/100)/365*(B2207-IF(C2207="Нет",VLOOKUP(A2207,'Айгенис Оп11'!$A$2:$C$30,3,0),VLOOKUP((A2207-1),'Айгенис Оп11'!$A$2:$C$30,3,0))),2)</f>
        <v>7.07</v>
      </c>
      <c r="G2207" s="43">
        <f>COUNTIF(D2208:$D$2571,365)</f>
        <v>364</v>
      </c>
      <c r="H2207" s="43">
        <f>COUNTIF(D2208:$D$2571,366)</f>
        <v>0</v>
      </c>
    </row>
    <row r="2208" spans="1:8" x14ac:dyDescent="0.25">
      <c r="A2208" s="1">
        <f>COUNTIF($C$2:C2208,"Да")</f>
        <v>23</v>
      </c>
      <c r="B2208" s="45">
        <f t="shared" si="70"/>
        <v>47207</v>
      </c>
      <c r="C2208" s="42" t="str">
        <f>IF(ISERROR(VLOOKUP(B2208,'Айгенис Оп11'!$C$3:$C$30,1,0)),"Нет","Да")</f>
        <v>Нет</v>
      </c>
      <c r="D2208" s="43">
        <f t="shared" si="71"/>
        <v>365</v>
      </c>
      <c r="E2208" s="44">
        <f>ROUND(('Все выпуски'!$J$3*'Все выпуски'!$J$6/100)/365*(B2208-IF(C2208="Нет",VLOOKUP(A2208,'Айгенис Оп11'!$A$2:$C$30,3,0),VLOOKUP((A2208-1),'Айгенис Оп11'!$A$2:$C$30,3,0))),2)</f>
        <v>7.15</v>
      </c>
      <c r="G2208" s="43">
        <f>COUNTIF(D2209:$D$2571,365)</f>
        <v>363</v>
      </c>
      <c r="H2208" s="43">
        <f>COUNTIF(D2209:$D$2571,366)</f>
        <v>0</v>
      </c>
    </row>
    <row r="2209" spans="1:8" x14ac:dyDescent="0.25">
      <c r="A2209" s="1">
        <f>COUNTIF($C$2:C2209,"Да")</f>
        <v>23</v>
      </c>
      <c r="B2209" s="45">
        <f t="shared" si="70"/>
        <v>47208</v>
      </c>
      <c r="C2209" s="42" t="str">
        <f>IF(ISERROR(VLOOKUP(B2209,'Айгенис Оп11'!$C$3:$C$30,1,0)),"Нет","Да")</f>
        <v>Нет</v>
      </c>
      <c r="D2209" s="43">
        <f t="shared" si="71"/>
        <v>365</v>
      </c>
      <c r="E2209" s="44">
        <f>ROUND(('Все выпуски'!$J$3*'Все выпуски'!$J$6/100)/365*(B2209-IF(C2209="Нет",VLOOKUP(A2209,'Айгенис Оп11'!$A$2:$C$30,3,0),VLOOKUP((A2209-1),'Айгенис Оп11'!$A$2:$C$30,3,0))),2)</f>
        <v>7.23</v>
      </c>
      <c r="G2209" s="43">
        <f>COUNTIF(D2210:$D$2571,365)</f>
        <v>362</v>
      </c>
      <c r="H2209" s="43">
        <f>COUNTIF(D2210:$D$2571,366)</f>
        <v>0</v>
      </c>
    </row>
    <row r="2210" spans="1:8" x14ac:dyDescent="0.25">
      <c r="A2210" s="1">
        <f>COUNTIF($C$2:C2210,"Да")</f>
        <v>23</v>
      </c>
      <c r="B2210" s="45">
        <f t="shared" si="70"/>
        <v>47209</v>
      </c>
      <c r="C2210" s="42" t="str">
        <f>IF(ISERROR(VLOOKUP(B2210,'Айгенис Оп11'!$C$3:$C$30,1,0)),"Нет","Да")</f>
        <v>Нет</v>
      </c>
      <c r="D2210" s="43">
        <f t="shared" si="71"/>
        <v>365</v>
      </c>
      <c r="E2210" s="44">
        <f>ROUND(('Все выпуски'!$J$3*'Все выпуски'!$J$6/100)/365*(B2210-IF(C2210="Нет",VLOOKUP(A2210,'Айгенис Оп11'!$A$2:$C$30,3,0),VLOOKUP((A2210-1),'Айгенис Оп11'!$A$2:$C$30,3,0))),2)</f>
        <v>7.32</v>
      </c>
      <c r="G2210" s="43">
        <f>COUNTIF(D2211:$D$2571,365)</f>
        <v>361</v>
      </c>
      <c r="H2210" s="43">
        <f>COUNTIF(D2211:$D$2571,366)</f>
        <v>0</v>
      </c>
    </row>
    <row r="2211" spans="1:8" x14ac:dyDescent="0.25">
      <c r="A2211" s="1">
        <f>COUNTIF($C$2:C2211,"Да")</f>
        <v>24</v>
      </c>
      <c r="B2211" s="45">
        <f t="shared" si="70"/>
        <v>47210</v>
      </c>
      <c r="C2211" s="42" t="str">
        <f>IF(ISERROR(VLOOKUP(B2211,'Айгенис Оп11'!$C$3:$C$30,1,0)),"Нет","Да")</f>
        <v>Да</v>
      </c>
      <c r="D2211" s="43">
        <f t="shared" si="71"/>
        <v>365</v>
      </c>
      <c r="E2211" s="44">
        <f>ROUND(('Все выпуски'!$J$3*'Все выпуски'!$J$6/100)/365*(B2211-IF(C2211="Нет",VLOOKUP(A2211,'Айгенис Оп11'!$A$2:$C$30,3,0),VLOOKUP((A2211-1),'Айгенис Оп11'!$A$2:$C$30,3,0))),2)</f>
        <v>7.4</v>
      </c>
      <c r="G2211" s="43">
        <f>COUNTIF(D2212:$D$2571,365)</f>
        <v>360</v>
      </c>
      <c r="H2211" s="43">
        <f>COUNTIF(D2212:$D$2571,366)</f>
        <v>0</v>
      </c>
    </row>
    <row r="2212" spans="1:8" x14ac:dyDescent="0.25">
      <c r="A2212" s="1">
        <f>COUNTIF($C$2:C2212,"Да")</f>
        <v>24</v>
      </c>
      <c r="B2212" s="45">
        <f t="shared" si="70"/>
        <v>47211</v>
      </c>
      <c r="C2212" s="42" t="str">
        <f>IF(ISERROR(VLOOKUP(B2212,'Айгенис Оп11'!$C$3:$C$30,1,0)),"Нет","Да")</f>
        <v>Нет</v>
      </c>
      <c r="D2212" s="43">
        <f t="shared" si="71"/>
        <v>365</v>
      </c>
      <c r="E2212" s="44">
        <f>ROUND(('Все выпуски'!$J$3*'Все выпуски'!$J$6/100)/365*(B2212-IF(C2212="Нет",VLOOKUP(A2212,'Айгенис Оп11'!$A$2:$C$30,3,0),VLOOKUP((A2212-1),'Айгенис Оп11'!$A$2:$C$30,3,0))),2)</f>
        <v>0.08</v>
      </c>
      <c r="G2212" s="43">
        <f>COUNTIF(D2213:$D$2571,365)</f>
        <v>359</v>
      </c>
      <c r="H2212" s="43">
        <f>COUNTIF(D2213:$D$2571,366)</f>
        <v>0</v>
      </c>
    </row>
    <row r="2213" spans="1:8" x14ac:dyDescent="0.25">
      <c r="A2213" s="1">
        <f>COUNTIF($C$2:C2213,"Да")</f>
        <v>24</v>
      </c>
      <c r="B2213" s="45">
        <f t="shared" si="70"/>
        <v>47212</v>
      </c>
      <c r="C2213" s="42" t="str">
        <f>IF(ISERROR(VLOOKUP(B2213,'Айгенис Оп11'!$C$3:$C$30,1,0)),"Нет","Да")</f>
        <v>Нет</v>
      </c>
      <c r="D2213" s="43">
        <f t="shared" si="71"/>
        <v>365</v>
      </c>
      <c r="E2213" s="44">
        <f>ROUND(('Все выпуски'!$J$3*'Все выпуски'!$J$6/100)/365*(B2213-IF(C2213="Нет",VLOOKUP(A2213,'Айгенис Оп11'!$A$2:$C$30,3,0),VLOOKUP((A2213-1),'Айгенис Оп11'!$A$2:$C$30,3,0))),2)</f>
        <v>0.16</v>
      </c>
      <c r="G2213" s="43">
        <f>COUNTIF(D2214:$D$2571,365)</f>
        <v>358</v>
      </c>
      <c r="H2213" s="43">
        <f>COUNTIF(D2214:$D$2571,366)</f>
        <v>0</v>
      </c>
    </row>
    <row r="2214" spans="1:8" x14ac:dyDescent="0.25">
      <c r="A2214" s="1">
        <f>COUNTIF($C$2:C2214,"Да")</f>
        <v>24</v>
      </c>
      <c r="B2214" s="45">
        <f t="shared" si="70"/>
        <v>47213</v>
      </c>
      <c r="C2214" s="42" t="str">
        <f>IF(ISERROR(VLOOKUP(B2214,'Айгенис Оп11'!$C$3:$C$30,1,0)),"Нет","Да")</f>
        <v>Нет</v>
      </c>
      <c r="D2214" s="43">
        <f t="shared" si="71"/>
        <v>365</v>
      </c>
      <c r="E2214" s="44">
        <f>ROUND(('Все выпуски'!$J$3*'Все выпуски'!$J$6/100)/365*(B2214-IF(C2214="Нет",VLOOKUP(A2214,'Айгенис Оп11'!$A$2:$C$30,3,0),VLOOKUP((A2214-1),'Айгенис Оп11'!$A$2:$C$30,3,0))),2)</f>
        <v>0.25</v>
      </c>
      <c r="G2214" s="43">
        <f>COUNTIF(D2215:$D$2571,365)</f>
        <v>357</v>
      </c>
      <c r="H2214" s="43">
        <f>COUNTIF(D2215:$D$2571,366)</f>
        <v>0</v>
      </c>
    </row>
    <row r="2215" spans="1:8" x14ac:dyDescent="0.25">
      <c r="A2215" s="1">
        <f>COUNTIF($C$2:C2215,"Да")</f>
        <v>24</v>
      </c>
      <c r="B2215" s="45">
        <f t="shared" si="70"/>
        <v>47214</v>
      </c>
      <c r="C2215" s="42" t="str">
        <f>IF(ISERROR(VLOOKUP(B2215,'Айгенис Оп11'!$C$3:$C$30,1,0)),"Нет","Да")</f>
        <v>Нет</v>
      </c>
      <c r="D2215" s="43">
        <f t="shared" si="71"/>
        <v>365</v>
      </c>
      <c r="E2215" s="44">
        <f>ROUND(('Все выпуски'!$J$3*'Все выпуски'!$J$6/100)/365*(B2215-IF(C2215="Нет",VLOOKUP(A2215,'Айгенис Оп11'!$A$2:$C$30,3,0),VLOOKUP((A2215-1),'Айгенис Оп11'!$A$2:$C$30,3,0))),2)</f>
        <v>0.33</v>
      </c>
      <c r="G2215" s="43">
        <f>COUNTIF(D2216:$D$2571,365)</f>
        <v>356</v>
      </c>
      <c r="H2215" s="43">
        <f>COUNTIF(D2216:$D$2571,366)</f>
        <v>0</v>
      </c>
    </row>
    <row r="2216" spans="1:8" x14ac:dyDescent="0.25">
      <c r="A2216" s="1">
        <f>COUNTIF($C$2:C2216,"Да")</f>
        <v>24</v>
      </c>
      <c r="B2216" s="45">
        <f t="shared" si="70"/>
        <v>47215</v>
      </c>
      <c r="C2216" s="42" t="str">
        <f>IF(ISERROR(VLOOKUP(B2216,'Айгенис Оп11'!$C$3:$C$30,1,0)),"Нет","Да")</f>
        <v>Нет</v>
      </c>
      <c r="D2216" s="43">
        <f t="shared" si="71"/>
        <v>365</v>
      </c>
      <c r="E2216" s="44">
        <f>ROUND(('Все выпуски'!$J$3*'Все выпуски'!$J$6/100)/365*(B2216-IF(C2216="Нет",VLOOKUP(A2216,'Айгенис Оп11'!$A$2:$C$30,3,0),VLOOKUP((A2216-1),'Айгенис Оп11'!$A$2:$C$30,3,0))),2)</f>
        <v>0.41</v>
      </c>
      <c r="G2216" s="43">
        <f>COUNTIF(D2217:$D$2571,365)</f>
        <v>355</v>
      </c>
      <c r="H2216" s="43">
        <f>COUNTIF(D2217:$D$2571,366)</f>
        <v>0</v>
      </c>
    </row>
    <row r="2217" spans="1:8" x14ac:dyDescent="0.25">
      <c r="A2217" s="1">
        <f>COUNTIF($C$2:C2217,"Да")</f>
        <v>24</v>
      </c>
      <c r="B2217" s="45">
        <f t="shared" si="70"/>
        <v>47216</v>
      </c>
      <c r="C2217" s="42" t="str">
        <f>IF(ISERROR(VLOOKUP(B2217,'Айгенис Оп11'!$C$3:$C$30,1,0)),"Нет","Да")</f>
        <v>Нет</v>
      </c>
      <c r="D2217" s="43">
        <f t="shared" si="71"/>
        <v>365</v>
      </c>
      <c r="E2217" s="44">
        <f>ROUND(('Все выпуски'!$J$3*'Все выпуски'!$J$6/100)/365*(B2217-IF(C2217="Нет",VLOOKUP(A2217,'Айгенис Оп11'!$A$2:$C$30,3,0),VLOOKUP((A2217-1),'Айгенис Оп11'!$A$2:$C$30,3,0))),2)</f>
        <v>0.49</v>
      </c>
      <c r="G2217" s="43">
        <f>COUNTIF(D2218:$D$2571,365)</f>
        <v>354</v>
      </c>
      <c r="H2217" s="43">
        <f>COUNTIF(D2218:$D$2571,366)</f>
        <v>0</v>
      </c>
    </row>
    <row r="2218" spans="1:8" x14ac:dyDescent="0.25">
      <c r="A2218" s="1">
        <f>COUNTIF($C$2:C2218,"Да")</f>
        <v>24</v>
      </c>
      <c r="B2218" s="45">
        <f t="shared" si="70"/>
        <v>47217</v>
      </c>
      <c r="C2218" s="42" t="str">
        <f>IF(ISERROR(VLOOKUP(B2218,'Айгенис Оп11'!$C$3:$C$30,1,0)),"Нет","Да")</f>
        <v>Нет</v>
      </c>
      <c r="D2218" s="43">
        <f t="shared" si="71"/>
        <v>365</v>
      </c>
      <c r="E2218" s="44">
        <f>ROUND(('Все выпуски'!$J$3*'Все выпуски'!$J$6/100)/365*(B2218-IF(C2218="Нет",VLOOKUP(A2218,'Айгенис Оп11'!$A$2:$C$30,3,0),VLOOKUP((A2218-1),'Айгенис Оп11'!$A$2:$C$30,3,0))),2)</f>
        <v>0.57999999999999996</v>
      </c>
      <c r="G2218" s="43">
        <f>COUNTIF(D2219:$D$2571,365)</f>
        <v>353</v>
      </c>
      <c r="H2218" s="43">
        <f>COUNTIF(D2219:$D$2571,366)</f>
        <v>0</v>
      </c>
    </row>
    <row r="2219" spans="1:8" x14ac:dyDescent="0.25">
      <c r="A2219" s="1">
        <f>COUNTIF($C$2:C2219,"Да")</f>
        <v>24</v>
      </c>
      <c r="B2219" s="45">
        <f t="shared" si="70"/>
        <v>47218</v>
      </c>
      <c r="C2219" s="42" t="str">
        <f>IF(ISERROR(VLOOKUP(B2219,'Айгенис Оп11'!$C$3:$C$30,1,0)),"Нет","Да")</f>
        <v>Нет</v>
      </c>
      <c r="D2219" s="43">
        <f t="shared" si="71"/>
        <v>365</v>
      </c>
      <c r="E2219" s="44">
        <f>ROUND(('Все выпуски'!$J$3*'Все выпуски'!$J$6/100)/365*(B2219-IF(C2219="Нет",VLOOKUP(A2219,'Айгенис Оп11'!$A$2:$C$30,3,0),VLOOKUP((A2219-1),'Айгенис Оп11'!$A$2:$C$30,3,0))),2)</f>
        <v>0.66</v>
      </c>
      <c r="G2219" s="43">
        <f>COUNTIF(D2220:$D$2571,365)</f>
        <v>352</v>
      </c>
      <c r="H2219" s="43">
        <f>COUNTIF(D2220:$D$2571,366)</f>
        <v>0</v>
      </c>
    </row>
    <row r="2220" spans="1:8" x14ac:dyDescent="0.25">
      <c r="A2220" s="1">
        <f>COUNTIF($C$2:C2220,"Да")</f>
        <v>24</v>
      </c>
      <c r="B2220" s="45">
        <f t="shared" si="70"/>
        <v>47219</v>
      </c>
      <c r="C2220" s="42" t="str">
        <f>IF(ISERROR(VLOOKUP(B2220,'Айгенис Оп11'!$C$3:$C$30,1,0)),"Нет","Да")</f>
        <v>Нет</v>
      </c>
      <c r="D2220" s="43">
        <f t="shared" si="71"/>
        <v>365</v>
      </c>
      <c r="E2220" s="44">
        <f>ROUND(('Все выпуски'!$J$3*'Все выпуски'!$J$6/100)/365*(B2220-IF(C2220="Нет",VLOOKUP(A2220,'Айгенис Оп11'!$A$2:$C$30,3,0),VLOOKUP((A2220-1),'Айгенис Оп11'!$A$2:$C$30,3,0))),2)</f>
        <v>0.74</v>
      </c>
      <c r="G2220" s="43">
        <f>COUNTIF(D2221:$D$2571,365)</f>
        <v>351</v>
      </c>
      <c r="H2220" s="43">
        <f>COUNTIF(D2221:$D$2571,366)</f>
        <v>0</v>
      </c>
    </row>
    <row r="2221" spans="1:8" x14ac:dyDescent="0.25">
      <c r="A2221" s="1">
        <f>COUNTIF($C$2:C2221,"Да")</f>
        <v>24</v>
      </c>
      <c r="B2221" s="45">
        <f t="shared" ref="B2221:B2284" si="72">B2220+1</f>
        <v>47220</v>
      </c>
      <c r="C2221" s="42" t="str">
        <f>IF(ISERROR(VLOOKUP(B2221,'Айгенис Оп11'!$C$3:$C$30,1,0)),"Нет","Да")</f>
        <v>Нет</v>
      </c>
      <c r="D2221" s="43">
        <f t="shared" si="71"/>
        <v>365</v>
      </c>
      <c r="E2221" s="44">
        <f>ROUND(('Все выпуски'!$J$3*'Все выпуски'!$J$6/100)/365*(B2221-IF(C2221="Нет",VLOOKUP(A2221,'Айгенис Оп11'!$A$2:$C$30,3,0),VLOOKUP((A2221-1),'Айгенис Оп11'!$A$2:$C$30,3,0))),2)</f>
        <v>0.82</v>
      </c>
      <c r="G2221" s="43">
        <f>COUNTIF(D2222:$D$2571,365)</f>
        <v>350</v>
      </c>
      <c r="H2221" s="43">
        <f>COUNTIF(D2222:$D$2571,366)</f>
        <v>0</v>
      </c>
    </row>
    <row r="2222" spans="1:8" x14ac:dyDescent="0.25">
      <c r="A2222" s="1">
        <f>COUNTIF($C$2:C2222,"Да")</f>
        <v>24</v>
      </c>
      <c r="B2222" s="45">
        <f t="shared" si="72"/>
        <v>47221</v>
      </c>
      <c r="C2222" s="42" t="str">
        <f>IF(ISERROR(VLOOKUP(B2222,'Айгенис Оп11'!$C$3:$C$30,1,0)),"Нет","Да")</f>
        <v>Нет</v>
      </c>
      <c r="D2222" s="43">
        <f t="shared" si="71"/>
        <v>365</v>
      </c>
      <c r="E2222" s="44">
        <f>ROUND(('Все выпуски'!$J$3*'Все выпуски'!$J$6/100)/365*(B2222-IF(C2222="Нет",VLOOKUP(A2222,'Айгенис Оп11'!$A$2:$C$30,3,0),VLOOKUP((A2222-1),'Айгенис Оп11'!$A$2:$C$30,3,0))),2)</f>
        <v>0.9</v>
      </c>
      <c r="G2222" s="43">
        <f>COUNTIF(D2223:$D$2571,365)</f>
        <v>349</v>
      </c>
      <c r="H2222" s="43">
        <f>COUNTIF(D2223:$D$2571,366)</f>
        <v>0</v>
      </c>
    </row>
    <row r="2223" spans="1:8" x14ac:dyDescent="0.25">
      <c r="A2223" s="1">
        <f>COUNTIF($C$2:C2223,"Да")</f>
        <v>24</v>
      </c>
      <c r="B2223" s="45">
        <f t="shared" si="72"/>
        <v>47222</v>
      </c>
      <c r="C2223" s="42" t="str">
        <f>IF(ISERROR(VLOOKUP(B2223,'Айгенис Оп11'!$C$3:$C$30,1,0)),"Нет","Да")</f>
        <v>Нет</v>
      </c>
      <c r="D2223" s="43">
        <f t="shared" si="71"/>
        <v>365</v>
      </c>
      <c r="E2223" s="44">
        <f>ROUND(('Все выпуски'!$J$3*'Все выпуски'!$J$6/100)/365*(B2223-IF(C2223="Нет",VLOOKUP(A2223,'Айгенис Оп11'!$A$2:$C$30,3,0),VLOOKUP((A2223-1),'Айгенис Оп11'!$A$2:$C$30,3,0))),2)</f>
        <v>0.99</v>
      </c>
      <c r="G2223" s="43">
        <f>COUNTIF(D2224:$D$2571,365)</f>
        <v>348</v>
      </c>
      <c r="H2223" s="43">
        <f>COUNTIF(D2224:$D$2571,366)</f>
        <v>0</v>
      </c>
    </row>
    <row r="2224" spans="1:8" x14ac:dyDescent="0.25">
      <c r="A2224" s="1">
        <f>COUNTIF($C$2:C2224,"Да")</f>
        <v>24</v>
      </c>
      <c r="B2224" s="45">
        <f t="shared" si="72"/>
        <v>47223</v>
      </c>
      <c r="C2224" s="42" t="str">
        <f>IF(ISERROR(VLOOKUP(B2224,'Айгенис Оп11'!$C$3:$C$30,1,0)),"Нет","Да")</f>
        <v>Нет</v>
      </c>
      <c r="D2224" s="43">
        <f t="shared" si="71"/>
        <v>365</v>
      </c>
      <c r="E2224" s="44">
        <f>ROUND(('Все выпуски'!$J$3*'Все выпуски'!$J$6/100)/365*(B2224-IF(C2224="Нет",VLOOKUP(A2224,'Айгенис Оп11'!$A$2:$C$30,3,0),VLOOKUP((A2224-1),'Айгенис Оп11'!$A$2:$C$30,3,0))),2)</f>
        <v>1.07</v>
      </c>
      <c r="G2224" s="43">
        <f>COUNTIF(D2225:$D$2571,365)</f>
        <v>347</v>
      </c>
      <c r="H2224" s="43">
        <f>COUNTIF(D2225:$D$2571,366)</f>
        <v>0</v>
      </c>
    </row>
    <row r="2225" spans="1:8" x14ac:dyDescent="0.25">
      <c r="A2225" s="1">
        <f>COUNTIF($C$2:C2225,"Да")</f>
        <v>24</v>
      </c>
      <c r="B2225" s="45">
        <f t="shared" si="72"/>
        <v>47224</v>
      </c>
      <c r="C2225" s="42" t="str">
        <f>IF(ISERROR(VLOOKUP(B2225,'Айгенис Оп11'!$C$3:$C$30,1,0)),"Нет","Да")</f>
        <v>Нет</v>
      </c>
      <c r="D2225" s="43">
        <f t="shared" si="71"/>
        <v>365</v>
      </c>
      <c r="E2225" s="44">
        <f>ROUND(('Все выпуски'!$J$3*'Все выпуски'!$J$6/100)/365*(B2225-IF(C2225="Нет",VLOOKUP(A2225,'Айгенис Оп11'!$A$2:$C$30,3,0),VLOOKUP((A2225-1),'Айгенис Оп11'!$A$2:$C$30,3,0))),2)</f>
        <v>1.1499999999999999</v>
      </c>
      <c r="G2225" s="43">
        <f>COUNTIF(D2226:$D$2571,365)</f>
        <v>346</v>
      </c>
      <c r="H2225" s="43">
        <f>COUNTIF(D2226:$D$2571,366)</f>
        <v>0</v>
      </c>
    </row>
    <row r="2226" spans="1:8" x14ac:dyDescent="0.25">
      <c r="A2226" s="1">
        <f>COUNTIF($C$2:C2226,"Да")</f>
        <v>24</v>
      </c>
      <c r="B2226" s="45">
        <f t="shared" si="72"/>
        <v>47225</v>
      </c>
      <c r="C2226" s="42" t="str">
        <f>IF(ISERROR(VLOOKUP(B2226,'Айгенис Оп11'!$C$3:$C$30,1,0)),"Нет","Да")</f>
        <v>Нет</v>
      </c>
      <c r="D2226" s="43">
        <f t="shared" si="71"/>
        <v>365</v>
      </c>
      <c r="E2226" s="44">
        <f>ROUND(('Все выпуски'!$J$3*'Все выпуски'!$J$6/100)/365*(B2226-IF(C2226="Нет",VLOOKUP(A2226,'Айгенис Оп11'!$A$2:$C$30,3,0),VLOOKUP((A2226-1),'Айгенис Оп11'!$A$2:$C$30,3,0))),2)</f>
        <v>1.23</v>
      </c>
      <c r="G2226" s="43">
        <f>COUNTIF(D2227:$D$2571,365)</f>
        <v>345</v>
      </c>
      <c r="H2226" s="43">
        <f>COUNTIF(D2227:$D$2571,366)</f>
        <v>0</v>
      </c>
    </row>
    <row r="2227" spans="1:8" x14ac:dyDescent="0.25">
      <c r="A2227" s="1">
        <f>COUNTIF($C$2:C2227,"Да")</f>
        <v>24</v>
      </c>
      <c r="B2227" s="45">
        <f t="shared" si="72"/>
        <v>47226</v>
      </c>
      <c r="C2227" s="42" t="str">
        <f>IF(ISERROR(VLOOKUP(B2227,'Айгенис Оп11'!$C$3:$C$30,1,0)),"Нет","Да")</f>
        <v>Нет</v>
      </c>
      <c r="D2227" s="43">
        <f t="shared" si="71"/>
        <v>365</v>
      </c>
      <c r="E2227" s="44">
        <f>ROUND(('Все выпуски'!$J$3*'Все выпуски'!$J$6/100)/365*(B2227-IF(C2227="Нет",VLOOKUP(A2227,'Айгенис Оп11'!$A$2:$C$30,3,0),VLOOKUP((A2227-1),'Айгенис Оп11'!$A$2:$C$30,3,0))),2)</f>
        <v>1.32</v>
      </c>
      <c r="G2227" s="43">
        <f>COUNTIF(D2228:$D$2571,365)</f>
        <v>344</v>
      </c>
      <c r="H2227" s="43">
        <f>COUNTIF(D2228:$D$2571,366)</f>
        <v>0</v>
      </c>
    </row>
    <row r="2228" spans="1:8" x14ac:dyDescent="0.25">
      <c r="A2228" s="1">
        <f>COUNTIF($C$2:C2228,"Да")</f>
        <v>24</v>
      </c>
      <c r="B2228" s="45">
        <f t="shared" si="72"/>
        <v>47227</v>
      </c>
      <c r="C2228" s="42" t="str">
        <f>IF(ISERROR(VLOOKUP(B2228,'Айгенис Оп11'!$C$3:$C$30,1,0)),"Нет","Да")</f>
        <v>Нет</v>
      </c>
      <c r="D2228" s="43">
        <f t="shared" si="71"/>
        <v>365</v>
      </c>
      <c r="E2228" s="44">
        <f>ROUND(('Все выпуски'!$J$3*'Все выпуски'!$J$6/100)/365*(B2228-IF(C2228="Нет",VLOOKUP(A2228,'Айгенис Оп11'!$A$2:$C$30,3,0),VLOOKUP((A2228-1),'Айгенис Оп11'!$A$2:$C$30,3,0))),2)</f>
        <v>1.4</v>
      </c>
      <c r="G2228" s="43">
        <f>COUNTIF(D2229:$D$2571,365)</f>
        <v>343</v>
      </c>
      <c r="H2228" s="43">
        <f>COUNTIF(D2229:$D$2571,366)</f>
        <v>0</v>
      </c>
    </row>
    <row r="2229" spans="1:8" x14ac:dyDescent="0.25">
      <c r="A2229" s="1">
        <f>COUNTIF($C$2:C2229,"Да")</f>
        <v>24</v>
      </c>
      <c r="B2229" s="45">
        <f t="shared" si="72"/>
        <v>47228</v>
      </c>
      <c r="C2229" s="42" t="str">
        <f>IF(ISERROR(VLOOKUP(B2229,'Айгенис Оп11'!$C$3:$C$30,1,0)),"Нет","Да")</f>
        <v>Нет</v>
      </c>
      <c r="D2229" s="43">
        <f t="shared" si="71"/>
        <v>365</v>
      </c>
      <c r="E2229" s="44">
        <f>ROUND(('Все выпуски'!$J$3*'Все выпуски'!$J$6/100)/365*(B2229-IF(C2229="Нет",VLOOKUP(A2229,'Айгенис Оп11'!$A$2:$C$30,3,0),VLOOKUP((A2229-1),'Айгенис Оп11'!$A$2:$C$30,3,0))),2)</f>
        <v>1.48</v>
      </c>
      <c r="G2229" s="43">
        <f>COUNTIF(D2230:$D$2571,365)</f>
        <v>342</v>
      </c>
      <c r="H2229" s="43">
        <f>COUNTIF(D2230:$D$2571,366)</f>
        <v>0</v>
      </c>
    </row>
    <row r="2230" spans="1:8" x14ac:dyDescent="0.25">
      <c r="A2230" s="1">
        <f>COUNTIF($C$2:C2230,"Да")</f>
        <v>24</v>
      </c>
      <c r="B2230" s="45">
        <f t="shared" si="72"/>
        <v>47229</v>
      </c>
      <c r="C2230" s="42" t="str">
        <f>IF(ISERROR(VLOOKUP(B2230,'Айгенис Оп11'!$C$3:$C$30,1,0)),"Нет","Да")</f>
        <v>Нет</v>
      </c>
      <c r="D2230" s="43">
        <f t="shared" si="71"/>
        <v>365</v>
      </c>
      <c r="E2230" s="44">
        <f>ROUND(('Все выпуски'!$J$3*'Все выпуски'!$J$6/100)/365*(B2230-IF(C2230="Нет",VLOOKUP(A2230,'Айгенис Оп11'!$A$2:$C$30,3,0),VLOOKUP((A2230-1),'Айгенис Оп11'!$A$2:$C$30,3,0))),2)</f>
        <v>1.56</v>
      </c>
      <c r="G2230" s="43">
        <f>COUNTIF(D2231:$D$2571,365)</f>
        <v>341</v>
      </c>
      <c r="H2230" s="43">
        <f>COUNTIF(D2231:$D$2571,366)</f>
        <v>0</v>
      </c>
    </row>
    <row r="2231" spans="1:8" x14ac:dyDescent="0.25">
      <c r="A2231" s="1">
        <f>COUNTIF($C$2:C2231,"Да")</f>
        <v>24</v>
      </c>
      <c r="B2231" s="45">
        <f t="shared" si="72"/>
        <v>47230</v>
      </c>
      <c r="C2231" s="42" t="str">
        <f>IF(ISERROR(VLOOKUP(B2231,'Айгенис Оп11'!$C$3:$C$30,1,0)),"Нет","Да")</f>
        <v>Нет</v>
      </c>
      <c r="D2231" s="43">
        <f t="shared" si="71"/>
        <v>365</v>
      </c>
      <c r="E2231" s="44">
        <f>ROUND(('Все выпуски'!$J$3*'Все выпуски'!$J$6/100)/365*(B2231-IF(C2231="Нет",VLOOKUP(A2231,'Айгенис Оп11'!$A$2:$C$30,3,0),VLOOKUP((A2231-1),'Айгенис Оп11'!$A$2:$C$30,3,0))),2)</f>
        <v>1.64</v>
      </c>
      <c r="G2231" s="43">
        <f>COUNTIF(D2232:$D$2571,365)</f>
        <v>340</v>
      </c>
      <c r="H2231" s="43">
        <f>COUNTIF(D2232:$D$2571,366)</f>
        <v>0</v>
      </c>
    </row>
    <row r="2232" spans="1:8" x14ac:dyDescent="0.25">
      <c r="A2232" s="1">
        <f>COUNTIF($C$2:C2232,"Да")</f>
        <v>24</v>
      </c>
      <c r="B2232" s="45">
        <f t="shared" si="72"/>
        <v>47231</v>
      </c>
      <c r="C2232" s="42" t="str">
        <f>IF(ISERROR(VLOOKUP(B2232,'Айгенис Оп11'!$C$3:$C$30,1,0)),"Нет","Да")</f>
        <v>Нет</v>
      </c>
      <c r="D2232" s="43">
        <f t="shared" si="71"/>
        <v>365</v>
      </c>
      <c r="E2232" s="44">
        <f>ROUND(('Все выпуски'!$J$3*'Все выпуски'!$J$6/100)/365*(B2232-IF(C2232="Нет",VLOOKUP(A2232,'Айгенис Оп11'!$A$2:$C$30,3,0),VLOOKUP((A2232-1),'Айгенис Оп11'!$A$2:$C$30,3,0))),2)</f>
        <v>1.73</v>
      </c>
      <c r="G2232" s="43">
        <f>COUNTIF(D2233:$D$2571,365)</f>
        <v>339</v>
      </c>
      <c r="H2232" s="43">
        <f>COUNTIF(D2233:$D$2571,366)</f>
        <v>0</v>
      </c>
    </row>
    <row r="2233" spans="1:8" x14ac:dyDescent="0.25">
      <c r="A2233" s="1">
        <f>COUNTIF($C$2:C2233,"Да")</f>
        <v>24</v>
      </c>
      <c r="B2233" s="45">
        <f t="shared" si="72"/>
        <v>47232</v>
      </c>
      <c r="C2233" s="42" t="str">
        <f>IF(ISERROR(VLOOKUP(B2233,'Айгенис Оп11'!$C$3:$C$30,1,0)),"Нет","Да")</f>
        <v>Нет</v>
      </c>
      <c r="D2233" s="43">
        <f t="shared" si="71"/>
        <v>365</v>
      </c>
      <c r="E2233" s="44">
        <f>ROUND(('Все выпуски'!$J$3*'Все выпуски'!$J$6/100)/365*(B2233-IF(C2233="Нет",VLOOKUP(A2233,'Айгенис Оп11'!$A$2:$C$30,3,0),VLOOKUP((A2233-1),'Айгенис Оп11'!$A$2:$C$30,3,0))),2)</f>
        <v>1.81</v>
      </c>
      <c r="G2233" s="43">
        <f>COUNTIF(D2234:$D$2571,365)</f>
        <v>338</v>
      </c>
      <c r="H2233" s="43">
        <f>COUNTIF(D2234:$D$2571,366)</f>
        <v>0</v>
      </c>
    </row>
    <row r="2234" spans="1:8" x14ac:dyDescent="0.25">
      <c r="A2234" s="1">
        <f>COUNTIF($C$2:C2234,"Да")</f>
        <v>24</v>
      </c>
      <c r="B2234" s="45">
        <f t="shared" si="72"/>
        <v>47233</v>
      </c>
      <c r="C2234" s="42" t="str">
        <f>IF(ISERROR(VLOOKUP(B2234,'Айгенис Оп11'!$C$3:$C$30,1,0)),"Нет","Да")</f>
        <v>Нет</v>
      </c>
      <c r="D2234" s="43">
        <f t="shared" si="71"/>
        <v>365</v>
      </c>
      <c r="E2234" s="44">
        <f>ROUND(('Все выпуски'!$J$3*'Все выпуски'!$J$6/100)/365*(B2234-IF(C2234="Нет",VLOOKUP(A2234,'Айгенис Оп11'!$A$2:$C$30,3,0),VLOOKUP((A2234-1),'Айгенис Оп11'!$A$2:$C$30,3,0))),2)</f>
        <v>1.89</v>
      </c>
      <c r="G2234" s="43">
        <f>COUNTIF(D2235:$D$2571,365)</f>
        <v>337</v>
      </c>
      <c r="H2234" s="43">
        <f>COUNTIF(D2235:$D$2571,366)</f>
        <v>0</v>
      </c>
    </row>
    <row r="2235" spans="1:8" x14ac:dyDescent="0.25">
      <c r="A2235" s="1">
        <f>COUNTIF($C$2:C2235,"Да")</f>
        <v>24</v>
      </c>
      <c r="B2235" s="45">
        <f t="shared" si="72"/>
        <v>47234</v>
      </c>
      <c r="C2235" s="42" t="str">
        <f>IF(ISERROR(VLOOKUP(B2235,'Айгенис Оп11'!$C$3:$C$30,1,0)),"Нет","Да")</f>
        <v>Нет</v>
      </c>
      <c r="D2235" s="43">
        <f t="shared" si="71"/>
        <v>365</v>
      </c>
      <c r="E2235" s="44">
        <f>ROUND(('Все выпуски'!$J$3*'Все выпуски'!$J$6/100)/365*(B2235-IF(C2235="Нет",VLOOKUP(A2235,'Айгенис Оп11'!$A$2:$C$30,3,0),VLOOKUP((A2235-1),'Айгенис Оп11'!$A$2:$C$30,3,0))),2)</f>
        <v>1.97</v>
      </c>
      <c r="G2235" s="43">
        <f>COUNTIF(D2236:$D$2571,365)</f>
        <v>336</v>
      </c>
      <c r="H2235" s="43">
        <f>COUNTIF(D2236:$D$2571,366)</f>
        <v>0</v>
      </c>
    </row>
    <row r="2236" spans="1:8" x14ac:dyDescent="0.25">
      <c r="A2236" s="1">
        <f>COUNTIF($C$2:C2236,"Да")</f>
        <v>24</v>
      </c>
      <c r="B2236" s="45">
        <f t="shared" si="72"/>
        <v>47235</v>
      </c>
      <c r="C2236" s="42" t="str">
        <f>IF(ISERROR(VLOOKUP(B2236,'Айгенис Оп11'!$C$3:$C$30,1,0)),"Нет","Да")</f>
        <v>Нет</v>
      </c>
      <c r="D2236" s="43">
        <f t="shared" si="71"/>
        <v>365</v>
      </c>
      <c r="E2236" s="44">
        <f>ROUND(('Все выпуски'!$J$3*'Все выпуски'!$J$6/100)/365*(B2236-IF(C2236="Нет",VLOOKUP(A2236,'Айгенис Оп11'!$A$2:$C$30,3,0),VLOOKUP((A2236-1),'Айгенис Оп11'!$A$2:$C$30,3,0))),2)</f>
        <v>2.0499999999999998</v>
      </c>
      <c r="G2236" s="43">
        <f>COUNTIF(D2237:$D$2571,365)</f>
        <v>335</v>
      </c>
      <c r="H2236" s="43">
        <f>COUNTIF(D2237:$D$2571,366)</f>
        <v>0</v>
      </c>
    </row>
    <row r="2237" spans="1:8" x14ac:dyDescent="0.25">
      <c r="A2237" s="1">
        <f>COUNTIF($C$2:C2237,"Да")</f>
        <v>24</v>
      </c>
      <c r="B2237" s="45">
        <f t="shared" si="72"/>
        <v>47236</v>
      </c>
      <c r="C2237" s="42" t="str">
        <f>IF(ISERROR(VLOOKUP(B2237,'Айгенис Оп11'!$C$3:$C$30,1,0)),"Нет","Да")</f>
        <v>Нет</v>
      </c>
      <c r="D2237" s="43">
        <f t="shared" si="71"/>
        <v>365</v>
      </c>
      <c r="E2237" s="44">
        <f>ROUND(('Все выпуски'!$J$3*'Все выпуски'!$J$6/100)/365*(B2237-IF(C2237="Нет",VLOOKUP(A2237,'Айгенис Оп11'!$A$2:$C$30,3,0),VLOOKUP((A2237-1),'Айгенис Оп11'!$A$2:$C$30,3,0))),2)</f>
        <v>2.14</v>
      </c>
      <c r="G2237" s="43">
        <f>COUNTIF(D2238:$D$2571,365)</f>
        <v>334</v>
      </c>
      <c r="H2237" s="43">
        <f>COUNTIF(D2238:$D$2571,366)</f>
        <v>0</v>
      </c>
    </row>
    <row r="2238" spans="1:8" x14ac:dyDescent="0.25">
      <c r="A2238" s="1">
        <f>COUNTIF($C$2:C2238,"Да")</f>
        <v>24</v>
      </c>
      <c r="B2238" s="45">
        <f t="shared" si="72"/>
        <v>47237</v>
      </c>
      <c r="C2238" s="42" t="str">
        <f>IF(ISERROR(VLOOKUP(B2238,'Айгенис Оп11'!$C$3:$C$30,1,0)),"Нет","Да")</f>
        <v>Нет</v>
      </c>
      <c r="D2238" s="43">
        <f t="shared" si="71"/>
        <v>365</v>
      </c>
      <c r="E2238" s="44">
        <f>ROUND(('Все выпуски'!$J$3*'Все выпуски'!$J$6/100)/365*(B2238-IF(C2238="Нет",VLOOKUP(A2238,'Айгенис Оп11'!$A$2:$C$30,3,0),VLOOKUP((A2238-1),'Айгенис Оп11'!$A$2:$C$30,3,0))),2)</f>
        <v>2.2200000000000002</v>
      </c>
      <c r="G2238" s="43">
        <f>COUNTIF(D2239:$D$2571,365)</f>
        <v>333</v>
      </c>
      <c r="H2238" s="43">
        <f>COUNTIF(D2239:$D$2571,366)</f>
        <v>0</v>
      </c>
    </row>
    <row r="2239" spans="1:8" x14ac:dyDescent="0.25">
      <c r="A2239" s="1">
        <f>COUNTIF($C$2:C2239,"Да")</f>
        <v>24</v>
      </c>
      <c r="B2239" s="45">
        <f t="shared" si="72"/>
        <v>47238</v>
      </c>
      <c r="C2239" s="42" t="str">
        <f>IF(ISERROR(VLOOKUP(B2239,'Айгенис Оп11'!$C$3:$C$30,1,0)),"Нет","Да")</f>
        <v>Нет</v>
      </c>
      <c r="D2239" s="43">
        <f t="shared" si="71"/>
        <v>365</v>
      </c>
      <c r="E2239" s="44">
        <f>ROUND(('Все выпуски'!$J$3*'Все выпуски'!$J$6/100)/365*(B2239-IF(C2239="Нет",VLOOKUP(A2239,'Айгенис Оп11'!$A$2:$C$30,3,0),VLOOKUP((A2239-1),'Айгенис Оп11'!$A$2:$C$30,3,0))),2)</f>
        <v>2.2999999999999998</v>
      </c>
      <c r="G2239" s="43">
        <f>COUNTIF(D2240:$D$2571,365)</f>
        <v>332</v>
      </c>
      <c r="H2239" s="43">
        <f>COUNTIF(D2240:$D$2571,366)</f>
        <v>0</v>
      </c>
    </row>
    <row r="2240" spans="1:8" x14ac:dyDescent="0.25">
      <c r="A2240" s="1">
        <f>COUNTIF($C$2:C2240,"Да")</f>
        <v>24</v>
      </c>
      <c r="B2240" s="45">
        <f t="shared" si="72"/>
        <v>47239</v>
      </c>
      <c r="C2240" s="42" t="str">
        <f>IF(ISERROR(VLOOKUP(B2240,'Айгенис Оп11'!$C$3:$C$30,1,0)),"Нет","Да")</f>
        <v>Нет</v>
      </c>
      <c r="D2240" s="43">
        <f t="shared" si="71"/>
        <v>365</v>
      </c>
      <c r="E2240" s="44">
        <f>ROUND(('Все выпуски'!$J$3*'Все выпуски'!$J$6/100)/365*(B2240-IF(C2240="Нет",VLOOKUP(A2240,'Айгенис Оп11'!$A$2:$C$30,3,0),VLOOKUP((A2240-1),'Айгенис Оп11'!$A$2:$C$30,3,0))),2)</f>
        <v>2.38</v>
      </c>
      <c r="G2240" s="43">
        <f>COUNTIF(D2241:$D$2571,365)</f>
        <v>331</v>
      </c>
      <c r="H2240" s="43">
        <f>COUNTIF(D2241:$D$2571,366)</f>
        <v>0</v>
      </c>
    </row>
    <row r="2241" spans="1:8" x14ac:dyDescent="0.25">
      <c r="A2241" s="1">
        <f>COUNTIF($C$2:C2241,"Да")</f>
        <v>24</v>
      </c>
      <c r="B2241" s="45">
        <f t="shared" si="72"/>
        <v>47240</v>
      </c>
      <c r="C2241" s="42" t="str">
        <f>IF(ISERROR(VLOOKUP(B2241,'Айгенис Оп11'!$C$3:$C$30,1,0)),"Нет","Да")</f>
        <v>Нет</v>
      </c>
      <c r="D2241" s="43">
        <f t="shared" si="71"/>
        <v>365</v>
      </c>
      <c r="E2241" s="44">
        <f>ROUND(('Все выпуски'!$J$3*'Все выпуски'!$J$6/100)/365*(B2241-IF(C2241="Нет",VLOOKUP(A2241,'Айгенис Оп11'!$A$2:$C$30,3,0),VLOOKUP((A2241-1),'Айгенис Оп11'!$A$2:$C$30,3,0))),2)</f>
        <v>2.4700000000000002</v>
      </c>
      <c r="G2241" s="43">
        <f>COUNTIF(D2242:$D$2571,365)</f>
        <v>330</v>
      </c>
      <c r="H2241" s="43">
        <f>COUNTIF(D2242:$D$2571,366)</f>
        <v>0</v>
      </c>
    </row>
    <row r="2242" spans="1:8" x14ac:dyDescent="0.25">
      <c r="A2242" s="1">
        <f>COUNTIF($C$2:C2242,"Да")</f>
        <v>24</v>
      </c>
      <c r="B2242" s="45">
        <f t="shared" si="72"/>
        <v>47241</v>
      </c>
      <c r="C2242" s="42" t="str">
        <f>IF(ISERROR(VLOOKUP(B2242,'Айгенис Оп11'!$C$3:$C$30,1,0)),"Нет","Да")</f>
        <v>Нет</v>
      </c>
      <c r="D2242" s="43">
        <f t="shared" si="71"/>
        <v>365</v>
      </c>
      <c r="E2242" s="44">
        <f>ROUND(('Все выпуски'!$J$3*'Все выпуски'!$J$6/100)/365*(B2242-IF(C2242="Нет",VLOOKUP(A2242,'Айгенис Оп11'!$A$2:$C$30,3,0),VLOOKUP((A2242-1),'Айгенис Оп11'!$A$2:$C$30,3,0))),2)</f>
        <v>2.5499999999999998</v>
      </c>
      <c r="G2242" s="43">
        <f>COUNTIF(D2243:$D$2571,365)</f>
        <v>329</v>
      </c>
      <c r="H2242" s="43">
        <f>COUNTIF(D2243:$D$2571,366)</f>
        <v>0</v>
      </c>
    </row>
    <row r="2243" spans="1:8" x14ac:dyDescent="0.25">
      <c r="A2243" s="1">
        <f>COUNTIF($C$2:C2243,"Да")</f>
        <v>24</v>
      </c>
      <c r="B2243" s="45">
        <f t="shared" si="72"/>
        <v>47242</v>
      </c>
      <c r="C2243" s="42" t="str">
        <f>IF(ISERROR(VLOOKUP(B2243,'Айгенис Оп11'!$C$3:$C$30,1,0)),"Нет","Да")</f>
        <v>Нет</v>
      </c>
      <c r="D2243" s="43">
        <f t="shared" ref="D2243:D2306" si="73">IF(MOD(YEAR(B2243),4)=0,366,365)</f>
        <v>365</v>
      </c>
      <c r="E2243" s="44">
        <f>ROUND(('Все выпуски'!$J$3*'Все выпуски'!$J$6/100)/365*(B2243-IF(C2243="Нет",VLOOKUP(A2243,'Айгенис Оп11'!$A$2:$C$30,3,0),VLOOKUP((A2243-1),'Айгенис Оп11'!$A$2:$C$30,3,0))),2)</f>
        <v>2.63</v>
      </c>
      <c r="G2243" s="43">
        <f>COUNTIF(D2244:$D$2571,365)</f>
        <v>328</v>
      </c>
      <c r="H2243" s="43">
        <f>COUNTIF(D2244:$D$2571,366)</f>
        <v>0</v>
      </c>
    </row>
    <row r="2244" spans="1:8" x14ac:dyDescent="0.25">
      <c r="A2244" s="1">
        <f>COUNTIF($C$2:C2244,"Да")</f>
        <v>24</v>
      </c>
      <c r="B2244" s="45">
        <f t="shared" si="72"/>
        <v>47243</v>
      </c>
      <c r="C2244" s="42" t="str">
        <f>IF(ISERROR(VLOOKUP(B2244,'Айгенис Оп11'!$C$3:$C$30,1,0)),"Нет","Да")</f>
        <v>Нет</v>
      </c>
      <c r="D2244" s="43">
        <f t="shared" si="73"/>
        <v>365</v>
      </c>
      <c r="E2244" s="44">
        <f>ROUND(('Все выпуски'!$J$3*'Все выпуски'!$J$6/100)/365*(B2244-IF(C2244="Нет",VLOOKUP(A2244,'Айгенис Оп11'!$A$2:$C$30,3,0),VLOOKUP((A2244-1),'Айгенис Оп11'!$A$2:$C$30,3,0))),2)</f>
        <v>2.71</v>
      </c>
      <c r="G2244" s="43">
        <f>COUNTIF(D2245:$D$2571,365)</f>
        <v>327</v>
      </c>
      <c r="H2244" s="43">
        <f>COUNTIF(D2245:$D$2571,366)</f>
        <v>0</v>
      </c>
    </row>
    <row r="2245" spans="1:8" x14ac:dyDescent="0.25">
      <c r="A2245" s="1">
        <f>COUNTIF($C$2:C2245,"Да")</f>
        <v>24</v>
      </c>
      <c r="B2245" s="45">
        <f t="shared" si="72"/>
        <v>47244</v>
      </c>
      <c r="C2245" s="42" t="str">
        <f>IF(ISERROR(VLOOKUP(B2245,'Айгенис Оп11'!$C$3:$C$30,1,0)),"Нет","Да")</f>
        <v>Нет</v>
      </c>
      <c r="D2245" s="43">
        <f t="shared" si="73"/>
        <v>365</v>
      </c>
      <c r="E2245" s="44">
        <f>ROUND(('Все выпуски'!$J$3*'Все выпуски'!$J$6/100)/365*(B2245-IF(C2245="Нет",VLOOKUP(A2245,'Айгенис Оп11'!$A$2:$C$30,3,0),VLOOKUP((A2245-1),'Айгенис Оп11'!$A$2:$C$30,3,0))),2)</f>
        <v>2.79</v>
      </c>
      <c r="G2245" s="43">
        <f>COUNTIF(D2246:$D$2571,365)</f>
        <v>326</v>
      </c>
      <c r="H2245" s="43">
        <f>COUNTIF(D2246:$D$2571,366)</f>
        <v>0</v>
      </c>
    </row>
    <row r="2246" spans="1:8" x14ac:dyDescent="0.25">
      <c r="A2246" s="1">
        <f>COUNTIF($C$2:C2246,"Да")</f>
        <v>24</v>
      </c>
      <c r="B2246" s="45">
        <f t="shared" si="72"/>
        <v>47245</v>
      </c>
      <c r="C2246" s="42" t="str">
        <f>IF(ISERROR(VLOOKUP(B2246,'Айгенис Оп11'!$C$3:$C$30,1,0)),"Нет","Да")</f>
        <v>Нет</v>
      </c>
      <c r="D2246" s="43">
        <f t="shared" si="73"/>
        <v>365</v>
      </c>
      <c r="E2246" s="44">
        <f>ROUND(('Все выпуски'!$J$3*'Все выпуски'!$J$6/100)/365*(B2246-IF(C2246="Нет",VLOOKUP(A2246,'Айгенис Оп11'!$A$2:$C$30,3,0),VLOOKUP((A2246-1),'Айгенис Оп11'!$A$2:$C$30,3,0))),2)</f>
        <v>2.88</v>
      </c>
      <c r="G2246" s="43">
        <f>COUNTIF(D2247:$D$2571,365)</f>
        <v>325</v>
      </c>
      <c r="H2246" s="43">
        <f>COUNTIF(D2247:$D$2571,366)</f>
        <v>0</v>
      </c>
    </row>
    <row r="2247" spans="1:8" x14ac:dyDescent="0.25">
      <c r="A2247" s="1">
        <f>COUNTIF($C$2:C2247,"Да")</f>
        <v>24</v>
      </c>
      <c r="B2247" s="45">
        <f t="shared" si="72"/>
        <v>47246</v>
      </c>
      <c r="C2247" s="42" t="str">
        <f>IF(ISERROR(VLOOKUP(B2247,'Айгенис Оп11'!$C$3:$C$30,1,0)),"Нет","Да")</f>
        <v>Нет</v>
      </c>
      <c r="D2247" s="43">
        <f t="shared" si="73"/>
        <v>365</v>
      </c>
      <c r="E2247" s="44">
        <f>ROUND(('Все выпуски'!$J$3*'Все выпуски'!$J$6/100)/365*(B2247-IF(C2247="Нет",VLOOKUP(A2247,'Айгенис Оп11'!$A$2:$C$30,3,0),VLOOKUP((A2247-1),'Айгенис Оп11'!$A$2:$C$30,3,0))),2)</f>
        <v>2.96</v>
      </c>
      <c r="G2247" s="43">
        <f>COUNTIF(D2248:$D$2571,365)</f>
        <v>324</v>
      </c>
      <c r="H2247" s="43">
        <f>COUNTIF(D2248:$D$2571,366)</f>
        <v>0</v>
      </c>
    </row>
    <row r="2248" spans="1:8" x14ac:dyDescent="0.25">
      <c r="A2248" s="1">
        <f>COUNTIF($C$2:C2248,"Да")</f>
        <v>24</v>
      </c>
      <c r="B2248" s="45">
        <f t="shared" si="72"/>
        <v>47247</v>
      </c>
      <c r="C2248" s="42" t="str">
        <f>IF(ISERROR(VLOOKUP(B2248,'Айгенис Оп11'!$C$3:$C$30,1,0)),"Нет","Да")</f>
        <v>Нет</v>
      </c>
      <c r="D2248" s="43">
        <f t="shared" si="73"/>
        <v>365</v>
      </c>
      <c r="E2248" s="44">
        <f>ROUND(('Все выпуски'!$J$3*'Все выпуски'!$J$6/100)/365*(B2248-IF(C2248="Нет",VLOOKUP(A2248,'Айгенис Оп11'!$A$2:$C$30,3,0),VLOOKUP((A2248-1),'Айгенис Оп11'!$A$2:$C$30,3,0))),2)</f>
        <v>3.04</v>
      </c>
      <c r="G2248" s="43">
        <f>COUNTIF(D2249:$D$2571,365)</f>
        <v>323</v>
      </c>
      <c r="H2248" s="43">
        <f>COUNTIF(D2249:$D$2571,366)</f>
        <v>0</v>
      </c>
    </row>
    <row r="2249" spans="1:8" x14ac:dyDescent="0.25">
      <c r="A2249" s="1">
        <f>COUNTIF($C$2:C2249,"Да")</f>
        <v>24</v>
      </c>
      <c r="B2249" s="45">
        <f t="shared" si="72"/>
        <v>47248</v>
      </c>
      <c r="C2249" s="42" t="str">
        <f>IF(ISERROR(VLOOKUP(B2249,'Айгенис Оп11'!$C$3:$C$30,1,0)),"Нет","Да")</f>
        <v>Нет</v>
      </c>
      <c r="D2249" s="43">
        <f t="shared" si="73"/>
        <v>365</v>
      </c>
      <c r="E2249" s="44">
        <f>ROUND(('Все выпуски'!$J$3*'Все выпуски'!$J$6/100)/365*(B2249-IF(C2249="Нет",VLOOKUP(A2249,'Айгенис Оп11'!$A$2:$C$30,3,0),VLOOKUP((A2249-1),'Айгенис Оп11'!$A$2:$C$30,3,0))),2)</f>
        <v>3.12</v>
      </c>
      <c r="G2249" s="43">
        <f>COUNTIF(D2250:$D$2571,365)</f>
        <v>322</v>
      </c>
      <c r="H2249" s="43">
        <f>COUNTIF(D2250:$D$2571,366)</f>
        <v>0</v>
      </c>
    </row>
    <row r="2250" spans="1:8" x14ac:dyDescent="0.25">
      <c r="A2250" s="1">
        <f>COUNTIF($C$2:C2250,"Да")</f>
        <v>24</v>
      </c>
      <c r="B2250" s="45">
        <f t="shared" si="72"/>
        <v>47249</v>
      </c>
      <c r="C2250" s="42" t="str">
        <f>IF(ISERROR(VLOOKUP(B2250,'Айгенис Оп11'!$C$3:$C$30,1,0)),"Нет","Да")</f>
        <v>Нет</v>
      </c>
      <c r="D2250" s="43">
        <f t="shared" si="73"/>
        <v>365</v>
      </c>
      <c r="E2250" s="44">
        <f>ROUND(('Все выпуски'!$J$3*'Все выпуски'!$J$6/100)/365*(B2250-IF(C2250="Нет",VLOOKUP(A2250,'Айгенис Оп11'!$A$2:$C$30,3,0),VLOOKUP((A2250-1),'Айгенис Оп11'!$A$2:$C$30,3,0))),2)</f>
        <v>3.21</v>
      </c>
      <c r="G2250" s="43">
        <f>COUNTIF(D2251:$D$2571,365)</f>
        <v>321</v>
      </c>
      <c r="H2250" s="43">
        <f>COUNTIF(D2251:$D$2571,366)</f>
        <v>0</v>
      </c>
    </row>
    <row r="2251" spans="1:8" x14ac:dyDescent="0.25">
      <c r="A2251" s="1">
        <f>COUNTIF($C$2:C2251,"Да")</f>
        <v>24</v>
      </c>
      <c r="B2251" s="45">
        <f t="shared" si="72"/>
        <v>47250</v>
      </c>
      <c r="C2251" s="42" t="str">
        <f>IF(ISERROR(VLOOKUP(B2251,'Айгенис Оп11'!$C$3:$C$30,1,0)),"Нет","Да")</f>
        <v>Нет</v>
      </c>
      <c r="D2251" s="43">
        <f t="shared" si="73"/>
        <v>365</v>
      </c>
      <c r="E2251" s="44">
        <f>ROUND(('Все выпуски'!$J$3*'Все выпуски'!$J$6/100)/365*(B2251-IF(C2251="Нет",VLOOKUP(A2251,'Айгенис Оп11'!$A$2:$C$30,3,0),VLOOKUP((A2251-1),'Айгенис Оп11'!$A$2:$C$30,3,0))),2)</f>
        <v>3.29</v>
      </c>
      <c r="G2251" s="43">
        <f>COUNTIF(D2252:$D$2571,365)</f>
        <v>320</v>
      </c>
      <c r="H2251" s="43">
        <f>COUNTIF(D2252:$D$2571,366)</f>
        <v>0</v>
      </c>
    </row>
    <row r="2252" spans="1:8" x14ac:dyDescent="0.25">
      <c r="A2252" s="1">
        <f>COUNTIF($C$2:C2252,"Да")</f>
        <v>24</v>
      </c>
      <c r="B2252" s="45">
        <f t="shared" si="72"/>
        <v>47251</v>
      </c>
      <c r="C2252" s="42" t="str">
        <f>IF(ISERROR(VLOOKUP(B2252,'Айгенис Оп11'!$C$3:$C$30,1,0)),"Нет","Да")</f>
        <v>Нет</v>
      </c>
      <c r="D2252" s="43">
        <f t="shared" si="73"/>
        <v>365</v>
      </c>
      <c r="E2252" s="44">
        <f>ROUND(('Все выпуски'!$J$3*'Все выпуски'!$J$6/100)/365*(B2252-IF(C2252="Нет",VLOOKUP(A2252,'Айгенис Оп11'!$A$2:$C$30,3,0),VLOOKUP((A2252-1),'Айгенис Оп11'!$A$2:$C$30,3,0))),2)</f>
        <v>3.37</v>
      </c>
      <c r="G2252" s="43">
        <f>COUNTIF(D2253:$D$2571,365)</f>
        <v>319</v>
      </c>
      <c r="H2252" s="43">
        <f>COUNTIF(D2253:$D$2571,366)</f>
        <v>0</v>
      </c>
    </row>
    <row r="2253" spans="1:8" x14ac:dyDescent="0.25">
      <c r="A2253" s="1">
        <f>COUNTIF($C$2:C2253,"Да")</f>
        <v>24</v>
      </c>
      <c r="B2253" s="45">
        <f t="shared" si="72"/>
        <v>47252</v>
      </c>
      <c r="C2253" s="42" t="str">
        <f>IF(ISERROR(VLOOKUP(B2253,'Айгенис Оп11'!$C$3:$C$30,1,0)),"Нет","Да")</f>
        <v>Нет</v>
      </c>
      <c r="D2253" s="43">
        <f t="shared" si="73"/>
        <v>365</v>
      </c>
      <c r="E2253" s="44">
        <f>ROUND(('Все выпуски'!$J$3*'Все выпуски'!$J$6/100)/365*(B2253-IF(C2253="Нет",VLOOKUP(A2253,'Айгенис Оп11'!$A$2:$C$30,3,0),VLOOKUP((A2253-1),'Айгенис Оп11'!$A$2:$C$30,3,0))),2)</f>
        <v>3.45</v>
      </c>
      <c r="G2253" s="43">
        <f>COUNTIF(D2254:$D$2571,365)</f>
        <v>318</v>
      </c>
      <c r="H2253" s="43">
        <f>COUNTIF(D2254:$D$2571,366)</f>
        <v>0</v>
      </c>
    </row>
    <row r="2254" spans="1:8" x14ac:dyDescent="0.25">
      <c r="A2254" s="1">
        <f>COUNTIF($C$2:C2254,"Да")</f>
        <v>24</v>
      </c>
      <c r="B2254" s="45">
        <f t="shared" si="72"/>
        <v>47253</v>
      </c>
      <c r="C2254" s="42" t="str">
        <f>IF(ISERROR(VLOOKUP(B2254,'Айгенис Оп11'!$C$3:$C$30,1,0)),"Нет","Да")</f>
        <v>Нет</v>
      </c>
      <c r="D2254" s="43">
        <f t="shared" si="73"/>
        <v>365</v>
      </c>
      <c r="E2254" s="44">
        <f>ROUND(('Все выпуски'!$J$3*'Все выпуски'!$J$6/100)/365*(B2254-IF(C2254="Нет",VLOOKUP(A2254,'Айгенис Оп11'!$A$2:$C$30,3,0),VLOOKUP((A2254-1),'Айгенис Оп11'!$A$2:$C$30,3,0))),2)</f>
        <v>3.53</v>
      </c>
      <c r="G2254" s="43">
        <f>COUNTIF(D2255:$D$2571,365)</f>
        <v>317</v>
      </c>
      <c r="H2254" s="43">
        <f>COUNTIF(D2255:$D$2571,366)</f>
        <v>0</v>
      </c>
    </row>
    <row r="2255" spans="1:8" x14ac:dyDescent="0.25">
      <c r="A2255" s="1">
        <f>COUNTIF($C$2:C2255,"Да")</f>
        <v>24</v>
      </c>
      <c r="B2255" s="45">
        <f t="shared" si="72"/>
        <v>47254</v>
      </c>
      <c r="C2255" s="42" t="str">
        <f>IF(ISERROR(VLOOKUP(B2255,'Айгенис Оп11'!$C$3:$C$30,1,0)),"Нет","Да")</f>
        <v>Нет</v>
      </c>
      <c r="D2255" s="43">
        <f t="shared" si="73"/>
        <v>365</v>
      </c>
      <c r="E2255" s="44">
        <f>ROUND(('Все выпуски'!$J$3*'Все выпуски'!$J$6/100)/365*(B2255-IF(C2255="Нет",VLOOKUP(A2255,'Айгенис Оп11'!$A$2:$C$30,3,0),VLOOKUP((A2255-1),'Айгенис Оп11'!$A$2:$C$30,3,0))),2)</f>
        <v>3.62</v>
      </c>
      <c r="G2255" s="43">
        <f>COUNTIF(D2256:$D$2571,365)</f>
        <v>316</v>
      </c>
      <c r="H2255" s="43">
        <f>COUNTIF(D2256:$D$2571,366)</f>
        <v>0</v>
      </c>
    </row>
    <row r="2256" spans="1:8" x14ac:dyDescent="0.25">
      <c r="A2256" s="1">
        <f>COUNTIF($C$2:C2256,"Да")</f>
        <v>24</v>
      </c>
      <c r="B2256" s="45">
        <f t="shared" si="72"/>
        <v>47255</v>
      </c>
      <c r="C2256" s="42" t="str">
        <f>IF(ISERROR(VLOOKUP(B2256,'Айгенис Оп11'!$C$3:$C$30,1,0)),"Нет","Да")</f>
        <v>Нет</v>
      </c>
      <c r="D2256" s="43">
        <f t="shared" si="73"/>
        <v>365</v>
      </c>
      <c r="E2256" s="44">
        <f>ROUND(('Все выпуски'!$J$3*'Все выпуски'!$J$6/100)/365*(B2256-IF(C2256="Нет",VLOOKUP(A2256,'Айгенис Оп11'!$A$2:$C$30,3,0),VLOOKUP((A2256-1),'Айгенис Оп11'!$A$2:$C$30,3,0))),2)</f>
        <v>3.7</v>
      </c>
      <c r="G2256" s="43">
        <f>COUNTIF(D2257:$D$2571,365)</f>
        <v>315</v>
      </c>
      <c r="H2256" s="43">
        <f>COUNTIF(D2257:$D$2571,366)</f>
        <v>0</v>
      </c>
    </row>
    <row r="2257" spans="1:8" x14ac:dyDescent="0.25">
      <c r="A2257" s="1">
        <f>COUNTIF($C$2:C2257,"Да")</f>
        <v>24</v>
      </c>
      <c r="B2257" s="45">
        <f t="shared" si="72"/>
        <v>47256</v>
      </c>
      <c r="C2257" s="42" t="str">
        <f>IF(ISERROR(VLOOKUP(B2257,'Айгенис Оп11'!$C$3:$C$30,1,0)),"Нет","Да")</f>
        <v>Нет</v>
      </c>
      <c r="D2257" s="43">
        <f t="shared" si="73"/>
        <v>365</v>
      </c>
      <c r="E2257" s="44">
        <f>ROUND(('Все выпуски'!$J$3*'Все выпуски'!$J$6/100)/365*(B2257-IF(C2257="Нет",VLOOKUP(A2257,'Айгенис Оп11'!$A$2:$C$30,3,0),VLOOKUP((A2257-1),'Айгенис Оп11'!$A$2:$C$30,3,0))),2)</f>
        <v>3.78</v>
      </c>
      <c r="G2257" s="43">
        <f>COUNTIF(D2258:$D$2571,365)</f>
        <v>314</v>
      </c>
      <c r="H2257" s="43">
        <f>COUNTIF(D2258:$D$2571,366)</f>
        <v>0</v>
      </c>
    </row>
    <row r="2258" spans="1:8" x14ac:dyDescent="0.25">
      <c r="A2258" s="1">
        <f>COUNTIF($C$2:C2258,"Да")</f>
        <v>24</v>
      </c>
      <c r="B2258" s="45">
        <f t="shared" si="72"/>
        <v>47257</v>
      </c>
      <c r="C2258" s="42" t="str">
        <f>IF(ISERROR(VLOOKUP(B2258,'Айгенис Оп11'!$C$3:$C$30,1,0)),"Нет","Да")</f>
        <v>Нет</v>
      </c>
      <c r="D2258" s="43">
        <f t="shared" si="73"/>
        <v>365</v>
      </c>
      <c r="E2258" s="44">
        <f>ROUND(('Все выпуски'!$J$3*'Все выпуски'!$J$6/100)/365*(B2258-IF(C2258="Нет",VLOOKUP(A2258,'Айгенис Оп11'!$A$2:$C$30,3,0),VLOOKUP((A2258-1),'Айгенис Оп11'!$A$2:$C$30,3,0))),2)</f>
        <v>3.86</v>
      </c>
      <c r="G2258" s="43">
        <f>COUNTIF(D2259:$D$2571,365)</f>
        <v>313</v>
      </c>
      <c r="H2258" s="43">
        <f>COUNTIF(D2259:$D$2571,366)</f>
        <v>0</v>
      </c>
    </row>
    <row r="2259" spans="1:8" x14ac:dyDescent="0.25">
      <c r="A2259" s="1">
        <f>COUNTIF($C$2:C2259,"Да")</f>
        <v>24</v>
      </c>
      <c r="B2259" s="45">
        <f t="shared" si="72"/>
        <v>47258</v>
      </c>
      <c r="C2259" s="42" t="str">
        <f>IF(ISERROR(VLOOKUP(B2259,'Айгенис Оп11'!$C$3:$C$30,1,0)),"Нет","Да")</f>
        <v>Нет</v>
      </c>
      <c r="D2259" s="43">
        <f t="shared" si="73"/>
        <v>365</v>
      </c>
      <c r="E2259" s="44">
        <f>ROUND(('Все выпуски'!$J$3*'Все выпуски'!$J$6/100)/365*(B2259-IF(C2259="Нет",VLOOKUP(A2259,'Айгенис Оп11'!$A$2:$C$30,3,0),VLOOKUP((A2259-1),'Айгенис Оп11'!$A$2:$C$30,3,0))),2)</f>
        <v>3.95</v>
      </c>
      <c r="G2259" s="43">
        <f>COUNTIF(D2260:$D$2571,365)</f>
        <v>312</v>
      </c>
      <c r="H2259" s="43">
        <f>COUNTIF(D2260:$D$2571,366)</f>
        <v>0</v>
      </c>
    </row>
    <row r="2260" spans="1:8" x14ac:dyDescent="0.25">
      <c r="A2260" s="1">
        <f>COUNTIF($C$2:C2260,"Да")</f>
        <v>24</v>
      </c>
      <c r="B2260" s="45">
        <f t="shared" si="72"/>
        <v>47259</v>
      </c>
      <c r="C2260" s="42" t="str">
        <f>IF(ISERROR(VLOOKUP(B2260,'Айгенис Оп11'!$C$3:$C$30,1,0)),"Нет","Да")</f>
        <v>Нет</v>
      </c>
      <c r="D2260" s="43">
        <f t="shared" si="73"/>
        <v>365</v>
      </c>
      <c r="E2260" s="44">
        <f>ROUND(('Все выпуски'!$J$3*'Все выпуски'!$J$6/100)/365*(B2260-IF(C2260="Нет",VLOOKUP(A2260,'Айгенис Оп11'!$A$2:$C$30,3,0),VLOOKUP((A2260-1),'Айгенис Оп11'!$A$2:$C$30,3,0))),2)</f>
        <v>4.03</v>
      </c>
      <c r="G2260" s="43">
        <f>COUNTIF(D2261:$D$2571,365)</f>
        <v>311</v>
      </c>
      <c r="H2260" s="43">
        <f>COUNTIF(D2261:$D$2571,366)</f>
        <v>0</v>
      </c>
    </row>
    <row r="2261" spans="1:8" x14ac:dyDescent="0.25">
      <c r="A2261" s="1">
        <f>COUNTIF($C$2:C2261,"Да")</f>
        <v>24</v>
      </c>
      <c r="B2261" s="45">
        <f t="shared" si="72"/>
        <v>47260</v>
      </c>
      <c r="C2261" s="42" t="str">
        <f>IF(ISERROR(VLOOKUP(B2261,'Айгенис Оп11'!$C$3:$C$30,1,0)),"Нет","Да")</f>
        <v>Нет</v>
      </c>
      <c r="D2261" s="43">
        <f t="shared" si="73"/>
        <v>365</v>
      </c>
      <c r="E2261" s="44">
        <f>ROUND(('Все выпуски'!$J$3*'Все выпуски'!$J$6/100)/365*(B2261-IF(C2261="Нет",VLOOKUP(A2261,'Айгенис Оп11'!$A$2:$C$30,3,0),VLOOKUP((A2261-1),'Айгенис Оп11'!$A$2:$C$30,3,0))),2)</f>
        <v>4.1100000000000003</v>
      </c>
      <c r="G2261" s="43">
        <f>COUNTIF(D2262:$D$2571,365)</f>
        <v>310</v>
      </c>
      <c r="H2261" s="43">
        <f>COUNTIF(D2262:$D$2571,366)</f>
        <v>0</v>
      </c>
    </row>
    <row r="2262" spans="1:8" x14ac:dyDescent="0.25">
      <c r="A2262" s="1">
        <f>COUNTIF($C$2:C2262,"Да")</f>
        <v>24</v>
      </c>
      <c r="B2262" s="45">
        <f t="shared" si="72"/>
        <v>47261</v>
      </c>
      <c r="C2262" s="42" t="str">
        <f>IF(ISERROR(VLOOKUP(B2262,'Айгенис Оп11'!$C$3:$C$30,1,0)),"Нет","Да")</f>
        <v>Нет</v>
      </c>
      <c r="D2262" s="43">
        <f t="shared" si="73"/>
        <v>365</v>
      </c>
      <c r="E2262" s="44">
        <f>ROUND(('Все выпуски'!$J$3*'Все выпуски'!$J$6/100)/365*(B2262-IF(C2262="Нет",VLOOKUP(A2262,'Айгенис Оп11'!$A$2:$C$30,3,0),VLOOKUP((A2262-1),'Айгенис Оп11'!$A$2:$C$30,3,0))),2)</f>
        <v>4.1900000000000004</v>
      </c>
      <c r="G2262" s="43">
        <f>COUNTIF(D2263:$D$2571,365)</f>
        <v>309</v>
      </c>
      <c r="H2262" s="43">
        <f>COUNTIF(D2263:$D$2571,366)</f>
        <v>0</v>
      </c>
    </row>
    <row r="2263" spans="1:8" x14ac:dyDescent="0.25">
      <c r="A2263" s="1">
        <f>COUNTIF($C$2:C2263,"Да")</f>
        <v>24</v>
      </c>
      <c r="B2263" s="45">
        <f t="shared" si="72"/>
        <v>47262</v>
      </c>
      <c r="C2263" s="42" t="str">
        <f>IF(ISERROR(VLOOKUP(B2263,'Айгенис Оп11'!$C$3:$C$30,1,0)),"Нет","Да")</f>
        <v>Нет</v>
      </c>
      <c r="D2263" s="43">
        <f t="shared" si="73"/>
        <v>365</v>
      </c>
      <c r="E2263" s="44">
        <f>ROUND(('Все выпуски'!$J$3*'Все выпуски'!$J$6/100)/365*(B2263-IF(C2263="Нет",VLOOKUP(A2263,'Айгенис Оп11'!$A$2:$C$30,3,0),VLOOKUP((A2263-1),'Айгенис Оп11'!$A$2:$C$30,3,0))),2)</f>
        <v>4.2699999999999996</v>
      </c>
      <c r="G2263" s="43">
        <f>COUNTIF(D2264:$D$2571,365)</f>
        <v>308</v>
      </c>
      <c r="H2263" s="43">
        <f>COUNTIF(D2264:$D$2571,366)</f>
        <v>0</v>
      </c>
    </row>
    <row r="2264" spans="1:8" x14ac:dyDescent="0.25">
      <c r="A2264" s="1">
        <f>COUNTIF($C$2:C2264,"Да")</f>
        <v>24</v>
      </c>
      <c r="B2264" s="45">
        <f t="shared" si="72"/>
        <v>47263</v>
      </c>
      <c r="C2264" s="42" t="str">
        <f>IF(ISERROR(VLOOKUP(B2264,'Айгенис Оп11'!$C$3:$C$30,1,0)),"Нет","Да")</f>
        <v>Нет</v>
      </c>
      <c r="D2264" s="43">
        <f t="shared" si="73"/>
        <v>365</v>
      </c>
      <c r="E2264" s="44">
        <f>ROUND(('Все выпуски'!$J$3*'Все выпуски'!$J$6/100)/365*(B2264-IF(C2264="Нет",VLOOKUP(A2264,'Айгенис Оп11'!$A$2:$C$30,3,0),VLOOKUP((A2264-1),'Айгенис Оп11'!$A$2:$C$30,3,0))),2)</f>
        <v>4.3600000000000003</v>
      </c>
      <c r="G2264" s="43">
        <f>COUNTIF(D2265:$D$2571,365)</f>
        <v>307</v>
      </c>
      <c r="H2264" s="43">
        <f>COUNTIF(D2265:$D$2571,366)</f>
        <v>0</v>
      </c>
    </row>
    <row r="2265" spans="1:8" x14ac:dyDescent="0.25">
      <c r="A2265" s="1">
        <f>COUNTIF($C$2:C2265,"Да")</f>
        <v>24</v>
      </c>
      <c r="B2265" s="45">
        <f t="shared" si="72"/>
        <v>47264</v>
      </c>
      <c r="C2265" s="42" t="str">
        <f>IF(ISERROR(VLOOKUP(B2265,'Айгенис Оп11'!$C$3:$C$30,1,0)),"Нет","Да")</f>
        <v>Нет</v>
      </c>
      <c r="D2265" s="43">
        <f t="shared" si="73"/>
        <v>365</v>
      </c>
      <c r="E2265" s="44">
        <f>ROUND(('Все выпуски'!$J$3*'Все выпуски'!$J$6/100)/365*(B2265-IF(C2265="Нет",VLOOKUP(A2265,'Айгенис Оп11'!$A$2:$C$30,3,0),VLOOKUP((A2265-1),'Айгенис Оп11'!$A$2:$C$30,3,0))),2)</f>
        <v>4.4400000000000004</v>
      </c>
      <c r="G2265" s="43">
        <f>COUNTIF(D2266:$D$2571,365)</f>
        <v>306</v>
      </c>
      <c r="H2265" s="43">
        <f>COUNTIF(D2266:$D$2571,366)</f>
        <v>0</v>
      </c>
    </row>
    <row r="2266" spans="1:8" x14ac:dyDescent="0.25">
      <c r="A2266" s="1">
        <f>COUNTIF($C$2:C2266,"Да")</f>
        <v>24</v>
      </c>
      <c r="B2266" s="45">
        <f t="shared" si="72"/>
        <v>47265</v>
      </c>
      <c r="C2266" s="42" t="str">
        <f>IF(ISERROR(VLOOKUP(B2266,'Айгенис Оп11'!$C$3:$C$30,1,0)),"Нет","Да")</f>
        <v>Нет</v>
      </c>
      <c r="D2266" s="43">
        <f t="shared" si="73"/>
        <v>365</v>
      </c>
      <c r="E2266" s="44">
        <f>ROUND(('Все выпуски'!$J$3*'Все выпуски'!$J$6/100)/365*(B2266-IF(C2266="Нет",VLOOKUP(A2266,'Айгенис Оп11'!$A$2:$C$30,3,0),VLOOKUP((A2266-1),'Айгенис Оп11'!$A$2:$C$30,3,0))),2)</f>
        <v>4.5199999999999996</v>
      </c>
      <c r="G2266" s="43">
        <f>COUNTIF(D2267:$D$2571,365)</f>
        <v>305</v>
      </c>
      <c r="H2266" s="43">
        <f>COUNTIF(D2267:$D$2571,366)</f>
        <v>0</v>
      </c>
    </row>
    <row r="2267" spans="1:8" x14ac:dyDescent="0.25">
      <c r="A2267" s="1">
        <f>COUNTIF($C$2:C2267,"Да")</f>
        <v>24</v>
      </c>
      <c r="B2267" s="45">
        <f t="shared" si="72"/>
        <v>47266</v>
      </c>
      <c r="C2267" s="42" t="str">
        <f>IF(ISERROR(VLOOKUP(B2267,'Айгенис Оп11'!$C$3:$C$30,1,0)),"Нет","Да")</f>
        <v>Нет</v>
      </c>
      <c r="D2267" s="43">
        <f t="shared" si="73"/>
        <v>365</v>
      </c>
      <c r="E2267" s="44">
        <f>ROUND(('Все выпуски'!$J$3*'Все выпуски'!$J$6/100)/365*(B2267-IF(C2267="Нет",VLOOKUP(A2267,'Айгенис Оп11'!$A$2:$C$30,3,0),VLOOKUP((A2267-1),'Айгенис Оп11'!$A$2:$C$30,3,0))),2)</f>
        <v>4.5999999999999996</v>
      </c>
      <c r="G2267" s="43">
        <f>COUNTIF(D2268:$D$2571,365)</f>
        <v>304</v>
      </c>
      <c r="H2267" s="43">
        <f>COUNTIF(D2268:$D$2571,366)</f>
        <v>0</v>
      </c>
    </row>
    <row r="2268" spans="1:8" x14ac:dyDescent="0.25">
      <c r="A2268" s="1">
        <f>COUNTIF($C$2:C2268,"Да")</f>
        <v>24</v>
      </c>
      <c r="B2268" s="45">
        <f t="shared" si="72"/>
        <v>47267</v>
      </c>
      <c r="C2268" s="42" t="str">
        <f>IF(ISERROR(VLOOKUP(B2268,'Айгенис Оп11'!$C$3:$C$30,1,0)),"Нет","Да")</f>
        <v>Нет</v>
      </c>
      <c r="D2268" s="43">
        <f t="shared" si="73"/>
        <v>365</v>
      </c>
      <c r="E2268" s="44">
        <f>ROUND(('Все выпуски'!$J$3*'Все выпуски'!$J$6/100)/365*(B2268-IF(C2268="Нет",VLOOKUP(A2268,'Айгенис Оп11'!$A$2:$C$30,3,0),VLOOKUP((A2268-1),'Айгенис Оп11'!$A$2:$C$30,3,0))),2)</f>
        <v>4.68</v>
      </c>
      <c r="G2268" s="43">
        <f>COUNTIF(D2269:$D$2571,365)</f>
        <v>303</v>
      </c>
      <c r="H2268" s="43">
        <f>COUNTIF(D2269:$D$2571,366)</f>
        <v>0</v>
      </c>
    </row>
    <row r="2269" spans="1:8" x14ac:dyDescent="0.25">
      <c r="A2269" s="1">
        <f>COUNTIF($C$2:C2269,"Да")</f>
        <v>24</v>
      </c>
      <c r="B2269" s="45">
        <f t="shared" si="72"/>
        <v>47268</v>
      </c>
      <c r="C2269" s="42" t="str">
        <f>IF(ISERROR(VLOOKUP(B2269,'Айгенис Оп11'!$C$3:$C$30,1,0)),"Нет","Да")</f>
        <v>Нет</v>
      </c>
      <c r="D2269" s="43">
        <f t="shared" si="73"/>
        <v>365</v>
      </c>
      <c r="E2269" s="44">
        <f>ROUND(('Все выпуски'!$J$3*'Все выпуски'!$J$6/100)/365*(B2269-IF(C2269="Нет",VLOOKUP(A2269,'Айгенис Оп11'!$A$2:$C$30,3,0),VLOOKUP((A2269-1),'Айгенис Оп11'!$A$2:$C$30,3,0))),2)</f>
        <v>4.7699999999999996</v>
      </c>
      <c r="G2269" s="43">
        <f>COUNTIF(D2270:$D$2571,365)</f>
        <v>302</v>
      </c>
      <c r="H2269" s="43">
        <f>COUNTIF(D2270:$D$2571,366)</f>
        <v>0</v>
      </c>
    </row>
    <row r="2270" spans="1:8" x14ac:dyDescent="0.25">
      <c r="A2270" s="1">
        <f>COUNTIF($C$2:C2270,"Да")</f>
        <v>24</v>
      </c>
      <c r="B2270" s="45">
        <f t="shared" si="72"/>
        <v>47269</v>
      </c>
      <c r="C2270" s="42" t="str">
        <f>IF(ISERROR(VLOOKUP(B2270,'Айгенис Оп11'!$C$3:$C$30,1,0)),"Нет","Да")</f>
        <v>Нет</v>
      </c>
      <c r="D2270" s="43">
        <f t="shared" si="73"/>
        <v>365</v>
      </c>
      <c r="E2270" s="44">
        <f>ROUND(('Все выпуски'!$J$3*'Все выпуски'!$J$6/100)/365*(B2270-IF(C2270="Нет",VLOOKUP(A2270,'Айгенис Оп11'!$A$2:$C$30,3,0),VLOOKUP((A2270-1),'Айгенис Оп11'!$A$2:$C$30,3,0))),2)</f>
        <v>4.8499999999999996</v>
      </c>
      <c r="G2270" s="43">
        <f>COUNTIF(D2271:$D$2571,365)</f>
        <v>301</v>
      </c>
      <c r="H2270" s="43">
        <f>COUNTIF(D2271:$D$2571,366)</f>
        <v>0</v>
      </c>
    </row>
    <row r="2271" spans="1:8" x14ac:dyDescent="0.25">
      <c r="A2271" s="1">
        <f>COUNTIF($C$2:C2271,"Да")</f>
        <v>24</v>
      </c>
      <c r="B2271" s="45">
        <f t="shared" si="72"/>
        <v>47270</v>
      </c>
      <c r="C2271" s="42" t="str">
        <f>IF(ISERROR(VLOOKUP(B2271,'Айгенис Оп11'!$C$3:$C$30,1,0)),"Нет","Да")</f>
        <v>Нет</v>
      </c>
      <c r="D2271" s="43">
        <f t="shared" si="73"/>
        <v>365</v>
      </c>
      <c r="E2271" s="44">
        <f>ROUND(('Все выпуски'!$J$3*'Все выпуски'!$J$6/100)/365*(B2271-IF(C2271="Нет",VLOOKUP(A2271,'Айгенис Оп11'!$A$2:$C$30,3,0),VLOOKUP((A2271-1),'Айгенис Оп11'!$A$2:$C$30,3,0))),2)</f>
        <v>4.93</v>
      </c>
      <c r="G2271" s="43">
        <f>COUNTIF(D2272:$D$2571,365)</f>
        <v>300</v>
      </c>
      <c r="H2271" s="43">
        <f>COUNTIF(D2272:$D$2571,366)</f>
        <v>0</v>
      </c>
    </row>
    <row r="2272" spans="1:8" x14ac:dyDescent="0.25">
      <c r="A2272" s="1">
        <f>COUNTIF($C$2:C2272,"Да")</f>
        <v>24</v>
      </c>
      <c r="B2272" s="45">
        <f t="shared" si="72"/>
        <v>47271</v>
      </c>
      <c r="C2272" s="42" t="str">
        <f>IF(ISERROR(VLOOKUP(B2272,'Айгенис Оп11'!$C$3:$C$30,1,0)),"Нет","Да")</f>
        <v>Нет</v>
      </c>
      <c r="D2272" s="43">
        <f t="shared" si="73"/>
        <v>365</v>
      </c>
      <c r="E2272" s="44">
        <f>ROUND(('Все выпуски'!$J$3*'Все выпуски'!$J$6/100)/365*(B2272-IF(C2272="Нет",VLOOKUP(A2272,'Айгенис Оп11'!$A$2:$C$30,3,0),VLOOKUP((A2272-1),'Айгенис Оп11'!$A$2:$C$30,3,0))),2)</f>
        <v>5.01</v>
      </c>
      <c r="G2272" s="43">
        <f>COUNTIF(D2273:$D$2571,365)</f>
        <v>299</v>
      </c>
      <c r="H2272" s="43">
        <f>COUNTIF(D2273:$D$2571,366)</f>
        <v>0</v>
      </c>
    </row>
    <row r="2273" spans="1:8" x14ac:dyDescent="0.25">
      <c r="A2273" s="1">
        <f>COUNTIF($C$2:C2273,"Да")</f>
        <v>24</v>
      </c>
      <c r="B2273" s="45">
        <f t="shared" si="72"/>
        <v>47272</v>
      </c>
      <c r="C2273" s="42" t="str">
        <f>IF(ISERROR(VLOOKUP(B2273,'Айгенис Оп11'!$C$3:$C$30,1,0)),"Нет","Да")</f>
        <v>Нет</v>
      </c>
      <c r="D2273" s="43">
        <f t="shared" si="73"/>
        <v>365</v>
      </c>
      <c r="E2273" s="44">
        <f>ROUND(('Все выпуски'!$J$3*'Все выпуски'!$J$6/100)/365*(B2273-IF(C2273="Нет",VLOOKUP(A2273,'Айгенис Оп11'!$A$2:$C$30,3,0),VLOOKUP((A2273-1),'Айгенис Оп11'!$A$2:$C$30,3,0))),2)</f>
        <v>5.0999999999999996</v>
      </c>
      <c r="G2273" s="43">
        <f>COUNTIF(D2274:$D$2571,365)</f>
        <v>298</v>
      </c>
      <c r="H2273" s="43">
        <f>COUNTIF(D2274:$D$2571,366)</f>
        <v>0</v>
      </c>
    </row>
    <row r="2274" spans="1:8" x14ac:dyDescent="0.25">
      <c r="A2274" s="1">
        <f>COUNTIF($C$2:C2274,"Да")</f>
        <v>24</v>
      </c>
      <c r="B2274" s="45">
        <f t="shared" si="72"/>
        <v>47273</v>
      </c>
      <c r="C2274" s="42" t="str">
        <f>IF(ISERROR(VLOOKUP(B2274,'Айгенис Оп11'!$C$3:$C$30,1,0)),"Нет","Да")</f>
        <v>Нет</v>
      </c>
      <c r="D2274" s="43">
        <f t="shared" si="73"/>
        <v>365</v>
      </c>
      <c r="E2274" s="44">
        <f>ROUND(('Все выпуски'!$J$3*'Все выпуски'!$J$6/100)/365*(B2274-IF(C2274="Нет",VLOOKUP(A2274,'Айгенис Оп11'!$A$2:$C$30,3,0),VLOOKUP((A2274-1),'Айгенис Оп11'!$A$2:$C$30,3,0))),2)</f>
        <v>5.18</v>
      </c>
      <c r="G2274" s="43">
        <f>COUNTIF(D2275:$D$2571,365)</f>
        <v>297</v>
      </c>
      <c r="H2274" s="43">
        <f>COUNTIF(D2275:$D$2571,366)</f>
        <v>0</v>
      </c>
    </row>
    <row r="2275" spans="1:8" x14ac:dyDescent="0.25">
      <c r="A2275" s="1">
        <f>COUNTIF($C$2:C2275,"Да")</f>
        <v>24</v>
      </c>
      <c r="B2275" s="45">
        <f t="shared" si="72"/>
        <v>47274</v>
      </c>
      <c r="C2275" s="42" t="str">
        <f>IF(ISERROR(VLOOKUP(B2275,'Айгенис Оп11'!$C$3:$C$30,1,0)),"Нет","Да")</f>
        <v>Нет</v>
      </c>
      <c r="D2275" s="43">
        <f t="shared" si="73"/>
        <v>365</v>
      </c>
      <c r="E2275" s="44">
        <f>ROUND(('Все выпуски'!$J$3*'Все выпуски'!$J$6/100)/365*(B2275-IF(C2275="Нет",VLOOKUP(A2275,'Айгенис Оп11'!$A$2:$C$30,3,0),VLOOKUP((A2275-1),'Айгенис Оп11'!$A$2:$C$30,3,0))),2)</f>
        <v>5.26</v>
      </c>
      <c r="G2275" s="43">
        <f>COUNTIF(D2276:$D$2571,365)</f>
        <v>296</v>
      </c>
      <c r="H2275" s="43">
        <f>COUNTIF(D2276:$D$2571,366)</f>
        <v>0</v>
      </c>
    </row>
    <row r="2276" spans="1:8" x14ac:dyDescent="0.25">
      <c r="A2276" s="1">
        <f>COUNTIF($C$2:C2276,"Да")</f>
        <v>24</v>
      </c>
      <c r="B2276" s="45">
        <f t="shared" si="72"/>
        <v>47275</v>
      </c>
      <c r="C2276" s="42" t="str">
        <f>IF(ISERROR(VLOOKUP(B2276,'Айгенис Оп11'!$C$3:$C$30,1,0)),"Нет","Да")</f>
        <v>Нет</v>
      </c>
      <c r="D2276" s="43">
        <f t="shared" si="73"/>
        <v>365</v>
      </c>
      <c r="E2276" s="44">
        <f>ROUND(('Все выпуски'!$J$3*'Все выпуски'!$J$6/100)/365*(B2276-IF(C2276="Нет",VLOOKUP(A2276,'Айгенис Оп11'!$A$2:$C$30,3,0),VLOOKUP((A2276-1),'Айгенис Оп11'!$A$2:$C$30,3,0))),2)</f>
        <v>5.34</v>
      </c>
      <c r="G2276" s="43">
        <f>COUNTIF(D2277:$D$2571,365)</f>
        <v>295</v>
      </c>
      <c r="H2276" s="43">
        <f>COUNTIF(D2277:$D$2571,366)</f>
        <v>0</v>
      </c>
    </row>
    <row r="2277" spans="1:8" x14ac:dyDescent="0.25">
      <c r="A2277" s="1">
        <f>COUNTIF($C$2:C2277,"Да")</f>
        <v>24</v>
      </c>
      <c r="B2277" s="45">
        <f t="shared" si="72"/>
        <v>47276</v>
      </c>
      <c r="C2277" s="42" t="str">
        <f>IF(ISERROR(VLOOKUP(B2277,'Айгенис Оп11'!$C$3:$C$30,1,0)),"Нет","Да")</f>
        <v>Нет</v>
      </c>
      <c r="D2277" s="43">
        <f t="shared" si="73"/>
        <v>365</v>
      </c>
      <c r="E2277" s="44">
        <f>ROUND(('Все выпуски'!$J$3*'Все выпуски'!$J$6/100)/365*(B2277-IF(C2277="Нет",VLOOKUP(A2277,'Айгенис Оп11'!$A$2:$C$30,3,0),VLOOKUP((A2277-1),'Айгенис Оп11'!$A$2:$C$30,3,0))),2)</f>
        <v>5.42</v>
      </c>
      <c r="G2277" s="43">
        <f>COUNTIF(D2278:$D$2571,365)</f>
        <v>294</v>
      </c>
      <c r="H2277" s="43">
        <f>COUNTIF(D2278:$D$2571,366)</f>
        <v>0</v>
      </c>
    </row>
    <row r="2278" spans="1:8" x14ac:dyDescent="0.25">
      <c r="A2278" s="1">
        <f>COUNTIF($C$2:C2278,"Да")</f>
        <v>24</v>
      </c>
      <c r="B2278" s="45">
        <f t="shared" si="72"/>
        <v>47277</v>
      </c>
      <c r="C2278" s="42" t="str">
        <f>IF(ISERROR(VLOOKUP(B2278,'Айгенис Оп11'!$C$3:$C$30,1,0)),"Нет","Да")</f>
        <v>Нет</v>
      </c>
      <c r="D2278" s="43">
        <f t="shared" si="73"/>
        <v>365</v>
      </c>
      <c r="E2278" s="44">
        <f>ROUND(('Все выпуски'!$J$3*'Все выпуски'!$J$6/100)/365*(B2278-IF(C2278="Нет",VLOOKUP(A2278,'Айгенис Оп11'!$A$2:$C$30,3,0),VLOOKUP((A2278-1),'Айгенис Оп11'!$A$2:$C$30,3,0))),2)</f>
        <v>5.51</v>
      </c>
      <c r="G2278" s="43">
        <f>COUNTIF(D2279:$D$2571,365)</f>
        <v>293</v>
      </c>
      <c r="H2278" s="43">
        <f>COUNTIF(D2279:$D$2571,366)</f>
        <v>0</v>
      </c>
    </row>
    <row r="2279" spans="1:8" x14ac:dyDescent="0.25">
      <c r="A2279" s="1">
        <f>COUNTIF($C$2:C2279,"Да")</f>
        <v>24</v>
      </c>
      <c r="B2279" s="45">
        <f t="shared" si="72"/>
        <v>47278</v>
      </c>
      <c r="C2279" s="42" t="str">
        <f>IF(ISERROR(VLOOKUP(B2279,'Айгенис Оп11'!$C$3:$C$30,1,0)),"Нет","Да")</f>
        <v>Нет</v>
      </c>
      <c r="D2279" s="43">
        <f t="shared" si="73"/>
        <v>365</v>
      </c>
      <c r="E2279" s="44">
        <f>ROUND(('Все выпуски'!$J$3*'Все выпуски'!$J$6/100)/365*(B2279-IF(C2279="Нет",VLOOKUP(A2279,'Айгенис Оп11'!$A$2:$C$30,3,0),VLOOKUP((A2279-1),'Айгенис Оп11'!$A$2:$C$30,3,0))),2)</f>
        <v>5.59</v>
      </c>
      <c r="G2279" s="43">
        <f>COUNTIF(D2280:$D$2571,365)</f>
        <v>292</v>
      </c>
      <c r="H2279" s="43">
        <f>COUNTIF(D2280:$D$2571,366)</f>
        <v>0</v>
      </c>
    </row>
    <row r="2280" spans="1:8" x14ac:dyDescent="0.25">
      <c r="A2280" s="1">
        <f>COUNTIF($C$2:C2280,"Да")</f>
        <v>24</v>
      </c>
      <c r="B2280" s="45">
        <f t="shared" si="72"/>
        <v>47279</v>
      </c>
      <c r="C2280" s="42" t="str">
        <f>IF(ISERROR(VLOOKUP(B2280,'Айгенис Оп11'!$C$3:$C$30,1,0)),"Нет","Да")</f>
        <v>Нет</v>
      </c>
      <c r="D2280" s="43">
        <f t="shared" si="73"/>
        <v>365</v>
      </c>
      <c r="E2280" s="44">
        <f>ROUND(('Все выпуски'!$J$3*'Все выпуски'!$J$6/100)/365*(B2280-IF(C2280="Нет",VLOOKUP(A2280,'Айгенис Оп11'!$A$2:$C$30,3,0),VLOOKUP((A2280-1),'Айгенис Оп11'!$A$2:$C$30,3,0))),2)</f>
        <v>5.67</v>
      </c>
      <c r="G2280" s="43">
        <f>COUNTIF(D2281:$D$2571,365)</f>
        <v>291</v>
      </c>
      <c r="H2280" s="43">
        <f>COUNTIF(D2281:$D$2571,366)</f>
        <v>0</v>
      </c>
    </row>
    <row r="2281" spans="1:8" x14ac:dyDescent="0.25">
      <c r="A2281" s="1">
        <f>COUNTIF($C$2:C2281,"Да")</f>
        <v>24</v>
      </c>
      <c r="B2281" s="45">
        <f t="shared" si="72"/>
        <v>47280</v>
      </c>
      <c r="C2281" s="42" t="str">
        <f>IF(ISERROR(VLOOKUP(B2281,'Айгенис Оп11'!$C$3:$C$30,1,0)),"Нет","Да")</f>
        <v>Нет</v>
      </c>
      <c r="D2281" s="43">
        <f t="shared" si="73"/>
        <v>365</v>
      </c>
      <c r="E2281" s="44">
        <f>ROUND(('Все выпуски'!$J$3*'Все выпуски'!$J$6/100)/365*(B2281-IF(C2281="Нет",VLOOKUP(A2281,'Айгенис Оп11'!$A$2:$C$30,3,0),VLOOKUP((A2281-1),'Айгенис Оп11'!$A$2:$C$30,3,0))),2)</f>
        <v>5.75</v>
      </c>
      <c r="G2281" s="43">
        <f>COUNTIF(D2282:$D$2571,365)</f>
        <v>290</v>
      </c>
      <c r="H2281" s="43">
        <f>COUNTIF(D2282:$D$2571,366)</f>
        <v>0</v>
      </c>
    </row>
    <row r="2282" spans="1:8" x14ac:dyDescent="0.25">
      <c r="A2282" s="1">
        <f>COUNTIF($C$2:C2282,"Да")</f>
        <v>24</v>
      </c>
      <c r="B2282" s="45">
        <f t="shared" si="72"/>
        <v>47281</v>
      </c>
      <c r="C2282" s="42" t="str">
        <f>IF(ISERROR(VLOOKUP(B2282,'Айгенис Оп11'!$C$3:$C$30,1,0)),"Нет","Да")</f>
        <v>Нет</v>
      </c>
      <c r="D2282" s="43">
        <f t="shared" si="73"/>
        <v>365</v>
      </c>
      <c r="E2282" s="44">
        <f>ROUND(('Все выпуски'!$J$3*'Все выпуски'!$J$6/100)/365*(B2282-IF(C2282="Нет",VLOOKUP(A2282,'Айгенис Оп11'!$A$2:$C$30,3,0),VLOOKUP((A2282-1),'Айгенис Оп11'!$A$2:$C$30,3,0))),2)</f>
        <v>5.84</v>
      </c>
      <c r="G2282" s="43">
        <f>COUNTIF(D2283:$D$2571,365)</f>
        <v>289</v>
      </c>
      <c r="H2282" s="43">
        <f>COUNTIF(D2283:$D$2571,366)</f>
        <v>0</v>
      </c>
    </row>
    <row r="2283" spans="1:8" x14ac:dyDescent="0.25">
      <c r="A2283" s="1">
        <f>COUNTIF($C$2:C2283,"Да")</f>
        <v>24</v>
      </c>
      <c r="B2283" s="45">
        <f t="shared" si="72"/>
        <v>47282</v>
      </c>
      <c r="C2283" s="42" t="str">
        <f>IF(ISERROR(VLOOKUP(B2283,'Айгенис Оп11'!$C$3:$C$30,1,0)),"Нет","Да")</f>
        <v>Нет</v>
      </c>
      <c r="D2283" s="43">
        <f t="shared" si="73"/>
        <v>365</v>
      </c>
      <c r="E2283" s="44">
        <f>ROUND(('Все выпуски'!$J$3*'Все выпуски'!$J$6/100)/365*(B2283-IF(C2283="Нет",VLOOKUP(A2283,'Айгенис Оп11'!$A$2:$C$30,3,0),VLOOKUP((A2283-1),'Айгенис Оп11'!$A$2:$C$30,3,0))),2)</f>
        <v>5.92</v>
      </c>
      <c r="G2283" s="43">
        <f>COUNTIF(D2284:$D$2571,365)</f>
        <v>288</v>
      </c>
      <c r="H2283" s="43">
        <f>COUNTIF(D2284:$D$2571,366)</f>
        <v>0</v>
      </c>
    </row>
    <row r="2284" spans="1:8" x14ac:dyDescent="0.25">
      <c r="A2284" s="1">
        <f>COUNTIF($C$2:C2284,"Да")</f>
        <v>24</v>
      </c>
      <c r="B2284" s="45">
        <f t="shared" si="72"/>
        <v>47283</v>
      </c>
      <c r="C2284" s="42" t="str">
        <f>IF(ISERROR(VLOOKUP(B2284,'Айгенис Оп11'!$C$3:$C$30,1,0)),"Нет","Да")</f>
        <v>Нет</v>
      </c>
      <c r="D2284" s="43">
        <f t="shared" si="73"/>
        <v>365</v>
      </c>
      <c r="E2284" s="44">
        <f>ROUND(('Все выпуски'!$J$3*'Все выпуски'!$J$6/100)/365*(B2284-IF(C2284="Нет",VLOOKUP(A2284,'Айгенис Оп11'!$A$2:$C$30,3,0),VLOOKUP((A2284-1),'Айгенис Оп11'!$A$2:$C$30,3,0))),2)</f>
        <v>6</v>
      </c>
      <c r="G2284" s="43">
        <f>COUNTIF(D2285:$D$2571,365)</f>
        <v>287</v>
      </c>
      <c r="H2284" s="43">
        <f>COUNTIF(D2285:$D$2571,366)</f>
        <v>0</v>
      </c>
    </row>
    <row r="2285" spans="1:8" x14ac:dyDescent="0.25">
      <c r="A2285" s="1">
        <f>COUNTIF($C$2:C2285,"Да")</f>
        <v>24</v>
      </c>
      <c r="B2285" s="45">
        <f t="shared" ref="B2285:B2348" si="74">B2284+1</f>
        <v>47284</v>
      </c>
      <c r="C2285" s="42" t="str">
        <f>IF(ISERROR(VLOOKUP(B2285,'Айгенис Оп11'!$C$3:$C$30,1,0)),"Нет","Да")</f>
        <v>Нет</v>
      </c>
      <c r="D2285" s="43">
        <f t="shared" si="73"/>
        <v>365</v>
      </c>
      <c r="E2285" s="44">
        <f>ROUND(('Все выпуски'!$J$3*'Все выпуски'!$J$6/100)/365*(B2285-IF(C2285="Нет",VLOOKUP(A2285,'Айгенис Оп11'!$A$2:$C$30,3,0),VLOOKUP((A2285-1),'Айгенис Оп11'!$A$2:$C$30,3,0))),2)</f>
        <v>6.08</v>
      </c>
      <c r="G2285" s="43">
        <f>COUNTIF(D2286:$D$2571,365)</f>
        <v>286</v>
      </c>
      <c r="H2285" s="43">
        <f>COUNTIF(D2286:$D$2571,366)</f>
        <v>0</v>
      </c>
    </row>
    <row r="2286" spans="1:8" x14ac:dyDescent="0.25">
      <c r="A2286" s="1">
        <f>COUNTIF($C$2:C2286,"Да")</f>
        <v>24</v>
      </c>
      <c r="B2286" s="45">
        <f t="shared" si="74"/>
        <v>47285</v>
      </c>
      <c r="C2286" s="42" t="str">
        <f>IF(ISERROR(VLOOKUP(B2286,'Айгенис Оп11'!$C$3:$C$30,1,0)),"Нет","Да")</f>
        <v>Нет</v>
      </c>
      <c r="D2286" s="43">
        <f t="shared" si="73"/>
        <v>365</v>
      </c>
      <c r="E2286" s="44">
        <f>ROUND(('Все выпуски'!$J$3*'Все выпуски'!$J$6/100)/365*(B2286-IF(C2286="Нет",VLOOKUP(A2286,'Айгенис Оп11'!$A$2:$C$30,3,0),VLOOKUP((A2286-1),'Айгенис Оп11'!$A$2:$C$30,3,0))),2)</f>
        <v>6.16</v>
      </c>
      <c r="G2286" s="43">
        <f>COUNTIF(D2287:$D$2571,365)</f>
        <v>285</v>
      </c>
      <c r="H2286" s="43">
        <f>COUNTIF(D2287:$D$2571,366)</f>
        <v>0</v>
      </c>
    </row>
    <row r="2287" spans="1:8" x14ac:dyDescent="0.25">
      <c r="A2287" s="1">
        <f>COUNTIF($C$2:C2287,"Да")</f>
        <v>24</v>
      </c>
      <c r="B2287" s="45">
        <f t="shared" si="74"/>
        <v>47286</v>
      </c>
      <c r="C2287" s="42" t="str">
        <f>IF(ISERROR(VLOOKUP(B2287,'Айгенис Оп11'!$C$3:$C$30,1,0)),"Нет","Да")</f>
        <v>Нет</v>
      </c>
      <c r="D2287" s="43">
        <f t="shared" si="73"/>
        <v>365</v>
      </c>
      <c r="E2287" s="44">
        <f>ROUND(('Все выпуски'!$J$3*'Все выпуски'!$J$6/100)/365*(B2287-IF(C2287="Нет",VLOOKUP(A2287,'Айгенис Оп11'!$A$2:$C$30,3,0),VLOOKUP((A2287-1),'Айгенис Оп11'!$A$2:$C$30,3,0))),2)</f>
        <v>6.25</v>
      </c>
      <c r="G2287" s="43">
        <f>COUNTIF(D2288:$D$2571,365)</f>
        <v>284</v>
      </c>
      <c r="H2287" s="43">
        <f>COUNTIF(D2288:$D$2571,366)</f>
        <v>0</v>
      </c>
    </row>
    <row r="2288" spans="1:8" x14ac:dyDescent="0.25">
      <c r="A2288" s="1">
        <f>COUNTIF($C$2:C2288,"Да")</f>
        <v>24</v>
      </c>
      <c r="B2288" s="45">
        <f t="shared" si="74"/>
        <v>47287</v>
      </c>
      <c r="C2288" s="42" t="str">
        <f>IF(ISERROR(VLOOKUP(B2288,'Айгенис Оп11'!$C$3:$C$30,1,0)),"Нет","Да")</f>
        <v>Нет</v>
      </c>
      <c r="D2288" s="43">
        <f t="shared" si="73"/>
        <v>365</v>
      </c>
      <c r="E2288" s="44">
        <f>ROUND(('Все выпуски'!$J$3*'Все выпуски'!$J$6/100)/365*(B2288-IF(C2288="Нет",VLOOKUP(A2288,'Айгенис Оп11'!$A$2:$C$30,3,0),VLOOKUP((A2288-1),'Айгенис Оп11'!$A$2:$C$30,3,0))),2)</f>
        <v>6.33</v>
      </c>
      <c r="G2288" s="43">
        <f>COUNTIF(D2289:$D$2571,365)</f>
        <v>283</v>
      </c>
      <c r="H2288" s="43">
        <f>COUNTIF(D2289:$D$2571,366)</f>
        <v>0</v>
      </c>
    </row>
    <row r="2289" spans="1:8" x14ac:dyDescent="0.25">
      <c r="A2289" s="1">
        <f>COUNTIF($C$2:C2289,"Да")</f>
        <v>24</v>
      </c>
      <c r="B2289" s="45">
        <f t="shared" si="74"/>
        <v>47288</v>
      </c>
      <c r="C2289" s="42" t="str">
        <f>IF(ISERROR(VLOOKUP(B2289,'Айгенис Оп11'!$C$3:$C$30,1,0)),"Нет","Да")</f>
        <v>Нет</v>
      </c>
      <c r="D2289" s="43">
        <f t="shared" si="73"/>
        <v>365</v>
      </c>
      <c r="E2289" s="44">
        <f>ROUND(('Все выпуски'!$J$3*'Все выпуски'!$J$6/100)/365*(B2289-IF(C2289="Нет",VLOOKUP(A2289,'Айгенис Оп11'!$A$2:$C$30,3,0),VLOOKUP((A2289-1),'Айгенис Оп11'!$A$2:$C$30,3,0))),2)</f>
        <v>6.41</v>
      </c>
      <c r="G2289" s="43">
        <f>COUNTIF(D2290:$D$2571,365)</f>
        <v>282</v>
      </c>
      <c r="H2289" s="43">
        <f>COUNTIF(D2290:$D$2571,366)</f>
        <v>0</v>
      </c>
    </row>
    <row r="2290" spans="1:8" x14ac:dyDescent="0.25">
      <c r="A2290" s="1">
        <f>COUNTIF($C$2:C2290,"Да")</f>
        <v>24</v>
      </c>
      <c r="B2290" s="45">
        <f t="shared" si="74"/>
        <v>47289</v>
      </c>
      <c r="C2290" s="42" t="str">
        <f>IF(ISERROR(VLOOKUP(B2290,'Айгенис Оп11'!$C$3:$C$30,1,0)),"Нет","Да")</f>
        <v>Нет</v>
      </c>
      <c r="D2290" s="43">
        <f t="shared" si="73"/>
        <v>365</v>
      </c>
      <c r="E2290" s="44">
        <f>ROUND(('Все выпуски'!$J$3*'Все выпуски'!$J$6/100)/365*(B2290-IF(C2290="Нет",VLOOKUP(A2290,'Айгенис Оп11'!$A$2:$C$30,3,0),VLOOKUP((A2290-1),'Айгенис Оп11'!$A$2:$C$30,3,0))),2)</f>
        <v>6.49</v>
      </c>
      <c r="G2290" s="43">
        <f>COUNTIF(D2291:$D$2571,365)</f>
        <v>281</v>
      </c>
      <c r="H2290" s="43">
        <f>COUNTIF(D2291:$D$2571,366)</f>
        <v>0</v>
      </c>
    </row>
    <row r="2291" spans="1:8" x14ac:dyDescent="0.25">
      <c r="A2291" s="1">
        <f>COUNTIF($C$2:C2291,"Да")</f>
        <v>24</v>
      </c>
      <c r="B2291" s="45">
        <f t="shared" si="74"/>
        <v>47290</v>
      </c>
      <c r="C2291" s="42" t="str">
        <f>IF(ISERROR(VLOOKUP(B2291,'Айгенис Оп11'!$C$3:$C$30,1,0)),"Нет","Да")</f>
        <v>Нет</v>
      </c>
      <c r="D2291" s="43">
        <f t="shared" si="73"/>
        <v>365</v>
      </c>
      <c r="E2291" s="44">
        <f>ROUND(('Все выпуски'!$J$3*'Все выпуски'!$J$6/100)/365*(B2291-IF(C2291="Нет",VLOOKUP(A2291,'Айгенис Оп11'!$A$2:$C$30,3,0),VLOOKUP((A2291-1),'Айгенис Оп11'!$A$2:$C$30,3,0))),2)</f>
        <v>6.58</v>
      </c>
      <c r="G2291" s="43">
        <f>COUNTIF(D2292:$D$2571,365)</f>
        <v>280</v>
      </c>
      <c r="H2291" s="43">
        <f>COUNTIF(D2292:$D$2571,366)</f>
        <v>0</v>
      </c>
    </row>
    <row r="2292" spans="1:8" x14ac:dyDescent="0.25">
      <c r="A2292" s="1">
        <f>COUNTIF($C$2:C2292,"Да")</f>
        <v>24</v>
      </c>
      <c r="B2292" s="45">
        <f t="shared" si="74"/>
        <v>47291</v>
      </c>
      <c r="C2292" s="42" t="str">
        <f>IF(ISERROR(VLOOKUP(B2292,'Айгенис Оп11'!$C$3:$C$30,1,0)),"Нет","Да")</f>
        <v>Нет</v>
      </c>
      <c r="D2292" s="43">
        <f t="shared" si="73"/>
        <v>365</v>
      </c>
      <c r="E2292" s="44">
        <f>ROUND(('Все выпуски'!$J$3*'Все выпуски'!$J$6/100)/365*(B2292-IF(C2292="Нет",VLOOKUP(A2292,'Айгенис Оп11'!$A$2:$C$30,3,0),VLOOKUP((A2292-1),'Айгенис Оп11'!$A$2:$C$30,3,0))),2)</f>
        <v>6.66</v>
      </c>
      <c r="G2292" s="43">
        <f>COUNTIF(D2293:$D$2571,365)</f>
        <v>279</v>
      </c>
      <c r="H2292" s="43">
        <f>COUNTIF(D2293:$D$2571,366)</f>
        <v>0</v>
      </c>
    </row>
    <row r="2293" spans="1:8" x14ac:dyDescent="0.25">
      <c r="A2293" s="1">
        <f>COUNTIF($C$2:C2293,"Да")</f>
        <v>24</v>
      </c>
      <c r="B2293" s="45">
        <f t="shared" si="74"/>
        <v>47292</v>
      </c>
      <c r="C2293" s="42" t="str">
        <f>IF(ISERROR(VLOOKUP(B2293,'Айгенис Оп11'!$C$3:$C$30,1,0)),"Нет","Да")</f>
        <v>Нет</v>
      </c>
      <c r="D2293" s="43">
        <f t="shared" si="73"/>
        <v>365</v>
      </c>
      <c r="E2293" s="44">
        <f>ROUND(('Все выпуски'!$J$3*'Все выпуски'!$J$6/100)/365*(B2293-IF(C2293="Нет",VLOOKUP(A2293,'Айгенис Оп11'!$A$2:$C$30,3,0),VLOOKUP((A2293-1),'Айгенис Оп11'!$A$2:$C$30,3,0))),2)</f>
        <v>6.74</v>
      </c>
      <c r="G2293" s="43">
        <f>COUNTIF(D2294:$D$2571,365)</f>
        <v>278</v>
      </c>
      <c r="H2293" s="43">
        <f>COUNTIF(D2294:$D$2571,366)</f>
        <v>0</v>
      </c>
    </row>
    <row r="2294" spans="1:8" x14ac:dyDescent="0.25">
      <c r="A2294" s="1">
        <f>COUNTIF($C$2:C2294,"Да")</f>
        <v>24</v>
      </c>
      <c r="B2294" s="45">
        <f t="shared" si="74"/>
        <v>47293</v>
      </c>
      <c r="C2294" s="42" t="str">
        <f>IF(ISERROR(VLOOKUP(B2294,'Айгенис Оп11'!$C$3:$C$30,1,0)),"Нет","Да")</f>
        <v>Нет</v>
      </c>
      <c r="D2294" s="43">
        <f t="shared" si="73"/>
        <v>365</v>
      </c>
      <c r="E2294" s="44">
        <f>ROUND(('Все выпуски'!$J$3*'Все выпуски'!$J$6/100)/365*(B2294-IF(C2294="Нет",VLOOKUP(A2294,'Айгенис Оп11'!$A$2:$C$30,3,0),VLOOKUP((A2294-1),'Айгенис Оп11'!$A$2:$C$30,3,0))),2)</f>
        <v>6.82</v>
      </c>
      <c r="G2294" s="43">
        <f>COUNTIF(D2295:$D$2571,365)</f>
        <v>277</v>
      </c>
      <c r="H2294" s="43">
        <f>COUNTIF(D2295:$D$2571,366)</f>
        <v>0</v>
      </c>
    </row>
    <row r="2295" spans="1:8" x14ac:dyDescent="0.25">
      <c r="A2295" s="1">
        <f>COUNTIF($C$2:C2295,"Да")</f>
        <v>24</v>
      </c>
      <c r="B2295" s="45">
        <f t="shared" si="74"/>
        <v>47294</v>
      </c>
      <c r="C2295" s="42" t="str">
        <f>IF(ISERROR(VLOOKUP(B2295,'Айгенис Оп11'!$C$3:$C$30,1,0)),"Нет","Да")</f>
        <v>Нет</v>
      </c>
      <c r="D2295" s="43">
        <f t="shared" si="73"/>
        <v>365</v>
      </c>
      <c r="E2295" s="44">
        <f>ROUND(('Все выпуски'!$J$3*'Все выпуски'!$J$6/100)/365*(B2295-IF(C2295="Нет",VLOOKUP(A2295,'Айгенис Оп11'!$A$2:$C$30,3,0),VLOOKUP((A2295-1),'Айгенис Оп11'!$A$2:$C$30,3,0))),2)</f>
        <v>6.9</v>
      </c>
      <c r="G2295" s="43">
        <f>COUNTIF(D2296:$D$2571,365)</f>
        <v>276</v>
      </c>
      <c r="H2295" s="43">
        <f>COUNTIF(D2296:$D$2571,366)</f>
        <v>0</v>
      </c>
    </row>
    <row r="2296" spans="1:8" x14ac:dyDescent="0.25">
      <c r="A2296" s="1">
        <f>COUNTIF($C$2:C2296,"Да")</f>
        <v>24</v>
      </c>
      <c r="B2296" s="45">
        <f t="shared" si="74"/>
        <v>47295</v>
      </c>
      <c r="C2296" s="42" t="str">
        <f>IF(ISERROR(VLOOKUP(B2296,'Айгенис Оп11'!$C$3:$C$30,1,0)),"Нет","Да")</f>
        <v>Нет</v>
      </c>
      <c r="D2296" s="43">
        <f t="shared" si="73"/>
        <v>365</v>
      </c>
      <c r="E2296" s="44">
        <f>ROUND(('Все выпуски'!$J$3*'Все выпуски'!$J$6/100)/365*(B2296-IF(C2296="Нет",VLOOKUP(A2296,'Айгенис Оп11'!$A$2:$C$30,3,0),VLOOKUP((A2296-1),'Айгенис Оп11'!$A$2:$C$30,3,0))),2)</f>
        <v>6.99</v>
      </c>
      <c r="G2296" s="43">
        <f>COUNTIF(D2297:$D$2571,365)</f>
        <v>275</v>
      </c>
      <c r="H2296" s="43">
        <f>COUNTIF(D2297:$D$2571,366)</f>
        <v>0</v>
      </c>
    </row>
    <row r="2297" spans="1:8" x14ac:dyDescent="0.25">
      <c r="A2297" s="1">
        <f>COUNTIF($C$2:C2297,"Да")</f>
        <v>24</v>
      </c>
      <c r="B2297" s="45">
        <f t="shared" si="74"/>
        <v>47296</v>
      </c>
      <c r="C2297" s="42" t="str">
        <f>IF(ISERROR(VLOOKUP(B2297,'Айгенис Оп11'!$C$3:$C$30,1,0)),"Нет","Да")</f>
        <v>Нет</v>
      </c>
      <c r="D2297" s="43">
        <f t="shared" si="73"/>
        <v>365</v>
      </c>
      <c r="E2297" s="44">
        <f>ROUND(('Все выпуски'!$J$3*'Все выпуски'!$J$6/100)/365*(B2297-IF(C2297="Нет",VLOOKUP(A2297,'Айгенис Оп11'!$A$2:$C$30,3,0),VLOOKUP((A2297-1),'Айгенис Оп11'!$A$2:$C$30,3,0))),2)</f>
        <v>7.07</v>
      </c>
      <c r="G2297" s="43">
        <f>COUNTIF(D2298:$D$2571,365)</f>
        <v>274</v>
      </c>
      <c r="H2297" s="43">
        <f>COUNTIF(D2298:$D$2571,366)</f>
        <v>0</v>
      </c>
    </row>
    <row r="2298" spans="1:8" x14ac:dyDescent="0.25">
      <c r="A2298" s="1">
        <f>COUNTIF($C$2:C2298,"Да")</f>
        <v>24</v>
      </c>
      <c r="B2298" s="45">
        <f t="shared" si="74"/>
        <v>47297</v>
      </c>
      <c r="C2298" s="42" t="str">
        <f>IF(ISERROR(VLOOKUP(B2298,'Айгенис Оп11'!$C$3:$C$30,1,0)),"Нет","Да")</f>
        <v>Нет</v>
      </c>
      <c r="D2298" s="43">
        <f t="shared" si="73"/>
        <v>365</v>
      </c>
      <c r="E2298" s="44">
        <f>ROUND(('Все выпуски'!$J$3*'Все выпуски'!$J$6/100)/365*(B2298-IF(C2298="Нет",VLOOKUP(A2298,'Айгенис Оп11'!$A$2:$C$30,3,0),VLOOKUP((A2298-1),'Айгенис Оп11'!$A$2:$C$30,3,0))),2)</f>
        <v>7.15</v>
      </c>
      <c r="G2298" s="43">
        <f>COUNTIF(D2299:$D$2571,365)</f>
        <v>273</v>
      </c>
      <c r="H2298" s="43">
        <f>COUNTIF(D2299:$D$2571,366)</f>
        <v>0</v>
      </c>
    </row>
    <row r="2299" spans="1:8" x14ac:dyDescent="0.25">
      <c r="A2299" s="1">
        <f>COUNTIF($C$2:C2299,"Да")</f>
        <v>24</v>
      </c>
      <c r="B2299" s="45">
        <f t="shared" si="74"/>
        <v>47298</v>
      </c>
      <c r="C2299" s="42" t="str">
        <f>IF(ISERROR(VLOOKUP(B2299,'Айгенис Оп11'!$C$3:$C$30,1,0)),"Нет","Да")</f>
        <v>Нет</v>
      </c>
      <c r="D2299" s="43">
        <f t="shared" si="73"/>
        <v>365</v>
      </c>
      <c r="E2299" s="44">
        <f>ROUND(('Все выпуски'!$J$3*'Все выпуски'!$J$6/100)/365*(B2299-IF(C2299="Нет",VLOOKUP(A2299,'Айгенис Оп11'!$A$2:$C$30,3,0),VLOOKUP((A2299-1),'Айгенис Оп11'!$A$2:$C$30,3,0))),2)</f>
        <v>7.23</v>
      </c>
      <c r="G2299" s="43">
        <f>COUNTIF(D2300:$D$2571,365)</f>
        <v>272</v>
      </c>
      <c r="H2299" s="43">
        <f>COUNTIF(D2300:$D$2571,366)</f>
        <v>0</v>
      </c>
    </row>
    <row r="2300" spans="1:8" x14ac:dyDescent="0.25">
      <c r="A2300" s="1">
        <f>COUNTIF($C$2:C2300,"Да")</f>
        <v>24</v>
      </c>
      <c r="B2300" s="45">
        <f t="shared" si="74"/>
        <v>47299</v>
      </c>
      <c r="C2300" s="42" t="str">
        <f>IF(ISERROR(VLOOKUP(B2300,'Айгенис Оп11'!$C$3:$C$30,1,0)),"Нет","Да")</f>
        <v>Нет</v>
      </c>
      <c r="D2300" s="43">
        <f t="shared" si="73"/>
        <v>365</v>
      </c>
      <c r="E2300" s="44">
        <f>ROUND(('Все выпуски'!$J$3*'Все выпуски'!$J$6/100)/365*(B2300-IF(C2300="Нет",VLOOKUP(A2300,'Айгенис Оп11'!$A$2:$C$30,3,0),VLOOKUP((A2300-1),'Айгенис Оп11'!$A$2:$C$30,3,0))),2)</f>
        <v>7.32</v>
      </c>
      <c r="G2300" s="43">
        <f>COUNTIF(D2301:$D$2571,365)</f>
        <v>271</v>
      </c>
      <c r="H2300" s="43">
        <f>COUNTIF(D2301:$D$2571,366)</f>
        <v>0</v>
      </c>
    </row>
    <row r="2301" spans="1:8" x14ac:dyDescent="0.25">
      <c r="A2301" s="1">
        <f>COUNTIF($C$2:C2301,"Да")</f>
        <v>24</v>
      </c>
      <c r="B2301" s="45">
        <f t="shared" si="74"/>
        <v>47300</v>
      </c>
      <c r="C2301" s="42" t="str">
        <f>IF(ISERROR(VLOOKUP(B2301,'Айгенис Оп11'!$C$3:$C$30,1,0)),"Нет","Да")</f>
        <v>Нет</v>
      </c>
      <c r="D2301" s="43">
        <f t="shared" si="73"/>
        <v>365</v>
      </c>
      <c r="E2301" s="44">
        <f>ROUND(('Все выпуски'!$J$3*'Все выпуски'!$J$6/100)/365*(B2301-IF(C2301="Нет",VLOOKUP(A2301,'Айгенис Оп11'!$A$2:$C$30,3,0),VLOOKUP((A2301-1),'Айгенис Оп11'!$A$2:$C$30,3,0))),2)</f>
        <v>7.4</v>
      </c>
      <c r="G2301" s="43">
        <f>COUNTIF(D2302:$D$2571,365)</f>
        <v>270</v>
      </c>
      <c r="H2301" s="43">
        <f>COUNTIF(D2302:$D$2571,366)</f>
        <v>0</v>
      </c>
    </row>
    <row r="2302" spans="1:8" x14ac:dyDescent="0.25">
      <c r="A2302" s="1">
        <f>COUNTIF($C$2:C2302,"Да")</f>
        <v>25</v>
      </c>
      <c r="B2302" s="45">
        <f t="shared" si="74"/>
        <v>47301</v>
      </c>
      <c r="C2302" s="42" t="str">
        <f>IF(ISERROR(VLOOKUP(B2302,'Айгенис Оп11'!$C$3:$C$30,1,0)),"Нет","Да")</f>
        <v>Да</v>
      </c>
      <c r="D2302" s="43">
        <f t="shared" si="73"/>
        <v>365</v>
      </c>
      <c r="E2302" s="44">
        <f>ROUND(('Все выпуски'!$J$3*'Все выпуски'!$J$6/100)/365*(B2302-IF(C2302="Нет",VLOOKUP(A2302,'Айгенис Оп11'!$A$2:$C$30,3,0),VLOOKUP((A2302-1),'Айгенис Оп11'!$A$2:$C$30,3,0))),2)</f>
        <v>7.48</v>
      </c>
      <c r="G2302" s="43">
        <f>COUNTIF(D2303:$D$2571,365)</f>
        <v>269</v>
      </c>
      <c r="H2302" s="43">
        <f>COUNTIF(D2303:$D$2571,366)</f>
        <v>0</v>
      </c>
    </row>
    <row r="2303" spans="1:8" x14ac:dyDescent="0.25">
      <c r="A2303" s="1">
        <f>COUNTIF($C$2:C2303,"Да")</f>
        <v>25</v>
      </c>
      <c r="B2303" s="45">
        <f t="shared" si="74"/>
        <v>47302</v>
      </c>
      <c r="C2303" s="42" t="str">
        <f>IF(ISERROR(VLOOKUP(B2303,'Айгенис Оп11'!$C$3:$C$30,1,0)),"Нет","Да")</f>
        <v>Нет</v>
      </c>
      <c r="D2303" s="43">
        <f t="shared" si="73"/>
        <v>365</v>
      </c>
      <c r="E2303" s="44">
        <f>ROUND(('Все выпуски'!$J$3*'Все выпуски'!$J$6/100)/365*(B2303-IF(C2303="Нет",VLOOKUP(A2303,'Айгенис Оп11'!$A$2:$C$30,3,0),VLOOKUP((A2303-1),'Айгенис Оп11'!$A$2:$C$30,3,0))),2)</f>
        <v>0.08</v>
      </c>
      <c r="G2303" s="43">
        <f>COUNTIF(D2304:$D$2571,365)</f>
        <v>268</v>
      </c>
      <c r="H2303" s="43">
        <f>COUNTIF(D2304:$D$2571,366)</f>
        <v>0</v>
      </c>
    </row>
    <row r="2304" spans="1:8" x14ac:dyDescent="0.25">
      <c r="A2304" s="1">
        <f>COUNTIF($C$2:C2304,"Да")</f>
        <v>25</v>
      </c>
      <c r="B2304" s="45">
        <f t="shared" si="74"/>
        <v>47303</v>
      </c>
      <c r="C2304" s="42" t="str">
        <f>IF(ISERROR(VLOOKUP(B2304,'Айгенис Оп11'!$C$3:$C$30,1,0)),"Нет","Да")</f>
        <v>Нет</v>
      </c>
      <c r="D2304" s="43">
        <f t="shared" si="73"/>
        <v>365</v>
      </c>
      <c r="E2304" s="44">
        <f>ROUND(('Все выпуски'!$J$3*'Все выпуски'!$J$6/100)/365*(B2304-IF(C2304="Нет",VLOOKUP(A2304,'Айгенис Оп11'!$A$2:$C$30,3,0),VLOOKUP((A2304-1),'Айгенис Оп11'!$A$2:$C$30,3,0))),2)</f>
        <v>0.16</v>
      </c>
      <c r="G2304" s="43">
        <f>COUNTIF(D2305:$D$2571,365)</f>
        <v>267</v>
      </c>
      <c r="H2304" s="43">
        <f>COUNTIF(D2305:$D$2571,366)</f>
        <v>0</v>
      </c>
    </row>
    <row r="2305" spans="1:8" x14ac:dyDescent="0.25">
      <c r="A2305" s="1">
        <f>COUNTIF($C$2:C2305,"Да")</f>
        <v>25</v>
      </c>
      <c r="B2305" s="45">
        <f t="shared" si="74"/>
        <v>47304</v>
      </c>
      <c r="C2305" s="42" t="str">
        <f>IF(ISERROR(VLOOKUP(B2305,'Айгенис Оп11'!$C$3:$C$30,1,0)),"Нет","Да")</f>
        <v>Нет</v>
      </c>
      <c r="D2305" s="43">
        <f t="shared" si="73"/>
        <v>365</v>
      </c>
      <c r="E2305" s="44">
        <f>ROUND(('Все выпуски'!$J$3*'Все выпуски'!$J$6/100)/365*(B2305-IF(C2305="Нет",VLOOKUP(A2305,'Айгенис Оп11'!$A$2:$C$30,3,0),VLOOKUP((A2305-1),'Айгенис Оп11'!$A$2:$C$30,3,0))),2)</f>
        <v>0.25</v>
      </c>
      <c r="G2305" s="43">
        <f>COUNTIF(D2306:$D$2571,365)</f>
        <v>266</v>
      </c>
      <c r="H2305" s="43">
        <f>COUNTIF(D2306:$D$2571,366)</f>
        <v>0</v>
      </c>
    </row>
    <row r="2306" spans="1:8" x14ac:dyDescent="0.25">
      <c r="A2306" s="1">
        <f>COUNTIF($C$2:C2306,"Да")</f>
        <v>25</v>
      </c>
      <c r="B2306" s="45">
        <f t="shared" si="74"/>
        <v>47305</v>
      </c>
      <c r="C2306" s="42" t="str">
        <f>IF(ISERROR(VLOOKUP(B2306,'Айгенис Оп11'!$C$3:$C$30,1,0)),"Нет","Да")</f>
        <v>Нет</v>
      </c>
      <c r="D2306" s="43">
        <f t="shared" si="73"/>
        <v>365</v>
      </c>
      <c r="E2306" s="44">
        <f>ROUND(('Все выпуски'!$J$3*'Все выпуски'!$J$6/100)/365*(B2306-IF(C2306="Нет",VLOOKUP(A2306,'Айгенис Оп11'!$A$2:$C$30,3,0),VLOOKUP((A2306-1),'Айгенис Оп11'!$A$2:$C$30,3,0))),2)</f>
        <v>0.33</v>
      </c>
      <c r="G2306" s="43">
        <f>COUNTIF(D2307:$D$2571,365)</f>
        <v>265</v>
      </c>
      <c r="H2306" s="43">
        <f>COUNTIF(D2307:$D$2571,366)</f>
        <v>0</v>
      </c>
    </row>
    <row r="2307" spans="1:8" x14ac:dyDescent="0.25">
      <c r="A2307" s="1">
        <f>COUNTIF($C$2:C2307,"Да")</f>
        <v>25</v>
      </c>
      <c r="B2307" s="45">
        <f t="shared" si="74"/>
        <v>47306</v>
      </c>
      <c r="C2307" s="42" t="str">
        <f>IF(ISERROR(VLOOKUP(B2307,'Айгенис Оп11'!$C$3:$C$30,1,0)),"Нет","Да")</f>
        <v>Нет</v>
      </c>
      <c r="D2307" s="43">
        <f t="shared" ref="D2307:D2370" si="75">IF(MOD(YEAR(B2307),4)=0,366,365)</f>
        <v>365</v>
      </c>
      <c r="E2307" s="44">
        <f>ROUND(('Все выпуски'!$J$3*'Все выпуски'!$J$6/100)/365*(B2307-IF(C2307="Нет",VLOOKUP(A2307,'Айгенис Оп11'!$A$2:$C$30,3,0),VLOOKUP((A2307-1),'Айгенис Оп11'!$A$2:$C$30,3,0))),2)</f>
        <v>0.41</v>
      </c>
      <c r="G2307" s="43">
        <f>COUNTIF(D2308:$D$2571,365)</f>
        <v>264</v>
      </c>
      <c r="H2307" s="43">
        <f>COUNTIF(D2308:$D$2571,366)</f>
        <v>0</v>
      </c>
    </row>
    <row r="2308" spans="1:8" x14ac:dyDescent="0.25">
      <c r="A2308" s="1">
        <f>COUNTIF($C$2:C2308,"Да")</f>
        <v>25</v>
      </c>
      <c r="B2308" s="45">
        <f t="shared" si="74"/>
        <v>47307</v>
      </c>
      <c r="C2308" s="42" t="str">
        <f>IF(ISERROR(VLOOKUP(B2308,'Айгенис Оп11'!$C$3:$C$30,1,0)),"Нет","Да")</f>
        <v>Нет</v>
      </c>
      <c r="D2308" s="43">
        <f t="shared" si="75"/>
        <v>365</v>
      </c>
      <c r="E2308" s="44">
        <f>ROUND(('Все выпуски'!$J$3*'Все выпуски'!$J$6/100)/365*(B2308-IF(C2308="Нет",VLOOKUP(A2308,'Айгенис Оп11'!$A$2:$C$30,3,0),VLOOKUP((A2308-1),'Айгенис Оп11'!$A$2:$C$30,3,0))),2)</f>
        <v>0.49</v>
      </c>
      <c r="G2308" s="43">
        <f>COUNTIF(D2309:$D$2571,365)</f>
        <v>263</v>
      </c>
      <c r="H2308" s="43">
        <f>COUNTIF(D2309:$D$2571,366)</f>
        <v>0</v>
      </c>
    </row>
    <row r="2309" spans="1:8" x14ac:dyDescent="0.25">
      <c r="A2309" s="1">
        <f>COUNTIF($C$2:C2309,"Да")</f>
        <v>25</v>
      </c>
      <c r="B2309" s="45">
        <f t="shared" si="74"/>
        <v>47308</v>
      </c>
      <c r="C2309" s="42" t="str">
        <f>IF(ISERROR(VLOOKUP(B2309,'Айгенис Оп11'!$C$3:$C$30,1,0)),"Нет","Да")</f>
        <v>Нет</v>
      </c>
      <c r="D2309" s="43">
        <f t="shared" si="75"/>
        <v>365</v>
      </c>
      <c r="E2309" s="44">
        <f>ROUND(('Все выпуски'!$J$3*'Все выпуски'!$J$6/100)/365*(B2309-IF(C2309="Нет",VLOOKUP(A2309,'Айгенис Оп11'!$A$2:$C$30,3,0),VLOOKUP((A2309-1),'Айгенис Оп11'!$A$2:$C$30,3,0))),2)</f>
        <v>0.57999999999999996</v>
      </c>
      <c r="G2309" s="43">
        <f>COUNTIF(D2310:$D$2571,365)</f>
        <v>262</v>
      </c>
      <c r="H2309" s="43">
        <f>COUNTIF(D2310:$D$2571,366)</f>
        <v>0</v>
      </c>
    </row>
    <row r="2310" spans="1:8" x14ac:dyDescent="0.25">
      <c r="A2310" s="1">
        <f>COUNTIF($C$2:C2310,"Да")</f>
        <v>25</v>
      </c>
      <c r="B2310" s="45">
        <f t="shared" si="74"/>
        <v>47309</v>
      </c>
      <c r="C2310" s="42" t="str">
        <f>IF(ISERROR(VLOOKUP(B2310,'Айгенис Оп11'!$C$3:$C$30,1,0)),"Нет","Да")</f>
        <v>Нет</v>
      </c>
      <c r="D2310" s="43">
        <f t="shared" si="75"/>
        <v>365</v>
      </c>
      <c r="E2310" s="44">
        <f>ROUND(('Все выпуски'!$J$3*'Все выпуски'!$J$6/100)/365*(B2310-IF(C2310="Нет",VLOOKUP(A2310,'Айгенис Оп11'!$A$2:$C$30,3,0),VLOOKUP((A2310-1),'Айгенис Оп11'!$A$2:$C$30,3,0))),2)</f>
        <v>0.66</v>
      </c>
      <c r="G2310" s="43">
        <f>COUNTIF(D2311:$D$2571,365)</f>
        <v>261</v>
      </c>
      <c r="H2310" s="43">
        <f>COUNTIF(D2311:$D$2571,366)</f>
        <v>0</v>
      </c>
    </row>
    <row r="2311" spans="1:8" x14ac:dyDescent="0.25">
      <c r="A2311" s="1">
        <f>COUNTIF($C$2:C2311,"Да")</f>
        <v>25</v>
      </c>
      <c r="B2311" s="45">
        <f t="shared" si="74"/>
        <v>47310</v>
      </c>
      <c r="C2311" s="42" t="str">
        <f>IF(ISERROR(VLOOKUP(B2311,'Айгенис Оп11'!$C$3:$C$30,1,0)),"Нет","Да")</f>
        <v>Нет</v>
      </c>
      <c r="D2311" s="43">
        <f t="shared" si="75"/>
        <v>365</v>
      </c>
      <c r="E2311" s="44">
        <f>ROUND(('Все выпуски'!$J$3*'Все выпуски'!$J$6/100)/365*(B2311-IF(C2311="Нет",VLOOKUP(A2311,'Айгенис Оп11'!$A$2:$C$30,3,0),VLOOKUP((A2311-1),'Айгенис Оп11'!$A$2:$C$30,3,0))),2)</f>
        <v>0.74</v>
      </c>
      <c r="G2311" s="43">
        <f>COUNTIF(D2312:$D$2571,365)</f>
        <v>260</v>
      </c>
      <c r="H2311" s="43">
        <f>COUNTIF(D2312:$D$2571,366)</f>
        <v>0</v>
      </c>
    </row>
    <row r="2312" spans="1:8" x14ac:dyDescent="0.25">
      <c r="A2312" s="1">
        <f>COUNTIF($C$2:C2312,"Да")</f>
        <v>25</v>
      </c>
      <c r="B2312" s="45">
        <f t="shared" si="74"/>
        <v>47311</v>
      </c>
      <c r="C2312" s="42" t="str">
        <f>IF(ISERROR(VLOOKUP(B2312,'Айгенис Оп11'!$C$3:$C$30,1,0)),"Нет","Да")</f>
        <v>Нет</v>
      </c>
      <c r="D2312" s="43">
        <f t="shared" si="75"/>
        <v>365</v>
      </c>
      <c r="E2312" s="44">
        <f>ROUND(('Все выпуски'!$J$3*'Все выпуски'!$J$6/100)/365*(B2312-IF(C2312="Нет",VLOOKUP(A2312,'Айгенис Оп11'!$A$2:$C$30,3,0),VLOOKUP((A2312-1),'Айгенис Оп11'!$A$2:$C$30,3,0))),2)</f>
        <v>0.82</v>
      </c>
      <c r="G2312" s="43">
        <f>COUNTIF(D2313:$D$2571,365)</f>
        <v>259</v>
      </c>
      <c r="H2312" s="43">
        <f>COUNTIF(D2313:$D$2571,366)</f>
        <v>0</v>
      </c>
    </row>
    <row r="2313" spans="1:8" x14ac:dyDescent="0.25">
      <c r="A2313" s="1">
        <f>COUNTIF($C$2:C2313,"Да")</f>
        <v>25</v>
      </c>
      <c r="B2313" s="45">
        <f t="shared" si="74"/>
        <v>47312</v>
      </c>
      <c r="C2313" s="42" t="str">
        <f>IF(ISERROR(VLOOKUP(B2313,'Айгенис Оп11'!$C$3:$C$30,1,0)),"Нет","Да")</f>
        <v>Нет</v>
      </c>
      <c r="D2313" s="43">
        <f t="shared" si="75"/>
        <v>365</v>
      </c>
      <c r="E2313" s="44">
        <f>ROUND(('Все выпуски'!$J$3*'Все выпуски'!$J$6/100)/365*(B2313-IF(C2313="Нет",VLOOKUP(A2313,'Айгенис Оп11'!$A$2:$C$30,3,0),VLOOKUP((A2313-1),'Айгенис Оп11'!$A$2:$C$30,3,0))),2)</f>
        <v>0.9</v>
      </c>
      <c r="G2313" s="43">
        <f>COUNTIF(D2314:$D$2571,365)</f>
        <v>258</v>
      </c>
      <c r="H2313" s="43">
        <f>COUNTIF(D2314:$D$2571,366)</f>
        <v>0</v>
      </c>
    </row>
    <row r="2314" spans="1:8" x14ac:dyDescent="0.25">
      <c r="A2314" s="1">
        <f>COUNTIF($C$2:C2314,"Да")</f>
        <v>25</v>
      </c>
      <c r="B2314" s="45">
        <f t="shared" si="74"/>
        <v>47313</v>
      </c>
      <c r="C2314" s="42" t="str">
        <f>IF(ISERROR(VLOOKUP(B2314,'Айгенис Оп11'!$C$3:$C$30,1,0)),"Нет","Да")</f>
        <v>Нет</v>
      </c>
      <c r="D2314" s="43">
        <f t="shared" si="75"/>
        <v>365</v>
      </c>
      <c r="E2314" s="44">
        <f>ROUND(('Все выпуски'!$J$3*'Все выпуски'!$J$6/100)/365*(B2314-IF(C2314="Нет",VLOOKUP(A2314,'Айгенис Оп11'!$A$2:$C$30,3,0),VLOOKUP((A2314-1),'Айгенис Оп11'!$A$2:$C$30,3,0))),2)</f>
        <v>0.99</v>
      </c>
      <c r="G2314" s="43">
        <f>COUNTIF(D2315:$D$2571,365)</f>
        <v>257</v>
      </c>
      <c r="H2314" s="43">
        <f>COUNTIF(D2315:$D$2571,366)</f>
        <v>0</v>
      </c>
    </row>
    <row r="2315" spans="1:8" x14ac:dyDescent="0.25">
      <c r="A2315" s="1">
        <f>COUNTIF($C$2:C2315,"Да")</f>
        <v>25</v>
      </c>
      <c r="B2315" s="45">
        <f t="shared" si="74"/>
        <v>47314</v>
      </c>
      <c r="C2315" s="42" t="str">
        <f>IF(ISERROR(VLOOKUP(B2315,'Айгенис Оп11'!$C$3:$C$30,1,0)),"Нет","Да")</f>
        <v>Нет</v>
      </c>
      <c r="D2315" s="43">
        <f t="shared" si="75"/>
        <v>365</v>
      </c>
      <c r="E2315" s="44">
        <f>ROUND(('Все выпуски'!$J$3*'Все выпуски'!$J$6/100)/365*(B2315-IF(C2315="Нет",VLOOKUP(A2315,'Айгенис Оп11'!$A$2:$C$30,3,0),VLOOKUP((A2315-1),'Айгенис Оп11'!$A$2:$C$30,3,0))),2)</f>
        <v>1.07</v>
      </c>
      <c r="G2315" s="43">
        <f>COUNTIF(D2316:$D$2571,365)</f>
        <v>256</v>
      </c>
      <c r="H2315" s="43">
        <f>COUNTIF(D2316:$D$2571,366)</f>
        <v>0</v>
      </c>
    </row>
    <row r="2316" spans="1:8" x14ac:dyDescent="0.25">
      <c r="A2316" s="1">
        <f>COUNTIF($C$2:C2316,"Да")</f>
        <v>25</v>
      </c>
      <c r="B2316" s="45">
        <f t="shared" si="74"/>
        <v>47315</v>
      </c>
      <c r="C2316" s="42" t="str">
        <f>IF(ISERROR(VLOOKUP(B2316,'Айгенис Оп11'!$C$3:$C$30,1,0)),"Нет","Да")</f>
        <v>Нет</v>
      </c>
      <c r="D2316" s="43">
        <f t="shared" si="75"/>
        <v>365</v>
      </c>
      <c r="E2316" s="44">
        <f>ROUND(('Все выпуски'!$J$3*'Все выпуски'!$J$6/100)/365*(B2316-IF(C2316="Нет",VLOOKUP(A2316,'Айгенис Оп11'!$A$2:$C$30,3,0),VLOOKUP((A2316-1),'Айгенис Оп11'!$A$2:$C$30,3,0))),2)</f>
        <v>1.1499999999999999</v>
      </c>
      <c r="G2316" s="43">
        <f>COUNTIF(D2317:$D$2571,365)</f>
        <v>255</v>
      </c>
      <c r="H2316" s="43">
        <f>COUNTIF(D2317:$D$2571,366)</f>
        <v>0</v>
      </c>
    </row>
    <row r="2317" spans="1:8" x14ac:dyDescent="0.25">
      <c r="A2317" s="1">
        <f>COUNTIF($C$2:C2317,"Да")</f>
        <v>25</v>
      </c>
      <c r="B2317" s="45">
        <f t="shared" si="74"/>
        <v>47316</v>
      </c>
      <c r="C2317" s="42" t="str">
        <f>IF(ISERROR(VLOOKUP(B2317,'Айгенис Оп11'!$C$3:$C$30,1,0)),"Нет","Да")</f>
        <v>Нет</v>
      </c>
      <c r="D2317" s="43">
        <f t="shared" si="75"/>
        <v>365</v>
      </c>
      <c r="E2317" s="44">
        <f>ROUND(('Все выпуски'!$J$3*'Все выпуски'!$J$6/100)/365*(B2317-IF(C2317="Нет",VLOOKUP(A2317,'Айгенис Оп11'!$A$2:$C$30,3,0),VLOOKUP((A2317-1),'Айгенис Оп11'!$A$2:$C$30,3,0))),2)</f>
        <v>1.23</v>
      </c>
      <c r="G2317" s="43">
        <f>COUNTIF(D2318:$D$2571,365)</f>
        <v>254</v>
      </c>
      <c r="H2317" s="43">
        <f>COUNTIF(D2318:$D$2571,366)</f>
        <v>0</v>
      </c>
    </row>
    <row r="2318" spans="1:8" x14ac:dyDescent="0.25">
      <c r="A2318" s="1">
        <f>COUNTIF($C$2:C2318,"Да")</f>
        <v>25</v>
      </c>
      <c r="B2318" s="45">
        <f t="shared" si="74"/>
        <v>47317</v>
      </c>
      <c r="C2318" s="42" t="str">
        <f>IF(ISERROR(VLOOKUP(B2318,'Айгенис Оп11'!$C$3:$C$30,1,0)),"Нет","Да")</f>
        <v>Нет</v>
      </c>
      <c r="D2318" s="43">
        <f t="shared" si="75"/>
        <v>365</v>
      </c>
      <c r="E2318" s="44">
        <f>ROUND(('Все выпуски'!$J$3*'Все выпуски'!$J$6/100)/365*(B2318-IF(C2318="Нет",VLOOKUP(A2318,'Айгенис Оп11'!$A$2:$C$30,3,0),VLOOKUP((A2318-1),'Айгенис Оп11'!$A$2:$C$30,3,0))),2)</f>
        <v>1.32</v>
      </c>
      <c r="G2318" s="43">
        <f>COUNTIF(D2319:$D$2571,365)</f>
        <v>253</v>
      </c>
      <c r="H2318" s="43">
        <f>COUNTIF(D2319:$D$2571,366)</f>
        <v>0</v>
      </c>
    </row>
    <row r="2319" spans="1:8" x14ac:dyDescent="0.25">
      <c r="A2319" s="1">
        <f>COUNTIF($C$2:C2319,"Да")</f>
        <v>25</v>
      </c>
      <c r="B2319" s="45">
        <f t="shared" si="74"/>
        <v>47318</v>
      </c>
      <c r="C2319" s="42" t="str">
        <f>IF(ISERROR(VLOOKUP(B2319,'Айгенис Оп11'!$C$3:$C$30,1,0)),"Нет","Да")</f>
        <v>Нет</v>
      </c>
      <c r="D2319" s="43">
        <f t="shared" si="75"/>
        <v>365</v>
      </c>
      <c r="E2319" s="44">
        <f>ROUND(('Все выпуски'!$J$3*'Все выпуски'!$J$6/100)/365*(B2319-IF(C2319="Нет",VLOOKUP(A2319,'Айгенис Оп11'!$A$2:$C$30,3,0),VLOOKUP((A2319-1),'Айгенис Оп11'!$A$2:$C$30,3,0))),2)</f>
        <v>1.4</v>
      </c>
      <c r="G2319" s="43">
        <f>COUNTIF(D2320:$D$2571,365)</f>
        <v>252</v>
      </c>
      <c r="H2319" s="43">
        <f>COUNTIF(D2320:$D$2571,366)</f>
        <v>0</v>
      </c>
    </row>
    <row r="2320" spans="1:8" x14ac:dyDescent="0.25">
      <c r="A2320" s="1">
        <f>COUNTIF($C$2:C2320,"Да")</f>
        <v>25</v>
      </c>
      <c r="B2320" s="45">
        <f t="shared" si="74"/>
        <v>47319</v>
      </c>
      <c r="C2320" s="42" t="str">
        <f>IF(ISERROR(VLOOKUP(B2320,'Айгенис Оп11'!$C$3:$C$30,1,0)),"Нет","Да")</f>
        <v>Нет</v>
      </c>
      <c r="D2320" s="43">
        <f t="shared" si="75"/>
        <v>365</v>
      </c>
      <c r="E2320" s="44">
        <f>ROUND(('Все выпуски'!$J$3*'Все выпуски'!$J$6/100)/365*(B2320-IF(C2320="Нет",VLOOKUP(A2320,'Айгенис Оп11'!$A$2:$C$30,3,0),VLOOKUP((A2320-1),'Айгенис Оп11'!$A$2:$C$30,3,0))),2)</f>
        <v>1.48</v>
      </c>
      <c r="G2320" s="43">
        <f>COUNTIF(D2321:$D$2571,365)</f>
        <v>251</v>
      </c>
      <c r="H2320" s="43">
        <f>COUNTIF(D2321:$D$2571,366)</f>
        <v>0</v>
      </c>
    </row>
    <row r="2321" spans="1:8" x14ac:dyDescent="0.25">
      <c r="A2321" s="1">
        <f>COUNTIF($C$2:C2321,"Да")</f>
        <v>25</v>
      </c>
      <c r="B2321" s="45">
        <f t="shared" si="74"/>
        <v>47320</v>
      </c>
      <c r="C2321" s="42" t="str">
        <f>IF(ISERROR(VLOOKUP(B2321,'Айгенис Оп11'!$C$3:$C$30,1,0)),"Нет","Да")</f>
        <v>Нет</v>
      </c>
      <c r="D2321" s="43">
        <f t="shared" si="75"/>
        <v>365</v>
      </c>
      <c r="E2321" s="44">
        <f>ROUND(('Все выпуски'!$J$3*'Все выпуски'!$J$6/100)/365*(B2321-IF(C2321="Нет",VLOOKUP(A2321,'Айгенис Оп11'!$A$2:$C$30,3,0),VLOOKUP((A2321-1),'Айгенис Оп11'!$A$2:$C$30,3,0))),2)</f>
        <v>1.56</v>
      </c>
      <c r="G2321" s="43">
        <f>COUNTIF(D2322:$D$2571,365)</f>
        <v>250</v>
      </c>
      <c r="H2321" s="43">
        <f>COUNTIF(D2322:$D$2571,366)</f>
        <v>0</v>
      </c>
    </row>
    <row r="2322" spans="1:8" x14ac:dyDescent="0.25">
      <c r="A2322" s="1">
        <f>COUNTIF($C$2:C2322,"Да")</f>
        <v>25</v>
      </c>
      <c r="B2322" s="45">
        <f t="shared" si="74"/>
        <v>47321</v>
      </c>
      <c r="C2322" s="42" t="str">
        <f>IF(ISERROR(VLOOKUP(B2322,'Айгенис Оп11'!$C$3:$C$30,1,0)),"Нет","Да")</f>
        <v>Нет</v>
      </c>
      <c r="D2322" s="43">
        <f t="shared" si="75"/>
        <v>365</v>
      </c>
      <c r="E2322" s="44">
        <f>ROUND(('Все выпуски'!$J$3*'Все выпуски'!$J$6/100)/365*(B2322-IF(C2322="Нет",VLOOKUP(A2322,'Айгенис Оп11'!$A$2:$C$30,3,0),VLOOKUP((A2322-1),'Айгенис Оп11'!$A$2:$C$30,3,0))),2)</f>
        <v>1.64</v>
      </c>
      <c r="G2322" s="43">
        <f>COUNTIF(D2323:$D$2571,365)</f>
        <v>249</v>
      </c>
      <c r="H2322" s="43">
        <f>COUNTIF(D2323:$D$2571,366)</f>
        <v>0</v>
      </c>
    </row>
    <row r="2323" spans="1:8" x14ac:dyDescent="0.25">
      <c r="A2323" s="1">
        <f>COUNTIF($C$2:C2323,"Да")</f>
        <v>25</v>
      </c>
      <c r="B2323" s="45">
        <f t="shared" si="74"/>
        <v>47322</v>
      </c>
      <c r="C2323" s="42" t="str">
        <f>IF(ISERROR(VLOOKUP(B2323,'Айгенис Оп11'!$C$3:$C$30,1,0)),"Нет","Да")</f>
        <v>Нет</v>
      </c>
      <c r="D2323" s="43">
        <f t="shared" si="75"/>
        <v>365</v>
      </c>
      <c r="E2323" s="44">
        <f>ROUND(('Все выпуски'!$J$3*'Все выпуски'!$J$6/100)/365*(B2323-IF(C2323="Нет",VLOOKUP(A2323,'Айгенис Оп11'!$A$2:$C$30,3,0),VLOOKUP((A2323-1),'Айгенис Оп11'!$A$2:$C$30,3,0))),2)</f>
        <v>1.73</v>
      </c>
      <c r="G2323" s="43">
        <f>COUNTIF(D2324:$D$2571,365)</f>
        <v>248</v>
      </c>
      <c r="H2323" s="43">
        <f>COUNTIF(D2324:$D$2571,366)</f>
        <v>0</v>
      </c>
    </row>
    <row r="2324" spans="1:8" x14ac:dyDescent="0.25">
      <c r="A2324" s="1">
        <f>COUNTIF($C$2:C2324,"Да")</f>
        <v>25</v>
      </c>
      <c r="B2324" s="45">
        <f t="shared" si="74"/>
        <v>47323</v>
      </c>
      <c r="C2324" s="42" t="str">
        <f>IF(ISERROR(VLOOKUP(B2324,'Айгенис Оп11'!$C$3:$C$30,1,0)),"Нет","Да")</f>
        <v>Нет</v>
      </c>
      <c r="D2324" s="43">
        <f t="shared" si="75"/>
        <v>365</v>
      </c>
      <c r="E2324" s="44">
        <f>ROUND(('Все выпуски'!$J$3*'Все выпуски'!$J$6/100)/365*(B2324-IF(C2324="Нет",VLOOKUP(A2324,'Айгенис Оп11'!$A$2:$C$30,3,0),VLOOKUP((A2324-1),'Айгенис Оп11'!$A$2:$C$30,3,0))),2)</f>
        <v>1.81</v>
      </c>
      <c r="G2324" s="43">
        <f>COUNTIF(D2325:$D$2571,365)</f>
        <v>247</v>
      </c>
      <c r="H2324" s="43">
        <f>COUNTIF(D2325:$D$2571,366)</f>
        <v>0</v>
      </c>
    </row>
    <row r="2325" spans="1:8" x14ac:dyDescent="0.25">
      <c r="A2325" s="1">
        <f>COUNTIF($C$2:C2325,"Да")</f>
        <v>25</v>
      </c>
      <c r="B2325" s="45">
        <f t="shared" si="74"/>
        <v>47324</v>
      </c>
      <c r="C2325" s="42" t="str">
        <f>IF(ISERROR(VLOOKUP(B2325,'Айгенис Оп11'!$C$3:$C$30,1,0)),"Нет","Да")</f>
        <v>Нет</v>
      </c>
      <c r="D2325" s="43">
        <f t="shared" si="75"/>
        <v>365</v>
      </c>
      <c r="E2325" s="44">
        <f>ROUND(('Все выпуски'!$J$3*'Все выпуски'!$J$6/100)/365*(B2325-IF(C2325="Нет",VLOOKUP(A2325,'Айгенис Оп11'!$A$2:$C$30,3,0),VLOOKUP((A2325-1),'Айгенис Оп11'!$A$2:$C$30,3,0))),2)</f>
        <v>1.89</v>
      </c>
      <c r="G2325" s="43">
        <f>COUNTIF(D2326:$D$2571,365)</f>
        <v>246</v>
      </c>
      <c r="H2325" s="43">
        <f>COUNTIF(D2326:$D$2571,366)</f>
        <v>0</v>
      </c>
    </row>
    <row r="2326" spans="1:8" x14ac:dyDescent="0.25">
      <c r="A2326" s="1">
        <f>COUNTIF($C$2:C2326,"Да")</f>
        <v>25</v>
      </c>
      <c r="B2326" s="45">
        <f t="shared" si="74"/>
        <v>47325</v>
      </c>
      <c r="C2326" s="42" t="str">
        <f>IF(ISERROR(VLOOKUP(B2326,'Айгенис Оп11'!$C$3:$C$30,1,0)),"Нет","Да")</f>
        <v>Нет</v>
      </c>
      <c r="D2326" s="43">
        <f t="shared" si="75"/>
        <v>365</v>
      </c>
      <c r="E2326" s="44">
        <f>ROUND(('Все выпуски'!$J$3*'Все выпуски'!$J$6/100)/365*(B2326-IF(C2326="Нет",VLOOKUP(A2326,'Айгенис Оп11'!$A$2:$C$30,3,0),VLOOKUP((A2326-1),'Айгенис Оп11'!$A$2:$C$30,3,0))),2)</f>
        <v>1.97</v>
      </c>
      <c r="G2326" s="43">
        <f>COUNTIF(D2327:$D$2571,365)</f>
        <v>245</v>
      </c>
      <c r="H2326" s="43">
        <f>COUNTIF(D2327:$D$2571,366)</f>
        <v>0</v>
      </c>
    </row>
    <row r="2327" spans="1:8" x14ac:dyDescent="0.25">
      <c r="A2327" s="1">
        <f>COUNTIF($C$2:C2327,"Да")</f>
        <v>25</v>
      </c>
      <c r="B2327" s="45">
        <f t="shared" si="74"/>
        <v>47326</v>
      </c>
      <c r="C2327" s="42" t="str">
        <f>IF(ISERROR(VLOOKUP(B2327,'Айгенис Оп11'!$C$3:$C$30,1,0)),"Нет","Да")</f>
        <v>Нет</v>
      </c>
      <c r="D2327" s="43">
        <f t="shared" si="75"/>
        <v>365</v>
      </c>
      <c r="E2327" s="44">
        <f>ROUND(('Все выпуски'!$J$3*'Все выпуски'!$J$6/100)/365*(B2327-IF(C2327="Нет",VLOOKUP(A2327,'Айгенис Оп11'!$A$2:$C$30,3,0),VLOOKUP((A2327-1),'Айгенис Оп11'!$A$2:$C$30,3,0))),2)</f>
        <v>2.0499999999999998</v>
      </c>
      <c r="G2327" s="43">
        <f>COUNTIF(D2328:$D$2571,365)</f>
        <v>244</v>
      </c>
      <c r="H2327" s="43">
        <f>COUNTIF(D2328:$D$2571,366)</f>
        <v>0</v>
      </c>
    </row>
    <row r="2328" spans="1:8" x14ac:dyDescent="0.25">
      <c r="A2328" s="1">
        <f>COUNTIF($C$2:C2328,"Да")</f>
        <v>25</v>
      </c>
      <c r="B2328" s="45">
        <f t="shared" si="74"/>
        <v>47327</v>
      </c>
      <c r="C2328" s="42" t="str">
        <f>IF(ISERROR(VLOOKUP(B2328,'Айгенис Оп11'!$C$3:$C$30,1,0)),"Нет","Да")</f>
        <v>Нет</v>
      </c>
      <c r="D2328" s="43">
        <f t="shared" si="75"/>
        <v>365</v>
      </c>
      <c r="E2328" s="44">
        <f>ROUND(('Все выпуски'!$J$3*'Все выпуски'!$J$6/100)/365*(B2328-IF(C2328="Нет",VLOOKUP(A2328,'Айгенис Оп11'!$A$2:$C$30,3,0),VLOOKUP((A2328-1),'Айгенис Оп11'!$A$2:$C$30,3,0))),2)</f>
        <v>2.14</v>
      </c>
      <c r="G2328" s="43">
        <f>COUNTIF(D2329:$D$2571,365)</f>
        <v>243</v>
      </c>
      <c r="H2328" s="43">
        <f>COUNTIF(D2329:$D$2571,366)</f>
        <v>0</v>
      </c>
    </row>
    <row r="2329" spans="1:8" x14ac:dyDescent="0.25">
      <c r="A2329" s="1">
        <f>COUNTIF($C$2:C2329,"Да")</f>
        <v>25</v>
      </c>
      <c r="B2329" s="45">
        <f t="shared" si="74"/>
        <v>47328</v>
      </c>
      <c r="C2329" s="42" t="str">
        <f>IF(ISERROR(VLOOKUP(B2329,'Айгенис Оп11'!$C$3:$C$30,1,0)),"Нет","Да")</f>
        <v>Нет</v>
      </c>
      <c r="D2329" s="43">
        <f t="shared" si="75"/>
        <v>365</v>
      </c>
      <c r="E2329" s="44">
        <f>ROUND(('Все выпуски'!$J$3*'Все выпуски'!$J$6/100)/365*(B2329-IF(C2329="Нет",VLOOKUP(A2329,'Айгенис Оп11'!$A$2:$C$30,3,0),VLOOKUP((A2329-1),'Айгенис Оп11'!$A$2:$C$30,3,0))),2)</f>
        <v>2.2200000000000002</v>
      </c>
      <c r="G2329" s="43">
        <f>COUNTIF(D2330:$D$2571,365)</f>
        <v>242</v>
      </c>
      <c r="H2329" s="43">
        <f>COUNTIF(D2330:$D$2571,366)</f>
        <v>0</v>
      </c>
    </row>
    <row r="2330" spans="1:8" x14ac:dyDescent="0.25">
      <c r="A2330" s="1">
        <f>COUNTIF($C$2:C2330,"Да")</f>
        <v>25</v>
      </c>
      <c r="B2330" s="45">
        <f t="shared" si="74"/>
        <v>47329</v>
      </c>
      <c r="C2330" s="42" t="str">
        <f>IF(ISERROR(VLOOKUP(B2330,'Айгенис Оп11'!$C$3:$C$30,1,0)),"Нет","Да")</f>
        <v>Нет</v>
      </c>
      <c r="D2330" s="43">
        <f t="shared" si="75"/>
        <v>365</v>
      </c>
      <c r="E2330" s="44">
        <f>ROUND(('Все выпуски'!$J$3*'Все выпуски'!$J$6/100)/365*(B2330-IF(C2330="Нет",VLOOKUP(A2330,'Айгенис Оп11'!$A$2:$C$30,3,0),VLOOKUP((A2330-1),'Айгенис Оп11'!$A$2:$C$30,3,0))),2)</f>
        <v>2.2999999999999998</v>
      </c>
      <c r="G2330" s="43">
        <f>COUNTIF(D2331:$D$2571,365)</f>
        <v>241</v>
      </c>
      <c r="H2330" s="43">
        <f>COUNTIF(D2331:$D$2571,366)</f>
        <v>0</v>
      </c>
    </row>
    <row r="2331" spans="1:8" x14ac:dyDescent="0.25">
      <c r="A2331" s="1">
        <f>COUNTIF($C$2:C2331,"Да")</f>
        <v>25</v>
      </c>
      <c r="B2331" s="45">
        <f t="shared" si="74"/>
        <v>47330</v>
      </c>
      <c r="C2331" s="42" t="str">
        <f>IF(ISERROR(VLOOKUP(B2331,'Айгенис Оп11'!$C$3:$C$30,1,0)),"Нет","Да")</f>
        <v>Нет</v>
      </c>
      <c r="D2331" s="43">
        <f t="shared" si="75"/>
        <v>365</v>
      </c>
      <c r="E2331" s="44">
        <f>ROUND(('Все выпуски'!$J$3*'Все выпуски'!$J$6/100)/365*(B2331-IF(C2331="Нет",VLOOKUP(A2331,'Айгенис Оп11'!$A$2:$C$30,3,0),VLOOKUP((A2331-1),'Айгенис Оп11'!$A$2:$C$30,3,0))),2)</f>
        <v>2.38</v>
      </c>
      <c r="G2331" s="43">
        <f>COUNTIF(D2332:$D$2571,365)</f>
        <v>240</v>
      </c>
      <c r="H2331" s="43">
        <f>COUNTIF(D2332:$D$2571,366)</f>
        <v>0</v>
      </c>
    </row>
    <row r="2332" spans="1:8" x14ac:dyDescent="0.25">
      <c r="A2332" s="1">
        <f>COUNTIF($C$2:C2332,"Да")</f>
        <v>25</v>
      </c>
      <c r="B2332" s="45">
        <f t="shared" si="74"/>
        <v>47331</v>
      </c>
      <c r="C2332" s="42" t="str">
        <f>IF(ISERROR(VLOOKUP(B2332,'Айгенис Оп11'!$C$3:$C$30,1,0)),"Нет","Да")</f>
        <v>Нет</v>
      </c>
      <c r="D2332" s="43">
        <f t="shared" si="75"/>
        <v>365</v>
      </c>
      <c r="E2332" s="44">
        <f>ROUND(('Все выпуски'!$J$3*'Все выпуски'!$J$6/100)/365*(B2332-IF(C2332="Нет",VLOOKUP(A2332,'Айгенис Оп11'!$A$2:$C$30,3,0),VLOOKUP((A2332-1),'Айгенис Оп11'!$A$2:$C$30,3,0))),2)</f>
        <v>2.4700000000000002</v>
      </c>
      <c r="G2332" s="43">
        <f>COUNTIF(D2333:$D$2571,365)</f>
        <v>239</v>
      </c>
      <c r="H2332" s="43">
        <f>COUNTIF(D2333:$D$2571,366)</f>
        <v>0</v>
      </c>
    </row>
    <row r="2333" spans="1:8" x14ac:dyDescent="0.25">
      <c r="A2333" s="1">
        <f>COUNTIF($C$2:C2333,"Да")</f>
        <v>25</v>
      </c>
      <c r="B2333" s="45">
        <f t="shared" si="74"/>
        <v>47332</v>
      </c>
      <c r="C2333" s="42" t="str">
        <f>IF(ISERROR(VLOOKUP(B2333,'Айгенис Оп11'!$C$3:$C$30,1,0)),"Нет","Да")</f>
        <v>Нет</v>
      </c>
      <c r="D2333" s="43">
        <f t="shared" si="75"/>
        <v>365</v>
      </c>
      <c r="E2333" s="44">
        <f>ROUND(('Все выпуски'!$J$3*'Все выпуски'!$J$6/100)/365*(B2333-IF(C2333="Нет",VLOOKUP(A2333,'Айгенис Оп11'!$A$2:$C$30,3,0),VLOOKUP((A2333-1),'Айгенис Оп11'!$A$2:$C$30,3,0))),2)</f>
        <v>2.5499999999999998</v>
      </c>
      <c r="G2333" s="43">
        <f>COUNTIF(D2334:$D$2571,365)</f>
        <v>238</v>
      </c>
      <c r="H2333" s="43">
        <f>COUNTIF(D2334:$D$2571,366)</f>
        <v>0</v>
      </c>
    </row>
    <row r="2334" spans="1:8" x14ac:dyDescent="0.25">
      <c r="A2334" s="1">
        <f>COUNTIF($C$2:C2334,"Да")</f>
        <v>25</v>
      </c>
      <c r="B2334" s="45">
        <f t="shared" si="74"/>
        <v>47333</v>
      </c>
      <c r="C2334" s="42" t="str">
        <f>IF(ISERROR(VLOOKUP(B2334,'Айгенис Оп11'!$C$3:$C$30,1,0)),"Нет","Да")</f>
        <v>Нет</v>
      </c>
      <c r="D2334" s="43">
        <f t="shared" si="75"/>
        <v>365</v>
      </c>
      <c r="E2334" s="44">
        <f>ROUND(('Все выпуски'!$J$3*'Все выпуски'!$J$6/100)/365*(B2334-IF(C2334="Нет",VLOOKUP(A2334,'Айгенис Оп11'!$A$2:$C$30,3,0),VLOOKUP((A2334-1),'Айгенис Оп11'!$A$2:$C$30,3,0))),2)</f>
        <v>2.63</v>
      </c>
      <c r="G2334" s="43">
        <f>COUNTIF(D2335:$D$2571,365)</f>
        <v>237</v>
      </c>
      <c r="H2334" s="43">
        <f>COUNTIF(D2335:$D$2571,366)</f>
        <v>0</v>
      </c>
    </row>
    <row r="2335" spans="1:8" x14ac:dyDescent="0.25">
      <c r="A2335" s="1">
        <f>COUNTIF($C$2:C2335,"Да")</f>
        <v>25</v>
      </c>
      <c r="B2335" s="45">
        <f t="shared" si="74"/>
        <v>47334</v>
      </c>
      <c r="C2335" s="42" t="str">
        <f>IF(ISERROR(VLOOKUP(B2335,'Айгенис Оп11'!$C$3:$C$30,1,0)),"Нет","Да")</f>
        <v>Нет</v>
      </c>
      <c r="D2335" s="43">
        <f t="shared" si="75"/>
        <v>365</v>
      </c>
      <c r="E2335" s="44">
        <f>ROUND(('Все выпуски'!$J$3*'Все выпуски'!$J$6/100)/365*(B2335-IF(C2335="Нет",VLOOKUP(A2335,'Айгенис Оп11'!$A$2:$C$30,3,0),VLOOKUP((A2335-1),'Айгенис Оп11'!$A$2:$C$30,3,0))),2)</f>
        <v>2.71</v>
      </c>
      <c r="G2335" s="43">
        <f>COUNTIF(D2336:$D$2571,365)</f>
        <v>236</v>
      </c>
      <c r="H2335" s="43">
        <f>COUNTIF(D2336:$D$2571,366)</f>
        <v>0</v>
      </c>
    </row>
    <row r="2336" spans="1:8" x14ac:dyDescent="0.25">
      <c r="A2336" s="1">
        <f>COUNTIF($C$2:C2336,"Да")</f>
        <v>25</v>
      </c>
      <c r="B2336" s="45">
        <f t="shared" si="74"/>
        <v>47335</v>
      </c>
      <c r="C2336" s="42" t="str">
        <f>IF(ISERROR(VLOOKUP(B2336,'Айгенис Оп11'!$C$3:$C$30,1,0)),"Нет","Да")</f>
        <v>Нет</v>
      </c>
      <c r="D2336" s="43">
        <f t="shared" si="75"/>
        <v>365</v>
      </c>
      <c r="E2336" s="44">
        <f>ROUND(('Все выпуски'!$J$3*'Все выпуски'!$J$6/100)/365*(B2336-IF(C2336="Нет",VLOOKUP(A2336,'Айгенис Оп11'!$A$2:$C$30,3,0),VLOOKUP((A2336-1),'Айгенис Оп11'!$A$2:$C$30,3,0))),2)</f>
        <v>2.79</v>
      </c>
      <c r="G2336" s="43">
        <f>COUNTIF(D2337:$D$2571,365)</f>
        <v>235</v>
      </c>
      <c r="H2336" s="43">
        <f>COUNTIF(D2337:$D$2571,366)</f>
        <v>0</v>
      </c>
    </row>
    <row r="2337" spans="1:8" x14ac:dyDescent="0.25">
      <c r="A2337" s="1">
        <f>COUNTIF($C$2:C2337,"Да")</f>
        <v>25</v>
      </c>
      <c r="B2337" s="45">
        <f t="shared" si="74"/>
        <v>47336</v>
      </c>
      <c r="C2337" s="42" t="str">
        <f>IF(ISERROR(VLOOKUP(B2337,'Айгенис Оп11'!$C$3:$C$30,1,0)),"Нет","Да")</f>
        <v>Нет</v>
      </c>
      <c r="D2337" s="43">
        <f t="shared" si="75"/>
        <v>365</v>
      </c>
      <c r="E2337" s="44">
        <f>ROUND(('Все выпуски'!$J$3*'Все выпуски'!$J$6/100)/365*(B2337-IF(C2337="Нет",VLOOKUP(A2337,'Айгенис Оп11'!$A$2:$C$30,3,0),VLOOKUP((A2337-1),'Айгенис Оп11'!$A$2:$C$30,3,0))),2)</f>
        <v>2.88</v>
      </c>
      <c r="G2337" s="43">
        <f>COUNTIF(D2338:$D$2571,365)</f>
        <v>234</v>
      </c>
      <c r="H2337" s="43">
        <f>COUNTIF(D2338:$D$2571,366)</f>
        <v>0</v>
      </c>
    </row>
    <row r="2338" spans="1:8" x14ac:dyDescent="0.25">
      <c r="A2338" s="1">
        <f>COUNTIF($C$2:C2338,"Да")</f>
        <v>25</v>
      </c>
      <c r="B2338" s="45">
        <f t="shared" si="74"/>
        <v>47337</v>
      </c>
      <c r="C2338" s="42" t="str">
        <f>IF(ISERROR(VLOOKUP(B2338,'Айгенис Оп11'!$C$3:$C$30,1,0)),"Нет","Да")</f>
        <v>Нет</v>
      </c>
      <c r="D2338" s="43">
        <f t="shared" si="75"/>
        <v>365</v>
      </c>
      <c r="E2338" s="44">
        <f>ROUND(('Все выпуски'!$J$3*'Все выпуски'!$J$6/100)/365*(B2338-IF(C2338="Нет",VLOOKUP(A2338,'Айгенис Оп11'!$A$2:$C$30,3,0),VLOOKUP((A2338-1),'Айгенис Оп11'!$A$2:$C$30,3,0))),2)</f>
        <v>2.96</v>
      </c>
      <c r="G2338" s="43">
        <f>COUNTIF(D2339:$D$2571,365)</f>
        <v>233</v>
      </c>
      <c r="H2338" s="43">
        <f>COUNTIF(D2339:$D$2571,366)</f>
        <v>0</v>
      </c>
    </row>
    <row r="2339" spans="1:8" x14ac:dyDescent="0.25">
      <c r="A2339" s="1">
        <f>COUNTIF($C$2:C2339,"Да")</f>
        <v>25</v>
      </c>
      <c r="B2339" s="45">
        <f t="shared" si="74"/>
        <v>47338</v>
      </c>
      <c r="C2339" s="42" t="str">
        <f>IF(ISERROR(VLOOKUP(B2339,'Айгенис Оп11'!$C$3:$C$30,1,0)),"Нет","Да")</f>
        <v>Нет</v>
      </c>
      <c r="D2339" s="43">
        <f t="shared" si="75"/>
        <v>365</v>
      </c>
      <c r="E2339" s="44">
        <f>ROUND(('Все выпуски'!$J$3*'Все выпуски'!$J$6/100)/365*(B2339-IF(C2339="Нет",VLOOKUP(A2339,'Айгенис Оп11'!$A$2:$C$30,3,0),VLOOKUP((A2339-1),'Айгенис Оп11'!$A$2:$C$30,3,0))),2)</f>
        <v>3.04</v>
      </c>
      <c r="G2339" s="43">
        <f>COUNTIF(D2340:$D$2571,365)</f>
        <v>232</v>
      </c>
      <c r="H2339" s="43">
        <f>COUNTIF(D2340:$D$2571,366)</f>
        <v>0</v>
      </c>
    </row>
    <row r="2340" spans="1:8" x14ac:dyDescent="0.25">
      <c r="A2340" s="1">
        <f>COUNTIF($C$2:C2340,"Да")</f>
        <v>25</v>
      </c>
      <c r="B2340" s="45">
        <f t="shared" si="74"/>
        <v>47339</v>
      </c>
      <c r="C2340" s="42" t="str">
        <f>IF(ISERROR(VLOOKUP(B2340,'Айгенис Оп11'!$C$3:$C$30,1,0)),"Нет","Да")</f>
        <v>Нет</v>
      </c>
      <c r="D2340" s="43">
        <f t="shared" si="75"/>
        <v>365</v>
      </c>
      <c r="E2340" s="44">
        <f>ROUND(('Все выпуски'!$J$3*'Все выпуски'!$J$6/100)/365*(B2340-IF(C2340="Нет",VLOOKUP(A2340,'Айгенис Оп11'!$A$2:$C$30,3,0),VLOOKUP((A2340-1),'Айгенис Оп11'!$A$2:$C$30,3,0))),2)</f>
        <v>3.12</v>
      </c>
      <c r="G2340" s="43">
        <f>COUNTIF(D2341:$D$2571,365)</f>
        <v>231</v>
      </c>
      <c r="H2340" s="43">
        <f>COUNTIF(D2341:$D$2571,366)</f>
        <v>0</v>
      </c>
    </row>
    <row r="2341" spans="1:8" x14ac:dyDescent="0.25">
      <c r="A2341" s="1">
        <f>COUNTIF($C$2:C2341,"Да")</f>
        <v>25</v>
      </c>
      <c r="B2341" s="45">
        <f t="shared" si="74"/>
        <v>47340</v>
      </c>
      <c r="C2341" s="42" t="str">
        <f>IF(ISERROR(VLOOKUP(B2341,'Айгенис Оп11'!$C$3:$C$30,1,0)),"Нет","Да")</f>
        <v>Нет</v>
      </c>
      <c r="D2341" s="43">
        <f t="shared" si="75"/>
        <v>365</v>
      </c>
      <c r="E2341" s="44">
        <f>ROUND(('Все выпуски'!$J$3*'Все выпуски'!$J$6/100)/365*(B2341-IF(C2341="Нет",VLOOKUP(A2341,'Айгенис Оп11'!$A$2:$C$30,3,0),VLOOKUP((A2341-1),'Айгенис Оп11'!$A$2:$C$30,3,0))),2)</f>
        <v>3.21</v>
      </c>
      <c r="G2341" s="43">
        <f>COUNTIF(D2342:$D$2571,365)</f>
        <v>230</v>
      </c>
      <c r="H2341" s="43">
        <f>COUNTIF(D2342:$D$2571,366)</f>
        <v>0</v>
      </c>
    </row>
    <row r="2342" spans="1:8" x14ac:dyDescent="0.25">
      <c r="A2342" s="1">
        <f>COUNTIF($C$2:C2342,"Да")</f>
        <v>25</v>
      </c>
      <c r="B2342" s="45">
        <f t="shared" si="74"/>
        <v>47341</v>
      </c>
      <c r="C2342" s="42" t="str">
        <f>IF(ISERROR(VLOOKUP(B2342,'Айгенис Оп11'!$C$3:$C$30,1,0)),"Нет","Да")</f>
        <v>Нет</v>
      </c>
      <c r="D2342" s="43">
        <f t="shared" si="75"/>
        <v>365</v>
      </c>
      <c r="E2342" s="44">
        <f>ROUND(('Все выпуски'!$J$3*'Все выпуски'!$J$6/100)/365*(B2342-IF(C2342="Нет",VLOOKUP(A2342,'Айгенис Оп11'!$A$2:$C$30,3,0),VLOOKUP((A2342-1),'Айгенис Оп11'!$A$2:$C$30,3,0))),2)</f>
        <v>3.29</v>
      </c>
      <c r="G2342" s="43">
        <f>COUNTIF(D2343:$D$2571,365)</f>
        <v>229</v>
      </c>
      <c r="H2342" s="43">
        <f>COUNTIF(D2343:$D$2571,366)</f>
        <v>0</v>
      </c>
    </row>
    <row r="2343" spans="1:8" x14ac:dyDescent="0.25">
      <c r="A2343" s="1">
        <f>COUNTIF($C$2:C2343,"Да")</f>
        <v>25</v>
      </c>
      <c r="B2343" s="45">
        <f t="shared" si="74"/>
        <v>47342</v>
      </c>
      <c r="C2343" s="42" t="str">
        <f>IF(ISERROR(VLOOKUP(B2343,'Айгенис Оп11'!$C$3:$C$30,1,0)),"Нет","Да")</f>
        <v>Нет</v>
      </c>
      <c r="D2343" s="43">
        <f t="shared" si="75"/>
        <v>365</v>
      </c>
      <c r="E2343" s="44">
        <f>ROUND(('Все выпуски'!$J$3*'Все выпуски'!$J$6/100)/365*(B2343-IF(C2343="Нет",VLOOKUP(A2343,'Айгенис Оп11'!$A$2:$C$30,3,0),VLOOKUP((A2343-1),'Айгенис Оп11'!$A$2:$C$30,3,0))),2)</f>
        <v>3.37</v>
      </c>
      <c r="G2343" s="43">
        <f>COUNTIF(D2344:$D$2571,365)</f>
        <v>228</v>
      </c>
      <c r="H2343" s="43">
        <f>COUNTIF(D2344:$D$2571,366)</f>
        <v>0</v>
      </c>
    </row>
    <row r="2344" spans="1:8" x14ac:dyDescent="0.25">
      <c r="A2344" s="1">
        <f>COUNTIF($C$2:C2344,"Да")</f>
        <v>25</v>
      </c>
      <c r="B2344" s="45">
        <f t="shared" si="74"/>
        <v>47343</v>
      </c>
      <c r="C2344" s="42" t="str">
        <f>IF(ISERROR(VLOOKUP(B2344,'Айгенис Оп11'!$C$3:$C$30,1,0)),"Нет","Да")</f>
        <v>Нет</v>
      </c>
      <c r="D2344" s="43">
        <f t="shared" si="75"/>
        <v>365</v>
      </c>
      <c r="E2344" s="44">
        <f>ROUND(('Все выпуски'!$J$3*'Все выпуски'!$J$6/100)/365*(B2344-IF(C2344="Нет",VLOOKUP(A2344,'Айгенис Оп11'!$A$2:$C$30,3,0),VLOOKUP((A2344-1),'Айгенис Оп11'!$A$2:$C$30,3,0))),2)</f>
        <v>3.45</v>
      </c>
      <c r="G2344" s="43">
        <f>COUNTIF(D2345:$D$2571,365)</f>
        <v>227</v>
      </c>
      <c r="H2344" s="43">
        <f>COUNTIF(D2345:$D$2571,366)</f>
        <v>0</v>
      </c>
    </row>
    <row r="2345" spans="1:8" x14ac:dyDescent="0.25">
      <c r="A2345" s="1">
        <f>COUNTIF($C$2:C2345,"Да")</f>
        <v>25</v>
      </c>
      <c r="B2345" s="45">
        <f t="shared" si="74"/>
        <v>47344</v>
      </c>
      <c r="C2345" s="42" t="str">
        <f>IF(ISERROR(VLOOKUP(B2345,'Айгенис Оп11'!$C$3:$C$30,1,0)),"Нет","Да")</f>
        <v>Нет</v>
      </c>
      <c r="D2345" s="43">
        <f t="shared" si="75"/>
        <v>365</v>
      </c>
      <c r="E2345" s="44">
        <f>ROUND(('Все выпуски'!$J$3*'Все выпуски'!$J$6/100)/365*(B2345-IF(C2345="Нет",VLOOKUP(A2345,'Айгенис Оп11'!$A$2:$C$30,3,0),VLOOKUP((A2345-1),'Айгенис Оп11'!$A$2:$C$30,3,0))),2)</f>
        <v>3.53</v>
      </c>
      <c r="G2345" s="43">
        <f>COUNTIF(D2346:$D$2571,365)</f>
        <v>226</v>
      </c>
      <c r="H2345" s="43">
        <f>COUNTIF(D2346:$D$2571,366)</f>
        <v>0</v>
      </c>
    </row>
    <row r="2346" spans="1:8" x14ac:dyDescent="0.25">
      <c r="A2346" s="1">
        <f>COUNTIF($C$2:C2346,"Да")</f>
        <v>25</v>
      </c>
      <c r="B2346" s="45">
        <f t="shared" si="74"/>
        <v>47345</v>
      </c>
      <c r="C2346" s="42" t="str">
        <f>IF(ISERROR(VLOOKUP(B2346,'Айгенис Оп11'!$C$3:$C$30,1,0)),"Нет","Да")</f>
        <v>Нет</v>
      </c>
      <c r="D2346" s="43">
        <f t="shared" si="75"/>
        <v>365</v>
      </c>
      <c r="E2346" s="44">
        <f>ROUND(('Все выпуски'!$J$3*'Все выпуски'!$J$6/100)/365*(B2346-IF(C2346="Нет",VLOOKUP(A2346,'Айгенис Оп11'!$A$2:$C$30,3,0),VLOOKUP((A2346-1),'Айгенис Оп11'!$A$2:$C$30,3,0))),2)</f>
        <v>3.62</v>
      </c>
      <c r="G2346" s="43">
        <f>COUNTIF(D2347:$D$2571,365)</f>
        <v>225</v>
      </c>
      <c r="H2346" s="43">
        <f>COUNTIF(D2347:$D$2571,366)</f>
        <v>0</v>
      </c>
    </row>
    <row r="2347" spans="1:8" x14ac:dyDescent="0.25">
      <c r="A2347" s="1">
        <f>COUNTIF($C$2:C2347,"Да")</f>
        <v>25</v>
      </c>
      <c r="B2347" s="45">
        <f t="shared" si="74"/>
        <v>47346</v>
      </c>
      <c r="C2347" s="42" t="str">
        <f>IF(ISERROR(VLOOKUP(B2347,'Айгенис Оп11'!$C$3:$C$30,1,0)),"Нет","Да")</f>
        <v>Нет</v>
      </c>
      <c r="D2347" s="43">
        <f t="shared" si="75"/>
        <v>365</v>
      </c>
      <c r="E2347" s="44">
        <f>ROUND(('Все выпуски'!$J$3*'Все выпуски'!$J$6/100)/365*(B2347-IF(C2347="Нет",VLOOKUP(A2347,'Айгенис Оп11'!$A$2:$C$30,3,0),VLOOKUP((A2347-1),'Айгенис Оп11'!$A$2:$C$30,3,0))),2)</f>
        <v>3.7</v>
      </c>
      <c r="G2347" s="43">
        <f>COUNTIF(D2348:$D$2571,365)</f>
        <v>224</v>
      </c>
      <c r="H2347" s="43">
        <f>COUNTIF(D2348:$D$2571,366)</f>
        <v>0</v>
      </c>
    </row>
    <row r="2348" spans="1:8" x14ac:dyDescent="0.25">
      <c r="A2348" s="1">
        <f>COUNTIF($C$2:C2348,"Да")</f>
        <v>25</v>
      </c>
      <c r="B2348" s="45">
        <f t="shared" si="74"/>
        <v>47347</v>
      </c>
      <c r="C2348" s="42" t="str">
        <f>IF(ISERROR(VLOOKUP(B2348,'Айгенис Оп11'!$C$3:$C$30,1,0)),"Нет","Да")</f>
        <v>Нет</v>
      </c>
      <c r="D2348" s="43">
        <f t="shared" si="75"/>
        <v>365</v>
      </c>
      <c r="E2348" s="44">
        <f>ROUND(('Все выпуски'!$J$3*'Все выпуски'!$J$6/100)/365*(B2348-IF(C2348="Нет",VLOOKUP(A2348,'Айгенис Оп11'!$A$2:$C$30,3,0),VLOOKUP((A2348-1),'Айгенис Оп11'!$A$2:$C$30,3,0))),2)</f>
        <v>3.78</v>
      </c>
      <c r="G2348" s="43">
        <f>COUNTIF(D2349:$D$2571,365)</f>
        <v>223</v>
      </c>
      <c r="H2348" s="43">
        <f>COUNTIF(D2349:$D$2571,366)</f>
        <v>0</v>
      </c>
    </row>
    <row r="2349" spans="1:8" x14ac:dyDescent="0.25">
      <c r="A2349" s="1">
        <f>COUNTIF($C$2:C2349,"Да")</f>
        <v>25</v>
      </c>
      <c r="B2349" s="45">
        <f t="shared" ref="B2349:B2412" si="76">B2348+1</f>
        <v>47348</v>
      </c>
      <c r="C2349" s="42" t="str">
        <f>IF(ISERROR(VLOOKUP(B2349,'Айгенис Оп11'!$C$3:$C$30,1,0)),"Нет","Да")</f>
        <v>Нет</v>
      </c>
      <c r="D2349" s="43">
        <f t="shared" si="75"/>
        <v>365</v>
      </c>
      <c r="E2349" s="44">
        <f>ROUND(('Все выпуски'!$J$3*'Все выпуски'!$J$6/100)/365*(B2349-IF(C2349="Нет",VLOOKUP(A2349,'Айгенис Оп11'!$A$2:$C$30,3,0),VLOOKUP((A2349-1),'Айгенис Оп11'!$A$2:$C$30,3,0))),2)</f>
        <v>3.86</v>
      </c>
      <c r="G2349" s="43">
        <f>COUNTIF(D2350:$D$2571,365)</f>
        <v>222</v>
      </c>
      <c r="H2349" s="43">
        <f>COUNTIF(D2350:$D$2571,366)</f>
        <v>0</v>
      </c>
    </row>
    <row r="2350" spans="1:8" x14ac:dyDescent="0.25">
      <c r="A2350" s="1">
        <f>COUNTIF($C$2:C2350,"Да")</f>
        <v>25</v>
      </c>
      <c r="B2350" s="45">
        <f t="shared" si="76"/>
        <v>47349</v>
      </c>
      <c r="C2350" s="42" t="str">
        <f>IF(ISERROR(VLOOKUP(B2350,'Айгенис Оп11'!$C$3:$C$30,1,0)),"Нет","Да")</f>
        <v>Нет</v>
      </c>
      <c r="D2350" s="43">
        <f t="shared" si="75"/>
        <v>365</v>
      </c>
      <c r="E2350" s="44">
        <f>ROUND(('Все выпуски'!$J$3*'Все выпуски'!$J$6/100)/365*(B2350-IF(C2350="Нет",VLOOKUP(A2350,'Айгенис Оп11'!$A$2:$C$30,3,0),VLOOKUP((A2350-1),'Айгенис Оп11'!$A$2:$C$30,3,0))),2)</f>
        <v>3.95</v>
      </c>
      <c r="G2350" s="43">
        <f>COUNTIF(D2351:$D$2571,365)</f>
        <v>221</v>
      </c>
      <c r="H2350" s="43">
        <f>COUNTIF(D2351:$D$2571,366)</f>
        <v>0</v>
      </c>
    </row>
    <row r="2351" spans="1:8" x14ac:dyDescent="0.25">
      <c r="A2351" s="1">
        <f>COUNTIF($C$2:C2351,"Да")</f>
        <v>25</v>
      </c>
      <c r="B2351" s="45">
        <f t="shared" si="76"/>
        <v>47350</v>
      </c>
      <c r="C2351" s="42" t="str">
        <f>IF(ISERROR(VLOOKUP(B2351,'Айгенис Оп11'!$C$3:$C$30,1,0)),"Нет","Да")</f>
        <v>Нет</v>
      </c>
      <c r="D2351" s="43">
        <f t="shared" si="75"/>
        <v>365</v>
      </c>
      <c r="E2351" s="44">
        <f>ROUND(('Все выпуски'!$J$3*'Все выпуски'!$J$6/100)/365*(B2351-IF(C2351="Нет",VLOOKUP(A2351,'Айгенис Оп11'!$A$2:$C$30,3,0),VLOOKUP((A2351-1),'Айгенис Оп11'!$A$2:$C$30,3,0))),2)</f>
        <v>4.03</v>
      </c>
      <c r="G2351" s="43">
        <f>COUNTIF(D2352:$D$2571,365)</f>
        <v>220</v>
      </c>
      <c r="H2351" s="43">
        <f>COUNTIF(D2352:$D$2571,366)</f>
        <v>0</v>
      </c>
    </row>
    <row r="2352" spans="1:8" x14ac:dyDescent="0.25">
      <c r="A2352" s="1">
        <f>COUNTIF($C$2:C2352,"Да")</f>
        <v>25</v>
      </c>
      <c r="B2352" s="45">
        <f t="shared" si="76"/>
        <v>47351</v>
      </c>
      <c r="C2352" s="42" t="str">
        <f>IF(ISERROR(VLOOKUP(B2352,'Айгенис Оп11'!$C$3:$C$30,1,0)),"Нет","Да")</f>
        <v>Нет</v>
      </c>
      <c r="D2352" s="43">
        <f t="shared" si="75"/>
        <v>365</v>
      </c>
      <c r="E2352" s="44">
        <f>ROUND(('Все выпуски'!$J$3*'Все выпуски'!$J$6/100)/365*(B2352-IF(C2352="Нет",VLOOKUP(A2352,'Айгенис Оп11'!$A$2:$C$30,3,0),VLOOKUP((A2352-1),'Айгенис Оп11'!$A$2:$C$30,3,0))),2)</f>
        <v>4.1100000000000003</v>
      </c>
      <c r="G2352" s="43">
        <f>COUNTIF(D2353:$D$2571,365)</f>
        <v>219</v>
      </c>
      <c r="H2352" s="43">
        <f>COUNTIF(D2353:$D$2571,366)</f>
        <v>0</v>
      </c>
    </row>
    <row r="2353" spans="1:8" x14ac:dyDescent="0.25">
      <c r="A2353" s="1">
        <f>COUNTIF($C$2:C2353,"Да")</f>
        <v>25</v>
      </c>
      <c r="B2353" s="45">
        <f t="shared" si="76"/>
        <v>47352</v>
      </c>
      <c r="C2353" s="42" t="str">
        <f>IF(ISERROR(VLOOKUP(B2353,'Айгенис Оп11'!$C$3:$C$30,1,0)),"Нет","Да")</f>
        <v>Нет</v>
      </c>
      <c r="D2353" s="43">
        <f t="shared" si="75"/>
        <v>365</v>
      </c>
      <c r="E2353" s="44">
        <f>ROUND(('Все выпуски'!$J$3*'Все выпуски'!$J$6/100)/365*(B2353-IF(C2353="Нет",VLOOKUP(A2353,'Айгенис Оп11'!$A$2:$C$30,3,0),VLOOKUP((A2353-1),'Айгенис Оп11'!$A$2:$C$30,3,0))),2)</f>
        <v>4.1900000000000004</v>
      </c>
      <c r="G2353" s="43">
        <f>COUNTIF(D2354:$D$2571,365)</f>
        <v>218</v>
      </c>
      <c r="H2353" s="43">
        <f>COUNTIF(D2354:$D$2571,366)</f>
        <v>0</v>
      </c>
    </row>
    <row r="2354" spans="1:8" x14ac:dyDescent="0.25">
      <c r="A2354" s="1">
        <f>COUNTIF($C$2:C2354,"Да")</f>
        <v>25</v>
      </c>
      <c r="B2354" s="45">
        <f t="shared" si="76"/>
        <v>47353</v>
      </c>
      <c r="C2354" s="42" t="str">
        <f>IF(ISERROR(VLOOKUP(B2354,'Айгенис Оп11'!$C$3:$C$30,1,0)),"Нет","Да")</f>
        <v>Нет</v>
      </c>
      <c r="D2354" s="43">
        <f t="shared" si="75"/>
        <v>365</v>
      </c>
      <c r="E2354" s="44">
        <f>ROUND(('Все выпуски'!$J$3*'Все выпуски'!$J$6/100)/365*(B2354-IF(C2354="Нет",VLOOKUP(A2354,'Айгенис Оп11'!$A$2:$C$30,3,0),VLOOKUP((A2354-1),'Айгенис Оп11'!$A$2:$C$30,3,0))),2)</f>
        <v>4.2699999999999996</v>
      </c>
      <c r="G2354" s="43">
        <f>COUNTIF(D2355:$D$2571,365)</f>
        <v>217</v>
      </c>
      <c r="H2354" s="43">
        <f>COUNTIF(D2355:$D$2571,366)</f>
        <v>0</v>
      </c>
    </row>
    <row r="2355" spans="1:8" x14ac:dyDescent="0.25">
      <c r="A2355" s="1">
        <f>COUNTIF($C$2:C2355,"Да")</f>
        <v>25</v>
      </c>
      <c r="B2355" s="45">
        <f t="shared" si="76"/>
        <v>47354</v>
      </c>
      <c r="C2355" s="42" t="str">
        <f>IF(ISERROR(VLOOKUP(B2355,'Айгенис Оп11'!$C$3:$C$30,1,0)),"Нет","Да")</f>
        <v>Нет</v>
      </c>
      <c r="D2355" s="43">
        <f t="shared" si="75"/>
        <v>365</v>
      </c>
      <c r="E2355" s="44">
        <f>ROUND(('Все выпуски'!$J$3*'Все выпуски'!$J$6/100)/365*(B2355-IF(C2355="Нет",VLOOKUP(A2355,'Айгенис Оп11'!$A$2:$C$30,3,0),VLOOKUP((A2355-1),'Айгенис Оп11'!$A$2:$C$30,3,0))),2)</f>
        <v>4.3600000000000003</v>
      </c>
      <c r="G2355" s="43">
        <f>COUNTIF(D2356:$D$2571,365)</f>
        <v>216</v>
      </c>
      <c r="H2355" s="43">
        <f>COUNTIF(D2356:$D$2571,366)</f>
        <v>0</v>
      </c>
    </row>
    <row r="2356" spans="1:8" x14ac:dyDescent="0.25">
      <c r="A2356" s="1">
        <f>COUNTIF($C$2:C2356,"Да")</f>
        <v>25</v>
      </c>
      <c r="B2356" s="45">
        <f t="shared" si="76"/>
        <v>47355</v>
      </c>
      <c r="C2356" s="42" t="str">
        <f>IF(ISERROR(VLOOKUP(B2356,'Айгенис Оп11'!$C$3:$C$30,1,0)),"Нет","Да")</f>
        <v>Нет</v>
      </c>
      <c r="D2356" s="43">
        <f t="shared" si="75"/>
        <v>365</v>
      </c>
      <c r="E2356" s="44">
        <f>ROUND(('Все выпуски'!$J$3*'Все выпуски'!$J$6/100)/365*(B2356-IF(C2356="Нет",VLOOKUP(A2356,'Айгенис Оп11'!$A$2:$C$30,3,0),VLOOKUP((A2356-1),'Айгенис Оп11'!$A$2:$C$30,3,0))),2)</f>
        <v>4.4400000000000004</v>
      </c>
      <c r="G2356" s="43">
        <f>COUNTIF(D2357:$D$2571,365)</f>
        <v>215</v>
      </c>
      <c r="H2356" s="43">
        <f>COUNTIF(D2357:$D$2571,366)</f>
        <v>0</v>
      </c>
    </row>
    <row r="2357" spans="1:8" x14ac:dyDescent="0.25">
      <c r="A2357" s="1">
        <f>COUNTIF($C$2:C2357,"Да")</f>
        <v>25</v>
      </c>
      <c r="B2357" s="45">
        <f t="shared" si="76"/>
        <v>47356</v>
      </c>
      <c r="C2357" s="42" t="str">
        <f>IF(ISERROR(VLOOKUP(B2357,'Айгенис Оп11'!$C$3:$C$30,1,0)),"Нет","Да")</f>
        <v>Нет</v>
      </c>
      <c r="D2357" s="43">
        <f t="shared" si="75"/>
        <v>365</v>
      </c>
      <c r="E2357" s="44">
        <f>ROUND(('Все выпуски'!$J$3*'Все выпуски'!$J$6/100)/365*(B2357-IF(C2357="Нет",VLOOKUP(A2357,'Айгенис Оп11'!$A$2:$C$30,3,0),VLOOKUP((A2357-1),'Айгенис Оп11'!$A$2:$C$30,3,0))),2)</f>
        <v>4.5199999999999996</v>
      </c>
      <c r="G2357" s="43">
        <f>COUNTIF(D2358:$D$2571,365)</f>
        <v>214</v>
      </c>
      <c r="H2357" s="43">
        <f>COUNTIF(D2358:$D$2571,366)</f>
        <v>0</v>
      </c>
    </row>
    <row r="2358" spans="1:8" x14ac:dyDescent="0.25">
      <c r="A2358" s="1">
        <f>COUNTIF($C$2:C2358,"Да")</f>
        <v>25</v>
      </c>
      <c r="B2358" s="45">
        <f t="shared" si="76"/>
        <v>47357</v>
      </c>
      <c r="C2358" s="42" t="str">
        <f>IF(ISERROR(VLOOKUP(B2358,'Айгенис Оп11'!$C$3:$C$30,1,0)),"Нет","Да")</f>
        <v>Нет</v>
      </c>
      <c r="D2358" s="43">
        <f t="shared" si="75"/>
        <v>365</v>
      </c>
      <c r="E2358" s="44">
        <f>ROUND(('Все выпуски'!$J$3*'Все выпуски'!$J$6/100)/365*(B2358-IF(C2358="Нет",VLOOKUP(A2358,'Айгенис Оп11'!$A$2:$C$30,3,0),VLOOKUP((A2358-1),'Айгенис Оп11'!$A$2:$C$30,3,0))),2)</f>
        <v>4.5999999999999996</v>
      </c>
      <c r="G2358" s="43">
        <f>COUNTIF(D2359:$D$2571,365)</f>
        <v>213</v>
      </c>
      <c r="H2358" s="43">
        <f>COUNTIF(D2359:$D$2571,366)</f>
        <v>0</v>
      </c>
    </row>
    <row r="2359" spans="1:8" x14ac:dyDescent="0.25">
      <c r="A2359" s="1">
        <f>COUNTIF($C$2:C2359,"Да")</f>
        <v>25</v>
      </c>
      <c r="B2359" s="45">
        <f t="shared" si="76"/>
        <v>47358</v>
      </c>
      <c r="C2359" s="42" t="str">
        <f>IF(ISERROR(VLOOKUP(B2359,'Айгенис Оп11'!$C$3:$C$30,1,0)),"Нет","Да")</f>
        <v>Нет</v>
      </c>
      <c r="D2359" s="43">
        <f t="shared" si="75"/>
        <v>365</v>
      </c>
      <c r="E2359" s="44">
        <f>ROUND(('Все выпуски'!$J$3*'Все выпуски'!$J$6/100)/365*(B2359-IF(C2359="Нет",VLOOKUP(A2359,'Айгенис Оп11'!$A$2:$C$30,3,0),VLOOKUP((A2359-1),'Айгенис Оп11'!$A$2:$C$30,3,0))),2)</f>
        <v>4.68</v>
      </c>
      <c r="G2359" s="43">
        <f>COUNTIF(D2360:$D$2571,365)</f>
        <v>212</v>
      </c>
      <c r="H2359" s="43">
        <f>COUNTIF(D2360:$D$2571,366)</f>
        <v>0</v>
      </c>
    </row>
    <row r="2360" spans="1:8" x14ac:dyDescent="0.25">
      <c r="A2360" s="1">
        <f>COUNTIF($C$2:C2360,"Да")</f>
        <v>25</v>
      </c>
      <c r="B2360" s="45">
        <f t="shared" si="76"/>
        <v>47359</v>
      </c>
      <c r="C2360" s="42" t="str">
        <f>IF(ISERROR(VLOOKUP(B2360,'Айгенис Оп11'!$C$3:$C$30,1,0)),"Нет","Да")</f>
        <v>Нет</v>
      </c>
      <c r="D2360" s="43">
        <f t="shared" si="75"/>
        <v>365</v>
      </c>
      <c r="E2360" s="44">
        <f>ROUND(('Все выпуски'!$J$3*'Все выпуски'!$J$6/100)/365*(B2360-IF(C2360="Нет",VLOOKUP(A2360,'Айгенис Оп11'!$A$2:$C$30,3,0),VLOOKUP((A2360-1),'Айгенис Оп11'!$A$2:$C$30,3,0))),2)</f>
        <v>4.7699999999999996</v>
      </c>
      <c r="G2360" s="43">
        <f>COUNTIF(D2361:$D$2571,365)</f>
        <v>211</v>
      </c>
      <c r="H2360" s="43">
        <f>COUNTIF(D2361:$D$2571,366)</f>
        <v>0</v>
      </c>
    </row>
    <row r="2361" spans="1:8" x14ac:dyDescent="0.25">
      <c r="A2361" s="1">
        <f>COUNTIF($C$2:C2361,"Да")</f>
        <v>25</v>
      </c>
      <c r="B2361" s="45">
        <f t="shared" si="76"/>
        <v>47360</v>
      </c>
      <c r="C2361" s="42" t="str">
        <f>IF(ISERROR(VLOOKUP(B2361,'Айгенис Оп11'!$C$3:$C$30,1,0)),"Нет","Да")</f>
        <v>Нет</v>
      </c>
      <c r="D2361" s="43">
        <f t="shared" si="75"/>
        <v>365</v>
      </c>
      <c r="E2361" s="44">
        <f>ROUND(('Все выпуски'!$J$3*'Все выпуски'!$J$6/100)/365*(B2361-IF(C2361="Нет",VLOOKUP(A2361,'Айгенис Оп11'!$A$2:$C$30,3,0),VLOOKUP((A2361-1),'Айгенис Оп11'!$A$2:$C$30,3,0))),2)</f>
        <v>4.8499999999999996</v>
      </c>
      <c r="G2361" s="43">
        <f>COUNTIF(D2362:$D$2571,365)</f>
        <v>210</v>
      </c>
      <c r="H2361" s="43">
        <f>COUNTIF(D2362:$D$2571,366)</f>
        <v>0</v>
      </c>
    </row>
    <row r="2362" spans="1:8" x14ac:dyDescent="0.25">
      <c r="A2362" s="1">
        <f>COUNTIF($C$2:C2362,"Да")</f>
        <v>25</v>
      </c>
      <c r="B2362" s="45">
        <f t="shared" si="76"/>
        <v>47361</v>
      </c>
      <c r="C2362" s="42" t="str">
        <f>IF(ISERROR(VLOOKUP(B2362,'Айгенис Оп11'!$C$3:$C$30,1,0)),"Нет","Да")</f>
        <v>Нет</v>
      </c>
      <c r="D2362" s="43">
        <f t="shared" si="75"/>
        <v>365</v>
      </c>
      <c r="E2362" s="44">
        <f>ROUND(('Все выпуски'!$J$3*'Все выпуски'!$J$6/100)/365*(B2362-IF(C2362="Нет",VLOOKUP(A2362,'Айгенис Оп11'!$A$2:$C$30,3,0),VLOOKUP((A2362-1),'Айгенис Оп11'!$A$2:$C$30,3,0))),2)</f>
        <v>4.93</v>
      </c>
      <c r="G2362" s="43">
        <f>COUNTIF(D2363:$D$2571,365)</f>
        <v>209</v>
      </c>
      <c r="H2362" s="43">
        <f>COUNTIF(D2363:$D$2571,366)</f>
        <v>0</v>
      </c>
    </row>
    <row r="2363" spans="1:8" x14ac:dyDescent="0.25">
      <c r="A2363" s="1">
        <f>COUNTIF($C$2:C2363,"Да")</f>
        <v>25</v>
      </c>
      <c r="B2363" s="45">
        <f t="shared" si="76"/>
        <v>47362</v>
      </c>
      <c r="C2363" s="42" t="str">
        <f>IF(ISERROR(VLOOKUP(B2363,'Айгенис Оп11'!$C$3:$C$30,1,0)),"Нет","Да")</f>
        <v>Нет</v>
      </c>
      <c r="D2363" s="43">
        <f t="shared" si="75"/>
        <v>365</v>
      </c>
      <c r="E2363" s="44">
        <f>ROUND(('Все выпуски'!$J$3*'Все выпуски'!$J$6/100)/365*(B2363-IF(C2363="Нет",VLOOKUP(A2363,'Айгенис Оп11'!$A$2:$C$30,3,0),VLOOKUP((A2363-1),'Айгенис Оп11'!$A$2:$C$30,3,0))),2)</f>
        <v>5.01</v>
      </c>
      <c r="G2363" s="43">
        <f>COUNTIF(D2364:$D$2571,365)</f>
        <v>208</v>
      </c>
      <c r="H2363" s="43">
        <f>COUNTIF(D2364:$D$2571,366)</f>
        <v>0</v>
      </c>
    </row>
    <row r="2364" spans="1:8" x14ac:dyDescent="0.25">
      <c r="A2364" s="1">
        <f>COUNTIF($C$2:C2364,"Да")</f>
        <v>25</v>
      </c>
      <c r="B2364" s="45">
        <f t="shared" si="76"/>
        <v>47363</v>
      </c>
      <c r="C2364" s="42" t="str">
        <f>IF(ISERROR(VLOOKUP(B2364,'Айгенис Оп11'!$C$3:$C$30,1,0)),"Нет","Да")</f>
        <v>Нет</v>
      </c>
      <c r="D2364" s="43">
        <f t="shared" si="75"/>
        <v>365</v>
      </c>
      <c r="E2364" s="44">
        <f>ROUND(('Все выпуски'!$J$3*'Все выпуски'!$J$6/100)/365*(B2364-IF(C2364="Нет",VLOOKUP(A2364,'Айгенис Оп11'!$A$2:$C$30,3,0),VLOOKUP((A2364-1),'Айгенис Оп11'!$A$2:$C$30,3,0))),2)</f>
        <v>5.0999999999999996</v>
      </c>
      <c r="G2364" s="43">
        <f>COUNTIF(D2365:$D$2571,365)</f>
        <v>207</v>
      </c>
      <c r="H2364" s="43">
        <f>COUNTIF(D2365:$D$2571,366)</f>
        <v>0</v>
      </c>
    </row>
    <row r="2365" spans="1:8" x14ac:dyDescent="0.25">
      <c r="A2365" s="1">
        <f>COUNTIF($C$2:C2365,"Да")</f>
        <v>25</v>
      </c>
      <c r="B2365" s="45">
        <f t="shared" si="76"/>
        <v>47364</v>
      </c>
      <c r="C2365" s="42" t="str">
        <f>IF(ISERROR(VLOOKUP(B2365,'Айгенис Оп11'!$C$3:$C$30,1,0)),"Нет","Да")</f>
        <v>Нет</v>
      </c>
      <c r="D2365" s="43">
        <f t="shared" si="75"/>
        <v>365</v>
      </c>
      <c r="E2365" s="44">
        <f>ROUND(('Все выпуски'!$J$3*'Все выпуски'!$J$6/100)/365*(B2365-IF(C2365="Нет",VLOOKUP(A2365,'Айгенис Оп11'!$A$2:$C$30,3,0),VLOOKUP((A2365-1),'Айгенис Оп11'!$A$2:$C$30,3,0))),2)</f>
        <v>5.18</v>
      </c>
      <c r="G2365" s="43">
        <f>COUNTIF(D2366:$D$2571,365)</f>
        <v>206</v>
      </c>
      <c r="H2365" s="43">
        <f>COUNTIF(D2366:$D$2571,366)</f>
        <v>0</v>
      </c>
    </row>
    <row r="2366" spans="1:8" x14ac:dyDescent="0.25">
      <c r="A2366" s="1">
        <f>COUNTIF($C$2:C2366,"Да")</f>
        <v>25</v>
      </c>
      <c r="B2366" s="45">
        <f t="shared" si="76"/>
        <v>47365</v>
      </c>
      <c r="C2366" s="42" t="str">
        <f>IF(ISERROR(VLOOKUP(B2366,'Айгенис Оп11'!$C$3:$C$30,1,0)),"Нет","Да")</f>
        <v>Нет</v>
      </c>
      <c r="D2366" s="43">
        <f t="shared" si="75"/>
        <v>365</v>
      </c>
      <c r="E2366" s="44">
        <f>ROUND(('Все выпуски'!$J$3*'Все выпуски'!$J$6/100)/365*(B2366-IF(C2366="Нет",VLOOKUP(A2366,'Айгенис Оп11'!$A$2:$C$30,3,0),VLOOKUP((A2366-1),'Айгенис Оп11'!$A$2:$C$30,3,0))),2)</f>
        <v>5.26</v>
      </c>
      <c r="G2366" s="43">
        <f>COUNTIF(D2367:$D$2571,365)</f>
        <v>205</v>
      </c>
      <c r="H2366" s="43">
        <f>COUNTIF(D2367:$D$2571,366)</f>
        <v>0</v>
      </c>
    </row>
    <row r="2367" spans="1:8" x14ac:dyDescent="0.25">
      <c r="A2367" s="1">
        <f>COUNTIF($C$2:C2367,"Да")</f>
        <v>25</v>
      </c>
      <c r="B2367" s="45">
        <f t="shared" si="76"/>
        <v>47366</v>
      </c>
      <c r="C2367" s="42" t="str">
        <f>IF(ISERROR(VLOOKUP(B2367,'Айгенис Оп11'!$C$3:$C$30,1,0)),"Нет","Да")</f>
        <v>Нет</v>
      </c>
      <c r="D2367" s="43">
        <f t="shared" si="75"/>
        <v>365</v>
      </c>
      <c r="E2367" s="44">
        <f>ROUND(('Все выпуски'!$J$3*'Все выпуски'!$J$6/100)/365*(B2367-IF(C2367="Нет",VLOOKUP(A2367,'Айгенис Оп11'!$A$2:$C$30,3,0),VLOOKUP((A2367-1),'Айгенис Оп11'!$A$2:$C$30,3,0))),2)</f>
        <v>5.34</v>
      </c>
      <c r="G2367" s="43">
        <f>COUNTIF(D2368:$D$2571,365)</f>
        <v>204</v>
      </c>
      <c r="H2367" s="43">
        <f>COUNTIF(D2368:$D$2571,366)</f>
        <v>0</v>
      </c>
    </row>
    <row r="2368" spans="1:8" x14ac:dyDescent="0.25">
      <c r="A2368" s="1">
        <f>COUNTIF($C$2:C2368,"Да")</f>
        <v>25</v>
      </c>
      <c r="B2368" s="45">
        <f t="shared" si="76"/>
        <v>47367</v>
      </c>
      <c r="C2368" s="42" t="str">
        <f>IF(ISERROR(VLOOKUP(B2368,'Айгенис Оп11'!$C$3:$C$30,1,0)),"Нет","Да")</f>
        <v>Нет</v>
      </c>
      <c r="D2368" s="43">
        <f t="shared" si="75"/>
        <v>365</v>
      </c>
      <c r="E2368" s="44">
        <f>ROUND(('Все выпуски'!$J$3*'Все выпуски'!$J$6/100)/365*(B2368-IF(C2368="Нет",VLOOKUP(A2368,'Айгенис Оп11'!$A$2:$C$30,3,0),VLOOKUP((A2368-1),'Айгенис Оп11'!$A$2:$C$30,3,0))),2)</f>
        <v>5.42</v>
      </c>
      <c r="G2368" s="43">
        <f>COUNTIF(D2369:$D$2571,365)</f>
        <v>203</v>
      </c>
      <c r="H2368" s="43">
        <f>COUNTIF(D2369:$D$2571,366)</f>
        <v>0</v>
      </c>
    </row>
    <row r="2369" spans="1:8" x14ac:dyDescent="0.25">
      <c r="A2369" s="1">
        <f>COUNTIF($C$2:C2369,"Да")</f>
        <v>25</v>
      </c>
      <c r="B2369" s="45">
        <f t="shared" si="76"/>
        <v>47368</v>
      </c>
      <c r="C2369" s="42" t="str">
        <f>IF(ISERROR(VLOOKUP(B2369,'Айгенис Оп11'!$C$3:$C$30,1,0)),"Нет","Да")</f>
        <v>Нет</v>
      </c>
      <c r="D2369" s="43">
        <f t="shared" si="75"/>
        <v>365</v>
      </c>
      <c r="E2369" s="44">
        <f>ROUND(('Все выпуски'!$J$3*'Все выпуски'!$J$6/100)/365*(B2369-IF(C2369="Нет",VLOOKUP(A2369,'Айгенис Оп11'!$A$2:$C$30,3,0),VLOOKUP((A2369-1),'Айгенис Оп11'!$A$2:$C$30,3,0))),2)</f>
        <v>5.51</v>
      </c>
      <c r="G2369" s="43">
        <f>COUNTIF(D2370:$D$2571,365)</f>
        <v>202</v>
      </c>
      <c r="H2369" s="43">
        <f>COUNTIF(D2370:$D$2571,366)</f>
        <v>0</v>
      </c>
    </row>
    <row r="2370" spans="1:8" x14ac:dyDescent="0.25">
      <c r="A2370" s="1">
        <f>COUNTIF($C$2:C2370,"Да")</f>
        <v>25</v>
      </c>
      <c r="B2370" s="45">
        <f t="shared" si="76"/>
        <v>47369</v>
      </c>
      <c r="C2370" s="42" t="str">
        <f>IF(ISERROR(VLOOKUP(B2370,'Айгенис Оп11'!$C$3:$C$30,1,0)),"Нет","Да")</f>
        <v>Нет</v>
      </c>
      <c r="D2370" s="43">
        <f t="shared" si="75"/>
        <v>365</v>
      </c>
      <c r="E2370" s="44">
        <f>ROUND(('Все выпуски'!$J$3*'Все выпуски'!$J$6/100)/365*(B2370-IF(C2370="Нет",VLOOKUP(A2370,'Айгенис Оп11'!$A$2:$C$30,3,0),VLOOKUP((A2370-1),'Айгенис Оп11'!$A$2:$C$30,3,0))),2)</f>
        <v>5.59</v>
      </c>
      <c r="G2370" s="43">
        <f>COUNTIF(D2371:$D$2571,365)</f>
        <v>201</v>
      </c>
      <c r="H2370" s="43">
        <f>COUNTIF(D2371:$D$2571,366)</f>
        <v>0</v>
      </c>
    </row>
    <row r="2371" spans="1:8" x14ac:dyDescent="0.25">
      <c r="A2371" s="1">
        <f>COUNTIF($C$2:C2371,"Да")</f>
        <v>25</v>
      </c>
      <c r="B2371" s="45">
        <f t="shared" si="76"/>
        <v>47370</v>
      </c>
      <c r="C2371" s="42" t="str">
        <f>IF(ISERROR(VLOOKUP(B2371,'Айгенис Оп11'!$C$3:$C$30,1,0)),"Нет","Да")</f>
        <v>Нет</v>
      </c>
      <c r="D2371" s="43">
        <f t="shared" ref="D2371:D2434" si="77">IF(MOD(YEAR(B2371),4)=0,366,365)</f>
        <v>365</v>
      </c>
      <c r="E2371" s="44">
        <f>ROUND(('Все выпуски'!$J$3*'Все выпуски'!$J$6/100)/365*(B2371-IF(C2371="Нет",VLOOKUP(A2371,'Айгенис Оп11'!$A$2:$C$30,3,0),VLOOKUP((A2371-1),'Айгенис Оп11'!$A$2:$C$30,3,0))),2)</f>
        <v>5.67</v>
      </c>
      <c r="G2371" s="43">
        <f>COUNTIF(D2372:$D$2571,365)</f>
        <v>200</v>
      </c>
      <c r="H2371" s="43">
        <f>COUNTIF(D2372:$D$2571,366)</f>
        <v>0</v>
      </c>
    </row>
    <row r="2372" spans="1:8" x14ac:dyDescent="0.25">
      <c r="A2372" s="1">
        <f>COUNTIF($C$2:C2372,"Да")</f>
        <v>25</v>
      </c>
      <c r="B2372" s="45">
        <f t="shared" si="76"/>
        <v>47371</v>
      </c>
      <c r="C2372" s="42" t="str">
        <f>IF(ISERROR(VLOOKUP(B2372,'Айгенис Оп11'!$C$3:$C$30,1,0)),"Нет","Да")</f>
        <v>Нет</v>
      </c>
      <c r="D2372" s="43">
        <f t="shared" si="77"/>
        <v>365</v>
      </c>
      <c r="E2372" s="44">
        <f>ROUND(('Все выпуски'!$J$3*'Все выпуски'!$J$6/100)/365*(B2372-IF(C2372="Нет",VLOOKUP(A2372,'Айгенис Оп11'!$A$2:$C$30,3,0),VLOOKUP((A2372-1),'Айгенис Оп11'!$A$2:$C$30,3,0))),2)</f>
        <v>5.75</v>
      </c>
      <c r="G2372" s="43">
        <f>COUNTIF(D2373:$D$2571,365)</f>
        <v>199</v>
      </c>
      <c r="H2372" s="43">
        <f>COUNTIF(D2373:$D$2571,366)</f>
        <v>0</v>
      </c>
    </row>
    <row r="2373" spans="1:8" x14ac:dyDescent="0.25">
      <c r="A2373" s="1">
        <f>COUNTIF($C$2:C2373,"Да")</f>
        <v>25</v>
      </c>
      <c r="B2373" s="45">
        <f t="shared" si="76"/>
        <v>47372</v>
      </c>
      <c r="C2373" s="42" t="str">
        <f>IF(ISERROR(VLOOKUP(B2373,'Айгенис Оп11'!$C$3:$C$30,1,0)),"Нет","Да")</f>
        <v>Нет</v>
      </c>
      <c r="D2373" s="43">
        <f t="shared" si="77"/>
        <v>365</v>
      </c>
      <c r="E2373" s="44">
        <f>ROUND(('Все выпуски'!$J$3*'Все выпуски'!$J$6/100)/365*(B2373-IF(C2373="Нет",VLOOKUP(A2373,'Айгенис Оп11'!$A$2:$C$30,3,0),VLOOKUP((A2373-1),'Айгенис Оп11'!$A$2:$C$30,3,0))),2)</f>
        <v>5.84</v>
      </c>
      <c r="G2373" s="43">
        <f>COUNTIF(D2374:$D$2571,365)</f>
        <v>198</v>
      </c>
      <c r="H2373" s="43">
        <f>COUNTIF(D2374:$D$2571,366)</f>
        <v>0</v>
      </c>
    </row>
    <row r="2374" spans="1:8" x14ac:dyDescent="0.25">
      <c r="A2374" s="1">
        <f>COUNTIF($C$2:C2374,"Да")</f>
        <v>25</v>
      </c>
      <c r="B2374" s="45">
        <f t="shared" si="76"/>
        <v>47373</v>
      </c>
      <c r="C2374" s="42" t="str">
        <f>IF(ISERROR(VLOOKUP(B2374,'Айгенис Оп11'!$C$3:$C$30,1,0)),"Нет","Да")</f>
        <v>Нет</v>
      </c>
      <c r="D2374" s="43">
        <f t="shared" si="77"/>
        <v>365</v>
      </c>
      <c r="E2374" s="44">
        <f>ROUND(('Все выпуски'!$J$3*'Все выпуски'!$J$6/100)/365*(B2374-IF(C2374="Нет",VLOOKUP(A2374,'Айгенис Оп11'!$A$2:$C$30,3,0),VLOOKUP((A2374-1),'Айгенис Оп11'!$A$2:$C$30,3,0))),2)</f>
        <v>5.92</v>
      </c>
      <c r="G2374" s="43">
        <f>COUNTIF(D2375:$D$2571,365)</f>
        <v>197</v>
      </c>
      <c r="H2374" s="43">
        <f>COUNTIF(D2375:$D$2571,366)</f>
        <v>0</v>
      </c>
    </row>
    <row r="2375" spans="1:8" x14ac:dyDescent="0.25">
      <c r="A2375" s="1">
        <f>COUNTIF($C$2:C2375,"Да")</f>
        <v>25</v>
      </c>
      <c r="B2375" s="45">
        <f t="shared" si="76"/>
        <v>47374</v>
      </c>
      <c r="C2375" s="42" t="str">
        <f>IF(ISERROR(VLOOKUP(B2375,'Айгенис Оп11'!$C$3:$C$30,1,0)),"Нет","Да")</f>
        <v>Нет</v>
      </c>
      <c r="D2375" s="43">
        <f t="shared" si="77"/>
        <v>365</v>
      </c>
      <c r="E2375" s="44">
        <f>ROUND(('Все выпуски'!$J$3*'Все выпуски'!$J$6/100)/365*(B2375-IF(C2375="Нет",VLOOKUP(A2375,'Айгенис Оп11'!$A$2:$C$30,3,0),VLOOKUP((A2375-1),'Айгенис Оп11'!$A$2:$C$30,3,0))),2)</f>
        <v>6</v>
      </c>
      <c r="G2375" s="43">
        <f>COUNTIF(D2376:$D$2571,365)</f>
        <v>196</v>
      </c>
      <c r="H2375" s="43">
        <f>COUNTIF(D2376:$D$2571,366)</f>
        <v>0</v>
      </c>
    </row>
    <row r="2376" spans="1:8" x14ac:dyDescent="0.25">
      <c r="A2376" s="1">
        <f>COUNTIF($C$2:C2376,"Да")</f>
        <v>25</v>
      </c>
      <c r="B2376" s="45">
        <f t="shared" si="76"/>
        <v>47375</v>
      </c>
      <c r="C2376" s="42" t="str">
        <f>IF(ISERROR(VLOOKUP(B2376,'Айгенис Оп11'!$C$3:$C$30,1,0)),"Нет","Да")</f>
        <v>Нет</v>
      </c>
      <c r="D2376" s="43">
        <f t="shared" si="77"/>
        <v>365</v>
      </c>
      <c r="E2376" s="44">
        <f>ROUND(('Все выпуски'!$J$3*'Все выпуски'!$J$6/100)/365*(B2376-IF(C2376="Нет",VLOOKUP(A2376,'Айгенис Оп11'!$A$2:$C$30,3,0),VLOOKUP((A2376-1),'Айгенис Оп11'!$A$2:$C$30,3,0))),2)</f>
        <v>6.08</v>
      </c>
      <c r="G2376" s="43">
        <f>COUNTIF(D2377:$D$2571,365)</f>
        <v>195</v>
      </c>
      <c r="H2376" s="43">
        <f>COUNTIF(D2377:$D$2571,366)</f>
        <v>0</v>
      </c>
    </row>
    <row r="2377" spans="1:8" x14ac:dyDescent="0.25">
      <c r="A2377" s="1">
        <f>COUNTIF($C$2:C2377,"Да")</f>
        <v>25</v>
      </c>
      <c r="B2377" s="45">
        <f t="shared" si="76"/>
        <v>47376</v>
      </c>
      <c r="C2377" s="42" t="str">
        <f>IF(ISERROR(VLOOKUP(B2377,'Айгенис Оп11'!$C$3:$C$30,1,0)),"Нет","Да")</f>
        <v>Нет</v>
      </c>
      <c r="D2377" s="43">
        <f t="shared" si="77"/>
        <v>365</v>
      </c>
      <c r="E2377" s="44">
        <f>ROUND(('Все выпуски'!$J$3*'Все выпуски'!$J$6/100)/365*(B2377-IF(C2377="Нет",VLOOKUP(A2377,'Айгенис Оп11'!$A$2:$C$30,3,0),VLOOKUP((A2377-1),'Айгенис Оп11'!$A$2:$C$30,3,0))),2)</f>
        <v>6.16</v>
      </c>
      <c r="G2377" s="43">
        <f>COUNTIF(D2378:$D$2571,365)</f>
        <v>194</v>
      </c>
      <c r="H2377" s="43">
        <f>COUNTIF(D2378:$D$2571,366)</f>
        <v>0</v>
      </c>
    </row>
    <row r="2378" spans="1:8" x14ac:dyDescent="0.25">
      <c r="A2378" s="1">
        <f>COUNTIF($C$2:C2378,"Да")</f>
        <v>25</v>
      </c>
      <c r="B2378" s="45">
        <f t="shared" si="76"/>
        <v>47377</v>
      </c>
      <c r="C2378" s="42" t="str">
        <f>IF(ISERROR(VLOOKUP(B2378,'Айгенис Оп11'!$C$3:$C$30,1,0)),"Нет","Да")</f>
        <v>Нет</v>
      </c>
      <c r="D2378" s="43">
        <f t="shared" si="77"/>
        <v>365</v>
      </c>
      <c r="E2378" s="44">
        <f>ROUND(('Все выпуски'!$J$3*'Все выпуски'!$J$6/100)/365*(B2378-IF(C2378="Нет",VLOOKUP(A2378,'Айгенис Оп11'!$A$2:$C$30,3,0),VLOOKUP((A2378-1),'Айгенис Оп11'!$A$2:$C$30,3,0))),2)</f>
        <v>6.25</v>
      </c>
      <c r="G2378" s="43">
        <f>COUNTIF(D2379:$D$2571,365)</f>
        <v>193</v>
      </c>
      <c r="H2378" s="43">
        <f>COUNTIF(D2379:$D$2571,366)</f>
        <v>0</v>
      </c>
    </row>
    <row r="2379" spans="1:8" x14ac:dyDescent="0.25">
      <c r="A2379" s="1">
        <f>COUNTIF($C$2:C2379,"Да")</f>
        <v>25</v>
      </c>
      <c r="B2379" s="45">
        <f t="shared" si="76"/>
        <v>47378</v>
      </c>
      <c r="C2379" s="42" t="str">
        <f>IF(ISERROR(VLOOKUP(B2379,'Айгенис Оп11'!$C$3:$C$30,1,0)),"Нет","Да")</f>
        <v>Нет</v>
      </c>
      <c r="D2379" s="43">
        <f t="shared" si="77"/>
        <v>365</v>
      </c>
      <c r="E2379" s="44">
        <f>ROUND(('Все выпуски'!$J$3*'Все выпуски'!$J$6/100)/365*(B2379-IF(C2379="Нет",VLOOKUP(A2379,'Айгенис Оп11'!$A$2:$C$30,3,0),VLOOKUP((A2379-1),'Айгенис Оп11'!$A$2:$C$30,3,0))),2)</f>
        <v>6.33</v>
      </c>
      <c r="G2379" s="43">
        <f>COUNTIF(D2380:$D$2571,365)</f>
        <v>192</v>
      </c>
      <c r="H2379" s="43">
        <f>COUNTIF(D2380:$D$2571,366)</f>
        <v>0</v>
      </c>
    </row>
    <row r="2380" spans="1:8" x14ac:dyDescent="0.25">
      <c r="A2380" s="1">
        <f>COUNTIF($C$2:C2380,"Да")</f>
        <v>25</v>
      </c>
      <c r="B2380" s="45">
        <f t="shared" si="76"/>
        <v>47379</v>
      </c>
      <c r="C2380" s="42" t="str">
        <f>IF(ISERROR(VLOOKUP(B2380,'Айгенис Оп11'!$C$3:$C$30,1,0)),"Нет","Да")</f>
        <v>Нет</v>
      </c>
      <c r="D2380" s="43">
        <f t="shared" si="77"/>
        <v>365</v>
      </c>
      <c r="E2380" s="44">
        <f>ROUND(('Все выпуски'!$J$3*'Все выпуски'!$J$6/100)/365*(B2380-IF(C2380="Нет",VLOOKUP(A2380,'Айгенис Оп11'!$A$2:$C$30,3,0),VLOOKUP((A2380-1),'Айгенис Оп11'!$A$2:$C$30,3,0))),2)</f>
        <v>6.41</v>
      </c>
      <c r="G2380" s="43">
        <f>COUNTIF(D2381:$D$2571,365)</f>
        <v>191</v>
      </c>
      <c r="H2380" s="43">
        <f>COUNTIF(D2381:$D$2571,366)</f>
        <v>0</v>
      </c>
    </row>
    <row r="2381" spans="1:8" x14ac:dyDescent="0.25">
      <c r="A2381" s="1">
        <f>COUNTIF($C$2:C2381,"Да")</f>
        <v>25</v>
      </c>
      <c r="B2381" s="45">
        <f t="shared" si="76"/>
        <v>47380</v>
      </c>
      <c r="C2381" s="42" t="str">
        <f>IF(ISERROR(VLOOKUP(B2381,'Айгенис Оп11'!$C$3:$C$30,1,0)),"Нет","Да")</f>
        <v>Нет</v>
      </c>
      <c r="D2381" s="43">
        <f t="shared" si="77"/>
        <v>365</v>
      </c>
      <c r="E2381" s="44">
        <f>ROUND(('Все выпуски'!$J$3*'Все выпуски'!$J$6/100)/365*(B2381-IF(C2381="Нет",VLOOKUP(A2381,'Айгенис Оп11'!$A$2:$C$30,3,0),VLOOKUP((A2381-1),'Айгенис Оп11'!$A$2:$C$30,3,0))),2)</f>
        <v>6.49</v>
      </c>
      <c r="G2381" s="43">
        <f>COUNTIF(D2382:$D$2571,365)</f>
        <v>190</v>
      </c>
      <c r="H2381" s="43">
        <f>COUNTIF(D2382:$D$2571,366)</f>
        <v>0</v>
      </c>
    </row>
    <row r="2382" spans="1:8" x14ac:dyDescent="0.25">
      <c r="A2382" s="1">
        <f>COUNTIF($C$2:C2382,"Да")</f>
        <v>25</v>
      </c>
      <c r="B2382" s="45">
        <f t="shared" si="76"/>
        <v>47381</v>
      </c>
      <c r="C2382" s="42" t="str">
        <f>IF(ISERROR(VLOOKUP(B2382,'Айгенис Оп11'!$C$3:$C$30,1,0)),"Нет","Да")</f>
        <v>Нет</v>
      </c>
      <c r="D2382" s="43">
        <f t="shared" si="77"/>
        <v>365</v>
      </c>
      <c r="E2382" s="44">
        <f>ROUND(('Все выпуски'!$J$3*'Все выпуски'!$J$6/100)/365*(B2382-IF(C2382="Нет",VLOOKUP(A2382,'Айгенис Оп11'!$A$2:$C$30,3,0),VLOOKUP((A2382-1),'Айгенис Оп11'!$A$2:$C$30,3,0))),2)</f>
        <v>6.58</v>
      </c>
      <c r="G2382" s="43">
        <f>COUNTIF(D2383:$D$2571,365)</f>
        <v>189</v>
      </c>
      <c r="H2382" s="43">
        <f>COUNTIF(D2383:$D$2571,366)</f>
        <v>0</v>
      </c>
    </row>
    <row r="2383" spans="1:8" x14ac:dyDescent="0.25">
      <c r="A2383" s="1">
        <f>COUNTIF($C$2:C2383,"Да")</f>
        <v>25</v>
      </c>
      <c r="B2383" s="45">
        <f t="shared" si="76"/>
        <v>47382</v>
      </c>
      <c r="C2383" s="42" t="str">
        <f>IF(ISERROR(VLOOKUP(B2383,'Айгенис Оп11'!$C$3:$C$30,1,0)),"Нет","Да")</f>
        <v>Нет</v>
      </c>
      <c r="D2383" s="43">
        <f t="shared" si="77"/>
        <v>365</v>
      </c>
      <c r="E2383" s="44">
        <f>ROUND(('Все выпуски'!$J$3*'Все выпуски'!$J$6/100)/365*(B2383-IF(C2383="Нет",VLOOKUP(A2383,'Айгенис Оп11'!$A$2:$C$30,3,0),VLOOKUP((A2383-1),'Айгенис Оп11'!$A$2:$C$30,3,0))),2)</f>
        <v>6.66</v>
      </c>
      <c r="G2383" s="43">
        <f>COUNTIF(D2384:$D$2571,365)</f>
        <v>188</v>
      </c>
      <c r="H2383" s="43">
        <f>COUNTIF(D2384:$D$2571,366)</f>
        <v>0</v>
      </c>
    </row>
    <row r="2384" spans="1:8" x14ac:dyDescent="0.25">
      <c r="A2384" s="1">
        <f>COUNTIF($C$2:C2384,"Да")</f>
        <v>25</v>
      </c>
      <c r="B2384" s="45">
        <f t="shared" si="76"/>
        <v>47383</v>
      </c>
      <c r="C2384" s="42" t="str">
        <f>IF(ISERROR(VLOOKUP(B2384,'Айгенис Оп11'!$C$3:$C$30,1,0)),"Нет","Да")</f>
        <v>Нет</v>
      </c>
      <c r="D2384" s="43">
        <f t="shared" si="77"/>
        <v>365</v>
      </c>
      <c r="E2384" s="44">
        <f>ROUND(('Все выпуски'!$J$3*'Все выпуски'!$J$6/100)/365*(B2384-IF(C2384="Нет",VLOOKUP(A2384,'Айгенис Оп11'!$A$2:$C$30,3,0),VLOOKUP((A2384-1),'Айгенис Оп11'!$A$2:$C$30,3,0))),2)</f>
        <v>6.74</v>
      </c>
      <c r="G2384" s="43">
        <f>COUNTIF(D2385:$D$2571,365)</f>
        <v>187</v>
      </c>
      <c r="H2384" s="43">
        <f>COUNTIF(D2385:$D$2571,366)</f>
        <v>0</v>
      </c>
    </row>
    <row r="2385" spans="1:8" x14ac:dyDescent="0.25">
      <c r="A2385" s="1">
        <f>COUNTIF($C$2:C2385,"Да")</f>
        <v>25</v>
      </c>
      <c r="B2385" s="45">
        <f t="shared" si="76"/>
        <v>47384</v>
      </c>
      <c r="C2385" s="42" t="str">
        <f>IF(ISERROR(VLOOKUP(B2385,'Айгенис Оп11'!$C$3:$C$30,1,0)),"Нет","Да")</f>
        <v>Нет</v>
      </c>
      <c r="D2385" s="43">
        <f t="shared" si="77"/>
        <v>365</v>
      </c>
      <c r="E2385" s="44">
        <f>ROUND(('Все выпуски'!$J$3*'Все выпуски'!$J$6/100)/365*(B2385-IF(C2385="Нет",VLOOKUP(A2385,'Айгенис Оп11'!$A$2:$C$30,3,0),VLOOKUP((A2385-1),'Айгенис Оп11'!$A$2:$C$30,3,0))),2)</f>
        <v>6.82</v>
      </c>
      <c r="G2385" s="43">
        <f>COUNTIF(D2386:$D$2571,365)</f>
        <v>186</v>
      </c>
      <c r="H2385" s="43">
        <f>COUNTIF(D2386:$D$2571,366)</f>
        <v>0</v>
      </c>
    </row>
    <row r="2386" spans="1:8" x14ac:dyDescent="0.25">
      <c r="A2386" s="1">
        <f>COUNTIF($C$2:C2386,"Да")</f>
        <v>25</v>
      </c>
      <c r="B2386" s="45">
        <f t="shared" si="76"/>
        <v>47385</v>
      </c>
      <c r="C2386" s="42" t="str">
        <f>IF(ISERROR(VLOOKUP(B2386,'Айгенис Оп11'!$C$3:$C$30,1,0)),"Нет","Да")</f>
        <v>Нет</v>
      </c>
      <c r="D2386" s="43">
        <f t="shared" si="77"/>
        <v>365</v>
      </c>
      <c r="E2386" s="44">
        <f>ROUND(('Все выпуски'!$J$3*'Все выпуски'!$J$6/100)/365*(B2386-IF(C2386="Нет",VLOOKUP(A2386,'Айгенис Оп11'!$A$2:$C$30,3,0),VLOOKUP((A2386-1),'Айгенис Оп11'!$A$2:$C$30,3,0))),2)</f>
        <v>6.9</v>
      </c>
      <c r="G2386" s="43">
        <f>COUNTIF(D2387:$D$2571,365)</f>
        <v>185</v>
      </c>
      <c r="H2386" s="43">
        <f>COUNTIF(D2387:$D$2571,366)</f>
        <v>0</v>
      </c>
    </row>
    <row r="2387" spans="1:8" x14ac:dyDescent="0.25">
      <c r="A2387" s="1">
        <f>COUNTIF($C$2:C2387,"Да")</f>
        <v>25</v>
      </c>
      <c r="B2387" s="45">
        <f t="shared" si="76"/>
        <v>47386</v>
      </c>
      <c r="C2387" s="42" t="str">
        <f>IF(ISERROR(VLOOKUP(B2387,'Айгенис Оп11'!$C$3:$C$30,1,0)),"Нет","Да")</f>
        <v>Нет</v>
      </c>
      <c r="D2387" s="43">
        <f t="shared" si="77"/>
        <v>365</v>
      </c>
      <c r="E2387" s="44">
        <f>ROUND(('Все выпуски'!$J$3*'Все выпуски'!$J$6/100)/365*(B2387-IF(C2387="Нет",VLOOKUP(A2387,'Айгенис Оп11'!$A$2:$C$30,3,0),VLOOKUP((A2387-1),'Айгенис Оп11'!$A$2:$C$30,3,0))),2)</f>
        <v>6.99</v>
      </c>
      <c r="G2387" s="43">
        <f>COUNTIF(D2388:$D$2571,365)</f>
        <v>184</v>
      </c>
      <c r="H2387" s="43">
        <f>COUNTIF(D2388:$D$2571,366)</f>
        <v>0</v>
      </c>
    </row>
    <row r="2388" spans="1:8" x14ac:dyDescent="0.25">
      <c r="A2388" s="1">
        <f>COUNTIF($C$2:C2388,"Да")</f>
        <v>25</v>
      </c>
      <c r="B2388" s="45">
        <f t="shared" si="76"/>
        <v>47387</v>
      </c>
      <c r="C2388" s="42" t="str">
        <f>IF(ISERROR(VLOOKUP(B2388,'Айгенис Оп11'!$C$3:$C$30,1,0)),"Нет","Да")</f>
        <v>Нет</v>
      </c>
      <c r="D2388" s="43">
        <f t="shared" si="77"/>
        <v>365</v>
      </c>
      <c r="E2388" s="44">
        <f>ROUND(('Все выпуски'!$J$3*'Все выпуски'!$J$6/100)/365*(B2388-IF(C2388="Нет",VLOOKUP(A2388,'Айгенис Оп11'!$A$2:$C$30,3,0),VLOOKUP((A2388-1),'Айгенис Оп11'!$A$2:$C$30,3,0))),2)</f>
        <v>7.07</v>
      </c>
      <c r="G2388" s="43">
        <f>COUNTIF(D2389:$D$2571,365)</f>
        <v>183</v>
      </c>
      <c r="H2388" s="43">
        <f>COUNTIF(D2389:$D$2571,366)</f>
        <v>0</v>
      </c>
    </row>
    <row r="2389" spans="1:8" x14ac:dyDescent="0.25">
      <c r="A2389" s="1">
        <f>COUNTIF($C$2:C2389,"Да")</f>
        <v>25</v>
      </c>
      <c r="B2389" s="45">
        <f t="shared" si="76"/>
        <v>47388</v>
      </c>
      <c r="C2389" s="42" t="str">
        <f>IF(ISERROR(VLOOKUP(B2389,'Айгенис Оп11'!$C$3:$C$30,1,0)),"Нет","Да")</f>
        <v>Нет</v>
      </c>
      <c r="D2389" s="43">
        <f t="shared" si="77"/>
        <v>365</v>
      </c>
      <c r="E2389" s="44">
        <f>ROUND(('Все выпуски'!$J$3*'Все выпуски'!$J$6/100)/365*(B2389-IF(C2389="Нет",VLOOKUP(A2389,'Айгенис Оп11'!$A$2:$C$30,3,0),VLOOKUP((A2389-1),'Айгенис Оп11'!$A$2:$C$30,3,0))),2)</f>
        <v>7.15</v>
      </c>
      <c r="G2389" s="43">
        <f>COUNTIF(D2390:$D$2571,365)</f>
        <v>182</v>
      </c>
      <c r="H2389" s="43">
        <f>COUNTIF(D2390:$D$2571,366)</f>
        <v>0</v>
      </c>
    </row>
    <row r="2390" spans="1:8" x14ac:dyDescent="0.25">
      <c r="A2390" s="1">
        <f>COUNTIF($C$2:C2390,"Да")</f>
        <v>25</v>
      </c>
      <c r="B2390" s="45">
        <f t="shared" si="76"/>
        <v>47389</v>
      </c>
      <c r="C2390" s="42" t="str">
        <f>IF(ISERROR(VLOOKUP(B2390,'Айгенис Оп11'!$C$3:$C$30,1,0)),"Нет","Да")</f>
        <v>Нет</v>
      </c>
      <c r="D2390" s="43">
        <f t="shared" si="77"/>
        <v>365</v>
      </c>
      <c r="E2390" s="44">
        <f>ROUND(('Все выпуски'!$J$3*'Все выпуски'!$J$6/100)/365*(B2390-IF(C2390="Нет",VLOOKUP(A2390,'Айгенис Оп11'!$A$2:$C$30,3,0),VLOOKUP((A2390-1),'Айгенис Оп11'!$A$2:$C$30,3,0))),2)</f>
        <v>7.23</v>
      </c>
      <c r="G2390" s="43">
        <f>COUNTIF(D2391:$D$2571,365)</f>
        <v>181</v>
      </c>
      <c r="H2390" s="43">
        <f>COUNTIF(D2391:$D$2571,366)</f>
        <v>0</v>
      </c>
    </row>
    <row r="2391" spans="1:8" x14ac:dyDescent="0.25">
      <c r="A2391" s="1">
        <f>COUNTIF($C$2:C2391,"Да")</f>
        <v>25</v>
      </c>
      <c r="B2391" s="45">
        <f t="shared" si="76"/>
        <v>47390</v>
      </c>
      <c r="C2391" s="42" t="str">
        <f>IF(ISERROR(VLOOKUP(B2391,'Айгенис Оп11'!$C$3:$C$30,1,0)),"Нет","Да")</f>
        <v>Нет</v>
      </c>
      <c r="D2391" s="43">
        <f t="shared" si="77"/>
        <v>365</v>
      </c>
      <c r="E2391" s="44">
        <f>ROUND(('Все выпуски'!$J$3*'Все выпуски'!$J$6/100)/365*(B2391-IF(C2391="Нет",VLOOKUP(A2391,'Айгенис Оп11'!$A$2:$C$30,3,0),VLOOKUP((A2391-1),'Айгенис Оп11'!$A$2:$C$30,3,0))),2)</f>
        <v>7.32</v>
      </c>
      <c r="G2391" s="43">
        <f>COUNTIF(D2392:$D$2571,365)</f>
        <v>180</v>
      </c>
      <c r="H2391" s="43">
        <f>COUNTIF(D2392:$D$2571,366)</f>
        <v>0</v>
      </c>
    </row>
    <row r="2392" spans="1:8" x14ac:dyDescent="0.25">
      <c r="A2392" s="1">
        <f>COUNTIF($C$2:C2392,"Да")</f>
        <v>25</v>
      </c>
      <c r="B2392" s="45">
        <f t="shared" si="76"/>
        <v>47391</v>
      </c>
      <c r="C2392" s="42" t="str">
        <f>IF(ISERROR(VLOOKUP(B2392,'Айгенис Оп11'!$C$3:$C$30,1,0)),"Нет","Да")</f>
        <v>Нет</v>
      </c>
      <c r="D2392" s="43">
        <f t="shared" si="77"/>
        <v>365</v>
      </c>
      <c r="E2392" s="44">
        <f>ROUND(('Все выпуски'!$J$3*'Все выпуски'!$J$6/100)/365*(B2392-IF(C2392="Нет",VLOOKUP(A2392,'Айгенис Оп11'!$A$2:$C$30,3,0),VLOOKUP((A2392-1),'Айгенис Оп11'!$A$2:$C$30,3,0))),2)</f>
        <v>7.4</v>
      </c>
      <c r="G2392" s="43">
        <f>COUNTIF(D2393:$D$2571,365)</f>
        <v>179</v>
      </c>
      <c r="H2392" s="43">
        <f>COUNTIF(D2393:$D$2571,366)</f>
        <v>0</v>
      </c>
    </row>
    <row r="2393" spans="1:8" x14ac:dyDescent="0.25">
      <c r="A2393" s="1">
        <f>COUNTIF($C$2:C2393,"Да")</f>
        <v>25</v>
      </c>
      <c r="B2393" s="45">
        <f t="shared" si="76"/>
        <v>47392</v>
      </c>
      <c r="C2393" s="42" t="str">
        <f>IF(ISERROR(VLOOKUP(B2393,'Айгенис Оп11'!$C$3:$C$30,1,0)),"Нет","Да")</f>
        <v>Нет</v>
      </c>
      <c r="D2393" s="43">
        <f t="shared" si="77"/>
        <v>365</v>
      </c>
      <c r="E2393" s="44">
        <f>ROUND(('Все выпуски'!$J$3*'Все выпуски'!$J$6/100)/365*(B2393-IF(C2393="Нет",VLOOKUP(A2393,'Айгенис Оп11'!$A$2:$C$30,3,0),VLOOKUP((A2393-1),'Айгенис Оп11'!$A$2:$C$30,3,0))),2)</f>
        <v>7.48</v>
      </c>
      <c r="G2393" s="43">
        <f>COUNTIF(D2394:$D$2571,365)</f>
        <v>178</v>
      </c>
      <c r="H2393" s="43">
        <f>COUNTIF(D2394:$D$2571,366)</f>
        <v>0</v>
      </c>
    </row>
    <row r="2394" spans="1:8" x14ac:dyDescent="0.25">
      <c r="A2394" s="1">
        <f>COUNTIF($C$2:C2394,"Да")</f>
        <v>26</v>
      </c>
      <c r="B2394" s="45">
        <f t="shared" si="76"/>
        <v>47393</v>
      </c>
      <c r="C2394" s="42" t="str">
        <f>IF(ISERROR(VLOOKUP(B2394,'Айгенис Оп11'!$C$3:$C$30,1,0)),"Нет","Да")</f>
        <v>Да</v>
      </c>
      <c r="D2394" s="43">
        <f t="shared" si="77"/>
        <v>365</v>
      </c>
      <c r="E2394" s="44">
        <f>ROUND(('Все выпуски'!$J$3*'Все выпуски'!$J$6/100)/365*(B2394-IF(C2394="Нет",VLOOKUP(A2394,'Айгенис Оп11'!$A$2:$C$30,3,0),VLOOKUP((A2394-1),'Айгенис Оп11'!$A$2:$C$30,3,0))),2)</f>
        <v>7.56</v>
      </c>
      <c r="G2394" s="43">
        <f>COUNTIF(D2395:$D$2571,365)</f>
        <v>177</v>
      </c>
      <c r="H2394" s="43">
        <f>COUNTIF(D2395:$D$2571,366)</f>
        <v>0</v>
      </c>
    </row>
    <row r="2395" spans="1:8" x14ac:dyDescent="0.25">
      <c r="A2395" s="1">
        <f>COUNTIF($C$2:C2395,"Да")</f>
        <v>26</v>
      </c>
      <c r="B2395" s="45">
        <f t="shared" si="76"/>
        <v>47394</v>
      </c>
      <c r="C2395" s="42" t="str">
        <f>IF(ISERROR(VLOOKUP(B2395,'Айгенис Оп11'!$C$3:$C$30,1,0)),"Нет","Да")</f>
        <v>Нет</v>
      </c>
      <c r="D2395" s="43">
        <f t="shared" si="77"/>
        <v>365</v>
      </c>
      <c r="E2395" s="44">
        <f>ROUND(('Все выпуски'!$J$3*'Все выпуски'!$J$6/100)/365*(B2395-IF(C2395="Нет",VLOOKUP(A2395,'Айгенис Оп11'!$A$2:$C$30,3,0),VLOOKUP((A2395-1),'Айгенис Оп11'!$A$2:$C$30,3,0))),2)</f>
        <v>0.08</v>
      </c>
      <c r="G2395" s="43">
        <f>COUNTIF(D2396:$D$2571,365)</f>
        <v>176</v>
      </c>
      <c r="H2395" s="43">
        <f>COUNTIF(D2396:$D$2571,366)</f>
        <v>0</v>
      </c>
    </row>
    <row r="2396" spans="1:8" x14ac:dyDescent="0.25">
      <c r="A2396" s="1">
        <f>COUNTIF($C$2:C2396,"Да")</f>
        <v>26</v>
      </c>
      <c r="B2396" s="45">
        <f t="shared" si="76"/>
        <v>47395</v>
      </c>
      <c r="C2396" s="42" t="str">
        <f>IF(ISERROR(VLOOKUP(B2396,'Айгенис Оп11'!$C$3:$C$30,1,0)),"Нет","Да")</f>
        <v>Нет</v>
      </c>
      <c r="D2396" s="43">
        <f t="shared" si="77"/>
        <v>365</v>
      </c>
      <c r="E2396" s="44">
        <f>ROUND(('Все выпуски'!$J$3*'Все выпуски'!$J$6/100)/365*(B2396-IF(C2396="Нет",VLOOKUP(A2396,'Айгенис Оп11'!$A$2:$C$30,3,0),VLOOKUP((A2396-1),'Айгенис Оп11'!$A$2:$C$30,3,0))),2)</f>
        <v>0.16</v>
      </c>
      <c r="G2396" s="43">
        <f>COUNTIF(D2397:$D$2571,365)</f>
        <v>175</v>
      </c>
      <c r="H2396" s="43">
        <f>COUNTIF(D2397:$D$2571,366)</f>
        <v>0</v>
      </c>
    </row>
    <row r="2397" spans="1:8" x14ac:dyDescent="0.25">
      <c r="A2397" s="1">
        <f>COUNTIF($C$2:C2397,"Да")</f>
        <v>26</v>
      </c>
      <c r="B2397" s="45">
        <f t="shared" si="76"/>
        <v>47396</v>
      </c>
      <c r="C2397" s="42" t="str">
        <f>IF(ISERROR(VLOOKUP(B2397,'Айгенис Оп11'!$C$3:$C$30,1,0)),"Нет","Да")</f>
        <v>Нет</v>
      </c>
      <c r="D2397" s="43">
        <f t="shared" si="77"/>
        <v>365</v>
      </c>
      <c r="E2397" s="44">
        <f>ROUND(('Все выпуски'!$J$3*'Все выпуски'!$J$6/100)/365*(B2397-IF(C2397="Нет",VLOOKUP(A2397,'Айгенис Оп11'!$A$2:$C$30,3,0),VLOOKUP((A2397-1),'Айгенис Оп11'!$A$2:$C$30,3,0))),2)</f>
        <v>0.25</v>
      </c>
      <c r="G2397" s="43">
        <f>COUNTIF(D2398:$D$2571,365)</f>
        <v>174</v>
      </c>
      <c r="H2397" s="43">
        <f>COUNTIF(D2398:$D$2571,366)</f>
        <v>0</v>
      </c>
    </row>
    <row r="2398" spans="1:8" x14ac:dyDescent="0.25">
      <c r="A2398" s="1">
        <f>COUNTIF($C$2:C2398,"Да")</f>
        <v>26</v>
      </c>
      <c r="B2398" s="45">
        <f t="shared" si="76"/>
        <v>47397</v>
      </c>
      <c r="C2398" s="42" t="str">
        <f>IF(ISERROR(VLOOKUP(B2398,'Айгенис Оп11'!$C$3:$C$30,1,0)),"Нет","Да")</f>
        <v>Нет</v>
      </c>
      <c r="D2398" s="43">
        <f t="shared" si="77"/>
        <v>365</v>
      </c>
      <c r="E2398" s="44">
        <f>ROUND(('Все выпуски'!$J$3*'Все выпуски'!$J$6/100)/365*(B2398-IF(C2398="Нет",VLOOKUP(A2398,'Айгенис Оп11'!$A$2:$C$30,3,0),VLOOKUP((A2398-1),'Айгенис Оп11'!$A$2:$C$30,3,0))),2)</f>
        <v>0.33</v>
      </c>
      <c r="G2398" s="43">
        <f>COUNTIF(D2399:$D$2571,365)</f>
        <v>173</v>
      </c>
      <c r="H2398" s="43">
        <f>COUNTIF(D2399:$D$2571,366)</f>
        <v>0</v>
      </c>
    </row>
    <row r="2399" spans="1:8" x14ac:dyDescent="0.25">
      <c r="A2399" s="1">
        <f>COUNTIF($C$2:C2399,"Да")</f>
        <v>26</v>
      </c>
      <c r="B2399" s="45">
        <f t="shared" si="76"/>
        <v>47398</v>
      </c>
      <c r="C2399" s="42" t="str">
        <f>IF(ISERROR(VLOOKUP(B2399,'Айгенис Оп11'!$C$3:$C$30,1,0)),"Нет","Да")</f>
        <v>Нет</v>
      </c>
      <c r="D2399" s="43">
        <f t="shared" si="77"/>
        <v>365</v>
      </c>
      <c r="E2399" s="44">
        <f>ROUND(('Все выпуски'!$J$3*'Все выпуски'!$J$6/100)/365*(B2399-IF(C2399="Нет",VLOOKUP(A2399,'Айгенис Оп11'!$A$2:$C$30,3,0),VLOOKUP((A2399-1),'Айгенис Оп11'!$A$2:$C$30,3,0))),2)</f>
        <v>0.41</v>
      </c>
      <c r="G2399" s="43">
        <f>COUNTIF(D2400:$D$2571,365)</f>
        <v>172</v>
      </c>
      <c r="H2399" s="43">
        <f>COUNTIF(D2400:$D$2571,366)</f>
        <v>0</v>
      </c>
    </row>
    <row r="2400" spans="1:8" x14ac:dyDescent="0.25">
      <c r="A2400" s="1">
        <f>COUNTIF($C$2:C2400,"Да")</f>
        <v>26</v>
      </c>
      <c r="B2400" s="45">
        <f t="shared" si="76"/>
        <v>47399</v>
      </c>
      <c r="C2400" s="42" t="str">
        <f>IF(ISERROR(VLOOKUP(B2400,'Айгенис Оп11'!$C$3:$C$30,1,0)),"Нет","Да")</f>
        <v>Нет</v>
      </c>
      <c r="D2400" s="43">
        <f t="shared" si="77"/>
        <v>365</v>
      </c>
      <c r="E2400" s="44">
        <f>ROUND(('Все выпуски'!$J$3*'Все выпуски'!$J$6/100)/365*(B2400-IF(C2400="Нет",VLOOKUP(A2400,'Айгенис Оп11'!$A$2:$C$30,3,0),VLOOKUP((A2400-1),'Айгенис Оп11'!$A$2:$C$30,3,0))),2)</f>
        <v>0.49</v>
      </c>
      <c r="G2400" s="43">
        <f>COUNTIF(D2401:$D$2571,365)</f>
        <v>171</v>
      </c>
      <c r="H2400" s="43">
        <f>COUNTIF(D2401:$D$2571,366)</f>
        <v>0</v>
      </c>
    </row>
    <row r="2401" spans="1:8" x14ac:dyDescent="0.25">
      <c r="A2401" s="1">
        <f>COUNTIF($C$2:C2401,"Да")</f>
        <v>26</v>
      </c>
      <c r="B2401" s="45">
        <f t="shared" si="76"/>
        <v>47400</v>
      </c>
      <c r="C2401" s="42" t="str">
        <f>IF(ISERROR(VLOOKUP(B2401,'Айгенис Оп11'!$C$3:$C$30,1,0)),"Нет","Да")</f>
        <v>Нет</v>
      </c>
      <c r="D2401" s="43">
        <f t="shared" si="77"/>
        <v>365</v>
      </c>
      <c r="E2401" s="44">
        <f>ROUND(('Все выпуски'!$J$3*'Все выпуски'!$J$6/100)/365*(B2401-IF(C2401="Нет",VLOOKUP(A2401,'Айгенис Оп11'!$A$2:$C$30,3,0),VLOOKUP((A2401-1),'Айгенис Оп11'!$A$2:$C$30,3,0))),2)</f>
        <v>0.57999999999999996</v>
      </c>
      <c r="G2401" s="43">
        <f>COUNTIF(D2402:$D$2571,365)</f>
        <v>170</v>
      </c>
      <c r="H2401" s="43">
        <f>COUNTIF(D2402:$D$2571,366)</f>
        <v>0</v>
      </c>
    </row>
    <row r="2402" spans="1:8" x14ac:dyDescent="0.25">
      <c r="A2402" s="1">
        <f>COUNTIF($C$2:C2402,"Да")</f>
        <v>26</v>
      </c>
      <c r="B2402" s="45">
        <f t="shared" si="76"/>
        <v>47401</v>
      </c>
      <c r="C2402" s="42" t="str">
        <f>IF(ISERROR(VLOOKUP(B2402,'Айгенис Оп11'!$C$3:$C$30,1,0)),"Нет","Да")</f>
        <v>Нет</v>
      </c>
      <c r="D2402" s="43">
        <f t="shared" si="77"/>
        <v>365</v>
      </c>
      <c r="E2402" s="44">
        <f>ROUND(('Все выпуски'!$J$3*'Все выпуски'!$J$6/100)/365*(B2402-IF(C2402="Нет",VLOOKUP(A2402,'Айгенис Оп11'!$A$2:$C$30,3,0),VLOOKUP((A2402-1),'Айгенис Оп11'!$A$2:$C$30,3,0))),2)</f>
        <v>0.66</v>
      </c>
      <c r="G2402" s="43">
        <f>COUNTIF(D2403:$D$2571,365)</f>
        <v>169</v>
      </c>
      <c r="H2402" s="43">
        <f>COUNTIF(D2403:$D$2571,366)</f>
        <v>0</v>
      </c>
    </row>
    <row r="2403" spans="1:8" x14ac:dyDescent="0.25">
      <c r="A2403" s="1">
        <f>COUNTIF($C$2:C2403,"Да")</f>
        <v>26</v>
      </c>
      <c r="B2403" s="45">
        <f t="shared" si="76"/>
        <v>47402</v>
      </c>
      <c r="C2403" s="42" t="str">
        <f>IF(ISERROR(VLOOKUP(B2403,'Айгенис Оп11'!$C$3:$C$30,1,0)),"Нет","Да")</f>
        <v>Нет</v>
      </c>
      <c r="D2403" s="43">
        <f t="shared" si="77"/>
        <v>365</v>
      </c>
      <c r="E2403" s="44">
        <f>ROUND(('Все выпуски'!$J$3*'Все выпуски'!$J$6/100)/365*(B2403-IF(C2403="Нет",VLOOKUP(A2403,'Айгенис Оп11'!$A$2:$C$30,3,0),VLOOKUP((A2403-1),'Айгенис Оп11'!$A$2:$C$30,3,0))),2)</f>
        <v>0.74</v>
      </c>
      <c r="G2403" s="43">
        <f>COUNTIF(D2404:$D$2571,365)</f>
        <v>168</v>
      </c>
      <c r="H2403" s="43">
        <f>COUNTIF(D2404:$D$2571,366)</f>
        <v>0</v>
      </c>
    </row>
    <row r="2404" spans="1:8" x14ac:dyDescent="0.25">
      <c r="A2404" s="1">
        <f>COUNTIF($C$2:C2404,"Да")</f>
        <v>26</v>
      </c>
      <c r="B2404" s="45">
        <f t="shared" si="76"/>
        <v>47403</v>
      </c>
      <c r="C2404" s="42" t="str">
        <f>IF(ISERROR(VLOOKUP(B2404,'Айгенис Оп11'!$C$3:$C$30,1,0)),"Нет","Да")</f>
        <v>Нет</v>
      </c>
      <c r="D2404" s="43">
        <f t="shared" si="77"/>
        <v>365</v>
      </c>
      <c r="E2404" s="44">
        <f>ROUND(('Все выпуски'!$J$3*'Все выпуски'!$J$6/100)/365*(B2404-IF(C2404="Нет",VLOOKUP(A2404,'Айгенис Оп11'!$A$2:$C$30,3,0),VLOOKUP((A2404-1),'Айгенис Оп11'!$A$2:$C$30,3,0))),2)</f>
        <v>0.82</v>
      </c>
      <c r="G2404" s="43">
        <f>COUNTIF(D2405:$D$2571,365)</f>
        <v>167</v>
      </c>
      <c r="H2404" s="43">
        <f>COUNTIF(D2405:$D$2571,366)</f>
        <v>0</v>
      </c>
    </row>
    <row r="2405" spans="1:8" x14ac:dyDescent="0.25">
      <c r="A2405" s="1">
        <f>COUNTIF($C$2:C2405,"Да")</f>
        <v>26</v>
      </c>
      <c r="B2405" s="45">
        <f t="shared" si="76"/>
        <v>47404</v>
      </c>
      <c r="C2405" s="42" t="str">
        <f>IF(ISERROR(VLOOKUP(B2405,'Айгенис Оп11'!$C$3:$C$30,1,0)),"Нет","Да")</f>
        <v>Нет</v>
      </c>
      <c r="D2405" s="43">
        <f t="shared" si="77"/>
        <v>365</v>
      </c>
      <c r="E2405" s="44">
        <f>ROUND(('Все выпуски'!$J$3*'Все выпуски'!$J$6/100)/365*(B2405-IF(C2405="Нет",VLOOKUP(A2405,'Айгенис Оп11'!$A$2:$C$30,3,0),VLOOKUP((A2405-1),'Айгенис Оп11'!$A$2:$C$30,3,0))),2)</f>
        <v>0.9</v>
      </c>
      <c r="G2405" s="43">
        <f>COUNTIF(D2406:$D$2571,365)</f>
        <v>166</v>
      </c>
      <c r="H2405" s="43">
        <f>COUNTIF(D2406:$D$2571,366)</f>
        <v>0</v>
      </c>
    </row>
    <row r="2406" spans="1:8" x14ac:dyDescent="0.25">
      <c r="A2406" s="1">
        <f>COUNTIF($C$2:C2406,"Да")</f>
        <v>26</v>
      </c>
      <c r="B2406" s="45">
        <f t="shared" si="76"/>
        <v>47405</v>
      </c>
      <c r="C2406" s="42" t="str">
        <f>IF(ISERROR(VLOOKUP(B2406,'Айгенис Оп11'!$C$3:$C$30,1,0)),"Нет","Да")</f>
        <v>Нет</v>
      </c>
      <c r="D2406" s="43">
        <f t="shared" si="77"/>
        <v>365</v>
      </c>
      <c r="E2406" s="44">
        <f>ROUND(('Все выпуски'!$J$3*'Все выпуски'!$J$6/100)/365*(B2406-IF(C2406="Нет",VLOOKUP(A2406,'Айгенис Оп11'!$A$2:$C$30,3,0),VLOOKUP((A2406-1),'Айгенис Оп11'!$A$2:$C$30,3,0))),2)</f>
        <v>0.99</v>
      </c>
      <c r="G2406" s="43">
        <f>COUNTIF(D2407:$D$2571,365)</f>
        <v>165</v>
      </c>
      <c r="H2406" s="43">
        <f>COUNTIF(D2407:$D$2571,366)</f>
        <v>0</v>
      </c>
    </row>
    <row r="2407" spans="1:8" x14ac:dyDescent="0.25">
      <c r="A2407" s="1">
        <f>COUNTIF($C$2:C2407,"Да")</f>
        <v>26</v>
      </c>
      <c r="B2407" s="45">
        <f t="shared" si="76"/>
        <v>47406</v>
      </c>
      <c r="C2407" s="42" t="str">
        <f>IF(ISERROR(VLOOKUP(B2407,'Айгенис Оп11'!$C$3:$C$30,1,0)),"Нет","Да")</f>
        <v>Нет</v>
      </c>
      <c r="D2407" s="43">
        <f t="shared" si="77"/>
        <v>365</v>
      </c>
      <c r="E2407" s="44">
        <f>ROUND(('Все выпуски'!$J$3*'Все выпуски'!$J$6/100)/365*(B2407-IF(C2407="Нет",VLOOKUP(A2407,'Айгенис Оп11'!$A$2:$C$30,3,0),VLOOKUP((A2407-1),'Айгенис Оп11'!$A$2:$C$30,3,0))),2)</f>
        <v>1.07</v>
      </c>
      <c r="G2407" s="43">
        <f>COUNTIF(D2408:$D$2571,365)</f>
        <v>164</v>
      </c>
      <c r="H2407" s="43">
        <f>COUNTIF(D2408:$D$2571,366)</f>
        <v>0</v>
      </c>
    </row>
    <row r="2408" spans="1:8" x14ac:dyDescent="0.25">
      <c r="A2408" s="1">
        <f>COUNTIF($C$2:C2408,"Да")</f>
        <v>26</v>
      </c>
      <c r="B2408" s="45">
        <f t="shared" si="76"/>
        <v>47407</v>
      </c>
      <c r="C2408" s="42" t="str">
        <f>IF(ISERROR(VLOOKUP(B2408,'Айгенис Оп11'!$C$3:$C$30,1,0)),"Нет","Да")</f>
        <v>Нет</v>
      </c>
      <c r="D2408" s="43">
        <f t="shared" si="77"/>
        <v>365</v>
      </c>
      <c r="E2408" s="44">
        <f>ROUND(('Все выпуски'!$J$3*'Все выпуски'!$J$6/100)/365*(B2408-IF(C2408="Нет",VLOOKUP(A2408,'Айгенис Оп11'!$A$2:$C$30,3,0),VLOOKUP((A2408-1),'Айгенис Оп11'!$A$2:$C$30,3,0))),2)</f>
        <v>1.1499999999999999</v>
      </c>
      <c r="G2408" s="43">
        <f>COUNTIF(D2409:$D$2571,365)</f>
        <v>163</v>
      </c>
      <c r="H2408" s="43">
        <f>COUNTIF(D2409:$D$2571,366)</f>
        <v>0</v>
      </c>
    </row>
    <row r="2409" spans="1:8" x14ac:dyDescent="0.25">
      <c r="A2409" s="1">
        <f>COUNTIF($C$2:C2409,"Да")</f>
        <v>26</v>
      </c>
      <c r="B2409" s="45">
        <f t="shared" si="76"/>
        <v>47408</v>
      </c>
      <c r="C2409" s="42" t="str">
        <f>IF(ISERROR(VLOOKUP(B2409,'Айгенис Оп11'!$C$3:$C$30,1,0)),"Нет","Да")</f>
        <v>Нет</v>
      </c>
      <c r="D2409" s="43">
        <f t="shared" si="77"/>
        <v>365</v>
      </c>
      <c r="E2409" s="44">
        <f>ROUND(('Все выпуски'!$J$3*'Все выпуски'!$J$6/100)/365*(B2409-IF(C2409="Нет",VLOOKUP(A2409,'Айгенис Оп11'!$A$2:$C$30,3,0),VLOOKUP((A2409-1),'Айгенис Оп11'!$A$2:$C$30,3,0))),2)</f>
        <v>1.23</v>
      </c>
      <c r="G2409" s="43">
        <f>COUNTIF(D2410:$D$2571,365)</f>
        <v>162</v>
      </c>
      <c r="H2409" s="43">
        <f>COUNTIF(D2410:$D$2571,366)</f>
        <v>0</v>
      </c>
    </row>
    <row r="2410" spans="1:8" x14ac:dyDescent="0.25">
      <c r="A2410" s="1">
        <f>COUNTIF($C$2:C2410,"Да")</f>
        <v>26</v>
      </c>
      <c r="B2410" s="45">
        <f t="shared" si="76"/>
        <v>47409</v>
      </c>
      <c r="C2410" s="42" t="str">
        <f>IF(ISERROR(VLOOKUP(B2410,'Айгенис Оп11'!$C$3:$C$30,1,0)),"Нет","Да")</f>
        <v>Нет</v>
      </c>
      <c r="D2410" s="43">
        <f t="shared" si="77"/>
        <v>365</v>
      </c>
      <c r="E2410" s="44">
        <f>ROUND(('Все выпуски'!$J$3*'Все выпуски'!$J$6/100)/365*(B2410-IF(C2410="Нет",VLOOKUP(A2410,'Айгенис Оп11'!$A$2:$C$30,3,0),VLOOKUP((A2410-1),'Айгенис Оп11'!$A$2:$C$30,3,0))),2)</f>
        <v>1.32</v>
      </c>
      <c r="G2410" s="43">
        <f>COUNTIF(D2411:$D$2571,365)</f>
        <v>161</v>
      </c>
      <c r="H2410" s="43">
        <f>COUNTIF(D2411:$D$2571,366)</f>
        <v>0</v>
      </c>
    </row>
    <row r="2411" spans="1:8" x14ac:dyDescent="0.25">
      <c r="A2411" s="1">
        <f>COUNTIF($C$2:C2411,"Да")</f>
        <v>26</v>
      </c>
      <c r="B2411" s="45">
        <f t="shared" si="76"/>
        <v>47410</v>
      </c>
      <c r="C2411" s="42" t="str">
        <f>IF(ISERROR(VLOOKUP(B2411,'Айгенис Оп11'!$C$3:$C$30,1,0)),"Нет","Да")</f>
        <v>Нет</v>
      </c>
      <c r="D2411" s="43">
        <f t="shared" si="77"/>
        <v>365</v>
      </c>
      <c r="E2411" s="44">
        <f>ROUND(('Все выпуски'!$J$3*'Все выпуски'!$J$6/100)/365*(B2411-IF(C2411="Нет",VLOOKUP(A2411,'Айгенис Оп11'!$A$2:$C$30,3,0),VLOOKUP((A2411-1),'Айгенис Оп11'!$A$2:$C$30,3,0))),2)</f>
        <v>1.4</v>
      </c>
      <c r="G2411" s="43">
        <f>COUNTIF(D2412:$D$2571,365)</f>
        <v>160</v>
      </c>
      <c r="H2411" s="43">
        <f>COUNTIF(D2412:$D$2571,366)</f>
        <v>0</v>
      </c>
    </row>
    <row r="2412" spans="1:8" x14ac:dyDescent="0.25">
      <c r="A2412" s="1">
        <f>COUNTIF($C$2:C2412,"Да")</f>
        <v>26</v>
      </c>
      <c r="B2412" s="45">
        <f t="shared" si="76"/>
        <v>47411</v>
      </c>
      <c r="C2412" s="42" t="str">
        <f>IF(ISERROR(VLOOKUP(B2412,'Айгенис Оп11'!$C$3:$C$30,1,0)),"Нет","Да")</f>
        <v>Нет</v>
      </c>
      <c r="D2412" s="43">
        <f t="shared" si="77"/>
        <v>365</v>
      </c>
      <c r="E2412" s="44">
        <f>ROUND(('Все выпуски'!$J$3*'Все выпуски'!$J$6/100)/365*(B2412-IF(C2412="Нет",VLOOKUP(A2412,'Айгенис Оп11'!$A$2:$C$30,3,0),VLOOKUP((A2412-1),'Айгенис Оп11'!$A$2:$C$30,3,0))),2)</f>
        <v>1.48</v>
      </c>
      <c r="G2412" s="43">
        <f>COUNTIF(D2413:$D$2571,365)</f>
        <v>159</v>
      </c>
      <c r="H2412" s="43">
        <f>COUNTIF(D2413:$D$2571,366)</f>
        <v>0</v>
      </c>
    </row>
    <row r="2413" spans="1:8" x14ac:dyDescent="0.25">
      <c r="A2413" s="1">
        <f>COUNTIF($C$2:C2413,"Да")</f>
        <v>26</v>
      </c>
      <c r="B2413" s="45">
        <f t="shared" ref="B2413:B2476" si="78">B2412+1</f>
        <v>47412</v>
      </c>
      <c r="C2413" s="42" t="str">
        <f>IF(ISERROR(VLOOKUP(B2413,'Айгенис Оп11'!$C$3:$C$30,1,0)),"Нет","Да")</f>
        <v>Нет</v>
      </c>
      <c r="D2413" s="43">
        <f t="shared" si="77"/>
        <v>365</v>
      </c>
      <c r="E2413" s="44">
        <f>ROUND(('Все выпуски'!$J$3*'Все выпуски'!$J$6/100)/365*(B2413-IF(C2413="Нет",VLOOKUP(A2413,'Айгенис Оп11'!$A$2:$C$30,3,0),VLOOKUP((A2413-1),'Айгенис Оп11'!$A$2:$C$30,3,0))),2)</f>
        <v>1.56</v>
      </c>
      <c r="G2413" s="43">
        <f>COUNTIF(D2414:$D$2571,365)</f>
        <v>158</v>
      </c>
      <c r="H2413" s="43">
        <f>COUNTIF(D2414:$D$2571,366)</f>
        <v>0</v>
      </c>
    </row>
    <row r="2414" spans="1:8" x14ac:dyDescent="0.25">
      <c r="A2414" s="1">
        <f>COUNTIF($C$2:C2414,"Да")</f>
        <v>26</v>
      </c>
      <c r="B2414" s="45">
        <f t="shared" si="78"/>
        <v>47413</v>
      </c>
      <c r="C2414" s="42" t="str">
        <f>IF(ISERROR(VLOOKUP(B2414,'Айгенис Оп11'!$C$3:$C$30,1,0)),"Нет","Да")</f>
        <v>Нет</v>
      </c>
      <c r="D2414" s="43">
        <f t="shared" si="77"/>
        <v>365</v>
      </c>
      <c r="E2414" s="44">
        <f>ROUND(('Все выпуски'!$J$3*'Все выпуски'!$J$6/100)/365*(B2414-IF(C2414="Нет",VLOOKUP(A2414,'Айгенис Оп11'!$A$2:$C$30,3,0),VLOOKUP((A2414-1),'Айгенис Оп11'!$A$2:$C$30,3,0))),2)</f>
        <v>1.64</v>
      </c>
      <c r="G2414" s="43">
        <f>COUNTIF(D2415:$D$2571,365)</f>
        <v>157</v>
      </c>
      <c r="H2414" s="43">
        <f>COUNTIF(D2415:$D$2571,366)</f>
        <v>0</v>
      </c>
    </row>
    <row r="2415" spans="1:8" x14ac:dyDescent="0.25">
      <c r="A2415" s="1">
        <f>COUNTIF($C$2:C2415,"Да")</f>
        <v>26</v>
      </c>
      <c r="B2415" s="45">
        <f t="shared" si="78"/>
        <v>47414</v>
      </c>
      <c r="C2415" s="42" t="str">
        <f>IF(ISERROR(VLOOKUP(B2415,'Айгенис Оп11'!$C$3:$C$30,1,0)),"Нет","Да")</f>
        <v>Нет</v>
      </c>
      <c r="D2415" s="43">
        <f t="shared" si="77"/>
        <v>365</v>
      </c>
      <c r="E2415" s="44">
        <f>ROUND(('Все выпуски'!$J$3*'Все выпуски'!$J$6/100)/365*(B2415-IF(C2415="Нет",VLOOKUP(A2415,'Айгенис Оп11'!$A$2:$C$30,3,0),VLOOKUP((A2415-1),'Айгенис Оп11'!$A$2:$C$30,3,0))),2)</f>
        <v>1.73</v>
      </c>
      <c r="G2415" s="43">
        <f>COUNTIF(D2416:$D$2571,365)</f>
        <v>156</v>
      </c>
      <c r="H2415" s="43">
        <f>COUNTIF(D2416:$D$2571,366)</f>
        <v>0</v>
      </c>
    </row>
    <row r="2416" spans="1:8" x14ac:dyDescent="0.25">
      <c r="A2416" s="1">
        <f>COUNTIF($C$2:C2416,"Да")</f>
        <v>26</v>
      </c>
      <c r="B2416" s="45">
        <f t="shared" si="78"/>
        <v>47415</v>
      </c>
      <c r="C2416" s="42" t="str">
        <f>IF(ISERROR(VLOOKUP(B2416,'Айгенис Оп11'!$C$3:$C$30,1,0)),"Нет","Да")</f>
        <v>Нет</v>
      </c>
      <c r="D2416" s="43">
        <f t="shared" si="77"/>
        <v>365</v>
      </c>
      <c r="E2416" s="44">
        <f>ROUND(('Все выпуски'!$J$3*'Все выпуски'!$J$6/100)/365*(B2416-IF(C2416="Нет",VLOOKUP(A2416,'Айгенис Оп11'!$A$2:$C$30,3,0),VLOOKUP((A2416-1),'Айгенис Оп11'!$A$2:$C$30,3,0))),2)</f>
        <v>1.81</v>
      </c>
      <c r="G2416" s="43">
        <f>COUNTIF(D2417:$D$2571,365)</f>
        <v>155</v>
      </c>
      <c r="H2416" s="43">
        <f>COUNTIF(D2417:$D$2571,366)</f>
        <v>0</v>
      </c>
    </row>
    <row r="2417" spans="1:8" x14ac:dyDescent="0.25">
      <c r="A2417" s="1">
        <f>COUNTIF($C$2:C2417,"Да")</f>
        <v>26</v>
      </c>
      <c r="B2417" s="45">
        <f t="shared" si="78"/>
        <v>47416</v>
      </c>
      <c r="C2417" s="42" t="str">
        <f>IF(ISERROR(VLOOKUP(B2417,'Айгенис Оп11'!$C$3:$C$30,1,0)),"Нет","Да")</f>
        <v>Нет</v>
      </c>
      <c r="D2417" s="43">
        <f t="shared" si="77"/>
        <v>365</v>
      </c>
      <c r="E2417" s="44">
        <f>ROUND(('Все выпуски'!$J$3*'Все выпуски'!$J$6/100)/365*(B2417-IF(C2417="Нет",VLOOKUP(A2417,'Айгенис Оп11'!$A$2:$C$30,3,0),VLOOKUP((A2417-1),'Айгенис Оп11'!$A$2:$C$30,3,0))),2)</f>
        <v>1.89</v>
      </c>
      <c r="G2417" s="43">
        <f>COUNTIF(D2418:$D$2571,365)</f>
        <v>154</v>
      </c>
      <c r="H2417" s="43">
        <f>COUNTIF(D2418:$D$2571,366)</f>
        <v>0</v>
      </c>
    </row>
    <row r="2418" spans="1:8" x14ac:dyDescent="0.25">
      <c r="A2418" s="1">
        <f>COUNTIF($C$2:C2418,"Да")</f>
        <v>26</v>
      </c>
      <c r="B2418" s="45">
        <f t="shared" si="78"/>
        <v>47417</v>
      </c>
      <c r="C2418" s="42" t="str">
        <f>IF(ISERROR(VLOOKUP(B2418,'Айгенис Оп11'!$C$3:$C$30,1,0)),"Нет","Да")</f>
        <v>Нет</v>
      </c>
      <c r="D2418" s="43">
        <f t="shared" si="77"/>
        <v>365</v>
      </c>
      <c r="E2418" s="44">
        <f>ROUND(('Все выпуски'!$J$3*'Все выпуски'!$J$6/100)/365*(B2418-IF(C2418="Нет",VLOOKUP(A2418,'Айгенис Оп11'!$A$2:$C$30,3,0),VLOOKUP((A2418-1),'Айгенис Оп11'!$A$2:$C$30,3,0))),2)</f>
        <v>1.97</v>
      </c>
      <c r="G2418" s="43">
        <f>COUNTIF(D2419:$D$2571,365)</f>
        <v>153</v>
      </c>
      <c r="H2418" s="43">
        <f>COUNTIF(D2419:$D$2571,366)</f>
        <v>0</v>
      </c>
    </row>
    <row r="2419" spans="1:8" x14ac:dyDescent="0.25">
      <c r="A2419" s="1">
        <f>COUNTIF($C$2:C2419,"Да")</f>
        <v>26</v>
      </c>
      <c r="B2419" s="45">
        <f t="shared" si="78"/>
        <v>47418</v>
      </c>
      <c r="C2419" s="42" t="str">
        <f>IF(ISERROR(VLOOKUP(B2419,'Айгенис Оп11'!$C$3:$C$30,1,0)),"Нет","Да")</f>
        <v>Нет</v>
      </c>
      <c r="D2419" s="43">
        <f t="shared" si="77"/>
        <v>365</v>
      </c>
      <c r="E2419" s="44">
        <f>ROUND(('Все выпуски'!$J$3*'Все выпуски'!$J$6/100)/365*(B2419-IF(C2419="Нет",VLOOKUP(A2419,'Айгенис Оп11'!$A$2:$C$30,3,0),VLOOKUP((A2419-1),'Айгенис Оп11'!$A$2:$C$30,3,0))),2)</f>
        <v>2.0499999999999998</v>
      </c>
      <c r="G2419" s="43">
        <f>COUNTIF(D2420:$D$2571,365)</f>
        <v>152</v>
      </c>
      <c r="H2419" s="43">
        <f>COUNTIF(D2420:$D$2571,366)</f>
        <v>0</v>
      </c>
    </row>
    <row r="2420" spans="1:8" x14ac:dyDescent="0.25">
      <c r="A2420" s="1">
        <f>COUNTIF($C$2:C2420,"Да")</f>
        <v>26</v>
      </c>
      <c r="B2420" s="45">
        <f t="shared" si="78"/>
        <v>47419</v>
      </c>
      <c r="C2420" s="42" t="str">
        <f>IF(ISERROR(VLOOKUP(B2420,'Айгенис Оп11'!$C$3:$C$30,1,0)),"Нет","Да")</f>
        <v>Нет</v>
      </c>
      <c r="D2420" s="43">
        <f t="shared" si="77"/>
        <v>365</v>
      </c>
      <c r="E2420" s="44">
        <f>ROUND(('Все выпуски'!$J$3*'Все выпуски'!$J$6/100)/365*(B2420-IF(C2420="Нет",VLOOKUP(A2420,'Айгенис Оп11'!$A$2:$C$30,3,0),VLOOKUP((A2420-1),'Айгенис Оп11'!$A$2:$C$30,3,0))),2)</f>
        <v>2.14</v>
      </c>
      <c r="G2420" s="43">
        <f>COUNTIF(D2421:$D$2571,365)</f>
        <v>151</v>
      </c>
      <c r="H2420" s="43">
        <f>COUNTIF(D2421:$D$2571,366)</f>
        <v>0</v>
      </c>
    </row>
    <row r="2421" spans="1:8" x14ac:dyDescent="0.25">
      <c r="A2421" s="1">
        <f>COUNTIF($C$2:C2421,"Да")</f>
        <v>26</v>
      </c>
      <c r="B2421" s="45">
        <f t="shared" si="78"/>
        <v>47420</v>
      </c>
      <c r="C2421" s="42" t="str">
        <f>IF(ISERROR(VLOOKUP(B2421,'Айгенис Оп11'!$C$3:$C$30,1,0)),"Нет","Да")</f>
        <v>Нет</v>
      </c>
      <c r="D2421" s="43">
        <f t="shared" si="77"/>
        <v>365</v>
      </c>
      <c r="E2421" s="44">
        <f>ROUND(('Все выпуски'!$J$3*'Все выпуски'!$J$6/100)/365*(B2421-IF(C2421="Нет",VLOOKUP(A2421,'Айгенис Оп11'!$A$2:$C$30,3,0),VLOOKUP((A2421-1),'Айгенис Оп11'!$A$2:$C$30,3,0))),2)</f>
        <v>2.2200000000000002</v>
      </c>
      <c r="G2421" s="43">
        <f>COUNTIF(D2422:$D$2571,365)</f>
        <v>150</v>
      </c>
      <c r="H2421" s="43">
        <f>COUNTIF(D2422:$D$2571,366)</f>
        <v>0</v>
      </c>
    </row>
    <row r="2422" spans="1:8" x14ac:dyDescent="0.25">
      <c r="A2422" s="1">
        <f>COUNTIF($C$2:C2422,"Да")</f>
        <v>26</v>
      </c>
      <c r="B2422" s="45">
        <f t="shared" si="78"/>
        <v>47421</v>
      </c>
      <c r="C2422" s="42" t="str">
        <f>IF(ISERROR(VLOOKUP(B2422,'Айгенис Оп11'!$C$3:$C$30,1,0)),"Нет","Да")</f>
        <v>Нет</v>
      </c>
      <c r="D2422" s="43">
        <f t="shared" si="77"/>
        <v>365</v>
      </c>
      <c r="E2422" s="44">
        <f>ROUND(('Все выпуски'!$J$3*'Все выпуски'!$J$6/100)/365*(B2422-IF(C2422="Нет",VLOOKUP(A2422,'Айгенис Оп11'!$A$2:$C$30,3,0),VLOOKUP((A2422-1),'Айгенис Оп11'!$A$2:$C$30,3,0))),2)</f>
        <v>2.2999999999999998</v>
      </c>
      <c r="G2422" s="43">
        <f>COUNTIF(D2423:$D$2571,365)</f>
        <v>149</v>
      </c>
      <c r="H2422" s="43">
        <f>COUNTIF(D2423:$D$2571,366)</f>
        <v>0</v>
      </c>
    </row>
    <row r="2423" spans="1:8" x14ac:dyDescent="0.25">
      <c r="A2423" s="1">
        <f>COUNTIF($C$2:C2423,"Да")</f>
        <v>26</v>
      </c>
      <c r="B2423" s="45">
        <f t="shared" si="78"/>
        <v>47422</v>
      </c>
      <c r="C2423" s="42" t="str">
        <f>IF(ISERROR(VLOOKUP(B2423,'Айгенис Оп11'!$C$3:$C$30,1,0)),"Нет","Да")</f>
        <v>Нет</v>
      </c>
      <c r="D2423" s="43">
        <f t="shared" si="77"/>
        <v>365</v>
      </c>
      <c r="E2423" s="44">
        <f>ROUND(('Все выпуски'!$J$3*'Все выпуски'!$J$6/100)/365*(B2423-IF(C2423="Нет",VLOOKUP(A2423,'Айгенис Оп11'!$A$2:$C$30,3,0),VLOOKUP((A2423-1),'Айгенис Оп11'!$A$2:$C$30,3,0))),2)</f>
        <v>2.38</v>
      </c>
      <c r="G2423" s="43">
        <f>COUNTIF(D2424:$D$2571,365)</f>
        <v>148</v>
      </c>
      <c r="H2423" s="43">
        <f>COUNTIF(D2424:$D$2571,366)</f>
        <v>0</v>
      </c>
    </row>
    <row r="2424" spans="1:8" x14ac:dyDescent="0.25">
      <c r="A2424" s="1">
        <f>COUNTIF($C$2:C2424,"Да")</f>
        <v>26</v>
      </c>
      <c r="B2424" s="45">
        <f t="shared" si="78"/>
        <v>47423</v>
      </c>
      <c r="C2424" s="42" t="str">
        <f>IF(ISERROR(VLOOKUP(B2424,'Айгенис Оп11'!$C$3:$C$30,1,0)),"Нет","Да")</f>
        <v>Нет</v>
      </c>
      <c r="D2424" s="43">
        <f t="shared" si="77"/>
        <v>365</v>
      </c>
      <c r="E2424" s="44">
        <f>ROUND(('Все выпуски'!$J$3*'Все выпуски'!$J$6/100)/365*(B2424-IF(C2424="Нет",VLOOKUP(A2424,'Айгенис Оп11'!$A$2:$C$30,3,0),VLOOKUP((A2424-1),'Айгенис Оп11'!$A$2:$C$30,3,0))),2)</f>
        <v>2.4700000000000002</v>
      </c>
      <c r="G2424" s="43">
        <f>COUNTIF(D2425:$D$2571,365)</f>
        <v>147</v>
      </c>
      <c r="H2424" s="43">
        <f>COUNTIF(D2425:$D$2571,366)</f>
        <v>0</v>
      </c>
    </row>
    <row r="2425" spans="1:8" x14ac:dyDescent="0.25">
      <c r="A2425" s="1">
        <f>COUNTIF($C$2:C2425,"Да")</f>
        <v>26</v>
      </c>
      <c r="B2425" s="45">
        <f t="shared" si="78"/>
        <v>47424</v>
      </c>
      <c r="C2425" s="42" t="str">
        <f>IF(ISERROR(VLOOKUP(B2425,'Айгенис Оп11'!$C$3:$C$30,1,0)),"Нет","Да")</f>
        <v>Нет</v>
      </c>
      <c r="D2425" s="43">
        <f t="shared" si="77"/>
        <v>365</v>
      </c>
      <c r="E2425" s="44">
        <f>ROUND(('Все выпуски'!$J$3*'Все выпуски'!$J$6/100)/365*(B2425-IF(C2425="Нет",VLOOKUP(A2425,'Айгенис Оп11'!$A$2:$C$30,3,0),VLOOKUP((A2425-1),'Айгенис Оп11'!$A$2:$C$30,3,0))),2)</f>
        <v>2.5499999999999998</v>
      </c>
      <c r="G2425" s="43">
        <f>COUNTIF(D2426:$D$2571,365)</f>
        <v>146</v>
      </c>
      <c r="H2425" s="43">
        <f>COUNTIF(D2426:$D$2571,366)</f>
        <v>0</v>
      </c>
    </row>
    <row r="2426" spans="1:8" x14ac:dyDescent="0.25">
      <c r="A2426" s="1">
        <f>COUNTIF($C$2:C2426,"Да")</f>
        <v>26</v>
      </c>
      <c r="B2426" s="45">
        <f t="shared" si="78"/>
        <v>47425</v>
      </c>
      <c r="C2426" s="42" t="str">
        <f>IF(ISERROR(VLOOKUP(B2426,'Айгенис Оп11'!$C$3:$C$30,1,0)),"Нет","Да")</f>
        <v>Нет</v>
      </c>
      <c r="D2426" s="43">
        <f t="shared" si="77"/>
        <v>365</v>
      </c>
      <c r="E2426" s="44">
        <f>ROUND(('Все выпуски'!$J$3*'Все выпуски'!$J$6/100)/365*(B2426-IF(C2426="Нет",VLOOKUP(A2426,'Айгенис Оп11'!$A$2:$C$30,3,0),VLOOKUP((A2426-1),'Айгенис Оп11'!$A$2:$C$30,3,0))),2)</f>
        <v>2.63</v>
      </c>
      <c r="G2426" s="43">
        <f>COUNTIF(D2427:$D$2571,365)</f>
        <v>145</v>
      </c>
      <c r="H2426" s="43">
        <f>COUNTIF(D2427:$D$2571,366)</f>
        <v>0</v>
      </c>
    </row>
    <row r="2427" spans="1:8" x14ac:dyDescent="0.25">
      <c r="A2427" s="1">
        <f>COUNTIF($C$2:C2427,"Да")</f>
        <v>26</v>
      </c>
      <c r="B2427" s="45">
        <f t="shared" si="78"/>
        <v>47426</v>
      </c>
      <c r="C2427" s="42" t="str">
        <f>IF(ISERROR(VLOOKUP(B2427,'Айгенис Оп11'!$C$3:$C$30,1,0)),"Нет","Да")</f>
        <v>Нет</v>
      </c>
      <c r="D2427" s="43">
        <f t="shared" si="77"/>
        <v>365</v>
      </c>
      <c r="E2427" s="44">
        <f>ROUND(('Все выпуски'!$J$3*'Все выпуски'!$J$6/100)/365*(B2427-IF(C2427="Нет",VLOOKUP(A2427,'Айгенис Оп11'!$A$2:$C$30,3,0),VLOOKUP((A2427-1),'Айгенис Оп11'!$A$2:$C$30,3,0))),2)</f>
        <v>2.71</v>
      </c>
      <c r="G2427" s="43">
        <f>COUNTIF(D2428:$D$2571,365)</f>
        <v>144</v>
      </c>
      <c r="H2427" s="43">
        <f>COUNTIF(D2428:$D$2571,366)</f>
        <v>0</v>
      </c>
    </row>
    <row r="2428" spans="1:8" x14ac:dyDescent="0.25">
      <c r="A2428" s="1">
        <f>COUNTIF($C$2:C2428,"Да")</f>
        <v>26</v>
      </c>
      <c r="B2428" s="45">
        <f t="shared" si="78"/>
        <v>47427</v>
      </c>
      <c r="C2428" s="42" t="str">
        <f>IF(ISERROR(VLOOKUP(B2428,'Айгенис Оп11'!$C$3:$C$30,1,0)),"Нет","Да")</f>
        <v>Нет</v>
      </c>
      <c r="D2428" s="43">
        <f t="shared" si="77"/>
        <v>365</v>
      </c>
      <c r="E2428" s="44">
        <f>ROUND(('Все выпуски'!$J$3*'Все выпуски'!$J$6/100)/365*(B2428-IF(C2428="Нет",VLOOKUP(A2428,'Айгенис Оп11'!$A$2:$C$30,3,0),VLOOKUP((A2428-1),'Айгенис Оп11'!$A$2:$C$30,3,0))),2)</f>
        <v>2.79</v>
      </c>
      <c r="G2428" s="43">
        <f>COUNTIF(D2429:$D$2571,365)</f>
        <v>143</v>
      </c>
      <c r="H2428" s="43">
        <f>COUNTIF(D2429:$D$2571,366)</f>
        <v>0</v>
      </c>
    </row>
    <row r="2429" spans="1:8" x14ac:dyDescent="0.25">
      <c r="A2429" s="1">
        <f>COUNTIF($C$2:C2429,"Да")</f>
        <v>26</v>
      </c>
      <c r="B2429" s="45">
        <f t="shared" si="78"/>
        <v>47428</v>
      </c>
      <c r="C2429" s="42" t="str">
        <f>IF(ISERROR(VLOOKUP(B2429,'Айгенис Оп11'!$C$3:$C$30,1,0)),"Нет","Да")</f>
        <v>Нет</v>
      </c>
      <c r="D2429" s="43">
        <f t="shared" si="77"/>
        <v>365</v>
      </c>
      <c r="E2429" s="44">
        <f>ROUND(('Все выпуски'!$J$3*'Все выпуски'!$J$6/100)/365*(B2429-IF(C2429="Нет",VLOOKUP(A2429,'Айгенис Оп11'!$A$2:$C$30,3,0),VLOOKUP((A2429-1),'Айгенис Оп11'!$A$2:$C$30,3,0))),2)</f>
        <v>2.88</v>
      </c>
      <c r="G2429" s="43">
        <f>COUNTIF(D2430:$D$2571,365)</f>
        <v>142</v>
      </c>
      <c r="H2429" s="43">
        <f>COUNTIF(D2430:$D$2571,366)</f>
        <v>0</v>
      </c>
    </row>
    <row r="2430" spans="1:8" x14ac:dyDescent="0.25">
      <c r="A2430" s="1">
        <f>COUNTIF($C$2:C2430,"Да")</f>
        <v>26</v>
      </c>
      <c r="B2430" s="45">
        <f t="shared" si="78"/>
        <v>47429</v>
      </c>
      <c r="C2430" s="42" t="str">
        <f>IF(ISERROR(VLOOKUP(B2430,'Айгенис Оп11'!$C$3:$C$30,1,0)),"Нет","Да")</f>
        <v>Нет</v>
      </c>
      <c r="D2430" s="43">
        <f t="shared" si="77"/>
        <v>365</v>
      </c>
      <c r="E2430" s="44">
        <f>ROUND(('Все выпуски'!$J$3*'Все выпуски'!$J$6/100)/365*(B2430-IF(C2430="Нет",VLOOKUP(A2430,'Айгенис Оп11'!$A$2:$C$30,3,0),VLOOKUP((A2430-1),'Айгенис Оп11'!$A$2:$C$30,3,0))),2)</f>
        <v>2.96</v>
      </c>
      <c r="G2430" s="43">
        <f>COUNTIF(D2431:$D$2571,365)</f>
        <v>141</v>
      </c>
      <c r="H2430" s="43">
        <f>COUNTIF(D2431:$D$2571,366)</f>
        <v>0</v>
      </c>
    </row>
    <row r="2431" spans="1:8" x14ac:dyDescent="0.25">
      <c r="A2431" s="1">
        <f>COUNTIF($C$2:C2431,"Да")</f>
        <v>26</v>
      </c>
      <c r="B2431" s="45">
        <f t="shared" si="78"/>
        <v>47430</v>
      </c>
      <c r="C2431" s="42" t="str">
        <f>IF(ISERROR(VLOOKUP(B2431,'Айгенис Оп11'!$C$3:$C$30,1,0)),"Нет","Да")</f>
        <v>Нет</v>
      </c>
      <c r="D2431" s="43">
        <f t="shared" si="77"/>
        <v>365</v>
      </c>
      <c r="E2431" s="44">
        <f>ROUND(('Все выпуски'!$J$3*'Все выпуски'!$J$6/100)/365*(B2431-IF(C2431="Нет",VLOOKUP(A2431,'Айгенис Оп11'!$A$2:$C$30,3,0),VLOOKUP((A2431-1),'Айгенис Оп11'!$A$2:$C$30,3,0))),2)</f>
        <v>3.04</v>
      </c>
      <c r="G2431" s="43">
        <f>COUNTIF(D2432:$D$2571,365)</f>
        <v>140</v>
      </c>
      <c r="H2431" s="43">
        <f>COUNTIF(D2432:$D$2571,366)</f>
        <v>0</v>
      </c>
    </row>
    <row r="2432" spans="1:8" x14ac:dyDescent="0.25">
      <c r="A2432" s="1">
        <f>COUNTIF($C$2:C2432,"Да")</f>
        <v>26</v>
      </c>
      <c r="B2432" s="45">
        <f t="shared" si="78"/>
        <v>47431</v>
      </c>
      <c r="C2432" s="42" t="str">
        <f>IF(ISERROR(VLOOKUP(B2432,'Айгенис Оп11'!$C$3:$C$30,1,0)),"Нет","Да")</f>
        <v>Нет</v>
      </c>
      <c r="D2432" s="43">
        <f t="shared" si="77"/>
        <v>365</v>
      </c>
      <c r="E2432" s="44">
        <f>ROUND(('Все выпуски'!$J$3*'Все выпуски'!$J$6/100)/365*(B2432-IF(C2432="Нет",VLOOKUP(A2432,'Айгенис Оп11'!$A$2:$C$30,3,0),VLOOKUP((A2432-1),'Айгенис Оп11'!$A$2:$C$30,3,0))),2)</f>
        <v>3.12</v>
      </c>
      <c r="G2432" s="43">
        <f>COUNTIF(D2433:$D$2571,365)</f>
        <v>139</v>
      </c>
      <c r="H2432" s="43">
        <f>COUNTIF(D2433:$D$2571,366)</f>
        <v>0</v>
      </c>
    </row>
    <row r="2433" spans="1:8" x14ac:dyDescent="0.25">
      <c r="A2433" s="1">
        <f>COUNTIF($C$2:C2433,"Да")</f>
        <v>26</v>
      </c>
      <c r="B2433" s="45">
        <f t="shared" si="78"/>
        <v>47432</v>
      </c>
      <c r="C2433" s="42" t="str">
        <f>IF(ISERROR(VLOOKUP(B2433,'Айгенис Оп11'!$C$3:$C$30,1,0)),"Нет","Да")</f>
        <v>Нет</v>
      </c>
      <c r="D2433" s="43">
        <f t="shared" si="77"/>
        <v>365</v>
      </c>
      <c r="E2433" s="44">
        <f>ROUND(('Все выпуски'!$J$3*'Все выпуски'!$J$6/100)/365*(B2433-IF(C2433="Нет",VLOOKUP(A2433,'Айгенис Оп11'!$A$2:$C$30,3,0),VLOOKUP((A2433-1),'Айгенис Оп11'!$A$2:$C$30,3,0))),2)</f>
        <v>3.21</v>
      </c>
      <c r="G2433" s="43">
        <f>COUNTIF(D2434:$D$2571,365)</f>
        <v>138</v>
      </c>
      <c r="H2433" s="43">
        <f>COUNTIF(D2434:$D$2571,366)</f>
        <v>0</v>
      </c>
    </row>
    <row r="2434" spans="1:8" x14ac:dyDescent="0.25">
      <c r="A2434" s="1">
        <f>COUNTIF($C$2:C2434,"Да")</f>
        <v>26</v>
      </c>
      <c r="B2434" s="45">
        <f t="shared" si="78"/>
        <v>47433</v>
      </c>
      <c r="C2434" s="42" t="str">
        <f>IF(ISERROR(VLOOKUP(B2434,'Айгенис Оп11'!$C$3:$C$30,1,0)),"Нет","Да")</f>
        <v>Нет</v>
      </c>
      <c r="D2434" s="43">
        <f t="shared" si="77"/>
        <v>365</v>
      </c>
      <c r="E2434" s="44">
        <f>ROUND(('Все выпуски'!$J$3*'Все выпуски'!$J$6/100)/365*(B2434-IF(C2434="Нет",VLOOKUP(A2434,'Айгенис Оп11'!$A$2:$C$30,3,0),VLOOKUP((A2434-1),'Айгенис Оп11'!$A$2:$C$30,3,0))),2)</f>
        <v>3.29</v>
      </c>
      <c r="G2434" s="43">
        <f>COUNTIF(D2435:$D$2571,365)</f>
        <v>137</v>
      </c>
      <c r="H2434" s="43">
        <f>COUNTIF(D2435:$D$2571,366)</f>
        <v>0</v>
      </c>
    </row>
    <row r="2435" spans="1:8" x14ac:dyDescent="0.25">
      <c r="A2435" s="1">
        <f>COUNTIF($C$2:C2435,"Да")</f>
        <v>26</v>
      </c>
      <c r="B2435" s="45">
        <f t="shared" si="78"/>
        <v>47434</v>
      </c>
      <c r="C2435" s="42" t="str">
        <f>IF(ISERROR(VLOOKUP(B2435,'Айгенис Оп11'!$C$3:$C$30,1,0)),"Нет","Да")</f>
        <v>Нет</v>
      </c>
      <c r="D2435" s="43">
        <f t="shared" ref="D2435:D2498" si="79">IF(MOD(YEAR(B2435),4)=0,366,365)</f>
        <v>365</v>
      </c>
      <c r="E2435" s="44">
        <f>ROUND(('Все выпуски'!$J$3*'Все выпуски'!$J$6/100)/365*(B2435-IF(C2435="Нет",VLOOKUP(A2435,'Айгенис Оп11'!$A$2:$C$30,3,0),VLOOKUP((A2435-1),'Айгенис Оп11'!$A$2:$C$30,3,0))),2)</f>
        <v>3.37</v>
      </c>
      <c r="G2435" s="43">
        <f>COUNTIF(D2436:$D$2571,365)</f>
        <v>136</v>
      </c>
      <c r="H2435" s="43">
        <f>COUNTIF(D2436:$D$2571,366)</f>
        <v>0</v>
      </c>
    </row>
    <row r="2436" spans="1:8" x14ac:dyDescent="0.25">
      <c r="A2436" s="1">
        <f>COUNTIF($C$2:C2436,"Да")</f>
        <v>26</v>
      </c>
      <c r="B2436" s="45">
        <f t="shared" si="78"/>
        <v>47435</v>
      </c>
      <c r="C2436" s="42" t="str">
        <f>IF(ISERROR(VLOOKUP(B2436,'Айгенис Оп11'!$C$3:$C$30,1,0)),"Нет","Да")</f>
        <v>Нет</v>
      </c>
      <c r="D2436" s="43">
        <f t="shared" si="79"/>
        <v>365</v>
      </c>
      <c r="E2436" s="44">
        <f>ROUND(('Все выпуски'!$J$3*'Все выпуски'!$J$6/100)/365*(B2436-IF(C2436="Нет",VLOOKUP(A2436,'Айгенис Оп11'!$A$2:$C$30,3,0),VLOOKUP((A2436-1),'Айгенис Оп11'!$A$2:$C$30,3,0))),2)</f>
        <v>3.45</v>
      </c>
      <c r="G2436" s="43">
        <f>COUNTIF(D2437:$D$2571,365)</f>
        <v>135</v>
      </c>
      <c r="H2436" s="43">
        <f>COUNTIF(D2437:$D$2571,366)</f>
        <v>0</v>
      </c>
    </row>
    <row r="2437" spans="1:8" x14ac:dyDescent="0.25">
      <c r="A2437" s="1">
        <f>COUNTIF($C$2:C2437,"Да")</f>
        <v>26</v>
      </c>
      <c r="B2437" s="45">
        <f t="shared" si="78"/>
        <v>47436</v>
      </c>
      <c r="C2437" s="42" t="str">
        <f>IF(ISERROR(VLOOKUP(B2437,'Айгенис Оп11'!$C$3:$C$30,1,0)),"Нет","Да")</f>
        <v>Нет</v>
      </c>
      <c r="D2437" s="43">
        <f t="shared" si="79"/>
        <v>365</v>
      </c>
      <c r="E2437" s="44">
        <f>ROUND(('Все выпуски'!$J$3*'Все выпуски'!$J$6/100)/365*(B2437-IF(C2437="Нет",VLOOKUP(A2437,'Айгенис Оп11'!$A$2:$C$30,3,0),VLOOKUP((A2437-1),'Айгенис Оп11'!$A$2:$C$30,3,0))),2)</f>
        <v>3.53</v>
      </c>
      <c r="G2437" s="43">
        <f>COUNTIF(D2438:$D$2571,365)</f>
        <v>134</v>
      </c>
      <c r="H2437" s="43">
        <f>COUNTIF(D2438:$D$2571,366)</f>
        <v>0</v>
      </c>
    </row>
    <row r="2438" spans="1:8" x14ac:dyDescent="0.25">
      <c r="A2438" s="1">
        <f>COUNTIF($C$2:C2438,"Да")</f>
        <v>26</v>
      </c>
      <c r="B2438" s="45">
        <f t="shared" si="78"/>
        <v>47437</v>
      </c>
      <c r="C2438" s="42" t="str">
        <f>IF(ISERROR(VLOOKUP(B2438,'Айгенис Оп11'!$C$3:$C$30,1,0)),"Нет","Да")</f>
        <v>Нет</v>
      </c>
      <c r="D2438" s="43">
        <f t="shared" si="79"/>
        <v>365</v>
      </c>
      <c r="E2438" s="44">
        <f>ROUND(('Все выпуски'!$J$3*'Все выпуски'!$J$6/100)/365*(B2438-IF(C2438="Нет",VLOOKUP(A2438,'Айгенис Оп11'!$A$2:$C$30,3,0),VLOOKUP((A2438-1),'Айгенис Оп11'!$A$2:$C$30,3,0))),2)</f>
        <v>3.62</v>
      </c>
      <c r="G2438" s="43">
        <f>COUNTIF(D2439:$D$2571,365)</f>
        <v>133</v>
      </c>
      <c r="H2438" s="43">
        <f>COUNTIF(D2439:$D$2571,366)</f>
        <v>0</v>
      </c>
    </row>
    <row r="2439" spans="1:8" x14ac:dyDescent="0.25">
      <c r="A2439" s="1">
        <f>COUNTIF($C$2:C2439,"Да")</f>
        <v>26</v>
      </c>
      <c r="B2439" s="45">
        <f t="shared" si="78"/>
        <v>47438</v>
      </c>
      <c r="C2439" s="42" t="str">
        <f>IF(ISERROR(VLOOKUP(B2439,'Айгенис Оп11'!$C$3:$C$30,1,0)),"Нет","Да")</f>
        <v>Нет</v>
      </c>
      <c r="D2439" s="43">
        <f t="shared" si="79"/>
        <v>365</v>
      </c>
      <c r="E2439" s="44">
        <f>ROUND(('Все выпуски'!$J$3*'Все выпуски'!$J$6/100)/365*(B2439-IF(C2439="Нет",VLOOKUP(A2439,'Айгенис Оп11'!$A$2:$C$30,3,0),VLOOKUP((A2439-1),'Айгенис Оп11'!$A$2:$C$30,3,0))),2)</f>
        <v>3.7</v>
      </c>
      <c r="G2439" s="43">
        <f>COUNTIF(D2440:$D$2571,365)</f>
        <v>132</v>
      </c>
      <c r="H2439" s="43">
        <f>COUNTIF(D2440:$D$2571,366)</f>
        <v>0</v>
      </c>
    </row>
    <row r="2440" spans="1:8" x14ac:dyDescent="0.25">
      <c r="A2440" s="1">
        <f>COUNTIF($C$2:C2440,"Да")</f>
        <v>26</v>
      </c>
      <c r="B2440" s="45">
        <f t="shared" si="78"/>
        <v>47439</v>
      </c>
      <c r="C2440" s="42" t="str">
        <f>IF(ISERROR(VLOOKUP(B2440,'Айгенис Оп11'!$C$3:$C$30,1,0)),"Нет","Да")</f>
        <v>Нет</v>
      </c>
      <c r="D2440" s="43">
        <f t="shared" si="79"/>
        <v>365</v>
      </c>
      <c r="E2440" s="44">
        <f>ROUND(('Все выпуски'!$J$3*'Все выпуски'!$J$6/100)/365*(B2440-IF(C2440="Нет",VLOOKUP(A2440,'Айгенис Оп11'!$A$2:$C$30,3,0),VLOOKUP((A2440-1),'Айгенис Оп11'!$A$2:$C$30,3,0))),2)</f>
        <v>3.78</v>
      </c>
      <c r="G2440" s="43">
        <f>COUNTIF(D2441:$D$2571,365)</f>
        <v>131</v>
      </c>
      <c r="H2440" s="43">
        <f>COUNTIF(D2441:$D$2571,366)</f>
        <v>0</v>
      </c>
    </row>
    <row r="2441" spans="1:8" x14ac:dyDescent="0.25">
      <c r="A2441" s="1">
        <f>COUNTIF($C$2:C2441,"Да")</f>
        <v>26</v>
      </c>
      <c r="B2441" s="45">
        <f t="shared" si="78"/>
        <v>47440</v>
      </c>
      <c r="C2441" s="42" t="str">
        <f>IF(ISERROR(VLOOKUP(B2441,'Айгенис Оп11'!$C$3:$C$30,1,0)),"Нет","Да")</f>
        <v>Нет</v>
      </c>
      <c r="D2441" s="43">
        <f t="shared" si="79"/>
        <v>365</v>
      </c>
      <c r="E2441" s="44">
        <f>ROUND(('Все выпуски'!$J$3*'Все выпуски'!$J$6/100)/365*(B2441-IF(C2441="Нет",VLOOKUP(A2441,'Айгенис Оп11'!$A$2:$C$30,3,0),VLOOKUP((A2441-1),'Айгенис Оп11'!$A$2:$C$30,3,0))),2)</f>
        <v>3.86</v>
      </c>
      <c r="G2441" s="43">
        <f>COUNTIF(D2442:$D$2571,365)</f>
        <v>130</v>
      </c>
      <c r="H2441" s="43">
        <f>COUNTIF(D2442:$D$2571,366)</f>
        <v>0</v>
      </c>
    </row>
    <row r="2442" spans="1:8" x14ac:dyDescent="0.25">
      <c r="A2442" s="1">
        <f>COUNTIF($C$2:C2442,"Да")</f>
        <v>26</v>
      </c>
      <c r="B2442" s="45">
        <f t="shared" si="78"/>
        <v>47441</v>
      </c>
      <c r="C2442" s="42" t="str">
        <f>IF(ISERROR(VLOOKUP(B2442,'Айгенис Оп11'!$C$3:$C$30,1,0)),"Нет","Да")</f>
        <v>Нет</v>
      </c>
      <c r="D2442" s="43">
        <f t="shared" si="79"/>
        <v>365</v>
      </c>
      <c r="E2442" s="44">
        <f>ROUND(('Все выпуски'!$J$3*'Все выпуски'!$J$6/100)/365*(B2442-IF(C2442="Нет",VLOOKUP(A2442,'Айгенис Оп11'!$A$2:$C$30,3,0),VLOOKUP((A2442-1),'Айгенис Оп11'!$A$2:$C$30,3,0))),2)</f>
        <v>3.95</v>
      </c>
      <c r="G2442" s="43">
        <f>COUNTIF(D2443:$D$2571,365)</f>
        <v>129</v>
      </c>
      <c r="H2442" s="43">
        <f>COUNTIF(D2443:$D$2571,366)</f>
        <v>0</v>
      </c>
    </row>
    <row r="2443" spans="1:8" x14ac:dyDescent="0.25">
      <c r="A2443" s="1">
        <f>COUNTIF($C$2:C2443,"Да")</f>
        <v>26</v>
      </c>
      <c r="B2443" s="45">
        <f t="shared" si="78"/>
        <v>47442</v>
      </c>
      <c r="C2443" s="42" t="str">
        <f>IF(ISERROR(VLOOKUP(B2443,'Айгенис Оп11'!$C$3:$C$30,1,0)),"Нет","Да")</f>
        <v>Нет</v>
      </c>
      <c r="D2443" s="43">
        <f t="shared" si="79"/>
        <v>365</v>
      </c>
      <c r="E2443" s="44">
        <f>ROUND(('Все выпуски'!$J$3*'Все выпуски'!$J$6/100)/365*(B2443-IF(C2443="Нет",VLOOKUP(A2443,'Айгенис Оп11'!$A$2:$C$30,3,0),VLOOKUP((A2443-1),'Айгенис Оп11'!$A$2:$C$30,3,0))),2)</f>
        <v>4.03</v>
      </c>
      <c r="G2443" s="43">
        <f>COUNTIF(D2444:$D$2571,365)</f>
        <v>128</v>
      </c>
      <c r="H2443" s="43">
        <f>COUNTIF(D2444:$D$2571,366)</f>
        <v>0</v>
      </c>
    </row>
    <row r="2444" spans="1:8" x14ac:dyDescent="0.25">
      <c r="A2444" s="1">
        <f>COUNTIF($C$2:C2444,"Да")</f>
        <v>26</v>
      </c>
      <c r="B2444" s="45">
        <f t="shared" si="78"/>
        <v>47443</v>
      </c>
      <c r="C2444" s="42" t="str">
        <f>IF(ISERROR(VLOOKUP(B2444,'Айгенис Оп11'!$C$3:$C$30,1,0)),"Нет","Да")</f>
        <v>Нет</v>
      </c>
      <c r="D2444" s="43">
        <f t="shared" si="79"/>
        <v>365</v>
      </c>
      <c r="E2444" s="44">
        <f>ROUND(('Все выпуски'!$J$3*'Все выпуски'!$J$6/100)/365*(B2444-IF(C2444="Нет",VLOOKUP(A2444,'Айгенис Оп11'!$A$2:$C$30,3,0),VLOOKUP((A2444-1),'Айгенис Оп11'!$A$2:$C$30,3,0))),2)</f>
        <v>4.1100000000000003</v>
      </c>
      <c r="G2444" s="43">
        <f>COUNTIF(D2445:$D$2571,365)</f>
        <v>127</v>
      </c>
      <c r="H2444" s="43">
        <f>COUNTIF(D2445:$D$2571,366)</f>
        <v>0</v>
      </c>
    </row>
    <row r="2445" spans="1:8" x14ac:dyDescent="0.25">
      <c r="A2445" s="1">
        <f>COUNTIF($C$2:C2445,"Да")</f>
        <v>26</v>
      </c>
      <c r="B2445" s="45">
        <f t="shared" si="78"/>
        <v>47444</v>
      </c>
      <c r="C2445" s="42" t="str">
        <f>IF(ISERROR(VLOOKUP(B2445,'Айгенис Оп11'!$C$3:$C$30,1,0)),"Нет","Да")</f>
        <v>Нет</v>
      </c>
      <c r="D2445" s="43">
        <f t="shared" si="79"/>
        <v>365</v>
      </c>
      <c r="E2445" s="44">
        <f>ROUND(('Все выпуски'!$J$3*'Все выпуски'!$J$6/100)/365*(B2445-IF(C2445="Нет",VLOOKUP(A2445,'Айгенис Оп11'!$A$2:$C$30,3,0),VLOOKUP((A2445-1),'Айгенис Оп11'!$A$2:$C$30,3,0))),2)</f>
        <v>4.1900000000000004</v>
      </c>
      <c r="G2445" s="43">
        <f>COUNTIF(D2446:$D$2571,365)</f>
        <v>126</v>
      </c>
      <c r="H2445" s="43">
        <f>COUNTIF(D2446:$D$2571,366)</f>
        <v>0</v>
      </c>
    </row>
    <row r="2446" spans="1:8" x14ac:dyDescent="0.25">
      <c r="A2446" s="1">
        <f>COUNTIF($C$2:C2446,"Да")</f>
        <v>26</v>
      </c>
      <c r="B2446" s="45">
        <f t="shared" si="78"/>
        <v>47445</v>
      </c>
      <c r="C2446" s="42" t="str">
        <f>IF(ISERROR(VLOOKUP(B2446,'Айгенис Оп11'!$C$3:$C$30,1,0)),"Нет","Да")</f>
        <v>Нет</v>
      </c>
      <c r="D2446" s="43">
        <f t="shared" si="79"/>
        <v>365</v>
      </c>
      <c r="E2446" s="44">
        <f>ROUND(('Все выпуски'!$J$3*'Все выпуски'!$J$6/100)/365*(B2446-IF(C2446="Нет",VLOOKUP(A2446,'Айгенис Оп11'!$A$2:$C$30,3,0),VLOOKUP((A2446-1),'Айгенис Оп11'!$A$2:$C$30,3,0))),2)</f>
        <v>4.2699999999999996</v>
      </c>
      <c r="G2446" s="43">
        <f>COUNTIF(D2447:$D$2571,365)</f>
        <v>125</v>
      </c>
      <c r="H2446" s="43">
        <f>COUNTIF(D2447:$D$2571,366)</f>
        <v>0</v>
      </c>
    </row>
    <row r="2447" spans="1:8" x14ac:dyDescent="0.25">
      <c r="A2447" s="1">
        <f>COUNTIF($C$2:C2447,"Да")</f>
        <v>26</v>
      </c>
      <c r="B2447" s="45">
        <f t="shared" si="78"/>
        <v>47446</v>
      </c>
      <c r="C2447" s="42" t="str">
        <f>IF(ISERROR(VLOOKUP(B2447,'Айгенис Оп11'!$C$3:$C$30,1,0)),"Нет","Да")</f>
        <v>Нет</v>
      </c>
      <c r="D2447" s="43">
        <f t="shared" si="79"/>
        <v>365</v>
      </c>
      <c r="E2447" s="44">
        <f>ROUND(('Все выпуски'!$J$3*'Все выпуски'!$J$6/100)/365*(B2447-IF(C2447="Нет",VLOOKUP(A2447,'Айгенис Оп11'!$A$2:$C$30,3,0),VLOOKUP((A2447-1),'Айгенис Оп11'!$A$2:$C$30,3,0))),2)</f>
        <v>4.3600000000000003</v>
      </c>
      <c r="G2447" s="43">
        <f>COUNTIF(D2448:$D$2571,365)</f>
        <v>124</v>
      </c>
      <c r="H2447" s="43">
        <f>COUNTIF(D2448:$D$2571,366)</f>
        <v>0</v>
      </c>
    </row>
    <row r="2448" spans="1:8" x14ac:dyDescent="0.25">
      <c r="A2448" s="1">
        <f>COUNTIF($C$2:C2448,"Да")</f>
        <v>26</v>
      </c>
      <c r="B2448" s="45">
        <f t="shared" si="78"/>
        <v>47447</v>
      </c>
      <c r="C2448" s="42" t="str">
        <f>IF(ISERROR(VLOOKUP(B2448,'Айгенис Оп11'!$C$3:$C$30,1,0)),"Нет","Да")</f>
        <v>Нет</v>
      </c>
      <c r="D2448" s="43">
        <f t="shared" si="79"/>
        <v>365</v>
      </c>
      <c r="E2448" s="44">
        <f>ROUND(('Все выпуски'!$J$3*'Все выпуски'!$J$6/100)/365*(B2448-IF(C2448="Нет",VLOOKUP(A2448,'Айгенис Оп11'!$A$2:$C$30,3,0),VLOOKUP((A2448-1),'Айгенис Оп11'!$A$2:$C$30,3,0))),2)</f>
        <v>4.4400000000000004</v>
      </c>
      <c r="G2448" s="43">
        <f>COUNTIF(D2449:$D$2571,365)</f>
        <v>123</v>
      </c>
      <c r="H2448" s="43">
        <f>COUNTIF(D2449:$D$2571,366)</f>
        <v>0</v>
      </c>
    </row>
    <row r="2449" spans="1:8" x14ac:dyDescent="0.25">
      <c r="A2449" s="1">
        <f>COUNTIF($C$2:C2449,"Да")</f>
        <v>26</v>
      </c>
      <c r="B2449" s="45">
        <f t="shared" si="78"/>
        <v>47448</v>
      </c>
      <c r="C2449" s="42" t="str">
        <f>IF(ISERROR(VLOOKUP(B2449,'Айгенис Оп11'!$C$3:$C$30,1,0)),"Нет","Да")</f>
        <v>Нет</v>
      </c>
      <c r="D2449" s="43">
        <f t="shared" si="79"/>
        <v>365</v>
      </c>
      <c r="E2449" s="44">
        <f>ROUND(('Все выпуски'!$J$3*'Все выпуски'!$J$6/100)/365*(B2449-IF(C2449="Нет",VLOOKUP(A2449,'Айгенис Оп11'!$A$2:$C$30,3,0),VLOOKUP((A2449-1),'Айгенис Оп11'!$A$2:$C$30,3,0))),2)</f>
        <v>4.5199999999999996</v>
      </c>
      <c r="G2449" s="43">
        <f>COUNTIF(D2450:$D$2571,365)</f>
        <v>122</v>
      </c>
      <c r="H2449" s="43">
        <f>COUNTIF(D2450:$D$2571,366)</f>
        <v>0</v>
      </c>
    </row>
    <row r="2450" spans="1:8" x14ac:dyDescent="0.25">
      <c r="A2450" s="1">
        <f>COUNTIF($C$2:C2450,"Да")</f>
        <v>26</v>
      </c>
      <c r="B2450" s="45">
        <f t="shared" si="78"/>
        <v>47449</v>
      </c>
      <c r="C2450" s="42" t="str">
        <f>IF(ISERROR(VLOOKUP(B2450,'Айгенис Оп11'!$C$3:$C$30,1,0)),"Нет","Да")</f>
        <v>Нет</v>
      </c>
      <c r="D2450" s="43">
        <f t="shared" si="79"/>
        <v>365</v>
      </c>
      <c r="E2450" s="44">
        <f>ROUND(('Все выпуски'!$J$3*'Все выпуски'!$J$6/100)/365*(B2450-IF(C2450="Нет",VLOOKUP(A2450,'Айгенис Оп11'!$A$2:$C$30,3,0),VLOOKUP((A2450-1),'Айгенис Оп11'!$A$2:$C$30,3,0))),2)</f>
        <v>4.5999999999999996</v>
      </c>
      <c r="G2450" s="43">
        <f>COUNTIF(D2451:$D$2571,365)</f>
        <v>121</v>
      </c>
      <c r="H2450" s="43">
        <f>COUNTIF(D2451:$D$2571,366)</f>
        <v>0</v>
      </c>
    </row>
    <row r="2451" spans="1:8" x14ac:dyDescent="0.25">
      <c r="A2451" s="1">
        <f>COUNTIF($C$2:C2451,"Да")</f>
        <v>26</v>
      </c>
      <c r="B2451" s="45">
        <f t="shared" si="78"/>
        <v>47450</v>
      </c>
      <c r="C2451" s="42" t="str">
        <f>IF(ISERROR(VLOOKUP(B2451,'Айгенис Оп11'!$C$3:$C$30,1,0)),"Нет","Да")</f>
        <v>Нет</v>
      </c>
      <c r="D2451" s="43">
        <f t="shared" si="79"/>
        <v>365</v>
      </c>
      <c r="E2451" s="44">
        <f>ROUND(('Все выпуски'!$J$3*'Все выпуски'!$J$6/100)/365*(B2451-IF(C2451="Нет",VLOOKUP(A2451,'Айгенис Оп11'!$A$2:$C$30,3,0),VLOOKUP((A2451-1),'Айгенис Оп11'!$A$2:$C$30,3,0))),2)</f>
        <v>4.68</v>
      </c>
      <c r="G2451" s="43">
        <f>COUNTIF(D2452:$D$2571,365)</f>
        <v>120</v>
      </c>
      <c r="H2451" s="43">
        <f>COUNTIF(D2452:$D$2571,366)</f>
        <v>0</v>
      </c>
    </row>
    <row r="2452" spans="1:8" x14ac:dyDescent="0.25">
      <c r="A2452" s="1">
        <f>COUNTIF($C$2:C2452,"Да")</f>
        <v>26</v>
      </c>
      <c r="B2452" s="45">
        <f t="shared" si="78"/>
        <v>47451</v>
      </c>
      <c r="C2452" s="42" t="str">
        <f>IF(ISERROR(VLOOKUP(B2452,'Айгенис Оп11'!$C$3:$C$30,1,0)),"Нет","Да")</f>
        <v>Нет</v>
      </c>
      <c r="D2452" s="43">
        <f t="shared" si="79"/>
        <v>365</v>
      </c>
      <c r="E2452" s="44">
        <f>ROUND(('Все выпуски'!$J$3*'Все выпуски'!$J$6/100)/365*(B2452-IF(C2452="Нет",VLOOKUP(A2452,'Айгенис Оп11'!$A$2:$C$30,3,0),VLOOKUP((A2452-1),'Айгенис Оп11'!$A$2:$C$30,3,0))),2)</f>
        <v>4.7699999999999996</v>
      </c>
      <c r="G2452" s="43">
        <f>COUNTIF(D2453:$D$2571,365)</f>
        <v>119</v>
      </c>
      <c r="H2452" s="43">
        <f>COUNTIF(D2453:$D$2571,366)</f>
        <v>0</v>
      </c>
    </row>
    <row r="2453" spans="1:8" x14ac:dyDescent="0.25">
      <c r="A2453" s="1">
        <f>COUNTIF($C$2:C2453,"Да")</f>
        <v>26</v>
      </c>
      <c r="B2453" s="45">
        <f t="shared" si="78"/>
        <v>47452</v>
      </c>
      <c r="C2453" s="42" t="str">
        <f>IF(ISERROR(VLOOKUP(B2453,'Айгенис Оп11'!$C$3:$C$30,1,0)),"Нет","Да")</f>
        <v>Нет</v>
      </c>
      <c r="D2453" s="43">
        <f t="shared" si="79"/>
        <v>365</v>
      </c>
      <c r="E2453" s="44">
        <f>ROUND(('Все выпуски'!$J$3*'Все выпуски'!$J$6/100)/365*(B2453-IF(C2453="Нет",VLOOKUP(A2453,'Айгенис Оп11'!$A$2:$C$30,3,0),VLOOKUP((A2453-1),'Айгенис Оп11'!$A$2:$C$30,3,0))),2)</f>
        <v>4.8499999999999996</v>
      </c>
      <c r="G2453" s="43">
        <f>COUNTIF(D2454:$D$2571,365)</f>
        <v>118</v>
      </c>
      <c r="H2453" s="43">
        <f>COUNTIF(D2454:$D$2571,366)</f>
        <v>0</v>
      </c>
    </row>
    <row r="2454" spans="1:8" x14ac:dyDescent="0.25">
      <c r="A2454" s="1">
        <f>COUNTIF($C$2:C2454,"Да")</f>
        <v>26</v>
      </c>
      <c r="B2454" s="45">
        <f t="shared" si="78"/>
        <v>47453</v>
      </c>
      <c r="C2454" s="42" t="str">
        <f>IF(ISERROR(VLOOKUP(B2454,'Айгенис Оп11'!$C$3:$C$30,1,0)),"Нет","Да")</f>
        <v>Нет</v>
      </c>
      <c r="D2454" s="43">
        <f t="shared" si="79"/>
        <v>365</v>
      </c>
      <c r="E2454" s="44">
        <f>ROUND(('Все выпуски'!$J$3*'Все выпуски'!$J$6/100)/365*(B2454-IF(C2454="Нет",VLOOKUP(A2454,'Айгенис Оп11'!$A$2:$C$30,3,0),VLOOKUP((A2454-1),'Айгенис Оп11'!$A$2:$C$30,3,0))),2)</f>
        <v>4.93</v>
      </c>
      <c r="G2454" s="43">
        <f>COUNTIF(D2455:$D$2571,365)</f>
        <v>117</v>
      </c>
      <c r="H2454" s="43">
        <f>COUNTIF(D2455:$D$2571,366)</f>
        <v>0</v>
      </c>
    </row>
    <row r="2455" spans="1:8" x14ac:dyDescent="0.25">
      <c r="A2455" s="1">
        <f>COUNTIF($C$2:C2455,"Да")</f>
        <v>26</v>
      </c>
      <c r="B2455" s="45">
        <f t="shared" si="78"/>
        <v>47454</v>
      </c>
      <c r="C2455" s="42" t="str">
        <f>IF(ISERROR(VLOOKUP(B2455,'Айгенис Оп11'!$C$3:$C$30,1,0)),"Нет","Да")</f>
        <v>Нет</v>
      </c>
      <c r="D2455" s="43">
        <f t="shared" si="79"/>
        <v>365</v>
      </c>
      <c r="E2455" s="44">
        <f>ROUND(('Все выпуски'!$J$3*'Все выпуски'!$J$6/100)/365*(B2455-IF(C2455="Нет",VLOOKUP(A2455,'Айгенис Оп11'!$A$2:$C$30,3,0),VLOOKUP((A2455-1),'Айгенис Оп11'!$A$2:$C$30,3,0))),2)</f>
        <v>5.01</v>
      </c>
      <c r="G2455" s="43">
        <f>COUNTIF(D2456:$D$2571,365)</f>
        <v>116</v>
      </c>
      <c r="H2455" s="43">
        <f>COUNTIF(D2456:$D$2571,366)</f>
        <v>0</v>
      </c>
    </row>
    <row r="2456" spans="1:8" x14ac:dyDescent="0.25">
      <c r="A2456" s="1">
        <f>COUNTIF($C$2:C2456,"Да")</f>
        <v>26</v>
      </c>
      <c r="B2456" s="45">
        <f t="shared" si="78"/>
        <v>47455</v>
      </c>
      <c r="C2456" s="42" t="str">
        <f>IF(ISERROR(VLOOKUP(B2456,'Айгенис Оп11'!$C$3:$C$30,1,0)),"Нет","Да")</f>
        <v>Нет</v>
      </c>
      <c r="D2456" s="43">
        <f t="shared" si="79"/>
        <v>365</v>
      </c>
      <c r="E2456" s="44">
        <f>ROUND(('Все выпуски'!$J$3*'Все выпуски'!$J$6/100)/365*(B2456-IF(C2456="Нет",VLOOKUP(A2456,'Айгенис Оп11'!$A$2:$C$30,3,0),VLOOKUP((A2456-1),'Айгенис Оп11'!$A$2:$C$30,3,0))),2)</f>
        <v>5.0999999999999996</v>
      </c>
      <c r="G2456" s="43">
        <f>COUNTIF(D2457:$D$2571,365)</f>
        <v>115</v>
      </c>
      <c r="H2456" s="43">
        <f>COUNTIF(D2457:$D$2571,366)</f>
        <v>0</v>
      </c>
    </row>
    <row r="2457" spans="1:8" x14ac:dyDescent="0.25">
      <c r="A2457" s="1">
        <f>COUNTIF($C$2:C2457,"Да")</f>
        <v>26</v>
      </c>
      <c r="B2457" s="45">
        <f t="shared" si="78"/>
        <v>47456</v>
      </c>
      <c r="C2457" s="42" t="str">
        <f>IF(ISERROR(VLOOKUP(B2457,'Айгенис Оп11'!$C$3:$C$30,1,0)),"Нет","Да")</f>
        <v>Нет</v>
      </c>
      <c r="D2457" s="43">
        <f t="shared" si="79"/>
        <v>365</v>
      </c>
      <c r="E2457" s="44">
        <f>ROUND(('Все выпуски'!$J$3*'Все выпуски'!$J$6/100)/365*(B2457-IF(C2457="Нет",VLOOKUP(A2457,'Айгенис Оп11'!$A$2:$C$30,3,0),VLOOKUP((A2457-1),'Айгенис Оп11'!$A$2:$C$30,3,0))),2)</f>
        <v>5.18</v>
      </c>
      <c r="G2457" s="43">
        <f>COUNTIF(D2458:$D$2571,365)</f>
        <v>114</v>
      </c>
      <c r="H2457" s="43">
        <f>COUNTIF(D2458:$D$2571,366)</f>
        <v>0</v>
      </c>
    </row>
    <row r="2458" spans="1:8" x14ac:dyDescent="0.25">
      <c r="A2458" s="1">
        <f>COUNTIF($C$2:C2458,"Да")</f>
        <v>26</v>
      </c>
      <c r="B2458" s="45">
        <f t="shared" si="78"/>
        <v>47457</v>
      </c>
      <c r="C2458" s="42" t="str">
        <f>IF(ISERROR(VLOOKUP(B2458,'Айгенис Оп11'!$C$3:$C$30,1,0)),"Нет","Да")</f>
        <v>Нет</v>
      </c>
      <c r="D2458" s="43">
        <f t="shared" si="79"/>
        <v>365</v>
      </c>
      <c r="E2458" s="44">
        <f>ROUND(('Все выпуски'!$J$3*'Все выпуски'!$J$6/100)/365*(B2458-IF(C2458="Нет",VLOOKUP(A2458,'Айгенис Оп11'!$A$2:$C$30,3,0),VLOOKUP((A2458-1),'Айгенис Оп11'!$A$2:$C$30,3,0))),2)</f>
        <v>5.26</v>
      </c>
      <c r="G2458" s="43">
        <f>COUNTIF(D2459:$D$2571,365)</f>
        <v>113</v>
      </c>
      <c r="H2458" s="43">
        <f>COUNTIF(D2459:$D$2571,366)</f>
        <v>0</v>
      </c>
    </row>
    <row r="2459" spans="1:8" x14ac:dyDescent="0.25">
      <c r="A2459" s="1">
        <f>COUNTIF($C$2:C2459,"Да")</f>
        <v>26</v>
      </c>
      <c r="B2459" s="45">
        <f t="shared" si="78"/>
        <v>47458</v>
      </c>
      <c r="C2459" s="42" t="str">
        <f>IF(ISERROR(VLOOKUP(B2459,'Айгенис Оп11'!$C$3:$C$30,1,0)),"Нет","Да")</f>
        <v>Нет</v>
      </c>
      <c r="D2459" s="43">
        <f t="shared" si="79"/>
        <v>365</v>
      </c>
      <c r="E2459" s="44">
        <f>ROUND(('Все выпуски'!$J$3*'Все выпуски'!$J$6/100)/365*(B2459-IF(C2459="Нет",VLOOKUP(A2459,'Айгенис Оп11'!$A$2:$C$30,3,0),VLOOKUP((A2459-1),'Айгенис Оп11'!$A$2:$C$30,3,0))),2)</f>
        <v>5.34</v>
      </c>
      <c r="G2459" s="43">
        <f>COUNTIF(D2460:$D$2571,365)</f>
        <v>112</v>
      </c>
      <c r="H2459" s="43">
        <f>COUNTIF(D2460:$D$2571,366)</f>
        <v>0</v>
      </c>
    </row>
    <row r="2460" spans="1:8" x14ac:dyDescent="0.25">
      <c r="A2460" s="1">
        <f>COUNTIF($C$2:C2460,"Да")</f>
        <v>26</v>
      </c>
      <c r="B2460" s="45">
        <f t="shared" si="78"/>
        <v>47459</v>
      </c>
      <c r="C2460" s="42" t="str">
        <f>IF(ISERROR(VLOOKUP(B2460,'Айгенис Оп11'!$C$3:$C$30,1,0)),"Нет","Да")</f>
        <v>Нет</v>
      </c>
      <c r="D2460" s="43">
        <f t="shared" si="79"/>
        <v>365</v>
      </c>
      <c r="E2460" s="44">
        <f>ROUND(('Все выпуски'!$J$3*'Все выпуски'!$J$6/100)/365*(B2460-IF(C2460="Нет",VLOOKUP(A2460,'Айгенис Оп11'!$A$2:$C$30,3,0),VLOOKUP((A2460-1),'Айгенис Оп11'!$A$2:$C$30,3,0))),2)</f>
        <v>5.42</v>
      </c>
      <c r="G2460" s="43">
        <f>COUNTIF(D2461:$D$2571,365)</f>
        <v>111</v>
      </c>
      <c r="H2460" s="43">
        <f>COUNTIF(D2461:$D$2571,366)</f>
        <v>0</v>
      </c>
    </row>
    <row r="2461" spans="1:8" x14ac:dyDescent="0.25">
      <c r="A2461" s="1">
        <f>COUNTIF($C$2:C2461,"Да")</f>
        <v>26</v>
      </c>
      <c r="B2461" s="45">
        <f t="shared" si="78"/>
        <v>47460</v>
      </c>
      <c r="C2461" s="42" t="str">
        <f>IF(ISERROR(VLOOKUP(B2461,'Айгенис Оп11'!$C$3:$C$30,1,0)),"Нет","Да")</f>
        <v>Нет</v>
      </c>
      <c r="D2461" s="43">
        <f t="shared" si="79"/>
        <v>365</v>
      </c>
      <c r="E2461" s="44">
        <f>ROUND(('Все выпуски'!$J$3*'Все выпуски'!$J$6/100)/365*(B2461-IF(C2461="Нет",VLOOKUP(A2461,'Айгенис Оп11'!$A$2:$C$30,3,0),VLOOKUP((A2461-1),'Айгенис Оп11'!$A$2:$C$30,3,0))),2)</f>
        <v>5.51</v>
      </c>
      <c r="G2461" s="43">
        <f>COUNTIF(D2462:$D$2571,365)</f>
        <v>110</v>
      </c>
      <c r="H2461" s="43">
        <f>COUNTIF(D2462:$D$2571,366)</f>
        <v>0</v>
      </c>
    </row>
    <row r="2462" spans="1:8" x14ac:dyDescent="0.25">
      <c r="A2462" s="1">
        <f>COUNTIF($C$2:C2462,"Да")</f>
        <v>26</v>
      </c>
      <c r="B2462" s="45">
        <f t="shared" si="78"/>
        <v>47461</v>
      </c>
      <c r="C2462" s="42" t="str">
        <f>IF(ISERROR(VLOOKUP(B2462,'Айгенис Оп11'!$C$3:$C$30,1,0)),"Нет","Да")</f>
        <v>Нет</v>
      </c>
      <c r="D2462" s="43">
        <f t="shared" si="79"/>
        <v>365</v>
      </c>
      <c r="E2462" s="44">
        <f>ROUND(('Все выпуски'!$J$3*'Все выпуски'!$J$6/100)/365*(B2462-IF(C2462="Нет",VLOOKUP(A2462,'Айгенис Оп11'!$A$2:$C$30,3,0),VLOOKUP((A2462-1),'Айгенис Оп11'!$A$2:$C$30,3,0))),2)</f>
        <v>5.59</v>
      </c>
      <c r="G2462" s="43">
        <f>COUNTIF(D2463:$D$2571,365)</f>
        <v>109</v>
      </c>
      <c r="H2462" s="43">
        <f>COUNTIF(D2463:$D$2571,366)</f>
        <v>0</v>
      </c>
    </row>
    <row r="2463" spans="1:8" x14ac:dyDescent="0.25">
      <c r="A2463" s="1">
        <f>COUNTIF($C$2:C2463,"Да")</f>
        <v>26</v>
      </c>
      <c r="B2463" s="45">
        <f t="shared" si="78"/>
        <v>47462</v>
      </c>
      <c r="C2463" s="42" t="str">
        <f>IF(ISERROR(VLOOKUP(B2463,'Айгенис Оп11'!$C$3:$C$30,1,0)),"Нет","Да")</f>
        <v>Нет</v>
      </c>
      <c r="D2463" s="43">
        <f t="shared" si="79"/>
        <v>365</v>
      </c>
      <c r="E2463" s="44">
        <f>ROUND(('Все выпуски'!$J$3*'Все выпуски'!$J$6/100)/365*(B2463-IF(C2463="Нет",VLOOKUP(A2463,'Айгенис Оп11'!$A$2:$C$30,3,0),VLOOKUP((A2463-1),'Айгенис Оп11'!$A$2:$C$30,3,0))),2)</f>
        <v>5.67</v>
      </c>
      <c r="G2463" s="43">
        <f>COUNTIF(D2464:$D$2571,365)</f>
        <v>108</v>
      </c>
      <c r="H2463" s="43">
        <f>COUNTIF(D2464:$D$2571,366)</f>
        <v>0</v>
      </c>
    </row>
    <row r="2464" spans="1:8" x14ac:dyDescent="0.25">
      <c r="A2464" s="1">
        <f>COUNTIF($C$2:C2464,"Да")</f>
        <v>26</v>
      </c>
      <c r="B2464" s="45">
        <f t="shared" si="78"/>
        <v>47463</v>
      </c>
      <c r="C2464" s="42" t="str">
        <f>IF(ISERROR(VLOOKUP(B2464,'Айгенис Оп11'!$C$3:$C$30,1,0)),"Нет","Да")</f>
        <v>Нет</v>
      </c>
      <c r="D2464" s="43">
        <f t="shared" si="79"/>
        <v>365</v>
      </c>
      <c r="E2464" s="44">
        <f>ROUND(('Все выпуски'!$J$3*'Все выпуски'!$J$6/100)/365*(B2464-IF(C2464="Нет",VLOOKUP(A2464,'Айгенис Оп11'!$A$2:$C$30,3,0),VLOOKUP((A2464-1),'Айгенис Оп11'!$A$2:$C$30,3,0))),2)</f>
        <v>5.75</v>
      </c>
      <c r="G2464" s="43">
        <f>COUNTIF(D2465:$D$2571,365)</f>
        <v>107</v>
      </c>
      <c r="H2464" s="43">
        <f>COUNTIF(D2465:$D$2571,366)</f>
        <v>0</v>
      </c>
    </row>
    <row r="2465" spans="1:8" x14ac:dyDescent="0.25">
      <c r="A2465" s="1">
        <f>COUNTIF($C$2:C2465,"Да")</f>
        <v>26</v>
      </c>
      <c r="B2465" s="45">
        <f t="shared" si="78"/>
        <v>47464</v>
      </c>
      <c r="C2465" s="42" t="str">
        <f>IF(ISERROR(VLOOKUP(B2465,'Айгенис Оп11'!$C$3:$C$30,1,0)),"Нет","Да")</f>
        <v>Нет</v>
      </c>
      <c r="D2465" s="43">
        <f t="shared" si="79"/>
        <v>365</v>
      </c>
      <c r="E2465" s="44">
        <f>ROUND(('Все выпуски'!$J$3*'Все выпуски'!$J$6/100)/365*(B2465-IF(C2465="Нет",VLOOKUP(A2465,'Айгенис Оп11'!$A$2:$C$30,3,0),VLOOKUP((A2465-1),'Айгенис Оп11'!$A$2:$C$30,3,0))),2)</f>
        <v>5.84</v>
      </c>
      <c r="G2465" s="43">
        <f>COUNTIF(D2466:$D$2571,365)</f>
        <v>106</v>
      </c>
      <c r="H2465" s="43">
        <f>COUNTIF(D2466:$D$2571,366)</f>
        <v>0</v>
      </c>
    </row>
    <row r="2466" spans="1:8" x14ac:dyDescent="0.25">
      <c r="A2466" s="1">
        <f>COUNTIF($C$2:C2466,"Да")</f>
        <v>26</v>
      </c>
      <c r="B2466" s="45">
        <f t="shared" si="78"/>
        <v>47465</v>
      </c>
      <c r="C2466" s="42" t="str">
        <f>IF(ISERROR(VLOOKUP(B2466,'Айгенис Оп11'!$C$3:$C$30,1,0)),"Нет","Да")</f>
        <v>Нет</v>
      </c>
      <c r="D2466" s="43">
        <f t="shared" si="79"/>
        <v>365</v>
      </c>
      <c r="E2466" s="44">
        <f>ROUND(('Все выпуски'!$J$3*'Все выпуски'!$J$6/100)/365*(B2466-IF(C2466="Нет",VLOOKUP(A2466,'Айгенис Оп11'!$A$2:$C$30,3,0),VLOOKUP((A2466-1),'Айгенис Оп11'!$A$2:$C$30,3,0))),2)</f>
        <v>5.92</v>
      </c>
      <c r="G2466" s="43">
        <f>COUNTIF(D2467:$D$2571,365)</f>
        <v>105</v>
      </c>
      <c r="H2466" s="43">
        <f>COUNTIF(D2467:$D$2571,366)</f>
        <v>0</v>
      </c>
    </row>
    <row r="2467" spans="1:8" x14ac:dyDescent="0.25">
      <c r="A2467" s="1">
        <f>COUNTIF($C$2:C2467,"Да")</f>
        <v>26</v>
      </c>
      <c r="B2467" s="45">
        <f t="shared" si="78"/>
        <v>47466</v>
      </c>
      <c r="C2467" s="42" t="str">
        <f>IF(ISERROR(VLOOKUP(B2467,'Айгенис Оп11'!$C$3:$C$30,1,0)),"Нет","Да")</f>
        <v>Нет</v>
      </c>
      <c r="D2467" s="43">
        <f t="shared" si="79"/>
        <v>365</v>
      </c>
      <c r="E2467" s="44">
        <f>ROUND(('Все выпуски'!$J$3*'Все выпуски'!$J$6/100)/365*(B2467-IF(C2467="Нет",VLOOKUP(A2467,'Айгенис Оп11'!$A$2:$C$30,3,0),VLOOKUP((A2467-1),'Айгенис Оп11'!$A$2:$C$30,3,0))),2)</f>
        <v>6</v>
      </c>
      <c r="G2467" s="43">
        <f>COUNTIF(D2468:$D$2571,365)</f>
        <v>104</v>
      </c>
      <c r="H2467" s="43">
        <f>COUNTIF(D2468:$D$2571,366)</f>
        <v>0</v>
      </c>
    </row>
    <row r="2468" spans="1:8" x14ac:dyDescent="0.25">
      <c r="A2468" s="1">
        <f>COUNTIF($C$2:C2468,"Да")</f>
        <v>26</v>
      </c>
      <c r="B2468" s="45">
        <f t="shared" si="78"/>
        <v>47467</v>
      </c>
      <c r="C2468" s="42" t="str">
        <f>IF(ISERROR(VLOOKUP(B2468,'Айгенис Оп11'!$C$3:$C$30,1,0)),"Нет","Да")</f>
        <v>Нет</v>
      </c>
      <c r="D2468" s="43">
        <f t="shared" si="79"/>
        <v>365</v>
      </c>
      <c r="E2468" s="44">
        <f>ROUND(('Все выпуски'!$J$3*'Все выпуски'!$J$6/100)/365*(B2468-IF(C2468="Нет",VLOOKUP(A2468,'Айгенис Оп11'!$A$2:$C$30,3,0),VLOOKUP((A2468-1),'Айгенис Оп11'!$A$2:$C$30,3,0))),2)</f>
        <v>6.08</v>
      </c>
      <c r="G2468" s="43">
        <f>COUNTIF(D2469:$D$2571,365)</f>
        <v>103</v>
      </c>
      <c r="H2468" s="43">
        <f>COUNTIF(D2469:$D$2571,366)</f>
        <v>0</v>
      </c>
    </row>
    <row r="2469" spans="1:8" x14ac:dyDescent="0.25">
      <c r="A2469" s="1">
        <f>COUNTIF($C$2:C2469,"Да")</f>
        <v>26</v>
      </c>
      <c r="B2469" s="45">
        <f t="shared" si="78"/>
        <v>47468</v>
      </c>
      <c r="C2469" s="42" t="str">
        <f>IF(ISERROR(VLOOKUP(B2469,'Айгенис Оп11'!$C$3:$C$30,1,0)),"Нет","Да")</f>
        <v>Нет</v>
      </c>
      <c r="D2469" s="43">
        <f t="shared" si="79"/>
        <v>365</v>
      </c>
      <c r="E2469" s="44">
        <f>ROUND(('Все выпуски'!$J$3*'Все выпуски'!$J$6/100)/365*(B2469-IF(C2469="Нет",VLOOKUP(A2469,'Айгенис Оп11'!$A$2:$C$30,3,0),VLOOKUP((A2469-1),'Айгенис Оп11'!$A$2:$C$30,3,0))),2)</f>
        <v>6.16</v>
      </c>
      <c r="G2469" s="43">
        <f>COUNTIF(D2470:$D$2571,365)</f>
        <v>102</v>
      </c>
      <c r="H2469" s="43">
        <f>COUNTIF(D2470:$D$2571,366)</f>
        <v>0</v>
      </c>
    </row>
    <row r="2470" spans="1:8" x14ac:dyDescent="0.25">
      <c r="A2470" s="1">
        <f>COUNTIF($C$2:C2470,"Да")</f>
        <v>26</v>
      </c>
      <c r="B2470" s="45">
        <f t="shared" si="78"/>
        <v>47469</v>
      </c>
      <c r="C2470" s="42" t="str">
        <f>IF(ISERROR(VLOOKUP(B2470,'Айгенис Оп11'!$C$3:$C$30,1,0)),"Нет","Да")</f>
        <v>Нет</v>
      </c>
      <c r="D2470" s="43">
        <f t="shared" si="79"/>
        <v>365</v>
      </c>
      <c r="E2470" s="44">
        <f>ROUND(('Все выпуски'!$J$3*'Все выпуски'!$J$6/100)/365*(B2470-IF(C2470="Нет",VLOOKUP(A2470,'Айгенис Оп11'!$A$2:$C$30,3,0),VLOOKUP((A2470-1),'Айгенис Оп11'!$A$2:$C$30,3,0))),2)</f>
        <v>6.25</v>
      </c>
      <c r="G2470" s="43">
        <f>COUNTIF(D2471:$D$2571,365)</f>
        <v>101</v>
      </c>
      <c r="H2470" s="43">
        <f>COUNTIF(D2471:$D$2571,366)</f>
        <v>0</v>
      </c>
    </row>
    <row r="2471" spans="1:8" x14ac:dyDescent="0.25">
      <c r="A2471" s="1">
        <f>COUNTIF($C$2:C2471,"Да")</f>
        <v>26</v>
      </c>
      <c r="B2471" s="45">
        <f t="shared" si="78"/>
        <v>47470</v>
      </c>
      <c r="C2471" s="42" t="str">
        <f>IF(ISERROR(VLOOKUP(B2471,'Айгенис Оп11'!$C$3:$C$30,1,0)),"Нет","Да")</f>
        <v>Нет</v>
      </c>
      <c r="D2471" s="43">
        <f t="shared" si="79"/>
        <v>365</v>
      </c>
      <c r="E2471" s="44">
        <f>ROUND(('Все выпуски'!$J$3*'Все выпуски'!$J$6/100)/365*(B2471-IF(C2471="Нет",VLOOKUP(A2471,'Айгенис Оп11'!$A$2:$C$30,3,0),VLOOKUP((A2471-1),'Айгенис Оп11'!$A$2:$C$30,3,0))),2)</f>
        <v>6.33</v>
      </c>
      <c r="G2471" s="43">
        <f>COUNTIF(D2472:$D$2571,365)</f>
        <v>100</v>
      </c>
      <c r="H2471" s="43">
        <f>COUNTIF(D2472:$D$2571,366)</f>
        <v>0</v>
      </c>
    </row>
    <row r="2472" spans="1:8" x14ac:dyDescent="0.25">
      <c r="A2472" s="1">
        <f>COUNTIF($C$2:C2472,"Да")</f>
        <v>26</v>
      </c>
      <c r="B2472" s="45">
        <f t="shared" si="78"/>
        <v>47471</v>
      </c>
      <c r="C2472" s="42" t="str">
        <f>IF(ISERROR(VLOOKUP(B2472,'Айгенис Оп11'!$C$3:$C$30,1,0)),"Нет","Да")</f>
        <v>Нет</v>
      </c>
      <c r="D2472" s="43">
        <f t="shared" si="79"/>
        <v>365</v>
      </c>
      <c r="E2472" s="44">
        <f>ROUND(('Все выпуски'!$J$3*'Все выпуски'!$J$6/100)/365*(B2472-IF(C2472="Нет",VLOOKUP(A2472,'Айгенис Оп11'!$A$2:$C$30,3,0),VLOOKUP((A2472-1),'Айгенис Оп11'!$A$2:$C$30,3,0))),2)</f>
        <v>6.41</v>
      </c>
      <c r="G2472" s="43">
        <f>COUNTIF(D2473:$D$2571,365)</f>
        <v>99</v>
      </c>
      <c r="H2472" s="43">
        <f>COUNTIF(D2473:$D$2571,366)</f>
        <v>0</v>
      </c>
    </row>
    <row r="2473" spans="1:8" x14ac:dyDescent="0.25">
      <c r="A2473" s="1">
        <f>COUNTIF($C$2:C2473,"Да")</f>
        <v>26</v>
      </c>
      <c r="B2473" s="45">
        <f t="shared" si="78"/>
        <v>47472</v>
      </c>
      <c r="C2473" s="42" t="str">
        <f>IF(ISERROR(VLOOKUP(B2473,'Айгенис Оп11'!$C$3:$C$30,1,0)),"Нет","Да")</f>
        <v>Нет</v>
      </c>
      <c r="D2473" s="43">
        <f t="shared" si="79"/>
        <v>365</v>
      </c>
      <c r="E2473" s="44">
        <f>ROUND(('Все выпуски'!$J$3*'Все выпуски'!$J$6/100)/365*(B2473-IF(C2473="Нет",VLOOKUP(A2473,'Айгенис Оп11'!$A$2:$C$30,3,0),VLOOKUP((A2473-1),'Айгенис Оп11'!$A$2:$C$30,3,0))),2)</f>
        <v>6.49</v>
      </c>
      <c r="G2473" s="43">
        <f>COUNTIF(D2474:$D$2571,365)</f>
        <v>98</v>
      </c>
      <c r="H2473" s="43">
        <f>COUNTIF(D2474:$D$2571,366)</f>
        <v>0</v>
      </c>
    </row>
    <row r="2474" spans="1:8" x14ac:dyDescent="0.25">
      <c r="A2474" s="1">
        <f>COUNTIF($C$2:C2474,"Да")</f>
        <v>26</v>
      </c>
      <c r="B2474" s="45">
        <f t="shared" si="78"/>
        <v>47473</v>
      </c>
      <c r="C2474" s="42" t="str">
        <f>IF(ISERROR(VLOOKUP(B2474,'Айгенис Оп11'!$C$3:$C$30,1,0)),"Нет","Да")</f>
        <v>Нет</v>
      </c>
      <c r="D2474" s="43">
        <f t="shared" si="79"/>
        <v>365</v>
      </c>
      <c r="E2474" s="44">
        <f>ROUND(('Все выпуски'!$J$3*'Все выпуски'!$J$6/100)/365*(B2474-IF(C2474="Нет",VLOOKUP(A2474,'Айгенис Оп11'!$A$2:$C$30,3,0),VLOOKUP((A2474-1),'Айгенис Оп11'!$A$2:$C$30,3,0))),2)</f>
        <v>6.58</v>
      </c>
      <c r="G2474" s="43">
        <f>COUNTIF(D2475:$D$2571,365)</f>
        <v>97</v>
      </c>
      <c r="H2474" s="43">
        <f>COUNTIF(D2475:$D$2571,366)</f>
        <v>0</v>
      </c>
    </row>
    <row r="2475" spans="1:8" x14ac:dyDescent="0.25">
      <c r="A2475" s="1">
        <f>COUNTIF($C$2:C2475,"Да")</f>
        <v>26</v>
      </c>
      <c r="B2475" s="45">
        <f t="shared" si="78"/>
        <v>47474</v>
      </c>
      <c r="C2475" s="42" t="str">
        <f>IF(ISERROR(VLOOKUP(B2475,'Айгенис Оп11'!$C$3:$C$30,1,0)),"Нет","Да")</f>
        <v>Нет</v>
      </c>
      <c r="D2475" s="43">
        <f t="shared" si="79"/>
        <v>365</v>
      </c>
      <c r="E2475" s="44">
        <f>ROUND(('Все выпуски'!$J$3*'Все выпуски'!$J$6/100)/365*(B2475-IF(C2475="Нет",VLOOKUP(A2475,'Айгенис Оп11'!$A$2:$C$30,3,0),VLOOKUP((A2475-1),'Айгенис Оп11'!$A$2:$C$30,3,0))),2)</f>
        <v>6.66</v>
      </c>
      <c r="G2475" s="43">
        <f>COUNTIF(D2476:$D$2571,365)</f>
        <v>96</v>
      </c>
      <c r="H2475" s="43">
        <f>COUNTIF(D2476:$D$2571,366)</f>
        <v>0</v>
      </c>
    </row>
    <row r="2476" spans="1:8" x14ac:dyDescent="0.25">
      <c r="A2476" s="1">
        <f>COUNTIF($C$2:C2476,"Да")</f>
        <v>26</v>
      </c>
      <c r="B2476" s="45">
        <f t="shared" si="78"/>
        <v>47475</v>
      </c>
      <c r="C2476" s="42" t="str">
        <f>IF(ISERROR(VLOOKUP(B2476,'Айгенис Оп11'!$C$3:$C$30,1,0)),"Нет","Да")</f>
        <v>Нет</v>
      </c>
      <c r="D2476" s="43">
        <f t="shared" si="79"/>
        <v>365</v>
      </c>
      <c r="E2476" s="44">
        <f>ROUND(('Все выпуски'!$J$3*'Все выпуски'!$J$6/100)/365*(B2476-IF(C2476="Нет",VLOOKUP(A2476,'Айгенис Оп11'!$A$2:$C$30,3,0),VLOOKUP((A2476-1),'Айгенис Оп11'!$A$2:$C$30,3,0))),2)</f>
        <v>6.74</v>
      </c>
      <c r="G2476" s="43">
        <f>COUNTIF(D2477:$D$2571,365)</f>
        <v>95</v>
      </c>
      <c r="H2476" s="43">
        <f>COUNTIF(D2477:$D$2571,366)</f>
        <v>0</v>
      </c>
    </row>
    <row r="2477" spans="1:8" x14ac:dyDescent="0.25">
      <c r="A2477" s="1">
        <f>COUNTIF($C$2:C2477,"Да")</f>
        <v>26</v>
      </c>
      <c r="B2477" s="45">
        <f t="shared" ref="B2477:B2481" si="80">B2476+1</f>
        <v>47476</v>
      </c>
      <c r="C2477" s="42" t="str">
        <f>IF(ISERROR(VLOOKUP(B2477,'Айгенис Оп11'!$C$3:$C$30,1,0)),"Нет","Да")</f>
        <v>Нет</v>
      </c>
      <c r="D2477" s="43">
        <f t="shared" si="79"/>
        <v>365</v>
      </c>
      <c r="E2477" s="44">
        <f>ROUND(('Все выпуски'!$J$3*'Все выпуски'!$J$6/100)/365*(B2477-IF(C2477="Нет",VLOOKUP(A2477,'Айгенис Оп11'!$A$2:$C$30,3,0),VLOOKUP((A2477-1),'Айгенис Оп11'!$A$2:$C$30,3,0))),2)</f>
        <v>6.82</v>
      </c>
      <c r="G2477" s="43">
        <f>COUNTIF(D2478:$D$2571,365)</f>
        <v>94</v>
      </c>
      <c r="H2477" s="43">
        <f>COUNTIF(D2478:$D$2571,366)</f>
        <v>0</v>
      </c>
    </row>
    <row r="2478" spans="1:8" x14ac:dyDescent="0.25">
      <c r="A2478" s="1">
        <f>COUNTIF($C$2:C2478,"Да")</f>
        <v>26</v>
      </c>
      <c r="B2478" s="45">
        <f t="shared" si="80"/>
        <v>47477</v>
      </c>
      <c r="C2478" s="42" t="str">
        <f>IF(ISERROR(VLOOKUP(B2478,'Айгенис Оп11'!$C$3:$C$30,1,0)),"Нет","Да")</f>
        <v>Нет</v>
      </c>
      <c r="D2478" s="43">
        <f t="shared" si="79"/>
        <v>365</v>
      </c>
      <c r="E2478" s="44">
        <f>ROUND(('Все выпуски'!$J$3*'Все выпуски'!$J$6/100)/365*(B2478-IF(C2478="Нет",VLOOKUP(A2478,'Айгенис Оп11'!$A$2:$C$30,3,0),VLOOKUP((A2478-1),'Айгенис Оп11'!$A$2:$C$30,3,0))),2)</f>
        <v>6.9</v>
      </c>
      <c r="G2478" s="43">
        <f>COUNTIF(D2479:$D$2571,365)</f>
        <v>93</v>
      </c>
      <c r="H2478" s="43">
        <f>COUNTIF(D2479:$D$2571,366)</f>
        <v>0</v>
      </c>
    </row>
    <row r="2479" spans="1:8" x14ac:dyDescent="0.25">
      <c r="A2479" s="1">
        <f>COUNTIF($C$2:C2479,"Да")</f>
        <v>26</v>
      </c>
      <c r="B2479" s="45">
        <f t="shared" si="80"/>
        <v>47478</v>
      </c>
      <c r="C2479" s="42" t="str">
        <f>IF(ISERROR(VLOOKUP(B2479,'Айгенис Оп11'!$C$3:$C$30,1,0)),"Нет","Да")</f>
        <v>Нет</v>
      </c>
      <c r="D2479" s="43">
        <f t="shared" si="79"/>
        <v>365</v>
      </c>
      <c r="E2479" s="44">
        <f>ROUND(('Все выпуски'!$J$3*'Все выпуски'!$J$6/100)/365*(B2479-IF(C2479="Нет",VLOOKUP(A2479,'Айгенис Оп11'!$A$2:$C$30,3,0),VLOOKUP((A2479-1),'Айгенис Оп11'!$A$2:$C$30,3,0))),2)</f>
        <v>6.99</v>
      </c>
      <c r="G2479" s="43">
        <f>COUNTIF(D2480:$D$2571,365)</f>
        <v>92</v>
      </c>
      <c r="H2479" s="43">
        <f>COUNTIF(D2480:$D$2571,366)</f>
        <v>0</v>
      </c>
    </row>
    <row r="2480" spans="1:8" x14ac:dyDescent="0.25">
      <c r="A2480" s="1">
        <f>COUNTIF($C$2:C2480,"Да")</f>
        <v>26</v>
      </c>
      <c r="B2480" s="45">
        <f t="shared" si="80"/>
        <v>47479</v>
      </c>
      <c r="C2480" s="42" t="str">
        <f>IF(ISERROR(VLOOKUP(B2480,'Айгенис Оп11'!$C$3:$C$30,1,0)),"Нет","Да")</f>
        <v>Нет</v>
      </c>
      <c r="D2480" s="43">
        <f t="shared" si="79"/>
        <v>365</v>
      </c>
      <c r="E2480" s="44">
        <f>ROUND(('Все выпуски'!$J$3*'Все выпуски'!$J$6/100)/365*(B2480-IF(C2480="Нет",VLOOKUP(A2480,'Айгенис Оп11'!$A$2:$C$30,3,0),VLOOKUP((A2480-1),'Айгенис Оп11'!$A$2:$C$30,3,0))),2)</f>
        <v>7.07</v>
      </c>
      <c r="G2480" s="43">
        <f>COUNTIF(D2481:$D$2571,365)</f>
        <v>91</v>
      </c>
      <c r="H2480" s="43">
        <f>COUNTIF(D2481:$D$2571,366)</f>
        <v>0</v>
      </c>
    </row>
    <row r="2481" spans="1:8" x14ac:dyDescent="0.25">
      <c r="A2481" s="1">
        <f>COUNTIF($C$2:C2481,"Да")</f>
        <v>26</v>
      </c>
      <c r="B2481" s="45">
        <f t="shared" si="80"/>
        <v>47480</v>
      </c>
      <c r="C2481" s="42" t="str">
        <f>IF(ISERROR(VLOOKUP(B2481,'Айгенис Оп11'!$C$3:$C$30,1,0)),"Нет","Да")</f>
        <v>Нет</v>
      </c>
      <c r="D2481" s="43">
        <f t="shared" si="79"/>
        <v>365</v>
      </c>
      <c r="E2481" s="44">
        <f>ROUND(('Все выпуски'!$J$3*'Все выпуски'!$J$6/100)/365*(B2481-IF(C2481="Нет",VLOOKUP(A2481,'Айгенис Оп11'!$A$2:$C$30,3,0),VLOOKUP((A2481-1),'Айгенис Оп11'!$A$2:$C$30,3,0))),2)</f>
        <v>7.15</v>
      </c>
      <c r="G2481" s="43">
        <f>COUNTIF(D2482:$D$2571,365)</f>
        <v>90</v>
      </c>
      <c r="H2481" s="43">
        <f>COUNTIF(D2482:$D$2571,366)</f>
        <v>0</v>
      </c>
    </row>
    <row r="2482" spans="1:8" x14ac:dyDescent="0.25">
      <c r="A2482" s="1">
        <f>COUNTIF($C$2:C2482,"Да")</f>
        <v>26</v>
      </c>
      <c r="B2482" s="45">
        <f t="shared" ref="B2482:B2545" si="81">B2481+1</f>
        <v>47481</v>
      </c>
      <c r="C2482" s="42" t="str">
        <f>IF(ISERROR(VLOOKUP(B2482,'Айгенис Оп11'!$C$3:$C$30,1,0)),"Нет","Да")</f>
        <v>Нет</v>
      </c>
      <c r="D2482" s="43">
        <f t="shared" si="79"/>
        <v>365</v>
      </c>
      <c r="E2482" s="44">
        <f>ROUND(('Все выпуски'!$J$3*'Все выпуски'!$J$6/100)/365*(B2482-IF(C2482="Нет",VLOOKUP(A2482,'Айгенис Оп11'!$A$2:$C$30,3,0),VLOOKUP((A2482-1),'Айгенис Оп11'!$A$2:$C$30,3,0))),2)</f>
        <v>7.23</v>
      </c>
      <c r="G2482" s="43">
        <f>COUNTIF(D2483:$D$2571,365)</f>
        <v>89</v>
      </c>
      <c r="H2482" s="43">
        <f>COUNTIF(D2483:$D$2571,366)</f>
        <v>0</v>
      </c>
    </row>
    <row r="2483" spans="1:8" x14ac:dyDescent="0.25">
      <c r="A2483" s="1">
        <f>COUNTIF($C$2:C2483,"Да")</f>
        <v>26</v>
      </c>
      <c r="B2483" s="45">
        <f t="shared" si="81"/>
        <v>47482</v>
      </c>
      <c r="C2483" s="42" t="str">
        <f>IF(ISERROR(VLOOKUP(B2483,'Айгенис Оп11'!$C$3:$C$30,1,0)),"Нет","Да")</f>
        <v>Нет</v>
      </c>
      <c r="D2483" s="43">
        <f t="shared" si="79"/>
        <v>365</v>
      </c>
      <c r="E2483" s="44">
        <f>ROUND(('Все выпуски'!$J$3*'Все выпуски'!$J$6/100)/365*(B2483-IF(C2483="Нет",VLOOKUP(A2483,'Айгенис Оп11'!$A$2:$C$30,3,0),VLOOKUP((A2483-1),'Айгенис Оп11'!$A$2:$C$30,3,0))),2)</f>
        <v>7.32</v>
      </c>
      <c r="G2483" s="43">
        <f>COUNTIF(D2484:$D$2571,365)</f>
        <v>88</v>
      </c>
      <c r="H2483" s="43">
        <f>COUNTIF(D2484:$D$2571,366)</f>
        <v>0</v>
      </c>
    </row>
    <row r="2484" spans="1:8" x14ac:dyDescent="0.25">
      <c r="A2484" s="1">
        <f>COUNTIF($C$2:C2484,"Да")</f>
        <v>26</v>
      </c>
      <c r="B2484" s="45">
        <f t="shared" si="81"/>
        <v>47483</v>
      </c>
      <c r="C2484" s="42" t="str">
        <f>IF(ISERROR(VLOOKUP(B2484,'Айгенис Оп11'!$C$3:$C$30,1,0)),"Нет","Да")</f>
        <v>Нет</v>
      </c>
      <c r="D2484" s="43">
        <f t="shared" si="79"/>
        <v>365</v>
      </c>
      <c r="E2484" s="44">
        <f>ROUND(('Все выпуски'!$J$3*'Все выпуски'!$J$6/100)/365*(B2484-IF(C2484="Нет",VLOOKUP(A2484,'Айгенис Оп11'!$A$2:$C$30,3,0),VLOOKUP((A2484-1),'Айгенис Оп11'!$A$2:$C$30,3,0))),2)</f>
        <v>7.4</v>
      </c>
      <c r="G2484" s="43">
        <f>COUNTIF(D2485:$D$2571,365)</f>
        <v>87</v>
      </c>
      <c r="H2484" s="43">
        <f>COUNTIF(D2485:$D$2571,366)</f>
        <v>0</v>
      </c>
    </row>
    <row r="2485" spans="1:8" x14ac:dyDescent="0.25">
      <c r="A2485" s="1">
        <f>COUNTIF($C$2:C2485,"Да")</f>
        <v>26</v>
      </c>
      <c r="B2485" s="45">
        <f t="shared" si="81"/>
        <v>47484</v>
      </c>
      <c r="C2485" s="42" t="str">
        <f>IF(ISERROR(VLOOKUP(B2485,'Айгенис Оп11'!$C$3:$C$30,1,0)),"Нет","Да")</f>
        <v>Нет</v>
      </c>
      <c r="D2485" s="43">
        <f t="shared" si="79"/>
        <v>365</v>
      </c>
      <c r="E2485" s="44">
        <f>ROUND(('Все выпуски'!$J$3*'Все выпуски'!$J$6/100)/365*(B2485-IF(C2485="Нет",VLOOKUP(A2485,'Айгенис Оп11'!$A$2:$C$30,3,0),VLOOKUP((A2485-1),'Айгенис Оп11'!$A$2:$C$30,3,0))),2)</f>
        <v>7.48</v>
      </c>
      <c r="G2485" s="43">
        <f>COUNTIF(D2486:$D$2571,365)</f>
        <v>86</v>
      </c>
      <c r="H2485" s="43">
        <f>COUNTIF(D2486:$D$2571,366)</f>
        <v>0</v>
      </c>
    </row>
    <row r="2486" spans="1:8" x14ac:dyDescent="0.25">
      <c r="A2486" s="1">
        <f>COUNTIF($C$2:C2486,"Да")</f>
        <v>27</v>
      </c>
      <c r="B2486" s="45">
        <f t="shared" si="81"/>
        <v>47485</v>
      </c>
      <c r="C2486" s="42" t="str">
        <f>IF(ISERROR(VLOOKUP(B2486,'Айгенис Оп11'!$C$3:$C$30,1,0)),"Нет","Да")</f>
        <v>Да</v>
      </c>
      <c r="D2486" s="43">
        <f t="shared" si="79"/>
        <v>365</v>
      </c>
      <c r="E2486" s="44">
        <f>ROUND(('Все выпуски'!$J$3*'Все выпуски'!$J$6/100)/365*(B2486-IF(C2486="Нет",VLOOKUP(A2486,'Айгенис Оп11'!$A$2:$C$30,3,0),VLOOKUP((A2486-1),'Айгенис Оп11'!$A$2:$C$30,3,0))),2)</f>
        <v>7.56</v>
      </c>
      <c r="G2486" s="43">
        <f>COUNTIF(D2487:$D$2571,365)</f>
        <v>85</v>
      </c>
      <c r="H2486" s="43">
        <f>COUNTIF(D2487:$D$2571,366)</f>
        <v>0</v>
      </c>
    </row>
    <row r="2487" spans="1:8" x14ac:dyDescent="0.25">
      <c r="A2487" s="1">
        <f>COUNTIF($C$2:C2487,"Да")</f>
        <v>27</v>
      </c>
      <c r="B2487" s="45">
        <f t="shared" si="81"/>
        <v>47486</v>
      </c>
      <c r="C2487" s="42" t="str">
        <f>IF(ISERROR(VLOOKUP(B2487,'Айгенис Оп11'!$C$3:$C$30,1,0)),"Нет","Да")</f>
        <v>Нет</v>
      </c>
      <c r="D2487" s="43">
        <f t="shared" si="79"/>
        <v>365</v>
      </c>
      <c r="E2487" s="44">
        <f>ROUND(('Все выпуски'!$J$3*'Все выпуски'!$J$6/100)/365*(B2487-IF(C2487="Нет",VLOOKUP(A2487,'Айгенис Оп11'!$A$2:$C$30,3,0),VLOOKUP((A2487-1),'Айгенис Оп11'!$A$2:$C$30,3,0))),2)</f>
        <v>0.08</v>
      </c>
      <c r="G2487" s="43">
        <f>COUNTIF(D2488:$D$2571,365)</f>
        <v>84</v>
      </c>
      <c r="H2487" s="43">
        <f>COUNTIF(D2488:$D$2571,366)</f>
        <v>0</v>
      </c>
    </row>
    <row r="2488" spans="1:8" x14ac:dyDescent="0.25">
      <c r="A2488" s="1">
        <f>COUNTIF($C$2:C2488,"Да")</f>
        <v>27</v>
      </c>
      <c r="B2488" s="45">
        <f t="shared" si="81"/>
        <v>47487</v>
      </c>
      <c r="C2488" s="42" t="str">
        <f>IF(ISERROR(VLOOKUP(B2488,'Айгенис Оп11'!$C$3:$C$30,1,0)),"Нет","Да")</f>
        <v>Нет</v>
      </c>
      <c r="D2488" s="43">
        <f t="shared" si="79"/>
        <v>365</v>
      </c>
      <c r="E2488" s="44">
        <f>ROUND(('Все выпуски'!$J$3*'Все выпуски'!$J$6/100)/365*(B2488-IF(C2488="Нет",VLOOKUP(A2488,'Айгенис Оп11'!$A$2:$C$30,3,0),VLOOKUP((A2488-1),'Айгенис Оп11'!$A$2:$C$30,3,0))),2)</f>
        <v>0.16</v>
      </c>
      <c r="G2488" s="43">
        <f>COUNTIF(D2489:$D$2571,365)</f>
        <v>83</v>
      </c>
      <c r="H2488" s="43">
        <f>COUNTIF(D2489:$D$2571,366)</f>
        <v>0</v>
      </c>
    </row>
    <row r="2489" spans="1:8" x14ac:dyDescent="0.25">
      <c r="A2489" s="1">
        <f>COUNTIF($C$2:C2489,"Да")</f>
        <v>27</v>
      </c>
      <c r="B2489" s="45">
        <f t="shared" si="81"/>
        <v>47488</v>
      </c>
      <c r="C2489" s="42" t="str">
        <f>IF(ISERROR(VLOOKUP(B2489,'Айгенис Оп11'!$C$3:$C$30,1,0)),"Нет","Да")</f>
        <v>Нет</v>
      </c>
      <c r="D2489" s="43">
        <f t="shared" si="79"/>
        <v>365</v>
      </c>
      <c r="E2489" s="44">
        <f>ROUND(('Все выпуски'!$J$3*'Все выпуски'!$J$6/100)/365*(B2489-IF(C2489="Нет",VLOOKUP(A2489,'Айгенис Оп11'!$A$2:$C$30,3,0),VLOOKUP((A2489-1),'Айгенис Оп11'!$A$2:$C$30,3,0))),2)</f>
        <v>0.25</v>
      </c>
      <c r="G2489" s="43">
        <f>COUNTIF(D2490:$D$2571,365)</f>
        <v>82</v>
      </c>
      <c r="H2489" s="43">
        <f>COUNTIF(D2490:$D$2571,366)</f>
        <v>0</v>
      </c>
    </row>
    <row r="2490" spans="1:8" x14ac:dyDescent="0.25">
      <c r="A2490" s="1">
        <f>COUNTIF($C$2:C2490,"Да")</f>
        <v>27</v>
      </c>
      <c r="B2490" s="45">
        <f t="shared" si="81"/>
        <v>47489</v>
      </c>
      <c r="C2490" s="42" t="str">
        <f>IF(ISERROR(VLOOKUP(B2490,'Айгенис Оп11'!$C$3:$C$30,1,0)),"Нет","Да")</f>
        <v>Нет</v>
      </c>
      <c r="D2490" s="43">
        <f t="shared" si="79"/>
        <v>365</v>
      </c>
      <c r="E2490" s="44">
        <f>ROUND(('Все выпуски'!$J$3*'Все выпуски'!$J$6/100)/365*(B2490-IF(C2490="Нет",VLOOKUP(A2490,'Айгенис Оп11'!$A$2:$C$30,3,0),VLOOKUP((A2490-1),'Айгенис Оп11'!$A$2:$C$30,3,0))),2)</f>
        <v>0.33</v>
      </c>
      <c r="G2490" s="43">
        <f>COUNTIF(D2491:$D$2571,365)</f>
        <v>81</v>
      </c>
      <c r="H2490" s="43">
        <f>COUNTIF(D2491:$D$2571,366)</f>
        <v>0</v>
      </c>
    </row>
    <row r="2491" spans="1:8" x14ac:dyDescent="0.25">
      <c r="A2491" s="1">
        <f>COUNTIF($C$2:C2491,"Да")</f>
        <v>27</v>
      </c>
      <c r="B2491" s="45">
        <f t="shared" si="81"/>
        <v>47490</v>
      </c>
      <c r="C2491" s="42" t="str">
        <f>IF(ISERROR(VLOOKUP(B2491,'Айгенис Оп11'!$C$3:$C$30,1,0)),"Нет","Да")</f>
        <v>Нет</v>
      </c>
      <c r="D2491" s="43">
        <f t="shared" si="79"/>
        <v>365</v>
      </c>
      <c r="E2491" s="44">
        <f>ROUND(('Все выпуски'!$J$3*'Все выпуски'!$J$6/100)/365*(B2491-IF(C2491="Нет",VLOOKUP(A2491,'Айгенис Оп11'!$A$2:$C$30,3,0),VLOOKUP((A2491-1),'Айгенис Оп11'!$A$2:$C$30,3,0))),2)</f>
        <v>0.41</v>
      </c>
      <c r="G2491" s="43">
        <f>COUNTIF(D2492:$D$2571,365)</f>
        <v>80</v>
      </c>
      <c r="H2491" s="43">
        <f>COUNTIF(D2492:$D$2571,366)</f>
        <v>0</v>
      </c>
    </row>
    <row r="2492" spans="1:8" x14ac:dyDescent="0.25">
      <c r="A2492" s="1">
        <f>COUNTIF($C$2:C2492,"Да")</f>
        <v>27</v>
      </c>
      <c r="B2492" s="45">
        <f t="shared" si="81"/>
        <v>47491</v>
      </c>
      <c r="C2492" s="42" t="str">
        <f>IF(ISERROR(VLOOKUP(B2492,'Айгенис Оп11'!$C$3:$C$30,1,0)),"Нет","Да")</f>
        <v>Нет</v>
      </c>
      <c r="D2492" s="43">
        <f t="shared" si="79"/>
        <v>365</v>
      </c>
      <c r="E2492" s="44">
        <f>ROUND(('Все выпуски'!$J$3*'Все выпуски'!$J$6/100)/365*(B2492-IF(C2492="Нет",VLOOKUP(A2492,'Айгенис Оп11'!$A$2:$C$30,3,0),VLOOKUP((A2492-1),'Айгенис Оп11'!$A$2:$C$30,3,0))),2)</f>
        <v>0.49</v>
      </c>
      <c r="G2492" s="43">
        <f>COUNTIF(D2493:$D$2571,365)</f>
        <v>79</v>
      </c>
      <c r="H2492" s="43">
        <f>COUNTIF(D2493:$D$2571,366)</f>
        <v>0</v>
      </c>
    </row>
    <row r="2493" spans="1:8" x14ac:dyDescent="0.25">
      <c r="A2493" s="1">
        <f>COUNTIF($C$2:C2493,"Да")</f>
        <v>27</v>
      </c>
      <c r="B2493" s="45">
        <f t="shared" si="81"/>
        <v>47492</v>
      </c>
      <c r="C2493" s="42" t="str">
        <f>IF(ISERROR(VLOOKUP(B2493,'Айгенис Оп11'!$C$3:$C$30,1,0)),"Нет","Да")</f>
        <v>Нет</v>
      </c>
      <c r="D2493" s="43">
        <f t="shared" si="79"/>
        <v>365</v>
      </c>
      <c r="E2493" s="44">
        <f>ROUND(('Все выпуски'!$J$3*'Все выпуски'!$J$6/100)/365*(B2493-IF(C2493="Нет",VLOOKUP(A2493,'Айгенис Оп11'!$A$2:$C$30,3,0),VLOOKUP((A2493-1),'Айгенис Оп11'!$A$2:$C$30,3,0))),2)</f>
        <v>0.57999999999999996</v>
      </c>
      <c r="G2493" s="43">
        <f>COUNTIF(D2494:$D$2571,365)</f>
        <v>78</v>
      </c>
      <c r="H2493" s="43">
        <f>COUNTIF(D2494:$D$2571,366)</f>
        <v>0</v>
      </c>
    </row>
    <row r="2494" spans="1:8" x14ac:dyDescent="0.25">
      <c r="A2494" s="1">
        <f>COUNTIF($C$2:C2494,"Да")</f>
        <v>27</v>
      </c>
      <c r="B2494" s="45">
        <f t="shared" si="81"/>
        <v>47493</v>
      </c>
      <c r="C2494" s="42" t="str">
        <f>IF(ISERROR(VLOOKUP(B2494,'Айгенис Оп11'!$C$3:$C$30,1,0)),"Нет","Да")</f>
        <v>Нет</v>
      </c>
      <c r="D2494" s="43">
        <f t="shared" si="79"/>
        <v>365</v>
      </c>
      <c r="E2494" s="44">
        <f>ROUND(('Все выпуски'!$J$3*'Все выпуски'!$J$6/100)/365*(B2494-IF(C2494="Нет",VLOOKUP(A2494,'Айгенис Оп11'!$A$2:$C$30,3,0),VLOOKUP((A2494-1),'Айгенис Оп11'!$A$2:$C$30,3,0))),2)</f>
        <v>0.66</v>
      </c>
      <c r="G2494" s="43">
        <f>COUNTIF(D2495:$D$2571,365)</f>
        <v>77</v>
      </c>
      <c r="H2494" s="43">
        <f>COUNTIF(D2495:$D$2571,366)</f>
        <v>0</v>
      </c>
    </row>
    <row r="2495" spans="1:8" x14ac:dyDescent="0.25">
      <c r="A2495" s="1">
        <f>COUNTIF($C$2:C2495,"Да")</f>
        <v>27</v>
      </c>
      <c r="B2495" s="45">
        <f t="shared" si="81"/>
        <v>47494</v>
      </c>
      <c r="C2495" s="42" t="str">
        <f>IF(ISERROR(VLOOKUP(B2495,'Айгенис Оп11'!$C$3:$C$30,1,0)),"Нет","Да")</f>
        <v>Нет</v>
      </c>
      <c r="D2495" s="43">
        <f t="shared" si="79"/>
        <v>365</v>
      </c>
      <c r="E2495" s="44">
        <f>ROUND(('Все выпуски'!$J$3*'Все выпуски'!$J$6/100)/365*(B2495-IF(C2495="Нет",VLOOKUP(A2495,'Айгенис Оп11'!$A$2:$C$30,3,0),VLOOKUP((A2495-1),'Айгенис Оп11'!$A$2:$C$30,3,0))),2)</f>
        <v>0.74</v>
      </c>
      <c r="G2495" s="43">
        <f>COUNTIF(D2496:$D$2571,365)</f>
        <v>76</v>
      </c>
      <c r="H2495" s="43">
        <f>COUNTIF(D2496:$D$2571,366)</f>
        <v>0</v>
      </c>
    </row>
    <row r="2496" spans="1:8" x14ac:dyDescent="0.25">
      <c r="A2496" s="1">
        <f>COUNTIF($C$2:C2496,"Да")</f>
        <v>27</v>
      </c>
      <c r="B2496" s="45">
        <f t="shared" si="81"/>
        <v>47495</v>
      </c>
      <c r="C2496" s="42" t="str">
        <f>IF(ISERROR(VLOOKUP(B2496,'Айгенис Оп11'!$C$3:$C$30,1,0)),"Нет","Да")</f>
        <v>Нет</v>
      </c>
      <c r="D2496" s="43">
        <f t="shared" si="79"/>
        <v>365</v>
      </c>
      <c r="E2496" s="44">
        <f>ROUND(('Все выпуски'!$J$3*'Все выпуски'!$J$6/100)/365*(B2496-IF(C2496="Нет",VLOOKUP(A2496,'Айгенис Оп11'!$A$2:$C$30,3,0),VLOOKUP((A2496-1),'Айгенис Оп11'!$A$2:$C$30,3,0))),2)</f>
        <v>0.82</v>
      </c>
      <c r="G2496" s="43">
        <f>COUNTIF(D2497:$D$2571,365)</f>
        <v>75</v>
      </c>
      <c r="H2496" s="43">
        <f>COUNTIF(D2497:$D$2571,366)</f>
        <v>0</v>
      </c>
    </row>
    <row r="2497" spans="1:8" x14ac:dyDescent="0.25">
      <c r="A2497" s="1">
        <f>COUNTIF($C$2:C2497,"Да")</f>
        <v>27</v>
      </c>
      <c r="B2497" s="45">
        <f t="shared" si="81"/>
        <v>47496</v>
      </c>
      <c r="C2497" s="42" t="str">
        <f>IF(ISERROR(VLOOKUP(B2497,'Айгенис Оп11'!$C$3:$C$30,1,0)),"Нет","Да")</f>
        <v>Нет</v>
      </c>
      <c r="D2497" s="43">
        <f t="shared" si="79"/>
        <v>365</v>
      </c>
      <c r="E2497" s="44">
        <f>ROUND(('Все выпуски'!$J$3*'Все выпуски'!$J$6/100)/365*(B2497-IF(C2497="Нет",VLOOKUP(A2497,'Айгенис Оп11'!$A$2:$C$30,3,0),VLOOKUP((A2497-1),'Айгенис Оп11'!$A$2:$C$30,3,0))),2)</f>
        <v>0.9</v>
      </c>
      <c r="G2497" s="43">
        <f>COUNTIF(D2498:$D$2571,365)</f>
        <v>74</v>
      </c>
      <c r="H2497" s="43">
        <f>COUNTIF(D2498:$D$2571,366)</f>
        <v>0</v>
      </c>
    </row>
    <row r="2498" spans="1:8" x14ac:dyDescent="0.25">
      <c r="A2498" s="1">
        <f>COUNTIF($C$2:C2498,"Да")</f>
        <v>27</v>
      </c>
      <c r="B2498" s="45">
        <f t="shared" si="81"/>
        <v>47497</v>
      </c>
      <c r="C2498" s="42" t="str">
        <f>IF(ISERROR(VLOOKUP(B2498,'Айгенис Оп11'!$C$3:$C$30,1,0)),"Нет","Да")</f>
        <v>Нет</v>
      </c>
      <c r="D2498" s="43">
        <f t="shared" si="79"/>
        <v>365</v>
      </c>
      <c r="E2498" s="44">
        <f>ROUND(('Все выпуски'!$J$3*'Все выпуски'!$J$6/100)/365*(B2498-IF(C2498="Нет",VLOOKUP(A2498,'Айгенис Оп11'!$A$2:$C$30,3,0),VLOOKUP((A2498-1),'Айгенис Оп11'!$A$2:$C$30,3,0))),2)</f>
        <v>0.99</v>
      </c>
      <c r="G2498" s="43">
        <f>COUNTIF(D2499:$D$2571,365)</f>
        <v>73</v>
      </c>
      <c r="H2498" s="43">
        <f>COUNTIF(D2499:$D$2571,366)</f>
        <v>0</v>
      </c>
    </row>
    <row r="2499" spans="1:8" x14ac:dyDescent="0.25">
      <c r="A2499" s="1">
        <f>COUNTIF($C$2:C2499,"Да")</f>
        <v>27</v>
      </c>
      <c r="B2499" s="45">
        <f t="shared" si="81"/>
        <v>47498</v>
      </c>
      <c r="C2499" s="42" t="str">
        <f>IF(ISERROR(VLOOKUP(B2499,'Айгенис Оп11'!$C$3:$C$30,1,0)),"Нет","Да")</f>
        <v>Нет</v>
      </c>
      <c r="D2499" s="43">
        <f t="shared" ref="D2499:D2562" si="82">IF(MOD(YEAR(B2499),4)=0,366,365)</f>
        <v>365</v>
      </c>
      <c r="E2499" s="44">
        <f>ROUND(('Все выпуски'!$J$3*'Все выпуски'!$J$6/100)/365*(B2499-IF(C2499="Нет",VLOOKUP(A2499,'Айгенис Оп11'!$A$2:$C$30,3,0),VLOOKUP((A2499-1),'Айгенис Оп11'!$A$2:$C$30,3,0))),2)</f>
        <v>1.07</v>
      </c>
      <c r="G2499" s="43">
        <f>COUNTIF(D2500:$D$2571,365)</f>
        <v>72</v>
      </c>
      <c r="H2499" s="43">
        <f>COUNTIF(D2500:$D$2571,366)</f>
        <v>0</v>
      </c>
    </row>
    <row r="2500" spans="1:8" x14ac:dyDescent="0.25">
      <c r="A2500" s="1">
        <f>COUNTIF($C$2:C2500,"Да")</f>
        <v>27</v>
      </c>
      <c r="B2500" s="45">
        <f t="shared" si="81"/>
        <v>47499</v>
      </c>
      <c r="C2500" s="42" t="str">
        <f>IF(ISERROR(VLOOKUP(B2500,'Айгенис Оп11'!$C$3:$C$30,1,0)),"Нет","Да")</f>
        <v>Нет</v>
      </c>
      <c r="D2500" s="43">
        <f t="shared" si="82"/>
        <v>365</v>
      </c>
      <c r="E2500" s="44">
        <f>ROUND(('Все выпуски'!$J$3*'Все выпуски'!$J$6/100)/365*(B2500-IF(C2500="Нет",VLOOKUP(A2500,'Айгенис Оп11'!$A$2:$C$30,3,0),VLOOKUP((A2500-1),'Айгенис Оп11'!$A$2:$C$30,3,0))),2)</f>
        <v>1.1499999999999999</v>
      </c>
      <c r="G2500" s="43">
        <f>COUNTIF(D2501:$D$2571,365)</f>
        <v>71</v>
      </c>
      <c r="H2500" s="43">
        <f>COUNTIF(D2501:$D$2571,366)</f>
        <v>0</v>
      </c>
    </row>
    <row r="2501" spans="1:8" x14ac:dyDescent="0.25">
      <c r="A2501" s="1">
        <f>COUNTIF($C$2:C2501,"Да")</f>
        <v>27</v>
      </c>
      <c r="B2501" s="45">
        <f t="shared" si="81"/>
        <v>47500</v>
      </c>
      <c r="C2501" s="42" t="str">
        <f>IF(ISERROR(VLOOKUP(B2501,'Айгенис Оп11'!$C$3:$C$30,1,0)),"Нет","Да")</f>
        <v>Нет</v>
      </c>
      <c r="D2501" s="43">
        <f t="shared" si="82"/>
        <v>365</v>
      </c>
      <c r="E2501" s="44">
        <f>ROUND(('Все выпуски'!$J$3*'Все выпуски'!$J$6/100)/365*(B2501-IF(C2501="Нет",VLOOKUP(A2501,'Айгенис Оп11'!$A$2:$C$30,3,0),VLOOKUP((A2501-1),'Айгенис Оп11'!$A$2:$C$30,3,0))),2)</f>
        <v>1.23</v>
      </c>
      <c r="G2501" s="43">
        <f>COUNTIF(D2502:$D$2571,365)</f>
        <v>70</v>
      </c>
      <c r="H2501" s="43">
        <f>COUNTIF(D2502:$D$2571,366)</f>
        <v>0</v>
      </c>
    </row>
    <row r="2502" spans="1:8" x14ac:dyDescent="0.25">
      <c r="A2502" s="1">
        <f>COUNTIF($C$2:C2502,"Да")</f>
        <v>27</v>
      </c>
      <c r="B2502" s="45">
        <f t="shared" si="81"/>
        <v>47501</v>
      </c>
      <c r="C2502" s="42" t="str">
        <f>IF(ISERROR(VLOOKUP(B2502,'Айгенис Оп11'!$C$3:$C$30,1,0)),"Нет","Да")</f>
        <v>Нет</v>
      </c>
      <c r="D2502" s="43">
        <f t="shared" si="82"/>
        <v>365</v>
      </c>
      <c r="E2502" s="44">
        <f>ROUND(('Все выпуски'!$J$3*'Все выпуски'!$J$6/100)/365*(B2502-IF(C2502="Нет",VLOOKUP(A2502,'Айгенис Оп11'!$A$2:$C$30,3,0),VLOOKUP((A2502-1),'Айгенис Оп11'!$A$2:$C$30,3,0))),2)</f>
        <v>1.32</v>
      </c>
      <c r="G2502" s="43">
        <f>COUNTIF(D2503:$D$2571,365)</f>
        <v>69</v>
      </c>
      <c r="H2502" s="43">
        <f>COUNTIF(D2503:$D$2571,366)</f>
        <v>0</v>
      </c>
    </row>
    <row r="2503" spans="1:8" x14ac:dyDescent="0.25">
      <c r="A2503" s="1">
        <f>COUNTIF($C$2:C2503,"Да")</f>
        <v>27</v>
      </c>
      <c r="B2503" s="45">
        <f t="shared" si="81"/>
        <v>47502</v>
      </c>
      <c r="C2503" s="42" t="str">
        <f>IF(ISERROR(VLOOKUP(B2503,'Айгенис Оп11'!$C$3:$C$30,1,0)),"Нет","Да")</f>
        <v>Нет</v>
      </c>
      <c r="D2503" s="43">
        <f t="shared" si="82"/>
        <v>365</v>
      </c>
      <c r="E2503" s="44">
        <f>ROUND(('Все выпуски'!$J$3*'Все выпуски'!$J$6/100)/365*(B2503-IF(C2503="Нет",VLOOKUP(A2503,'Айгенис Оп11'!$A$2:$C$30,3,0),VLOOKUP((A2503-1),'Айгенис Оп11'!$A$2:$C$30,3,0))),2)</f>
        <v>1.4</v>
      </c>
      <c r="G2503" s="43">
        <f>COUNTIF(D2504:$D$2571,365)</f>
        <v>68</v>
      </c>
      <c r="H2503" s="43">
        <f>COUNTIF(D2504:$D$2571,366)</f>
        <v>0</v>
      </c>
    </row>
    <row r="2504" spans="1:8" x14ac:dyDescent="0.25">
      <c r="A2504" s="1">
        <f>COUNTIF($C$2:C2504,"Да")</f>
        <v>27</v>
      </c>
      <c r="B2504" s="45">
        <f t="shared" si="81"/>
        <v>47503</v>
      </c>
      <c r="C2504" s="42" t="str">
        <f>IF(ISERROR(VLOOKUP(B2504,'Айгенис Оп11'!$C$3:$C$30,1,0)),"Нет","Да")</f>
        <v>Нет</v>
      </c>
      <c r="D2504" s="43">
        <f t="shared" si="82"/>
        <v>365</v>
      </c>
      <c r="E2504" s="44">
        <f>ROUND(('Все выпуски'!$J$3*'Все выпуски'!$J$6/100)/365*(B2504-IF(C2504="Нет",VLOOKUP(A2504,'Айгенис Оп11'!$A$2:$C$30,3,0),VLOOKUP((A2504-1),'Айгенис Оп11'!$A$2:$C$30,3,0))),2)</f>
        <v>1.48</v>
      </c>
      <c r="G2504" s="43">
        <f>COUNTIF(D2505:$D$2571,365)</f>
        <v>67</v>
      </c>
      <c r="H2504" s="43">
        <f>COUNTIF(D2505:$D$2571,366)</f>
        <v>0</v>
      </c>
    </row>
    <row r="2505" spans="1:8" x14ac:dyDescent="0.25">
      <c r="A2505" s="1">
        <f>COUNTIF($C$2:C2505,"Да")</f>
        <v>27</v>
      </c>
      <c r="B2505" s="45">
        <f t="shared" si="81"/>
        <v>47504</v>
      </c>
      <c r="C2505" s="42" t="str">
        <f>IF(ISERROR(VLOOKUP(B2505,'Айгенис Оп11'!$C$3:$C$30,1,0)),"Нет","Да")</f>
        <v>Нет</v>
      </c>
      <c r="D2505" s="43">
        <f t="shared" si="82"/>
        <v>365</v>
      </c>
      <c r="E2505" s="44">
        <f>ROUND(('Все выпуски'!$J$3*'Все выпуски'!$J$6/100)/365*(B2505-IF(C2505="Нет",VLOOKUP(A2505,'Айгенис Оп11'!$A$2:$C$30,3,0),VLOOKUP((A2505-1),'Айгенис Оп11'!$A$2:$C$30,3,0))),2)</f>
        <v>1.56</v>
      </c>
      <c r="G2505" s="43">
        <f>COUNTIF(D2506:$D$2571,365)</f>
        <v>66</v>
      </c>
      <c r="H2505" s="43">
        <f>COUNTIF(D2506:$D$2571,366)</f>
        <v>0</v>
      </c>
    </row>
    <row r="2506" spans="1:8" x14ac:dyDescent="0.25">
      <c r="A2506" s="1">
        <f>COUNTIF($C$2:C2506,"Да")</f>
        <v>27</v>
      </c>
      <c r="B2506" s="45">
        <f t="shared" si="81"/>
        <v>47505</v>
      </c>
      <c r="C2506" s="42" t="str">
        <f>IF(ISERROR(VLOOKUP(B2506,'Айгенис Оп11'!$C$3:$C$30,1,0)),"Нет","Да")</f>
        <v>Нет</v>
      </c>
      <c r="D2506" s="43">
        <f t="shared" si="82"/>
        <v>365</v>
      </c>
      <c r="E2506" s="44">
        <f>ROUND(('Все выпуски'!$J$3*'Все выпуски'!$J$6/100)/365*(B2506-IF(C2506="Нет",VLOOKUP(A2506,'Айгенис Оп11'!$A$2:$C$30,3,0),VLOOKUP((A2506-1),'Айгенис Оп11'!$A$2:$C$30,3,0))),2)</f>
        <v>1.64</v>
      </c>
      <c r="G2506" s="43">
        <f>COUNTIF(D2507:$D$2571,365)</f>
        <v>65</v>
      </c>
      <c r="H2506" s="43">
        <f>COUNTIF(D2507:$D$2571,366)</f>
        <v>0</v>
      </c>
    </row>
    <row r="2507" spans="1:8" x14ac:dyDescent="0.25">
      <c r="A2507" s="1">
        <f>COUNTIF($C$2:C2507,"Да")</f>
        <v>27</v>
      </c>
      <c r="B2507" s="45">
        <f t="shared" si="81"/>
        <v>47506</v>
      </c>
      <c r="C2507" s="42" t="str">
        <f>IF(ISERROR(VLOOKUP(B2507,'Айгенис Оп11'!$C$3:$C$30,1,0)),"Нет","Да")</f>
        <v>Нет</v>
      </c>
      <c r="D2507" s="43">
        <f t="shared" si="82"/>
        <v>365</v>
      </c>
      <c r="E2507" s="44">
        <f>ROUND(('Все выпуски'!$J$3*'Все выпуски'!$J$6/100)/365*(B2507-IF(C2507="Нет",VLOOKUP(A2507,'Айгенис Оп11'!$A$2:$C$30,3,0),VLOOKUP((A2507-1),'Айгенис Оп11'!$A$2:$C$30,3,0))),2)</f>
        <v>1.73</v>
      </c>
      <c r="G2507" s="43">
        <f>COUNTIF(D2508:$D$2571,365)</f>
        <v>64</v>
      </c>
      <c r="H2507" s="43">
        <f>COUNTIF(D2508:$D$2571,366)</f>
        <v>0</v>
      </c>
    </row>
    <row r="2508" spans="1:8" x14ac:dyDescent="0.25">
      <c r="A2508" s="1">
        <f>COUNTIF($C$2:C2508,"Да")</f>
        <v>27</v>
      </c>
      <c r="B2508" s="45">
        <f t="shared" si="81"/>
        <v>47507</v>
      </c>
      <c r="C2508" s="42" t="str">
        <f>IF(ISERROR(VLOOKUP(B2508,'Айгенис Оп11'!$C$3:$C$30,1,0)),"Нет","Да")</f>
        <v>Нет</v>
      </c>
      <c r="D2508" s="43">
        <f t="shared" si="82"/>
        <v>365</v>
      </c>
      <c r="E2508" s="44">
        <f>ROUND(('Все выпуски'!$J$3*'Все выпуски'!$J$6/100)/365*(B2508-IF(C2508="Нет",VLOOKUP(A2508,'Айгенис Оп11'!$A$2:$C$30,3,0),VLOOKUP((A2508-1),'Айгенис Оп11'!$A$2:$C$30,3,0))),2)</f>
        <v>1.81</v>
      </c>
      <c r="G2508" s="43">
        <f>COUNTIF(D2509:$D$2571,365)</f>
        <v>63</v>
      </c>
      <c r="H2508" s="43">
        <f>COUNTIF(D2509:$D$2571,366)</f>
        <v>0</v>
      </c>
    </row>
    <row r="2509" spans="1:8" x14ac:dyDescent="0.25">
      <c r="A2509" s="1">
        <f>COUNTIF($C$2:C2509,"Да")</f>
        <v>27</v>
      </c>
      <c r="B2509" s="45">
        <f t="shared" si="81"/>
        <v>47508</v>
      </c>
      <c r="C2509" s="42" t="str">
        <f>IF(ISERROR(VLOOKUP(B2509,'Айгенис Оп11'!$C$3:$C$30,1,0)),"Нет","Да")</f>
        <v>Нет</v>
      </c>
      <c r="D2509" s="43">
        <f t="shared" si="82"/>
        <v>365</v>
      </c>
      <c r="E2509" s="44">
        <f>ROUND(('Все выпуски'!$J$3*'Все выпуски'!$J$6/100)/365*(B2509-IF(C2509="Нет",VLOOKUP(A2509,'Айгенис Оп11'!$A$2:$C$30,3,0),VLOOKUP((A2509-1),'Айгенис Оп11'!$A$2:$C$30,3,0))),2)</f>
        <v>1.89</v>
      </c>
      <c r="G2509" s="43">
        <f>COUNTIF(D2510:$D$2571,365)</f>
        <v>62</v>
      </c>
      <c r="H2509" s="43">
        <f>COUNTIF(D2510:$D$2571,366)</f>
        <v>0</v>
      </c>
    </row>
    <row r="2510" spans="1:8" x14ac:dyDescent="0.25">
      <c r="A2510" s="1">
        <f>COUNTIF($C$2:C2510,"Да")</f>
        <v>27</v>
      </c>
      <c r="B2510" s="45">
        <f t="shared" si="81"/>
        <v>47509</v>
      </c>
      <c r="C2510" s="42" t="str">
        <f>IF(ISERROR(VLOOKUP(B2510,'Айгенис Оп11'!$C$3:$C$30,1,0)),"Нет","Да")</f>
        <v>Нет</v>
      </c>
      <c r="D2510" s="43">
        <f t="shared" si="82"/>
        <v>365</v>
      </c>
      <c r="E2510" s="44">
        <f>ROUND(('Все выпуски'!$J$3*'Все выпуски'!$J$6/100)/365*(B2510-IF(C2510="Нет",VLOOKUP(A2510,'Айгенис Оп11'!$A$2:$C$30,3,0),VLOOKUP((A2510-1),'Айгенис Оп11'!$A$2:$C$30,3,0))),2)</f>
        <v>1.97</v>
      </c>
      <c r="G2510" s="43">
        <f>COUNTIF(D2511:$D$2571,365)</f>
        <v>61</v>
      </c>
      <c r="H2510" s="43">
        <f>COUNTIF(D2511:$D$2571,366)</f>
        <v>0</v>
      </c>
    </row>
    <row r="2511" spans="1:8" x14ac:dyDescent="0.25">
      <c r="A2511" s="1">
        <f>COUNTIF($C$2:C2511,"Да")</f>
        <v>27</v>
      </c>
      <c r="B2511" s="45">
        <f t="shared" si="81"/>
        <v>47510</v>
      </c>
      <c r="C2511" s="42" t="str">
        <f>IF(ISERROR(VLOOKUP(B2511,'Айгенис Оп11'!$C$3:$C$30,1,0)),"Нет","Да")</f>
        <v>Нет</v>
      </c>
      <c r="D2511" s="43">
        <f t="shared" si="82"/>
        <v>365</v>
      </c>
      <c r="E2511" s="44">
        <f>ROUND(('Все выпуски'!$J$3*'Все выпуски'!$J$6/100)/365*(B2511-IF(C2511="Нет",VLOOKUP(A2511,'Айгенис Оп11'!$A$2:$C$30,3,0),VLOOKUP((A2511-1),'Айгенис Оп11'!$A$2:$C$30,3,0))),2)</f>
        <v>2.0499999999999998</v>
      </c>
      <c r="G2511" s="43">
        <f>COUNTIF(D2512:$D$2571,365)</f>
        <v>60</v>
      </c>
      <c r="H2511" s="43">
        <f>COUNTIF(D2512:$D$2571,366)</f>
        <v>0</v>
      </c>
    </row>
    <row r="2512" spans="1:8" x14ac:dyDescent="0.25">
      <c r="A2512" s="1">
        <f>COUNTIF($C$2:C2512,"Да")</f>
        <v>27</v>
      </c>
      <c r="B2512" s="45">
        <f t="shared" si="81"/>
        <v>47511</v>
      </c>
      <c r="C2512" s="42" t="str">
        <f>IF(ISERROR(VLOOKUP(B2512,'Айгенис Оп11'!$C$3:$C$30,1,0)),"Нет","Да")</f>
        <v>Нет</v>
      </c>
      <c r="D2512" s="43">
        <f t="shared" si="82"/>
        <v>365</v>
      </c>
      <c r="E2512" s="44">
        <f>ROUND(('Все выпуски'!$J$3*'Все выпуски'!$J$6/100)/365*(B2512-IF(C2512="Нет",VLOOKUP(A2512,'Айгенис Оп11'!$A$2:$C$30,3,0),VLOOKUP((A2512-1),'Айгенис Оп11'!$A$2:$C$30,3,0))),2)</f>
        <v>2.14</v>
      </c>
      <c r="G2512" s="43">
        <f>COUNTIF(D2513:$D$2571,365)</f>
        <v>59</v>
      </c>
      <c r="H2512" s="43">
        <f>COUNTIF(D2513:$D$2571,366)</f>
        <v>0</v>
      </c>
    </row>
    <row r="2513" spans="1:8" x14ac:dyDescent="0.25">
      <c r="A2513" s="1">
        <f>COUNTIF($C$2:C2513,"Да")</f>
        <v>27</v>
      </c>
      <c r="B2513" s="45">
        <f t="shared" si="81"/>
        <v>47512</v>
      </c>
      <c r="C2513" s="42" t="str">
        <f>IF(ISERROR(VLOOKUP(B2513,'Айгенис Оп11'!$C$3:$C$30,1,0)),"Нет","Да")</f>
        <v>Нет</v>
      </c>
      <c r="D2513" s="43">
        <f t="shared" si="82"/>
        <v>365</v>
      </c>
      <c r="E2513" s="44">
        <f>ROUND(('Все выпуски'!$J$3*'Все выпуски'!$J$6/100)/365*(B2513-IF(C2513="Нет",VLOOKUP(A2513,'Айгенис Оп11'!$A$2:$C$30,3,0),VLOOKUP((A2513-1),'Айгенис Оп11'!$A$2:$C$30,3,0))),2)</f>
        <v>2.2200000000000002</v>
      </c>
      <c r="G2513" s="43">
        <f>COUNTIF(D2514:$D$2571,365)</f>
        <v>58</v>
      </c>
      <c r="H2513" s="43">
        <f>COUNTIF(D2514:$D$2571,366)</f>
        <v>0</v>
      </c>
    </row>
    <row r="2514" spans="1:8" x14ac:dyDescent="0.25">
      <c r="A2514" s="1">
        <f>COUNTIF($C$2:C2514,"Да")</f>
        <v>27</v>
      </c>
      <c r="B2514" s="45">
        <f t="shared" si="81"/>
        <v>47513</v>
      </c>
      <c r="C2514" s="42" t="str">
        <f>IF(ISERROR(VLOOKUP(B2514,'Айгенис Оп11'!$C$3:$C$30,1,0)),"Нет","Да")</f>
        <v>Нет</v>
      </c>
      <c r="D2514" s="43">
        <f t="shared" si="82"/>
        <v>365</v>
      </c>
      <c r="E2514" s="44">
        <f>ROUND(('Все выпуски'!$J$3*'Все выпуски'!$J$6/100)/365*(B2514-IF(C2514="Нет",VLOOKUP(A2514,'Айгенис Оп11'!$A$2:$C$30,3,0),VLOOKUP((A2514-1),'Айгенис Оп11'!$A$2:$C$30,3,0))),2)</f>
        <v>2.2999999999999998</v>
      </c>
      <c r="G2514" s="43">
        <f>COUNTIF(D2515:$D$2571,365)</f>
        <v>57</v>
      </c>
      <c r="H2514" s="43">
        <f>COUNTIF(D2515:$D$2571,366)</f>
        <v>0</v>
      </c>
    </row>
    <row r="2515" spans="1:8" x14ac:dyDescent="0.25">
      <c r="A2515" s="1">
        <f>COUNTIF($C$2:C2515,"Да")</f>
        <v>27</v>
      </c>
      <c r="B2515" s="45">
        <f t="shared" si="81"/>
        <v>47514</v>
      </c>
      <c r="C2515" s="42" t="str">
        <f>IF(ISERROR(VLOOKUP(B2515,'Айгенис Оп11'!$C$3:$C$30,1,0)),"Нет","Да")</f>
        <v>Нет</v>
      </c>
      <c r="D2515" s="43">
        <f t="shared" si="82"/>
        <v>365</v>
      </c>
      <c r="E2515" s="44">
        <f>ROUND(('Все выпуски'!$J$3*'Все выпуски'!$J$6/100)/365*(B2515-IF(C2515="Нет",VLOOKUP(A2515,'Айгенис Оп11'!$A$2:$C$30,3,0),VLOOKUP((A2515-1),'Айгенис Оп11'!$A$2:$C$30,3,0))),2)</f>
        <v>2.38</v>
      </c>
      <c r="G2515" s="43">
        <f>COUNTIF(D2516:$D$2571,365)</f>
        <v>56</v>
      </c>
      <c r="H2515" s="43">
        <f>COUNTIF(D2516:$D$2571,366)</f>
        <v>0</v>
      </c>
    </row>
    <row r="2516" spans="1:8" x14ac:dyDescent="0.25">
      <c r="A2516" s="1">
        <f>COUNTIF($C$2:C2516,"Да")</f>
        <v>27</v>
      </c>
      <c r="B2516" s="45">
        <f t="shared" si="81"/>
        <v>47515</v>
      </c>
      <c r="C2516" s="42" t="str">
        <f>IF(ISERROR(VLOOKUP(B2516,'Айгенис Оп11'!$C$3:$C$30,1,0)),"Нет","Да")</f>
        <v>Нет</v>
      </c>
      <c r="D2516" s="43">
        <f t="shared" si="82"/>
        <v>365</v>
      </c>
      <c r="E2516" s="44">
        <f>ROUND(('Все выпуски'!$J$3*'Все выпуски'!$J$6/100)/365*(B2516-IF(C2516="Нет",VLOOKUP(A2516,'Айгенис Оп11'!$A$2:$C$30,3,0),VLOOKUP((A2516-1),'Айгенис Оп11'!$A$2:$C$30,3,0))),2)</f>
        <v>2.4700000000000002</v>
      </c>
      <c r="G2516" s="43">
        <f>COUNTIF(D2517:$D$2571,365)</f>
        <v>55</v>
      </c>
      <c r="H2516" s="43">
        <f>COUNTIF(D2517:$D$2571,366)</f>
        <v>0</v>
      </c>
    </row>
    <row r="2517" spans="1:8" x14ac:dyDescent="0.25">
      <c r="A2517" s="1">
        <f>COUNTIF($C$2:C2517,"Да")</f>
        <v>27</v>
      </c>
      <c r="B2517" s="45">
        <f t="shared" si="81"/>
        <v>47516</v>
      </c>
      <c r="C2517" s="42" t="str">
        <f>IF(ISERROR(VLOOKUP(B2517,'Айгенис Оп11'!$C$3:$C$30,1,0)),"Нет","Да")</f>
        <v>Нет</v>
      </c>
      <c r="D2517" s="43">
        <f t="shared" si="82"/>
        <v>365</v>
      </c>
      <c r="E2517" s="44">
        <f>ROUND(('Все выпуски'!$J$3*'Все выпуски'!$J$6/100)/365*(B2517-IF(C2517="Нет",VLOOKUP(A2517,'Айгенис Оп11'!$A$2:$C$30,3,0),VLOOKUP((A2517-1),'Айгенис Оп11'!$A$2:$C$30,3,0))),2)</f>
        <v>2.5499999999999998</v>
      </c>
      <c r="G2517" s="43">
        <f>COUNTIF(D2518:$D$2571,365)</f>
        <v>54</v>
      </c>
      <c r="H2517" s="43">
        <f>COUNTIF(D2518:$D$2571,366)</f>
        <v>0</v>
      </c>
    </row>
    <row r="2518" spans="1:8" x14ac:dyDescent="0.25">
      <c r="A2518" s="1">
        <f>COUNTIF($C$2:C2518,"Да")</f>
        <v>27</v>
      </c>
      <c r="B2518" s="45">
        <f t="shared" si="81"/>
        <v>47517</v>
      </c>
      <c r="C2518" s="42" t="str">
        <f>IF(ISERROR(VLOOKUP(B2518,'Айгенис Оп11'!$C$3:$C$30,1,0)),"Нет","Да")</f>
        <v>Нет</v>
      </c>
      <c r="D2518" s="43">
        <f t="shared" si="82"/>
        <v>365</v>
      </c>
      <c r="E2518" s="44">
        <f>ROUND(('Все выпуски'!$J$3*'Все выпуски'!$J$6/100)/365*(B2518-IF(C2518="Нет",VLOOKUP(A2518,'Айгенис Оп11'!$A$2:$C$30,3,0),VLOOKUP((A2518-1),'Айгенис Оп11'!$A$2:$C$30,3,0))),2)</f>
        <v>2.63</v>
      </c>
      <c r="G2518" s="43">
        <f>COUNTIF(D2519:$D$2571,365)</f>
        <v>53</v>
      </c>
      <c r="H2518" s="43">
        <f>COUNTIF(D2519:$D$2571,366)</f>
        <v>0</v>
      </c>
    </row>
    <row r="2519" spans="1:8" x14ac:dyDescent="0.25">
      <c r="A2519" s="1">
        <f>COUNTIF($C$2:C2519,"Да")</f>
        <v>27</v>
      </c>
      <c r="B2519" s="45">
        <f t="shared" si="81"/>
        <v>47518</v>
      </c>
      <c r="C2519" s="42" t="str">
        <f>IF(ISERROR(VLOOKUP(B2519,'Айгенис Оп11'!$C$3:$C$30,1,0)),"Нет","Да")</f>
        <v>Нет</v>
      </c>
      <c r="D2519" s="43">
        <f t="shared" si="82"/>
        <v>365</v>
      </c>
      <c r="E2519" s="44">
        <f>ROUND(('Все выпуски'!$J$3*'Все выпуски'!$J$6/100)/365*(B2519-IF(C2519="Нет",VLOOKUP(A2519,'Айгенис Оп11'!$A$2:$C$30,3,0),VLOOKUP((A2519-1),'Айгенис Оп11'!$A$2:$C$30,3,0))),2)</f>
        <v>2.71</v>
      </c>
      <c r="G2519" s="43">
        <f>COUNTIF(D2520:$D$2571,365)</f>
        <v>52</v>
      </c>
      <c r="H2519" s="43">
        <f>COUNTIF(D2520:$D$2571,366)</f>
        <v>0</v>
      </c>
    </row>
    <row r="2520" spans="1:8" x14ac:dyDescent="0.25">
      <c r="A2520" s="1">
        <f>COUNTIF($C$2:C2520,"Да")</f>
        <v>27</v>
      </c>
      <c r="B2520" s="45">
        <f t="shared" si="81"/>
        <v>47519</v>
      </c>
      <c r="C2520" s="42" t="str">
        <f>IF(ISERROR(VLOOKUP(B2520,'Айгенис Оп11'!$C$3:$C$30,1,0)),"Нет","Да")</f>
        <v>Нет</v>
      </c>
      <c r="D2520" s="43">
        <f t="shared" si="82"/>
        <v>365</v>
      </c>
      <c r="E2520" s="44">
        <f>ROUND(('Все выпуски'!$J$3*'Все выпуски'!$J$6/100)/365*(B2520-IF(C2520="Нет",VLOOKUP(A2520,'Айгенис Оп11'!$A$2:$C$30,3,0),VLOOKUP((A2520-1),'Айгенис Оп11'!$A$2:$C$30,3,0))),2)</f>
        <v>2.79</v>
      </c>
      <c r="G2520" s="43">
        <f>COUNTIF(D2521:$D$2571,365)</f>
        <v>51</v>
      </c>
      <c r="H2520" s="43">
        <f>COUNTIF(D2521:$D$2571,366)</f>
        <v>0</v>
      </c>
    </row>
    <row r="2521" spans="1:8" x14ac:dyDescent="0.25">
      <c r="A2521" s="1">
        <f>COUNTIF($C$2:C2521,"Да")</f>
        <v>27</v>
      </c>
      <c r="B2521" s="45">
        <f t="shared" si="81"/>
        <v>47520</v>
      </c>
      <c r="C2521" s="42" t="str">
        <f>IF(ISERROR(VLOOKUP(B2521,'Айгенис Оп11'!$C$3:$C$30,1,0)),"Нет","Да")</f>
        <v>Нет</v>
      </c>
      <c r="D2521" s="43">
        <f t="shared" si="82"/>
        <v>365</v>
      </c>
      <c r="E2521" s="44">
        <f>ROUND(('Все выпуски'!$J$3*'Все выпуски'!$J$6/100)/365*(B2521-IF(C2521="Нет",VLOOKUP(A2521,'Айгенис Оп11'!$A$2:$C$30,3,0),VLOOKUP((A2521-1),'Айгенис Оп11'!$A$2:$C$30,3,0))),2)</f>
        <v>2.88</v>
      </c>
      <c r="G2521" s="43">
        <f>COUNTIF(D2522:$D$2571,365)</f>
        <v>50</v>
      </c>
      <c r="H2521" s="43">
        <f>COUNTIF(D2522:$D$2571,366)</f>
        <v>0</v>
      </c>
    </row>
    <row r="2522" spans="1:8" x14ac:dyDescent="0.25">
      <c r="A2522" s="1">
        <f>COUNTIF($C$2:C2522,"Да")</f>
        <v>27</v>
      </c>
      <c r="B2522" s="45">
        <f t="shared" si="81"/>
        <v>47521</v>
      </c>
      <c r="C2522" s="42" t="str">
        <f>IF(ISERROR(VLOOKUP(B2522,'Айгенис Оп11'!$C$3:$C$30,1,0)),"Нет","Да")</f>
        <v>Нет</v>
      </c>
      <c r="D2522" s="43">
        <f t="shared" si="82"/>
        <v>365</v>
      </c>
      <c r="E2522" s="44">
        <f>ROUND(('Все выпуски'!$J$3*'Все выпуски'!$J$6/100)/365*(B2522-IF(C2522="Нет",VLOOKUP(A2522,'Айгенис Оп11'!$A$2:$C$30,3,0),VLOOKUP((A2522-1),'Айгенис Оп11'!$A$2:$C$30,3,0))),2)</f>
        <v>2.96</v>
      </c>
      <c r="G2522" s="43">
        <f>COUNTIF(D2523:$D$2571,365)</f>
        <v>49</v>
      </c>
      <c r="H2522" s="43">
        <f>COUNTIF(D2523:$D$2571,366)</f>
        <v>0</v>
      </c>
    </row>
    <row r="2523" spans="1:8" x14ac:dyDescent="0.25">
      <c r="A2523" s="1">
        <f>COUNTIF($C$2:C2523,"Да")</f>
        <v>27</v>
      </c>
      <c r="B2523" s="45">
        <f t="shared" si="81"/>
        <v>47522</v>
      </c>
      <c r="C2523" s="42" t="str">
        <f>IF(ISERROR(VLOOKUP(B2523,'Айгенис Оп11'!$C$3:$C$30,1,0)),"Нет","Да")</f>
        <v>Нет</v>
      </c>
      <c r="D2523" s="43">
        <f t="shared" si="82"/>
        <v>365</v>
      </c>
      <c r="E2523" s="44">
        <f>ROUND(('Все выпуски'!$J$3*'Все выпуски'!$J$6/100)/365*(B2523-IF(C2523="Нет",VLOOKUP(A2523,'Айгенис Оп11'!$A$2:$C$30,3,0),VLOOKUP((A2523-1),'Айгенис Оп11'!$A$2:$C$30,3,0))),2)</f>
        <v>3.04</v>
      </c>
      <c r="G2523" s="43">
        <f>COUNTIF(D2524:$D$2571,365)</f>
        <v>48</v>
      </c>
      <c r="H2523" s="43">
        <f>COUNTIF(D2524:$D$2571,366)</f>
        <v>0</v>
      </c>
    </row>
    <row r="2524" spans="1:8" x14ac:dyDescent="0.25">
      <c r="A2524" s="1">
        <f>COUNTIF($C$2:C2524,"Да")</f>
        <v>27</v>
      </c>
      <c r="B2524" s="45">
        <f t="shared" si="81"/>
        <v>47523</v>
      </c>
      <c r="C2524" s="42" t="str">
        <f>IF(ISERROR(VLOOKUP(B2524,'Айгенис Оп11'!$C$3:$C$30,1,0)),"Нет","Да")</f>
        <v>Нет</v>
      </c>
      <c r="D2524" s="43">
        <f t="shared" si="82"/>
        <v>365</v>
      </c>
      <c r="E2524" s="44">
        <f>ROUND(('Все выпуски'!$J$3*'Все выпуски'!$J$6/100)/365*(B2524-IF(C2524="Нет",VLOOKUP(A2524,'Айгенис Оп11'!$A$2:$C$30,3,0),VLOOKUP((A2524-1),'Айгенис Оп11'!$A$2:$C$30,3,0))),2)</f>
        <v>3.12</v>
      </c>
      <c r="G2524" s="43">
        <f>COUNTIF(D2525:$D$2571,365)</f>
        <v>47</v>
      </c>
      <c r="H2524" s="43">
        <f>COUNTIF(D2525:$D$2571,366)</f>
        <v>0</v>
      </c>
    </row>
    <row r="2525" spans="1:8" x14ac:dyDescent="0.25">
      <c r="A2525" s="1">
        <f>COUNTIF($C$2:C2525,"Да")</f>
        <v>27</v>
      </c>
      <c r="B2525" s="45">
        <f t="shared" si="81"/>
        <v>47524</v>
      </c>
      <c r="C2525" s="42" t="str">
        <f>IF(ISERROR(VLOOKUP(B2525,'Айгенис Оп11'!$C$3:$C$30,1,0)),"Нет","Да")</f>
        <v>Нет</v>
      </c>
      <c r="D2525" s="43">
        <f t="shared" si="82"/>
        <v>365</v>
      </c>
      <c r="E2525" s="44">
        <f>ROUND(('Все выпуски'!$J$3*'Все выпуски'!$J$6/100)/365*(B2525-IF(C2525="Нет",VLOOKUP(A2525,'Айгенис Оп11'!$A$2:$C$30,3,0),VLOOKUP((A2525-1),'Айгенис Оп11'!$A$2:$C$30,3,0))),2)</f>
        <v>3.21</v>
      </c>
      <c r="G2525" s="43">
        <f>COUNTIF(D2526:$D$2571,365)</f>
        <v>46</v>
      </c>
      <c r="H2525" s="43">
        <f>COUNTIF(D2526:$D$2571,366)</f>
        <v>0</v>
      </c>
    </row>
    <row r="2526" spans="1:8" x14ac:dyDescent="0.25">
      <c r="A2526" s="1">
        <f>COUNTIF($C$2:C2526,"Да")</f>
        <v>27</v>
      </c>
      <c r="B2526" s="45">
        <f t="shared" si="81"/>
        <v>47525</v>
      </c>
      <c r="C2526" s="42" t="str">
        <f>IF(ISERROR(VLOOKUP(B2526,'Айгенис Оп11'!$C$3:$C$30,1,0)),"Нет","Да")</f>
        <v>Нет</v>
      </c>
      <c r="D2526" s="43">
        <f t="shared" si="82"/>
        <v>365</v>
      </c>
      <c r="E2526" s="44">
        <f>ROUND(('Все выпуски'!$J$3*'Все выпуски'!$J$6/100)/365*(B2526-IF(C2526="Нет",VLOOKUP(A2526,'Айгенис Оп11'!$A$2:$C$30,3,0),VLOOKUP((A2526-1),'Айгенис Оп11'!$A$2:$C$30,3,0))),2)</f>
        <v>3.29</v>
      </c>
      <c r="G2526" s="43">
        <f>COUNTIF(D2527:$D$2571,365)</f>
        <v>45</v>
      </c>
      <c r="H2526" s="43">
        <f>COUNTIF(D2527:$D$2571,366)</f>
        <v>0</v>
      </c>
    </row>
    <row r="2527" spans="1:8" x14ac:dyDescent="0.25">
      <c r="A2527" s="1">
        <f>COUNTIF($C$2:C2527,"Да")</f>
        <v>27</v>
      </c>
      <c r="B2527" s="45">
        <f t="shared" si="81"/>
        <v>47526</v>
      </c>
      <c r="C2527" s="42" t="str">
        <f>IF(ISERROR(VLOOKUP(B2527,'Айгенис Оп11'!$C$3:$C$30,1,0)),"Нет","Да")</f>
        <v>Нет</v>
      </c>
      <c r="D2527" s="43">
        <f t="shared" si="82"/>
        <v>365</v>
      </c>
      <c r="E2527" s="44">
        <f>ROUND(('Все выпуски'!$J$3*'Все выпуски'!$J$6/100)/365*(B2527-IF(C2527="Нет",VLOOKUP(A2527,'Айгенис Оп11'!$A$2:$C$30,3,0),VLOOKUP((A2527-1),'Айгенис Оп11'!$A$2:$C$30,3,0))),2)</f>
        <v>3.37</v>
      </c>
      <c r="G2527" s="43">
        <f>COUNTIF(D2528:$D$2571,365)</f>
        <v>44</v>
      </c>
      <c r="H2527" s="43">
        <f>COUNTIF(D2528:$D$2571,366)</f>
        <v>0</v>
      </c>
    </row>
    <row r="2528" spans="1:8" x14ac:dyDescent="0.25">
      <c r="A2528" s="1">
        <f>COUNTIF($C$2:C2528,"Да")</f>
        <v>27</v>
      </c>
      <c r="B2528" s="45">
        <f t="shared" si="81"/>
        <v>47527</v>
      </c>
      <c r="C2528" s="42" t="str">
        <f>IF(ISERROR(VLOOKUP(B2528,'Айгенис Оп11'!$C$3:$C$30,1,0)),"Нет","Да")</f>
        <v>Нет</v>
      </c>
      <c r="D2528" s="43">
        <f t="shared" si="82"/>
        <v>365</v>
      </c>
      <c r="E2528" s="44">
        <f>ROUND(('Все выпуски'!$J$3*'Все выпуски'!$J$6/100)/365*(B2528-IF(C2528="Нет",VLOOKUP(A2528,'Айгенис Оп11'!$A$2:$C$30,3,0),VLOOKUP((A2528-1),'Айгенис Оп11'!$A$2:$C$30,3,0))),2)</f>
        <v>3.45</v>
      </c>
      <c r="G2528" s="43">
        <f>COUNTIF(D2529:$D$2571,365)</f>
        <v>43</v>
      </c>
      <c r="H2528" s="43">
        <f>COUNTIF(D2529:$D$2571,366)</f>
        <v>0</v>
      </c>
    </row>
    <row r="2529" spans="1:8" x14ac:dyDescent="0.25">
      <c r="A2529" s="1">
        <f>COUNTIF($C$2:C2529,"Да")</f>
        <v>27</v>
      </c>
      <c r="B2529" s="45">
        <f t="shared" si="81"/>
        <v>47528</v>
      </c>
      <c r="C2529" s="42" t="str">
        <f>IF(ISERROR(VLOOKUP(B2529,'Айгенис Оп11'!$C$3:$C$30,1,0)),"Нет","Да")</f>
        <v>Нет</v>
      </c>
      <c r="D2529" s="43">
        <f t="shared" si="82"/>
        <v>365</v>
      </c>
      <c r="E2529" s="44">
        <f>ROUND(('Все выпуски'!$J$3*'Все выпуски'!$J$6/100)/365*(B2529-IF(C2529="Нет",VLOOKUP(A2529,'Айгенис Оп11'!$A$2:$C$30,3,0),VLOOKUP((A2529-1),'Айгенис Оп11'!$A$2:$C$30,3,0))),2)</f>
        <v>3.53</v>
      </c>
      <c r="G2529" s="43">
        <f>COUNTIF(D2530:$D$2571,365)</f>
        <v>42</v>
      </c>
      <c r="H2529" s="43">
        <f>COUNTIF(D2530:$D$2571,366)</f>
        <v>0</v>
      </c>
    </row>
    <row r="2530" spans="1:8" x14ac:dyDescent="0.25">
      <c r="A2530" s="1">
        <f>COUNTIF($C$2:C2530,"Да")</f>
        <v>27</v>
      </c>
      <c r="B2530" s="45">
        <f t="shared" si="81"/>
        <v>47529</v>
      </c>
      <c r="C2530" s="42" t="str">
        <f>IF(ISERROR(VLOOKUP(B2530,'Айгенис Оп11'!$C$3:$C$30,1,0)),"Нет","Да")</f>
        <v>Нет</v>
      </c>
      <c r="D2530" s="43">
        <f t="shared" si="82"/>
        <v>365</v>
      </c>
      <c r="E2530" s="44">
        <f>ROUND(('Все выпуски'!$J$3*'Все выпуски'!$J$6/100)/365*(B2530-IF(C2530="Нет",VLOOKUP(A2530,'Айгенис Оп11'!$A$2:$C$30,3,0),VLOOKUP((A2530-1),'Айгенис Оп11'!$A$2:$C$30,3,0))),2)</f>
        <v>3.62</v>
      </c>
      <c r="G2530" s="43">
        <f>COUNTIF(D2531:$D$2571,365)</f>
        <v>41</v>
      </c>
      <c r="H2530" s="43">
        <f>COUNTIF(D2531:$D$2571,366)</f>
        <v>0</v>
      </c>
    </row>
    <row r="2531" spans="1:8" x14ac:dyDescent="0.25">
      <c r="A2531" s="1">
        <f>COUNTIF($C$2:C2531,"Да")</f>
        <v>27</v>
      </c>
      <c r="B2531" s="45">
        <f t="shared" si="81"/>
        <v>47530</v>
      </c>
      <c r="C2531" s="42" t="str">
        <f>IF(ISERROR(VLOOKUP(B2531,'Айгенис Оп11'!$C$3:$C$30,1,0)),"Нет","Да")</f>
        <v>Нет</v>
      </c>
      <c r="D2531" s="43">
        <f t="shared" si="82"/>
        <v>365</v>
      </c>
      <c r="E2531" s="44">
        <f>ROUND(('Все выпуски'!$J$3*'Все выпуски'!$J$6/100)/365*(B2531-IF(C2531="Нет",VLOOKUP(A2531,'Айгенис Оп11'!$A$2:$C$30,3,0),VLOOKUP((A2531-1),'Айгенис Оп11'!$A$2:$C$30,3,0))),2)</f>
        <v>3.7</v>
      </c>
      <c r="G2531" s="43">
        <f>COUNTIF(D2532:$D$2571,365)</f>
        <v>40</v>
      </c>
      <c r="H2531" s="43">
        <f>COUNTIF(D2532:$D$2571,366)</f>
        <v>0</v>
      </c>
    </row>
    <row r="2532" spans="1:8" x14ac:dyDescent="0.25">
      <c r="A2532" s="1">
        <f>COUNTIF($C$2:C2532,"Да")</f>
        <v>27</v>
      </c>
      <c r="B2532" s="45">
        <f t="shared" si="81"/>
        <v>47531</v>
      </c>
      <c r="C2532" s="42" t="str">
        <f>IF(ISERROR(VLOOKUP(B2532,'Айгенис Оп11'!$C$3:$C$30,1,0)),"Нет","Да")</f>
        <v>Нет</v>
      </c>
      <c r="D2532" s="43">
        <f t="shared" si="82"/>
        <v>365</v>
      </c>
      <c r="E2532" s="44">
        <f>ROUND(('Все выпуски'!$J$3*'Все выпуски'!$J$6/100)/365*(B2532-IF(C2532="Нет",VLOOKUP(A2532,'Айгенис Оп11'!$A$2:$C$30,3,0),VLOOKUP((A2532-1),'Айгенис Оп11'!$A$2:$C$30,3,0))),2)</f>
        <v>3.78</v>
      </c>
      <c r="G2532" s="43">
        <f>COUNTIF(D2533:$D$2571,365)</f>
        <v>39</v>
      </c>
      <c r="H2532" s="43">
        <f>COUNTIF(D2533:$D$2571,366)</f>
        <v>0</v>
      </c>
    </row>
    <row r="2533" spans="1:8" x14ac:dyDescent="0.25">
      <c r="A2533" s="1">
        <f>COUNTIF($C$2:C2533,"Да")</f>
        <v>27</v>
      </c>
      <c r="B2533" s="45">
        <f t="shared" si="81"/>
        <v>47532</v>
      </c>
      <c r="C2533" s="42" t="str">
        <f>IF(ISERROR(VLOOKUP(B2533,'Айгенис Оп11'!$C$3:$C$30,1,0)),"Нет","Да")</f>
        <v>Нет</v>
      </c>
      <c r="D2533" s="43">
        <f t="shared" si="82"/>
        <v>365</v>
      </c>
      <c r="E2533" s="44">
        <f>ROUND(('Все выпуски'!$J$3*'Все выпуски'!$J$6/100)/365*(B2533-IF(C2533="Нет",VLOOKUP(A2533,'Айгенис Оп11'!$A$2:$C$30,3,0),VLOOKUP((A2533-1),'Айгенис Оп11'!$A$2:$C$30,3,0))),2)</f>
        <v>3.86</v>
      </c>
      <c r="G2533" s="43">
        <f>COUNTIF(D2534:$D$2571,365)</f>
        <v>38</v>
      </c>
      <c r="H2533" s="43">
        <f>COUNTIF(D2534:$D$2571,366)</f>
        <v>0</v>
      </c>
    </row>
    <row r="2534" spans="1:8" x14ac:dyDescent="0.25">
      <c r="A2534" s="1">
        <f>COUNTIF($C$2:C2534,"Да")</f>
        <v>27</v>
      </c>
      <c r="B2534" s="45">
        <f t="shared" si="81"/>
        <v>47533</v>
      </c>
      <c r="C2534" s="42" t="str">
        <f>IF(ISERROR(VLOOKUP(B2534,'Айгенис Оп11'!$C$3:$C$30,1,0)),"Нет","Да")</f>
        <v>Нет</v>
      </c>
      <c r="D2534" s="43">
        <f t="shared" si="82"/>
        <v>365</v>
      </c>
      <c r="E2534" s="44">
        <f>ROUND(('Все выпуски'!$J$3*'Все выпуски'!$J$6/100)/365*(B2534-IF(C2534="Нет",VLOOKUP(A2534,'Айгенис Оп11'!$A$2:$C$30,3,0),VLOOKUP((A2534-1),'Айгенис Оп11'!$A$2:$C$30,3,0))),2)</f>
        <v>3.95</v>
      </c>
      <c r="G2534" s="43">
        <f>COUNTIF(D2535:$D$2571,365)</f>
        <v>37</v>
      </c>
      <c r="H2534" s="43">
        <f>COUNTIF(D2535:$D$2571,366)</f>
        <v>0</v>
      </c>
    </row>
    <row r="2535" spans="1:8" x14ac:dyDescent="0.25">
      <c r="A2535" s="1">
        <f>COUNTIF($C$2:C2535,"Да")</f>
        <v>27</v>
      </c>
      <c r="B2535" s="45">
        <f t="shared" si="81"/>
        <v>47534</v>
      </c>
      <c r="C2535" s="42" t="str">
        <f>IF(ISERROR(VLOOKUP(B2535,'Айгенис Оп11'!$C$3:$C$30,1,0)),"Нет","Да")</f>
        <v>Нет</v>
      </c>
      <c r="D2535" s="43">
        <f t="shared" si="82"/>
        <v>365</v>
      </c>
      <c r="E2535" s="44">
        <f>ROUND(('Все выпуски'!$J$3*'Все выпуски'!$J$6/100)/365*(B2535-IF(C2535="Нет",VLOOKUP(A2535,'Айгенис Оп11'!$A$2:$C$30,3,0),VLOOKUP((A2535-1),'Айгенис Оп11'!$A$2:$C$30,3,0))),2)</f>
        <v>4.03</v>
      </c>
      <c r="G2535" s="43">
        <f>COUNTIF(D2536:$D$2571,365)</f>
        <v>36</v>
      </c>
      <c r="H2535" s="43">
        <f>COUNTIF(D2536:$D$2571,366)</f>
        <v>0</v>
      </c>
    </row>
    <row r="2536" spans="1:8" x14ac:dyDescent="0.25">
      <c r="A2536" s="1">
        <f>COUNTIF($C$2:C2536,"Да")</f>
        <v>27</v>
      </c>
      <c r="B2536" s="45">
        <f t="shared" si="81"/>
        <v>47535</v>
      </c>
      <c r="C2536" s="42" t="str">
        <f>IF(ISERROR(VLOOKUP(B2536,'Айгенис Оп11'!$C$3:$C$30,1,0)),"Нет","Да")</f>
        <v>Нет</v>
      </c>
      <c r="D2536" s="43">
        <f t="shared" si="82"/>
        <v>365</v>
      </c>
      <c r="E2536" s="44">
        <f>ROUND(('Все выпуски'!$J$3*'Все выпуски'!$J$6/100)/365*(B2536-IF(C2536="Нет",VLOOKUP(A2536,'Айгенис Оп11'!$A$2:$C$30,3,0),VLOOKUP((A2536-1),'Айгенис Оп11'!$A$2:$C$30,3,0))),2)</f>
        <v>4.1100000000000003</v>
      </c>
      <c r="G2536" s="43">
        <f>COUNTIF(D2537:$D$2571,365)</f>
        <v>35</v>
      </c>
      <c r="H2536" s="43">
        <f>COUNTIF(D2537:$D$2571,366)</f>
        <v>0</v>
      </c>
    </row>
    <row r="2537" spans="1:8" x14ac:dyDescent="0.25">
      <c r="A2537" s="1">
        <f>COUNTIF($C$2:C2537,"Да")</f>
        <v>27</v>
      </c>
      <c r="B2537" s="45">
        <f t="shared" si="81"/>
        <v>47536</v>
      </c>
      <c r="C2537" s="42" t="str">
        <f>IF(ISERROR(VLOOKUP(B2537,'Айгенис Оп11'!$C$3:$C$30,1,0)),"Нет","Да")</f>
        <v>Нет</v>
      </c>
      <c r="D2537" s="43">
        <f t="shared" si="82"/>
        <v>365</v>
      </c>
      <c r="E2537" s="44">
        <f>ROUND(('Все выпуски'!$J$3*'Все выпуски'!$J$6/100)/365*(B2537-IF(C2537="Нет",VLOOKUP(A2537,'Айгенис Оп11'!$A$2:$C$30,3,0),VLOOKUP((A2537-1),'Айгенис Оп11'!$A$2:$C$30,3,0))),2)</f>
        <v>4.1900000000000004</v>
      </c>
      <c r="G2537" s="43">
        <f>COUNTIF(D2538:$D$2571,365)</f>
        <v>34</v>
      </c>
      <c r="H2537" s="43">
        <f>COUNTIF(D2538:$D$2571,366)</f>
        <v>0</v>
      </c>
    </row>
    <row r="2538" spans="1:8" x14ac:dyDescent="0.25">
      <c r="A2538" s="1">
        <f>COUNTIF($C$2:C2538,"Да")</f>
        <v>27</v>
      </c>
      <c r="B2538" s="45">
        <f t="shared" si="81"/>
        <v>47537</v>
      </c>
      <c r="C2538" s="42" t="str">
        <f>IF(ISERROR(VLOOKUP(B2538,'Айгенис Оп11'!$C$3:$C$30,1,0)),"Нет","Да")</f>
        <v>Нет</v>
      </c>
      <c r="D2538" s="43">
        <f t="shared" si="82"/>
        <v>365</v>
      </c>
      <c r="E2538" s="44">
        <f>ROUND(('Все выпуски'!$J$3*'Все выпуски'!$J$6/100)/365*(B2538-IF(C2538="Нет",VLOOKUP(A2538,'Айгенис Оп11'!$A$2:$C$30,3,0),VLOOKUP((A2538-1),'Айгенис Оп11'!$A$2:$C$30,3,0))),2)</f>
        <v>4.2699999999999996</v>
      </c>
      <c r="G2538" s="43">
        <f>COUNTIF(D2539:$D$2571,365)</f>
        <v>33</v>
      </c>
      <c r="H2538" s="43">
        <f>COUNTIF(D2539:$D$2571,366)</f>
        <v>0</v>
      </c>
    </row>
    <row r="2539" spans="1:8" x14ac:dyDescent="0.25">
      <c r="A2539" s="1">
        <f>COUNTIF($C$2:C2539,"Да")</f>
        <v>27</v>
      </c>
      <c r="B2539" s="45">
        <f t="shared" si="81"/>
        <v>47538</v>
      </c>
      <c r="C2539" s="42" t="str">
        <f>IF(ISERROR(VLOOKUP(B2539,'Айгенис Оп11'!$C$3:$C$30,1,0)),"Нет","Да")</f>
        <v>Нет</v>
      </c>
      <c r="D2539" s="43">
        <f t="shared" si="82"/>
        <v>365</v>
      </c>
      <c r="E2539" s="44">
        <f>ROUND(('Все выпуски'!$J$3*'Все выпуски'!$J$6/100)/365*(B2539-IF(C2539="Нет",VLOOKUP(A2539,'Айгенис Оп11'!$A$2:$C$30,3,0),VLOOKUP((A2539-1),'Айгенис Оп11'!$A$2:$C$30,3,0))),2)</f>
        <v>4.3600000000000003</v>
      </c>
      <c r="G2539" s="43">
        <f>COUNTIF(D2540:$D$2571,365)</f>
        <v>32</v>
      </c>
      <c r="H2539" s="43">
        <f>COUNTIF(D2540:$D$2571,366)</f>
        <v>0</v>
      </c>
    </row>
    <row r="2540" spans="1:8" x14ac:dyDescent="0.25">
      <c r="A2540" s="1">
        <f>COUNTIF($C$2:C2540,"Да")</f>
        <v>27</v>
      </c>
      <c r="B2540" s="45">
        <f t="shared" si="81"/>
        <v>47539</v>
      </c>
      <c r="C2540" s="42" t="str">
        <f>IF(ISERROR(VLOOKUP(B2540,'Айгенис Оп11'!$C$3:$C$30,1,0)),"Нет","Да")</f>
        <v>Нет</v>
      </c>
      <c r="D2540" s="43">
        <f t="shared" si="82"/>
        <v>365</v>
      </c>
      <c r="E2540" s="44">
        <f>ROUND(('Все выпуски'!$J$3*'Все выпуски'!$J$6/100)/365*(B2540-IF(C2540="Нет",VLOOKUP(A2540,'Айгенис Оп11'!$A$2:$C$30,3,0),VLOOKUP((A2540-1),'Айгенис Оп11'!$A$2:$C$30,3,0))),2)</f>
        <v>4.4400000000000004</v>
      </c>
      <c r="G2540" s="43">
        <f>COUNTIF(D2541:$D$2571,365)</f>
        <v>31</v>
      </c>
      <c r="H2540" s="43">
        <f>COUNTIF(D2541:$D$2571,366)</f>
        <v>0</v>
      </c>
    </row>
    <row r="2541" spans="1:8" x14ac:dyDescent="0.25">
      <c r="A2541" s="1">
        <f>COUNTIF($C$2:C2541,"Да")</f>
        <v>27</v>
      </c>
      <c r="B2541" s="45">
        <f t="shared" si="81"/>
        <v>47540</v>
      </c>
      <c r="C2541" s="42" t="str">
        <f>IF(ISERROR(VLOOKUP(B2541,'Айгенис Оп11'!$C$3:$C$30,1,0)),"Нет","Да")</f>
        <v>Нет</v>
      </c>
      <c r="D2541" s="43">
        <f t="shared" si="82"/>
        <v>365</v>
      </c>
      <c r="E2541" s="44">
        <f>ROUND(('Все выпуски'!$J$3*'Все выпуски'!$J$6/100)/365*(B2541-IF(C2541="Нет",VLOOKUP(A2541,'Айгенис Оп11'!$A$2:$C$30,3,0),VLOOKUP((A2541-1),'Айгенис Оп11'!$A$2:$C$30,3,0))),2)</f>
        <v>4.5199999999999996</v>
      </c>
      <c r="G2541" s="43">
        <f>COUNTIF(D2542:$D$2571,365)</f>
        <v>30</v>
      </c>
      <c r="H2541" s="43">
        <f>COUNTIF(D2542:$D$2571,366)</f>
        <v>0</v>
      </c>
    </row>
    <row r="2542" spans="1:8" x14ac:dyDescent="0.25">
      <c r="A2542" s="1">
        <f>COUNTIF($C$2:C2542,"Да")</f>
        <v>27</v>
      </c>
      <c r="B2542" s="45">
        <f t="shared" si="81"/>
        <v>47541</v>
      </c>
      <c r="C2542" s="42" t="str">
        <f>IF(ISERROR(VLOOKUP(B2542,'Айгенис Оп11'!$C$3:$C$30,1,0)),"Нет","Да")</f>
        <v>Нет</v>
      </c>
      <c r="D2542" s="43">
        <f t="shared" si="82"/>
        <v>365</v>
      </c>
      <c r="E2542" s="44">
        <f>ROUND(('Все выпуски'!$J$3*'Все выпуски'!$J$6/100)/365*(B2542-IF(C2542="Нет",VLOOKUP(A2542,'Айгенис Оп11'!$A$2:$C$30,3,0),VLOOKUP((A2542-1),'Айгенис Оп11'!$A$2:$C$30,3,0))),2)</f>
        <v>4.5999999999999996</v>
      </c>
      <c r="G2542" s="43">
        <f>COUNTIF(D2543:$D$2571,365)</f>
        <v>29</v>
      </c>
      <c r="H2542" s="43">
        <f>COUNTIF(D2543:$D$2571,366)</f>
        <v>0</v>
      </c>
    </row>
    <row r="2543" spans="1:8" x14ac:dyDescent="0.25">
      <c r="A2543" s="1">
        <f>COUNTIF($C$2:C2543,"Да")</f>
        <v>27</v>
      </c>
      <c r="B2543" s="45">
        <f t="shared" si="81"/>
        <v>47542</v>
      </c>
      <c r="C2543" s="42" t="str">
        <f>IF(ISERROR(VLOOKUP(B2543,'Айгенис Оп11'!$C$3:$C$30,1,0)),"Нет","Да")</f>
        <v>Нет</v>
      </c>
      <c r="D2543" s="43">
        <f t="shared" si="82"/>
        <v>365</v>
      </c>
      <c r="E2543" s="44">
        <f>ROUND(('Все выпуски'!$J$3*'Все выпуски'!$J$6/100)/365*(B2543-IF(C2543="Нет",VLOOKUP(A2543,'Айгенис Оп11'!$A$2:$C$30,3,0),VLOOKUP((A2543-1),'Айгенис Оп11'!$A$2:$C$30,3,0))),2)</f>
        <v>4.68</v>
      </c>
      <c r="G2543" s="43">
        <f>COUNTIF(D2544:$D$2571,365)</f>
        <v>28</v>
      </c>
      <c r="H2543" s="43">
        <f>COUNTIF(D2544:$D$2571,366)</f>
        <v>0</v>
      </c>
    </row>
    <row r="2544" spans="1:8" x14ac:dyDescent="0.25">
      <c r="A2544" s="1">
        <f>COUNTIF($C$2:C2544,"Да")</f>
        <v>27</v>
      </c>
      <c r="B2544" s="45">
        <f t="shared" si="81"/>
        <v>47543</v>
      </c>
      <c r="C2544" s="42" t="str">
        <f>IF(ISERROR(VLOOKUP(B2544,'Айгенис Оп11'!$C$3:$C$30,1,0)),"Нет","Да")</f>
        <v>Нет</v>
      </c>
      <c r="D2544" s="43">
        <f t="shared" si="82"/>
        <v>365</v>
      </c>
      <c r="E2544" s="44">
        <f>ROUND(('Все выпуски'!$J$3*'Все выпуски'!$J$6/100)/365*(B2544-IF(C2544="Нет",VLOOKUP(A2544,'Айгенис Оп11'!$A$2:$C$30,3,0),VLOOKUP((A2544-1),'Айгенис Оп11'!$A$2:$C$30,3,0))),2)</f>
        <v>4.7699999999999996</v>
      </c>
      <c r="G2544" s="43">
        <f>COUNTIF(D2545:$D$2571,365)</f>
        <v>27</v>
      </c>
      <c r="H2544" s="43">
        <f>COUNTIF(D2545:$D$2571,366)</f>
        <v>0</v>
      </c>
    </row>
    <row r="2545" spans="1:8" x14ac:dyDescent="0.25">
      <c r="A2545" s="1">
        <f>COUNTIF($C$2:C2545,"Да")</f>
        <v>27</v>
      </c>
      <c r="B2545" s="45">
        <f t="shared" si="81"/>
        <v>47544</v>
      </c>
      <c r="C2545" s="42" t="str">
        <f>IF(ISERROR(VLOOKUP(B2545,'Айгенис Оп11'!$C$3:$C$30,1,0)),"Нет","Да")</f>
        <v>Нет</v>
      </c>
      <c r="D2545" s="43">
        <f t="shared" si="82"/>
        <v>365</v>
      </c>
      <c r="E2545" s="44">
        <f>ROUND(('Все выпуски'!$J$3*'Все выпуски'!$J$6/100)/365*(B2545-IF(C2545="Нет",VLOOKUP(A2545,'Айгенис Оп11'!$A$2:$C$30,3,0),VLOOKUP((A2545-1),'Айгенис Оп11'!$A$2:$C$30,3,0))),2)</f>
        <v>4.8499999999999996</v>
      </c>
      <c r="G2545" s="43">
        <f>COUNTIF(D2546:$D$2571,365)</f>
        <v>26</v>
      </c>
      <c r="H2545" s="43">
        <f>COUNTIF(D2546:$D$2571,366)</f>
        <v>0</v>
      </c>
    </row>
    <row r="2546" spans="1:8" x14ac:dyDescent="0.25">
      <c r="A2546" s="1">
        <f>COUNTIF($C$2:C2546,"Да")</f>
        <v>27</v>
      </c>
      <c r="B2546" s="45">
        <f t="shared" ref="B2546:B2547" si="83">B2545+1</f>
        <v>47545</v>
      </c>
      <c r="C2546" s="42" t="str">
        <f>IF(ISERROR(VLOOKUP(B2546,'Айгенис Оп11'!$C$3:$C$30,1,0)),"Нет","Да")</f>
        <v>Нет</v>
      </c>
      <c r="D2546" s="43">
        <f t="shared" si="82"/>
        <v>365</v>
      </c>
      <c r="E2546" s="44">
        <f>ROUND(('Все выпуски'!$J$3*'Все выпуски'!$J$6/100)/365*(B2546-IF(C2546="Нет",VLOOKUP(A2546,'Айгенис Оп11'!$A$2:$C$30,3,0),VLOOKUP((A2546-1),'Айгенис Оп11'!$A$2:$C$30,3,0))),2)</f>
        <v>4.93</v>
      </c>
      <c r="G2546" s="43">
        <f>COUNTIF(D2547:$D$2571,365)</f>
        <v>25</v>
      </c>
      <c r="H2546" s="43">
        <f>COUNTIF(D2547:$D$2571,366)</f>
        <v>0</v>
      </c>
    </row>
    <row r="2547" spans="1:8" x14ac:dyDescent="0.25">
      <c r="A2547" s="1">
        <f>COUNTIF($C$2:C2547,"Да")</f>
        <v>27</v>
      </c>
      <c r="B2547" s="45">
        <f t="shared" si="83"/>
        <v>47546</v>
      </c>
      <c r="C2547" s="42" t="str">
        <f>IF(ISERROR(VLOOKUP(B2547,'Айгенис Оп11'!$C$3:$C$30,1,0)),"Нет","Да")</f>
        <v>Нет</v>
      </c>
      <c r="D2547" s="43">
        <f t="shared" si="82"/>
        <v>365</v>
      </c>
      <c r="E2547" s="44">
        <f>ROUND(('Все выпуски'!$J$3*'Все выпуски'!$J$6/100)/365*(B2547-IF(C2547="Нет",VLOOKUP(A2547,'Айгенис Оп11'!$A$2:$C$30,3,0),VLOOKUP((A2547-1),'Айгенис Оп11'!$A$2:$C$30,3,0))),2)</f>
        <v>5.01</v>
      </c>
      <c r="G2547" s="43">
        <f>COUNTIF(D2548:$D$2571,365)</f>
        <v>24</v>
      </c>
      <c r="H2547" s="43">
        <f>COUNTIF(D2548:$D$2571,366)</f>
        <v>0</v>
      </c>
    </row>
    <row r="2548" spans="1:8" x14ac:dyDescent="0.25">
      <c r="A2548" s="1">
        <f>COUNTIF($C$2:C2548,"Да")</f>
        <v>27</v>
      </c>
      <c r="B2548" s="45">
        <f t="shared" ref="B2548:B2571" si="84">B2547+1</f>
        <v>47547</v>
      </c>
      <c r="C2548" s="42" t="str">
        <f>IF(ISERROR(VLOOKUP(B2548,'Айгенис Оп11'!$C$3:$C$30,1,0)),"Нет","Да")</f>
        <v>Нет</v>
      </c>
      <c r="D2548" s="43">
        <f t="shared" si="82"/>
        <v>365</v>
      </c>
      <c r="E2548" s="44">
        <f>ROUND(('Все выпуски'!$J$3*'Все выпуски'!$J$6/100)/365*(B2548-IF(C2548="Нет",VLOOKUP(A2548,'Айгенис Оп11'!$A$2:$C$30,3,0),VLOOKUP((A2548-1),'Айгенис Оп11'!$A$2:$C$30,3,0))),2)</f>
        <v>5.0999999999999996</v>
      </c>
      <c r="G2548" s="43">
        <f>COUNTIF(D2549:$D$2571,365)</f>
        <v>23</v>
      </c>
      <c r="H2548" s="43">
        <f>COUNTIF(D2549:$D$2571,366)</f>
        <v>0</v>
      </c>
    </row>
    <row r="2549" spans="1:8" x14ac:dyDescent="0.25">
      <c r="A2549" s="1">
        <f>COUNTIF($C$2:C2549,"Да")</f>
        <v>27</v>
      </c>
      <c r="B2549" s="45">
        <f t="shared" si="84"/>
        <v>47548</v>
      </c>
      <c r="C2549" s="42" t="str">
        <f>IF(ISERROR(VLOOKUP(B2549,'Айгенис Оп11'!$C$3:$C$30,1,0)),"Нет","Да")</f>
        <v>Нет</v>
      </c>
      <c r="D2549" s="43">
        <f t="shared" si="82"/>
        <v>365</v>
      </c>
      <c r="E2549" s="44">
        <f>ROUND(('Все выпуски'!$J$3*'Все выпуски'!$J$6/100)/365*(B2549-IF(C2549="Нет",VLOOKUP(A2549,'Айгенис Оп11'!$A$2:$C$30,3,0),VLOOKUP((A2549-1),'Айгенис Оп11'!$A$2:$C$30,3,0))),2)</f>
        <v>5.18</v>
      </c>
      <c r="G2549" s="43">
        <f>COUNTIF(D2550:$D$2571,365)</f>
        <v>22</v>
      </c>
      <c r="H2549" s="43">
        <f>COUNTIF(D2550:$D$2571,366)</f>
        <v>0</v>
      </c>
    </row>
    <row r="2550" spans="1:8" x14ac:dyDescent="0.25">
      <c r="A2550" s="1">
        <f>COUNTIF($C$2:C2550,"Да")</f>
        <v>27</v>
      </c>
      <c r="B2550" s="45">
        <f t="shared" si="84"/>
        <v>47549</v>
      </c>
      <c r="C2550" s="42" t="str">
        <f>IF(ISERROR(VLOOKUP(B2550,'Айгенис Оп11'!$C$3:$C$30,1,0)),"Нет","Да")</f>
        <v>Нет</v>
      </c>
      <c r="D2550" s="43">
        <f t="shared" si="82"/>
        <v>365</v>
      </c>
      <c r="E2550" s="44">
        <f>ROUND(('Все выпуски'!$J$3*'Все выпуски'!$J$6/100)/365*(B2550-IF(C2550="Нет",VLOOKUP(A2550,'Айгенис Оп11'!$A$2:$C$30,3,0),VLOOKUP((A2550-1),'Айгенис Оп11'!$A$2:$C$30,3,0))),2)</f>
        <v>5.26</v>
      </c>
      <c r="G2550" s="43">
        <f>COUNTIF(D2551:$D$2571,365)</f>
        <v>21</v>
      </c>
      <c r="H2550" s="43">
        <f>COUNTIF(D2551:$D$2571,366)</f>
        <v>0</v>
      </c>
    </row>
    <row r="2551" spans="1:8" x14ac:dyDescent="0.25">
      <c r="A2551" s="1">
        <f>COUNTIF($C$2:C2551,"Да")</f>
        <v>27</v>
      </c>
      <c r="B2551" s="45">
        <f t="shared" si="84"/>
        <v>47550</v>
      </c>
      <c r="C2551" s="42" t="str">
        <f>IF(ISERROR(VLOOKUP(B2551,'Айгенис Оп11'!$C$3:$C$30,1,0)),"Нет","Да")</f>
        <v>Нет</v>
      </c>
      <c r="D2551" s="43">
        <f t="shared" si="82"/>
        <v>365</v>
      </c>
      <c r="E2551" s="44">
        <f>ROUND(('Все выпуски'!$J$3*'Все выпуски'!$J$6/100)/365*(B2551-IF(C2551="Нет",VLOOKUP(A2551,'Айгенис Оп11'!$A$2:$C$30,3,0),VLOOKUP((A2551-1),'Айгенис Оп11'!$A$2:$C$30,3,0))),2)</f>
        <v>5.34</v>
      </c>
      <c r="G2551" s="43">
        <f>COUNTIF(D2552:$D$2571,365)</f>
        <v>20</v>
      </c>
      <c r="H2551" s="43">
        <f>COUNTIF(D2552:$D$2571,366)</f>
        <v>0</v>
      </c>
    </row>
    <row r="2552" spans="1:8" x14ac:dyDescent="0.25">
      <c r="A2552" s="1">
        <f>COUNTIF($C$2:C2552,"Да")</f>
        <v>27</v>
      </c>
      <c r="B2552" s="45">
        <f t="shared" si="84"/>
        <v>47551</v>
      </c>
      <c r="C2552" s="42" t="str">
        <f>IF(ISERROR(VLOOKUP(B2552,'Айгенис Оп11'!$C$3:$C$30,1,0)),"Нет","Да")</f>
        <v>Нет</v>
      </c>
      <c r="D2552" s="43">
        <f t="shared" si="82"/>
        <v>365</v>
      </c>
      <c r="E2552" s="44">
        <f>ROUND(('Все выпуски'!$J$3*'Все выпуски'!$J$6/100)/365*(B2552-IF(C2552="Нет",VLOOKUP(A2552,'Айгенис Оп11'!$A$2:$C$30,3,0),VLOOKUP((A2552-1),'Айгенис Оп11'!$A$2:$C$30,3,0))),2)</f>
        <v>5.42</v>
      </c>
      <c r="G2552" s="43">
        <f>COUNTIF(D2553:$D$2571,365)</f>
        <v>19</v>
      </c>
      <c r="H2552" s="43">
        <f>COUNTIF(D2553:$D$2571,366)</f>
        <v>0</v>
      </c>
    </row>
    <row r="2553" spans="1:8" x14ac:dyDescent="0.25">
      <c r="A2553" s="1">
        <f>COUNTIF($C$2:C2553,"Да")</f>
        <v>27</v>
      </c>
      <c r="B2553" s="45">
        <f t="shared" si="84"/>
        <v>47552</v>
      </c>
      <c r="C2553" s="42" t="str">
        <f>IF(ISERROR(VLOOKUP(B2553,'Айгенис Оп11'!$C$3:$C$30,1,0)),"Нет","Да")</f>
        <v>Нет</v>
      </c>
      <c r="D2553" s="43">
        <f t="shared" si="82"/>
        <v>365</v>
      </c>
      <c r="E2553" s="44">
        <f>ROUND(('Все выпуски'!$J$3*'Все выпуски'!$J$6/100)/365*(B2553-IF(C2553="Нет",VLOOKUP(A2553,'Айгенис Оп11'!$A$2:$C$30,3,0),VLOOKUP((A2553-1),'Айгенис Оп11'!$A$2:$C$30,3,0))),2)</f>
        <v>5.51</v>
      </c>
      <c r="G2553" s="43">
        <f>COUNTIF(D2554:$D$2571,365)</f>
        <v>18</v>
      </c>
      <c r="H2553" s="43">
        <f>COUNTIF(D2554:$D$2571,366)</f>
        <v>0</v>
      </c>
    </row>
    <row r="2554" spans="1:8" x14ac:dyDescent="0.25">
      <c r="A2554" s="1">
        <f>COUNTIF($C$2:C2554,"Да")</f>
        <v>27</v>
      </c>
      <c r="B2554" s="45">
        <f t="shared" si="84"/>
        <v>47553</v>
      </c>
      <c r="C2554" s="42" t="str">
        <f>IF(ISERROR(VLOOKUP(B2554,'Айгенис Оп11'!$C$3:$C$30,1,0)),"Нет","Да")</f>
        <v>Нет</v>
      </c>
      <c r="D2554" s="43">
        <f t="shared" si="82"/>
        <v>365</v>
      </c>
      <c r="E2554" s="44">
        <f>ROUND(('Все выпуски'!$J$3*'Все выпуски'!$J$6/100)/365*(B2554-IF(C2554="Нет",VLOOKUP(A2554,'Айгенис Оп11'!$A$2:$C$30,3,0),VLOOKUP((A2554-1),'Айгенис Оп11'!$A$2:$C$30,3,0))),2)</f>
        <v>5.59</v>
      </c>
      <c r="G2554" s="43">
        <f>COUNTIF(D2555:$D$2571,365)</f>
        <v>17</v>
      </c>
      <c r="H2554" s="43">
        <f>COUNTIF(D2555:$D$2571,366)</f>
        <v>0</v>
      </c>
    </row>
    <row r="2555" spans="1:8" x14ac:dyDescent="0.25">
      <c r="A2555" s="1">
        <f>COUNTIF($C$2:C2555,"Да")</f>
        <v>27</v>
      </c>
      <c r="B2555" s="45">
        <f t="shared" si="84"/>
        <v>47554</v>
      </c>
      <c r="C2555" s="42" t="str">
        <f>IF(ISERROR(VLOOKUP(B2555,'Айгенис Оп11'!$C$3:$C$30,1,0)),"Нет","Да")</f>
        <v>Нет</v>
      </c>
      <c r="D2555" s="43">
        <f t="shared" si="82"/>
        <v>365</v>
      </c>
      <c r="E2555" s="44">
        <f>ROUND(('Все выпуски'!$J$3*'Все выпуски'!$J$6/100)/365*(B2555-IF(C2555="Нет",VLOOKUP(A2555,'Айгенис Оп11'!$A$2:$C$30,3,0),VLOOKUP((A2555-1),'Айгенис Оп11'!$A$2:$C$30,3,0))),2)</f>
        <v>5.67</v>
      </c>
      <c r="G2555" s="43">
        <f>COUNTIF(D2556:$D$2571,365)</f>
        <v>16</v>
      </c>
      <c r="H2555" s="43">
        <f>COUNTIF(D2556:$D$2571,366)</f>
        <v>0</v>
      </c>
    </row>
    <row r="2556" spans="1:8" x14ac:dyDescent="0.25">
      <c r="A2556" s="1">
        <f>COUNTIF($C$2:C2556,"Да")</f>
        <v>27</v>
      </c>
      <c r="B2556" s="45">
        <f t="shared" si="84"/>
        <v>47555</v>
      </c>
      <c r="C2556" s="42" t="str">
        <f>IF(ISERROR(VLOOKUP(B2556,'Айгенис Оп11'!$C$3:$C$30,1,0)),"Нет","Да")</f>
        <v>Нет</v>
      </c>
      <c r="D2556" s="43">
        <f t="shared" si="82"/>
        <v>365</v>
      </c>
      <c r="E2556" s="44">
        <f>ROUND(('Все выпуски'!$J$3*'Все выпуски'!$J$6/100)/365*(B2556-IF(C2556="Нет",VLOOKUP(A2556,'Айгенис Оп11'!$A$2:$C$30,3,0),VLOOKUP((A2556-1),'Айгенис Оп11'!$A$2:$C$30,3,0))),2)</f>
        <v>5.75</v>
      </c>
      <c r="G2556" s="43">
        <f>COUNTIF(D2557:$D$2571,365)</f>
        <v>15</v>
      </c>
      <c r="H2556" s="43">
        <f>COUNTIF(D2557:$D$2571,366)</f>
        <v>0</v>
      </c>
    </row>
    <row r="2557" spans="1:8" x14ac:dyDescent="0.25">
      <c r="A2557" s="1">
        <f>COUNTIF($C$2:C2557,"Да")</f>
        <v>27</v>
      </c>
      <c r="B2557" s="45">
        <f t="shared" si="84"/>
        <v>47556</v>
      </c>
      <c r="C2557" s="42" t="str">
        <f>IF(ISERROR(VLOOKUP(B2557,'Айгенис Оп11'!$C$3:$C$30,1,0)),"Нет","Да")</f>
        <v>Нет</v>
      </c>
      <c r="D2557" s="43">
        <f t="shared" si="82"/>
        <v>365</v>
      </c>
      <c r="E2557" s="44">
        <f>ROUND(('Все выпуски'!$J$3*'Все выпуски'!$J$6/100)/365*(B2557-IF(C2557="Нет",VLOOKUP(A2557,'Айгенис Оп11'!$A$2:$C$30,3,0),VLOOKUP((A2557-1),'Айгенис Оп11'!$A$2:$C$30,3,0))),2)</f>
        <v>5.84</v>
      </c>
      <c r="G2557" s="43">
        <f>COUNTIF(D2558:$D$2571,365)</f>
        <v>14</v>
      </c>
      <c r="H2557" s="43">
        <f>COUNTIF(D2558:$D$2571,366)</f>
        <v>0</v>
      </c>
    </row>
    <row r="2558" spans="1:8" x14ac:dyDescent="0.25">
      <c r="A2558" s="1">
        <f>COUNTIF($C$2:C2558,"Да")</f>
        <v>27</v>
      </c>
      <c r="B2558" s="45">
        <f t="shared" si="84"/>
        <v>47557</v>
      </c>
      <c r="C2558" s="42" t="str">
        <f>IF(ISERROR(VLOOKUP(B2558,'Айгенис Оп11'!$C$3:$C$30,1,0)),"Нет","Да")</f>
        <v>Нет</v>
      </c>
      <c r="D2558" s="43">
        <f t="shared" si="82"/>
        <v>365</v>
      </c>
      <c r="E2558" s="44">
        <f>ROUND(('Все выпуски'!$J$3*'Все выпуски'!$J$6/100)/365*(B2558-IF(C2558="Нет",VLOOKUP(A2558,'Айгенис Оп11'!$A$2:$C$30,3,0),VLOOKUP((A2558-1),'Айгенис Оп11'!$A$2:$C$30,3,0))),2)</f>
        <v>5.92</v>
      </c>
      <c r="G2558" s="43">
        <f>COUNTIF(D2559:$D$2571,365)</f>
        <v>13</v>
      </c>
      <c r="H2558" s="43">
        <f>COUNTIF(D2559:$D$2571,366)</f>
        <v>0</v>
      </c>
    </row>
    <row r="2559" spans="1:8" x14ac:dyDescent="0.25">
      <c r="A2559" s="1">
        <f>COUNTIF($C$2:C2559,"Да")</f>
        <v>27</v>
      </c>
      <c r="B2559" s="45">
        <f t="shared" si="84"/>
        <v>47558</v>
      </c>
      <c r="C2559" s="42" t="str">
        <f>IF(ISERROR(VLOOKUP(B2559,'Айгенис Оп11'!$C$3:$C$30,1,0)),"Нет","Да")</f>
        <v>Нет</v>
      </c>
      <c r="D2559" s="43">
        <f t="shared" si="82"/>
        <v>365</v>
      </c>
      <c r="E2559" s="44">
        <f>ROUND(('Все выпуски'!$J$3*'Все выпуски'!$J$6/100)/365*(B2559-IF(C2559="Нет",VLOOKUP(A2559,'Айгенис Оп11'!$A$2:$C$30,3,0),VLOOKUP((A2559-1),'Айгенис Оп11'!$A$2:$C$30,3,0))),2)</f>
        <v>6</v>
      </c>
      <c r="G2559" s="43">
        <f>COUNTIF(D2560:$D$2571,365)</f>
        <v>12</v>
      </c>
      <c r="H2559" s="43">
        <f>COUNTIF(D2560:$D$2571,366)</f>
        <v>0</v>
      </c>
    </row>
    <row r="2560" spans="1:8" x14ac:dyDescent="0.25">
      <c r="A2560" s="1">
        <f>COUNTIF($C$2:C2560,"Да")</f>
        <v>27</v>
      </c>
      <c r="B2560" s="45">
        <f t="shared" si="84"/>
        <v>47559</v>
      </c>
      <c r="C2560" s="42" t="str">
        <f>IF(ISERROR(VLOOKUP(B2560,'Айгенис Оп11'!$C$3:$C$30,1,0)),"Нет","Да")</f>
        <v>Нет</v>
      </c>
      <c r="D2560" s="43">
        <f t="shared" si="82"/>
        <v>365</v>
      </c>
      <c r="E2560" s="44">
        <f>ROUND(('Все выпуски'!$J$3*'Все выпуски'!$J$6/100)/365*(B2560-IF(C2560="Нет",VLOOKUP(A2560,'Айгенис Оп11'!$A$2:$C$30,3,0),VLOOKUP((A2560-1),'Айгенис Оп11'!$A$2:$C$30,3,0))),2)</f>
        <v>6.08</v>
      </c>
      <c r="G2560" s="43">
        <f>COUNTIF(D2561:$D$2571,365)</f>
        <v>11</v>
      </c>
      <c r="H2560" s="43">
        <f>COUNTIF(D2561:$D$2571,366)</f>
        <v>0</v>
      </c>
    </row>
    <row r="2561" spans="1:8" x14ac:dyDescent="0.25">
      <c r="A2561" s="1">
        <f>COUNTIF($C$2:C2561,"Да")</f>
        <v>27</v>
      </c>
      <c r="B2561" s="45">
        <f t="shared" si="84"/>
        <v>47560</v>
      </c>
      <c r="C2561" s="42" t="str">
        <f>IF(ISERROR(VLOOKUP(B2561,'Айгенис Оп11'!$C$3:$C$30,1,0)),"Нет","Да")</f>
        <v>Нет</v>
      </c>
      <c r="D2561" s="43">
        <f t="shared" si="82"/>
        <v>365</v>
      </c>
      <c r="E2561" s="44">
        <f>ROUND(('Все выпуски'!$J$3*'Все выпуски'!$J$6/100)/365*(B2561-IF(C2561="Нет",VLOOKUP(A2561,'Айгенис Оп11'!$A$2:$C$30,3,0),VLOOKUP((A2561-1),'Айгенис Оп11'!$A$2:$C$30,3,0))),2)</f>
        <v>6.16</v>
      </c>
      <c r="G2561" s="43">
        <f>COUNTIF(D2562:$D$2571,365)</f>
        <v>10</v>
      </c>
      <c r="H2561" s="43">
        <f>COUNTIF(D2562:$D$2571,366)</f>
        <v>0</v>
      </c>
    </row>
    <row r="2562" spans="1:8" x14ac:dyDescent="0.25">
      <c r="A2562" s="1">
        <f>COUNTIF($C$2:C2562,"Да")</f>
        <v>27</v>
      </c>
      <c r="B2562" s="45">
        <f t="shared" si="84"/>
        <v>47561</v>
      </c>
      <c r="C2562" s="42" t="str">
        <f>IF(ISERROR(VLOOKUP(B2562,'Айгенис Оп11'!$C$3:$C$30,1,0)),"Нет","Да")</f>
        <v>Нет</v>
      </c>
      <c r="D2562" s="43">
        <f t="shared" si="82"/>
        <v>365</v>
      </c>
      <c r="E2562" s="44">
        <f>ROUND(('Все выпуски'!$J$3*'Все выпуски'!$J$6/100)/365*(B2562-IF(C2562="Нет",VLOOKUP(A2562,'Айгенис Оп11'!$A$2:$C$30,3,0),VLOOKUP((A2562-1),'Айгенис Оп11'!$A$2:$C$30,3,0))),2)</f>
        <v>6.25</v>
      </c>
      <c r="G2562" s="43">
        <f>COUNTIF(D2563:$D$2571,365)</f>
        <v>9</v>
      </c>
      <c r="H2562" s="43">
        <f>COUNTIF(D2563:$D$2571,366)</f>
        <v>0</v>
      </c>
    </row>
    <row r="2563" spans="1:8" x14ac:dyDescent="0.25">
      <c r="A2563" s="1">
        <f>COUNTIF($C$2:C2563,"Да")</f>
        <v>27</v>
      </c>
      <c r="B2563" s="45">
        <f t="shared" si="84"/>
        <v>47562</v>
      </c>
      <c r="C2563" s="42" t="str">
        <f>IF(ISERROR(VLOOKUP(B2563,'Айгенис Оп11'!$C$3:$C$30,1,0)),"Нет","Да")</f>
        <v>Нет</v>
      </c>
      <c r="D2563" s="43">
        <f t="shared" ref="D2563:D2571" si="85">IF(MOD(YEAR(B2563),4)=0,366,365)</f>
        <v>365</v>
      </c>
      <c r="E2563" s="44">
        <f>ROUND(('Все выпуски'!$J$3*'Все выпуски'!$J$6/100)/365*(B2563-IF(C2563="Нет",VLOOKUP(A2563,'Айгенис Оп11'!$A$2:$C$30,3,0),VLOOKUP((A2563-1),'Айгенис Оп11'!$A$2:$C$30,3,0))),2)</f>
        <v>6.33</v>
      </c>
      <c r="G2563" s="43">
        <f>COUNTIF(D2564:$D$2571,365)</f>
        <v>8</v>
      </c>
      <c r="H2563" s="43">
        <f>COUNTIF(D2564:$D$2571,366)</f>
        <v>0</v>
      </c>
    </row>
    <row r="2564" spans="1:8" x14ac:dyDescent="0.25">
      <c r="A2564" s="1">
        <f>COUNTIF($C$2:C2564,"Да")</f>
        <v>27</v>
      </c>
      <c r="B2564" s="45">
        <f t="shared" si="84"/>
        <v>47563</v>
      </c>
      <c r="C2564" s="42" t="str">
        <f>IF(ISERROR(VLOOKUP(B2564,'Айгенис Оп11'!$C$3:$C$30,1,0)),"Нет","Да")</f>
        <v>Нет</v>
      </c>
      <c r="D2564" s="43">
        <f t="shared" si="85"/>
        <v>365</v>
      </c>
      <c r="E2564" s="44">
        <f>ROUND(('Все выпуски'!$J$3*'Все выпуски'!$J$6/100)/365*(B2564-IF(C2564="Нет",VLOOKUP(A2564,'Айгенис Оп11'!$A$2:$C$30,3,0),VLOOKUP((A2564-1),'Айгенис Оп11'!$A$2:$C$30,3,0))),2)</f>
        <v>6.41</v>
      </c>
      <c r="G2564" s="43">
        <f>COUNTIF(D2565:$D$2571,365)</f>
        <v>7</v>
      </c>
      <c r="H2564" s="43">
        <f>COUNTIF(D2565:$D$2571,366)</f>
        <v>0</v>
      </c>
    </row>
    <row r="2565" spans="1:8" x14ac:dyDescent="0.25">
      <c r="A2565" s="1">
        <f>COUNTIF($C$2:C2565,"Да")</f>
        <v>27</v>
      </c>
      <c r="B2565" s="45">
        <f t="shared" si="84"/>
        <v>47564</v>
      </c>
      <c r="C2565" s="42" t="str">
        <f>IF(ISERROR(VLOOKUP(B2565,'Айгенис Оп11'!$C$3:$C$30,1,0)),"Нет","Да")</f>
        <v>Нет</v>
      </c>
      <c r="D2565" s="43">
        <f t="shared" si="85"/>
        <v>365</v>
      </c>
      <c r="E2565" s="44">
        <f>ROUND(('Все выпуски'!$J$3*'Все выпуски'!$J$6/100)/365*(B2565-IF(C2565="Нет",VLOOKUP(A2565,'Айгенис Оп11'!$A$2:$C$30,3,0),VLOOKUP((A2565-1),'Айгенис Оп11'!$A$2:$C$30,3,0))),2)</f>
        <v>6.49</v>
      </c>
      <c r="G2565" s="43">
        <f>COUNTIF(D2566:$D$2571,365)</f>
        <v>6</v>
      </c>
      <c r="H2565" s="43">
        <f>COUNTIF(D2566:$D$2571,366)</f>
        <v>0</v>
      </c>
    </row>
    <row r="2566" spans="1:8" x14ac:dyDescent="0.25">
      <c r="A2566" s="1">
        <f>COUNTIF($C$2:C2566,"Да")</f>
        <v>27</v>
      </c>
      <c r="B2566" s="45">
        <f t="shared" si="84"/>
        <v>47565</v>
      </c>
      <c r="C2566" s="42" t="str">
        <f>IF(ISERROR(VLOOKUP(B2566,'Айгенис Оп11'!$C$3:$C$30,1,0)),"Нет","Да")</f>
        <v>Нет</v>
      </c>
      <c r="D2566" s="43">
        <f t="shared" si="85"/>
        <v>365</v>
      </c>
      <c r="E2566" s="44">
        <f>ROUND(('Все выпуски'!$J$3*'Все выпуски'!$J$6/100)/365*(B2566-IF(C2566="Нет",VLOOKUP(A2566,'Айгенис Оп11'!$A$2:$C$30,3,0),VLOOKUP((A2566-1),'Айгенис Оп11'!$A$2:$C$30,3,0))),2)</f>
        <v>6.58</v>
      </c>
      <c r="G2566" s="43">
        <f>COUNTIF(D2567:$D$2571,365)</f>
        <v>5</v>
      </c>
      <c r="H2566" s="43">
        <f>COUNTIF(D2567:$D$2571,366)</f>
        <v>0</v>
      </c>
    </row>
    <row r="2567" spans="1:8" x14ac:dyDescent="0.25">
      <c r="A2567" s="1">
        <f>COUNTIF($C$2:C2567,"Да")</f>
        <v>27</v>
      </c>
      <c r="B2567" s="45">
        <f t="shared" si="84"/>
        <v>47566</v>
      </c>
      <c r="C2567" s="42" t="str">
        <f>IF(ISERROR(VLOOKUP(B2567,'Айгенис Оп11'!$C$3:$C$30,1,0)),"Нет","Да")</f>
        <v>Нет</v>
      </c>
      <c r="D2567" s="43">
        <f t="shared" si="85"/>
        <v>365</v>
      </c>
      <c r="E2567" s="44">
        <f>ROUND(('Все выпуски'!$J$3*'Все выпуски'!$J$6/100)/365*(B2567-IF(C2567="Нет",VLOOKUP(A2567,'Айгенис Оп11'!$A$2:$C$30,3,0),VLOOKUP((A2567-1),'Айгенис Оп11'!$A$2:$C$30,3,0))),2)</f>
        <v>6.66</v>
      </c>
      <c r="G2567" s="43">
        <f>COUNTIF(D2568:$D$2571,365)</f>
        <v>4</v>
      </c>
      <c r="H2567" s="43">
        <f>COUNTIF(D2568:$D$2571,366)</f>
        <v>0</v>
      </c>
    </row>
    <row r="2568" spans="1:8" x14ac:dyDescent="0.25">
      <c r="A2568" s="1">
        <f>COUNTIF($C$2:C2568,"Да")</f>
        <v>27</v>
      </c>
      <c r="B2568" s="45">
        <f t="shared" si="84"/>
        <v>47567</v>
      </c>
      <c r="C2568" s="42" t="str">
        <f>IF(ISERROR(VLOOKUP(B2568,'Айгенис Оп11'!$C$3:$C$30,1,0)),"Нет","Да")</f>
        <v>Нет</v>
      </c>
      <c r="D2568" s="43">
        <f t="shared" si="85"/>
        <v>365</v>
      </c>
      <c r="E2568" s="44">
        <f>ROUND(('Все выпуски'!$J$3*'Все выпуски'!$J$6/100)/365*(B2568-IF(C2568="Нет",VLOOKUP(A2568,'Айгенис Оп11'!$A$2:$C$30,3,0),VLOOKUP((A2568-1),'Айгенис Оп11'!$A$2:$C$30,3,0))),2)</f>
        <v>6.74</v>
      </c>
      <c r="G2568" s="43">
        <f>COUNTIF(D2569:$D$2571,365)</f>
        <v>3</v>
      </c>
      <c r="H2568" s="43">
        <f>COUNTIF(D2569:$D$2571,366)</f>
        <v>0</v>
      </c>
    </row>
    <row r="2569" spans="1:8" x14ac:dyDescent="0.25">
      <c r="A2569" s="1">
        <f>COUNTIF($C$2:C2569,"Да")</f>
        <v>27</v>
      </c>
      <c r="B2569" s="45">
        <f t="shared" si="84"/>
        <v>47568</v>
      </c>
      <c r="C2569" s="42" t="str">
        <f>IF(ISERROR(VLOOKUP(B2569,'Айгенис Оп11'!$C$3:$C$30,1,0)),"Нет","Да")</f>
        <v>Нет</v>
      </c>
      <c r="D2569" s="43">
        <f t="shared" si="85"/>
        <v>365</v>
      </c>
      <c r="E2569" s="44">
        <f>ROUND(('Все выпуски'!$J$3*'Все выпуски'!$J$6/100)/365*(B2569-IF(C2569="Нет",VLOOKUP(A2569,'Айгенис Оп11'!$A$2:$C$30,3,0),VLOOKUP((A2569-1),'Айгенис Оп11'!$A$2:$C$30,3,0))),2)</f>
        <v>6.82</v>
      </c>
      <c r="G2569" s="43">
        <f>COUNTIF(D2570:$D$2571,365)</f>
        <v>2</v>
      </c>
      <c r="H2569" s="43">
        <f>COUNTIF(D2570:$D$2571,366)</f>
        <v>0</v>
      </c>
    </row>
    <row r="2570" spans="1:8" x14ac:dyDescent="0.25">
      <c r="A2570" s="1">
        <f>COUNTIF($C$2:C2570,"Да")</f>
        <v>27</v>
      </c>
      <c r="B2570" s="45">
        <f t="shared" si="84"/>
        <v>47569</v>
      </c>
      <c r="C2570" s="42" t="str">
        <f>IF(ISERROR(VLOOKUP(B2570,'Айгенис Оп11'!$C$3:$C$30,1,0)),"Нет","Да")</f>
        <v>Нет</v>
      </c>
      <c r="D2570" s="43">
        <f t="shared" si="85"/>
        <v>365</v>
      </c>
      <c r="E2570" s="44">
        <f>ROUND(('Все выпуски'!$J$3*'Все выпуски'!$J$6/100)/365*(B2570-IF(C2570="Нет",VLOOKUP(A2570,'Айгенис Оп11'!$A$2:$C$30,3,0),VLOOKUP((A2570-1),'Айгенис Оп11'!$A$2:$C$30,3,0))),2)</f>
        <v>6.9</v>
      </c>
      <c r="G2570" s="43">
        <f>COUNTIF(D2571:$D$2571,365)</f>
        <v>1</v>
      </c>
      <c r="H2570" s="43">
        <f>COUNTIF(D2571:$D$2571,366)</f>
        <v>0</v>
      </c>
    </row>
    <row r="2571" spans="1:8" x14ac:dyDescent="0.25">
      <c r="A2571" s="1">
        <f>COUNTIF($C$2:C2571,"Да")</f>
        <v>28</v>
      </c>
      <c r="B2571" s="45">
        <f t="shared" si="84"/>
        <v>47570</v>
      </c>
      <c r="C2571" s="42" t="str">
        <f>IF(ISERROR(VLOOKUP(B2571,'Айгенис Оп11'!$C$3:$C$30,1,0)),"Нет","Да")</f>
        <v>Да</v>
      </c>
      <c r="D2571" s="43">
        <f t="shared" si="85"/>
        <v>365</v>
      </c>
      <c r="E2571" s="44">
        <f>ROUND(('Все выпуски'!$J$3*'Все выпуски'!$J$6/100)/365*(B2571-IF(C2571="Нет",VLOOKUP(A2571,'Айгенис Оп11'!$A$2:$C$30,3,0),VLOOKUP((A2571-1),'Айгенис Оп11'!$A$2:$C$30,3,0))),2)</f>
        <v>6.99</v>
      </c>
      <c r="G2571" s="43"/>
      <c r="H2571" s="43"/>
    </row>
  </sheetData>
  <sheetProtection algorithmName="SHA-512" hashValue="giGMNxzot66c2iS+HNasdgkcIpWOgc5X6rKmbXVTuvoU/mCL7PBUaOIm228r768FZBlD3wllYPx+olR/mdI0cg==" saltValue="yfEd997/XI83JRJK47Rs6g==" spinCount="100000" sheet="1" objects="1" scenarios="1" selectLockedCells="1" selectUnlockedCells="1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8E99D4-3D3F-4DF4-A8D3-EF00D04AC477}">
  <sheetPr>
    <tabColor rgb="FF004B65"/>
  </sheetPr>
  <dimension ref="B1:C23"/>
  <sheetViews>
    <sheetView showGridLines="0" zoomScaleNormal="100" workbookViewId="0">
      <selection activeCell="B5" sqref="B5"/>
    </sheetView>
  </sheetViews>
  <sheetFormatPr defaultRowHeight="15" x14ac:dyDescent="0.25"/>
  <cols>
    <col min="1" max="1" width="3.28515625" style="4" customWidth="1"/>
    <col min="2" max="2" width="50.7109375" style="4" customWidth="1"/>
    <col min="3" max="3" width="18.7109375" style="4" customWidth="1"/>
    <col min="4" max="4" width="3.28515625" style="4" customWidth="1"/>
    <col min="5" max="16384" width="9.140625" style="4"/>
  </cols>
  <sheetData>
    <row r="1" spans="2:3" ht="5.0999999999999996" customHeight="1" x14ac:dyDescent="0.25"/>
    <row r="2" spans="2:3" x14ac:dyDescent="0.25">
      <c r="B2" s="58" t="s">
        <v>43</v>
      </c>
      <c r="C2" s="59" t="s">
        <v>42</v>
      </c>
    </row>
    <row r="3" spans="2:3" x14ac:dyDescent="0.25">
      <c r="B3" s="60" t="s">
        <v>44</v>
      </c>
      <c r="C3" s="61" t="s">
        <v>45</v>
      </c>
    </row>
    <row r="4" spans="2:3" ht="5.0999999999999996" customHeight="1" x14ac:dyDescent="0.25"/>
    <row r="5" spans="2:3" x14ac:dyDescent="0.25">
      <c r="B5" s="57" t="s">
        <v>33</v>
      </c>
      <c r="C5" s="62" t="s">
        <v>64</v>
      </c>
    </row>
    <row r="7" spans="2:3" x14ac:dyDescent="0.25">
      <c r="B7" s="69" t="s">
        <v>61</v>
      </c>
      <c r="C7" s="69"/>
    </row>
    <row r="8" spans="2:3" x14ac:dyDescent="0.25">
      <c r="B8" s="16" t="s">
        <v>17</v>
      </c>
      <c r="C8" s="64">
        <v>45596</v>
      </c>
    </row>
    <row r="9" spans="2:3" x14ac:dyDescent="0.25">
      <c r="B9" s="17" t="s">
        <v>62</v>
      </c>
      <c r="C9" s="68"/>
    </row>
    <row r="10" spans="2:3" x14ac:dyDescent="0.25">
      <c r="B10" s="17" t="s">
        <v>63</v>
      </c>
      <c r="C10" s="27" t="str">
        <f>IF(ISERROR((1/C9)*(1/C8)),"-",ROUND((C15+VLOOKUP(C5,Служебный!$B$23:$K$34,3,0))/(1+C9*(VLOOKUP(C5,Служебный!$B$23:$K$34,8,0)/365+VLOOKUP(C5,Служебный!$B$23:$K$34,9,0)/366)),2))</f>
        <v>-</v>
      </c>
    </row>
    <row r="11" spans="2:3" x14ac:dyDescent="0.25">
      <c r="B11" s="46" t="s">
        <v>58</v>
      </c>
      <c r="C11" s="54" t="str">
        <f>IF(ISERROR(1/C10),"-",(C10-VLOOKUP(C5,Служебный!$B$23:$K$34,4,0))/C15)</f>
        <v>-</v>
      </c>
    </row>
    <row r="12" spans="2:3" x14ac:dyDescent="0.25">
      <c r="B12" s="46" t="s">
        <v>59</v>
      </c>
      <c r="C12" s="47" t="str">
        <f>IF(ISERROR(1/C10),"-",C15+VLOOKUP(C5,Служебный!$B$23:$K$34,4,0))</f>
        <v>-</v>
      </c>
    </row>
    <row r="14" spans="2:3" x14ac:dyDescent="0.25">
      <c r="B14" s="69" t="s">
        <v>9</v>
      </c>
      <c r="C14" s="69"/>
    </row>
    <row r="15" spans="2:3" x14ac:dyDescent="0.25">
      <c r="B15" s="31" t="s">
        <v>0</v>
      </c>
      <c r="C15" s="26">
        <f>HLOOKUP(C5,'Все выпуски'!$D$2:$Z$9,2,0)</f>
        <v>200</v>
      </c>
    </row>
    <row r="16" spans="2:3" x14ac:dyDescent="0.25">
      <c r="B16" s="32" t="s">
        <v>2</v>
      </c>
      <c r="C16" s="29">
        <f>HLOOKUP(C5,'Все выпуски'!$D$2:$Z$9,3,0)</f>
        <v>50000</v>
      </c>
    </row>
    <row r="17" spans="2:3" x14ac:dyDescent="0.25">
      <c r="B17" s="32" t="s">
        <v>1</v>
      </c>
      <c r="C17" s="27">
        <f>HLOOKUP(C5,'Все выпуски'!$D$2:$Z$9,4,0)</f>
        <v>10000000</v>
      </c>
    </row>
    <row r="18" spans="2:3" x14ac:dyDescent="0.25">
      <c r="B18" s="32" t="s">
        <v>60</v>
      </c>
      <c r="C18" s="56">
        <f>HLOOKUP(C5,'Все выпуски'!$D$2:$Z$9,5,0)/100</f>
        <v>0.185</v>
      </c>
    </row>
    <row r="19" spans="2:3" x14ac:dyDescent="0.25">
      <c r="B19" s="32" t="s">
        <v>3</v>
      </c>
      <c r="C19" s="30">
        <f>HLOOKUP(C5,'Все выпуски'!$D$2:$Z$9,6,0)</f>
        <v>45596</v>
      </c>
    </row>
    <row r="20" spans="2:3" x14ac:dyDescent="0.25">
      <c r="B20" s="32" t="s">
        <v>4</v>
      </c>
      <c r="C20" s="30">
        <f>HLOOKUP(C5,'Все выпуски'!$D$2:$Z$9,7,0)</f>
        <v>46575</v>
      </c>
    </row>
    <row r="21" spans="2:3" x14ac:dyDescent="0.25">
      <c r="B21" s="32" t="s">
        <v>5</v>
      </c>
      <c r="C21" s="29">
        <f>HLOOKUP(C5,'Все выпуски'!$D$2:$Z$9,8,0)</f>
        <v>979</v>
      </c>
    </row>
    <row r="23" spans="2:3" x14ac:dyDescent="0.25">
      <c r="B23" s="71" t="str">
        <f>IF(Служебный!B18=FALSE,"Некорректный ввод данных!","")</f>
        <v/>
      </c>
      <c r="C23" s="71"/>
    </row>
  </sheetData>
  <sheetProtection algorithmName="SHA-512" hashValue="WZWfhv2aCIzVaVS9OA5/lc2pBwGWXnOSrKULxwCz9Sv2aIpSCfBfm7OFu1X6iJZDavO/G6RM7/gyQ+5f+0IiCg==" saltValue="N1zksapmf56i6oMazqjkfA==" spinCount="100000" sheet="1" objects="1" scenarios="1"/>
  <mergeCells count="3">
    <mergeCell ref="B7:C7"/>
    <mergeCell ref="B14:C14"/>
    <mergeCell ref="B23:C23"/>
  </mergeCells>
  <dataValidations count="1">
    <dataValidation type="date" allowBlank="1" showErrorMessage="1" error="Введите дату в пределах срока обращения данного выпуска облигаций!" sqref="C8" xr:uid="{09F1C012-299B-40EA-A302-0ADBE9282425}">
      <formula1>$C$19</formula1>
      <formula2>$C$20</formula2>
    </dataValidation>
  </dataValidations>
  <hyperlinks>
    <hyperlink ref="B2" r:id="rId1" xr:uid="{9DC70485-1B7D-49AF-8346-5B0F4225119B}"/>
    <hyperlink ref="C2" r:id="rId2" xr:uid="{9C742827-210E-4AD3-A58D-23B0E99F452B}"/>
  </hyperlinks>
  <pageMargins left="0.7" right="0.7" top="0.75" bottom="0.75" header="0.3" footer="0.3"/>
  <pageSetup paperSize="9" orientation="portrait" r:id="rId3"/>
  <drawing r:id="rId4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="Выберите выпуск облигаций из списка." xr:uid="{6654B4FF-389C-4266-865F-082BB470D056}">
          <x14:formula1>
            <xm:f>Служебный!$B$3:$B$14</xm:f>
          </x14:formula1>
          <xm:sqref>C5</xm:sqref>
        </x14:dataValidation>
      </x14:dataValidation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85CF85-1B6A-4F8E-843F-2802AB00EE20}">
  <sheetPr codeName="Лист19"/>
  <dimension ref="A1:I1929"/>
  <sheetViews>
    <sheetView showGridLines="0" workbookViewId="0"/>
  </sheetViews>
  <sheetFormatPr defaultRowHeight="15" x14ac:dyDescent="0.25"/>
  <cols>
    <col min="1" max="1" width="12.5703125" style="1" bestFit="1" customWidth="1"/>
    <col min="2" max="2" width="13.42578125" style="1" bestFit="1" customWidth="1"/>
    <col min="3" max="4" width="13.28515625" style="1" bestFit="1" customWidth="1"/>
    <col min="5" max="5" width="11.140625" style="1" bestFit="1" customWidth="1"/>
    <col min="6" max="6" width="22.28515625" style="1" bestFit="1" customWidth="1"/>
    <col min="7" max="16384" width="9.140625" style="1"/>
  </cols>
  <sheetData>
    <row r="1" spans="1:9" ht="30" x14ac:dyDescent="0.25">
      <c r="A1" s="41" t="s">
        <v>12</v>
      </c>
      <c r="B1" s="41" t="s">
        <v>6</v>
      </c>
      <c r="C1" s="41" t="s">
        <v>10</v>
      </c>
      <c r="D1" s="41" t="s">
        <v>11</v>
      </c>
      <c r="E1" s="41" t="s">
        <v>7</v>
      </c>
      <c r="F1" s="41" t="s">
        <v>15</v>
      </c>
      <c r="G1" s="41" t="s">
        <v>13</v>
      </c>
      <c r="H1" s="41" t="s">
        <v>14</v>
      </c>
    </row>
    <row r="2" spans="1:9" x14ac:dyDescent="0.25">
      <c r="A2" s="1">
        <f>COUNTIF($C$2:C2,"Да")</f>
        <v>0</v>
      </c>
      <c r="B2" s="42">
        <v>45103</v>
      </c>
      <c r="C2" s="42" t="str">
        <f>IF(ISERROR(VLOOKUP(B2,'Aigen18-RF'!$C$3:$C$23,1,0)),"Нет","Да")</f>
        <v>Нет</v>
      </c>
      <c r="D2" s="43">
        <f>IF(MOD(YEAR(B2),4)=0,366,365)</f>
        <v>365</v>
      </c>
      <c r="E2" s="44">
        <v>0</v>
      </c>
      <c r="G2" s="43">
        <f>COUNTIF(D3:$D$1857,365)</f>
        <v>1283</v>
      </c>
      <c r="H2" s="43">
        <f>COUNTIF(D3:$D$1857,366)</f>
        <v>572</v>
      </c>
      <c r="I2" s="2"/>
    </row>
    <row r="3" spans="1:9" x14ac:dyDescent="0.25">
      <c r="A3" s="1">
        <f>COUNTIF($C$2:C3,"Да")</f>
        <v>0</v>
      </c>
      <c r="B3" s="45">
        <f>B2+1</f>
        <v>45104</v>
      </c>
      <c r="C3" s="42" t="str">
        <f>IF(ISERROR(VLOOKUP(B3,'Aigen18-RF'!$C$3:$C$23,1,0)),"Нет","Да")</f>
        <v>Нет</v>
      </c>
      <c r="D3" s="43">
        <f t="shared" ref="D3:D66" si="0">IF(MOD(YEAR(B3),4)=0,366,365)</f>
        <v>365</v>
      </c>
      <c r="E3" s="44">
        <f>ROUND(('Все выпуски'!$L$3*'Все выпуски'!$L$6/100)/365*(B3-IF(C3="Нет",VLOOKUP(A3,'Aigen18-RF'!$A$2:$C$23,3,0),VLOOKUP((A3-1),'Aigen18-RF'!$A$2:$C$23,3,0))),2)</f>
        <v>0.11</v>
      </c>
      <c r="G3" s="43">
        <f>COUNTIF(D4:$D$1857,365)</f>
        <v>1282</v>
      </c>
      <c r="H3" s="43">
        <f>COUNTIF(D4:$D$1857,366)</f>
        <v>572</v>
      </c>
      <c r="I3" s="2"/>
    </row>
    <row r="4" spans="1:9" x14ac:dyDescent="0.25">
      <c r="A4" s="1">
        <f>COUNTIF($C$2:C4,"Да")</f>
        <v>0</v>
      </c>
      <c r="B4" s="45">
        <f t="shared" ref="B4:B67" si="1">B3+1</f>
        <v>45105</v>
      </c>
      <c r="C4" s="42" t="str">
        <f>IF(ISERROR(VLOOKUP(B4,'Aigen18-RF'!$C$3:$C$23,1,0)),"Нет","Да")</f>
        <v>Нет</v>
      </c>
      <c r="D4" s="43">
        <f t="shared" si="0"/>
        <v>365</v>
      </c>
      <c r="E4" s="44">
        <f>ROUND(('Все выпуски'!$L$3*'Все выпуски'!$L$6/100)/365*(B4-IF(C4="Нет",VLOOKUP(A4,'Aigen18-RF'!$A$2:$C$23,3,0),VLOOKUP((A4-1),'Aigen18-RF'!$A$2:$C$23,3,0))),2)</f>
        <v>0.22</v>
      </c>
      <c r="G4" s="43">
        <f>COUNTIF(D5:$D$1857,365)</f>
        <v>1281</v>
      </c>
      <c r="H4" s="43">
        <f>COUNTIF(D5:$D$1857,366)</f>
        <v>572</v>
      </c>
      <c r="I4" s="2"/>
    </row>
    <row r="5" spans="1:9" x14ac:dyDescent="0.25">
      <c r="A5" s="1">
        <f>COUNTIF($C$2:C5,"Да")</f>
        <v>0</v>
      </c>
      <c r="B5" s="45">
        <f t="shared" si="1"/>
        <v>45106</v>
      </c>
      <c r="C5" s="42" t="str">
        <f>IF(ISERROR(VLOOKUP(B5,'Aigen18-RF'!$C$3:$C$23,1,0)),"Нет","Да")</f>
        <v>Нет</v>
      </c>
      <c r="D5" s="43">
        <f t="shared" si="0"/>
        <v>365</v>
      </c>
      <c r="E5" s="44">
        <f>ROUND(('Все выпуски'!$L$3*'Все выпуски'!$L$6/100)/365*(B5-IF(C5="Нет",VLOOKUP(A5,'Aigen18-RF'!$A$2:$C$23,3,0),VLOOKUP((A5-1),'Aigen18-RF'!$A$2:$C$23,3,0))),2)</f>
        <v>0.33</v>
      </c>
      <c r="G5" s="43">
        <f>COUNTIF(D6:$D$1857,365)</f>
        <v>1280</v>
      </c>
      <c r="H5" s="43">
        <f>COUNTIF(D6:$D$1857,366)</f>
        <v>572</v>
      </c>
      <c r="I5" s="2"/>
    </row>
    <row r="6" spans="1:9" x14ac:dyDescent="0.25">
      <c r="A6" s="1">
        <f>COUNTIF($C$2:C6,"Да")</f>
        <v>0</v>
      </c>
      <c r="B6" s="45">
        <f t="shared" si="1"/>
        <v>45107</v>
      </c>
      <c r="C6" s="42" t="str">
        <f>IF(ISERROR(VLOOKUP(B6,'Aigen18-RF'!$C$3:$C$23,1,0)),"Нет","Да")</f>
        <v>Нет</v>
      </c>
      <c r="D6" s="43">
        <f t="shared" si="0"/>
        <v>365</v>
      </c>
      <c r="E6" s="44">
        <f>ROUND(('Все выпуски'!$L$3*'Все выпуски'!$L$6/100)/365*(B6-IF(C6="Нет",VLOOKUP(A6,'Aigen18-RF'!$A$2:$C$23,3,0),VLOOKUP((A6-1),'Aigen18-RF'!$A$2:$C$23,3,0))),2)</f>
        <v>0.44</v>
      </c>
      <c r="G6" s="43">
        <f>COUNTIF(D7:$D$1857,365)</f>
        <v>1279</v>
      </c>
      <c r="H6" s="43">
        <f>COUNTIF(D7:$D$1857,366)</f>
        <v>572</v>
      </c>
      <c r="I6" s="2"/>
    </row>
    <row r="7" spans="1:9" x14ac:dyDescent="0.25">
      <c r="A7" s="1">
        <f>COUNTIF($C$2:C7,"Да")</f>
        <v>0</v>
      </c>
      <c r="B7" s="45">
        <f t="shared" si="1"/>
        <v>45108</v>
      </c>
      <c r="C7" s="42" t="str">
        <f>IF(ISERROR(VLOOKUP(B7,'Aigen18-RF'!$C$3:$C$23,1,0)),"Нет","Да")</f>
        <v>Нет</v>
      </c>
      <c r="D7" s="43">
        <f t="shared" si="0"/>
        <v>365</v>
      </c>
      <c r="E7" s="44">
        <f>ROUND(('Все выпуски'!$L$3*'Все выпуски'!$L$6/100)/365*(B7-IF(C7="Нет",VLOOKUP(A7,'Aigen18-RF'!$A$2:$C$23,3,0),VLOOKUP((A7-1),'Aigen18-RF'!$A$2:$C$23,3,0))),2)</f>
        <v>0.55000000000000004</v>
      </c>
      <c r="G7" s="43">
        <f>COUNTIF(D8:$D$1857,365)</f>
        <v>1278</v>
      </c>
      <c r="H7" s="43">
        <f>COUNTIF(D8:$D$1857,366)</f>
        <v>572</v>
      </c>
      <c r="I7" s="2"/>
    </row>
    <row r="8" spans="1:9" x14ac:dyDescent="0.25">
      <c r="A8" s="1">
        <f>COUNTIF($C$2:C8,"Да")</f>
        <v>0</v>
      </c>
      <c r="B8" s="45">
        <f t="shared" si="1"/>
        <v>45109</v>
      </c>
      <c r="C8" s="42" t="str">
        <f>IF(ISERROR(VLOOKUP(B8,'Aigen18-RF'!$C$3:$C$23,1,0)),"Нет","Да")</f>
        <v>Нет</v>
      </c>
      <c r="D8" s="43">
        <f t="shared" si="0"/>
        <v>365</v>
      </c>
      <c r="E8" s="44">
        <f>ROUND(('Все выпуски'!$L$3*'Все выпуски'!$L$6/100)/365*(B8-IF(C8="Нет",VLOOKUP(A8,'Aigen18-RF'!$A$2:$C$23,3,0),VLOOKUP((A8-1),'Aigen18-RF'!$A$2:$C$23,3,0))),2)</f>
        <v>0.66</v>
      </c>
      <c r="G8" s="43">
        <f>COUNTIF(D9:$D$1857,365)</f>
        <v>1277</v>
      </c>
      <c r="H8" s="43">
        <f>COUNTIF(D9:$D$1857,366)</f>
        <v>572</v>
      </c>
      <c r="I8" s="2"/>
    </row>
    <row r="9" spans="1:9" x14ac:dyDescent="0.25">
      <c r="A9" s="1">
        <f>COUNTIF($C$2:C9,"Да")</f>
        <v>0</v>
      </c>
      <c r="B9" s="45">
        <f t="shared" si="1"/>
        <v>45110</v>
      </c>
      <c r="C9" s="42" t="str">
        <f>IF(ISERROR(VLOOKUP(B9,'Aigen18-RF'!$C$3:$C$23,1,0)),"Нет","Да")</f>
        <v>Нет</v>
      </c>
      <c r="D9" s="43">
        <f t="shared" si="0"/>
        <v>365</v>
      </c>
      <c r="E9" s="44">
        <f>ROUND(('Все выпуски'!$L$3*'Все выпуски'!$L$6/100)/365*(B9-IF(C9="Нет",VLOOKUP(A9,'Aigen18-RF'!$A$2:$C$23,3,0),VLOOKUP((A9-1),'Aigen18-RF'!$A$2:$C$23,3,0))),2)</f>
        <v>0.77</v>
      </c>
      <c r="G9" s="43">
        <f>COUNTIF(D10:$D$1857,365)</f>
        <v>1276</v>
      </c>
      <c r="H9" s="43">
        <f>COUNTIF(D10:$D$1857,366)</f>
        <v>572</v>
      </c>
      <c r="I9" s="2"/>
    </row>
    <row r="10" spans="1:9" x14ac:dyDescent="0.25">
      <c r="A10" s="1">
        <f>COUNTIF($C$2:C10,"Да")</f>
        <v>0</v>
      </c>
      <c r="B10" s="45">
        <f t="shared" si="1"/>
        <v>45111</v>
      </c>
      <c r="C10" s="42" t="str">
        <f>IF(ISERROR(VLOOKUP(B10,'Aigen18-RF'!$C$3:$C$23,1,0)),"Нет","Да")</f>
        <v>Нет</v>
      </c>
      <c r="D10" s="43">
        <f t="shared" si="0"/>
        <v>365</v>
      </c>
      <c r="E10" s="44">
        <f>ROUND(('Все выпуски'!$L$3*'Все выпуски'!$L$6/100)/365*(B10-IF(C10="Нет",VLOOKUP(A10,'Aigen18-RF'!$A$2:$C$23,3,0),VLOOKUP((A10-1),'Aigen18-RF'!$A$2:$C$23,3,0))),2)</f>
        <v>0.88</v>
      </c>
      <c r="G10" s="43">
        <f>COUNTIF(D11:$D$1857,365)</f>
        <v>1275</v>
      </c>
      <c r="H10" s="43">
        <f>COUNTIF(D11:$D$1857,366)</f>
        <v>572</v>
      </c>
      <c r="I10" s="2"/>
    </row>
    <row r="11" spans="1:9" x14ac:dyDescent="0.25">
      <c r="A11" s="1">
        <f>COUNTIF($C$2:C11,"Да")</f>
        <v>0</v>
      </c>
      <c r="B11" s="45">
        <f t="shared" si="1"/>
        <v>45112</v>
      </c>
      <c r="C11" s="42" t="str">
        <f>IF(ISERROR(VLOOKUP(B11,'Aigen18-RF'!$C$3:$C$23,1,0)),"Нет","Да")</f>
        <v>Нет</v>
      </c>
      <c r="D11" s="43">
        <f t="shared" si="0"/>
        <v>365</v>
      </c>
      <c r="E11" s="44">
        <f>ROUND(('Все выпуски'!$L$3*'Все выпуски'!$L$6/100)/365*(B11-IF(C11="Нет",VLOOKUP(A11,'Aigen18-RF'!$A$2:$C$23,3,0),VLOOKUP((A11-1),'Aigen18-RF'!$A$2:$C$23,3,0))),2)</f>
        <v>0.99</v>
      </c>
      <c r="G11" s="43">
        <f>COUNTIF(D12:$D$1857,365)</f>
        <v>1274</v>
      </c>
      <c r="H11" s="43">
        <f>COUNTIF(D12:$D$1857,366)</f>
        <v>572</v>
      </c>
      <c r="I11" s="2"/>
    </row>
    <row r="12" spans="1:9" x14ac:dyDescent="0.25">
      <c r="A12" s="1">
        <f>COUNTIF($C$2:C12,"Да")</f>
        <v>0</v>
      </c>
      <c r="B12" s="45">
        <f t="shared" si="1"/>
        <v>45113</v>
      </c>
      <c r="C12" s="42" t="str">
        <f>IF(ISERROR(VLOOKUP(B12,'Aigen18-RF'!$C$3:$C$23,1,0)),"Нет","Да")</f>
        <v>Нет</v>
      </c>
      <c r="D12" s="43">
        <f t="shared" si="0"/>
        <v>365</v>
      </c>
      <c r="E12" s="44">
        <f>ROUND(('Все выпуски'!$L$3*'Все выпуски'!$L$6/100)/365*(B12-IF(C12="Нет",VLOOKUP(A12,'Aigen18-RF'!$A$2:$C$23,3,0),VLOOKUP((A12-1),'Aigen18-RF'!$A$2:$C$23,3,0))),2)</f>
        <v>1.1000000000000001</v>
      </c>
      <c r="G12" s="43">
        <f>COUNTIF(D13:$D$1857,365)</f>
        <v>1273</v>
      </c>
      <c r="H12" s="43">
        <f>COUNTIF(D13:$D$1857,366)</f>
        <v>572</v>
      </c>
      <c r="I12" s="2"/>
    </row>
    <row r="13" spans="1:9" x14ac:dyDescent="0.25">
      <c r="A13" s="1">
        <f>COUNTIF($C$2:C13,"Да")</f>
        <v>0</v>
      </c>
      <c r="B13" s="45">
        <f t="shared" si="1"/>
        <v>45114</v>
      </c>
      <c r="C13" s="42" t="str">
        <f>IF(ISERROR(VLOOKUP(B13,'Aigen18-RF'!$C$3:$C$23,1,0)),"Нет","Да")</f>
        <v>Нет</v>
      </c>
      <c r="D13" s="43">
        <f t="shared" si="0"/>
        <v>365</v>
      </c>
      <c r="E13" s="44">
        <f>ROUND(('Все выпуски'!$L$3*'Все выпуски'!$L$6/100)/365*(B13-IF(C13="Нет",VLOOKUP(A13,'Aigen18-RF'!$A$2:$C$23,3,0),VLOOKUP((A13-1),'Aigen18-RF'!$A$2:$C$23,3,0))),2)</f>
        <v>1.21</v>
      </c>
      <c r="G13" s="43">
        <f>COUNTIF(D14:$D$1857,365)</f>
        <v>1272</v>
      </c>
      <c r="H13" s="43">
        <f>COUNTIF(D14:$D$1857,366)</f>
        <v>572</v>
      </c>
      <c r="I13" s="2"/>
    </row>
    <row r="14" spans="1:9" x14ac:dyDescent="0.25">
      <c r="A14" s="1">
        <f>COUNTIF($C$2:C14,"Да")</f>
        <v>0</v>
      </c>
      <c r="B14" s="45">
        <f t="shared" si="1"/>
        <v>45115</v>
      </c>
      <c r="C14" s="42" t="str">
        <f>IF(ISERROR(VLOOKUP(B14,'Aigen18-RF'!$C$3:$C$23,1,0)),"Нет","Да")</f>
        <v>Нет</v>
      </c>
      <c r="D14" s="43">
        <f t="shared" si="0"/>
        <v>365</v>
      </c>
      <c r="E14" s="44">
        <f>ROUND(('Все выпуски'!$L$3*'Все выпуски'!$L$6/100)/365*(B14-IF(C14="Нет",VLOOKUP(A14,'Aigen18-RF'!$A$2:$C$23,3,0),VLOOKUP((A14-1),'Aigen18-RF'!$A$2:$C$23,3,0))),2)</f>
        <v>1.32</v>
      </c>
      <c r="G14" s="43">
        <f>COUNTIF(D15:$D$1857,365)</f>
        <v>1271</v>
      </c>
      <c r="H14" s="43">
        <f>COUNTIF(D15:$D$1857,366)</f>
        <v>572</v>
      </c>
      <c r="I14" s="2"/>
    </row>
    <row r="15" spans="1:9" x14ac:dyDescent="0.25">
      <c r="A15" s="1">
        <f>COUNTIF($C$2:C15,"Да")</f>
        <v>0</v>
      </c>
      <c r="B15" s="45">
        <f t="shared" si="1"/>
        <v>45116</v>
      </c>
      <c r="C15" s="42" t="str">
        <f>IF(ISERROR(VLOOKUP(B15,'Aigen18-RF'!$C$3:$C$23,1,0)),"Нет","Да")</f>
        <v>Нет</v>
      </c>
      <c r="D15" s="43">
        <f t="shared" si="0"/>
        <v>365</v>
      </c>
      <c r="E15" s="44">
        <f>ROUND(('Все выпуски'!$L$3*'Все выпуски'!$L$6/100)/365*(B15-IF(C15="Нет",VLOOKUP(A15,'Aigen18-RF'!$A$2:$C$23,3,0),VLOOKUP((A15-1),'Aigen18-RF'!$A$2:$C$23,3,0))),2)</f>
        <v>1.42</v>
      </c>
      <c r="G15" s="43">
        <f>COUNTIF(D16:$D$1857,365)</f>
        <v>1270</v>
      </c>
      <c r="H15" s="43">
        <f>COUNTIF(D16:$D$1857,366)</f>
        <v>572</v>
      </c>
      <c r="I15" s="2"/>
    </row>
    <row r="16" spans="1:9" x14ac:dyDescent="0.25">
      <c r="A16" s="1">
        <f>COUNTIF($C$2:C16,"Да")</f>
        <v>0</v>
      </c>
      <c r="B16" s="45">
        <f t="shared" si="1"/>
        <v>45117</v>
      </c>
      <c r="C16" s="42" t="str">
        <f>IF(ISERROR(VLOOKUP(B16,'Aigen18-RF'!$C$3:$C$23,1,0)),"Нет","Да")</f>
        <v>Нет</v>
      </c>
      <c r="D16" s="43">
        <f t="shared" si="0"/>
        <v>365</v>
      </c>
      <c r="E16" s="44">
        <f>ROUND(('Все выпуски'!$L$3*'Все выпуски'!$L$6/100)/365*(B16-IF(C16="Нет",VLOOKUP(A16,'Aigen18-RF'!$A$2:$C$23,3,0),VLOOKUP((A16-1),'Aigen18-RF'!$A$2:$C$23,3,0))),2)</f>
        <v>1.53</v>
      </c>
      <c r="G16" s="43">
        <f>COUNTIF(D17:$D$1857,365)</f>
        <v>1269</v>
      </c>
      <c r="H16" s="43">
        <f>COUNTIF(D17:$D$1857,366)</f>
        <v>572</v>
      </c>
      <c r="I16" s="2"/>
    </row>
    <row r="17" spans="1:9" x14ac:dyDescent="0.25">
      <c r="A17" s="1">
        <f>COUNTIF($C$2:C17,"Да")</f>
        <v>0</v>
      </c>
      <c r="B17" s="45">
        <f t="shared" si="1"/>
        <v>45118</v>
      </c>
      <c r="C17" s="42" t="str">
        <f>IF(ISERROR(VLOOKUP(B17,'Aigen18-RF'!$C$3:$C$23,1,0)),"Нет","Да")</f>
        <v>Нет</v>
      </c>
      <c r="D17" s="43">
        <f t="shared" si="0"/>
        <v>365</v>
      </c>
      <c r="E17" s="44">
        <f>ROUND(('Все выпуски'!$L$3*'Все выпуски'!$L$6/100)/365*(B17-IF(C17="Нет",VLOOKUP(A17,'Aigen18-RF'!$A$2:$C$23,3,0),VLOOKUP((A17-1),'Aigen18-RF'!$A$2:$C$23,3,0))),2)</f>
        <v>1.64</v>
      </c>
      <c r="G17" s="43">
        <f>COUNTIF(D18:$D$1857,365)</f>
        <v>1268</v>
      </c>
      <c r="H17" s="43">
        <f>COUNTIF(D18:$D$1857,366)</f>
        <v>572</v>
      </c>
      <c r="I17" s="2"/>
    </row>
    <row r="18" spans="1:9" x14ac:dyDescent="0.25">
      <c r="A18" s="1">
        <f>COUNTIF($C$2:C18,"Да")</f>
        <v>0</v>
      </c>
      <c r="B18" s="45">
        <f t="shared" si="1"/>
        <v>45119</v>
      </c>
      <c r="C18" s="42" t="str">
        <f>IF(ISERROR(VLOOKUP(B18,'Aigen18-RF'!$C$3:$C$23,1,0)),"Нет","Да")</f>
        <v>Нет</v>
      </c>
      <c r="D18" s="43">
        <f t="shared" si="0"/>
        <v>365</v>
      </c>
      <c r="E18" s="44">
        <f>ROUND(('Все выпуски'!$L$3*'Все выпуски'!$L$6/100)/365*(B18-IF(C18="Нет",VLOOKUP(A18,'Aigen18-RF'!$A$2:$C$23,3,0),VLOOKUP((A18-1),'Aigen18-RF'!$A$2:$C$23,3,0))),2)</f>
        <v>1.75</v>
      </c>
      <c r="G18" s="43">
        <f>COUNTIF(D19:$D$1857,365)</f>
        <v>1267</v>
      </c>
      <c r="H18" s="43">
        <f>COUNTIF(D19:$D$1857,366)</f>
        <v>572</v>
      </c>
      <c r="I18" s="2"/>
    </row>
    <row r="19" spans="1:9" x14ac:dyDescent="0.25">
      <c r="A19" s="1">
        <f>COUNTIF($C$2:C19,"Да")</f>
        <v>0</v>
      </c>
      <c r="B19" s="45">
        <f t="shared" si="1"/>
        <v>45120</v>
      </c>
      <c r="C19" s="42" t="str">
        <f>IF(ISERROR(VLOOKUP(B19,'Aigen18-RF'!$C$3:$C$23,1,0)),"Нет","Да")</f>
        <v>Нет</v>
      </c>
      <c r="D19" s="43">
        <f t="shared" si="0"/>
        <v>365</v>
      </c>
      <c r="E19" s="44">
        <f>ROUND(('Все выпуски'!$L$3*'Все выпуски'!$L$6/100)/365*(B19-IF(C19="Нет",VLOOKUP(A19,'Aigen18-RF'!$A$2:$C$23,3,0),VLOOKUP((A19-1),'Aigen18-RF'!$A$2:$C$23,3,0))),2)</f>
        <v>1.86</v>
      </c>
      <c r="G19" s="43">
        <f>COUNTIF(D20:$D$1857,365)</f>
        <v>1266</v>
      </c>
      <c r="H19" s="43">
        <f>COUNTIF(D20:$D$1857,366)</f>
        <v>572</v>
      </c>
      <c r="I19" s="2"/>
    </row>
    <row r="20" spans="1:9" x14ac:dyDescent="0.25">
      <c r="A20" s="1">
        <f>COUNTIF($C$2:C20,"Да")</f>
        <v>0</v>
      </c>
      <c r="B20" s="45">
        <f t="shared" si="1"/>
        <v>45121</v>
      </c>
      <c r="C20" s="42" t="str">
        <f>IF(ISERROR(VLOOKUP(B20,'Aigen18-RF'!$C$3:$C$23,1,0)),"Нет","Да")</f>
        <v>Нет</v>
      </c>
      <c r="D20" s="43">
        <f t="shared" si="0"/>
        <v>365</v>
      </c>
      <c r="E20" s="44">
        <f>ROUND(('Все выпуски'!$L$3*'Все выпуски'!$L$6/100)/365*(B20-IF(C20="Нет",VLOOKUP(A20,'Aigen18-RF'!$A$2:$C$23,3,0),VLOOKUP((A20-1),'Aigen18-RF'!$A$2:$C$23,3,0))),2)</f>
        <v>1.97</v>
      </c>
      <c r="G20" s="43">
        <f>COUNTIF(D21:$D$1857,365)</f>
        <v>1265</v>
      </c>
      <c r="H20" s="43">
        <f>COUNTIF(D21:$D$1857,366)</f>
        <v>572</v>
      </c>
      <c r="I20" s="2"/>
    </row>
    <row r="21" spans="1:9" x14ac:dyDescent="0.25">
      <c r="A21" s="1">
        <f>COUNTIF($C$2:C21,"Да")</f>
        <v>0</v>
      </c>
      <c r="B21" s="45">
        <f t="shared" si="1"/>
        <v>45122</v>
      </c>
      <c r="C21" s="42" t="str">
        <f>IF(ISERROR(VLOOKUP(B21,'Aigen18-RF'!$C$3:$C$23,1,0)),"Нет","Да")</f>
        <v>Нет</v>
      </c>
      <c r="D21" s="43">
        <f t="shared" si="0"/>
        <v>365</v>
      </c>
      <c r="E21" s="44">
        <f>ROUND(('Все выпуски'!$L$3*'Все выпуски'!$L$6/100)/365*(B21-IF(C21="Нет",VLOOKUP(A21,'Aigen18-RF'!$A$2:$C$23,3,0),VLOOKUP((A21-1),'Aigen18-RF'!$A$2:$C$23,3,0))),2)</f>
        <v>2.08</v>
      </c>
      <c r="G21" s="43">
        <f>COUNTIF(D22:$D$1857,365)</f>
        <v>1264</v>
      </c>
      <c r="H21" s="43">
        <f>COUNTIF(D22:$D$1857,366)</f>
        <v>572</v>
      </c>
      <c r="I21" s="2"/>
    </row>
    <row r="22" spans="1:9" x14ac:dyDescent="0.25">
      <c r="A22" s="1">
        <f>COUNTIF($C$2:C22,"Да")</f>
        <v>0</v>
      </c>
      <c r="B22" s="45">
        <f t="shared" si="1"/>
        <v>45123</v>
      </c>
      <c r="C22" s="42" t="str">
        <f>IF(ISERROR(VLOOKUP(B22,'Aigen18-RF'!$C$3:$C$23,1,0)),"Нет","Да")</f>
        <v>Нет</v>
      </c>
      <c r="D22" s="43">
        <f t="shared" si="0"/>
        <v>365</v>
      </c>
      <c r="E22" s="44">
        <f>ROUND(('Все выпуски'!$L$3*'Все выпуски'!$L$6/100)/365*(B22-IF(C22="Нет",VLOOKUP(A22,'Aigen18-RF'!$A$2:$C$23,3,0),VLOOKUP((A22-1),'Aigen18-RF'!$A$2:$C$23,3,0))),2)</f>
        <v>2.19</v>
      </c>
      <c r="G22" s="43">
        <f>COUNTIF(D23:$D$1857,365)</f>
        <v>1263</v>
      </c>
      <c r="H22" s="43">
        <f>COUNTIF(D23:$D$1857,366)</f>
        <v>572</v>
      </c>
      <c r="I22" s="2"/>
    </row>
    <row r="23" spans="1:9" x14ac:dyDescent="0.25">
      <c r="A23" s="1">
        <f>COUNTIF($C$2:C23,"Да")</f>
        <v>0</v>
      </c>
      <c r="B23" s="45">
        <f t="shared" si="1"/>
        <v>45124</v>
      </c>
      <c r="C23" s="42" t="str">
        <f>IF(ISERROR(VLOOKUP(B23,'Aigen18-RF'!$C$3:$C$23,1,0)),"Нет","Да")</f>
        <v>Нет</v>
      </c>
      <c r="D23" s="43">
        <f t="shared" si="0"/>
        <v>365</v>
      </c>
      <c r="E23" s="44">
        <f>ROUND(('Все выпуски'!$L$3*'Все выпуски'!$L$6/100)/365*(B23-IF(C23="Нет",VLOOKUP(A23,'Aigen18-RF'!$A$2:$C$23,3,0),VLOOKUP((A23-1),'Aigen18-RF'!$A$2:$C$23,3,0))),2)</f>
        <v>2.2999999999999998</v>
      </c>
      <c r="G23" s="43">
        <f>COUNTIF(D24:$D$1857,365)</f>
        <v>1262</v>
      </c>
      <c r="H23" s="43">
        <f>COUNTIF(D24:$D$1857,366)</f>
        <v>572</v>
      </c>
      <c r="I23" s="2"/>
    </row>
    <row r="24" spans="1:9" x14ac:dyDescent="0.25">
      <c r="A24" s="1">
        <f>COUNTIF($C$2:C24,"Да")</f>
        <v>0</v>
      </c>
      <c r="B24" s="45">
        <f t="shared" si="1"/>
        <v>45125</v>
      </c>
      <c r="C24" s="42" t="str">
        <f>IF(ISERROR(VLOOKUP(B24,'Aigen18-RF'!$C$3:$C$23,1,0)),"Нет","Да")</f>
        <v>Нет</v>
      </c>
      <c r="D24" s="43">
        <f t="shared" si="0"/>
        <v>365</v>
      </c>
      <c r="E24" s="44">
        <f>ROUND(('Все выпуски'!$L$3*'Все выпуски'!$L$6/100)/365*(B24-IF(C24="Нет",VLOOKUP(A24,'Aigen18-RF'!$A$2:$C$23,3,0),VLOOKUP((A24-1),'Aigen18-RF'!$A$2:$C$23,3,0))),2)</f>
        <v>2.41</v>
      </c>
      <c r="G24" s="43">
        <f>COUNTIF(D25:$D$1857,365)</f>
        <v>1261</v>
      </c>
      <c r="H24" s="43">
        <f>COUNTIF(D25:$D$1857,366)</f>
        <v>572</v>
      </c>
      <c r="I24" s="2"/>
    </row>
    <row r="25" spans="1:9" x14ac:dyDescent="0.25">
      <c r="A25" s="1">
        <f>COUNTIF($C$2:C25,"Да")</f>
        <v>0</v>
      </c>
      <c r="B25" s="45">
        <f t="shared" si="1"/>
        <v>45126</v>
      </c>
      <c r="C25" s="42" t="str">
        <f>IF(ISERROR(VLOOKUP(B25,'Aigen18-RF'!$C$3:$C$23,1,0)),"Нет","Да")</f>
        <v>Нет</v>
      </c>
      <c r="D25" s="43">
        <f t="shared" si="0"/>
        <v>365</v>
      </c>
      <c r="E25" s="44">
        <f>ROUND(('Все выпуски'!$L$3*'Все выпуски'!$L$6/100)/365*(B25-IF(C25="Нет",VLOOKUP(A25,'Aigen18-RF'!$A$2:$C$23,3,0),VLOOKUP((A25-1),'Aigen18-RF'!$A$2:$C$23,3,0))),2)</f>
        <v>2.52</v>
      </c>
      <c r="G25" s="43">
        <f>COUNTIF(D26:$D$1857,365)</f>
        <v>1260</v>
      </c>
      <c r="H25" s="43">
        <f>COUNTIF(D26:$D$1857,366)</f>
        <v>572</v>
      </c>
      <c r="I25" s="2"/>
    </row>
    <row r="26" spans="1:9" x14ac:dyDescent="0.25">
      <c r="A26" s="1">
        <f>COUNTIF($C$2:C26,"Да")</f>
        <v>0</v>
      </c>
      <c r="B26" s="45">
        <f t="shared" si="1"/>
        <v>45127</v>
      </c>
      <c r="C26" s="42" t="str">
        <f>IF(ISERROR(VLOOKUP(B26,'Aigen18-RF'!$C$3:$C$23,1,0)),"Нет","Да")</f>
        <v>Нет</v>
      </c>
      <c r="D26" s="43">
        <f t="shared" si="0"/>
        <v>365</v>
      </c>
      <c r="E26" s="44">
        <f>ROUND(('Все выпуски'!$L$3*'Все выпуски'!$L$6/100)/365*(B26-IF(C26="Нет",VLOOKUP(A26,'Aigen18-RF'!$A$2:$C$23,3,0),VLOOKUP((A26-1),'Aigen18-RF'!$A$2:$C$23,3,0))),2)</f>
        <v>2.63</v>
      </c>
      <c r="G26" s="43">
        <f>COUNTIF(D27:$D$1857,365)</f>
        <v>1259</v>
      </c>
      <c r="H26" s="43">
        <f>COUNTIF(D27:$D$1857,366)</f>
        <v>572</v>
      </c>
      <c r="I26" s="2"/>
    </row>
    <row r="27" spans="1:9" x14ac:dyDescent="0.25">
      <c r="A27" s="1">
        <f>COUNTIF($C$2:C27,"Да")</f>
        <v>0</v>
      </c>
      <c r="B27" s="45">
        <f t="shared" si="1"/>
        <v>45128</v>
      </c>
      <c r="C27" s="42" t="str">
        <f>IF(ISERROR(VLOOKUP(B27,'Aigen18-RF'!$C$3:$C$23,1,0)),"Нет","Да")</f>
        <v>Нет</v>
      </c>
      <c r="D27" s="43">
        <f t="shared" si="0"/>
        <v>365</v>
      </c>
      <c r="E27" s="44">
        <f>ROUND(('Все выпуски'!$L$3*'Все выпуски'!$L$6/100)/365*(B27-IF(C27="Нет",VLOOKUP(A27,'Aigen18-RF'!$A$2:$C$23,3,0),VLOOKUP((A27-1),'Aigen18-RF'!$A$2:$C$23,3,0))),2)</f>
        <v>2.74</v>
      </c>
      <c r="G27" s="43">
        <f>COUNTIF(D28:$D$1857,365)</f>
        <v>1258</v>
      </c>
      <c r="H27" s="43">
        <f>COUNTIF(D28:$D$1857,366)</f>
        <v>572</v>
      </c>
      <c r="I27" s="2"/>
    </row>
    <row r="28" spans="1:9" x14ac:dyDescent="0.25">
      <c r="A28" s="1">
        <f>COUNTIF($C$2:C28,"Да")</f>
        <v>0</v>
      </c>
      <c r="B28" s="45">
        <f t="shared" si="1"/>
        <v>45129</v>
      </c>
      <c r="C28" s="42" t="str">
        <f>IF(ISERROR(VLOOKUP(B28,'Aigen18-RF'!$C$3:$C$23,1,0)),"Нет","Да")</f>
        <v>Нет</v>
      </c>
      <c r="D28" s="43">
        <f t="shared" si="0"/>
        <v>365</v>
      </c>
      <c r="E28" s="44">
        <f>ROUND(('Все выпуски'!$L$3*'Все выпуски'!$L$6/100)/365*(B28-IF(C28="Нет",VLOOKUP(A28,'Aigen18-RF'!$A$2:$C$23,3,0),VLOOKUP((A28-1),'Aigen18-RF'!$A$2:$C$23,3,0))),2)</f>
        <v>2.85</v>
      </c>
      <c r="G28" s="43">
        <f>COUNTIF(D29:$D$1857,365)</f>
        <v>1257</v>
      </c>
      <c r="H28" s="43">
        <f>COUNTIF(D29:$D$1857,366)</f>
        <v>572</v>
      </c>
      <c r="I28" s="2"/>
    </row>
    <row r="29" spans="1:9" x14ac:dyDescent="0.25">
      <c r="A29" s="1">
        <f>COUNTIF($C$2:C29,"Да")</f>
        <v>0</v>
      </c>
      <c r="B29" s="45">
        <f t="shared" si="1"/>
        <v>45130</v>
      </c>
      <c r="C29" s="42" t="str">
        <f>IF(ISERROR(VLOOKUP(B29,'Aigen18-RF'!$C$3:$C$23,1,0)),"Нет","Да")</f>
        <v>Нет</v>
      </c>
      <c r="D29" s="43">
        <f t="shared" si="0"/>
        <v>365</v>
      </c>
      <c r="E29" s="44">
        <f>ROUND(('Все выпуски'!$L$3*'Все выпуски'!$L$6/100)/365*(B29-IF(C29="Нет",VLOOKUP(A29,'Aigen18-RF'!$A$2:$C$23,3,0),VLOOKUP((A29-1),'Aigen18-RF'!$A$2:$C$23,3,0))),2)</f>
        <v>2.96</v>
      </c>
      <c r="G29" s="43">
        <f>COUNTIF(D30:$D$1857,365)</f>
        <v>1256</v>
      </c>
      <c r="H29" s="43">
        <f>COUNTIF(D30:$D$1857,366)</f>
        <v>572</v>
      </c>
      <c r="I29" s="2"/>
    </row>
    <row r="30" spans="1:9" x14ac:dyDescent="0.25">
      <c r="A30" s="1">
        <f>COUNTIF($C$2:C30,"Да")</f>
        <v>0</v>
      </c>
      <c r="B30" s="45">
        <f t="shared" si="1"/>
        <v>45131</v>
      </c>
      <c r="C30" s="42" t="str">
        <f>IF(ISERROR(VLOOKUP(B30,'Aigen18-RF'!$C$3:$C$23,1,0)),"Нет","Да")</f>
        <v>Нет</v>
      </c>
      <c r="D30" s="43">
        <f t="shared" si="0"/>
        <v>365</v>
      </c>
      <c r="E30" s="44">
        <f>ROUND(('Все выпуски'!$L$3*'Все выпуски'!$L$6/100)/365*(B30-IF(C30="Нет",VLOOKUP(A30,'Aigen18-RF'!$A$2:$C$23,3,0),VLOOKUP((A30-1),'Aigen18-RF'!$A$2:$C$23,3,0))),2)</f>
        <v>3.07</v>
      </c>
      <c r="G30" s="43">
        <f>COUNTIF(D31:$D$1857,365)</f>
        <v>1255</v>
      </c>
      <c r="H30" s="43">
        <f>COUNTIF(D31:$D$1857,366)</f>
        <v>572</v>
      </c>
      <c r="I30" s="2"/>
    </row>
    <row r="31" spans="1:9" x14ac:dyDescent="0.25">
      <c r="A31" s="1">
        <f>COUNTIF($C$2:C31,"Да")</f>
        <v>0</v>
      </c>
      <c r="B31" s="45">
        <f t="shared" si="1"/>
        <v>45132</v>
      </c>
      <c r="C31" s="42" t="str">
        <f>IF(ISERROR(VLOOKUP(B31,'Aigen18-RF'!$C$3:$C$23,1,0)),"Нет","Да")</f>
        <v>Нет</v>
      </c>
      <c r="D31" s="43">
        <f t="shared" si="0"/>
        <v>365</v>
      </c>
      <c r="E31" s="44">
        <f>ROUND(('Все выпуски'!$L$3*'Все выпуски'!$L$6/100)/365*(B31-IF(C31="Нет",VLOOKUP(A31,'Aigen18-RF'!$A$2:$C$23,3,0),VLOOKUP((A31-1),'Aigen18-RF'!$A$2:$C$23,3,0))),2)</f>
        <v>3.18</v>
      </c>
      <c r="G31" s="43">
        <f>COUNTIF(D32:$D$1857,365)</f>
        <v>1254</v>
      </c>
      <c r="H31" s="43">
        <f>COUNTIF(D32:$D$1857,366)</f>
        <v>572</v>
      </c>
      <c r="I31" s="2"/>
    </row>
    <row r="32" spans="1:9" x14ac:dyDescent="0.25">
      <c r="A32" s="1">
        <f>COUNTIF($C$2:C32,"Да")</f>
        <v>0</v>
      </c>
      <c r="B32" s="45">
        <f t="shared" si="1"/>
        <v>45133</v>
      </c>
      <c r="C32" s="42" t="str">
        <f>IF(ISERROR(VLOOKUP(B32,'Aigen18-RF'!$C$3:$C$23,1,0)),"Нет","Да")</f>
        <v>Нет</v>
      </c>
      <c r="D32" s="43">
        <f t="shared" si="0"/>
        <v>365</v>
      </c>
      <c r="E32" s="44">
        <f>ROUND(('Все выпуски'!$L$3*'Все выпуски'!$L$6/100)/365*(B32-IF(C32="Нет",VLOOKUP(A32,'Aigen18-RF'!$A$2:$C$23,3,0),VLOOKUP((A32-1),'Aigen18-RF'!$A$2:$C$23,3,0))),2)</f>
        <v>3.29</v>
      </c>
      <c r="G32" s="43">
        <f>COUNTIF(D33:$D$1857,365)</f>
        <v>1253</v>
      </c>
      <c r="H32" s="43">
        <f>COUNTIF(D33:$D$1857,366)</f>
        <v>572</v>
      </c>
      <c r="I32" s="2"/>
    </row>
    <row r="33" spans="1:9" x14ac:dyDescent="0.25">
      <c r="A33" s="1">
        <f>COUNTIF($C$2:C33,"Да")</f>
        <v>0</v>
      </c>
      <c r="B33" s="45">
        <f t="shared" si="1"/>
        <v>45134</v>
      </c>
      <c r="C33" s="42" t="str">
        <f>IF(ISERROR(VLOOKUP(B33,'Aigen18-RF'!$C$3:$C$23,1,0)),"Нет","Да")</f>
        <v>Нет</v>
      </c>
      <c r="D33" s="43">
        <f t="shared" si="0"/>
        <v>365</v>
      </c>
      <c r="E33" s="44">
        <f>ROUND(('Все выпуски'!$L$3*'Все выпуски'!$L$6/100)/365*(B33-IF(C33="Нет",VLOOKUP(A33,'Aigen18-RF'!$A$2:$C$23,3,0),VLOOKUP((A33-1),'Aigen18-RF'!$A$2:$C$23,3,0))),2)</f>
        <v>3.4</v>
      </c>
      <c r="G33" s="43">
        <f>COUNTIF(D34:$D$1857,365)</f>
        <v>1252</v>
      </c>
      <c r="H33" s="43">
        <f>COUNTIF(D34:$D$1857,366)</f>
        <v>572</v>
      </c>
      <c r="I33" s="2"/>
    </row>
    <row r="34" spans="1:9" x14ac:dyDescent="0.25">
      <c r="A34" s="1">
        <f>COUNTIF($C$2:C34,"Да")</f>
        <v>0</v>
      </c>
      <c r="B34" s="45">
        <f t="shared" si="1"/>
        <v>45135</v>
      </c>
      <c r="C34" s="42" t="str">
        <f>IF(ISERROR(VLOOKUP(B34,'Aigen18-RF'!$C$3:$C$23,1,0)),"Нет","Да")</f>
        <v>Нет</v>
      </c>
      <c r="D34" s="43">
        <f t="shared" si="0"/>
        <v>365</v>
      </c>
      <c r="E34" s="44">
        <f>ROUND(('Все выпуски'!$L$3*'Все выпуски'!$L$6/100)/365*(B34-IF(C34="Нет",VLOOKUP(A34,'Aigen18-RF'!$A$2:$C$23,3,0),VLOOKUP((A34-1),'Aigen18-RF'!$A$2:$C$23,3,0))),2)</f>
        <v>3.51</v>
      </c>
      <c r="G34" s="43">
        <f>COUNTIF(D35:$D$1857,365)</f>
        <v>1251</v>
      </c>
      <c r="H34" s="43">
        <f>COUNTIF(D35:$D$1857,366)</f>
        <v>572</v>
      </c>
      <c r="I34" s="2"/>
    </row>
    <row r="35" spans="1:9" x14ac:dyDescent="0.25">
      <c r="A35" s="1">
        <f>COUNTIF($C$2:C35,"Да")</f>
        <v>0</v>
      </c>
      <c r="B35" s="45">
        <f t="shared" si="1"/>
        <v>45136</v>
      </c>
      <c r="C35" s="42" t="str">
        <f>IF(ISERROR(VLOOKUP(B35,'Aigen18-RF'!$C$3:$C$23,1,0)),"Нет","Да")</f>
        <v>Нет</v>
      </c>
      <c r="D35" s="43">
        <f t="shared" si="0"/>
        <v>365</v>
      </c>
      <c r="E35" s="44">
        <f>ROUND(('Все выпуски'!$L$3*'Все выпуски'!$L$6/100)/365*(B35-IF(C35="Нет",VLOOKUP(A35,'Aigen18-RF'!$A$2:$C$23,3,0),VLOOKUP((A35-1),'Aigen18-RF'!$A$2:$C$23,3,0))),2)</f>
        <v>3.62</v>
      </c>
      <c r="G35" s="43">
        <f>COUNTIF(D36:$D$1857,365)</f>
        <v>1250</v>
      </c>
      <c r="H35" s="43">
        <f>COUNTIF(D36:$D$1857,366)</f>
        <v>572</v>
      </c>
      <c r="I35" s="2"/>
    </row>
    <row r="36" spans="1:9" x14ac:dyDescent="0.25">
      <c r="A36" s="1">
        <f>COUNTIF($C$2:C36,"Да")</f>
        <v>0</v>
      </c>
      <c r="B36" s="45">
        <f t="shared" si="1"/>
        <v>45137</v>
      </c>
      <c r="C36" s="42" t="str">
        <f>IF(ISERROR(VLOOKUP(B36,'Aigen18-RF'!$C$3:$C$23,1,0)),"Нет","Да")</f>
        <v>Нет</v>
      </c>
      <c r="D36" s="43">
        <f t="shared" si="0"/>
        <v>365</v>
      </c>
      <c r="E36" s="44">
        <f>ROUND(('Все выпуски'!$L$3*'Все выпуски'!$L$6/100)/365*(B36-IF(C36="Нет",VLOOKUP(A36,'Aigen18-RF'!$A$2:$C$23,3,0),VLOOKUP((A36-1),'Aigen18-RF'!$A$2:$C$23,3,0))),2)</f>
        <v>3.73</v>
      </c>
      <c r="G36" s="43">
        <f>COUNTIF(D37:$D$1857,365)</f>
        <v>1249</v>
      </c>
      <c r="H36" s="43">
        <f>COUNTIF(D37:$D$1857,366)</f>
        <v>572</v>
      </c>
      <c r="I36" s="2"/>
    </row>
    <row r="37" spans="1:9" x14ac:dyDescent="0.25">
      <c r="A37" s="1">
        <f>COUNTIF($C$2:C37,"Да")</f>
        <v>0</v>
      </c>
      <c r="B37" s="45">
        <f t="shared" si="1"/>
        <v>45138</v>
      </c>
      <c r="C37" s="42" t="str">
        <f>IF(ISERROR(VLOOKUP(B37,'Aigen18-RF'!$C$3:$C$23,1,0)),"Нет","Да")</f>
        <v>Нет</v>
      </c>
      <c r="D37" s="43">
        <f t="shared" si="0"/>
        <v>365</v>
      </c>
      <c r="E37" s="44">
        <f>ROUND(('Все выпуски'!$L$3*'Все выпуски'!$L$6/100)/365*(B37-IF(C37="Нет",VLOOKUP(A37,'Aigen18-RF'!$A$2:$C$23,3,0),VLOOKUP((A37-1),'Aigen18-RF'!$A$2:$C$23,3,0))),2)</f>
        <v>3.84</v>
      </c>
      <c r="G37" s="43">
        <f>COUNTIF(D38:$D$1857,365)</f>
        <v>1248</v>
      </c>
      <c r="H37" s="43">
        <f>COUNTIF(D38:$D$1857,366)</f>
        <v>572</v>
      </c>
      <c r="I37" s="2"/>
    </row>
    <row r="38" spans="1:9" x14ac:dyDescent="0.25">
      <c r="A38" s="1">
        <f>COUNTIF($C$2:C38,"Да")</f>
        <v>0</v>
      </c>
      <c r="B38" s="45">
        <f t="shared" si="1"/>
        <v>45139</v>
      </c>
      <c r="C38" s="42" t="str">
        <f>IF(ISERROR(VLOOKUP(B38,'Aigen18-RF'!$C$3:$C$23,1,0)),"Нет","Да")</f>
        <v>Нет</v>
      </c>
      <c r="D38" s="43">
        <f t="shared" si="0"/>
        <v>365</v>
      </c>
      <c r="E38" s="44">
        <f>ROUND(('Все выпуски'!$L$3*'Все выпуски'!$L$6/100)/365*(B38-IF(C38="Нет",VLOOKUP(A38,'Aigen18-RF'!$A$2:$C$23,3,0),VLOOKUP((A38-1),'Aigen18-RF'!$A$2:$C$23,3,0))),2)</f>
        <v>3.95</v>
      </c>
      <c r="G38" s="43">
        <f>COUNTIF(D39:$D$1857,365)</f>
        <v>1247</v>
      </c>
      <c r="H38" s="43">
        <f>COUNTIF(D39:$D$1857,366)</f>
        <v>572</v>
      </c>
      <c r="I38" s="2"/>
    </row>
    <row r="39" spans="1:9" x14ac:dyDescent="0.25">
      <c r="A39" s="1">
        <f>COUNTIF($C$2:C39,"Да")</f>
        <v>0</v>
      </c>
      <c r="B39" s="45">
        <f t="shared" si="1"/>
        <v>45140</v>
      </c>
      <c r="C39" s="42" t="str">
        <f>IF(ISERROR(VLOOKUP(B39,'Aigen18-RF'!$C$3:$C$23,1,0)),"Нет","Да")</f>
        <v>Нет</v>
      </c>
      <c r="D39" s="43">
        <f t="shared" si="0"/>
        <v>365</v>
      </c>
      <c r="E39" s="44">
        <f>ROUND(('Все выпуски'!$L$3*'Все выпуски'!$L$6/100)/365*(B39-IF(C39="Нет",VLOOKUP(A39,'Aigen18-RF'!$A$2:$C$23,3,0),VLOOKUP((A39-1),'Aigen18-RF'!$A$2:$C$23,3,0))),2)</f>
        <v>4.05</v>
      </c>
      <c r="G39" s="43">
        <f>COUNTIF(D40:$D$1857,365)</f>
        <v>1246</v>
      </c>
      <c r="H39" s="43">
        <f>COUNTIF(D40:$D$1857,366)</f>
        <v>572</v>
      </c>
      <c r="I39" s="2"/>
    </row>
    <row r="40" spans="1:9" x14ac:dyDescent="0.25">
      <c r="A40" s="1">
        <f>COUNTIF($C$2:C40,"Да")</f>
        <v>0</v>
      </c>
      <c r="B40" s="45">
        <f t="shared" si="1"/>
        <v>45141</v>
      </c>
      <c r="C40" s="42" t="str">
        <f>IF(ISERROR(VLOOKUP(B40,'Aigen18-RF'!$C$3:$C$23,1,0)),"Нет","Да")</f>
        <v>Нет</v>
      </c>
      <c r="D40" s="43">
        <f t="shared" si="0"/>
        <v>365</v>
      </c>
      <c r="E40" s="44">
        <f>ROUND(('Все выпуски'!$L$3*'Все выпуски'!$L$6/100)/365*(B40-IF(C40="Нет",VLOOKUP(A40,'Aigen18-RF'!$A$2:$C$23,3,0),VLOOKUP((A40-1),'Aigen18-RF'!$A$2:$C$23,3,0))),2)</f>
        <v>4.16</v>
      </c>
      <c r="G40" s="43">
        <f>COUNTIF(D41:$D$1857,365)</f>
        <v>1245</v>
      </c>
      <c r="H40" s="43">
        <f>COUNTIF(D41:$D$1857,366)</f>
        <v>572</v>
      </c>
      <c r="I40" s="2"/>
    </row>
    <row r="41" spans="1:9" x14ac:dyDescent="0.25">
      <c r="A41" s="1">
        <f>COUNTIF($C$2:C41,"Да")</f>
        <v>0</v>
      </c>
      <c r="B41" s="45">
        <f t="shared" si="1"/>
        <v>45142</v>
      </c>
      <c r="C41" s="42" t="str">
        <f>IF(ISERROR(VLOOKUP(B41,'Aigen18-RF'!$C$3:$C$23,1,0)),"Нет","Да")</f>
        <v>Нет</v>
      </c>
      <c r="D41" s="43">
        <f t="shared" si="0"/>
        <v>365</v>
      </c>
      <c r="E41" s="44">
        <f>ROUND(('Все выпуски'!$L$3*'Все выпуски'!$L$6/100)/365*(B41-IF(C41="Нет",VLOOKUP(A41,'Aigen18-RF'!$A$2:$C$23,3,0),VLOOKUP((A41-1),'Aigen18-RF'!$A$2:$C$23,3,0))),2)</f>
        <v>4.2699999999999996</v>
      </c>
      <c r="G41" s="43">
        <f>COUNTIF(D42:$D$1857,365)</f>
        <v>1244</v>
      </c>
      <c r="H41" s="43">
        <f>COUNTIF(D42:$D$1857,366)</f>
        <v>572</v>
      </c>
      <c r="I41" s="2"/>
    </row>
    <row r="42" spans="1:9" x14ac:dyDescent="0.25">
      <c r="A42" s="1">
        <f>COUNTIF($C$2:C42,"Да")</f>
        <v>0</v>
      </c>
      <c r="B42" s="45">
        <f t="shared" si="1"/>
        <v>45143</v>
      </c>
      <c r="C42" s="42" t="str">
        <f>IF(ISERROR(VLOOKUP(B42,'Aigen18-RF'!$C$3:$C$23,1,0)),"Нет","Да")</f>
        <v>Нет</v>
      </c>
      <c r="D42" s="43">
        <f t="shared" si="0"/>
        <v>365</v>
      </c>
      <c r="E42" s="44">
        <f>ROUND(('Все выпуски'!$L$3*'Все выпуски'!$L$6/100)/365*(B42-IF(C42="Нет",VLOOKUP(A42,'Aigen18-RF'!$A$2:$C$23,3,0),VLOOKUP((A42-1),'Aigen18-RF'!$A$2:$C$23,3,0))),2)</f>
        <v>4.38</v>
      </c>
      <c r="G42" s="43">
        <f>COUNTIF(D43:$D$1857,365)</f>
        <v>1243</v>
      </c>
      <c r="H42" s="43">
        <f>COUNTIF(D43:$D$1857,366)</f>
        <v>572</v>
      </c>
      <c r="I42" s="2"/>
    </row>
    <row r="43" spans="1:9" x14ac:dyDescent="0.25">
      <c r="A43" s="1">
        <f>COUNTIF($C$2:C43,"Да")</f>
        <v>0</v>
      </c>
      <c r="B43" s="45">
        <f t="shared" si="1"/>
        <v>45144</v>
      </c>
      <c r="C43" s="42" t="str">
        <f>IF(ISERROR(VLOOKUP(B43,'Aigen18-RF'!$C$3:$C$23,1,0)),"Нет","Да")</f>
        <v>Нет</v>
      </c>
      <c r="D43" s="43">
        <f t="shared" si="0"/>
        <v>365</v>
      </c>
      <c r="E43" s="44">
        <f>ROUND(('Все выпуски'!$L$3*'Все выпуски'!$L$6/100)/365*(B43-IF(C43="Нет",VLOOKUP(A43,'Aigen18-RF'!$A$2:$C$23,3,0),VLOOKUP((A43-1),'Aigen18-RF'!$A$2:$C$23,3,0))),2)</f>
        <v>4.49</v>
      </c>
      <c r="G43" s="43">
        <f>COUNTIF(D44:$D$1857,365)</f>
        <v>1242</v>
      </c>
      <c r="H43" s="43">
        <f>COUNTIF(D44:$D$1857,366)</f>
        <v>572</v>
      </c>
      <c r="I43" s="2"/>
    </row>
    <row r="44" spans="1:9" x14ac:dyDescent="0.25">
      <c r="A44" s="1">
        <f>COUNTIF($C$2:C44,"Да")</f>
        <v>0</v>
      </c>
      <c r="B44" s="45">
        <f t="shared" si="1"/>
        <v>45145</v>
      </c>
      <c r="C44" s="42" t="str">
        <f>IF(ISERROR(VLOOKUP(B44,'Aigen18-RF'!$C$3:$C$23,1,0)),"Нет","Да")</f>
        <v>Нет</v>
      </c>
      <c r="D44" s="43">
        <f t="shared" si="0"/>
        <v>365</v>
      </c>
      <c r="E44" s="44">
        <f>ROUND(('Все выпуски'!$L$3*'Все выпуски'!$L$6/100)/365*(B44-IF(C44="Нет",VLOOKUP(A44,'Aigen18-RF'!$A$2:$C$23,3,0),VLOOKUP((A44-1),'Aigen18-RF'!$A$2:$C$23,3,0))),2)</f>
        <v>4.5999999999999996</v>
      </c>
      <c r="G44" s="43">
        <f>COUNTIF(D45:$D$1857,365)</f>
        <v>1241</v>
      </c>
      <c r="H44" s="43">
        <f>COUNTIF(D45:$D$1857,366)</f>
        <v>572</v>
      </c>
      <c r="I44" s="2"/>
    </row>
    <row r="45" spans="1:9" x14ac:dyDescent="0.25">
      <c r="A45" s="1">
        <f>COUNTIF($C$2:C45,"Да")</f>
        <v>0</v>
      </c>
      <c r="B45" s="45">
        <f t="shared" si="1"/>
        <v>45146</v>
      </c>
      <c r="C45" s="42" t="str">
        <f>IF(ISERROR(VLOOKUP(B45,'Aigen18-RF'!$C$3:$C$23,1,0)),"Нет","Да")</f>
        <v>Нет</v>
      </c>
      <c r="D45" s="43">
        <f t="shared" si="0"/>
        <v>365</v>
      </c>
      <c r="E45" s="44">
        <f>ROUND(('Все выпуски'!$L$3*'Все выпуски'!$L$6/100)/365*(B45-IF(C45="Нет",VLOOKUP(A45,'Aigen18-RF'!$A$2:$C$23,3,0),VLOOKUP((A45-1),'Aigen18-RF'!$A$2:$C$23,3,0))),2)</f>
        <v>4.71</v>
      </c>
      <c r="G45" s="43">
        <f>COUNTIF(D46:$D$1857,365)</f>
        <v>1240</v>
      </c>
      <c r="H45" s="43">
        <f>COUNTIF(D46:$D$1857,366)</f>
        <v>572</v>
      </c>
      <c r="I45" s="2"/>
    </row>
    <row r="46" spans="1:9" x14ac:dyDescent="0.25">
      <c r="A46" s="1">
        <f>COUNTIF($C$2:C46,"Да")</f>
        <v>0</v>
      </c>
      <c r="B46" s="45">
        <f t="shared" si="1"/>
        <v>45147</v>
      </c>
      <c r="C46" s="42" t="str">
        <f>IF(ISERROR(VLOOKUP(B46,'Aigen18-RF'!$C$3:$C$23,1,0)),"Нет","Да")</f>
        <v>Нет</v>
      </c>
      <c r="D46" s="43">
        <f t="shared" si="0"/>
        <v>365</v>
      </c>
      <c r="E46" s="44">
        <f>ROUND(('Все выпуски'!$L$3*'Все выпуски'!$L$6/100)/365*(B46-IF(C46="Нет",VLOOKUP(A46,'Aigen18-RF'!$A$2:$C$23,3,0),VLOOKUP((A46-1),'Aigen18-RF'!$A$2:$C$23,3,0))),2)</f>
        <v>4.82</v>
      </c>
      <c r="G46" s="43">
        <f>COUNTIF(D47:$D$1857,365)</f>
        <v>1239</v>
      </c>
      <c r="H46" s="43">
        <f>COUNTIF(D47:$D$1857,366)</f>
        <v>572</v>
      </c>
      <c r="I46" s="2"/>
    </row>
    <row r="47" spans="1:9" x14ac:dyDescent="0.25">
      <c r="A47" s="1">
        <f>COUNTIF($C$2:C47,"Да")</f>
        <v>0</v>
      </c>
      <c r="B47" s="45">
        <f t="shared" si="1"/>
        <v>45148</v>
      </c>
      <c r="C47" s="42" t="str">
        <f>IF(ISERROR(VLOOKUP(B47,'Aigen18-RF'!$C$3:$C$23,1,0)),"Нет","Да")</f>
        <v>Нет</v>
      </c>
      <c r="D47" s="43">
        <f t="shared" si="0"/>
        <v>365</v>
      </c>
      <c r="E47" s="44">
        <f>ROUND(('Все выпуски'!$L$3*'Все выпуски'!$L$6/100)/365*(B47-IF(C47="Нет",VLOOKUP(A47,'Aigen18-RF'!$A$2:$C$23,3,0),VLOOKUP((A47-1),'Aigen18-RF'!$A$2:$C$23,3,0))),2)</f>
        <v>4.93</v>
      </c>
      <c r="G47" s="43">
        <f>COUNTIF(D48:$D$1857,365)</f>
        <v>1238</v>
      </c>
      <c r="H47" s="43">
        <f>COUNTIF(D48:$D$1857,366)</f>
        <v>572</v>
      </c>
      <c r="I47" s="2"/>
    </row>
    <row r="48" spans="1:9" x14ac:dyDescent="0.25">
      <c r="A48" s="1">
        <f>COUNTIF($C$2:C48,"Да")</f>
        <v>0</v>
      </c>
      <c r="B48" s="45">
        <f t="shared" si="1"/>
        <v>45149</v>
      </c>
      <c r="C48" s="42" t="str">
        <f>IF(ISERROR(VLOOKUP(B48,'Aigen18-RF'!$C$3:$C$23,1,0)),"Нет","Да")</f>
        <v>Нет</v>
      </c>
      <c r="D48" s="43">
        <f t="shared" si="0"/>
        <v>365</v>
      </c>
      <c r="E48" s="44">
        <f>ROUND(('Все выпуски'!$L$3*'Все выпуски'!$L$6/100)/365*(B48-IF(C48="Нет",VLOOKUP(A48,'Aigen18-RF'!$A$2:$C$23,3,0),VLOOKUP((A48-1),'Aigen18-RF'!$A$2:$C$23,3,0))),2)</f>
        <v>5.04</v>
      </c>
      <c r="G48" s="43">
        <f>COUNTIF(D49:$D$1857,365)</f>
        <v>1237</v>
      </c>
      <c r="H48" s="43">
        <f>COUNTIF(D49:$D$1857,366)</f>
        <v>572</v>
      </c>
      <c r="I48" s="2"/>
    </row>
    <row r="49" spans="1:9" x14ac:dyDescent="0.25">
      <c r="A49" s="1">
        <f>COUNTIF($C$2:C49,"Да")</f>
        <v>0</v>
      </c>
      <c r="B49" s="45">
        <f t="shared" si="1"/>
        <v>45150</v>
      </c>
      <c r="C49" s="42" t="str">
        <f>IF(ISERROR(VLOOKUP(B49,'Aigen18-RF'!$C$3:$C$23,1,0)),"Нет","Да")</f>
        <v>Нет</v>
      </c>
      <c r="D49" s="43">
        <f t="shared" si="0"/>
        <v>365</v>
      </c>
      <c r="E49" s="44">
        <f>ROUND(('Все выпуски'!$L$3*'Все выпуски'!$L$6/100)/365*(B49-IF(C49="Нет",VLOOKUP(A49,'Aigen18-RF'!$A$2:$C$23,3,0),VLOOKUP((A49-1),'Aigen18-RF'!$A$2:$C$23,3,0))),2)</f>
        <v>5.15</v>
      </c>
      <c r="G49" s="43">
        <f>COUNTIF(D50:$D$1857,365)</f>
        <v>1236</v>
      </c>
      <c r="H49" s="43">
        <f>COUNTIF(D50:$D$1857,366)</f>
        <v>572</v>
      </c>
      <c r="I49" s="2"/>
    </row>
    <row r="50" spans="1:9" x14ac:dyDescent="0.25">
      <c r="A50" s="1">
        <f>COUNTIF($C$2:C50,"Да")</f>
        <v>0</v>
      </c>
      <c r="B50" s="45">
        <f t="shared" si="1"/>
        <v>45151</v>
      </c>
      <c r="C50" s="42" t="str">
        <f>IF(ISERROR(VLOOKUP(B50,'Aigen18-RF'!$C$3:$C$23,1,0)),"Нет","Да")</f>
        <v>Нет</v>
      </c>
      <c r="D50" s="43">
        <f t="shared" si="0"/>
        <v>365</v>
      </c>
      <c r="E50" s="44">
        <f>ROUND(('Все выпуски'!$L$3*'Все выпуски'!$L$6/100)/365*(B50-IF(C50="Нет",VLOOKUP(A50,'Aigen18-RF'!$A$2:$C$23,3,0),VLOOKUP((A50-1),'Aigen18-RF'!$A$2:$C$23,3,0))),2)</f>
        <v>5.26</v>
      </c>
      <c r="G50" s="43">
        <f>COUNTIF(D51:$D$1857,365)</f>
        <v>1235</v>
      </c>
      <c r="H50" s="43">
        <f>COUNTIF(D51:$D$1857,366)</f>
        <v>572</v>
      </c>
      <c r="I50" s="2"/>
    </row>
    <row r="51" spans="1:9" x14ac:dyDescent="0.25">
      <c r="A51" s="1">
        <f>COUNTIF($C$2:C51,"Да")</f>
        <v>0</v>
      </c>
      <c r="B51" s="45">
        <f t="shared" si="1"/>
        <v>45152</v>
      </c>
      <c r="C51" s="42" t="str">
        <f>IF(ISERROR(VLOOKUP(B51,'Aigen18-RF'!$C$3:$C$23,1,0)),"Нет","Да")</f>
        <v>Нет</v>
      </c>
      <c r="D51" s="43">
        <f t="shared" si="0"/>
        <v>365</v>
      </c>
      <c r="E51" s="44">
        <f>ROUND(('Все выпуски'!$L$3*'Все выпуски'!$L$6/100)/365*(B51-IF(C51="Нет",VLOOKUP(A51,'Aigen18-RF'!$A$2:$C$23,3,0),VLOOKUP((A51-1),'Aigen18-RF'!$A$2:$C$23,3,0))),2)</f>
        <v>5.37</v>
      </c>
      <c r="G51" s="43">
        <f>COUNTIF(D52:$D$1857,365)</f>
        <v>1234</v>
      </c>
      <c r="H51" s="43">
        <f>COUNTIF(D52:$D$1857,366)</f>
        <v>572</v>
      </c>
      <c r="I51" s="2"/>
    </row>
    <row r="52" spans="1:9" x14ac:dyDescent="0.25">
      <c r="A52" s="1">
        <f>COUNTIF($C$2:C52,"Да")</f>
        <v>0</v>
      </c>
      <c r="B52" s="45">
        <f t="shared" si="1"/>
        <v>45153</v>
      </c>
      <c r="C52" s="42" t="str">
        <f>IF(ISERROR(VLOOKUP(B52,'Aigen18-RF'!$C$3:$C$23,1,0)),"Нет","Да")</f>
        <v>Нет</v>
      </c>
      <c r="D52" s="43">
        <f t="shared" si="0"/>
        <v>365</v>
      </c>
      <c r="E52" s="44">
        <f>ROUND(('Все выпуски'!$L$3*'Все выпуски'!$L$6/100)/365*(B52-IF(C52="Нет",VLOOKUP(A52,'Aigen18-RF'!$A$2:$C$23,3,0),VLOOKUP((A52-1),'Aigen18-RF'!$A$2:$C$23,3,0))),2)</f>
        <v>5.48</v>
      </c>
      <c r="G52" s="43">
        <f>COUNTIF(D53:$D$1857,365)</f>
        <v>1233</v>
      </c>
      <c r="H52" s="43">
        <f>COUNTIF(D53:$D$1857,366)</f>
        <v>572</v>
      </c>
      <c r="I52" s="2"/>
    </row>
    <row r="53" spans="1:9" x14ac:dyDescent="0.25">
      <c r="A53" s="1">
        <f>COUNTIF($C$2:C53,"Да")</f>
        <v>0</v>
      </c>
      <c r="B53" s="45">
        <f t="shared" si="1"/>
        <v>45154</v>
      </c>
      <c r="C53" s="42" t="str">
        <f>IF(ISERROR(VLOOKUP(B53,'Aigen18-RF'!$C$3:$C$23,1,0)),"Нет","Да")</f>
        <v>Нет</v>
      </c>
      <c r="D53" s="43">
        <f t="shared" si="0"/>
        <v>365</v>
      </c>
      <c r="E53" s="44">
        <f>ROUND(('Все выпуски'!$L$3*'Все выпуски'!$L$6/100)/365*(B53-IF(C53="Нет",VLOOKUP(A53,'Aigen18-RF'!$A$2:$C$23,3,0),VLOOKUP((A53-1),'Aigen18-RF'!$A$2:$C$23,3,0))),2)</f>
        <v>5.59</v>
      </c>
      <c r="G53" s="43">
        <f>COUNTIF(D54:$D$1857,365)</f>
        <v>1232</v>
      </c>
      <c r="H53" s="43">
        <f>COUNTIF(D54:$D$1857,366)</f>
        <v>572</v>
      </c>
      <c r="I53" s="2"/>
    </row>
    <row r="54" spans="1:9" x14ac:dyDescent="0.25">
      <c r="A54" s="1">
        <f>COUNTIF($C$2:C54,"Да")</f>
        <v>0</v>
      </c>
      <c r="B54" s="45">
        <f t="shared" si="1"/>
        <v>45155</v>
      </c>
      <c r="C54" s="42" t="str">
        <f>IF(ISERROR(VLOOKUP(B54,'Aigen18-RF'!$C$3:$C$23,1,0)),"Нет","Да")</f>
        <v>Нет</v>
      </c>
      <c r="D54" s="43">
        <f t="shared" si="0"/>
        <v>365</v>
      </c>
      <c r="E54" s="44">
        <f>ROUND(('Все выпуски'!$L$3*'Все выпуски'!$L$6/100)/365*(B54-IF(C54="Нет",VLOOKUP(A54,'Aigen18-RF'!$A$2:$C$23,3,0),VLOOKUP((A54-1),'Aigen18-RF'!$A$2:$C$23,3,0))),2)</f>
        <v>5.7</v>
      </c>
      <c r="G54" s="43">
        <f>COUNTIF(D55:$D$1857,365)</f>
        <v>1231</v>
      </c>
      <c r="H54" s="43">
        <f>COUNTIF(D55:$D$1857,366)</f>
        <v>572</v>
      </c>
      <c r="I54" s="2"/>
    </row>
    <row r="55" spans="1:9" x14ac:dyDescent="0.25">
      <c r="A55" s="1">
        <f>COUNTIF($C$2:C55,"Да")</f>
        <v>0</v>
      </c>
      <c r="B55" s="45">
        <f t="shared" si="1"/>
        <v>45156</v>
      </c>
      <c r="C55" s="42" t="str">
        <f>IF(ISERROR(VLOOKUP(B55,'Aigen18-RF'!$C$3:$C$23,1,0)),"Нет","Да")</f>
        <v>Нет</v>
      </c>
      <c r="D55" s="43">
        <f t="shared" si="0"/>
        <v>365</v>
      </c>
      <c r="E55" s="44">
        <f>ROUND(('Все выпуски'!$L$3*'Все выпуски'!$L$6/100)/365*(B55-IF(C55="Нет",VLOOKUP(A55,'Aigen18-RF'!$A$2:$C$23,3,0),VLOOKUP((A55-1),'Aigen18-RF'!$A$2:$C$23,3,0))),2)</f>
        <v>5.81</v>
      </c>
      <c r="G55" s="43">
        <f>COUNTIF(D56:$D$1857,365)</f>
        <v>1230</v>
      </c>
      <c r="H55" s="43">
        <f>COUNTIF(D56:$D$1857,366)</f>
        <v>572</v>
      </c>
      <c r="I55" s="2"/>
    </row>
    <row r="56" spans="1:9" x14ac:dyDescent="0.25">
      <c r="A56" s="1">
        <f>COUNTIF($C$2:C56,"Да")</f>
        <v>0</v>
      </c>
      <c r="B56" s="45">
        <f t="shared" si="1"/>
        <v>45157</v>
      </c>
      <c r="C56" s="42" t="str">
        <f>IF(ISERROR(VLOOKUP(B56,'Aigen18-RF'!$C$3:$C$23,1,0)),"Нет","Да")</f>
        <v>Нет</v>
      </c>
      <c r="D56" s="43">
        <f t="shared" si="0"/>
        <v>365</v>
      </c>
      <c r="E56" s="44">
        <f>ROUND(('Все выпуски'!$L$3*'Все выпуски'!$L$6/100)/365*(B56-IF(C56="Нет",VLOOKUP(A56,'Aigen18-RF'!$A$2:$C$23,3,0),VLOOKUP((A56-1),'Aigen18-RF'!$A$2:$C$23,3,0))),2)</f>
        <v>5.92</v>
      </c>
      <c r="G56" s="43">
        <f>COUNTIF(D57:$D$1857,365)</f>
        <v>1229</v>
      </c>
      <c r="H56" s="43">
        <f>COUNTIF(D57:$D$1857,366)</f>
        <v>572</v>
      </c>
      <c r="I56" s="2"/>
    </row>
    <row r="57" spans="1:9" x14ac:dyDescent="0.25">
      <c r="A57" s="1">
        <f>COUNTIF($C$2:C57,"Да")</f>
        <v>0</v>
      </c>
      <c r="B57" s="45">
        <f t="shared" si="1"/>
        <v>45158</v>
      </c>
      <c r="C57" s="42" t="str">
        <f>IF(ISERROR(VLOOKUP(B57,'Aigen18-RF'!$C$3:$C$23,1,0)),"Нет","Да")</f>
        <v>Нет</v>
      </c>
      <c r="D57" s="43">
        <f t="shared" si="0"/>
        <v>365</v>
      </c>
      <c r="E57" s="44">
        <f>ROUND(('Все выпуски'!$L$3*'Все выпуски'!$L$6/100)/365*(B57-IF(C57="Нет",VLOOKUP(A57,'Aigen18-RF'!$A$2:$C$23,3,0),VLOOKUP((A57-1),'Aigen18-RF'!$A$2:$C$23,3,0))),2)</f>
        <v>6.03</v>
      </c>
      <c r="G57" s="43">
        <f>COUNTIF(D58:$D$1857,365)</f>
        <v>1228</v>
      </c>
      <c r="H57" s="43">
        <f>COUNTIF(D58:$D$1857,366)</f>
        <v>572</v>
      </c>
      <c r="I57" s="2"/>
    </row>
    <row r="58" spans="1:9" x14ac:dyDescent="0.25">
      <c r="A58" s="1">
        <f>COUNTIF($C$2:C58,"Да")</f>
        <v>0</v>
      </c>
      <c r="B58" s="45">
        <f t="shared" si="1"/>
        <v>45159</v>
      </c>
      <c r="C58" s="42" t="str">
        <f>IF(ISERROR(VLOOKUP(B58,'Aigen18-RF'!$C$3:$C$23,1,0)),"Нет","Да")</f>
        <v>Нет</v>
      </c>
      <c r="D58" s="43">
        <f t="shared" si="0"/>
        <v>365</v>
      </c>
      <c r="E58" s="44">
        <f>ROUND(('Все выпуски'!$L$3*'Все выпуски'!$L$6/100)/365*(B58-IF(C58="Нет",VLOOKUP(A58,'Aigen18-RF'!$A$2:$C$23,3,0),VLOOKUP((A58-1),'Aigen18-RF'!$A$2:$C$23,3,0))),2)</f>
        <v>6.14</v>
      </c>
      <c r="G58" s="43">
        <f>COUNTIF(D59:$D$1857,365)</f>
        <v>1227</v>
      </c>
      <c r="H58" s="43">
        <f>COUNTIF(D59:$D$1857,366)</f>
        <v>572</v>
      </c>
      <c r="I58" s="2"/>
    </row>
    <row r="59" spans="1:9" x14ac:dyDescent="0.25">
      <c r="A59" s="1">
        <f>COUNTIF($C$2:C59,"Да")</f>
        <v>0</v>
      </c>
      <c r="B59" s="45">
        <f t="shared" si="1"/>
        <v>45160</v>
      </c>
      <c r="C59" s="42" t="str">
        <f>IF(ISERROR(VLOOKUP(B59,'Aigen18-RF'!$C$3:$C$23,1,0)),"Нет","Да")</f>
        <v>Нет</v>
      </c>
      <c r="D59" s="43">
        <f t="shared" si="0"/>
        <v>365</v>
      </c>
      <c r="E59" s="44">
        <f>ROUND(('Все выпуски'!$L$3*'Все выпуски'!$L$6/100)/365*(B59-IF(C59="Нет",VLOOKUP(A59,'Aigen18-RF'!$A$2:$C$23,3,0),VLOOKUP((A59-1),'Aigen18-RF'!$A$2:$C$23,3,0))),2)</f>
        <v>6.25</v>
      </c>
      <c r="G59" s="43">
        <f>COUNTIF(D60:$D$1857,365)</f>
        <v>1226</v>
      </c>
      <c r="H59" s="43">
        <f>COUNTIF(D60:$D$1857,366)</f>
        <v>572</v>
      </c>
      <c r="I59" s="2"/>
    </row>
    <row r="60" spans="1:9" x14ac:dyDescent="0.25">
      <c r="A60" s="1">
        <f>COUNTIF($C$2:C60,"Да")</f>
        <v>1</v>
      </c>
      <c r="B60" s="45">
        <f t="shared" si="1"/>
        <v>45161</v>
      </c>
      <c r="C60" s="42" t="str">
        <f>IF(ISERROR(VLOOKUP(B60,'Aigen18-RF'!$C$3:$C$23,1,0)),"Нет","Да")</f>
        <v>Да</v>
      </c>
      <c r="D60" s="43">
        <f t="shared" si="0"/>
        <v>365</v>
      </c>
      <c r="E60" s="44">
        <f>ROUND(('Все выпуски'!$L$3*'Все выпуски'!$L$6/100)/365*(B60-IF(C60="Нет",VLOOKUP(A60,'Aigen18-RF'!$A$2:$C$23,3,0),VLOOKUP((A60-1),'Aigen18-RF'!$A$2:$C$23,3,0))),2)</f>
        <v>6.36</v>
      </c>
      <c r="G60" s="43">
        <f>COUNTIF(D61:$D$1857,365)</f>
        <v>1225</v>
      </c>
      <c r="H60" s="43">
        <f>COUNTIF(D61:$D$1857,366)</f>
        <v>572</v>
      </c>
      <c r="I60" s="2"/>
    </row>
    <row r="61" spans="1:9" x14ac:dyDescent="0.25">
      <c r="A61" s="1">
        <f>COUNTIF($C$2:C61,"Да")</f>
        <v>1</v>
      </c>
      <c r="B61" s="45">
        <f t="shared" si="1"/>
        <v>45162</v>
      </c>
      <c r="C61" s="42" t="str">
        <f>IF(ISERROR(VLOOKUP(B61,'Aigen18-RF'!$C$3:$C$23,1,0)),"Нет","Да")</f>
        <v>Нет</v>
      </c>
      <c r="D61" s="43">
        <f t="shared" si="0"/>
        <v>365</v>
      </c>
      <c r="E61" s="44">
        <f>ROUND(('Все выпуски'!$L$3*'Все выпуски'!$L$6/100)/365*(B61-IF(C61="Нет",VLOOKUP(A61,'Aigen18-RF'!$A$2:$C$23,3,0),VLOOKUP((A61-1),'Aigen18-RF'!$A$2:$C$23,3,0))),2)</f>
        <v>0.11</v>
      </c>
      <c r="G61" s="43">
        <f>COUNTIF(D62:$D$1857,365)</f>
        <v>1224</v>
      </c>
      <c r="H61" s="43">
        <f>COUNTIF(D62:$D$1857,366)</f>
        <v>572</v>
      </c>
      <c r="I61" s="2"/>
    </row>
    <row r="62" spans="1:9" x14ac:dyDescent="0.25">
      <c r="A62" s="1">
        <f>COUNTIF($C$2:C62,"Да")</f>
        <v>1</v>
      </c>
      <c r="B62" s="45">
        <f t="shared" si="1"/>
        <v>45163</v>
      </c>
      <c r="C62" s="42" t="str">
        <f>IF(ISERROR(VLOOKUP(B62,'Aigen18-RF'!$C$3:$C$23,1,0)),"Нет","Да")</f>
        <v>Нет</v>
      </c>
      <c r="D62" s="43">
        <f t="shared" si="0"/>
        <v>365</v>
      </c>
      <c r="E62" s="44">
        <f>ROUND(('Все выпуски'!$L$3*'Все выпуски'!$L$6/100)/365*(B62-IF(C62="Нет",VLOOKUP(A62,'Aigen18-RF'!$A$2:$C$23,3,0),VLOOKUP((A62-1),'Aigen18-RF'!$A$2:$C$23,3,0))),2)</f>
        <v>0.22</v>
      </c>
      <c r="G62" s="43">
        <f>COUNTIF(D63:$D$1857,365)</f>
        <v>1223</v>
      </c>
      <c r="H62" s="43">
        <f>COUNTIF(D63:$D$1857,366)</f>
        <v>572</v>
      </c>
      <c r="I62" s="2"/>
    </row>
    <row r="63" spans="1:9" x14ac:dyDescent="0.25">
      <c r="A63" s="1">
        <f>COUNTIF($C$2:C63,"Да")</f>
        <v>1</v>
      </c>
      <c r="B63" s="45">
        <f t="shared" si="1"/>
        <v>45164</v>
      </c>
      <c r="C63" s="42" t="str">
        <f>IF(ISERROR(VLOOKUP(B63,'Aigen18-RF'!$C$3:$C$23,1,0)),"Нет","Да")</f>
        <v>Нет</v>
      </c>
      <c r="D63" s="43">
        <f t="shared" si="0"/>
        <v>365</v>
      </c>
      <c r="E63" s="44">
        <f>ROUND(('Все выпуски'!$L$3*'Все выпуски'!$L$6/100)/365*(B63-IF(C63="Нет",VLOOKUP(A63,'Aigen18-RF'!$A$2:$C$23,3,0),VLOOKUP((A63-1),'Aigen18-RF'!$A$2:$C$23,3,0))),2)</f>
        <v>0.33</v>
      </c>
      <c r="G63" s="43">
        <f>COUNTIF(D64:$D$1857,365)</f>
        <v>1222</v>
      </c>
      <c r="H63" s="43">
        <f>COUNTIF(D64:$D$1857,366)</f>
        <v>572</v>
      </c>
      <c r="I63" s="2"/>
    </row>
    <row r="64" spans="1:9" x14ac:dyDescent="0.25">
      <c r="A64" s="1">
        <f>COUNTIF($C$2:C64,"Да")</f>
        <v>1</v>
      </c>
      <c r="B64" s="45">
        <f t="shared" si="1"/>
        <v>45165</v>
      </c>
      <c r="C64" s="42" t="str">
        <f>IF(ISERROR(VLOOKUP(B64,'Aigen18-RF'!$C$3:$C$23,1,0)),"Нет","Да")</f>
        <v>Нет</v>
      </c>
      <c r="D64" s="43">
        <f t="shared" si="0"/>
        <v>365</v>
      </c>
      <c r="E64" s="44">
        <f>ROUND(('Все выпуски'!$L$3*'Все выпуски'!$L$6/100)/365*(B64-IF(C64="Нет",VLOOKUP(A64,'Aigen18-RF'!$A$2:$C$23,3,0),VLOOKUP((A64-1),'Aigen18-RF'!$A$2:$C$23,3,0))),2)</f>
        <v>0.44</v>
      </c>
      <c r="G64" s="43">
        <f>COUNTIF(D65:$D$1857,365)</f>
        <v>1221</v>
      </c>
      <c r="H64" s="43">
        <f>COUNTIF(D65:$D$1857,366)</f>
        <v>572</v>
      </c>
      <c r="I64" s="2"/>
    </row>
    <row r="65" spans="1:9" x14ac:dyDescent="0.25">
      <c r="A65" s="1">
        <f>COUNTIF($C$2:C65,"Да")</f>
        <v>1</v>
      </c>
      <c r="B65" s="45">
        <f t="shared" si="1"/>
        <v>45166</v>
      </c>
      <c r="C65" s="42" t="str">
        <f>IF(ISERROR(VLOOKUP(B65,'Aigen18-RF'!$C$3:$C$23,1,0)),"Нет","Да")</f>
        <v>Нет</v>
      </c>
      <c r="D65" s="43">
        <f t="shared" si="0"/>
        <v>365</v>
      </c>
      <c r="E65" s="44">
        <f>ROUND(('Все выпуски'!$L$3*'Все выпуски'!$L$6/100)/365*(B65-IF(C65="Нет",VLOOKUP(A65,'Aigen18-RF'!$A$2:$C$23,3,0),VLOOKUP((A65-1),'Aigen18-RF'!$A$2:$C$23,3,0))),2)</f>
        <v>0.55000000000000004</v>
      </c>
      <c r="G65" s="43">
        <f>COUNTIF(D66:$D$1857,365)</f>
        <v>1220</v>
      </c>
      <c r="H65" s="43">
        <f>COUNTIF(D66:$D$1857,366)</f>
        <v>572</v>
      </c>
      <c r="I65" s="2"/>
    </row>
    <row r="66" spans="1:9" x14ac:dyDescent="0.25">
      <c r="A66" s="1">
        <f>COUNTIF($C$2:C66,"Да")</f>
        <v>1</v>
      </c>
      <c r="B66" s="45">
        <f t="shared" si="1"/>
        <v>45167</v>
      </c>
      <c r="C66" s="42" t="str">
        <f>IF(ISERROR(VLOOKUP(B66,'Aigen18-RF'!$C$3:$C$23,1,0)),"Нет","Да")</f>
        <v>Нет</v>
      </c>
      <c r="D66" s="43">
        <f t="shared" si="0"/>
        <v>365</v>
      </c>
      <c r="E66" s="44">
        <f>ROUND(('Все выпуски'!$L$3*'Все выпуски'!$L$6/100)/365*(B66-IF(C66="Нет",VLOOKUP(A66,'Aigen18-RF'!$A$2:$C$23,3,0),VLOOKUP((A66-1),'Aigen18-RF'!$A$2:$C$23,3,0))),2)</f>
        <v>0.66</v>
      </c>
      <c r="G66" s="43">
        <f>COUNTIF(D67:$D$1857,365)</f>
        <v>1219</v>
      </c>
      <c r="H66" s="43">
        <f>COUNTIF(D67:$D$1857,366)</f>
        <v>572</v>
      </c>
      <c r="I66" s="2"/>
    </row>
    <row r="67" spans="1:9" x14ac:dyDescent="0.25">
      <c r="A67" s="1">
        <f>COUNTIF($C$2:C67,"Да")</f>
        <v>1</v>
      </c>
      <c r="B67" s="45">
        <f t="shared" si="1"/>
        <v>45168</v>
      </c>
      <c r="C67" s="42" t="str">
        <f>IF(ISERROR(VLOOKUP(B67,'Aigen18-RF'!$C$3:$C$23,1,0)),"Нет","Да")</f>
        <v>Нет</v>
      </c>
      <c r="D67" s="43">
        <f t="shared" ref="D67:D130" si="2">IF(MOD(YEAR(B67),4)=0,366,365)</f>
        <v>365</v>
      </c>
      <c r="E67" s="44">
        <f>ROUND(('Все выпуски'!$L$3*'Все выпуски'!$L$6/100)/365*(B67-IF(C67="Нет",VLOOKUP(A67,'Aigen18-RF'!$A$2:$C$23,3,0),VLOOKUP((A67-1),'Aigen18-RF'!$A$2:$C$23,3,0))),2)</f>
        <v>0.77</v>
      </c>
      <c r="G67" s="43">
        <f>COUNTIF(D68:$D$1857,365)</f>
        <v>1218</v>
      </c>
      <c r="H67" s="43">
        <f>COUNTIF(D68:$D$1857,366)</f>
        <v>572</v>
      </c>
      <c r="I67" s="2"/>
    </row>
    <row r="68" spans="1:9" x14ac:dyDescent="0.25">
      <c r="A68" s="1">
        <f>COUNTIF($C$2:C68,"Да")</f>
        <v>1</v>
      </c>
      <c r="B68" s="45">
        <f t="shared" ref="B68:B131" si="3">B67+1</f>
        <v>45169</v>
      </c>
      <c r="C68" s="42" t="str">
        <f>IF(ISERROR(VLOOKUP(B68,'Aigen18-RF'!$C$3:$C$23,1,0)),"Нет","Да")</f>
        <v>Нет</v>
      </c>
      <c r="D68" s="43">
        <f t="shared" si="2"/>
        <v>365</v>
      </c>
      <c r="E68" s="44">
        <f>ROUND(('Все выпуски'!$L$3*'Все выпуски'!$L$6/100)/365*(B68-IF(C68="Нет",VLOOKUP(A68,'Aigen18-RF'!$A$2:$C$23,3,0),VLOOKUP((A68-1),'Aigen18-RF'!$A$2:$C$23,3,0))),2)</f>
        <v>0.88</v>
      </c>
      <c r="G68" s="43">
        <f>COUNTIF(D69:$D$1857,365)</f>
        <v>1217</v>
      </c>
      <c r="H68" s="43">
        <f>COUNTIF(D69:$D$1857,366)</f>
        <v>572</v>
      </c>
      <c r="I68" s="2"/>
    </row>
    <row r="69" spans="1:9" x14ac:dyDescent="0.25">
      <c r="A69" s="1">
        <f>COUNTIF($C$2:C69,"Да")</f>
        <v>1</v>
      </c>
      <c r="B69" s="45">
        <f t="shared" si="3"/>
        <v>45170</v>
      </c>
      <c r="C69" s="42" t="str">
        <f>IF(ISERROR(VLOOKUP(B69,'Aigen18-RF'!$C$3:$C$23,1,0)),"Нет","Да")</f>
        <v>Нет</v>
      </c>
      <c r="D69" s="43">
        <f t="shared" si="2"/>
        <v>365</v>
      </c>
      <c r="E69" s="44">
        <f>ROUND(('Все выпуски'!$L$3*'Все выпуски'!$L$6/100)/365*(B69-IF(C69="Нет",VLOOKUP(A69,'Aigen18-RF'!$A$2:$C$23,3,0),VLOOKUP((A69-1),'Aigen18-RF'!$A$2:$C$23,3,0))),2)</f>
        <v>0.99</v>
      </c>
      <c r="G69" s="43">
        <f>COUNTIF(D70:$D$1857,365)</f>
        <v>1216</v>
      </c>
      <c r="H69" s="43">
        <f>COUNTIF(D70:$D$1857,366)</f>
        <v>572</v>
      </c>
      <c r="I69" s="2"/>
    </row>
    <row r="70" spans="1:9" x14ac:dyDescent="0.25">
      <c r="A70" s="1">
        <f>COUNTIF($C$2:C70,"Да")</f>
        <v>1</v>
      </c>
      <c r="B70" s="45">
        <f t="shared" si="3"/>
        <v>45171</v>
      </c>
      <c r="C70" s="42" t="str">
        <f>IF(ISERROR(VLOOKUP(B70,'Aigen18-RF'!$C$3:$C$23,1,0)),"Нет","Да")</f>
        <v>Нет</v>
      </c>
      <c r="D70" s="43">
        <f t="shared" si="2"/>
        <v>365</v>
      </c>
      <c r="E70" s="44">
        <f>ROUND(('Все выпуски'!$L$3*'Все выпуски'!$L$6/100)/365*(B70-IF(C70="Нет",VLOOKUP(A70,'Aigen18-RF'!$A$2:$C$23,3,0),VLOOKUP((A70-1),'Aigen18-RF'!$A$2:$C$23,3,0))),2)</f>
        <v>1.1000000000000001</v>
      </c>
      <c r="G70" s="43">
        <f>COUNTIF(D71:$D$1857,365)</f>
        <v>1215</v>
      </c>
      <c r="H70" s="43">
        <f>COUNTIF(D71:$D$1857,366)</f>
        <v>572</v>
      </c>
      <c r="I70" s="2"/>
    </row>
    <row r="71" spans="1:9" x14ac:dyDescent="0.25">
      <c r="A71" s="1">
        <f>COUNTIF($C$2:C71,"Да")</f>
        <v>1</v>
      </c>
      <c r="B71" s="45">
        <f t="shared" si="3"/>
        <v>45172</v>
      </c>
      <c r="C71" s="42" t="str">
        <f>IF(ISERROR(VLOOKUP(B71,'Aigen18-RF'!$C$3:$C$23,1,0)),"Нет","Да")</f>
        <v>Нет</v>
      </c>
      <c r="D71" s="43">
        <f t="shared" si="2"/>
        <v>365</v>
      </c>
      <c r="E71" s="44">
        <f>ROUND(('Все выпуски'!$L$3*'Все выпуски'!$L$6/100)/365*(B71-IF(C71="Нет",VLOOKUP(A71,'Aigen18-RF'!$A$2:$C$23,3,0),VLOOKUP((A71-1),'Aigen18-RF'!$A$2:$C$23,3,0))),2)</f>
        <v>1.21</v>
      </c>
      <c r="G71" s="43">
        <f>COUNTIF(D72:$D$1857,365)</f>
        <v>1214</v>
      </c>
      <c r="H71" s="43">
        <f>COUNTIF(D72:$D$1857,366)</f>
        <v>572</v>
      </c>
      <c r="I71" s="2"/>
    </row>
    <row r="72" spans="1:9" x14ac:dyDescent="0.25">
      <c r="A72" s="1">
        <f>COUNTIF($C$2:C72,"Да")</f>
        <v>1</v>
      </c>
      <c r="B72" s="45">
        <f t="shared" si="3"/>
        <v>45173</v>
      </c>
      <c r="C72" s="42" t="str">
        <f>IF(ISERROR(VLOOKUP(B72,'Aigen18-RF'!$C$3:$C$23,1,0)),"Нет","Да")</f>
        <v>Нет</v>
      </c>
      <c r="D72" s="43">
        <f t="shared" si="2"/>
        <v>365</v>
      </c>
      <c r="E72" s="44">
        <f>ROUND(('Все выпуски'!$L$3*'Все выпуски'!$L$6/100)/365*(B72-IF(C72="Нет",VLOOKUP(A72,'Aigen18-RF'!$A$2:$C$23,3,0),VLOOKUP((A72-1),'Aigen18-RF'!$A$2:$C$23,3,0))),2)</f>
        <v>1.32</v>
      </c>
      <c r="G72" s="43">
        <f>COUNTIF(D73:$D$1857,365)</f>
        <v>1213</v>
      </c>
      <c r="H72" s="43">
        <f>COUNTIF(D73:$D$1857,366)</f>
        <v>572</v>
      </c>
      <c r="I72" s="2"/>
    </row>
    <row r="73" spans="1:9" x14ac:dyDescent="0.25">
      <c r="A73" s="1">
        <f>COUNTIF($C$2:C73,"Да")</f>
        <v>1</v>
      </c>
      <c r="B73" s="45">
        <f t="shared" si="3"/>
        <v>45174</v>
      </c>
      <c r="C73" s="42" t="str">
        <f>IF(ISERROR(VLOOKUP(B73,'Aigen18-RF'!$C$3:$C$23,1,0)),"Нет","Да")</f>
        <v>Нет</v>
      </c>
      <c r="D73" s="43">
        <f t="shared" si="2"/>
        <v>365</v>
      </c>
      <c r="E73" s="44">
        <f>ROUND(('Все выпуски'!$L$3*'Все выпуски'!$L$6/100)/365*(B73-IF(C73="Нет",VLOOKUP(A73,'Aigen18-RF'!$A$2:$C$23,3,0),VLOOKUP((A73-1),'Aigen18-RF'!$A$2:$C$23,3,0))),2)</f>
        <v>1.42</v>
      </c>
      <c r="G73" s="43">
        <f>COUNTIF(D74:$D$1857,365)</f>
        <v>1212</v>
      </c>
      <c r="H73" s="43">
        <f>COUNTIF(D74:$D$1857,366)</f>
        <v>572</v>
      </c>
      <c r="I73" s="2"/>
    </row>
    <row r="74" spans="1:9" x14ac:dyDescent="0.25">
      <c r="A74" s="1">
        <f>COUNTIF($C$2:C74,"Да")</f>
        <v>1</v>
      </c>
      <c r="B74" s="45">
        <f t="shared" si="3"/>
        <v>45175</v>
      </c>
      <c r="C74" s="42" t="str">
        <f>IF(ISERROR(VLOOKUP(B74,'Aigen18-RF'!$C$3:$C$23,1,0)),"Нет","Да")</f>
        <v>Нет</v>
      </c>
      <c r="D74" s="43">
        <f t="shared" si="2"/>
        <v>365</v>
      </c>
      <c r="E74" s="44">
        <f>ROUND(('Все выпуски'!$L$3*'Все выпуски'!$L$6/100)/365*(B74-IF(C74="Нет",VLOOKUP(A74,'Aigen18-RF'!$A$2:$C$23,3,0),VLOOKUP((A74-1),'Aigen18-RF'!$A$2:$C$23,3,0))),2)</f>
        <v>1.53</v>
      </c>
      <c r="G74" s="43">
        <f>COUNTIF(D75:$D$1857,365)</f>
        <v>1211</v>
      </c>
      <c r="H74" s="43">
        <f>COUNTIF(D75:$D$1857,366)</f>
        <v>572</v>
      </c>
      <c r="I74" s="2"/>
    </row>
    <row r="75" spans="1:9" x14ac:dyDescent="0.25">
      <c r="A75" s="1">
        <f>COUNTIF($C$2:C75,"Да")</f>
        <v>1</v>
      </c>
      <c r="B75" s="45">
        <f t="shared" si="3"/>
        <v>45176</v>
      </c>
      <c r="C75" s="42" t="str">
        <f>IF(ISERROR(VLOOKUP(B75,'Aigen18-RF'!$C$3:$C$23,1,0)),"Нет","Да")</f>
        <v>Нет</v>
      </c>
      <c r="D75" s="43">
        <f t="shared" si="2"/>
        <v>365</v>
      </c>
      <c r="E75" s="44">
        <f>ROUND(('Все выпуски'!$L$3*'Все выпуски'!$L$6/100)/365*(B75-IF(C75="Нет",VLOOKUP(A75,'Aigen18-RF'!$A$2:$C$23,3,0),VLOOKUP((A75-1),'Aigen18-RF'!$A$2:$C$23,3,0))),2)</f>
        <v>1.64</v>
      </c>
      <c r="G75" s="43">
        <f>COUNTIF(D76:$D$1857,365)</f>
        <v>1210</v>
      </c>
      <c r="H75" s="43">
        <f>COUNTIF(D76:$D$1857,366)</f>
        <v>572</v>
      </c>
      <c r="I75" s="2"/>
    </row>
    <row r="76" spans="1:9" x14ac:dyDescent="0.25">
      <c r="A76" s="1">
        <f>COUNTIF($C$2:C76,"Да")</f>
        <v>1</v>
      </c>
      <c r="B76" s="45">
        <f t="shared" si="3"/>
        <v>45177</v>
      </c>
      <c r="C76" s="42" t="str">
        <f>IF(ISERROR(VLOOKUP(B76,'Aigen18-RF'!$C$3:$C$23,1,0)),"Нет","Да")</f>
        <v>Нет</v>
      </c>
      <c r="D76" s="43">
        <f t="shared" si="2"/>
        <v>365</v>
      </c>
      <c r="E76" s="44">
        <f>ROUND(('Все выпуски'!$L$3*'Все выпуски'!$L$6/100)/365*(B76-IF(C76="Нет",VLOOKUP(A76,'Aigen18-RF'!$A$2:$C$23,3,0),VLOOKUP((A76-1),'Aigen18-RF'!$A$2:$C$23,3,0))),2)</f>
        <v>1.75</v>
      </c>
      <c r="G76" s="43">
        <f>COUNTIF(D77:$D$1857,365)</f>
        <v>1209</v>
      </c>
      <c r="H76" s="43">
        <f>COUNTIF(D77:$D$1857,366)</f>
        <v>572</v>
      </c>
      <c r="I76" s="2"/>
    </row>
    <row r="77" spans="1:9" x14ac:dyDescent="0.25">
      <c r="A77" s="1">
        <f>COUNTIF($C$2:C77,"Да")</f>
        <v>1</v>
      </c>
      <c r="B77" s="45">
        <f t="shared" si="3"/>
        <v>45178</v>
      </c>
      <c r="C77" s="42" t="str">
        <f>IF(ISERROR(VLOOKUP(B77,'Aigen18-RF'!$C$3:$C$23,1,0)),"Нет","Да")</f>
        <v>Нет</v>
      </c>
      <c r="D77" s="43">
        <f t="shared" si="2"/>
        <v>365</v>
      </c>
      <c r="E77" s="44">
        <f>ROUND(('Все выпуски'!$L$3*'Все выпуски'!$L$6/100)/365*(B77-IF(C77="Нет",VLOOKUP(A77,'Aigen18-RF'!$A$2:$C$23,3,0),VLOOKUP((A77-1),'Aigen18-RF'!$A$2:$C$23,3,0))),2)</f>
        <v>1.86</v>
      </c>
      <c r="G77" s="43">
        <f>COUNTIF(D78:$D$1857,365)</f>
        <v>1208</v>
      </c>
      <c r="H77" s="43">
        <f>COUNTIF(D78:$D$1857,366)</f>
        <v>572</v>
      </c>
      <c r="I77" s="2"/>
    </row>
    <row r="78" spans="1:9" x14ac:dyDescent="0.25">
      <c r="A78" s="1">
        <f>COUNTIF($C$2:C78,"Да")</f>
        <v>1</v>
      </c>
      <c r="B78" s="45">
        <f t="shared" si="3"/>
        <v>45179</v>
      </c>
      <c r="C78" s="42" t="str">
        <f>IF(ISERROR(VLOOKUP(B78,'Aigen18-RF'!$C$3:$C$23,1,0)),"Нет","Да")</f>
        <v>Нет</v>
      </c>
      <c r="D78" s="43">
        <f t="shared" si="2"/>
        <v>365</v>
      </c>
      <c r="E78" s="44">
        <f>ROUND(('Все выпуски'!$L$3*'Все выпуски'!$L$6/100)/365*(B78-IF(C78="Нет",VLOOKUP(A78,'Aigen18-RF'!$A$2:$C$23,3,0),VLOOKUP((A78-1),'Aigen18-RF'!$A$2:$C$23,3,0))),2)</f>
        <v>1.97</v>
      </c>
      <c r="G78" s="43">
        <f>COUNTIF(D79:$D$1857,365)</f>
        <v>1207</v>
      </c>
      <c r="H78" s="43">
        <f>COUNTIF(D79:$D$1857,366)</f>
        <v>572</v>
      </c>
      <c r="I78" s="2"/>
    </row>
    <row r="79" spans="1:9" x14ac:dyDescent="0.25">
      <c r="A79" s="1">
        <f>COUNTIF($C$2:C79,"Да")</f>
        <v>1</v>
      </c>
      <c r="B79" s="45">
        <f t="shared" si="3"/>
        <v>45180</v>
      </c>
      <c r="C79" s="42" t="str">
        <f>IF(ISERROR(VLOOKUP(B79,'Aigen18-RF'!$C$3:$C$23,1,0)),"Нет","Да")</f>
        <v>Нет</v>
      </c>
      <c r="D79" s="43">
        <f t="shared" si="2"/>
        <v>365</v>
      </c>
      <c r="E79" s="44">
        <f>ROUND(('Все выпуски'!$L$3*'Все выпуски'!$L$6/100)/365*(B79-IF(C79="Нет",VLOOKUP(A79,'Aigen18-RF'!$A$2:$C$23,3,0),VLOOKUP((A79-1),'Aigen18-RF'!$A$2:$C$23,3,0))),2)</f>
        <v>2.08</v>
      </c>
      <c r="G79" s="43">
        <f>COUNTIF(D80:$D$1857,365)</f>
        <v>1206</v>
      </c>
      <c r="H79" s="43">
        <f>COUNTIF(D80:$D$1857,366)</f>
        <v>572</v>
      </c>
      <c r="I79" s="2"/>
    </row>
    <row r="80" spans="1:9" x14ac:dyDescent="0.25">
      <c r="A80" s="1">
        <f>COUNTIF($C$2:C80,"Да")</f>
        <v>1</v>
      </c>
      <c r="B80" s="45">
        <f t="shared" si="3"/>
        <v>45181</v>
      </c>
      <c r="C80" s="42" t="str">
        <f>IF(ISERROR(VLOOKUP(B80,'Aigen18-RF'!$C$3:$C$23,1,0)),"Нет","Да")</f>
        <v>Нет</v>
      </c>
      <c r="D80" s="43">
        <f t="shared" si="2"/>
        <v>365</v>
      </c>
      <c r="E80" s="44">
        <f>ROUND(('Все выпуски'!$L$3*'Все выпуски'!$L$6/100)/365*(B80-IF(C80="Нет",VLOOKUP(A80,'Aigen18-RF'!$A$2:$C$23,3,0),VLOOKUP((A80-1),'Aigen18-RF'!$A$2:$C$23,3,0))),2)</f>
        <v>2.19</v>
      </c>
      <c r="G80" s="43">
        <f>COUNTIF(D81:$D$1857,365)</f>
        <v>1205</v>
      </c>
      <c r="H80" s="43">
        <f>COUNTIF(D81:$D$1857,366)</f>
        <v>572</v>
      </c>
      <c r="I80" s="2"/>
    </row>
    <row r="81" spans="1:9" x14ac:dyDescent="0.25">
      <c r="A81" s="1">
        <f>COUNTIF($C$2:C81,"Да")</f>
        <v>1</v>
      </c>
      <c r="B81" s="45">
        <f t="shared" si="3"/>
        <v>45182</v>
      </c>
      <c r="C81" s="42" t="str">
        <f>IF(ISERROR(VLOOKUP(B81,'Aigen18-RF'!$C$3:$C$23,1,0)),"Нет","Да")</f>
        <v>Нет</v>
      </c>
      <c r="D81" s="43">
        <f t="shared" si="2"/>
        <v>365</v>
      </c>
      <c r="E81" s="44">
        <f>ROUND(('Все выпуски'!$L$3*'Все выпуски'!$L$6/100)/365*(B81-IF(C81="Нет",VLOOKUP(A81,'Aigen18-RF'!$A$2:$C$23,3,0),VLOOKUP((A81-1),'Aigen18-RF'!$A$2:$C$23,3,0))),2)</f>
        <v>2.2999999999999998</v>
      </c>
      <c r="G81" s="43">
        <f>COUNTIF(D82:$D$1857,365)</f>
        <v>1204</v>
      </c>
      <c r="H81" s="43">
        <f>COUNTIF(D82:$D$1857,366)</f>
        <v>572</v>
      </c>
      <c r="I81" s="2"/>
    </row>
    <row r="82" spans="1:9" x14ac:dyDescent="0.25">
      <c r="A82" s="1">
        <f>COUNTIF($C$2:C82,"Да")</f>
        <v>1</v>
      </c>
      <c r="B82" s="45">
        <f t="shared" si="3"/>
        <v>45183</v>
      </c>
      <c r="C82" s="42" t="str">
        <f>IF(ISERROR(VLOOKUP(B82,'Aigen18-RF'!$C$3:$C$23,1,0)),"Нет","Да")</f>
        <v>Нет</v>
      </c>
      <c r="D82" s="43">
        <f t="shared" si="2"/>
        <v>365</v>
      </c>
      <c r="E82" s="44">
        <f>ROUND(('Все выпуски'!$L$3*'Все выпуски'!$L$6/100)/365*(B82-IF(C82="Нет",VLOOKUP(A82,'Aigen18-RF'!$A$2:$C$23,3,0),VLOOKUP((A82-1),'Aigen18-RF'!$A$2:$C$23,3,0))),2)</f>
        <v>2.41</v>
      </c>
      <c r="G82" s="43">
        <f>COUNTIF(D83:$D$1857,365)</f>
        <v>1203</v>
      </c>
      <c r="H82" s="43">
        <f>COUNTIF(D83:$D$1857,366)</f>
        <v>572</v>
      </c>
      <c r="I82" s="2"/>
    </row>
    <row r="83" spans="1:9" x14ac:dyDescent="0.25">
      <c r="A83" s="1">
        <f>COUNTIF($C$2:C83,"Да")</f>
        <v>1</v>
      </c>
      <c r="B83" s="45">
        <f t="shared" si="3"/>
        <v>45184</v>
      </c>
      <c r="C83" s="42" t="str">
        <f>IF(ISERROR(VLOOKUP(B83,'Aigen18-RF'!$C$3:$C$23,1,0)),"Нет","Да")</f>
        <v>Нет</v>
      </c>
      <c r="D83" s="43">
        <f t="shared" si="2"/>
        <v>365</v>
      </c>
      <c r="E83" s="44">
        <f>ROUND(('Все выпуски'!$L$3*'Все выпуски'!$L$6/100)/365*(B83-IF(C83="Нет",VLOOKUP(A83,'Aigen18-RF'!$A$2:$C$23,3,0),VLOOKUP((A83-1),'Aigen18-RF'!$A$2:$C$23,3,0))),2)</f>
        <v>2.52</v>
      </c>
      <c r="G83" s="43">
        <f>COUNTIF(D84:$D$1857,365)</f>
        <v>1202</v>
      </c>
      <c r="H83" s="43">
        <f>COUNTIF(D84:$D$1857,366)</f>
        <v>572</v>
      </c>
      <c r="I83" s="2"/>
    </row>
    <row r="84" spans="1:9" x14ac:dyDescent="0.25">
      <c r="A84" s="1">
        <f>COUNTIF($C$2:C84,"Да")</f>
        <v>1</v>
      </c>
      <c r="B84" s="45">
        <f t="shared" si="3"/>
        <v>45185</v>
      </c>
      <c r="C84" s="42" t="str">
        <f>IF(ISERROR(VLOOKUP(B84,'Aigen18-RF'!$C$3:$C$23,1,0)),"Нет","Да")</f>
        <v>Нет</v>
      </c>
      <c r="D84" s="43">
        <f t="shared" si="2"/>
        <v>365</v>
      </c>
      <c r="E84" s="44">
        <f>ROUND(('Все выпуски'!$L$3*'Все выпуски'!$L$6/100)/365*(B84-IF(C84="Нет",VLOOKUP(A84,'Aigen18-RF'!$A$2:$C$23,3,0),VLOOKUP((A84-1),'Aigen18-RF'!$A$2:$C$23,3,0))),2)</f>
        <v>2.63</v>
      </c>
      <c r="G84" s="43">
        <f>COUNTIF(D85:$D$1857,365)</f>
        <v>1201</v>
      </c>
      <c r="H84" s="43">
        <f>COUNTIF(D85:$D$1857,366)</f>
        <v>572</v>
      </c>
      <c r="I84" s="2"/>
    </row>
    <row r="85" spans="1:9" x14ac:dyDescent="0.25">
      <c r="A85" s="1">
        <f>COUNTIF($C$2:C85,"Да")</f>
        <v>1</v>
      </c>
      <c r="B85" s="45">
        <f t="shared" si="3"/>
        <v>45186</v>
      </c>
      <c r="C85" s="42" t="str">
        <f>IF(ISERROR(VLOOKUP(B85,'Aigen18-RF'!$C$3:$C$23,1,0)),"Нет","Да")</f>
        <v>Нет</v>
      </c>
      <c r="D85" s="43">
        <f t="shared" si="2"/>
        <v>365</v>
      </c>
      <c r="E85" s="44">
        <f>ROUND(('Все выпуски'!$L$3*'Все выпуски'!$L$6/100)/365*(B85-IF(C85="Нет",VLOOKUP(A85,'Aigen18-RF'!$A$2:$C$23,3,0),VLOOKUP((A85-1),'Aigen18-RF'!$A$2:$C$23,3,0))),2)</f>
        <v>2.74</v>
      </c>
      <c r="G85" s="43">
        <f>COUNTIF(D86:$D$1857,365)</f>
        <v>1200</v>
      </c>
      <c r="H85" s="43">
        <f>COUNTIF(D86:$D$1857,366)</f>
        <v>572</v>
      </c>
      <c r="I85" s="2"/>
    </row>
    <row r="86" spans="1:9" x14ac:dyDescent="0.25">
      <c r="A86" s="1">
        <f>COUNTIF($C$2:C86,"Да")</f>
        <v>1</v>
      </c>
      <c r="B86" s="45">
        <f t="shared" si="3"/>
        <v>45187</v>
      </c>
      <c r="C86" s="42" t="str">
        <f>IF(ISERROR(VLOOKUP(B86,'Aigen18-RF'!$C$3:$C$23,1,0)),"Нет","Да")</f>
        <v>Нет</v>
      </c>
      <c r="D86" s="43">
        <f t="shared" si="2"/>
        <v>365</v>
      </c>
      <c r="E86" s="44">
        <f>ROUND(('Все выпуски'!$L$3*'Все выпуски'!$L$6/100)/365*(B86-IF(C86="Нет",VLOOKUP(A86,'Aigen18-RF'!$A$2:$C$23,3,0),VLOOKUP((A86-1),'Aigen18-RF'!$A$2:$C$23,3,0))),2)</f>
        <v>2.85</v>
      </c>
      <c r="G86" s="43">
        <f>COUNTIF(D87:$D$1857,365)</f>
        <v>1199</v>
      </c>
      <c r="H86" s="43">
        <f>COUNTIF(D87:$D$1857,366)</f>
        <v>572</v>
      </c>
      <c r="I86" s="2"/>
    </row>
    <row r="87" spans="1:9" x14ac:dyDescent="0.25">
      <c r="A87" s="1">
        <f>COUNTIF($C$2:C87,"Да")</f>
        <v>1</v>
      </c>
      <c r="B87" s="45">
        <f t="shared" si="3"/>
        <v>45188</v>
      </c>
      <c r="C87" s="42" t="str">
        <f>IF(ISERROR(VLOOKUP(B87,'Aigen18-RF'!$C$3:$C$23,1,0)),"Нет","Да")</f>
        <v>Нет</v>
      </c>
      <c r="D87" s="43">
        <f t="shared" si="2"/>
        <v>365</v>
      </c>
      <c r="E87" s="44">
        <f>ROUND(('Все выпуски'!$L$3*'Все выпуски'!$L$6/100)/365*(B87-IF(C87="Нет",VLOOKUP(A87,'Aigen18-RF'!$A$2:$C$23,3,0),VLOOKUP((A87-1),'Aigen18-RF'!$A$2:$C$23,3,0))),2)</f>
        <v>2.96</v>
      </c>
      <c r="G87" s="43">
        <f>COUNTIF(D88:$D$1857,365)</f>
        <v>1198</v>
      </c>
      <c r="H87" s="43">
        <f>COUNTIF(D88:$D$1857,366)</f>
        <v>572</v>
      </c>
      <c r="I87" s="2"/>
    </row>
    <row r="88" spans="1:9" x14ac:dyDescent="0.25">
      <c r="A88" s="1">
        <f>COUNTIF($C$2:C88,"Да")</f>
        <v>1</v>
      </c>
      <c r="B88" s="45">
        <f t="shared" si="3"/>
        <v>45189</v>
      </c>
      <c r="C88" s="42" t="str">
        <f>IF(ISERROR(VLOOKUP(B88,'Aigen18-RF'!$C$3:$C$23,1,0)),"Нет","Да")</f>
        <v>Нет</v>
      </c>
      <c r="D88" s="43">
        <f t="shared" si="2"/>
        <v>365</v>
      </c>
      <c r="E88" s="44">
        <f>ROUND(('Все выпуски'!$L$3*'Все выпуски'!$L$6/100)/365*(B88-IF(C88="Нет",VLOOKUP(A88,'Aigen18-RF'!$A$2:$C$23,3,0),VLOOKUP((A88-1),'Aigen18-RF'!$A$2:$C$23,3,0))),2)</f>
        <v>3.07</v>
      </c>
      <c r="G88" s="43">
        <f>COUNTIF(D89:$D$1857,365)</f>
        <v>1197</v>
      </c>
      <c r="H88" s="43">
        <f>COUNTIF(D89:$D$1857,366)</f>
        <v>572</v>
      </c>
      <c r="I88" s="2"/>
    </row>
    <row r="89" spans="1:9" x14ac:dyDescent="0.25">
      <c r="A89" s="1">
        <f>COUNTIF($C$2:C89,"Да")</f>
        <v>1</v>
      </c>
      <c r="B89" s="45">
        <f t="shared" si="3"/>
        <v>45190</v>
      </c>
      <c r="C89" s="42" t="str">
        <f>IF(ISERROR(VLOOKUP(B89,'Aigen18-RF'!$C$3:$C$23,1,0)),"Нет","Да")</f>
        <v>Нет</v>
      </c>
      <c r="D89" s="43">
        <f t="shared" si="2"/>
        <v>365</v>
      </c>
      <c r="E89" s="44">
        <f>ROUND(('Все выпуски'!$L$3*'Все выпуски'!$L$6/100)/365*(B89-IF(C89="Нет",VLOOKUP(A89,'Aigen18-RF'!$A$2:$C$23,3,0),VLOOKUP((A89-1),'Aigen18-RF'!$A$2:$C$23,3,0))),2)</f>
        <v>3.18</v>
      </c>
      <c r="G89" s="43">
        <f>COUNTIF(D90:$D$1857,365)</f>
        <v>1196</v>
      </c>
      <c r="H89" s="43">
        <f>COUNTIF(D90:$D$1857,366)</f>
        <v>572</v>
      </c>
      <c r="I89" s="2"/>
    </row>
    <row r="90" spans="1:9" x14ac:dyDescent="0.25">
      <c r="A90" s="1">
        <f>COUNTIF($C$2:C90,"Да")</f>
        <v>1</v>
      </c>
      <c r="B90" s="45">
        <f t="shared" si="3"/>
        <v>45191</v>
      </c>
      <c r="C90" s="42" t="str">
        <f>IF(ISERROR(VLOOKUP(B90,'Aigen18-RF'!$C$3:$C$23,1,0)),"Нет","Да")</f>
        <v>Нет</v>
      </c>
      <c r="D90" s="43">
        <f t="shared" si="2"/>
        <v>365</v>
      </c>
      <c r="E90" s="44">
        <f>ROUND(('Все выпуски'!$L$3*'Все выпуски'!$L$6/100)/365*(B90-IF(C90="Нет",VLOOKUP(A90,'Aigen18-RF'!$A$2:$C$23,3,0),VLOOKUP((A90-1),'Aigen18-RF'!$A$2:$C$23,3,0))),2)</f>
        <v>3.29</v>
      </c>
      <c r="G90" s="43">
        <f>COUNTIF(D91:$D$1857,365)</f>
        <v>1195</v>
      </c>
      <c r="H90" s="43">
        <f>COUNTIF(D91:$D$1857,366)</f>
        <v>572</v>
      </c>
      <c r="I90" s="2"/>
    </row>
    <row r="91" spans="1:9" x14ac:dyDescent="0.25">
      <c r="A91" s="1">
        <f>COUNTIF($C$2:C91,"Да")</f>
        <v>1</v>
      </c>
      <c r="B91" s="45">
        <f t="shared" si="3"/>
        <v>45192</v>
      </c>
      <c r="C91" s="42" t="str">
        <f>IF(ISERROR(VLOOKUP(B91,'Aigen18-RF'!$C$3:$C$23,1,0)),"Нет","Да")</f>
        <v>Нет</v>
      </c>
      <c r="D91" s="43">
        <f t="shared" si="2"/>
        <v>365</v>
      </c>
      <c r="E91" s="44">
        <f>ROUND(('Все выпуски'!$L$3*'Все выпуски'!$L$6/100)/365*(B91-IF(C91="Нет",VLOOKUP(A91,'Aigen18-RF'!$A$2:$C$23,3,0),VLOOKUP((A91-1),'Aigen18-RF'!$A$2:$C$23,3,0))),2)</f>
        <v>3.4</v>
      </c>
      <c r="G91" s="43">
        <f>COUNTIF(D92:$D$1857,365)</f>
        <v>1194</v>
      </c>
      <c r="H91" s="43">
        <f>COUNTIF(D92:$D$1857,366)</f>
        <v>572</v>
      </c>
      <c r="I91" s="2"/>
    </row>
    <row r="92" spans="1:9" x14ac:dyDescent="0.25">
      <c r="A92" s="1">
        <f>COUNTIF($C$2:C92,"Да")</f>
        <v>1</v>
      </c>
      <c r="B92" s="45">
        <f t="shared" si="3"/>
        <v>45193</v>
      </c>
      <c r="C92" s="42" t="str">
        <f>IF(ISERROR(VLOOKUP(B92,'Aigen18-RF'!$C$3:$C$23,1,0)),"Нет","Да")</f>
        <v>Нет</v>
      </c>
      <c r="D92" s="43">
        <f t="shared" si="2"/>
        <v>365</v>
      </c>
      <c r="E92" s="44">
        <f>ROUND(('Все выпуски'!$L$3*'Все выпуски'!$L$6/100)/365*(B92-IF(C92="Нет",VLOOKUP(A92,'Aigen18-RF'!$A$2:$C$23,3,0),VLOOKUP((A92-1),'Aigen18-RF'!$A$2:$C$23,3,0))),2)</f>
        <v>3.51</v>
      </c>
      <c r="G92" s="43">
        <f>COUNTIF(D93:$D$1857,365)</f>
        <v>1193</v>
      </c>
      <c r="H92" s="43">
        <f>COUNTIF(D93:$D$1857,366)</f>
        <v>572</v>
      </c>
      <c r="I92" s="2"/>
    </row>
    <row r="93" spans="1:9" x14ac:dyDescent="0.25">
      <c r="A93" s="1">
        <f>COUNTIF($C$2:C93,"Да")</f>
        <v>1</v>
      </c>
      <c r="B93" s="45">
        <f t="shared" si="3"/>
        <v>45194</v>
      </c>
      <c r="C93" s="42" t="str">
        <f>IF(ISERROR(VLOOKUP(B93,'Aigen18-RF'!$C$3:$C$23,1,0)),"Нет","Да")</f>
        <v>Нет</v>
      </c>
      <c r="D93" s="43">
        <f t="shared" si="2"/>
        <v>365</v>
      </c>
      <c r="E93" s="44">
        <f>ROUND(('Все выпуски'!$L$3*'Все выпуски'!$L$6/100)/365*(B93-IF(C93="Нет",VLOOKUP(A93,'Aigen18-RF'!$A$2:$C$23,3,0),VLOOKUP((A93-1),'Aigen18-RF'!$A$2:$C$23,3,0))),2)</f>
        <v>3.62</v>
      </c>
      <c r="G93" s="43">
        <f>COUNTIF(D94:$D$1857,365)</f>
        <v>1192</v>
      </c>
      <c r="H93" s="43">
        <f>COUNTIF(D94:$D$1857,366)</f>
        <v>572</v>
      </c>
      <c r="I93" s="2"/>
    </row>
    <row r="94" spans="1:9" x14ac:dyDescent="0.25">
      <c r="A94" s="1">
        <f>COUNTIF($C$2:C94,"Да")</f>
        <v>1</v>
      </c>
      <c r="B94" s="45">
        <f t="shared" si="3"/>
        <v>45195</v>
      </c>
      <c r="C94" s="42" t="str">
        <f>IF(ISERROR(VLOOKUP(B94,'Aigen18-RF'!$C$3:$C$23,1,0)),"Нет","Да")</f>
        <v>Нет</v>
      </c>
      <c r="D94" s="43">
        <f t="shared" si="2"/>
        <v>365</v>
      </c>
      <c r="E94" s="44">
        <f>ROUND(('Все выпуски'!$L$3*'Все выпуски'!$L$6/100)/365*(B94-IF(C94="Нет",VLOOKUP(A94,'Aigen18-RF'!$A$2:$C$23,3,0),VLOOKUP((A94-1),'Aigen18-RF'!$A$2:$C$23,3,0))),2)</f>
        <v>3.73</v>
      </c>
      <c r="G94" s="43">
        <f>COUNTIF(D95:$D$1857,365)</f>
        <v>1191</v>
      </c>
      <c r="H94" s="43">
        <f>COUNTIF(D95:$D$1857,366)</f>
        <v>572</v>
      </c>
      <c r="I94" s="2"/>
    </row>
    <row r="95" spans="1:9" x14ac:dyDescent="0.25">
      <c r="A95" s="1">
        <f>COUNTIF($C$2:C95,"Да")</f>
        <v>1</v>
      </c>
      <c r="B95" s="45">
        <f t="shared" si="3"/>
        <v>45196</v>
      </c>
      <c r="C95" s="42" t="str">
        <f>IF(ISERROR(VLOOKUP(B95,'Aigen18-RF'!$C$3:$C$23,1,0)),"Нет","Да")</f>
        <v>Нет</v>
      </c>
      <c r="D95" s="43">
        <f t="shared" si="2"/>
        <v>365</v>
      </c>
      <c r="E95" s="44">
        <f>ROUND(('Все выпуски'!$L$3*'Все выпуски'!$L$6/100)/365*(B95-IF(C95="Нет",VLOOKUP(A95,'Aigen18-RF'!$A$2:$C$23,3,0),VLOOKUP((A95-1),'Aigen18-RF'!$A$2:$C$23,3,0))),2)</f>
        <v>3.84</v>
      </c>
      <c r="G95" s="43">
        <f>COUNTIF(D96:$D$1857,365)</f>
        <v>1190</v>
      </c>
      <c r="H95" s="43">
        <f>COUNTIF(D96:$D$1857,366)</f>
        <v>572</v>
      </c>
      <c r="I95" s="2"/>
    </row>
    <row r="96" spans="1:9" x14ac:dyDescent="0.25">
      <c r="A96" s="1">
        <f>COUNTIF($C$2:C96,"Да")</f>
        <v>1</v>
      </c>
      <c r="B96" s="45">
        <f t="shared" si="3"/>
        <v>45197</v>
      </c>
      <c r="C96" s="42" t="str">
        <f>IF(ISERROR(VLOOKUP(B96,'Aigen18-RF'!$C$3:$C$23,1,0)),"Нет","Да")</f>
        <v>Нет</v>
      </c>
      <c r="D96" s="43">
        <f t="shared" si="2"/>
        <v>365</v>
      </c>
      <c r="E96" s="44">
        <f>ROUND(('Все выпуски'!$L$3*'Все выпуски'!$L$6/100)/365*(B96-IF(C96="Нет",VLOOKUP(A96,'Aigen18-RF'!$A$2:$C$23,3,0),VLOOKUP((A96-1),'Aigen18-RF'!$A$2:$C$23,3,0))),2)</f>
        <v>3.95</v>
      </c>
      <c r="G96" s="43">
        <f>COUNTIF(D97:$D$1857,365)</f>
        <v>1189</v>
      </c>
      <c r="H96" s="43">
        <f>COUNTIF(D97:$D$1857,366)</f>
        <v>572</v>
      </c>
      <c r="I96" s="2"/>
    </row>
    <row r="97" spans="1:9" x14ac:dyDescent="0.25">
      <c r="A97" s="1">
        <f>COUNTIF($C$2:C97,"Да")</f>
        <v>1</v>
      </c>
      <c r="B97" s="45">
        <f t="shared" si="3"/>
        <v>45198</v>
      </c>
      <c r="C97" s="42" t="str">
        <f>IF(ISERROR(VLOOKUP(B97,'Aigen18-RF'!$C$3:$C$23,1,0)),"Нет","Да")</f>
        <v>Нет</v>
      </c>
      <c r="D97" s="43">
        <f t="shared" si="2"/>
        <v>365</v>
      </c>
      <c r="E97" s="44">
        <f>ROUND(('Все выпуски'!$L$3*'Все выпуски'!$L$6/100)/365*(B97-IF(C97="Нет",VLOOKUP(A97,'Aigen18-RF'!$A$2:$C$23,3,0),VLOOKUP((A97-1),'Aigen18-RF'!$A$2:$C$23,3,0))),2)</f>
        <v>4.05</v>
      </c>
      <c r="G97" s="43">
        <f>COUNTIF(D98:$D$1857,365)</f>
        <v>1188</v>
      </c>
      <c r="H97" s="43">
        <f>COUNTIF(D98:$D$1857,366)</f>
        <v>572</v>
      </c>
      <c r="I97" s="2"/>
    </row>
    <row r="98" spans="1:9" x14ac:dyDescent="0.25">
      <c r="A98" s="1">
        <f>COUNTIF($C$2:C98,"Да")</f>
        <v>1</v>
      </c>
      <c r="B98" s="45">
        <f t="shared" si="3"/>
        <v>45199</v>
      </c>
      <c r="C98" s="42" t="str">
        <f>IF(ISERROR(VLOOKUP(B98,'Aigen18-RF'!$C$3:$C$23,1,0)),"Нет","Да")</f>
        <v>Нет</v>
      </c>
      <c r="D98" s="43">
        <f t="shared" si="2"/>
        <v>365</v>
      </c>
      <c r="E98" s="44">
        <f>ROUND(('Все выпуски'!$L$3*'Все выпуски'!$L$6/100)/365*(B98-IF(C98="Нет",VLOOKUP(A98,'Aigen18-RF'!$A$2:$C$23,3,0),VLOOKUP((A98-1),'Aigen18-RF'!$A$2:$C$23,3,0))),2)</f>
        <v>4.16</v>
      </c>
      <c r="G98" s="43">
        <f>COUNTIF(D99:$D$1857,365)</f>
        <v>1187</v>
      </c>
      <c r="H98" s="43">
        <f>COUNTIF(D99:$D$1857,366)</f>
        <v>572</v>
      </c>
      <c r="I98" s="2"/>
    </row>
    <row r="99" spans="1:9" x14ac:dyDescent="0.25">
      <c r="A99" s="1">
        <f>COUNTIF($C$2:C99,"Да")</f>
        <v>1</v>
      </c>
      <c r="B99" s="45">
        <f t="shared" si="3"/>
        <v>45200</v>
      </c>
      <c r="C99" s="42" t="str">
        <f>IF(ISERROR(VLOOKUP(B99,'Aigen18-RF'!$C$3:$C$23,1,0)),"Нет","Да")</f>
        <v>Нет</v>
      </c>
      <c r="D99" s="43">
        <f t="shared" si="2"/>
        <v>365</v>
      </c>
      <c r="E99" s="44">
        <f>ROUND(('Все выпуски'!$L$3*'Все выпуски'!$L$6/100)/365*(B99-IF(C99="Нет",VLOOKUP(A99,'Aigen18-RF'!$A$2:$C$23,3,0),VLOOKUP((A99-1),'Aigen18-RF'!$A$2:$C$23,3,0))),2)</f>
        <v>4.2699999999999996</v>
      </c>
      <c r="G99" s="43">
        <f>COUNTIF(D100:$D$1857,365)</f>
        <v>1186</v>
      </c>
      <c r="H99" s="43">
        <f>COUNTIF(D100:$D$1857,366)</f>
        <v>572</v>
      </c>
      <c r="I99" s="2"/>
    </row>
    <row r="100" spans="1:9" x14ac:dyDescent="0.25">
      <c r="A100" s="1">
        <f>COUNTIF($C$2:C100,"Да")</f>
        <v>1</v>
      </c>
      <c r="B100" s="45">
        <f t="shared" si="3"/>
        <v>45201</v>
      </c>
      <c r="C100" s="42" t="str">
        <f>IF(ISERROR(VLOOKUP(B100,'Aigen18-RF'!$C$3:$C$23,1,0)),"Нет","Да")</f>
        <v>Нет</v>
      </c>
      <c r="D100" s="43">
        <f t="shared" si="2"/>
        <v>365</v>
      </c>
      <c r="E100" s="44">
        <f>ROUND(('Все выпуски'!$L$3*'Все выпуски'!$L$6/100)/365*(B100-IF(C100="Нет",VLOOKUP(A100,'Aigen18-RF'!$A$2:$C$23,3,0),VLOOKUP((A100-1),'Aigen18-RF'!$A$2:$C$23,3,0))),2)</f>
        <v>4.38</v>
      </c>
      <c r="G100" s="43">
        <f>COUNTIF(D101:$D$1857,365)</f>
        <v>1185</v>
      </c>
      <c r="H100" s="43">
        <f>COUNTIF(D101:$D$1857,366)</f>
        <v>572</v>
      </c>
      <c r="I100" s="2"/>
    </row>
    <row r="101" spans="1:9" x14ac:dyDescent="0.25">
      <c r="A101" s="1">
        <f>COUNTIF($C$2:C101,"Да")</f>
        <v>1</v>
      </c>
      <c r="B101" s="45">
        <f t="shared" si="3"/>
        <v>45202</v>
      </c>
      <c r="C101" s="42" t="str">
        <f>IF(ISERROR(VLOOKUP(B101,'Aigen18-RF'!$C$3:$C$23,1,0)),"Нет","Да")</f>
        <v>Нет</v>
      </c>
      <c r="D101" s="43">
        <f t="shared" si="2"/>
        <v>365</v>
      </c>
      <c r="E101" s="44">
        <f>ROUND(('Все выпуски'!$L$3*'Все выпуски'!$L$6/100)/365*(B101-IF(C101="Нет",VLOOKUP(A101,'Aigen18-RF'!$A$2:$C$23,3,0),VLOOKUP((A101-1),'Aigen18-RF'!$A$2:$C$23,3,0))),2)</f>
        <v>4.49</v>
      </c>
      <c r="G101" s="43">
        <f>COUNTIF(D102:$D$1857,365)</f>
        <v>1184</v>
      </c>
      <c r="H101" s="43">
        <f>COUNTIF(D102:$D$1857,366)</f>
        <v>572</v>
      </c>
      <c r="I101" s="2"/>
    </row>
    <row r="102" spans="1:9" x14ac:dyDescent="0.25">
      <c r="A102" s="1">
        <f>COUNTIF($C$2:C102,"Да")</f>
        <v>1</v>
      </c>
      <c r="B102" s="45">
        <f t="shared" si="3"/>
        <v>45203</v>
      </c>
      <c r="C102" s="42" t="str">
        <f>IF(ISERROR(VLOOKUP(B102,'Aigen18-RF'!$C$3:$C$23,1,0)),"Нет","Да")</f>
        <v>Нет</v>
      </c>
      <c r="D102" s="43">
        <f t="shared" si="2"/>
        <v>365</v>
      </c>
      <c r="E102" s="44">
        <f>ROUND(('Все выпуски'!$L$3*'Все выпуски'!$L$6/100)/365*(B102-IF(C102="Нет",VLOOKUP(A102,'Aigen18-RF'!$A$2:$C$23,3,0),VLOOKUP((A102-1),'Aigen18-RF'!$A$2:$C$23,3,0))),2)</f>
        <v>4.5999999999999996</v>
      </c>
      <c r="G102" s="43">
        <f>COUNTIF(D103:$D$1857,365)</f>
        <v>1183</v>
      </c>
      <c r="H102" s="43">
        <f>COUNTIF(D103:$D$1857,366)</f>
        <v>572</v>
      </c>
      <c r="I102" s="2"/>
    </row>
    <row r="103" spans="1:9" x14ac:dyDescent="0.25">
      <c r="A103" s="1">
        <f>COUNTIF($C$2:C103,"Да")</f>
        <v>1</v>
      </c>
      <c r="B103" s="45">
        <f t="shared" si="3"/>
        <v>45204</v>
      </c>
      <c r="C103" s="42" t="str">
        <f>IF(ISERROR(VLOOKUP(B103,'Aigen18-RF'!$C$3:$C$23,1,0)),"Нет","Да")</f>
        <v>Нет</v>
      </c>
      <c r="D103" s="43">
        <f t="shared" si="2"/>
        <v>365</v>
      </c>
      <c r="E103" s="44">
        <f>ROUND(('Все выпуски'!$L$3*'Все выпуски'!$L$6/100)/365*(B103-IF(C103="Нет",VLOOKUP(A103,'Aigen18-RF'!$A$2:$C$23,3,0),VLOOKUP((A103-1),'Aigen18-RF'!$A$2:$C$23,3,0))),2)</f>
        <v>4.71</v>
      </c>
      <c r="G103" s="43">
        <f>COUNTIF(D104:$D$1857,365)</f>
        <v>1182</v>
      </c>
      <c r="H103" s="43">
        <f>COUNTIF(D104:$D$1857,366)</f>
        <v>572</v>
      </c>
      <c r="I103" s="2"/>
    </row>
    <row r="104" spans="1:9" x14ac:dyDescent="0.25">
      <c r="A104" s="1">
        <f>COUNTIF($C$2:C104,"Да")</f>
        <v>1</v>
      </c>
      <c r="B104" s="45">
        <f t="shared" si="3"/>
        <v>45205</v>
      </c>
      <c r="C104" s="42" t="str">
        <f>IF(ISERROR(VLOOKUP(B104,'Aigen18-RF'!$C$3:$C$23,1,0)),"Нет","Да")</f>
        <v>Нет</v>
      </c>
      <c r="D104" s="43">
        <f t="shared" si="2"/>
        <v>365</v>
      </c>
      <c r="E104" s="44">
        <f>ROUND(('Все выпуски'!$L$3*'Все выпуски'!$L$6/100)/365*(B104-IF(C104="Нет",VLOOKUP(A104,'Aigen18-RF'!$A$2:$C$23,3,0),VLOOKUP((A104-1),'Aigen18-RF'!$A$2:$C$23,3,0))),2)</f>
        <v>4.82</v>
      </c>
      <c r="G104" s="43">
        <f>COUNTIF(D105:$D$1857,365)</f>
        <v>1181</v>
      </c>
      <c r="H104" s="43">
        <f>COUNTIF(D105:$D$1857,366)</f>
        <v>572</v>
      </c>
      <c r="I104" s="2"/>
    </row>
    <row r="105" spans="1:9" x14ac:dyDescent="0.25">
      <c r="A105" s="1">
        <f>COUNTIF($C$2:C105,"Да")</f>
        <v>1</v>
      </c>
      <c r="B105" s="45">
        <f t="shared" si="3"/>
        <v>45206</v>
      </c>
      <c r="C105" s="42" t="str">
        <f>IF(ISERROR(VLOOKUP(B105,'Aigen18-RF'!$C$3:$C$23,1,0)),"Нет","Да")</f>
        <v>Нет</v>
      </c>
      <c r="D105" s="43">
        <f t="shared" si="2"/>
        <v>365</v>
      </c>
      <c r="E105" s="44">
        <f>ROUND(('Все выпуски'!$L$3*'Все выпуски'!$L$6/100)/365*(B105-IF(C105="Нет",VLOOKUP(A105,'Aigen18-RF'!$A$2:$C$23,3,0),VLOOKUP((A105-1),'Aigen18-RF'!$A$2:$C$23,3,0))),2)</f>
        <v>4.93</v>
      </c>
      <c r="G105" s="43">
        <f>COUNTIF(D106:$D$1857,365)</f>
        <v>1180</v>
      </c>
      <c r="H105" s="43">
        <f>COUNTIF(D106:$D$1857,366)</f>
        <v>572</v>
      </c>
      <c r="I105" s="2"/>
    </row>
    <row r="106" spans="1:9" x14ac:dyDescent="0.25">
      <c r="A106" s="1">
        <f>COUNTIF($C$2:C106,"Да")</f>
        <v>1</v>
      </c>
      <c r="B106" s="45">
        <f t="shared" si="3"/>
        <v>45207</v>
      </c>
      <c r="C106" s="42" t="str">
        <f>IF(ISERROR(VLOOKUP(B106,'Aigen18-RF'!$C$3:$C$23,1,0)),"Нет","Да")</f>
        <v>Нет</v>
      </c>
      <c r="D106" s="43">
        <f t="shared" si="2"/>
        <v>365</v>
      </c>
      <c r="E106" s="44">
        <f>ROUND(('Все выпуски'!$L$3*'Все выпуски'!$L$6/100)/365*(B106-IF(C106="Нет",VLOOKUP(A106,'Aigen18-RF'!$A$2:$C$23,3,0),VLOOKUP((A106-1),'Aigen18-RF'!$A$2:$C$23,3,0))),2)</f>
        <v>5.04</v>
      </c>
      <c r="G106" s="43">
        <f>COUNTIF(D107:$D$1857,365)</f>
        <v>1179</v>
      </c>
      <c r="H106" s="43">
        <f>COUNTIF(D107:$D$1857,366)</f>
        <v>572</v>
      </c>
      <c r="I106" s="2"/>
    </row>
    <row r="107" spans="1:9" x14ac:dyDescent="0.25">
      <c r="A107" s="1">
        <f>COUNTIF($C$2:C107,"Да")</f>
        <v>1</v>
      </c>
      <c r="B107" s="45">
        <f t="shared" si="3"/>
        <v>45208</v>
      </c>
      <c r="C107" s="42" t="str">
        <f>IF(ISERROR(VLOOKUP(B107,'Aigen18-RF'!$C$3:$C$23,1,0)),"Нет","Да")</f>
        <v>Нет</v>
      </c>
      <c r="D107" s="43">
        <f t="shared" si="2"/>
        <v>365</v>
      </c>
      <c r="E107" s="44">
        <f>ROUND(('Все выпуски'!$L$3*'Все выпуски'!$L$6/100)/365*(B107-IF(C107="Нет",VLOOKUP(A107,'Aigen18-RF'!$A$2:$C$23,3,0),VLOOKUP((A107-1),'Aigen18-RF'!$A$2:$C$23,3,0))),2)</f>
        <v>5.15</v>
      </c>
      <c r="G107" s="43">
        <f>COUNTIF(D108:$D$1857,365)</f>
        <v>1178</v>
      </c>
      <c r="H107" s="43">
        <f>COUNTIF(D108:$D$1857,366)</f>
        <v>572</v>
      </c>
      <c r="I107" s="2"/>
    </row>
    <row r="108" spans="1:9" x14ac:dyDescent="0.25">
      <c r="A108" s="1">
        <f>COUNTIF($C$2:C108,"Да")</f>
        <v>1</v>
      </c>
      <c r="B108" s="45">
        <f t="shared" si="3"/>
        <v>45209</v>
      </c>
      <c r="C108" s="42" t="str">
        <f>IF(ISERROR(VLOOKUP(B108,'Aigen18-RF'!$C$3:$C$23,1,0)),"Нет","Да")</f>
        <v>Нет</v>
      </c>
      <c r="D108" s="43">
        <f t="shared" si="2"/>
        <v>365</v>
      </c>
      <c r="E108" s="44">
        <f>ROUND(('Все выпуски'!$L$3*'Все выпуски'!$L$6/100)/365*(B108-IF(C108="Нет",VLOOKUP(A108,'Aigen18-RF'!$A$2:$C$23,3,0),VLOOKUP((A108-1),'Aigen18-RF'!$A$2:$C$23,3,0))),2)</f>
        <v>5.26</v>
      </c>
      <c r="G108" s="43">
        <f>COUNTIF(D109:$D$1857,365)</f>
        <v>1177</v>
      </c>
      <c r="H108" s="43">
        <f>COUNTIF(D109:$D$1857,366)</f>
        <v>572</v>
      </c>
      <c r="I108" s="2"/>
    </row>
    <row r="109" spans="1:9" x14ac:dyDescent="0.25">
      <c r="A109" s="1">
        <f>COUNTIF($C$2:C109,"Да")</f>
        <v>1</v>
      </c>
      <c r="B109" s="45">
        <f t="shared" si="3"/>
        <v>45210</v>
      </c>
      <c r="C109" s="42" t="str">
        <f>IF(ISERROR(VLOOKUP(B109,'Aigen18-RF'!$C$3:$C$23,1,0)),"Нет","Да")</f>
        <v>Нет</v>
      </c>
      <c r="D109" s="43">
        <f t="shared" si="2"/>
        <v>365</v>
      </c>
      <c r="E109" s="44">
        <f>ROUND(('Все выпуски'!$L$3*'Все выпуски'!$L$6/100)/365*(B109-IF(C109="Нет",VLOOKUP(A109,'Aigen18-RF'!$A$2:$C$23,3,0),VLOOKUP((A109-1),'Aigen18-RF'!$A$2:$C$23,3,0))),2)</f>
        <v>5.37</v>
      </c>
      <c r="G109" s="43">
        <f>COUNTIF(D110:$D$1857,365)</f>
        <v>1176</v>
      </c>
      <c r="H109" s="43">
        <f>COUNTIF(D110:$D$1857,366)</f>
        <v>572</v>
      </c>
      <c r="I109" s="2"/>
    </row>
    <row r="110" spans="1:9" x14ac:dyDescent="0.25">
      <c r="A110" s="1">
        <f>COUNTIF($C$2:C110,"Да")</f>
        <v>1</v>
      </c>
      <c r="B110" s="45">
        <f t="shared" si="3"/>
        <v>45211</v>
      </c>
      <c r="C110" s="42" t="str">
        <f>IF(ISERROR(VLOOKUP(B110,'Aigen18-RF'!$C$3:$C$23,1,0)),"Нет","Да")</f>
        <v>Нет</v>
      </c>
      <c r="D110" s="43">
        <f t="shared" si="2"/>
        <v>365</v>
      </c>
      <c r="E110" s="44">
        <f>ROUND(('Все выпуски'!$L$3*'Все выпуски'!$L$6/100)/365*(B110-IF(C110="Нет",VLOOKUP(A110,'Aigen18-RF'!$A$2:$C$23,3,0),VLOOKUP((A110-1),'Aigen18-RF'!$A$2:$C$23,3,0))),2)</f>
        <v>5.48</v>
      </c>
      <c r="G110" s="43">
        <f>COUNTIF(D111:$D$1857,365)</f>
        <v>1175</v>
      </c>
      <c r="H110" s="43">
        <f>COUNTIF(D111:$D$1857,366)</f>
        <v>572</v>
      </c>
      <c r="I110" s="2"/>
    </row>
    <row r="111" spans="1:9" x14ac:dyDescent="0.25">
      <c r="A111" s="1">
        <f>COUNTIF($C$2:C111,"Да")</f>
        <v>1</v>
      </c>
      <c r="B111" s="45">
        <f t="shared" si="3"/>
        <v>45212</v>
      </c>
      <c r="C111" s="42" t="str">
        <f>IF(ISERROR(VLOOKUP(B111,'Aigen18-RF'!$C$3:$C$23,1,0)),"Нет","Да")</f>
        <v>Нет</v>
      </c>
      <c r="D111" s="43">
        <f t="shared" si="2"/>
        <v>365</v>
      </c>
      <c r="E111" s="44">
        <f>ROUND(('Все выпуски'!$L$3*'Все выпуски'!$L$6/100)/365*(B111-IF(C111="Нет",VLOOKUP(A111,'Aigen18-RF'!$A$2:$C$23,3,0),VLOOKUP((A111-1),'Aigen18-RF'!$A$2:$C$23,3,0))),2)</f>
        <v>5.59</v>
      </c>
      <c r="G111" s="43">
        <f>COUNTIF(D112:$D$1857,365)</f>
        <v>1174</v>
      </c>
      <c r="H111" s="43">
        <f>COUNTIF(D112:$D$1857,366)</f>
        <v>572</v>
      </c>
      <c r="I111" s="2"/>
    </row>
    <row r="112" spans="1:9" x14ac:dyDescent="0.25">
      <c r="A112" s="1">
        <f>COUNTIF($C$2:C112,"Да")</f>
        <v>1</v>
      </c>
      <c r="B112" s="45">
        <f t="shared" si="3"/>
        <v>45213</v>
      </c>
      <c r="C112" s="42" t="str">
        <f>IF(ISERROR(VLOOKUP(B112,'Aigen18-RF'!$C$3:$C$23,1,0)),"Нет","Да")</f>
        <v>Нет</v>
      </c>
      <c r="D112" s="43">
        <f t="shared" si="2"/>
        <v>365</v>
      </c>
      <c r="E112" s="44">
        <f>ROUND(('Все выпуски'!$L$3*'Все выпуски'!$L$6/100)/365*(B112-IF(C112="Нет",VLOOKUP(A112,'Aigen18-RF'!$A$2:$C$23,3,0),VLOOKUP((A112-1),'Aigen18-RF'!$A$2:$C$23,3,0))),2)</f>
        <v>5.7</v>
      </c>
      <c r="G112" s="43">
        <f>COUNTIF(D113:$D$1857,365)</f>
        <v>1173</v>
      </c>
      <c r="H112" s="43">
        <f>COUNTIF(D113:$D$1857,366)</f>
        <v>572</v>
      </c>
      <c r="I112" s="2"/>
    </row>
    <row r="113" spans="1:9" x14ac:dyDescent="0.25">
      <c r="A113" s="1">
        <f>COUNTIF($C$2:C113,"Да")</f>
        <v>1</v>
      </c>
      <c r="B113" s="45">
        <f t="shared" si="3"/>
        <v>45214</v>
      </c>
      <c r="C113" s="42" t="str">
        <f>IF(ISERROR(VLOOKUP(B113,'Aigen18-RF'!$C$3:$C$23,1,0)),"Нет","Да")</f>
        <v>Нет</v>
      </c>
      <c r="D113" s="43">
        <f t="shared" si="2"/>
        <v>365</v>
      </c>
      <c r="E113" s="44">
        <f>ROUND(('Все выпуски'!$L$3*'Все выпуски'!$L$6/100)/365*(B113-IF(C113="Нет",VLOOKUP(A113,'Aigen18-RF'!$A$2:$C$23,3,0),VLOOKUP((A113-1),'Aigen18-RF'!$A$2:$C$23,3,0))),2)</f>
        <v>5.81</v>
      </c>
      <c r="G113" s="43">
        <f>COUNTIF(D114:$D$1857,365)</f>
        <v>1172</v>
      </c>
      <c r="H113" s="43">
        <f>COUNTIF(D114:$D$1857,366)</f>
        <v>572</v>
      </c>
      <c r="I113" s="2"/>
    </row>
    <row r="114" spans="1:9" x14ac:dyDescent="0.25">
      <c r="A114" s="1">
        <f>COUNTIF($C$2:C114,"Да")</f>
        <v>1</v>
      </c>
      <c r="B114" s="45">
        <f t="shared" si="3"/>
        <v>45215</v>
      </c>
      <c r="C114" s="42" t="str">
        <f>IF(ISERROR(VLOOKUP(B114,'Aigen18-RF'!$C$3:$C$23,1,0)),"Нет","Да")</f>
        <v>Нет</v>
      </c>
      <c r="D114" s="43">
        <f t="shared" si="2"/>
        <v>365</v>
      </c>
      <c r="E114" s="44">
        <f>ROUND(('Все выпуски'!$L$3*'Все выпуски'!$L$6/100)/365*(B114-IF(C114="Нет",VLOOKUP(A114,'Aigen18-RF'!$A$2:$C$23,3,0),VLOOKUP((A114-1),'Aigen18-RF'!$A$2:$C$23,3,0))),2)</f>
        <v>5.92</v>
      </c>
      <c r="G114" s="43">
        <f>COUNTIF(D115:$D$1857,365)</f>
        <v>1171</v>
      </c>
      <c r="H114" s="43">
        <f>COUNTIF(D115:$D$1857,366)</f>
        <v>572</v>
      </c>
      <c r="I114" s="2"/>
    </row>
    <row r="115" spans="1:9" x14ac:dyDescent="0.25">
      <c r="A115" s="1">
        <f>COUNTIF($C$2:C115,"Да")</f>
        <v>1</v>
      </c>
      <c r="B115" s="45">
        <f t="shared" si="3"/>
        <v>45216</v>
      </c>
      <c r="C115" s="42" t="str">
        <f>IF(ISERROR(VLOOKUP(B115,'Aigen18-RF'!$C$3:$C$23,1,0)),"Нет","Да")</f>
        <v>Нет</v>
      </c>
      <c r="D115" s="43">
        <f t="shared" si="2"/>
        <v>365</v>
      </c>
      <c r="E115" s="44">
        <f>ROUND(('Все выпуски'!$L$3*'Все выпуски'!$L$6/100)/365*(B115-IF(C115="Нет",VLOOKUP(A115,'Aigen18-RF'!$A$2:$C$23,3,0),VLOOKUP((A115-1),'Aigen18-RF'!$A$2:$C$23,3,0))),2)</f>
        <v>6.03</v>
      </c>
      <c r="G115" s="43">
        <f>COUNTIF(D116:$D$1857,365)</f>
        <v>1170</v>
      </c>
      <c r="H115" s="43">
        <f>COUNTIF(D116:$D$1857,366)</f>
        <v>572</v>
      </c>
      <c r="I115" s="2"/>
    </row>
    <row r="116" spans="1:9" x14ac:dyDescent="0.25">
      <c r="A116" s="1">
        <f>COUNTIF($C$2:C116,"Да")</f>
        <v>1</v>
      </c>
      <c r="B116" s="45">
        <f t="shared" si="3"/>
        <v>45217</v>
      </c>
      <c r="C116" s="42" t="str">
        <f>IF(ISERROR(VLOOKUP(B116,'Aigen18-RF'!$C$3:$C$23,1,0)),"Нет","Да")</f>
        <v>Нет</v>
      </c>
      <c r="D116" s="43">
        <f t="shared" si="2"/>
        <v>365</v>
      </c>
      <c r="E116" s="44">
        <f>ROUND(('Все выпуски'!$L$3*'Все выпуски'!$L$6/100)/365*(B116-IF(C116="Нет",VLOOKUP(A116,'Aigen18-RF'!$A$2:$C$23,3,0),VLOOKUP((A116-1),'Aigen18-RF'!$A$2:$C$23,3,0))),2)</f>
        <v>6.14</v>
      </c>
      <c r="G116" s="43">
        <f>COUNTIF(D117:$D$1857,365)</f>
        <v>1169</v>
      </c>
      <c r="H116" s="43">
        <f>COUNTIF(D117:$D$1857,366)</f>
        <v>572</v>
      </c>
      <c r="I116" s="2"/>
    </row>
    <row r="117" spans="1:9" x14ac:dyDescent="0.25">
      <c r="A117" s="1">
        <f>COUNTIF($C$2:C117,"Да")</f>
        <v>1</v>
      </c>
      <c r="B117" s="45">
        <f t="shared" si="3"/>
        <v>45218</v>
      </c>
      <c r="C117" s="42" t="str">
        <f>IF(ISERROR(VLOOKUP(B117,'Aigen18-RF'!$C$3:$C$23,1,0)),"Нет","Да")</f>
        <v>Нет</v>
      </c>
      <c r="D117" s="43">
        <f t="shared" si="2"/>
        <v>365</v>
      </c>
      <c r="E117" s="44">
        <f>ROUND(('Все выпуски'!$L$3*'Все выпуски'!$L$6/100)/365*(B117-IF(C117="Нет",VLOOKUP(A117,'Aigen18-RF'!$A$2:$C$23,3,0),VLOOKUP((A117-1),'Aigen18-RF'!$A$2:$C$23,3,0))),2)</f>
        <v>6.25</v>
      </c>
      <c r="G117" s="43">
        <f>COUNTIF(D118:$D$1857,365)</f>
        <v>1168</v>
      </c>
      <c r="H117" s="43">
        <f>COUNTIF(D118:$D$1857,366)</f>
        <v>572</v>
      </c>
      <c r="I117" s="2"/>
    </row>
    <row r="118" spans="1:9" x14ac:dyDescent="0.25">
      <c r="A118" s="1">
        <f>COUNTIF($C$2:C118,"Да")</f>
        <v>1</v>
      </c>
      <c r="B118" s="45">
        <f t="shared" si="3"/>
        <v>45219</v>
      </c>
      <c r="C118" s="42" t="str">
        <f>IF(ISERROR(VLOOKUP(B118,'Aigen18-RF'!$C$3:$C$23,1,0)),"Нет","Да")</f>
        <v>Нет</v>
      </c>
      <c r="D118" s="43">
        <f t="shared" si="2"/>
        <v>365</v>
      </c>
      <c r="E118" s="44">
        <f>ROUND(('Все выпуски'!$L$3*'Все выпуски'!$L$6/100)/365*(B118-IF(C118="Нет",VLOOKUP(A118,'Aigen18-RF'!$A$2:$C$23,3,0),VLOOKUP((A118-1),'Aigen18-RF'!$A$2:$C$23,3,0))),2)</f>
        <v>6.36</v>
      </c>
      <c r="G118" s="43">
        <f>COUNTIF(D119:$D$1857,365)</f>
        <v>1167</v>
      </c>
      <c r="H118" s="43">
        <f>COUNTIF(D119:$D$1857,366)</f>
        <v>572</v>
      </c>
      <c r="I118" s="2"/>
    </row>
    <row r="119" spans="1:9" x14ac:dyDescent="0.25">
      <c r="A119" s="1">
        <f>COUNTIF($C$2:C119,"Да")</f>
        <v>1</v>
      </c>
      <c r="B119" s="45">
        <f t="shared" si="3"/>
        <v>45220</v>
      </c>
      <c r="C119" s="42" t="str">
        <f>IF(ISERROR(VLOOKUP(B119,'Aigen18-RF'!$C$3:$C$23,1,0)),"Нет","Да")</f>
        <v>Нет</v>
      </c>
      <c r="D119" s="43">
        <f t="shared" si="2"/>
        <v>365</v>
      </c>
      <c r="E119" s="44">
        <f>ROUND(('Все выпуски'!$L$3*'Все выпуски'!$L$6/100)/365*(B119-IF(C119="Нет",VLOOKUP(A119,'Aigen18-RF'!$A$2:$C$23,3,0),VLOOKUP((A119-1),'Aigen18-RF'!$A$2:$C$23,3,0))),2)</f>
        <v>6.47</v>
      </c>
      <c r="G119" s="43">
        <f>COUNTIF(D120:$D$1857,365)</f>
        <v>1166</v>
      </c>
      <c r="H119" s="43">
        <f>COUNTIF(D120:$D$1857,366)</f>
        <v>572</v>
      </c>
      <c r="I119" s="2"/>
    </row>
    <row r="120" spans="1:9" x14ac:dyDescent="0.25">
      <c r="A120" s="1">
        <f>COUNTIF($C$2:C120,"Да")</f>
        <v>1</v>
      </c>
      <c r="B120" s="45">
        <f t="shared" si="3"/>
        <v>45221</v>
      </c>
      <c r="C120" s="42" t="str">
        <f>IF(ISERROR(VLOOKUP(B120,'Aigen18-RF'!$C$3:$C$23,1,0)),"Нет","Да")</f>
        <v>Нет</v>
      </c>
      <c r="D120" s="43">
        <f t="shared" si="2"/>
        <v>365</v>
      </c>
      <c r="E120" s="44">
        <f>ROUND(('Все выпуски'!$L$3*'Все выпуски'!$L$6/100)/365*(B120-IF(C120="Нет",VLOOKUP(A120,'Aigen18-RF'!$A$2:$C$23,3,0),VLOOKUP((A120-1),'Aigen18-RF'!$A$2:$C$23,3,0))),2)</f>
        <v>6.58</v>
      </c>
      <c r="G120" s="43">
        <f>COUNTIF(D121:$D$1857,365)</f>
        <v>1165</v>
      </c>
      <c r="H120" s="43">
        <f>COUNTIF(D121:$D$1857,366)</f>
        <v>572</v>
      </c>
      <c r="I120" s="2"/>
    </row>
    <row r="121" spans="1:9" x14ac:dyDescent="0.25">
      <c r="A121" s="1">
        <f>COUNTIF($C$2:C121,"Да")</f>
        <v>1</v>
      </c>
      <c r="B121" s="45">
        <f t="shared" si="3"/>
        <v>45222</v>
      </c>
      <c r="C121" s="42" t="str">
        <f>IF(ISERROR(VLOOKUP(B121,'Aigen18-RF'!$C$3:$C$23,1,0)),"Нет","Да")</f>
        <v>Нет</v>
      </c>
      <c r="D121" s="43">
        <f t="shared" si="2"/>
        <v>365</v>
      </c>
      <c r="E121" s="44">
        <f>ROUND(('Все выпуски'!$L$3*'Все выпуски'!$L$6/100)/365*(B121-IF(C121="Нет",VLOOKUP(A121,'Aigen18-RF'!$A$2:$C$23,3,0),VLOOKUP((A121-1),'Aigen18-RF'!$A$2:$C$23,3,0))),2)</f>
        <v>6.68</v>
      </c>
      <c r="G121" s="43">
        <f>COUNTIF(D122:$D$1857,365)</f>
        <v>1164</v>
      </c>
      <c r="H121" s="43">
        <f>COUNTIF(D122:$D$1857,366)</f>
        <v>572</v>
      </c>
      <c r="I121" s="2"/>
    </row>
    <row r="122" spans="1:9" x14ac:dyDescent="0.25">
      <c r="A122" s="1">
        <f>COUNTIF($C$2:C122,"Да")</f>
        <v>1</v>
      </c>
      <c r="B122" s="45">
        <f t="shared" si="3"/>
        <v>45223</v>
      </c>
      <c r="C122" s="42" t="str">
        <f>IF(ISERROR(VLOOKUP(B122,'Aigen18-RF'!$C$3:$C$23,1,0)),"Нет","Да")</f>
        <v>Нет</v>
      </c>
      <c r="D122" s="43">
        <f t="shared" si="2"/>
        <v>365</v>
      </c>
      <c r="E122" s="44">
        <f>ROUND(('Все выпуски'!$L$3*'Все выпуски'!$L$6/100)/365*(B122-IF(C122="Нет",VLOOKUP(A122,'Aigen18-RF'!$A$2:$C$23,3,0),VLOOKUP((A122-1),'Aigen18-RF'!$A$2:$C$23,3,0))),2)</f>
        <v>6.79</v>
      </c>
      <c r="G122" s="43">
        <f>COUNTIF(D123:$D$1857,365)</f>
        <v>1163</v>
      </c>
      <c r="H122" s="43">
        <f>COUNTIF(D123:$D$1857,366)</f>
        <v>572</v>
      </c>
      <c r="I122" s="2"/>
    </row>
    <row r="123" spans="1:9" x14ac:dyDescent="0.25">
      <c r="A123" s="1">
        <f>COUNTIF($C$2:C123,"Да")</f>
        <v>1</v>
      </c>
      <c r="B123" s="45">
        <f t="shared" si="3"/>
        <v>45224</v>
      </c>
      <c r="C123" s="42" t="str">
        <f>IF(ISERROR(VLOOKUP(B123,'Aigen18-RF'!$C$3:$C$23,1,0)),"Нет","Да")</f>
        <v>Нет</v>
      </c>
      <c r="D123" s="43">
        <f t="shared" si="2"/>
        <v>365</v>
      </c>
      <c r="E123" s="44">
        <f>ROUND(('Все выпуски'!$L$3*'Все выпуски'!$L$6/100)/365*(B123-IF(C123="Нет",VLOOKUP(A123,'Aigen18-RF'!$A$2:$C$23,3,0),VLOOKUP((A123-1),'Aigen18-RF'!$A$2:$C$23,3,0))),2)</f>
        <v>6.9</v>
      </c>
      <c r="G123" s="43">
        <f>COUNTIF(D124:$D$1857,365)</f>
        <v>1162</v>
      </c>
      <c r="H123" s="43">
        <f>COUNTIF(D124:$D$1857,366)</f>
        <v>572</v>
      </c>
      <c r="I123" s="2"/>
    </row>
    <row r="124" spans="1:9" x14ac:dyDescent="0.25">
      <c r="A124" s="1">
        <f>COUNTIF($C$2:C124,"Да")</f>
        <v>1</v>
      </c>
      <c r="B124" s="45">
        <f t="shared" si="3"/>
        <v>45225</v>
      </c>
      <c r="C124" s="42" t="str">
        <f>IF(ISERROR(VLOOKUP(B124,'Aigen18-RF'!$C$3:$C$23,1,0)),"Нет","Да")</f>
        <v>Нет</v>
      </c>
      <c r="D124" s="43">
        <f t="shared" si="2"/>
        <v>365</v>
      </c>
      <c r="E124" s="44">
        <f>ROUND(('Все выпуски'!$L$3*'Все выпуски'!$L$6/100)/365*(B124-IF(C124="Нет",VLOOKUP(A124,'Aigen18-RF'!$A$2:$C$23,3,0),VLOOKUP((A124-1),'Aigen18-RF'!$A$2:$C$23,3,0))),2)</f>
        <v>7.01</v>
      </c>
      <c r="G124" s="43">
        <f>COUNTIF(D125:$D$1857,365)</f>
        <v>1161</v>
      </c>
      <c r="H124" s="43">
        <f>COUNTIF(D125:$D$1857,366)</f>
        <v>572</v>
      </c>
      <c r="I124" s="2"/>
    </row>
    <row r="125" spans="1:9" x14ac:dyDescent="0.25">
      <c r="A125" s="1">
        <f>COUNTIF($C$2:C125,"Да")</f>
        <v>1</v>
      </c>
      <c r="B125" s="45">
        <f t="shared" si="3"/>
        <v>45226</v>
      </c>
      <c r="C125" s="42" t="str">
        <f>IF(ISERROR(VLOOKUP(B125,'Aigen18-RF'!$C$3:$C$23,1,0)),"Нет","Да")</f>
        <v>Нет</v>
      </c>
      <c r="D125" s="43">
        <f t="shared" si="2"/>
        <v>365</v>
      </c>
      <c r="E125" s="44">
        <f>ROUND(('Все выпуски'!$L$3*'Все выпуски'!$L$6/100)/365*(B125-IF(C125="Нет",VLOOKUP(A125,'Aigen18-RF'!$A$2:$C$23,3,0),VLOOKUP((A125-1),'Aigen18-RF'!$A$2:$C$23,3,0))),2)</f>
        <v>7.12</v>
      </c>
      <c r="G125" s="43">
        <f>COUNTIF(D126:$D$1857,365)</f>
        <v>1160</v>
      </c>
      <c r="H125" s="43">
        <f>COUNTIF(D126:$D$1857,366)</f>
        <v>572</v>
      </c>
      <c r="I125" s="2"/>
    </row>
    <row r="126" spans="1:9" x14ac:dyDescent="0.25">
      <c r="A126" s="1">
        <f>COUNTIF($C$2:C126,"Да")</f>
        <v>1</v>
      </c>
      <c r="B126" s="45">
        <f t="shared" si="3"/>
        <v>45227</v>
      </c>
      <c r="C126" s="42" t="str">
        <f>IF(ISERROR(VLOOKUP(B126,'Aigen18-RF'!$C$3:$C$23,1,0)),"Нет","Да")</f>
        <v>Нет</v>
      </c>
      <c r="D126" s="43">
        <f t="shared" si="2"/>
        <v>365</v>
      </c>
      <c r="E126" s="44">
        <f>ROUND(('Все выпуски'!$L$3*'Все выпуски'!$L$6/100)/365*(B126-IF(C126="Нет",VLOOKUP(A126,'Aigen18-RF'!$A$2:$C$23,3,0),VLOOKUP((A126-1),'Aigen18-RF'!$A$2:$C$23,3,0))),2)</f>
        <v>7.23</v>
      </c>
      <c r="G126" s="43">
        <f>COUNTIF(D127:$D$1857,365)</f>
        <v>1159</v>
      </c>
      <c r="H126" s="43">
        <f>COUNTIF(D127:$D$1857,366)</f>
        <v>572</v>
      </c>
      <c r="I126" s="2"/>
    </row>
    <row r="127" spans="1:9" x14ac:dyDescent="0.25">
      <c r="A127" s="1">
        <f>COUNTIF($C$2:C127,"Да")</f>
        <v>1</v>
      </c>
      <c r="B127" s="45">
        <f t="shared" si="3"/>
        <v>45228</v>
      </c>
      <c r="C127" s="42" t="str">
        <f>IF(ISERROR(VLOOKUP(B127,'Aigen18-RF'!$C$3:$C$23,1,0)),"Нет","Да")</f>
        <v>Нет</v>
      </c>
      <c r="D127" s="43">
        <f t="shared" si="2"/>
        <v>365</v>
      </c>
      <c r="E127" s="44">
        <f>ROUND(('Все выпуски'!$L$3*'Все выпуски'!$L$6/100)/365*(B127-IF(C127="Нет",VLOOKUP(A127,'Aigen18-RF'!$A$2:$C$23,3,0),VLOOKUP((A127-1),'Aigen18-RF'!$A$2:$C$23,3,0))),2)</f>
        <v>7.34</v>
      </c>
      <c r="G127" s="43">
        <f>COUNTIF(D128:$D$1857,365)</f>
        <v>1158</v>
      </c>
      <c r="H127" s="43">
        <f>COUNTIF(D128:$D$1857,366)</f>
        <v>572</v>
      </c>
      <c r="I127" s="2"/>
    </row>
    <row r="128" spans="1:9" x14ac:dyDescent="0.25">
      <c r="A128" s="1">
        <f>COUNTIF($C$2:C128,"Да")</f>
        <v>1</v>
      </c>
      <c r="B128" s="45">
        <f t="shared" si="3"/>
        <v>45229</v>
      </c>
      <c r="C128" s="42" t="str">
        <f>IF(ISERROR(VLOOKUP(B128,'Aigen18-RF'!$C$3:$C$23,1,0)),"Нет","Да")</f>
        <v>Нет</v>
      </c>
      <c r="D128" s="43">
        <f t="shared" si="2"/>
        <v>365</v>
      </c>
      <c r="E128" s="44">
        <f>ROUND(('Все выпуски'!$L$3*'Все выпуски'!$L$6/100)/365*(B128-IF(C128="Нет",VLOOKUP(A128,'Aigen18-RF'!$A$2:$C$23,3,0),VLOOKUP((A128-1),'Aigen18-RF'!$A$2:$C$23,3,0))),2)</f>
        <v>7.45</v>
      </c>
      <c r="G128" s="43">
        <f>COUNTIF(D129:$D$1857,365)</f>
        <v>1157</v>
      </c>
      <c r="H128" s="43">
        <f>COUNTIF(D129:$D$1857,366)</f>
        <v>572</v>
      </c>
      <c r="I128" s="2"/>
    </row>
    <row r="129" spans="1:9" x14ac:dyDescent="0.25">
      <c r="A129" s="1">
        <f>COUNTIF($C$2:C129,"Да")</f>
        <v>1</v>
      </c>
      <c r="B129" s="45">
        <f t="shared" si="3"/>
        <v>45230</v>
      </c>
      <c r="C129" s="42" t="str">
        <f>IF(ISERROR(VLOOKUP(B129,'Aigen18-RF'!$C$3:$C$23,1,0)),"Нет","Да")</f>
        <v>Нет</v>
      </c>
      <c r="D129" s="43">
        <f t="shared" si="2"/>
        <v>365</v>
      </c>
      <c r="E129" s="44">
        <f>ROUND(('Все выпуски'!$L$3*'Все выпуски'!$L$6/100)/365*(B129-IF(C129="Нет",VLOOKUP(A129,'Aigen18-RF'!$A$2:$C$23,3,0),VLOOKUP((A129-1),'Aigen18-RF'!$A$2:$C$23,3,0))),2)</f>
        <v>7.56</v>
      </c>
      <c r="G129" s="43">
        <f>COUNTIF(D130:$D$1857,365)</f>
        <v>1156</v>
      </c>
      <c r="H129" s="43">
        <f>COUNTIF(D130:$D$1857,366)</f>
        <v>572</v>
      </c>
      <c r="I129" s="2"/>
    </row>
    <row r="130" spans="1:9" x14ac:dyDescent="0.25">
      <c r="A130" s="1">
        <f>COUNTIF($C$2:C130,"Да")</f>
        <v>1</v>
      </c>
      <c r="B130" s="45">
        <f t="shared" si="3"/>
        <v>45231</v>
      </c>
      <c r="C130" s="42" t="str">
        <f>IF(ISERROR(VLOOKUP(B130,'Aigen18-RF'!$C$3:$C$23,1,0)),"Нет","Да")</f>
        <v>Нет</v>
      </c>
      <c r="D130" s="43">
        <f t="shared" si="2"/>
        <v>365</v>
      </c>
      <c r="E130" s="44">
        <f>ROUND(('Все выпуски'!$L$3*'Все выпуски'!$L$6/100)/365*(B130-IF(C130="Нет",VLOOKUP(A130,'Aigen18-RF'!$A$2:$C$23,3,0),VLOOKUP((A130-1),'Aigen18-RF'!$A$2:$C$23,3,0))),2)</f>
        <v>7.67</v>
      </c>
      <c r="G130" s="43">
        <f>COUNTIF(D131:$D$1857,365)</f>
        <v>1155</v>
      </c>
      <c r="H130" s="43">
        <f>COUNTIF(D131:$D$1857,366)</f>
        <v>572</v>
      </c>
      <c r="I130" s="2"/>
    </row>
    <row r="131" spans="1:9" x14ac:dyDescent="0.25">
      <c r="A131" s="1">
        <f>COUNTIF($C$2:C131,"Да")</f>
        <v>1</v>
      </c>
      <c r="B131" s="45">
        <f t="shared" si="3"/>
        <v>45232</v>
      </c>
      <c r="C131" s="42" t="str">
        <f>IF(ISERROR(VLOOKUP(B131,'Aigen18-RF'!$C$3:$C$23,1,0)),"Нет","Да")</f>
        <v>Нет</v>
      </c>
      <c r="D131" s="43">
        <f t="shared" ref="D131:D194" si="4">IF(MOD(YEAR(B131),4)=0,366,365)</f>
        <v>365</v>
      </c>
      <c r="E131" s="44">
        <f>ROUND(('Все выпуски'!$L$3*'Все выпуски'!$L$6/100)/365*(B131-IF(C131="Нет",VLOOKUP(A131,'Aigen18-RF'!$A$2:$C$23,3,0),VLOOKUP((A131-1),'Aigen18-RF'!$A$2:$C$23,3,0))),2)</f>
        <v>7.78</v>
      </c>
      <c r="G131" s="43">
        <f>COUNTIF(D132:$D$1857,365)</f>
        <v>1154</v>
      </c>
      <c r="H131" s="43">
        <f>COUNTIF(D132:$D$1857,366)</f>
        <v>572</v>
      </c>
      <c r="I131" s="2"/>
    </row>
    <row r="132" spans="1:9" x14ac:dyDescent="0.25">
      <c r="A132" s="1">
        <f>COUNTIF($C$2:C132,"Да")</f>
        <v>1</v>
      </c>
      <c r="B132" s="45">
        <f t="shared" ref="B132:B195" si="5">B131+1</f>
        <v>45233</v>
      </c>
      <c r="C132" s="42" t="str">
        <f>IF(ISERROR(VLOOKUP(B132,'Aigen18-RF'!$C$3:$C$23,1,0)),"Нет","Да")</f>
        <v>Нет</v>
      </c>
      <c r="D132" s="43">
        <f t="shared" si="4"/>
        <v>365</v>
      </c>
      <c r="E132" s="44">
        <f>ROUND(('Все выпуски'!$L$3*'Все выпуски'!$L$6/100)/365*(B132-IF(C132="Нет",VLOOKUP(A132,'Aigen18-RF'!$A$2:$C$23,3,0),VLOOKUP((A132-1),'Aigen18-RF'!$A$2:$C$23,3,0))),2)</f>
        <v>7.89</v>
      </c>
      <c r="G132" s="43">
        <f>COUNTIF(D133:$D$1857,365)</f>
        <v>1153</v>
      </c>
      <c r="H132" s="43">
        <f>COUNTIF(D133:$D$1857,366)</f>
        <v>572</v>
      </c>
      <c r="I132" s="2"/>
    </row>
    <row r="133" spans="1:9" x14ac:dyDescent="0.25">
      <c r="A133" s="1">
        <f>COUNTIF($C$2:C133,"Да")</f>
        <v>1</v>
      </c>
      <c r="B133" s="45">
        <f t="shared" si="5"/>
        <v>45234</v>
      </c>
      <c r="C133" s="42" t="str">
        <f>IF(ISERROR(VLOOKUP(B133,'Aigen18-RF'!$C$3:$C$23,1,0)),"Нет","Да")</f>
        <v>Нет</v>
      </c>
      <c r="D133" s="43">
        <f t="shared" si="4"/>
        <v>365</v>
      </c>
      <c r="E133" s="44">
        <f>ROUND(('Все выпуски'!$L$3*'Все выпуски'!$L$6/100)/365*(B133-IF(C133="Нет",VLOOKUP(A133,'Aigen18-RF'!$A$2:$C$23,3,0),VLOOKUP((A133-1),'Aigen18-RF'!$A$2:$C$23,3,0))),2)</f>
        <v>8</v>
      </c>
      <c r="G133" s="43">
        <f>COUNTIF(D134:$D$1857,365)</f>
        <v>1152</v>
      </c>
      <c r="H133" s="43">
        <f>COUNTIF(D134:$D$1857,366)</f>
        <v>572</v>
      </c>
      <c r="I133" s="2"/>
    </row>
    <row r="134" spans="1:9" x14ac:dyDescent="0.25">
      <c r="A134" s="1">
        <f>COUNTIF($C$2:C134,"Да")</f>
        <v>1</v>
      </c>
      <c r="B134" s="45">
        <f t="shared" si="5"/>
        <v>45235</v>
      </c>
      <c r="C134" s="42" t="str">
        <f>IF(ISERROR(VLOOKUP(B134,'Aigen18-RF'!$C$3:$C$23,1,0)),"Нет","Да")</f>
        <v>Нет</v>
      </c>
      <c r="D134" s="43">
        <f t="shared" si="4"/>
        <v>365</v>
      </c>
      <c r="E134" s="44">
        <f>ROUND(('Все выпуски'!$L$3*'Все выпуски'!$L$6/100)/365*(B134-IF(C134="Нет",VLOOKUP(A134,'Aigen18-RF'!$A$2:$C$23,3,0),VLOOKUP((A134-1),'Aigen18-RF'!$A$2:$C$23,3,0))),2)</f>
        <v>8.11</v>
      </c>
      <c r="G134" s="43">
        <f>COUNTIF(D135:$D$1857,365)</f>
        <v>1151</v>
      </c>
      <c r="H134" s="43">
        <f>COUNTIF(D135:$D$1857,366)</f>
        <v>572</v>
      </c>
      <c r="I134" s="2"/>
    </row>
    <row r="135" spans="1:9" x14ac:dyDescent="0.25">
      <c r="A135" s="1">
        <f>COUNTIF($C$2:C135,"Да")</f>
        <v>1</v>
      </c>
      <c r="B135" s="45">
        <f t="shared" si="5"/>
        <v>45236</v>
      </c>
      <c r="C135" s="42" t="str">
        <f>IF(ISERROR(VLOOKUP(B135,'Aigen18-RF'!$C$3:$C$23,1,0)),"Нет","Да")</f>
        <v>Нет</v>
      </c>
      <c r="D135" s="43">
        <f t="shared" si="4"/>
        <v>365</v>
      </c>
      <c r="E135" s="44">
        <f>ROUND(('Все выпуски'!$L$3*'Все выпуски'!$L$6/100)/365*(B135-IF(C135="Нет",VLOOKUP(A135,'Aigen18-RF'!$A$2:$C$23,3,0),VLOOKUP((A135-1),'Aigen18-RF'!$A$2:$C$23,3,0))),2)</f>
        <v>8.2200000000000006</v>
      </c>
      <c r="G135" s="43">
        <f>COUNTIF(D136:$D$1857,365)</f>
        <v>1150</v>
      </c>
      <c r="H135" s="43">
        <f>COUNTIF(D136:$D$1857,366)</f>
        <v>572</v>
      </c>
      <c r="I135" s="2"/>
    </row>
    <row r="136" spans="1:9" x14ac:dyDescent="0.25">
      <c r="A136" s="1">
        <f>COUNTIF($C$2:C136,"Да")</f>
        <v>1</v>
      </c>
      <c r="B136" s="45">
        <f t="shared" si="5"/>
        <v>45237</v>
      </c>
      <c r="C136" s="42" t="str">
        <f>IF(ISERROR(VLOOKUP(B136,'Aigen18-RF'!$C$3:$C$23,1,0)),"Нет","Да")</f>
        <v>Нет</v>
      </c>
      <c r="D136" s="43">
        <f t="shared" si="4"/>
        <v>365</v>
      </c>
      <c r="E136" s="44">
        <f>ROUND(('Все выпуски'!$L$3*'Все выпуски'!$L$6/100)/365*(B136-IF(C136="Нет",VLOOKUP(A136,'Aigen18-RF'!$A$2:$C$23,3,0),VLOOKUP((A136-1),'Aigen18-RF'!$A$2:$C$23,3,0))),2)</f>
        <v>8.33</v>
      </c>
      <c r="G136" s="43">
        <f>COUNTIF(D137:$D$1857,365)</f>
        <v>1149</v>
      </c>
      <c r="H136" s="43">
        <f>COUNTIF(D137:$D$1857,366)</f>
        <v>572</v>
      </c>
      <c r="I136" s="2"/>
    </row>
    <row r="137" spans="1:9" x14ac:dyDescent="0.25">
      <c r="A137" s="1">
        <f>COUNTIF($C$2:C137,"Да")</f>
        <v>1</v>
      </c>
      <c r="B137" s="45">
        <f t="shared" si="5"/>
        <v>45238</v>
      </c>
      <c r="C137" s="42" t="str">
        <f>IF(ISERROR(VLOOKUP(B137,'Aigen18-RF'!$C$3:$C$23,1,0)),"Нет","Да")</f>
        <v>Нет</v>
      </c>
      <c r="D137" s="43">
        <f t="shared" si="4"/>
        <v>365</v>
      </c>
      <c r="E137" s="44">
        <f>ROUND(('Все выпуски'!$L$3*'Все выпуски'!$L$6/100)/365*(B137-IF(C137="Нет",VLOOKUP(A137,'Aigen18-RF'!$A$2:$C$23,3,0),VLOOKUP((A137-1),'Aigen18-RF'!$A$2:$C$23,3,0))),2)</f>
        <v>8.44</v>
      </c>
      <c r="G137" s="43">
        <f>COUNTIF(D138:$D$1857,365)</f>
        <v>1148</v>
      </c>
      <c r="H137" s="43">
        <f>COUNTIF(D138:$D$1857,366)</f>
        <v>572</v>
      </c>
      <c r="I137" s="2"/>
    </row>
    <row r="138" spans="1:9" x14ac:dyDescent="0.25">
      <c r="A138" s="1">
        <f>COUNTIF($C$2:C138,"Да")</f>
        <v>1</v>
      </c>
      <c r="B138" s="45">
        <f t="shared" si="5"/>
        <v>45239</v>
      </c>
      <c r="C138" s="42" t="str">
        <f>IF(ISERROR(VLOOKUP(B138,'Aigen18-RF'!$C$3:$C$23,1,0)),"Нет","Да")</f>
        <v>Нет</v>
      </c>
      <c r="D138" s="43">
        <f t="shared" si="4"/>
        <v>365</v>
      </c>
      <c r="E138" s="44">
        <f>ROUND(('Все выпуски'!$L$3*'Все выпуски'!$L$6/100)/365*(B138-IF(C138="Нет",VLOOKUP(A138,'Aigen18-RF'!$A$2:$C$23,3,0),VLOOKUP((A138-1),'Aigen18-RF'!$A$2:$C$23,3,0))),2)</f>
        <v>8.5500000000000007</v>
      </c>
      <c r="G138" s="43">
        <f>COUNTIF(D139:$D$1857,365)</f>
        <v>1147</v>
      </c>
      <c r="H138" s="43">
        <f>COUNTIF(D139:$D$1857,366)</f>
        <v>572</v>
      </c>
      <c r="I138" s="2"/>
    </row>
    <row r="139" spans="1:9" x14ac:dyDescent="0.25">
      <c r="A139" s="1">
        <f>COUNTIF($C$2:C139,"Да")</f>
        <v>1</v>
      </c>
      <c r="B139" s="45">
        <f t="shared" si="5"/>
        <v>45240</v>
      </c>
      <c r="C139" s="42" t="str">
        <f>IF(ISERROR(VLOOKUP(B139,'Aigen18-RF'!$C$3:$C$23,1,0)),"Нет","Да")</f>
        <v>Нет</v>
      </c>
      <c r="D139" s="43">
        <f t="shared" si="4"/>
        <v>365</v>
      </c>
      <c r="E139" s="44">
        <f>ROUND(('Все выпуски'!$L$3*'Все выпуски'!$L$6/100)/365*(B139-IF(C139="Нет",VLOOKUP(A139,'Aigen18-RF'!$A$2:$C$23,3,0),VLOOKUP((A139-1),'Aigen18-RF'!$A$2:$C$23,3,0))),2)</f>
        <v>8.66</v>
      </c>
      <c r="G139" s="43">
        <f>COUNTIF(D140:$D$1857,365)</f>
        <v>1146</v>
      </c>
      <c r="H139" s="43">
        <f>COUNTIF(D140:$D$1857,366)</f>
        <v>572</v>
      </c>
      <c r="I139" s="2"/>
    </row>
    <row r="140" spans="1:9" x14ac:dyDescent="0.25">
      <c r="A140" s="1">
        <f>COUNTIF($C$2:C140,"Да")</f>
        <v>1</v>
      </c>
      <c r="B140" s="45">
        <f t="shared" si="5"/>
        <v>45241</v>
      </c>
      <c r="C140" s="42" t="str">
        <f>IF(ISERROR(VLOOKUP(B140,'Aigen18-RF'!$C$3:$C$23,1,0)),"Нет","Да")</f>
        <v>Нет</v>
      </c>
      <c r="D140" s="43">
        <f t="shared" si="4"/>
        <v>365</v>
      </c>
      <c r="E140" s="44">
        <f>ROUND(('Все выпуски'!$L$3*'Все выпуски'!$L$6/100)/365*(B140-IF(C140="Нет",VLOOKUP(A140,'Aigen18-RF'!$A$2:$C$23,3,0),VLOOKUP((A140-1),'Aigen18-RF'!$A$2:$C$23,3,0))),2)</f>
        <v>8.77</v>
      </c>
      <c r="G140" s="43">
        <f>COUNTIF(D141:$D$1857,365)</f>
        <v>1145</v>
      </c>
      <c r="H140" s="43">
        <f>COUNTIF(D141:$D$1857,366)</f>
        <v>572</v>
      </c>
      <c r="I140" s="2"/>
    </row>
    <row r="141" spans="1:9" x14ac:dyDescent="0.25">
      <c r="A141" s="1">
        <f>COUNTIF($C$2:C141,"Да")</f>
        <v>1</v>
      </c>
      <c r="B141" s="45">
        <f t="shared" si="5"/>
        <v>45242</v>
      </c>
      <c r="C141" s="42" t="str">
        <f>IF(ISERROR(VLOOKUP(B141,'Aigen18-RF'!$C$3:$C$23,1,0)),"Нет","Да")</f>
        <v>Нет</v>
      </c>
      <c r="D141" s="43">
        <f t="shared" si="4"/>
        <v>365</v>
      </c>
      <c r="E141" s="44">
        <f>ROUND(('Все выпуски'!$L$3*'Все выпуски'!$L$6/100)/365*(B141-IF(C141="Нет",VLOOKUP(A141,'Aigen18-RF'!$A$2:$C$23,3,0),VLOOKUP((A141-1),'Aigen18-RF'!$A$2:$C$23,3,0))),2)</f>
        <v>8.8800000000000008</v>
      </c>
      <c r="G141" s="43">
        <f>COUNTIF(D142:$D$1857,365)</f>
        <v>1144</v>
      </c>
      <c r="H141" s="43">
        <f>COUNTIF(D142:$D$1857,366)</f>
        <v>572</v>
      </c>
      <c r="I141" s="2"/>
    </row>
    <row r="142" spans="1:9" x14ac:dyDescent="0.25">
      <c r="A142" s="1">
        <f>COUNTIF($C$2:C142,"Да")</f>
        <v>1</v>
      </c>
      <c r="B142" s="45">
        <f t="shared" si="5"/>
        <v>45243</v>
      </c>
      <c r="C142" s="42" t="str">
        <f>IF(ISERROR(VLOOKUP(B142,'Aigen18-RF'!$C$3:$C$23,1,0)),"Нет","Да")</f>
        <v>Нет</v>
      </c>
      <c r="D142" s="43">
        <f t="shared" si="4"/>
        <v>365</v>
      </c>
      <c r="E142" s="44">
        <f>ROUND(('Все выпуски'!$L$3*'Все выпуски'!$L$6/100)/365*(B142-IF(C142="Нет",VLOOKUP(A142,'Aigen18-RF'!$A$2:$C$23,3,0),VLOOKUP((A142-1),'Aigen18-RF'!$A$2:$C$23,3,0))),2)</f>
        <v>8.99</v>
      </c>
      <c r="G142" s="43">
        <f>COUNTIF(D143:$D$1857,365)</f>
        <v>1143</v>
      </c>
      <c r="H142" s="43">
        <f>COUNTIF(D143:$D$1857,366)</f>
        <v>572</v>
      </c>
      <c r="I142" s="2"/>
    </row>
    <row r="143" spans="1:9" x14ac:dyDescent="0.25">
      <c r="A143" s="1">
        <f>COUNTIF($C$2:C143,"Да")</f>
        <v>1</v>
      </c>
      <c r="B143" s="45">
        <f t="shared" si="5"/>
        <v>45244</v>
      </c>
      <c r="C143" s="42" t="str">
        <f>IF(ISERROR(VLOOKUP(B143,'Aigen18-RF'!$C$3:$C$23,1,0)),"Нет","Да")</f>
        <v>Нет</v>
      </c>
      <c r="D143" s="43">
        <f t="shared" si="4"/>
        <v>365</v>
      </c>
      <c r="E143" s="44">
        <f>ROUND(('Все выпуски'!$L$3*'Все выпуски'!$L$6/100)/365*(B143-IF(C143="Нет",VLOOKUP(A143,'Aigen18-RF'!$A$2:$C$23,3,0),VLOOKUP((A143-1),'Aigen18-RF'!$A$2:$C$23,3,0))),2)</f>
        <v>9.1</v>
      </c>
      <c r="G143" s="43">
        <f>COUNTIF(D144:$D$1857,365)</f>
        <v>1142</v>
      </c>
      <c r="H143" s="43">
        <f>COUNTIF(D144:$D$1857,366)</f>
        <v>572</v>
      </c>
      <c r="I143" s="2"/>
    </row>
    <row r="144" spans="1:9" x14ac:dyDescent="0.25">
      <c r="A144" s="1">
        <f>COUNTIF($C$2:C144,"Да")</f>
        <v>1</v>
      </c>
      <c r="B144" s="45">
        <f t="shared" si="5"/>
        <v>45245</v>
      </c>
      <c r="C144" s="42" t="str">
        <f>IF(ISERROR(VLOOKUP(B144,'Aigen18-RF'!$C$3:$C$23,1,0)),"Нет","Да")</f>
        <v>Нет</v>
      </c>
      <c r="D144" s="43">
        <f t="shared" si="4"/>
        <v>365</v>
      </c>
      <c r="E144" s="44">
        <f>ROUND(('Все выпуски'!$L$3*'Все выпуски'!$L$6/100)/365*(B144-IF(C144="Нет",VLOOKUP(A144,'Aigen18-RF'!$A$2:$C$23,3,0),VLOOKUP((A144-1),'Aigen18-RF'!$A$2:$C$23,3,0))),2)</f>
        <v>9.2100000000000009</v>
      </c>
      <c r="G144" s="43">
        <f>COUNTIF(D145:$D$1857,365)</f>
        <v>1141</v>
      </c>
      <c r="H144" s="43">
        <f>COUNTIF(D145:$D$1857,366)</f>
        <v>572</v>
      </c>
      <c r="I144" s="2"/>
    </row>
    <row r="145" spans="1:9" x14ac:dyDescent="0.25">
      <c r="A145" s="1">
        <f>COUNTIF($C$2:C145,"Да")</f>
        <v>1</v>
      </c>
      <c r="B145" s="45">
        <f t="shared" si="5"/>
        <v>45246</v>
      </c>
      <c r="C145" s="42" t="str">
        <f>IF(ISERROR(VLOOKUP(B145,'Aigen18-RF'!$C$3:$C$23,1,0)),"Нет","Да")</f>
        <v>Нет</v>
      </c>
      <c r="D145" s="43">
        <f t="shared" si="4"/>
        <v>365</v>
      </c>
      <c r="E145" s="44">
        <f>ROUND(('Все выпуски'!$L$3*'Все выпуски'!$L$6/100)/365*(B145-IF(C145="Нет",VLOOKUP(A145,'Aigen18-RF'!$A$2:$C$23,3,0),VLOOKUP((A145-1),'Aigen18-RF'!$A$2:$C$23,3,0))),2)</f>
        <v>9.32</v>
      </c>
      <c r="G145" s="43">
        <f>COUNTIF(D146:$D$1857,365)</f>
        <v>1140</v>
      </c>
      <c r="H145" s="43">
        <f>COUNTIF(D146:$D$1857,366)</f>
        <v>572</v>
      </c>
      <c r="I145" s="2"/>
    </row>
    <row r="146" spans="1:9" x14ac:dyDescent="0.25">
      <c r="A146" s="1">
        <f>COUNTIF($C$2:C146,"Да")</f>
        <v>1</v>
      </c>
      <c r="B146" s="45">
        <f t="shared" si="5"/>
        <v>45247</v>
      </c>
      <c r="C146" s="42" t="str">
        <f>IF(ISERROR(VLOOKUP(B146,'Aigen18-RF'!$C$3:$C$23,1,0)),"Нет","Да")</f>
        <v>Нет</v>
      </c>
      <c r="D146" s="43">
        <f t="shared" si="4"/>
        <v>365</v>
      </c>
      <c r="E146" s="44">
        <f>ROUND(('Все выпуски'!$L$3*'Все выпуски'!$L$6/100)/365*(B146-IF(C146="Нет",VLOOKUP(A146,'Aigen18-RF'!$A$2:$C$23,3,0),VLOOKUP((A146-1),'Aigen18-RF'!$A$2:$C$23,3,0))),2)</f>
        <v>9.42</v>
      </c>
      <c r="G146" s="43">
        <f>COUNTIF(D147:$D$1857,365)</f>
        <v>1139</v>
      </c>
      <c r="H146" s="43">
        <f>COUNTIF(D147:$D$1857,366)</f>
        <v>572</v>
      </c>
      <c r="I146" s="2"/>
    </row>
    <row r="147" spans="1:9" x14ac:dyDescent="0.25">
      <c r="A147" s="1">
        <f>COUNTIF($C$2:C147,"Да")</f>
        <v>1</v>
      </c>
      <c r="B147" s="45">
        <f t="shared" si="5"/>
        <v>45248</v>
      </c>
      <c r="C147" s="42" t="str">
        <f>IF(ISERROR(VLOOKUP(B147,'Aigen18-RF'!$C$3:$C$23,1,0)),"Нет","Да")</f>
        <v>Нет</v>
      </c>
      <c r="D147" s="43">
        <f t="shared" si="4"/>
        <v>365</v>
      </c>
      <c r="E147" s="44">
        <f>ROUND(('Все выпуски'!$L$3*'Все выпуски'!$L$6/100)/365*(B147-IF(C147="Нет",VLOOKUP(A147,'Aigen18-RF'!$A$2:$C$23,3,0),VLOOKUP((A147-1),'Aigen18-RF'!$A$2:$C$23,3,0))),2)</f>
        <v>9.5299999999999994</v>
      </c>
      <c r="G147" s="43">
        <f>COUNTIF(D148:$D$1857,365)</f>
        <v>1138</v>
      </c>
      <c r="H147" s="43">
        <f>COUNTIF(D148:$D$1857,366)</f>
        <v>572</v>
      </c>
      <c r="I147" s="2"/>
    </row>
    <row r="148" spans="1:9" x14ac:dyDescent="0.25">
      <c r="A148" s="1">
        <f>COUNTIF($C$2:C148,"Да")</f>
        <v>1</v>
      </c>
      <c r="B148" s="45">
        <f t="shared" si="5"/>
        <v>45249</v>
      </c>
      <c r="C148" s="42" t="str">
        <f>IF(ISERROR(VLOOKUP(B148,'Aigen18-RF'!$C$3:$C$23,1,0)),"Нет","Да")</f>
        <v>Нет</v>
      </c>
      <c r="D148" s="43">
        <f t="shared" si="4"/>
        <v>365</v>
      </c>
      <c r="E148" s="44">
        <f>ROUND(('Все выпуски'!$L$3*'Все выпуски'!$L$6/100)/365*(B148-IF(C148="Нет",VLOOKUP(A148,'Aigen18-RF'!$A$2:$C$23,3,0),VLOOKUP((A148-1),'Aigen18-RF'!$A$2:$C$23,3,0))),2)</f>
        <v>9.64</v>
      </c>
      <c r="G148" s="43">
        <f>COUNTIF(D149:$D$1857,365)</f>
        <v>1137</v>
      </c>
      <c r="H148" s="43">
        <f>COUNTIF(D149:$D$1857,366)</f>
        <v>572</v>
      </c>
      <c r="I148" s="2"/>
    </row>
    <row r="149" spans="1:9" x14ac:dyDescent="0.25">
      <c r="A149" s="1">
        <f>COUNTIF($C$2:C149,"Да")</f>
        <v>1</v>
      </c>
      <c r="B149" s="45">
        <f t="shared" si="5"/>
        <v>45250</v>
      </c>
      <c r="C149" s="42" t="str">
        <f>IF(ISERROR(VLOOKUP(B149,'Aigen18-RF'!$C$3:$C$23,1,0)),"Нет","Да")</f>
        <v>Нет</v>
      </c>
      <c r="D149" s="43">
        <f t="shared" si="4"/>
        <v>365</v>
      </c>
      <c r="E149" s="44">
        <f>ROUND(('Все выпуски'!$L$3*'Все выпуски'!$L$6/100)/365*(B149-IF(C149="Нет",VLOOKUP(A149,'Aigen18-RF'!$A$2:$C$23,3,0),VLOOKUP((A149-1),'Aigen18-RF'!$A$2:$C$23,3,0))),2)</f>
        <v>9.75</v>
      </c>
      <c r="G149" s="43">
        <f>COUNTIF(D150:$D$1857,365)</f>
        <v>1136</v>
      </c>
      <c r="H149" s="43">
        <f>COUNTIF(D150:$D$1857,366)</f>
        <v>572</v>
      </c>
      <c r="I149" s="2"/>
    </row>
    <row r="150" spans="1:9" x14ac:dyDescent="0.25">
      <c r="A150" s="1">
        <f>COUNTIF($C$2:C150,"Да")</f>
        <v>1</v>
      </c>
      <c r="B150" s="45">
        <f t="shared" si="5"/>
        <v>45251</v>
      </c>
      <c r="C150" s="42" t="str">
        <f>IF(ISERROR(VLOOKUP(B150,'Aigen18-RF'!$C$3:$C$23,1,0)),"Нет","Да")</f>
        <v>Нет</v>
      </c>
      <c r="D150" s="43">
        <f t="shared" si="4"/>
        <v>365</v>
      </c>
      <c r="E150" s="44">
        <f>ROUND(('Все выпуски'!$L$3*'Все выпуски'!$L$6/100)/365*(B150-IF(C150="Нет",VLOOKUP(A150,'Aigen18-RF'!$A$2:$C$23,3,0),VLOOKUP((A150-1),'Aigen18-RF'!$A$2:$C$23,3,0))),2)</f>
        <v>9.86</v>
      </c>
      <c r="G150" s="43">
        <f>COUNTIF(D151:$D$1857,365)</f>
        <v>1135</v>
      </c>
      <c r="H150" s="43">
        <f>COUNTIF(D151:$D$1857,366)</f>
        <v>572</v>
      </c>
      <c r="I150" s="2"/>
    </row>
    <row r="151" spans="1:9" x14ac:dyDescent="0.25">
      <c r="A151" s="1">
        <f>COUNTIF($C$2:C151,"Да")</f>
        <v>1</v>
      </c>
      <c r="B151" s="45">
        <f t="shared" si="5"/>
        <v>45252</v>
      </c>
      <c r="C151" s="42" t="str">
        <f>IF(ISERROR(VLOOKUP(B151,'Aigen18-RF'!$C$3:$C$23,1,0)),"Нет","Да")</f>
        <v>Нет</v>
      </c>
      <c r="D151" s="43">
        <f t="shared" si="4"/>
        <v>365</v>
      </c>
      <c r="E151" s="44">
        <f>ROUND(('Все выпуски'!$L$3*'Все выпуски'!$L$6/100)/365*(B151-IF(C151="Нет",VLOOKUP(A151,'Aigen18-RF'!$A$2:$C$23,3,0),VLOOKUP((A151-1),'Aigen18-RF'!$A$2:$C$23,3,0))),2)</f>
        <v>9.9700000000000006</v>
      </c>
      <c r="G151" s="43">
        <f>COUNTIF(D152:$D$1857,365)</f>
        <v>1134</v>
      </c>
      <c r="H151" s="43">
        <f>COUNTIF(D152:$D$1857,366)</f>
        <v>572</v>
      </c>
      <c r="I151" s="2"/>
    </row>
    <row r="152" spans="1:9" x14ac:dyDescent="0.25">
      <c r="A152" s="1">
        <f>COUNTIF($C$2:C152,"Да")</f>
        <v>2</v>
      </c>
      <c r="B152" s="45">
        <f t="shared" si="5"/>
        <v>45253</v>
      </c>
      <c r="C152" s="42" t="str">
        <f>IF(ISERROR(VLOOKUP(B152,'Aigen18-RF'!$C$3:$C$23,1,0)),"Нет","Да")</f>
        <v>Да</v>
      </c>
      <c r="D152" s="43">
        <f t="shared" si="4"/>
        <v>365</v>
      </c>
      <c r="E152" s="44">
        <f>ROUND(('Все выпуски'!$L$3*'Все выпуски'!$L$6/100)/365*(B152-IF(C152="Нет",VLOOKUP(A152,'Aigen18-RF'!$A$2:$C$23,3,0),VLOOKUP((A152-1),'Aigen18-RF'!$A$2:$C$23,3,0))),2)</f>
        <v>10.08</v>
      </c>
      <c r="G152" s="43">
        <f>COUNTIF(D153:$D$1857,365)</f>
        <v>1133</v>
      </c>
      <c r="H152" s="43">
        <f>COUNTIF(D153:$D$1857,366)</f>
        <v>572</v>
      </c>
      <c r="I152" s="2"/>
    </row>
    <row r="153" spans="1:9" x14ac:dyDescent="0.25">
      <c r="A153" s="1">
        <f>COUNTIF($C$2:C153,"Да")</f>
        <v>2</v>
      </c>
      <c r="B153" s="45">
        <f t="shared" si="5"/>
        <v>45254</v>
      </c>
      <c r="C153" s="42" t="str">
        <f>IF(ISERROR(VLOOKUP(B153,'Aigen18-RF'!$C$3:$C$23,1,0)),"Нет","Да")</f>
        <v>Нет</v>
      </c>
      <c r="D153" s="43">
        <f t="shared" si="4"/>
        <v>365</v>
      </c>
      <c r="E153" s="44">
        <f>ROUND(('Все выпуски'!$L$3*'Все выпуски'!$L$6/100)/365*(B153-IF(C153="Нет",VLOOKUP(A153,'Aigen18-RF'!$A$2:$C$23,3,0),VLOOKUP((A153-1),'Aigen18-RF'!$A$2:$C$23,3,0))),2)</f>
        <v>0.11</v>
      </c>
      <c r="G153" s="43">
        <f>COUNTIF(D154:$D$1857,365)</f>
        <v>1132</v>
      </c>
      <c r="H153" s="43">
        <f>COUNTIF(D154:$D$1857,366)</f>
        <v>572</v>
      </c>
      <c r="I153" s="2"/>
    </row>
    <row r="154" spans="1:9" x14ac:dyDescent="0.25">
      <c r="A154" s="1">
        <f>COUNTIF($C$2:C154,"Да")</f>
        <v>2</v>
      </c>
      <c r="B154" s="45">
        <f t="shared" si="5"/>
        <v>45255</v>
      </c>
      <c r="C154" s="42" t="str">
        <f>IF(ISERROR(VLOOKUP(B154,'Aigen18-RF'!$C$3:$C$23,1,0)),"Нет","Да")</f>
        <v>Нет</v>
      </c>
      <c r="D154" s="43">
        <f t="shared" si="4"/>
        <v>365</v>
      </c>
      <c r="E154" s="44">
        <f>ROUND(('Все выпуски'!$L$3*'Все выпуски'!$L$6/100)/365*(B154-IF(C154="Нет",VLOOKUP(A154,'Aigen18-RF'!$A$2:$C$23,3,0),VLOOKUP((A154-1),'Aigen18-RF'!$A$2:$C$23,3,0))),2)</f>
        <v>0.22</v>
      </c>
      <c r="G154" s="43">
        <f>COUNTIF(D155:$D$1857,365)</f>
        <v>1131</v>
      </c>
      <c r="H154" s="43">
        <f>COUNTIF(D155:$D$1857,366)</f>
        <v>572</v>
      </c>
      <c r="I154" s="2"/>
    </row>
    <row r="155" spans="1:9" x14ac:dyDescent="0.25">
      <c r="A155" s="1">
        <f>COUNTIF($C$2:C155,"Да")</f>
        <v>2</v>
      </c>
      <c r="B155" s="45">
        <f t="shared" si="5"/>
        <v>45256</v>
      </c>
      <c r="C155" s="42" t="str">
        <f>IF(ISERROR(VLOOKUP(B155,'Aigen18-RF'!$C$3:$C$23,1,0)),"Нет","Да")</f>
        <v>Нет</v>
      </c>
      <c r="D155" s="43">
        <f t="shared" si="4"/>
        <v>365</v>
      </c>
      <c r="E155" s="44">
        <f>ROUND(('Все выпуски'!$L$3*'Все выпуски'!$L$6/100)/365*(B155-IF(C155="Нет",VLOOKUP(A155,'Aigen18-RF'!$A$2:$C$23,3,0),VLOOKUP((A155-1),'Aigen18-RF'!$A$2:$C$23,3,0))),2)</f>
        <v>0.33</v>
      </c>
      <c r="G155" s="43">
        <f>COUNTIF(D156:$D$1857,365)</f>
        <v>1130</v>
      </c>
      <c r="H155" s="43">
        <f>COUNTIF(D156:$D$1857,366)</f>
        <v>572</v>
      </c>
      <c r="I155" s="2"/>
    </row>
    <row r="156" spans="1:9" x14ac:dyDescent="0.25">
      <c r="A156" s="1">
        <f>COUNTIF($C$2:C156,"Да")</f>
        <v>2</v>
      </c>
      <c r="B156" s="45">
        <f t="shared" si="5"/>
        <v>45257</v>
      </c>
      <c r="C156" s="42" t="str">
        <f>IF(ISERROR(VLOOKUP(B156,'Aigen18-RF'!$C$3:$C$23,1,0)),"Нет","Да")</f>
        <v>Нет</v>
      </c>
      <c r="D156" s="43">
        <f t="shared" si="4"/>
        <v>365</v>
      </c>
      <c r="E156" s="44">
        <f>ROUND(('Все выпуски'!$L$3*'Все выпуски'!$L$6/100)/365*(B156-IF(C156="Нет",VLOOKUP(A156,'Aigen18-RF'!$A$2:$C$23,3,0),VLOOKUP((A156-1),'Aigen18-RF'!$A$2:$C$23,3,0))),2)</f>
        <v>0.44</v>
      </c>
      <c r="G156" s="43">
        <f>COUNTIF(D157:$D$1857,365)</f>
        <v>1129</v>
      </c>
      <c r="H156" s="43">
        <f>COUNTIF(D157:$D$1857,366)</f>
        <v>572</v>
      </c>
      <c r="I156" s="2"/>
    </row>
    <row r="157" spans="1:9" x14ac:dyDescent="0.25">
      <c r="A157" s="1">
        <f>COUNTIF($C$2:C157,"Да")</f>
        <v>2</v>
      </c>
      <c r="B157" s="45">
        <f t="shared" si="5"/>
        <v>45258</v>
      </c>
      <c r="C157" s="42" t="str">
        <f>IF(ISERROR(VLOOKUP(B157,'Aigen18-RF'!$C$3:$C$23,1,0)),"Нет","Да")</f>
        <v>Нет</v>
      </c>
      <c r="D157" s="43">
        <f t="shared" si="4"/>
        <v>365</v>
      </c>
      <c r="E157" s="44">
        <f>ROUND(('Все выпуски'!$L$3*'Все выпуски'!$L$6/100)/365*(B157-IF(C157="Нет",VLOOKUP(A157,'Aigen18-RF'!$A$2:$C$23,3,0),VLOOKUP((A157-1),'Aigen18-RF'!$A$2:$C$23,3,0))),2)</f>
        <v>0.55000000000000004</v>
      </c>
      <c r="G157" s="43">
        <f>COUNTIF(D158:$D$1857,365)</f>
        <v>1128</v>
      </c>
      <c r="H157" s="43">
        <f>COUNTIF(D158:$D$1857,366)</f>
        <v>572</v>
      </c>
      <c r="I157" s="2"/>
    </row>
    <row r="158" spans="1:9" x14ac:dyDescent="0.25">
      <c r="A158" s="1">
        <f>COUNTIF($C$2:C158,"Да")</f>
        <v>2</v>
      </c>
      <c r="B158" s="45">
        <f t="shared" si="5"/>
        <v>45259</v>
      </c>
      <c r="C158" s="42" t="str">
        <f>IF(ISERROR(VLOOKUP(B158,'Aigen18-RF'!$C$3:$C$23,1,0)),"Нет","Да")</f>
        <v>Нет</v>
      </c>
      <c r="D158" s="43">
        <f t="shared" si="4"/>
        <v>365</v>
      </c>
      <c r="E158" s="44">
        <f>ROUND(('Все выпуски'!$L$3*'Все выпуски'!$L$6/100)/365*(B158-IF(C158="Нет",VLOOKUP(A158,'Aigen18-RF'!$A$2:$C$23,3,0),VLOOKUP((A158-1),'Aigen18-RF'!$A$2:$C$23,3,0))),2)</f>
        <v>0.66</v>
      </c>
      <c r="G158" s="43">
        <f>COUNTIF(D159:$D$1857,365)</f>
        <v>1127</v>
      </c>
      <c r="H158" s="43">
        <f>COUNTIF(D159:$D$1857,366)</f>
        <v>572</v>
      </c>
      <c r="I158" s="2"/>
    </row>
    <row r="159" spans="1:9" x14ac:dyDescent="0.25">
      <c r="A159" s="1">
        <f>COUNTIF($C$2:C159,"Да")</f>
        <v>2</v>
      </c>
      <c r="B159" s="45">
        <f t="shared" si="5"/>
        <v>45260</v>
      </c>
      <c r="C159" s="42" t="str">
        <f>IF(ISERROR(VLOOKUP(B159,'Aigen18-RF'!$C$3:$C$23,1,0)),"Нет","Да")</f>
        <v>Нет</v>
      </c>
      <c r="D159" s="43">
        <f t="shared" si="4"/>
        <v>365</v>
      </c>
      <c r="E159" s="44">
        <f>ROUND(('Все выпуски'!$L$3*'Все выпуски'!$L$6/100)/365*(B159-IF(C159="Нет",VLOOKUP(A159,'Aigen18-RF'!$A$2:$C$23,3,0),VLOOKUP((A159-1),'Aigen18-RF'!$A$2:$C$23,3,0))),2)</f>
        <v>0.77</v>
      </c>
      <c r="G159" s="43">
        <f>COUNTIF(D160:$D$1857,365)</f>
        <v>1126</v>
      </c>
      <c r="H159" s="43">
        <f>COUNTIF(D160:$D$1857,366)</f>
        <v>572</v>
      </c>
      <c r="I159" s="2"/>
    </row>
    <row r="160" spans="1:9" x14ac:dyDescent="0.25">
      <c r="A160" s="1">
        <f>COUNTIF($C$2:C160,"Да")</f>
        <v>2</v>
      </c>
      <c r="B160" s="45">
        <f t="shared" si="5"/>
        <v>45261</v>
      </c>
      <c r="C160" s="42" t="str">
        <f>IF(ISERROR(VLOOKUP(B160,'Aigen18-RF'!$C$3:$C$23,1,0)),"Нет","Да")</f>
        <v>Нет</v>
      </c>
      <c r="D160" s="43">
        <f t="shared" si="4"/>
        <v>365</v>
      </c>
      <c r="E160" s="44">
        <f>ROUND(('Все выпуски'!$L$3*'Все выпуски'!$L$6/100)/365*(B160-IF(C160="Нет",VLOOKUP(A160,'Aigen18-RF'!$A$2:$C$23,3,0),VLOOKUP((A160-1),'Aigen18-RF'!$A$2:$C$23,3,0))),2)</f>
        <v>0.88</v>
      </c>
      <c r="G160" s="43">
        <f>COUNTIF(D161:$D$1857,365)</f>
        <v>1125</v>
      </c>
      <c r="H160" s="43">
        <f>COUNTIF(D161:$D$1857,366)</f>
        <v>572</v>
      </c>
      <c r="I160" s="2"/>
    </row>
    <row r="161" spans="1:9" x14ac:dyDescent="0.25">
      <c r="A161" s="1">
        <f>COUNTIF($C$2:C161,"Да")</f>
        <v>2</v>
      </c>
      <c r="B161" s="45">
        <f t="shared" si="5"/>
        <v>45262</v>
      </c>
      <c r="C161" s="42" t="str">
        <f>IF(ISERROR(VLOOKUP(B161,'Aigen18-RF'!$C$3:$C$23,1,0)),"Нет","Да")</f>
        <v>Нет</v>
      </c>
      <c r="D161" s="43">
        <f t="shared" si="4"/>
        <v>365</v>
      </c>
      <c r="E161" s="44">
        <f>ROUND(('Все выпуски'!$L$3*'Все выпуски'!$L$6/100)/365*(B161-IF(C161="Нет",VLOOKUP(A161,'Aigen18-RF'!$A$2:$C$23,3,0),VLOOKUP((A161-1),'Aigen18-RF'!$A$2:$C$23,3,0))),2)</f>
        <v>0.99</v>
      </c>
      <c r="G161" s="43">
        <f>COUNTIF(D162:$D$1857,365)</f>
        <v>1124</v>
      </c>
      <c r="H161" s="43">
        <f>COUNTIF(D162:$D$1857,366)</f>
        <v>572</v>
      </c>
      <c r="I161" s="2"/>
    </row>
    <row r="162" spans="1:9" x14ac:dyDescent="0.25">
      <c r="A162" s="1">
        <f>COUNTIF($C$2:C162,"Да")</f>
        <v>2</v>
      </c>
      <c r="B162" s="45">
        <f t="shared" si="5"/>
        <v>45263</v>
      </c>
      <c r="C162" s="42" t="str">
        <f>IF(ISERROR(VLOOKUP(B162,'Aigen18-RF'!$C$3:$C$23,1,0)),"Нет","Да")</f>
        <v>Нет</v>
      </c>
      <c r="D162" s="43">
        <f t="shared" si="4"/>
        <v>365</v>
      </c>
      <c r="E162" s="44">
        <f>ROUND(('Все выпуски'!$L$3*'Все выпуски'!$L$6/100)/365*(B162-IF(C162="Нет",VLOOKUP(A162,'Aigen18-RF'!$A$2:$C$23,3,0),VLOOKUP((A162-1),'Aigen18-RF'!$A$2:$C$23,3,0))),2)</f>
        <v>1.1000000000000001</v>
      </c>
      <c r="G162" s="43">
        <f>COUNTIF(D163:$D$1857,365)</f>
        <v>1123</v>
      </c>
      <c r="H162" s="43">
        <f>COUNTIF(D163:$D$1857,366)</f>
        <v>572</v>
      </c>
      <c r="I162" s="2"/>
    </row>
    <row r="163" spans="1:9" x14ac:dyDescent="0.25">
      <c r="A163" s="1">
        <f>COUNTIF($C$2:C163,"Да")</f>
        <v>2</v>
      </c>
      <c r="B163" s="45">
        <f t="shared" si="5"/>
        <v>45264</v>
      </c>
      <c r="C163" s="42" t="str">
        <f>IF(ISERROR(VLOOKUP(B163,'Aigen18-RF'!$C$3:$C$23,1,0)),"Нет","Да")</f>
        <v>Нет</v>
      </c>
      <c r="D163" s="43">
        <f t="shared" si="4"/>
        <v>365</v>
      </c>
      <c r="E163" s="44">
        <f>ROUND(('Все выпуски'!$L$3*'Все выпуски'!$L$6/100)/365*(B163-IF(C163="Нет",VLOOKUP(A163,'Aigen18-RF'!$A$2:$C$23,3,0),VLOOKUP((A163-1),'Aigen18-RF'!$A$2:$C$23,3,0))),2)</f>
        <v>1.21</v>
      </c>
      <c r="G163" s="43">
        <f>COUNTIF(D164:$D$1857,365)</f>
        <v>1122</v>
      </c>
      <c r="H163" s="43">
        <f>COUNTIF(D164:$D$1857,366)</f>
        <v>572</v>
      </c>
      <c r="I163" s="2"/>
    </row>
    <row r="164" spans="1:9" x14ac:dyDescent="0.25">
      <c r="A164" s="1">
        <f>COUNTIF($C$2:C164,"Да")</f>
        <v>2</v>
      </c>
      <c r="B164" s="45">
        <f t="shared" si="5"/>
        <v>45265</v>
      </c>
      <c r="C164" s="42" t="str">
        <f>IF(ISERROR(VLOOKUP(B164,'Aigen18-RF'!$C$3:$C$23,1,0)),"Нет","Да")</f>
        <v>Нет</v>
      </c>
      <c r="D164" s="43">
        <f t="shared" si="4"/>
        <v>365</v>
      </c>
      <c r="E164" s="44">
        <f>ROUND(('Все выпуски'!$L$3*'Все выпуски'!$L$6/100)/365*(B164-IF(C164="Нет",VLOOKUP(A164,'Aigen18-RF'!$A$2:$C$23,3,0),VLOOKUP((A164-1),'Aigen18-RF'!$A$2:$C$23,3,0))),2)</f>
        <v>1.32</v>
      </c>
      <c r="G164" s="43">
        <f>COUNTIF(D165:$D$1857,365)</f>
        <v>1121</v>
      </c>
      <c r="H164" s="43">
        <f>COUNTIF(D165:$D$1857,366)</f>
        <v>572</v>
      </c>
      <c r="I164" s="2"/>
    </row>
    <row r="165" spans="1:9" x14ac:dyDescent="0.25">
      <c r="A165" s="1">
        <f>COUNTIF($C$2:C165,"Да")</f>
        <v>2</v>
      </c>
      <c r="B165" s="45">
        <f t="shared" si="5"/>
        <v>45266</v>
      </c>
      <c r="C165" s="42" t="str">
        <f>IF(ISERROR(VLOOKUP(B165,'Aigen18-RF'!$C$3:$C$23,1,0)),"Нет","Да")</f>
        <v>Нет</v>
      </c>
      <c r="D165" s="43">
        <f t="shared" si="4"/>
        <v>365</v>
      </c>
      <c r="E165" s="44">
        <f>ROUND(('Все выпуски'!$L$3*'Все выпуски'!$L$6/100)/365*(B165-IF(C165="Нет",VLOOKUP(A165,'Aigen18-RF'!$A$2:$C$23,3,0),VLOOKUP((A165-1),'Aigen18-RF'!$A$2:$C$23,3,0))),2)</f>
        <v>1.42</v>
      </c>
      <c r="G165" s="43">
        <f>COUNTIF(D166:$D$1857,365)</f>
        <v>1120</v>
      </c>
      <c r="H165" s="43">
        <f>COUNTIF(D166:$D$1857,366)</f>
        <v>572</v>
      </c>
      <c r="I165" s="2"/>
    </row>
    <row r="166" spans="1:9" x14ac:dyDescent="0.25">
      <c r="A166" s="1">
        <f>COUNTIF($C$2:C166,"Да")</f>
        <v>2</v>
      </c>
      <c r="B166" s="45">
        <f t="shared" si="5"/>
        <v>45267</v>
      </c>
      <c r="C166" s="42" t="str">
        <f>IF(ISERROR(VLOOKUP(B166,'Aigen18-RF'!$C$3:$C$23,1,0)),"Нет","Да")</f>
        <v>Нет</v>
      </c>
      <c r="D166" s="43">
        <f t="shared" si="4"/>
        <v>365</v>
      </c>
      <c r="E166" s="44">
        <f>ROUND(('Все выпуски'!$L$3*'Все выпуски'!$L$6/100)/365*(B166-IF(C166="Нет",VLOOKUP(A166,'Aigen18-RF'!$A$2:$C$23,3,0),VLOOKUP((A166-1),'Aigen18-RF'!$A$2:$C$23,3,0))),2)</f>
        <v>1.53</v>
      </c>
      <c r="G166" s="43">
        <f>COUNTIF(D167:$D$1857,365)</f>
        <v>1119</v>
      </c>
      <c r="H166" s="43">
        <f>COUNTIF(D167:$D$1857,366)</f>
        <v>572</v>
      </c>
      <c r="I166" s="2"/>
    </row>
    <row r="167" spans="1:9" x14ac:dyDescent="0.25">
      <c r="A167" s="1">
        <f>COUNTIF($C$2:C167,"Да")</f>
        <v>2</v>
      </c>
      <c r="B167" s="45">
        <f t="shared" si="5"/>
        <v>45268</v>
      </c>
      <c r="C167" s="42" t="str">
        <f>IF(ISERROR(VLOOKUP(B167,'Aigen18-RF'!$C$3:$C$23,1,0)),"Нет","Да")</f>
        <v>Нет</v>
      </c>
      <c r="D167" s="43">
        <f t="shared" si="4"/>
        <v>365</v>
      </c>
      <c r="E167" s="44">
        <f>ROUND(('Все выпуски'!$L$3*'Все выпуски'!$L$6/100)/365*(B167-IF(C167="Нет",VLOOKUP(A167,'Aigen18-RF'!$A$2:$C$23,3,0),VLOOKUP((A167-1),'Aigen18-RF'!$A$2:$C$23,3,0))),2)</f>
        <v>1.64</v>
      </c>
      <c r="G167" s="43">
        <f>COUNTIF(D168:$D$1857,365)</f>
        <v>1118</v>
      </c>
      <c r="H167" s="43">
        <f>COUNTIF(D168:$D$1857,366)</f>
        <v>572</v>
      </c>
      <c r="I167" s="2"/>
    </row>
    <row r="168" spans="1:9" x14ac:dyDescent="0.25">
      <c r="A168" s="1">
        <f>COUNTIF($C$2:C168,"Да")</f>
        <v>2</v>
      </c>
      <c r="B168" s="45">
        <f t="shared" si="5"/>
        <v>45269</v>
      </c>
      <c r="C168" s="42" t="str">
        <f>IF(ISERROR(VLOOKUP(B168,'Aigen18-RF'!$C$3:$C$23,1,0)),"Нет","Да")</f>
        <v>Нет</v>
      </c>
      <c r="D168" s="43">
        <f t="shared" si="4"/>
        <v>365</v>
      </c>
      <c r="E168" s="44">
        <f>ROUND(('Все выпуски'!$L$3*'Все выпуски'!$L$6/100)/365*(B168-IF(C168="Нет",VLOOKUP(A168,'Aigen18-RF'!$A$2:$C$23,3,0),VLOOKUP((A168-1),'Aigen18-RF'!$A$2:$C$23,3,0))),2)</f>
        <v>1.75</v>
      </c>
      <c r="G168" s="43">
        <f>COUNTIF(D169:$D$1857,365)</f>
        <v>1117</v>
      </c>
      <c r="H168" s="43">
        <f>COUNTIF(D169:$D$1857,366)</f>
        <v>572</v>
      </c>
      <c r="I168" s="2"/>
    </row>
    <row r="169" spans="1:9" x14ac:dyDescent="0.25">
      <c r="A169" s="1">
        <f>COUNTIF($C$2:C169,"Да")</f>
        <v>2</v>
      </c>
      <c r="B169" s="45">
        <f t="shared" si="5"/>
        <v>45270</v>
      </c>
      <c r="C169" s="42" t="str">
        <f>IF(ISERROR(VLOOKUP(B169,'Aigen18-RF'!$C$3:$C$23,1,0)),"Нет","Да")</f>
        <v>Нет</v>
      </c>
      <c r="D169" s="43">
        <f t="shared" si="4"/>
        <v>365</v>
      </c>
      <c r="E169" s="44">
        <f>ROUND(('Все выпуски'!$L$3*'Все выпуски'!$L$6/100)/365*(B169-IF(C169="Нет",VLOOKUP(A169,'Aigen18-RF'!$A$2:$C$23,3,0),VLOOKUP((A169-1),'Aigen18-RF'!$A$2:$C$23,3,0))),2)</f>
        <v>1.86</v>
      </c>
      <c r="G169" s="43">
        <f>COUNTIF(D170:$D$1857,365)</f>
        <v>1116</v>
      </c>
      <c r="H169" s="43">
        <f>COUNTIF(D170:$D$1857,366)</f>
        <v>572</v>
      </c>
      <c r="I169" s="2"/>
    </row>
    <row r="170" spans="1:9" x14ac:dyDescent="0.25">
      <c r="A170" s="1">
        <f>COUNTIF($C$2:C170,"Да")</f>
        <v>2</v>
      </c>
      <c r="B170" s="45">
        <f t="shared" si="5"/>
        <v>45271</v>
      </c>
      <c r="C170" s="42" t="str">
        <f>IF(ISERROR(VLOOKUP(B170,'Aigen18-RF'!$C$3:$C$23,1,0)),"Нет","Да")</f>
        <v>Нет</v>
      </c>
      <c r="D170" s="43">
        <f t="shared" si="4"/>
        <v>365</v>
      </c>
      <c r="E170" s="44">
        <f>ROUND(('Все выпуски'!$L$3*'Все выпуски'!$L$6/100)/365*(B170-IF(C170="Нет",VLOOKUP(A170,'Aigen18-RF'!$A$2:$C$23,3,0),VLOOKUP((A170-1),'Aigen18-RF'!$A$2:$C$23,3,0))),2)</f>
        <v>1.97</v>
      </c>
      <c r="G170" s="43">
        <f>COUNTIF(D171:$D$1857,365)</f>
        <v>1115</v>
      </c>
      <c r="H170" s="43">
        <f>COUNTIF(D171:$D$1857,366)</f>
        <v>572</v>
      </c>
      <c r="I170" s="2"/>
    </row>
    <row r="171" spans="1:9" x14ac:dyDescent="0.25">
      <c r="A171" s="1">
        <f>COUNTIF($C$2:C171,"Да")</f>
        <v>2</v>
      </c>
      <c r="B171" s="45">
        <f t="shared" si="5"/>
        <v>45272</v>
      </c>
      <c r="C171" s="42" t="str">
        <f>IF(ISERROR(VLOOKUP(B171,'Aigen18-RF'!$C$3:$C$23,1,0)),"Нет","Да")</f>
        <v>Нет</v>
      </c>
      <c r="D171" s="43">
        <f t="shared" si="4"/>
        <v>365</v>
      </c>
      <c r="E171" s="44">
        <f>ROUND(('Все выпуски'!$L$3*'Все выпуски'!$L$6/100)/365*(B171-IF(C171="Нет",VLOOKUP(A171,'Aigen18-RF'!$A$2:$C$23,3,0),VLOOKUP((A171-1),'Aigen18-RF'!$A$2:$C$23,3,0))),2)</f>
        <v>2.08</v>
      </c>
      <c r="G171" s="43">
        <f>COUNTIF(D172:$D$1857,365)</f>
        <v>1114</v>
      </c>
      <c r="H171" s="43">
        <f>COUNTIF(D172:$D$1857,366)</f>
        <v>572</v>
      </c>
      <c r="I171" s="2"/>
    </row>
    <row r="172" spans="1:9" x14ac:dyDescent="0.25">
      <c r="A172" s="1">
        <f>COUNTIF($C$2:C172,"Да")</f>
        <v>2</v>
      </c>
      <c r="B172" s="45">
        <f t="shared" si="5"/>
        <v>45273</v>
      </c>
      <c r="C172" s="42" t="str">
        <f>IF(ISERROR(VLOOKUP(B172,'Aigen18-RF'!$C$3:$C$23,1,0)),"Нет","Да")</f>
        <v>Нет</v>
      </c>
      <c r="D172" s="43">
        <f t="shared" si="4"/>
        <v>365</v>
      </c>
      <c r="E172" s="44">
        <f>ROUND(('Все выпуски'!$L$3*'Все выпуски'!$L$6/100)/365*(B172-IF(C172="Нет",VLOOKUP(A172,'Aigen18-RF'!$A$2:$C$23,3,0),VLOOKUP((A172-1),'Aigen18-RF'!$A$2:$C$23,3,0))),2)</f>
        <v>2.19</v>
      </c>
      <c r="G172" s="43">
        <f>COUNTIF(D173:$D$1857,365)</f>
        <v>1113</v>
      </c>
      <c r="H172" s="43">
        <f>COUNTIF(D173:$D$1857,366)</f>
        <v>572</v>
      </c>
      <c r="I172" s="2"/>
    </row>
    <row r="173" spans="1:9" x14ac:dyDescent="0.25">
      <c r="A173" s="1">
        <f>COUNTIF($C$2:C173,"Да")</f>
        <v>2</v>
      </c>
      <c r="B173" s="45">
        <f t="shared" si="5"/>
        <v>45274</v>
      </c>
      <c r="C173" s="42" t="str">
        <f>IF(ISERROR(VLOOKUP(B173,'Aigen18-RF'!$C$3:$C$23,1,0)),"Нет","Да")</f>
        <v>Нет</v>
      </c>
      <c r="D173" s="43">
        <f t="shared" si="4"/>
        <v>365</v>
      </c>
      <c r="E173" s="44">
        <f>ROUND(('Все выпуски'!$L$3*'Все выпуски'!$L$6/100)/365*(B173-IF(C173="Нет",VLOOKUP(A173,'Aigen18-RF'!$A$2:$C$23,3,0),VLOOKUP((A173-1),'Aigen18-RF'!$A$2:$C$23,3,0))),2)</f>
        <v>2.2999999999999998</v>
      </c>
      <c r="G173" s="43">
        <f>COUNTIF(D174:$D$1857,365)</f>
        <v>1112</v>
      </c>
      <c r="H173" s="43">
        <f>COUNTIF(D174:$D$1857,366)</f>
        <v>572</v>
      </c>
      <c r="I173" s="2"/>
    </row>
    <row r="174" spans="1:9" x14ac:dyDescent="0.25">
      <c r="A174" s="1">
        <f>COUNTIF($C$2:C174,"Да")</f>
        <v>2</v>
      </c>
      <c r="B174" s="45">
        <f t="shared" si="5"/>
        <v>45275</v>
      </c>
      <c r="C174" s="42" t="str">
        <f>IF(ISERROR(VLOOKUP(B174,'Aigen18-RF'!$C$3:$C$23,1,0)),"Нет","Да")</f>
        <v>Нет</v>
      </c>
      <c r="D174" s="43">
        <f t="shared" si="4"/>
        <v>365</v>
      </c>
      <c r="E174" s="44">
        <f>ROUND(('Все выпуски'!$L$3*'Все выпуски'!$L$6/100)/365*(B174-IF(C174="Нет",VLOOKUP(A174,'Aigen18-RF'!$A$2:$C$23,3,0),VLOOKUP((A174-1),'Aigen18-RF'!$A$2:$C$23,3,0))),2)</f>
        <v>2.41</v>
      </c>
      <c r="G174" s="43">
        <f>COUNTIF(D175:$D$1857,365)</f>
        <v>1111</v>
      </c>
      <c r="H174" s="43">
        <f>COUNTIF(D175:$D$1857,366)</f>
        <v>572</v>
      </c>
      <c r="I174" s="2"/>
    </row>
    <row r="175" spans="1:9" x14ac:dyDescent="0.25">
      <c r="A175" s="1">
        <f>COUNTIF($C$2:C175,"Да")</f>
        <v>2</v>
      </c>
      <c r="B175" s="45">
        <f t="shared" si="5"/>
        <v>45276</v>
      </c>
      <c r="C175" s="42" t="str">
        <f>IF(ISERROR(VLOOKUP(B175,'Aigen18-RF'!$C$3:$C$23,1,0)),"Нет","Да")</f>
        <v>Нет</v>
      </c>
      <c r="D175" s="43">
        <f t="shared" si="4"/>
        <v>365</v>
      </c>
      <c r="E175" s="44">
        <f>ROUND(('Все выпуски'!$L$3*'Все выпуски'!$L$6/100)/365*(B175-IF(C175="Нет",VLOOKUP(A175,'Aigen18-RF'!$A$2:$C$23,3,0),VLOOKUP((A175-1),'Aigen18-RF'!$A$2:$C$23,3,0))),2)</f>
        <v>2.52</v>
      </c>
      <c r="G175" s="43">
        <f>COUNTIF(D176:$D$1857,365)</f>
        <v>1110</v>
      </c>
      <c r="H175" s="43">
        <f>COUNTIF(D176:$D$1857,366)</f>
        <v>572</v>
      </c>
      <c r="I175" s="2"/>
    </row>
    <row r="176" spans="1:9" x14ac:dyDescent="0.25">
      <c r="A176" s="1">
        <f>COUNTIF($C$2:C176,"Да")</f>
        <v>2</v>
      </c>
      <c r="B176" s="45">
        <f t="shared" si="5"/>
        <v>45277</v>
      </c>
      <c r="C176" s="42" t="str">
        <f>IF(ISERROR(VLOOKUP(B176,'Aigen18-RF'!$C$3:$C$23,1,0)),"Нет","Да")</f>
        <v>Нет</v>
      </c>
      <c r="D176" s="43">
        <f t="shared" si="4"/>
        <v>365</v>
      </c>
      <c r="E176" s="44">
        <f>ROUND(('Все выпуски'!$L$3*'Все выпуски'!$L$6/100)/365*(B176-IF(C176="Нет",VLOOKUP(A176,'Aigen18-RF'!$A$2:$C$23,3,0),VLOOKUP((A176-1),'Aigen18-RF'!$A$2:$C$23,3,0))),2)</f>
        <v>2.63</v>
      </c>
      <c r="G176" s="43">
        <f>COUNTIF(D177:$D$1857,365)</f>
        <v>1109</v>
      </c>
      <c r="H176" s="43">
        <f>COUNTIF(D177:$D$1857,366)</f>
        <v>572</v>
      </c>
      <c r="I176" s="2"/>
    </row>
    <row r="177" spans="1:9" x14ac:dyDescent="0.25">
      <c r="A177" s="1">
        <f>COUNTIF($C$2:C177,"Да")</f>
        <v>2</v>
      </c>
      <c r="B177" s="45">
        <f t="shared" si="5"/>
        <v>45278</v>
      </c>
      <c r="C177" s="42" t="str">
        <f>IF(ISERROR(VLOOKUP(B177,'Aigen18-RF'!$C$3:$C$23,1,0)),"Нет","Да")</f>
        <v>Нет</v>
      </c>
      <c r="D177" s="43">
        <f t="shared" si="4"/>
        <v>365</v>
      </c>
      <c r="E177" s="44">
        <f>ROUND(('Все выпуски'!$L$3*'Все выпуски'!$L$6/100)/365*(B177-IF(C177="Нет",VLOOKUP(A177,'Aigen18-RF'!$A$2:$C$23,3,0),VLOOKUP((A177-1),'Aigen18-RF'!$A$2:$C$23,3,0))),2)</f>
        <v>2.74</v>
      </c>
      <c r="G177" s="43">
        <f>COUNTIF(D178:$D$1857,365)</f>
        <v>1108</v>
      </c>
      <c r="H177" s="43">
        <f>COUNTIF(D178:$D$1857,366)</f>
        <v>572</v>
      </c>
      <c r="I177" s="2"/>
    </row>
    <row r="178" spans="1:9" x14ac:dyDescent="0.25">
      <c r="A178" s="1">
        <f>COUNTIF($C$2:C178,"Да")</f>
        <v>2</v>
      </c>
      <c r="B178" s="45">
        <f t="shared" si="5"/>
        <v>45279</v>
      </c>
      <c r="C178" s="42" t="str">
        <f>IF(ISERROR(VLOOKUP(B178,'Aigen18-RF'!$C$3:$C$23,1,0)),"Нет","Да")</f>
        <v>Нет</v>
      </c>
      <c r="D178" s="43">
        <f t="shared" si="4"/>
        <v>365</v>
      </c>
      <c r="E178" s="44">
        <f>ROUND(('Все выпуски'!$L$3*'Все выпуски'!$L$6/100)/365*(B178-IF(C178="Нет",VLOOKUP(A178,'Aigen18-RF'!$A$2:$C$23,3,0),VLOOKUP((A178-1),'Aigen18-RF'!$A$2:$C$23,3,0))),2)</f>
        <v>2.85</v>
      </c>
      <c r="G178" s="43">
        <f>COUNTIF(D179:$D$1857,365)</f>
        <v>1107</v>
      </c>
      <c r="H178" s="43">
        <f>COUNTIF(D179:$D$1857,366)</f>
        <v>572</v>
      </c>
      <c r="I178" s="2"/>
    </row>
    <row r="179" spans="1:9" x14ac:dyDescent="0.25">
      <c r="A179" s="1">
        <f>COUNTIF($C$2:C179,"Да")</f>
        <v>2</v>
      </c>
      <c r="B179" s="45">
        <f t="shared" si="5"/>
        <v>45280</v>
      </c>
      <c r="C179" s="42" t="str">
        <f>IF(ISERROR(VLOOKUP(B179,'Aigen18-RF'!$C$3:$C$23,1,0)),"Нет","Да")</f>
        <v>Нет</v>
      </c>
      <c r="D179" s="43">
        <f t="shared" si="4"/>
        <v>365</v>
      </c>
      <c r="E179" s="44">
        <f>ROUND(('Все выпуски'!$L$3*'Все выпуски'!$L$6/100)/365*(B179-IF(C179="Нет",VLOOKUP(A179,'Aigen18-RF'!$A$2:$C$23,3,0),VLOOKUP((A179-1),'Aigen18-RF'!$A$2:$C$23,3,0))),2)</f>
        <v>2.96</v>
      </c>
      <c r="G179" s="43">
        <f>COUNTIF(D180:$D$1857,365)</f>
        <v>1106</v>
      </c>
      <c r="H179" s="43">
        <f>COUNTIF(D180:$D$1857,366)</f>
        <v>572</v>
      </c>
      <c r="I179" s="2"/>
    </row>
    <row r="180" spans="1:9" x14ac:dyDescent="0.25">
      <c r="A180" s="1">
        <f>COUNTIF($C$2:C180,"Да")</f>
        <v>2</v>
      </c>
      <c r="B180" s="45">
        <f t="shared" si="5"/>
        <v>45281</v>
      </c>
      <c r="C180" s="42" t="str">
        <f>IF(ISERROR(VLOOKUP(B180,'Aigen18-RF'!$C$3:$C$23,1,0)),"Нет","Да")</f>
        <v>Нет</v>
      </c>
      <c r="D180" s="43">
        <f t="shared" si="4"/>
        <v>365</v>
      </c>
      <c r="E180" s="44">
        <f>ROUND(('Все выпуски'!$L$3*'Все выпуски'!$L$6/100)/365*(B180-IF(C180="Нет",VLOOKUP(A180,'Aigen18-RF'!$A$2:$C$23,3,0),VLOOKUP((A180-1),'Aigen18-RF'!$A$2:$C$23,3,0))),2)</f>
        <v>3.07</v>
      </c>
      <c r="G180" s="43">
        <f>COUNTIF(D181:$D$1857,365)</f>
        <v>1105</v>
      </c>
      <c r="H180" s="43">
        <f>COUNTIF(D181:$D$1857,366)</f>
        <v>572</v>
      </c>
      <c r="I180" s="2"/>
    </row>
    <row r="181" spans="1:9" x14ac:dyDescent="0.25">
      <c r="A181" s="1">
        <f>COUNTIF($C$2:C181,"Да")</f>
        <v>2</v>
      </c>
      <c r="B181" s="45">
        <f t="shared" si="5"/>
        <v>45282</v>
      </c>
      <c r="C181" s="42" t="str">
        <f>IF(ISERROR(VLOOKUP(B181,'Aigen18-RF'!$C$3:$C$23,1,0)),"Нет","Да")</f>
        <v>Нет</v>
      </c>
      <c r="D181" s="43">
        <f t="shared" si="4"/>
        <v>365</v>
      </c>
      <c r="E181" s="44">
        <f>ROUND(('Все выпуски'!$L$3*'Все выпуски'!$L$6/100)/365*(B181-IF(C181="Нет",VLOOKUP(A181,'Aigen18-RF'!$A$2:$C$23,3,0),VLOOKUP((A181-1),'Aigen18-RF'!$A$2:$C$23,3,0))),2)</f>
        <v>3.18</v>
      </c>
      <c r="G181" s="43">
        <f>COUNTIF(D182:$D$1857,365)</f>
        <v>1104</v>
      </c>
      <c r="H181" s="43">
        <f>COUNTIF(D182:$D$1857,366)</f>
        <v>572</v>
      </c>
      <c r="I181" s="2"/>
    </row>
    <row r="182" spans="1:9" x14ac:dyDescent="0.25">
      <c r="A182" s="1">
        <f>COUNTIF($C$2:C182,"Да")</f>
        <v>2</v>
      </c>
      <c r="B182" s="45">
        <f t="shared" si="5"/>
        <v>45283</v>
      </c>
      <c r="C182" s="42" t="str">
        <f>IF(ISERROR(VLOOKUP(B182,'Aigen18-RF'!$C$3:$C$23,1,0)),"Нет","Да")</f>
        <v>Нет</v>
      </c>
      <c r="D182" s="43">
        <f t="shared" si="4"/>
        <v>365</v>
      </c>
      <c r="E182" s="44">
        <f>ROUND(('Все выпуски'!$L$3*'Все выпуски'!$L$6/100)/365*(B182-IF(C182="Нет",VLOOKUP(A182,'Aigen18-RF'!$A$2:$C$23,3,0),VLOOKUP((A182-1),'Aigen18-RF'!$A$2:$C$23,3,0))),2)</f>
        <v>3.29</v>
      </c>
      <c r="G182" s="43">
        <f>COUNTIF(D183:$D$1857,365)</f>
        <v>1103</v>
      </c>
      <c r="H182" s="43">
        <f>COUNTIF(D183:$D$1857,366)</f>
        <v>572</v>
      </c>
      <c r="I182" s="2"/>
    </row>
    <row r="183" spans="1:9" x14ac:dyDescent="0.25">
      <c r="A183" s="1">
        <f>COUNTIF($C$2:C183,"Да")</f>
        <v>2</v>
      </c>
      <c r="B183" s="45">
        <f t="shared" si="5"/>
        <v>45284</v>
      </c>
      <c r="C183" s="42" t="str">
        <f>IF(ISERROR(VLOOKUP(B183,'Aigen18-RF'!$C$3:$C$23,1,0)),"Нет","Да")</f>
        <v>Нет</v>
      </c>
      <c r="D183" s="43">
        <f t="shared" si="4"/>
        <v>365</v>
      </c>
      <c r="E183" s="44">
        <f>ROUND(('Все выпуски'!$L$3*'Все выпуски'!$L$6/100)/365*(B183-IF(C183="Нет",VLOOKUP(A183,'Aigen18-RF'!$A$2:$C$23,3,0),VLOOKUP((A183-1),'Aigen18-RF'!$A$2:$C$23,3,0))),2)</f>
        <v>3.4</v>
      </c>
      <c r="G183" s="43">
        <f>COUNTIF(D184:$D$1857,365)</f>
        <v>1102</v>
      </c>
      <c r="H183" s="43">
        <f>COUNTIF(D184:$D$1857,366)</f>
        <v>572</v>
      </c>
      <c r="I183" s="2"/>
    </row>
    <row r="184" spans="1:9" x14ac:dyDescent="0.25">
      <c r="A184" s="1">
        <f>COUNTIF($C$2:C184,"Да")</f>
        <v>2</v>
      </c>
      <c r="B184" s="45">
        <f t="shared" si="5"/>
        <v>45285</v>
      </c>
      <c r="C184" s="42" t="str">
        <f>IF(ISERROR(VLOOKUP(B184,'Aigen18-RF'!$C$3:$C$23,1,0)),"Нет","Да")</f>
        <v>Нет</v>
      </c>
      <c r="D184" s="43">
        <f t="shared" si="4"/>
        <v>365</v>
      </c>
      <c r="E184" s="44">
        <f>ROUND(('Все выпуски'!$L$3*'Все выпуски'!$L$6/100)/365*(B184-IF(C184="Нет",VLOOKUP(A184,'Aigen18-RF'!$A$2:$C$23,3,0),VLOOKUP((A184-1),'Aigen18-RF'!$A$2:$C$23,3,0))),2)</f>
        <v>3.51</v>
      </c>
      <c r="G184" s="43">
        <f>COUNTIF(D185:$D$1857,365)</f>
        <v>1101</v>
      </c>
      <c r="H184" s="43">
        <f>COUNTIF(D185:$D$1857,366)</f>
        <v>572</v>
      </c>
      <c r="I184" s="2"/>
    </row>
    <row r="185" spans="1:9" x14ac:dyDescent="0.25">
      <c r="A185" s="1">
        <f>COUNTIF($C$2:C185,"Да")</f>
        <v>2</v>
      </c>
      <c r="B185" s="45">
        <f t="shared" si="5"/>
        <v>45286</v>
      </c>
      <c r="C185" s="42" t="str">
        <f>IF(ISERROR(VLOOKUP(B185,'Aigen18-RF'!$C$3:$C$23,1,0)),"Нет","Да")</f>
        <v>Нет</v>
      </c>
      <c r="D185" s="43">
        <f t="shared" si="4"/>
        <v>365</v>
      </c>
      <c r="E185" s="44">
        <f>ROUND(('Все выпуски'!$L$3*'Все выпуски'!$L$6/100)/365*(B185-IF(C185="Нет",VLOOKUP(A185,'Aigen18-RF'!$A$2:$C$23,3,0),VLOOKUP((A185-1),'Aigen18-RF'!$A$2:$C$23,3,0))),2)</f>
        <v>3.62</v>
      </c>
      <c r="G185" s="43">
        <f>COUNTIF(D186:$D$1857,365)</f>
        <v>1100</v>
      </c>
      <c r="H185" s="43">
        <f>COUNTIF(D186:$D$1857,366)</f>
        <v>572</v>
      </c>
      <c r="I185" s="2"/>
    </row>
    <row r="186" spans="1:9" x14ac:dyDescent="0.25">
      <c r="A186" s="1">
        <f>COUNTIF($C$2:C186,"Да")</f>
        <v>2</v>
      </c>
      <c r="B186" s="45">
        <f t="shared" si="5"/>
        <v>45287</v>
      </c>
      <c r="C186" s="42" t="str">
        <f>IF(ISERROR(VLOOKUP(B186,'Aigen18-RF'!$C$3:$C$23,1,0)),"Нет","Да")</f>
        <v>Нет</v>
      </c>
      <c r="D186" s="43">
        <f t="shared" si="4"/>
        <v>365</v>
      </c>
      <c r="E186" s="44">
        <f>ROUND(('Все выпуски'!$L$3*'Все выпуски'!$L$6/100)/365*(B186-IF(C186="Нет",VLOOKUP(A186,'Aigen18-RF'!$A$2:$C$23,3,0),VLOOKUP((A186-1),'Aigen18-RF'!$A$2:$C$23,3,0))),2)</f>
        <v>3.73</v>
      </c>
      <c r="G186" s="43">
        <f>COUNTIF(D187:$D$1857,365)</f>
        <v>1099</v>
      </c>
      <c r="H186" s="43">
        <f>COUNTIF(D187:$D$1857,366)</f>
        <v>572</v>
      </c>
      <c r="I186" s="2"/>
    </row>
    <row r="187" spans="1:9" x14ac:dyDescent="0.25">
      <c r="A187" s="1">
        <f>COUNTIF($C$2:C187,"Да")</f>
        <v>2</v>
      </c>
      <c r="B187" s="45">
        <f t="shared" si="5"/>
        <v>45288</v>
      </c>
      <c r="C187" s="42" t="str">
        <f>IF(ISERROR(VLOOKUP(B187,'Aigen18-RF'!$C$3:$C$23,1,0)),"Нет","Да")</f>
        <v>Нет</v>
      </c>
      <c r="D187" s="43">
        <f t="shared" si="4"/>
        <v>365</v>
      </c>
      <c r="E187" s="44">
        <f>ROUND(('Все выпуски'!$L$3*'Все выпуски'!$L$6/100)/365*(B187-IF(C187="Нет",VLOOKUP(A187,'Aigen18-RF'!$A$2:$C$23,3,0),VLOOKUP((A187-1),'Aigen18-RF'!$A$2:$C$23,3,0))),2)</f>
        <v>3.84</v>
      </c>
      <c r="G187" s="43">
        <f>COUNTIF(D188:$D$1857,365)</f>
        <v>1098</v>
      </c>
      <c r="H187" s="43">
        <f>COUNTIF(D188:$D$1857,366)</f>
        <v>572</v>
      </c>
      <c r="I187" s="2"/>
    </row>
    <row r="188" spans="1:9" x14ac:dyDescent="0.25">
      <c r="A188" s="1">
        <f>COUNTIF($C$2:C188,"Да")</f>
        <v>2</v>
      </c>
      <c r="B188" s="45">
        <f t="shared" si="5"/>
        <v>45289</v>
      </c>
      <c r="C188" s="42" t="str">
        <f>IF(ISERROR(VLOOKUP(B188,'Aigen18-RF'!$C$3:$C$23,1,0)),"Нет","Да")</f>
        <v>Нет</v>
      </c>
      <c r="D188" s="43">
        <f t="shared" si="4"/>
        <v>365</v>
      </c>
      <c r="E188" s="44">
        <f>ROUND(('Все выпуски'!$L$3*'Все выпуски'!$L$6/100)/365*(B188-IF(C188="Нет",VLOOKUP(A188,'Aigen18-RF'!$A$2:$C$23,3,0),VLOOKUP((A188-1),'Aigen18-RF'!$A$2:$C$23,3,0))),2)</f>
        <v>3.95</v>
      </c>
      <c r="G188" s="43">
        <f>COUNTIF(D189:$D$1857,365)</f>
        <v>1097</v>
      </c>
      <c r="H188" s="43">
        <f>COUNTIF(D189:$D$1857,366)</f>
        <v>572</v>
      </c>
      <c r="I188" s="2"/>
    </row>
    <row r="189" spans="1:9" x14ac:dyDescent="0.25">
      <c r="A189" s="1">
        <f>COUNTIF($C$2:C189,"Да")</f>
        <v>2</v>
      </c>
      <c r="B189" s="45">
        <f t="shared" si="5"/>
        <v>45290</v>
      </c>
      <c r="C189" s="42" t="str">
        <f>IF(ISERROR(VLOOKUP(B189,'Aigen18-RF'!$C$3:$C$23,1,0)),"Нет","Да")</f>
        <v>Нет</v>
      </c>
      <c r="D189" s="43">
        <f t="shared" si="4"/>
        <v>365</v>
      </c>
      <c r="E189" s="44">
        <f>ROUND(('Все выпуски'!$L$3*'Все выпуски'!$L$6/100)/365*(B189-IF(C189="Нет",VLOOKUP(A189,'Aigen18-RF'!$A$2:$C$23,3,0),VLOOKUP((A189-1),'Aigen18-RF'!$A$2:$C$23,3,0))),2)</f>
        <v>4.05</v>
      </c>
      <c r="G189" s="43">
        <f>COUNTIF(D190:$D$1857,365)</f>
        <v>1096</v>
      </c>
      <c r="H189" s="43">
        <f>COUNTIF(D190:$D$1857,366)</f>
        <v>572</v>
      </c>
      <c r="I189" s="2"/>
    </row>
    <row r="190" spans="1:9" x14ac:dyDescent="0.25">
      <c r="A190" s="1">
        <f>COUNTIF($C$2:C190,"Да")</f>
        <v>2</v>
      </c>
      <c r="B190" s="45">
        <f t="shared" si="5"/>
        <v>45291</v>
      </c>
      <c r="C190" s="42" t="str">
        <f>IF(ISERROR(VLOOKUP(B190,'Aigen18-RF'!$C$3:$C$23,1,0)),"Нет","Да")</f>
        <v>Нет</v>
      </c>
      <c r="D190" s="43">
        <f t="shared" si="4"/>
        <v>365</v>
      </c>
      <c r="E190" s="44">
        <f>ROUND(('Все выпуски'!$L$3*'Все выпуски'!$L$6/100)/365*(B190-IF(C190="Нет",VLOOKUP(A190,'Aigen18-RF'!$A$2:$C$23,3,0),VLOOKUP((A190-1),'Aigen18-RF'!$A$2:$C$23,3,0))),2)</f>
        <v>4.16</v>
      </c>
      <c r="F190" s="44">
        <f>('Все выпуски'!$L$3*'Все выпуски'!$L$6/100)/365*(B190-IF(C190="Нет",VLOOKUP(A190,'Aigen18-RF'!$A$2:$C$23,3,0),VLOOKUP((A190-1),'Aigen18-RF'!$A$2:$C$23,3,0)))</f>
        <v>4.1643835616438354</v>
      </c>
      <c r="G190" s="43">
        <f>COUNTIF(D191:$D$1857,365)</f>
        <v>1095</v>
      </c>
      <c r="H190" s="43">
        <f>COUNTIF(D191:$D$1857,366)</f>
        <v>572</v>
      </c>
      <c r="I190" s="2"/>
    </row>
    <row r="191" spans="1:9" x14ac:dyDescent="0.25">
      <c r="A191" s="1">
        <f>COUNTIF($C$2:C191,"Да")</f>
        <v>2</v>
      </c>
      <c r="B191" s="45">
        <f t="shared" si="5"/>
        <v>45292</v>
      </c>
      <c r="C191" s="42" t="str">
        <f>IF(ISERROR(VLOOKUP(B191,'Aigen18-RF'!$C$3:$C$23,1,0)),"Нет","Да")</f>
        <v>Нет</v>
      </c>
      <c r="D191" s="43">
        <f t="shared" si="4"/>
        <v>366</v>
      </c>
      <c r="E191" s="44">
        <f>ROUND(('Все выпуски'!$L$3*'Все выпуски'!$L$6/100)*((B191-$B$190)/366)+$F$190,2)</f>
        <v>4.2699999999999996</v>
      </c>
      <c r="G191" s="43">
        <f>COUNTIF(D192:$D$1857,365)</f>
        <v>1095</v>
      </c>
      <c r="H191" s="43">
        <f>COUNTIF(D192:$D$1857,366)</f>
        <v>571</v>
      </c>
      <c r="I191" s="2"/>
    </row>
    <row r="192" spans="1:9" x14ac:dyDescent="0.25">
      <c r="A192" s="1">
        <f>COUNTIF($C$2:C192,"Да")</f>
        <v>2</v>
      </c>
      <c r="B192" s="45">
        <f t="shared" si="5"/>
        <v>45293</v>
      </c>
      <c r="C192" s="42" t="str">
        <f>IF(ISERROR(VLOOKUP(B192,'Aigen18-RF'!$C$3:$C$23,1,0)),"Нет","Да")</f>
        <v>Нет</v>
      </c>
      <c r="D192" s="43">
        <f t="shared" si="4"/>
        <v>366</v>
      </c>
      <c r="E192" s="44">
        <f>ROUND(('Все выпуски'!$L$3*'Все выпуски'!$L$6/100)*((B192-$B$190)/366)+$F$190,2)</f>
        <v>4.38</v>
      </c>
      <c r="G192" s="43">
        <f>COUNTIF(D193:$D$1857,365)</f>
        <v>1095</v>
      </c>
      <c r="H192" s="43">
        <f>COUNTIF(D193:$D$1857,366)</f>
        <v>570</v>
      </c>
      <c r="I192" s="2"/>
    </row>
    <row r="193" spans="1:9" x14ac:dyDescent="0.25">
      <c r="A193" s="1">
        <f>COUNTIF($C$2:C193,"Да")</f>
        <v>2</v>
      </c>
      <c r="B193" s="45">
        <f t="shared" si="5"/>
        <v>45294</v>
      </c>
      <c r="C193" s="42" t="str">
        <f>IF(ISERROR(VLOOKUP(B193,'Aigen18-RF'!$C$3:$C$23,1,0)),"Нет","Да")</f>
        <v>Нет</v>
      </c>
      <c r="D193" s="43">
        <f t="shared" si="4"/>
        <v>366</v>
      </c>
      <c r="E193" s="44">
        <f>ROUND(('Все выпуски'!$L$3*'Все выпуски'!$L$6/100)*((B193-$B$190)/366)+$F$190,2)</f>
        <v>4.49</v>
      </c>
      <c r="G193" s="43">
        <f>COUNTIF(D194:$D$1857,365)</f>
        <v>1095</v>
      </c>
      <c r="H193" s="43">
        <f>COUNTIF(D194:$D$1857,366)</f>
        <v>569</v>
      </c>
      <c r="I193" s="2"/>
    </row>
    <row r="194" spans="1:9" x14ac:dyDescent="0.25">
      <c r="A194" s="1">
        <f>COUNTIF($C$2:C194,"Да")</f>
        <v>2</v>
      </c>
      <c r="B194" s="45">
        <f t="shared" si="5"/>
        <v>45295</v>
      </c>
      <c r="C194" s="42" t="str">
        <f>IF(ISERROR(VLOOKUP(B194,'Aigen18-RF'!$C$3:$C$23,1,0)),"Нет","Да")</f>
        <v>Нет</v>
      </c>
      <c r="D194" s="43">
        <f t="shared" si="4"/>
        <v>366</v>
      </c>
      <c r="E194" s="44">
        <f>ROUND(('Все выпуски'!$L$3*'Все выпуски'!$L$6/100)*((B194-$B$190)/366)+$F$190,2)</f>
        <v>4.5999999999999996</v>
      </c>
      <c r="G194" s="43">
        <f>COUNTIF(D195:$D$1857,365)</f>
        <v>1095</v>
      </c>
      <c r="H194" s="43">
        <f>COUNTIF(D195:$D$1857,366)</f>
        <v>568</v>
      </c>
      <c r="I194" s="2"/>
    </row>
    <row r="195" spans="1:9" x14ac:dyDescent="0.25">
      <c r="A195" s="1">
        <f>COUNTIF($C$2:C195,"Да")</f>
        <v>2</v>
      </c>
      <c r="B195" s="45">
        <f t="shared" si="5"/>
        <v>45296</v>
      </c>
      <c r="C195" s="42" t="str">
        <f>IF(ISERROR(VLOOKUP(B195,'Aigen18-RF'!$C$3:$C$23,1,0)),"Нет","Да")</f>
        <v>Нет</v>
      </c>
      <c r="D195" s="43">
        <f t="shared" ref="D195:D258" si="6">IF(MOD(YEAR(B195),4)=0,366,365)</f>
        <v>366</v>
      </c>
      <c r="E195" s="44">
        <f>ROUND(('Все выпуски'!$L$3*'Все выпуски'!$L$6/100)*((B195-$B$190)/366)+$F$190,2)</f>
        <v>4.71</v>
      </c>
      <c r="G195" s="43">
        <f>COUNTIF(D196:$D$1857,365)</f>
        <v>1095</v>
      </c>
      <c r="H195" s="43">
        <f>COUNTIF(D196:$D$1857,366)</f>
        <v>567</v>
      </c>
      <c r="I195" s="2"/>
    </row>
    <row r="196" spans="1:9" x14ac:dyDescent="0.25">
      <c r="A196" s="1">
        <f>COUNTIF($C$2:C196,"Да")</f>
        <v>2</v>
      </c>
      <c r="B196" s="45">
        <f t="shared" ref="B196:B259" si="7">B195+1</f>
        <v>45297</v>
      </c>
      <c r="C196" s="42" t="str">
        <f>IF(ISERROR(VLOOKUP(B196,'Aigen18-RF'!$C$3:$C$23,1,0)),"Нет","Да")</f>
        <v>Нет</v>
      </c>
      <c r="D196" s="43">
        <f t="shared" si="6"/>
        <v>366</v>
      </c>
      <c r="E196" s="44">
        <f>ROUND(('Все выпуски'!$L$3*'Все выпуски'!$L$6/100)*((B196-$B$190)/366)+$F$190,2)</f>
        <v>4.82</v>
      </c>
      <c r="G196" s="43">
        <f>COUNTIF(D197:$D$1857,365)</f>
        <v>1095</v>
      </c>
      <c r="H196" s="43">
        <f>COUNTIF(D197:$D$1857,366)</f>
        <v>566</v>
      </c>
      <c r="I196" s="2"/>
    </row>
    <row r="197" spans="1:9" x14ac:dyDescent="0.25">
      <c r="A197" s="1">
        <f>COUNTIF($C$2:C197,"Да")</f>
        <v>2</v>
      </c>
      <c r="B197" s="45">
        <f t="shared" si="7"/>
        <v>45298</v>
      </c>
      <c r="C197" s="42" t="str">
        <f>IF(ISERROR(VLOOKUP(B197,'Aigen18-RF'!$C$3:$C$23,1,0)),"Нет","Да")</f>
        <v>Нет</v>
      </c>
      <c r="D197" s="43">
        <f t="shared" si="6"/>
        <v>366</v>
      </c>
      <c r="E197" s="44">
        <f>ROUND(('Все выпуски'!$L$3*'Все выпуски'!$L$6/100)*((B197-$B$190)/366)+$F$190,2)</f>
        <v>4.93</v>
      </c>
      <c r="G197" s="43">
        <f>COUNTIF(D198:$D$1857,365)</f>
        <v>1095</v>
      </c>
      <c r="H197" s="43">
        <f>COUNTIF(D198:$D$1857,366)</f>
        <v>565</v>
      </c>
      <c r="I197" s="2"/>
    </row>
    <row r="198" spans="1:9" x14ac:dyDescent="0.25">
      <c r="A198" s="1">
        <f>COUNTIF($C$2:C198,"Да")</f>
        <v>2</v>
      </c>
      <c r="B198" s="45">
        <f t="shared" si="7"/>
        <v>45299</v>
      </c>
      <c r="C198" s="42" t="str">
        <f>IF(ISERROR(VLOOKUP(B198,'Aigen18-RF'!$C$3:$C$23,1,0)),"Нет","Да")</f>
        <v>Нет</v>
      </c>
      <c r="D198" s="43">
        <f t="shared" si="6"/>
        <v>366</v>
      </c>
      <c r="E198" s="44">
        <f>ROUND(('Все выпуски'!$L$3*'Все выпуски'!$L$6/100)*((B198-$B$190)/366)+$F$190,2)</f>
        <v>5.04</v>
      </c>
      <c r="G198" s="43">
        <f>COUNTIF(D199:$D$1857,365)</f>
        <v>1095</v>
      </c>
      <c r="H198" s="43">
        <f>COUNTIF(D199:$D$1857,366)</f>
        <v>564</v>
      </c>
      <c r="I198" s="2"/>
    </row>
    <row r="199" spans="1:9" x14ac:dyDescent="0.25">
      <c r="A199" s="1">
        <f>COUNTIF($C$2:C199,"Да")</f>
        <v>2</v>
      </c>
      <c r="B199" s="45">
        <f t="shared" si="7"/>
        <v>45300</v>
      </c>
      <c r="C199" s="42" t="str">
        <f>IF(ISERROR(VLOOKUP(B199,'Aigen18-RF'!$C$3:$C$23,1,0)),"Нет","Да")</f>
        <v>Нет</v>
      </c>
      <c r="D199" s="43">
        <f t="shared" si="6"/>
        <v>366</v>
      </c>
      <c r="E199" s="44">
        <f>ROUND(('Все выпуски'!$L$3*'Все выпуски'!$L$6/100)*((B199-$B$190)/366)+$F$190,2)</f>
        <v>5.15</v>
      </c>
      <c r="G199" s="43">
        <f>COUNTIF(D200:$D$1857,365)</f>
        <v>1095</v>
      </c>
      <c r="H199" s="43">
        <f>COUNTIF(D200:$D$1857,366)</f>
        <v>563</v>
      </c>
      <c r="I199" s="2"/>
    </row>
    <row r="200" spans="1:9" x14ac:dyDescent="0.25">
      <c r="A200" s="1">
        <f>COUNTIF($C$2:C200,"Да")</f>
        <v>2</v>
      </c>
      <c r="B200" s="45">
        <f t="shared" si="7"/>
        <v>45301</v>
      </c>
      <c r="C200" s="42" t="str">
        <f>IF(ISERROR(VLOOKUP(B200,'Aigen18-RF'!$C$3:$C$23,1,0)),"Нет","Да")</f>
        <v>Нет</v>
      </c>
      <c r="D200" s="43">
        <f t="shared" si="6"/>
        <v>366</v>
      </c>
      <c r="E200" s="44">
        <f>ROUND(('Все выпуски'!$L$3*'Все выпуски'!$L$6/100)*((B200-$B$190)/366)+$F$190,2)</f>
        <v>5.26</v>
      </c>
      <c r="G200" s="43">
        <f>COUNTIF(D201:$D$1857,365)</f>
        <v>1095</v>
      </c>
      <c r="H200" s="43">
        <f>COUNTIF(D201:$D$1857,366)</f>
        <v>562</v>
      </c>
      <c r="I200" s="2"/>
    </row>
    <row r="201" spans="1:9" x14ac:dyDescent="0.25">
      <c r="A201" s="1">
        <f>COUNTIF($C$2:C201,"Да")</f>
        <v>2</v>
      </c>
      <c r="B201" s="45">
        <f t="shared" si="7"/>
        <v>45302</v>
      </c>
      <c r="C201" s="42" t="str">
        <f>IF(ISERROR(VLOOKUP(B201,'Aigen18-RF'!$C$3:$C$23,1,0)),"Нет","Да")</f>
        <v>Нет</v>
      </c>
      <c r="D201" s="43">
        <f t="shared" si="6"/>
        <v>366</v>
      </c>
      <c r="E201" s="44">
        <f>ROUND(('Все выпуски'!$L$3*'Все выпуски'!$L$6/100)*((B201-$B$190)/366)+$F$190,2)</f>
        <v>5.37</v>
      </c>
      <c r="G201" s="43">
        <f>COUNTIF(D202:$D$1857,365)</f>
        <v>1095</v>
      </c>
      <c r="H201" s="43">
        <f>COUNTIF(D202:$D$1857,366)</f>
        <v>561</v>
      </c>
      <c r="I201" s="2"/>
    </row>
    <row r="202" spans="1:9" x14ac:dyDescent="0.25">
      <c r="A202" s="1">
        <f>COUNTIF($C$2:C202,"Да")</f>
        <v>2</v>
      </c>
      <c r="B202" s="45">
        <f t="shared" si="7"/>
        <v>45303</v>
      </c>
      <c r="C202" s="42" t="str">
        <f>IF(ISERROR(VLOOKUP(B202,'Aigen18-RF'!$C$3:$C$23,1,0)),"Нет","Да")</f>
        <v>Нет</v>
      </c>
      <c r="D202" s="43">
        <f t="shared" si="6"/>
        <v>366</v>
      </c>
      <c r="E202" s="44">
        <f>ROUND(('Все выпуски'!$L$3*'Все выпуски'!$L$6/100)*((B202-$B$190)/366)+$F$190,2)</f>
        <v>5.48</v>
      </c>
      <c r="G202" s="43">
        <f>COUNTIF(D203:$D$1857,365)</f>
        <v>1095</v>
      </c>
      <c r="H202" s="43">
        <f>COUNTIF(D203:$D$1857,366)</f>
        <v>560</v>
      </c>
      <c r="I202" s="2"/>
    </row>
    <row r="203" spans="1:9" x14ac:dyDescent="0.25">
      <c r="A203" s="1">
        <f>COUNTIF($C$2:C203,"Да")</f>
        <v>2</v>
      </c>
      <c r="B203" s="45">
        <f t="shared" si="7"/>
        <v>45304</v>
      </c>
      <c r="C203" s="42" t="str">
        <f>IF(ISERROR(VLOOKUP(B203,'Aigen18-RF'!$C$3:$C$23,1,0)),"Нет","Да")</f>
        <v>Нет</v>
      </c>
      <c r="D203" s="43">
        <f t="shared" si="6"/>
        <v>366</v>
      </c>
      <c r="E203" s="44">
        <f>ROUND(('Все выпуски'!$L$3*'Все выпуски'!$L$6/100)*((B203-$B$190)/366)+$F$190,2)</f>
        <v>5.59</v>
      </c>
      <c r="G203" s="43">
        <f>COUNTIF(D204:$D$1857,365)</f>
        <v>1095</v>
      </c>
      <c r="H203" s="43">
        <f>COUNTIF(D204:$D$1857,366)</f>
        <v>559</v>
      </c>
      <c r="I203" s="2"/>
    </row>
    <row r="204" spans="1:9" x14ac:dyDescent="0.25">
      <c r="A204" s="1">
        <f>COUNTIF($C$2:C204,"Да")</f>
        <v>2</v>
      </c>
      <c r="B204" s="45">
        <f t="shared" si="7"/>
        <v>45305</v>
      </c>
      <c r="C204" s="42" t="str">
        <f>IF(ISERROR(VLOOKUP(B204,'Aigen18-RF'!$C$3:$C$23,1,0)),"Нет","Да")</f>
        <v>Нет</v>
      </c>
      <c r="D204" s="43">
        <f t="shared" si="6"/>
        <v>366</v>
      </c>
      <c r="E204" s="44">
        <f>ROUND(('Все выпуски'!$L$3*'Все выпуски'!$L$6/100)*((B204-$B$190)/366)+$F$190,2)</f>
        <v>5.69</v>
      </c>
      <c r="G204" s="43">
        <f>COUNTIF(D205:$D$1857,365)</f>
        <v>1095</v>
      </c>
      <c r="H204" s="43">
        <f>COUNTIF(D205:$D$1857,366)</f>
        <v>558</v>
      </c>
      <c r="I204" s="2"/>
    </row>
    <row r="205" spans="1:9" x14ac:dyDescent="0.25">
      <c r="A205" s="1">
        <f>COUNTIF($C$2:C205,"Да")</f>
        <v>2</v>
      </c>
      <c r="B205" s="45">
        <f t="shared" si="7"/>
        <v>45306</v>
      </c>
      <c r="C205" s="42" t="str">
        <f>IF(ISERROR(VLOOKUP(B205,'Aigen18-RF'!$C$3:$C$23,1,0)),"Нет","Да")</f>
        <v>Нет</v>
      </c>
      <c r="D205" s="43">
        <f t="shared" si="6"/>
        <v>366</v>
      </c>
      <c r="E205" s="44">
        <f>ROUND(('Все выпуски'!$L$3*'Все выпуски'!$L$6/100)*((B205-$B$190)/366)+$F$190,2)</f>
        <v>5.8</v>
      </c>
      <c r="G205" s="43">
        <f>COUNTIF(D206:$D$1857,365)</f>
        <v>1095</v>
      </c>
      <c r="H205" s="43">
        <f>COUNTIF(D206:$D$1857,366)</f>
        <v>557</v>
      </c>
      <c r="I205" s="2"/>
    </row>
    <row r="206" spans="1:9" x14ac:dyDescent="0.25">
      <c r="A206" s="1">
        <f>COUNTIF($C$2:C206,"Да")</f>
        <v>2</v>
      </c>
      <c r="B206" s="45">
        <f t="shared" si="7"/>
        <v>45307</v>
      </c>
      <c r="C206" s="42" t="str">
        <f>IF(ISERROR(VLOOKUP(B206,'Aigen18-RF'!$C$3:$C$23,1,0)),"Нет","Да")</f>
        <v>Нет</v>
      </c>
      <c r="D206" s="43">
        <f t="shared" si="6"/>
        <v>366</v>
      </c>
      <c r="E206" s="44">
        <f>ROUND(('Все выпуски'!$L$3*'Все выпуски'!$L$6/100)*((B206-$B$190)/366)+$F$190,2)</f>
        <v>5.91</v>
      </c>
      <c r="G206" s="43">
        <f>COUNTIF(D207:$D$1857,365)</f>
        <v>1095</v>
      </c>
      <c r="H206" s="43">
        <f>COUNTIF(D207:$D$1857,366)</f>
        <v>556</v>
      </c>
      <c r="I206" s="2"/>
    </row>
    <row r="207" spans="1:9" x14ac:dyDescent="0.25">
      <c r="A207" s="1">
        <f>COUNTIF($C$2:C207,"Да")</f>
        <v>2</v>
      </c>
      <c r="B207" s="45">
        <f t="shared" si="7"/>
        <v>45308</v>
      </c>
      <c r="C207" s="42" t="str">
        <f>IF(ISERROR(VLOOKUP(B207,'Aigen18-RF'!$C$3:$C$23,1,0)),"Нет","Да")</f>
        <v>Нет</v>
      </c>
      <c r="D207" s="43">
        <f t="shared" si="6"/>
        <v>366</v>
      </c>
      <c r="E207" s="44">
        <f>ROUND(('Все выпуски'!$L$3*'Все выпуски'!$L$6/100)*((B207-$B$190)/366)+$F$190,2)</f>
        <v>6.02</v>
      </c>
      <c r="G207" s="43">
        <f>COUNTIF(D208:$D$1857,365)</f>
        <v>1095</v>
      </c>
      <c r="H207" s="43">
        <f>COUNTIF(D208:$D$1857,366)</f>
        <v>555</v>
      </c>
      <c r="I207" s="2"/>
    </row>
    <row r="208" spans="1:9" x14ac:dyDescent="0.25">
      <c r="A208" s="1">
        <f>COUNTIF($C$2:C208,"Да")</f>
        <v>2</v>
      </c>
      <c r="B208" s="45">
        <f t="shared" si="7"/>
        <v>45309</v>
      </c>
      <c r="C208" s="42" t="str">
        <f>IF(ISERROR(VLOOKUP(B208,'Aigen18-RF'!$C$3:$C$23,1,0)),"Нет","Да")</f>
        <v>Нет</v>
      </c>
      <c r="D208" s="43">
        <f t="shared" si="6"/>
        <v>366</v>
      </c>
      <c r="E208" s="44">
        <f>ROUND(('Все выпуски'!$L$3*'Все выпуски'!$L$6/100)*((B208-$B$190)/366)+$F$190,2)</f>
        <v>6.13</v>
      </c>
      <c r="G208" s="43">
        <f>COUNTIF(D209:$D$1857,365)</f>
        <v>1095</v>
      </c>
      <c r="H208" s="43">
        <f>COUNTIF(D209:$D$1857,366)</f>
        <v>554</v>
      </c>
      <c r="I208" s="2"/>
    </row>
    <row r="209" spans="1:9" x14ac:dyDescent="0.25">
      <c r="A209" s="1">
        <f>COUNTIF($C$2:C209,"Да")</f>
        <v>2</v>
      </c>
      <c r="B209" s="45">
        <f t="shared" si="7"/>
        <v>45310</v>
      </c>
      <c r="C209" s="42" t="str">
        <f>IF(ISERROR(VLOOKUP(B209,'Aigen18-RF'!$C$3:$C$23,1,0)),"Нет","Да")</f>
        <v>Нет</v>
      </c>
      <c r="D209" s="43">
        <f t="shared" si="6"/>
        <v>366</v>
      </c>
      <c r="E209" s="44">
        <f>ROUND(('Все выпуски'!$L$3*'Все выпуски'!$L$6/100)*((B209-$B$190)/366)+$F$190,2)</f>
        <v>6.24</v>
      </c>
      <c r="G209" s="43">
        <f>COUNTIF(D210:$D$1857,365)</f>
        <v>1095</v>
      </c>
      <c r="H209" s="43">
        <f>COUNTIF(D210:$D$1857,366)</f>
        <v>553</v>
      </c>
      <c r="I209" s="2"/>
    </row>
    <row r="210" spans="1:9" x14ac:dyDescent="0.25">
      <c r="A210" s="1">
        <f>COUNTIF($C$2:C210,"Да")</f>
        <v>2</v>
      </c>
      <c r="B210" s="45">
        <f t="shared" si="7"/>
        <v>45311</v>
      </c>
      <c r="C210" s="42" t="str">
        <f>IF(ISERROR(VLOOKUP(B210,'Aigen18-RF'!$C$3:$C$23,1,0)),"Нет","Да")</f>
        <v>Нет</v>
      </c>
      <c r="D210" s="43">
        <f t="shared" si="6"/>
        <v>366</v>
      </c>
      <c r="E210" s="44">
        <f>ROUND(('Все выпуски'!$L$3*'Все выпуски'!$L$6/100)*((B210-$B$190)/366)+$F$190,2)</f>
        <v>6.35</v>
      </c>
      <c r="G210" s="43">
        <f>COUNTIF(D211:$D$1857,365)</f>
        <v>1095</v>
      </c>
      <c r="H210" s="43">
        <f>COUNTIF(D211:$D$1857,366)</f>
        <v>552</v>
      </c>
      <c r="I210" s="2"/>
    </row>
    <row r="211" spans="1:9" x14ac:dyDescent="0.25">
      <c r="A211" s="1">
        <f>COUNTIF($C$2:C211,"Да")</f>
        <v>2</v>
      </c>
      <c r="B211" s="45">
        <f t="shared" si="7"/>
        <v>45312</v>
      </c>
      <c r="C211" s="42" t="str">
        <f>IF(ISERROR(VLOOKUP(B211,'Aigen18-RF'!$C$3:$C$23,1,0)),"Нет","Да")</f>
        <v>Нет</v>
      </c>
      <c r="D211" s="43">
        <f t="shared" si="6"/>
        <v>366</v>
      </c>
      <c r="E211" s="44">
        <f>ROUND(('Все выпуски'!$L$3*'Все выпуски'!$L$6/100)*((B211-$B$190)/366)+$F$190,2)</f>
        <v>6.46</v>
      </c>
      <c r="G211" s="43">
        <f>COUNTIF(D212:$D$1857,365)</f>
        <v>1095</v>
      </c>
      <c r="H211" s="43">
        <f>COUNTIF(D212:$D$1857,366)</f>
        <v>551</v>
      </c>
      <c r="I211" s="2"/>
    </row>
    <row r="212" spans="1:9" x14ac:dyDescent="0.25">
      <c r="A212" s="1">
        <f>COUNTIF($C$2:C212,"Да")</f>
        <v>2</v>
      </c>
      <c r="B212" s="45">
        <f t="shared" si="7"/>
        <v>45313</v>
      </c>
      <c r="C212" s="42" t="str">
        <f>IF(ISERROR(VLOOKUP(B212,'Aigen18-RF'!$C$3:$C$23,1,0)),"Нет","Да")</f>
        <v>Нет</v>
      </c>
      <c r="D212" s="43">
        <f t="shared" si="6"/>
        <v>366</v>
      </c>
      <c r="E212" s="44">
        <f>ROUND(('Все выпуски'!$L$3*'Все выпуски'!$L$6/100)*((B212-$B$190)/366)+$F$190,2)</f>
        <v>6.57</v>
      </c>
      <c r="G212" s="43">
        <f>COUNTIF(D213:$D$1857,365)</f>
        <v>1095</v>
      </c>
      <c r="H212" s="43">
        <f>COUNTIF(D213:$D$1857,366)</f>
        <v>550</v>
      </c>
      <c r="I212" s="2"/>
    </row>
    <row r="213" spans="1:9" x14ac:dyDescent="0.25">
      <c r="A213" s="1">
        <f>COUNTIF($C$2:C213,"Да")</f>
        <v>2</v>
      </c>
      <c r="B213" s="45">
        <f t="shared" si="7"/>
        <v>45314</v>
      </c>
      <c r="C213" s="42" t="str">
        <f>IF(ISERROR(VLOOKUP(B213,'Aigen18-RF'!$C$3:$C$23,1,0)),"Нет","Да")</f>
        <v>Нет</v>
      </c>
      <c r="D213" s="43">
        <f t="shared" si="6"/>
        <v>366</v>
      </c>
      <c r="E213" s="44">
        <f>ROUND(('Все выпуски'!$L$3*'Все выпуски'!$L$6/100)*((B213-$B$190)/366)+$F$190,2)</f>
        <v>6.68</v>
      </c>
      <c r="G213" s="43">
        <f>COUNTIF(D214:$D$1857,365)</f>
        <v>1095</v>
      </c>
      <c r="H213" s="43">
        <f>COUNTIF(D214:$D$1857,366)</f>
        <v>549</v>
      </c>
      <c r="I213" s="2"/>
    </row>
    <row r="214" spans="1:9" x14ac:dyDescent="0.25">
      <c r="A214" s="1">
        <f>COUNTIF($C$2:C214,"Да")</f>
        <v>2</v>
      </c>
      <c r="B214" s="45">
        <f t="shared" si="7"/>
        <v>45315</v>
      </c>
      <c r="C214" s="42" t="str">
        <f>IF(ISERROR(VLOOKUP(B214,'Aigen18-RF'!$C$3:$C$23,1,0)),"Нет","Да")</f>
        <v>Нет</v>
      </c>
      <c r="D214" s="43">
        <f t="shared" si="6"/>
        <v>366</v>
      </c>
      <c r="E214" s="44">
        <f>ROUND(('Все выпуски'!$L$3*'Все выпуски'!$L$6/100)*((B214-$B$190)/366)+$F$190,2)</f>
        <v>6.79</v>
      </c>
      <c r="G214" s="43">
        <f>COUNTIF(D215:$D$1857,365)</f>
        <v>1095</v>
      </c>
      <c r="H214" s="43">
        <f>COUNTIF(D215:$D$1857,366)</f>
        <v>548</v>
      </c>
      <c r="I214" s="2"/>
    </row>
    <row r="215" spans="1:9" x14ac:dyDescent="0.25">
      <c r="A215" s="1">
        <f>COUNTIF($C$2:C215,"Да")</f>
        <v>2</v>
      </c>
      <c r="B215" s="45">
        <f t="shared" si="7"/>
        <v>45316</v>
      </c>
      <c r="C215" s="42" t="str">
        <f>IF(ISERROR(VLOOKUP(B215,'Aigen18-RF'!$C$3:$C$23,1,0)),"Нет","Да")</f>
        <v>Нет</v>
      </c>
      <c r="D215" s="43">
        <f t="shared" si="6"/>
        <v>366</v>
      </c>
      <c r="E215" s="44">
        <f>ROUND(('Все выпуски'!$L$3*'Все выпуски'!$L$6/100)*((B215-$B$190)/366)+$F$190,2)</f>
        <v>6.9</v>
      </c>
      <c r="G215" s="43">
        <f>COUNTIF(D216:$D$1857,365)</f>
        <v>1095</v>
      </c>
      <c r="H215" s="43">
        <f>COUNTIF(D216:$D$1857,366)</f>
        <v>547</v>
      </c>
      <c r="I215" s="2"/>
    </row>
    <row r="216" spans="1:9" x14ac:dyDescent="0.25">
      <c r="A216" s="1">
        <f>COUNTIF($C$2:C216,"Да")</f>
        <v>2</v>
      </c>
      <c r="B216" s="45">
        <f t="shared" si="7"/>
        <v>45317</v>
      </c>
      <c r="C216" s="42" t="str">
        <f>IF(ISERROR(VLOOKUP(B216,'Aigen18-RF'!$C$3:$C$23,1,0)),"Нет","Да")</f>
        <v>Нет</v>
      </c>
      <c r="D216" s="43">
        <f t="shared" si="6"/>
        <v>366</v>
      </c>
      <c r="E216" s="44">
        <f>ROUND(('Все выпуски'!$L$3*'Все выпуски'!$L$6/100)*((B216-$B$190)/366)+$F$190,2)</f>
        <v>7.01</v>
      </c>
      <c r="G216" s="43">
        <f>COUNTIF(D217:$D$1857,365)</f>
        <v>1095</v>
      </c>
      <c r="H216" s="43">
        <f>COUNTIF(D217:$D$1857,366)</f>
        <v>546</v>
      </c>
      <c r="I216" s="2"/>
    </row>
    <row r="217" spans="1:9" x14ac:dyDescent="0.25">
      <c r="A217" s="1">
        <f>COUNTIF($C$2:C217,"Да")</f>
        <v>2</v>
      </c>
      <c r="B217" s="45">
        <f t="shared" si="7"/>
        <v>45318</v>
      </c>
      <c r="C217" s="42" t="str">
        <f>IF(ISERROR(VLOOKUP(B217,'Aigen18-RF'!$C$3:$C$23,1,0)),"Нет","Да")</f>
        <v>Нет</v>
      </c>
      <c r="D217" s="43">
        <f t="shared" si="6"/>
        <v>366</v>
      </c>
      <c r="E217" s="44">
        <f>ROUND(('Все выпуски'!$L$3*'Все выпуски'!$L$6/100)*((B217-$B$190)/366)+$F$190,2)</f>
        <v>7.12</v>
      </c>
      <c r="G217" s="43">
        <f>COUNTIF(D218:$D$1857,365)</f>
        <v>1095</v>
      </c>
      <c r="H217" s="43">
        <f>COUNTIF(D218:$D$1857,366)</f>
        <v>545</v>
      </c>
      <c r="I217" s="2"/>
    </row>
    <row r="218" spans="1:9" x14ac:dyDescent="0.25">
      <c r="A218" s="1">
        <f>COUNTIF($C$2:C218,"Да")</f>
        <v>2</v>
      </c>
      <c r="B218" s="45">
        <f t="shared" si="7"/>
        <v>45319</v>
      </c>
      <c r="C218" s="42" t="str">
        <f>IF(ISERROR(VLOOKUP(B218,'Aigen18-RF'!$C$3:$C$23,1,0)),"Нет","Да")</f>
        <v>Нет</v>
      </c>
      <c r="D218" s="43">
        <f t="shared" si="6"/>
        <v>366</v>
      </c>
      <c r="E218" s="44">
        <f>ROUND(('Все выпуски'!$L$3*'Все выпуски'!$L$6/100)*((B218-$B$190)/366)+$F$190,2)</f>
        <v>7.22</v>
      </c>
      <c r="G218" s="43">
        <f>COUNTIF(D219:$D$1857,365)</f>
        <v>1095</v>
      </c>
      <c r="H218" s="43">
        <f>COUNTIF(D219:$D$1857,366)</f>
        <v>544</v>
      </c>
      <c r="I218" s="2"/>
    </row>
    <row r="219" spans="1:9" x14ac:dyDescent="0.25">
      <c r="A219" s="1">
        <f>COUNTIF($C$2:C219,"Да")</f>
        <v>2</v>
      </c>
      <c r="B219" s="45">
        <f t="shared" si="7"/>
        <v>45320</v>
      </c>
      <c r="C219" s="42" t="str">
        <f>IF(ISERROR(VLOOKUP(B219,'Aigen18-RF'!$C$3:$C$23,1,0)),"Нет","Да")</f>
        <v>Нет</v>
      </c>
      <c r="D219" s="43">
        <f t="shared" si="6"/>
        <v>366</v>
      </c>
      <c r="E219" s="44">
        <f>ROUND(('Все выпуски'!$L$3*'Все выпуски'!$L$6/100)*((B219-$B$190)/366)+$F$190,2)</f>
        <v>7.33</v>
      </c>
      <c r="G219" s="43">
        <f>COUNTIF(D220:$D$1857,365)</f>
        <v>1095</v>
      </c>
      <c r="H219" s="43">
        <f>COUNTIF(D220:$D$1857,366)</f>
        <v>543</v>
      </c>
      <c r="I219" s="2"/>
    </row>
    <row r="220" spans="1:9" x14ac:dyDescent="0.25">
      <c r="A220" s="1">
        <f>COUNTIF($C$2:C220,"Да")</f>
        <v>2</v>
      </c>
      <c r="B220" s="45">
        <f t="shared" si="7"/>
        <v>45321</v>
      </c>
      <c r="C220" s="42" t="str">
        <f>IF(ISERROR(VLOOKUP(B220,'Aigen18-RF'!$C$3:$C$23,1,0)),"Нет","Да")</f>
        <v>Нет</v>
      </c>
      <c r="D220" s="43">
        <f t="shared" si="6"/>
        <v>366</v>
      </c>
      <c r="E220" s="44">
        <f>ROUND(('Все выпуски'!$L$3*'Все выпуски'!$L$6/100)*((B220-$B$190)/366)+$F$190,2)</f>
        <v>7.44</v>
      </c>
      <c r="G220" s="43">
        <f>COUNTIF(D221:$D$1857,365)</f>
        <v>1095</v>
      </c>
      <c r="H220" s="43">
        <f>COUNTIF(D221:$D$1857,366)</f>
        <v>542</v>
      </c>
      <c r="I220" s="2"/>
    </row>
    <row r="221" spans="1:9" x14ac:dyDescent="0.25">
      <c r="A221" s="1">
        <f>COUNTIF($C$2:C221,"Да")</f>
        <v>2</v>
      </c>
      <c r="B221" s="45">
        <f t="shared" si="7"/>
        <v>45322</v>
      </c>
      <c r="C221" s="42" t="str">
        <f>IF(ISERROR(VLOOKUP(B221,'Aigen18-RF'!$C$3:$C$23,1,0)),"Нет","Да")</f>
        <v>Нет</v>
      </c>
      <c r="D221" s="43">
        <f t="shared" si="6"/>
        <v>366</v>
      </c>
      <c r="E221" s="44">
        <f>ROUND(('Все выпуски'!$L$3*'Все выпуски'!$L$6/100)*((B221-$B$190)/366)+$F$190,2)</f>
        <v>7.55</v>
      </c>
      <c r="G221" s="43">
        <f>COUNTIF(D222:$D$1857,365)</f>
        <v>1095</v>
      </c>
      <c r="H221" s="43">
        <f>COUNTIF(D222:$D$1857,366)</f>
        <v>541</v>
      </c>
      <c r="I221" s="2"/>
    </row>
    <row r="222" spans="1:9" x14ac:dyDescent="0.25">
      <c r="A222" s="1">
        <f>COUNTIF($C$2:C222,"Да")</f>
        <v>2</v>
      </c>
      <c r="B222" s="45">
        <f t="shared" si="7"/>
        <v>45323</v>
      </c>
      <c r="C222" s="42" t="str">
        <f>IF(ISERROR(VLOOKUP(B222,'Aigen18-RF'!$C$3:$C$23,1,0)),"Нет","Да")</f>
        <v>Нет</v>
      </c>
      <c r="D222" s="43">
        <f t="shared" si="6"/>
        <v>366</v>
      </c>
      <c r="E222" s="44">
        <f>ROUND(('Все выпуски'!$L$3*'Все выпуски'!$L$6/100)*((B222-$B$190)/366)+$F$190,2)</f>
        <v>7.66</v>
      </c>
      <c r="G222" s="43">
        <f>COUNTIF(D223:$D$1857,365)</f>
        <v>1095</v>
      </c>
      <c r="H222" s="43">
        <f>COUNTIF(D223:$D$1857,366)</f>
        <v>540</v>
      </c>
      <c r="I222" s="2"/>
    </row>
    <row r="223" spans="1:9" x14ac:dyDescent="0.25">
      <c r="A223" s="1">
        <f>COUNTIF($C$2:C223,"Да")</f>
        <v>2</v>
      </c>
      <c r="B223" s="45">
        <f t="shared" si="7"/>
        <v>45324</v>
      </c>
      <c r="C223" s="42" t="str">
        <f>IF(ISERROR(VLOOKUP(B223,'Aigen18-RF'!$C$3:$C$23,1,0)),"Нет","Да")</f>
        <v>Нет</v>
      </c>
      <c r="D223" s="43">
        <f t="shared" si="6"/>
        <v>366</v>
      </c>
      <c r="E223" s="44">
        <f>ROUND(('Все выпуски'!$L$3*'Все выпуски'!$L$6/100)*((B223-$B$190)/366)+$F$190,2)</f>
        <v>7.77</v>
      </c>
      <c r="G223" s="43">
        <f>COUNTIF(D224:$D$1857,365)</f>
        <v>1095</v>
      </c>
      <c r="H223" s="43">
        <f>COUNTIF(D224:$D$1857,366)</f>
        <v>539</v>
      </c>
      <c r="I223" s="2"/>
    </row>
    <row r="224" spans="1:9" x14ac:dyDescent="0.25">
      <c r="A224" s="1">
        <f>COUNTIF($C$2:C224,"Да")</f>
        <v>2</v>
      </c>
      <c r="B224" s="45">
        <f t="shared" si="7"/>
        <v>45325</v>
      </c>
      <c r="C224" s="42" t="str">
        <f>IF(ISERROR(VLOOKUP(B224,'Aigen18-RF'!$C$3:$C$23,1,0)),"Нет","Да")</f>
        <v>Нет</v>
      </c>
      <c r="D224" s="43">
        <f t="shared" si="6"/>
        <v>366</v>
      </c>
      <c r="E224" s="44">
        <f>ROUND(('Все выпуски'!$L$3*'Все выпуски'!$L$6/100)*((B224-$B$190)/366)+$F$190,2)</f>
        <v>7.88</v>
      </c>
      <c r="G224" s="43">
        <f>COUNTIF(D225:$D$1857,365)</f>
        <v>1095</v>
      </c>
      <c r="H224" s="43">
        <f>COUNTIF(D225:$D$1857,366)</f>
        <v>538</v>
      </c>
      <c r="I224" s="2"/>
    </row>
    <row r="225" spans="1:9" x14ac:dyDescent="0.25">
      <c r="A225" s="1">
        <f>COUNTIF($C$2:C225,"Да")</f>
        <v>2</v>
      </c>
      <c r="B225" s="45">
        <f t="shared" si="7"/>
        <v>45326</v>
      </c>
      <c r="C225" s="42" t="str">
        <f>IF(ISERROR(VLOOKUP(B225,'Aigen18-RF'!$C$3:$C$23,1,0)),"Нет","Да")</f>
        <v>Нет</v>
      </c>
      <c r="D225" s="43">
        <f t="shared" si="6"/>
        <v>366</v>
      </c>
      <c r="E225" s="44">
        <f>ROUND(('Все выпуски'!$L$3*'Все выпуски'!$L$6/100)*((B225-$B$190)/366)+$F$190,2)</f>
        <v>7.99</v>
      </c>
      <c r="G225" s="43">
        <f>COUNTIF(D226:$D$1857,365)</f>
        <v>1095</v>
      </c>
      <c r="H225" s="43">
        <f>COUNTIF(D226:$D$1857,366)</f>
        <v>537</v>
      </c>
      <c r="I225" s="2"/>
    </row>
    <row r="226" spans="1:9" x14ac:dyDescent="0.25">
      <c r="A226" s="1">
        <f>COUNTIF($C$2:C226,"Да")</f>
        <v>2</v>
      </c>
      <c r="B226" s="45">
        <f t="shared" si="7"/>
        <v>45327</v>
      </c>
      <c r="C226" s="42" t="str">
        <f>IF(ISERROR(VLOOKUP(B226,'Aigen18-RF'!$C$3:$C$23,1,0)),"Нет","Да")</f>
        <v>Нет</v>
      </c>
      <c r="D226" s="43">
        <f t="shared" si="6"/>
        <v>366</v>
      </c>
      <c r="E226" s="44">
        <f>ROUND(('Все выпуски'!$L$3*'Все выпуски'!$L$6/100)*((B226-$B$190)/366)+$F$190,2)</f>
        <v>8.1</v>
      </c>
      <c r="G226" s="43">
        <f>COUNTIF(D227:$D$1857,365)</f>
        <v>1095</v>
      </c>
      <c r="H226" s="43">
        <f>COUNTIF(D227:$D$1857,366)</f>
        <v>536</v>
      </c>
      <c r="I226" s="2"/>
    </row>
    <row r="227" spans="1:9" x14ac:dyDescent="0.25">
      <c r="A227" s="1">
        <f>COUNTIF($C$2:C227,"Да")</f>
        <v>2</v>
      </c>
      <c r="B227" s="45">
        <f t="shared" si="7"/>
        <v>45328</v>
      </c>
      <c r="C227" s="42" t="str">
        <f>IF(ISERROR(VLOOKUP(B227,'Aigen18-RF'!$C$3:$C$23,1,0)),"Нет","Да")</f>
        <v>Нет</v>
      </c>
      <c r="D227" s="43">
        <f t="shared" si="6"/>
        <v>366</v>
      </c>
      <c r="E227" s="44">
        <f>ROUND(('Все выпуски'!$L$3*'Все выпуски'!$L$6/100)*((B227-$B$190)/366)+$F$190,2)</f>
        <v>8.2100000000000009</v>
      </c>
      <c r="G227" s="43">
        <f>COUNTIF(D228:$D$1857,365)</f>
        <v>1095</v>
      </c>
      <c r="H227" s="43">
        <f>COUNTIF(D228:$D$1857,366)</f>
        <v>535</v>
      </c>
      <c r="I227" s="2"/>
    </row>
    <row r="228" spans="1:9" x14ac:dyDescent="0.25">
      <c r="A228" s="1">
        <f>COUNTIF($C$2:C228,"Да")</f>
        <v>2</v>
      </c>
      <c r="B228" s="45">
        <f t="shared" si="7"/>
        <v>45329</v>
      </c>
      <c r="C228" s="42" t="str">
        <f>IF(ISERROR(VLOOKUP(B228,'Aigen18-RF'!$C$3:$C$23,1,0)),"Нет","Да")</f>
        <v>Нет</v>
      </c>
      <c r="D228" s="43">
        <f t="shared" si="6"/>
        <v>366</v>
      </c>
      <c r="E228" s="44">
        <f>ROUND(('Все выпуски'!$L$3*'Все выпуски'!$L$6/100)*((B228-$B$190)/366)+$F$190,2)</f>
        <v>8.32</v>
      </c>
      <c r="G228" s="43">
        <f>COUNTIF(D229:$D$1857,365)</f>
        <v>1095</v>
      </c>
      <c r="H228" s="43">
        <f>COUNTIF(D229:$D$1857,366)</f>
        <v>534</v>
      </c>
      <c r="I228" s="2"/>
    </row>
    <row r="229" spans="1:9" x14ac:dyDescent="0.25">
      <c r="A229" s="1">
        <f>COUNTIF($C$2:C229,"Да")</f>
        <v>2</v>
      </c>
      <c r="B229" s="45">
        <f t="shared" si="7"/>
        <v>45330</v>
      </c>
      <c r="C229" s="42" t="str">
        <f>IF(ISERROR(VLOOKUP(B229,'Aigen18-RF'!$C$3:$C$23,1,0)),"Нет","Да")</f>
        <v>Нет</v>
      </c>
      <c r="D229" s="43">
        <f t="shared" si="6"/>
        <v>366</v>
      </c>
      <c r="E229" s="44">
        <f>ROUND(('Все выпуски'!$L$3*'Все выпуски'!$L$6/100)*((B229-$B$190)/366)+$F$190,2)</f>
        <v>8.43</v>
      </c>
      <c r="G229" s="43">
        <f>COUNTIF(D230:$D$1857,365)</f>
        <v>1095</v>
      </c>
      <c r="H229" s="43">
        <f>COUNTIF(D230:$D$1857,366)</f>
        <v>533</v>
      </c>
      <c r="I229" s="2"/>
    </row>
    <row r="230" spans="1:9" x14ac:dyDescent="0.25">
      <c r="A230" s="1">
        <f>COUNTIF($C$2:C230,"Да")</f>
        <v>2</v>
      </c>
      <c r="B230" s="45">
        <f t="shared" si="7"/>
        <v>45331</v>
      </c>
      <c r="C230" s="42" t="str">
        <f>IF(ISERROR(VLOOKUP(B230,'Aigen18-RF'!$C$3:$C$23,1,0)),"Нет","Да")</f>
        <v>Нет</v>
      </c>
      <c r="D230" s="43">
        <f t="shared" si="6"/>
        <v>366</v>
      </c>
      <c r="E230" s="44">
        <f>ROUND(('Все выпуски'!$L$3*'Все выпуски'!$L$6/100)*((B230-$B$190)/366)+$F$190,2)</f>
        <v>8.5399999999999991</v>
      </c>
      <c r="G230" s="43">
        <f>COUNTIF(D231:$D$1857,365)</f>
        <v>1095</v>
      </c>
      <c r="H230" s="43">
        <f>COUNTIF(D231:$D$1857,366)</f>
        <v>532</v>
      </c>
      <c r="I230" s="2"/>
    </row>
    <row r="231" spans="1:9" x14ac:dyDescent="0.25">
      <c r="A231" s="1">
        <f>COUNTIF($C$2:C231,"Да")</f>
        <v>2</v>
      </c>
      <c r="B231" s="45">
        <f t="shared" si="7"/>
        <v>45332</v>
      </c>
      <c r="C231" s="42" t="str">
        <f>IF(ISERROR(VLOOKUP(B231,'Aigen18-RF'!$C$3:$C$23,1,0)),"Нет","Да")</f>
        <v>Нет</v>
      </c>
      <c r="D231" s="43">
        <f t="shared" si="6"/>
        <v>366</v>
      </c>
      <c r="E231" s="44">
        <f>ROUND(('Все выпуски'!$L$3*'Все выпуски'!$L$6/100)*((B231-$B$190)/366)+$F$190,2)</f>
        <v>8.65</v>
      </c>
      <c r="G231" s="43">
        <f>COUNTIF(D232:$D$1857,365)</f>
        <v>1095</v>
      </c>
      <c r="H231" s="43">
        <f>COUNTIF(D232:$D$1857,366)</f>
        <v>531</v>
      </c>
      <c r="I231" s="2"/>
    </row>
    <row r="232" spans="1:9" x14ac:dyDescent="0.25">
      <c r="A232" s="1">
        <f>COUNTIF($C$2:C232,"Да")</f>
        <v>2</v>
      </c>
      <c r="B232" s="45">
        <f t="shared" si="7"/>
        <v>45333</v>
      </c>
      <c r="C232" s="42" t="str">
        <f>IF(ISERROR(VLOOKUP(B232,'Aigen18-RF'!$C$3:$C$23,1,0)),"Нет","Да")</f>
        <v>Нет</v>
      </c>
      <c r="D232" s="43">
        <f t="shared" si="6"/>
        <v>366</v>
      </c>
      <c r="E232" s="44">
        <f>ROUND(('Все выпуски'!$L$3*'Все выпуски'!$L$6/100)*((B232-$B$190)/366)+$F$190,2)</f>
        <v>8.75</v>
      </c>
      <c r="G232" s="43">
        <f>COUNTIF(D233:$D$1857,365)</f>
        <v>1095</v>
      </c>
      <c r="H232" s="43">
        <f>COUNTIF(D233:$D$1857,366)</f>
        <v>530</v>
      </c>
      <c r="I232" s="2"/>
    </row>
    <row r="233" spans="1:9" x14ac:dyDescent="0.25">
      <c r="A233" s="1">
        <f>COUNTIF($C$2:C233,"Да")</f>
        <v>2</v>
      </c>
      <c r="B233" s="45">
        <f t="shared" si="7"/>
        <v>45334</v>
      </c>
      <c r="C233" s="42" t="str">
        <f>IF(ISERROR(VLOOKUP(B233,'Aigen18-RF'!$C$3:$C$23,1,0)),"Нет","Да")</f>
        <v>Нет</v>
      </c>
      <c r="D233" s="43">
        <f t="shared" si="6"/>
        <v>366</v>
      </c>
      <c r="E233" s="44">
        <f>ROUND(('Все выпуски'!$L$3*'Все выпуски'!$L$6/100)*((B233-$B$190)/366)+$F$190,2)</f>
        <v>8.86</v>
      </c>
      <c r="G233" s="43">
        <f>COUNTIF(D234:$D$1857,365)</f>
        <v>1095</v>
      </c>
      <c r="H233" s="43">
        <f>COUNTIF(D234:$D$1857,366)</f>
        <v>529</v>
      </c>
      <c r="I233" s="2"/>
    </row>
    <row r="234" spans="1:9" x14ac:dyDescent="0.25">
      <c r="A234" s="1">
        <f>COUNTIF($C$2:C234,"Да")</f>
        <v>2</v>
      </c>
      <c r="B234" s="45">
        <f t="shared" si="7"/>
        <v>45335</v>
      </c>
      <c r="C234" s="42" t="str">
        <f>IF(ISERROR(VLOOKUP(B234,'Aigen18-RF'!$C$3:$C$23,1,0)),"Нет","Да")</f>
        <v>Нет</v>
      </c>
      <c r="D234" s="43">
        <f t="shared" si="6"/>
        <v>366</v>
      </c>
      <c r="E234" s="44">
        <f>ROUND(('Все выпуски'!$L$3*'Все выпуски'!$L$6/100)*((B234-$B$190)/366)+$F$190,2)</f>
        <v>8.9700000000000006</v>
      </c>
      <c r="G234" s="43">
        <f>COUNTIF(D235:$D$1857,365)</f>
        <v>1095</v>
      </c>
      <c r="H234" s="43">
        <f>COUNTIF(D235:$D$1857,366)</f>
        <v>528</v>
      </c>
      <c r="I234" s="2"/>
    </row>
    <row r="235" spans="1:9" x14ac:dyDescent="0.25">
      <c r="A235" s="1">
        <f>COUNTIF($C$2:C235,"Да")</f>
        <v>2</v>
      </c>
      <c r="B235" s="45">
        <f t="shared" si="7"/>
        <v>45336</v>
      </c>
      <c r="C235" s="42" t="str">
        <f>IF(ISERROR(VLOOKUP(B235,'Aigen18-RF'!$C$3:$C$23,1,0)),"Нет","Да")</f>
        <v>Нет</v>
      </c>
      <c r="D235" s="43">
        <f t="shared" si="6"/>
        <v>366</v>
      </c>
      <c r="E235" s="44">
        <f>ROUND(('Все выпуски'!$L$3*'Все выпуски'!$L$6/100)*((B235-$B$190)/366)+$F$190,2)</f>
        <v>9.08</v>
      </c>
      <c r="G235" s="43">
        <f>COUNTIF(D236:$D$1857,365)</f>
        <v>1095</v>
      </c>
      <c r="H235" s="43">
        <f>COUNTIF(D236:$D$1857,366)</f>
        <v>527</v>
      </c>
      <c r="I235" s="2"/>
    </row>
    <row r="236" spans="1:9" x14ac:dyDescent="0.25">
      <c r="A236" s="1">
        <f>COUNTIF($C$2:C236,"Да")</f>
        <v>2</v>
      </c>
      <c r="B236" s="45">
        <f t="shared" si="7"/>
        <v>45337</v>
      </c>
      <c r="C236" s="42" t="str">
        <f>IF(ISERROR(VLOOKUP(B236,'Aigen18-RF'!$C$3:$C$23,1,0)),"Нет","Да")</f>
        <v>Нет</v>
      </c>
      <c r="D236" s="43">
        <f t="shared" si="6"/>
        <v>366</v>
      </c>
      <c r="E236" s="44">
        <f>ROUND(('Все выпуски'!$L$3*'Все выпуски'!$L$6/100)*((B236-$B$190)/366)+$F$190,2)</f>
        <v>9.19</v>
      </c>
      <c r="G236" s="43">
        <f>COUNTIF(D237:$D$1857,365)</f>
        <v>1095</v>
      </c>
      <c r="H236" s="43">
        <f>COUNTIF(D237:$D$1857,366)</f>
        <v>526</v>
      </c>
      <c r="I236" s="2"/>
    </row>
    <row r="237" spans="1:9" x14ac:dyDescent="0.25">
      <c r="A237" s="1">
        <f>COUNTIF($C$2:C237,"Да")</f>
        <v>2</v>
      </c>
      <c r="B237" s="45">
        <f t="shared" si="7"/>
        <v>45338</v>
      </c>
      <c r="C237" s="42" t="str">
        <f>IF(ISERROR(VLOOKUP(B237,'Aigen18-RF'!$C$3:$C$23,1,0)),"Нет","Да")</f>
        <v>Нет</v>
      </c>
      <c r="D237" s="43">
        <f t="shared" si="6"/>
        <v>366</v>
      </c>
      <c r="E237" s="44">
        <f>ROUND(('Все выпуски'!$L$3*'Все выпуски'!$L$6/100)*((B237-$B$190)/366)+$F$190,2)</f>
        <v>9.3000000000000007</v>
      </c>
      <c r="G237" s="43">
        <f>COUNTIF(D238:$D$1857,365)</f>
        <v>1095</v>
      </c>
      <c r="H237" s="43">
        <f>COUNTIF(D238:$D$1857,366)</f>
        <v>525</v>
      </c>
      <c r="I237" s="2"/>
    </row>
    <row r="238" spans="1:9" x14ac:dyDescent="0.25">
      <c r="A238" s="1">
        <f>COUNTIF($C$2:C238,"Да")</f>
        <v>2</v>
      </c>
      <c r="B238" s="45">
        <f t="shared" si="7"/>
        <v>45339</v>
      </c>
      <c r="C238" s="42" t="str">
        <f>IF(ISERROR(VLOOKUP(B238,'Aigen18-RF'!$C$3:$C$23,1,0)),"Нет","Да")</f>
        <v>Нет</v>
      </c>
      <c r="D238" s="43">
        <f t="shared" si="6"/>
        <v>366</v>
      </c>
      <c r="E238" s="44">
        <f>ROUND(('Все выпуски'!$L$3*'Все выпуски'!$L$6/100)*((B238-$B$190)/366)+$F$190,2)</f>
        <v>9.41</v>
      </c>
      <c r="G238" s="43">
        <f>COUNTIF(D239:$D$1857,365)</f>
        <v>1095</v>
      </c>
      <c r="H238" s="43">
        <f>COUNTIF(D239:$D$1857,366)</f>
        <v>524</v>
      </c>
      <c r="I238" s="2"/>
    </row>
    <row r="239" spans="1:9" x14ac:dyDescent="0.25">
      <c r="A239" s="1">
        <f>COUNTIF($C$2:C239,"Да")</f>
        <v>2</v>
      </c>
      <c r="B239" s="45">
        <f t="shared" si="7"/>
        <v>45340</v>
      </c>
      <c r="C239" s="42" t="str">
        <f>IF(ISERROR(VLOOKUP(B239,'Aigen18-RF'!$C$3:$C$23,1,0)),"Нет","Да")</f>
        <v>Нет</v>
      </c>
      <c r="D239" s="43">
        <f t="shared" si="6"/>
        <v>366</v>
      </c>
      <c r="E239" s="44">
        <f>ROUND(('Все выпуски'!$L$3*'Все выпуски'!$L$6/100)*((B239-$B$190)/366)+$F$190,2)</f>
        <v>9.52</v>
      </c>
      <c r="G239" s="43">
        <f>COUNTIF(D240:$D$1857,365)</f>
        <v>1095</v>
      </c>
      <c r="H239" s="43">
        <f>COUNTIF(D240:$D$1857,366)</f>
        <v>523</v>
      </c>
      <c r="I239" s="2"/>
    </row>
    <row r="240" spans="1:9" x14ac:dyDescent="0.25">
      <c r="A240" s="1">
        <f>COUNTIF($C$2:C240,"Да")</f>
        <v>2</v>
      </c>
      <c r="B240" s="45">
        <f t="shared" si="7"/>
        <v>45341</v>
      </c>
      <c r="C240" s="42" t="str">
        <f>IF(ISERROR(VLOOKUP(B240,'Aigen18-RF'!$C$3:$C$23,1,0)),"Нет","Да")</f>
        <v>Нет</v>
      </c>
      <c r="D240" s="43">
        <f t="shared" si="6"/>
        <v>366</v>
      </c>
      <c r="E240" s="44">
        <f>ROUND(('Все выпуски'!$L$3*'Все выпуски'!$L$6/100)*((B240-$B$190)/366)+$F$190,2)</f>
        <v>9.6300000000000008</v>
      </c>
      <c r="G240" s="43">
        <f>COUNTIF(D241:$D$1857,365)</f>
        <v>1095</v>
      </c>
      <c r="H240" s="43">
        <f>COUNTIF(D241:$D$1857,366)</f>
        <v>522</v>
      </c>
      <c r="I240" s="2"/>
    </row>
    <row r="241" spans="1:9" x14ac:dyDescent="0.25">
      <c r="A241" s="1">
        <f>COUNTIF($C$2:C241,"Да")</f>
        <v>2</v>
      </c>
      <c r="B241" s="45">
        <f t="shared" si="7"/>
        <v>45342</v>
      </c>
      <c r="C241" s="42" t="str">
        <f>IF(ISERROR(VLOOKUP(B241,'Aigen18-RF'!$C$3:$C$23,1,0)),"Нет","Да")</f>
        <v>Нет</v>
      </c>
      <c r="D241" s="43">
        <f t="shared" si="6"/>
        <v>366</v>
      </c>
      <c r="E241" s="44">
        <f>ROUND(('Все выпуски'!$L$3*'Все выпуски'!$L$6/100)*((B241-$B$190)/366)+$F$190,2)</f>
        <v>9.74</v>
      </c>
      <c r="G241" s="43">
        <f>COUNTIF(D242:$D$1857,365)</f>
        <v>1095</v>
      </c>
      <c r="H241" s="43">
        <f>COUNTIF(D242:$D$1857,366)</f>
        <v>521</v>
      </c>
      <c r="I241" s="2"/>
    </row>
    <row r="242" spans="1:9" x14ac:dyDescent="0.25">
      <c r="A242" s="1">
        <f>COUNTIF($C$2:C242,"Да")</f>
        <v>2</v>
      </c>
      <c r="B242" s="45">
        <f t="shared" si="7"/>
        <v>45343</v>
      </c>
      <c r="C242" s="42" t="str">
        <f>IF(ISERROR(VLOOKUP(B242,'Aigen18-RF'!$C$3:$C$23,1,0)),"Нет","Да")</f>
        <v>Нет</v>
      </c>
      <c r="D242" s="43">
        <f t="shared" si="6"/>
        <v>366</v>
      </c>
      <c r="E242" s="44">
        <f>ROUND(('Все выпуски'!$L$3*'Все выпуски'!$L$6/100)*((B242-$B$190)/366)+$F$190,2)</f>
        <v>9.85</v>
      </c>
      <c r="G242" s="43">
        <f>COUNTIF(D243:$D$1857,365)</f>
        <v>1095</v>
      </c>
      <c r="H242" s="43">
        <f>COUNTIF(D243:$D$1857,366)</f>
        <v>520</v>
      </c>
      <c r="I242" s="2"/>
    </row>
    <row r="243" spans="1:9" x14ac:dyDescent="0.25">
      <c r="A243" s="1">
        <f>COUNTIF($C$2:C243,"Да")</f>
        <v>3</v>
      </c>
      <c r="B243" s="45">
        <f t="shared" si="7"/>
        <v>45344</v>
      </c>
      <c r="C243" s="42" t="str">
        <f>IF(ISERROR(VLOOKUP(B243,'Aigen18-RF'!$C$3:$C$23,1,0)),"Нет","Да")</f>
        <v>Да</v>
      </c>
      <c r="D243" s="43">
        <f t="shared" si="6"/>
        <v>366</v>
      </c>
      <c r="E243" s="44">
        <f>ROUND(('Все выпуски'!$L$3*'Все выпуски'!$L$6/100)*((B243-$B$190)/366)+$F$190,2)</f>
        <v>9.9600000000000009</v>
      </c>
      <c r="G243" s="43">
        <f>COUNTIF(D244:$D$1857,365)</f>
        <v>1095</v>
      </c>
      <c r="H243" s="43">
        <f>COUNTIF(D244:$D$1857,366)</f>
        <v>519</v>
      </c>
      <c r="I243" s="2"/>
    </row>
    <row r="244" spans="1:9" x14ac:dyDescent="0.25">
      <c r="A244" s="1">
        <f>COUNTIF($C$2:C244,"Да")</f>
        <v>3</v>
      </c>
      <c r="B244" s="45">
        <f t="shared" si="7"/>
        <v>45345</v>
      </c>
      <c r="C244" s="42" t="str">
        <f>IF(ISERROR(VLOOKUP(B244,'Aigen18-RF'!$C$3:$C$23,1,0)),"Нет","Да")</f>
        <v>Нет</v>
      </c>
      <c r="D244" s="43">
        <f t="shared" si="6"/>
        <v>366</v>
      </c>
      <c r="E244" s="44">
        <f>ROUND(('Все выпуски'!$L$3*'Все выпуски'!$L$6/100)/366*(B244-IF(C244="Нет",VLOOKUP(A244,'Aigen18-RF'!$A$2:$C$23,3,0),VLOOKUP((A244-1),'Aigen18-RF'!$A$2:$C$23,3,0))),2)</f>
        <v>0.11</v>
      </c>
      <c r="G244" s="43">
        <f>COUNTIF(D245:$D$1857,365)</f>
        <v>1095</v>
      </c>
      <c r="H244" s="43">
        <f>COUNTIF(D245:$D$1857,366)</f>
        <v>518</v>
      </c>
      <c r="I244" s="2"/>
    </row>
    <row r="245" spans="1:9" x14ac:dyDescent="0.25">
      <c r="A245" s="1">
        <f>COUNTIF($C$2:C245,"Да")</f>
        <v>3</v>
      </c>
      <c r="B245" s="45">
        <f t="shared" si="7"/>
        <v>45346</v>
      </c>
      <c r="C245" s="42" t="str">
        <f>IF(ISERROR(VLOOKUP(B245,'Aigen18-RF'!$C$3:$C$23,1,0)),"Нет","Да")</f>
        <v>Нет</v>
      </c>
      <c r="D245" s="43">
        <f t="shared" si="6"/>
        <v>366</v>
      </c>
      <c r="E245" s="44">
        <f>ROUND(('Все выпуски'!$L$3*'Все выпуски'!$L$6/100)/366*(B245-IF(C245="Нет",VLOOKUP(A245,'Aigen18-RF'!$A$2:$C$23,3,0),VLOOKUP((A245-1),'Aigen18-RF'!$A$2:$C$23,3,0))),2)</f>
        <v>0.22</v>
      </c>
      <c r="G245" s="43">
        <f>COUNTIF(D246:$D$1857,365)</f>
        <v>1095</v>
      </c>
      <c r="H245" s="43">
        <f>COUNTIF(D246:$D$1857,366)</f>
        <v>517</v>
      </c>
      <c r="I245" s="2"/>
    </row>
    <row r="246" spans="1:9" x14ac:dyDescent="0.25">
      <c r="A246" s="1">
        <f>COUNTIF($C$2:C246,"Да")</f>
        <v>3</v>
      </c>
      <c r="B246" s="45">
        <f t="shared" si="7"/>
        <v>45347</v>
      </c>
      <c r="C246" s="42" t="str">
        <f>IF(ISERROR(VLOOKUP(B246,'Aigen18-RF'!$C$3:$C$23,1,0)),"Нет","Да")</f>
        <v>Нет</v>
      </c>
      <c r="D246" s="43">
        <f t="shared" si="6"/>
        <v>366</v>
      </c>
      <c r="E246" s="44">
        <f>ROUND(('Все выпуски'!$L$3*'Все выпуски'!$L$6/100)/366*(B246-IF(C246="Нет",VLOOKUP(A246,'Aigen18-RF'!$A$2:$C$23,3,0),VLOOKUP((A246-1),'Aigen18-RF'!$A$2:$C$23,3,0))),2)</f>
        <v>0.33</v>
      </c>
      <c r="G246" s="43">
        <f>COUNTIF(D247:$D$1857,365)</f>
        <v>1095</v>
      </c>
      <c r="H246" s="43">
        <f>COUNTIF(D247:$D$1857,366)</f>
        <v>516</v>
      </c>
      <c r="I246" s="2"/>
    </row>
    <row r="247" spans="1:9" x14ac:dyDescent="0.25">
      <c r="A247" s="1">
        <f>COUNTIF($C$2:C247,"Да")</f>
        <v>3</v>
      </c>
      <c r="B247" s="45">
        <f t="shared" si="7"/>
        <v>45348</v>
      </c>
      <c r="C247" s="42" t="str">
        <f>IF(ISERROR(VLOOKUP(B247,'Aigen18-RF'!$C$3:$C$23,1,0)),"Нет","Да")</f>
        <v>Нет</v>
      </c>
      <c r="D247" s="43">
        <f t="shared" si="6"/>
        <v>366</v>
      </c>
      <c r="E247" s="44">
        <f>ROUND(('Все выпуски'!$L$3*'Все выпуски'!$L$6/100)/366*(B247-IF(C247="Нет",VLOOKUP(A247,'Aigen18-RF'!$A$2:$C$23,3,0),VLOOKUP((A247-1),'Aigen18-RF'!$A$2:$C$23,3,0))),2)</f>
        <v>0.44</v>
      </c>
      <c r="G247" s="43">
        <f>COUNTIF(D248:$D$1857,365)</f>
        <v>1095</v>
      </c>
      <c r="H247" s="43">
        <f>COUNTIF(D248:$D$1857,366)</f>
        <v>515</v>
      </c>
      <c r="I247" s="2"/>
    </row>
    <row r="248" spans="1:9" x14ac:dyDescent="0.25">
      <c r="A248" s="1">
        <f>COUNTIF($C$2:C248,"Да")</f>
        <v>3</v>
      </c>
      <c r="B248" s="45">
        <f t="shared" si="7"/>
        <v>45349</v>
      </c>
      <c r="C248" s="42" t="str">
        <f>IF(ISERROR(VLOOKUP(B248,'Aigen18-RF'!$C$3:$C$23,1,0)),"Нет","Да")</f>
        <v>Нет</v>
      </c>
      <c r="D248" s="43">
        <f t="shared" si="6"/>
        <v>366</v>
      </c>
      <c r="E248" s="44">
        <f>ROUND(('Все выпуски'!$L$3*'Все выпуски'!$L$6/100)/366*(B248-IF(C248="Нет",VLOOKUP(A248,'Aigen18-RF'!$A$2:$C$23,3,0),VLOOKUP((A248-1),'Aigen18-RF'!$A$2:$C$23,3,0))),2)</f>
        <v>0.55000000000000004</v>
      </c>
      <c r="G248" s="43">
        <f>COUNTIF(D249:$D$1857,365)</f>
        <v>1095</v>
      </c>
      <c r="H248" s="43">
        <f>COUNTIF(D249:$D$1857,366)</f>
        <v>514</v>
      </c>
      <c r="I248" s="2"/>
    </row>
    <row r="249" spans="1:9" x14ac:dyDescent="0.25">
      <c r="A249" s="1">
        <f>COUNTIF($C$2:C249,"Да")</f>
        <v>3</v>
      </c>
      <c r="B249" s="45">
        <f t="shared" si="7"/>
        <v>45350</v>
      </c>
      <c r="C249" s="42" t="str">
        <f>IF(ISERROR(VLOOKUP(B249,'Aigen18-RF'!$C$3:$C$23,1,0)),"Нет","Да")</f>
        <v>Нет</v>
      </c>
      <c r="D249" s="43">
        <f t="shared" si="6"/>
        <v>366</v>
      </c>
      <c r="E249" s="44">
        <f>ROUND(('Все выпуски'!$L$3*'Все выпуски'!$L$6/100)/366*(B249-IF(C249="Нет",VLOOKUP(A249,'Aigen18-RF'!$A$2:$C$23,3,0),VLOOKUP((A249-1),'Aigen18-RF'!$A$2:$C$23,3,0))),2)</f>
        <v>0.66</v>
      </c>
      <c r="G249" s="43">
        <f>COUNTIF(D250:$D$1857,365)</f>
        <v>1095</v>
      </c>
      <c r="H249" s="43">
        <f>COUNTIF(D250:$D$1857,366)</f>
        <v>513</v>
      </c>
      <c r="I249" s="2"/>
    </row>
    <row r="250" spans="1:9" x14ac:dyDescent="0.25">
      <c r="A250" s="1">
        <f>COUNTIF($C$2:C250,"Да")</f>
        <v>3</v>
      </c>
      <c r="B250" s="45">
        <f t="shared" si="7"/>
        <v>45351</v>
      </c>
      <c r="C250" s="42" t="str">
        <f>IF(ISERROR(VLOOKUP(B250,'Aigen18-RF'!$C$3:$C$23,1,0)),"Нет","Да")</f>
        <v>Нет</v>
      </c>
      <c r="D250" s="43">
        <f t="shared" si="6"/>
        <v>366</v>
      </c>
      <c r="E250" s="44">
        <f>ROUND(('Все выпуски'!$L$3*'Все выпуски'!$L$6/100)/366*(B250-IF(C250="Нет",VLOOKUP(A250,'Aigen18-RF'!$A$2:$C$23,3,0),VLOOKUP((A250-1),'Aigen18-RF'!$A$2:$C$23,3,0))),2)</f>
        <v>0.77</v>
      </c>
      <c r="G250" s="43">
        <f>COUNTIF(D251:$D$1857,365)</f>
        <v>1095</v>
      </c>
      <c r="H250" s="43">
        <f>COUNTIF(D251:$D$1857,366)</f>
        <v>512</v>
      </c>
      <c r="I250" s="2"/>
    </row>
    <row r="251" spans="1:9" x14ac:dyDescent="0.25">
      <c r="A251" s="1">
        <f>COUNTIF($C$2:C251,"Да")</f>
        <v>3</v>
      </c>
      <c r="B251" s="45">
        <f t="shared" si="7"/>
        <v>45352</v>
      </c>
      <c r="C251" s="42" t="str">
        <f>IF(ISERROR(VLOOKUP(B251,'Aigen18-RF'!$C$3:$C$23,1,0)),"Нет","Да")</f>
        <v>Нет</v>
      </c>
      <c r="D251" s="43">
        <f t="shared" si="6"/>
        <v>366</v>
      </c>
      <c r="E251" s="44">
        <f>ROUND(('Все выпуски'!$L$3*'Все выпуски'!$L$6/100)/366*(B251-IF(C251="Нет",VLOOKUP(A251,'Aigen18-RF'!$A$2:$C$23,3,0),VLOOKUP((A251-1),'Aigen18-RF'!$A$2:$C$23,3,0))),2)</f>
        <v>0.87</v>
      </c>
      <c r="G251" s="43">
        <f>COUNTIF(D252:$D$1857,365)</f>
        <v>1095</v>
      </c>
      <c r="H251" s="43">
        <f>COUNTIF(D252:$D$1857,366)</f>
        <v>511</v>
      </c>
      <c r="I251" s="2"/>
    </row>
    <row r="252" spans="1:9" x14ac:dyDescent="0.25">
      <c r="A252" s="1">
        <f>COUNTIF($C$2:C252,"Да")</f>
        <v>3</v>
      </c>
      <c r="B252" s="45">
        <f t="shared" si="7"/>
        <v>45353</v>
      </c>
      <c r="C252" s="42" t="str">
        <f>IF(ISERROR(VLOOKUP(B252,'Aigen18-RF'!$C$3:$C$23,1,0)),"Нет","Да")</f>
        <v>Нет</v>
      </c>
      <c r="D252" s="43">
        <f t="shared" si="6"/>
        <v>366</v>
      </c>
      <c r="E252" s="44">
        <f>ROUND(('Все выпуски'!$L$3*'Все выпуски'!$L$6/100)/366*(B252-IF(C252="Нет",VLOOKUP(A252,'Aigen18-RF'!$A$2:$C$23,3,0),VLOOKUP((A252-1),'Aigen18-RF'!$A$2:$C$23,3,0))),2)</f>
        <v>0.98</v>
      </c>
      <c r="G252" s="43">
        <f>COUNTIF(D253:$D$1857,365)</f>
        <v>1095</v>
      </c>
      <c r="H252" s="43">
        <f>COUNTIF(D253:$D$1857,366)</f>
        <v>510</v>
      </c>
      <c r="I252" s="2"/>
    </row>
    <row r="253" spans="1:9" x14ac:dyDescent="0.25">
      <c r="A253" s="1">
        <f>COUNTIF($C$2:C253,"Да")</f>
        <v>3</v>
      </c>
      <c r="B253" s="45">
        <f t="shared" si="7"/>
        <v>45354</v>
      </c>
      <c r="C253" s="42" t="str">
        <f>IF(ISERROR(VLOOKUP(B253,'Aigen18-RF'!$C$3:$C$23,1,0)),"Нет","Да")</f>
        <v>Нет</v>
      </c>
      <c r="D253" s="43">
        <f t="shared" si="6"/>
        <v>366</v>
      </c>
      <c r="E253" s="44">
        <f>ROUND(('Все выпуски'!$L$3*'Все выпуски'!$L$6/100)/366*(B253-IF(C253="Нет",VLOOKUP(A253,'Aigen18-RF'!$A$2:$C$23,3,0),VLOOKUP((A253-1),'Aigen18-RF'!$A$2:$C$23,3,0))),2)</f>
        <v>1.0900000000000001</v>
      </c>
      <c r="G253" s="43">
        <f>COUNTIF(D254:$D$1857,365)</f>
        <v>1095</v>
      </c>
      <c r="H253" s="43">
        <f>COUNTIF(D254:$D$1857,366)</f>
        <v>509</v>
      </c>
      <c r="I253" s="2"/>
    </row>
    <row r="254" spans="1:9" x14ac:dyDescent="0.25">
      <c r="A254" s="1">
        <f>COUNTIF($C$2:C254,"Да")</f>
        <v>3</v>
      </c>
      <c r="B254" s="45">
        <f t="shared" si="7"/>
        <v>45355</v>
      </c>
      <c r="C254" s="42" t="str">
        <f>IF(ISERROR(VLOOKUP(B254,'Aigen18-RF'!$C$3:$C$23,1,0)),"Нет","Да")</f>
        <v>Нет</v>
      </c>
      <c r="D254" s="43">
        <f t="shared" si="6"/>
        <v>366</v>
      </c>
      <c r="E254" s="44">
        <f>ROUND(('Все выпуски'!$L$3*'Все выпуски'!$L$6/100)/366*(B254-IF(C254="Нет",VLOOKUP(A254,'Aigen18-RF'!$A$2:$C$23,3,0),VLOOKUP((A254-1),'Aigen18-RF'!$A$2:$C$23,3,0))),2)</f>
        <v>1.2</v>
      </c>
      <c r="G254" s="43">
        <f>COUNTIF(D255:$D$1857,365)</f>
        <v>1095</v>
      </c>
      <c r="H254" s="43">
        <f>COUNTIF(D255:$D$1857,366)</f>
        <v>508</v>
      </c>
      <c r="I254" s="2"/>
    </row>
    <row r="255" spans="1:9" x14ac:dyDescent="0.25">
      <c r="A255" s="1">
        <f>COUNTIF($C$2:C255,"Да")</f>
        <v>3</v>
      </c>
      <c r="B255" s="45">
        <f t="shared" si="7"/>
        <v>45356</v>
      </c>
      <c r="C255" s="42" t="str">
        <f>IF(ISERROR(VLOOKUP(B255,'Aigen18-RF'!$C$3:$C$23,1,0)),"Нет","Да")</f>
        <v>Нет</v>
      </c>
      <c r="D255" s="43">
        <f t="shared" si="6"/>
        <v>366</v>
      </c>
      <c r="E255" s="44">
        <f>ROUND(('Все выпуски'!$L$3*'Все выпуски'!$L$6/100)/366*(B255-IF(C255="Нет",VLOOKUP(A255,'Aigen18-RF'!$A$2:$C$23,3,0),VLOOKUP((A255-1),'Aigen18-RF'!$A$2:$C$23,3,0))),2)</f>
        <v>1.31</v>
      </c>
      <c r="G255" s="43">
        <f>COUNTIF(D256:$D$1857,365)</f>
        <v>1095</v>
      </c>
      <c r="H255" s="43">
        <f>COUNTIF(D256:$D$1857,366)</f>
        <v>507</v>
      </c>
      <c r="I255" s="2"/>
    </row>
    <row r="256" spans="1:9" x14ac:dyDescent="0.25">
      <c r="A256" s="1">
        <f>COUNTIF($C$2:C256,"Да")</f>
        <v>3</v>
      </c>
      <c r="B256" s="45">
        <f t="shared" si="7"/>
        <v>45357</v>
      </c>
      <c r="C256" s="42" t="str">
        <f>IF(ISERROR(VLOOKUP(B256,'Aigen18-RF'!$C$3:$C$23,1,0)),"Нет","Да")</f>
        <v>Нет</v>
      </c>
      <c r="D256" s="43">
        <f t="shared" si="6"/>
        <v>366</v>
      </c>
      <c r="E256" s="44">
        <f>ROUND(('Все выпуски'!$L$3*'Все выпуски'!$L$6/100)/366*(B256-IF(C256="Нет",VLOOKUP(A256,'Aigen18-RF'!$A$2:$C$23,3,0),VLOOKUP((A256-1),'Aigen18-RF'!$A$2:$C$23,3,0))),2)</f>
        <v>1.42</v>
      </c>
      <c r="G256" s="43">
        <f>COUNTIF(D257:$D$1857,365)</f>
        <v>1095</v>
      </c>
      <c r="H256" s="43">
        <f>COUNTIF(D257:$D$1857,366)</f>
        <v>506</v>
      </c>
      <c r="I256" s="2"/>
    </row>
    <row r="257" spans="1:9" x14ac:dyDescent="0.25">
      <c r="A257" s="1">
        <f>COUNTIF($C$2:C257,"Да")</f>
        <v>3</v>
      </c>
      <c r="B257" s="45">
        <f t="shared" si="7"/>
        <v>45358</v>
      </c>
      <c r="C257" s="42" t="str">
        <f>IF(ISERROR(VLOOKUP(B257,'Aigen18-RF'!$C$3:$C$23,1,0)),"Нет","Да")</f>
        <v>Нет</v>
      </c>
      <c r="D257" s="43">
        <f t="shared" si="6"/>
        <v>366</v>
      </c>
      <c r="E257" s="44">
        <f>ROUND(('Все выпуски'!$L$3*'Все выпуски'!$L$6/100)/366*(B257-IF(C257="Нет",VLOOKUP(A257,'Aigen18-RF'!$A$2:$C$23,3,0),VLOOKUP((A257-1),'Aigen18-RF'!$A$2:$C$23,3,0))),2)</f>
        <v>1.53</v>
      </c>
      <c r="G257" s="43">
        <f>COUNTIF(D258:$D$1857,365)</f>
        <v>1095</v>
      </c>
      <c r="H257" s="43">
        <f>COUNTIF(D258:$D$1857,366)</f>
        <v>505</v>
      </c>
      <c r="I257" s="2"/>
    </row>
    <row r="258" spans="1:9" x14ac:dyDescent="0.25">
      <c r="A258" s="1">
        <f>COUNTIF($C$2:C258,"Да")</f>
        <v>3</v>
      </c>
      <c r="B258" s="45">
        <f t="shared" si="7"/>
        <v>45359</v>
      </c>
      <c r="C258" s="42" t="str">
        <f>IF(ISERROR(VLOOKUP(B258,'Aigen18-RF'!$C$3:$C$23,1,0)),"Нет","Да")</f>
        <v>Нет</v>
      </c>
      <c r="D258" s="43">
        <f t="shared" si="6"/>
        <v>366</v>
      </c>
      <c r="E258" s="44">
        <f>ROUND(('Все выпуски'!$L$3*'Все выпуски'!$L$6/100)/366*(B258-IF(C258="Нет",VLOOKUP(A258,'Aigen18-RF'!$A$2:$C$23,3,0),VLOOKUP((A258-1),'Aigen18-RF'!$A$2:$C$23,3,0))),2)</f>
        <v>1.64</v>
      </c>
      <c r="G258" s="43">
        <f>COUNTIF(D259:$D$1857,365)</f>
        <v>1095</v>
      </c>
      <c r="H258" s="43">
        <f>COUNTIF(D259:$D$1857,366)</f>
        <v>504</v>
      </c>
      <c r="I258" s="2"/>
    </row>
    <row r="259" spans="1:9" x14ac:dyDescent="0.25">
      <c r="A259" s="1">
        <f>COUNTIF($C$2:C259,"Да")</f>
        <v>3</v>
      </c>
      <c r="B259" s="45">
        <f t="shared" si="7"/>
        <v>45360</v>
      </c>
      <c r="C259" s="42" t="str">
        <f>IF(ISERROR(VLOOKUP(B259,'Aigen18-RF'!$C$3:$C$23,1,0)),"Нет","Да")</f>
        <v>Нет</v>
      </c>
      <c r="D259" s="43">
        <f t="shared" ref="D259:D322" si="8">IF(MOD(YEAR(B259),4)=0,366,365)</f>
        <v>366</v>
      </c>
      <c r="E259" s="44">
        <f>ROUND(('Все выпуски'!$L$3*'Все выпуски'!$L$6/100)/366*(B259-IF(C259="Нет",VLOOKUP(A259,'Aigen18-RF'!$A$2:$C$23,3,0),VLOOKUP((A259-1),'Aigen18-RF'!$A$2:$C$23,3,0))),2)</f>
        <v>1.75</v>
      </c>
      <c r="G259" s="43">
        <f>COUNTIF(D260:$D$1857,365)</f>
        <v>1095</v>
      </c>
      <c r="H259" s="43">
        <f>COUNTIF(D260:$D$1857,366)</f>
        <v>503</v>
      </c>
      <c r="I259" s="2"/>
    </row>
    <row r="260" spans="1:9" x14ac:dyDescent="0.25">
      <c r="A260" s="1">
        <f>COUNTIF($C$2:C260,"Да")</f>
        <v>3</v>
      </c>
      <c r="B260" s="45">
        <f t="shared" ref="B260:B323" si="9">B259+1</f>
        <v>45361</v>
      </c>
      <c r="C260" s="42" t="str">
        <f>IF(ISERROR(VLOOKUP(B260,'Aigen18-RF'!$C$3:$C$23,1,0)),"Нет","Да")</f>
        <v>Нет</v>
      </c>
      <c r="D260" s="43">
        <f t="shared" si="8"/>
        <v>366</v>
      </c>
      <c r="E260" s="44">
        <f>ROUND(('Все выпуски'!$L$3*'Все выпуски'!$L$6/100)/366*(B260-IF(C260="Нет",VLOOKUP(A260,'Aigen18-RF'!$A$2:$C$23,3,0),VLOOKUP((A260-1),'Aigen18-RF'!$A$2:$C$23,3,0))),2)</f>
        <v>1.86</v>
      </c>
      <c r="G260" s="43">
        <f>COUNTIF(D261:$D$1857,365)</f>
        <v>1095</v>
      </c>
      <c r="H260" s="43">
        <f>COUNTIF(D261:$D$1857,366)</f>
        <v>502</v>
      </c>
      <c r="I260" s="2"/>
    </row>
    <row r="261" spans="1:9" x14ac:dyDescent="0.25">
      <c r="A261" s="1">
        <f>COUNTIF($C$2:C261,"Да")</f>
        <v>3</v>
      </c>
      <c r="B261" s="45">
        <f t="shared" si="9"/>
        <v>45362</v>
      </c>
      <c r="C261" s="42" t="str">
        <f>IF(ISERROR(VLOOKUP(B261,'Aigen18-RF'!$C$3:$C$23,1,0)),"Нет","Да")</f>
        <v>Нет</v>
      </c>
      <c r="D261" s="43">
        <f t="shared" si="8"/>
        <v>366</v>
      </c>
      <c r="E261" s="44">
        <f>ROUND(('Все выпуски'!$L$3*'Все выпуски'!$L$6/100)/366*(B261-IF(C261="Нет",VLOOKUP(A261,'Aigen18-RF'!$A$2:$C$23,3,0),VLOOKUP((A261-1),'Aigen18-RF'!$A$2:$C$23,3,0))),2)</f>
        <v>1.97</v>
      </c>
      <c r="G261" s="43">
        <f>COUNTIF(D262:$D$1857,365)</f>
        <v>1095</v>
      </c>
      <c r="H261" s="43">
        <f>COUNTIF(D262:$D$1857,366)</f>
        <v>501</v>
      </c>
      <c r="I261" s="2"/>
    </row>
    <row r="262" spans="1:9" x14ac:dyDescent="0.25">
      <c r="A262" s="1">
        <f>COUNTIF($C$2:C262,"Да")</f>
        <v>3</v>
      </c>
      <c r="B262" s="45">
        <f t="shared" si="9"/>
        <v>45363</v>
      </c>
      <c r="C262" s="42" t="str">
        <f>IF(ISERROR(VLOOKUP(B262,'Aigen18-RF'!$C$3:$C$23,1,0)),"Нет","Да")</f>
        <v>Нет</v>
      </c>
      <c r="D262" s="43">
        <f t="shared" si="8"/>
        <v>366</v>
      </c>
      <c r="E262" s="44">
        <f>ROUND(('Все выпуски'!$L$3*'Все выпуски'!$L$6/100)/366*(B262-IF(C262="Нет",VLOOKUP(A262,'Aigen18-RF'!$A$2:$C$23,3,0),VLOOKUP((A262-1),'Aigen18-RF'!$A$2:$C$23,3,0))),2)</f>
        <v>2.08</v>
      </c>
      <c r="G262" s="43">
        <f>COUNTIF(D263:$D$1857,365)</f>
        <v>1095</v>
      </c>
      <c r="H262" s="43">
        <f>COUNTIF(D263:$D$1857,366)</f>
        <v>500</v>
      </c>
      <c r="I262" s="2"/>
    </row>
    <row r="263" spans="1:9" x14ac:dyDescent="0.25">
      <c r="A263" s="1">
        <f>COUNTIF($C$2:C263,"Да")</f>
        <v>3</v>
      </c>
      <c r="B263" s="45">
        <f t="shared" si="9"/>
        <v>45364</v>
      </c>
      <c r="C263" s="42" t="str">
        <f>IF(ISERROR(VLOOKUP(B263,'Aigen18-RF'!$C$3:$C$23,1,0)),"Нет","Да")</f>
        <v>Нет</v>
      </c>
      <c r="D263" s="43">
        <f t="shared" si="8"/>
        <v>366</v>
      </c>
      <c r="E263" s="44">
        <f>ROUND(('Все выпуски'!$L$3*'Все выпуски'!$L$6/100)/366*(B263-IF(C263="Нет",VLOOKUP(A263,'Aigen18-RF'!$A$2:$C$23,3,0),VLOOKUP((A263-1),'Aigen18-RF'!$A$2:$C$23,3,0))),2)</f>
        <v>2.19</v>
      </c>
      <c r="G263" s="43">
        <f>COUNTIF(D264:$D$1857,365)</f>
        <v>1095</v>
      </c>
      <c r="H263" s="43">
        <f>COUNTIF(D264:$D$1857,366)</f>
        <v>499</v>
      </c>
      <c r="I263" s="2"/>
    </row>
    <row r="264" spans="1:9" x14ac:dyDescent="0.25">
      <c r="A264" s="1">
        <f>COUNTIF($C$2:C264,"Да")</f>
        <v>3</v>
      </c>
      <c r="B264" s="45">
        <f t="shared" si="9"/>
        <v>45365</v>
      </c>
      <c r="C264" s="42" t="str">
        <f>IF(ISERROR(VLOOKUP(B264,'Aigen18-RF'!$C$3:$C$23,1,0)),"Нет","Да")</f>
        <v>Нет</v>
      </c>
      <c r="D264" s="43">
        <f t="shared" si="8"/>
        <v>366</v>
      </c>
      <c r="E264" s="44">
        <f>ROUND(('Все выпуски'!$L$3*'Все выпуски'!$L$6/100)/366*(B264-IF(C264="Нет",VLOOKUP(A264,'Aigen18-RF'!$A$2:$C$23,3,0),VLOOKUP((A264-1),'Aigen18-RF'!$A$2:$C$23,3,0))),2)</f>
        <v>2.2999999999999998</v>
      </c>
      <c r="G264" s="43">
        <f>COUNTIF(D265:$D$1857,365)</f>
        <v>1095</v>
      </c>
      <c r="H264" s="43">
        <f>COUNTIF(D265:$D$1857,366)</f>
        <v>498</v>
      </c>
      <c r="I264" s="2"/>
    </row>
    <row r="265" spans="1:9" x14ac:dyDescent="0.25">
      <c r="A265" s="1">
        <f>COUNTIF($C$2:C265,"Да")</f>
        <v>3</v>
      </c>
      <c r="B265" s="45">
        <f t="shared" si="9"/>
        <v>45366</v>
      </c>
      <c r="C265" s="42" t="str">
        <f>IF(ISERROR(VLOOKUP(B265,'Aigen18-RF'!$C$3:$C$23,1,0)),"Нет","Да")</f>
        <v>Нет</v>
      </c>
      <c r="D265" s="43">
        <f t="shared" si="8"/>
        <v>366</v>
      </c>
      <c r="E265" s="44">
        <f>ROUND(('Все выпуски'!$L$3*'Все выпуски'!$L$6/100)/366*(B265-IF(C265="Нет",VLOOKUP(A265,'Aigen18-RF'!$A$2:$C$23,3,0),VLOOKUP((A265-1),'Aigen18-RF'!$A$2:$C$23,3,0))),2)</f>
        <v>2.4</v>
      </c>
      <c r="G265" s="43">
        <f>COUNTIF(D266:$D$1857,365)</f>
        <v>1095</v>
      </c>
      <c r="H265" s="43">
        <f>COUNTIF(D266:$D$1857,366)</f>
        <v>497</v>
      </c>
      <c r="I265" s="2"/>
    </row>
    <row r="266" spans="1:9" x14ac:dyDescent="0.25">
      <c r="A266" s="1">
        <f>COUNTIF($C$2:C266,"Да")</f>
        <v>3</v>
      </c>
      <c r="B266" s="45">
        <f t="shared" si="9"/>
        <v>45367</v>
      </c>
      <c r="C266" s="42" t="str">
        <f>IF(ISERROR(VLOOKUP(B266,'Aigen18-RF'!$C$3:$C$23,1,0)),"Нет","Да")</f>
        <v>Нет</v>
      </c>
      <c r="D266" s="43">
        <f t="shared" si="8"/>
        <v>366</v>
      </c>
      <c r="E266" s="44">
        <f>ROUND(('Все выпуски'!$L$3*'Все выпуски'!$L$6/100)/366*(B266-IF(C266="Нет",VLOOKUP(A266,'Aigen18-RF'!$A$2:$C$23,3,0),VLOOKUP((A266-1),'Aigen18-RF'!$A$2:$C$23,3,0))),2)</f>
        <v>2.5099999999999998</v>
      </c>
      <c r="G266" s="43">
        <f>COUNTIF(D267:$D$1857,365)</f>
        <v>1095</v>
      </c>
      <c r="H266" s="43">
        <f>COUNTIF(D267:$D$1857,366)</f>
        <v>496</v>
      </c>
      <c r="I266" s="2"/>
    </row>
    <row r="267" spans="1:9" x14ac:dyDescent="0.25">
      <c r="A267" s="1">
        <f>COUNTIF($C$2:C267,"Да")</f>
        <v>3</v>
      </c>
      <c r="B267" s="45">
        <f t="shared" si="9"/>
        <v>45368</v>
      </c>
      <c r="C267" s="42" t="str">
        <f>IF(ISERROR(VLOOKUP(B267,'Aigen18-RF'!$C$3:$C$23,1,0)),"Нет","Да")</f>
        <v>Нет</v>
      </c>
      <c r="D267" s="43">
        <f t="shared" si="8"/>
        <v>366</v>
      </c>
      <c r="E267" s="44">
        <f>ROUND(('Все выпуски'!$L$3*'Все выпуски'!$L$6/100)/366*(B267-IF(C267="Нет",VLOOKUP(A267,'Aigen18-RF'!$A$2:$C$23,3,0),VLOOKUP((A267-1),'Aigen18-RF'!$A$2:$C$23,3,0))),2)</f>
        <v>2.62</v>
      </c>
      <c r="G267" s="43">
        <f>COUNTIF(D268:$D$1857,365)</f>
        <v>1095</v>
      </c>
      <c r="H267" s="43">
        <f>COUNTIF(D268:$D$1857,366)</f>
        <v>495</v>
      </c>
      <c r="I267" s="2"/>
    </row>
    <row r="268" spans="1:9" x14ac:dyDescent="0.25">
      <c r="A268" s="1">
        <f>COUNTIF($C$2:C268,"Да")</f>
        <v>3</v>
      </c>
      <c r="B268" s="45">
        <f t="shared" si="9"/>
        <v>45369</v>
      </c>
      <c r="C268" s="42" t="str">
        <f>IF(ISERROR(VLOOKUP(B268,'Aigen18-RF'!$C$3:$C$23,1,0)),"Нет","Да")</f>
        <v>Нет</v>
      </c>
      <c r="D268" s="43">
        <f t="shared" si="8"/>
        <v>366</v>
      </c>
      <c r="E268" s="44">
        <f>ROUND(('Все выпуски'!$L$3*'Все выпуски'!$L$6/100)/366*(B268-IF(C268="Нет",VLOOKUP(A268,'Aigen18-RF'!$A$2:$C$23,3,0),VLOOKUP((A268-1),'Aigen18-RF'!$A$2:$C$23,3,0))),2)</f>
        <v>2.73</v>
      </c>
      <c r="G268" s="43">
        <f>COUNTIF(D269:$D$1857,365)</f>
        <v>1095</v>
      </c>
      <c r="H268" s="43">
        <f>COUNTIF(D269:$D$1857,366)</f>
        <v>494</v>
      </c>
      <c r="I268" s="2"/>
    </row>
    <row r="269" spans="1:9" x14ac:dyDescent="0.25">
      <c r="A269" s="1">
        <f>COUNTIF($C$2:C269,"Да")</f>
        <v>3</v>
      </c>
      <c r="B269" s="45">
        <f t="shared" si="9"/>
        <v>45370</v>
      </c>
      <c r="C269" s="42" t="str">
        <f>IF(ISERROR(VLOOKUP(B269,'Aigen18-RF'!$C$3:$C$23,1,0)),"Нет","Да")</f>
        <v>Нет</v>
      </c>
      <c r="D269" s="43">
        <f t="shared" si="8"/>
        <v>366</v>
      </c>
      <c r="E269" s="44">
        <f>ROUND(('Все выпуски'!$L$3*'Все выпуски'!$L$6/100)/366*(B269-IF(C269="Нет",VLOOKUP(A269,'Aigen18-RF'!$A$2:$C$23,3,0),VLOOKUP((A269-1),'Aigen18-RF'!$A$2:$C$23,3,0))),2)</f>
        <v>2.84</v>
      </c>
      <c r="G269" s="43">
        <f>COUNTIF(D270:$D$1857,365)</f>
        <v>1095</v>
      </c>
      <c r="H269" s="43">
        <f>COUNTIF(D270:$D$1857,366)</f>
        <v>493</v>
      </c>
      <c r="I269" s="2"/>
    </row>
    <row r="270" spans="1:9" x14ac:dyDescent="0.25">
      <c r="A270" s="1">
        <f>COUNTIF($C$2:C270,"Да")</f>
        <v>3</v>
      </c>
      <c r="B270" s="45">
        <f t="shared" si="9"/>
        <v>45371</v>
      </c>
      <c r="C270" s="42" t="str">
        <f>IF(ISERROR(VLOOKUP(B270,'Aigen18-RF'!$C$3:$C$23,1,0)),"Нет","Да")</f>
        <v>Нет</v>
      </c>
      <c r="D270" s="43">
        <f t="shared" si="8"/>
        <v>366</v>
      </c>
      <c r="E270" s="44">
        <f>ROUND(('Все выпуски'!$L$3*'Все выпуски'!$L$6/100)/366*(B270-IF(C270="Нет",VLOOKUP(A270,'Aigen18-RF'!$A$2:$C$23,3,0),VLOOKUP((A270-1),'Aigen18-RF'!$A$2:$C$23,3,0))),2)</f>
        <v>2.95</v>
      </c>
      <c r="G270" s="43">
        <f>COUNTIF(D271:$D$1857,365)</f>
        <v>1095</v>
      </c>
      <c r="H270" s="43">
        <f>COUNTIF(D271:$D$1857,366)</f>
        <v>492</v>
      </c>
      <c r="I270" s="2"/>
    </row>
    <row r="271" spans="1:9" x14ac:dyDescent="0.25">
      <c r="A271" s="1">
        <f>COUNTIF($C$2:C271,"Да")</f>
        <v>3</v>
      </c>
      <c r="B271" s="45">
        <f t="shared" si="9"/>
        <v>45372</v>
      </c>
      <c r="C271" s="42" t="str">
        <f>IF(ISERROR(VLOOKUP(B271,'Aigen18-RF'!$C$3:$C$23,1,0)),"Нет","Да")</f>
        <v>Нет</v>
      </c>
      <c r="D271" s="43">
        <f t="shared" si="8"/>
        <v>366</v>
      </c>
      <c r="E271" s="44">
        <f>ROUND(('Все выпуски'!$L$3*'Все выпуски'!$L$6/100)/366*(B271-IF(C271="Нет",VLOOKUP(A271,'Aigen18-RF'!$A$2:$C$23,3,0),VLOOKUP((A271-1),'Aigen18-RF'!$A$2:$C$23,3,0))),2)</f>
        <v>3.06</v>
      </c>
      <c r="G271" s="43">
        <f>COUNTIF(D272:$D$1857,365)</f>
        <v>1095</v>
      </c>
      <c r="H271" s="43">
        <f>COUNTIF(D272:$D$1857,366)</f>
        <v>491</v>
      </c>
      <c r="I271" s="2"/>
    </row>
    <row r="272" spans="1:9" x14ac:dyDescent="0.25">
      <c r="A272" s="1">
        <f>COUNTIF($C$2:C272,"Да")</f>
        <v>3</v>
      </c>
      <c r="B272" s="45">
        <f t="shared" si="9"/>
        <v>45373</v>
      </c>
      <c r="C272" s="42" t="str">
        <f>IF(ISERROR(VLOOKUP(B272,'Aigen18-RF'!$C$3:$C$23,1,0)),"Нет","Да")</f>
        <v>Нет</v>
      </c>
      <c r="D272" s="43">
        <f t="shared" si="8"/>
        <v>366</v>
      </c>
      <c r="E272" s="44">
        <f>ROUND(('Все выпуски'!$L$3*'Все выпуски'!$L$6/100)/366*(B272-IF(C272="Нет",VLOOKUP(A272,'Aigen18-RF'!$A$2:$C$23,3,0),VLOOKUP((A272-1),'Aigen18-RF'!$A$2:$C$23,3,0))),2)</f>
        <v>3.17</v>
      </c>
      <c r="G272" s="43">
        <f>COUNTIF(D273:$D$1857,365)</f>
        <v>1095</v>
      </c>
      <c r="H272" s="43">
        <f>COUNTIF(D273:$D$1857,366)</f>
        <v>490</v>
      </c>
      <c r="I272" s="2"/>
    </row>
    <row r="273" spans="1:9" x14ac:dyDescent="0.25">
      <c r="A273" s="1">
        <f>COUNTIF($C$2:C273,"Да")</f>
        <v>3</v>
      </c>
      <c r="B273" s="45">
        <f t="shared" si="9"/>
        <v>45374</v>
      </c>
      <c r="C273" s="42" t="str">
        <f>IF(ISERROR(VLOOKUP(B273,'Aigen18-RF'!$C$3:$C$23,1,0)),"Нет","Да")</f>
        <v>Нет</v>
      </c>
      <c r="D273" s="43">
        <f t="shared" si="8"/>
        <v>366</v>
      </c>
      <c r="E273" s="44">
        <f>ROUND(('Все выпуски'!$L$3*'Все выпуски'!$L$6/100)/366*(B273-IF(C273="Нет",VLOOKUP(A273,'Aigen18-RF'!$A$2:$C$23,3,0),VLOOKUP((A273-1),'Aigen18-RF'!$A$2:$C$23,3,0))),2)</f>
        <v>3.28</v>
      </c>
      <c r="G273" s="43">
        <f>COUNTIF(D274:$D$1857,365)</f>
        <v>1095</v>
      </c>
      <c r="H273" s="43">
        <f>COUNTIF(D274:$D$1857,366)</f>
        <v>489</v>
      </c>
      <c r="I273" s="2"/>
    </row>
    <row r="274" spans="1:9" x14ac:dyDescent="0.25">
      <c r="A274" s="1">
        <f>COUNTIF($C$2:C274,"Да")</f>
        <v>3</v>
      </c>
      <c r="B274" s="45">
        <f t="shared" si="9"/>
        <v>45375</v>
      </c>
      <c r="C274" s="42" t="str">
        <f>IF(ISERROR(VLOOKUP(B274,'Aigen18-RF'!$C$3:$C$23,1,0)),"Нет","Да")</f>
        <v>Нет</v>
      </c>
      <c r="D274" s="43">
        <f t="shared" si="8"/>
        <v>366</v>
      </c>
      <c r="E274" s="44">
        <f>ROUND(('Все выпуски'!$L$3*'Все выпуски'!$L$6/100)/366*(B274-IF(C274="Нет",VLOOKUP(A274,'Aigen18-RF'!$A$2:$C$23,3,0),VLOOKUP((A274-1),'Aigen18-RF'!$A$2:$C$23,3,0))),2)</f>
        <v>3.39</v>
      </c>
      <c r="G274" s="43">
        <f>COUNTIF(D275:$D$1857,365)</f>
        <v>1095</v>
      </c>
      <c r="H274" s="43">
        <f>COUNTIF(D275:$D$1857,366)</f>
        <v>488</v>
      </c>
      <c r="I274" s="2"/>
    </row>
    <row r="275" spans="1:9" x14ac:dyDescent="0.25">
      <c r="A275" s="1">
        <f>COUNTIF($C$2:C275,"Да")</f>
        <v>3</v>
      </c>
      <c r="B275" s="45">
        <f t="shared" si="9"/>
        <v>45376</v>
      </c>
      <c r="C275" s="42" t="str">
        <f>IF(ISERROR(VLOOKUP(B275,'Aigen18-RF'!$C$3:$C$23,1,0)),"Нет","Да")</f>
        <v>Нет</v>
      </c>
      <c r="D275" s="43">
        <f t="shared" si="8"/>
        <v>366</v>
      </c>
      <c r="E275" s="44">
        <f>ROUND(('Все выпуски'!$L$3*'Все выпуски'!$L$6/100)/366*(B275-IF(C275="Нет",VLOOKUP(A275,'Aigen18-RF'!$A$2:$C$23,3,0),VLOOKUP((A275-1),'Aigen18-RF'!$A$2:$C$23,3,0))),2)</f>
        <v>3.5</v>
      </c>
      <c r="G275" s="43">
        <f>COUNTIF(D276:$D$1857,365)</f>
        <v>1095</v>
      </c>
      <c r="H275" s="43">
        <f>COUNTIF(D276:$D$1857,366)</f>
        <v>487</v>
      </c>
      <c r="I275" s="2"/>
    </row>
    <row r="276" spans="1:9" x14ac:dyDescent="0.25">
      <c r="A276" s="1">
        <f>COUNTIF($C$2:C276,"Да")</f>
        <v>3</v>
      </c>
      <c r="B276" s="45">
        <f t="shared" si="9"/>
        <v>45377</v>
      </c>
      <c r="C276" s="42" t="str">
        <f>IF(ISERROR(VLOOKUP(B276,'Aigen18-RF'!$C$3:$C$23,1,0)),"Нет","Да")</f>
        <v>Нет</v>
      </c>
      <c r="D276" s="43">
        <f t="shared" si="8"/>
        <v>366</v>
      </c>
      <c r="E276" s="44">
        <f>ROUND(('Все выпуски'!$L$3*'Все выпуски'!$L$6/100)/366*(B276-IF(C276="Нет",VLOOKUP(A276,'Aigen18-RF'!$A$2:$C$23,3,0),VLOOKUP((A276-1),'Aigen18-RF'!$A$2:$C$23,3,0))),2)</f>
        <v>3.61</v>
      </c>
      <c r="G276" s="43">
        <f>COUNTIF(D277:$D$1857,365)</f>
        <v>1095</v>
      </c>
      <c r="H276" s="43">
        <f>COUNTIF(D277:$D$1857,366)</f>
        <v>486</v>
      </c>
      <c r="I276" s="2"/>
    </row>
    <row r="277" spans="1:9" x14ac:dyDescent="0.25">
      <c r="A277" s="1">
        <f>COUNTIF($C$2:C277,"Да")</f>
        <v>3</v>
      </c>
      <c r="B277" s="45">
        <f t="shared" si="9"/>
        <v>45378</v>
      </c>
      <c r="C277" s="42" t="str">
        <f>IF(ISERROR(VLOOKUP(B277,'Aigen18-RF'!$C$3:$C$23,1,0)),"Нет","Да")</f>
        <v>Нет</v>
      </c>
      <c r="D277" s="43">
        <f t="shared" si="8"/>
        <v>366</v>
      </c>
      <c r="E277" s="44">
        <f>ROUND(('Все выпуски'!$L$3*'Все выпуски'!$L$6/100)/366*(B277-IF(C277="Нет",VLOOKUP(A277,'Aigen18-RF'!$A$2:$C$23,3,0),VLOOKUP((A277-1),'Aigen18-RF'!$A$2:$C$23,3,0))),2)</f>
        <v>3.72</v>
      </c>
      <c r="G277" s="43">
        <f>COUNTIF(D278:$D$1857,365)</f>
        <v>1095</v>
      </c>
      <c r="H277" s="43">
        <f>COUNTIF(D278:$D$1857,366)</f>
        <v>485</v>
      </c>
      <c r="I277" s="2"/>
    </row>
    <row r="278" spans="1:9" x14ac:dyDescent="0.25">
      <c r="A278" s="1">
        <f>COUNTIF($C$2:C278,"Да")</f>
        <v>3</v>
      </c>
      <c r="B278" s="45">
        <f t="shared" si="9"/>
        <v>45379</v>
      </c>
      <c r="C278" s="42" t="str">
        <f>IF(ISERROR(VLOOKUP(B278,'Aigen18-RF'!$C$3:$C$23,1,0)),"Нет","Да")</f>
        <v>Нет</v>
      </c>
      <c r="D278" s="43">
        <f t="shared" si="8"/>
        <v>366</v>
      </c>
      <c r="E278" s="44">
        <f>ROUND(('Все выпуски'!$L$3*'Все выпуски'!$L$6/100)/366*(B278-IF(C278="Нет",VLOOKUP(A278,'Aigen18-RF'!$A$2:$C$23,3,0),VLOOKUP((A278-1),'Aigen18-RF'!$A$2:$C$23,3,0))),2)</f>
        <v>3.83</v>
      </c>
      <c r="G278" s="43">
        <f>COUNTIF(D279:$D$1857,365)</f>
        <v>1095</v>
      </c>
      <c r="H278" s="43">
        <f>COUNTIF(D279:$D$1857,366)</f>
        <v>484</v>
      </c>
      <c r="I278" s="2"/>
    </row>
    <row r="279" spans="1:9" x14ac:dyDescent="0.25">
      <c r="A279" s="1">
        <f>COUNTIF($C$2:C279,"Да")</f>
        <v>3</v>
      </c>
      <c r="B279" s="45">
        <f t="shared" si="9"/>
        <v>45380</v>
      </c>
      <c r="C279" s="42" t="str">
        <f>IF(ISERROR(VLOOKUP(B279,'Aigen18-RF'!$C$3:$C$23,1,0)),"Нет","Да")</f>
        <v>Нет</v>
      </c>
      <c r="D279" s="43">
        <f t="shared" si="8"/>
        <v>366</v>
      </c>
      <c r="E279" s="44">
        <f>ROUND(('Все выпуски'!$L$3*'Все выпуски'!$L$6/100)/366*(B279-IF(C279="Нет",VLOOKUP(A279,'Aigen18-RF'!$A$2:$C$23,3,0),VLOOKUP((A279-1),'Aigen18-RF'!$A$2:$C$23,3,0))),2)</f>
        <v>3.93</v>
      </c>
      <c r="G279" s="43">
        <f>COUNTIF(D280:$D$1857,365)</f>
        <v>1095</v>
      </c>
      <c r="H279" s="43">
        <f>COUNTIF(D280:$D$1857,366)</f>
        <v>483</v>
      </c>
      <c r="I279" s="2"/>
    </row>
    <row r="280" spans="1:9" x14ac:dyDescent="0.25">
      <c r="A280" s="1">
        <f>COUNTIF($C$2:C280,"Да")</f>
        <v>3</v>
      </c>
      <c r="B280" s="45">
        <f t="shared" si="9"/>
        <v>45381</v>
      </c>
      <c r="C280" s="42" t="str">
        <f>IF(ISERROR(VLOOKUP(B280,'Aigen18-RF'!$C$3:$C$23,1,0)),"Нет","Да")</f>
        <v>Нет</v>
      </c>
      <c r="D280" s="43">
        <f t="shared" si="8"/>
        <v>366</v>
      </c>
      <c r="E280" s="44">
        <f>ROUND(('Все выпуски'!$L$3*'Все выпуски'!$L$6/100)/366*(B280-IF(C280="Нет",VLOOKUP(A280,'Aigen18-RF'!$A$2:$C$23,3,0),VLOOKUP((A280-1),'Aigen18-RF'!$A$2:$C$23,3,0))),2)</f>
        <v>4.04</v>
      </c>
      <c r="G280" s="43">
        <f>COUNTIF(D281:$D$1857,365)</f>
        <v>1095</v>
      </c>
      <c r="H280" s="43">
        <f>COUNTIF(D281:$D$1857,366)</f>
        <v>482</v>
      </c>
      <c r="I280" s="2"/>
    </row>
    <row r="281" spans="1:9" x14ac:dyDescent="0.25">
      <c r="A281" s="1">
        <f>COUNTIF($C$2:C281,"Да")</f>
        <v>3</v>
      </c>
      <c r="B281" s="45">
        <f t="shared" si="9"/>
        <v>45382</v>
      </c>
      <c r="C281" s="42" t="str">
        <f>IF(ISERROR(VLOOKUP(B281,'Aigen18-RF'!$C$3:$C$23,1,0)),"Нет","Да")</f>
        <v>Нет</v>
      </c>
      <c r="D281" s="43">
        <f t="shared" si="8"/>
        <v>366</v>
      </c>
      <c r="E281" s="44">
        <f>ROUND(('Все выпуски'!$L$3*'Все выпуски'!$L$6/100)/366*(B281-IF(C281="Нет",VLOOKUP(A281,'Aigen18-RF'!$A$2:$C$23,3,0),VLOOKUP((A281-1),'Aigen18-RF'!$A$2:$C$23,3,0))),2)</f>
        <v>4.1500000000000004</v>
      </c>
      <c r="G281" s="43">
        <f>COUNTIF(D282:$D$1857,365)</f>
        <v>1095</v>
      </c>
      <c r="H281" s="43">
        <f>COUNTIF(D282:$D$1857,366)</f>
        <v>481</v>
      </c>
      <c r="I281" s="2"/>
    </row>
    <row r="282" spans="1:9" x14ac:dyDescent="0.25">
      <c r="A282" s="1">
        <f>COUNTIF($C$2:C282,"Да")</f>
        <v>3</v>
      </c>
      <c r="B282" s="45">
        <f t="shared" si="9"/>
        <v>45383</v>
      </c>
      <c r="C282" s="42" t="str">
        <f>IF(ISERROR(VLOOKUP(B282,'Aigen18-RF'!$C$3:$C$23,1,0)),"Нет","Да")</f>
        <v>Нет</v>
      </c>
      <c r="D282" s="43">
        <f t="shared" si="8"/>
        <v>366</v>
      </c>
      <c r="E282" s="44">
        <f>ROUND(('Все выпуски'!$L$3*'Все выпуски'!$L$6/100)/366*(B282-IF(C282="Нет",VLOOKUP(A282,'Aigen18-RF'!$A$2:$C$23,3,0),VLOOKUP((A282-1),'Aigen18-RF'!$A$2:$C$23,3,0))),2)</f>
        <v>4.26</v>
      </c>
      <c r="G282" s="43">
        <f>COUNTIF(D283:$D$1857,365)</f>
        <v>1095</v>
      </c>
      <c r="H282" s="43">
        <f>COUNTIF(D283:$D$1857,366)</f>
        <v>480</v>
      </c>
      <c r="I282" s="2"/>
    </row>
    <row r="283" spans="1:9" x14ac:dyDescent="0.25">
      <c r="A283" s="1">
        <f>COUNTIF($C$2:C283,"Да")</f>
        <v>3</v>
      </c>
      <c r="B283" s="45">
        <f t="shared" si="9"/>
        <v>45384</v>
      </c>
      <c r="C283" s="42" t="str">
        <f>IF(ISERROR(VLOOKUP(B283,'Aigen18-RF'!$C$3:$C$23,1,0)),"Нет","Да")</f>
        <v>Нет</v>
      </c>
      <c r="D283" s="43">
        <f t="shared" si="8"/>
        <v>366</v>
      </c>
      <c r="E283" s="44">
        <f>ROUND(('Все выпуски'!$L$3*'Все выпуски'!$L$6/100)/366*(B283-IF(C283="Нет",VLOOKUP(A283,'Aigen18-RF'!$A$2:$C$23,3,0),VLOOKUP((A283-1),'Aigen18-RF'!$A$2:$C$23,3,0))),2)</f>
        <v>4.37</v>
      </c>
      <c r="G283" s="43">
        <f>COUNTIF(D284:$D$1857,365)</f>
        <v>1095</v>
      </c>
      <c r="H283" s="43">
        <f>COUNTIF(D284:$D$1857,366)</f>
        <v>479</v>
      </c>
      <c r="I283" s="2"/>
    </row>
    <row r="284" spans="1:9" x14ac:dyDescent="0.25">
      <c r="A284" s="1">
        <f>COUNTIF($C$2:C284,"Да")</f>
        <v>3</v>
      </c>
      <c r="B284" s="45">
        <f t="shared" si="9"/>
        <v>45385</v>
      </c>
      <c r="C284" s="42" t="str">
        <f>IF(ISERROR(VLOOKUP(B284,'Aigen18-RF'!$C$3:$C$23,1,0)),"Нет","Да")</f>
        <v>Нет</v>
      </c>
      <c r="D284" s="43">
        <f t="shared" si="8"/>
        <v>366</v>
      </c>
      <c r="E284" s="44">
        <f>ROUND(('Все выпуски'!$L$3*'Все выпуски'!$L$6/100)/366*(B284-IF(C284="Нет",VLOOKUP(A284,'Aigen18-RF'!$A$2:$C$23,3,0),VLOOKUP((A284-1),'Aigen18-RF'!$A$2:$C$23,3,0))),2)</f>
        <v>4.4800000000000004</v>
      </c>
      <c r="G284" s="43">
        <f>COUNTIF(D285:$D$1857,365)</f>
        <v>1095</v>
      </c>
      <c r="H284" s="43">
        <f>COUNTIF(D285:$D$1857,366)</f>
        <v>478</v>
      </c>
      <c r="I284" s="2"/>
    </row>
    <row r="285" spans="1:9" x14ac:dyDescent="0.25">
      <c r="A285" s="1">
        <f>COUNTIF($C$2:C285,"Да")</f>
        <v>3</v>
      </c>
      <c r="B285" s="45">
        <f t="shared" si="9"/>
        <v>45386</v>
      </c>
      <c r="C285" s="42" t="str">
        <f>IF(ISERROR(VLOOKUP(B285,'Aigen18-RF'!$C$3:$C$23,1,0)),"Нет","Да")</f>
        <v>Нет</v>
      </c>
      <c r="D285" s="43">
        <f t="shared" si="8"/>
        <v>366</v>
      </c>
      <c r="E285" s="44">
        <f>ROUND(('Все выпуски'!$L$3*'Все выпуски'!$L$6/100)/366*(B285-IF(C285="Нет",VLOOKUP(A285,'Aigen18-RF'!$A$2:$C$23,3,0),VLOOKUP((A285-1),'Aigen18-RF'!$A$2:$C$23,3,0))),2)</f>
        <v>4.59</v>
      </c>
      <c r="G285" s="43">
        <f>COUNTIF(D286:$D$1857,365)</f>
        <v>1095</v>
      </c>
      <c r="H285" s="43">
        <f>COUNTIF(D286:$D$1857,366)</f>
        <v>477</v>
      </c>
      <c r="I285" s="2"/>
    </row>
    <row r="286" spans="1:9" x14ac:dyDescent="0.25">
      <c r="A286" s="1">
        <f>COUNTIF($C$2:C286,"Да")</f>
        <v>3</v>
      </c>
      <c r="B286" s="45">
        <f t="shared" si="9"/>
        <v>45387</v>
      </c>
      <c r="C286" s="42" t="str">
        <f>IF(ISERROR(VLOOKUP(B286,'Aigen18-RF'!$C$3:$C$23,1,0)),"Нет","Да")</f>
        <v>Нет</v>
      </c>
      <c r="D286" s="43">
        <f t="shared" si="8"/>
        <v>366</v>
      </c>
      <c r="E286" s="44">
        <f>ROUND(('Все выпуски'!$L$3*'Все выпуски'!$L$6/100)/366*(B286-IF(C286="Нет",VLOOKUP(A286,'Aigen18-RF'!$A$2:$C$23,3,0),VLOOKUP((A286-1),'Aigen18-RF'!$A$2:$C$23,3,0))),2)</f>
        <v>4.7</v>
      </c>
      <c r="G286" s="43">
        <f>COUNTIF(D287:$D$1857,365)</f>
        <v>1095</v>
      </c>
      <c r="H286" s="43">
        <f>COUNTIF(D287:$D$1857,366)</f>
        <v>476</v>
      </c>
      <c r="I286" s="2"/>
    </row>
    <row r="287" spans="1:9" x14ac:dyDescent="0.25">
      <c r="A287" s="1">
        <f>COUNTIF($C$2:C287,"Да")</f>
        <v>3</v>
      </c>
      <c r="B287" s="45">
        <f t="shared" si="9"/>
        <v>45388</v>
      </c>
      <c r="C287" s="42" t="str">
        <f>IF(ISERROR(VLOOKUP(B287,'Aigen18-RF'!$C$3:$C$23,1,0)),"Нет","Да")</f>
        <v>Нет</v>
      </c>
      <c r="D287" s="43">
        <f t="shared" si="8"/>
        <v>366</v>
      </c>
      <c r="E287" s="44">
        <f>ROUND(('Все выпуски'!$L$3*'Все выпуски'!$L$6/100)/366*(B287-IF(C287="Нет",VLOOKUP(A287,'Aigen18-RF'!$A$2:$C$23,3,0),VLOOKUP((A287-1),'Aigen18-RF'!$A$2:$C$23,3,0))),2)</f>
        <v>4.8099999999999996</v>
      </c>
      <c r="G287" s="43">
        <f>COUNTIF(D288:$D$1857,365)</f>
        <v>1095</v>
      </c>
      <c r="H287" s="43">
        <f>COUNTIF(D288:$D$1857,366)</f>
        <v>475</v>
      </c>
      <c r="I287" s="2"/>
    </row>
    <row r="288" spans="1:9" x14ac:dyDescent="0.25">
      <c r="A288" s="1">
        <f>COUNTIF($C$2:C288,"Да")</f>
        <v>3</v>
      </c>
      <c r="B288" s="45">
        <f t="shared" si="9"/>
        <v>45389</v>
      </c>
      <c r="C288" s="42" t="str">
        <f>IF(ISERROR(VLOOKUP(B288,'Aigen18-RF'!$C$3:$C$23,1,0)),"Нет","Да")</f>
        <v>Нет</v>
      </c>
      <c r="D288" s="43">
        <f t="shared" si="8"/>
        <v>366</v>
      </c>
      <c r="E288" s="44">
        <f>ROUND(('Все выпуски'!$L$3*'Все выпуски'!$L$6/100)/366*(B288-IF(C288="Нет",VLOOKUP(A288,'Aigen18-RF'!$A$2:$C$23,3,0),VLOOKUP((A288-1),'Aigen18-RF'!$A$2:$C$23,3,0))),2)</f>
        <v>4.92</v>
      </c>
      <c r="G288" s="43">
        <f>COUNTIF(D289:$D$1857,365)</f>
        <v>1095</v>
      </c>
      <c r="H288" s="43">
        <f>COUNTIF(D289:$D$1857,366)</f>
        <v>474</v>
      </c>
      <c r="I288" s="2"/>
    </row>
    <row r="289" spans="1:9" x14ac:dyDescent="0.25">
      <c r="A289" s="1">
        <f>COUNTIF($C$2:C289,"Да")</f>
        <v>3</v>
      </c>
      <c r="B289" s="45">
        <f t="shared" si="9"/>
        <v>45390</v>
      </c>
      <c r="C289" s="42" t="str">
        <f>IF(ISERROR(VLOOKUP(B289,'Aigen18-RF'!$C$3:$C$23,1,0)),"Нет","Да")</f>
        <v>Нет</v>
      </c>
      <c r="D289" s="43">
        <f t="shared" si="8"/>
        <v>366</v>
      </c>
      <c r="E289" s="44">
        <f>ROUND(('Все выпуски'!$L$3*'Все выпуски'!$L$6/100)/366*(B289-IF(C289="Нет",VLOOKUP(A289,'Aigen18-RF'!$A$2:$C$23,3,0),VLOOKUP((A289-1),'Aigen18-RF'!$A$2:$C$23,3,0))),2)</f>
        <v>5.03</v>
      </c>
      <c r="G289" s="43">
        <f>COUNTIF(D290:$D$1857,365)</f>
        <v>1095</v>
      </c>
      <c r="H289" s="43">
        <f>COUNTIF(D290:$D$1857,366)</f>
        <v>473</v>
      </c>
      <c r="I289" s="2"/>
    </row>
    <row r="290" spans="1:9" x14ac:dyDescent="0.25">
      <c r="A290" s="1">
        <f>COUNTIF($C$2:C290,"Да")</f>
        <v>3</v>
      </c>
      <c r="B290" s="45">
        <f t="shared" si="9"/>
        <v>45391</v>
      </c>
      <c r="C290" s="42" t="str">
        <f>IF(ISERROR(VLOOKUP(B290,'Aigen18-RF'!$C$3:$C$23,1,0)),"Нет","Да")</f>
        <v>Нет</v>
      </c>
      <c r="D290" s="43">
        <f t="shared" si="8"/>
        <v>366</v>
      </c>
      <c r="E290" s="44">
        <f>ROUND(('Все выпуски'!$L$3*'Все выпуски'!$L$6/100)/366*(B290-IF(C290="Нет",VLOOKUP(A290,'Aigen18-RF'!$A$2:$C$23,3,0),VLOOKUP((A290-1),'Aigen18-RF'!$A$2:$C$23,3,0))),2)</f>
        <v>5.14</v>
      </c>
      <c r="G290" s="43">
        <f>COUNTIF(D291:$D$1857,365)</f>
        <v>1095</v>
      </c>
      <c r="H290" s="43">
        <f>COUNTIF(D291:$D$1857,366)</f>
        <v>472</v>
      </c>
      <c r="I290" s="2"/>
    </row>
    <row r="291" spans="1:9" x14ac:dyDescent="0.25">
      <c r="A291" s="1">
        <f>COUNTIF($C$2:C291,"Да")</f>
        <v>3</v>
      </c>
      <c r="B291" s="45">
        <f t="shared" si="9"/>
        <v>45392</v>
      </c>
      <c r="C291" s="42" t="str">
        <f>IF(ISERROR(VLOOKUP(B291,'Aigen18-RF'!$C$3:$C$23,1,0)),"Нет","Да")</f>
        <v>Нет</v>
      </c>
      <c r="D291" s="43">
        <f t="shared" si="8"/>
        <v>366</v>
      </c>
      <c r="E291" s="44">
        <f>ROUND(('Все выпуски'!$L$3*'Все выпуски'!$L$6/100)/366*(B291-IF(C291="Нет",VLOOKUP(A291,'Aigen18-RF'!$A$2:$C$23,3,0),VLOOKUP((A291-1),'Aigen18-RF'!$A$2:$C$23,3,0))),2)</f>
        <v>5.25</v>
      </c>
      <c r="G291" s="43">
        <f>COUNTIF(D292:$D$1857,365)</f>
        <v>1095</v>
      </c>
      <c r="H291" s="43">
        <f>COUNTIF(D292:$D$1857,366)</f>
        <v>471</v>
      </c>
      <c r="I291" s="2"/>
    </row>
    <row r="292" spans="1:9" x14ac:dyDescent="0.25">
      <c r="A292" s="1">
        <f>COUNTIF($C$2:C292,"Да")</f>
        <v>3</v>
      </c>
      <c r="B292" s="45">
        <f t="shared" si="9"/>
        <v>45393</v>
      </c>
      <c r="C292" s="42" t="str">
        <f>IF(ISERROR(VLOOKUP(B292,'Aigen18-RF'!$C$3:$C$23,1,0)),"Нет","Да")</f>
        <v>Нет</v>
      </c>
      <c r="D292" s="43">
        <f t="shared" si="8"/>
        <v>366</v>
      </c>
      <c r="E292" s="44">
        <f>ROUND(('Все выпуски'!$L$3*'Все выпуски'!$L$6/100)/366*(B292-IF(C292="Нет",VLOOKUP(A292,'Aigen18-RF'!$A$2:$C$23,3,0),VLOOKUP((A292-1),'Aigen18-RF'!$A$2:$C$23,3,0))),2)</f>
        <v>5.36</v>
      </c>
      <c r="F292" s="44"/>
      <c r="G292" s="43">
        <f>COUNTIF(D293:$D$1857,365)</f>
        <v>1095</v>
      </c>
      <c r="H292" s="43">
        <f>COUNTIF(D293:$D$1857,366)</f>
        <v>470</v>
      </c>
      <c r="I292" s="2"/>
    </row>
    <row r="293" spans="1:9" x14ac:dyDescent="0.25">
      <c r="A293" s="1">
        <f>COUNTIF($C$2:C293,"Да")</f>
        <v>3</v>
      </c>
      <c r="B293" s="45">
        <f t="shared" si="9"/>
        <v>45394</v>
      </c>
      <c r="C293" s="42" t="str">
        <f>IF(ISERROR(VLOOKUP(B293,'Aigen18-RF'!$C$3:$C$23,1,0)),"Нет","Да")</f>
        <v>Нет</v>
      </c>
      <c r="D293" s="43">
        <f t="shared" si="8"/>
        <v>366</v>
      </c>
      <c r="E293" s="44">
        <f>ROUND(('Все выпуски'!$L$3*'Все выпуски'!$L$6/100)/366*(B293-IF(C293="Нет",VLOOKUP(A293,'Aigen18-RF'!$A$2:$C$23,3,0),VLOOKUP((A293-1),'Aigen18-RF'!$A$2:$C$23,3,0))),2)</f>
        <v>5.46</v>
      </c>
      <c r="G293" s="43">
        <f>COUNTIF(D294:$D$1857,365)</f>
        <v>1095</v>
      </c>
      <c r="H293" s="43">
        <f>COUNTIF(D294:$D$1857,366)</f>
        <v>469</v>
      </c>
      <c r="I293" s="2"/>
    </row>
    <row r="294" spans="1:9" x14ac:dyDescent="0.25">
      <c r="A294" s="1">
        <f>COUNTIF($C$2:C294,"Да")</f>
        <v>3</v>
      </c>
      <c r="B294" s="45">
        <f t="shared" si="9"/>
        <v>45395</v>
      </c>
      <c r="C294" s="42" t="str">
        <f>IF(ISERROR(VLOOKUP(B294,'Aigen18-RF'!$C$3:$C$23,1,0)),"Нет","Да")</f>
        <v>Нет</v>
      </c>
      <c r="D294" s="43">
        <f t="shared" si="8"/>
        <v>366</v>
      </c>
      <c r="E294" s="44">
        <f>ROUND(('Все выпуски'!$L$3*'Все выпуски'!$L$6/100)/366*(B294-IF(C294="Нет",VLOOKUP(A294,'Aigen18-RF'!$A$2:$C$23,3,0),VLOOKUP((A294-1),'Aigen18-RF'!$A$2:$C$23,3,0))),2)</f>
        <v>5.57</v>
      </c>
      <c r="G294" s="43">
        <f>COUNTIF(D295:$D$1857,365)</f>
        <v>1095</v>
      </c>
      <c r="H294" s="43">
        <f>COUNTIF(D295:$D$1857,366)</f>
        <v>468</v>
      </c>
      <c r="I294" s="2"/>
    </row>
    <row r="295" spans="1:9" x14ac:dyDescent="0.25">
      <c r="A295" s="1">
        <f>COUNTIF($C$2:C295,"Да")</f>
        <v>3</v>
      </c>
      <c r="B295" s="45">
        <f t="shared" si="9"/>
        <v>45396</v>
      </c>
      <c r="C295" s="42" t="str">
        <f>IF(ISERROR(VLOOKUP(B295,'Aigen18-RF'!$C$3:$C$23,1,0)),"Нет","Да")</f>
        <v>Нет</v>
      </c>
      <c r="D295" s="43">
        <f t="shared" si="8"/>
        <v>366</v>
      </c>
      <c r="E295" s="44">
        <f>ROUND(('Все выпуски'!$L$3*'Все выпуски'!$L$6/100)/366*(B295-IF(C295="Нет",VLOOKUP(A295,'Aigen18-RF'!$A$2:$C$23,3,0),VLOOKUP((A295-1),'Aigen18-RF'!$A$2:$C$23,3,0))),2)</f>
        <v>5.68</v>
      </c>
      <c r="G295" s="43">
        <f>COUNTIF(D296:$D$1857,365)</f>
        <v>1095</v>
      </c>
      <c r="H295" s="43">
        <f>COUNTIF(D296:$D$1857,366)</f>
        <v>467</v>
      </c>
      <c r="I295" s="2"/>
    </row>
    <row r="296" spans="1:9" x14ac:dyDescent="0.25">
      <c r="A296" s="1">
        <f>COUNTIF($C$2:C296,"Да")</f>
        <v>3</v>
      </c>
      <c r="B296" s="45">
        <f t="shared" si="9"/>
        <v>45397</v>
      </c>
      <c r="C296" s="42" t="str">
        <f>IF(ISERROR(VLOOKUP(B296,'Aigen18-RF'!$C$3:$C$23,1,0)),"Нет","Да")</f>
        <v>Нет</v>
      </c>
      <c r="D296" s="43">
        <f t="shared" si="8"/>
        <v>366</v>
      </c>
      <c r="E296" s="44">
        <f>ROUND(('Все выпуски'!$L$3*'Все выпуски'!$L$6/100)/366*(B296-IF(C296="Нет",VLOOKUP(A296,'Aigen18-RF'!$A$2:$C$23,3,0),VLOOKUP((A296-1),'Aigen18-RF'!$A$2:$C$23,3,0))),2)</f>
        <v>5.79</v>
      </c>
      <c r="G296" s="43">
        <f>COUNTIF(D297:$D$1857,365)</f>
        <v>1095</v>
      </c>
      <c r="H296" s="43">
        <f>COUNTIF(D297:$D$1857,366)</f>
        <v>466</v>
      </c>
      <c r="I296" s="2"/>
    </row>
    <row r="297" spans="1:9" x14ac:dyDescent="0.25">
      <c r="A297" s="1">
        <f>COUNTIF($C$2:C297,"Да")</f>
        <v>3</v>
      </c>
      <c r="B297" s="45">
        <f t="shared" si="9"/>
        <v>45398</v>
      </c>
      <c r="C297" s="42" t="str">
        <f>IF(ISERROR(VLOOKUP(B297,'Aigen18-RF'!$C$3:$C$23,1,0)),"Нет","Да")</f>
        <v>Нет</v>
      </c>
      <c r="D297" s="43">
        <f t="shared" si="8"/>
        <v>366</v>
      </c>
      <c r="E297" s="44">
        <f>ROUND(('Все выпуски'!$L$3*'Все выпуски'!$L$6/100)/366*(B297-IF(C297="Нет",VLOOKUP(A297,'Aigen18-RF'!$A$2:$C$23,3,0),VLOOKUP((A297-1),'Aigen18-RF'!$A$2:$C$23,3,0))),2)</f>
        <v>5.9</v>
      </c>
      <c r="G297" s="43">
        <f>COUNTIF(D298:$D$1857,365)</f>
        <v>1095</v>
      </c>
      <c r="H297" s="43">
        <f>COUNTIF(D298:$D$1857,366)</f>
        <v>465</v>
      </c>
      <c r="I297" s="2"/>
    </row>
    <row r="298" spans="1:9" x14ac:dyDescent="0.25">
      <c r="A298" s="1">
        <f>COUNTIF($C$2:C298,"Да")</f>
        <v>3</v>
      </c>
      <c r="B298" s="45">
        <f t="shared" si="9"/>
        <v>45399</v>
      </c>
      <c r="C298" s="42" t="str">
        <f>IF(ISERROR(VLOOKUP(B298,'Aigen18-RF'!$C$3:$C$23,1,0)),"Нет","Да")</f>
        <v>Нет</v>
      </c>
      <c r="D298" s="43">
        <f t="shared" si="8"/>
        <v>366</v>
      </c>
      <c r="E298" s="44">
        <f>ROUND(('Все выпуски'!$L$3*'Все выпуски'!$L$6/100)/366*(B298-IF(C298="Нет",VLOOKUP(A298,'Aigen18-RF'!$A$2:$C$23,3,0),VLOOKUP((A298-1),'Aigen18-RF'!$A$2:$C$23,3,0))),2)</f>
        <v>6.01</v>
      </c>
      <c r="G298" s="43">
        <f>COUNTIF(D299:$D$1857,365)</f>
        <v>1095</v>
      </c>
      <c r="H298" s="43">
        <f>COUNTIF(D299:$D$1857,366)</f>
        <v>464</v>
      </c>
      <c r="I298" s="2"/>
    </row>
    <row r="299" spans="1:9" x14ac:dyDescent="0.25">
      <c r="A299" s="1">
        <f>COUNTIF($C$2:C299,"Да")</f>
        <v>3</v>
      </c>
      <c r="B299" s="45">
        <f t="shared" si="9"/>
        <v>45400</v>
      </c>
      <c r="C299" s="42" t="str">
        <f>IF(ISERROR(VLOOKUP(B299,'Aigen18-RF'!$C$3:$C$23,1,0)),"Нет","Да")</f>
        <v>Нет</v>
      </c>
      <c r="D299" s="43">
        <f t="shared" si="8"/>
        <v>366</v>
      </c>
      <c r="E299" s="44">
        <f>ROUND(('Все выпуски'!$L$3*'Все выпуски'!$L$6/100)/366*(B299-IF(C299="Нет",VLOOKUP(A299,'Aigen18-RF'!$A$2:$C$23,3,0),VLOOKUP((A299-1),'Aigen18-RF'!$A$2:$C$23,3,0))),2)</f>
        <v>6.12</v>
      </c>
      <c r="G299" s="43">
        <f>COUNTIF(D300:$D$1857,365)</f>
        <v>1095</v>
      </c>
      <c r="H299" s="43">
        <f>COUNTIF(D300:$D$1857,366)</f>
        <v>463</v>
      </c>
      <c r="I299" s="2"/>
    </row>
    <row r="300" spans="1:9" x14ac:dyDescent="0.25">
      <c r="A300" s="1">
        <f>COUNTIF($C$2:C300,"Да")</f>
        <v>3</v>
      </c>
      <c r="B300" s="45">
        <f t="shared" si="9"/>
        <v>45401</v>
      </c>
      <c r="C300" s="42" t="str">
        <f>IF(ISERROR(VLOOKUP(B300,'Aigen18-RF'!$C$3:$C$23,1,0)),"Нет","Да")</f>
        <v>Нет</v>
      </c>
      <c r="D300" s="43">
        <f t="shared" si="8"/>
        <v>366</v>
      </c>
      <c r="E300" s="44">
        <f>ROUND(('Все выпуски'!$L$3*'Все выпуски'!$L$6/100)/366*(B300-IF(C300="Нет",VLOOKUP(A300,'Aigen18-RF'!$A$2:$C$23,3,0),VLOOKUP((A300-1),'Aigen18-RF'!$A$2:$C$23,3,0))),2)</f>
        <v>6.23</v>
      </c>
      <c r="G300" s="43">
        <f>COUNTIF(D301:$D$1857,365)</f>
        <v>1095</v>
      </c>
      <c r="H300" s="43">
        <f>COUNTIF(D301:$D$1857,366)</f>
        <v>462</v>
      </c>
      <c r="I300" s="2"/>
    </row>
    <row r="301" spans="1:9" x14ac:dyDescent="0.25">
      <c r="A301" s="1">
        <f>COUNTIF($C$2:C301,"Да")</f>
        <v>3</v>
      </c>
      <c r="B301" s="45">
        <f t="shared" si="9"/>
        <v>45402</v>
      </c>
      <c r="C301" s="42" t="str">
        <f>IF(ISERROR(VLOOKUP(B301,'Aigen18-RF'!$C$3:$C$23,1,0)),"Нет","Да")</f>
        <v>Нет</v>
      </c>
      <c r="D301" s="43">
        <f t="shared" si="8"/>
        <v>366</v>
      </c>
      <c r="E301" s="44">
        <f>ROUND(('Все выпуски'!$L$3*'Все выпуски'!$L$6/100)/366*(B301-IF(C301="Нет",VLOOKUP(A301,'Aigen18-RF'!$A$2:$C$23,3,0),VLOOKUP((A301-1),'Aigen18-RF'!$A$2:$C$23,3,0))),2)</f>
        <v>6.34</v>
      </c>
      <c r="G301" s="43">
        <f>COUNTIF(D302:$D$1857,365)</f>
        <v>1095</v>
      </c>
      <c r="H301" s="43">
        <f>COUNTIF(D302:$D$1857,366)</f>
        <v>461</v>
      </c>
      <c r="I301" s="2"/>
    </row>
    <row r="302" spans="1:9" x14ac:dyDescent="0.25">
      <c r="A302" s="1">
        <f>COUNTIF($C$2:C302,"Да")</f>
        <v>3</v>
      </c>
      <c r="B302" s="45">
        <f t="shared" si="9"/>
        <v>45403</v>
      </c>
      <c r="C302" s="42" t="str">
        <f>IF(ISERROR(VLOOKUP(B302,'Aigen18-RF'!$C$3:$C$23,1,0)),"Нет","Да")</f>
        <v>Нет</v>
      </c>
      <c r="D302" s="43">
        <f t="shared" si="8"/>
        <v>366</v>
      </c>
      <c r="E302" s="44">
        <f>ROUND(('Все выпуски'!$L$3*'Все выпуски'!$L$6/100)/366*(B302-IF(C302="Нет",VLOOKUP(A302,'Aigen18-RF'!$A$2:$C$23,3,0),VLOOKUP((A302-1),'Aigen18-RF'!$A$2:$C$23,3,0))),2)</f>
        <v>6.45</v>
      </c>
      <c r="G302" s="43">
        <f>COUNTIF(D303:$D$1857,365)</f>
        <v>1095</v>
      </c>
      <c r="H302" s="43">
        <f>COUNTIF(D303:$D$1857,366)</f>
        <v>460</v>
      </c>
      <c r="I302" s="2"/>
    </row>
    <row r="303" spans="1:9" x14ac:dyDescent="0.25">
      <c r="A303" s="1">
        <f>COUNTIF($C$2:C303,"Да")</f>
        <v>3</v>
      </c>
      <c r="B303" s="45">
        <f t="shared" si="9"/>
        <v>45404</v>
      </c>
      <c r="C303" s="42" t="str">
        <f>IF(ISERROR(VLOOKUP(B303,'Aigen18-RF'!$C$3:$C$23,1,0)),"Нет","Да")</f>
        <v>Нет</v>
      </c>
      <c r="D303" s="43">
        <f t="shared" si="8"/>
        <v>366</v>
      </c>
      <c r="E303" s="44">
        <f>ROUND(('Все выпуски'!$L$3*'Все выпуски'!$L$6/100)/366*(B303-IF(C303="Нет",VLOOKUP(A303,'Aigen18-RF'!$A$2:$C$23,3,0),VLOOKUP((A303-1),'Aigen18-RF'!$A$2:$C$23,3,0))),2)</f>
        <v>6.56</v>
      </c>
      <c r="G303" s="43">
        <f>COUNTIF(D304:$D$1857,365)</f>
        <v>1095</v>
      </c>
      <c r="H303" s="43">
        <f>COUNTIF(D304:$D$1857,366)</f>
        <v>459</v>
      </c>
      <c r="I303" s="2"/>
    </row>
    <row r="304" spans="1:9" x14ac:dyDescent="0.25">
      <c r="A304" s="1">
        <f>COUNTIF($C$2:C304,"Да")</f>
        <v>3</v>
      </c>
      <c r="B304" s="45">
        <f t="shared" si="9"/>
        <v>45405</v>
      </c>
      <c r="C304" s="42" t="str">
        <f>IF(ISERROR(VLOOKUP(B304,'Aigen18-RF'!$C$3:$C$23,1,0)),"Нет","Да")</f>
        <v>Нет</v>
      </c>
      <c r="D304" s="43">
        <f t="shared" si="8"/>
        <v>366</v>
      </c>
      <c r="E304" s="44">
        <f>ROUND(('Все выпуски'!$L$3*'Все выпуски'!$L$6/100)/366*(B304-IF(C304="Нет",VLOOKUP(A304,'Aigen18-RF'!$A$2:$C$23,3,0),VLOOKUP((A304-1),'Aigen18-RF'!$A$2:$C$23,3,0))),2)</f>
        <v>6.67</v>
      </c>
      <c r="G304" s="43">
        <f>COUNTIF(D305:$D$1857,365)</f>
        <v>1095</v>
      </c>
      <c r="H304" s="43">
        <f>COUNTIF(D305:$D$1857,366)</f>
        <v>458</v>
      </c>
      <c r="I304" s="2"/>
    </row>
    <row r="305" spans="1:9" x14ac:dyDescent="0.25">
      <c r="A305" s="1">
        <f>COUNTIF($C$2:C305,"Да")</f>
        <v>3</v>
      </c>
      <c r="B305" s="45">
        <f t="shared" si="9"/>
        <v>45406</v>
      </c>
      <c r="C305" s="42" t="str">
        <f>IF(ISERROR(VLOOKUP(B305,'Aigen18-RF'!$C$3:$C$23,1,0)),"Нет","Да")</f>
        <v>Нет</v>
      </c>
      <c r="D305" s="43">
        <f t="shared" si="8"/>
        <v>366</v>
      </c>
      <c r="E305" s="44">
        <f>ROUND(('Все выпуски'!$L$3*'Все выпуски'!$L$6/100)/366*(B305-IF(C305="Нет",VLOOKUP(A305,'Aigen18-RF'!$A$2:$C$23,3,0),VLOOKUP((A305-1),'Aigen18-RF'!$A$2:$C$23,3,0))),2)</f>
        <v>6.78</v>
      </c>
      <c r="G305" s="43">
        <f>COUNTIF(D306:$D$1857,365)</f>
        <v>1095</v>
      </c>
      <c r="H305" s="43">
        <f>COUNTIF(D306:$D$1857,366)</f>
        <v>457</v>
      </c>
      <c r="I305" s="2"/>
    </row>
    <row r="306" spans="1:9" x14ac:dyDescent="0.25">
      <c r="A306" s="1">
        <f>COUNTIF($C$2:C306,"Да")</f>
        <v>3</v>
      </c>
      <c r="B306" s="45">
        <f t="shared" si="9"/>
        <v>45407</v>
      </c>
      <c r="C306" s="42" t="str">
        <f>IF(ISERROR(VLOOKUP(B306,'Aigen18-RF'!$C$3:$C$23,1,0)),"Нет","Да")</f>
        <v>Нет</v>
      </c>
      <c r="D306" s="43">
        <f t="shared" si="8"/>
        <v>366</v>
      </c>
      <c r="E306" s="44">
        <f>ROUND(('Все выпуски'!$L$3*'Все выпуски'!$L$6/100)/366*(B306-IF(C306="Нет",VLOOKUP(A306,'Aigen18-RF'!$A$2:$C$23,3,0),VLOOKUP((A306-1),'Aigen18-RF'!$A$2:$C$23,3,0))),2)</f>
        <v>6.89</v>
      </c>
      <c r="G306" s="43">
        <f>COUNTIF(D307:$D$1857,365)</f>
        <v>1095</v>
      </c>
      <c r="H306" s="43">
        <f>COUNTIF(D307:$D$1857,366)</f>
        <v>456</v>
      </c>
      <c r="I306" s="2"/>
    </row>
    <row r="307" spans="1:9" x14ac:dyDescent="0.25">
      <c r="A307" s="1">
        <f>COUNTIF($C$2:C307,"Да")</f>
        <v>3</v>
      </c>
      <c r="B307" s="45">
        <f t="shared" si="9"/>
        <v>45408</v>
      </c>
      <c r="C307" s="42" t="str">
        <f>IF(ISERROR(VLOOKUP(B307,'Aigen18-RF'!$C$3:$C$23,1,0)),"Нет","Да")</f>
        <v>Нет</v>
      </c>
      <c r="D307" s="43">
        <f t="shared" si="8"/>
        <v>366</v>
      </c>
      <c r="E307" s="44">
        <f>ROUND(('Все выпуски'!$L$3*'Все выпуски'!$L$6/100)/366*(B307-IF(C307="Нет",VLOOKUP(A307,'Aigen18-RF'!$A$2:$C$23,3,0),VLOOKUP((A307-1),'Aigen18-RF'!$A$2:$C$23,3,0))),2)</f>
        <v>6.99</v>
      </c>
      <c r="G307" s="43">
        <f>COUNTIF(D308:$D$1857,365)</f>
        <v>1095</v>
      </c>
      <c r="H307" s="43">
        <f>COUNTIF(D308:$D$1857,366)</f>
        <v>455</v>
      </c>
      <c r="I307" s="2"/>
    </row>
    <row r="308" spans="1:9" x14ac:dyDescent="0.25">
      <c r="A308" s="1">
        <f>COUNTIF($C$2:C308,"Да")</f>
        <v>3</v>
      </c>
      <c r="B308" s="45">
        <f t="shared" si="9"/>
        <v>45409</v>
      </c>
      <c r="C308" s="42" t="str">
        <f>IF(ISERROR(VLOOKUP(B308,'Aigen18-RF'!$C$3:$C$23,1,0)),"Нет","Да")</f>
        <v>Нет</v>
      </c>
      <c r="D308" s="43">
        <f t="shared" si="8"/>
        <v>366</v>
      </c>
      <c r="E308" s="44">
        <f>ROUND(('Все выпуски'!$L$3*'Все выпуски'!$L$6/100)/366*(B308-IF(C308="Нет",VLOOKUP(A308,'Aigen18-RF'!$A$2:$C$23,3,0),VLOOKUP((A308-1),'Aigen18-RF'!$A$2:$C$23,3,0))),2)</f>
        <v>7.1</v>
      </c>
      <c r="G308" s="43">
        <f>COUNTIF(D309:$D$1857,365)</f>
        <v>1095</v>
      </c>
      <c r="H308" s="43">
        <f>COUNTIF(D309:$D$1857,366)</f>
        <v>454</v>
      </c>
      <c r="I308" s="2"/>
    </row>
    <row r="309" spans="1:9" x14ac:dyDescent="0.25">
      <c r="A309" s="1">
        <f>COUNTIF($C$2:C309,"Да")</f>
        <v>3</v>
      </c>
      <c r="B309" s="45">
        <f t="shared" si="9"/>
        <v>45410</v>
      </c>
      <c r="C309" s="42" t="str">
        <f>IF(ISERROR(VLOOKUP(B309,'Aigen18-RF'!$C$3:$C$23,1,0)),"Нет","Да")</f>
        <v>Нет</v>
      </c>
      <c r="D309" s="43">
        <f t="shared" si="8"/>
        <v>366</v>
      </c>
      <c r="E309" s="44">
        <f>ROUND(('Все выпуски'!$L$3*'Все выпуски'!$L$6/100)/366*(B309-IF(C309="Нет",VLOOKUP(A309,'Aigen18-RF'!$A$2:$C$23,3,0),VLOOKUP((A309-1),'Aigen18-RF'!$A$2:$C$23,3,0))),2)</f>
        <v>7.21</v>
      </c>
      <c r="G309" s="43">
        <f>COUNTIF(D310:$D$1857,365)</f>
        <v>1095</v>
      </c>
      <c r="H309" s="43">
        <f>COUNTIF(D310:$D$1857,366)</f>
        <v>453</v>
      </c>
      <c r="I309" s="2"/>
    </row>
    <row r="310" spans="1:9" x14ac:dyDescent="0.25">
      <c r="A310" s="1">
        <f>COUNTIF($C$2:C310,"Да")</f>
        <v>3</v>
      </c>
      <c r="B310" s="45">
        <f t="shared" si="9"/>
        <v>45411</v>
      </c>
      <c r="C310" s="42" t="str">
        <f>IF(ISERROR(VLOOKUP(B310,'Aigen18-RF'!$C$3:$C$23,1,0)),"Нет","Да")</f>
        <v>Нет</v>
      </c>
      <c r="D310" s="43">
        <f t="shared" si="8"/>
        <v>366</v>
      </c>
      <c r="E310" s="44">
        <f>ROUND(('Все выпуски'!$L$3*'Все выпуски'!$L$6/100)/366*(B310-IF(C310="Нет",VLOOKUP(A310,'Aigen18-RF'!$A$2:$C$23,3,0),VLOOKUP((A310-1),'Aigen18-RF'!$A$2:$C$23,3,0))),2)</f>
        <v>7.32</v>
      </c>
      <c r="G310" s="43">
        <f>COUNTIF(D311:$D$1857,365)</f>
        <v>1095</v>
      </c>
      <c r="H310" s="43">
        <f>COUNTIF(D311:$D$1857,366)</f>
        <v>452</v>
      </c>
      <c r="I310" s="2"/>
    </row>
    <row r="311" spans="1:9" x14ac:dyDescent="0.25">
      <c r="A311" s="1">
        <f>COUNTIF($C$2:C311,"Да")</f>
        <v>3</v>
      </c>
      <c r="B311" s="45">
        <f t="shared" si="9"/>
        <v>45412</v>
      </c>
      <c r="C311" s="42" t="str">
        <f>IF(ISERROR(VLOOKUP(B311,'Aigen18-RF'!$C$3:$C$23,1,0)),"Нет","Да")</f>
        <v>Нет</v>
      </c>
      <c r="D311" s="43">
        <f t="shared" si="8"/>
        <v>366</v>
      </c>
      <c r="E311" s="44">
        <f>ROUND(('Все выпуски'!$L$3*'Все выпуски'!$L$6/100)/366*(B311-IF(C311="Нет",VLOOKUP(A311,'Aigen18-RF'!$A$2:$C$23,3,0),VLOOKUP((A311-1),'Aigen18-RF'!$A$2:$C$23,3,0))),2)</f>
        <v>7.43</v>
      </c>
      <c r="G311" s="43">
        <f>COUNTIF(D312:$D$1857,365)</f>
        <v>1095</v>
      </c>
      <c r="H311" s="43">
        <f>COUNTIF(D312:$D$1857,366)</f>
        <v>451</v>
      </c>
      <c r="I311" s="2"/>
    </row>
    <row r="312" spans="1:9" x14ac:dyDescent="0.25">
      <c r="A312" s="1">
        <f>COUNTIF($C$2:C312,"Да")</f>
        <v>3</v>
      </c>
      <c r="B312" s="45">
        <f t="shared" si="9"/>
        <v>45413</v>
      </c>
      <c r="C312" s="42" t="str">
        <f>IF(ISERROR(VLOOKUP(B312,'Aigen18-RF'!$C$3:$C$23,1,0)),"Нет","Да")</f>
        <v>Нет</v>
      </c>
      <c r="D312" s="43">
        <f t="shared" si="8"/>
        <v>366</v>
      </c>
      <c r="E312" s="44">
        <f>ROUND(('Все выпуски'!$L$3*'Все выпуски'!$L$6/100)/366*(B312-IF(C312="Нет",VLOOKUP(A312,'Aigen18-RF'!$A$2:$C$23,3,0),VLOOKUP((A312-1),'Aigen18-RF'!$A$2:$C$23,3,0))),2)</f>
        <v>7.54</v>
      </c>
      <c r="G312" s="43">
        <f>COUNTIF(D313:$D$1857,365)</f>
        <v>1095</v>
      </c>
      <c r="H312" s="43">
        <f>COUNTIF(D313:$D$1857,366)</f>
        <v>450</v>
      </c>
      <c r="I312" s="2"/>
    </row>
    <row r="313" spans="1:9" x14ac:dyDescent="0.25">
      <c r="A313" s="1">
        <f>COUNTIF($C$2:C313,"Да")</f>
        <v>3</v>
      </c>
      <c r="B313" s="45">
        <f t="shared" si="9"/>
        <v>45414</v>
      </c>
      <c r="C313" s="42" t="str">
        <f>IF(ISERROR(VLOOKUP(B313,'Aigen18-RF'!$C$3:$C$23,1,0)),"Нет","Да")</f>
        <v>Нет</v>
      </c>
      <c r="D313" s="43">
        <f t="shared" si="8"/>
        <v>366</v>
      </c>
      <c r="E313" s="44">
        <f>ROUND(('Все выпуски'!$L$3*'Все выпуски'!$L$6/100)/366*(B313-IF(C313="Нет",VLOOKUP(A313,'Aigen18-RF'!$A$2:$C$23,3,0),VLOOKUP((A313-1),'Aigen18-RF'!$A$2:$C$23,3,0))),2)</f>
        <v>7.65</v>
      </c>
      <c r="G313" s="43">
        <f>COUNTIF(D314:$D$1857,365)</f>
        <v>1095</v>
      </c>
      <c r="H313" s="43">
        <f>COUNTIF(D314:$D$1857,366)</f>
        <v>449</v>
      </c>
      <c r="I313" s="2"/>
    </row>
    <row r="314" spans="1:9" x14ac:dyDescent="0.25">
      <c r="A314" s="1">
        <f>COUNTIF($C$2:C314,"Да")</f>
        <v>3</v>
      </c>
      <c r="B314" s="45">
        <f t="shared" si="9"/>
        <v>45415</v>
      </c>
      <c r="C314" s="42" t="str">
        <f>IF(ISERROR(VLOOKUP(B314,'Aigen18-RF'!$C$3:$C$23,1,0)),"Нет","Да")</f>
        <v>Нет</v>
      </c>
      <c r="D314" s="43">
        <f t="shared" si="8"/>
        <v>366</v>
      </c>
      <c r="E314" s="44">
        <f>ROUND(('Все выпуски'!$L$3*'Все выпуски'!$L$6/100)/366*(B314-IF(C314="Нет",VLOOKUP(A314,'Aigen18-RF'!$A$2:$C$23,3,0),VLOOKUP((A314-1),'Aigen18-RF'!$A$2:$C$23,3,0))),2)</f>
        <v>7.76</v>
      </c>
      <c r="G314" s="43">
        <f>COUNTIF(D315:$D$1857,365)</f>
        <v>1095</v>
      </c>
      <c r="H314" s="43">
        <f>COUNTIF(D315:$D$1857,366)</f>
        <v>448</v>
      </c>
      <c r="I314" s="2"/>
    </row>
    <row r="315" spans="1:9" x14ac:dyDescent="0.25">
      <c r="A315" s="1">
        <f>COUNTIF($C$2:C315,"Да")</f>
        <v>3</v>
      </c>
      <c r="B315" s="45">
        <f t="shared" si="9"/>
        <v>45416</v>
      </c>
      <c r="C315" s="42" t="str">
        <f>IF(ISERROR(VLOOKUP(B315,'Aigen18-RF'!$C$3:$C$23,1,0)),"Нет","Да")</f>
        <v>Нет</v>
      </c>
      <c r="D315" s="43">
        <f t="shared" si="8"/>
        <v>366</v>
      </c>
      <c r="E315" s="44">
        <f>ROUND(('Все выпуски'!$L$3*'Все выпуски'!$L$6/100)/366*(B315-IF(C315="Нет",VLOOKUP(A315,'Aigen18-RF'!$A$2:$C$23,3,0),VLOOKUP((A315-1),'Aigen18-RF'!$A$2:$C$23,3,0))),2)</f>
        <v>7.87</v>
      </c>
      <c r="G315" s="43">
        <f>COUNTIF(D316:$D$1857,365)</f>
        <v>1095</v>
      </c>
      <c r="H315" s="43">
        <f>COUNTIF(D316:$D$1857,366)</f>
        <v>447</v>
      </c>
      <c r="I315" s="2"/>
    </row>
    <row r="316" spans="1:9" x14ac:dyDescent="0.25">
      <c r="A316" s="1">
        <f>COUNTIF($C$2:C316,"Да")</f>
        <v>3</v>
      </c>
      <c r="B316" s="45">
        <f t="shared" si="9"/>
        <v>45417</v>
      </c>
      <c r="C316" s="42" t="str">
        <f>IF(ISERROR(VLOOKUP(B316,'Aigen18-RF'!$C$3:$C$23,1,0)),"Нет","Да")</f>
        <v>Нет</v>
      </c>
      <c r="D316" s="43">
        <f t="shared" si="8"/>
        <v>366</v>
      </c>
      <c r="E316" s="44">
        <f>ROUND(('Все выпуски'!$L$3*'Все выпуски'!$L$6/100)/366*(B316-IF(C316="Нет",VLOOKUP(A316,'Aigen18-RF'!$A$2:$C$23,3,0),VLOOKUP((A316-1),'Aigen18-RF'!$A$2:$C$23,3,0))),2)</f>
        <v>7.98</v>
      </c>
      <c r="G316" s="43">
        <f>COUNTIF(D317:$D$1857,365)</f>
        <v>1095</v>
      </c>
      <c r="H316" s="43">
        <f>COUNTIF(D317:$D$1857,366)</f>
        <v>446</v>
      </c>
      <c r="I316" s="2"/>
    </row>
    <row r="317" spans="1:9" x14ac:dyDescent="0.25">
      <c r="A317" s="1">
        <f>COUNTIF($C$2:C317,"Да")</f>
        <v>3</v>
      </c>
      <c r="B317" s="45">
        <f t="shared" si="9"/>
        <v>45418</v>
      </c>
      <c r="C317" s="42" t="str">
        <f>IF(ISERROR(VLOOKUP(B317,'Aigen18-RF'!$C$3:$C$23,1,0)),"Нет","Да")</f>
        <v>Нет</v>
      </c>
      <c r="D317" s="43">
        <f t="shared" si="8"/>
        <v>366</v>
      </c>
      <c r="E317" s="44">
        <f>ROUND(('Все выпуски'!$L$3*'Все выпуски'!$L$6/100)/366*(B317-IF(C317="Нет",VLOOKUP(A317,'Aigen18-RF'!$A$2:$C$23,3,0),VLOOKUP((A317-1),'Aigen18-RF'!$A$2:$C$23,3,0))),2)</f>
        <v>8.09</v>
      </c>
      <c r="G317" s="43">
        <f>COUNTIF(D318:$D$1857,365)</f>
        <v>1095</v>
      </c>
      <c r="H317" s="43">
        <f>COUNTIF(D318:$D$1857,366)</f>
        <v>445</v>
      </c>
      <c r="I317" s="2"/>
    </row>
    <row r="318" spans="1:9" x14ac:dyDescent="0.25">
      <c r="A318" s="1">
        <f>COUNTIF($C$2:C318,"Да")</f>
        <v>3</v>
      </c>
      <c r="B318" s="45">
        <f t="shared" si="9"/>
        <v>45419</v>
      </c>
      <c r="C318" s="42" t="str">
        <f>IF(ISERROR(VLOOKUP(B318,'Aigen18-RF'!$C$3:$C$23,1,0)),"Нет","Да")</f>
        <v>Нет</v>
      </c>
      <c r="D318" s="43">
        <f t="shared" si="8"/>
        <v>366</v>
      </c>
      <c r="E318" s="44">
        <f>ROUND(('Все выпуски'!$L$3*'Все выпуски'!$L$6/100)/366*(B318-IF(C318="Нет",VLOOKUP(A318,'Aigen18-RF'!$A$2:$C$23,3,0),VLOOKUP((A318-1),'Aigen18-RF'!$A$2:$C$23,3,0))),2)</f>
        <v>8.1999999999999993</v>
      </c>
      <c r="G318" s="43">
        <f>COUNTIF(D319:$D$1857,365)</f>
        <v>1095</v>
      </c>
      <c r="H318" s="43">
        <f>COUNTIF(D319:$D$1857,366)</f>
        <v>444</v>
      </c>
      <c r="I318" s="2"/>
    </row>
    <row r="319" spans="1:9" x14ac:dyDescent="0.25">
      <c r="A319" s="1">
        <f>COUNTIF($C$2:C319,"Да")</f>
        <v>3</v>
      </c>
      <c r="B319" s="45">
        <f t="shared" si="9"/>
        <v>45420</v>
      </c>
      <c r="C319" s="42" t="str">
        <f>IF(ISERROR(VLOOKUP(B319,'Aigen18-RF'!$C$3:$C$23,1,0)),"Нет","Да")</f>
        <v>Нет</v>
      </c>
      <c r="D319" s="43">
        <f t="shared" si="8"/>
        <v>366</v>
      </c>
      <c r="E319" s="44">
        <f>ROUND(('Все выпуски'!$L$3*'Все выпуски'!$L$6/100)/366*(B319-IF(C319="Нет",VLOOKUP(A319,'Aigen18-RF'!$A$2:$C$23,3,0),VLOOKUP((A319-1),'Aigen18-RF'!$A$2:$C$23,3,0))),2)</f>
        <v>8.31</v>
      </c>
      <c r="G319" s="43">
        <f>COUNTIF(D320:$D$1857,365)</f>
        <v>1095</v>
      </c>
      <c r="H319" s="43">
        <f>COUNTIF(D320:$D$1857,366)</f>
        <v>443</v>
      </c>
      <c r="I319" s="2"/>
    </row>
    <row r="320" spans="1:9" x14ac:dyDescent="0.25">
      <c r="A320" s="1">
        <f>COUNTIF($C$2:C320,"Да")</f>
        <v>3</v>
      </c>
      <c r="B320" s="45">
        <f t="shared" si="9"/>
        <v>45421</v>
      </c>
      <c r="C320" s="42" t="str">
        <f>IF(ISERROR(VLOOKUP(B320,'Aigen18-RF'!$C$3:$C$23,1,0)),"Нет","Да")</f>
        <v>Нет</v>
      </c>
      <c r="D320" s="43">
        <f t="shared" si="8"/>
        <v>366</v>
      </c>
      <c r="E320" s="44">
        <f>ROUND(('Все выпуски'!$L$3*'Все выпуски'!$L$6/100)/366*(B320-IF(C320="Нет",VLOOKUP(A320,'Aigen18-RF'!$A$2:$C$23,3,0),VLOOKUP((A320-1),'Aigen18-RF'!$A$2:$C$23,3,0))),2)</f>
        <v>8.42</v>
      </c>
      <c r="G320" s="43">
        <f>COUNTIF(D321:$D$1857,365)</f>
        <v>1095</v>
      </c>
      <c r="H320" s="43">
        <f>COUNTIF(D321:$D$1857,366)</f>
        <v>442</v>
      </c>
      <c r="I320" s="2"/>
    </row>
    <row r="321" spans="1:9" x14ac:dyDescent="0.25">
      <c r="A321" s="1">
        <f>COUNTIF($C$2:C321,"Да")</f>
        <v>3</v>
      </c>
      <c r="B321" s="45">
        <f t="shared" si="9"/>
        <v>45422</v>
      </c>
      <c r="C321" s="42" t="str">
        <f>IF(ISERROR(VLOOKUP(B321,'Aigen18-RF'!$C$3:$C$23,1,0)),"Нет","Да")</f>
        <v>Нет</v>
      </c>
      <c r="D321" s="43">
        <f t="shared" si="8"/>
        <v>366</v>
      </c>
      <c r="E321" s="44">
        <f>ROUND(('Все выпуски'!$L$3*'Все выпуски'!$L$6/100)/366*(B321-IF(C321="Нет",VLOOKUP(A321,'Aigen18-RF'!$A$2:$C$23,3,0),VLOOKUP((A321-1),'Aigen18-RF'!$A$2:$C$23,3,0))),2)</f>
        <v>8.52</v>
      </c>
      <c r="G321" s="43">
        <f>COUNTIF(D322:$D$1857,365)</f>
        <v>1095</v>
      </c>
      <c r="H321" s="43">
        <f>COUNTIF(D322:$D$1857,366)</f>
        <v>441</v>
      </c>
      <c r="I321" s="2"/>
    </row>
    <row r="322" spans="1:9" x14ac:dyDescent="0.25">
      <c r="A322" s="1">
        <f>COUNTIF($C$2:C322,"Да")</f>
        <v>3</v>
      </c>
      <c r="B322" s="45">
        <f t="shared" si="9"/>
        <v>45423</v>
      </c>
      <c r="C322" s="42" t="str">
        <f>IF(ISERROR(VLOOKUP(B322,'Aigen18-RF'!$C$3:$C$23,1,0)),"Нет","Да")</f>
        <v>Нет</v>
      </c>
      <c r="D322" s="43">
        <f t="shared" si="8"/>
        <v>366</v>
      </c>
      <c r="E322" s="44">
        <f>ROUND(('Все выпуски'!$L$3*'Все выпуски'!$L$6/100)/366*(B322-IF(C322="Нет",VLOOKUP(A322,'Aigen18-RF'!$A$2:$C$23,3,0),VLOOKUP((A322-1),'Aigen18-RF'!$A$2:$C$23,3,0))),2)</f>
        <v>8.6300000000000008</v>
      </c>
      <c r="G322" s="43">
        <f>COUNTIF(D323:$D$1857,365)</f>
        <v>1095</v>
      </c>
      <c r="H322" s="43">
        <f>COUNTIF(D323:$D$1857,366)</f>
        <v>440</v>
      </c>
      <c r="I322" s="2"/>
    </row>
    <row r="323" spans="1:9" x14ac:dyDescent="0.25">
      <c r="A323" s="1">
        <f>COUNTIF($C$2:C323,"Да")</f>
        <v>3</v>
      </c>
      <c r="B323" s="45">
        <f t="shared" si="9"/>
        <v>45424</v>
      </c>
      <c r="C323" s="42" t="str">
        <f>IF(ISERROR(VLOOKUP(B323,'Aigen18-RF'!$C$3:$C$23,1,0)),"Нет","Да")</f>
        <v>Нет</v>
      </c>
      <c r="D323" s="43">
        <f t="shared" ref="D323:D386" si="10">IF(MOD(YEAR(B323),4)=0,366,365)</f>
        <v>366</v>
      </c>
      <c r="E323" s="44">
        <f>ROUND(('Все выпуски'!$L$3*'Все выпуски'!$L$6/100)/366*(B323-IF(C323="Нет",VLOOKUP(A323,'Aigen18-RF'!$A$2:$C$23,3,0),VLOOKUP((A323-1),'Aigen18-RF'!$A$2:$C$23,3,0))),2)</f>
        <v>8.74</v>
      </c>
      <c r="G323" s="43">
        <f>COUNTIF(D324:$D$1857,365)</f>
        <v>1095</v>
      </c>
      <c r="H323" s="43">
        <f>COUNTIF(D324:$D$1857,366)</f>
        <v>439</v>
      </c>
      <c r="I323" s="2"/>
    </row>
    <row r="324" spans="1:9" x14ac:dyDescent="0.25">
      <c r="A324" s="1">
        <f>COUNTIF($C$2:C324,"Да")</f>
        <v>3</v>
      </c>
      <c r="B324" s="45">
        <f t="shared" ref="B324:B387" si="11">B323+1</f>
        <v>45425</v>
      </c>
      <c r="C324" s="42" t="str">
        <f>IF(ISERROR(VLOOKUP(B324,'Aigen18-RF'!$C$3:$C$23,1,0)),"Нет","Да")</f>
        <v>Нет</v>
      </c>
      <c r="D324" s="43">
        <f t="shared" si="10"/>
        <v>366</v>
      </c>
      <c r="E324" s="44">
        <f>ROUND(('Все выпуски'!$L$3*'Все выпуски'!$L$6/100)/366*(B324-IF(C324="Нет",VLOOKUP(A324,'Aigen18-RF'!$A$2:$C$23,3,0),VLOOKUP((A324-1),'Aigen18-RF'!$A$2:$C$23,3,0))),2)</f>
        <v>8.85</v>
      </c>
      <c r="G324" s="43">
        <f>COUNTIF(D325:$D$1857,365)</f>
        <v>1095</v>
      </c>
      <c r="H324" s="43">
        <f>COUNTIF(D325:$D$1857,366)</f>
        <v>438</v>
      </c>
      <c r="I324" s="2"/>
    </row>
    <row r="325" spans="1:9" x14ac:dyDescent="0.25">
      <c r="A325" s="1">
        <f>COUNTIF($C$2:C325,"Да")</f>
        <v>3</v>
      </c>
      <c r="B325" s="45">
        <f t="shared" si="11"/>
        <v>45426</v>
      </c>
      <c r="C325" s="42" t="str">
        <f>IF(ISERROR(VLOOKUP(B325,'Aigen18-RF'!$C$3:$C$23,1,0)),"Нет","Да")</f>
        <v>Нет</v>
      </c>
      <c r="D325" s="43">
        <f t="shared" si="10"/>
        <v>366</v>
      </c>
      <c r="E325" s="44">
        <f>ROUND(('Все выпуски'!$L$3*'Все выпуски'!$L$6/100)/366*(B325-IF(C325="Нет",VLOOKUP(A325,'Aigen18-RF'!$A$2:$C$23,3,0),VLOOKUP((A325-1),'Aigen18-RF'!$A$2:$C$23,3,0))),2)</f>
        <v>8.9600000000000009</v>
      </c>
      <c r="G325" s="43">
        <f>COUNTIF(D326:$D$1857,365)</f>
        <v>1095</v>
      </c>
      <c r="H325" s="43">
        <f>COUNTIF(D326:$D$1857,366)</f>
        <v>437</v>
      </c>
      <c r="I325" s="2"/>
    </row>
    <row r="326" spans="1:9" x14ac:dyDescent="0.25">
      <c r="A326" s="1">
        <f>COUNTIF($C$2:C326,"Да")</f>
        <v>3</v>
      </c>
      <c r="B326" s="45">
        <f t="shared" si="11"/>
        <v>45427</v>
      </c>
      <c r="C326" s="42" t="str">
        <f>IF(ISERROR(VLOOKUP(B326,'Aigen18-RF'!$C$3:$C$23,1,0)),"Нет","Да")</f>
        <v>Нет</v>
      </c>
      <c r="D326" s="43">
        <f t="shared" si="10"/>
        <v>366</v>
      </c>
      <c r="E326" s="44">
        <f>ROUND(('Все выпуски'!$L$3*'Все выпуски'!$L$6/100)/366*(B326-IF(C326="Нет",VLOOKUP(A326,'Aigen18-RF'!$A$2:$C$23,3,0),VLOOKUP((A326-1),'Aigen18-RF'!$A$2:$C$23,3,0))),2)</f>
        <v>9.07</v>
      </c>
      <c r="G326" s="43">
        <f>COUNTIF(D327:$D$1857,365)</f>
        <v>1095</v>
      </c>
      <c r="H326" s="43">
        <f>COUNTIF(D327:$D$1857,366)</f>
        <v>436</v>
      </c>
      <c r="I326" s="2"/>
    </row>
    <row r="327" spans="1:9" x14ac:dyDescent="0.25">
      <c r="A327" s="1">
        <f>COUNTIF($C$2:C327,"Да")</f>
        <v>3</v>
      </c>
      <c r="B327" s="45">
        <f t="shared" si="11"/>
        <v>45428</v>
      </c>
      <c r="C327" s="42" t="str">
        <f>IF(ISERROR(VLOOKUP(B327,'Aigen18-RF'!$C$3:$C$23,1,0)),"Нет","Да")</f>
        <v>Нет</v>
      </c>
      <c r="D327" s="43">
        <f t="shared" si="10"/>
        <v>366</v>
      </c>
      <c r="E327" s="44">
        <f>ROUND(('Все выпуски'!$L$3*'Все выпуски'!$L$6/100)/366*(B327-IF(C327="Нет",VLOOKUP(A327,'Aigen18-RF'!$A$2:$C$23,3,0),VLOOKUP((A327-1),'Aigen18-RF'!$A$2:$C$23,3,0))),2)</f>
        <v>9.18</v>
      </c>
      <c r="G327" s="43">
        <f>COUNTIF(D328:$D$1857,365)</f>
        <v>1095</v>
      </c>
      <c r="H327" s="43">
        <f>COUNTIF(D328:$D$1857,366)</f>
        <v>435</v>
      </c>
      <c r="I327" s="2"/>
    </row>
    <row r="328" spans="1:9" x14ac:dyDescent="0.25">
      <c r="A328" s="1">
        <f>COUNTIF($C$2:C328,"Да")</f>
        <v>3</v>
      </c>
      <c r="B328" s="45">
        <f t="shared" si="11"/>
        <v>45429</v>
      </c>
      <c r="C328" s="42" t="str">
        <f>IF(ISERROR(VLOOKUP(B328,'Aigen18-RF'!$C$3:$C$23,1,0)),"Нет","Да")</f>
        <v>Нет</v>
      </c>
      <c r="D328" s="43">
        <f t="shared" si="10"/>
        <v>366</v>
      </c>
      <c r="E328" s="44">
        <f>ROUND(('Все выпуски'!$L$3*'Все выпуски'!$L$6/100)/366*(B328-IF(C328="Нет",VLOOKUP(A328,'Aigen18-RF'!$A$2:$C$23,3,0),VLOOKUP((A328-1),'Aigen18-RF'!$A$2:$C$23,3,0))),2)</f>
        <v>9.2899999999999991</v>
      </c>
      <c r="G328" s="43">
        <f>COUNTIF(D329:$D$1857,365)</f>
        <v>1095</v>
      </c>
      <c r="H328" s="43">
        <f>COUNTIF(D329:$D$1857,366)</f>
        <v>434</v>
      </c>
      <c r="I328" s="2"/>
    </row>
    <row r="329" spans="1:9" x14ac:dyDescent="0.25">
      <c r="A329" s="1">
        <f>COUNTIF($C$2:C329,"Да")</f>
        <v>3</v>
      </c>
      <c r="B329" s="45">
        <f t="shared" si="11"/>
        <v>45430</v>
      </c>
      <c r="C329" s="42" t="str">
        <f>IF(ISERROR(VLOOKUP(B329,'Aigen18-RF'!$C$3:$C$23,1,0)),"Нет","Да")</f>
        <v>Нет</v>
      </c>
      <c r="D329" s="43">
        <f t="shared" si="10"/>
        <v>366</v>
      </c>
      <c r="E329" s="44">
        <f>ROUND(('Все выпуски'!$L$3*'Все выпуски'!$L$6/100)/366*(B329-IF(C329="Нет",VLOOKUP(A329,'Aigen18-RF'!$A$2:$C$23,3,0),VLOOKUP((A329-1),'Aigen18-RF'!$A$2:$C$23,3,0))),2)</f>
        <v>9.4</v>
      </c>
      <c r="G329" s="43">
        <f>COUNTIF(D330:$D$1857,365)</f>
        <v>1095</v>
      </c>
      <c r="H329" s="43">
        <f>COUNTIF(D330:$D$1857,366)</f>
        <v>433</v>
      </c>
      <c r="I329" s="2"/>
    </row>
    <row r="330" spans="1:9" x14ac:dyDescent="0.25">
      <c r="A330" s="1">
        <f>COUNTIF($C$2:C330,"Да")</f>
        <v>3</v>
      </c>
      <c r="B330" s="45">
        <f t="shared" si="11"/>
        <v>45431</v>
      </c>
      <c r="C330" s="42" t="str">
        <f>IF(ISERROR(VLOOKUP(B330,'Aigen18-RF'!$C$3:$C$23,1,0)),"Нет","Да")</f>
        <v>Нет</v>
      </c>
      <c r="D330" s="43">
        <f t="shared" si="10"/>
        <v>366</v>
      </c>
      <c r="E330" s="44">
        <f>ROUND(('Все выпуски'!$L$3*'Все выпуски'!$L$6/100)/366*(B330-IF(C330="Нет",VLOOKUP(A330,'Aigen18-RF'!$A$2:$C$23,3,0),VLOOKUP((A330-1),'Aigen18-RF'!$A$2:$C$23,3,0))),2)</f>
        <v>9.51</v>
      </c>
      <c r="G330" s="43">
        <f>COUNTIF(D331:$D$1857,365)</f>
        <v>1095</v>
      </c>
      <c r="H330" s="43">
        <f>COUNTIF(D331:$D$1857,366)</f>
        <v>432</v>
      </c>
      <c r="I330" s="2"/>
    </row>
    <row r="331" spans="1:9" x14ac:dyDescent="0.25">
      <c r="A331" s="1">
        <f>COUNTIF($C$2:C331,"Да")</f>
        <v>3</v>
      </c>
      <c r="B331" s="45">
        <f t="shared" si="11"/>
        <v>45432</v>
      </c>
      <c r="C331" s="42" t="str">
        <f>IF(ISERROR(VLOOKUP(B331,'Aigen18-RF'!$C$3:$C$23,1,0)),"Нет","Да")</f>
        <v>Нет</v>
      </c>
      <c r="D331" s="43">
        <f t="shared" si="10"/>
        <v>366</v>
      </c>
      <c r="E331" s="44">
        <f>ROUND(('Все выпуски'!$L$3*'Все выпуски'!$L$6/100)/366*(B331-IF(C331="Нет",VLOOKUP(A331,'Aigen18-RF'!$A$2:$C$23,3,0),VLOOKUP((A331-1),'Aigen18-RF'!$A$2:$C$23,3,0))),2)</f>
        <v>9.6199999999999992</v>
      </c>
      <c r="G331" s="43">
        <f>COUNTIF(D332:$D$1857,365)</f>
        <v>1095</v>
      </c>
      <c r="H331" s="43">
        <f>COUNTIF(D332:$D$1857,366)</f>
        <v>431</v>
      </c>
      <c r="I331" s="2"/>
    </row>
    <row r="332" spans="1:9" x14ac:dyDescent="0.25">
      <c r="A332" s="1">
        <f>COUNTIF($C$2:C332,"Да")</f>
        <v>3</v>
      </c>
      <c r="B332" s="45">
        <f t="shared" si="11"/>
        <v>45433</v>
      </c>
      <c r="C332" s="42" t="str">
        <f>IF(ISERROR(VLOOKUP(B332,'Aigen18-RF'!$C$3:$C$23,1,0)),"Нет","Да")</f>
        <v>Нет</v>
      </c>
      <c r="D332" s="43">
        <f t="shared" si="10"/>
        <v>366</v>
      </c>
      <c r="E332" s="44">
        <f>ROUND(('Все выпуски'!$L$3*'Все выпуски'!$L$6/100)/366*(B332-IF(C332="Нет",VLOOKUP(A332,'Aigen18-RF'!$A$2:$C$23,3,0),VLOOKUP((A332-1),'Aigen18-RF'!$A$2:$C$23,3,0))),2)</f>
        <v>9.73</v>
      </c>
      <c r="G332" s="43">
        <f>COUNTIF(D333:$D$1857,365)</f>
        <v>1095</v>
      </c>
      <c r="H332" s="43">
        <f>COUNTIF(D333:$D$1857,366)</f>
        <v>430</v>
      </c>
      <c r="I332" s="2"/>
    </row>
    <row r="333" spans="1:9" x14ac:dyDescent="0.25">
      <c r="A333" s="1">
        <f>COUNTIF($C$2:C333,"Да")</f>
        <v>3</v>
      </c>
      <c r="B333" s="45">
        <f t="shared" si="11"/>
        <v>45434</v>
      </c>
      <c r="C333" s="42" t="str">
        <f>IF(ISERROR(VLOOKUP(B333,'Aigen18-RF'!$C$3:$C$23,1,0)),"Нет","Да")</f>
        <v>Нет</v>
      </c>
      <c r="D333" s="43">
        <f t="shared" si="10"/>
        <v>366</v>
      </c>
      <c r="E333" s="44">
        <f>ROUND(('Все выпуски'!$L$3*'Все выпуски'!$L$6/100)/366*(B333-IF(C333="Нет",VLOOKUP(A333,'Aigen18-RF'!$A$2:$C$23,3,0),VLOOKUP((A333-1),'Aigen18-RF'!$A$2:$C$23,3,0))),2)</f>
        <v>9.84</v>
      </c>
      <c r="G333" s="43">
        <f>COUNTIF(D334:$D$1857,365)</f>
        <v>1095</v>
      </c>
      <c r="H333" s="43">
        <f>COUNTIF(D334:$D$1857,366)</f>
        <v>429</v>
      </c>
      <c r="I333" s="2"/>
    </row>
    <row r="334" spans="1:9" x14ac:dyDescent="0.25">
      <c r="A334" s="1">
        <f>COUNTIF($C$2:C334,"Да")</f>
        <v>4</v>
      </c>
      <c r="B334" s="45">
        <f t="shared" si="11"/>
        <v>45435</v>
      </c>
      <c r="C334" s="42" t="str">
        <f>IF(ISERROR(VLOOKUP(B334,'Aigen18-RF'!$C$3:$C$23,1,0)),"Нет","Да")</f>
        <v>Да</v>
      </c>
      <c r="D334" s="43">
        <f t="shared" si="10"/>
        <v>366</v>
      </c>
      <c r="E334" s="44">
        <f>ROUND(('Все выпуски'!$L$3*'Все выпуски'!$L$6/100)/366*(B334-IF(C334="Нет",VLOOKUP(A334,'Aigen18-RF'!$A$2:$C$23,3,0),VLOOKUP((A334-1),'Aigen18-RF'!$A$2:$C$23,3,0))),2)</f>
        <v>9.9499999999999993</v>
      </c>
      <c r="G334" s="43">
        <f>COUNTIF(D335:$D$1857,365)</f>
        <v>1095</v>
      </c>
      <c r="H334" s="43">
        <f>COUNTIF(D335:$D$1857,366)</f>
        <v>428</v>
      </c>
      <c r="I334" s="2"/>
    </row>
    <row r="335" spans="1:9" x14ac:dyDescent="0.25">
      <c r="A335" s="1">
        <f>COUNTIF($C$2:C335,"Да")</f>
        <v>4</v>
      </c>
      <c r="B335" s="45">
        <f t="shared" si="11"/>
        <v>45436</v>
      </c>
      <c r="C335" s="42" t="str">
        <f>IF(ISERROR(VLOOKUP(B335,'Aigen18-RF'!$C$3:$C$23,1,0)),"Нет","Да")</f>
        <v>Нет</v>
      </c>
      <c r="D335" s="43">
        <f t="shared" si="10"/>
        <v>366</v>
      </c>
      <c r="E335" s="44">
        <f>ROUND(('Все выпуски'!$L$3*'Все выпуски'!$L$6/100)/366*(B335-IF(C335="Нет",VLOOKUP(A335,'Aigen18-RF'!$A$2:$C$23,3,0),VLOOKUP((A335-1),'Aigen18-RF'!$A$2:$C$23,3,0))),2)</f>
        <v>0.11</v>
      </c>
      <c r="G335" s="43">
        <f>COUNTIF(D336:$D$1857,365)</f>
        <v>1095</v>
      </c>
      <c r="H335" s="43">
        <f>COUNTIF(D336:$D$1857,366)</f>
        <v>427</v>
      </c>
      <c r="I335" s="2"/>
    </row>
    <row r="336" spans="1:9" x14ac:dyDescent="0.25">
      <c r="A336" s="1">
        <f>COUNTIF($C$2:C336,"Да")</f>
        <v>4</v>
      </c>
      <c r="B336" s="45">
        <f t="shared" si="11"/>
        <v>45437</v>
      </c>
      <c r="C336" s="42" t="str">
        <f>IF(ISERROR(VLOOKUP(B336,'Aigen18-RF'!$C$3:$C$23,1,0)),"Нет","Да")</f>
        <v>Нет</v>
      </c>
      <c r="D336" s="43">
        <f t="shared" si="10"/>
        <v>366</v>
      </c>
      <c r="E336" s="44">
        <f>ROUND(('Все выпуски'!$L$3*'Все выпуски'!$L$6/100)/366*(B336-IF(C336="Нет",VLOOKUP(A336,'Aigen18-RF'!$A$2:$C$23,3,0),VLOOKUP((A336-1),'Aigen18-RF'!$A$2:$C$23,3,0))),2)</f>
        <v>0.22</v>
      </c>
      <c r="G336" s="43">
        <f>COUNTIF(D337:$D$1857,365)</f>
        <v>1095</v>
      </c>
      <c r="H336" s="43">
        <f>COUNTIF(D337:$D$1857,366)</f>
        <v>426</v>
      </c>
      <c r="I336" s="2"/>
    </row>
    <row r="337" spans="1:9" x14ac:dyDescent="0.25">
      <c r="A337" s="1">
        <f>COUNTIF($C$2:C337,"Да")</f>
        <v>4</v>
      </c>
      <c r="B337" s="45">
        <f t="shared" si="11"/>
        <v>45438</v>
      </c>
      <c r="C337" s="42" t="str">
        <f>IF(ISERROR(VLOOKUP(B337,'Aigen18-RF'!$C$3:$C$23,1,0)),"Нет","Да")</f>
        <v>Нет</v>
      </c>
      <c r="D337" s="43">
        <f t="shared" si="10"/>
        <v>366</v>
      </c>
      <c r="E337" s="44">
        <f>ROUND(('Все выпуски'!$L$3*'Все выпуски'!$L$6/100)/366*(B337-IF(C337="Нет",VLOOKUP(A337,'Aigen18-RF'!$A$2:$C$23,3,0),VLOOKUP((A337-1),'Aigen18-RF'!$A$2:$C$23,3,0))),2)</f>
        <v>0.33</v>
      </c>
      <c r="G337" s="43">
        <f>COUNTIF(D338:$D$1857,365)</f>
        <v>1095</v>
      </c>
      <c r="H337" s="43">
        <f>COUNTIF(D338:$D$1857,366)</f>
        <v>425</v>
      </c>
      <c r="I337" s="2"/>
    </row>
    <row r="338" spans="1:9" x14ac:dyDescent="0.25">
      <c r="A338" s="1">
        <f>COUNTIF($C$2:C338,"Да")</f>
        <v>4</v>
      </c>
      <c r="B338" s="45">
        <f t="shared" si="11"/>
        <v>45439</v>
      </c>
      <c r="C338" s="42" t="str">
        <f>IF(ISERROR(VLOOKUP(B338,'Aigen18-RF'!$C$3:$C$23,1,0)),"Нет","Да")</f>
        <v>Нет</v>
      </c>
      <c r="D338" s="43">
        <f t="shared" si="10"/>
        <v>366</v>
      </c>
      <c r="E338" s="44">
        <f>ROUND(('Все выпуски'!$L$3*'Все выпуски'!$L$6/100)/366*(B338-IF(C338="Нет",VLOOKUP(A338,'Aigen18-RF'!$A$2:$C$23,3,0),VLOOKUP((A338-1),'Aigen18-RF'!$A$2:$C$23,3,0))),2)</f>
        <v>0.44</v>
      </c>
      <c r="G338" s="43">
        <f>COUNTIF(D339:$D$1857,365)</f>
        <v>1095</v>
      </c>
      <c r="H338" s="43">
        <f>COUNTIF(D339:$D$1857,366)</f>
        <v>424</v>
      </c>
      <c r="I338" s="2"/>
    </row>
    <row r="339" spans="1:9" x14ac:dyDescent="0.25">
      <c r="A339" s="1">
        <f>COUNTIF($C$2:C339,"Да")</f>
        <v>4</v>
      </c>
      <c r="B339" s="45">
        <f t="shared" si="11"/>
        <v>45440</v>
      </c>
      <c r="C339" s="42" t="str">
        <f>IF(ISERROR(VLOOKUP(B339,'Aigen18-RF'!$C$3:$C$23,1,0)),"Нет","Да")</f>
        <v>Нет</v>
      </c>
      <c r="D339" s="43">
        <f t="shared" si="10"/>
        <v>366</v>
      </c>
      <c r="E339" s="44">
        <f>ROUND(('Все выпуски'!$L$3*'Все выпуски'!$L$6/100)/366*(B339-IF(C339="Нет",VLOOKUP(A339,'Aigen18-RF'!$A$2:$C$23,3,0),VLOOKUP((A339-1),'Aigen18-RF'!$A$2:$C$23,3,0))),2)</f>
        <v>0.55000000000000004</v>
      </c>
      <c r="G339" s="43">
        <f>COUNTIF(D340:$D$1857,365)</f>
        <v>1095</v>
      </c>
      <c r="H339" s="43">
        <f>COUNTIF(D340:$D$1857,366)</f>
        <v>423</v>
      </c>
      <c r="I339" s="2"/>
    </row>
    <row r="340" spans="1:9" x14ac:dyDescent="0.25">
      <c r="A340" s="1">
        <f>COUNTIF($C$2:C340,"Да")</f>
        <v>4</v>
      </c>
      <c r="B340" s="45">
        <f t="shared" si="11"/>
        <v>45441</v>
      </c>
      <c r="C340" s="42" t="str">
        <f>IF(ISERROR(VLOOKUP(B340,'Aigen18-RF'!$C$3:$C$23,1,0)),"Нет","Да")</f>
        <v>Нет</v>
      </c>
      <c r="D340" s="43">
        <f t="shared" si="10"/>
        <v>366</v>
      </c>
      <c r="E340" s="44">
        <f>ROUND(('Все выпуски'!$L$3*'Все выпуски'!$L$6/100)/366*(B340-IF(C340="Нет",VLOOKUP(A340,'Aigen18-RF'!$A$2:$C$23,3,0),VLOOKUP((A340-1),'Aigen18-RF'!$A$2:$C$23,3,0))),2)</f>
        <v>0.66</v>
      </c>
      <c r="G340" s="43">
        <f>COUNTIF(D341:$D$1857,365)</f>
        <v>1095</v>
      </c>
      <c r="H340" s="43">
        <f>COUNTIF(D341:$D$1857,366)</f>
        <v>422</v>
      </c>
      <c r="I340" s="2"/>
    </row>
    <row r="341" spans="1:9" x14ac:dyDescent="0.25">
      <c r="A341" s="1">
        <f>COUNTIF($C$2:C341,"Да")</f>
        <v>4</v>
      </c>
      <c r="B341" s="45">
        <f t="shared" si="11"/>
        <v>45442</v>
      </c>
      <c r="C341" s="42" t="str">
        <f>IF(ISERROR(VLOOKUP(B341,'Aigen18-RF'!$C$3:$C$23,1,0)),"Нет","Да")</f>
        <v>Нет</v>
      </c>
      <c r="D341" s="43">
        <f t="shared" si="10"/>
        <v>366</v>
      </c>
      <c r="E341" s="44">
        <f>ROUND(('Все выпуски'!$L$3*'Все выпуски'!$L$6/100)/366*(B341-IF(C341="Нет",VLOOKUP(A341,'Aigen18-RF'!$A$2:$C$23,3,0),VLOOKUP((A341-1),'Aigen18-RF'!$A$2:$C$23,3,0))),2)</f>
        <v>0.77</v>
      </c>
      <c r="G341" s="43">
        <f>COUNTIF(D342:$D$1857,365)</f>
        <v>1095</v>
      </c>
      <c r="H341" s="43">
        <f>COUNTIF(D342:$D$1857,366)</f>
        <v>421</v>
      </c>
      <c r="I341" s="2"/>
    </row>
    <row r="342" spans="1:9" x14ac:dyDescent="0.25">
      <c r="A342" s="1">
        <f>COUNTIF($C$2:C342,"Да")</f>
        <v>4</v>
      </c>
      <c r="B342" s="45">
        <f t="shared" si="11"/>
        <v>45443</v>
      </c>
      <c r="C342" s="42" t="str">
        <f>IF(ISERROR(VLOOKUP(B342,'Aigen18-RF'!$C$3:$C$23,1,0)),"Нет","Да")</f>
        <v>Нет</v>
      </c>
      <c r="D342" s="43">
        <f t="shared" si="10"/>
        <v>366</v>
      </c>
      <c r="E342" s="44">
        <f>ROUND(('Все выпуски'!$L$3*'Все выпуски'!$L$6/100)/366*(B342-IF(C342="Нет",VLOOKUP(A342,'Aigen18-RF'!$A$2:$C$23,3,0),VLOOKUP((A342-1),'Aigen18-RF'!$A$2:$C$23,3,0))),2)</f>
        <v>0.87</v>
      </c>
      <c r="G342" s="43">
        <f>COUNTIF(D343:$D$1857,365)</f>
        <v>1095</v>
      </c>
      <c r="H342" s="43">
        <f>COUNTIF(D343:$D$1857,366)</f>
        <v>420</v>
      </c>
      <c r="I342" s="2"/>
    </row>
    <row r="343" spans="1:9" x14ac:dyDescent="0.25">
      <c r="A343" s="1">
        <f>COUNTIF($C$2:C343,"Да")</f>
        <v>4</v>
      </c>
      <c r="B343" s="45">
        <f t="shared" si="11"/>
        <v>45444</v>
      </c>
      <c r="C343" s="42" t="str">
        <f>IF(ISERROR(VLOOKUP(B343,'Aigen18-RF'!$C$3:$C$23,1,0)),"Нет","Да")</f>
        <v>Нет</v>
      </c>
      <c r="D343" s="43">
        <f t="shared" si="10"/>
        <v>366</v>
      </c>
      <c r="E343" s="44">
        <f>ROUND(('Все выпуски'!$L$3*'Все выпуски'!$L$6/100)/366*(B343-IF(C343="Нет",VLOOKUP(A343,'Aigen18-RF'!$A$2:$C$23,3,0),VLOOKUP((A343-1),'Aigen18-RF'!$A$2:$C$23,3,0))),2)</f>
        <v>0.98</v>
      </c>
      <c r="G343" s="43">
        <f>COUNTIF(D344:$D$1857,365)</f>
        <v>1095</v>
      </c>
      <c r="H343" s="43">
        <f>COUNTIF(D344:$D$1857,366)</f>
        <v>419</v>
      </c>
      <c r="I343" s="2"/>
    </row>
    <row r="344" spans="1:9" x14ac:dyDescent="0.25">
      <c r="A344" s="1">
        <f>COUNTIF($C$2:C344,"Да")</f>
        <v>4</v>
      </c>
      <c r="B344" s="45">
        <f t="shared" si="11"/>
        <v>45445</v>
      </c>
      <c r="C344" s="42" t="str">
        <f>IF(ISERROR(VLOOKUP(B344,'Aigen18-RF'!$C$3:$C$23,1,0)),"Нет","Да")</f>
        <v>Нет</v>
      </c>
      <c r="D344" s="43">
        <f t="shared" si="10"/>
        <v>366</v>
      </c>
      <c r="E344" s="44">
        <f>ROUND(('Все выпуски'!$L$3*'Все выпуски'!$L$6/100)/366*(B344-IF(C344="Нет",VLOOKUP(A344,'Aigen18-RF'!$A$2:$C$23,3,0),VLOOKUP((A344-1),'Aigen18-RF'!$A$2:$C$23,3,0))),2)</f>
        <v>1.0900000000000001</v>
      </c>
      <c r="G344" s="43">
        <f>COUNTIF(D345:$D$1857,365)</f>
        <v>1095</v>
      </c>
      <c r="H344" s="43">
        <f>COUNTIF(D345:$D$1857,366)</f>
        <v>418</v>
      </c>
      <c r="I344" s="2"/>
    </row>
    <row r="345" spans="1:9" x14ac:dyDescent="0.25">
      <c r="A345" s="1">
        <f>COUNTIF($C$2:C345,"Да")</f>
        <v>4</v>
      </c>
      <c r="B345" s="45">
        <f t="shared" si="11"/>
        <v>45446</v>
      </c>
      <c r="C345" s="42" t="str">
        <f>IF(ISERROR(VLOOKUP(B345,'Aigen18-RF'!$C$3:$C$23,1,0)),"Нет","Да")</f>
        <v>Нет</v>
      </c>
      <c r="D345" s="43">
        <f t="shared" si="10"/>
        <v>366</v>
      </c>
      <c r="E345" s="44">
        <f>ROUND(('Все выпуски'!$L$3*'Все выпуски'!$L$6/100)/366*(B345-IF(C345="Нет",VLOOKUP(A345,'Aigen18-RF'!$A$2:$C$23,3,0),VLOOKUP((A345-1),'Aigen18-RF'!$A$2:$C$23,3,0))),2)</f>
        <v>1.2</v>
      </c>
      <c r="G345" s="43">
        <f>COUNTIF(D346:$D$1857,365)</f>
        <v>1095</v>
      </c>
      <c r="H345" s="43">
        <f>COUNTIF(D346:$D$1857,366)</f>
        <v>417</v>
      </c>
      <c r="I345" s="2"/>
    </row>
    <row r="346" spans="1:9" x14ac:dyDescent="0.25">
      <c r="A346" s="1">
        <f>COUNTIF($C$2:C346,"Да")</f>
        <v>4</v>
      </c>
      <c r="B346" s="45">
        <f t="shared" si="11"/>
        <v>45447</v>
      </c>
      <c r="C346" s="42" t="str">
        <f>IF(ISERROR(VLOOKUP(B346,'Aigen18-RF'!$C$3:$C$23,1,0)),"Нет","Да")</f>
        <v>Нет</v>
      </c>
      <c r="D346" s="43">
        <f t="shared" si="10"/>
        <v>366</v>
      </c>
      <c r="E346" s="44">
        <f>ROUND(('Все выпуски'!$L$3*'Все выпуски'!$L$6/100)/366*(B346-IF(C346="Нет",VLOOKUP(A346,'Aigen18-RF'!$A$2:$C$23,3,0),VLOOKUP((A346-1),'Aigen18-RF'!$A$2:$C$23,3,0))),2)</f>
        <v>1.31</v>
      </c>
      <c r="G346" s="43">
        <f>COUNTIF(D347:$D$1857,365)</f>
        <v>1095</v>
      </c>
      <c r="H346" s="43">
        <f>COUNTIF(D347:$D$1857,366)</f>
        <v>416</v>
      </c>
      <c r="I346" s="2"/>
    </row>
    <row r="347" spans="1:9" x14ac:dyDescent="0.25">
      <c r="A347" s="1">
        <f>COUNTIF($C$2:C347,"Да")</f>
        <v>4</v>
      </c>
      <c r="B347" s="45">
        <f t="shared" si="11"/>
        <v>45448</v>
      </c>
      <c r="C347" s="42" t="str">
        <f>IF(ISERROR(VLOOKUP(B347,'Aigen18-RF'!$C$3:$C$23,1,0)),"Нет","Да")</f>
        <v>Нет</v>
      </c>
      <c r="D347" s="43">
        <f t="shared" si="10"/>
        <v>366</v>
      </c>
      <c r="E347" s="44">
        <f>ROUND(('Все выпуски'!$L$3*'Все выпуски'!$L$6/100)/366*(B347-IF(C347="Нет",VLOOKUP(A347,'Aigen18-RF'!$A$2:$C$23,3,0),VLOOKUP((A347-1),'Aigen18-RF'!$A$2:$C$23,3,0))),2)</f>
        <v>1.42</v>
      </c>
      <c r="G347" s="43">
        <f>COUNTIF(D348:$D$1857,365)</f>
        <v>1095</v>
      </c>
      <c r="H347" s="43">
        <f>COUNTIF(D348:$D$1857,366)</f>
        <v>415</v>
      </c>
      <c r="I347" s="2"/>
    </row>
    <row r="348" spans="1:9" x14ac:dyDescent="0.25">
      <c r="A348" s="1">
        <f>COUNTIF($C$2:C348,"Да")</f>
        <v>4</v>
      </c>
      <c r="B348" s="45">
        <f t="shared" si="11"/>
        <v>45449</v>
      </c>
      <c r="C348" s="42" t="str">
        <f>IF(ISERROR(VLOOKUP(B348,'Aigen18-RF'!$C$3:$C$23,1,0)),"Нет","Да")</f>
        <v>Нет</v>
      </c>
      <c r="D348" s="43">
        <f t="shared" si="10"/>
        <v>366</v>
      </c>
      <c r="E348" s="44">
        <f>ROUND(('Все выпуски'!$L$3*'Все выпуски'!$L$6/100)/366*(B348-IF(C348="Нет",VLOOKUP(A348,'Aigen18-RF'!$A$2:$C$23,3,0),VLOOKUP((A348-1),'Aigen18-RF'!$A$2:$C$23,3,0))),2)</f>
        <v>1.53</v>
      </c>
      <c r="G348" s="43">
        <f>COUNTIF(D349:$D$1857,365)</f>
        <v>1095</v>
      </c>
      <c r="H348" s="43">
        <f>COUNTIF(D349:$D$1857,366)</f>
        <v>414</v>
      </c>
      <c r="I348" s="2"/>
    </row>
    <row r="349" spans="1:9" x14ac:dyDescent="0.25">
      <c r="A349" s="1">
        <f>COUNTIF($C$2:C349,"Да")</f>
        <v>4</v>
      </c>
      <c r="B349" s="45">
        <f t="shared" si="11"/>
        <v>45450</v>
      </c>
      <c r="C349" s="42" t="str">
        <f>IF(ISERROR(VLOOKUP(B349,'Aigen18-RF'!$C$3:$C$23,1,0)),"Нет","Да")</f>
        <v>Нет</v>
      </c>
      <c r="D349" s="43">
        <f t="shared" si="10"/>
        <v>366</v>
      </c>
      <c r="E349" s="44">
        <f>ROUND(('Все выпуски'!$L$3*'Все выпуски'!$L$6/100)/366*(B349-IF(C349="Нет",VLOOKUP(A349,'Aigen18-RF'!$A$2:$C$23,3,0),VLOOKUP((A349-1),'Aigen18-RF'!$A$2:$C$23,3,0))),2)</f>
        <v>1.64</v>
      </c>
      <c r="G349" s="43">
        <f>COUNTIF(D350:$D$1857,365)</f>
        <v>1095</v>
      </c>
      <c r="H349" s="43">
        <f>COUNTIF(D350:$D$1857,366)</f>
        <v>413</v>
      </c>
      <c r="I349" s="2"/>
    </row>
    <row r="350" spans="1:9" x14ac:dyDescent="0.25">
      <c r="A350" s="1">
        <f>COUNTIF($C$2:C350,"Да")</f>
        <v>4</v>
      </c>
      <c r="B350" s="45">
        <f t="shared" si="11"/>
        <v>45451</v>
      </c>
      <c r="C350" s="42" t="str">
        <f>IF(ISERROR(VLOOKUP(B350,'Aigen18-RF'!$C$3:$C$23,1,0)),"Нет","Да")</f>
        <v>Нет</v>
      </c>
      <c r="D350" s="43">
        <f t="shared" si="10"/>
        <v>366</v>
      </c>
      <c r="E350" s="44">
        <f>ROUND(('Все выпуски'!$L$3*'Все выпуски'!$L$6/100)/366*(B350-IF(C350="Нет",VLOOKUP(A350,'Aigen18-RF'!$A$2:$C$23,3,0),VLOOKUP((A350-1),'Aigen18-RF'!$A$2:$C$23,3,0))),2)</f>
        <v>1.75</v>
      </c>
      <c r="G350" s="43">
        <f>COUNTIF(D351:$D$1857,365)</f>
        <v>1095</v>
      </c>
      <c r="H350" s="43">
        <f>COUNTIF(D351:$D$1857,366)</f>
        <v>412</v>
      </c>
      <c r="I350" s="2"/>
    </row>
    <row r="351" spans="1:9" x14ac:dyDescent="0.25">
      <c r="A351" s="1">
        <f>COUNTIF($C$2:C351,"Да")</f>
        <v>4</v>
      </c>
      <c r="B351" s="45">
        <f t="shared" si="11"/>
        <v>45452</v>
      </c>
      <c r="C351" s="42" t="str">
        <f>IF(ISERROR(VLOOKUP(B351,'Aigen18-RF'!$C$3:$C$23,1,0)),"Нет","Да")</f>
        <v>Нет</v>
      </c>
      <c r="D351" s="43">
        <f t="shared" si="10"/>
        <v>366</v>
      </c>
      <c r="E351" s="44">
        <f>ROUND(('Все выпуски'!$L$3*'Все выпуски'!$L$6/100)/366*(B351-IF(C351="Нет",VLOOKUP(A351,'Aigen18-RF'!$A$2:$C$23,3,0),VLOOKUP((A351-1),'Aigen18-RF'!$A$2:$C$23,3,0))),2)</f>
        <v>1.86</v>
      </c>
      <c r="G351" s="43">
        <f>COUNTIF(D352:$D$1857,365)</f>
        <v>1095</v>
      </c>
      <c r="H351" s="43">
        <f>COUNTIF(D352:$D$1857,366)</f>
        <v>411</v>
      </c>
      <c r="I351" s="2"/>
    </row>
    <row r="352" spans="1:9" x14ac:dyDescent="0.25">
      <c r="A352" s="1">
        <f>COUNTIF($C$2:C352,"Да")</f>
        <v>4</v>
      </c>
      <c r="B352" s="45">
        <f t="shared" si="11"/>
        <v>45453</v>
      </c>
      <c r="C352" s="42" t="str">
        <f>IF(ISERROR(VLOOKUP(B352,'Aigen18-RF'!$C$3:$C$23,1,0)),"Нет","Да")</f>
        <v>Нет</v>
      </c>
      <c r="D352" s="43">
        <f t="shared" si="10"/>
        <v>366</v>
      </c>
      <c r="E352" s="44">
        <f>ROUND(('Все выпуски'!$L$3*'Все выпуски'!$L$6/100)/366*(B352-IF(C352="Нет",VLOOKUP(A352,'Aigen18-RF'!$A$2:$C$23,3,0),VLOOKUP((A352-1),'Aigen18-RF'!$A$2:$C$23,3,0))),2)</f>
        <v>1.97</v>
      </c>
      <c r="G352" s="43">
        <f>COUNTIF(D353:$D$1857,365)</f>
        <v>1095</v>
      </c>
      <c r="H352" s="43">
        <f>COUNTIF(D353:$D$1857,366)</f>
        <v>410</v>
      </c>
      <c r="I352" s="2"/>
    </row>
    <row r="353" spans="1:9" x14ac:dyDescent="0.25">
      <c r="A353" s="1">
        <f>COUNTIF($C$2:C353,"Да")</f>
        <v>4</v>
      </c>
      <c r="B353" s="45">
        <f t="shared" si="11"/>
        <v>45454</v>
      </c>
      <c r="C353" s="42" t="str">
        <f>IF(ISERROR(VLOOKUP(B353,'Aigen18-RF'!$C$3:$C$23,1,0)),"Нет","Да")</f>
        <v>Нет</v>
      </c>
      <c r="D353" s="43">
        <f t="shared" si="10"/>
        <v>366</v>
      </c>
      <c r="E353" s="44">
        <f>ROUND(('Все выпуски'!$L$3*'Все выпуски'!$L$6/100)/366*(B353-IF(C353="Нет",VLOOKUP(A353,'Aigen18-RF'!$A$2:$C$23,3,0),VLOOKUP((A353-1),'Aigen18-RF'!$A$2:$C$23,3,0))),2)</f>
        <v>2.08</v>
      </c>
      <c r="G353" s="43">
        <f>COUNTIF(D354:$D$1857,365)</f>
        <v>1095</v>
      </c>
      <c r="H353" s="43">
        <f>COUNTIF(D354:$D$1857,366)</f>
        <v>409</v>
      </c>
      <c r="I353" s="2"/>
    </row>
    <row r="354" spans="1:9" x14ac:dyDescent="0.25">
      <c r="A354" s="1">
        <f>COUNTIF($C$2:C354,"Да")</f>
        <v>4</v>
      </c>
      <c r="B354" s="45">
        <f t="shared" si="11"/>
        <v>45455</v>
      </c>
      <c r="C354" s="42" t="str">
        <f>IF(ISERROR(VLOOKUP(B354,'Aigen18-RF'!$C$3:$C$23,1,0)),"Нет","Да")</f>
        <v>Нет</v>
      </c>
      <c r="D354" s="43">
        <f t="shared" si="10"/>
        <v>366</v>
      </c>
      <c r="E354" s="44">
        <f>ROUND(('Все выпуски'!$L$3*'Все выпуски'!$L$6/100)/366*(B354-IF(C354="Нет",VLOOKUP(A354,'Aigen18-RF'!$A$2:$C$23,3,0),VLOOKUP((A354-1),'Aigen18-RF'!$A$2:$C$23,3,0))),2)</f>
        <v>2.19</v>
      </c>
      <c r="G354" s="43">
        <f>COUNTIF(D355:$D$1857,365)</f>
        <v>1095</v>
      </c>
      <c r="H354" s="43">
        <f>COUNTIF(D355:$D$1857,366)</f>
        <v>408</v>
      </c>
      <c r="I354" s="2"/>
    </row>
    <row r="355" spans="1:9" x14ac:dyDescent="0.25">
      <c r="A355" s="1">
        <f>COUNTIF($C$2:C355,"Да")</f>
        <v>4</v>
      </c>
      <c r="B355" s="45">
        <f t="shared" si="11"/>
        <v>45456</v>
      </c>
      <c r="C355" s="42" t="str">
        <f>IF(ISERROR(VLOOKUP(B355,'Aigen18-RF'!$C$3:$C$23,1,0)),"Нет","Да")</f>
        <v>Нет</v>
      </c>
      <c r="D355" s="43">
        <f t="shared" si="10"/>
        <v>366</v>
      </c>
      <c r="E355" s="44">
        <f>ROUND(('Все выпуски'!$L$3*'Все выпуски'!$L$6/100)/366*(B355-IF(C355="Нет",VLOOKUP(A355,'Aigen18-RF'!$A$2:$C$23,3,0),VLOOKUP((A355-1),'Aigen18-RF'!$A$2:$C$23,3,0))),2)</f>
        <v>2.2999999999999998</v>
      </c>
      <c r="G355" s="43">
        <f>COUNTIF(D356:$D$1857,365)</f>
        <v>1095</v>
      </c>
      <c r="H355" s="43">
        <f>COUNTIF(D356:$D$1857,366)</f>
        <v>407</v>
      </c>
      <c r="I355" s="2"/>
    </row>
    <row r="356" spans="1:9" x14ac:dyDescent="0.25">
      <c r="A356" s="1">
        <f>COUNTIF($C$2:C356,"Да")</f>
        <v>4</v>
      </c>
      <c r="B356" s="45">
        <f t="shared" si="11"/>
        <v>45457</v>
      </c>
      <c r="C356" s="42" t="str">
        <f>IF(ISERROR(VLOOKUP(B356,'Aigen18-RF'!$C$3:$C$23,1,0)),"Нет","Да")</f>
        <v>Нет</v>
      </c>
      <c r="D356" s="43">
        <f t="shared" si="10"/>
        <v>366</v>
      </c>
      <c r="E356" s="44">
        <f>ROUND(('Все выпуски'!$L$3*'Все выпуски'!$L$6/100)/366*(B356-IF(C356="Нет",VLOOKUP(A356,'Aigen18-RF'!$A$2:$C$23,3,0),VLOOKUP((A356-1),'Aigen18-RF'!$A$2:$C$23,3,0))),2)</f>
        <v>2.4</v>
      </c>
      <c r="G356" s="43">
        <f>COUNTIF(D357:$D$1857,365)</f>
        <v>1095</v>
      </c>
      <c r="H356" s="43">
        <f>COUNTIF(D357:$D$1857,366)</f>
        <v>406</v>
      </c>
      <c r="I356" s="2"/>
    </row>
    <row r="357" spans="1:9" x14ac:dyDescent="0.25">
      <c r="A357" s="1">
        <f>COUNTIF($C$2:C357,"Да")</f>
        <v>4</v>
      </c>
      <c r="B357" s="45">
        <f t="shared" si="11"/>
        <v>45458</v>
      </c>
      <c r="C357" s="42" t="str">
        <f>IF(ISERROR(VLOOKUP(B357,'Aigen18-RF'!$C$3:$C$23,1,0)),"Нет","Да")</f>
        <v>Нет</v>
      </c>
      <c r="D357" s="43">
        <f t="shared" si="10"/>
        <v>366</v>
      </c>
      <c r="E357" s="44">
        <f>ROUND(('Все выпуски'!$L$3*'Все выпуски'!$L$6/100)/366*(B357-IF(C357="Нет",VLOOKUP(A357,'Aigen18-RF'!$A$2:$C$23,3,0),VLOOKUP((A357-1),'Aigen18-RF'!$A$2:$C$23,3,0))),2)</f>
        <v>2.5099999999999998</v>
      </c>
      <c r="G357" s="43">
        <f>COUNTIF(D358:$D$1857,365)</f>
        <v>1095</v>
      </c>
      <c r="H357" s="43">
        <f>COUNTIF(D358:$D$1857,366)</f>
        <v>405</v>
      </c>
      <c r="I357" s="2"/>
    </row>
    <row r="358" spans="1:9" x14ac:dyDescent="0.25">
      <c r="A358" s="1">
        <f>COUNTIF($C$2:C358,"Да")</f>
        <v>4</v>
      </c>
      <c r="B358" s="45">
        <f t="shared" si="11"/>
        <v>45459</v>
      </c>
      <c r="C358" s="42" t="str">
        <f>IF(ISERROR(VLOOKUP(B358,'Aigen18-RF'!$C$3:$C$23,1,0)),"Нет","Да")</f>
        <v>Нет</v>
      </c>
      <c r="D358" s="43">
        <f t="shared" si="10"/>
        <v>366</v>
      </c>
      <c r="E358" s="44">
        <f>ROUND(('Все выпуски'!$L$3*'Все выпуски'!$L$6/100)/366*(B358-IF(C358="Нет",VLOOKUP(A358,'Aigen18-RF'!$A$2:$C$23,3,0),VLOOKUP((A358-1),'Aigen18-RF'!$A$2:$C$23,3,0))),2)</f>
        <v>2.62</v>
      </c>
      <c r="G358" s="43">
        <f>COUNTIF(D359:$D$1857,365)</f>
        <v>1095</v>
      </c>
      <c r="H358" s="43">
        <f>COUNTIF(D359:$D$1857,366)</f>
        <v>404</v>
      </c>
      <c r="I358" s="2"/>
    </row>
    <row r="359" spans="1:9" x14ac:dyDescent="0.25">
      <c r="A359" s="1">
        <f>COUNTIF($C$2:C359,"Да")</f>
        <v>4</v>
      </c>
      <c r="B359" s="45">
        <f t="shared" si="11"/>
        <v>45460</v>
      </c>
      <c r="C359" s="42" t="str">
        <f>IF(ISERROR(VLOOKUP(B359,'Aigen18-RF'!$C$3:$C$23,1,0)),"Нет","Да")</f>
        <v>Нет</v>
      </c>
      <c r="D359" s="43">
        <f t="shared" si="10"/>
        <v>366</v>
      </c>
      <c r="E359" s="44">
        <f>ROUND(('Все выпуски'!$L$3*'Все выпуски'!$L$6/100)/366*(B359-IF(C359="Нет",VLOOKUP(A359,'Aigen18-RF'!$A$2:$C$23,3,0),VLOOKUP((A359-1),'Aigen18-RF'!$A$2:$C$23,3,0))),2)</f>
        <v>2.73</v>
      </c>
      <c r="G359" s="43">
        <f>COUNTIF(D360:$D$1857,365)</f>
        <v>1095</v>
      </c>
      <c r="H359" s="43">
        <f>COUNTIF(D360:$D$1857,366)</f>
        <v>403</v>
      </c>
      <c r="I359" s="2"/>
    </row>
    <row r="360" spans="1:9" x14ac:dyDescent="0.25">
      <c r="A360" s="1">
        <f>COUNTIF($C$2:C360,"Да")</f>
        <v>4</v>
      </c>
      <c r="B360" s="45">
        <f t="shared" si="11"/>
        <v>45461</v>
      </c>
      <c r="C360" s="42" t="str">
        <f>IF(ISERROR(VLOOKUP(B360,'Aigen18-RF'!$C$3:$C$23,1,0)),"Нет","Да")</f>
        <v>Нет</v>
      </c>
      <c r="D360" s="43">
        <f t="shared" si="10"/>
        <v>366</v>
      </c>
      <c r="E360" s="44">
        <f>ROUND(('Все выпуски'!$L$3*'Все выпуски'!$L$6/100)/366*(B360-IF(C360="Нет",VLOOKUP(A360,'Aigen18-RF'!$A$2:$C$23,3,0),VLOOKUP((A360-1),'Aigen18-RF'!$A$2:$C$23,3,0))),2)</f>
        <v>2.84</v>
      </c>
      <c r="G360" s="43">
        <f>COUNTIF(D361:$D$1857,365)</f>
        <v>1095</v>
      </c>
      <c r="H360" s="43">
        <f>COUNTIF(D361:$D$1857,366)</f>
        <v>402</v>
      </c>
      <c r="I360" s="2"/>
    </row>
    <row r="361" spans="1:9" x14ac:dyDescent="0.25">
      <c r="A361" s="1">
        <f>COUNTIF($C$2:C361,"Да")</f>
        <v>4</v>
      </c>
      <c r="B361" s="45">
        <f t="shared" si="11"/>
        <v>45462</v>
      </c>
      <c r="C361" s="42" t="str">
        <f>IF(ISERROR(VLOOKUP(B361,'Aigen18-RF'!$C$3:$C$23,1,0)),"Нет","Да")</f>
        <v>Нет</v>
      </c>
      <c r="D361" s="43">
        <f t="shared" si="10"/>
        <v>366</v>
      </c>
      <c r="E361" s="44">
        <f>ROUND(('Все выпуски'!$L$3*'Все выпуски'!$L$6/100)/366*(B361-IF(C361="Нет",VLOOKUP(A361,'Aigen18-RF'!$A$2:$C$23,3,0),VLOOKUP((A361-1),'Aigen18-RF'!$A$2:$C$23,3,0))),2)</f>
        <v>2.95</v>
      </c>
      <c r="G361" s="43">
        <f>COUNTIF(D362:$D$1857,365)</f>
        <v>1095</v>
      </c>
      <c r="H361" s="43">
        <f>COUNTIF(D362:$D$1857,366)</f>
        <v>401</v>
      </c>
      <c r="I361" s="2"/>
    </row>
    <row r="362" spans="1:9" x14ac:dyDescent="0.25">
      <c r="A362" s="1">
        <f>COUNTIF($C$2:C362,"Да")</f>
        <v>4</v>
      </c>
      <c r="B362" s="45">
        <f t="shared" si="11"/>
        <v>45463</v>
      </c>
      <c r="C362" s="42" t="str">
        <f>IF(ISERROR(VLOOKUP(B362,'Aigen18-RF'!$C$3:$C$23,1,0)),"Нет","Да")</f>
        <v>Нет</v>
      </c>
      <c r="D362" s="43">
        <f t="shared" si="10"/>
        <v>366</v>
      </c>
      <c r="E362" s="44">
        <f>ROUND(('Все выпуски'!$L$3*'Все выпуски'!$L$6/100)/366*(B362-IF(C362="Нет",VLOOKUP(A362,'Aigen18-RF'!$A$2:$C$23,3,0),VLOOKUP((A362-1),'Aigen18-RF'!$A$2:$C$23,3,0))),2)</f>
        <v>3.06</v>
      </c>
      <c r="G362" s="43">
        <f>COUNTIF(D363:$D$1857,365)</f>
        <v>1095</v>
      </c>
      <c r="H362" s="43">
        <f>COUNTIF(D363:$D$1857,366)</f>
        <v>400</v>
      </c>
      <c r="I362" s="2"/>
    </row>
    <row r="363" spans="1:9" x14ac:dyDescent="0.25">
      <c r="A363" s="1">
        <f>COUNTIF($C$2:C363,"Да")</f>
        <v>4</v>
      </c>
      <c r="B363" s="45">
        <f t="shared" si="11"/>
        <v>45464</v>
      </c>
      <c r="C363" s="42" t="str">
        <f>IF(ISERROR(VLOOKUP(B363,'Aigen18-RF'!$C$3:$C$23,1,0)),"Нет","Да")</f>
        <v>Нет</v>
      </c>
      <c r="D363" s="43">
        <f t="shared" si="10"/>
        <v>366</v>
      </c>
      <c r="E363" s="44">
        <f>ROUND(('Все выпуски'!$L$3*'Все выпуски'!$L$6/100)/366*(B363-IF(C363="Нет",VLOOKUP(A363,'Aigen18-RF'!$A$2:$C$23,3,0),VLOOKUP((A363-1),'Aigen18-RF'!$A$2:$C$23,3,0))),2)</f>
        <v>3.17</v>
      </c>
      <c r="G363" s="43">
        <f>COUNTIF(D364:$D$1857,365)</f>
        <v>1095</v>
      </c>
      <c r="H363" s="43">
        <f>COUNTIF(D364:$D$1857,366)</f>
        <v>399</v>
      </c>
      <c r="I363" s="2"/>
    </row>
    <row r="364" spans="1:9" x14ac:dyDescent="0.25">
      <c r="A364" s="1">
        <f>COUNTIF($C$2:C364,"Да")</f>
        <v>4</v>
      </c>
      <c r="B364" s="45">
        <f t="shared" si="11"/>
        <v>45465</v>
      </c>
      <c r="C364" s="42" t="str">
        <f>IF(ISERROR(VLOOKUP(B364,'Aigen18-RF'!$C$3:$C$23,1,0)),"Нет","Да")</f>
        <v>Нет</v>
      </c>
      <c r="D364" s="43">
        <f t="shared" si="10"/>
        <v>366</v>
      </c>
      <c r="E364" s="44">
        <f>ROUND(('Все выпуски'!$L$3*'Все выпуски'!$L$6/100)/366*(B364-IF(C364="Нет",VLOOKUP(A364,'Aigen18-RF'!$A$2:$C$23,3,0),VLOOKUP((A364-1),'Aigen18-RF'!$A$2:$C$23,3,0))),2)</f>
        <v>3.28</v>
      </c>
      <c r="G364" s="43">
        <f>COUNTIF(D365:$D$1857,365)</f>
        <v>1095</v>
      </c>
      <c r="H364" s="43">
        <f>COUNTIF(D365:$D$1857,366)</f>
        <v>398</v>
      </c>
      <c r="I364" s="2"/>
    </row>
    <row r="365" spans="1:9" x14ac:dyDescent="0.25">
      <c r="A365" s="1">
        <f>COUNTIF($C$2:C365,"Да")</f>
        <v>4</v>
      </c>
      <c r="B365" s="45">
        <f t="shared" si="11"/>
        <v>45466</v>
      </c>
      <c r="C365" s="42" t="str">
        <f>IF(ISERROR(VLOOKUP(B365,'Aigen18-RF'!$C$3:$C$23,1,0)),"Нет","Да")</f>
        <v>Нет</v>
      </c>
      <c r="D365" s="43">
        <f t="shared" si="10"/>
        <v>366</v>
      </c>
      <c r="E365" s="44">
        <f>ROUND(('Все выпуски'!$L$3*'Все выпуски'!$L$6/100)/366*(B365-IF(C365="Нет",VLOOKUP(A365,'Aigen18-RF'!$A$2:$C$23,3,0),VLOOKUP((A365-1),'Aigen18-RF'!$A$2:$C$23,3,0))),2)</f>
        <v>3.39</v>
      </c>
      <c r="G365" s="43">
        <f>COUNTIF(D366:$D$1857,365)</f>
        <v>1095</v>
      </c>
      <c r="H365" s="43">
        <f>COUNTIF(D366:$D$1857,366)</f>
        <v>397</v>
      </c>
      <c r="I365" s="2"/>
    </row>
    <row r="366" spans="1:9" x14ac:dyDescent="0.25">
      <c r="A366" s="1">
        <f>COUNTIF($C$2:C366,"Да")</f>
        <v>4</v>
      </c>
      <c r="B366" s="45">
        <f t="shared" si="11"/>
        <v>45467</v>
      </c>
      <c r="C366" s="42" t="str">
        <f>IF(ISERROR(VLOOKUP(B366,'Aigen18-RF'!$C$3:$C$23,1,0)),"Нет","Да")</f>
        <v>Нет</v>
      </c>
      <c r="D366" s="43">
        <f t="shared" si="10"/>
        <v>366</v>
      </c>
      <c r="E366" s="44">
        <f>ROUND(('Все выпуски'!$L$3*'Все выпуски'!$L$6/100)/366*(B366-IF(C366="Нет",VLOOKUP(A366,'Aigen18-RF'!$A$2:$C$23,3,0),VLOOKUP((A366-1),'Aigen18-RF'!$A$2:$C$23,3,0))),2)</f>
        <v>3.5</v>
      </c>
      <c r="G366" s="43">
        <f>COUNTIF(D367:$D$1857,365)</f>
        <v>1095</v>
      </c>
      <c r="H366" s="43">
        <f>COUNTIF(D367:$D$1857,366)</f>
        <v>396</v>
      </c>
      <c r="I366" s="2"/>
    </row>
    <row r="367" spans="1:9" x14ac:dyDescent="0.25">
      <c r="A367" s="1">
        <f>COUNTIF($C$2:C367,"Да")</f>
        <v>4</v>
      </c>
      <c r="B367" s="45">
        <f t="shared" si="11"/>
        <v>45468</v>
      </c>
      <c r="C367" s="42" t="str">
        <f>IF(ISERROR(VLOOKUP(B367,'Aigen18-RF'!$C$3:$C$23,1,0)),"Нет","Да")</f>
        <v>Нет</v>
      </c>
      <c r="D367" s="43">
        <f t="shared" si="10"/>
        <v>366</v>
      </c>
      <c r="E367" s="44">
        <f>ROUND(('Все выпуски'!$L$3*'Все выпуски'!$L$6/100)/366*(B367-IF(C367="Нет",VLOOKUP(A367,'Aigen18-RF'!$A$2:$C$23,3,0),VLOOKUP((A367-1),'Aigen18-RF'!$A$2:$C$23,3,0))),2)</f>
        <v>3.61</v>
      </c>
      <c r="G367" s="43">
        <f>COUNTIF(D368:$D$1857,365)</f>
        <v>1095</v>
      </c>
      <c r="H367" s="43">
        <f>COUNTIF(D368:$D$1857,366)</f>
        <v>395</v>
      </c>
      <c r="I367" s="2"/>
    </row>
    <row r="368" spans="1:9" x14ac:dyDescent="0.25">
      <c r="A368" s="1">
        <f>COUNTIF($C$2:C368,"Да")</f>
        <v>4</v>
      </c>
      <c r="B368" s="45">
        <f t="shared" si="11"/>
        <v>45469</v>
      </c>
      <c r="C368" s="42" t="str">
        <f>IF(ISERROR(VLOOKUP(B368,'Aigen18-RF'!$C$3:$C$23,1,0)),"Нет","Да")</f>
        <v>Нет</v>
      </c>
      <c r="D368" s="43">
        <f t="shared" si="10"/>
        <v>366</v>
      </c>
      <c r="E368" s="44">
        <f>ROUND(('Все выпуски'!$L$3*'Все выпуски'!$L$6/100)/366*(B368-IF(C368="Нет",VLOOKUP(A368,'Aigen18-RF'!$A$2:$C$23,3,0),VLOOKUP((A368-1),'Aigen18-RF'!$A$2:$C$23,3,0))),2)</f>
        <v>3.72</v>
      </c>
      <c r="G368" s="43">
        <f>COUNTIF(D369:$D$1857,365)</f>
        <v>1095</v>
      </c>
      <c r="H368" s="43">
        <f>COUNTIF(D369:$D$1857,366)</f>
        <v>394</v>
      </c>
      <c r="I368" s="2"/>
    </row>
    <row r="369" spans="1:9" x14ac:dyDescent="0.25">
      <c r="A369" s="1">
        <f>COUNTIF($C$2:C369,"Да")</f>
        <v>4</v>
      </c>
      <c r="B369" s="45">
        <f t="shared" si="11"/>
        <v>45470</v>
      </c>
      <c r="C369" s="42" t="str">
        <f>IF(ISERROR(VLOOKUP(B369,'Aigen18-RF'!$C$3:$C$23,1,0)),"Нет","Да")</f>
        <v>Нет</v>
      </c>
      <c r="D369" s="43">
        <f t="shared" si="10"/>
        <v>366</v>
      </c>
      <c r="E369" s="44">
        <f>ROUND(('Все выпуски'!$L$3*'Все выпуски'!$L$6/100)/366*(B369-IF(C369="Нет",VLOOKUP(A369,'Aigen18-RF'!$A$2:$C$23,3,0),VLOOKUP((A369-1),'Aigen18-RF'!$A$2:$C$23,3,0))),2)</f>
        <v>3.83</v>
      </c>
      <c r="G369" s="43">
        <f>COUNTIF(D370:$D$1857,365)</f>
        <v>1095</v>
      </c>
      <c r="H369" s="43">
        <f>COUNTIF(D370:$D$1857,366)</f>
        <v>393</v>
      </c>
      <c r="I369" s="2"/>
    </row>
    <row r="370" spans="1:9" x14ac:dyDescent="0.25">
      <c r="A370" s="1">
        <f>COUNTIF($C$2:C370,"Да")</f>
        <v>4</v>
      </c>
      <c r="B370" s="45">
        <f t="shared" si="11"/>
        <v>45471</v>
      </c>
      <c r="C370" s="42" t="str">
        <f>IF(ISERROR(VLOOKUP(B370,'Aigen18-RF'!$C$3:$C$23,1,0)),"Нет","Да")</f>
        <v>Нет</v>
      </c>
      <c r="D370" s="43">
        <f t="shared" si="10"/>
        <v>366</v>
      </c>
      <c r="E370" s="44">
        <f>ROUND(('Все выпуски'!$L$3*'Все выпуски'!$L$6/100)/366*(B370-IF(C370="Нет",VLOOKUP(A370,'Aigen18-RF'!$A$2:$C$23,3,0),VLOOKUP((A370-1),'Aigen18-RF'!$A$2:$C$23,3,0))),2)</f>
        <v>3.93</v>
      </c>
      <c r="G370" s="43">
        <f>COUNTIF(D371:$D$1857,365)</f>
        <v>1095</v>
      </c>
      <c r="H370" s="43">
        <f>COUNTIF(D371:$D$1857,366)</f>
        <v>392</v>
      </c>
      <c r="I370" s="2"/>
    </row>
    <row r="371" spans="1:9" x14ac:dyDescent="0.25">
      <c r="A371" s="1">
        <f>COUNTIF($C$2:C371,"Да")</f>
        <v>4</v>
      </c>
      <c r="B371" s="45">
        <f t="shared" si="11"/>
        <v>45472</v>
      </c>
      <c r="C371" s="42" t="str">
        <f>IF(ISERROR(VLOOKUP(B371,'Aigen18-RF'!$C$3:$C$23,1,0)),"Нет","Да")</f>
        <v>Нет</v>
      </c>
      <c r="D371" s="43">
        <f t="shared" si="10"/>
        <v>366</v>
      </c>
      <c r="E371" s="44">
        <f>ROUND(('Все выпуски'!$L$3*'Все выпуски'!$L$6/100)/366*(B371-IF(C371="Нет",VLOOKUP(A371,'Aigen18-RF'!$A$2:$C$23,3,0),VLOOKUP((A371-1),'Aigen18-RF'!$A$2:$C$23,3,0))),2)</f>
        <v>4.04</v>
      </c>
      <c r="G371" s="43">
        <f>COUNTIF(D372:$D$1857,365)</f>
        <v>1095</v>
      </c>
      <c r="H371" s="43">
        <f>COUNTIF(D372:$D$1857,366)</f>
        <v>391</v>
      </c>
      <c r="I371" s="2"/>
    </row>
    <row r="372" spans="1:9" x14ac:dyDescent="0.25">
      <c r="A372" s="1">
        <f>COUNTIF($C$2:C372,"Да")</f>
        <v>4</v>
      </c>
      <c r="B372" s="45">
        <f t="shared" si="11"/>
        <v>45473</v>
      </c>
      <c r="C372" s="42" t="str">
        <f>IF(ISERROR(VLOOKUP(B372,'Aigen18-RF'!$C$3:$C$23,1,0)),"Нет","Да")</f>
        <v>Нет</v>
      </c>
      <c r="D372" s="43">
        <f t="shared" si="10"/>
        <v>366</v>
      </c>
      <c r="E372" s="44">
        <f>ROUND(('Все выпуски'!$L$3*'Все выпуски'!$L$6/100)/366*(B372-IF(C372="Нет",VLOOKUP(A372,'Aigen18-RF'!$A$2:$C$23,3,0),VLOOKUP((A372-1),'Aigen18-RF'!$A$2:$C$23,3,0))),2)</f>
        <v>4.1500000000000004</v>
      </c>
      <c r="G372" s="43">
        <f>COUNTIF(D373:$D$1857,365)</f>
        <v>1095</v>
      </c>
      <c r="H372" s="43">
        <f>COUNTIF(D373:$D$1857,366)</f>
        <v>390</v>
      </c>
      <c r="I372" s="2"/>
    </row>
    <row r="373" spans="1:9" x14ac:dyDescent="0.25">
      <c r="A373" s="1">
        <f>COUNTIF($C$2:C373,"Да")</f>
        <v>4</v>
      </c>
      <c r="B373" s="45">
        <f t="shared" si="11"/>
        <v>45474</v>
      </c>
      <c r="C373" s="42" t="str">
        <f>IF(ISERROR(VLOOKUP(B373,'Aigen18-RF'!$C$3:$C$23,1,0)),"Нет","Да")</f>
        <v>Нет</v>
      </c>
      <c r="D373" s="43">
        <f t="shared" si="10"/>
        <v>366</v>
      </c>
      <c r="E373" s="44">
        <f>ROUND(('Все выпуски'!$L$3*'Все выпуски'!$L$6/100)/366*(B373-IF(C373="Нет",VLOOKUP(A373,'Aigen18-RF'!$A$2:$C$23,3,0),VLOOKUP((A373-1),'Aigen18-RF'!$A$2:$C$23,3,0))),2)</f>
        <v>4.26</v>
      </c>
      <c r="G373" s="43">
        <f>COUNTIF(D374:$D$1857,365)</f>
        <v>1095</v>
      </c>
      <c r="H373" s="43">
        <f>COUNTIF(D374:$D$1857,366)</f>
        <v>389</v>
      </c>
      <c r="I373" s="2"/>
    </row>
    <row r="374" spans="1:9" x14ac:dyDescent="0.25">
      <c r="A374" s="1">
        <f>COUNTIF($C$2:C374,"Да")</f>
        <v>4</v>
      </c>
      <c r="B374" s="45">
        <f t="shared" si="11"/>
        <v>45475</v>
      </c>
      <c r="C374" s="42" t="str">
        <f>IF(ISERROR(VLOOKUP(B374,'Aigen18-RF'!$C$3:$C$23,1,0)),"Нет","Да")</f>
        <v>Нет</v>
      </c>
      <c r="D374" s="43">
        <f t="shared" si="10"/>
        <v>366</v>
      </c>
      <c r="E374" s="44">
        <f>ROUND(('Все выпуски'!$L$3*'Все выпуски'!$L$6/100)/366*(B374-IF(C374="Нет",VLOOKUP(A374,'Aigen18-RF'!$A$2:$C$23,3,0),VLOOKUP((A374-1),'Aigen18-RF'!$A$2:$C$23,3,0))),2)</f>
        <v>4.37</v>
      </c>
      <c r="G374" s="43">
        <f>COUNTIF(D375:$D$1857,365)</f>
        <v>1095</v>
      </c>
      <c r="H374" s="43">
        <f>COUNTIF(D375:$D$1857,366)</f>
        <v>388</v>
      </c>
      <c r="I374" s="2"/>
    </row>
    <row r="375" spans="1:9" x14ac:dyDescent="0.25">
      <c r="A375" s="1">
        <f>COUNTIF($C$2:C375,"Да")</f>
        <v>4</v>
      </c>
      <c r="B375" s="45">
        <f t="shared" si="11"/>
        <v>45476</v>
      </c>
      <c r="C375" s="42" t="str">
        <f>IF(ISERROR(VLOOKUP(B375,'Aigen18-RF'!$C$3:$C$23,1,0)),"Нет","Да")</f>
        <v>Нет</v>
      </c>
      <c r="D375" s="43">
        <f t="shared" si="10"/>
        <v>366</v>
      </c>
      <c r="E375" s="44">
        <f>ROUND(('Все выпуски'!$L$3*'Все выпуски'!$L$6/100)/366*(B375-IF(C375="Нет",VLOOKUP(A375,'Aigen18-RF'!$A$2:$C$23,3,0),VLOOKUP((A375-1),'Aigen18-RF'!$A$2:$C$23,3,0))),2)</f>
        <v>4.4800000000000004</v>
      </c>
      <c r="G375" s="43">
        <f>COUNTIF(D376:$D$1857,365)</f>
        <v>1095</v>
      </c>
      <c r="H375" s="43">
        <f>COUNTIF(D376:$D$1857,366)</f>
        <v>387</v>
      </c>
      <c r="I375" s="2"/>
    </row>
    <row r="376" spans="1:9" x14ac:dyDescent="0.25">
      <c r="A376" s="1">
        <f>COUNTIF($C$2:C376,"Да")</f>
        <v>4</v>
      </c>
      <c r="B376" s="45">
        <f t="shared" si="11"/>
        <v>45477</v>
      </c>
      <c r="C376" s="42" t="str">
        <f>IF(ISERROR(VLOOKUP(B376,'Aigen18-RF'!$C$3:$C$23,1,0)),"Нет","Да")</f>
        <v>Нет</v>
      </c>
      <c r="D376" s="43">
        <f t="shared" si="10"/>
        <v>366</v>
      </c>
      <c r="E376" s="44">
        <f>ROUND(('Все выпуски'!$L$3*'Все выпуски'!$L$6/100)/366*(B376-IF(C376="Нет",VLOOKUP(A376,'Aigen18-RF'!$A$2:$C$23,3,0),VLOOKUP((A376-1),'Aigen18-RF'!$A$2:$C$23,3,0))),2)</f>
        <v>4.59</v>
      </c>
      <c r="G376" s="43">
        <f>COUNTIF(D377:$D$1857,365)</f>
        <v>1095</v>
      </c>
      <c r="H376" s="43">
        <f>COUNTIF(D377:$D$1857,366)</f>
        <v>386</v>
      </c>
      <c r="I376" s="2"/>
    </row>
    <row r="377" spans="1:9" x14ac:dyDescent="0.25">
      <c r="A377" s="1">
        <f>COUNTIF($C$2:C377,"Да")</f>
        <v>4</v>
      </c>
      <c r="B377" s="45">
        <f t="shared" si="11"/>
        <v>45478</v>
      </c>
      <c r="C377" s="42" t="str">
        <f>IF(ISERROR(VLOOKUP(B377,'Aigen18-RF'!$C$3:$C$23,1,0)),"Нет","Да")</f>
        <v>Нет</v>
      </c>
      <c r="D377" s="43">
        <f t="shared" si="10"/>
        <v>366</v>
      </c>
      <c r="E377" s="44">
        <f>ROUND(('Все выпуски'!$L$3*'Все выпуски'!$L$6/100)/366*(B377-IF(C377="Нет",VLOOKUP(A377,'Aigen18-RF'!$A$2:$C$23,3,0),VLOOKUP((A377-1),'Aigen18-RF'!$A$2:$C$23,3,0))),2)</f>
        <v>4.7</v>
      </c>
      <c r="G377" s="43">
        <f>COUNTIF(D378:$D$1857,365)</f>
        <v>1095</v>
      </c>
      <c r="H377" s="43">
        <f>COUNTIF(D378:$D$1857,366)</f>
        <v>385</v>
      </c>
      <c r="I377" s="2"/>
    </row>
    <row r="378" spans="1:9" x14ac:dyDescent="0.25">
      <c r="A378" s="1">
        <f>COUNTIF($C$2:C378,"Да")</f>
        <v>4</v>
      </c>
      <c r="B378" s="45">
        <f t="shared" si="11"/>
        <v>45479</v>
      </c>
      <c r="C378" s="42" t="str">
        <f>IF(ISERROR(VLOOKUP(B378,'Aigen18-RF'!$C$3:$C$23,1,0)),"Нет","Да")</f>
        <v>Нет</v>
      </c>
      <c r="D378" s="43">
        <f t="shared" si="10"/>
        <v>366</v>
      </c>
      <c r="E378" s="44">
        <f>ROUND(('Все выпуски'!$L$3*'Все выпуски'!$L$6/100)/366*(B378-IF(C378="Нет",VLOOKUP(A378,'Aigen18-RF'!$A$2:$C$23,3,0),VLOOKUP((A378-1),'Aigen18-RF'!$A$2:$C$23,3,0))),2)</f>
        <v>4.8099999999999996</v>
      </c>
      <c r="G378" s="43">
        <f>COUNTIF(D379:$D$1857,365)</f>
        <v>1095</v>
      </c>
      <c r="H378" s="43">
        <f>COUNTIF(D379:$D$1857,366)</f>
        <v>384</v>
      </c>
      <c r="I378" s="2"/>
    </row>
    <row r="379" spans="1:9" x14ac:dyDescent="0.25">
      <c r="A379" s="1">
        <f>COUNTIF($C$2:C379,"Да")</f>
        <v>4</v>
      </c>
      <c r="B379" s="45">
        <f t="shared" si="11"/>
        <v>45480</v>
      </c>
      <c r="C379" s="42" t="str">
        <f>IF(ISERROR(VLOOKUP(B379,'Aigen18-RF'!$C$3:$C$23,1,0)),"Нет","Да")</f>
        <v>Нет</v>
      </c>
      <c r="D379" s="43">
        <f t="shared" si="10"/>
        <v>366</v>
      </c>
      <c r="E379" s="44">
        <f>ROUND(('Все выпуски'!$L$3*'Все выпуски'!$L$6/100)/366*(B379-IF(C379="Нет",VLOOKUP(A379,'Aigen18-RF'!$A$2:$C$23,3,0),VLOOKUP((A379-1),'Aigen18-RF'!$A$2:$C$23,3,0))),2)</f>
        <v>4.92</v>
      </c>
      <c r="G379" s="43">
        <f>COUNTIF(D380:$D$1857,365)</f>
        <v>1095</v>
      </c>
      <c r="H379" s="43">
        <f>COUNTIF(D380:$D$1857,366)</f>
        <v>383</v>
      </c>
      <c r="I379" s="2"/>
    </row>
    <row r="380" spans="1:9" x14ac:dyDescent="0.25">
      <c r="A380" s="1">
        <f>COUNTIF($C$2:C380,"Да")</f>
        <v>4</v>
      </c>
      <c r="B380" s="45">
        <f t="shared" si="11"/>
        <v>45481</v>
      </c>
      <c r="C380" s="42" t="str">
        <f>IF(ISERROR(VLOOKUP(B380,'Aigen18-RF'!$C$3:$C$23,1,0)),"Нет","Да")</f>
        <v>Нет</v>
      </c>
      <c r="D380" s="43">
        <f t="shared" si="10"/>
        <v>366</v>
      </c>
      <c r="E380" s="44">
        <f>ROUND(('Все выпуски'!$L$3*'Все выпуски'!$L$6/100)/366*(B380-IF(C380="Нет",VLOOKUP(A380,'Aigen18-RF'!$A$2:$C$23,3,0),VLOOKUP((A380-1),'Aigen18-RF'!$A$2:$C$23,3,0))),2)</f>
        <v>5.03</v>
      </c>
      <c r="G380" s="43">
        <f>COUNTIF(D381:$D$1857,365)</f>
        <v>1095</v>
      </c>
      <c r="H380" s="43">
        <f>COUNTIF(D381:$D$1857,366)</f>
        <v>382</v>
      </c>
      <c r="I380" s="2"/>
    </row>
    <row r="381" spans="1:9" x14ac:dyDescent="0.25">
      <c r="A381" s="1">
        <f>COUNTIF($C$2:C381,"Да")</f>
        <v>4</v>
      </c>
      <c r="B381" s="45">
        <f t="shared" si="11"/>
        <v>45482</v>
      </c>
      <c r="C381" s="42" t="str">
        <f>IF(ISERROR(VLOOKUP(B381,'Aigen18-RF'!$C$3:$C$23,1,0)),"Нет","Да")</f>
        <v>Нет</v>
      </c>
      <c r="D381" s="43">
        <f t="shared" si="10"/>
        <v>366</v>
      </c>
      <c r="E381" s="44">
        <f>ROUND(('Все выпуски'!$L$3*'Все выпуски'!$L$6/100)/366*(B381-IF(C381="Нет",VLOOKUP(A381,'Aigen18-RF'!$A$2:$C$23,3,0),VLOOKUP((A381-1),'Aigen18-RF'!$A$2:$C$23,3,0))),2)</f>
        <v>5.14</v>
      </c>
      <c r="G381" s="43">
        <f>COUNTIF(D382:$D$1857,365)</f>
        <v>1095</v>
      </c>
      <c r="H381" s="43">
        <f>COUNTIF(D382:$D$1857,366)</f>
        <v>381</v>
      </c>
      <c r="I381" s="2"/>
    </row>
    <row r="382" spans="1:9" x14ac:dyDescent="0.25">
      <c r="A382" s="1">
        <f>COUNTIF($C$2:C382,"Да")</f>
        <v>4</v>
      </c>
      <c r="B382" s="45">
        <f t="shared" si="11"/>
        <v>45483</v>
      </c>
      <c r="C382" s="42" t="str">
        <f>IF(ISERROR(VLOOKUP(B382,'Aigen18-RF'!$C$3:$C$23,1,0)),"Нет","Да")</f>
        <v>Нет</v>
      </c>
      <c r="D382" s="43">
        <f t="shared" si="10"/>
        <v>366</v>
      </c>
      <c r="E382" s="44">
        <f>ROUND(('Все выпуски'!$L$3*'Все выпуски'!$L$6/100)/366*(B382-IF(C382="Нет",VLOOKUP(A382,'Aigen18-RF'!$A$2:$C$23,3,0),VLOOKUP((A382-1),'Aigen18-RF'!$A$2:$C$23,3,0))),2)</f>
        <v>5.25</v>
      </c>
      <c r="G382" s="43">
        <f>COUNTIF(D383:$D$1857,365)</f>
        <v>1095</v>
      </c>
      <c r="H382" s="43">
        <f>COUNTIF(D383:$D$1857,366)</f>
        <v>380</v>
      </c>
      <c r="I382" s="2"/>
    </row>
    <row r="383" spans="1:9" x14ac:dyDescent="0.25">
      <c r="A383" s="1">
        <f>COUNTIF($C$2:C383,"Да")</f>
        <v>4</v>
      </c>
      <c r="B383" s="45">
        <f t="shared" si="11"/>
        <v>45484</v>
      </c>
      <c r="C383" s="42" t="str">
        <f>IF(ISERROR(VLOOKUP(B383,'Aigen18-RF'!$C$3:$C$23,1,0)),"Нет","Да")</f>
        <v>Нет</v>
      </c>
      <c r="D383" s="43">
        <f t="shared" si="10"/>
        <v>366</v>
      </c>
      <c r="E383" s="44">
        <f>ROUND(('Все выпуски'!$L$3*'Все выпуски'!$L$6/100)/366*(B383-IF(C383="Нет",VLOOKUP(A383,'Aigen18-RF'!$A$2:$C$23,3,0),VLOOKUP((A383-1),'Aigen18-RF'!$A$2:$C$23,3,0))),2)</f>
        <v>5.36</v>
      </c>
      <c r="G383" s="43">
        <f>COUNTIF(D384:$D$1857,365)</f>
        <v>1095</v>
      </c>
      <c r="H383" s="43">
        <f>COUNTIF(D384:$D$1857,366)</f>
        <v>379</v>
      </c>
      <c r="I383" s="2"/>
    </row>
    <row r="384" spans="1:9" x14ac:dyDescent="0.25">
      <c r="A384" s="1">
        <f>COUNTIF($C$2:C384,"Да")</f>
        <v>4</v>
      </c>
      <c r="B384" s="45">
        <f t="shared" si="11"/>
        <v>45485</v>
      </c>
      <c r="C384" s="42" t="str">
        <f>IF(ISERROR(VLOOKUP(B384,'Aigen18-RF'!$C$3:$C$23,1,0)),"Нет","Да")</f>
        <v>Нет</v>
      </c>
      <c r="D384" s="43">
        <f t="shared" si="10"/>
        <v>366</v>
      </c>
      <c r="E384" s="44">
        <f>ROUND(('Все выпуски'!$L$3*'Все выпуски'!$L$6/100)/366*(B384-IF(C384="Нет",VLOOKUP(A384,'Aigen18-RF'!$A$2:$C$23,3,0),VLOOKUP((A384-1),'Aigen18-RF'!$A$2:$C$23,3,0))),2)</f>
        <v>5.46</v>
      </c>
      <c r="G384" s="43">
        <f>COUNTIF(D385:$D$1857,365)</f>
        <v>1095</v>
      </c>
      <c r="H384" s="43">
        <f>COUNTIF(D385:$D$1857,366)</f>
        <v>378</v>
      </c>
      <c r="I384" s="2"/>
    </row>
    <row r="385" spans="1:9" x14ac:dyDescent="0.25">
      <c r="A385" s="1">
        <f>COUNTIF($C$2:C385,"Да")</f>
        <v>4</v>
      </c>
      <c r="B385" s="45">
        <f t="shared" si="11"/>
        <v>45486</v>
      </c>
      <c r="C385" s="42" t="str">
        <f>IF(ISERROR(VLOOKUP(B385,'Aigen18-RF'!$C$3:$C$23,1,0)),"Нет","Да")</f>
        <v>Нет</v>
      </c>
      <c r="D385" s="43">
        <f t="shared" si="10"/>
        <v>366</v>
      </c>
      <c r="E385" s="44">
        <f>ROUND(('Все выпуски'!$L$3*'Все выпуски'!$L$6/100)/366*(B385-IF(C385="Нет",VLOOKUP(A385,'Aigen18-RF'!$A$2:$C$23,3,0),VLOOKUP((A385-1),'Aigen18-RF'!$A$2:$C$23,3,0))),2)</f>
        <v>5.57</v>
      </c>
      <c r="G385" s="43">
        <f>COUNTIF(D386:$D$1857,365)</f>
        <v>1095</v>
      </c>
      <c r="H385" s="43">
        <f>COUNTIF(D386:$D$1857,366)</f>
        <v>377</v>
      </c>
      <c r="I385" s="2"/>
    </row>
    <row r="386" spans="1:9" x14ac:dyDescent="0.25">
      <c r="A386" s="1">
        <f>COUNTIF($C$2:C386,"Да")</f>
        <v>4</v>
      </c>
      <c r="B386" s="45">
        <f t="shared" si="11"/>
        <v>45487</v>
      </c>
      <c r="C386" s="42" t="str">
        <f>IF(ISERROR(VLOOKUP(B386,'Aigen18-RF'!$C$3:$C$23,1,0)),"Нет","Да")</f>
        <v>Нет</v>
      </c>
      <c r="D386" s="43">
        <f t="shared" si="10"/>
        <v>366</v>
      </c>
      <c r="E386" s="44">
        <f>ROUND(('Все выпуски'!$L$3*'Все выпуски'!$L$6/100)/366*(B386-IF(C386="Нет",VLOOKUP(A386,'Aigen18-RF'!$A$2:$C$23,3,0),VLOOKUP((A386-1),'Aigen18-RF'!$A$2:$C$23,3,0))),2)</f>
        <v>5.68</v>
      </c>
      <c r="G386" s="43">
        <f>COUNTIF(D387:$D$1857,365)</f>
        <v>1095</v>
      </c>
      <c r="H386" s="43">
        <f>COUNTIF(D387:$D$1857,366)</f>
        <v>376</v>
      </c>
      <c r="I386" s="2"/>
    </row>
    <row r="387" spans="1:9" x14ac:dyDescent="0.25">
      <c r="A387" s="1">
        <f>COUNTIF($C$2:C387,"Да")</f>
        <v>4</v>
      </c>
      <c r="B387" s="45">
        <f t="shared" si="11"/>
        <v>45488</v>
      </c>
      <c r="C387" s="42" t="str">
        <f>IF(ISERROR(VLOOKUP(B387,'Aigen18-RF'!$C$3:$C$23,1,0)),"Нет","Да")</f>
        <v>Нет</v>
      </c>
      <c r="D387" s="43">
        <f t="shared" ref="D387:D450" si="12">IF(MOD(YEAR(B387),4)=0,366,365)</f>
        <v>366</v>
      </c>
      <c r="E387" s="44">
        <f>ROUND(('Все выпуски'!$L$3*'Все выпуски'!$L$6/100)/366*(B387-IF(C387="Нет",VLOOKUP(A387,'Aigen18-RF'!$A$2:$C$23,3,0),VLOOKUP((A387-1),'Aigen18-RF'!$A$2:$C$23,3,0))),2)</f>
        <v>5.79</v>
      </c>
      <c r="G387" s="43">
        <f>COUNTIF(D388:$D$1857,365)</f>
        <v>1095</v>
      </c>
      <c r="H387" s="43">
        <f>COUNTIF(D388:$D$1857,366)</f>
        <v>375</v>
      </c>
      <c r="I387" s="2"/>
    </row>
    <row r="388" spans="1:9" x14ac:dyDescent="0.25">
      <c r="A388" s="1">
        <f>COUNTIF($C$2:C388,"Да")</f>
        <v>4</v>
      </c>
      <c r="B388" s="45">
        <f t="shared" ref="B388:B451" si="13">B387+1</f>
        <v>45489</v>
      </c>
      <c r="C388" s="42" t="str">
        <f>IF(ISERROR(VLOOKUP(B388,'Aigen18-RF'!$C$3:$C$23,1,0)),"Нет","Да")</f>
        <v>Нет</v>
      </c>
      <c r="D388" s="43">
        <f t="shared" si="12"/>
        <v>366</v>
      </c>
      <c r="E388" s="44">
        <f>ROUND(('Все выпуски'!$L$3*'Все выпуски'!$L$6/100)/366*(B388-IF(C388="Нет",VLOOKUP(A388,'Aigen18-RF'!$A$2:$C$23,3,0),VLOOKUP((A388-1),'Aigen18-RF'!$A$2:$C$23,3,0))),2)</f>
        <v>5.9</v>
      </c>
      <c r="G388" s="43">
        <f>COUNTIF(D389:$D$1857,365)</f>
        <v>1095</v>
      </c>
      <c r="H388" s="43">
        <f>COUNTIF(D389:$D$1857,366)</f>
        <v>374</v>
      </c>
      <c r="I388" s="2"/>
    </row>
    <row r="389" spans="1:9" x14ac:dyDescent="0.25">
      <c r="A389" s="1">
        <f>COUNTIF($C$2:C389,"Да")</f>
        <v>4</v>
      </c>
      <c r="B389" s="45">
        <f t="shared" si="13"/>
        <v>45490</v>
      </c>
      <c r="C389" s="42" t="str">
        <f>IF(ISERROR(VLOOKUP(B389,'Aigen18-RF'!$C$3:$C$23,1,0)),"Нет","Да")</f>
        <v>Нет</v>
      </c>
      <c r="D389" s="43">
        <f t="shared" si="12"/>
        <v>366</v>
      </c>
      <c r="E389" s="44">
        <f>ROUND(('Все выпуски'!$L$3*'Все выпуски'!$L$6/100)/366*(B389-IF(C389="Нет",VLOOKUP(A389,'Aigen18-RF'!$A$2:$C$23,3,0),VLOOKUP((A389-1),'Aigen18-RF'!$A$2:$C$23,3,0))),2)</f>
        <v>6.01</v>
      </c>
      <c r="G389" s="43">
        <f>COUNTIF(D390:$D$1857,365)</f>
        <v>1095</v>
      </c>
      <c r="H389" s="43">
        <f>COUNTIF(D390:$D$1857,366)</f>
        <v>373</v>
      </c>
      <c r="I389" s="2"/>
    </row>
    <row r="390" spans="1:9" x14ac:dyDescent="0.25">
      <c r="A390" s="1">
        <f>COUNTIF($C$2:C390,"Да")</f>
        <v>4</v>
      </c>
      <c r="B390" s="45">
        <f t="shared" si="13"/>
        <v>45491</v>
      </c>
      <c r="C390" s="42" t="str">
        <f>IF(ISERROR(VLOOKUP(B390,'Aigen18-RF'!$C$3:$C$23,1,0)),"Нет","Да")</f>
        <v>Нет</v>
      </c>
      <c r="D390" s="43">
        <f t="shared" si="12"/>
        <v>366</v>
      </c>
      <c r="E390" s="44">
        <f>ROUND(('Все выпуски'!$L$3*'Все выпуски'!$L$6/100)/366*(B390-IF(C390="Нет",VLOOKUP(A390,'Aigen18-RF'!$A$2:$C$23,3,0),VLOOKUP((A390-1),'Aigen18-RF'!$A$2:$C$23,3,0))),2)</f>
        <v>6.12</v>
      </c>
      <c r="G390" s="43">
        <f>COUNTIF(D391:$D$1857,365)</f>
        <v>1095</v>
      </c>
      <c r="H390" s="43">
        <f>COUNTIF(D391:$D$1857,366)</f>
        <v>372</v>
      </c>
      <c r="I390" s="2"/>
    </row>
    <row r="391" spans="1:9" x14ac:dyDescent="0.25">
      <c r="A391" s="1">
        <f>COUNTIF($C$2:C391,"Да")</f>
        <v>4</v>
      </c>
      <c r="B391" s="45">
        <f t="shared" si="13"/>
        <v>45492</v>
      </c>
      <c r="C391" s="42" t="str">
        <f>IF(ISERROR(VLOOKUP(B391,'Aigen18-RF'!$C$3:$C$23,1,0)),"Нет","Да")</f>
        <v>Нет</v>
      </c>
      <c r="D391" s="43">
        <f t="shared" si="12"/>
        <v>366</v>
      </c>
      <c r="E391" s="44">
        <f>ROUND(('Все выпуски'!$L$3*'Все выпуски'!$L$6/100)/366*(B391-IF(C391="Нет",VLOOKUP(A391,'Aigen18-RF'!$A$2:$C$23,3,0),VLOOKUP((A391-1),'Aigen18-RF'!$A$2:$C$23,3,0))),2)</f>
        <v>6.23</v>
      </c>
      <c r="G391" s="43">
        <f>COUNTIF(D392:$D$1857,365)</f>
        <v>1095</v>
      </c>
      <c r="H391" s="43">
        <f>COUNTIF(D392:$D$1857,366)</f>
        <v>371</v>
      </c>
      <c r="I391" s="2"/>
    </row>
    <row r="392" spans="1:9" x14ac:dyDescent="0.25">
      <c r="A392" s="1">
        <f>COUNTIF($C$2:C392,"Да")</f>
        <v>4</v>
      </c>
      <c r="B392" s="45">
        <f t="shared" si="13"/>
        <v>45493</v>
      </c>
      <c r="C392" s="42" t="str">
        <f>IF(ISERROR(VLOOKUP(B392,'Aigen18-RF'!$C$3:$C$23,1,0)),"Нет","Да")</f>
        <v>Нет</v>
      </c>
      <c r="D392" s="43">
        <f t="shared" si="12"/>
        <v>366</v>
      </c>
      <c r="E392" s="44">
        <f>ROUND(('Все выпуски'!$L$3*'Все выпуски'!$L$6/100)/366*(B392-IF(C392="Нет",VLOOKUP(A392,'Aigen18-RF'!$A$2:$C$23,3,0),VLOOKUP((A392-1),'Aigen18-RF'!$A$2:$C$23,3,0))),2)</f>
        <v>6.34</v>
      </c>
      <c r="G392" s="43">
        <f>COUNTIF(D393:$D$1857,365)</f>
        <v>1095</v>
      </c>
      <c r="H392" s="43">
        <f>COUNTIF(D393:$D$1857,366)</f>
        <v>370</v>
      </c>
      <c r="I392" s="2"/>
    </row>
    <row r="393" spans="1:9" x14ac:dyDescent="0.25">
      <c r="A393" s="1">
        <f>COUNTIF($C$2:C393,"Да")</f>
        <v>4</v>
      </c>
      <c r="B393" s="45">
        <f t="shared" si="13"/>
        <v>45494</v>
      </c>
      <c r="C393" s="42" t="str">
        <f>IF(ISERROR(VLOOKUP(B393,'Aigen18-RF'!$C$3:$C$23,1,0)),"Нет","Да")</f>
        <v>Нет</v>
      </c>
      <c r="D393" s="43">
        <f t="shared" si="12"/>
        <v>366</v>
      </c>
      <c r="E393" s="44">
        <f>ROUND(('Все выпуски'!$L$3*'Все выпуски'!$L$6/100)/366*(B393-IF(C393="Нет",VLOOKUP(A393,'Aigen18-RF'!$A$2:$C$23,3,0),VLOOKUP((A393-1),'Aigen18-RF'!$A$2:$C$23,3,0))),2)</f>
        <v>6.45</v>
      </c>
      <c r="G393" s="43">
        <f>COUNTIF(D394:$D$1857,365)</f>
        <v>1095</v>
      </c>
      <c r="H393" s="43">
        <f>COUNTIF(D394:$D$1857,366)</f>
        <v>369</v>
      </c>
      <c r="I393" s="2"/>
    </row>
    <row r="394" spans="1:9" x14ac:dyDescent="0.25">
      <c r="A394" s="1">
        <f>COUNTIF($C$2:C394,"Да")</f>
        <v>4</v>
      </c>
      <c r="B394" s="45">
        <f t="shared" si="13"/>
        <v>45495</v>
      </c>
      <c r="C394" s="42" t="str">
        <f>IF(ISERROR(VLOOKUP(B394,'Aigen18-RF'!$C$3:$C$23,1,0)),"Нет","Да")</f>
        <v>Нет</v>
      </c>
      <c r="D394" s="43">
        <f t="shared" si="12"/>
        <v>366</v>
      </c>
      <c r="E394" s="44">
        <f>ROUND(('Все выпуски'!$L$3*'Все выпуски'!$L$6/100)/366*(B394-IF(C394="Нет",VLOOKUP(A394,'Aigen18-RF'!$A$2:$C$23,3,0),VLOOKUP((A394-1),'Aigen18-RF'!$A$2:$C$23,3,0))),2)</f>
        <v>6.56</v>
      </c>
      <c r="G394" s="43">
        <f>COUNTIF(D395:$D$1857,365)</f>
        <v>1095</v>
      </c>
      <c r="H394" s="43">
        <f>COUNTIF(D395:$D$1857,366)</f>
        <v>368</v>
      </c>
      <c r="I394" s="2"/>
    </row>
    <row r="395" spans="1:9" x14ac:dyDescent="0.25">
      <c r="A395" s="1">
        <f>COUNTIF($C$2:C395,"Да")</f>
        <v>4</v>
      </c>
      <c r="B395" s="45">
        <f t="shared" si="13"/>
        <v>45496</v>
      </c>
      <c r="C395" s="42" t="str">
        <f>IF(ISERROR(VLOOKUP(B395,'Aigen18-RF'!$C$3:$C$23,1,0)),"Нет","Да")</f>
        <v>Нет</v>
      </c>
      <c r="D395" s="43">
        <f t="shared" si="12"/>
        <v>366</v>
      </c>
      <c r="E395" s="44">
        <f>ROUND(('Все выпуски'!$L$3*'Все выпуски'!$L$6/100)/366*(B395-IF(C395="Нет",VLOOKUP(A395,'Aigen18-RF'!$A$2:$C$23,3,0),VLOOKUP((A395-1),'Aigen18-RF'!$A$2:$C$23,3,0))),2)</f>
        <v>6.67</v>
      </c>
      <c r="G395" s="43">
        <f>COUNTIF(D396:$D$1857,365)</f>
        <v>1095</v>
      </c>
      <c r="H395" s="43">
        <f>COUNTIF(D396:$D$1857,366)</f>
        <v>367</v>
      </c>
      <c r="I395" s="2"/>
    </row>
    <row r="396" spans="1:9" x14ac:dyDescent="0.25">
      <c r="A396" s="1">
        <f>COUNTIF($C$2:C396,"Да")</f>
        <v>4</v>
      </c>
      <c r="B396" s="45">
        <f t="shared" si="13"/>
        <v>45497</v>
      </c>
      <c r="C396" s="42" t="str">
        <f>IF(ISERROR(VLOOKUP(B396,'Aigen18-RF'!$C$3:$C$23,1,0)),"Нет","Да")</f>
        <v>Нет</v>
      </c>
      <c r="D396" s="43">
        <f t="shared" si="12"/>
        <v>366</v>
      </c>
      <c r="E396" s="44">
        <f>ROUND(('Все выпуски'!$L$3*'Все выпуски'!$L$6/100)/366*(B396-IF(C396="Нет",VLOOKUP(A396,'Aigen18-RF'!$A$2:$C$23,3,0),VLOOKUP((A396-1),'Aigen18-RF'!$A$2:$C$23,3,0))),2)</f>
        <v>6.78</v>
      </c>
      <c r="G396" s="43">
        <f>COUNTIF(D397:$D$1857,365)</f>
        <v>1095</v>
      </c>
      <c r="H396" s="43">
        <f>COUNTIF(D397:$D$1857,366)</f>
        <v>366</v>
      </c>
      <c r="I396" s="2"/>
    </row>
    <row r="397" spans="1:9" x14ac:dyDescent="0.25">
      <c r="A397" s="1">
        <f>COUNTIF($C$2:C397,"Да")</f>
        <v>4</v>
      </c>
      <c r="B397" s="45">
        <f t="shared" si="13"/>
        <v>45498</v>
      </c>
      <c r="C397" s="42" t="str">
        <f>IF(ISERROR(VLOOKUP(B397,'Aigen18-RF'!$C$3:$C$23,1,0)),"Нет","Да")</f>
        <v>Нет</v>
      </c>
      <c r="D397" s="43">
        <f t="shared" si="12"/>
        <v>366</v>
      </c>
      <c r="E397" s="44">
        <f>ROUND(('Все выпуски'!$L$3*'Все выпуски'!$L$6/100)/366*(B397-IF(C397="Нет",VLOOKUP(A397,'Aigen18-RF'!$A$2:$C$23,3,0),VLOOKUP((A397-1),'Aigen18-RF'!$A$2:$C$23,3,0))),2)</f>
        <v>6.89</v>
      </c>
      <c r="G397" s="43">
        <f>COUNTIF(D398:$D$1857,365)</f>
        <v>1095</v>
      </c>
      <c r="H397" s="43">
        <f>COUNTIF(D398:$D$1857,366)</f>
        <v>365</v>
      </c>
      <c r="I397" s="2"/>
    </row>
    <row r="398" spans="1:9" x14ac:dyDescent="0.25">
      <c r="A398" s="1">
        <f>COUNTIF($C$2:C398,"Да")</f>
        <v>4</v>
      </c>
      <c r="B398" s="45">
        <f t="shared" si="13"/>
        <v>45499</v>
      </c>
      <c r="C398" s="42" t="str">
        <f>IF(ISERROR(VLOOKUP(B398,'Aigen18-RF'!$C$3:$C$23,1,0)),"Нет","Да")</f>
        <v>Нет</v>
      </c>
      <c r="D398" s="43">
        <f t="shared" si="12"/>
        <v>366</v>
      </c>
      <c r="E398" s="44">
        <f>ROUND(('Все выпуски'!$L$3*'Все выпуски'!$L$6/100)/366*(B398-IF(C398="Нет",VLOOKUP(A398,'Aigen18-RF'!$A$2:$C$23,3,0),VLOOKUP((A398-1),'Aigen18-RF'!$A$2:$C$23,3,0))),2)</f>
        <v>6.99</v>
      </c>
      <c r="G398" s="43">
        <f>COUNTIF(D399:$D$1857,365)</f>
        <v>1095</v>
      </c>
      <c r="H398" s="43">
        <f>COUNTIF(D399:$D$1857,366)</f>
        <v>364</v>
      </c>
      <c r="I398" s="2"/>
    </row>
    <row r="399" spans="1:9" x14ac:dyDescent="0.25">
      <c r="A399" s="1">
        <f>COUNTIF($C$2:C399,"Да")</f>
        <v>4</v>
      </c>
      <c r="B399" s="45">
        <f t="shared" si="13"/>
        <v>45500</v>
      </c>
      <c r="C399" s="42" t="str">
        <f>IF(ISERROR(VLOOKUP(B399,'Aigen18-RF'!$C$3:$C$23,1,0)),"Нет","Да")</f>
        <v>Нет</v>
      </c>
      <c r="D399" s="43">
        <f t="shared" si="12"/>
        <v>366</v>
      </c>
      <c r="E399" s="44">
        <f>ROUND(('Все выпуски'!$L$3*'Все выпуски'!$L$6/100)/366*(B399-IF(C399="Нет",VLOOKUP(A399,'Aigen18-RF'!$A$2:$C$23,3,0),VLOOKUP((A399-1),'Aigen18-RF'!$A$2:$C$23,3,0))),2)</f>
        <v>7.1</v>
      </c>
      <c r="G399" s="43">
        <f>COUNTIF(D400:$D$1857,365)</f>
        <v>1095</v>
      </c>
      <c r="H399" s="43">
        <f>COUNTIF(D400:$D$1857,366)</f>
        <v>363</v>
      </c>
      <c r="I399" s="2"/>
    </row>
    <row r="400" spans="1:9" x14ac:dyDescent="0.25">
      <c r="A400" s="1">
        <f>COUNTIF($C$2:C400,"Да")</f>
        <v>4</v>
      </c>
      <c r="B400" s="45">
        <f t="shared" si="13"/>
        <v>45501</v>
      </c>
      <c r="C400" s="42" t="str">
        <f>IF(ISERROR(VLOOKUP(B400,'Aigen18-RF'!$C$3:$C$23,1,0)),"Нет","Да")</f>
        <v>Нет</v>
      </c>
      <c r="D400" s="43">
        <f t="shared" si="12"/>
        <v>366</v>
      </c>
      <c r="E400" s="44">
        <f>ROUND(('Все выпуски'!$L$3*'Все выпуски'!$L$6/100)/366*(B400-IF(C400="Нет",VLOOKUP(A400,'Aigen18-RF'!$A$2:$C$23,3,0),VLOOKUP((A400-1),'Aigen18-RF'!$A$2:$C$23,3,0))),2)</f>
        <v>7.21</v>
      </c>
      <c r="G400" s="43">
        <f>COUNTIF(D401:$D$1857,365)</f>
        <v>1095</v>
      </c>
      <c r="H400" s="43">
        <f>COUNTIF(D401:$D$1857,366)</f>
        <v>362</v>
      </c>
      <c r="I400" s="2"/>
    </row>
    <row r="401" spans="1:9" x14ac:dyDescent="0.25">
      <c r="A401" s="1">
        <f>COUNTIF($C$2:C401,"Да")</f>
        <v>4</v>
      </c>
      <c r="B401" s="45">
        <f t="shared" si="13"/>
        <v>45502</v>
      </c>
      <c r="C401" s="42" t="str">
        <f>IF(ISERROR(VLOOKUP(B401,'Aigen18-RF'!$C$3:$C$23,1,0)),"Нет","Да")</f>
        <v>Нет</v>
      </c>
      <c r="D401" s="43">
        <f t="shared" si="12"/>
        <v>366</v>
      </c>
      <c r="E401" s="44">
        <f>ROUND(('Все выпуски'!$L$3*'Все выпуски'!$L$6/100)/366*(B401-IF(C401="Нет",VLOOKUP(A401,'Aigen18-RF'!$A$2:$C$23,3,0),VLOOKUP((A401-1),'Aigen18-RF'!$A$2:$C$23,3,0))),2)</f>
        <v>7.32</v>
      </c>
      <c r="G401" s="43">
        <f>COUNTIF(D402:$D$1857,365)</f>
        <v>1095</v>
      </c>
      <c r="H401" s="43">
        <f>COUNTIF(D402:$D$1857,366)</f>
        <v>361</v>
      </c>
      <c r="I401" s="2"/>
    </row>
    <row r="402" spans="1:9" x14ac:dyDescent="0.25">
      <c r="A402" s="1">
        <f>COUNTIF($C$2:C402,"Да")</f>
        <v>4</v>
      </c>
      <c r="B402" s="45">
        <f t="shared" si="13"/>
        <v>45503</v>
      </c>
      <c r="C402" s="42" t="str">
        <f>IF(ISERROR(VLOOKUP(B402,'Aigen18-RF'!$C$3:$C$23,1,0)),"Нет","Да")</f>
        <v>Нет</v>
      </c>
      <c r="D402" s="43">
        <f t="shared" si="12"/>
        <v>366</v>
      </c>
      <c r="E402" s="44">
        <f>ROUND(('Все выпуски'!$L$3*'Все выпуски'!$L$6/100)/366*(B402-IF(C402="Нет",VLOOKUP(A402,'Aigen18-RF'!$A$2:$C$23,3,0),VLOOKUP((A402-1),'Aigen18-RF'!$A$2:$C$23,3,0))),2)</f>
        <v>7.43</v>
      </c>
      <c r="G402" s="43">
        <f>COUNTIF(D403:$D$1857,365)</f>
        <v>1095</v>
      </c>
      <c r="H402" s="43">
        <f>COUNTIF(D403:$D$1857,366)</f>
        <v>360</v>
      </c>
      <c r="I402" s="2"/>
    </row>
    <row r="403" spans="1:9" x14ac:dyDescent="0.25">
      <c r="A403" s="1">
        <f>COUNTIF($C$2:C403,"Да")</f>
        <v>4</v>
      </c>
      <c r="B403" s="45">
        <f t="shared" si="13"/>
        <v>45504</v>
      </c>
      <c r="C403" s="42" t="str">
        <f>IF(ISERROR(VLOOKUP(B403,'Aigen18-RF'!$C$3:$C$23,1,0)),"Нет","Да")</f>
        <v>Нет</v>
      </c>
      <c r="D403" s="43">
        <f t="shared" si="12"/>
        <v>366</v>
      </c>
      <c r="E403" s="44">
        <f>ROUND(('Все выпуски'!$L$3*'Все выпуски'!$L$6/100)/366*(B403-IF(C403="Нет",VLOOKUP(A403,'Aigen18-RF'!$A$2:$C$23,3,0),VLOOKUP((A403-1),'Aigen18-RF'!$A$2:$C$23,3,0))),2)</f>
        <v>7.54</v>
      </c>
      <c r="G403" s="43">
        <f>COUNTIF(D404:$D$1857,365)</f>
        <v>1095</v>
      </c>
      <c r="H403" s="43">
        <f>COUNTIF(D404:$D$1857,366)</f>
        <v>359</v>
      </c>
      <c r="I403" s="2"/>
    </row>
    <row r="404" spans="1:9" x14ac:dyDescent="0.25">
      <c r="A404" s="1">
        <f>COUNTIF($C$2:C404,"Да")</f>
        <v>4</v>
      </c>
      <c r="B404" s="45">
        <f t="shared" si="13"/>
        <v>45505</v>
      </c>
      <c r="C404" s="42" t="str">
        <f>IF(ISERROR(VLOOKUP(B404,'Aigen18-RF'!$C$3:$C$23,1,0)),"Нет","Да")</f>
        <v>Нет</v>
      </c>
      <c r="D404" s="43">
        <f t="shared" si="12"/>
        <v>366</v>
      </c>
      <c r="E404" s="44">
        <f>ROUND(('Все выпуски'!$L$3*'Все выпуски'!$L$6/100)/366*(B404-IF(C404="Нет",VLOOKUP(A404,'Aigen18-RF'!$A$2:$C$23,3,0),VLOOKUP((A404-1),'Aigen18-RF'!$A$2:$C$23,3,0))),2)</f>
        <v>7.65</v>
      </c>
      <c r="G404" s="43">
        <f>COUNTIF(D405:$D$1857,365)</f>
        <v>1095</v>
      </c>
      <c r="H404" s="43">
        <f>COUNTIF(D405:$D$1857,366)</f>
        <v>358</v>
      </c>
      <c r="I404" s="2"/>
    </row>
    <row r="405" spans="1:9" x14ac:dyDescent="0.25">
      <c r="A405" s="1">
        <f>COUNTIF($C$2:C405,"Да")</f>
        <v>4</v>
      </c>
      <c r="B405" s="45">
        <f t="shared" si="13"/>
        <v>45506</v>
      </c>
      <c r="C405" s="42" t="str">
        <f>IF(ISERROR(VLOOKUP(B405,'Aigen18-RF'!$C$3:$C$23,1,0)),"Нет","Да")</f>
        <v>Нет</v>
      </c>
      <c r="D405" s="43">
        <f t="shared" si="12"/>
        <v>366</v>
      </c>
      <c r="E405" s="44">
        <f>ROUND(('Все выпуски'!$L$3*'Все выпуски'!$L$6/100)/366*(B405-IF(C405="Нет",VLOOKUP(A405,'Aigen18-RF'!$A$2:$C$23,3,0),VLOOKUP((A405-1),'Aigen18-RF'!$A$2:$C$23,3,0))),2)</f>
        <v>7.76</v>
      </c>
      <c r="G405" s="43">
        <f>COUNTIF(D406:$D$1857,365)</f>
        <v>1095</v>
      </c>
      <c r="H405" s="43">
        <f>COUNTIF(D406:$D$1857,366)</f>
        <v>357</v>
      </c>
      <c r="I405" s="2"/>
    </row>
    <row r="406" spans="1:9" x14ac:dyDescent="0.25">
      <c r="A406" s="1">
        <f>COUNTIF($C$2:C406,"Да")</f>
        <v>4</v>
      </c>
      <c r="B406" s="45">
        <f t="shared" si="13"/>
        <v>45507</v>
      </c>
      <c r="C406" s="42" t="str">
        <f>IF(ISERROR(VLOOKUP(B406,'Aigen18-RF'!$C$3:$C$23,1,0)),"Нет","Да")</f>
        <v>Нет</v>
      </c>
      <c r="D406" s="43">
        <f t="shared" si="12"/>
        <v>366</v>
      </c>
      <c r="E406" s="44">
        <f>ROUND(('Все выпуски'!$L$3*'Все выпуски'!$L$6/100)/366*(B406-IF(C406="Нет",VLOOKUP(A406,'Aigen18-RF'!$A$2:$C$23,3,0),VLOOKUP((A406-1),'Aigen18-RF'!$A$2:$C$23,3,0))),2)</f>
        <v>7.87</v>
      </c>
      <c r="G406" s="43">
        <f>COUNTIF(D407:$D$1857,365)</f>
        <v>1095</v>
      </c>
      <c r="H406" s="43">
        <f>COUNTIF(D407:$D$1857,366)</f>
        <v>356</v>
      </c>
      <c r="I406" s="2"/>
    </row>
    <row r="407" spans="1:9" x14ac:dyDescent="0.25">
      <c r="A407" s="1">
        <f>COUNTIF($C$2:C407,"Да")</f>
        <v>4</v>
      </c>
      <c r="B407" s="45">
        <f t="shared" si="13"/>
        <v>45508</v>
      </c>
      <c r="C407" s="42" t="str">
        <f>IF(ISERROR(VLOOKUP(B407,'Aigen18-RF'!$C$3:$C$23,1,0)),"Нет","Да")</f>
        <v>Нет</v>
      </c>
      <c r="D407" s="43">
        <f t="shared" si="12"/>
        <v>366</v>
      </c>
      <c r="E407" s="44">
        <f>ROUND(('Все выпуски'!$L$3*'Все выпуски'!$L$6/100)/366*(B407-IF(C407="Нет",VLOOKUP(A407,'Aigen18-RF'!$A$2:$C$23,3,0),VLOOKUP((A407-1),'Aigen18-RF'!$A$2:$C$23,3,0))),2)</f>
        <v>7.98</v>
      </c>
      <c r="G407" s="43">
        <f>COUNTIF(D408:$D$1857,365)</f>
        <v>1095</v>
      </c>
      <c r="H407" s="43">
        <f>COUNTIF(D408:$D$1857,366)</f>
        <v>355</v>
      </c>
      <c r="I407" s="2"/>
    </row>
    <row r="408" spans="1:9" x14ac:dyDescent="0.25">
      <c r="A408" s="1">
        <f>COUNTIF($C$2:C408,"Да")</f>
        <v>4</v>
      </c>
      <c r="B408" s="45">
        <f t="shared" si="13"/>
        <v>45509</v>
      </c>
      <c r="C408" s="42" t="str">
        <f>IF(ISERROR(VLOOKUP(B408,'Aigen18-RF'!$C$3:$C$23,1,0)),"Нет","Да")</f>
        <v>Нет</v>
      </c>
      <c r="D408" s="43">
        <f t="shared" si="12"/>
        <v>366</v>
      </c>
      <c r="E408" s="44">
        <f>ROUND(('Все выпуски'!$L$3*'Все выпуски'!$L$6/100)/366*(B408-IF(C408="Нет",VLOOKUP(A408,'Aigen18-RF'!$A$2:$C$23,3,0),VLOOKUP((A408-1),'Aigen18-RF'!$A$2:$C$23,3,0))),2)</f>
        <v>8.09</v>
      </c>
      <c r="G408" s="43">
        <f>COUNTIF(D409:$D$1857,365)</f>
        <v>1095</v>
      </c>
      <c r="H408" s="43">
        <f>COUNTIF(D409:$D$1857,366)</f>
        <v>354</v>
      </c>
      <c r="I408" s="2"/>
    </row>
    <row r="409" spans="1:9" x14ac:dyDescent="0.25">
      <c r="A409" s="1">
        <f>COUNTIF($C$2:C409,"Да")</f>
        <v>4</v>
      </c>
      <c r="B409" s="45">
        <f t="shared" si="13"/>
        <v>45510</v>
      </c>
      <c r="C409" s="42" t="str">
        <f>IF(ISERROR(VLOOKUP(B409,'Aigen18-RF'!$C$3:$C$23,1,0)),"Нет","Да")</f>
        <v>Нет</v>
      </c>
      <c r="D409" s="43">
        <f t="shared" si="12"/>
        <v>366</v>
      </c>
      <c r="E409" s="44">
        <f>ROUND(('Все выпуски'!$L$3*'Все выпуски'!$L$6/100)/366*(B409-IF(C409="Нет",VLOOKUP(A409,'Aigen18-RF'!$A$2:$C$23,3,0),VLOOKUP((A409-1),'Aigen18-RF'!$A$2:$C$23,3,0))),2)</f>
        <v>8.1999999999999993</v>
      </c>
      <c r="G409" s="43">
        <f>COUNTIF(D410:$D$1857,365)</f>
        <v>1095</v>
      </c>
      <c r="H409" s="43">
        <f>COUNTIF(D410:$D$1857,366)</f>
        <v>353</v>
      </c>
      <c r="I409" s="2"/>
    </row>
    <row r="410" spans="1:9" x14ac:dyDescent="0.25">
      <c r="A410" s="1">
        <f>COUNTIF($C$2:C410,"Да")</f>
        <v>4</v>
      </c>
      <c r="B410" s="45">
        <f t="shared" si="13"/>
        <v>45511</v>
      </c>
      <c r="C410" s="42" t="str">
        <f>IF(ISERROR(VLOOKUP(B410,'Aigen18-RF'!$C$3:$C$23,1,0)),"Нет","Да")</f>
        <v>Нет</v>
      </c>
      <c r="D410" s="43">
        <f t="shared" si="12"/>
        <v>366</v>
      </c>
      <c r="E410" s="44">
        <f>ROUND(('Все выпуски'!$L$3*'Все выпуски'!$L$6/100)/366*(B410-IF(C410="Нет",VLOOKUP(A410,'Aigen18-RF'!$A$2:$C$23,3,0),VLOOKUP((A410-1),'Aigen18-RF'!$A$2:$C$23,3,0))),2)</f>
        <v>8.31</v>
      </c>
      <c r="G410" s="43">
        <f>COUNTIF(D411:$D$1857,365)</f>
        <v>1095</v>
      </c>
      <c r="H410" s="43">
        <f>COUNTIF(D411:$D$1857,366)</f>
        <v>352</v>
      </c>
      <c r="I410" s="2"/>
    </row>
    <row r="411" spans="1:9" x14ac:dyDescent="0.25">
      <c r="A411" s="1">
        <f>COUNTIF($C$2:C411,"Да")</f>
        <v>4</v>
      </c>
      <c r="B411" s="45">
        <f t="shared" si="13"/>
        <v>45512</v>
      </c>
      <c r="C411" s="42" t="str">
        <f>IF(ISERROR(VLOOKUP(B411,'Aigen18-RF'!$C$3:$C$23,1,0)),"Нет","Да")</f>
        <v>Нет</v>
      </c>
      <c r="D411" s="43">
        <f t="shared" si="12"/>
        <v>366</v>
      </c>
      <c r="E411" s="44">
        <f>ROUND(('Все выпуски'!$L$3*'Все выпуски'!$L$6/100)/366*(B411-IF(C411="Нет",VLOOKUP(A411,'Aigen18-RF'!$A$2:$C$23,3,0),VLOOKUP((A411-1),'Aigen18-RF'!$A$2:$C$23,3,0))),2)</f>
        <v>8.42</v>
      </c>
      <c r="G411" s="43">
        <f>COUNTIF(D412:$D$1857,365)</f>
        <v>1095</v>
      </c>
      <c r="H411" s="43">
        <f>COUNTIF(D412:$D$1857,366)</f>
        <v>351</v>
      </c>
      <c r="I411" s="2"/>
    </row>
    <row r="412" spans="1:9" x14ac:dyDescent="0.25">
      <c r="A412" s="1">
        <f>COUNTIF($C$2:C412,"Да")</f>
        <v>4</v>
      </c>
      <c r="B412" s="45">
        <f t="shared" si="13"/>
        <v>45513</v>
      </c>
      <c r="C412" s="42" t="str">
        <f>IF(ISERROR(VLOOKUP(B412,'Aigen18-RF'!$C$3:$C$23,1,0)),"Нет","Да")</f>
        <v>Нет</v>
      </c>
      <c r="D412" s="43">
        <f t="shared" si="12"/>
        <v>366</v>
      </c>
      <c r="E412" s="44">
        <f>ROUND(('Все выпуски'!$L$3*'Все выпуски'!$L$6/100)/366*(B412-IF(C412="Нет",VLOOKUP(A412,'Aigen18-RF'!$A$2:$C$23,3,0),VLOOKUP((A412-1),'Aigen18-RF'!$A$2:$C$23,3,0))),2)</f>
        <v>8.52</v>
      </c>
      <c r="G412" s="43">
        <f>COUNTIF(D413:$D$1857,365)</f>
        <v>1095</v>
      </c>
      <c r="H412" s="43">
        <f>COUNTIF(D413:$D$1857,366)</f>
        <v>350</v>
      </c>
      <c r="I412" s="2"/>
    </row>
    <row r="413" spans="1:9" x14ac:dyDescent="0.25">
      <c r="A413" s="1">
        <f>COUNTIF($C$2:C413,"Да")</f>
        <v>4</v>
      </c>
      <c r="B413" s="45">
        <f t="shared" si="13"/>
        <v>45514</v>
      </c>
      <c r="C413" s="42" t="str">
        <f>IF(ISERROR(VLOOKUP(B413,'Aigen18-RF'!$C$3:$C$23,1,0)),"Нет","Да")</f>
        <v>Нет</v>
      </c>
      <c r="D413" s="43">
        <f t="shared" si="12"/>
        <v>366</v>
      </c>
      <c r="E413" s="44">
        <f>ROUND(('Все выпуски'!$L$3*'Все выпуски'!$L$6/100)/366*(B413-IF(C413="Нет",VLOOKUP(A413,'Aigen18-RF'!$A$2:$C$23,3,0),VLOOKUP((A413-1),'Aigen18-RF'!$A$2:$C$23,3,0))),2)</f>
        <v>8.6300000000000008</v>
      </c>
      <c r="G413" s="43">
        <f>COUNTIF(D414:$D$1857,365)</f>
        <v>1095</v>
      </c>
      <c r="H413" s="43">
        <f>COUNTIF(D414:$D$1857,366)</f>
        <v>349</v>
      </c>
      <c r="I413" s="2"/>
    </row>
    <row r="414" spans="1:9" x14ac:dyDescent="0.25">
      <c r="A414" s="1">
        <f>COUNTIF($C$2:C414,"Да")</f>
        <v>4</v>
      </c>
      <c r="B414" s="45">
        <f t="shared" si="13"/>
        <v>45515</v>
      </c>
      <c r="C414" s="42" t="str">
        <f>IF(ISERROR(VLOOKUP(B414,'Aigen18-RF'!$C$3:$C$23,1,0)),"Нет","Да")</f>
        <v>Нет</v>
      </c>
      <c r="D414" s="43">
        <f t="shared" si="12"/>
        <v>366</v>
      </c>
      <c r="E414" s="44">
        <f>ROUND(('Все выпуски'!$L$3*'Все выпуски'!$L$6/100)/366*(B414-IF(C414="Нет",VLOOKUP(A414,'Aigen18-RF'!$A$2:$C$23,3,0),VLOOKUP((A414-1),'Aigen18-RF'!$A$2:$C$23,3,0))),2)</f>
        <v>8.74</v>
      </c>
      <c r="G414" s="43">
        <f>COUNTIF(D415:$D$1857,365)</f>
        <v>1095</v>
      </c>
      <c r="H414" s="43">
        <f>COUNTIF(D415:$D$1857,366)</f>
        <v>348</v>
      </c>
      <c r="I414" s="2"/>
    </row>
    <row r="415" spans="1:9" x14ac:dyDescent="0.25">
      <c r="A415" s="1">
        <f>COUNTIF($C$2:C415,"Да")</f>
        <v>4</v>
      </c>
      <c r="B415" s="45">
        <f t="shared" si="13"/>
        <v>45516</v>
      </c>
      <c r="C415" s="42" t="str">
        <f>IF(ISERROR(VLOOKUP(B415,'Aigen18-RF'!$C$3:$C$23,1,0)),"Нет","Да")</f>
        <v>Нет</v>
      </c>
      <c r="D415" s="43">
        <f t="shared" si="12"/>
        <v>366</v>
      </c>
      <c r="E415" s="44">
        <f>ROUND(('Все выпуски'!$L$3*'Все выпуски'!$L$6/100)/366*(B415-IF(C415="Нет",VLOOKUP(A415,'Aigen18-RF'!$A$2:$C$23,3,0),VLOOKUP((A415-1),'Aigen18-RF'!$A$2:$C$23,3,0))),2)</f>
        <v>8.85</v>
      </c>
      <c r="G415" s="43">
        <f>COUNTIF(D416:$D$1857,365)</f>
        <v>1095</v>
      </c>
      <c r="H415" s="43">
        <f>COUNTIF(D416:$D$1857,366)</f>
        <v>347</v>
      </c>
      <c r="I415" s="2"/>
    </row>
    <row r="416" spans="1:9" x14ac:dyDescent="0.25">
      <c r="A416" s="1">
        <f>COUNTIF($C$2:C416,"Да")</f>
        <v>4</v>
      </c>
      <c r="B416" s="45">
        <f t="shared" si="13"/>
        <v>45517</v>
      </c>
      <c r="C416" s="42" t="str">
        <f>IF(ISERROR(VLOOKUP(B416,'Aigen18-RF'!$C$3:$C$23,1,0)),"Нет","Да")</f>
        <v>Нет</v>
      </c>
      <c r="D416" s="43">
        <f t="shared" si="12"/>
        <v>366</v>
      </c>
      <c r="E416" s="44">
        <f>ROUND(('Все выпуски'!$L$3*'Все выпуски'!$L$6/100)/366*(B416-IF(C416="Нет",VLOOKUP(A416,'Aigen18-RF'!$A$2:$C$23,3,0),VLOOKUP((A416-1),'Aigen18-RF'!$A$2:$C$23,3,0))),2)</f>
        <v>8.9600000000000009</v>
      </c>
      <c r="G416" s="43">
        <f>COUNTIF(D417:$D$1857,365)</f>
        <v>1095</v>
      </c>
      <c r="H416" s="43">
        <f>COUNTIF(D417:$D$1857,366)</f>
        <v>346</v>
      </c>
      <c r="I416" s="2"/>
    </row>
    <row r="417" spans="1:9" x14ac:dyDescent="0.25">
      <c r="A417" s="1">
        <f>COUNTIF($C$2:C417,"Да")</f>
        <v>4</v>
      </c>
      <c r="B417" s="45">
        <f t="shared" si="13"/>
        <v>45518</v>
      </c>
      <c r="C417" s="42" t="str">
        <f>IF(ISERROR(VLOOKUP(B417,'Aigen18-RF'!$C$3:$C$23,1,0)),"Нет","Да")</f>
        <v>Нет</v>
      </c>
      <c r="D417" s="43">
        <f t="shared" si="12"/>
        <v>366</v>
      </c>
      <c r="E417" s="44">
        <f>ROUND(('Все выпуски'!$L$3*'Все выпуски'!$L$6/100)/366*(B417-IF(C417="Нет",VLOOKUP(A417,'Aigen18-RF'!$A$2:$C$23,3,0),VLOOKUP((A417-1),'Aigen18-RF'!$A$2:$C$23,3,0))),2)</f>
        <v>9.07</v>
      </c>
      <c r="G417" s="43">
        <f>COUNTIF(D418:$D$1857,365)</f>
        <v>1095</v>
      </c>
      <c r="H417" s="43">
        <f>COUNTIF(D418:$D$1857,366)</f>
        <v>345</v>
      </c>
      <c r="I417" s="2"/>
    </row>
    <row r="418" spans="1:9" x14ac:dyDescent="0.25">
      <c r="A418" s="1">
        <f>COUNTIF($C$2:C418,"Да")</f>
        <v>4</v>
      </c>
      <c r="B418" s="45">
        <f t="shared" si="13"/>
        <v>45519</v>
      </c>
      <c r="C418" s="42" t="str">
        <f>IF(ISERROR(VLOOKUP(B418,'Aigen18-RF'!$C$3:$C$23,1,0)),"Нет","Да")</f>
        <v>Нет</v>
      </c>
      <c r="D418" s="43">
        <f t="shared" si="12"/>
        <v>366</v>
      </c>
      <c r="E418" s="44">
        <f>ROUND(('Все выпуски'!$L$3*'Все выпуски'!$L$6/100)/366*(B418-IF(C418="Нет",VLOOKUP(A418,'Aigen18-RF'!$A$2:$C$23,3,0),VLOOKUP((A418-1),'Aigen18-RF'!$A$2:$C$23,3,0))),2)</f>
        <v>9.18</v>
      </c>
      <c r="G418" s="43">
        <f>COUNTIF(D419:$D$1857,365)</f>
        <v>1095</v>
      </c>
      <c r="H418" s="43">
        <f>COUNTIF(D419:$D$1857,366)</f>
        <v>344</v>
      </c>
      <c r="I418" s="2"/>
    </row>
    <row r="419" spans="1:9" x14ac:dyDescent="0.25">
      <c r="A419" s="1">
        <f>COUNTIF($C$2:C419,"Да")</f>
        <v>4</v>
      </c>
      <c r="B419" s="45">
        <f t="shared" si="13"/>
        <v>45520</v>
      </c>
      <c r="C419" s="42" t="str">
        <f>IF(ISERROR(VLOOKUP(B419,'Aigen18-RF'!$C$3:$C$23,1,0)),"Нет","Да")</f>
        <v>Нет</v>
      </c>
      <c r="D419" s="43">
        <f t="shared" si="12"/>
        <v>366</v>
      </c>
      <c r="E419" s="44">
        <f>ROUND(('Все выпуски'!$L$3*'Все выпуски'!$L$6/100)/366*(B419-IF(C419="Нет",VLOOKUP(A419,'Aigen18-RF'!$A$2:$C$23,3,0),VLOOKUP((A419-1),'Aigen18-RF'!$A$2:$C$23,3,0))),2)</f>
        <v>9.2899999999999991</v>
      </c>
      <c r="G419" s="43">
        <f>COUNTIF(D420:$D$1857,365)</f>
        <v>1095</v>
      </c>
      <c r="H419" s="43">
        <f>COUNTIF(D420:$D$1857,366)</f>
        <v>343</v>
      </c>
      <c r="I419" s="2"/>
    </row>
    <row r="420" spans="1:9" x14ac:dyDescent="0.25">
      <c r="A420" s="1">
        <f>COUNTIF($C$2:C420,"Да")</f>
        <v>4</v>
      </c>
      <c r="B420" s="45">
        <f t="shared" si="13"/>
        <v>45521</v>
      </c>
      <c r="C420" s="42" t="str">
        <f>IF(ISERROR(VLOOKUP(B420,'Aigen18-RF'!$C$3:$C$23,1,0)),"Нет","Да")</f>
        <v>Нет</v>
      </c>
      <c r="D420" s="43">
        <f t="shared" si="12"/>
        <v>366</v>
      </c>
      <c r="E420" s="44">
        <f>ROUND(('Все выпуски'!$L$3*'Все выпуски'!$L$6/100)/366*(B420-IF(C420="Нет",VLOOKUP(A420,'Aigen18-RF'!$A$2:$C$23,3,0),VLOOKUP((A420-1),'Aigen18-RF'!$A$2:$C$23,3,0))),2)</f>
        <v>9.4</v>
      </c>
      <c r="G420" s="43">
        <f>COUNTIF(D421:$D$1857,365)</f>
        <v>1095</v>
      </c>
      <c r="H420" s="43">
        <f>COUNTIF(D421:$D$1857,366)</f>
        <v>342</v>
      </c>
      <c r="I420" s="2"/>
    </row>
    <row r="421" spans="1:9" x14ac:dyDescent="0.25">
      <c r="A421" s="1">
        <f>COUNTIF($C$2:C421,"Да")</f>
        <v>4</v>
      </c>
      <c r="B421" s="45">
        <f t="shared" si="13"/>
        <v>45522</v>
      </c>
      <c r="C421" s="42" t="str">
        <f>IF(ISERROR(VLOOKUP(B421,'Aigen18-RF'!$C$3:$C$23,1,0)),"Нет","Да")</f>
        <v>Нет</v>
      </c>
      <c r="D421" s="43">
        <f t="shared" si="12"/>
        <v>366</v>
      </c>
      <c r="E421" s="44">
        <f>ROUND(('Все выпуски'!$L$3*'Все выпуски'!$L$6/100)/366*(B421-IF(C421="Нет",VLOOKUP(A421,'Aigen18-RF'!$A$2:$C$23,3,0),VLOOKUP((A421-1),'Aigen18-RF'!$A$2:$C$23,3,0))),2)</f>
        <v>9.51</v>
      </c>
      <c r="G421" s="43">
        <f>COUNTIF(D422:$D$1857,365)</f>
        <v>1095</v>
      </c>
      <c r="H421" s="43">
        <f>COUNTIF(D422:$D$1857,366)</f>
        <v>341</v>
      </c>
      <c r="I421" s="2"/>
    </row>
    <row r="422" spans="1:9" x14ac:dyDescent="0.25">
      <c r="A422" s="1">
        <f>COUNTIF($C$2:C422,"Да")</f>
        <v>4</v>
      </c>
      <c r="B422" s="45">
        <f t="shared" si="13"/>
        <v>45523</v>
      </c>
      <c r="C422" s="42" t="str">
        <f>IF(ISERROR(VLOOKUP(B422,'Aigen18-RF'!$C$3:$C$23,1,0)),"Нет","Да")</f>
        <v>Нет</v>
      </c>
      <c r="D422" s="43">
        <f t="shared" si="12"/>
        <v>366</v>
      </c>
      <c r="E422" s="44">
        <f>ROUND(('Все выпуски'!$L$3*'Все выпуски'!$L$6/100)/366*(B422-IF(C422="Нет",VLOOKUP(A422,'Aigen18-RF'!$A$2:$C$23,3,0),VLOOKUP((A422-1),'Aigen18-RF'!$A$2:$C$23,3,0))),2)</f>
        <v>9.6199999999999992</v>
      </c>
      <c r="G422" s="43">
        <f>COUNTIF(D423:$D$1857,365)</f>
        <v>1095</v>
      </c>
      <c r="H422" s="43">
        <f>COUNTIF(D423:$D$1857,366)</f>
        <v>340</v>
      </c>
      <c r="I422" s="2"/>
    </row>
    <row r="423" spans="1:9" x14ac:dyDescent="0.25">
      <c r="A423" s="1">
        <f>COUNTIF($C$2:C423,"Да")</f>
        <v>4</v>
      </c>
      <c r="B423" s="45">
        <f t="shared" si="13"/>
        <v>45524</v>
      </c>
      <c r="C423" s="42" t="str">
        <f>IF(ISERROR(VLOOKUP(B423,'Aigen18-RF'!$C$3:$C$23,1,0)),"Нет","Да")</f>
        <v>Нет</v>
      </c>
      <c r="D423" s="43">
        <f t="shared" si="12"/>
        <v>366</v>
      </c>
      <c r="E423" s="44">
        <f>ROUND(('Все выпуски'!$L$3*'Все выпуски'!$L$6/100)/366*(B423-IF(C423="Нет",VLOOKUP(A423,'Aigen18-RF'!$A$2:$C$23,3,0),VLOOKUP((A423-1),'Aigen18-RF'!$A$2:$C$23,3,0))),2)</f>
        <v>9.73</v>
      </c>
      <c r="G423" s="43">
        <f>COUNTIF(D424:$D$1857,365)</f>
        <v>1095</v>
      </c>
      <c r="H423" s="43">
        <f>COUNTIF(D424:$D$1857,366)</f>
        <v>339</v>
      </c>
      <c r="I423" s="2"/>
    </row>
    <row r="424" spans="1:9" x14ac:dyDescent="0.25">
      <c r="A424" s="1">
        <f>COUNTIF($C$2:C424,"Да")</f>
        <v>4</v>
      </c>
      <c r="B424" s="45">
        <f t="shared" si="13"/>
        <v>45525</v>
      </c>
      <c r="C424" s="42" t="str">
        <f>IF(ISERROR(VLOOKUP(B424,'Aigen18-RF'!$C$3:$C$23,1,0)),"Нет","Да")</f>
        <v>Нет</v>
      </c>
      <c r="D424" s="43">
        <f t="shared" si="12"/>
        <v>366</v>
      </c>
      <c r="E424" s="44">
        <f>ROUND(('Все выпуски'!$L$3*'Все выпуски'!$L$6/100)/366*(B424-IF(C424="Нет",VLOOKUP(A424,'Aigen18-RF'!$A$2:$C$23,3,0),VLOOKUP((A424-1),'Aigen18-RF'!$A$2:$C$23,3,0))),2)</f>
        <v>9.84</v>
      </c>
      <c r="G424" s="43">
        <f>COUNTIF(D425:$D$1857,365)</f>
        <v>1095</v>
      </c>
      <c r="H424" s="43">
        <f>COUNTIF(D425:$D$1857,366)</f>
        <v>338</v>
      </c>
      <c r="I424" s="2"/>
    </row>
    <row r="425" spans="1:9" x14ac:dyDescent="0.25">
      <c r="A425" s="1">
        <f>COUNTIF($C$2:C425,"Да")</f>
        <v>5</v>
      </c>
      <c r="B425" s="45">
        <f t="shared" si="13"/>
        <v>45526</v>
      </c>
      <c r="C425" s="42" t="str">
        <f>IF(ISERROR(VLOOKUP(B425,'Aigen18-RF'!$C$3:$C$23,1,0)),"Нет","Да")</f>
        <v>Да</v>
      </c>
      <c r="D425" s="43">
        <f t="shared" si="12"/>
        <v>366</v>
      </c>
      <c r="E425" s="44">
        <f>ROUND(('Все выпуски'!$L$3*'Все выпуски'!$L$6/100)/366*(B425-IF(C425="Нет",VLOOKUP(A425,'Aigen18-RF'!$A$2:$C$23,3,0),VLOOKUP((A425-1),'Aigen18-RF'!$A$2:$C$23,3,0))),2)</f>
        <v>9.9499999999999993</v>
      </c>
      <c r="G425" s="43">
        <f>COUNTIF(D426:$D$1857,365)</f>
        <v>1095</v>
      </c>
      <c r="H425" s="43">
        <f>COUNTIF(D426:$D$1857,366)</f>
        <v>337</v>
      </c>
      <c r="I425" s="2"/>
    </row>
    <row r="426" spans="1:9" x14ac:dyDescent="0.25">
      <c r="A426" s="1">
        <f>COUNTIF($C$2:C426,"Да")</f>
        <v>5</v>
      </c>
      <c r="B426" s="45">
        <f t="shared" si="13"/>
        <v>45527</v>
      </c>
      <c r="C426" s="42" t="str">
        <f>IF(ISERROR(VLOOKUP(B426,'Aigen18-RF'!$C$3:$C$23,1,0)),"Нет","Да")</f>
        <v>Нет</v>
      </c>
      <c r="D426" s="43">
        <f t="shared" si="12"/>
        <v>366</v>
      </c>
      <c r="E426" s="44">
        <f>ROUND(('Все выпуски'!$L$3*'Все выпуски'!$L$6/100)/366*(B426-IF(C426="Нет",VLOOKUP(A426,'Aigen18-RF'!$A$2:$C$23,3,0),VLOOKUP((A426-1),'Aigen18-RF'!$A$2:$C$23,3,0))),2)</f>
        <v>0.11</v>
      </c>
      <c r="G426" s="43">
        <f>COUNTIF(D427:$D$1857,365)</f>
        <v>1095</v>
      </c>
      <c r="H426" s="43">
        <f>COUNTIF(D427:$D$1857,366)</f>
        <v>336</v>
      </c>
      <c r="I426" s="2"/>
    </row>
    <row r="427" spans="1:9" x14ac:dyDescent="0.25">
      <c r="A427" s="1">
        <f>COUNTIF($C$2:C427,"Да")</f>
        <v>5</v>
      </c>
      <c r="B427" s="45">
        <f t="shared" si="13"/>
        <v>45528</v>
      </c>
      <c r="C427" s="42" t="str">
        <f>IF(ISERROR(VLOOKUP(B427,'Aigen18-RF'!$C$3:$C$23,1,0)),"Нет","Да")</f>
        <v>Нет</v>
      </c>
      <c r="D427" s="43">
        <f t="shared" si="12"/>
        <v>366</v>
      </c>
      <c r="E427" s="44">
        <f>ROUND(('Все выпуски'!$L$3*'Все выпуски'!$L$6/100)/366*(B427-IF(C427="Нет",VLOOKUP(A427,'Aigen18-RF'!$A$2:$C$23,3,0),VLOOKUP((A427-1),'Aigen18-RF'!$A$2:$C$23,3,0))),2)</f>
        <v>0.22</v>
      </c>
      <c r="G427" s="43">
        <f>COUNTIF(D428:$D$1857,365)</f>
        <v>1095</v>
      </c>
      <c r="H427" s="43">
        <f>COUNTIF(D428:$D$1857,366)</f>
        <v>335</v>
      </c>
      <c r="I427" s="2"/>
    </row>
    <row r="428" spans="1:9" x14ac:dyDescent="0.25">
      <c r="A428" s="1">
        <f>COUNTIF($C$2:C428,"Да")</f>
        <v>5</v>
      </c>
      <c r="B428" s="45">
        <f t="shared" si="13"/>
        <v>45529</v>
      </c>
      <c r="C428" s="42" t="str">
        <f>IF(ISERROR(VLOOKUP(B428,'Aigen18-RF'!$C$3:$C$23,1,0)),"Нет","Да")</f>
        <v>Нет</v>
      </c>
      <c r="D428" s="43">
        <f t="shared" si="12"/>
        <v>366</v>
      </c>
      <c r="E428" s="44">
        <f>ROUND(('Все выпуски'!$L$3*'Все выпуски'!$L$6/100)/366*(B428-IF(C428="Нет",VLOOKUP(A428,'Aigen18-RF'!$A$2:$C$23,3,0),VLOOKUP((A428-1),'Aigen18-RF'!$A$2:$C$23,3,0))),2)</f>
        <v>0.33</v>
      </c>
      <c r="G428" s="43">
        <f>COUNTIF(D429:$D$1857,365)</f>
        <v>1095</v>
      </c>
      <c r="H428" s="43">
        <f>COUNTIF(D429:$D$1857,366)</f>
        <v>334</v>
      </c>
      <c r="I428" s="2"/>
    </row>
    <row r="429" spans="1:9" x14ac:dyDescent="0.25">
      <c r="A429" s="1">
        <f>COUNTIF($C$2:C429,"Да")</f>
        <v>5</v>
      </c>
      <c r="B429" s="45">
        <f t="shared" si="13"/>
        <v>45530</v>
      </c>
      <c r="C429" s="42" t="str">
        <f>IF(ISERROR(VLOOKUP(B429,'Aigen18-RF'!$C$3:$C$23,1,0)),"Нет","Да")</f>
        <v>Нет</v>
      </c>
      <c r="D429" s="43">
        <f t="shared" si="12"/>
        <v>366</v>
      </c>
      <c r="E429" s="44">
        <f>ROUND(('Все выпуски'!$L$3*'Все выпуски'!$L$6/100)/366*(B429-IF(C429="Нет",VLOOKUP(A429,'Aigen18-RF'!$A$2:$C$23,3,0),VLOOKUP((A429-1),'Aigen18-RF'!$A$2:$C$23,3,0))),2)</f>
        <v>0.44</v>
      </c>
      <c r="G429" s="43">
        <f>COUNTIF(D430:$D$1857,365)</f>
        <v>1095</v>
      </c>
      <c r="H429" s="43">
        <f>COUNTIF(D430:$D$1857,366)</f>
        <v>333</v>
      </c>
      <c r="I429" s="2"/>
    </row>
    <row r="430" spans="1:9" x14ac:dyDescent="0.25">
      <c r="A430" s="1">
        <f>COUNTIF($C$2:C430,"Да")</f>
        <v>5</v>
      </c>
      <c r="B430" s="45">
        <f t="shared" si="13"/>
        <v>45531</v>
      </c>
      <c r="C430" s="42" t="str">
        <f>IF(ISERROR(VLOOKUP(B430,'Aigen18-RF'!$C$3:$C$23,1,0)),"Нет","Да")</f>
        <v>Нет</v>
      </c>
      <c r="D430" s="43">
        <f t="shared" si="12"/>
        <v>366</v>
      </c>
      <c r="E430" s="44">
        <f>ROUND(('Все выпуски'!$L$3*'Все выпуски'!$L$6/100)/366*(B430-IF(C430="Нет",VLOOKUP(A430,'Aigen18-RF'!$A$2:$C$23,3,0),VLOOKUP((A430-1),'Aigen18-RF'!$A$2:$C$23,3,0))),2)</f>
        <v>0.55000000000000004</v>
      </c>
      <c r="G430" s="43">
        <f>COUNTIF(D431:$D$1857,365)</f>
        <v>1095</v>
      </c>
      <c r="H430" s="43">
        <f>COUNTIF(D431:$D$1857,366)</f>
        <v>332</v>
      </c>
      <c r="I430" s="2"/>
    </row>
    <row r="431" spans="1:9" x14ac:dyDescent="0.25">
      <c r="A431" s="1">
        <f>COUNTIF($C$2:C431,"Да")</f>
        <v>5</v>
      </c>
      <c r="B431" s="45">
        <f t="shared" si="13"/>
        <v>45532</v>
      </c>
      <c r="C431" s="42" t="str">
        <f>IF(ISERROR(VLOOKUP(B431,'Aigen18-RF'!$C$3:$C$23,1,0)),"Нет","Да")</f>
        <v>Нет</v>
      </c>
      <c r="D431" s="43">
        <f t="shared" si="12"/>
        <v>366</v>
      </c>
      <c r="E431" s="44">
        <f>ROUND(('Все выпуски'!$L$3*'Все выпуски'!$L$6/100)/366*(B431-IF(C431="Нет",VLOOKUP(A431,'Aigen18-RF'!$A$2:$C$23,3,0),VLOOKUP((A431-1),'Aigen18-RF'!$A$2:$C$23,3,0))),2)</f>
        <v>0.66</v>
      </c>
      <c r="G431" s="43">
        <f>COUNTIF(D432:$D$1857,365)</f>
        <v>1095</v>
      </c>
      <c r="H431" s="43">
        <f>COUNTIF(D432:$D$1857,366)</f>
        <v>331</v>
      </c>
      <c r="I431" s="2"/>
    </row>
    <row r="432" spans="1:9" x14ac:dyDescent="0.25">
      <c r="A432" s="1">
        <f>COUNTIF($C$2:C432,"Да")</f>
        <v>5</v>
      </c>
      <c r="B432" s="45">
        <f t="shared" si="13"/>
        <v>45533</v>
      </c>
      <c r="C432" s="42" t="str">
        <f>IF(ISERROR(VLOOKUP(B432,'Aigen18-RF'!$C$3:$C$23,1,0)),"Нет","Да")</f>
        <v>Нет</v>
      </c>
      <c r="D432" s="43">
        <f t="shared" si="12"/>
        <v>366</v>
      </c>
      <c r="E432" s="44">
        <f>ROUND(('Все выпуски'!$L$3*'Все выпуски'!$L$6/100)/366*(B432-IF(C432="Нет",VLOOKUP(A432,'Aigen18-RF'!$A$2:$C$23,3,0),VLOOKUP((A432-1),'Aigen18-RF'!$A$2:$C$23,3,0))),2)</f>
        <v>0.77</v>
      </c>
      <c r="G432" s="43">
        <f>COUNTIF(D433:$D$1857,365)</f>
        <v>1095</v>
      </c>
      <c r="H432" s="43">
        <f>COUNTIF(D433:$D$1857,366)</f>
        <v>330</v>
      </c>
      <c r="I432" s="2"/>
    </row>
    <row r="433" spans="1:9" x14ac:dyDescent="0.25">
      <c r="A433" s="1">
        <f>COUNTIF($C$2:C433,"Да")</f>
        <v>5</v>
      </c>
      <c r="B433" s="45">
        <f t="shared" si="13"/>
        <v>45534</v>
      </c>
      <c r="C433" s="42" t="str">
        <f>IF(ISERROR(VLOOKUP(B433,'Aigen18-RF'!$C$3:$C$23,1,0)),"Нет","Да")</f>
        <v>Нет</v>
      </c>
      <c r="D433" s="43">
        <f t="shared" si="12"/>
        <v>366</v>
      </c>
      <c r="E433" s="44">
        <f>ROUND(('Все выпуски'!$L$3*'Все выпуски'!$L$6/100)/366*(B433-IF(C433="Нет",VLOOKUP(A433,'Aigen18-RF'!$A$2:$C$23,3,0),VLOOKUP((A433-1),'Aigen18-RF'!$A$2:$C$23,3,0))),2)</f>
        <v>0.87</v>
      </c>
      <c r="G433" s="43">
        <f>COUNTIF(D434:$D$1857,365)</f>
        <v>1095</v>
      </c>
      <c r="H433" s="43">
        <f>COUNTIF(D434:$D$1857,366)</f>
        <v>329</v>
      </c>
      <c r="I433" s="2"/>
    </row>
    <row r="434" spans="1:9" x14ac:dyDescent="0.25">
      <c r="A434" s="1">
        <f>COUNTIF($C$2:C434,"Да")</f>
        <v>5</v>
      </c>
      <c r="B434" s="45">
        <f t="shared" si="13"/>
        <v>45535</v>
      </c>
      <c r="C434" s="42" t="str">
        <f>IF(ISERROR(VLOOKUP(B434,'Aigen18-RF'!$C$3:$C$23,1,0)),"Нет","Да")</f>
        <v>Нет</v>
      </c>
      <c r="D434" s="43">
        <f t="shared" si="12"/>
        <v>366</v>
      </c>
      <c r="E434" s="44">
        <f>ROUND(('Все выпуски'!$L$3*'Все выпуски'!$L$6/100)/366*(B434-IF(C434="Нет",VLOOKUP(A434,'Aigen18-RF'!$A$2:$C$23,3,0),VLOOKUP((A434-1),'Aigen18-RF'!$A$2:$C$23,3,0))),2)</f>
        <v>0.98</v>
      </c>
      <c r="F434" s="44"/>
      <c r="G434" s="43">
        <f>COUNTIF(D435:$D$1857,365)</f>
        <v>1095</v>
      </c>
      <c r="H434" s="43">
        <f>COUNTIF(D435:$D$1857,366)</f>
        <v>328</v>
      </c>
      <c r="I434" s="2"/>
    </row>
    <row r="435" spans="1:9" x14ac:dyDescent="0.25">
      <c r="A435" s="1">
        <f>COUNTIF($C$2:C435,"Да")</f>
        <v>5</v>
      </c>
      <c r="B435" s="45">
        <f t="shared" si="13"/>
        <v>45536</v>
      </c>
      <c r="C435" s="42" t="str">
        <f>IF(ISERROR(VLOOKUP(B435,'Aigen18-RF'!$C$3:$C$23,1,0)),"Нет","Да")</f>
        <v>Нет</v>
      </c>
      <c r="D435" s="43">
        <f t="shared" si="12"/>
        <v>366</v>
      </c>
      <c r="E435" s="44">
        <f>ROUND(('Все выпуски'!$L$3*'Все выпуски'!$L$6/100)/366*(B435-IF(C435="Нет",VLOOKUP(A435,'Aigen18-RF'!$A$2:$C$23,3,0),VLOOKUP((A435-1),'Aigen18-RF'!$A$2:$C$23,3,0))),2)</f>
        <v>1.0900000000000001</v>
      </c>
      <c r="G435" s="43">
        <f>COUNTIF(D436:$D$1857,365)</f>
        <v>1095</v>
      </c>
      <c r="H435" s="43">
        <f>COUNTIF(D436:$D$1857,366)</f>
        <v>327</v>
      </c>
      <c r="I435" s="2"/>
    </row>
    <row r="436" spans="1:9" x14ac:dyDescent="0.25">
      <c r="A436" s="1">
        <f>COUNTIF($C$2:C436,"Да")</f>
        <v>5</v>
      </c>
      <c r="B436" s="45">
        <f t="shared" si="13"/>
        <v>45537</v>
      </c>
      <c r="C436" s="42" t="str">
        <f>IF(ISERROR(VLOOKUP(B436,'Aigen18-RF'!$C$3:$C$23,1,0)),"Нет","Да")</f>
        <v>Нет</v>
      </c>
      <c r="D436" s="43">
        <f t="shared" si="12"/>
        <v>366</v>
      </c>
      <c r="E436" s="44">
        <f>ROUND(('Все выпуски'!$L$3*'Все выпуски'!$L$6/100)/366*(B436-IF(C436="Нет",VLOOKUP(A436,'Aigen18-RF'!$A$2:$C$23,3,0),VLOOKUP((A436-1),'Aigen18-RF'!$A$2:$C$23,3,0))),2)</f>
        <v>1.2</v>
      </c>
      <c r="G436" s="43">
        <f>COUNTIF(D437:$D$1857,365)</f>
        <v>1095</v>
      </c>
      <c r="H436" s="43">
        <f>COUNTIF(D437:$D$1857,366)</f>
        <v>326</v>
      </c>
      <c r="I436" s="2"/>
    </row>
    <row r="437" spans="1:9" x14ac:dyDescent="0.25">
      <c r="A437" s="1">
        <f>COUNTIF($C$2:C437,"Да")</f>
        <v>5</v>
      </c>
      <c r="B437" s="45">
        <f t="shared" si="13"/>
        <v>45538</v>
      </c>
      <c r="C437" s="42" t="str">
        <f>IF(ISERROR(VLOOKUP(B437,'Aigen18-RF'!$C$3:$C$23,1,0)),"Нет","Да")</f>
        <v>Нет</v>
      </c>
      <c r="D437" s="43">
        <f t="shared" si="12"/>
        <v>366</v>
      </c>
      <c r="E437" s="44">
        <f>ROUND(('Все выпуски'!$L$3*'Все выпуски'!$L$6/100)/366*(B437-IF(C437="Нет",VLOOKUP(A437,'Aigen18-RF'!$A$2:$C$23,3,0),VLOOKUP((A437-1),'Aigen18-RF'!$A$2:$C$23,3,0))),2)</f>
        <v>1.31</v>
      </c>
      <c r="G437" s="43">
        <f>COUNTIF(D438:$D$1857,365)</f>
        <v>1095</v>
      </c>
      <c r="H437" s="43">
        <f>COUNTIF(D438:$D$1857,366)</f>
        <v>325</v>
      </c>
      <c r="I437" s="2"/>
    </row>
    <row r="438" spans="1:9" x14ac:dyDescent="0.25">
      <c r="A438" s="1">
        <f>COUNTIF($C$2:C438,"Да")</f>
        <v>5</v>
      </c>
      <c r="B438" s="45">
        <f t="shared" si="13"/>
        <v>45539</v>
      </c>
      <c r="C438" s="42" t="str">
        <f>IF(ISERROR(VLOOKUP(B438,'Aigen18-RF'!$C$3:$C$23,1,0)),"Нет","Да")</f>
        <v>Нет</v>
      </c>
      <c r="D438" s="43">
        <f t="shared" si="12"/>
        <v>366</v>
      </c>
      <c r="E438" s="44">
        <f>ROUND(('Все выпуски'!$L$3*'Все выпуски'!$L$6/100)/366*(B438-IF(C438="Нет",VLOOKUP(A438,'Aigen18-RF'!$A$2:$C$23,3,0),VLOOKUP((A438-1),'Aigen18-RF'!$A$2:$C$23,3,0))),2)</f>
        <v>1.42</v>
      </c>
      <c r="G438" s="43">
        <f>COUNTIF(D439:$D$1857,365)</f>
        <v>1095</v>
      </c>
      <c r="H438" s="43">
        <f>COUNTIF(D439:$D$1857,366)</f>
        <v>324</v>
      </c>
      <c r="I438" s="2"/>
    </row>
    <row r="439" spans="1:9" x14ac:dyDescent="0.25">
      <c r="A439" s="1">
        <f>COUNTIF($C$2:C439,"Да")</f>
        <v>5</v>
      </c>
      <c r="B439" s="45">
        <f t="shared" si="13"/>
        <v>45540</v>
      </c>
      <c r="C439" s="42" t="str">
        <f>IF(ISERROR(VLOOKUP(B439,'Aigen18-RF'!$C$3:$C$23,1,0)),"Нет","Да")</f>
        <v>Нет</v>
      </c>
      <c r="D439" s="43">
        <f t="shared" si="12"/>
        <v>366</v>
      </c>
      <c r="E439" s="44">
        <f>ROUND(('Все выпуски'!$L$3*'Все выпуски'!$L$6/100)/366*(B439-IF(C439="Нет",VLOOKUP(A439,'Aigen18-RF'!$A$2:$C$23,3,0),VLOOKUP((A439-1),'Aigen18-RF'!$A$2:$C$23,3,0))),2)</f>
        <v>1.53</v>
      </c>
      <c r="G439" s="43">
        <f>COUNTIF(D440:$D$1857,365)</f>
        <v>1095</v>
      </c>
      <c r="H439" s="43">
        <f>COUNTIF(D440:$D$1857,366)</f>
        <v>323</v>
      </c>
      <c r="I439" s="2"/>
    </row>
    <row r="440" spans="1:9" x14ac:dyDescent="0.25">
      <c r="A440" s="1">
        <f>COUNTIF($C$2:C440,"Да")</f>
        <v>5</v>
      </c>
      <c r="B440" s="45">
        <f t="shared" si="13"/>
        <v>45541</v>
      </c>
      <c r="C440" s="42" t="str">
        <f>IF(ISERROR(VLOOKUP(B440,'Aigen18-RF'!$C$3:$C$23,1,0)),"Нет","Да")</f>
        <v>Нет</v>
      </c>
      <c r="D440" s="43">
        <f t="shared" si="12"/>
        <v>366</v>
      </c>
      <c r="E440" s="44">
        <f>ROUND(('Все выпуски'!$L$3*'Все выпуски'!$L$6/100)/366*(B440-IF(C440="Нет",VLOOKUP(A440,'Aigen18-RF'!$A$2:$C$23,3,0),VLOOKUP((A440-1),'Aigen18-RF'!$A$2:$C$23,3,0))),2)</f>
        <v>1.64</v>
      </c>
      <c r="G440" s="43">
        <f>COUNTIF(D441:$D$1857,365)</f>
        <v>1095</v>
      </c>
      <c r="H440" s="43">
        <f>COUNTIF(D441:$D$1857,366)</f>
        <v>322</v>
      </c>
      <c r="I440" s="2"/>
    </row>
    <row r="441" spans="1:9" x14ac:dyDescent="0.25">
      <c r="A441" s="1">
        <f>COUNTIF($C$2:C441,"Да")</f>
        <v>5</v>
      </c>
      <c r="B441" s="45">
        <f t="shared" si="13"/>
        <v>45542</v>
      </c>
      <c r="C441" s="42" t="str">
        <f>IF(ISERROR(VLOOKUP(B441,'Aigen18-RF'!$C$3:$C$23,1,0)),"Нет","Да")</f>
        <v>Нет</v>
      </c>
      <c r="D441" s="43">
        <f t="shared" si="12"/>
        <v>366</v>
      </c>
      <c r="E441" s="44">
        <f>ROUND(('Все выпуски'!$L$3*'Все выпуски'!$L$6/100)/366*(B441-IF(C441="Нет",VLOOKUP(A441,'Aigen18-RF'!$A$2:$C$23,3,0),VLOOKUP((A441-1),'Aigen18-RF'!$A$2:$C$23,3,0))),2)</f>
        <v>1.75</v>
      </c>
      <c r="G441" s="43">
        <f>COUNTIF(D442:$D$1857,365)</f>
        <v>1095</v>
      </c>
      <c r="H441" s="43">
        <f>COUNTIF(D442:$D$1857,366)</f>
        <v>321</v>
      </c>
      <c r="I441" s="2"/>
    </row>
    <row r="442" spans="1:9" x14ac:dyDescent="0.25">
      <c r="A442" s="1">
        <f>COUNTIF($C$2:C442,"Да")</f>
        <v>5</v>
      </c>
      <c r="B442" s="45">
        <f t="shared" si="13"/>
        <v>45543</v>
      </c>
      <c r="C442" s="42" t="str">
        <f>IF(ISERROR(VLOOKUP(B442,'Aigen18-RF'!$C$3:$C$23,1,0)),"Нет","Да")</f>
        <v>Нет</v>
      </c>
      <c r="D442" s="43">
        <f t="shared" si="12"/>
        <v>366</v>
      </c>
      <c r="E442" s="44">
        <f>ROUND(('Все выпуски'!$L$3*'Все выпуски'!$L$6/100)/366*(B442-IF(C442="Нет",VLOOKUP(A442,'Aigen18-RF'!$A$2:$C$23,3,0),VLOOKUP((A442-1),'Aigen18-RF'!$A$2:$C$23,3,0))),2)</f>
        <v>1.86</v>
      </c>
      <c r="G442" s="43">
        <f>COUNTIF(D443:$D$1857,365)</f>
        <v>1095</v>
      </c>
      <c r="H442" s="43">
        <f>COUNTIF(D443:$D$1857,366)</f>
        <v>320</v>
      </c>
      <c r="I442" s="2"/>
    </row>
    <row r="443" spans="1:9" x14ac:dyDescent="0.25">
      <c r="A443" s="1">
        <f>COUNTIF($C$2:C443,"Да")</f>
        <v>5</v>
      </c>
      <c r="B443" s="45">
        <f t="shared" si="13"/>
        <v>45544</v>
      </c>
      <c r="C443" s="42" t="str">
        <f>IF(ISERROR(VLOOKUP(B443,'Aigen18-RF'!$C$3:$C$23,1,0)),"Нет","Да")</f>
        <v>Нет</v>
      </c>
      <c r="D443" s="43">
        <f t="shared" si="12"/>
        <v>366</v>
      </c>
      <c r="E443" s="44">
        <f>ROUND(('Все выпуски'!$L$3*'Все выпуски'!$L$6/100)/366*(B443-IF(C443="Нет",VLOOKUP(A443,'Aigen18-RF'!$A$2:$C$23,3,0),VLOOKUP((A443-1),'Aigen18-RF'!$A$2:$C$23,3,0))),2)</f>
        <v>1.97</v>
      </c>
      <c r="G443" s="43">
        <f>COUNTIF(D444:$D$1857,365)</f>
        <v>1095</v>
      </c>
      <c r="H443" s="43">
        <f>COUNTIF(D444:$D$1857,366)</f>
        <v>319</v>
      </c>
      <c r="I443" s="2"/>
    </row>
    <row r="444" spans="1:9" x14ac:dyDescent="0.25">
      <c r="A444" s="1">
        <f>COUNTIF($C$2:C444,"Да")</f>
        <v>5</v>
      </c>
      <c r="B444" s="45">
        <f t="shared" si="13"/>
        <v>45545</v>
      </c>
      <c r="C444" s="42" t="str">
        <f>IF(ISERROR(VLOOKUP(B444,'Aigen18-RF'!$C$3:$C$23,1,0)),"Нет","Да")</f>
        <v>Нет</v>
      </c>
      <c r="D444" s="43">
        <f t="shared" si="12"/>
        <v>366</v>
      </c>
      <c r="E444" s="44">
        <f>ROUND(('Все выпуски'!$L$3*'Все выпуски'!$L$6/100)/366*(B444-IF(C444="Нет",VLOOKUP(A444,'Aigen18-RF'!$A$2:$C$23,3,0),VLOOKUP((A444-1),'Aigen18-RF'!$A$2:$C$23,3,0))),2)</f>
        <v>2.08</v>
      </c>
      <c r="G444" s="43">
        <f>COUNTIF(D445:$D$1857,365)</f>
        <v>1095</v>
      </c>
      <c r="H444" s="43">
        <f>COUNTIF(D445:$D$1857,366)</f>
        <v>318</v>
      </c>
      <c r="I444" s="2"/>
    </row>
    <row r="445" spans="1:9" x14ac:dyDescent="0.25">
      <c r="A445" s="1">
        <f>COUNTIF($C$2:C445,"Да")</f>
        <v>5</v>
      </c>
      <c r="B445" s="45">
        <f t="shared" si="13"/>
        <v>45546</v>
      </c>
      <c r="C445" s="42" t="str">
        <f>IF(ISERROR(VLOOKUP(B445,'Aigen18-RF'!$C$3:$C$23,1,0)),"Нет","Да")</f>
        <v>Нет</v>
      </c>
      <c r="D445" s="43">
        <f t="shared" si="12"/>
        <v>366</v>
      </c>
      <c r="E445" s="44">
        <f>ROUND(('Все выпуски'!$L$3*'Все выпуски'!$L$6/100)/366*(B445-IF(C445="Нет",VLOOKUP(A445,'Aigen18-RF'!$A$2:$C$23,3,0),VLOOKUP((A445-1),'Aigen18-RF'!$A$2:$C$23,3,0))),2)</f>
        <v>2.19</v>
      </c>
      <c r="G445" s="43">
        <f>COUNTIF(D446:$D$1857,365)</f>
        <v>1095</v>
      </c>
      <c r="H445" s="43">
        <f>COUNTIF(D446:$D$1857,366)</f>
        <v>317</v>
      </c>
      <c r="I445" s="2"/>
    </row>
    <row r="446" spans="1:9" x14ac:dyDescent="0.25">
      <c r="A446" s="1">
        <f>COUNTIF($C$2:C446,"Да")</f>
        <v>5</v>
      </c>
      <c r="B446" s="45">
        <f t="shared" si="13"/>
        <v>45547</v>
      </c>
      <c r="C446" s="42" t="str">
        <f>IF(ISERROR(VLOOKUP(B446,'Aigen18-RF'!$C$3:$C$23,1,0)),"Нет","Да")</f>
        <v>Нет</v>
      </c>
      <c r="D446" s="43">
        <f t="shared" si="12"/>
        <v>366</v>
      </c>
      <c r="E446" s="44">
        <f>ROUND(('Все выпуски'!$L$3*'Все выпуски'!$L$6/100)/366*(B446-IF(C446="Нет",VLOOKUP(A446,'Aigen18-RF'!$A$2:$C$23,3,0),VLOOKUP((A446-1),'Aigen18-RF'!$A$2:$C$23,3,0))),2)</f>
        <v>2.2999999999999998</v>
      </c>
      <c r="G446" s="43">
        <f>COUNTIF(D447:$D$1857,365)</f>
        <v>1095</v>
      </c>
      <c r="H446" s="43">
        <f>COUNTIF(D447:$D$1857,366)</f>
        <v>316</v>
      </c>
      <c r="I446" s="2"/>
    </row>
    <row r="447" spans="1:9" x14ac:dyDescent="0.25">
      <c r="A447" s="1">
        <f>COUNTIF($C$2:C447,"Да")</f>
        <v>5</v>
      </c>
      <c r="B447" s="45">
        <f t="shared" si="13"/>
        <v>45548</v>
      </c>
      <c r="C447" s="42" t="str">
        <f>IF(ISERROR(VLOOKUP(B447,'Aigen18-RF'!$C$3:$C$23,1,0)),"Нет","Да")</f>
        <v>Нет</v>
      </c>
      <c r="D447" s="43">
        <f t="shared" si="12"/>
        <v>366</v>
      </c>
      <c r="E447" s="44">
        <f>ROUND(('Все выпуски'!$L$3*'Все выпуски'!$L$6/100)/366*(B447-IF(C447="Нет",VLOOKUP(A447,'Aigen18-RF'!$A$2:$C$23,3,0),VLOOKUP((A447-1),'Aigen18-RF'!$A$2:$C$23,3,0))),2)</f>
        <v>2.4</v>
      </c>
      <c r="G447" s="43">
        <f>COUNTIF(D448:$D$1857,365)</f>
        <v>1095</v>
      </c>
      <c r="H447" s="43">
        <f>COUNTIF(D448:$D$1857,366)</f>
        <v>315</v>
      </c>
      <c r="I447" s="2"/>
    </row>
    <row r="448" spans="1:9" x14ac:dyDescent="0.25">
      <c r="A448" s="1">
        <f>COUNTIF($C$2:C448,"Да")</f>
        <v>5</v>
      </c>
      <c r="B448" s="45">
        <f t="shared" si="13"/>
        <v>45549</v>
      </c>
      <c r="C448" s="42" t="str">
        <f>IF(ISERROR(VLOOKUP(B448,'Aigen18-RF'!$C$3:$C$23,1,0)),"Нет","Да")</f>
        <v>Нет</v>
      </c>
      <c r="D448" s="43">
        <f t="shared" si="12"/>
        <v>366</v>
      </c>
      <c r="E448" s="44">
        <f>ROUND(('Все выпуски'!$L$3*'Все выпуски'!$L$6/100)/366*(B448-IF(C448="Нет",VLOOKUP(A448,'Aigen18-RF'!$A$2:$C$23,3,0),VLOOKUP((A448-1),'Aigen18-RF'!$A$2:$C$23,3,0))),2)</f>
        <v>2.5099999999999998</v>
      </c>
      <c r="G448" s="43">
        <f>COUNTIF(D449:$D$1857,365)</f>
        <v>1095</v>
      </c>
      <c r="H448" s="43">
        <f>COUNTIF(D449:$D$1857,366)</f>
        <v>314</v>
      </c>
      <c r="I448" s="2"/>
    </row>
    <row r="449" spans="1:9" x14ac:dyDescent="0.25">
      <c r="A449" s="1">
        <f>COUNTIF($C$2:C449,"Да")</f>
        <v>5</v>
      </c>
      <c r="B449" s="45">
        <f t="shared" si="13"/>
        <v>45550</v>
      </c>
      <c r="C449" s="42" t="str">
        <f>IF(ISERROR(VLOOKUP(B449,'Aigen18-RF'!$C$3:$C$23,1,0)),"Нет","Да")</f>
        <v>Нет</v>
      </c>
      <c r="D449" s="43">
        <f t="shared" si="12"/>
        <v>366</v>
      </c>
      <c r="E449" s="44">
        <f>ROUND(('Все выпуски'!$L$3*'Все выпуски'!$L$6/100)/366*(B449-IF(C449="Нет",VLOOKUP(A449,'Aigen18-RF'!$A$2:$C$23,3,0),VLOOKUP((A449-1),'Aigen18-RF'!$A$2:$C$23,3,0))),2)</f>
        <v>2.62</v>
      </c>
      <c r="G449" s="43">
        <f>COUNTIF(D450:$D$1857,365)</f>
        <v>1095</v>
      </c>
      <c r="H449" s="43">
        <f>COUNTIF(D450:$D$1857,366)</f>
        <v>313</v>
      </c>
      <c r="I449" s="2"/>
    </row>
    <row r="450" spans="1:9" x14ac:dyDescent="0.25">
      <c r="A450" s="1">
        <f>COUNTIF($C$2:C450,"Да")</f>
        <v>5</v>
      </c>
      <c r="B450" s="45">
        <f t="shared" si="13"/>
        <v>45551</v>
      </c>
      <c r="C450" s="42" t="str">
        <f>IF(ISERROR(VLOOKUP(B450,'Aigen18-RF'!$C$3:$C$23,1,0)),"Нет","Да")</f>
        <v>Нет</v>
      </c>
      <c r="D450" s="43">
        <f t="shared" si="12"/>
        <v>366</v>
      </c>
      <c r="E450" s="44">
        <f>ROUND(('Все выпуски'!$L$3*'Все выпуски'!$L$6/100)/366*(B450-IF(C450="Нет",VLOOKUP(A450,'Aigen18-RF'!$A$2:$C$23,3,0),VLOOKUP((A450-1),'Aigen18-RF'!$A$2:$C$23,3,0))),2)</f>
        <v>2.73</v>
      </c>
      <c r="G450" s="43">
        <f>COUNTIF(D451:$D$1857,365)</f>
        <v>1095</v>
      </c>
      <c r="H450" s="43">
        <f>COUNTIF(D451:$D$1857,366)</f>
        <v>312</v>
      </c>
      <c r="I450" s="2"/>
    </row>
    <row r="451" spans="1:9" x14ac:dyDescent="0.25">
      <c r="A451" s="1">
        <f>COUNTIF($C$2:C451,"Да")</f>
        <v>5</v>
      </c>
      <c r="B451" s="45">
        <f t="shared" si="13"/>
        <v>45552</v>
      </c>
      <c r="C451" s="42" t="str">
        <f>IF(ISERROR(VLOOKUP(B451,'Aigen18-RF'!$C$3:$C$23,1,0)),"Нет","Да")</f>
        <v>Нет</v>
      </c>
      <c r="D451" s="43">
        <f t="shared" ref="D451:D514" si="14">IF(MOD(YEAR(B451),4)=0,366,365)</f>
        <v>366</v>
      </c>
      <c r="E451" s="44">
        <f>ROUND(('Все выпуски'!$L$3*'Все выпуски'!$L$6/100)/366*(B451-IF(C451="Нет",VLOOKUP(A451,'Aigen18-RF'!$A$2:$C$23,3,0),VLOOKUP((A451-1),'Aigen18-RF'!$A$2:$C$23,3,0))),2)</f>
        <v>2.84</v>
      </c>
      <c r="G451" s="43">
        <f>COUNTIF(D452:$D$1857,365)</f>
        <v>1095</v>
      </c>
      <c r="H451" s="43">
        <f>COUNTIF(D452:$D$1857,366)</f>
        <v>311</v>
      </c>
      <c r="I451" s="2"/>
    </row>
    <row r="452" spans="1:9" x14ac:dyDescent="0.25">
      <c r="A452" s="1">
        <f>COUNTIF($C$2:C452,"Да")</f>
        <v>5</v>
      </c>
      <c r="B452" s="45">
        <f t="shared" ref="B452:B515" si="15">B451+1</f>
        <v>45553</v>
      </c>
      <c r="C452" s="42" t="str">
        <f>IF(ISERROR(VLOOKUP(B452,'Aigen18-RF'!$C$3:$C$23,1,0)),"Нет","Да")</f>
        <v>Нет</v>
      </c>
      <c r="D452" s="43">
        <f t="shared" si="14"/>
        <v>366</v>
      </c>
      <c r="E452" s="44">
        <f>ROUND(('Все выпуски'!$L$3*'Все выпуски'!$L$6/100)/366*(B452-IF(C452="Нет",VLOOKUP(A452,'Aigen18-RF'!$A$2:$C$23,3,0),VLOOKUP((A452-1),'Aigen18-RF'!$A$2:$C$23,3,0))),2)</f>
        <v>2.95</v>
      </c>
      <c r="G452" s="43">
        <f>COUNTIF(D453:$D$1857,365)</f>
        <v>1095</v>
      </c>
      <c r="H452" s="43">
        <f>COUNTIF(D453:$D$1857,366)</f>
        <v>310</v>
      </c>
      <c r="I452" s="2"/>
    </row>
    <row r="453" spans="1:9" x14ac:dyDescent="0.25">
      <c r="A453" s="1">
        <f>COUNTIF($C$2:C453,"Да")</f>
        <v>5</v>
      </c>
      <c r="B453" s="45">
        <f t="shared" si="15"/>
        <v>45554</v>
      </c>
      <c r="C453" s="42" t="str">
        <f>IF(ISERROR(VLOOKUP(B453,'Aigen18-RF'!$C$3:$C$23,1,0)),"Нет","Да")</f>
        <v>Нет</v>
      </c>
      <c r="D453" s="43">
        <f t="shared" si="14"/>
        <v>366</v>
      </c>
      <c r="E453" s="44">
        <f>ROUND(('Все выпуски'!$L$3*'Все выпуски'!$L$6/100)/366*(B453-IF(C453="Нет",VLOOKUP(A453,'Aigen18-RF'!$A$2:$C$23,3,0),VLOOKUP((A453-1),'Aigen18-RF'!$A$2:$C$23,3,0))),2)</f>
        <v>3.06</v>
      </c>
      <c r="G453" s="43">
        <f>COUNTIF(D454:$D$1857,365)</f>
        <v>1095</v>
      </c>
      <c r="H453" s="43">
        <f>COUNTIF(D454:$D$1857,366)</f>
        <v>309</v>
      </c>
      <c r="I453" s="2"/>
    </row>
    <row r="454" spans="1:9" x14ac:dyDescent="0.25">
      <c r="A454" s="1">
        <f>COUNTIF($C$2:C454,"Да")</f>
        <v>5</v>
      </c>
      <c r="B454" s="45">
        <f t="shared" si="15"/>
        <v>45555</v>
      </c>
      <c r="C454" s="42" t="str">
        <f>IF(ISERROR(VLOOKUP(B454,'Aigen18-RF'!$C$3:$C$23,1,0)),"Нет","Да")</f>
        <v>Нет</v>
      </c>
      <c r="D454" s="43">
        <f t="shared" si="14"/>
        <v>366</v>
      </c>
      <c r="E454" s="44">
        <f>ROUND(('Все выпуски'!$L$3*'Все выпуски'!$L$6/100)/366*(B454-IF(C454="Нет",VLOOKUP(A454,'Aigen18-RF'!$A$2:$C$23,3,0),VLOOKUP((A454-1),'Aigen18-RF'!$A$2:$C$23,3,0))),2)</f>
        <v>3.17</v>
      </c>
      <c r="G454" s="43">
        <f>COUNTIF(D455:$D$1857,365)</f>
        <v>1095</v>
      </c>
      <c r="H454" s="43">
        <f>COUNTIF(D455:$D$1857,366)</f>
        <v>308</v>
      </c>
      <c r="I454" s="2"/>
    </row>
    <row r="455" spans="1:9" x14ac:dyDescent="0.25">
      <c r="A455" s="1">
        <f>COUNTIF($C$2:C455,"Да")</f>
        <v>5</v>
      </c>
      <c r="B455" s="45">
        <f t="shared" si="15"/>
        <v>45556</v>
      </c>
      <c r="C455" s="42" t="str">
        <f>IF(ISERROR(VLOOKUP(B455,'Aigen18-RF'!$C$3:$C$23,1,0)),"Нет","Да")</f>
        <v>Нет</v>
      </c>
      <c r="D455" s="43">
        <f t="shared" si="14"/>
        <v>366</v>
      </c>
      <c r="E455" s="44">
        <f>ROUND(('Все выпуски'!$L$3*'Все выпуски'!$L$6/100)/366*(B455-IF(C455="Нет",VLOOKUP(A455,'Aigen18-RF'!$A$2:$C$23,3,0),VLOOKUP((A455-1),'Aigen18-RF'!$A$2:$C$23,3,0))),2)</f>
        <v>3.28</v>
      </c>
      <c r="G455" s="43">
        <f>COUNTIF(D456:$D$1857,365)</f>
        <v>1095</v>
      </c>
      <c r="H455" s="43">
        <f>COUNTIF(D456:$D$1857,366)</f>
        <v>307</v>
      </c>
      <c r="I455" s="2"/>
    </row>
    <row r="456" spans="1:9" x14ac:dyDescent="0.25">
      <c r="A456" s="1">
        <f>COUNTIF($C$2:C456,"Да")</f>
        <v>5</v>
      </c>
      <c r="B456" s="45">
        <f t="shared" si="15"/>
        <v>45557</v>
      </c>
      <c r="C456" s="42" t="str">
        <f>IF(ISERROR(VLOOKUP(B456,'Aigen18-RF'!$C$3:$C$23,1,0)),"Нет","Да")</f>
        <v>Нет</v>
      </c>
      <c r="D456" s="43">
        <f t="shared" si="14"/>
        <v>366</v>
      </c>
      <c r="E456" s="44">
        <f>ROUND(('Все выпуски'!$L$3*'Все выпуски'!$L$6/100)/366*(B456-IF(C456="Нет",VLOOKUP(A456,'Aigen18-RF'!$A$2:$C$23,3,0),VLOOKUP((A456-1),'Aigen18-RF'!$A$2:$C$23,3,0))),2)</f>
        <v>3.39</v>
      </c>
      <c r="G456" s="43">
        <f>COUNTIF(D457:$D$1857,365)</f>
        <v>1095</v>
      </c>
      <c r="H456" s="43">
        <f>COUNTIF(D457:$D$1857,366)</f>
        <v>306</v>
      </c>
      <c r="I456" s="2"/>
    </row>
    <row r="457" spans="1:9" x14ac:dyDescent="0.25">
      <c r="A457" s="1">
        <f>COUNTIF($C$2:C457,"Да")</f>
        <v>5</v>
      </c>
      <c r="B457" s="45">
        <f t="shared" si="15"/>
        <v>45558</v>
      </c>
      <c r="C457" s="42" t="str">
        <f>IF(ISERROR(VLOOKUP(B457,'Aigen18-RF'!$C$3:$C$23,1,0)),"Нет","Да")</f>
        <v>Нет</v>
      </c>
      <c r="D457" s="43">
        <f t="shared" si="14"/>
        <v>366</v>
      </c>
      <c r="E457" s="44">
        <f>ROUND(('Все выпуски'!$L$3*'Все выпуски'!$L$6/100)/366*(B457-IF(C457="Нет",VLOOKUP(A457,'Aigen18-RF'!$A$2:$C$23,3,0),VLOOKUP((A457-1),'Aigen18-RF'!$A$2:$C$23,3,0))),2)</f>
        <v>3.5</v>
      </c>
      <c r="G457" s="43">
        <f>COUNTIF(D458:$D$1857,365)</f>
        <v>1095</v>
      </c>
      <c r="H457" s="43">
        <f>COUNTIF(D458:$D$1857,366)</f>
        <v>305</v>
      </c>
      <c r="I457" s="2"/>
    </row>
    <row r="458" spans="1:9" x14ac:dyDescent="0.25">
      <c r="A458" s="1">
        <f>COUNTIF($C$2:C458,"Да")</f>
        <v>5</v>
      </c>
      <c r="B458" s="45">
        <f t="shared" si="15"/>
        <v>45559</v>
      </c>
      <c r="C458" s="42" t="str">
        <f>IF(ISERROR(VLOOKUP(B458,'Aigen18-RF'!$C$3:$C$23,1,0)),"Нет","Да")</f>
        <v>Нет</v>
      </c>
      <c r="D458" s="43">
        <f t="shared" si="14"/>
        <v>366</v>
      </c>
      <c r="E458" s="44">
        <f>ROUND(('Все выпуски'!$L$3*'Все выпуски'!$L$6/100)/366*(B458-IF(C458="Нет",VLOOKUP(A458,'Aigen18-RF'!$A$2:$C$23,3,0),VLOOKUP((A458-1),'Aigen18-RF'!$A$2:$C$23,3,0))),2)</f>
        <v>3.61</v>
      </c>
      <c r="G458" s="43">
        <f>COUNTIF(D459:$D$1857,365)</f>
        <v>1095</v>
      </c>
      <c r="H458" s="43">
        <f>COUNTIF(D459:$D$1857,366)</f>
        <v>304</v>
      </c>
      <c r="I458" s="2"/>
    </row>
    <row r="459" spans="1:9" x14ac:dyDescent="0.25">
      <c r="A459" s="1">
        <f>COUNTIF($C$2:C459,"Да")</f>
        <v>5</v>
      </c>
      <c r="B459" s="45">
        <f t="shared" si="15"/>
        <v>45560</v>
      </c>
      <c r="C459" s="42" t="str">
        <f>IF(ISERROR(VLOOKUP(B459,'Aigen18-RF'!$C$3:$C$23,1,0)),"Нет","Да")</f>
        <v>Нет</v>
      </c>
      <c r="D459" s="43">
        <f t="shared" si="14"/>
        <v>366</v>
      </c>
      <c r="E459" s="44">
        <f>ROUND(('Все выпуски'!$L$3*'Все выпуски'!$L$6/100)/366*(B459-IF(C459="Нет",VLOOKUP(A459,'Aigen18-RF'!$A$2:$C$23,3,0),VLOOKUP((A459-1),'Aigen18-RF'!$A$2:$C$23,3,0))),2)</f>
        <v>3.72</v>
      </c>
      <c r="G459" s="43">
        <f>COUNTIF(D460:$D$1857,365)</f>
        <v>1095</v>
      </c>
      <c r="H459" s="43">
        <f>COUNTIF(D460:$D$1857,366)</f>
        <v>303</v>
      </c>
      <c r="I459" s="2"/>
    </row>
    <row r="460" spans="1:9" x14ac:dyDescent="0.25">
      <c r="A460" s="1">
        <f>COUNTIF($C$2:C460,"Да")</f>
        <v>5</v>
      </c>
      <c r="B460" s="45">
        <f t="shared" si="15"/>
        <v>45561</v>
      </c>
      <c r="C460" s="42" t="str">
        <f>IF(ISERROR(VLOOKUP(B460,'Aigen18-RF'!$C$3:$C$23,1,0)),"Нет","Да")</f>
        <v>Нет</v>
      </c>
      <c r="D460" s="43">
        <f t="shared" si="14"/>
        <v>366</v>
      </c>
      <c r="E460" s="44">
        <f>ROUND(('Все выпуски'!$L$3*'Все выпуски'!$L$6/100)/366*(B460-IF(C460="Нет",VLOOKUP(A460,'Aigen18-RF'!$A$2:$C$23,3,0),VLOOKUP((A460-1),'Aigen18-RF'!$A$2:$C$23,3,0))),2)</f>
        <v>3.83</v>
      </c>
      <c r="G460" s="43">
        <f>COUNTIF(D461:$D$1857,365)</f>
        <v>1095</v>
      </c>
      <c r="H460" s="43">
        <f>COUNTIF(D461:$D$1857,366)</f>
        <v>302</v>
      </c>
      <c r="I460" s="2"/>
    </row>
    <row r="461" spans="1:9" x14ac:dyDescent="0.25">
      <c r="A461" s="1">
        <f>COUNTIF($C$2:C461,"Да")</f>
        <v>5</v>
      </c>
      <c r="B461" s="45">
        <f t="shared" si="15"/>
        <v>45562</v>
      </c>
      <c r="C461" s="42" t="str">
        <f>IF(ISERROR(VLOOKUP(B461,'Aigen18-RF'!$C$3:$C$23,1,0)),"Нет","Да")</f>
        <v>Нет</v>
      </c>
      <c r="D461" s="43">
        <f t="shared" si="14"/>
        <v>366</v>
      </c>
      <c r="E461" s="44">
        <f>ROUND(('Все выпуски'!$L$3*'Все выпуски'!$L$6/100)/366*(B461-IF(C461="Нет",VLOOKUP(A461,'Aigen18-RF'!$A$2:$C$23,3,0),VLOOKUP((A461-1),'Aigen18-RF'!$A$2:$C$23,3,0))),2)</f>
        <v>3.93</v>
      </c>
      <c r="G461" s="43">
        <f>COUNTIF(D462:$D$1857,365)</f>
        <v>1095</v>
      </c>
      <c r="H461" s="43">
        <f>COUNTIF(D462:$D$1857,366)</f>
        <v>301</v>
      </c>
      <c r="I461" s="2"/>
    </row>
    <row r="462" spans="1:9" x14ac:dyDescent="0.25">
      <c r="A462" s="1">
        <f>COUNTIF($C$2:C462,"Да")</f>
        <v>5</v>
      </c>
      <c r="B462" s="45">
        <f t="shared" si="15"/>
        <v>45563</v>
      </c>
      <c r="C462" s="42" t="str">
        <f>IF(ISERROR(VLOOKUP(B462,'Aigen18-RF'!$C$3:$C$23,1,0)),"Нет","Да")</f>
        <v>Нет</v>
      </c>
      <c r="D462" s="43">
        <f t="shared" si="14"/>
        <v>366</v>
      </c>
      <c r="E462" s="44">
        <f>ROUND(('Все выпуски'!$L$3*'Все выпуски'!$L$6/100)/366*(B462-IF(C462="Нет",VLOOKUP(A462,'Aigen18-RF'!$A$2:$C$23,3,0),VLOOKUP((A462-1),'Aigen18-RF'!$A$2:$C$23,3,0))),2)</f>
        <v>4.04</v>
      </c>
      <c r="G462" s="43">
        <f>COUNTIF(D463:$D$1857,365)</f>
        <v>1095</v>
      </c>
      <c r="H462" s="43">
        <f>COUNTIF(D463:$D$1857,366)</f>
        <v>300</v>
      </c>
      <c r="I462" s="2"/>
    </row>
    <row r="463" spans="1:9" x14ac:dyDescent="0.25">
      <c r="A463" s="1">
        <f>COUNTIF($C$2:C463,"Да")</f>
        <v>5</v>
      </c>
      <c r="B463" s="45">
        <f t="shared" si="15"/>
        <v>45564</v>
      </c>
      <c r="C463" s="42" t="str">
        <f>IF(ISERROR(VLOOKUP(B463,'Aigen18-RF'!$C$3:$C$23,1,0)),"Нет","Да")</f>
        <v>Нет</v>
      </c>
      <c r="D463" s="43">
        <f t="shared" si="14"/>
        <v>366</v>
      </c>
      <c r="E463" s="44">
        <f>ROUND(('Все выпуски'!$L$3*'Все выпуски'!$L$6/100)/366*(B463-IF(C463="Нет",VLOOKUP(A463,'Aigen18-RF'!$A$2:$C$23,3,0),VLOOKUP((A463-1),'Aigen18-RF'!$A$2:$C$23,3,0))),2)</f>
        <v>4.1500000000000004</v>
      </c>
      <c r="G463" s="43">
        <f>COUNTIF(D464:$D$1857,365)</f>
        <v>1095</v>
      </c>
      <c r="H463" s="43">
        <f>COUNTIF(D464:$D$1857,366)</f>
        <v>299</v>
      </c>
      <c r="I463" s="2"/>
    </row>
    <row r="464" spans="1:9" x14ac:dyDescent="0.25">
      <c r="A464" s="1">
        <f>COUNTIF($C$2:C464,"Да")</f>
        <v>5</v>
      </c>
      <c r="B464" s="45">
        <f t="shared" si="15"/>
        <v>45565</v>
      </c>
      <c r="C464" s="42" t="str">
        <f>IF(ISERROR(VLOOKUP(B464,'Aigen18-RF'!$C$3:$C$23,1,0)),"Нет","Да")</f>
        <v>Нет</v>
      </c>
      <c r="D464" s="43">
        <f t="shared" si="14"/>
        <v>366</v>
      </c>
      <c r="E464" s="44">
        <f>ROUND(('Все выпуски'!$L$3*'Все выпуски'!$L$6/100)/366*(B464-IF(C464="Нет",VLOOKUP(A464,'Aigen18-RF'!$A$2:$C$23,3,0),VLOOKUP((A464-1),'Aigen18-RF'!$A$2:$C$23,3,0))),2)</f>
        <v>4.26</v>
      </c>
      <c r="G464" s="43">
        <f>COUNTIF(D465:$D$1857,365)</f>
        <v>1095</v>
      </c>
      <c r="H464" s="43">
        <f>COUNTIF(D465:$D$1857,366)</f>
        <v>298</v>
      </c>
      <c r="I464" s="2"/>
    </row>
    <row r="465" spans="1:9" x14ac:dyDescent="0.25">
      <c r="A465" s="1">
        <f>COUNTIF($C$2:C465,"Да")</f>
        <v>5</v>
      </c>
      <c r="B465" s="45">
        <f t="shared" si="15"/>
        <v>45566</v>
      </c>
      <c r="C465" s="42" t="str">
        <f>IF(ISERROR(VLOOKUP(B465,'Aigen18-RF'!$C$3:$C$23,1,0)),"Нет","Да")</f>
        <v>Нет</v>
      </c>
      <c r="D465" s="43">
        <f t="shared" si="14"/>
        <v>366</v>
      </c>
      <c r="E465" s="44">
        <f>ROUND(('Все выпуски'!$L$3*'Все выпуски'!$L$6/100)/366*(B465-IF(C465="Нет",VLOOKUP(A465,'Aigen18-RF'!$A$2:$C$23,3,0),VLOOKUP((A465-1),'Aigen18-RF'!$A$2:$C$23,3,0))),2)</f>
        <v>4.37</v>
      </c>
      <c r="G465" s="43">
        <f>COUNTIF(D466:$D$1857,365)</f>
        <v>1095</v>
      </c>
      <c r="H465" s="43">
        <f>COUNTIF(D466:$D$1857,366)</f>
        <v>297</v>
      </c>
      <c r="I465" s="2"/>
    </row>
    <row r="466" spans="1:9" x14ac:dyDescent="0.25">
      <c r="A466" s="1">
        <f>COUNTIF($C$2:C466,"Да")</f>
        <v>5</v>
      </c>
      <c r="B466" s="45">
        <f t="shared" si="15"/>
        <v>45567</v>
      </c>
      <c r="C466" s="42" t="str">
        <f>IF(ISERROR(VLOOKUP(B466,'Aigen18-RF'!$C$3:$C$23,1,0)),"Нет","Да")</f>
        <v>Нет</v>
      </c>
      <c r="D466" s="43">
        <f t="shared" si="14"/>
        <v>366</v>
      </c>
      <c r="E466" s="44">
        <f>ROUND(('Все выпуски'!$L$3*'Все выпуски'!$L$6/100)/366*(B466-IF(C466="Нет",VLOOKUP(A466,'Aigen18-RF'!$A$2:$C$23,3,0),VLOOKUP((A466-1),'Aigen18-RF'!$A$2:$C$23,3,0))),2)</f>
        <v>4.4800000000000004</v>
      </c>
      <c r="G466" s="43">
        <f>COUNTIF(D467:$D$1857,365)</f>
        <v>1095</v>
      </c>
      <c r="H466" s="43">
        <f>COUNTIF(D467:$D$1857,366)</f>
        <v>296</v>
      </c>
      <c r="I466" s="2"/>
    </row>
    <row r="467" spans="1:9" x14ac:dyDescent="0.25">
      <c r="A467" s="1">
        <f>COUNTIF($C$2:C467,"Да")</f>
        <v>5</v>
      </c>
      <c r="B467" s="45">
        <f t="shared" si="15"/>
        <v>45568</v>
      </c>
      <c r="C467" s="42" t="str">
        <f>IF(ISERROR(VLOOKUP(B467,'Aigen18-RF'!$C$3:$C$23,1,0)),"Нет","Да")</f>
        <v>Нет</v>
      </c>
      <c r="D467" s="43">
        <f t="shared" si="14"/>
        <v>366</v>
      </c>
      <c r="E467" s="44">
        <f>ROUND(('Все выпуски'!$L$3*'Все выпуски'!$L$6/100)/366*(B467-IF(C467="Нет",VLOOKUP(A467,'Aigen18-RF'!$A$2:$C$23,3,0),VLOOKUP((A467-1),'Aigen18-RF'!$A$2:$C$23,3,0))),2)</f>
        <v>4.59</v>
      </c>
      <c r="G467" s="43">
        <f>COUNTIF(D468:$D$1857,365)</f>
        <v>1095</v>
      </c>
      <c r="H467" s="43">
        <f>COUNTIF(D468:$D$1857,366)</f>
        <v>295</v>
      </c>
      <c r="I467" s="2"/>
    </row>
    <row r="468" spans="1:9" x14ac:dyDescent="0.25">
      <c r="A468" s="1">
        <f>COUNTIF($C$2:C468,"Да")</f>
        <v>5</v>
      </c>
      <c r="B468" s="45">
        <f t="shared" si="15"/>
        <v>45569</v>
      </c>
      <c r="C468" s="42" t="str">
        <f>IF(ISERROR(VLOOKUP(B468,'Aigen18-RF'!$C$3:$C$23,1,0)),"Нет","Да")</f>
        <v>Нет</v>
      </c>
      <c r="D468" s="43">
        <f t="shared" si="14"/>
        <v>366</v>
      </c>
      <c r="E468" s="44">
        <f>ROUND(('Все выпуски'!$L$3*'Все выпуски'!$L$6/100)/366*(B468-IF(C468="Нет",VLOOKUP(A468,'Aigen18-RF'!$A$2:$C$23,3,0),VLOOKUP((A468-1),'Aigen18-RF'!$A$2:$C$23,3,0))),2)</f>
        <v>4.7</v>
      </c>
      <c r="G468" s="43">
        <f>COUNTIF(D469:$D$1857,365)</f>
        <v>1095</v>
      </c>
      <c r="H468" s="43">
        <f>COUNTIF(D469:$D$1857,366)</f>
        <v>294</v>
      </c>
      <c r="I468" s="2"/>
    </row>
    <row r="469" spans="1:9" x14ac:dyDescent="0.25">
      <c r="A469" s="1">
        <f>COUNTIF($C$2:C469,"Да")</f>
        <v>5</v>
      </c>
      <c r="B469" s="45">
        <f t="shared" si="15"/>
        <v>45570</v>
      </c>
      <c r="C469" s="42" t="str">
        <f>IF(ISERROR(VLOOKUP(B469,'Aigen18-RF'!$C$3:$C$23,1,0)),"Нет","Да")</f>
        <v>Нет</v>
      </c>
      <c r="D469" s="43">
        <f t="shared" si="14"/>
        <v>366</v>
      </c>
      <c r="E469" s="44">
        <f>ROUND(('Все выпуски'!$L$3*'Все выпуски'!$L$6/100)/366*(B469-IF(C469="Нет",VLOOKUP(A469,'Aigen18-RF'!$A$2:$C$23,3,0),VLOOKUP((A469-1),'Aigen18-RF'!$A$2:$C$23,3,0))),2)</f>
        <v>4.8099999999999996</v>
      </c>
      <c r="G469" s="43">
        <f>COUNTIF(D470:$D$1857,365)</f>
        <v>1095</v>
      </c>
      <c r="H469" s="43">
        <f>COUNTIF(D470:$D$1857,366)</f>
        <v>293</v>
      </c>
      <c r="I469" s="2"/>
    </row>
    <row r="470" spans="1:9" x14ac:dyDescent="0.25">
      <c r="A470" s="1">
        <f>COUNTIF($C$2:C470,"Да")</f>
        <v>5</v>
      </c>
      <c r="B470" s="45">
        <f t="shared" si="15"/>
        <v>45571</v>
      </c>
      <c r="C470" s="42" t="str">
        <f>IF(ISERROR(VLOOKUP(B470,'Aigen18-RF'!$C$3:$C$23,1,0)),"Нет","Да")</f>
        <v>Нет</v>
      </c>
      <c r="D470" s="43">
        <f t="shared" si="14"/>
        <v>366</v>
      </c>
      <c r="E470" s="44">
        <f>ROUND(('Все выпуски'!$L$3*'Все выпуски'!$L$6/100)/366*(B470-IF(C470="Нет",VLOOKUP(A470,'Aigen18-RF'!$A$2:$C$23,3,0),VLOOKUP((A470-1),'Aigen18-RF'!$A$2:$C$23,3,0))),2)</f>
        <v>4.92</v>
      </c>
      <c r="G470" s="43">
        <f>COUNTIF(D471:$D$1857,365)</f>
        <v>1095</v>
      </c>
      <c r="H470" s="43">
        <f>COUNTIF(D471:$D$1857,366)</f>
        <v>292</v>
      </c>
      <c r="I470" s="2"/>
    </row>
    <row r="471" spans="1:9" x14ac:dyDescent="0.25">
      <c r="A471" s="1">
        <f>COUNTIF($C$2:C471,"Да")</f>
        <v>5</v>
      </c>
      <c r="B471" s="45">
        <f t="shared" si="15"/>
        <v>45572</v>
      </c>
      <c r="C471" s="42" t="str">
        <f>IF(ISERROR(VLOOKUP(B471,'Aigen18-RF'!$C$3:$C$23,1,0)),"Нет","Да")</f>
        <v>Нет</v>
      </c>
      <c r="D471" s="43">
        <f t="shared" si="14"/>
        <v>366</v>
      </c>
      <c r="E471" s="44">
        <f>ROUND(('Все выпуски'!$L$3*'Все выпуски'!$L$6/100)/366*(B471-IF(C471="Нет",VLOOKUP(A471,'Aigen18-RF'!$A$2:$C$23,3,0),VLOOKUP((A471-1),'Aigen18-RF'!$A$2:$C$23,3,0))),2)</f>
        <v>5.03</v>
      </c>
      <c r="G471" s="43">
        <f>COUNTIF(D472:$D$1857,365)</f>
        <v>1095</v>
      </c>
      <c r="H471" s="43">
        <f>COUNTIF(D472:$D$1857,366)</f>
        <v>291</v>
      </c>
      <c r="I471" s="2"/>
    </row>
    <row r="472" spans="1:9" x14ac:dyDescent="0.25">
      <c r="A472" s="1">
        <f>COUNTIF($C$2:C472,"Да")</f>
        <v>5</v>
      </c>
      <c r="B472" s="45">
        <f t="shared" si="15"/>
        <v>45573</v>
      </c>
      <c r="C472" s="42" t="str">
        <f>IF(ISERROR(VLOOKUP(B472,'Aigen18-RF'!$C$3:$C$23,1,0)),"Нет","Да")</f>
        <v>Нет</v>
      </c>
      <c r="D472" s="43">
        <f t="shared" si="14"/>
        <v>366</v>
      </c>
      <c r="E472" s="44">
        <f>ROUND(('Все выпуски'!$L$3*'Все выпуски'!$L$6/100)/366*(B472-IF(C472="Нет",VLOOKUP(A472,'Aigen18-RF'!$A$2:$C$23,3,0),VLOOKUP((A472-1),'Aigen18-RF'!$A$2:$C$23,3,0))),2)</f>
        <v>5.14</v>
      </c>
      <c r="G472" s="43">
        <f>COUNTIF(D473:$D$1857,365)</f>
        <v>1095</v>
      </c>
      <c r="H472" s="43">
        <f>COUNTIF(D473:$D$1857,366)</f>
        <v>290</v>
      </c>
      <c r="I472" s="2"/>
    </row>
    <row r="473" spans="1:9" x14ac:dyDescent="0.25">
      <c r="A473" s="1">
        <f>COUNTIF($C$2:C473,"Да")</f>
        <v>5</v>
      </c>
      <c r="B473" s="45">
        <f t="shared" si="15"/>
        <v>45574</v>
      </c>
      <c r="C473" s="42" t="str">
        <f>IF(ISERROR(VLOOKUP(B473,'Aigen18-RF'!$C$3:$C$23,1,0)),"Нет","Да")</f>
        <v>Нет</v>
      </c>
      <c r="D473" s="43">
        <f t="shared" si="14"/>
        <v>366</v>
      </c>
      <c r="E473" s="44">
        <f>ROUND(('Все выпуски'!$L$3*'Все выпуски'!$L$6/100)/366*(B473-IF(C473="Нет",VLOOKUP(A473,'Aigen18-RF'!$A$2:$C$23,3,0),VLOOKUP((A473-1),'Aigen18-RF'!$A$2:$C$23,3,0))),2)</f>
        <v>5.25</v>
      </c>
      <c r="G473" s="43">
        <f>COUNTIF(D474:$D$1857,365)</f>
        <v>1095</v>
      </c>
      <c r="H473" s="43">
        <f>COUNTIF(D474:$D$1857,366)</f>
        <v>289</v>
      </c>
      <c r="I473" s="2"/>
    </row>
    <row r="474" spans="1:9" x14ac:dyDescent="0.25">
      <c r="A474" s="1">
        <f>COUNTIF($C$2:C474,"Да")</f>
        <v>5</v>
      </c>
      <c r="B474" s="45">
        <f t="shared" si="15"/>
        <v>45575</v>
      </c>
      <c r="C474" s="42" t="str">
        <f>IF(ISERROR(VLOOKUP(B474,'Aigen18-RF'!$C$3:$C$23,1,0)),"Нет","Да")</f>
        <v>Нет</v>
      </c>
      <c r="D474" s="43">
        <f t="shared" si="14"/>
        <v>366</v>
      </c>
      <c r="E474" s="44">
        <f>ROUND(('Все выпуски'!$L$3*'Все выпуски'!$L$6/100)/366*(B474-IF(C474="Нет",VLOOKUP(A474,'Aigen18-RF'!$A$2:$C$23,3,0),VLOOKUP((A474-1),'Aigen18-RF'!$A$2:$C$23,3,0))),2)</f>
        <v>5.36</v>
      </c>
      <c r="G474" s="43">
        <f>COUNTIF(D475:$D$1857,365)</f>
        <v>1095</v>
      </c>
      <c r="H474" s="43">
        <f>COUNTIF(D475:$D$1857,366)</f>
        <v>288</v>
      </c>
      <c r="I474" s="2"/>
    </row>
    <row r="475" spans="1:9" x14ac:dyDescent="0.25">
      <c r="A475" s="1">
        <f>COUNTIF($C$2:C475,"Да")</f>
        <v>5</v>
      </c>
      <c r="B475" s="45">
        <f t="shared" si="15"/>
        <v>45576</v>
      </c>
      <c r="C475" s="42" t="str">
        <f>IF(ISERROR(VLOOKUP(B475,'Aigen18-RF'!$C$3:$C$23,1,0)),"Нет","Да")</f>
        <v>Нет</v>
      </c>
      <c r="D475" s="43">
        <f t="shared" si="14"/>
        <v>366</v>
      </c>
      <c r="E475" s="44">
        <f>ROUND(('Все выпуски'!$L$3*'Все выпуски'!$L$6/100)/366*(B475-IF(C475="Нет",VLOOKUP(A475,'Aigen18-RF'!$A$2:$C$23,3,0),VLOOKUP((A475-1),'Aigen18-RF'!$A$2:$C$23,3,0))),2)</f>
        <v>5.46</v>
      </c>
      <c r="G475" s="43">
        <f>COUNTIF(D476:$D$1857,365)</f>
        <v>1095</v>
      </c>
      <c r="H475" s="43">
        <f>COUNTIF(D476:$D$1857,366)</f>
        <v>287</v>
      </c>
      <c r="I475" s="2"/>
    </row>
    <row r="476" spans="1:9" x14ac:dyDescent="0.25">
      <c r="A476" s="1">
        <f>COUNTIF($C$2:C476,"Да")</f>
        <v>5</v>
      </c>
      <c r="B476" s="45">
        <f t="shared" si="15"/>
        <v>45577</v>
      </c>
      <c r="C476" s="42" t="str">
        <f>IF(ISERROR(VLOOKUP(B476,'Aigen18-RF'!$C$3:$C$23,1,0)),"Нет","Да")</f>
        <v>Нет</v>
      </c>
      <c r="D476" s="43">
        <f t="shared" si="14"/>
        <v>366</v>
      </c>
      <c r="E476" s="44">
        <f>ROUND(('Все выпуски'!$L$3*'Все выпуски'!$L$6/100)/366*(B476-IF(C476="Нет",VLOOKUP(A476,'Aigen18-RF'!$A$2:$C$23,3,0),VLOOKUP((A476-1),'Aigen18-RF'!$A$2:$C$23,3,0))),2)</f>
        <v>5.57</v>
      </c>
      <c r="G476" s="43">
        <f>COUNTIF(D477:$D$1857,365)</f>
        <v>1095</v>
      </c>
      <c r="H476" s="43">
        <f>COUNTIF(D477:$D$1857,366)</f>
        <v>286</v>
      </c>
      <c r="I476" s="2"/>
    </row>
    <row r="477" spans="1:9" x14ac:dyDescent="0.25">
      <c r="A477" s="1">
        <f>COUNTIF($C$2:C477,"Да")</f>
        <v>5</v>
      </c>
      <c r="B477" s="45">
        <f t="shared" si="15"/>
        <v>45578</v>
      </c>
      <c r="C477" s="42" t="str">
        <f>IF(ISERROR(VLOOKUP(B477,'Aigen18-RF'!$C$3:$C$23,1,0)),"Нет","Да")</f>
        <v>Нет</v>
      </c>
      <c r="D477" s="43">
        <f t="shared" si="14"/>
        <v>366</v>
      </c>
      <c r="E477" s="44">
        <f>ROUND(('Все выпуски'!$L$3*'Все выпуски'!$L$6/100)/366*(B477-IF(C477="Нет",VLOOKUP(A477,'Aigen18-RF'!$A$2:$C$23,3,0),VLOOKUP((A477-1),'Aigen18-RF'!$A$2:$C$23,3,0))),2)</f>
        <v>5.68</v>
      </c>
      <c r="G477" s="43">
        <f>COUNTIF(D478:$D$1857,365)</f>
        <v>1095</v>
      </c>
      <c r="H477" s="43">
        <f>COUNTIF(D478:$D$1857,366)</f>
        <v>285</v>
      </c>
      <c r="I477" s="2"/>
    </row>
    <row r="478" spans="1:9" x14ac:dyDescent="0.25">
      <c r="A478" s="1">
        <f>COUNTIF($C$2:C478,"Да")</f>
        <v>5</v>
      </c>
      <c r="B478" s="45">
        <f t="shared" si="15"/>
        <v>45579</v>
      </c>
      <c r="C478" s="42" t="str">
        <f>IF(ISERROR(VLOOKUP(B478,'Aigen18-RF'!$C$3:$C$23,1,0)),"Нет","Да")</f>
        <v>Нет</v>
      </c>
      <c r="D478" s="43">
        <f t="shared" si="14"/>
        <v>366</v>
      </c>
      <c r="E478" s="44">
        <f>ROUND(('Все выпуски'!$L$3*'Все выпуски'!$L$6/100)/366*(B478-IF(C478="Нет",VLOOKUP(A478,'Aigen18-RF'!$A$2:$C$23,3,0),VLOOKUP((A478-1),'Aigen18-RF'!$A$2:$C$23,3,0))),2)</f>
        <v>5.79</v>
      </c>
      <c r="G478" s="43">
        <f>COUNTIF(D479:$D$1857,365)</f>
        <v>1095</v>
      </c>
      <c r="H478" s="43">
        <f>COUNTIF(D479:$D$1857,366)</f>
        <v>284</v>
      </c>
      <c r="I478" s="2"/>
    </row>
    <row r="479" spans="1:9" x14ac:dyDescent="0.25">
      <c r="A479" s="1">
        <f>COUNTIF($C$2:C479,"Да")</f>
        <v>5</v>
      </c>
      <c r="B479" s="45">
        <f t="shared" si="15"/>
        <v>45580</v>
      </c>
      <c r="C479" s="42" t="str">
        <f>IF(ISERROR(VLOOKUP(B479,'Aigen18-RF'!$C$3:$C$23,1,0)),"Нет","Да")</f>
        <v>Нет</v>
      </c>
      <c r="D479" s="43">
        <f t="shared" si="14"/>
        <v>366</v>
      </c>
      <c r="E479" s="44">
        <f>ROUND(('Все выпуски'!$L$3*'Все выпуски'!$L$6/100)/366*(B479-IF(C479="Нет",VLOOKUP(A479,'Aigen18-RF'!$A$2:$C$23,3,0),VLOOKUP((A479-1),'Aigen18-RF'!$A$2:$C$23,3,0))),2)</f>
        <v>5.9</v>
      </c>
      <c r="G479" s="43">
        <f>COUNTIF(D480:$D$1857,365)</f>
        <v>1095</v>
      </c>
      <c r="H479" s="43">
        <f>COUNTIF(D480:$D$1857,366)</f>
        <v>283</v>
      </c>
      <c r="I479" s="2"/>
    </row>
    <row r="480" spans="1:9" x14ac:dyDescent="0.25">
      <c r="A480" s="1">
        <f>COUNTIF($C$2:C480,"Да")</f>
        <v>5</v>
      </c>
      <c r="B480" s="45">
        <f t="shared" si="15"/>
        <v>45581</v>
      </c>
      <c r="C480" s="42" t="str">
        <f>IF(ISERROR(VLOOKUP(B480,'Aigen18-RF'!$C$3:$C$23,1,0)),"Нет","Да")</f>
        <v>Нет</v>
      </c>
      <c r="D480" s="43">
        <f t="shared" si="14"/>
        <v>366</v>
      </c>
      <c r="E480" s="44">
        <f>ROUND(('Все выпуски'!$L$3*'Все выпуски'!$L$6/100)/366*(B480-IF(C480="Нет",VLOOKUP(A480,'Aigen18-RF'!$A$2:$C$23,3,0),VLOOKUP((A480-1),'Aigen18-RF'!$A$2:$C$23,3,0))),2)</f>
        <v>6.01</v>
      </c>
      <c r="G480" s="43">
        <f>COUNTIF(D481:$D$1857,365)</f>
        <v>1095</v>
      </c>
      <c r="H480" s="43">
        <f>COUNTIF(D481:$D$1857,366)</f>
        <v>282</v>
      </c>
      <c r="I480" s="2"/>
    </row>
    <row r="481" spans="1:9" x14ac:dyDescent="0.25">
      <c r="A481" s="1">
        <f>COUNTIF($C$2:C481,"Да")</f>
        <v>5</v>
      </c>
      <c r="B481" s="45">
        <f t="shared" si="15"/>
        <v>45582</v>
      </c>
      <c r="C481" s="42" t="str">
        <f>IF(ISERROR(VLOOKUP(B481,'Aigen18-RF'!$C$3:$C$23,1,0)),"Нет","Да")</f>
        <v>Нет</v>
      </c>
      <c r="D481" s="43">
        <f t="shared" si="14"/>
        <v>366</v>
      </c>
      <c r="E481" s="44">
        <f>ROUND(('Все выпуски'!$L$3*'Все выпуски'!$L$6/100)/366*(B481-IF(C481="Нет",VLOOKUP(A481,'Aigen18-RF'!$A$2:$C$23,3,0),VLOOKUP((A481-1),'Aigen18-RF'!$A$2:$C$23,3,0))),2)</f>
        <v>6.12</v>
      </c>
      <c r="G481" s="43">
        <f>COUNTIF(D482:$D$1857,365)</f>
        <v>1095</v>
      </c>
      <c r="H481" s="43">
        <f>COUNTIF(D482:$D$1857,366)</f>
        <v>281</v>
      </c>
      <c r="I481" s="2"/>
    </row>
    <row r="482" spans="1:9" x14ac:dyDescent="0.25">
      <c r="A482" s="1">
        <f>COUNTIF($C$2:C482,"Да")</f>
        <v>5</v>
      </c>
      <c r="B482" s="45">
        <f t="shared" si="15"/>
        <v>45583</v>
      </c>
      <c r="C482" s="42" t="str">
        <f>IF(ISERROR(VLOOKUP(B482,'Aigen18-RF'!$C$3:$C$23,1,0)),"Нет","Да")</f>
        <v>Нет</v>
      </c>
      <c r="D482" s="43">
        <f t="shared" si="14"/>
        <v>366</v>
      </c>
      <c r="E482" s="44">
        <f>ROUND(('Все выпуски'!$L$3*'Все выпуски'!$L$6/100)/366*(B482-IF(C482="Нет",VLOOKUP(A482,'Aigen18-RF'!$A$2:$C$23,3,0),VLOOKUP((A482-1),'Aigen18-RF'!$A$2:$C$23,3,0))),2)</f>
        <v>6.23</v>
      </c>
      <c r="G482" s="43">
        <f>COUNTIF(D483:$D$1857,365)</f>
        <v>1095</v>
      </c>
      <c r="H482" s="43">
        <f>COUNTIF(D483:$D$1857,366)</f>
        <v>280</v>
      </c>
      <c r="I482" s="2"/>
    </row>
    <row r="483" spans="1:9" x14ac:dyDescent="0.25">
      <c r="A483" s="1">
        <f>COUNTIF($C$2:C483,"Да")</f>
        <v>5</v>
      </c>
      <c r="B483" s="45">
        <f t="shared" si="15"/>
        <v>45584</v>
      </c>
      <c r="C483" s="42" t="str">
        <f>IF(ISERROR(VLOOKUP(B483,'Aigen18-RF'!$C$3:$C$23,1,0)),"Нет","Да")</f>
        <v>Нет</v>
      </c>
      <c r="D483" s="43">
        <f t="shared" si="14"/>
        <v>366</v>
      </c>
      <c r="E483" s="44">
        <f>ROUND(('Все выпуски'!$L$3*'Все выпуски'!$L$6/100)/366*(B483-IF(C483="Нет",VLOOKUP(A483,'Aigen18-RF'!$A$2:$C$23,3,0),VLOOKUP((A483-1),'Aigen18-RF'!$A$2:$C$23,3,0))),2)</f>
        <v>6.34</v>
      </c>
      <c r="G483" s="43">
        <f>COUNTIF(D484:$D$1857,365)</f>
        <v>1095</v>
      </c>
      <c r="H483" s="43">
        <f>COUNTIF(D484:$D$1857,366)</f>
        <v>279</v>
      </c>
      <c r="I483" s="2"/>
    </row>
    <row r="484" spans="1:9" x14ac:dyDescent="0.25">
      <c r="A484" s="1">
        <f>COUNTIF($C$2:C484,"Да")</f>
        <v>5</v>
      </c>
      <c r="B484" s="45">
        <f t="shared" si="15"/>
        <v>45585</v>
      </c>
      <c r="C484" s="42" t="str">
        <f>IF(ISERROR(VLOOKUP(B484,'Aigen18-RF'!$C$3:$C$23,1,0)),"Нет","Да")</f>
        <v>Нет</v>
      </c>
      <c r="D484" s="43">
        <f t="shared" si="14"/>
        <v>366</v>
      </c>
      <c r="E484" s="44">
        <f>ROUND(('Все выпуски'!$L$3*'Все выпуски'!$L$6/100)/366*(B484-IF(C484="Нет",VLOOKUP(A484,'Aigen18-RF'!$A$2:$C$23,3,0),VLOOKUP((A484-1),'Aigen18-RF'!$A$2:$C$23,3,0))),2)</f>
        <v>6.45</v>
      </c>
      <c r="G484" s="43">
        <f>COUNTIF(D485:$D$1857,365)</f>
        <v>1095</v>
      </c>
      <c r="H484" s="43">
        <f>COUNTIF(D485:$D$1857,366)</f>
        <v>278</v>
      </c>
      <c r="I484" s="2"/>
    </row>
    <row r="485" spans="1:9" x14ac:dyDescent="0.25">
      <c r="A485" s="1">
        <f>COUNTIF($C$2:C485,"Да")</f>
        <v>5</v>
      </c>
      <c r="B485" s="45">
        <f t="shared" si="15"/>
        <v>45586</v>
      </c>
      <c r="C485" s="42" t="str">
        <f>IF(ISERROR(VLOOKUP(B485,'Aigen18-RF'!$C$3:$C$23,1,0)),"Нет","Да")</f>
        <v>Нет</v>
      </c>
      <c r="D485" s="43">
        <f t="shared" si="14"/>
        <v>366</v>
      </c>
      <c r="E485" s="44">
        <f>ROUND(('Все выпуски'!$L$3*'Все выпуски'!$L$6/100)/366*(B485-IF(C485="Нет",VLOOKUP(A485,'Aigen18-RF'!$A$2:$C$23,3,0),VLOOKUP((A485-1),'Aigen18-RF'!$A$2:$C$23,3,0))),2)</f>
        <v>6.56</v>
      </c>
      <c r="G485" s="43">
        <f>COUNTIF(D486:$D$1857,365)</f>
        <v>1095</v>
      </c>
      <c r="H485" s="43">
        <f>COUNTIF(D486:$D$1857,366)</f>
        <v>277</v>
      </c>
      <c r="I485" s="2"/>
    </row>
    <row r="486" spans="1:9" x14ac:dyDescent="0.25">
      <c r="A486" s="1">
        <f>COUNTIF($C$2:C486,"Да")</f>
        <v>5</v>
      </c>
      <c r="B486" s="45">
        <f t="shared" si="15"/>
        <v>45587</v>
      </c>
      <c r="C486" s="42" t="str">
        <f>IF(ISERROR(VLOOKUP(B486,'Aigen18-RF'!$C$3:$C$23,1,0)),"Нет","Да")</f>
        <v>Нет</v>
      </c>
      <c r="D486" s="43">
        <f t="shared" si="14"/>
        <v>366</v>
      </c>
      <c r="E486" s="44">
        <f>ROUND(('Все выпуски'!$L$3*'Все выпуски'!$L$6/100)/366*(B486-IF(C486="Нет",VLOOKUP(A486,'Aigen18-RF'!$A$2:$C$23,3,0),VLOOKUP((A486-1),'Aigen18-RF'!$A$2:$C$23,3,0))),2)</f>
        <v>6.67</v>
      </c>
      <c r="G486" s="43">
        <f>COUNTIF(D487:$D$1857,365)</f>
        <v>1095</v>
      </c>
      <c r="H486" s="43">
        <f>COUNTIF(D487:$D$1857,366)</f>
        <v>276</v>
      </c>
      <c r="I486" s="2"/>
    </row>
    <row r="487" spans="1:9" x14ac:dyDescent="0.25">
      <c r="A487" s="1">
        <f>COUNTIF($C$2:C487,"Да")</f>
        <v>5</v>
      </c>
      <c r="B487" s="45">
        <f t="shared" si="15"/>
        <v>45588</v>
      </c>
      <c r="C487" s="42" t="str">
        <f>IF(ISERROR(VLOOKUP(B487,'Aigen18-RF'!$C$3:$C$23,1,0)),"Нет","Да")</f>
        <v>Нет</v>
      </c>
      <c r="D487" s="43">
        <f t="shared" si="14"/>
        <v>366</v>
      </c>
      <c r="E487" s="44">
        <f>ROUND(('Все выпуски'!$L$3*'Все выпуски'!$L$6/100)/366*(B487-IF(C487="Нет",VLOOKUP(A487,'Aigen18-RF'!$A$2:$C$23,3,0),VLOOKUP((A487-1),'Aigen18-RF'!$A$2:$C$23,3,0))),2)</f>
        <v>6.78</v>
      </c>
      <c r="G487" s="43">
        <f>COUNTIF(D488:$D$1857,365)</f>
        <v>1095</v>
      </c>
      <c r="H487" s="43">
        <f>COUNTIF(D488:$D$1857,366)</f>
        <v>275</v>
      </c>
      <c r="I487" s="2"/>
    </row>
    <row r="488" spans="1:9" x14ac:dyDescent="0.25">
      <c r="A488" s="1">
        <f>COUNTIF($C$2:C488,"Да")</f>
        <v>5</v>
      </c>
      <c r="B488" s="45">
        <f t="shared" si="15"/>
        <v>45589</v>
      </c>
      <c r="C488" s="42" t="str">
        <f>IF(ISERROR(VLOOKUP(B488,'Aigen18-RF'!$C$3:$C$23,1,0)),"Нет","Да")</f>
        <v>Нет</v>
      </c>
      <c r="D488" s="43">
        <f t="shared" si="14"/>
        <v>366</v>
      </c>
      <c r="E488" s="44">
        <f>ROUND(('Все выпуски'!$L$3*'Все выпуски'!$L$6/100)/366*(B488-IF(C488="Нет",VLOOKUP(A488,'Aigen18-RF'!$A$2:$C$23,3,0),VLOOKUP((A488-1),'Aigen18-RF'!$A$2:$C$23,3,0))),2)</f>
        <v>6.89</v>
      </c>
      <c r="G488" s="43">
        <f>COUNTIF(D489:$D$1857,365)</f>
        <v>1095</v>
      </c>
      <c r="H488" s="43">
        <f>COUNTIF(D489:$D$1857,366)</f>
        <v>274</v>
      </c>
      <c r="I488" s="2"/>
    </row>
    <row r="489" spans="1:9" x14ac:dyDescent="0.25">
      <c r="A489" s="1">
        <f>COUNTIF($C$2:C489,"Да")</f>
        <v>5</v>
      </c>
      <c r="B489" s="45">
        <f t="shared" si="15"/>
        <v>45590</v>
      </c>
      <c r="C489" s="42" t="str">
        <f>IF(ISERROR(VLOOKUP(B489,'Aigen18-RF'!$C$3:$C$23,1,0)),"Нет","Да")</f>
        <v>Нет</v>
      </c>
      <c r="D489" s="43">
        <f t="shared" si="14"/>
        <v>366</v>
      </c>
      <c r="E489" s="44">
        <f>ROUND(('Все выпуски'!$L$3*'Все выпуски'!$L$6/100)/366*(B489-IF(C489="Нет",VLOOKUP(A489,'Aigen18-RF'!$A$2:$C$23,3,0),VLOOKUP((A489-1),'Aigen18-RF'!$A$2:$C$23,3,0))),2)</f>
        <v>6.99</v>
      </c>
      <c r="G489" s="43">
        <f>COUNTIF(D490:$D$1857,365)</f>
        <v>1095</v>
      </c>
      <c r="H489" s="43">
        <f>COUNTIF(D490:$D$1857,366)</f>
        <v>273</v>
      </c>
      <c r="I489" s="2"/>
    </row>
    <row r="490" spans="1:9" x14ac:dyDescent="0.25">
      <c r="A490" s="1">
        <f>COUNTIF($C$2:C490,"Да")</f>
        <v>5</v>
      </c>
      <c r="B490" s="45">
        <f t="shared" si="15"/>
        <v>45591</v>
      </c>
      <c r="C490" s="42" t="str">
        <f>IF(ISERROR(VLOOKUP(B490,'Aigen18-RF'!$C$3:$C$23,1,0)),"Нет","Да")</f>
        <v>Нет</v>
      </c>
      <c r="D490" s="43">
        <f t="shared" si="14"/>
        <v>366</v>
      </c>
      <c r="E490" s="44">
        <f>ROUND(('Все выпуски'!$L$3*'Все выпуски'!$L$6/100)/366*(B490-IF(C490="Нет",VLOOKUP(A490,'Aigen18-RF'!$A$2:$C$23,3,0),VLOOKUP((A490-1),'Aigen18-RF'!$A$2:$C$23,3,0))),2)</f>
        <v>7.1</v>
      </c>
      <c r="G490" s="43">
        <f>COUNTIF(D491:$D$1857,365)</f>
        <v>1095</v>
      </c>
      <c r="H490" s="43">
        <f>COUNTIF(D491:$D$1857,366)</f>
        <v>272</v>
      </c>
      <c r="I490" s="2"/>
    </row>
    <row r="491" spans="1:9" x14ac:dyDescent="0.25">
      <c r="A491" s="1">
        <f>COUNTIF($C$2:C491,"Да")</f>
        <v>5</v>
      </c>
      <c r="B491" s="45">
        <f t="shared" si="15"/>
        <v>45592</v>
      </c>
      <c r="C491" s="42" t="str">
        <f>IF(ISERROR(VLOOKUP(B491,'Aigen18-RF'!$C$3:$C$23,1,0)),"Нет","Да")</f>
        <v>Нет</v>
      </c>
      <c r="D491" s="43">
        <f t="shared" si="14"/>
        <v>366</v>
      </c>
      <c r="E491" s="44">
        <f>ROUND(('Все выпуски'!$L$3*'Все выпуски'!$L$6/100)/366*(B491-IF(C491="Нет",VLOOKUP(A491,'Aigen18-RF'!$A$2:$C$23,3,0),VLOOKUP((A491-1),'Aigen18-RF'!$A$2:$C$23,3,0))),2)</f>
        <v>7.21</v>
      </c>
      <c r="G491" s="43">
        <f>COUNTIF(D492:$D$1857,365)</f>
        <v>1095</v>
      </c>
      <c r="H491" s="43">
        <f>COUNTIF(D492:$D$1857,366)</f>
        <v>271</v>
      </c>
      <c r="I491" s="2"/>
    </row>
    <row r="492" spans="1:9" x14ac:dyDescent="0.25">
      <c r="A492" s="1">
        <f>COUNTIF($C$2:C492,"Да")</f>
        <v>5</v>
      </c>
      <c r="B492" s="45">
        <f t="shared" si="15"/>
        <v>45593</v>
      </c>
      <c r="C492" s="42" t="str">
        <f>IF(ISERROR(VLOOKUP(B492,'Aigen18-RF'!$C$3:$C$23,1,0)),"Нет","Да")</f>
        <v>Нет</v>
      </c>
      <c r="D492" s="43">
        <f t="shared" si="14"/>
        <v>366</v>
      </c>
      <c r="E492" s="44">
        <f>ROUND(('Все выпуски'!$L$3*'Все выпуски'!$L$6/100)/366*(B492-IF(C492="Нет",VLOOKUP(A492,'Aigen18-RF'!$A$2:$C$23,3,0),VLOOKUP((A492-1),'Aigen18-RF'!$A$2:$C$23,3,0))),2)</f>
        <v>7.32</v>
      </c>
      <c r="G492" s="43">
        <f>COUNTIF(D493:$D$1857,365)</f>
        <v>1095</v>
      </c>
      <c r="H492" s="43">
        <f>COUNTIF(D493:$D$1857,366)</f>
        <v>270</v>
      </c>
      <c r="I492" s="2"/>
    </row>
    <row r="493" spans="1:9" x14ac:dyDescent="0.25">
      <c r="A493" s="1">
        <f>COUNTIF($C$2:C493,"Да")</f>
        <v>5</v>
      </c>
      <c r="B493" s="45">
        <f t="shared" si="15"/>
        <v>45594</v>
      </c>
      <c r="C493" s="42" t="str">
        <f>IF(ISERROR(VLOOKUP(B493,'Aigen18-RF'!$C$3:$C$23,1,0)),"Нет","Да")</f>
        <v>Нет</v>
      </c>
      <c r="D493" s="43">
        <f t="shared" si="14"/>
        <v>366</v>
      </c>
      <c r="E493" s="44">
        <f>ROUND(('Все выпуски'!$L$3*'Все выпуски'!$L$6/100)/366*(B493-IF(C493="Нет",VLOOKUP(A493,'Aigen18-RF'!$A$2:$C$23,3,0),VLOOKUP((A493-1),'Aigen18-RF'!$A$2:$C$23,3,0))),2)</f>
        <v>7.43</v>
      </c>
      <c r="G493" s="43">
        <f>COUNTIF(D494:$D$1857,365)</f>
        <v>1095</v>
      </c>
      <c r="H493" s="43">
        <f>COUNTIF(D494:$D$1857,366)</f>
        <v>269</v>
      </c>
      <c r="I493" s="2"/>
    </row>
    <row r="494" spans="1:9" x14ac:dyDescent="0.25">
      <c r="A494" s="1">
        <f>COUNTIF($C$2:C494,"Да")</f>
        <v>5</v>
      </c>
      <c r="B494" s="45">
        <f t="shared" si="15"/>
        <v>45595</v>
      </c>
      <c r="C494" s="42" t="str">
        <f>IF(ISERROR(VLOOKUP(B494,'Aigen18-RF'!$C$3:$C$23,1,0)),"Нет","Да")</f>
        <v>Нет</v>
      </c>
      <c r="D494" s="43">
        <f t="shared" si="14"/>
        <v>366</v>
      </c>
      <c r="E494" s="44">
        <f>ROUND(('Все выпуски'!$L$3*'Все выпуски'!$L$6/100)/366*(B494-IF(C494="Нет",VLOOKUP(A494,'Aigen18-RF'!$A$2:$C$23,3,0),VLOOKUP((A494-1),'Aigen18-RF'!$A$2:$C$23,3,0))),2)</f>
        <v>7.54</v>
      </c>
      <c r="G494" s="43">
        <f>COUNTIF(D495:$D$1857,365)</f>
        <v>1095</v>
      </c>
      <c r="H494" s="43">
        <f>COUNTIF(D495:$D$1857,366)</f>
        <v>268</v>
      </c>
      <c r="I494" s="2"/>
    </row>
    <row r="495" spans="1:9" x14ac:dyDescent="0.25">
      <c r="A495" s="1">
        <f>COUNTIF($C$2:C495,"Да")</f>
        <v>5</v>
      </c>
      <c r="B495" s="45">
        <f t="shared" si="15"/>
        <v>45596</v>
      </c>
      <c r="C495" s="42" t="str">
        <f>IF(ISERROR(VLOOKUP(B495,'Aigen18-RF'!$C$3:$C$23,1,0)),"Нет","Да")</f>
        <v>Нет</v>
      </c>
      <c r="D495" s="43">
        <f t="shared" si="14"/>
        <v>366</v>
      </c>
      <c r="E495" s="44">
        <f>ROUND(('Все выпуски'!$L$3*'Все выпуски'!$L$6/100)/366*(B495-IF(C495="Нет",VLOOKUP(A495,'Aigen18-RF'!$A$2:$C$23,3,0),VLOOKUP((A495-1),'Aigen18-RF'!$A$2:$C$23,3,0))),2)</f>
        <v>7.65</v>
      </c>
      <c r="G495" s="43">
        <f>COUNTIF(D496:$D$1857,365)</f>
        <v>1095</v>
      </c>
      <c r="H495" s="43">
        <f>COUNTIF(D496:$D$1857,366)</f>
        <v>267</v>
      </c>
      <c r="I495" s="2"/>
    </row>
    <row r="496" spans="1:9" x14ac:dyDescent="0.25">
      <c r="A496" s="1">
        <f>COUNTIF($C$2:C496,"Да")</f>
        <v>5</v>
      </c>
      <c r="B496" s="45">
        <f t="shared" si="15"/>
        <v>45597</v>
      </c>
      <c r="C496" s="42" t="str">
        <f>IF(ISERROR(VLOOKUP(B496,'Aigen18-RF'!$C$3:$C$23,1,0)),"Нет","Да")</f>
        <v>Нет</v>
      </c>
      <c r="D496" s="43">
        <f t="shared" si="14"/>
        <v>366</v>
      </c>
      <c r="E496" s="44">
        <f>ROUND(('Все выпуски'!$L$3*'Все выпуски'!$L$6/100)/366*(B496-IF(C496="Нет",VLOOKUP(A496,'Aigen18-RF'!$A$2:$C$23,3,0),VLOOKUP((A496-1),'Aigen18-RF'!$A$2:$C$23,3,0))),2)</f>
        <v>7.76</v>
      </c>
      <c r="G496" s="43">
        <f>COUNTIF(D497:$D$1857,365)</f>
        <v>1095</v>
      </c>
      <c r="H496" s="43">
        <f>COUNTIF(D497:$D$1857,366)</f>
        <v>266</v>
      </c>
      <c r="I496" s="2"/>
    </row>
    <row r="497" spans="1:9" x14ac:dyDescent="0.25">
      <c r="A497" s="1">
        <f>COUNTIF($C$2:C497,"Да")</f>
        <v>5</v>
      </c>
      <c r="B497" s="45">
        <f t="shared" si="15"/>
        <v>45598</v>
      </c>
      <c r="C497" s="42" t="str">
        <f>IF(ISERROR(VLOOKUP(B497,'Aigen18-RF'!$C$3:$C$23,1,0)),"Нет","Да")</f>
        <v>Нет</v>
      </c>
      <c r="D497" s="43">
        <f t="shared" si="14"/>
        <v>366</v>
      </c>
      <c r="E497" s="44">
        <f>ROUND(('Все выпуски'!$L$3*'Все выпуски'!$L$6/100)/366*(B497-IF(C497="Нет",VLOOKUP(A497,'Aigen18-RF'!$A$2:$C$23,3,0),VLOOKUP((A497-1),'Aigen18-RF'!$A$2:$C$23,3,0))),2)</f>
        <v>7.87</v>
      </c>
      <c r="G497" s="43">
        <f>COUNTIF(D498:$D$1857,365)</f>
        <v>1095</v>
      </c>
      <c r="H497" s="43">
        <f>COUNTIF(D498:$D$1857,366)</f>
        <v>265</v>
      </c>
      <c r="I497" s="2"/>
    </row>
    <row r="498" spans="1:9" x14ac:dyDescent="0.25">
      <c r="A498" s="1">
        <f>COUNTIF($C$2:C498,"Да")</f>
        <v>5</v>
      </c>
      <c r="B498" s="45">
        <f t="shared" si="15"/>
        <v>45599</v>
      </c>
      <c r="C498" s="42" t="str">
        <f>IF(ISERROR(VLOOKUP(B498,'Aigen18-RF'!$C$3:$C$23,1,0)),"Нет","Да")</f>
        <v>Нет</v>
      </c>
      <c r="D498" s="43">
        <f t="shared" si="14"/>
        <v>366</v>
      </c>
      <c r="E498" s="44">
        <f>ROUND(('Все выпуски'!$L$3*'Все выпуски'!$L$6/100)/366*(B498-IF(C498="Нет",VLOOKUP(A498,'Aigen18-RF'!$A$2:$C$23,3,0),VLOOKUP((A498-1),'Aigen18-RF'!$A$2:$C$23,3,0))),2)</f>
        <v>7.98</v>
      </c>
      <c r="G498" s="43">
        <f>COUNTIF(D499:$D$1857,365)</f>
        <v>1095</v>
      </c>
      <c r="H498" s="43">
        <f>COUNTIF(D499:$D$1857,366)</f>
        <v>264</v>
      </c>
      <c r="I498" s="2"/>
    </row>
    <row r="499" spans="1:9" x14ac:dyDescent="0.25">
      <c r="A499" s="1">
        <f>COUNTIF($C$2:C499,"Да")</f>
        <v>5</v>
      </c>
      <c r="B499" s="45">
        <f t="shared" si="15"/>
        <v>45600</v>
      </c>
      <c r="C499" s="42" t="str">
        <f>IF(ISERROR(VLOOKUP(B499,'Aigen18-RF'!$C$3:$C$23,1,0)),"Нет","Да")</f>
        <v>Нет</v>
      </c>
      <c r="D499" s="43">
        <f t="shared" si="14"/>
        <v>366</v>
      </c>
      <c r="E499" s="44">
        <f>ROUND(('Все выпуски'!$L$3*'Все выпуски'!$L$6/100)/366*(B499-IF(C499="Нет",VLOOKUP(A499,'Aigen18-RF'!$A$2:$C$23,3,0),VLOOKUP((A499-1),'Aigen18-RF'!$A$2:$C$23,3,0))),2)</f>
        <v>8.09</v>
      </c>
      <c r="G499" s="43">
        <f>COUNTIF(D500:$D$1857,365)</f>
        <v>1095</v>
      </c>
      <c r="H499" s="43">
        <f>COUNTIF(D500:$D$1857,366)</f>
        <v>263</v>
      </c>
      <c r="I499" s="2"/>
    </row>
    <row r="500" spans="1:9" x14ac:dyDescent="0.25">
      <c r="A500" s="1">
        <f>COUNTIF($C$2:C500,"Да")</f>
        <v>5</v>
      </c>
      <c r="B500" s="45">
        <f t="shared" si="15"/>
        <v>45601</v>
      </c>
      <c r="C500" s="42" t="str">
        <f>IF(ISERROR(VLOOKUP(B500,'Aigen18-RF'!$C$3:$C$23,1,0)),"Нет","Да")</f>
        <v>Нет</v>
      </c>
      <c r="D500" s="43">
        <f t="shared" si="14"/>
        <v>366</v>
      </c>
      <c r="E500" s="44">
        <f>ROUND(('Все выпуски'!$L$3*'Все выпуски'!$L$6/100)/366*(B500-IF(C500="Нет",VLOOKUP(A500,'Aigen18-RF'!$A$2:$C$23,3,0),VLOOKUP((A500-1),'Aigen18-RF'!$A$2:$C$23,3,0))),2)</f>
        <v>8.1999999999999993</v>
      </c>
      <c r="G500" s="43">
        <f>COUNTIF(D501:$D$1857,365)</f>
        <v>1095</v>
      </c>
      <c r="H500" s="43">
        <f>COUNTIF(D501:$D$1857,366)</f>
        <v>262</v>
      </c>
      <c r="I500" s="2"/>
    </row>
    <row r="501" spans="1:9" x14ac:dyDescent="0.25">
      <c r="A501" s="1">
        <f>COUNTIF($C$2:C501,"Да")</f>
        <v>5</v>
      </c>
      <c r="B501" s="45">
        <f t="shared" si="15"/>
        <v>45602</v>
      </c>
      <c r="C501" s="42" t="str">
        <f>IF(ISERROR(VLOOKUP(B501,'Aigen18-RF'!$C$3:$C$23,1,0)),"Нет","Да")</f>
        <v>Нет</v>
      </c>
      <c r="D501" s="43">
        <f t="shared" si="14"/>
        <v>366</v>
      </c>
      <c r="E501" s="44">
        <f>ROUND(('Все выпуски'!$L$3*'Все выпуски'!$L$6/100)/366*(B501-IF(C501="Нет",VLOOKUP(A501,'Aigen18-RF'!$A$2:$C$23,3,0),VLOOKUP((A501-1),'Aigen18-RF'!$A$2:$C$23,3,0))),2)</f>
        <v>8.31</v>
      </c>
      <c r="G501" s="43">
        <f>COUNTIF(D502:$D$1857,365)</f>
        <v>1095</v>
      </c>
      <c r="H501" s="43">
        <f>COUNTIF(D502:$D$1857,366)</f>
        <v>261</v>
      </c>
      <c r="I501" s="2"/>
    </row>
    <row r="502" spans="1:9" x14ac:dyDescent="0.25">
      <c r="A502" s="1">
        <f>COUNTIF($C$2:C502,"Да")</f>
        <v>5</v>
      </c>
      <c r="B502" s="45">
        <f t="shared" si="15"/>
        <v>45603</v>
      </c>
      <c r="C502" s="42" t="str">
        <f>IF(ISERROR(VLOOKUP(B502,'Aigen18-RF'!$C$3:$C$23,1,0)),"Нет","Да")</f>
        <v>Нет</v>
      </c>
      <c r="D502" s="43">
        <f t="shared" si="14"/>
        <v>366</v>
      </c>
      <c r="E502" s="44">
        <f>ROUND(('Все выпуски'!$L$3*'Все выпуски'!$L$6/100)/366*(B502-IF(C502="Нет",VLOOKUP(A502,'Aigen18-RF'!$A$2:$C$23,3,0),VLOOKUP((A502-1),'Aigen18-RF'!$A$2:$C$23,3,0))),2)</f>
        <v>8.42</v>
      </c>
      <c r="G502" s="43">
        <f>COUNTIF(D503:$D$1857,365)</f>
        <v>1095</v>
      </c>
      <c r="H502" s="43">
        <f>COUNTIF(D503:$D$1857,366)</f>
        <v>260</v>
      </c>
      <c r="I502" s="2"/>
    </row>
    <row r="503" spans="1:9" x14ac:dyDescent="0.25">
      <c r="A503" s="1">
        <f>COUNTIF($C$2:C503,"Да")</f>
        <v>5</v>
      </c>
      <c r="B503" s="45">
        <f t="shared" si="15"/>
        <v>45604</v>
      </c>
      <c r="C503" s="42" t="str">
        <f>IF(ISERROR(VLOOKUP(B503,'Aigen18-RF'!$C$3:$C$23,1,0)),"Нет","Да")</f>
        <v>Нет</v>
      </c>
      <c r="D503" s="43">
        <f t="shared" si="14"/>
        <v>366</v>
      </c>
      <c r="E503" s="44">
        <f>ROUND(('Все выпуски'!$L$3*'Все выпуски'!$L$6/100)/366*(B503-IF(C503="Нет",VLOOKUP(A503,'Aigen18-RF'!$A$2:$C$23,3,0),VLOOKUP((A503-1),'Aigen18-RF'!$A$2:$C$23,3,0))),2)</f>
        <v>8.52</v>
      </c>
      <c r="G503" s="43">
        <f>COUNTIF(D504:$D$1857,365)</f>
        <v>1095</v>
      </c>
      <c r="H503" s="43">
        <f>COUNTIF(D504:$D$1857,366)</f>
        <v>259</v>
      </c>
      <c r="I503" s="2"/>
    </row>
    <row r="504" spans="1:9" x14ac:dyDescent="0.25">
      <c r="A504" s="1">
        <f>COUNTIF($C$2:C504,"Да")</f>
        <v>5</v>
      </c>
      <c r="B504" s="45">
        <f t="shared" si="15"/>
        <v>45605</v>
      </c>
      <c r="C504" s="42" t="str">
        <f>IF(ISERROR(VLOOKUP(B504,'Aigen18-RF'!$C$3:$C$23,1,0)),"Нет","Да")</f>
        <v>Нет</v>
      </c>
      <c r="D504" s="43">
        <f t="shared" si="14"/>
        <v>366</v>
      </c>
      <c r="E504" s="44">
        <f>ROUND(('Все выпуски'!$L$3*'Все выпуски'!$L$6/100)/366*(B504-IF(C504="Нет",VLOOKUP(A504,'Aigen18-RF'!$A$2:$C$23,3,0),VLOOKUP((A504-1),'Aigen18-RF'!$A$2:$C$23,3,0))),2)</f>
        <v>8.6300000000000008</v>
      </c>
      <c r="G504" s="43">
        <f>COUNTIF(D505:$D$1857,365)</f>
        <v>1095</v>
      </c>
      <c r="H504" s="43">
        <f>COUNTIF(D505:$D$1857,366)</f>
        <v>258</v>
      </c>
      <c r="I504" s="2"/>
    </row>
    <row r="505" spans="1:9" x14ac:dyDescent="0.25">
      <c r="A505" s="1">
        <f>COUNTIF($C$2:C505,"Да")</f>
        <v>5</v>
      </c>
      <c r="B505" s="45">
        <f t="shared" si="15"/>
        <v>45606</v>
      </c>
      <c r="C505" s="42" t="str">
        <f>IF(ISERROR(VLOOKUP(B505,'Aigen18-RF'!$C$3:$C$23,1,0)),"Нет","Да")</f>
        <v>Нет</v>
      </c>
      <c r="D505" s="43">
        <f t="shared" si="14"/>
        <v>366</v>
      </c>
      <c r="E505" s="44">
        <f>ROUND(('Все выпуски'!$L$3*'Все выпуски'!$L$6/100)/366*(B505-IF(C505="Нет",VLOOKUP(A505,'Aigen18-RF'!$A$2:$C$23,3,0),VLOOKUP((A505-1),'Aigen18-RF'!$A$2:$C$23,3,0))),2)</f>
        <v>8.74</v>
      </c>
      <c r="G505" s="43">
        <f>COUNTIF(D506:$D$1857,365)</f>
        <v>1095</v>
      </c>
      <c r="H505" s="43">
        <f>COUNTIF(D506:$D$1857,366)</f>
        <v>257</v>
      </c>
      <c r="I505" s="2"/>
    </row>
    <row r="506" spans="1:9" x14ac:dyDescent="0.25">
      <c r="A506" s="1">
        <f>COUNTIF($C$2:C506,"Да")</f>
        <v>5</v>
      </c>
      <c r="B506" s="45">
        <f t="shared" si="15"/>
        <v>45607</v>
      </c>
      <c r="C506" s="42" t="str">
        <f>IF(ISERROR(VLOOKUP(B506,'Aigen18-RF'!$C$3:$C$23,1,0)),"Нет","Да")</f>
        <v>Нет</v>
      </c>
      <c r="D506" s="43">
        <f t="shared" si="14"/>
        <v>366</v>
      </c>
      <c r="E506" s="44">
        <f>ROUND(('Все выпуски'!$L$3*'Все выпуски'!$L$6/100)/366*(B506-IF(C506="Нет",VLOOKUP(A506,'Aigen18-RF'!$A$2:$C$23,3,0),VLOOKUP((A506-1),'Aigen18-RF'!$A$2:$C$23,3,0))),2)</f>
        <v>8.85</v>
      </c>
      <c r="G506" s="43">
        <f>COUNTIF(D507:$D$1857,365)</f>
        <v>1095</v>
      </c>
      <c r="H506" s="43">
        <f>COUNTIF(D507:$D$1857,366)</f>
        <v>256</v>
      </c>
      <c r="I506" s="2"/>
    </row>
    <row r="507" spans="1:9" x14ac:dyDescent="0.25">
      <c r="A507" s="1">
        <f>COUNTIF($C$2:C507,"Да")</f>
        <v>5</v>
      </c>
      <c r="B507" s="45">
        <f t="shared" si="15"/>
        <v>45608</v>
      </c>
      <c r="C507" s="42" t="str">
        <f>IF(ISERROR(VLOOKUP(B507,'Aigen18-RF'!$C$3:$C$23,1,0)),"Нет","Да")</f>
        <v>Нет</v>
      </c>
      <c r="D507" s="43">
        <f t="shared" si="14"/>
        <v>366</v>
      </c>
      <c r="E507" s="44">
        <f>ROUND(('Все выпуски'!$L$3*'Все выпуски'!$L$6/100)/366*(B507-IF(C507="Нет",VLOOKUP(A507,'Aigen18-RF'!$A$2:$C$23,3,0),VLOOKUP((A507-1),'Aigen18-RF'!$A$2:$C$23,3,0))),2)</f>
        <v>8.9600000000000009</v>
      </c>
      <c r="G507" s="43">
        <f>COUNTIF(D508:$D$1857,365)</f>
        <v>1095</v>
      </c>
      <c r="H507" s="43">
        <f>COUNTIF(D508:$D$1857,366)</f>
        <v>255</v>
      </c>
      <c r="I507" s="2"/>
    </row>
    <row r="508" spans="1:9" x14ac:dyDescent="0.25">
      <c r="A508" s="1">
        <f>COUNTIF($C$2:C508,"Да")</f>
        <v>5</v>
      </c>
      <c r="B508" s="45">
        <f t="shared" si="15"/>
        <v>45609</v>
      </c>
      <c r="C508" s="42" t="str">
        <f>IF(ISERROR(VLOOKUP(B508,'Aigen18-RF'!$C$3:$C$23,1,0)),"Нет","Да")</f>
        <v>Нет</v>
      </c>
      <c r="D508" s="43">
        <f t="shared" si="14"/>
        <v>366</v>
      </c>
      <c r="E508" s="44">
        <f>ROUND(('Все выпуски'!$L$3*'Все выпуски'!$L$6/100)/366*(B508-IF(C508="Нет",VLOOKUP(A508,'Aigen18-RF'!$A$2:$C$23,3,0),VLOOKUP((A508-1),'Aigen18-RF'!$A$2:$C$23,3,0))),2)</f>
        <v>9.07</v>
      </c>
      <c r="G508" s="43">
        <f>COUNTIF(D509:$D$1857,365)</f>
        <v>1095</v>
      </c>
      <c r="H508" s="43">
        <f>COUNTIF(D509:$D$1857,366)</f>
        <v>254</v>
      </c>
      <c r="I508" s="2"/>
    </row>
    <row r="509" spans="1:9" x14ac:dyDescent="0.25">
      <c r="A509" s="1">
        <f>COUNTIF($C$2:C509,"Да")</f>
        <v>5</v>
      </c>
      <c r="B509" s="45">
        <f t="shared" si="15"/>
        <v>45610</v>
      </c>
      <c r="C509" s="42" t="str">
        <f>IF(ISERROR(VLOOKUP(B509,'Aigen18-RF'!$C$3:$C$23,1,0)),"Нет","Да")</f>
        <v>Нет</v>
      </c>
      <c r="D509" s="43">
        <f t="shared" si="14"/>
        <v>366</v>
      </c>
      <c r="E509" s="44">
        <f>ROUND(('Все выпуски'!$L$3*'Все выпуски'!$L$6/100)/366*(B509-IF(C509="Нет",VLOOKUP(A509,'Aigen18-RF'!$A$2:$C$23,3,0),VLOOKUP((A509-1),'Aigen18-RF'!$A$2:$C$23,3,0))),2)</f>
        <v>9.18</v>
      </c>
      <c r="G509" s="43">
        <f>COUNTIF(D510:$D$1857,365)</f>
        <v>1095</v>
      </c>
      <c r="H509" s="43">
        <f>COUNTIF(D510:$D$1857,366)</f>
        <v>253</v>
      </c>
      <c r="I509" s="2"/>
    </row>
    <row r="510" spans="1:9" x14ac:dyDescent="0.25">
      <c r="A510" s="1">
        <f>COUNTIF($C$2:C510,"Да")</f>
        <v>5</v>
      </c>
      <c r="B510" s="45">
        <f t="shared" si="15"/>
        <v>45611</v>
      </c>
      <c r="C510" s="42" t="str">
        <f>IF(ISERROR(VLOOKUP(B510,'Aigen18-RF'!$C$3:$C$23,1,0)),"Нет","Да")</f>
        <v>Нет</v>
      </c>
      <c r="D510" s="43">
        <f t="shared" si="14"/>
        <v>366</v>
      </c>
      <c r="E510" s="44">
        <f>ROUND(('Все выпуски'!$L$3*'Все выпуски'!$L$6/100)/366*(B510-IF(C510="Нет",VLOOKUP(A510,'Aigen18-RF'!$A$2:$C$23,3,0),VLOOKUP((A510-1),'Aigen18-RF'!$A$2:$C$23,3,0))),2)</f>
        <v>9.2899999999999991</v>
      </c>
      <c r="G510" s="43">
        <f>COUNTIF(D511:$D$1857,365)</f>
        <v>1095</v>
      </c>
      <c r="H510" s="43">
        <f>COUNTIF(D511:$D$1857,366)</f>
        <v>252</v>
      </c>
      <c r="I510" s="2"/>
    </row>
    <row r="511" spans="1:9" x14ac:dyDescent="0.25">
      <c r="A511" s="1">
        <f>COUNTIF($C$2:C511,"Да")</f>
        <v>5</v>
      </c>
      <c r="B511" s="45">
        <f t="shared" si="15"/>
        <v>45612</v>
      </c>
      <c r="C511" s="42" t="str">
        <f>IF(ISERROR(VLOOKUP(B511,'Aigen18-RF'!$C$3:$C$23,1,0)),"Нет","Да")</f>
        <v>Нет</v>
      </c>
      <c r="D511" s="43">
        <f t="shared" si="14"/>
        <v>366</v>
      </c>
      <c r="E511" s="44">
        <f>ROUND(('Все выпуски'!$L$3*'Все выпуски'!$L$6/100)/366*(B511-IF(C511="Нет",VLOOKUP(A511,'Aigen18-RF'!$A$2:$C$23,3,0),VLOOKUP((A511-1),'Aigen18-RF'!$A$2:$C$23,3,0))),2)</f>
        <v>9.4</v>
      </c>
      <c r="G511" s="43">
        <f>COUNTIF(D512:$D$1857,365)</f>
        <v>1095</v>
      </c>
      <c r="H511" s="43">
        <f>COUNTIF(D512:$D$1857,366)</f>
        <v>251</v>
      </c>
      <c r="I511" s="2"/>
    </row>
    <row r="512" spans="1:9" x14ac:dyDescent="0.25">
      <c r="A512" s="1">
        <f>COUNTIF($C$2:C512,"Да")</f>
        <v>5</v>
      </c>
      <c r="B512" s="45">
        <f t="shared" si="15"/>
        <v>45613</v>
      </c>
      <c r="C512" s="42" t="str">
        <f>IF(ISERROR(VLOOKUP(B512,'Aigen18-RF'!$C$3:$C$23,1,0)),"Нет","Да")</f>
        <v>Нет</v>
      </c>
      <c r="D512" s="43">
        <f t="shared" si="14"/>
        <v>366</v>
      </c>
      <c r="E512" s="44">
        <f>ROUND(('Все выпуски'!$L$3*'Все выпуски'!$L$6/100)/366*(B512-IF(C512="Нет",VLOOKUP(A512,'Aigen18-RF'!$A$2:$C$23,3,0),VLOOKUP((A512-1),'Aigen18-RF'!$A$2:$C$23,3,0))),2)</f>
        <v>9.51</v>
      </c>
      <c r="G512" s="43">
        <f>COUNTIF(D513:$D$1857,365)</f>
        <v>1095</v>
      </c>
      <c r="H512" s="43">
        <f>COUNTIF(D513:$D$1857,366)</f>
        <v>250</v>
      </c>
      <c r="I512" s="2"/>
    </row>
    <row r="513" spans="1:9" x14ac:dyDescent="0.25">
      <c r="A513" s="1">
        <f>COUNTIF($C$2:C513,"Да")</f>
        <v>5</v>
      </c>
      <c r="B513" s="45">
        <f t="shared" si="15"/>
        <v>45614</v>
      </c>
      <c r="C513" s="42" t="str">
        <f>IF(ISERROR(VLOOKUP(B513,'Aigen18-RF'!$C$3:$C$23,1,0)),"Нет","Да")</f>
        <v>Нет</v>
      </c>
      <c r="D513" s="43">
        <f t="shared" si="14"/>
        <v>366</v>
      </c>
      <c r="E513" s="44">
        <f>ROUND(('Все выпуски'!$L$3*'Все выпуски'!$L$6/100)/366*(B513-IF(C513="Нет",VLOOKUP(A513,'Aigen18-RF'!$A$2:$C$23,3,0),VLOOKUP((A513-1),'Aigen18-RF'!$A$2:$C$23,3,0))),2)</f>
        <v>9.6199999999999992</v>
      </c>
      <c r="G513" s="43">
        <f>COUNTIF(D514:$D$1857,365)</f>
        <v>1095</v>
      </c>
      <c r="H513" s="43">
        <f>COUNTIF(D514:$D$1857,366)</f>
        <v>249</v>
      </c>
      <c r="I513" s="2"/>
    </row>
    <row r="514" spans="1:9" x14ac:dyDescent="0.25">
      <c r="A514" s="1">
        <f>COUNTIF($C$2:C514,"Да")</f>
        <v>5</v>
      </c>
      <c r="B514" s="45">
        <f t="shared" si="15"/>
        <v>45615</v>
      </c>
      <c r="C514" s="42" t="str">
        <f>IF(ISERROR(VLOOKUP(B514,'Aigen18-RF'!$C$3:$C$23,1,0)),"Нет","Да")</f>
        <v>Нет</v>
      </c>
      <c r="D514" s="43">
        <f t="shared" si="14"/>
        <v>366</v>
      </c>
      <c r="E514" s="44">
        <f>ROUND(('Все выпуски'!$L$3*'Все выпуски'!$L$6/100)/366*(B514-IF(C514="Нет",VLOOKUP(A514,'Aigen18-RF'!$A$2:$C$23,3,0),VLOOKUP((A514-1),'Aigen18-RF'!$A$2:$C$23,3,0))),2)</f>
        <v>9.73</v>
      </c>
      <c r="G514" s="43">
        <f>COUNTIF(D515:$D$1857,365)</f>
        <v>1095</v>
      </c>
      <c r="H514" s="43">
        <f>COUNTIF(D515:$D$1857,366)</f>
        <v>248</v>
      </c>
      <c r="I514" s="2"/>
    </row>
    <row r="515" spans="1:9" x14ac:dyDescent="0.25">
      <c r="A515" s="1">
        <f>COUNTIF($C$2:C515,"Да")</f>
        <v>5</v>
      </c>
      <c r="B515" s="45">
        <f t="shared" si="15"/>
        <v>45616</v>
      </c>
      <c r="C515" s="42" t="str">
        <f>IF(ISERROR(VLOOKUP(B515,'Aigen18-RF'!$C$3:$C$23,1,0)),"Нет","Да")</f>
        <v>Нет</v>
      </c>
      <c r="D515" s="43">
        <f t="shared" ref="D515:D578" si="16">IF(MOD(YEAR(B515),4)=0,366,365)</f>
        <v>366</v>
      </c>
      <c r="E515" s="44">
        <f>ROUND(('Все выпуски'!$L$3*'Все выпуски'!$L$6/100)/366*(B515-IF(C515="Нет",VLOOKUP(A515,'Aigen18-RF'!$A$2:$C$23,3,0),VLOOKUP((A515-1),'Aigen18-RF'!$A$2:$C$23,3,0))),2)</f>
        <v>9.84</v>
      </c>
      <c r="G515" s="43">
        <f>COUNTIF(D516:$D$1857,365)</f>
        <v>1095</v>
      </c>
      <c r="H515" s="43">
        <f>COUNTIF(D516:$D$1857,366)</f>
        <v>247</v>
      </c>
      <c r="I515" s="2"/>
    </row>
    <row r="516" spans="1:9" x14ac:dyDescent="0.25">
      <c r="A516" s="1">
        <f>COUNTIF($C$2:C516,"Да")</f>
        <v>6</v>
      </c>
      <c r="B516" s="45">
        <f t="shared" ref="B516:B579" si="17">B515+1</f>
        <v>45617</v>
      </c>
      <c r="C516" s="42" t="str">
        <f>IF(ISERROR(VLOOKUP(B516,'Aigen18-RF'!$C$3:$C$23,1,0)),"Нет","Да")</f>
        <v>Да</v>
      </c>
      <c r="D516" s="43">
        <f t="shared" si="16"/>
        <v>366</v>
      </c>
      <c r="E516" s="44">
        <f>ROUND(('Все выпуски'!$L$3*'Все выпуски'!$L$6/100)/366*(B516-IF(C516="Нет",VLOOKUP(A516,'Aigen18-RF'!$A$2:$C$23,3,0),VLOOKUP((A516-1),'Aigen18-RF'!$A$2:$C$23,3,0))),2)</f>
        <v>9.9499999999999993</v>
      </c>
      <c r="G516" s="43">
        <f>COUNTIF(D517:$D$1857,365)</f>
        <v>1095</v>
      </c>
      <c r="H516" s="43">
        <f>COUNTIF(D517:$D$1857,366)</f>
        <v>246</v>
      </c>
      <c r="I516" s="2"/>
    </row>
    <row r="517" spans="1:9" x14ac:dyDescent="0.25">
      <c r="A517" s="1">
        <f>COUNTIF($C$2:C517,"Да")</f>
        <v>6</v>
      </c>
      <c r="B517" s="45">
        <f t="shared" si="17"/>
        <v>45618</v>
      </c>
      <c r="C517" s="42" t="str">
        <f>IF(ISERROR(VLOOKUP(B517,'Aigen18-RF'!$C$3:$C$23,1,0)),"Нет","Да")</f>
        <v>Нет</v>
      </c>
      <c r="D517" s="43">
        <f t="shared" si="16"/>
        <v>366</v>
      </c>
      <c r="E517" s="44">
        <f>ROUND(('Все выпуски'!$L$3*'Все выпуски'!$L$6/100)/366*(B517-IF(C517="Нет",VLOOKUP(A517,'Aigen18-RF'!$A$2:$C$23,3,0),VLOOKUP((A517-1),'Aigen18-RF'!$A$2:$C$23,3,0))),2)</f>
        <v>0.11</v>
      </c>
      <c r="G517" s="43">
        <f>COUNTIF(D518:$D$1857,365)</f>
        <v>1095</v>
      </c>
      <c r="H517" s="43">
        <f>COUNTIF(D518:$D$1857,366)</f>
        <v>245</v>
      </c>
      <c r="I517" s="2"/>
    </row>
    <row r="518" spans="1:9" x14ac:dyDescent="0.25">
      <c r="A518" s="1">
        <f>COUNTIF($C$2:C518,"Да")</f>
        <v>6</v>
      </c>
      <c r="B518" s="45">
        <f t="shared" si="17"/>
        <v>45619</v>
      </c>
      <c r="C518" s="42" t="str">
        <f>IF(ISERROR(VLOOKUP(B518,'Aigen18-RF'!$C$3:$C$23,1,0)),"Нет","Да")</f>
        <v>Нет</v>
      </c>
      <c r="D518" s="43">
        <f t="shared" si="16"/>
        <v>366</v>
      </c>
      <c r="E518" s="44">
        <f>ROUND(('Все выпуски'!$L$3*'Все выпуски'!$L$6/100)/366*(B518-IF(C518="Нет",VLOOKUP(A518,'Aigen18-RF'!$A$2:$C$23,3,0),VLOOKUP((A518-1),'Aigen18-RF'!$A$2:$C$23,3,0))),2)</f>
        <v>0.22</v>
      </c>
      <c r="G518" s="43">
        <f>COUNTIF(D519:$D$1857,365)</f>
        <v>1095</v>
      </c>
      <c r="H518" s="43">
        <f>COUNTIF(D519:$D$1857,366)</f>
        <v>244</v>
      </c>
      <c r="I518" s="2"/>
    </row>
    <row r="519" spans="1:9" x14ac:dyDescent="0.25">
      <c r="A519" s="1">
        <f>COUNTIF($C$2:C519,"Да")</f>
        <v>6</v>
      </c>
      <c r="B519" s="45">
        <f t="shared" si="17"/>
        <v>45620</v>
      </c>
      <c r="C519" s="42" t="str">
        <f>IF(ISERROR(VLOOKUP(B519,'Aigen18-RF'!$C$3:$C$23,1,0)),"Нет","Да")</f>
        <v>Нет</v>
      </c>
      <c r="D519" s="43">
        <f t="shared" si="16"/>
        <v>366</v>
      </c>
      <c r="E519" s="44">
        <f>ROUND(('Все выпуски'!$L$3*'Все выпуски'!$L$6/100)/366*(B519-IF(C519="Нет",VLOOKUP(A519,'Aigen18-RF'!$A$2:$C$23,3,0),VLOOKUP((A519-1),'Aigen18-RF'!$A$2:$C$23,3,0))),2)</f>
        <v>0.33</v>
      </c>
      <c r="G519" s="43">
        <f>COUNTIF(D520:$D$1857,365)</f>
        <v>1095</v>
      </c>
      <c r="H519" s="43">
        <f>COUNTIF(D520:$D$1857,366)</f>
        <v>243</v>
      </c>
      <c r="I519" s="2"/>
    </row>
    <row r="520" spans="1:9" x14ac:dyDescent="0.25">
      <c r="A520" s="1">
        <f>COUNTIF($C$2:C520,"Да")</f>
        <v>6</v>
      </c>
      <c r="B520" s="45">
        <f t="shared" si="17"/>
        <v>45621</v>
      </c>
      <c r="C520" s="42" t="str">
        <f>IF(ISERROR(VLOOKUP(B520,'Aigen18-RF'!$C$3:$C$23,1,0)),"Нет","Да")</f>
        <v>Нет</v>
      </c>
      <c r="D520" s="43">
        <f t="shared" si="16"/>
        <v>366</v>
      </c>
      <c r="E520" s="44">
        <f>ROUND(('Все выпуски'!$L$3*'Все выпуски'!$L$6/100)/366*(B520-IF(C520="Нет",VLOOKUP(A520,'Aigen18-RF'!$A$2:$C$23,3,0),VLOOKUP((A520-1),'Aigen18-RF'!$A$2:$C$23,3,0))),2)</f>
        <v>0.44</v>
      </c>
      <c r="G520" s="43">
        <f>COUNTIF(D521:$D$1857,365)</f>
        <v>1095</v>
      </c>
      <c r="H520" s="43">
        <f>COUNTIF(D521:$D$1857,366)</f>
        <v>242</v>
      </c>
      <c r="I520" s="2"/>
    </row>
    <row r="521" spans="1:9" x14ac:dyDescent="0.25">
      <c r="A521" s="1">
        <f>COUNTIF($C$2:C521,"Да")</f>
        <v>6</v>
      </c>
      <c r="B521" s="45">
        <f t="shared" si="17"/>
        <v>45622</v>
      </c>
      <c r="C521" s="42" t="str">
        <f>IF(ISERROR(VLOOKUP(B521,'Aigen18-RF'!$C$3:$C$23,1,0)),"Нет","Да")</f>
        <v>Нет</v>
      </c>
      <c r="D521" s="43">
        <f t="shared" si="16"/>
        <v>366</v>
      </c>
      <c r="E521" s="44">
        <f>ROUND(('Все выпуски'!$L$3*'Все выпуски'!$L$6/100)/366*(B521-IF(C521="Нет",VLOOKUP(A521,'Aigen18-RF'!$A$2:$C$23,3,0),VLOOKUP((A521-1),'Aigen18-RF'!$A$2:$C$23,3,0))),2)</f>
        <v>0.55000000000000004</v>
      </c>
      <c r="G521" s="43">
        <f>COUNTIF(D522:$D$1857,365)</f>
        <v>1095</v>
      </c>
      <c r="H521" s="43">
        <f>COUNTIF(D522:$D$1857,366)</f>
        <v>241</v>
      </c>
      <c r="I521" s="2"/>
    </row>
    <row r="522" spans="1:9" x14ac:dyDescent="0.25">
      <c r="A522" s="1">
        <f>COUNTIF($C$2:C522,"Да")</f>
        <v>6</v>
      </c>
      <c r="B522" s="45">
        <f t="shared" si="17"/>
        <v>45623</v>
      </c>
      <c r="C522" s="42" t="str">
        <f>IF(ISERROR(VLOOKUP(B522,'Aigen18-RF'!$C$3:$C$23,1,0)),"Нет","Да")</f>
        <v>Нет</v>
      </c>
      <c r="D522" s="43">
        <f t="shared" si="16"/>
        <v>366</v>
      </c>
      <c r="E522" s="44">
        <f>ROUND(('Все выпуски'!$L$3*'Все выпуски'!$L$6/100)/366*(B522-IF(C522="Нет",VLOOKUP(A522,'Aigen18-RF'!$A$2:$C$23,3,0),VLOOKUP((A522-1),'Aigen18-RF'!$A$2:$C$23,3,0))),2)</f>
        <v>0.66</v>
      </c>
      <c r="G522" s="43">
        <f>COUNTIF(D523:$D$1857,365)</f>
        <v>1095</v>
      </c>
      <c r="H522" s="43">
        <f>COUNTIF(D523:$D$1857,366)</f>
        <v>240</v>
      </c>
      <c r="I522" s="2"/>
    </row>
    <row r="523" spans="1:9" x14ac:dyDescent="0.25">
      <c r="A523" s="1">
        <f>COUNTIF($C$2:C523,"Да")</f>
        <v>6</v>
      </c>
      <c r="B523" s="45">
        <f t="shared" si="17"/>
        <v>45624</v>
      </c>
      <c r="C523" s="42" t="str">
        <f>IF(ISERROR(VLOOKUP(B523,'Aigen18-RF'!$C$3:$C$23,1,0)),"Нет","Да")</f>
        <v>Нет</v>
      </c>
      <c r="D523" s="43">
        <f t="shared" si="16"/>
        <v>366</v>
      </c>
      <c r="E523" s="44">
        <f>ROUND(('Все выпуски'!$L$3*'Все выпуски'!$L$6/100)/366*(B523-IF(C523="Нет",VLOOKUP(A523,'Aigen18-RF'!$A$2:$C$23,3,0),VLOOKUP((A523-1),'Aigen18-RF'!$A$2:$C$23,3,0))),2)</f>
        <v>0.77</v>
      </c>
      <c r="G523" s="43">
        <f>COUNTIF(D524:$D$1857,365)</f>
        <v>1095</v>
      </c>
      <c r="H523" s="43">
        <f>COUNTIF(D524:$D$1857,366)</f>
        <v>239</v>
      </c>
      <c r="I523" s="2"/>
    </row>
    <row r="524" spans="1:9" x14ac:dyDescent="0.25">
      <c r="A524" s="1">
        <f>COUNTIF($C$2:C524,"Да")</f>
        <v>6</v>
      </c>
      <c r="B524" s="45">
        <f t="shared" si="17"/>
        <v>45625</v>
      </c>
      <c r="C524" s="42" t="str">
        <f>IF(ISERROR(VLOOKUP(B524,'Aigen18-RF'!$C$3:$C$23,1,0)),"Нет","Да")</f>
        <v>Нет</v>
      </c>
      <c r="D524" s="43">
        <f t="shared" si="16"/>
        <v>366</v>
      </c>
      <c r="E524" s="44">
        <f>ROUND(('Все выпуски'!$L$3*'Все выпуски'!$L$6/100)/366*(B524-IF(C524="Нет",VLOOKUP(A524,'Aigen18-RF'!$A$2:$C$23,3,0),VLOOKUP((A524-1),'Aigen18-RF'!$A$2:$C$23,3,0))),2)</f>
        <v>0.87</v>
      </c>
      <c r="G524" s="43">
        <f>COUNTIF(D525:$D$1857,365)</f>
        <v>1095</v>
      </c>
      <c r="H524" s="43">
        <f>COUNTIF(D525:$D$1857,366)</f>
        <v>238</v>
      </c>
      <c r="I524" s="2"/>
    </row>
    <row r="525" spans="1:9" x14ac:dyDescent="0.25">
      <c r="A525" s="1">
        <f>COUNTIF($C$2:C525,"Да")</f>
        <v>6</v>
      </c>
      <c r="B525" s="45">
        <f t="shared" si="17"/>
        <v>45626</v>
      </c>
      <c r="C525" s="42" t="str">
        <f>IF(ISERROR(VLOOKUP(B525,'Aigen18-RF'!$C$3:$C$23,1,0)),"Нет","Да")</f>
        <v>Нет</v>
      </c>
      <c r="D525" s="43">
        <f t="shared" si="16"/>
        <v>366</v>
      </c>
      <c r="E525" s="44">
        <f>ROUND(('Все выпуски'!$L$3*'Все выпуски'!$L$6/100)/366*(B525-IF(C525="Нет",VLOOKUP(A525,'Aigen18-RF'!$A$2:$C$23,3,0),VLOOKUP((A525-1),'Aigen18-RF'!$A$2:$C$23,3,0))),2)</f>
        <v>0.98</v>
      </c>
      <c r="G525" s="43">
        <f>COUNTIF(D526:$D$1857,365)</f>
        <v>1095</v>
      </c>
      <c r="H525" s="43">
        <f>COUNTIF(D526:$D$1857,366)</f>
        <v>237</v>
      </c>
      <c r="I525" s="2"/>
    </row>
    <row r="526" spans="1:9" x14ac:dyDescent="0.25">
      <c r="A526" s="1">
        <f>COUNTIF($C$2:C526,"Да")</f>
        <v>6</v>
      </c>
      <c r="B526" s="45">
        <f t="shared" si="17"/>
        <v>45627</v>
      </c>
      <c r="C526" s="42" t="str">
        <f>IF(ISERROR(VLOOKUP(B526,'Aigen18-RF'!$C$3:$C$23,1,0)),"Нет","Да")</f>
        <v>Нет</v>
      </c>
      <c r="D526" s="43">
        <f t="shared" si="16"/>
        <v>366</v>
      </c>
      <c r="E526" s="44">
        <f>ROUND(('Все выпуски'!$L$3*'Все выпуски'!$L$6/100)/366*(B526-IF(C526="Нет",VLOOKUP(A526,'Aigen18-RF'!$A$2:$C$23,3,0),VLOOKUP((A526-1),'Aigen18-RF'!$A$2:$C$23,3,0))),2)</f>
        <v>1.0900000000000001</v>
      </c>
      <c r="G526" s="43">
        <f>COUNTIF(D527:$D$1857,365)</f>
        <v>1095</v>
      </c>
      <c r="H526" s="43">
        <f>COUNTIF(D527:$D$1857,366)</f>
        <v>236</v>
      </c>
      <c r="I526" s="2"/>
    </row>
    <row r="527" spans="1:9" x14ac:dyDescent="0.25">
      <c r="A527" s="1">
        <f>COUNTIF($C$2:C527,"Да")</f>
        <v>6</v>
      </c>
      <c r="B527" s="45">
        <f t="shared" si="17"/>
        <v>45628</v>
      </c>
      <c r="C527" s="42" t="str">
        <f>IF(ISERROR(VLOOKUP(B527,'Aigen18-RF'!$C$3:$C$23,1,0)),"Нет","Да")</f>
        <v>Нет</v>
      </c>
      <c r="D527" s="43">
        <f t="shared" si="16"/>
        <v>366</v>
      </c>
      <c r="E527" s="44">
        <f>ROUND(('Все выпуски'!$L$3*'Все выпуски'!$L$6/100)/366*(B527-IF(C527="Нет",VLOOKUP(A527,'Aigen18-RF'!$A$2:$C$23,3,0),VLOOKUP((A527-1),'Aigen18-RF'!$A$2:$C$23,3,0))),2)</f>
        <v>1.2</v>
      </c>
      <c r="G527" s="43">
        <f>COUNTIF(D528:$D$1857,365)</f>
        <v>1095</v>
      </c>
      <c r="H527" s="43">
        <f>COUNTIF(D528:$D$1857,366)</f>
        <v>235</v>
      </c>
      <c r="I527" s="2"/>
    </row>
    <row r="528" spans="1:9" x14ac:dyDescent="0.25">
      <c r="A528" s="1">
        <f>COUNTIF($C$2:C528,"Да")</f>
        <v>6</v>
      </c>
      <c r="B528" s="45">
        <f t="shared" si="17"/>
        <v>45629</v>
      </c>
      <c r="C528" s="42" t="str">
        <f>IF(ISERROR(VLOOKUP(B528,'Aigen18-RF'!$C$3:$C$23,1,0)),"Нет","Да")</f>
        <v>Нет</v>
      </c>
      <c r="D528" s="43">
        <f t="shared" si="16"/>
        <v>366</v>
      </c>
      <c r="E528" s="44">
        <f>ROUND(('Все выпуски'!$L$3*'Все выпуски'!$L$6/100)/366*(B528-IF(C528="Нет",VLOOKUP(A528,'Aigen18-RF'!$A$2:$C$23,3,0),VLOOKUP((A528-1),'Aigen18-RF'!$A$2:$C$23,3,0))),2)</f>
        <v>1.31</v>
      </c>
      <c r="G528" s="43">
        <f>COUNTIF(D529:$D$1857,365)</f>
        <v>1095</v>
      </c>
      <c r="H528" s="43">
        <f>COUNTIF(D529:$D$1857,366)</f>
        <v>234</v>
      </c>
      <c r="I528" s="2"/>
    </row>
    <row r="529" spans="1:9" x14ac:dyDescent="0.25">
      <c r="A529" s="1">
        <f>COUNTIF($C$2:C529,"Да")</f>
        <v>6</v>
      </c>
      <c r="B529" s="45">
        <f t="shared" si="17"/>
        <v>45630</v>
      </c>
      <c r="C529" s="42" t="str">
        <f>IF(ISERROR(VLOOKUP(B529,'Aigen18-RF'!$C$3:$C$23,1,0)),"Нет","Да")</f>
        <v>Нет</v>
      </c>
      <c r="D529" s="43">
        <f t="shared" si="16"/>
        <v>366</v>
      </c>
      <c r="E529" s="44">
        <f>ROUND(('Все выпуски'!$L$3*'Все выпуски'!$L$6/100)/366*(B529-IF(C529="Нет",VLOOKUP(A529,'Aigen18-RF'!$A$2:$C$23,3,0),VLOOKUP((A529-1),'Aigen18-RF'!$A$2:$C$23,3,0))),2)</f>
        <v>1.42</v>
      </c>
      <c r="G529" s="43">
        <f>COUNTIF(D530:$D$1857,365)</f>
        <v>1095</v>
      </c>
      <c r="H529" s="43">
        <f>COUNTIF(D530:$D$1857,366)</f>
        <v>233</v>
      </c>
      <c r="I529" s="2"/>
    </row>
    <row r="530" spans="1:9" x14ac:dyDescent="0.25">
      <c r="A530" s="1">
        <f>COUNTIF($C$2:C530,"Да")</f>
        <v>6</v>
      </c>
      <c r="B530" s="45">
        <f t="shared" si="17"/>
        <v>45631</v>
      </c>
      <c r="C530" s="42" t="str">
        <f>IF(ISERROR(VLOOKUP(B530,'Aigen18-RF'!$C$3:$C$23,1,0)),"Нет","Да")</f>
        <v>Нет</v>
      </c>
      <c r="D530" s="43">
        <f t="shared" si="16"/>
        <v>366</v>
      </c>
      <c r="E530" s="44">
        <f>ROUND(('Все выпуски'!$L$3*'Все выпуски'!$L$6/100)/366*(B530-IF(C530="Нет",VLOOKUP(A530,'Aigen18-RF'!$A$2:$C$23,3,0),VLOOKUP((A530-1),'Aigen18-RF'!$A$2:$C$23,3,0))),2)</f>
        <v>1.53</v>
      </c>
      <c r="G530" s="43">
        <f>COUNTIF(D531:$D$1857,365)</f>
        <v>1095</v>
      </c>
      <c r="H530" s="43">
        <f>COUNTIF(D531:$D$1857,366)</f>
        <v>232</v>
      </c>
      <c r="I530" s="2"/>
    </row>
    <row r="531" spans="1:9" x14ac:dyDescent="0.25">
      <c r="A531" s="1">
        <f>COUNTIF($C$2:C531,"Да")</f>
        <v>6</v>
      </c>
      <c r="B531" s="45">
        <f t="shared" si="17"/>
        <v>45632</v>
      </c>
      <c r="C531" s="42" t="str">
        <f>IF(ISERROR(VLOOKUP(B531,'Aigen18-RF'!$C$3:$C$23,1,0)),"Нет","Да")</f>
        <v>Нет</v>
      </c>
      <c r="D531" s="43">
        <f t="shared" si="16"/>
        <v>366</v>
      </c>
      <c r="E531" s="44">
        <f>ROUND(('Все выпуски'!$L$3*'Все выпуски'!$L$6/100)/366*(B531-IF(C531="Нет",VLOOKUP(A531,'Aigen18-RF'!$A$2:$C$23,3,0),VLOOKUP((A531-1),'Aigen18-RF'!$A$2:$C$23,3,0))),2)</f>
        <v>1.64</v>
      </c>
      <c r="G531" s="43">
        <f>COUNTIF(D532:$D$1857,365)</f>
        <v>1095</v>
      </c>
      <c r="H531" s="43">
        <f>COUNTIF(D532:$D$1857,366)</f>
        <v>231</v>
      </c>
      <c r="I531" s="2"/>
    </row>
    <row r="532" spans="1:9" x14ac:dyDescent="0.25">
      <c r="A532" s="1">
        <f>COUNTIF($C$2:C532,"Да")</f>
        <v>6</v>
      </c>
      <c r="B532" s="45">
        <f t="shared" si="17"/>
        <v>45633</v>
      </c>
      <c r="C532" s="42" t="str">
        <f>IF(ISERROR(VLOOKUP(B532,'Aigen18-RF'!$C$3:$C$23,1,0)),"Нет","Да")</f>
        <v>Нет</v>
      </c>
      <c r="D532" s="43">
        <f t="shared" si="16"/>
        <v>366</v>
      </c>
      <c r="E532" s="44">
        <f>ROUND(('Все выпуски'!$L$3*'Все выпуски'!$L$6/100)/366*(B532-IF(C532="Нет",VLOOKUP(A532,'Aigen18-RF'!$A$2:$C$23,3,0),VLOOKUP((A532-1),'Aigen18-RF'!$A$2:$C$23,3,0))),2)</f>
        <v>1.75</v>
      </c>
      <c r="G532" s="43">
        <f>COUNTIF(D533:$D$1857,365)</f>
        <v>1095</v>
      </c>
      <c r="H532" s="43">
        <f>COUNTIF(D533:$D$1857,366)</f>
        <v>230</v>
      </c>
      <c r="I532" s="2"/>
    </row>
    <row r="533" spans="1:9" x14ac:dyDescent="0.25">
      <c r="A533" s="1">
        <f>COUNTIF($C$2:C533,"Да")</f>
        <v>6</v>
      </c>
      <c r="B533" s="45">
        <f t="shared" si="17"/>
        <v>45634</v>
      </c>
      <c r="C533" s="42" t="str">
        <f>IF(ISERROR(VLOOKUP(B533,'Aigen18-RF'!$C$3:$C$23,1,0)),"Нет","Да")</f>
        <v>Нет</v>
      </c>
      <c r="D533" s="43">
        <f t="shared" si="16"/>
        <v>366</v>
      </c>
      <c r="E533" s="44">
        <f>ROUND(('Все выпуски'!$L$3*'Все выпуски'!$L$6/100)/366*(B533-IF(C533="Нет",VLOOKUP(A533,'Aigen18-RF'!$A$2:$C$23,3,0),VLOOKUP((A533-1),'Aigen18-RF'!$A$2:$C$23,3,0))),2)</f>
        <v>1.86</v>
      </c>
      <c r="G533" s="43">
        <f>COUNTIF(D534:$D$1857,365)</f>
        <v>1095</v>
      </c>
      <c r="H533" s="43">
        <f>COUNTIF(D534:$D$1857,366)</f>
        <v>229</v>
      </c>
      <c r="I533" s="2"/>
    </row>
    <row r="534" spans="1:9" x14ac:dyDescent="0.25">
      <c r="A534" s="1">
        <f>COUNTIF($C$2:C534,"Да")</f>
        <v>6</v>
      </c>
      <c r="B534" s="45">
        <f t="shared" si="17"/>
        <v>45635</v>
      </c>
      <c r="C534" s="42" t="str">
        <f>IF(ISERROR(VLOOKUP(B534,'Aigen18-RF'!$C$3:$C$23,1,0)),"Нет","Да")</f>
        <v>Нет</v>
      </c>
      <c r="D534" s="43">
        <f t="shared" si="16"/>
        <v>366</v>
      </c>
      <c r="E534" s="44">
        <f>ROUND(('Все выпуски'!$L$3*'Все выпуски'!$L$6/100)/366*(B534-IF(C534="Нет",VLOOKUP(A534,'Aigen18-RF'!$A$2:$C$23,3,0),VLOOKUP((A534-1),'Aigen18-RF'!$A$2:$C$23,3,0))),2)</f>
        <v>1.97</v>
      </c>
      <c r="G534" s="43">
        <f>COUNTIF(D535:$D$1857,365)</f>
        <v>1095</v>
      </c>
      <c r="H534" s="43">
        <f>COUNTIF(D535:$D$1857,366)</f>
        <v>228</v>
      </c>
      <c r="I534" s="2"/>
    </row>
    <row r="535" spans="1:9" x14ac:dyDescent="0.25">
      <c r="A535" s="1">
        <f>COUNTIF($C$2:C535,"Да")</f>
        <v>6</v>
      </c>
      <c r="B535" s="45">
        <f t="shared" si="17"/>
        <v>45636</v>
      </c>
      <c r="C535" s="42" t="str">
        <f>IF(ISERROR(VLOOKUP(B535,'Aigen18-RF'!$C$3:$C$23,1,0)),"Нет","Да")</f>
        <v>Нет</v>
      </c>
      <c r="D535" s="43">
        <f t="shared" si="16"/>
        <v>366</v>
      </c>
      <c r="E535" s="44">
        <f>ROUND(('Все выпуски'!$L$3*'Все выпуски'!$L$6/100)/366*(B535-IF(C535="Нет",VLOOKUP(A535,'Aigen18-RF'!$A$2:$C$23,3,0),VLOOKUP((A535-1),'Aigen18-RF'!$A$2:$C$23,3,0))),2)</f>
        <v>2.08</v>
      </c>
      <c r="G535" s="43">
        <f>COUNTIF(D536:$D$1857,365)</f>
        <v>1095</v>
      </c>
      <c r="H535" s="43">
        <f>COUNTIF(D536:$D$1857,366)</f>
        <v>227</v>
      </c>
      <c r="I535" s="2"/>
    </row>
    <row r="536" spans="1:9" x14ac:dyDescent="0.25">
      <c r="A536" s="1">
        <f>COUNTIF($C$2:C536,"Да")</f>
        <v>6</v>
      </c>
      <c r="B536" s="45">
        <f t="shared" si="17"/>
        <v>45637</v>
      </c>
      <c r="C536" s="42" t="str">
        <f>IF(ISERROR(VLOOKUP(B536,'Aigen18-RF'!$C$3:$C$23,1,0)),"Нет","Да")</f>
        <v>Нет</v>
      </c>
      <c r="D536" s="43">
        <f t="shared" si="16"/>
        <v>366</v>
      </c>
      <c r="E536" s="44">
        <f>ROUND(('Все выпуски'!$L$3*'Все выпуски'!$L$6/100)/366*(B536-IF(C536="Нет",VLOOKUP(A536,'Aigen18-RF'!$A$2:$C$23,3,0),VLOOKUP((A536-1),'Aigen18-RF'!$A$2:$C$23,3,0))),2)</f>
        <v>2.19</v>
      </c>
      <c r="G536" s="43">
        <f>COUNTIF(D537:$D$1857,365)</f>
        <v>1095</v>
      </c>
      <c r="H536" s="43">
        <f>COUNTIF(D537:$D$1857,366)</f>
        <v>226</v>
      </c>
      <c r="I536" s="2"/>
    </row>
    <row r="537" spans="1:9" x14ac:dyDescent="0.25">
      <c r="A537" s="1">
        <f>COUNTIF($C$2:C537,"Да")</f>
        <v>6</v>
      </c>
      <c r="B537" s="45">
        <f t="shared" si="17"/>
        <v>45638</v>
      </c>
      <c r="C537" s="42" t="str">
        <f>IF(ISERROR(VLOOKUP(B537,'Aigen18-RF'!$C$3:$C$23,1,0)),"Нет","Да")</f>
        <v>Нет</v>
      </c>
      <c r="D537" s="43">
        <f t="shared" si="16"/>
        <v>366</v>
      </c>
      <c r="E537" s="44">
        <f>ROUND(('Все выпуски'!$L$3*'Все выпуски'!$L$6/100)/366*(B537-IF(C537="Нет",VLOOKUP(A537,'Aigen18-RF'!$A$2:$C$23,3,0),VLOOKUP((A537-1),'Aigen18-RF'!$A$2:$C$23,3,0))),2)</f>
        <v>2.2999999999999998</v>
      </c>
      <c r="G537" s="43">
        <f>COUNTIF(D538:$D$1857,365)</f>
        <v>1095</v>
      </c>
      <c r="H537" s="43">
        <f>COUNTIF(D538:$D$1857,366)</f>
        <v>225</v>
      </c>
      <c r="I537" s="2"/>
    </row>
    <row r="538" spans="1:9" x14ac:dyDescent="0.25">
      <c r="A538" s="1">
        <f>COUNTIF($C$2:C538,"Да")</f>
        <v>6</v>
      </c>
      <c r="B538" s="45">
        <f t="shared" si="17"/>
        <v>45639</v>
      </c>
      <c r="C538" s="42" t="str">
        <f>IF(ISERROR(VLOOKUP(B538,'Aigen18-RF'!$C$3:$C$23,1,0)),"Нет","Да")</f>
        <v>Нет</v>
      </c>
      <c r="D538" s="43">
        <f t="shared" si="16"/>
        <v>366</v>
      </c>
      <c r="E538" s="44">
        <f>ROUND(('Все выпуски'!$L$3*'Все выпуски'!$L$6/100)/366*(B538-IF(C538="Нет",VLOOKUP(A538,'Aigen18-RF'!$A$2:$C$23,3,0),VLOOKUP((A538-1),'Aigen18-RF'!$A$2:$C$23,3,0))),2)</f>
        <v>2.4</v>
      </c>
      <c r="G538" s="43">
        <f>COUNTIF(D539:$D$1857,365)</f>
        <v>1095</v>
      </c>
      <c r="H538" s="43">
        <f>COUNTIF(D539:$D$1857,366)</f>
        <v>224</v>
      </c>
      <c r="I538" s="2"/>
    </row>
    <row r="539" spans="1:9" x14ac:dyDescent="0.25">
      <c r="A539" s="1">
        <f>COUNTIF($C$2:C539,"Да")</f>
        <v>6</v>
      </c>
      <c r="B539" s="45">
        <f t="shared" si="17"/>
        <v>45640</v>
      </c>
      <c r="C539" s="42" t="str">
        <f>IF(ISERROR(VLOOKUP(B539,'Aigen18-RF'!$C$3:$C$23,1,0)),"Нет","Да")</f>
        <v>Нет</v>
      </c>
      <c r="D539" s="43">
        <f t="shared" si="16"/>
        <v>366</v>
      </c>
      <c r="E539" s="44">
        <f>ROUND(('Все выпуски'!$L$3*'Все выпуски'!$L$6/100)/366*(B539-IF(C539="Нет",VLOOKUP(A539,'Aigen18-RF'!$A$2:$C$23,3,0),VLOOKUP((A539-1),'Aigen18-RF'!$A$2:$C$23,3,0))),2)</f>
        <v>2.5099999999999998</v>
      </c>
      <c r="G539" s="43">
        <f>COUNTIF(D540:$D$1857,365)</f>
        <v>1095</v>
      </c>
      <c r="H539" s="43">
        <f>COUNTIF(D540:$D$1857,366)</f>
        <v>223</v>
      </c>
      <c r="I539" s="2"/>
    </row>
    <row r="540" spans="1:9" x14ac:dyDescent="0.25">
      <c r="A540" s="1">
        <f>COUNTIF($C$2:C540,"Да")</f>
        <v>6</v>
      </c>
      <c r="B540" s="45">
        <f t="shared" si="17"/>
        <v>45641</v>
      </c>
      <c r="C540" s="42" t="str">
        <f>IF(ISERROR(VLOOKUP(B540,'Aigen18-RF'!$C$3:$C$23,1,0)),"Нет","Да")</f>
        <v>Нет</v>
      </c>
      <c r="D540" s="43">
        <f t="shared" si="16"/>
        <v>366</v>
      </c>
      <c r="E540" s="44">
        <f>ROUND(('Все выпуски'!$L$3*'Все выпуски'!$L$6/100)/366*(B540-IF(C540="Нет",VLOOKUP(A540,'Aigen18-RF'!$A$2:$C$23,3,0),VLOOKUP((A540-1),'Aigen18-RF'!$A$2:$C$23,3,0))),2)</f>
        <v>2.62</v>
      </c>
      <c r="G540" s="43">
        <f>COUNTIF(D541:$D$1857,365)</f>
        <v>1095</v>
      </c>
      <c r="H540" s="43">
        <f>COUNTIF(D541:$D$1857,366)</f>
        <v>222</v>
      </c>
      <c r="I540" s="2"/>
    </row>
    <row r="541" spans="1:9" x14ac:dyDescent="0.25">
      <c r="A541" s="1">
        <f>COUNTIF($C$2:C541,"Да")</f>
        <v>6</v>
      </c>
      <c r="B541" s="45">
        <f t="shared" si="17"/>
        <v>45642</v>
      </c>
      <c r="C541" s="42" t="str">
        <f>IF(ISERROR(VLOOKUP(B541,'Aigen18-RF'!$C$3:$C$23,1,0)),"Нет","Да")</f>
        <v>Нет</v>
      </c>
      <c r="D541" s="43">
        <f t="shared" si="16"/>
        <v>366</v>
      </c>
      <c r="E541" s="44">
        <f>ROUND(('Все выпуски'!$L$3*'Все выпуски'!$L$6/100)/366*(B541-IF(C541="Нет",VLOOKUP(A541,'Aigen18-RF'!$A$2:$C$23,3,0),VLOOKUP((A541-1),'Aigen18-RF'!$A$2:$C$23,3,0))),2)</f>
        <v>2.73</v>
      </c>
      <c r="G541" s="43">
        <f>COUNTIF(D542:$D$1857,365)</f>
        <v>1095</v>
      </c>
      <c r="H541" s="43">
        <f>COUNTIF(D542:$D$1857,366)</f>
        <v>221</v>
      </c>
      <c r="I541" s="2"/>
    </row>
    <row r="542" spans="1:9" x14ac:dyDescent="0.25">
      <c r="A542" s="1">
        <f>COUNTIF($C$2:C542,"Да")</f>
        <v>6</v>
      </c>
      <c r="B542" s="45">
        <f t="shared" si="17"/>
        <v>45643</v>
      </c>
      <c r="C542" s="42" t="str">
        <f>IF(ISERROR(VLOOKUP(B542,'Aigen18-RF'!$C$3:$C$23,1,0)),"Нет","Да")</f>
        <v>Нет</v>
      </c>
      <c r="D542" s="43">
        <f t="shared" si="16"/>
        <v>366</v>
      </c>
      <c r="E542" s="44">
        <f>ROUND(('Все выпуски'!$L$3*'Все выпуски'!$L$6/100)/366*(B542-IF(C542="Нет",VLOOKUP(A542,'Aigen18-RF'!$A$2:$C$23,3,0),VLOOKUP((A542-1),'Aigen18-RF'!$A$2:$C$23,3,0))),2)</f>
        <v>2.84</v>
      </c>
      <c r="G542" s="43">
        <f>COUNTIF(D543:$D$1857,365)</f>
        <v>1095</v>
      </c>
      <c r="H542" s="43">
        <f>COUNTIF(D543:$D$1857,366)</f>
        <v>220</v>
      </c>
      <c r="I542" s="2"/>
    </row>
    <row r="543" spans="1:9" x14ac:dyDescent="0.25">
      <c r="A543" s="1">
        <f>COUNTIF($C$2:C543,"Да")</f>
        <v>6</v>
      </c>
      <c r="B543" s="45">
        <f t="shared" si="17"/>
        <v>45644</v>
      </c>
      <c r="C543" s="42" t="str">
        <f>IF(ISERROR(VLOOKUP(B543,'Aigen18-RF'!$C$3:$C$23,1,0)),"Нет","Да")</f>
        <v>Нет</v>
      </c>
      <c r="D543" s="43">
        <f t="shared" si="16"/>
        <v>366</v>
      </c>
      <c r="E543" s="44">
        <f>ROUND(('Все выпуски'!$L$3*'Все выпуски'!$L$6/100)/366*(B543-IF(C543="Нет",VLOOKUP(A543,'Aigen18-RF'!$A$2:$C$23,3,0),VLOOKUP((A543-1),'Aigen18-RF'!$A$2:$C$23,3,0))),2)</f>
        <v>2.95</v>
      </c>
      <c r="G543" s="43">
        <f>COUNTIF(D544:$D$1857,365)</f>
        <v>1095</v>
      </c>
      <c r="H543" s="43">
        <f>COUNTIF(D544:$D$1857,366)</f>
        <v>219</v>
      </c>
      <c r="I543" s="2"/>
    </row>
    <row r="544" spans="1:9" x14ac:dyDescent="0.25">
      <c r="A544" s="1">
        <f>COUNTIF($C$2:C544,"Да")</f>
        <v>6</v>
      </c>
      <c r="B544" s="45">
        <f t="shared" si="17"/>
        <v>45645</v>
      </c>
      <c r="C544" s="42" t="str">
        <f>IF(ISERROR(VLOOKUP(B544,'Aigen18-RF'!$C$3:$C$23,1,0)),"Нет","Да")</f>
        <v>Нет</v>
      </c>
      <c r="D544" s="43">
        <f t="shared" si="16"/>
        <v>366</v>
      </c>
      <c r="E544" s="44">
        <f>ROUND(('Все выпуски'!$L$3*'Все выпуски'!$L$6/100)/366*(B544-IF(C544="Нет",VLOOKUP(A544,'Aigen18-RF'!$A$2:$C$23,3,0),VLOOKUP((A544-1),'Aigen18-RF'!$A$2:$C$23,3,0))),2)</f>
        <v>3.06</v>
      </c>
      <c r="G544" s="43">
        <f>COUNTIF(D545:$D$1857,365)</f>
        <v>1095</v>
      </c>
      <c r="H544" s="43">
        <f>COUNTIF(D545:$D$1857,366)</f>
        <v>218</v>
      </c>
      <c r="I544" s="2"/>
    </row>
    <row r="545" spans="1:9" x14ac:dyDescent="0.25">
      <c r="A545" s="1">
        <f>COUNTIF($C$2:C545,"Да")</f>
        <v>6</v>
      </c>
      <c r="B545" s="45">
        <f t="shared" si="17"/>
        <v>45646</v>
      </c>
      <c r="C545" s="42" t="str">
        <f>IF(ISERROR(VLOOKUP(B545,'Aigen18-RF'!$C$3:$C$23,1,0)),"Нет","Да")</f>
        <v>Нет</v>
      </c>
      <c r="D545" s="43">
        <f t="shared" si="16"/>
        <v>366</v>
      </c>
      <c r="E545" s="44">
        <f>ROUND(('Все выпуски'!$L$3*'Все выпуски'!$L$6/100)/366*(B545-IF(C545="Нет",VLOOKUP(A545,'Aigen18-RF'!$A$2:$C$23,3,0),VLOOKUP((A545-1),'Aigen18-RF'!$A$2:$C$23,3,0))),2)</f>
        <v>3.17</v>
      </c>
      <c r="G545" s="43">
        <f>COUNTIF(D546:$D$1857,365)</f>
        <v>1095</v>
      </c>
      <c r="H545" s="43">
        <f>COUNTIF(D546:$D$1857,366)</f>
        <v>217</v>
      </c>
      <c r="I545" s="2"/>
    </row>
    <row r="546" spans="1:9" x14ac:dyDescent="0.25">
      <c r="A546" s="1">
        <f>COUNTIF($C$2:C546,"Да")</f>
        <v>6</v>
      </c>
      <c r="B546" s="45">
        <f t="shared" si="17"/>
        <v>45647</v>
      </c>
      <c r="C546" s="42" t="str">
        <f>IF(ISERROR(VLOOKUP(B546,'Aigen18-RF'!$C$3:$C$23,1,0)),"Нет","Да")</f>
        <v>Нет</v>
      </c>
      <c r="D546" s="43">
        <f t="shared" si="16"/>
        <v>366</v>
      </c>
      <c r="E546" s="44">
        <f>ROUND(('Все выпуски'!$L$3*'Все выпуски'!$L$6/100)/366*(B546-IF(C546="Нет",VLOOKUP(A546,'Aigen18-RF'!$A$2:$C$23,3,0),VLOOKUP((A546-1),'Aigen18-RF'!$A$2:$C$23,3,0))),2)</f>
        <v>3.28</v>
      </c>
      <c r="G546" s="43">
        <f>COUNTIF(D547:$D$1857,365)</f>
        <v>1095</v>
      </c>
      <c r="H546" s="43">
        <f>COUNTIF(D547:$D$1857,366)</f>
        <v>216</v>
      </c>
      <c r="I546" s="2"/>
    </row>
    <row r="547" spans="1:9" x14ac:dyDescent="0.25">
      <c r="A547" s="1">
        <f>COUNTIF($C$2:C547,"Да")</f>
        <v>6</v>
      </c>
      <c r="B547" s="45">
        <f t="shared" si="17"/>
        <v>45648</v>
      </c>
      <c r="C547" s="42" t="str">
        <f>IF(ISERROR(VLOOKUP(B547,'Aigen18-RF'!$C$3:$C$23,1,0)),"Нет","Да")</f>
        <v>Нет</v>
      </c>
      <c r="D547" s="43">
        <f t="shared" si="16"/>
        <v>366</v>
      </c>
      <c r="E547" s="44">
        <f>ROUND(('Все выпуски'!$L$3*'Все выпуски'!$L$6/100)/366*(B547-IF(C547="Нет",VLOOKUP(A547,'Aigen18-RF'!$A$2:$C$23,3,0),VLOOKUP((A547-1),'Aigen18-RF'!$A$2:$C$23,3,0))),2)</f>
        <v>3.39</v>
      </c>
      <c r="G547" s="43">
        <f>COUNTIF(D548:$D$1857,365)</f>
        <v>1095</v>
      </c>
      <c r="H547" s="43">
        <f>COUNTIF(D548:$D$1857,366)</f>
        <v>215</v>
      </c>
      <c r="I547" s="2"/>
    </row>
    <row r="548" spans="1:9" x14ac:dyDescent="0.25">
      <c r="A548" s="1">
        <f>COUNTIF($C$2:C548,"Да")</f>
        <v>6</v>
      </c>
      <c r="B548" s="45">
        <f t="shared" si="17"/>
        <v>45649</v>
      </c>
      <c r="C548" s="42" t="str">
        <f>IF(ISERROR(VLOOKUP(B548,'Aigen18-RF'!$C$3:$C$23,1,0)),"Нет","Да")</f>
        <v>Нет</v>
      </c>
      <c r="D548" s="43">
        <f t="shared" si="16"/>
        <v>366</v>
      </c>
      <c r="E548" s="44">
        <f>ROUND(('Все выпуски'!$L$3*'Все выпуски'!$L$6/100)/366*(B548-IF(C548="Нет",VLOOKUP(A548,'Aigen18-RF'!$A$2:$C$23,3,0),VLOOKUP((A548-1),'Aigen18-RF'!$A$2:$C$23,3,0))),2)</f>
        <v>3.5</v>
      </c>
      <c r="G548" s="43">
        <f>COUNTIF(D549:$D$1857,365)</f>
        <v>1095</v>
      </c>
      <c r="H548" s="43">
        <f>COUNTIF(D549:$D$1857,366)</f>
        <v>214</v>
      </c>
      <c r="I548" s="2"/>
    </row>
    <row r="549" spans="1:9" x14ac:dyDescent="0.25">
      <c r="A549" s="1">
        <f>COUNTIF($C$2:C549,"Да")</f>
        <v>6</v>
      </c>
      <c r="B549" s="45">
        <f t="shared" si="17"/>
        <v>45650</v>
      </c>
      <c r="C549" s="42" t="str">
        <f>IF(ISERROR(VLOOKUP(B549,'Aigen18-RF'!$C$3:$C$23,1,0)),"Нет","Да")</f>
        <v>Нет</v>
      </c>
      <c r="D549" s="43">
        <f t="shared" si="16"/>
        <v>366</v>
      </c>
      <c r="E549" s="44">
        <f>ROUND(('Все выпуски'!$L$3*'Все выпуски'!$L$6/100)/366*(B549-IF(C549="Нет",VLOOKUP(A549,'Aigen18-RF'!$A$2:$C$23,3,0),VLOOKUP((A549-1),'Aigen18-RF'!$A$2:$C$23,3,0))),2)</f>
        <v>3.61</v>
      </c>
      <c r="G549" s="43">
        <f>COUNTIF(D550:$D$1857,365)</f>
        <v>1095</v>
      </c>
      <c r="H549" s="43">
        <f>COUNTIF(D550:$D$1857,366)</f>
        <v>213</v>
      </c>
      <c r="I549" s="2"/>
    </row>
    <row r="550" spans="1:9" x14ac:dyDescent="0.25">
      <c r="A550" s="1">
        <f>COUNTIF($C$2:C550,"Да")</f>
        <v>6</v>
      </c>
      <c r="B550" s="45">
        <f t="shared" si="17"/>
        <v>45651</v>
      </c>
      <c r="C550" s="42" t="str">
        <f>IF(ISERROR(VLOOKUP(B550,'Aigen18-RF'!$C$3:$C$23,1,0)),"Нет","Да")</f>
        <v>Нет</v>
      </c>
      <c r="D550" s="43">
        <f t="shared" si="16"/>
        <v>366</v>
      </c>
      <c r="E550" s="44">
        <f>ROUND(('Все выпуски'!$L$3*'Все выпуски'!$L$6/100)/366*(B550-IF(C550="Нет",VLOOKUP(A550,'Aigen18-RF'!$A$2:$C$23,3,0),VLOOKUP((A550-1),'Aigen18-RF'!$A$2:$C$23,3,0))),2)</f>
        <v>3.72</v>
      </c>
      <c r="G550" s="43">
        <f>COUNTIF(D551:$D$1857,365)</f>
        <v>1095</v>
      </c>
      <c r="H550" s="43">
        <f>COUNTIF(D551:$D$1857,366)</f>
        <v>212</v>
      </c>
      <c r="I550" s="2"/>
    </row>
    <row r="551" spans="1:9" x14ac:dyDescent="0.25">
      <c r="A551" s="1">
        <f>COUNTIF($C$2:C551,"Да")</f>
        <v>6</v>
      </c>
      <c r="B551" s="45">
        <f t="shared" si="17"/>
        <v>45652</v>
      </c>
      <c r="C551" s="42" t="str">
        <f>IF(ISERROR(VLOOKUP(B551,'Aigen18-RF'!$C$3:$C$23,1,0)),"Нет","Да")</f>
        <v>Нет</v>
      </c>
      <c r="D551" s="43">
        <f t="shared" si="16"/>
        <v>366</v>
      </c>
      <c r="E551" s="44">
        <f>ROUND(('Все выпуски'!$L$3*'Все выпуски'!$L$6/100)/366*(B551-IF(C551="Нет",VLOOKUP(A551,'Aigen18-RF'!$A$2:$C$23,3,0),VLOOKUP((A551-1),'Aigen18-RF'!$A$2:$C$23,3,0))),2)</f>
        <v>3.83</v>
      </c>
      <c r="G551" s="43">
        <f>COUNTIF(D552:$D$1857,365)</f>
        <v>1095</v>
      </c>
      <c r="H551" s="43">
        <f>COUNTIF(D552:$D$1857,366)</f>
        <v>211</v>
      </c>
      <c r="I551" s="2"/>
    </row>
    <row r="552" spans="1:9" x14ac:dyDescent="0.25">
      <c r="A552" s="1">
        <f>COUNTIF($C$2:C552,"Да")</f>
        <v>6</v>
      </c>
      <c r="B552" s="45">
        <f t="shared" si="17"/>
        <v>45653</v>
      </c>
      <c r="C552" s="42" t="str">
        <f>IF(ISERROR(VLOOKUP(B552,'Aigen18-RF'!$C$3:$C$23,1,0)),"Нет","Да")</f>
        <v>Нет</v>
      </c>
      <c r="D552" s="43">
        <f t="shared" si="16"/>
        <v>366</v>
      </c>
      <c r="E552" s="44">
        <f>ROUND(('Все выпуски'!$L$3*'Все выпуски'!$L$6/100)/366*(B552-IF(C552="Нет",VLOOKUP(A552,'Aigen18-RF'!$A$2:$C$23,3,0),VLOOKUP((A552-1),'Aigen18-RF'!$A$2:$C$23,3,0))),2)</f>
        <v>3.93</v>
      </c>
      <c r="G552" s="43">
        <f>COUNTIF(D553:$D$1857,365)</f>
        <v>1095</v>
      </c>
      <c r="H552" s="43">
        <f>COUNTIF(D553:$D$1857,366)</f>
        <v>210</v>
      </c>
      <c r="I552" s="2"/>
    </row>
    <row r="553" spans="1:9" x14ac:dyDescent="0.25">
      <c r="A553" s="1">
        <f>COUNTIF($C$2:C553,"Да")</f>
        <v>6</v>
      </c>
      <c r="B553" s="45">
        <f t="shared" si="17"/>
        <v>45654</v>
      </c>
      <c r="C553" s="42" t="str">
        <f>IF(ISERROR(VLOOKUP(B553,'Aigen18-RF'!$C$3:$C$23,1,0)),"Нет","Да")</f>
        <v>Нет</v>
      </c>
      <c r="D553" s="43">
        <f t="shared" si="16"/>
        <v>366</v>
      </c>
      <c r="E553" s="44">
        <f>ROUND(('Все выпуски'!$L$3*'Все выпуски'!$L$6/100)/366*(B553-IF(C553="Нет",VLOOKUP(A553,'Aigen18-RF'!$A$2:$C$23,3,0),VLOOKUP((A553-1),'Aigen18-RF'!$A$2:$C$23,3,0))),2)</f>
        <v>4.04</v>
      </c>
      <c r="G553" s="43">
        <f>COUNTIF(D554:$D$1857,365)</f>
        <v>1095</v>
      </c>
      <c r="H553" s="43">
        <f>COUNTIF(D554:$D$1857,366)</f>
        <v>209</v>
      </c>
      <c r="I553" s="2"/>
    </row>
    <row r="554" spans="1:9" x14ac:dyDescent="0.25">
      <c r="A554" s="1">
        <f>COUNTIF($C$2:C554,"Да")</f>
        <v>6</v>
      </c>
      <c r="B554" s="45">
        <f t="shared" si="17"/>
        <v>45655</v>
      </c>
      <c r="C554" s="42" t="str">
        <f>IF(ISERROR(VLOOKUP(B554,'Aigen18-RF'!$C$3:$C$23,1,0)),"Нет","Да")</f>
        <v>Нет</v>
      </c>
      <c r="D554" s="43">
        <f t="shared" si="16"/>
        <v>366</v>
      </c>
      <c r="E554" s="44">
        <f>ROUND(('Все выпуски'!$L$3*'Все выпуски'!$L$6/100)/366*(B554-IF(C554="Нет",VLOOKUP(A554,'Aigen18-RF'!$A$2:$C$23,3,0),VLOOKUP((A554-1),'Aigen18-RF'!$A$2:$C$23,3,0))),2)</f>
        <v>4.1500000000000004</v>
      </c>
      <c r="G554" s="43">
        <f>COUNTIF(D555:$D$1857,365)</f>
        <v>1095</v>
      </c>
      <c r="H554" s="43">
        <f>COUNTIF(D555:$D$1857,366)</f>
        <v>208</v>
      </c>
      <c r="I554" s="2"/>
    </row>
    <row r="555" spans="1:9" x14ac:dyDescent="0.25">
      <c r="A555" s="1">
        <f>COUNTIF($C$2:C555,"Да")</f>
        <v>6</v>
      </c>
      <c r="B555" s="45">
        <f t="shared" si="17"/>
        <v>45656</v>
      </c>
      <c r="C555" s="42" t="str">
        <f>IF(ISERROR(VLOOKUP(B555,'Aigen18-RF'!$C$3:$C$23,1,0)),"Нет","Да")</f>
        <v>Нет</v>
      </c>
      <c r="D555" s="43">
        <f t="shared" si="16"/>
        <v>366</v>
      </c>
      <c r="E555" s="44">
        <f>ROUND(('Все выпуски'!$L$3*'Все выпуски'!$L$6/100)/366*(B555-IF(C555="Нет",VLOOKUP(A555,'Aigen18-RF'!$A$2:$C$23,3,0),VLOOKUP((A555-1),'Aigen18-RF'!$A$2:$C$23,3,0))),2)</f>
        <v>4.26</v>
      </c>
      <c r="G555" s="43">
        <f>COUNTIF(D556:$D$1857,365)</f>
        <v>1095</v>
      </c>
      <c r="H555" s="43">
        <f>COUNTIF(D556:$D$1857,366)</f>
        <v>207</v>
      </c>
      <c r="I555" s="2"/>
    </row>
    <row r="556" spans="1:9" x14ac:dyDescent="0.25">
      <c r="A556" s="1">
        <f>COUNTIF($C$2:C556,"Да")</f>
        <v>6</v>
      </c>
      <c r="B556" s="45">
        <f t="shared" si="17"/>
        <v>45657</v>
      </c>
      <c r="C556" s="42" t="str">
        <f>IF(ISERROR(VLOOKUP(B556,'Aigen18-RF'!$C$3:$C$23,1,0)),"Нет","Да")</f>
        <v>Нет</v>
      </c>
      <c r="D556" s="43">
        <f t="shared" si="16"/>
        <v>366</v>
      </c>
      <c r="E556" s="44">
        <f>ROUND(('Все выпуски'!$L$3*'Все выпуски'!$L$6/100)/366*(B556-IF(C556="Нет",VLOOKUP(A556,'Aigen18-RF'!$A$2:$C$23,3,0),VLOOKUP((A556-1),'Aigen18-RF'!$A$2:$C$23,3,0))),2)</f>
        <v>4.37</v>
      </c>
      <c r="F556" s="44">
        <f>('Все выпуски'!$L$3*'Все выпуски'!$L$6/100)/366*(B556-IF(C556="Нет",VLOOKUP(A556,'Aigen18-RF'!$A$2:$C$23,3,0),VLOOKUP((A556-1),'Aigen18-RF'!$A$2:$C$23,3,0)))</f>
        <v>4.3715846994535514</v>
      </c>
      <c r="G556" s="43">
        <f>COUNTIF(D557:$D$1857,365)</f>
        <v>1095</v>
      </c>
      <c r="H556" s="43">
        <f>COUNTIF(D557:$D$1857,366)</f>
        <v>206</v>
      </c>
      <c r="I556" s="2"/>
    </row>
    <row r="557" spans="1:9" x14ac:dyDescent="0.25">
      <c r="A557" s="1">
        <f>COUNTIF($C$2:C557,"Да")</f>
        <v>6</v>
      </c>
      <c r="B557" s="45">
        <f t="shared" si="17"/>
        <v>45658</v>
      </c>
      <c r="C557" s="42" t="str">
        <f>IF(ISERROR(VLOOKUP(B557,'Aigen18-RF'!$C$3:$C$23,1,0)),"Нет","Да")</f>
        <v>Нет</v>
      </c>
      <c r="D557" s="43">
        <f t="shared" si="16"/>
        <v>365</v>
      </c>
      <c r="E557" s="44">
        <f>ROUND(('Все выпуски'!$L$3*'Все выпуски'!$L$6/100)*((B557-$B$556)/365)+$F$556,2)</f>
        <v>4.4800000000000004</v>
      </c>
      <c r="G557" s="43">
        <f>COUNTIF(D558:$D$1857,365)</f>
        <v>1094</v>
      </c>
      <c r="H557" s="43">
        <f>COUNTIF(D558:$D$1857,366)</f>
        <v>206</v>
      </c>
      <c r="I557" s="2"/>
    </row>
    <row r="558" spans="1:9" x14ac:dyDescent="0.25">
      <c r="A558" s="1">
        <f>COUNTIF($C$2:C558,"Да")</f>
        <v>6</v>
      </c>
      <c r="B558" s="45">
        <f t="shared" si="17"/>
        <v>45659</v>
      </c>
      <c r="C558" s="42" t="str">
        <f>IF(ISERROR(VLOOKUP(B558,'Aigen18-RF'!$C$3:$C$23,1,0)),"Нет","Да")</f>
        <v>Нет</v>
      </c>
      <c r="D558" s="43">
        <f t="shared" si="16"/>
        <v>365</v>
      </c>
      <c r="E558" s="44">
        <f>ROUND(('Все выпуски'!$L$3*'Все выпуски'!$L$6/100)*((B558-$B$556)/365)+$F$556,2)</f>
        <v>4.59</v>
      </c>
      <c r="G558" s="43">
        <f>COUNTIF(D559:$D$1857,365)</f>
        <v>1093</v>
      </c>
      <c r="H558" s="43">
        <f>COUNTIF(D559:$D$1857,366)</f>
        <v>206</v>
      </c>
      <c r="I558" s="2"/>
    </row>
    <row r="559" spans="1:9" x14ac:dyDescent="0.25">
      <c r="A559" s="1">
        <f>COUNTIF($C$2:C559,"Да")</f>
        <v>6</v>
      </c>
      <c r="B559" s="45">
        <f t="shared" si="17"/>
        <v>45660</v>
      </c>
      <c r="C559" s="42" t="str">
        <f>IF(ISERROR(VLOOKUP(B559,'Aigen18-RF'!$C$3:$C$23,1,0)),"Нет","Да")</f>
        <v>Нет</v>
      </c>
      <c r="D559" s="43">
        <f t="shared" si="16"/>
        <v>365</v>
      </c>
      <c r="E559" s="44">
        <f>ROUND(('Все выпуски'!$L$3*'Все выпуски'!$L$6/100)*((B559-$B$556)/365)+$F$556,2)</f>
        <v>4.7</v>
      </c>
      <c r="G559" s="43">
        <f>COUNTIF(D560:$D$1857,365)</f>
        <v>1092</v>
      </c>
      <c r="H559" s="43">
        <f>COUNTIF(D560:$D$1857,366)</f>
        <v>206</v>
      </c>
      <c r="I559" s="2"/>
    </row>
    <row r="560" spans="1:9" x14ac:dyDescent="0.25">
      <c r="A560" s="1">
        <f>COUNTIF($C$2:C560,"Да")</f>
        <v>6</v>
      </c>
      <c r="B560" s="45">
        <f t="shared" si="17"/>
        <v>45661</v>
      </c>
      <c r="C560" s="42" t="str">
        <f>IF(ISERROR(VLOOKUP(B560,'Aigen18-RF'!$C$3:$C$23,1,0)),"Нет","Да")</f>
        <v>Нет</v>
      </c>
      <c r="D560" s="43">
        <f t="shared" si="16"/>
        <v>365</v>
      </c>
      <c r="E560" s="44">
        <f>ROUND(('Все выпуски'!$L$3*'Все выпуски'!$L$6/100)*((B560-$B$556)/365)+$F$556,2)</f>
        <v>4.8099999999999996</v>
      </c>
      <c r="G560" s="43">
        <f>COUNTIF(D561:$D$1857,365)</f>
        <v>1091</v>
      </c>
      <c r="H560" s="43">
        <f>COUNTIF(D561:$D$1857,366)</f>
        <v>206</v>
      </c>
      <c r="I560" s="2"/>
    </row>
    <row r="561" spans="1:9" x14ac:dyDescent="0.25">
      <c r="A561" s="1">
        <f>COUNTIF($C$2:C561,"Да")</f>
        <v>6</v>
      </c>
      <c r="B561" s="45">
        <f t="shared" si="17"/>
        <v>45662</v>
      </c>
      <c r="C561" s="42" t="str">
        <f>IF(ISERROR(VLOOKUP(B561,'Aigen18-RF'!$C$3:$C$23,1,0)),"Нет","Да")</f>
        <v>Нет</v>
      </c>
      <c r="D561" s="43">
        <f t="shared" si="16"/>
        <v>365</v>
      </c>
      <c r="E561" s="44">
        <f>ROUND(('Все выпуски'!$L$3*'Все выпуски'!$L$6/100)*((B561-$B$556)/365)+$F$556,2)</f>
        <v>4.92</v>
      </c>
      <c r="G561" s="43">
        <f>COUNTIF(D562:$D$1857,365)</f>
        <v>1090</v>
      </c>
      <c r="H561" s="43">
        <f>COUNTIF(D562:$D$1857,366)</f>
        <v>206</v>
      </c>
      <c r="I561" s="2"/>
    </row>
    <row r="562" spans="1:9" x14ac:dyDescent="0.25">
      <c r="A562" s="1">
        <f>COUNTIF($C$2:C562,"Да")</f>
        <v>6</v>
      </c>
      <c r="B562" s="45">
        <f t="shared" si="17"/>
        <v>45663</v>
      </c>
      <c r="C562" s="42" t="str">
        <f>IF(ISERROR(VLOOKUP(B562,'Aigen18-RF'!$C$3:$C$23,1,0)),"Нет","Да")</f>
        <v>Нет</v>
      </c>
      <c r="D562" s="43">
        <f t="shared" si="16"/>
        <v>365</v>
      </c>
      <c r="E562" s="44">
        <f>ROUND(('Все выпуски'!$L$3*'Все выпуски'!$L$6/100)*((B562-$B$556)/365)+$F$556,2)</f>
        <v>5.03</v>
      </c>
      <c r="G562" s="43">
        <f>COUNTIF(D563:$D$1857,365)</f>
        <v>1089</v>
      </c>
      <c r="H562" s="43">
        <f>COUNTIF(D563:$D$1857,366)</f>
        <v>206</v>
      </c>
      <c r="I562" s="2"/>
    </row>
    <row r="563" spans="1:9" x14ac:dyDescent="0.25">
      <c r="A563" s="1">
        <f>COUNTIF($C$2:C563,"Да")</f>
        <v>6</v>
      </c>
      <c r="B563" s="45">
        <f t="shared" si="17"/>
        <v>45664</v>
      </c>
      <c r="C563" s="42" t="str">
        <f>IF(ISERROR(VLOOKUP(B563,'Aigen18-RF'!$C$3:$C$23,1,0)),"Нет","Да")</f>
        <v>Нет</v>
      </c>
      <c r="D563" s="43">
        <f t="shared" si="16"/>
        <v>365</v>
      </c>
      <c r="E563" s="44">
        <f>ROUND(('Все выпуски'!$L$3*'Все выпуски'!$L$6/100)*((B563-$B$556)/365)+$F$556,2)</f>
        <v>5.14</v>
      </c>
      <c r="G563" s="43">
        <f>COUNTIF(D564:$D$1857,365)</f>
        <v>1088</v>
      </c>
      <c r="H563" s="43">
        <f>COUNTIF(D564:$D$1857,366)</f>
        <v>206</v>
      </c>
      <c r="I563" s="2"/>
    </row>
    <row r="564" spans="1:9" x14ac:dyDescent="0.25">
      <c r="A564" s="1">
        <f>COUNTIF($C$2:C564,"Да")</f>
        <v>6</v>
      </c>
      <c r="B564" s="45">
        <f t="shared" si="17"/>
        <v>45665</v>
      </c>
      <c r="C564" s="42" t="str">
        <f>IF(ISERROR(VLOOKUP(B564,'Aigen18-RF'!$C$3:$C$23,1,0)),"Нет","Да")</f>
        <v>Нет</v>
      </c>
      <c r="D564" s="43">
        <f t="shared" si="16"/>
        <v>365</v>
      </c>
      <c r="E564" s="44">
        <f>ROUND(('Все выпуски'!$L$3*'Все выпуски'!$L$6/100)*((B564-$B$556)/365)+$F$556,2)</f>
        <v>5.25</v>
      </c>
      <c r="G564" s="43">
        <f>COUNTIF(D565:$D$1857,365)</f>
        <v>1087</v>
      </c>
      <c r="H564" s="43">
        <f>COUNTIF(D565:$D$1857,366)</f>
        <v>206</v>
      </c>
      <c r="I564" s="2"/>
    </row>
    <row r="565" spans="1:9" x14ac:dyDescent="0.25">
      <c r="A565" s="1">
        <f>COUNTIF($C$2:C565,"Да")</f>
        <v>6</v>
      </c>
      <c r="B565" s="45">
        <f t="shared" si="17"/>
        <v>45666</v>
      </c>
      <c r="C565" s="42" t="str">
        <f>IF(ISERROR(VLOOKUP(B565,'Aigen18-RF'!$C$3:$C$23,1,0)),"Нет","Да")</f>
        <v>Нет</v>
      </c>
      <c r="D565" s="43">
        <f t="shared" si="16"/>
        <v>365</v>
      </c>
      <c r="E565" s="44">
        <f>ROUND(('Все выпуски'!$L$3*'Все выпуски'!$L$6/100)*((B565-$B$556)/365)+$F$556,2)</f>
        <v>5.36</v>
      </c>
      <c r="G565" s="43">
        <f>COUNTIF(D566:$D$1857,365)</f>
        <v>1086</v>
      </c>
      <c r="H565" s="43">
        <f>COUNTIF(D566:$D$1857,366)</f>
        <v>206</v>
      </c>
      <c r="I565" s="2"/>
    </row>
    <row r="566" spans="1:9" x14ac:dyDescent="0.25">
      <c r="A566" s="1">
        <f>COUNTIF($C$2:C566,"Да")</f>
        <v>6</v>
      </c>
      <c r="B566" s="45">
        <f t="shared" si="17"/>
        <v>45667</v>
      </c>
      <c r="C566" s="42" t="str">
        <f>IF(ISERROR(VLOOKUP(B566,'Aigen18-RF'!$C$3:$C$23,1,0)),"Нет","Да")</f>
        <v>Нет</v>
      </c>
      <c r="D566" s="43">
        <f t="shared" si="16"/>
        <v>365</v>
      </c>
      <c r="E566" s="44">
        <f>ROUND(('Все выпуски'!$L$3*'Все выпуски'!$L$6/100)*((B566-$B$556)/365)+$F$556,2)</f>
        <v>5.47</v>
      </c>
      <c r="G566" s="43">
        <f>COUNTIF(D567:$D$1857,365)</f>
        <v>1085</v>
      </c>
      <c r="H566" s="43">
        <f>COUNTIF(D567:$D$1857,366)</f>
        <v>206</v>
      </c>
      <c r="I566" s="2"/>
    </row>
    <row r="567" spans="1:9" x14ac:dyDescent="0.25">
      <c r="A567" s="1">
        <f>COUNTIF($C$2:C567,"Да")</f>
        <v>6</v>
      </c>
      <c r="B567" s="45">
        <f t="shared" si="17"/>
        <v>45668</v>
      </c>
      <c r="C567" s="42" t="str">
        <f>IF(ISERROR(VLOOKUP(B567,'Aigen18-RF'!$C$3:$C$23,1,0)),"Нет","Да")</f>
        <v>Нет</v>
      </c>
      <c r="D567" s="43">
        <f t="shared" si="16"/>
        <v>365</v>
      </c>
      <c r="E567" s="44">
        <f>ROUND(('Все выпуски'!$L$3*'Все выпуски'!$L$6/100)*((B567-$B$556)/365)+$F$556,2)</f>
        <v>5.58</v>
      </c>
      <c r="G567" s="43">
        <f>COUNTIF(D568:$D$1857,365)</f>
        <v>1084</v>
      </c>
      <c r="H567" s="43">
        <f>COUNTIF(D568:$D$1857,366)</f>
        <v>206</v>
      </c>
      <c r="I567" s="2"/>
    </row>
    <row r="568" spans="1:9" x14ac:dyDescent="0.25">
      <c r="A568" s="1">
        <f>COUNTIF($C$2:C568,"Да")</f>
        <v>6</v>
      </c>
      <c r="B568" s="45">
        <f t="shared" si="17"/>
        <v>45669</v>
      </c>
      <c r="C568" s="42" t="str">
        <f>IF(ISERROR(VLOOKUP(B568,'Aigen18-RF'!$C$3:$C$23,1,0)),"Нет","Да")</f>
        <v>Нет</v>
      </c>
      <c r="D568" s="43">
        <f t="shared" si="16"/>
        <v>365</v>
      </c>
      <c r="E568" s="44">
        <f>ROUND(('Все выпуски'!$L$3*'Все выпуски'!$L$6/100)*((B568-$B$556)/365)+$F$556,2)</f>
        <v>5.69</v>
      </c>
      <c r="G568" s="43">
        <f>COUNTIF(D569:$D$1857,365)</f>
        <v>1083</v>
      </c>
      <c r="H568" s="43">
        <f>COUNTIF(D569:$D$1857,366)</f>
        <v>206</v>
      </c>
      <c r="I568" s="2"/>
    </row>
    <row r="569" spans="1:9" x14ac:dyDescent="0.25">
      <c r="A569" s="1">
        <f>COUNTIF($C$2:C569,"Да")</f>
        <v>6</v>
      </c>
      <c r="B569" s="45">
        <f t="shared" si="17"/>
        <v>45670</v>
      </c>
      <c r="C569" s="42" t="str">
        <f>IF(ISERROR(VLOOKUP(B569,'Aigen18-RF'!$C$3:$C$23,1,0)),"Нет","Да")</f>
        <v>Нет</v>
      </c>
      <c r="D569" s="43">
        <f t="shared" si="16"/>
        <v>365</v>
      </c>
      <c r="E569" s="44">
        <f>ROUND(('Все выпуски'!$L$3*'Все выпуски'!$L$6/100)*((B569-$B$556)/365)+$F$556,2)</f>
        <v>5.8</v>
      </c>
      <c r="G569" s="43">
        <f>COUNTIF(D570:$D$1857,365)</f>
        <v>1082</v>
      </c>
      <c r="H569" s="43">
        <f>COUNTIF(D570:$D$1857,366)</f>
        <v>206</v>
      </c>
      <c r="I569" s="2"/>
    </row>
    <row r="570" spans="1:9" x14ac:dyDescent="0.25">
      <c r="A570" s="1">
        <f>COUNTIF($C$2:C570,"Да")</f>
        <v>6</v>
      </c>
      <c r="B570" s="45">
        <f t="shared" si="17"/>
        <v>45671</v>
      </c>
      <c r="C570" s="42" t="str">
        <f>IF(ISERROR(VLOOKUP(B570,'Aigen18-RF'!$C$3:$C$23,1,0)),"Нет","Да")</f>
        <v>Нет</v>
      </c>
      <c r="D570" s="43">
        <f t="shared" si="16"/>
        <v>365</v>
      </c>
      <c r="E570" s="44">
        <f>ROUND(('Все выпуски'!$L$3*'Все выпуски'!$L$6/100)*((B570-$B$556)/365)+$F$556,2)</f>
        <v>5.91</v>
      </c>
      <c r="G570" s="43">
        <f>COUNTIF(D571:$D$1857,365)</f>
        <v>1081</v>
      </c>
      <c r="H570" s="43">
        <f>COUNTIF(D571:$D$1857,366)</f>
        <v>206</v>
      </c>
      <c r="I570" s="2"/>
    </row>
    <row r="571" spans="1:9" x14ac:dyDescent="0.25">
      <c r="A571" s="1">
        <f>COUNTIF($C$2:C571,"Да")</f>
        <v>6</v>
      </c>
      <c r="B571" s="45">
        <f t="shared" si="17"/>
        <v>45672</v>
      </c>
      <c r="C571" s="42" t="str">
        <f>IF(ISERROR(VLOOKUP(B571,'Aigen18-RF'!$C$3:$C$23,1,0)),"Нет","Да")</f>
        <v>Нет</v>
      </c>
      <c r="D571" s="43">
        <f t="shared" si="16"/>
        <v>365</v>
      </c>
      <c r="E571" s="44">
        <f>ROUND(('Все выпуски'!$L$3*'Все выпуски'!$L$6/100)*((B571-$B$556)/365)+$F$556,2)</f>
        <v>6.02</v>
      </c>
      <c r="G571" s="43">
        <f>COUNTIF(D572:$D$1857,365)</f>
        <v>1080</v>
      </c>
      <c r="H571" s="43">
        <f>COUNTIF(D572:$D$1857,366)</f>
        <v>206</v>
      </c>
      <c r="I571" s="2"/>
    </row>
    <row r="572" spans="1:9" x14ac:dyDescent="0.25">
      <c r="A572" s="1">
        <f>COUNTIF($C$2:C572,"Да")</f>
        <v>6</v>
      </c>
      <c r="B572" s="45">
        <f t="shared" si="17"/>
        <v>45673</v>
      </c>
      <c r="C572" s="42" t="str">
        <f>IF(ISERROR(VLOOKUP(B572,'Aigen18-RF'!$C$3:$C$23,1,0)),"Нет","Да")</f>
        <v>Нет</v>
      </c>
      <c r="D572" s="43">
        <f t="shared" si="16"/>
        <v>365</v>
      </c>
      <c r="E572" s="44">
        <f>ROUND(('Все выпуски'!$L$3*'Все выпуски'!$L$6/100)*((B572-$B$556)/365)+$F$556,2)</f>
        <v>6.13</v>
      </c>
      <c r="G572" s="43">
        <f>COUNTIF(D573:$D$1857,365)</f>
        <v>1079</v>
      </c>
      <c r="H572" s="43">
        <f>COUNTIF(D573:$D$1857,366)</f>
        <v>206</v>
      </c>
      <c r="I572" s="2"/>
    </row>
    <row r="573" spans="1:9" x14ac:dyDescent="0.25">
      <c r="A573" s="1">
        <f>COUNTIF($C$2:C573,"Да")</f>
        <v>6</v>
      </c>
      <c r="B573" s="45">
        <f t="shared" si="17"/>
        <v>45674</v>
      </c>
      <c r="C573" s="42" t="str">
        <f>IF(ISERROR(VLOOKUP(B573,'Aigen18-RF'!$C$3:$C$23,1,0)),"Нет","Да")</f>
        <v>Нет</v>
      </c>
      <c r="D573" s="43">
        <f t="shared" si="16"/>
        <v>365</v>
      </c>
      <c r="E573" s="44">
        <f>ROUND(('Все выпуски'!$L$3*'Все выпуски'!$L$6/100)*((B573-$B$556)/365)+$F$556,2)</f>
        <v>6.23</v>
      </c>
      <c r="G573" s="43">
        <f>COUNTIF(D574:$D$1857,365)</f>
        <v>1078</v>
      </c>
      <c r="H573" s="43">
        <f>COUNTIF(D574:$D$1857,366)</f>
        <v>206</v>
      </c>
      <c r="I573" s="2"/>
    </row>
    <row r="574" spans="1:9" x14ac:dyDescent="0.25">
      <c r="A574" s="1">
        <f>COUNTIF($C$2:C574,"Да")</f>
        <v>6</v>
      </c>
      <c r="B574" s="45">
        <f t="shared" si="17"/>
        <v>45675</v>
      </c>
      <c r="C574" s="42" t="str">
        <f>IF(ISERROR(VLOOKUP(B574,'Aigen18-RF'!$C$3:$C$23,1,0)),"Нет","Да")</f>
        <v>Нет</v>
      </c>
      <c r="D574" s="43">
        <f t="shared" si="16"/>
        <v>365</v>
      </c>
      <c r="E574" s="44">
        <f>ROUND(('Все выпуски'!$L$3*'Все выпуски'!$L$6/100)*((B574-$B$556)/365)+$F$556,2)</f>
        <v>6.34</v>
      </c>
      <c r="G574" s="43">
        <f>COUNTIF(D575:$D$1857,365)</f>
        <v>1077</v>
      </c>
      <c r="H574" s="43">
        <f>COUNTIF(D575:$D$1857,366)</f>
        <v>206</v>
      </c>
      <c r="I574" s="2"/>
    </row>
    <row r="575" spans="1:9" x14ac:dyDescent="0.25">
      <c r="A575" s="1">
        <f>COUNTIF($C$2:C575,"Да")</f>
        <v>6</v>
      </c>
      <c r="B575" s="45">
        <f t="shared" si="17"/>
        <v>45676</v>
      </c>
      <c r="C575" s="42" t="str">
        <f>IF(ISERROR(VLOOKUP(B575,'Aigen18-RF'!$C$3:$C$23,1,0)),"Нет","Да")</f>
        <v>Нет</v>
      </c>
      <c r="D575" s="43">
        <f t="shared" si="16"/>
        <v>365</v>
      </c>
      <c r="E575" s="44">
        <f>ROUND(('Все выпуски'!$L$3*'Все выпуски'!$L$6/100)*((B575-$B$556)/365)+$F$556,2)</f>
        <v>6.45</v>
      </c>
      <c r="G575" s="43">
        <f>COUNTIF(D576:$D$1857,365)</f>
        <v>1076</v>
      </c>
      <c r="H575" s="43">
        <f>COUNTIF(D576:$D$1857,366)</f>
        <v>206</v>
      </c>
      <c r="I575" s="2"/>
    </row>
    <row r="576" spans="1:9" x14ac:dyDescent="0.25">
      <c r="A576" s="1">
        <f>COUNTIF($C$2:C576,"Да")</f>
        <v>6</v>
      </c>
      <c r="B576" s="45">
        <f t="shared" si="17"/>
        <v>45677</v>
      </c>
      <c r="C576" s="42" t="str">
        <f>IF(ISERROR(VLOOKUP(B576,'Aigen18-RF'!$C$3:$C$23,1,0)),"Нет","Да")</f>
        <v>Нет</v>
      </c>
      <c r="D576" s="43">
        <f t="shared" si="16"/>
        <v>365</v>
      </c>
      <c r="E576" s="44">
        <f>ROUND(('Все выпуски'!$L$3*'Все выпуски'!$L$6/100)*((B576-$B$556)/365)+$F$556,2)</f>
        <v>6.56</v>
      </c>
      <c r="G576" s="43">
        <f>COUNTIF(D577:$D$1857,365)</f>
        <v>1075</v>
      </c>
      <c r="H576" s="43">
        <f>COUNTIF(D577:$D$1857,366)</f>
        <v>206</v>
      </c>
      <c r="I576" s="2"/>
    </row>
    <row r="577" spans="1:9" x14ac:dyDescent="0.25">
      <c r="A577" s="1">
        <f>COUNTIF($C$2:C577,"Да")</f>
        <v>6</v>
      </c>
      <c r="B577" s="45">
        <f t="shared" si="17"/>
        <v>45678</v>
      </c>
      <c r="C577" s="42" t="str">
        <f>IF(ISERROR(VLOOKUP(B577,'Aigen18-RF'!$C$3:$C$23,1,0)),"Нет","Да")</f>
        <v>Нет</v>
      </c>
      <c r="D577" s="43">
        <f t="shared" si="16"/>
        <v>365</v>
      </c>
      <c r="E577" s="44">
        <f>ROUND(('Все выпуски'!$L$3*'Все выпуски'!$L$6/100)*((B577-$B$556)/365)+$F$556,2)</f>
        <v>6.67</v>
      </c>
      <c r="G577" s="43">
        <f>COUNTIF(D578:$D$1857,365)</f>
        <v>1074</v>
      </c>
      <c r="H577" s="43">
        <f>COUNTIF(D578:$D$1857,366)</f>
        <v>206</v>
      </c>
      <c r="I577" s="2"/>
    </row>
    <row r="578" spans="1:9" x14ac:dyDescent="0.25">
      <c r="A578" s="1">
        <f>COUNTIF($C$2:C578,"Да")</f>
        <v>6</v>
      </c>
      <c r="B578" s="45">
        <f t="shared" si="17"/>
        <v>45679</v>
      </c>
      <c r="C578" s="42" t="str">
        <f>IF(ISERROR(VLOOKUP(B578,'Aigen18-RF'!$C$3:$C$23,1,0)),"Нет","Да")</f>
        <v>Нет</v>
      </c>
      <c r="D578" s="43">
        <f t="shared" si="16"/>
        <v>365</v>
      </c>
      <c r="E578" s="44">
        <f>ROUND(('Все выпуски'!$L$3*'Все выпуски'!$L$6/100)*((B578-$B$556)/365)+$F$556,2)</f>
        <v>6.78</v>
      </c>
      <c r="G578" s="43">
        <f>COUNTIF(D579:$D$1857,365)</f>
        <v>1073</v>
      </c>
      <c r="H578" s="43">
        <f>COUNTIF(D579:$D$1857,366)</f>
        <v>206</v>
      </c>
      <c r="I578" s="2"/>
    </row>
    <row r="579" spans="1:9" x14ac:dyDescent="0.25">
      <c r="A579" s="1">
        <f>COUNTIF($C$2:C579,"Да")</f>
        <v>6</v>
      </c>
      <c r="B579" s="45">
        <f t="shared" si="17"/>
        <v>45680</v>
      </c>
      <c r="C579" s="42" t="str">
        <f>IF(ISERROR(VLOOKUP(B579,'Aigen18-RF'!$C$3:$C$23,1,0)),"Нет","Да")</f>
        <v>Нет</v>
      </c>
      <c r="D579" s="43">
        <f t="shared" ref="D579:D642" si="18">IF(MOD(YEAR(B579),4)=0,366,365)</f>
        <v>365</v>
      </c>
      <c r="E579" s="44">
        <f>ROUND(('Все выпуски'!$L$3*'Все выпуски'!$L$6/100)*((B579-$B$556)/365)+$F$556,2)</f>
        <v>6.89</v>
      </c>
      <c r="G579" s="43">
        <f>COUNTIF(D580:$D$1857,365)</f>
        <v>1072</v>
      </c>
      <c r="H579" s="43">
        <f>COUNTIF(D580:$D$1857,366)</f>
        <v>206</v>
      </c>
      <c r="I579" s="2"/>
    </row>
    <row r="580" spans="1:9" x14ac:dyDescent="0.25">
      <c r="A580" s="1">
        <f>COUNTIF($C$2:C580,"Да")</f>
        <v>6</v>
      </c>
      <c r="B580" s="45">
        <f t="shared" ref="B580:B643" si="19">B579+1</f>
        <v>45681</v>
      </c>
      <c r="C580" s="42" t="str">
        <f>IF(ISERROR(VLOOKUP(B580,'Aigen18-RF'!$C$3:$C$23,1,0)),"Нет","Да")</f>
        <v>Нет</v>
      </c>
      <c r="D580" s="43">
        <f t="shared" si="18"/>
        <v>365</v>
      </c>
      <c r="E580" s="44">
        <f>ROUND(('Все выпуски'!$L$3*'Все выпуски'!$L$6/100)*((B580-$B$556)/365)+$F$556,2)</f>
        <v>7</v>
      </c>
      <c r="G580" s="43">
        <f>COUNTIF(D581:$D$1857,365)</f>
        <v>1071</v>
      </c>
      <c r="H580" s="43">
        <f>COUNTIF(D581:$D$1857,366)</f>
        <v>206</v>
      </c>
      <c r="I580" s="2"/>
    </row>
    <row r="581" spans="1:9" x14ac:dyDescent="0.25">
      <c r="A581" s="1">
        <f>COUNTIF($C$2:C581,"Да")</f>
        <v>6</v>
      </c>
      <c r="B581" s="45">
        <f t="shared" si="19"/>
        <v>45682</v>
      </c>
      <c r="C581" s="42" t="str">
        <f>IF(ISERROR(VLOOKUP(B581,'Aigen18-RF'!$C$3:$C$23,1,0)),"Нет","Да")</f>
        <v>Нет</v>
      </c>
      <c r="D581" s="43">
        <f t="shared" si="18"/>
        <v>365</v>
      </c>
      <c r="E581" s="44">
        <f>ROUND(('Все выпуски'!$L$3*'Все выпуски'!$L$6/100)*((B581-$B$556)/365)+$F$556,2)</f>
        <v>7.11</v>
      </c>
      <c r="G581" s="43">
        <f>COUNTIF(D582:$D$1857,365)</f>
        <v>1070</v>
      </c>
      <c r="H581" s="43">
        <f>COUNTIF(D582:$D$1857,366)</f>
        <v>206</v>
      </c>
      <c r="I581" s="2"/>
    </row>
    <row r="582" spans="1:9" x14ac:dyDescent="0.25">
      <c r="A582" s="1">
        <f>COUNTIF($C$2:C582,"Да")</f>
        <v>6</v>
      </c>
      <c r="B582" s="45">
        <f t="shared" si="19"/>
        <v>45683</v>
      </c>
      <c r="C582" s="42" t="str">
        <f>IF(ISERROR(VLOOKUP(B582,'Aigen18-RF'!$C$3:$C$23,1,0)),"Нет","Да")</f>
        <v>Нет</v>
      </c>
      <c r="D582" s="43">
        <f t="shared" si="18"/>
        <v>365</v>
      </c>
      <c r="E582" s="44">
        <f>ROUND(('Все выпуски'!$L$3*'Все выпуски'!$L$6/100)*((B582-$B$556)/365)+$F$556,2)</f>
        <v>7.22</v>
      </c>
      <c r="G582" s="43">
        <f>COUNTIF(D583:$D$1857,365)</f>
        <v>1069</v>
      </c>
      <c r="H582" s="43">
        <f>COUNTIF(D583:$D$1857,366)</f>
        <v>206</v>
      </c>
      <c r="I582" s="2"/>
    </row>
    <row r="583" spans="1:9" x14ac:dyDescent="0.25">
      <c r="A583" s="1">
        <f>COUNTIF($C$2:C583,"Да")</f>
        <v>6</v>
      </c>
      <c r="B583" s="45">
        <f t="shared" si="19"/>
        <v>45684</v>
      </c>
      <c r="C583" s="42" t="str">
        <f>IF(ISERROR(VLOOKUP(B583,'Aigen18-RF'!$C$3:$C$23,1,0)),"Нет","Да")</f>
        <v>Нет</v>
      </c>
      <c r="D583" s="43">
        <f t="shared" si="18"/>
        <v>365</v>
      </c>
      <c r="E583" s="44">
        <f>ROUND(('Все выпуски'!$L$3*'Все выпуски'!$L$6/100)*((B583-$B$556)/365)+$F$556,2)</f>
        <v>7.33</v>
      </c>
      <c r="G583" s="43">
        <f>COUNTIF(D584:$D$1857,365)</f>
        <v>1068</v>
      </c>
      <c r="H583" s="43">
        <f>COUNTIF(D584:$D$1857,366)</f>
        <v>206</v>
      </c>
      <c r="I583" s="2"/>
    </row>
    <row r="584" spans="1:9" x14ac:dyDescent="0.25">
      <c r="A584" s="1">
        <f>COUNTIF($C$2:C584,"Да")</f>
        <v>6</v>
      </c>
      <c r="B584" s="45">
        <f t="shared" si="19"/>
        <v>45685</v>
      </c>
      <c r="C584" s="42" t="str">
        <f>IF(ISERROR(VLOOKUP(B584,'Aigen18-RF'!$C$3:$C$23,1,0)),"Нет","Да")</f>
        <v>Нет</v>
      </c>
      <c r="D584" s="43">
        <f t="shared" si="18"/>
        <v>365</v>
      </c>
      <c r="E584" s="44">
        <f>ROUND(('Все выпуски'!$L$3*'Все выпуски'!$L$6/100)*((B584-$B$556)/365)+$F$556,2)</f>
        <v>7.44</v>
      </c>
      <c r="G584" s="43">
        <f>COUNTIF(D585:$D$1857,365)</f>
        <v>1067</v>
      </c>
      <c r="H584" s="43">
        <f>COUNTIF(D585:$D$1857,366)</f>
        <v>206</v>
      </c>
      <c r="I584" s="2"/>
    </row>
    <row r="585" spans="1:9" x14ac:dyDescent="0.25">
      <c r="A585" s="1">
        <f>COUNTIF($C$2:C585,"Да")</f>
        <v>6</v>
      </c>
      <c r="B585" s="45">
        <f t="shared" si="19"/>
        <v>45686</v>
      </c>
      <c r="C585" s="42" t="str">
        <f>IF(ISERROR(VLOOKUP(B585,'Aigen18-RF'!$C$3:$C$23,1,0)),"Нет","Да")</f>
        <v>Нет</v>
      </c>
      <c r="D585" s="43">
        <f t="shared" si="18"/>
        <v>365</v>
      </c>
      <c r="E585" s="44">
        <f>ROUND(('Все выпуски'!$L$3*'Все выпуски'!$L$6/100)*((B585-$B$556)/365)+$F$556,2)</f>
        <v>7.55</v>
      </c>
      <c r="G585" s="43">
        <f>COUNTIF(D586:$D$1857,365)</f>
        <v>1066</v>
      </c>
      <c r="H585" s="43">
        <f>COUNTIF(D586:$D$1857,366)</f>
        <v>206</v>
      </c>
      <c r="I585" s="2"/>
    </row>
    <row r="586" spans="1:9" x14ac:dyDescent="0.25">
      <c r="A586" s="1">
        <f>COUNTIF($C$2:C586,"Да")</f>
        <v>6</v>
      </c>
      <c r="B586" s="45">
        <f t="shared" si="19"/>
        <v>45687</v>
      </c>
      <c r="C586" s="42" t="str">
        <f>IF(ISERROR(VLOOKUP(B586,'Aigen18-RF'!$C$3:$C$23,1,0)),"Нет","Да")</f>
        <v>Нет</v>
      </c>
      <c r="D586" s="43">
        <f t="shared" si="18"/>
        <v>365</v>
      </c>
      <c r="E586" s="44">
        <f>ROUND(('Все выпуски'!$L$3*'Все выпуски'!$L$6/100)*((B586-$B$556)/365)+$F$556,2)</f>
        <v>7.66</v>
      </c>
      <c r="G586" s="43">
        <f>COUNTIF(D587:$D$1857,365)</f>
        <v>1065</v>
      </c>
      <c r="H586" s="43">
        <f>COUNTIF(D587:$D$1857,366)</f>
        <v>206</v>
      </c>
      <c r="I586" s="2"/>
    </row>
    <row r="587" spans="1:9" x14ac:dyDescent="0.25">
      <c r="A587" s="1">
        <f>COUNTIF($C$2:C587,"Да")</f>
        <v>6</v>
      </c>
      <c r="B587" s="45">
        <f t="shared" si="19"/>
        <v>45688</v>
      </c>
      <c r="C587" s="42" t="str">
        <f>IF(ISERROR(VLOOKUP(B587,'Aigen18-RF'!$C$3:$C$23,1,0)),"Нет","Да")</f>
        <v>Нет</v>
      </c>
      <c r="D587" s="43">
        <f t="shared" si="18"/>
        <v>365</v>
      </c>
      <c r="E587" s="44">
        <f>ROUND(('Все выпуски'!$L$3*'Все выпуски'!$L$6/100)*((B587-$B$556)/365)+$F$556,2)</f>
        <v>7.77</v>
      </c>
      <c r="G587" s="43">
        <f>COUNTIF(D588:$D$1857,365)</f>
        <v>1064</v>
      </c>
      <c r="H587" s="43">
        <f>COUNTIF(D588:$D$1857,366)</f>
        <v>206</v>
      </c>
      <c r="I587" s="2"/>
    </row>
    <row r="588" spans="1:9" x14ac:dyDescent="0.25">
      <c r="A588" s="1">
        <f>COUNTIF($C$2:C588,"Да")</f>
        <v>6</v>
      </c>
      <c r="B588" s="45">
        <f t="shared" si="19"/>
        <v>45689</v>
      </c>
      <c r="C588" s="42" t="str">
        <f>IF(ISERROR(VLOOKUP(B588,'Aigen18-RF'!$C$3:$C$23,1,0)),"Нет","Да")</f>
        <v>Нет</v>
      </c>
      <c r="D588" s="43">
        <f t="shared" si="18"/>
        <v>365</v>
      </c>
      <c r="E588" s="44">
        <f>ROUND(('Все выпуски'!$L$3*'Все выпуски'!$L$6/100)*((B588-$B$556)/365)+$F$556,2)</f>
        <v>7.88</v>
      </c>
      <c r="G588" s="43">
        <f>COUNTIF(D589:$D$1857,365)</f>
        <v>1063</v>
      </c>
      <c r="H588" s="43">
        <f>COUNTIF(D589:$D$1857,366)</f>
        <v>206</v>
      </c>
      <c r="I588" s="2"/>
    </row>
    <row r="589" spans="1:9" x14ac:dyDescent="0.25">
      <c r="A589" s="1">
        <f>COUNTIF($C$2:C589,"Да")</f>
        <v>6</v>
      </c>
      <c r="B589" s="45">
        <f t="shared" si="19"/>
        <v>45690</v>
      </c>
      <c r="C589" s="42" t="str">
        <f>IF(ISERROR(VLOOKUP(B589,'Aigen18-RF'!$C$3:$C$23,1,0)),"Нет","Да")</f>
        <v>Нет</v>
      </c>
      <c r="D589" s="43">
        <f t="shared" si="18"/>
        <v>365</v>
      </c>
      <c r="E589" s="44">
        <f>ROUND(('Все выпуски'!$L$3*'Все выпуски'!$L$6/100)*((B589-$B$556)/365)+$F$556,2)</f>
        <v>7.99</v>
      </c>
      <c r="G589" s="43">
        <f>COUNTIF(D590:$D$1857,365)</f>
        <v>1062</v>
      </c>
      <c r="H589" s="43">
        <f>COUNTIF(D590:$D$1857,366)</f>
        <v>206</v>
      </c>
      <c r="I589" s="2"/>
    </row>
    <row r="590" spans="1:9" x14ac:dyDescent="0.25">
      <c r="A590" s="1">
        <f>COUNTIF($C$2:C590,"Да")</f>
        <v>6</v>
      </c>
      <c r="B590" s="45">
        <f t="shared" si="19"/>
        <v>45691</v>
      </c>
      <c r="C590" s="42" t="str">
        <f>IF(ISERROR(VLOOKUP(B590,'Aigen18-RF'!$C$3:$C$23,1,0)),"Нет","Да")</f>
        <v>Нет</v>
      </c>
      <c r="D590" s="43">
        <f t="shared" si="18"/>
        <v>365</v>
      </c>
      <c r="E590" s="44">
        <f>ROUND(('Все выпуски'!$L$3*'Все выпуски'!$L$6/100)*((B590-$B$556)/365)+$F$556,2)</f>
        <v>8.1</v>
      </c>
      <c r="G590" s="43">
        <f>COUNTIF(D591:$D$1857,365)</f>
        <v>1061</v>
      </c>
      <c r="H590" s="43">
        <f>COUNTIF(D591:$D$1857,366)</f>
        <v>206</v>
      </c>
      <c r="I590" s="2"/>
    </row>
    <row r="591" spans="1:9" x14ac:dyDescent="0.25">
      <c r="A591" s="1">
        <f>COUNTIF($C$2:C591,"Да")</f>
        <v>6</v>
      </c>
      <c r="B591" s="45">
        <f t="shared" si="19"/>
        <v>45692</v>
      </c>
      <c r="C591" s="42" t="str">
        <f>IF(ISERROR(VLOOKUP(B591,'Aigen18-RF'!$C$3:$C$23,1,0)),"Нет","Да")</f>
        <v>Нет</v>
      </c>
      <c r="D591" s="43">
        <f t="shared" si="18"/>
        <v>365</v>
      </c>
      <c r="E591" s="44">
        <f>ROUND(('Все выпуски'!$L$3*'Все выпуски'!$L$6/100)*((B591-$B$556)/365)+$F$556,2)</f>
        <v>8.2100000000000009</v>
      </c>
      <c r="G591" s="43">
        <f>COUNTIF(D592:$D$1857,365)</f>
        <v>1060</v>
      </c>
      <c r="H591" s="43">
        <f>COUNTIF(D592:$D$1857,366)</f>
        <v>206</v>
      </c>
      <c r="I591" s="2"/>
    </row>
    <row r="592" spans="1:9" x14ac:dyDescent="0.25">
      <c r="A592" s="1">
        <f>COUNTIF($C$2:C592,"Да")</f>
        <v>6</v>
      </c>
      <c r="B592" s="45">
        <f t="shared" si="19"/>
        <v>45693</v>
      </c>
      <c r="C592" s="42" t="str">
        <f>IF(ISERROR(VLOOKUP(B592,'Aigen18-RF'!$C$3:$C$23,1,0)),"Нет","Да")</f>
        <v>Нет</v>
      </c>
      <c r="D592" s="43">
        <f t="shared" si="18"/>
        <v>365</v>
      </c>
      <c r="E592" s="44">
        <f>ROUND(('Все выпуски'!$L$3*'Все выпуски'!$L$6/100)*((B592-$B$556)/365)+$F$556,2)</f>
        <v>8.32</v>
      </c>
      <c r="G592" s="43">
        <f>COUNTIF(D593:$D$1857,365)</f>
        <v>1059</v>
      </c>
      <c r="H592" s="43">
        <f>COUNTIF(D593:$D$1857,366)</f>
        <v>206</v>
      </c>
      <c r="I592" s="2"/>
    </row>
    <row r="593" spans="1:9" x14ac:dyDescent="0.25">
      <c r="A593" s="1">
        <f>COUNTIF($C$2:C593,"Да")</f>
        <v>6</v>
      </c>
      <c r="B593" s="45">
        <f t="shared" si="19"/>
        <v>45694</v>
      </c>
      <c r="C593" s="42" t="str">
        <f>IF(ISERROR(VLOOKUP(B593,'Aigen18-RF'!$C$3:$C$23,1,0)),"Нет","Да")</f>
        <v>Нет</v>
      </c>
      <c r="D593" s="43">
        <f t="shared" si="18"/>
        <v>365</v>
      </c>
      <c r="E593" s="44">
        <f>ROUND(('Все выпуски'!$L$3*'Все выпуски'!$L$6/100)*((B593-$B$556)/365)+$F$556,2)</f>
        <v>8.43</v>
      </c>
      <c r="G593" s="43">
        <f>COUNTIF(D594:$D$1857,365)</f>
        <v>1058</v>
      </c>
      <c r="H593" s="43">
        <f>COUNTIF(D594:$D$1857,366)</f>
        <v>206</v>
      </c>
      <c r="I593" s="2"/>
    </row>
    <row r="594" spans="1:9" x14ac:dyDescent="0.25">
      <c r="A594" s="1">
        <f>COUNTIF($C$2:C594,"Да")</f>
        <v>6</v>
      </c>
      <c r="B594" s="45">
        <f t="shared" si="19"/>
        <v>45695</v>
      </c>
      <c r="C594" s="42" t="str">
        <f>IF(ISERROR(VLOOKUP(B594,'Aigen18-RF'!$C$3:$C$23,1,0)),"Нет","Да")</f>
        <v>Нет</v>
      </c>
      <c r="D594" s="43">
        <f t="shared" si="18"/>
        <v>365</v>
      </c>
      <c r="E594" s="44">
        <f>ROUND(('Все выпуски'!$L$3*'Все выпуски'!$L$6/100)*((B594-$B$556)/365)+$F$556,2)</f>
        <v>8.5399999999999991</v>
      </c>
      <c r="G594" s="43">
        <f>COUNTIF(D595:$D$1857,365)</f>
        <v>1057</v>
      </c>
      <c r="H594" s="43">
        <f>COUNTIF(D595:$D$1857,366)</f>
        <v>206</v>
      </c>
      <c r="I594" s="2"/>
    </row>
    <row r="595" spans="1:9" x14ac:dyDescent="0.25">
      <c r="A595" s="1">
        <f>COUNTIF($C$2:C595,"Да")</f>
        <v>6</v>
      </c>
      <c r="B595" s="45">
        <f t="shared" si="19"/>
        <v>45696</v>
      </c>
      <c r="C595" s="42" t="str">
        <f>IF(ISERROR(VLOOKUP(B595,'Aigen18-RF'!$C$3:$C$23,1,0)),"Нет","Да")</f>
        <v>Нет</v>
      </c>
      <c r="D595" s="43">
        <f t="shared" si="18"/>
        <v>365</v>
      </c>
      <c r="E595" s="44">
        <f>ROUND(('Все выпуски'!$L$3*'Все выпуски'!$L$6/100)*((B595-$B$556)/365)+$F$556,2)</f>
        <v>8.65</v>
      </c>
      <c r="G595" s="43">
        <f>COUNTIF(D596:$D$1857,365)</f>
        <v>1056</v>
      </c>
      <c r="H595" s="43">
        <f>COUNTIF(D596:$D$1857,366)</f>
        <v>206</v>
      </c>
      <c r="I595" s="2"/>
    </row>
    <row r="596" spans="1:9" x14ac:dyDescent="0.25">
      <c r="A596" s="1">
        <f>COUNTIF($C$2:C596,"Да")</f>
        <v>6</v>
      </c>
      <c r="B596" s="45">
        <f t="shared" si="19"/>
        <v>45697</v>
      </c>
      <c r="C596" s="42" t="str">
        <f>IF(ISERROR(VLOOKUP(B596,'Aigen18-RF'!$C$3:$C$23,1,0)),"Нет","Да")</f>
        <v>Нет</v>
      </c>
      <c r="D596" s="43">
        <f t="shared" si="18"/>
        <v>365</v>
      </c>
      <c r="E596" s="44">
        <f>ROUND(('Все выпуски'!$L$3*'Все выпуски'!$L$6/100)*((B596-$B$556)/365)+$F$556,2)</f>
        <v>8.76</v>
      </c>
      <c r="G596" s="43">
        <f>COUNTIF(D597:$D$1857,365)</f>
        <v>1055</v>
      </c>
      <c r="H596" s="43">
        <f>COUNTIF(D597:$D$1857,366)</f>
        <v>206</v>
      </c>
      <c r="I596" s="2"/>
    </row>
    <row r="597" spans="1:9" x14ac:dyDescent="0.25">
      <c r="A597" s="1">
        <f>COUNTIF($C$2:C597,"Да")</f>
        <v>6</v>
      </c>
      <c r="B597" s="45">
        <f t="shared" si="19"/>
        <v>45698</v>
      </c>
      <c r="C597" s="42" t="str">
        <f>IF(ISERROR(VLOOKUP(B597,'Aigen18-RF'!$C$3:$C$23,1,0)),"Нет","Да")</f>
        <v>Нет</v>
      </c>
      <c r="D597" s="43">
        <f t="shared" si="18"/>
        <v>365</v>
      </c>
      <c r="E597" s="44">
        <f>ROUND(('Все выпуски'!$L$3*'Все выпуски'!$L$6/100)*((B597-$B$556)/365)+$F$556,2)</f>
        <v>8.86</v>
      </c>
      <c r="G597" s="43">
        <f>COUNTIF(D598:$D$1857,365)</f>
        <v>1054</v>
      </c>
      <c r="H597" s="43">
        <f>COUNTIF(D598:$D$1857,366)</f>
        <v>206</v>
      </c>
      <c r="I597" s="2"/>
    </row>
    <row r="598" spans="1:9" x14ac:dyDescent="0.25">
      <c r="A598" s="1">
        <f>COUNTIF($C$2:C598,"Да")</f>
        <v>6</v>
      </c>
      <c r="B598" s="45">
        <f t="shared" si="19"/>
        <v>45699</v>
      </c>
      <c r="C598" s="42" t="str">
        <f>IF(ISERROR(VLOOKUP(B598,'Aigen18-RF'!$C$3:$C$23,1,0)),"Нет","Да")</f>
        <v>Нет</v>
      </c>
      <c r="D598" s="43">
        <f t="shared" si="18"/>
        <v>365</v>
      </c>
      <c r="E598" s="44">
        <f>ROUND(('Все выпуски'!$L$3*'Все выпуски'!$L$6/100)*((B598-$B$556)/365)+$F$556,2)</f>
        <v>8.9700000000000006</v>
      </c>
      <c r="G598" s="43">
        <f>COUNTIF(D599:$D$1857,365)</f>
        <v>1053</v>
      </c>
      <c r="H598" s="43">
        <f>COUNTIF(D599:$D$1857,366)</f>
        <v>206</v>
      </c>
      <c r="I598" s="2"/>
    </row>
    <row r="599" spans="1:9" x14ac:dyDescent="0.25">
      <c r="A599" s="1">
        <f>COUNTIF($C$2:C599,"Да")</f>
        <v>6</v>
      </c>
      <c r="B599" s="45">
        <f t="shared" si="19"/>
        <v>45700</v>
      </c>
      <c r="C599" s="42" t="str">
        <f>IF(ISERROR(VLOOKUP(B599,'Aigen18-RF'!$C$3:$C$23,1,0)),"Нет","Да")</f>
        <v>Нет</v>
      </c>
      <c r="D599" s="43">
        <f t="shared" si="18"/>
        <v>365</v>
      </c>
      <c r="E599" s="44">
        <f>ROUND(('Все выпуски'!$L$3*'Все выпуски'!$L$6/100)*((B599-$B$556)/365)+$F$556,2)</f>
        <v>9.08</v>
      </c>
      <c r="G599" s="43">
        <f>COUNTIF(D600:$D$1857,365)</f>
        <v>1052</v>
      </c>
      <c r="H599" s="43">
        <f>COUNTIF(D600:$D$1857,366)</f>
        <v>206</v>
      </c>
      <c r="I599" s="2"/>
    </row>
    <row r="600" spans="1:9" x14ac:dyDescent="0.25">
      <c r="A600" s="1">
        <f>COUNTIF($C$2:C600,"Да")</f>
        <v>6</v>
      </c>
      <c r="B600" s="45">
        <f t="shared" si="19"/>
        <v>45701</v>
      </c>
      <c r="C600" s="42" t="str">
        <f>IF(ISERROR(VLOOKUP(B600,'Aigen18-RF'!$C$3:$C$23,1,0)),"Нет","Да")</f>
        <v>Нет</v>
      </c>
      <c r="D600" s="43">
        <f t="shared" si="18"/>
        <v>365</v>
      </c>
      <c r="E600" s="44">
        <f>ROUND(('Все выпуски'!$L$3*'Все выпуски'!$L$6/100)*((B600-$B$556)/365)+$F$556,2)</f>
        <v>9.19</v>
      </c>
      <c r="G600" s="43">
        <f>COUNTIF(D601:$D$1857,365)</f>
        <v>1051</v>
      </c>
      <c r="H600" s="43">
        <f>COUNTIF(D601:$D$1857,366)</f>
        <v>206</v>
      </c>
      <c r="I600" s="2"/>
    </row>
    <row r="601" spans="1:9" x14ac:dyDescent="0.25">
      <c r="A601" s="1">
        <f>COUNTIF($C$2:C601,"Да")</f>
        <v>6</v>
      </c>
      <c r="B601" s="45">
        <f t="shared" si="19"/>
        <v>45702</v>
      </c>
      <c r="C601" s="42" t="str">
        <f>IF(ISERROR(VLOOKUP(B601,'Aigen18-RF'!$C$3:$C$23,1,0)),"Нет","Да")</f>
        <v>Нет</v>
      </c>
      <c r="D601" s="43">
        <f t="shared" si="18"/>
        <v>365</v>
      </c>
      <c r="E601" s="44">
        <f>ROUND(('Все выпуски'!$L$3*'Все выпуски'!$L$6/100)*((B601-$B$556)/365)+$F$556,2)</f>
        <v>9.3000000000000007</v>
      </c>
      <c r="G601" s="43">
        <f>COUNTIF(D602:$D$1857,365)</f>
        <v>1050</v>
      </c>
      <c r="H601" s="43">
        <f>COUNTIF(D602:$D$1857,366)</f>
        <v>206</v>
      </c>
      <c r="I601" s="2"/>
    </row>
    <row r="602" spans="1:9" x14ac:dyDescent="0.25">
      <c r="A602" s="1">
        <f>COUNTIF($C$2:C602,"Да")</f>
        <v>6</v>
      </c>
      <c r="B602" s="45">
        <f t="shared" si="19"/>
        <v>45703</v>
      </c>
      <c r="C602" s="42" t="str">
        <f>IF(ISERROR(VLOOKUP(B602,'Aigen18-RF'!$C$3:$C$23,1,0)),"Нет","Да")</f>
        <v>Нет</v>
      </c>
      <c r="D602" s="43">
        <f t="shared" si="18"/>
        <v>365</v>
      </c>
      <c r="E602" s="44">
        <f>ROUND(('Все выпуски'!$L$3*'Все выпуски'!$L$6/100)*((B602-$B$556)/365)+$F$556,2)</f>
        <v>9.41</v>
      </c>
      <c r="G602" s="43">
        <f>COUNTIF(D603:$D$1857,365)</f>
        <v>1049</v>
      </c>
      <c r="H602" s="43">
        <f>COUNTIF(D603:$D$1857,366)</f>
        <v>206</v>
      </c>
      <c r="I602" s="2"/>
    </row>
    <row r="603" spans="1:9" x14ac:dyDescent="0.25">
      <c r="A603" s="1">
        <f>COUNTIF($C$2:C603,"Да")</f>
        <v>6</v>
      </c>
      <c r="B603" s="45">
        <f t="shared" si="19"/>
        <v>45704</v>
      </c>
      <c r="C603" s="42" t="str">
        <f>IF(ISERROR(VLOOKUP(B603,'Aigen18-RF'!$C$3:$C$23,1,0)),"Нет","Да")</f>
        <v>Нет</v>
      </c>
      <c r="D603" s="43">
        <f t="shared" si="18"/>
        <v>365</v>
      </c>
      <c r="E603" s="44">
        <f>ROUND(('Все выпуски'!$L$3*'Все выпуски'!$L$6/100)*((B603-$B$556)/365)+$F$556,2)</f>
        <v>9.52</v>
      </c>
      <c r="G603" s="43">
        <f>COUNTIF(D604:$D$1857,365)</f>
        <v>1048</v>
      </c>
      <c r="H603" s="43">
        <f>COUNTIF(D604:$D$1857,366)</f>
        <v>206</v>
      </c>
      <c r="I603" s="2"/>
    </row>
    <row r="604" spans="1:9" x14ac:dyDescent="0.25">
      <c r="A604" s="1">
        <f>COUNTIF($C$2:C604,"Да")</f>
        <v>6</v>
      </c>
      <c r="B604" s="45">
        <f t="shared" si="19"/>
        <v>45705</v>
      </c>
      <c r="C604" s="42" t="str">
        <f>IF(ISERROR(VLOOKUP(B604,'Aigen18-RF'!$C$3:$C$23,1,0)),"Нет","Да")</f>
        <v>Нет</v>
      </c>
      <c r="D604" s="43">
        <f t="shared" si="18"/>
        <v>365</v>
      </c>
      <c r="E604" s="44">
        <f>ROUND(('Все выпуски'!$L$3*'Все выпуски'!$L$6/100)*((B604-$B$556)/365)+$F$556,2)</f>
        <v>9.6300000000000008</v>
      </c>
      <c r="G604" s="43">
        <f>COUNTIF(D605:$D$1857,365)</f>
        <v>1047</v>
      </c>
      <c r="H604" s="43">
        <f>COUNTIF(D605:$D$1857,366)</f>
        <v>206</v>
      </c>
      <c r="I604" s="2"/>
    </row>
    <row r="605" spans="1:9" x14ac:dyDescent="0.25">
      <c r="A605" s="1">
        <f>COUNTIF($C$2:C605,"Да")</f>
        <v>6</v>
      </c>
      <c r="B605" s="45">
        <f t="shared" si="19"/>
        <v>45706</v>
      </c>
      <c r="C605" s="42" t="str">
        <f>IF(ISERROR(VLOOKUP(B605,'Aigen18-RF'!$C$3:$C$23,1,0)),"Нет","Да")</f>
        <v>Нет</v>
      </c>
      <c r="D605" s="43">
        <f t="shared" si="18"/>
        <v>365</v>
      </c>
      <c r="E605" s="44">
        <f>ROUND(('Все выпуски'!$L$3*'Все выпуски'!$L$6/100)*((B605-$B$556)/365)+$F$556,2)</f>
        <v>9.74</v>
      </c>
      <c r="G605" s="43">
        <f>COUNTIF(D606:$D$1857,365)</f>
        <v>1046</v>
      </c>
      <c r="H605" s="43">
        <f>COUNTIF(D606:$D$1857,366)</f>
        <v>206</v>
      </c>
      <c r="I605" s="2"/>
    </row>
    <row r="606" spans="1:9" x14ac:dyDescent="0.25">
      <c r="A606" s="1">
        <f>COUNTIF($C$2:C606,"Да")</f>
        <v>6</v>
      </c>
      <c r="B606" s="45">
        <f t="shared" si="19"/>
        <v>45707</v>
      </c>
      <c r="C606" s="42" t="str">
        <f>IF(ISERROR(VLOOKUP(B606,'Aigen18-RF'!$C$3:$C$23,1,0)),"Нет","Да")</f>
        <v>Нет</v>
      </c>
      <c r="D606" s="43">
        <f t="shared" si="18"/>
        <v>365</v>
      </c>
      <c r="E606" s="44">
        <f>ROUND(('Все выпуски'!$L$3*'Все выпуски'!$L$6/100)*((B606-$B$556)/365)+$F$556,2)</f>
        <v>9.85</v>
      </c>
      <c r="G606" s="43">
        <f>COUNTIF(D607:$D$1857,365)</f>
        <v>1045</v>
      </c>
      <c r="H606" s="43">
        <f>COUNTIF(D607:$D$1857,366)</f>
        <v>206</v>
      </c>
      <c r="I606" s="2"/>
    </row>
    <row r="607" spans="1:9" x14ac:dyDescent="0.25">
      <c r="A607" s="1">
        <f>COUNTIF($C$2:C607,"Да")</f>
        <v>6</v>
      </c>
      <c r="B607" s="45">
        <f t="shared" si="19"/>
        <v>45708</v>
      </c>
      <c r="C607" s="42" t="str">
        <f>IF(ISERROR(VLOOKUP(B607,'Aigen18-RF'!$C$3:$C$23,1,0)),"Нет","Да")</f>
        <v>Нет</v>
      </c>
      <c r="D607" s="43">
        <f t="shared" si="18"/>
        <v>365</v>
      </c>
      <c r="E607" s="44">
        <f>ROUND(('Все выпуски'!$L$3*'Все выпуски'!$L$6/100)*((B607-$B$556)/365)+$F$556,2)</f>
        <v>9.9600000000000009</v>
      </c>
      <c r="G607" s="43">
        <f>COUNTIF(D608:$D$1857,365)</f>
        <v>1044</v>
      </c>
      <c r="H607" s="43">
        <f>COUNTIF(D608:$D$1857,366)</f>
        <v>206</v>
      </c>
      <c r="I607" s="2"/>
    </row>
    <row r="608" spans="1:9" x14ac:dyDescent="0.25">
      <c r="A608" s="1">
        <f>COUNTIF($C$2:C608,"Да")</f>
        <v>6</v>
      </c>
      <c r="B608" s="45">
        <f t="shared" si="19"/>
        <v>45709</v>
      </c>
      <c r="C608" s="42" t="str">
        <f>IF(ISERROR(VLOOKUP(B608,'Aigen18-RF'!$C$3:$C$23,1,0)),"Нет","Да")</f>
        <v>Нет</v>
      </c>
      <c r="D608" s="43">
        <f t="shared" si="18"/>
        <v>365</v>
      </c>
      <c r="E608" s="44">
        <f>ROUND(('Все выпуски'!$L$3*'Все выпуски'!$L$6/100)*((B608-$B$556)/365)+$F$556,2)</f>
        <v>10.07</v>
      </c>
      <c r="G608" s="43">
        <f>COUNTIF(D609:$D$1857,365)</f>
        <v>1043</v>
      </c>
      <c r="H608" s="43">
        <f>COUNTIF(D609:$D$1857,366)</f>
        <v>206</v>
      </c>
      <c r="I608" s="2"/>
    </row>
    <row r="609" spans="1:9" x14ac:dyDescent="0.25">
      <c r="A609" s="1">
        <f>COUNTIF($C$2:C609,"Да")</f>
        <v>6</v>
      </c>
      <c r="B609" s="45">
        <f t="shared" si="19"/>
        <v>45710</v>
      </c>
      <c r="C609" s="42" t="str">
        <f>IF(ISERROR(VLOOKUP(B609,'Aigen18-RF'!$C$3:$C$23,1,0)),"Нет","Да")</f>
        <v>Нет</v>
      </c>
      <c r="D609" s="43">
        <f t="shared" si="18"/>
        <v>365</v>
      </c>
      <c r="E609" s="44">
        <f>ROUND(('Все выпуски'!$L$3*'Все выпуски'!$L$6/100)*((B609-$B$556)/365)+$F$556,2)</f>
        <v>10.18</v>
      </c>
      <c r="G609" s="43">
        <f>COUNTIF(D610:$D$1857,365)</f>
        <v>1042</v>
      </c>
      <c r="H609" s="43">
        <f>COUNTIF(D610:$D$1857,366)</f>
        <v>206</v>
      </c>
      <c r="I609" s="2"/>
    </row>
    <row r="610" spans="1:9" x14ac:dyDescent="0.25">
      <c r="A610" s="1">
        <f>COUNTIF($C$2:C610,"Да")</f>
        <v>6</v>
      </c>
      <c r="B610" s="45">
        <f t="shared" si="19"/>
        <v>45711</v>
      </c>
      <c r="C610" s="42" t="str">
        <f>IF(ISERROR(VLOOKUP(B610,'Aigen18-RF'!$C$3:$C$23,1,0)),"Нет","Да")</f>
        <v>Нет</v>
      </c>
      <c r="D610" s="43">
        <f t="shared" si="18"/>
        <v>365</v>
      </c>
      <c r="E610" s="44">
        <f>ROUND(('Все выпуски'!$L$3*'Все выпуски'!$L$6/100)*((B610-$B$556)/365)+$F$556,2)</f>
        <v>10.29</v>
      </c>
      <c r="G610" s="43">
        <f>COUNTIF(D611:$D$1857,365)</f>
        <v>1041</v>
      </c>
      <c r="H610" s="43">
        <f>COUNTIF(D611:$D$1857,366)</f>
        <v>206</v>
      </c>
      <c r="I610" s="2"/>
    </row>
    <row r="611" spans="1:9" x14ac:dyDescent="0.25">
      <c r="A611" s="1">
        <f>COUNTIF($C$2:C611,"Да")</f>
        <v>7</v>
      </c>
      <c r="B611" s="45">
        <f t="shared" si="19"/>
        <v>45712</v>
      </c>
      <c r="C611" s="42" t="str">
        <f>IF(ISERROR(VLOOKUP(B611,'Aigen18-RF'!$C$3:$C$23,1,0)),"Нет","Да")</f>
        <v>Да</v>
      </c>
      <c r="D611" s="43">
        <f t="shared" si="18"/>
        <v>365</v>
      </c>
      <c r="E611" s="44">
        <f>ROUND(('Все выпуски'!$L$3*'Все выпуски'!$L$6/100)*((B611-$B$556)/365)+$F$556,2)</f>
        <v>10.4</v>
      </c>
      <c r="G611" s="43">
        <f>COUNTIF(D612:$D$1857,365)</f>
        <v>1040</v>
      </c>
      <c r="H611" s="43">
        <f>COUNTIF(D612:$D$1857,366)</f>
        <v>206</v>
      </c>
      <c r="I611" s="2"/>
    </row>
    <row r="612" spans="1:9" x14ac:dyDescent="0.25">
      <c r="A612" s="1">
        <f>COUNTIF($C$2:C612,"Да")</f>
        <v>7</v>
      </c>
      <c r="B612" s="45">
        <f t="shared" si="19"/>
        <v>45713</v>
      </c>
      <c r="C612" s="42" t="str">
        <f>IF(ISERROR(VLOOKUP(B612,'Aigen18-RF'!$C$3:$C$23,1,0)),"Нет","Да")</f>
        <v>Нет</v>
      </c>
      <c r="D612" s="43">
        <f t="shared" si="18"/>
        <v>365</v>
      </c>
      <c r="E612" s="44">
        <f>ROUND(('Все выпуски'!$L$3*'Все выпуски'!$L$6/100)/365*(B612-IF(C612="Нет",VLOOKUP(A612,'Aigen18-RF'!$A$2:$C$23,3,0),VLOOKUP((A612-1),'Aigen18-RF'!$A$2:$C$23,3,0))),2)</f>
        <v>0.11</v>
      </c>
      <c r="G612" s="43">
        <f>COUNTIF(D613:$D$1857,365)</f>
        <v>1039</v>
      </c>
      <c r="H612" s="43">
        <f>COUNTIF(D613:$D$1857,366)</f>
        <v>206</v>
      </c>
      <c r="I612" s="2"/>
    </row>
    <row r="613" spans="1:9" x14ac:dyDescent="0.25">
      <c r="A613" s="1">
        <f>COUNTIF($C$2:C613,"Да")</f>
        <v>7</v>
      </c>
      <c r="B613" s="45">
        <f t="shared" si="19"/>
        <v>45714</v>
      </c>
      <c r="C613" s="42" t="str">
        <f>IF(ISERROR(VLOOKUP(B613,'Aigen18-RF'!$C$3:$C$23,1,0)),"Нет","Да")</f>
        <v>Нет</v>
      </c>
      <c r="D613" s="43">
        <f t="shared" si="18"/>
        <v>365</v>
      </c>
      <c r="E613" s="44">
        <f>ROUND(('Все выпуски'!$L$3*'Все выпуски'!$L$6/100)/365*(B613-IF(C613="Нет",VLOOKUP(A613,'Aigen18-RF'!$A$2:$C$23,3,0),VLOOKUP((A613-1),'Aigen18-RF'!$A$2:$C$23,3,0))),2)</f>
        <v>0.22</v>
      </c>
      <c r="G613" s="43">
        <f>COUNTIF(D614:$D$1857,365)</f>
        <v>1038</v>
      </c>
      <c r="H613" s="43">
        <f>COUNTIF(D614:$D$1857,366)</f>
        <v>206</v>
      </c>
      <c r="I613" s="2"/>
    </row>
    <row r="614" spans="1:9" x14ac:dyDescent="0.25">
      <c r="A614" s="1">
        <f>COUNTIF($C$2:C614,"Да")</f>
        <v>7</v>
      </c>
      <c r="B614" s="45">
        <f t="shared" si="19"/>
        <v>45715</v>
      </c>
      <c r="C614" s="42" t="str">
        <f>IF(ISERROR(VLOOKUP(B614,'Aigen18-RF'!$C$3:$C$23,1,0)),"Нет","Да")</f>
        <v>Нет</v>
      </c>
      <c r="D614" s="43">
        <f t="shared" si="18"/>
        <v>365</v>
      </c>
      <c r="E614" s="44">
        <f>ROUND(('Все выпуски'!$L$3*'Все выпуски'!$L$6/100)/365*(B614-IF(C614="Нет",VLOOKUP(A614,'Aigen18-RF'!$A$2:$C$23,3,0),VLOOKUP((A614-1),'Aigen18-RF'!$A$2:$C$23,3,0))),2)</f>
        <v>0.33</v>
      </c>
      <c r="G614" s="43">
        <f>COUNTIF(D615:$D$1857,365)</f>
        <v>1037</v>
      </c>
      <c r="H614" s="43">
        <f>COUNTIF(D615:$D$1857,366)</f>
        <v>206</v>
      </c>
      <c r="I614" s="2"/>
    </row>
    <row r="615" spans="1:9" x14ac:dyDescent="0.25">
      <c r="A615" s="1">
        <f>COUNTIF($C$2:C615,"Да")</f>
        <v>7</v>
      </c>
      <c r="B615" s="45">
        <f t="shared" si="19"/>
        <v>45716</v>
      </c>
      <c r="C615" s="42" t="str">
        <f>IF(ISERROR(VLOOKUP(B615,'Aigen18-RF'!$C$3:$C$23,1,0)),"Нет","Да")</f>
        <v>Нет</v>
      </c>
      <c r="D615" s="43">
        <f t="shared" si="18"/>
        <v>365</v>
      </c>
      <c r="E615" s="44">
        <f>ROUND(('Все выпуски'!$L$3*'Все выпуски'!$L$6/100)/365*(B615-IF(C615="Нет",VLOOKUP(A615,'Aigen18-RF'!$A$2:$C$23,3,0),VLOOKUP((A615-1),'Aigen18-RF'!$A$2:$C$23,3,0))),2)</f>
        <v>0.44</v>
      </c>
      <c r="G615" s="43">
        <f>COUNTIF(D616:$D$1857,365)</f>
        <v>1036</v>
      </c>
      <c r="H615" s="43">
        <f>COUNTIF(D616:$D$1857,366)</f>
        <v>206</v>
      </c>
      <c r="I615" s="2"/>
    </row>
    <row r="616" spans="1:9" x14ac:dyDescent="0.25">
      <c r="A616" s="1">
        <f>COUNTIF($C$2:C616,"Да")</f>
        <v>7</v>
      </c>
      <c r="B616" s="45">
        <f t="shared" si="19"/>
        <v>45717</v>
      </c>
      <c r="C616" s="42" t="str">
        <f>IF(ISERROR(VLOOKUP(B616,'Aigen18-RF'!$C$3:$C$23,1,0)),"Нет","Да")</f>
        <v>Нет</v>
      </c>
      <c r="D616" s="43">
        <f t="shared" si="18"/>
        <v>365</v>
      </c>
      <c r="E616" s="44">
        <f>ROUND(('Все выпуски'!$L$3*'Все выпуски'!$L$6/100)/365*(B616-IF(C616="Нет",VLOOKUP(A616,'Aigen18-RF'!$A$2:$C$23,3,0),VLOOKUP((A616-1),'Aigen18-RF'!$A$2:$C$23,3,0))),2)</f>
        <v>0.55000000000000004</v>
      </c>
      <c r="G616" s="43">
        <f>COUNTIF(D617:$D$1857,365)</f>
        <v>1035</v>
      </c>
      <c r="H616" s="43">
        <f>COUNTIF(D617:$D$1857,366)</f>
        <v>206</v>
      </c>
      <c r="I616" s="2"/>
    </row>
    <row r="617" spans="1:9" x14ac:dyDescent="0.25">
      <c r="A617" s="1">
        <f>COUNTIF($C$2:C617,"Да")</f>
        <v>7</v>
      </c>
      <c r="B617" s="45">
        <f t="shared" si="19"/>
        <v>45718</v>
      </c>
      <c r="C617" s="42" t="str">
        <f>IF(ISERROR(VLOOKUP(B617,'Aigen18-RF'!$C$3:$C$23,1,0)),"Нет","Да")</f>
        <v>Нет</v>
      </c>
      <c r="D617" s="43">
        <f t="shared" si="18"/>
        <v>365</v>
      </c>
      <c r="E617" s="44">
        <f>ROUND(('Все выпуски'!$L$3*'Все выпуски'!$L$6/100)/365*(B617-IF(C617="Нет",VLOOKUP(A617,'Aigen18-RF'!$A$2:$C$23,3,0),VLOOKUP((A617-1),'Aigen18-RF'!$A$2:$C$23,3,0))),2)</f>
        <v>0.66</v>
      </c>
      <c r="G617" s="43">
        <f>COUNTIF(D618:$D$1857,365)</f>
        <v>1034</v>
      </c>
      <c r="H617" s="43">
        <f>COUNTIF(D618:$D$1857,366)</f>
        <v>206</v>
      </c>
      <c r="I617" s="2"/>
    </row>
    <row r="618" spans="1:9" x14ac:dyDescent="0.25">
      <c r="A618" s="1">
        <f>COUNTIF($C$2:C618,"Да")</f>
        <v>7</v>
      </c>
      <c r="B618" s="45">
        <f t="shared" si="19"/>
        <v>45719</v>
      </c>
      <c r="C618" s="42" t="str">
        <f>IF(ISERROR(VLOOKUP(B618,'Aigen18-RF'!$C$3:$C$23,1,0)),"Нет","Да")</f>
        <v>Нет</v>
      </c>
      <c r="D618" s="43">
        <f t="shared" si="18"/>
        <v>365</v>
      </c>
      <c r="E618" s="44">
        <f>ROUND(('Все выпуски'!$L$3*'Все выпуски'!$L$6/100)/365*(B618-IF(C618="Нет",VLOOKUP(A618,'Aigen18-RF'!$A$2:$C$23,3,0),VLOOKUP((A618-1),'Aigen18-RF'!$A$2:$C$23,3,0))),2)</f>
        <v>0.77</v>
      </c>
      <c r="G618" s="43">
        <f>COUNTIF(D619:$D$1857,365)</f>
        <v>1033</v>
      </c>
      <c r="H618" s="43">
        <f>COUNTIF(D619:$D$1857,366)</f>
        <v>206</v>
      </c>
      <c r="I618" s="2"/>
    </row>
    <row r="619" spans="1:9" x14ac:dyDescent="0.25">
      <c r="A619" s="1">
        <f>COUNTIF($C$2:C619,"Да")</f>
        <v>7</v>
      </c>
      <c r="B619" s="45">
        <f t="shared" si="19"/>
        <v>45720</v>
      </c>
      <c r="C619" s="42" t="str">
        <f>IF(ISERROR(VLOOKUP(B619,'Aigen18-RF'!$C$3:$C$23,1,0)),"Нет","Да")</f>
        <v>Нет</v>
      </c>
      <c r="D619" s="43">
        <f t="shared" si="18"/>
        <v>365</v>
      </c>
      <c r="E619" s="44">
        <f>ROUND(('Все выпуски'!$L$3*'Все выпуски'!$L$6/100)/365*(B619-IF(C619="Нет",VLOOKUP(A619,'Aigen18-RF'!$A$2:$C$23,3,0),VLOOKUP((A619-1),'Aigen18-RF'!$A$2:$C$23,3,0))),2)</f>
        <v>0.88</v>
      </c>
      <c r="G619" s="43">
        <f>COUNTIF(D620:$D$1857,365)</f>
        <v>1032</v>
      </c>
      <c r="H619" s="43">
        <f>COUNTIF(D620:$D$1857,366)</f>
        <v>206</v>
      </c>
      <c r="I619" s="2"/>
    </row>
    <row r="620" spans="1:9" x14ac:dyDescent="0.25">
      <c r="A620" s="1">
        <f>COUNTIF($C$2:C620,"Да")</f>
        <v>7</v>
      </c>
      <c r="B620" s="45">
        <f t="shared" si="19"/>
        <v>45721</v>
      </c>
      <c r="C620" s="42" t="str">
        <f>IF(ISERROR(VLOOKUP(B620,'Aigen18-RF'!$C$3:$C$23,1,0)),"Нет","Да")</f>
        <v>Нет</v>
      </c>
      <c r="D620" s="43">
        <f t="shared" si="18"/>
        <v>365</v>
      </c>
      <c r="E620" s="44">
        <f>ROUND(('Все выпуски'!$L$3*'Все выпуски'!$L$6/100)/365*(B620-IF(C620="Нет",VLOOKUP(A620,'Aigen18-RF'!$A$2:$C$23,3,0),VLOOKUP((A620-1),'Aigen18-RF'!$A$2:$C$23,3,0))),2)</f>
        <v>0.99</v>
      </c>
      <c r="G620" s="43">
        <f>COUNTIF(D621:$D$1857,365)</f>
        <v>1031</v>
      </c>
      <c r="H620" s="43">
        <f>COUNTIF(D621:$D$1857,366)</f>
        <v>206</v>
      </c>
      <c r="I620" s="2"/>
    </row>
    <row r="621" spans="1:9" x14ac:dyDescent="0.25">
      <c r="A621" s="1">
        <f>COUNTIF($C$2:C621,"Да")</f>
        <v>7</v>
      </c>
      <c r="B621" s="45">
        <f t="shared" si="19"/>
        <v>45722</v>
      </c>
      <c r="C621" s="42" t="str">
        <f>IF(ISERROR(VLOOKUP(B621,'Aigen18-RF'!$C$3:$C$23,1,0)),"Нет","Да")</f>
        <v>Нет</v>
      </c>
      <c r="D621" s="43">
        <f t="shared" si="18"/>
        <v>365</v>
      </c>
      <c r="E621" s="44">
        <f>ROUND(('Все выпуски'!$L$3*'Все выпуски'!$L$6/100)/365*(B621-IF(C621="Нет",VLOOKUP(A621,'Aigen18-RF'!$A$2:$C$23,3,0),VLOOKUP((A621-1),'Aigen18-RF'!$A$2:$C$23,3,0))),2)</f>
        <v>1.1000000000000001</v>
      </c>
      <c r="G621" s="43">
        <f>COUNTIF(D622:$D$1857,365)</f>
        <v>1030</v>
      </c>
      <c r="H621" s="43">
        <f>COUNTIF(D622:$D$1857,366)</f>
        <v>206</v>
      </c>
      <c r="I621" s="2"/>
    </row>
    <row r="622" spans="1:9" x14ac:dyDescent="0.25">
      <c r="A622" s="1">
        <f>COUNTIF($C$2:C622,"Да")</f>
        <v>7</v>
      </c>
      <c r="B622" s="45">
        <f t="shared" si="19"/>
        <v>45723</v>
      </c>
      <c r="C622" s="42" t="str">
        <f>IF(ISERROR(VLOOKUP(B622,'Aigen18-RF'!$C$3:$C$23,1,0)),"Нет","Да")</f>
        <v>Нет</v>
      </c>
      <c r="D622" s="43">
        <f t="shared" si="18"/>
        <v>365</v>
      </c>
      <c r="E622" s="44">
        <f>ROUND(('Все выпуски'!$L$3*'Все выпуски'!$L$6/100)/365*(B622-IF(C622="Нет",VLOOKUP(A622,'Aigen18-RF'!$A$2:$C$23,3,0),VLOOKUP((A622-1),'Aigen18-RF'!$A$2:$C$23,3,0))),2)</f>
        <v>1.21</v>
      </c>
      <c r="G622" s="43">
        <f>COUNTIF(D623:$D$1857,365)</f>
        <v>1029</v>
      </c>
      <c r="H622" s="43">
        <f>COUNTIF(D623:$D$1857,366)</f>
        <v>206</v>
      </c>
      <c r="I622" s="2"/>
    </row>
    <row r="623" spans="1:9" x14ac:dyDescent="0.25">
      <c r="A623" s="1">
        <f>COUNTIF($C$2:C623,"Да")</f>
        <v>7</v>
      </c>
      <c r="B623" s="45">
        <f t="shared" si="19"/>
        <v>45724</v>
      </c>
      <c r="C623" s="42" t="str">
        <f>IF(ISERROR(VLOOKUP(B623,'Aigen18-RF'!$C$3:$C$23,1,0)),"Нет","Да")</f>
        <v>Нет</v>
      </c>
      <c r="D623" s="43">
        <f t="shared" si="18"/>
        <v>365</v>
      </c>
      <c r="E623" s="44">
        <f>ROUND(('Все выпуски'!$L$3*'Все выпуски'!$L$6/100)/365*(B623-IF(C623="Нет",VLOOKUP(A623,'Aigen18-RF'!$A$2:$C$23,3,0),VLOOKUP((A623-1),'Aigen18-RF'!$A$2:$C$23,3,0))),2)</f>
        <v>1.32</v>
      </c>
      <c r="G623" s="43">
        <f>COUNTIF(D624:$D$1857,365)</f>
        <v>1028</v>
      </c>
      <c r="H623" s="43">
        <f>COUNTIF(D624:$D$1857,366)</f>
        <v>206</v>
      </c>
      <c r="I623" s="2"/>
    </row>
    <row r="624" spans="1:9" x14ac:dyDescent="0.25">
      <c r="A624" s="1">
        <f>COUNTIF($C$2:C624,"Да")</f>
        <v>7</v>
      </c>
      <c r="B624" s="45">
        <f t="shared" si="19"/>
        <v>45725</v>
      </c>
      <c r="C624" s="42" t="str">
        <f>IF(ISERROR(VLOOKUP(B624,'Aigen18-RF'!$C$3:$C$23,1,0)),"Нет","Да")</f>
        <v>Нет</v>
      </c>
      <c r="D624" s="43">
        <f t="shared" si="18"/>
        <v>365</v>
      </c>
      <c r="E624" s="44">
        <f>ROUND(('Все выпуски'!$L$3*'Все выпуски'!$L$6/100)/365*(B624-IF(C624="Нет",VLOOKUP(A624,'Aigen18-RF'!$A$2:$C$23,3,0),VLOOKUP((A624-1),'Aigen18-RF'!$A$2:$C$23,3,0))),2)</f>
        <v>1.42</v>
      </c>
      <c r="G624" s="43">
        <f>COUNTIF(D625:$D$1857,365)</f>
        <v>1027</v>
      </c>
      <c r="H624" s="43">
        <f>COUNTIF(D625:$D$1857,366)</f>
        <v>206</v>
      </c>
      <c r="I624" s="2"/>
    </row>
    <row r="625" spans="1:9" x14ac:dyDescent="0.25">
      <c r="A625" s="1">
        <f>COUNTIF($C$2:C625,"Да")</f>
        <v>7</v>
      </c>
      <c r="B625" s="45">
        <f t="shared" si="19"/>
        <v>45726</v>
      </c>
      <c r="C625" s="42" t="str">
        <f>IF(ISERROR(VLOOKUP(B625,'Aigen18-RF'!$C$3:$C$23,1,0)),"Нет","Да")</f>
        <v>Нет</v>
      </c>
      <c r="D625" s="43">
        <f t="shared" si="18"/>
        <v>365</v>
      </c>
      <c r="E625" s="44">
        <f>ROUND(('Все выпуски'!$L$3*'Все выпуски'!$L$6/100)/365*(B625-IF(C625="Нет",VLOOKUP(A625,'Aigen18-RF'!$A$2:$C$23,3,0),VLOOKUP((A625-1),'Aigen18-RF'!$A$2:$C$23,3,0))),2)</f>
        <v>1.53</v>
      </c>
      <c r="G625" s="43">
        <f>COUNTIF(D626:$D$1857,365)</f>
        <v>1026</v>
      </c>
      <c r="H625" s="43">
        <f>COUNTIF(D626:$D$1857,366)</f>
        <v>206</v>
      </c>
      <c r="I625" s="2"/>
    </row>
    <row r="626" spans="1:9" x14ac:dyDescent="0.25">
      <c r="A626" s="1">
        <f>COUNTIF($C$2:C626,"Да")</f>
        <v>7</v>
      </c>
      <c r="B626" s="45">
        <f t="shared" si="19"/>
        <v>45727</v>
      </c>
      <c r="C626" s="42" t="str">
        <f>IF(ISERROR(VLOOKUP(B626,'Aigen18-RF'!$C$3:$C$23,1,0)),"Нет","Да")</f>
        <v>Нет</v>
      </c>
      <c r="D626" s="43">
        <f t="shared" si="18"/>
        <v>365</v>
      </c>
      <c r="E626" s="44">
        <f>ROUND(('Все выпуски'!$L$3*'Все выпуски'!$L$6/100)/365*(B626-IF(C626="Нет",VLOOKUP(A626,'Aigen18-RF'!$A$2:$C$23,3,0),VLOOKUP((A626-1),'Aigen18-RF'!$A$2:$C$23,3,0))),2)</f>
        <v>1.64</v>
      </c>
      <c r="G626" s="43">
        <f>COUNTIF(D627:$D$1857,365)</f>
        <v>1025</v>
      </c>
      <c r="H626" s="43">
        <f>COUNTIF(D627:$D$1857,366)</f>
        <v>206</v>
      </c>
      <c r="I626" s="2"/>
    </row>
    <row r="627" spans="1:9" x14ac:dyDescent="0.25">
      <c r="A627" s="1">
        <f>COUNTIF($C$2:C627,"Да")</f>
        <v>7</v>
      </c>
      <c r="B627" s="45">
        <f t="shared" si="19"/>
        <v>45728</v>
      </c>
      <c r="C627" s="42" t="str">
        <f>IF(ISERROR(VLOOKUP(B627,'Aigen18-RF'!$C$3:$C$23,1,0)),"Нет","Да")</f>
        <v>Нет</v>
      </c>
      <c r="D627" s="43">
        <f t="shared" si="18"/>
        <v>365</v>
      </c>
      <c r="E627" s="44">
        <f>ROUND(('Все выпуски'!$L$3*'Все выпуски'!$L$6/100)/365*(B627-IF(C627="Нет",VLOOKUP(A627,'Aigen18-RF'!$A$2:$C$23,3,0),VLOOKUP((A627-1),'Aigen18-RF'!$A$2:$C$23,3,0))),2)</f>
        <v>1.75</v>
      </c>
      <c r="G627" s="43">
        <f>COUNTIF(D628:$D$1857,365)</f>
        <v>1024</v>
      </c>
      <c r="H627" s="43">
        <f>COUNTIF(D628:$D$1857,366)</f>
        <v>206</v>
      </c>
      <c r="I627" s="2"/>
    </row>
    <row r="628" spans="1:9" x14ac:dyDescent="0.25">
      <c r="A628" s="1">
        <f>COUNTIF($C$2:C628,"Да")</f>
        <v>7</v>
      </c>
      <c r="B628" s="45">
        <f t="shared" si="19"/>
        <v>45729</v>
      </c>
      <c r="C628" s="42" t="str">
        <f>IF(ISERROR(VLOOKUP(B628,'Aigen18-RF'!$C$3:$C$23,1,0)),"Нет","Да")</f>
        <v>Нет</v>
      </c>
      <c r="D628" s="43">
        <f t="shared" si="18"/>
        <v>365</v>
      </c>
      <c r="E628" s="44">
        <f>ROUND(('Все выпуски'!$L$3*'Все выпуски'!$L$6/100)/365*(B628-IF(C628="Нет",VLOOKUP(A628,'Aigen18-RF'!$A$2:$C$23,3,0),VLOOKUP((A628-1),'Aigen18-RF'!$A$2:$C$23,3,0))),2)</f>
        <v>1.86</v>
      </c>
      <c r="G628" s="43">
        <f>COUNTIF(D629:$D$1857,365)</f>
        <v>1023</v>
      </c>
      <c r="H628" s="43">
        <f>COUNTIF(D629:$D$1857,366)</f>
        <v>206</v>
      </c>
      <c r="I628" s="2"/>
    </row>
    <row r="629" spans="1:9" x14ac:dyDescent="0.25">
      <c r="A629" s="1">
        <f>COUNTIF($C$2:C629,"Да")</f>
        <v>7</v>
      </c>
      <c r="B629" s="45">
        <f t="shared" si="19"/>
        <v>45730</v>
      </c>
      <c r="C629" s="42" t="str">
        <f>IF(ISERROR(VLOOKUP(B629,'Aigen18-RF'!$C$3:$C$23,1,0)),"Нет","Да")</f>
        <v>Нет</v>
      </c>
      <c r="D629" s="43">
        <f t="shared" si="18"/>
        <v>365</v>
      </c>
      <c r="E629" s="44">
        <f>ROUND(('Все выпуски'!$L$3*'Все выпуски'!$L$6/100)/365*(B629-IF(C629="Нет",VLOOKUP(A629,'Aigen18-RF'!$A$2:$C$23,3,0),VLOOKUP((A629-1),'Aigen18-RF'!$A$2:$C$23,3,0))),2)</f>
        <v>1.97</v>
      </c>
      <c r="G629" s="43">
        <f>COUNTIF(D630:$D$1857,365)</f>
        <v>1022</v>
      </c>
      <c r="H629" s="43">
        <f>COUNTIF(D630:$D$1857,366)</f>
        <v>206</v>
      </c>
      <c r="I629" s="2"/>
    </row>
    <row r="630" spans="1:9" x14ac:dyDescent="0.25">
      <c r="A630" s="1">
        <f>COUNTIF($C$2:C630,"Да")</f>
        <v>7</v>
      </c>
      <c r="B630" s="45">
        <f t="shared" si="19"/>
        <v>45731</v>
      </c>
      <c r="C630" s="42" t="str">
        <f>IF(ISERROR(VLOOKUP(B630,'Aigen18-RF'!$C$3:$C$23,1,0)),"Нет","Да")</f>
        <v>Нет</v>
      </c>
      <c r="D630" s="43">
        <f t="shared" si="18"/>
        <v>365</v>
      </c>
      <c r="E630" s="44">
        <f>ROUND(('Все выпуски'!$L$3*'Все выпуски'!$L$6/100)/365*(B630-IF(C630="Нет",VLOOKUP(A630,'Aigen18-RF'!$A$2:$C$23,3,0),VLOOKUP((A630-1),'Aigen18-RF'!$A$2:$C$23,3,0))),2)</f>
        <v>2.08</v>
      </c>
      <c r="G630" s="43">
        <f>COUNTIF(D631:$D$1857,365)</f>
        <v>1021</v>
      </c>
      <c r="H630" s="43">
        <f>COUNTIF(D631:$D$1857,366)</f>
        <v>206</v>
      </c>
      <c r="I630" s="2"/>
    </row>
    <row r="631" spans="1:9" x14ac:dyDescent="0.25">
      <c r="A631" s="1">
        <f>COUNTIF($C$2:C631,"Да")</f>
        <v>7</v>
      </c>
      <c r="B631" s="45">
        <f t="shared" si="19"/>
        <v>45732</v>
      </c>
      <c r="C631" s="42" t="str">
        <f>IF(ISERROR(VLOOKUP(B631,'Aigen18-RF'!$C$3:$C$23,1,0)),"Нет","Да")</f>
        <v>Нет</v>
      </c>
      <c r="D631" s="43">
        <f t="shared" si="18"/>
        <v>365</v>
      </c>
      <c r="E631" s="44">
        <f>ROUND(('Все выпуски'!$L$3*'Все выпуски'!$L$6/100)/365*(B631-IF(C631="Нет",VLOOKUP(A631,'Aigen18-RF'!$A$2:$C$23,3,0),VLOOKUP((A631-1),'Aigen18-RF'!$A$2:$C$23,3,0))),2)</f>
        <v>2.19</v>
      </c>
      <c r="G631" s="43">
        <f>COUNTIF(D632:$D$1857,365)</f>
        <v>1020</v>
      </c>
      <c r="H631" s="43">
        <f>COUNTIF(D632:$D$1857,366)</f>
        <v>206</v>
      </c>
      <c r="I631" s="2"/>
    </row>
    <row r="632" spans="1:9" x14ac:dyDescent="0.25">
      <c r="A632" s="1">
        <f>COUNTIF($C$2:C632,"Да")</f>
        <v>7</v>
      </c>
      <c r="B632" s="45">
        <f t="shared" si="19"/>
        <v>45733</v>
      </c>
      <c r="C632" s="42" t="str">
        <f>IF(ISERROR(VLOOKUP(B632,'Aigen18-RF'!$C$3:$C$23,1,0)),"Нет","Да")</f>
        <v>Нет</v>
      </c>
      <c r="D632" s="43">
        <f t="shared" si="18"/>
        <v>365</v>
      </c>
      <c r="E632" s="44">
        <f>ROUND(('Все выпуски'!$L$3*'Все выпуски'!$L$6/100)/365*(B632-IF(C632="Нет",VLOOKUP(A632,'Aigen18-RF'!$A$2:$C$23,3,0),VLOOKUP((A632-1),'Aigen18-RF'!$A$2:$C$23,3,0))),2)</f>
        <v>2.2999999999999998</v>
      </c>
      <c r="G632" s="43">
        <f>COUNTIF(D633:$D$1857,365)</f>
        <v>1019</v>
      </c>
      <c r="H632" s="43">
        <f>COUNTIF(D633:$D$1857,366)</f>
        <v>206</v>
      </c>
      <c r="I632" s="2"/>
    </row>
    <row r="633" spans="1:9" x14ac:dyDescent="0.25">
      <c r="A633" s="1">
        <f>COUNTIF($C$2:C633,"Да")</f>
        <v>7</v>
      </c>
      <c r="B633" s="45">
        <f t="shared" si="19"/>
        <v>45734</v>
      </c>
      <c r="C633" s="42" t="str">
        <f>IF(ISERROR(VLOOKUP(B633,'Aigen18-RF'!$C$3:$C$23,1,0)),"Нет","Да")</f>
        <v>Нет</v>
      </c>
      <c r="D633" s="43">
        <f t="shared" si="18"/>
        <v>365</v>
      </c>
      <c r="E633" s="44">
        <f>ROUND(('Все выпуски'!$L$3*'Все выпуски'!$L$6/100)/365*(B633-IF(C633="Нет",VLOOKUP(A633,'Aigen18-RF'!$A$2:$C$23,3,0),VLOOKUP((A633-1),'Aigen18-RF'!$A$2:$C$23,3,0))),2)</f>
        <v>2.41</v>
      </c>
      <c r="G633" s="43">
        <f>COUNTIF(D634:$D$1857,365)</f>
        <v>1018</v>
      </c>
      <c r="H633" s="43">
        <f>COUNTIF(D634:$D$1857,366)</f>
        <v>206</v>
      </c>
      <c r="I633" s="2"/>
    </row>
    <row r="634" spans="1:9" x14ac:dyDescent="0.25">
      <c r="A634" s="1">
        <f>COUNTIF($C$2:C634,"Да")</f>
        <v>7</v>
      </c>
      <c r="B634" s="45">
        <f t="shared" si="19"/>
        <v>45735</v>
      </c>
      <c r="C634" s="42" t="str">
        <f>IF(ISERROR(VLOOKUP(B634,'Aigen18-RF'!$C$3:$C$23,1,0)),"Нет","Да")</f>
        <v>Нет</v>
      </c>
      <c r="D634" s="43">
        <f t="shared" si="18"/>
        <v>365</v>
      </c>
      <c r="E634" s="44">
        <f>ROUND(('Все выпуски'!$L$3*'Все выпуски'!$L$6/100)/365*(B634-IF(C634="Нет",VLOOKUP(A634,'Aigen18-RF'!$A$2:$C$23,3,0),VLOOKUP((A634-1),'Aigen18-RF'!$A$2:$C$23,3,0))),2)</f>
        <v>2.52</v>
      </c>
      <c r="G634" s="43">
        <f>COUNTIF(D635:$D$1857,365)</f>
        <v>1017</v>
      </c>
      <c r="H634" s="43">
        <f>COUNTIF(D635:$D$1857,366)</f>
        <v>206</v>
      </c>
      <c r="I634" s="2"/>
    </row>
    <row r="635" spans="1:9" x14ac:dyDescent="0.25">
      <c r="A635" s="1">
        <f>COUNTIF($C$2:C635,"Да")</f>
        <v>7</v>
      </c>
      <c r="B635" s="45">
        <f t="shared" si="19"/>
        <v>45736</v>
      </c>
      <c r="C635" s="42" t="str">
        <f>IF(ISERROR(VLOOKUP(B635,'Aigen18-RF'!$C$3:$C$23,1,0)),"Нет","Да")</f>
        <v>Нет</v>
      </c>
      <c r="D635" s="43">
        <f t="shared" si="18"/>
        <v>365</v>
      </c>
      <c r="E635" s="44">
        <f>ROUND(('Все выпуски'!$L$3*'Все выпуски'!$L$6/100)/365*(B635-IF(C635="Нет",VLOOKUP(A635,'Aigen18-RF'!$A$2:$C$23,3,0),VLOOKUP((A635-1),'Aigen18-RF'!$A$2:$C$23,3,0))),2)</f>
        <v>2.63</v>
      </c>
      <c r="G635" s="43">
        <f>COUNTIF(D636:$D$1857,365)</f>
        <v>1016</v>
      </c>
      <c r="H635" s="43">
        <f>COUNTIF(D636:$D$1857,366)</f>
        <v>206</v>
      </c>
      <c r="I635" s="2"/>
    </row>
    <row r="636" spans="1:9" x14ac:dyDescent="0.25">
      <c r="A636" s="1">
        <f>COUNTIF($C$2:C636,"Да")</f>
        <v>7</v>
      </c>
      <c r="B636" s="45">
        <f t="shared" si="19"/>
        <v>45737</v>
      </c>
      <c r="C636" s="42" t="str">
        <f>IF(ISERROR(VLOOKUP(B636,'Aigen18-RF'!$C$3:$C$23,1,0)),"Нет","Да")</f>
        <v>Нет</v>
      </c>
      <c r="D636" s="43">
        <f t="shared" si="18"/>
        <v>365</v>
      </c>
      <c r="E636" s="44">
        <f>ROUND(('Все выпуски'!$L$3*'Все выпуски'!$L$6/100)/365*(B636-IF(C636="Нет",VLOOKUP(A636,'Aigen18-RF'!$A$2:$C$23,3,0),VLOOKUP((A636-1),'Aigen18-RF'!$A$2:$C$23,3,0))),2)</f>
        <v>2.74</v>
      </c>
      <c r="G636" s="43">
        <f>COUNTIF(D637:$D$1857,365)</f>
        <v>1015</v>
      </c>
      <c r="H636" s="43">
        <f>COUNTIF(D637:$D$1857,366)</f>
        <v>206</v>
      </c>
      <c r="I636" s="2"/>
    </row>
    <row r="637" spans="1:9" x14ac:dyDescent="0.25">
      <c r="A637" s="1">
        <f>COUNTIF($C$2:C637,"Да")</f>
        <v>7</v>
      </c>
      <c r="B637" s="45">
        <f t="shared" si="19"/>
        <v>45738</v>
      </c>
      <c r="C637" s="42" t="str">
        <f>IF(ISERROR(VLOOKUP(B637,'Aigen18-RF'!$C$3:$C$23,1,0)),"Нет","Да")</f>
        <v>Нет</v>
      </c>
      <c r="D637" s="43">
        <f t="shared" si="18"/>
        <v>365</v>
      </c>
      <c r="E637" s="44">
        <f>ROUND(('Все выпуски'!$L$3*'Все выпуски'!$L$6/100)/365*(B637-IF(C637="Нет",VLOOKUP(A637,'Aigen18-RF'!$A$2:$C$23,3,0),VLOOKUP((A637-1),'Aigen18-RF'!$A$2:$C$23,3,0))),2)</f>
        <v>2.85</v>
      </c>
      <c r="G637" s="43">
        <f>COUNTIF(D638:$D$1857,365)</f>
        <v>1014</v>
      </c>
      <c r="H637" s="43">
        <f>COUNTIF(D638:$D$1857,366)</f>
        <v>206</v>
      </c>
      <c r="I637" s="2"/>
    </row>
    <row r="638" spans="1:9" x14ac:dyDescent="0.25">
      <c r="A638" s="1">
        <f>COUNTIF($C$2:C638,"Да")</f>
        <v>7</v>
      </c>
      <c r="B638" s="45">
        <f t="shared" si="19"/>
        <v>45739</v>
      </c>
      <c r="C638" s="42" t="str">
        <f>IF(ISERROR(VLOOKUP(B638,'Aigen18-RF'!$C$3:$C$23,1,0)),"Нет","Да")</f>
        <v>Нет</v>
      </c>
      <c r="D638" s="43">
        <f t="shared" si="18"/>
        <v>365</v>
      </c>
      <c r="E638" s="44">
        <f>ROUND(('Все выпуски'!$L$3*'Все выпуски'!$L$6/100)/365*(B638-IF(C638="Нет",VLOOKUP(A638,'Aigen18-RF'!$A$2:$C$23,3,0),VLOOKUP((A638-1),'Aigen18-RF'!$A$2:$C$23,3,0))),2)</f>
        <v>2.96</v>
      </c>
      <c r="G638" s="43">
        <f>COUNTIF(D639:$D$1857,365)</f>
        <v>1013</v>
      </c>
      <c r="H638" s="43">
        <f>COUNTIF(D639:$D$1857,366)</f>
        <v>206</v>
      </c>
      <c r="I638" s="2"/>
    </row>
    <row r="639" spans="1:9" x14ac:dyDescent="0.25">
      <c r="A639" s="1">
        <f>COUNTIF($C$2:C639,"Да")</f>
        <v>7</v>
      </c>
      <c r="B639" s="45">
        <f t="shared" si="19"/>
        <v>45740</v>
      </c>
      <c r="C639" s="42" t="str">
        <f>IF(ISERROR(VLOOKUP(B639,'Aigen18-RF'!$C$3:$C$23,1,0)),"Нет","Да")</f>
        <v>Нет</v>
      </c>
      <c r="D639" s="43">
        <f t="shared" si="18"/>
        <v>365</v>
      </c>
      <c r="E639" s="44">
        <f>ROUND(('Все выпуски'!$L$3*'Все выпуски'!$L$6/100)/365*(B639-IF(C639="Нет",VLOOKUP(A639,'Aigen18-RF'!$A$2:$C$23,3,0),VLOOKUP((A639-1),'Aigen18-RF'!$A$2:$C$23,3,0))),2)</f>
        <v>3.07</v>
      </c>
      <c r="G639" s="43">
        <f>COUNTIF(D640:$D$1857,365)</f>
        <v>1012</v>
      </c>
      <c r="H639" s="43">
        <f>COUNTIF(D640:$D$1857,366)</f>
        <v>206</v>
      </c>
      <c r="I639" s="2"/>
    </row>
    <row r="640" spans="1:9" x14ac:dyDescent="0.25">
      <c r="A640" s="1">
        <f>COUNTIF($C$2:C640,"Да")</f>
        <v>7</v>
      </c>
      <c r="B640" s="45">
        <f t="shared" si="19"/>
        <v>45741</v>
      </c>
      <c r="C640" s="42" t="str">
        <f>IF(ISERROR(VLOOKUP(B640,'Aigen18-RF'!$C$3:$C$23,1,0)),"Нет","Да")</f>
        <v>Нет</v>
      </c>
      <c r="D640" s="43">
        <f t="shared" si="18"/>
        <v>365</v>
      </c>
      <c r="E640" s="44">
        <f>ROUND(('Все выпуски'!$L$3*'Все выпуски'!$L$6/100)/365*(B640-IF(C640="Нет",VLOOKUP(A640,'Aigen18-RF'!$A$2:$C$23,3,0),VLOOKUP((A640-1),'Aigen18-RF'!$A$2:$C$23,3,0))),2)</f>
        <v>3.18</v>
      </c>
      <c r="G640" s="43">
        <f>COUNTIF(D641:$D$1857,365)</f>
        <v>1011</v>
      </c>
      <c r="H640" s="43">
        <f>COUNTIF(D641:$D$1857,366)</f>
        <v>206</v>
      </c>
      <c r="I640" s="2"/>
    </row>
    <row r="641" spans="1:9" x14ac:dyDescent="0.25">
      <c r="A641" s="1">
        <f>COUNTIF($C$2:C641,"Да")</f>
        <v>7</v>
      </c>
      <c r="B641" s="45">
        <f t="shared" si="19"/>
        <v>45742</v>
      </c>
      <c r="C641" s="42" t="str">
        <f>IF(ISERROR(VLOOKUP(B641,'Aigen18-RF'!$C$3:$C$23,1,0)),"Нет","Да")</f>
        <v>Нет</v>
      </c>
      <c r="D641" s="43">
        <f t="shared" si="18"/>
        <v>365</v>
      </c>
      <c r="E641" s="44">
        <f>ROUND(('Все выпуски'!$L$3*'Все выпуски'!$L$6/100)/365*(B641-IF(C641="Нет",VLOOKUP(A641,'Aigen18-RF'!$A$2:$C$23,3,0),VLOOKUP((A641-1),'Aigen18-RF'!$A$2:$C$23,3,0))),2)</f>
        <v>3.29</v>
      </c>
      <c r="G641" s="43">
        <f>COUNTIF(D642:$D$1857,365)</f>
        <v>1010</v>
      </c>
      <c r="H641" s="43">
        <f>COUNTIF(D642:$D$1857,366)</f>
        <v>206</v>
      </c>
      <c r="I641" s="2"/>
    </row>
    <row r="642" spans="1:9" x14ac:dyDescent="0.25">
      <c r="A642" s="1">
        <f>COUNTIF($C$2:C642,"Да")</f>
        <v>7</v>
      </c>
      <c r="B642" s="45">
        <f t="shared" si="19"/>
        <v>45743</v>
      </c>
      <c r="C642" s="42" t="str">
        <f>IF(ISERROR(VLOOKUP(B642,'Aigen18-RF'!$C$3:$C$23,1,0)),"Нет","Да")</f>
        <v>Нет</v>
      </c>
      <c r="D642" s="43">
        <f t="shared" si="18"/>
        <v>365</v>
      </c>
      <c r="E642" s="44">
        <f>ROUND(('Все выпуски'!$L$3*'Все выпуски'!$L$6/100)/365*(B642-IF(C642="Нет",VLOOKUP(A642,'Aigen18-RF'!$A$2:$C$23,3,0),VLOOKUP((A642-1),'Aigen18-RF'!$A$2:$C$23,3,0))),2)</f>
        <v>3.4</v>
      </c>
      <c r="G642" s="43">
        <f>COUNTIF(D643:$D$1857,365)</f>
        <v>1009</v>
      </c>
      <c r="H642" s="43">
        <f>COUNTIF(D643:$D$1857,366)</f>
        <v>206</v>
      </c>
      <c r="I642" s="2"/>
    </row>
    <row r="643" spans="1:9" x14ac:dyDescent="0.25">
      <c r="A643" s="1">
        <f>COUNTIF($C$2:C643,"Да")</f>
        <v>7</v>
      </c>
      <c r="B643" s="45">
        <f t="shared" si="19"/>
        <v>45744</v>
      </c>
      <c r="C643" s="42" t="str">
        <f>IF(ISERROR(VLOOKUP(B643,'Aigen18-RF'!$C$3:$C$23,1,0)),"Нет","Да")</f>
        <v>Нет</v>
      </c>
      <c r="D643" s="43">
        <f t="shared" ref="D643:D706" si="20">IF(MOD(YEAR(B643),4)=0,366,365)</f>
        <v>365</v>
      </c>
      <c r="E643" s="44">
        <f>ROUND(('Все выпуски'!$L$3*'Все выпуски'!$L$6/100)/365*(B643-IF(C643="Нет",VLOOKUP(A643,'Aigen18-RF'!$A$2:$C$23,3,0),VLOOKUP((A643-1),'Aigen18-RF'!$A$2:$C$23,3,0))),2)</f>
        <v>3.51</v>
      </c>
      <c r="G643" s="43">
        <f>COUNTIF(D644:$D$1857,365)</f>
        <v>1008</v>
      </c>
      <c r="H643" s="43">
        <f>COUNTIF(D644:$D$1857,366)</f>
        <v>206</v>
      </c>
      <c r="I643" s="2"/>
    </row>
    <row r="644" spans="1:9" x14ac:dyDescent="0.25">
      <c r="A644" s="1">
        <f>COUNTIF($C$2:C644,"Да")</f>
        <v>7</v>
      </c>
      <c r="B644" s="45">
        <f t="shared" ref="B644:B707" si="21">B643+1</f>
        <v>45745</v>
      </c>
      <c r="C644" s="42" t="str">
        <f>IF(ISERROR(VLOOKUP(B644,'Aigen18-RF'!$C$3:$C$23,1,0)),"Нет","Да")</f>
        <v>Нет</v>
      </c>
      <c r="D644" s="43">
        <f t="shared" si="20"/>
        <v>365</v>
      </c>
      <c r="E644" s="44">
        <f>ROUND(('Все выпуски'!$L$3*'Все выпуски'!$L$6/100)/365*(B644-IF(C644="Нет",VLOOKUP(A644,'Aigen18-RF'!$A$2:$C$23,3,0),VLOOKUP((A644-1),'Aigen18-RF'!$A$2:$C$23,3,0))),2)</f>
        <v>3.62</v>
      </c>
      <c r="G644" s="43">
        <f>COUNTIF(D645:$D$1857,365)</f>
        <v>1007</v>
      </c>
      <c r="H644" s="43">
        <f>COUNTIF(D645:$D$1857,366)</f>
        <v>206</v>
      </c>
      <c r="I644" s="2"/>
    </row>
    <row r="645" spans="1:9" x14ac:dyDescent="0.25">
      <c r="A645" s="1">
        <f>COUNTIF($C$2:C645,"Да")</f>
        <v>7</v>
      </c>
      <c r="B645" s="45">
        <f t="shared" si="21"/>
        <v>45746</v>
      </c>
      <c r="C645" s="42" t="str">
        <f>IF(ISERROR(VLOOKUP(B645,'Aigen18-RF'!$C$3:$C$23,1,0)),"Нет","Да")</f>
        <v>Нет</v>
      </c>
      <c r="D645" s="43">
        <f t="shared" si="20"/>
        <v>365</v>
      </c>
      <c r="E645" s="44">
        <f>ROUND(('Все выпуски'!$L$3*'Все выпуски'!$L$6/100)/365*(B645-IF(C645="Нет",VLOOKUP(A645,'Aigen18-RF'!$A$2:$C$23,3,0),VLOOKUP((A645-1),'Aigen18-RF'!$A$2:$C$23,3,0))),2)</f>
        <v>3.73</v>
      </c>
      <c r="G645" s="43">
        <f>COUNTIF(D646:$D$1857,365)</f>
        <v>1006</v>
      </c>
      <c r="H645" s="43">
        <f>COUNTIF(D646:$D$1857,366)</f>
        <v>206</v>
      </c>
      <c r="I645" s="2"/>
    </row>
    <row r="646" spans="1:9" x14ac:dyDescent="0.25">
      <c r="A646" s="1">
        <f>COUNTIF($C$2:C646,"Да")</f>
        <v>7</v>
      </c>
      <c r="B646" s="45">
        <f t="shared" si="21"/>
        <v>45747</v>
      </c>
      <c r="C646" s="42" t="str">
        <f>IF(ISERROR(VLOOKUP(B646,'Aigen18-RF'!$C$3:$C$23,1,0)),"Нет","Да")</f>
        <v>Нет</v>
      </c>
      <c r="D646" s="43">
        <f t="shared" si="20"/>
        <v>365</v>
      </c>
      <c r="E646" s="44">
        <f>ROUND(('Все выпуски'!$L$3*'Все выпуски'!$L$6/100)/365*(B646-IF(C646="Нет",VLOOKUP(A646,'Aigen18-RF'!$A$2:$C$23,3,0),VLOOKUP((A646-1),'Aigen18-RF'!$A$2:$C$23,3,0))),2)</f>
        <v>3.84</v>
      </c>
      <c r="G646" s="43">
        <f>COUNTIF(D647:$D$1857,365)</f>
        <v>1005</v>
      </c>
      <c r="H646" s="43">
        <f>COUNTIF(D647:$D$1857,366)</f>
        <v>206</v>
      </c>
      <c r="I646" s="2"/>
    </row>
    <row r="647" spans="1:9" x14ac:dyDescent="0.25">
      <c r="A647" s="1">
        <f>COUNTIF($C$2:C647,"Да")</f>
        <v>7</v>
      </c>
      <c r="B647" s="45">
        <f t="shared" si="21"/>
        <v>45748</v>
      </c>
      <c r="C647" s="42" t="str">
        <f>IF(ISERROR(VLOOKUP(B647,'Aigen18-RF'!$C$3:$C$23,1,0)),"Нет","Да")</f>
        <v>Нет</v>
      </c>
      <c r="D647" s="43">
        <f t="shared" si="20"/>
        <v>365</v>
      </c>
      <c r="E647" s="44">
        <f>ROUND(('Все выпуски'!$L$3*'Все выпуски'!$L$6/100)/365*(B647-IF(C647="Нет",VLOOKUP(A647,'Aigen18-RF'!$A$2:$C$23,3,0),VLOOKUP((A647-1),'Aigen18-RF'!$A$2:$C$23,3,0))),2)</f>
        <v>3.95</v>
      </c>
      <c r="G647" s="43">
        <f>COUNTIF(D648:$D$1857,365)</f>
        <v>1004</v>
      </c>
      <c r="H647" s="43">
        <f>COUNTIF(D648:$D$1857,366)</f>
        <v>206</v>
      </c>
      <c r="I647" s="2"/>
    </row>
    <row r="648" spans="1:9" x14ac:dyDescent="0.25">
      <c r="A648" s="1">
        <f>COUNTIF($C$2:C648,"Да")</f>
        <v>7</v>
      </c>
      <c r="B648" s="45">
        <f t="shared" si="21"/>
        <v>45749</v>
      </c>
      <c r="C648" s="42" t="str">
        <f>IF(ISERROR(VLOOKUP(B648,'Aigen18-RF'!$C$3:$C$23,1,0)),"Нет","Да")</f>
        <v>Нет</v>
      </c>
      <c r="D648" s="43">
        <f t="shared" si="20"/>
        <v>365</v>
      </c>
      <c r="E648" s="44">
        <f>ROUND(('Все выпуски'!$L$3*'Все выпуски'!$L$6/100)/365*(B648-IF(C648="Нет",VLOOKUP(A648,'Aigen18-RF'!$A$2:$C$23,3,0),VLOOKUP((A648-1),'Aigen18-RF'!$A$2:$C$23,3,0))),2)</f>
        <v>4.05</v>
      </c>
      <c r="G648" s="43">
        <f>COUNTIF(D649:$D$1857,365)</f>
        <v>1003</v>
      </c>
      <c r="H648" s="43">
        <f>COUNTIF(D649:$D$1857,366)</f>
        <v>206</v>
      </c>
      <c r="I648" s="2"/>
    </row>
    <row r="649" spans="1:9" x14ac:dyDescent="0.25">
      <c r="A649" s="1">
        <f>COUNTIF($C$2:C649,"Да")</f>
        <v>7</v>
      </c>
      <c r="B649" s="45">
        <f t="shared" si="21"/>
        <v>45750</v>
      </c>
      <c r="C649" s="42" t="str">
        <f>IF(ISERROR(VLOOKUP(B649,'Aigen18-RF'!$C$3:$C$23,1,0)),"Нет","Да")</f>
        <v>Нет</v>
      </c>
      <c r="D649" s="43">
        <f t="shared" si="20"/>
        <v>365</v>
      </c>
      <c r="E649" s="44">
        <f>ROUND(('Все выпуски'!$L$3*'Все выпуски'!$L$6/100)/365*(B649-IF(C649="Нет",VLOOKUP(A649,'Aigen18-RF'!$A$2:$C$23,3,0),VLOOKUP((A649-1),'Aigen18-RF'!$A$2:$C$23,3,0))),2)</f>
        <v>4.16</v>
      </c>
      <c r="G649" s="43">
        <f>COUNTIF(D650:$D$1857,365)</f>
        <v>1002</v>
      </c>
      <c r="H649" s="43">
        <f>COUNTIF(D650:$D$1857,366)</f>
        <v>206</v>
      </c>
      <c r="I649" s="2"/>
    </row>
    <row r="650" spans="1:9" x14ac:dyDescent="0.25">
      <c r="A650" s="1">
        <f>COUNTIF($C$2:C650,"Да")</f>
        <v>7</v>
      </c>
      <c r="B650" s="45">
        <f t="shared" si="21"/>
        <v>45751</v>
      </c>
      <c r="C650" s="42" t="str">
        <f>IF(ISERROR(VLOOKUP(B650,'Aigen18-RF'!$C$3:$C$23,1,0)),"Нет","Да")</f>
        <v>Нет</v>
      </c>
      <c r="D650" s="43">
        <f t="shared" si="20"/>
        <v>365</v>
      </c>
      <c r="E650" s="44">
        <f>ROUND(('Все выпуски'!$L$3*'Все выпуски'!$L$6/100)/365*(B650-IF(C650="Нет",VLOOKUP(A650,'Aigen18-RF'!$A$2:$C$23,3,0),VLOOKUP((A650-1),'Aigen18-RF'!$A$2:$C$23,3,0))),2)</f>
        <v>4.2699999999999996</v>
      </c>
      <c r="G650" s="43">
        <f>COUNTIF(D651:$D$1857,365)</f>
        <v>1001</v>
      </c>
      <c r="H650" s="43">
        <f>COUNTIF(D651:$D$1857,366)</f>
        <v>206</v>
      </c>
      <c r="I650" s="2"/>
    </row>
    <row r="651" spans="1:9" x14ac:dyDescent="0.25">
      <c r="A651" s="1">
        <f>COUNTIF($C$2:C651,"Да")</f>
        <v>7</v>
      </c>
      <c r="B651" s="45">
        <f t="shared" si="21"/>
        <v>45752</v>
      </c>
      <c r="C651" s="42" t="str">
        <f>IF(ISERROR(VLOOKUP(B651,'Aigen18-RF'!$C$3:$C$23,1,0)),"Нет","Да")</f>
        <v>Нет</v>
      </c>
      <c r="D651" s="43">
        <f t="shared" si="20"/>
        <v>365</v>
      </c>
      <c r="E651" s="44">
        <f>ROUND(('Все выпуски'!$L$3*'Все выпуски'!$L$6/100)/365*(B651-IF(C651="Нет",VLOOKUP(A651,'Aigen18-RF'!$A$2:$C$23,3,0),VLOOKUP((A651-1),'Aigen18-RF'!$A$2:$C$23,3,0))),2)</f>
        <v>4.38</v>
      </c>
      <c r="G651" s="43">
        <f>COUNTIF(D652:$D$1857,365)</f>
        <v>1000</v>
      </c>
      <c r="H651" s="43">
        <f>COUNTIF(D652:$D$1857,366)</f>
        <v>206</v>
      </c>
      <c r="I651" s="2"/>
    </row>
    <row r="652" spans="1:9" x14ac:dyDescent="0.25">
      <c r="A652" s="1">
        <f>COUNTIF($C$2:C652,"Да")</f>
        <v>7</v>
      </c>
      <c r="B652" s="45">
        <f t="shared" si="21"/>
        <v>45753</v>
      </c>
      <c r="C652" s="42" t="str">
        <f>IF(ISERROR(VLOOKUP(B652,'Aigen18-RF'!$C$3:$C$23,1,0)),"Нет","Да")</f>
        <v>Нет</v>
      </c>
      <c r="D652" s="43">
        <f t="shared" si="20"/>
        <v>365</v>
      </c>
      <c r="E652" s="44">
        <f>ROUND(('Все выпуски'!$L$3*'Все выпуски'!$L$6/100)/365*(B652-IF(C652="Нет",VLOOKUP(A652,'Aigen18-RF'!$A$2:$C$23,3,0),VLOOKUP((A652-1),'Aigen18-RF'!$A$2:$C$23,3,0))),2)</f>
        <v>4.49</v>
      </c>
      <c r="G652" s="43">
        <f>COUNTIF(D653:$D$1857,365)</f>
        <v>999</v>
      </c>
      <c r="H652" s="43">
        <f>COUNTIF(D653:$D$1857,366)</f>
        <v>206</v>
      </c>
      <c r="I652" s="2"/>
    </row>
    <row r="653" spans="1:9" x14ac:dyDescent="0.25">
      <c r="A653" s="1">
        <f>COUNTIF($C$2:C653,"Да")</f>
        <v>7</v>
      </c>
      <c r="B653" s="45">
        <f t="shared" si="21"/>
        <v>45754</v>
      </c>
      <c r="C653" s="42" t="str">
        <f>IF(ISERROR(VLOOKUP(B653,'Aigen18-RF'!$C$3:$C$23,1,0)),"Нет","Да")</f>
        <v>Нет</v>
      </c>
      <c r="D653" s="43">
        <f t="shared" si="20"/>
        <v>365</v>
      </c>
      <c r="E653" s="44">
        <f>ROUND(('Все выпуски'!$L$3*'Все выпуски'!$L$6/100)/365*(B653-IF(C653="Нет",VLOOKUP(A653,'Aigen18-RF'!$A$2:$C$23,3,0),VLOOKUP((A653-1),'Aigen18-RF'!$A$2:$C$23,3,0))),2)</f>
        <v>4.5999999999999996</v>
      </c>
      <c r="G653" s="43">
        <f>COUNTIF(D654:$D$1857,365)</f>
        <v>998</v>
      </c>
      <c r="H653" s="43">
        <f>COUNTIF(D654:$D$1857,366)</f>
        <v>206</v>
      </c>
      <c r="I653" s="2"/>
    </row>
    <row r="654" spans="1:9" x14ac:dyDescent="0.25">
      <c r="A654" s="1">
        <f>COUNTIF($C$2:C654,"Да")</f>
        <v>7</v>
      </c>
      <c r="B654" s="45">
        <f t="shared" si="21"/>
        <v>45755</v>
      </c>
      <c r="C654" s="42" t="str">
        <f>IF(ISERROR(VLOOKUP(B654,'Aigen18-RF'!$C$3:$C$23,1,0)),"Нет","Да")</f>
        <v>Нет</v>
      </c>
      <c r="D654" s="43">
        <f t="shared" si="20"/>
        <v>365</v>
      </c>
      <c r="E654" s="44">
        <f>ROUND(('Все выпуски'!$L$3*'Все выпуски'!$L$6/100)/365*(B654-IF(C654="Нет",VLOOKUP(A654,'Aigen18-RF'!$A$2:$C$23,3,0),VLOOKUP((A654-1),'Aigen18-RF'!$A$2:$C$23,3,0))),2)</f>
        <v>4.71</v>
      </c>
      <c r="G654" s="43">
        <f>COUNTIF(D655:$D$1857,365)</f>
        <v>997</v>
      </c>
      <c r="H654" s="43">
        <f>COUNTIF(D655:$D$1857,366)</f>
        <v>206</v>
      </c>
      <c r="I654" s="2"/>
    </row>
    <row r="655" spans="1:9" x14ac:dyDescent="0.25">
      <c r="A655" s="1">
        <f>COUNTIF($C$2:C655,"Да")</f>
        <v>7</v>
      </c>
      <c r="B655" s="45">
        <f t="shared" si="21"/>
        <v>45756</v>
      </c>
      <c r="C655" s="42" t="str">
        <f>IF(ISERROR(VLOOKUP(B655,'Aigen18-RF'!$C$3:$C$23,1,0)),"Нет","Да")</f>
        <v>Нет</v>
      </c>
      <c r="D655" s="43">
        <f t="shared" si="20"/>
        <v>365</v>
      </c>
      <c r="E655" s="44">
        <f>ROUND(('Все выпуски'!$L$3*'Все выпуски'!$L$6/100)/365*(B655-IF(C655="Нет",VLOOKUP(A655,'Aigen18-RF'!$A$2:$C$23,3,0),VLOOKUP((A655-1),'Aigen18-RF'!$A$2:$C$23,3,0))),2)</f>
        <v>4.82</v>
      </c>
      <c r="G655" s="43">
        <f>COUNTIF(D656:$D$1857,365)</f>
        <v>996</v>
      </c>
      <c r="H655" s="43">
        <f>COUNTIF(D656:$D$1857,366)</f>
        <v>206</v>
      </c>
      <c r="I655" s="2"/>
    </row>
    <row r="656" spans="1:9" x14ac:dyDescent="0.25">
      <c r="A656" s="1">
        <f>COUNTIF($C$2:C656,"Да")</f>
        <v>7</v>
      </c>
      <c r="B656" s="45">
        <f t="shared" si="21"/>
        <v>45757</v>
      </c>
      <c r="C656" s="42" t="str">
        <f>IF(ISERROR(VLOOKUP(B656,'Aigen18-RF'!$C$3:$C$23,1,0)),"Нет","Да")</f>
        <v>Нет</v>
      </c>
      <c r="D656" s="43">
        <f t="shared" si="20"/>
        <v>365</v>
      </c>
      <c r="E656" s="44">
        <f>ROUND(('Все выпуски'!$L$3*'Все выпуски'!$L$6/100)/365*(B656-IF(C656="Нет",VLOOKUP(A656,'Aigen18-RF'!$A$2:$C$23,3,0),VLOOKUP((A656-1),'Aigen18-RF'!$A$2:$C$23,3,0))),2)</f>
        <v>4.93</v>
      </c>
      <c r="G656" s="43">
        <f>COUNTIF(D657:$D$1857,365)</f>
        <v>995</v>
      </c>
      <c r="H656" s="43">
        <f>COUNTIF(D657:$D$1857,366)</f>
        <v>206</v>
      </c>
      <c r="I656" s="2"/>
    </row>
    <row r="657" spans="1:9" x14ac:dyDescent="0.25">
      <c r="A657" s="1">
        <f>COUNTIF($C$2:C657,"Да")</f>
        <v>7</v>
      </c>
      <c r="B657" s="45">
        <f t="shared" si="21"/>
        <v>45758</v>
      </c>
      <c r="C657" s="42" t="str">
        <f>IF(ISERROR(VLOOKUP(B657,'Aigen18-RF'!$C$3:$C$23,1,0)),"Нет","Да")</f>
        <v>Нет</v>
      </c>
      <c r="D657" s="43">
        <f t="shared" si="20"/>
        <v>365</v>
      </c>
      <c r="E657" s="44">
        <f>ROUND(('Все выпуски'!$L$3*'Все выпуски'!$L$6/100)/365*(B657-IF(C657="Нет",VLOOKUP(A657,'Aigen18-RF'!$A$2:$C$23,3,0),VLOOKUP((A657-1),'Aigen18-RF'!$A$2:$C$23,3,0))),2)</f>
        <v>5.04</v>
      </c>
      <c r="G657" s="43">
        <f>COUNTIF(D658:$D$1857,365)</f>
        <v>994</v>
      </c>
      <c r="H657" s="43">
        <f>COUNTIF(D658:$D$1857,366)</f>
        <v>206</v>
      </c>
      <c r="I657" s="2"/>
    </row>
    <row r="658" spans="1:9" x14ac:dyDescent="0.25">
      <c r="A658" s="1">
        <f>COUNTIF($C$2:C658,"Да")</f>
        <v>7</v>
      </c>
      <c r="B658" s="45">
        <f t="shared" si="21"/>
        <v>45759</v>
      </c>
      <c r="C658" s="42" t="str">
        <f>IF(ISERROR(VLOOKUP(B658,'Aigen18-RF'!$C$3:$C$23,1,0)),"Нет","Да")</f>
        <v>Нет</v>
      </c>
      <c r="D658" s="43">
        <f t="shared" si="20"/>
        <v>365</v>
      </c>
      <c r="E658" s="44">
        <f>ROUND(('Все выпуски'!$L$3*'Все выпуски'!$L$6/100)/365*(B658-IF(C658="Нет",VLOOKUP(A658,'Aigen18-RF'!$A$2:$C$23,3,0),VLOOKUP((A658-1),'Aigen18-RF'!$A$2:$C$23,3,0))),2)</f>
        <v>5.15</v>
      </c>
      <c r="F658" s="44"/>
      <c r="G658" s="43">
        <f>COUNTIF(D659:$D$1857,365)</f>
        <v>993</v>
      </c>
      <c r="H658" s="43">
        <f>COUNTIF(D659:$D$1857,366)</f>
        <v>206</v>
      </c>
      <c r="I658" s="2"/>
    </row>
    <row r="659" spans="1:9" x14ac:dyDescent="0.25">
      <c r="A659" s="1">
        <f>COUNTIF($C$2:C659,"Да")</f>
        <v>7</v>
      </c>
      <c r="B659" s="45">
        <f t="shared" si="21"/>
        <v>45760</v>
      </c>
      <c r="C659" s="42" t="str">
        <f>IF(ISERROR(VLOOKUP(B659,'Aigen18-RF'!$C$3:$C$23,1,0)),"Нет","Да")</f>
        <v>Нет</v>
      </c>
      <c r="D659" s="43">
        <f t="shared" si="20"/>
        <v>365</v>
      </c>
      <c r="E659" s="44">
        <f>ROUND(('Все выпуски'!$L$3*'Все выпуски'!$L$6/100)/365*(B659-IF(C659="Нет",VLOOKUP(A659,'Aigen18-RF'!$A$2:$C$23,3,0),VLOOKUP((A659-1),'Aigen18-RF'!$A$2:$C$23,3,0))),2)</f>
        <v>5.26</v>
      </c>
      <c r="G659" s="43">
        <f>COUNTIF(D660:$D$1857,365)</f>
        <v>992</v>
      </c>
      <c r="H659" s="43">
        <f>COUNTIF(D660:$D$1857,366)</f>
        <v>206</v>
      </c>
      <c r="I659" s="2"/>
    </row>
    <row r="660" spans="1:9" x14ac:dyDescent="0.25">
      <c r="A660" s="1">
        <f>COUNTIF($C$2:C660,"Да")</f>
        <v>7</v>
      </c>
      <c r="B660" s="45">
        <f t="shared" si="21"/>
        <v>45761</v>
      </c>
      <c r="C660" s="42" t="str">
        <f>IF(ISERROR(VLOOKUP(B660,'Aigen18-RF'!$C$3:$C$23,1,0)),"Нет","Да")</f>
        <v>Нет</v>
      </c>
      <c r="D660" s="43">
        <f t="shared" si="20"/>
        <v>365</v>
      </c>
      <c r="E660" s="44">
        <f>ROUND(('Все выпуски'!$L$3*'Все выпуски'!$L$6/100)/365*(B660-IF(C660="Нет",VLOOKUP(A660,'Aigen18-RF'!$A$2:$C$23,3,0),VLOOKUP((A660-1),'Aigen18-RF'!$A$2:$C$23,3,0))),2)</f>
        <v>5.37</v>
      </c>
      <c r="G660" s="43">
        <f>COUNTIF(D661:$D$1857,365)</f>
        <v>991</v>
      </c>
      <c r="H660" s="43">
        <f>COUNTIF(D661:$D$1857,366)</f>
        <v>206</v>
      </c>
      <c r="I660" s="2"/>
    </row>
    <row r="661" spans="1:9" x14ac:dyDescent="0.25">
      <c r="A661" s="1">
        <f>COUNTIF($C$2:C661,"Да")</f>
        <v>7</v>
      </c>
      <c r="B661" s="45">
        <f t="shared" si="21"/>
        <v>45762</v>
      </c>
      <c r="C661" s="42" t="str">
        <f>IF(ISERROR(VLOOKUP(B661,'Aigen18-RF'!$C$3:$C$23,1,0)),"Нет","Да")</f>
        <v>Нет</v>
      </c>
      <c r="D661" s="43">
        <f t="shared" si="20"/>
        <v>365</v>
      </c>
      <c r="E661" s="44">
        <f>ROUND(('Все выпуски'!$L$3*'Все выпуски'!$L$6/100)/365*(B661-IF(C661="Нет",VLOOKUP(A661,'Aigen18-RF'!$A$2:$C$23,3,0),VLOOKUP((A661-1),'Aigen18-RF'!$A$2:$C$23,3,0))),2)</f>
        <v>5.48</v>
      </c>
      <c r="G661" s="43">
        <f>COUNTIF(D662:$D$1857,365)</f>
        <v>990</v>
      </c>
      <c r="H661" s="43">
        <f>COUNTIF(D662:$D$1857,366)</f>
        <v>206</v>
      </c>
      <c r="I661" s="2"/>
    </row>
    <row r="662" spans="1:9" x14ac:dyDescent="0.25">
      <c r="A662" s="1">
        <f>COUNTIF($C$2:C662,"Да")</f>
        <v>7</v>
      </c>
      <c r="B662" s="45">
        <f t="shared" si="21"/>
        <v>45763</v>
      </c>
      <c r="C662" s="42" t="str">
        <f>IF(ISERROR(VLOOKUP(B662,'Aigen18-RF'!$C$3:$C$23,1,0)),"Нет","Да")</f>
        <v>Нет</v>
      </c>
      <c r="D662" s="43">
        <f t="shared" si="20"/>
        <v>365</v>
      </c>
      <c r="E662" s="44">
        <f>ROUND(('Все выпуски'!$L$3*'Все выпуски'!$L$6/100)/365*(B662-IF(C662="Нет",VLOOKUP(A662,'Aigen18-RF'!$A$2:$C$23,3,0),VLOOKUP((A662-1),'Aigen18-RF'!$A$2:$C$23,3,0))),2)</f>
        <v>5.59</v>
      </c>
      <c r="G662" s="43">
        <f>COUNTIF(D663:$D$1857,365)</f>
        <v>989</v>
      </c>
      <c r="H662" s="43">
        <f>COUNTIF(D663:$D$1857,366)</f>
        <v>206</v>
      </c>
      <c r="I662" s="2"/>
    </row>
    <row r="663" spans="1:9" x14ac:dyDescent="0.25">
      <c r="A663" s="1">
        <f>COUNTIF($C$2:C663,"Да")</f>
        <v>7</v>
      </c>
      <c r="B663" s="45">
        <f t="shared" si="21"/>
        <v>45764</v>
      </c>
      <c r="C663" s="42" t="str">
        <f>IF(ISERROR(VLOOKUP(B663,'Aigen18-RF'!$C$3:$C$23,1,0)),"Нет","Да")</f>
        <v>Нет</v>
      </c>
      <c r="D663" s="43">
        <f t="shared" si="20"/>
        <v>365</v>
      </c>
      <c r="E663" s="44">
        <f>ROUND(('Все выпуски'!$L$3*'Все выпуски'!$L$6/100)/365*(B663-IF(C663="Нет",VLOOKUP(A663,'Aigen18-RF'!$A$2:$C$23,3,0),VLOOKUP((A663-1),'Aigen18-RF'!$A$2:$C$23,3,0))),2)</f>
        <v>5.7</v>
      </c>
      <c r="G663" s="43">
        <f>COUNTIF(D664:$D$1857,365)</f>
        <v>988</v>
      </c>
      <c r="H663" s="43">
        <f>COUNTIF(D664:$D$1857,366)</f>
        <v>206</v>
      </c>
      <c r="I663" s="2"/>
    </row>
    <row r="664" spans="1:9" x14ac:dyDescent="0.25">
      <c r="A664" s="1">
        <f>COUNTIF($C$2:C664,"Да")</f>
        <v>7</v>
      </c>
      <c r="B664" s="45">
        <f t="shared" si="21"/>
        <v>45765</v>
      </c>
      <c r="C664" s="42" t="str">
        <f>IF(ISERROR(VLOOKUP(B664,'Aigen18-RF'!$C$3:$C$23,1,0)),"Нет","Да")</f>
        <v>Нет</v>
      </c>
      <c r="D664" s="43">
        <f t="shared" si="20"/>
        <v>365</v>
      </c>
      <c r="E664" s="44">
        <f>ROUND(('Все выпуски'!$L$3*'Все выпуски'!$L$6/100)/365*(B664-IF(C664="Нет",VLOOKUP(A664,'Aigen18-RF'!$A$2:$C$23,3,0),VLOOKUP((A664-1),'Aigen18-RF'!$A$2:$C$23,3,0))),2)</f>
        <v>5.81</v>
      </c>
      <c r="G664" s="43">
        <f>COUNTIF(D665:$D$1857,365)</f>
        <v>987</v>
      </c>
      <c r="H664" s="43">
        <f>COUNTIF(D665:$D$1857,366)</f>
        <v>206</v>
      </c>
      <c r="I664" s="2"/>
    </row>
    <row r="665" spans="1:9" x14ac:dyDescent="0.25">
      <c r="A665" s="1">
        <f>COUNTIF($C$2:C665,"Да")</f>
        <v>7</v>
      </c>
      <c r="B665" s="45">
        <f t="shared" si="21"/>
        <v>45766</v>
      </c>
      <c r="C665" s="42" t="str">
        <f>IF(ISERROR(VLOOKUP(B665,'Aigen18-RF'!$C$3:$C$23,1,0)),"Нет","Да")</f>
        <v>Нет</v>
      </c>
      <c r="D665" s="43">
        <f t="shared" si="20"/>
        <v>365</v>
      </c>
      <c r="E665" s="44">
        <f>ROUND(('Все выпуски'!$L$3*'Все выпуски'!$L$6/100)/365*(B665-IF(C665="Нет",VLOOKUP(A665,'Aigen18-RF'!$A$2:$C$23,3,0),VLOOKUP((A665-1),'Aigen18-RF'!$A$2:$C$23,3,0))),2)</f>
        <v>5.92</v>
      </c>
      <c r="G665" s="43">
        <f>COUNTIF(D666:$D$1857,365)</f>
        <v>986</v>
      </c>
      <c r="H665" s="43">
        <f>COUNTIF(D666:$D$1857,366)</f>
        <v>206</v>
      </c>
      <c r="I665" s="2"/>
    </row>
    <row r="666" spans="1:9" x14ac:dyDescent="0.25">
      <c r="A666" s="1">
        <f>COUNTIF($C$2:C666,"Да")</f>
        <v>7</v>
      </c>
      <c r="B666" s="45">
        <f t="shared" si="21"/>
        <v>45767</v>
      </c>
      <c r="C666" s="42" t="str">
        <f>IF(ISERROR(VLOOKUP(B666,'Aigen18-RF'!$C$3:$C$23,1,0)),"Нет","Да")</f>
        <v>Нет</v>
      </c>
      <c r="D666" s="43">
        <f t="shared" si="20"/>
        <v>365</v>
      </c>
      <c r="E666" s="44">
        <f>ROUND(('Все выпуски'!$L$3*'Все выпуски'!$L$6/100)/365*(B666-IF(C666="Нет",VLOOKUP(A666,'Aigen18-RF'!$A$2:$C$23,3,0),VLOOKUP((A666-1),'Aigen18-RF'!$A$2:$C$23,3,0))),2)</f>
        <v>6.03</v>
      </c>
      <c r="G666" s="43">
        <f>COUNTIF(D667:$D$1857,365)</f>
        <v>985</v>
      </c>
      <c r="H666" s="43">
        <f>COUNTIF(D667:$D$1857,366)</f>
        <v>206</v>
      </c>
      <c r="I666" s="2"/>
    </row>
    <row r="667" spans="1:9" x14ac:dyDescent="0.25">
      <c r="A667" s="1">
        <f>COUNTIF($C$2:C667,"Да")</f>
        <v>7</v>
      </c>
      <c r="B667" s="45">
        <f t="shared" si="21"/>
        <v>45768</v>
      </c>
      <c r="C667" s="42" t="str">
        <f>IF(ISERROR(VLOOKUP(B667,'Aigen18-RF'!$C$3:$C$23,1,0)),"Нет","Да")</f>
        <v>Нет</v>
      </c>
      <c r="D667" s="43">
        <f t="shared" si="20"/>
        <v>365</v>
      </c>
      <c r="E667" s="44">
        <f>ROUND(('Все выпуски'!$L$3*'Все выпуски'!$L$6/100)/365*(B667-IF(C667="Нет",VLOOKUP(A667,'Aigen18-RF'!$A$2:$C$23,3,0),VLOOKUP((A667-1),'Aigen18-RF'!$A$2:$C$23,3,0))),2)</f>
        <v>6.14</v>
      </c>
      <c r="G667" s="43">
        <f>COUNTIF(D668:$D$1857,365)</f>
        <v>984</v>
      </c>
      <c r="H667" s="43">
        <f>COUNTIF(D668:$D$1857,366)</f>
        <v>206</v>
      </c>
      <c r="I667" s="2"/>
    </row>
    <row r="668" spans="1:9" x14ac:dyDescent="0.25">
      <c r="A668" s="1">
        <f>COUNTIF($C$2:C668,"Да")</f>
        <v>7</v>
      </c>
      <c r="B668" s="45">
        <f t="shared" si="21"/>
        <v>45769</v>
      </c>
      <c r="C668" s="42" t="str">
        <f>IF(ISERROR(VLOOKUP(B668,'Aigen18-RF'!$C$3:$C$23,1,0)),"Нет","Да")</f>
        <v>Нет</v>
      </c>
      <c r="D668" s="43">
        <f t="shared" si="20"/>
        <v>365</v>
      </c>
      <c r="E668" s="44">
        <f>ROUND(('Все выпуски'!$L$3*'Все выпуски'!$L$6/100)/365*(B668-IF(C668="Нет",VLOOKUP(A668,'Aigen18-RF'!$A$2:$C$23,3,0),VLOOKUP((A668-1),'Aigen18-RF'!$A$2:$C$23,3,0))),2)</f>
        <v>6.25</v>
      </c>
      <c r="G668" s="43">
        <f>COUNTIF(D669:$D$1857,365)</f>
        <v>983</v>
      </c>
      <c r="H668" s="43">
        <f>COUNTIF(D669:$D$1857,366)</f>
        <v>206</v>
      </c>
      <c r="I668" s="2"/>
    </row>
    <row r="669" spans="1:9" x14ac:dyDescent="0.25">
      <c r="A669" s="1">
        <f>COUNTIF($C$2:C669,"Да")</f>
        <v>7</v>
      </c>
      <c r="B669" s="45">
        <f t="shared" si="21"/>
        <v>45770</v>
      </c>
      <c r="C669" s="42" t="str">
        <f>IF(ISERROR(VLOOKUP(B669,'Aigen18-RF'!$C$3:$C$23,1,0)),"Нет","Да")</f>
        <v>Нет</v>
      </c>
      <c r="D669" s="43">
        <f t="shared" si="20"/>
        <v>365</v>
      </c>
      <c r="E669" s="44">
        <f>ROUND(('Все выпуски'!$L$3*'Все выпуски'!$L$6/100)/365*(B669-IF(C669="Нет",VLOOKUP(A669,'Aigen18-RF'!$A$2:$C$23,3,0),VLOOKUP((A669-1),'Aigen18-RF'!$A$2:$C$23,3,0))),2)</f>
        <v>6.36</v>
      </c>
      <c r="G669" s="43">
        <f>COUNTIF(D670:$D$1857,365)</f>
        <v>982</v>
      </c>
      <c r="H669" s="43">
        <f>COUNTIF(D670:$D$1857,366)</f>
        <v>206</v>
      </c>
      <c r="I669" s="2"/>
    </row>
    <row r="670" spans="1:9" x14ac:dyDescent="0.25">
      <c r="A670" s="1">
        <f>COUNTIF($C$2:C670,"Да")</f>
        <v>7</v>
      </c>
      <c r="B670" s="45">
        <f t="shared" si="21"/>
        <v>45771</v>
      </c>
      <c r="C670" s="42" t="str">
        <f>IF(ISERROR(VLOOKUP(B670,'Aigen18-RF'!$C$3:$C$23,1,0)),"Нет","Да")</f>
        <v>Нет</v>
      </c>
      <c r="D670" s="43">
        <f t="shared" si="20"/>
        <v>365</v>
      </c>
      <c r="E670" s="44">
        <f>ROUND(('Все выпуски'!$L$3*'Все выпуски'!$L$6/100)/365*(B670-IF(C670="Нет",VLOOKUP(A670,'Aigen18-RF'!$A$2:$C$23,3,0),VLOOKUP((A670-1),'Aigen18-RF'!$A$2:$C$23,3,0))),2)</f>
        <v>6.47</v>
      </c>
      <c r="G670" s="43">
        <f>COUNTIF(D671:$D$1857,365)</f>
        <v>981</v>
      </c>
      <c r="H670" s="43">
        <f>COUNTIF(D671:$D$1857,366)</f>
        <v>206</v>
      </c>
      <c r="I670" s="2"/>
    </row>
    <row r="671" spans="1:9" x14ac:dyDescent="0.25">
      <c r="A671" s="1">
        <f>COUNTIF($C$2:C671,"Да")</f>
        <v>7</v>
      </c>
      <c r="B671" s="45">
        <f t="shared" si="21"/>
        <v>45772</v>
      </c>
      <c r="C671" s="42" t="str">
        <f>IF(ISERROR(VLOOKUP(B671,'Aigen18-RF'!$C$3:$C$23,1,0)),"Нет","Да")</f>
        <v>Нет</v>
      </c>
      <c r="D671" s="43">
        <f t="shared" si="20"/>
        <v>365</v>
      </c>
      <c r="E671" s="44">
        <f>ROUND(('Все выпуски'!$L$3*'Все выпуски'!$L$6/100)/365*(B671-IF(C671="Нет",VLOOKUP(A671,'Aigen18-RF'!$A$2:$C$23,3,0),VLOOKUP((A671-1),'Aigen18-RF'!$A$2:$C$23,3,0))),2)</f>
        <v>6.58</v>
      </c>
      <c r="G671" s="43">
        <f>COUNTIF(D672:$D$1857,365)</f>
        <v>980</v>
      </c>
      <c r="H671" s="43">
        <f>COUNTIF(D672:$D$1857,366)</f>
        <v>206</v>
      </c>
      <c r="I671" s="2"/>
    </row>
    <row r="672" spans="1:9" x14ac:dyDescent="0.25">
      <c r="A672" s="1">
        <f>COUNTIF($C$2:C672,"Да")</f>
        <v>7</v>
      </c>
      <c r="B672" s="45">
        <f t="shared" si="21"/>
        <v>45773</v>
      </c>
      <c r="C672" s="42" t="str">
        <f>IF(ISERROR(VLOOKUP(B672,'Aigen18-RF'!$C$3:$C$23,1,0)),"Нет","Да")</f>
        <v>Нет</v>
      </c>
      <c r="D672" s="43">
        <f t="shared" si="20"/>
        <v>365</v>
      </c>
      <c r="E672" s="44">
        <f>ROUND(('Все выпуски'!$L$3*'Все выпуски'!$L$6/100)/365*(B672-IF(C672="Нет",VLOOKUP(A672,'Aigen18-RF'!$A$2:$C$23,3,0),VLOOKUP((A672-1),'Aigen18-RF'!$A$2:$C$23,3,0))),2)</f>
        <v>6.68</v>
      </c>
      <c r="G672" s="43">
        <f>COUNTIF(D673:$D$1857,365)</f>
        <v>979</v>
      </c>
      <c r="H672" s="43">
        <f>COUNTIF(D673:$D$1857,366)</f>
        <v>206</v>
      </c>
      <c r="I672" s="2"/>
    </row>
    <row r="673" spans="1:9" x14ac:dyDescent="0.25">
      <c r="A673" s="1">
        <f>COUNTIF($C$2:C673,"Да")</f>
        <v>7</v>
      </c>
      <c r="B673" s="45">
        <f t="shared" si="21"/>
        <v>45774</v>
      </c>
      <c r="C673" s="42" t="str">
        <f>IF(ISERROR(VLOOKUP(B673,'Aigen18-RF'!$C$3:$C$23,1,0)),"Нет","Да")</f>
        <v>Нет</v>
      </c>
      <c r="D673" s="43">
        <f t="shared" si="20"/>
        <v>365</v>
      </c>
      <c r="E673" s="44">
        <f>ROUND(('Все выпуски'!$L$3*'Все выпуски'!$L$6/100)/365*(B673-IF(C673="Нет",VLOOKUP(A673,'Aigen18-RF'!$A$2:$C$23,3,0),VLOOKUP((A673-1),'Aigen18-RF'!$A$2:$C$23,3,0))),2)</f>
        <v>6.79</v>
      </c>
      <c r="G673" s="43">
        <f>COUNTIF(D674:$D$1857,365)</f>
        <v>978</v>
      </c>
      <c r="H673" s="43">
        <f>COUNTIF(D674:$D$1857,366)</f>
        <v>206</v>
      </c>
      <c r="I673" s="2"/>
    </row>
    <row r="674" spans="1:9" x14ac:dyDescent="0.25">
      <c r="A674" s="1">
        <f>COUNTIF($C$2:C674,"Да")</f>
        <v>7</v>
      </c>
      <c r="B674" s="45">
        <f t="shared" si="21"/>
        <v>45775</v>
      </c>
      <c r="C674" s="42" t="str">
        <f>IF(ISERROR(VLOOKUP(B674,'Aigen18-RF'!$C$3:$C$23,1,0)),"Нет","Да")</f>
        <v>Нет</v>
      </c>
      <c r="D674" s="43">
        <f t="shared" si="20"/>
        <v>365</v>
      </c>
      <c r="E674" s="44">
        <f>ROUND(('Все выпуски'!$L$3*'Все выпуски'!$L$6/100)/365*(B674-IF(C674="Нет",VLOOKUP(A674,'Aigen18-RF'!$A$2:$C$23,3,0),VLOOKUP((A674-1),'Aigen18-RF'!$A$2:$C$23,3,0))),2)</f>
        <v>6.9</v>
      </c>
      <c r="G674" s="43">
        <f>COUNTIF(D675:$D$1857,365)</f>
        <v>977</v>
      </c>
      <c r="H674" s="43">
        <f>COUNTIF(D675:$D$1857,366)</f>
        <v>206</v>
      </c>
      <c r="I674" s="2"/>
    </row>
    <row r="675" spans="1:9" x14ac:dyDescent="0.25">
      <c r="A675" s="1">
        <f>COUNTIF($C$2:C675,"Да")</f>
        <v>7</v>
      </c>
      <c r="B675" s="45">
        <f t="shared" si="21"/>
        <v>45776</v>
      </c>
      <c r="C675" s="42" t="str">
        <f>IF(ISERROR(VLOOKUP(B675,'Aigen18-RF'!$C$3:$C$23,1,0)),"Нет","Да")</f>
        <v>Нет</v>
      </c>
      <c r="D675" s="43">
        <f t="shared" si="20"/>
        <v>365</v>
      </c>
      <c r="E675" s="44">
        <f>ROUND(('Все выпуски'!$L$3*'Все выпуски'!$L$6/100)/365*(B675-IF(C675="Нет",VLOOKUP(A675,'Aigen18-RF'!$A$2:$C$23,3,0),VLOOKUP((A675-1),'Aigen18-RF'!$A$2:$C$23,3,0))),2)</f>
        <v>7.01</v>
      </c>
      <c r="G675" s="43">
        <f>COUNTIF(D676:$D$1857,365)</f>
        <v>976</v>
      </c>
      <c r="H675" s="43">
        <f>COUNTIF(D676:$D$1857,366)</f>
        <v>206</v>
      </c>
      <c r="I675" s="2"/>
    </row>
    <row r="676" spans="1:9" x14ac:dyDescent="0.25">
      <c r="A676" s="1">
        <f>COUNTIF($C$2:C676,"Да")</f>
        <v>7</v>
      </c>
      <c r="B676" s="45">
        <f t="shared" si="21"/>
        <v>45777</v>
      </c>
      <c r="C676" s="42" t="str">
        <f>IF(ISERROR(VLOOKUP(B676,'Aigen18-RF'!$C$3:$C$23,1,0)),"Нет","Да")</f>
        <v>Нет</v>
      </c>
      <c r="D676" s="43">
        <f t="shared" si="20"/>
        <v>365</v>
      </c>
      <c r="E676" s="44">
        <f>ROUND(('Все выпуски'!$L$3*'Все выпуски'!$L$6/100)/365*(B676-IF(C676="Нет",VLOOKUP(A676,'Aigen18-RF'!$A$2:$C$23,3,0),VLOOKUP((A676-1),'Aigen18-RF'!$A$2:$C$23,3,0))),2)</f>
        <v>7.12</v>
      </c>
      <c r="G676" s="43">
        <f>COUNTIF(D677:$D$1857,365)</f>
        <v>975</v>
      </c>
      <c r="H676" s="43">
        <f>COUNTIF(D677:$D$1857,366)</f>
        <v>206</v>
      </c>
      <c r="I676" s="2"/>
    </row>
    <row r="677" spans="1:9" x14ac:dyDescent="0.25">
      <c r="A677" s="1">
        <f>COUNTIF($C$2:C677,"Да")</f>
        <v>7</v>
      </c>
      <c r="B677" s="45">
        <f t="shared" si="21"/>
        <v>45778</v>
      </c>
      <c r="C677" s="42" t="str">
        <f>IF(ISERROR(VLOOKUP(B677,'Aigen18-RF'!$C$3:$C$23,1,0)),"Нет","Да")</f>
        <v>Нет</v>
      </c>
      <c r="D677" s="43">
        <f t="shared" si="20"/>
        <v>365</v>
      </c>
      <c r="E677" s="44">
        <f>ROUND(('Все выпуски'!$L$3*'Все выпуски'!$L$6/100)/365*(B677-IF(C677="Нет",VLOOKUP(A677,'Aigen18-RF'!$A$2:$C$23,3,0),VLOOKUP((A677-1),'Aigen18-RF'!$A$2:$C$23,3,0))),2)</f>
        <v>7.23</v>
      </c>
      <c r="G677" s="43">
        <f>COUNTIF(D678:$D$1857,365)</f>
        <v>974</v>
      </c>
      <c r="H677" s="43">
        <f>COUNTIF(D678:$D$1857,366)</f>
        <v>206</v>
      </c>
      <c r="I677" s="2"/>
    </row>
    <row r="678" spans="1:9" x14ac:dyDescent="0.25">
      <c r="A678" s="1">
        <f>COUNTIF($C$2:C678,"Да")</f>
        <v>7</v>
      </c>
      <c r="B678" s="45">
        <f t="shared" si="21"/>
        <v>45779</v>
      </c>
      <c r="C678" s="42" t="str">
        <f>IF(ISERROR(VLOOKUP(B678,'Aigen18-RF'!$C$3:$C$23,1,0)),"Нет","Да")</f>
        <v>Нет</v>
      </c>
      <c r="D678" s="43">
        <f t="shared" si="20"/>
        <v>365</v>
      </c>
      <c r="E678" s="44">
        <f>ROUND(('Все выпуски'!$L$3*'Все выпуски'!$L$6/100)/365*(B678-IF(C678="Нет",VLOOKUP(A678,'Aigen18-RF'!$A$2:$C$23,3,0),VLOOKUP((A678-1),'Aigen18-RF'!$A$2:$C$23,3,0))),2)</f>
        <v>7.34</v>
      </c>
      <c r="G678" s="43">
        <f>COUNTIF(D679:$D$1857,365)</f>
        <v>973</v>
      </c>
      <c r="H678" s="43">
        <f>COUNTIF(D679:$D$1857,366)</f>
        <v>206</v>
      </c>
      <c r="I678" s="2"/>
    </row>
    <row r="679" spans="1:9" x14ac:dyDescent="0.25">
      <c r="A679" s="1">
        <f>COUNTIF($C$2:C679,"Да")</f>
        <v>7</v>
      </c>
      <c r="B679" s="45">
        <f t="shared" si="21"/>
        <v>45780</v>
      </c>
      <c r="C679" s="42" t="str">
        <f>IF(ISERROR(VLOOKUP(B679,'Aigen18-RF'!$C$3:$C$23,1,0)),"Нет","Да")</f>
        <v>Нет</v>
      </c>
      <c r="D679" s="43">
        <f t="shared" si="20"/>
        <v>365</v>
      </c>
      <c r="E679" s="44">
        <f>ROUND(('Все выпуски'!$L$3*'Все выпуски'!$L$6/100)/365*(B679-IF(C679="Нет",VLOOKUP(A679,'Aigen18-RF'!$A$2:$C$23,3,0),VLOOKUP((A679-1),'Aigen18-RF'!$A$2:$C$23,3,0))),2)</f>
        <v>7.45</v>
      </c>
      <c r="G679" s="43">
        <f>COUNTIF(D680:$D$1857,365)</f>
        <v>972</v>
      </c>
      <c r="H679" s="43">
        <f>COUNTIF(D680:$D$1857,366)</f>
        <v>206</v>
      </c>
      <c r="I679" s="2"/>
    </row>
    <row r="680" spans="1:9" x14ac:dyDescent="0.25">
      <c r="A680" s="1">
        <f>COUNTIF($C$2:C680,"Да")</f>
        <v>7</v>
      </c>
      <c r="B680" s="45">
        <f t="shared" si="21"/>
        <v>45781</v>
      </c>
      <c r="C680" s="42" t="str">
        <f>IF(ISERROR(VLOOKUP(B680,'Aigen18-RF'!$C$3:$C$23,1,0)),"Нет","Да")</f>
        <v>Нет</v>
      </c>
      <c r="D680" s="43">
        <f t="shared" si="20"/>
        <v>365</v>
      </c>
      <c r="E680" s="44">
        <f>ROUND(('Все выпуски'!$L$3*'Все выпуски'!$L$6/100)/365*(B680-IF(C680="Нет",VLOOKUP(A680,'Aigen18-RF'!$A$2:$C$23,3,0),VLOOKUP((A680-1),'Aigen18-RF'!$A$2:$C$23,3,0))),2)</f>
        <v>7.56</v>
      </c>
      <c r="G680" s="43">
        <f>COUNTIF(D681:$D$1857,365)</f>
        <v>971</v>
      </c>
      <c r="H680" s="43">
        <f>COUNTIF(D681:$D$1857,366)</f>
        <v>206</v>
      </c>
      <c r="I680" s="2"/>
    </row>
    <row r="681" spans="1:9" x14ac:dyDescent="0.25">
      <c r="A681" s="1">
        <f>COUNTIF($C$2:C681,"Да")</f>
        <v>7</v>
      </c>
      <c r="B681" s="45">
        <f t="shared" si="21"/>
        <v>45782</v>
      </c>
      <c r="C681" s="42" t="str">
        <f>IF(ISERROR(VLOOKUP(B681,'Aigen18-RF'!$C$3:$C$23,1,0)),"Нет","Да")</f>
        <v>Нет</v>
      </c>
      <c r="D681" s="43">
        <f t="shared" si="20"/>
        <v>365</v>
      </c>
      <c r="E681" s="44">
        <f>ROUND(('Все выпуски'!$L$3*'Все выпуски'!$L$6/100)/365*(B681-IF(C681="Нет",VLOOKUP(A681,'Aigen18-RF'!$A$2:$C$23,3,0),VLOOKUP((A681-1),'Aigen18-RF'!$A$2:$C$23,3,0))),2)</f>
        <v>7.67</v>
      </c>
      <c r="G681" s="43">
        <f>COUNTIF(D682:$D$1857,365)</f>
        <v>970</v>
      </c>
      <c r="H681" s="43">
        <f>COUNTIF(D682:$D$1857,366)</f>
        <v>206</v>
      </c>
      <c r="I681" s="2"/>
    </row>
    <row r="682" spans="1:9" x14ac:dyDescent="0.25">
      <c r="A682" s="1">
        <f>COUNTIF($C$2:C682,"Да")</f>
        <v>7</v>
      </c>
      <c r="B682" s="45">
        <f t="shared" si="21"/>
        <v>45783</v>
      </c>
      <c r="C682" s="42" t="str">
        <f>IF(ISERROR(VLOOKUP(B682,'Aigen18-RF'!$C$3:$C$23,1,0)),"Нет","Да")</f>
        <v>Нет</v>
      </c>
      <c r="D682" s="43">
        <f t="shared" si="20"/>
        <v>365</v>
      </c>
      <c r="E682" s="44">
        <f>ROUND(('Все выпуски'!$L$3*'Все выпуски'!$L$6/100)/365*(B682-IF(C682="Нет",VLOOKUP(A682,'Aigen18-RF'!$A$2:$C$23,3,0),VLOOKUP((A682-1),'Aigen18-RF'!$A$2:$C$23,3,0))),2)</f>
        <v>7.78</v>
      </c>
      <c r="G682" s="43">
        <f>COUNTIF(D683:$D$1857,365)</f>
        <v>969</v>
      </c>
      <c r="H682" s="43">
        <f>COUNTIF(D683:$D$1857,366)</f>
        <v>206</v>
      </c>
      <c r="I682" s="2"/>
    </row>
    <row r="683" spans="1:9" x14ac:dyDescent="0.25">
      <c r="A683" s="1">
        <f>COUNTIF($C$2:C683,"Да")</f>
        <v>7</v>
      </c>
      <c r="B683" s="45">
        <f t="shared" si="21"/>
        <v>45784</v>
      </c>
      <c r="C683" s="42" t="str">
        <f>IF(ISERROR(VLOOKUP(B683,'Aigen18-RF'!$C$3:$C$23,1,0)),"Нет","Да")</f>
        <v>Нет</v>
      </c>
      <c r="D683" s="43">
        <f t="shared" si="20"/>
        <v>365</v>
      </c>
      <c r="E683" s="44">
        <f>ROUND(('Все выпуски'!$L$3*'Все выпуски'!$L$6/100)/365*(B683-IF(C683="Нет",VLOOKUP(A683,'Aigen18-RF'!$A$2:$C$23,3,0),VLOOKUP((A683-1),'Aigen18-RF'!$A$2:$C$23,3,0))),2)</f>
        <v>7.89</v>
      </c>
      <c r="G683" s="43">
        <f>COUNTIF(D684:$D$1857,365)</f>
        <v>968</v>
      </c>
      <c r="H683" s="43">
        <f>COUNTIF(D684:$D$1857,366)</f>
        <v>206</v>
      </c>
      <c r="I683" s="2"/>
    </row>
    <row r="684" spans="1:9" x14ac:dyDescent="0.25">
      <c r="A684" s="1">
        <f>COUNTIF($C$2:C684,"Да")</f>
        <v>7</v>
      </c>
      <c r="B684" s="45">
        <f t="shared" si="21"/>
        <v>45785</v>
      </c>
      <c r="C684" s="42" t="str">
        <f>IF(ISERROR(VLOOKUP(B684,'Aigen18-RF'!$C$3:$C$23,1,0)),"Нет","Да")</f>
        <v>Нет</v>
      </c>
      <c r="D684" s="43">
        <f t="shared" si="20"/>
        <v>365</v>
      </c>
      <c r="E684" s="44">
        <f>ROUND(('Все выпуски'!$L$3*'Все выпуски'!$L$6/100)/365*(B684-IF(C684="Нет",VLOOKUP(A684,'Aigen18-RF'!$A$2:$C$23,3,0),VLOOKUP((A684-1),'Aigen18-RF'!$A$2:$C$23,3,0))),2)</f>
        <v>8</v>
      </c>
      <c r="G684" s="43">
        <f>COUNTIF(D685:$D$1857,365)</f>
        <v>967</v>
      </c>
      <c r="H684" s="43">
        <f>COUNTIF(D685:$D$1857,366)</f>
        <v>206</v>
      </c>
      <c r="I684" s="2"/>
    </row>
    <row r="685" spans="1:9" x14ac:dyDescent="0.25">
      <c r="A685" s="1">
        <f>COUNTIF($C$2:C685,"Да")</f>
        <v>7</v>
      </c>
      <c r="B685" s="45">
        <f t="shared" si="21"/>
        <v>45786</v>
      </c>
      <c r="C685" s="42" t="str">
        <f>IF(ISERROR(VLOOKUP(B685,'Aigen18-RF'!$C$3:$C$23,1,0)),"Нет","Да")</f>
        <v>Нет</v>
      </c>
      <c r="D685" s="43">
        <f t="shared" si="20"/>
        <v>365</v>
      </c>
      <c r="E685" s="44">
        <f>ROUND(('Все выпуски'!$L$3*'Все выпуски'!$L$6/100)/365*(B685-IF(C685="Нет",VLOOKUP(A685,'Aigen18-RF'!$A$2:$C$23,3,0),VLOOKUP((A685-1),'Aigen18-RF'!$A$2:$C$23,3,0))),2)</f>
        <v>8.11</v>
      </c>
      <c r="G685" s="43">
        <f>COUNTIF(D686:$D$1857,365)</f>
        <v>966</v>
      </c>
      <c r="H685" s="43">
        <f>COUNTIF(D686:$D$1857,366)</f>
        <v>206</v>
      </c>
      <c r="I685" s="2"/>
    </row>
    <row r="686" spans="1:9" x14ac:dyDescent="0.25">
      <c r="A686" s="1">
        <f>COUNTIF($C$2:C686,"Да")</f>
        <v>7</v>
      </c>
      <c r="B686" s="45">
        <f t="shared" si="21"/>
        <v>45787</v>
      </c>
      <c r="C686" s="42" t="str">
        <f>IF(ISERROR(VLOOKUP(B686,'Aigen18-RF'!$C$3:$C$23,1,0)),"Нет","Да")</f>
        <v>Нет</v>
      </c>
      <c r="D686" s="43">
        <f t="shared" si="20"/>
        <v>365</v>
      </c>
      <c r="E686" s="44">
        <f>ROUND(('Все выпуски'!$L$3*'Все выпуски'!$L$6/100)/365*(B686-IF(C686="Нет",VLOOKUP(A686,'Aigen18-RF'!$A$2:$C$23,3,0),VLOOKUP((A686-1),'Aigen18-RF'!$A$2:$C$23,3,0))),2)</f>
        <v>8.2200000000000006</v>
      </c>
      <c r="G686" s="43">
        <f>COUNTIF(D687:$D$1857,365)</f>
        <v>965</v>
      </c>
      <c r="H686" s="43">
        <f>COUNTIF(D687:$D$1857,366)</f>
        <v>206</v>
      </c>
      <c r="I686" s="2"/>
    </row>
    <row r="687" spans="1:9" x14ac:dyDescent="0.25">
      <c r="A687" s="1">
        <f>COUNTIF($C$2:C687,"Да")</f>
        <v>7</v>
      </c>
      <c r="B687" s="45">
        <f t="shared" si="21"/>
        <v>45788</v>
      </c>
      <c r="C687" s="42" t="str">
        <f>IF(ISERROR(VLOOKUP(B687,'Aigen18-RF'!$C$3:$C$23,1,0)),"Нет","Да")</f>
        <v>Нет</v>
      </c>
      <c r="D687" s="43">
        <f t="shared" si="20"/>
        <v>365</v>
      </c>
      <c r="E687" s="44">
        <f>ROUND(('Все выпуски'!$L$3*'Все выпуски'!$L$6/100)/365*(B687-IF(C687="Нет",VLOOKUP(A687,'Aigen18-RF'!$A$2:$C$23,3,0),VLOOKUP((A687-1),'Aigen18-RF'!$A$2:$C$23,3,0))),2)</f>
        <v>8.33</v>
      </c>
      <c r="G687" s="43">
        <f>COUNTIF(D688:$D$1857,365)</f>
        <v>964</v>
      </c>
      <c r="H687" s="43">
        <f>COUNTIF(D688:$D$1857,366)</f>
        <v>206</v>
      </c>
      <c r="I687" s="2"/>
    </row>
    <row r="688" spans="1:9" x14ac:dyDescent="0.25">
      <c r="A688" s="1">
        <f>COUNTIF($C$2:C688,"Да")</f>
        <v>7</v>
      </c>
      <c r="B688" s="45">
        <f t="shared" si="21"/>
        <v>45789</v>
      </c>
      <c r="C688" s="42" t="str">
        <f>IF(ISERROR(VLOOKUP(B688,'Aigen18-RF'!$C$3:$C$23,1,0)),"Нет","Да")</f>
        <v>Нет</v>
      </c>
      <c r="D688" s="43">
        <f t="shared" si="20"/>
        <v>365</v>
      </c>
      <c r="E688" s="44">
        <f>ROUND(('Все выпуски'!$L$3*'Все выпуски'!$L$6/100)/365*(B688-IF(C688="Нет",VLOOKUP(A688,'Aigen18-RF'!$A$2:$C$23,3,0),VLOOKUP((A688-1),'Aigen18-RF'!$A$2:$C$23,3,0))),2)</f>
        <v>8.44</v>
      </c>
      <c r="G688" s="43">
        <f>COUNTIF(D689:$D$1857,365)</f>
        <v>963</v>
      </c>
      <c r="H688" s="43">
        <f>COUNTIF(D689:$D$1857,366)</f>
        <v>206</v>
      </c>
      <c r="I688" s="2"/>
    </row>
    <row r="689" spans="1:9" x14ac:dyDescent="0.25">
      <c r="A689" s="1">
        <f>COUNTIF($C$2:C689,"Да")</f>
        <v>7</v>
      </c>
      <c r="B689" s="45">
        <f t="shared" si="21"/>
        <v>45790</v>
      </c>
      <c r="C689" s="42" t="str">
        <f>IF(ISERROR(VLOOKUP(B689,'Aigen18-RF'!$C$3:$C$23,1,0)),"Нет","Да")</f>
        <v>Нет</v>
      </c>
      <c r="D689" s="43">
        <f t="shared" si="20"/>
        <v>365</v>
      </c>
      <c r="E689" s="44">
        <f>ROUND(('Все выпуски'!$L$3*'Все выпуски'!$L$6/100)/365*(B689-IF(C689="Нет",VLOOKUP(A689,'Aigen18-RF'!$A$2:$C$23,3,0),VLOOKUP((A689-1),'Aigen18-RF'!$A$2:$C$23,3,0))),2)</f>
        <v>8.5500000000000007</v>
      </c>
      <c r="G689" s="43">
        <f>COUNTIF(D690:$D$1857,365)</f>
        <v>962</v>
      </c>
      <c r="H689" s="43">
        <f>COUNTIF(D690:$D$1857,366)</f>
        <v>206</v>
      </c>
      <c r="I689" s="2"/>
    </row>
    <row r="690" spans="1:9" x14ac:dyDescent="0.25">
      <c r="A690" s="1">
        <f>COUNTIF($C$2:C690,"Да")</f>
        <v>7</v>
      </c>
      <c r="B690" s="45">
        <f t="shared" si="21"/>
        <v>45791</v>
      </c>
      <c r="C690" s="42" t="str">
        <f>IF(ISERROR(VLOOKUP(B690,'Aigen18-RF'!$C$3:$C$23,1,0)),"Нет","Да")</f>
        <v>Нет</v>
      </c>
      <c r="D690" s="43">
        <f t="shared" si="20"/>
        <v>365</v>
      </c>
      <c r="E690" s="44">
        <f>ROUND(('Все выпуски'!$L$3*'Все выпуски'!$L$6/100)/365*(B690-IF(C690="Нет",VLOOKUP(A690,'Aigen18-RF'!$A$2:$C$23,3,0),VLOOKUP((A690-1),'Aigen18-RF'!$A$2:$C$23,3,0))),2)</f>
        <v>8.66</v>
      </c>
      <c r="G690" s="43">
        <f>COUNTIF(D691:$D$1857,365)</f>
        <v>961</v>
      </c>
      <c r="H690" s="43">
        <f>COUNTIF(D691:$D$1857,366)</f>
        <v>206</v>
      </c>
      <c r="I690" s="2"/>
    </row>
    <row r="691" spans="1:9" x14ac:dyDescent="0.25">
      <c r="A691" s="1">
        <f>COUNTIF($C$2:C691,"Да")</f>
        <v>7</v>
      </c>
      <c r="B691" s="45">
        <f t="shared" si="21"/>
        <v>45792</v>
      </c>
      <c r="C691" s="42" t="str">
        <f>IF(ISERROR(VLOOKUP(B691,'Aigen18-RF'!$C$3:$C$23,1,0)),"Нет","Да")</f>
        <v>Нет</v>
      </c>
      <c r="D691" s="43">
        <f t="shared" si="20"/>
        <v>365</v>
      </c>
      <c r="E691" s="44">
        <f>ROUND(('Все выпуски'!$L$3*'Все выпуски'!$L$6/100)/365*(B691-IF(C691="Нет",VLOOKUP(A691,'Aigen18-RF'!$A$2:$C$23,3,0),VLOOKUP((A691-1),'Aigen18-RF'!$A$2:$C$23,3,0))),2)</f>
        <v>8.77</v>
      </c>
      <c r="G691" s="43">
        <f>COUNTIF(D692:$D$1857,365)</f>
        <v>960</v>
      </c>
      <c r="H691" s="43">
        <f>COUNTIF(D692:$D$1857,366)</f>
        <v>206</v>
      </c>
      <c r="I691" s="2"/>
    </row>
    <row r="692" spans="1:9" x14ac:dyDescent="0.25">
      <c r="A692" s="1">
        <f>COUNTIF($C$2:C692,"Да")</f>
        <v>7</v>
      </c>
      <c r="B692" s="45">
        <f t="shared" si="21"/>
        <v>45793</v>
      </c>
      <c r="C692" s="42" t="str">
        <f>IF(ISERROR(VLOOKUP(B692,'Aigen18-RF'!$C$3:$C$23,1,0)),"Нет","Да")</f>
        <v>Нет</v>
      </c>
      <c r="D692" s="43">
        <f t="shared" si="20"/>
        <v>365</v>
      </c>
      <c r="E692" s="44">
        <f>ROUND(('Все выпуски'!$L$3*'Все выпуски'!$L$6/100)/365*(B692-IF(C692="Нет",VLOOKUP(A692,'Aigen18-RF'!$A$2:$C$23,3,0),VLOOKUP((A692-1),'Aigen18-RF'!$A$2:$C$23,3,0))),2)</f>
        <v>8.8800000000000008</v>
      </c>
      <c r="G692" s="43">
        <f>COUNTIF(D693:$D$1857,365)</f>
        <v>959</v>
      </c>
      <c r="H692" s="43">
        <f>COUNTIF(D693:$D$1857,366)</f>
        <v>206</v>
      </c>
      <c r="I692" s="2"/>
    </row>
    <row r="693" spans="1:9" x14ac:dyDescent="0.25">
      <c r="A693" s="1">
        <f>COUNTIF($C$2:C693,"Да")</f>
        <v>7</v>
      </c>
      <c r="B693" s="45">
        <f t="shared" si="21"/>
        <v>45794</v>
      </c>
      <c r="C693" s="42" t="str">
        <f>IF(ISERROR(VLOOKUP(B693,'Aigen18-RF'!$C$3:$C$23,1,0)),"Нет","Да")</f>
        <v>Нет</v>
      </c>
      <c r="D693" s="43">
        <f t="shared" si="20"/>
        <v>365</v>
      </c>
      <c r="E693" s="44">
        <f>ROUND(('Все выпуски'!$L$3*'Все выпуски'!$L$6/100)/365*(B693-IF(C693="Нет",VLOOKUP(A693,'Aigen18-RF'!$A$2:$C$23,3,0),VLOOKUP((A693-1),'Aigen18-RF'!$A$2:$C$23,3,0))),2)</f>
        <v>8.99</v>
      </c>
      <c r="G693" s="43">
        <f>COUNTIF(D694:$D$1857,365)</f>
        <v>958</v>
      </c>
      <c r="H693" s="43">
        <f>COUNTIF(D694:$D$1857,366)</f>
        <v>206</v>
      </c>
      <c r="I693" s="2"/>
    </row>
    <row r="694" spans="1:9" x14ac:dyDescent="0.25">
      <c r="A694" s="1">
        <f>COUNTIF($C$2:C694,"Да")</f>
        <v>7</v>
      </c>
      <c r="B694" s="45">
        <f t="shared" si="21"/>
        <v>45795</v>
      </c>
      <c r="C694" s="42" t="str">
        <f>IF(ISERROR(VLOOKUP(B694,'Aigen18-RF'!$C$3:$C$23,1,0)),"Нет","Да")</f>
        <v>Нет</v>
      </c>
      <c r="D694" s="43">
        <f t="shared" si="20"/>
        <v>365</v>
      </c>
      <c r="E694" s="44">
        <f>ROUND(('Все выпуски'!$L$3*'Все выпуски'!$L$6/100)/365*(B694-IF(C694="Нет",VLOOKUP(A694,'Aigen18-RF'!$A$2:$C$23,3,0),VLOOKUP((A694-1),'Aigen18-RF'!$A$2:$C$23,3,0))),2)</f>
        <v>9.1</v>
      </c>
      <c r="G694" s="43">
        <f>COUNTIF(D695:$D$1857,365)</f>
        <v>957</v>
      </c>
      <c r="H694" s="43">
        <f>COUNTIF(D695:$D$1857,366)</f>
        <v>206</v>
      </c>
      <c r="I694" s="2"/>
    </row>
    <row r="695" spans="1:9" x14ac:dyDescent="0.25">
      <c r="A695" s="1">
        <f>COUNTIF($C$2:C695,"Да")</f>
        <v>7</v>
      </c>
      <c r="B695" s="45">
        <f t="shared" si="21"/>
        <v>45796</v>
      </c>
      <c r="C695" s="42" t="str">
        <f>IF(ISERROR(VLOOKUP(B695,'Aigen18-RF'!$C$3:$C$23,1,0)),"Нет","Да")</f>
        <v>Нет</v>
      </c>
      <c r="D695" s="43">
        <f t="shared" si="20"/>
        <v>365</v>
      </c>
      <c r="E695" s="44">
        <f>ROUND(('Все выпуски'!$L$3*'Все выпуски'!$L$6/100)/365*(B695-IF(C695="Нет",VLOOKUP(A695,'Aigen18-RF'!$A$2:$C$23,3,0),VLOOKUP((A695-1),'Aigen18-RF'!$A$2:$C$23,3,0))),2)</f>
        <v>9.2100000000000009</v>
      </c>
      <c r="G695" s="43">
        <f>COUNTIF(D696:$D$1857,365)</f>
        <v>956</v>
      </c>
      <c r="H695" s="43">
        <f>COUNTIF(D696:$D$1857,366)</f>
        <v>206</v>
      </c>
      <c r="I695" s="2"/>
    </row>
    <row r="696" spans="1:9" x14ac:dyDescent="0.25">
      <c r="A696" s="1">
        <f>COUNTIF($C$2:C696,"Да")</f>
        <v>7</v>
      </c>
      <c r="B696" s="45">
        <f t="shared" si="21"/>
        <v>45797</v>
      </c>
      <c r="C696" s="42" t="str">
        <f>IF(ISERROR(VLOOKUP(B696,'Aigen18-RF'!$C$3:$C$23,1,0)),"Нет","Да")</f>
        <v>Нет</v>
      </c>
      <c r="D696" s="43">
        <f t="shared" si="20"/>
        <v>365</v>
      </c>
      <c r="E696" s="44">
        <f>ROUND(('Все выпуски'!$L$3*'Все выпуски'!$L$6/100)/365*(B696-IF(C696="Нет",VLOOKUP(A696,'Aigen18-RF'!$A$2:$C$23,3,0),VLOOKUP((A696-1),'Aigen18-RF'!$A$2:$C$23,3,0))),2)</f>
        <v>9.32</v>
      </c>
      <c r="G696" s="43">
        <f>COUNTIF(D697:$D$1857,365)</f>
        <v>955</v>
      </c>
      <c r="H696" s="43">
        <f>COUNTIF(D697:$D$1857,366)</f>
        <v>206</v>
      </c>
      <c r="I696" s="2"/>
    </row>
    <row r="697" spans="1:9" x14ac:dyDescent="0.25">
      <c r="A697" s="1">
        <f>COUNTIF($C$2:C697,"Да")</f>
        <v>7</v>
      </c>
      <c r="B697" s="45">
        <f t="shared" si="21"/>
        <v>45798</v>
      </c>
      <c r="C697" s="42" t="str">
        <f>IF(ISERROR(VLOOKUP(B697,'Aigen18-RF'!$C$3:$C$23,1,0)),"Нет","Да")</f>
        <v>Нет</v>
      </c>
      <c r="D697" s="43">
        <f t="shared" si="20"/>
        <v>365</v>
      </c>
      <c r="E697" s="44">
        <f>ROUND(('Все выпуски'!$L$3*'Все выпуски'!$L$6/100)/365*(B697-IF(C697="Нет",VLOOKUP(A697,'Aigen18-RF'!$A$2:$C$23,3,0),VLOOKUP((A697-1),'Aigen18-RF'!$A$2:$C$23,3,0))),2)</f>
        <v>9.42</v>
      </c>
      <c r="G697" s="43">
        <f>COUNTIF(D698:$D$1857,365)</f>
        <v>954</v>
      </c>
      <c r="H697" s="43">
        <f>COUNTIF(D698:$D$1857,366)</f>
        <v>206</v>
      </c>
      <c r="I697" s="2"/>
    </row>
    <row r="698" spans="1:9" x14ac:dyDescent="0.25">
      <c r="A698" s="1">
        <f>COUNTIF($C$2:C698,"Да")</f>
        <v>8</v>
      </c>
      <c r="B698" s="45">
        <f t="shared" si="21"/>
        <v>45799</v>
      </c>
      <c r="C698" s="42" t="str">
        <f>IF(ISERROR(VLOOKUP(B698,'Aigen18-RF'!$C$3:$C$23,1,0)),"Нет","Да")</f>
        <v>Да</v>
      </c>
      <c r="D698" s="43">
        <f t="shared" si="20"/>
        <v>365</v>
      </c>
      <c r="E698" s="44">
        <f>ROUND(('Все выпуски'!$L$3*'Все выпуски'!$L$6/100)/365*(B698-IF(C698="Нет",VLOOKUP(A698,'Aigen18-RF'!$A$2:$C$23,3,0),VLOOKUP((A698-1),'Aigen18-RF'!$A$2:$C$23,3,0))),2)</f>
        <v>9.5299999999999994</v>
      </c>
      <c r="G698" s="43">
        <f>COUNTIF(D699:$D$1857,365)</f>
        <v>953</v>
      </c>
      <c r="H698" s="43">
        <f>COUNTIF(D699:$D$1857,366)</f>
        <v>206</v>
      </c>
      <c r="I698" s="2"/>
    </row>
    <row r="699" spans="1:9" x14ac:dyDescent="0.25">
      <c r="A699" s="1">
        <f>COUNTIF($C$2:C699,"Да")</f>
        <v>8</v>
      </c>
      <c r="B699" s="45">
        <f t="shared" si="21"/>
        <v>45800</v>
      </c>
      <c r="C699" s="42" t="str">
        <f>IF(ISERROR(VLOOKUP(B699,'Aigen18-RF'!$C$3:$C$23,1,0)),"Нет","Да")</f>
        <v>Нет</v>
      </c>
      <c r="D699" s="43">
        <f t="shared" si="20"/>
        <v>365</v>
      </c>
      <c r="E699" s="44">
        <f>ROUND(('Все выпуски'!$L$3*'Все выпуски'!$L$6/100)/365*(B699-IF(C699="Нет",VLOOKUP(A699,'Aigen18-RF'!$A$2:$C$23,3,0),VLOOKUP((A699-1),'Aigen18-RF'!$A$2:$C$23,3,0))),2)</f>
        <v>0.11</v>
      </c>
      <c r="G699" s="43">
        <f>COUNTIF(D700:$D$1857,365)</f>
        <v>952</v>
      </c>
      <c r="H699" s="43">
        <f>COUNTIF(D700:$D$1857,366)</f>
        <v>206</v>
      </c>
      <c r="I699" s="2"/>
    </row>
    <row r="700" spans="1:9" x14ac:dyDescent="0.25">
      <c r="A700" s="1">
        <f>COUNTIF($C$2:C700,"Да")</f>
        <v>8</v>
      </c>
      <c r="B700" s="45">
        <f t="shared" si="21"/>
        <v>45801</v>
      </c>
      <c r="C700" s="42" t="str">
        <f>IF(ISERROR(VLOOKUP(B700,'Aigen18-RF'!$C$3:$C$23,1,0)),"Нет","Да")</f>
        <v>Нет</v>
      </c>
      <c r="D700" s="43">
        <f t="shared" si="20"/>
        <v>365</v>
      </c>
      <c r="E700" s="44">
        <f>ROUND(('Все выпуски'!$L$3*'Все выпуски'!$L$6/100)/365*(B700-IF(C700="Нет",VLOOKUP(A700,'Aigen18-RF'!$A$2:$C$23,3,0),VLOOKUP((A700-1),'Aigen18-RF'!$A$2:$C$23,3,0))),2)</f>
        <v>0.22</v>
      </c>
      <c r="G700" s="43">
        <f>COUNTIF(D701:$D$1857,365)</f>
        <v>951</v>
      </c>
      <c r="H700" s="43">
        <f>COUNTIF(D701:$D$1857,366)</f>
        <v>206</v>
      </c>
      <c r="I700" s="2"/>
    </row>
    <row r="701" spans="1:9" x14ac:dyDescent="0.25">
      <c r="A701" s="1">
        <f>COUNTIF($C$2:C701,"Да")</f>
        <v>8</v>
      </c>
      <c r="B701" s="45">
        <f t="shared" si="21"/>
        <v>45802</v>
      </c>
      <c r="C701" s="42" t="str">
        <f>IF(ISERROR(VLOOKUP(B701,'Aigen18-RF'!$C$3:$C$23,1,0)),"Нет","Да")</f>
        <v>Нет</v>
      </c>
      <c r="D701" s="43">
        <f t="shared" si="20"/>
        <v>365</v>
      </c>
      <c r="E701" s="44">
        <f>ROUND(('Все выпуски'!$L$3*'Все выпуски'!$L$6/100)/365*(B701-IF(C701="Нет",VLOOKUP(A701,'Aigen18-RF'!$A$2:$C$23,3,0),VLOOKUP((A701-1),'Aigen18-RF'!$A$2:$C$23,3,0))),2)</f>
        <v>0.33</v>
      </c>
      <c r="G701" s="43">
        <f>COUNTIF(D702:$D$1857,365)</f>
        <v>950</v>
      </c>
      <c r="H701" s="43">
        <f>COUNTIF(D702:$D$1857,366)</f>
        <v>206</v>
      </c>
      <c r="I701" s="2"/>
    </row>
    <row r="702" spans="1:9" x14ac:dyDescent="0.25">
      <c r="A702" s="1">
        <f>COUNTIF($C$2:C702,"Да")</f>
        <v>8</v>
      </c>
      <c r="B702" s="45">
        <f t="shared" si="21"/>
        <v>45803</v>
      </c>
      <c r="C702" s="42" t="str">
        <f>IF(ISERROR(VLOOKUP(B702,'Aigen18-RF'!$C$3:$C$23,1,0)),"Нет","Да")</f>
        <v>Нет</v>
      </c>
      <c r="D702" s="43">
        <f t="shared" si="20"/>
        <v>365</v>
      </c>
      <c r="E702" s="44">
        <f>ROUND(('Все выпуски'!$L$3*'Все выпуски'!$L$6/100)/365*(B702-IF(C702="Нет",VLOOKUP(A702,'Aigen18-RF'!$A$2:$C$23,3,0),VLOOKUP((A702-1),'Aigen18-RF'!$A$2:$C$23,3,0))),2)</f>
        <v>0.44</v>
      </c>
      <c r="G702" s="43">
        <f>COUNTIF(D703:$D$1857,365)</f>
        <v>949</v>
      </c>
      <c r="H702" s="43">
        <f>COUNTIF(D703:$D$1857,366)</f>
        <v>206</v>
      </c>
      <c r="I702" s="2"/>
    </row>
    <row r="703" spans="1:9" x14ac:dyDescent="0.25">
      <c r="A703" s="1">
        <f>COUNTIF($C$2:C703,"Да")</f>
        <v>8</v>
      </c>
      <c r="B703" s="45">
        <f t="shared" si="21"/>
        <v>45804</v>
      </c>
      <c r="C703" s="42" t="str">
        <f>IF(ISERROR(VLOOKUP(B703,'Aigen18-RF'!$C$3:$C$23,1,0)),"Нет","Да")</f>
        <v>Нет</v>
      </c>
      <c r="D703" s="43">
        <f t="shared" si="20"/>
        <v>365</v>
      </c>
      <c r="E703" s="44">
        <f>ROUND(('Все выпуски'!$L$3*'Все выпуски'!$L$6/100)/365*(B703-IF(C703="Нет",VLOOKUP(A703,'Aigen18-RF'!$A$2:$C$23,3,0),VLOOKUP((A703-1),'Aigen18-RF'!$A$2:$C$23,3,0))),2)</f>
        <v>0.55000000000000004</v>
      </c>
      <c r="G703" s="43">
        <f>COUNTIF(D704:$D$1857,365)</f>
        <v>948</v>
      </c>
      <c r="H703" s="43">
        <f>COUNTIF(D704:$D$1857,366)</f>
        <v>206</v>
      </c>
      <c r="I703" s="2"/>
    </row>
    <row r="704" spans="1:9" x14ac:dyDescent="0.25">
      <c r="A704" s="1">
        <f>COUNTIF($C$2:C704,"Да")</f>
        <v>8</v>
      </c>
      <c r="B704" s="45">
        <f t="shared" si="21"/>
        <v>45805</v>
      </c>
      <c r="C704" s="42" t="str">
        <f>IF(ISERROR(VLOOKUP(B704,'Aigen18-RF'!$C$3:$C$23,1,0)),"Нет","Да")</f>
        <v>Нет</v>
      </c>
      <c r="D704" s="43">
        <f t="shared" si="20"/>
        <v>365</v>
      </c>
      <c r="E704" s="44">
        <f>ROUND(('Все выпуски'!$L$3*'Все выпуски'!$L$6/100)/365*(B704-IF(C704="Нет",VLOOKUP(A704,'Aigen18-RF'!$A$2:$C$23,3,0),VLOOKUP((A704-1),'Aigen18-RF'!$A$2:$C$23,3,0))),2)</f>
        <v>0.66</v>
      </c>
      <c r="G704" s="43">
        <f>COUNTIF(D705:$D$1857,365)</f>
        <v>947</v>
      </c>
      <c r="H704" s="43">
        <f>COUNTIF(D705:$D$1857,366)</f>
        <v>206</v>
      </c>
      <c r="I704" s="2"/>
    </row>
    <row r="705" spans="1:9" x14ac:dyDescent="0.25">
      <c r="A705" s="1">
        <f>COUNTIF($C$2:C705,"Да")</f>
        <v>8</v>
      </c>
      <c r="B705" s="45">
        <f t="shared" si="21"/>
        <v>45806</v>
      </c>
      <c r="C705" s="42" t="str">
        <f>IF(ISERROR(VLOOKUP(B705,'Aigen18-RF'!$C$3:$C$23,1,0)),"Нет","Да")</f>
        <v>Нет</v>
      </c>
      <c r="D705" s="43">
        <f t="shared" si="20"/>
        <v>365</v>
      </c>
      <c r="E705" s="44">
        <f>ROUND(('Все выпуски'!$L$3*'Все выпуски'!$L$6/100)/365*(B705-IF(C705="Нет",VLOOKUP(A705,'Aigen18-RF'!$A$2:$C$23,3,0),VLOOKUP((A705-1),'Aigen18-RF'!$A$2:$C$23,3,0))),2)</f>
        <v>0.77</v>
      </c>
      <c r="G705" s="43">
        <f>COUNTIF(D706:$D$1857,365)</f>
        <v>946</v>
      </c>
      <c r="H705" s="43">
        <f>COUNTIF(D706:$D$1857,366)</f>
        <v>206</v>
      </c>
      <c r="I705" s="2"/>
    </row>
    <row r="706" spans="1:9" x14ac:dyDescent="0.25">
      <c r="A706" s="1">
        <f>COUNTIF($C$2:C706,"Да")</f>
        <v>8</v>
      </c>
      <c r="B706" s="45">
        <f t="shared" si="21"/>
        <v>45807</v>
      </c>
      <c r="C706" s="42" t="str">
        <f>IF(ISERROR(VLOOKUP(B706,'Aigen18-RF'!$C$3:$C$23,1,0)),"Нет","Да")</f>
        <v>Нет</v>
      </c>
      <c r="D706" s="43">
        <f t="shared" si="20"/>
        <v>365</v>
      </c>
      <c r="E706" s="44">
        <f>ROUND(('Все выпуски'!$L$3*'Все выпуски'!$L$6/100)/365*(B706-IF(C706="Нет",VLOOKUP(A706,'Aigen18-RF'!$A$2:$C$23,3,0),VLOOKUP((A706-1),'Aigen18-RF'!$A$2:$C$23,3,0))),2)</f>
        <v>0.88</v>
      </c>
      <c r="G706" s="43">
        <f>COUNTIF(D707:$D$1857,365)</f>
        <v>945</v>
      </c>
      <c r="H706" s="43">
        <f>COUNTIF(D707:$D$1857,366)</f>
        <v>206</v>
      </c>
      <c r="I706" s="2"/>
    </row>
    <row r="707" spans="1:9" x14ac:dyDescent="0.25">
      <c r="A707" s="1">
        <f>COUNTIF($C$2:C707,"Да")</f>
        <v>8</v>
      </c>
      <c r="B707" s="45">
        <f t="shared" si="21"/>
        <v>45808</v>
      </c>
      <c r="C707" s="42" t="str">
        <f>IF(ISERROR(VLOOKUP(B707,'Aigen18-RF'!$C$3:$C$23,1,0)),"Нет","Да")</f>
        <v>Нет</v>
      </c>
      <c r="D707" s="43">
        <f t="shared" ref="D707:D770" si="22">IF(MOD(YEAR(B707),4)=0,366,365)</f>
        <v>365</v>
      </c>
      <c r="E707" s="44">
        <f>ROUND(('Все выпуски'!$L$3*'Все выпуски'!$L$6/100)/365*(B707-IF(C707="Нет",VLOOKUP(A707,'Aigen18-RF'!$A$2:$C$23,3,0),VLOOKUP((A707-1),'Aigen18-RF'!$A$2:$C$23,3,0))),2)</f>
        <v>0.99</v>
      </c>
      <c r="G707" s="43">
        <f>COUNTIF(D708:$D$1857,365)</f>
        <v>944</v>
      </c>
      <c r="H707" s="43">
        <f>COUNTIF(D708:$D$1857,366)</f>
        <v>206</v>
      </c>
      <c r="I707" s="2"/>
    </row>
    <row r="708" spans="1:9" x14ac:dyDescent="0.25">
      <c r="A708" s="1">
        <f>COUNTIF($C$2:C708,"Да")</f>
        <v>8</v>
      </c>
      <c r="B708" s="45">
        <f t="shared" ref="B708:B771" si="23">B707+1</f>
        <v>45809</v>
      </c>
      <c r="C708" s="42" t="str">
        <f>IF(ISERROR(VLOOKUP(B708,'Aigen18-RF'!$C$3:$C$23,1,0)),"Нет","Да")</f>
        <v>Нет</v>
      </c>
      <c r="D708" s="43">
        <f t="shared" si="22"/>
        <v>365</v>
      </c>
      <c r="E708" s="44">
        <f>ROUND(('Все выпуски'!$L$3*'Все выпуски'!$L$6/100)/365*(B708-IF(C708="Нет",VLOOKUP(A708,'Aigen18-RF'!$A$2:$C$23,3,0),VLOOKUP((A708-1),'Aigen18-RF'!$A$2:$C$23,3,0))),2)</f>
        <v>1.1000000000000001</v>
      </c>
      <c r="G708" s="43">
        <f>COUNTIF(D709:$D$1857,365)</f>
        <v>943</v>
      </c>
      <c r="H708" s="43">
        <f>COUNTIF(D709:$D$1857,366)</f>
        <v>206</v>
      </c>
      <c r="I708" s="2"/>
    </row>
    <row r="709" spans="1:9" x14ac:dyDescent="0.25">
      <c r="A709" s="1">
        <f>COUNTIF($C$2:C709,"Да")</f>
        <v>8</v>
      </c>
      <c r="B709" s="45">
        <f t="shared" si="23"/>
        <v>45810</v>
      </c>
      <c r="C709" s="42" t="str">
        <f>IF(ISERROR(VLOOKUP(B709,'Aigen18-RF'!$C$3:$C$23,1,0)),"Нет","Да")</f>
        <v>Нет</v>
      </c>
      <c r="D709" s="43">
        <f t="shared" si="22"/>
        <v>365</v>
      </c>
      <c r="E709" s="44">
        <f>ROUND(('Все выпуски'!$L$3*'Все выпуски'!$L$6/100)/365*(B709-IF(C709="Нет",VLOOKUP(A709,'Aigen18-RF'!$A$2:$C$23,3,0),VLOOKUP((A709-1),'Aigen18-RF'!$A$2:$C$23,3,0))),2)</f>
        <v>1.21</v>
      </c>
      <c r="G709" s="43">
        <f>COUNTIF(D710:$D$1857,365)</f>
        <v>942</v>
      </c>
      <c r="H709" s="43">
        <f>COUNTIF(D710:$D$1857,366)</f>
        <v>206</v>
      </c>
      <c r="I709" s="2"/>
    </row>
    <row r="710" spans="1:9" x14ac:dyDescent="0.25">
      <c r="A710" s="1">
        <f>COUNTIF($C$2:C710,"Да")</f>
        <v>8</v>
      </c>
      <c r="B710" s="45">
        <f t="shared" si="23"/>
        <v>45811</v>
      </c>
      <c r="C710" s="42" t="str">
        <f>IF(ISERROR(VLOOKUP(B710,'Aigen18-RF'!$C$3:$C$23,1,0)),"Нет","Да")</f>
        <v>Нет</v>
      </c>
      <c r="D710" s="43">
        <f t="shared" si="22"/>
        <v>365</v>
      </c>
      <c r="E710" s="44">
        <f>ROUND(('Все выпуски'!$L$3*'Все выпуски'!$L$6/100)/365*(B710-IF(C710="Нет",VLOOKUP(A710,'Aigen18-RF'!$A$2:$C$23,3,0),VLOOKUP((A710-1),'Aigen18-RF'!$A$2:$C$23,3,0))),2)</f>
        <v>1.32</v>
      </c>
      <c r="G710" s="43">
        <f>COUNTIF(D711:$D$1857,365)</f>
        <v>941</v>
      </c>
      <c r="H710" s="43">
        <f>COUNTIF(D711:$D$1857,366)</f>
        <v>206</v>
      </c>
      <c r="I710" s="2"/>
    </row>
    <row r="711" spans="1:9" x14ac:dyDescent="0.25">
      <c r="A711" s="1">
        <f>COUNTIF($C$2:C711,"Да")</f>
        <v>8</v>
      </c>
      <c r="B711" s="45">
        <f t="shared" si="23"/>
        <v>45812</v>
      </c>
      <c r="C711" s="42" t="str">
        <f>IF(ISERROR(VLOOKUP(B711,'Aigen18-RF'!$C$3:$C$23,1,0)),"Нет","Да")</f>
        <v>Нет</v>
      </c>
      <c r="D711" s="43">
        <f t="shared" si="22"/>
        <v>365</v>
      </c>
      <c r="E711" s="44">
        <f>ROUND(('Все выпуски'!$L$3*'Все выпуски'!$L$6/100)/365*(B711-IF(C711="Нет",VLOOKUP(A711,'Aigen18-RF'!$A$2:$C$23,3,0),VLOOKUP((A711-1),'Aigen18-RF'!$A$2:$C$23,3,0))),2)</f>
        <v>1.42</v>
      </c>
      <c r="G711" s="43">
        <f>COUNTIF(D712:$D$1857,365)</f>
        <v>940</v>
      </c>
      <c r="H711" s="43">
        <f>COUNTIF(D712:$D$1857,366)</f>
        <v>206</v>
      </c>
      <c r="I711" s="2"/>
    </row>
    <row r="712" spans="1:9" x14ac:dyDescent="0.25">
      <c r="A712" s="1">
        <f>COUNTIF($C$2:C712,"Да")</f>
        <v>8</v>
      </c>
      <c r="B712" s="45">
        <f t="shared" si="23"/>
        <v>45813</v>
      </c>
      <c r="C712" s="42" t="str">
        <f>IF(ISERROR(VLOOKUP(B712,'Aigen18-RF'!$C$3:$C$23,1,0)),"Нет","Да")</f>
        <v>Нет</v>
      </c>
      <c r="D712" s="43">
        <f t="shared" si="22"/>
        <v>365</v>
      </c>
      <c r="E712" s="44">
        <f>ROUND(('Все выпуски'!$L$3*'Все выпуски'!$L$6/100)/365*(B712-IF(C712="Нет",VLOOKUP(A712,'Aigen18-RF'!$A$2:$C$23,3,0),VLOOKUP((A712-1),'Aigen18-RF'!$A$2:$C$23,3,0))),2)</f>
        <v>1.53</v>
      </c>
      <c r="G712" s="43">
        <f>COUNTIF(D713:$D$1857,365)</f>
        <v>939</v>
      </c>
      <c r="H712" s="43">
        <f>COUNTIF(D713:$D$1857,366)</f>
        <v>206</v>
      </c>
      <c r="I712" s="2"/>
    </row>
    <row r="713" spans="1:9" x14ac:dyDescent="0.25">
      <c r="A713" s="1">
        <f>COUNTIF($C$2:C713,"Да")</f>
        <v>8</v>
      </c>
      <c r="B713" s="45">
        <f t="shared" si="23"/>
        <v>45814</v>
      </c>
      <c r="C713" s="42" t="str">
        <f>IF(ISERROR(VLOOKUP(B713,'Aigen18-RF'!$C$3:$C$23,1,0)),"Нет","Да")</f>
        <v>Нет</v>
      </c>
      <c r="D713" s="43">
        <f t="shared" si="22"/>
        <v>365</v>
      </c>
      <c r="E713" s="44">
        <f>ROUND(('Все выпуски'!$L$3*'Все выпуски'!$L$6/100)/365*(B713-IF(C713="Нет",VLOOKUP(A713,'Aigen18-RF'!$A$2:$C$23,3,0),VLOOKUP((A713-1),'Aigen18-RF'!$A$2:$C$23,3,0))),2)</f>
        <v>1.64</v>
      </c>
      <c r="G713" s="43">
        <f>COUNTIF(D714:$D$1857,365)</f>
        <v>938</v>
      </c>
      <c r="H713" s="43">
        <f>COUNTIF(D714:$D$1857,366)</f>
        <v>206</v>
      </c>
      <c r="I713" s="2"/>
    </row>
    <row r="714" spans="1:9" x14ac:dyDescent="0.25">
      <c r="A714" s="1">
        <f>COUNTIF($C$2:C714,"Да")</f>
        <v>8</v>
      </c>
      <c r="B714" s="45">
        <f t="shared" si="23"/>
        <v>45815</v>
      </c>
      <c r="C714" s="42" t="str">
        <f>IF(ISERROR(VLOOKUP(B714,'Aigen18-RF'!$C$3:$C$23,1,0)),"Нет","Да")</f>
        <v>Нет</v>
      </c>
      <c r="D714" s="43">
        <f t="shared" si="22"/>
        <v>365</v>
      </c>
      <c r="E714" s="44">
        <f>ROUND(('Все выпуски'!$L$3*'Все выпуски'!$L$6/100)/365*(B714-IF(C714="Нет",VLOOKUP(A714,'Aigen18-RF'!$A$2:$C$23,3,0),VLOOKUP((A714-1),'Aigen18-RF'!$A$2:$C$23,3,0))),2)</f>
        <v>1.75</v>
      </c>
      <c r="G714" s="43">
        <f>COUNTIF(D715:$D$1857,365)</f>
        <v>937</v>
      </c>
      <c r="H714" s="43">
        <f>COUNTIF(D715:$D$1857,366)</f>
        <v>206</v>
      </c>
      <c r="I714" s="2"/>
    </row>
    <row r="715" spans="1:9" x14ac:dyDescent="0.25">
      <c r="A715" s="1">
        <f>COUNTIF($C$2:C715,"Да")</f>
        <v>8</v>
      </c>
      <c r="B715" s="45">
        <f t="shared" si="23"/>
        <v>45816</v>
      </c>
      <c r="C715" s="42" t="str">
        <f>IF(ISERROR(VLOOKUP(B715,'Aigen18-RF'!$C$3:$C$23,1,0)),"Нет","Да")</f>
        <v>Нет</v>
      </c>
      <c r="D715" s="43">
        <f t="shared" si="22"/>
        <v>365</v>
      </c>
      <c r="E715" s="44">
        <f>ROUND(('Все выпуски'!$L$3*'Все выпуски'!$L$6/100)/365*(B715-IF(C715="Нет",VLOOKUP(A715,'Aigen18-RF'!$A$2:$C$23,3,0),VLOOKUP((A715-1),'Aigen18-RF'!$A$2:$C$23,3,0))),2)</f>
        <v>1.86</v>
      </c>
      <c r="G715" s="43">
        <f>COUNTIF(D716:$D$1857,365)</f>
        <v>936</v>
      </c>
      <c r="H715" s="43">
        <f>COUNTIF(D716:$D$1857,366)</f>
        <v>206</v>
      </c>
      <c r="I715" s="2"/>
    </row>
    <row r="716" spans="1:9" x14ac:dyDescent="0.25">
      <c r="A716" s="1">
        <f>COUNTIF($C$2:C716,"Да")</f>
        <v>8</v>
      </c>
      <c r="B716" s="45">
        <f t="shared" si="23"/>
        <v>45817</v>
      </c>
      <c r="C716" s="42" t="str">
        <f>IF(ISERROR(VLOOKUP(B716,'Aigen18-RF'!$C$3:$C$23,1,0)),"Нет","Да")</f>
        <v>Нет</v>
      </c>
      <c r="D716" s="43">
        <f t="shared" si="22"/>
        <v>365</v>
      </c>
      <c r="E716" s="44">
        <f>ROUND(('Все выпуски'!$L$3*'Все выпуски'!$L$6/100)/365*(B716-IF(C716="Нет",VLOOKUP(A716,'Aigen18-RF'!$A$2:$C$23,3,0),VLOOKUP((A716-1),'Aigen18-RF'!$A$2:$C$23,3,0))),2)</f>
        <v>1.97</v>
      </c>
      <c r="G716" s="43">
        <f>COUNTIF(D717:$D$1857,365)</f>
        <v>935</v>
      </c>
      <c r="H716" s="43">
        <f>COUNTIF(D717:$D$1857,366)</f>
        <v>206</v>
      </c>
      <c r="I716" s="2"/>
    </row>
    <row r="717" spans="1:9" x14ac:dyDescent="0.25">
      <c r="A717" s="1">
        <f>COUNTIF($C$2:C717,"Да")</f>
        <v>8</v>
      </c>
      <c r="B717" s="45">
        <f t="shared" si="23"/>
        <v>45818</v>
      </c>
      <c r="C717" s="42" t="str">
        <f>IF(ISERROR(VLOOKUP(B717,'Aigen18-RF'!$C$3:$C$23,1,0)),"Нет","Да")</f>
        <v>Нет</v>
      </c>
      <c r="D717" s="43">
        <f t="shared" si="22"/>
        <v>365</v>
      </c>
      <c r="E717" s="44">
        <f>ROUND(('Все выпуски'!$L$3*'Все выпуски'!$L$6/100)/365*(B717-IF(C717="Нет",VLOOKUP(A717,'Aigen18-RF'!$A$2:$C$23,3,0),VLOOKUP((A717-1),'Aigen18-RF'!$A$2:$C$23,3,0))),2)</f>
        <v>2.08</v>
      </c>
      <c r="G717" s="43">
        <f>COUNTIF(D718:$D$1857,365)</f>
        <v>934</v>
      </c>
      <c r="H717" s="43">
        <f>COUNTIF(D718:$D$1857,366)</f>
        <v>206</v>
      </c>
      <c r="I717" s="2"/>
    </row>
    <row r="718" spans="1:9" x14ac:dyDescent="0.25">
      <c r="A718" s="1">
        <f>COUNTIF($C$2:C718,"Да")</f>
        <v>8</v>
      </c>
      <c r="B718" s="45">
        <f t="shared" si="23"/>
        <v>45819</v>
      </c>
      <c r="C718" s="42" t="str">
        <f>IF(ISERROR(VLOOKUP(B718,'Aigen18-RF'!$C$3:$C$23,1,0)),"Нет","Да")</f>
        <v>Нет</v>
      </c>
      <c r="D718" s="43">
        <f t="shared" si="22"/>
        <v>365</v>
      </c>
      <c r="E718" s="44">
        <f>ROUND(('Все выпуски'!$L$3*'Все выпуски'!$L$6/100)/365*(B718-IF(C718="Нет",VLOOKUP(A718,'Aigen18-RF'!$A$2:$C$23,3,0),VLOOKUP((A718-1),'Aigen18-RF'!$A$2:$C$23,3,0))),2)</f>
        <v>2.19</v>
      </c>
      <c r="G718" s="43">
        <f>COUNTIF(D719:$D$1857,365)</f>
        <v>933</v>
      </c>
      <c r="H718" s="43">
        <f>COUNTIF(D719:$D$1857,366)</f>
        <v>206</v>
      </c>
      <c r="I718" s="2"/>
    </row>
    <row r="719" spans="1:9" x14ac:dyDescent="0.25">
      <c r="A719" s="1">
        <f>COUNTIF($C$2:C719,"Да")</f>
        <v>8</v>
      </c>
      <c r="B719" s="45">
        <f t="shared" si="23"/>
        <v>45820</v>
      </c>
      <c r="C719" s="42" t="str">
        <f>IF(ISERROR(VLOOKUP(B719,'Aigen18-RF'!$C$3:$C$23,1,0)),"Нет","Да")</f>
        <v>Нет</v>
      </c>
      <c r="D719" s="43">
        <f t="shared" si="22"/>
        <v>365</v>
      </c>
      <c r="E719" s="44">
        <f>ROUND(('Все выпуски'!$L$3*'Все выпуски'!$L$6/100)/365*(B719-IF(C719="Нет",VLOOKUP(A719,'Aigen18-RF'!$A$2:$C$23,3,0),VLOOKUP((A719-1),'Aigen18-RF'!$A$2:$C$23,3,0))),2)</f>
        <v>2.2999999999999998</v>
      </c>
      <c r="G719" s="43">
        <f>COUNTIF(D720:$D$1857,365)</f>
        <v>932</v>
      </c>
      <c r="H719" s="43">
        <f>COUNTIF(D720:$D$1857,366)</f>
        <v>206</v>
      </c>
      <c r="I719" s="2"/>
    </row>
    <row r="720" spans="1:9" x14ac:dyDescent="0.25">
      <c r="A720" s="1">
        <f>COUNTIF($C$2:C720,"Да")</f>
        <v>8</v>
      </c>
      <c r="B720" s="45">
        <f t="shared" si="23"/>
        <v>45821</v>
      </c>
      <c r="C720" s="42" t="str">
        <f>IF(ISERROR(VLOOKUP(B720,'Aigen18-RF'!$C$3:$C$23,1,0)),"Нет","Да")</f>
        <v>Нет</v>
      </c>
      <c r="D720" s="43">
        <f t="shared" si="22"/>
        <v>365</v>
      </c>
      <c r="E720" s="44">
        <f>ROUND(('Все выпуски'!$L$3*'Все выпуски'!$L$6/100)/365*(B720-IF(C720="Нет",VLOOKUP(A720,'Aigen18-RF'!$A$2:$C$23,3,0),VLOOKUP((A720-1),'Aigen18-RF'!$A$2:$C$23,3,0))),2)</f>
        <v>2.41</v>
      </c>
      <c r="G720" s="43">
        <f>COUNTIF(D721:$D$1857,365)</f>
        <v>931</v>
      </c>
      <c r="H720" s="43">
        <f>COUNTIF(D721:$D$1857,366)</f>
        <v>206</v>
      </c>
      <c r="I720" s="2"/>
    </row>
    <row r="721" spans="1:9" x14ac:dyDescent="0.25">
      <c r="A721" s="1">
        <f>COUNTIF($C$2:C721,"Да")</f>
        <v>8</v>
      </c>
      <c r="B721" s="45">
        <f t="shared" si="23"/>
        <v>45822</v>
      </c>
      <c r="C721" s="42" t="str">
        <f>IF(ISERROR(VLOOKUP(B721,'Aigen18-RF'!$C$3:$C$23,1,0)),"Нет","Да")</f>
        <v>Нет</v>
      </c>
      <c r="D721" s="43">
        <f t="shared" si="22"/>
        <v>365</v>
      </c>
      <c r="E721" s="44">
        <f>ROUND(('Все выпуски'!$L$3*'Все выпуски'!$L$6/100)/365*(B721-IF(C721="Нет",VLOOKUP(A721,'Aigen18-RF'!$A$2:$C$23,3,0),VLOOKUP((A721-1),'Aigen18-RF'!$A$2:$C$23,3,0))),2)</f>
        <v>2.52</v>
      </c>
      <c r="G721" s="43">
        <f>COUNTIF(D722:$D$1857,365)</f>
        <v>930</v>
      </c>
      <c r="H721" s="43">
        <f>COUNTIF(D722:$D$1857,366)</f>
        <v>206</v>
      </c>
      <c r="I721" s="2"/>
    </row>
    <row r="722" spans="1:9" x14ac:dyDescent="0.25">
      <c r="A722" s="1">
        <f>COUNTIF($C$2:C722,"Да")</f>
        <v>8</v>
      </c>
      <c r="B722" s="45">
        <f t="shared" si="23"/>
        <v>45823</v>
      </c>
      <c r="C722" s="42" t="str">
        <f>IF(ISERROR(VLOOKUP(B722,'Aigen18-RF'!$C$3:$C$23,1,0)),"Нет","Да")</f>
        <v>Нет</v>
      </c>
      <c r="D722" s="43">
        <f t="shared" si="22"/>
        <v>365</v>
      </c>
      <c r="E722" s="44">
        <f>ROUND(('Все выпуски'!$L$3*'Все выпуски'!$L$6/100)/365*(B722-IF(C722="Нет",VLOOKUP(A722,'Aigen18-RF'!$A$2:$C$23,3,0),VLOOKUP((A722-1),'Aigen18-RF'!$A$2:$C$23,3,0))),2)</f>
        <v>2.63</v>
      </c>
      <c r="G722" s="43">
        <f>COUNTIF(D723:$D$1857,365)</f>
        <v>929</v>
      </c>
      <c r="H722" s="43">
        <f>COUNTIF(D723:$D$1857,366)</f>
        <v>206</v>
      </c>
      <c r="I722" s="2"/>
    </row>
    <row r="723" spans="1:9" x14ac:dyDescent="0.25">
      <c r="A723" s="1">
        <f>COUNTIF($C$2:C723,"Да")</f>
        <v>8</v>
      </c>
      <c r="B723" s="45">
        <f t="shared" si="23"/>
        <v>45824</v>
      </c>
      <c r="C723" s="42" t="str">
        <f>IF(ISERROR(VLOOKUP(B723,'Aigen18-RF'!$C$3:$C$23,1,0)),"Нет","Да")</f>
        <v>Нет</v>
      </c>
      <c r="D723" s="43">
        <f t="shared" si="22"/>
        <v>365</v>
      </c>
      <c r="E723" s="44">
        <f>ROUND(('Все выпуски'!$L$3*'Все выпуски'!$L$6/100)/365*(B723-IF(C723="Нет",VLOOKUP(A723,'Aigen18-RF'!$A$2:$C$23,3,0),VLOOKUP((A723-1),'Aigen18-RF'!$A$2:$C$23,3,0))),2)</f>
        <v>2.74</v>
      </c>
      <c r="G723" s="43">
        <f>COUNTIF(D724:$D$1857,365)</f>
        <v>928</v>
      </c>
      <c r="H723" s="43">
        <f>COUNTIF(D724:$D$1857,366)</f>
        <v>206</v>
      </c>
      <c r="I723" s="2"/>
    </row>
    <row r="724" spans="1:9" x14ac:dyDescent="0.25">
      <c r="A724" s="1">
        <f>COUNTIF($C$2:C724,"Да")</f>
        <v>8</v>
      </c>
      <c r="B724" s="45">
        <f t="shared" si="23"/>
        <v>45825</v>
      </c>
      <c r="C724" s="42" t="str">
        <f>IF(ISERROR(VLOOKUP(B724,'Aigen18-RF'!$C$3:$C$23,1,0)),"Нет","Да")</f>
        <v>Нет</v>
      </c>
      <c r="D724" s="43">
        <f t="shared" si="22"/>
        <v>365</v>
      </c>
      <c r="E724" s="44">
        <f>ROUND(('Все выпуски'!$L$3*'Все выпуски'!$L$6/100)/365*(B724-IF(C724="Нет",VLOOKUP(A724,'Aigen18-RF'!$A$2:$C$23,3,0),VLOOKUP((A724-1),'Aigen18-RF'!$A$2:$C$23,3,0))),2)</f>
        <v>2.85</v>
      </c>
      <c r="G724" s="43">
        <f>COUNTIF(D725:$D$1857,365)</f>
        <v>927</v>
      </c>
      <c r="H724" s="43">
        <f>COUNTIF(D725:$D$1857,366)</f>
        <v>206</v>
      </c>
      <c r="I724" s="2"/>
    </row>
    <row r="725" spans="1:9" x14ac:dyDescent="0.25">
      <c r="A725" s="1">
        <f>COUNTIF($C$2:C725,"Да")</f>
        <v>8</v>
      </c>
      <c r="B725" s="45">
        <f t="shared" si="23"/>
        <v>45826</v>
      </c>
      <c r="C725" s="42" t="str">
        <f>IF(ISERROR(VLOOKUP(B725,'Aigen18-RF'!$C$3:$C$23,1,0)),"Нет","Да")</f>
        <v>Нет</v>
      </c>
      <c r="D725" s="43">
        <f t="shared" si="22"/>
        <v>365</v>
      </c>
      <c r="E725" s="44">
        <f>ROUND(('Все выпуски'!$L$3*'Все выпуски'!$L$6/100)/365*(B725-IF(C725="Нет",VLOOKUP(A725,'Aigen18-RF'!$A$2:$C$23,3,0),VLOOKUP((A725-1),'Aigen18-RF'!$A$2:$C$23,3,0))),2)</f>
        <v>2.96</v>
      </c>
      <c r="G725" s="43">
        <f>COUNTIF(D726:$D$1857,365)</f>
        <v>926</v>
      </c>
      <c r="H725" s="43">
        <f>COUNTIF(D726:$D$1857,366)</f>
        <v>206</v>
      </c>
      <c r="I725" s="2"/>
    </row>
    <row r="726" spans="1:9" x14ac:dyDescent="0.25">
      <c r="A726" s="1">
        <f>COUNTIF($C$2:C726,"Да")</f>
        <v>8</v>
      </c>
      <c r="B726" s="45">
        <f t="shared" si="23"/>
        <v>45827</v>
      </c>
      <c r="C726" s="42" t="str">
        <f>IF(ISERROR(VLOOKUP(B726,'Aigen18-RF'!$C$3:$C$23,1,0)),"Нет","Да")</f>
        <v>Нет</v>
      </c>
      <c r="D726" s="43">
        <f t="shared" si="22"/>
        <v>365</v>
      </c>
      <c r="E726" s="44">
        <f>ROUND(('Все выпуски'!$L$3*'Все выпуски'!$L$6/100)/365*(B726-IF(C726="Нет",VLOOKUP(A726,'Aigen18-RF'!$A$2:$C$23,3,0),VLOOKUP((A726-1),'Aigen18-RF'!$A$2:$C$23,3,0))),2)</f>
        <v>3.07</v>
      </c>
      <c r="G726" s="43">
        <f>COUNTIF(D727:$D$1857,365)</f>
        <v>925</v>
      </c>
      <c r="H726" s="43">
        <f>COUNTIF(D727:$D$1857,366)</f>
        <v>206</v>
      </c>
      <c r="I726" s="2"/>
    </row>
    <row r="727" spans="1:9" x14ac:dyDescent="0.25">
      <c r="A727" s="1">
        <f>COUNTIF($C$2:C727,"Да")</f>
        <v>8</v>
      </c>
      <c r="B727" s="45">
        <f t="shared" si="23"/>
        <v>45828</v>
      </c>
      <c r="C727" s="42" t="str">
        <f>IF(ISERROR(VLOOKUP(B727,'Aigen18-RF'!$C$3:$C$23,1,0)),"Нет","Да")</f>
        <v>Нет</v>
      </c>
      <c r="D727" s="43">
        <f t="shared" si="22"/>
        <v>365</v>
      </c>
      <c r="E727" s="44">
        <f>ROUND(('Все выпуски'!$L$3*'Все выпуски'!$L$6/100)/365*(B727-IF(C727="Нет",VLOOKUP(A727,'Aigen18-RF'!$A$2:$C$23,3,0),VLOOKUP((A727-1),'Aigen18-RF'!$A$2:$C$23,3,0))),2)</f>
        <v>3.18</v>
      </c>
      <c r="G727" s="43">
        <f>COUNTIF(D728:$D$1857,365)</f>
        <v>924</v>
      </c>
      <c r="H727" s="43">
        <f>COUNTIF(D728:$D$1857,366)</f>
        <v>206</v>
      </c>
      <c r="I727" s="2"/>
    </row>
    <row r="728" spans="1:9" x14ac:dyDescent="0.25">
      <c r="A728" s="1">
        <f>COUNTIF($C$2:C728,"Да")</f>
        <v>8</v>
      </c>
      <c r="B728" s="45">
        <f t="shared" si="23"/>
        <v>45829</v>
      </c>
      <c r="C728" s="42" t="str">
        <f>IF(ISERROR(VLOOKUP(B728,'Aigen18-RF'!$C$3:$C$23,1,0)),"Нет","Да")</f>
        <v>Нет</v>
      </c>
      <c r="D728" s="43">
        <f t="shared" si="22"/>
        <v>365</v>
      </c>
      <c r="E728" s="44">
        <f>ROUND(('Все выпуски'!$L$3*'Все выпуски'!$L$6/100)/365*(B728-IF(C728="Нет",VLOOKUP(A728,'Aigen18-RF'!$A$2:$C$23,3,0),VLOOKUP((A728-1),'Aigen18-RF'!$A$2:$C$23,3,0))),2)</f>
        <v>3.29</v>
      </c>
      <c r="G728" s="43">
        <f>COUNTIF(D729:$D$1857,365)</f>
        <v>923</v>
      </c>
      <c r="H728" s="43">
        <f>COUNTIF(D729:$D$1857,366)</f>
        <v>206</v>
      </c>
      <c r="I728" s="2"/>
    </row>
    <row r="729" spans="1:9" x14ac:dyDescent="0.25">
      <c r="A729" s="1">
        <f>COUNTIF($C$2:C729,"Да")</f>
        <v>8</v>
      </c>
      <c r="B729" s="45">
        <f t="shared" si="23"/>
        <v>45830</v>
      </c>
      <c r="C729" s="42" t="str">
        <f>IF(ISERROR(VLOOKUP(B729,'Aigen18-RF'!$C$3:$C$23,1,0)),"Нет","Да")</f>
        <v>Нет</v>
      </c>
      <c r="D729" s="43">
        <f t="shared" si="22"/>
        <v>365</v>
      </c>
      <c r="E729" s="44">
        <f>ROUND(('Все выпуски'!$L$3*'Все выпуски'!$L$6/100)/365*(B729-IF(C729="Нет",VLOOKUP(A729,'Aigen18-RF'!$A$2:$C$23,3,0),VLOOKUP((A729-1),'Aigen18-RF'!$A$2:$C$23,3,0))),2)</f>
        <v>3.4</v>
      </c>
      <c r="G729" s="43">
        <f>COUNTIF(D730:$D$1857,365)</f>
        <v>922</v>
      </c>
      <c r="H729" s="43">
        <f>COUNTIF(D730:$D$1857,366)</f>
        <v>206</v>
      </c>
      <c r="I729" s="2"/>
    </row>
    <row r="730" spans="1:9" x14ac:dyDescent="0.25">
      <c r="A730" s="1">
        <f>COUNTIF($C$2:C730,"Да")</f>
        <v>8</v>
      </c>
      <c r="B730" s="45">
        <f t="shared" si="23"/>
        <v>45831</v>
      </c>
      <c r="C730" s="42" t="str">
        <f>IF(ISERROR(VLOOKUP(B730,'Aigen18-RF'!$C$3:$C$23,1,0)),"Нет","Да")</f>
        <v>Нет</v>
      </c>
      <c r="D730" s="43">
        <f t="shared" si="22"/>
        <v>365</v>
      </c>
      <c r="E730" s="44">
        <f>ROUND(('Все выпуски'!$L$3*'Все выпуски'!$L$6/100)/365*(B730-IF(C730="Нет",VLOOKUP(A730,'Aigen18-RF'!$A$2:$C$23,3,0),VLOOKUP((A730-1),'Aigen18-RF'!$A$2:$C$23,3,0))),2)</f>
        <v>3.51</v>
      </c>
      <c r="G730" s="43">
        <f>COUNTIF(D731:$D$1857,365)</f>
        <v>921</v>
      </c>
      <c r="H730" s="43">
        <f>COUNTIF(D731:$D$1857,366)</f>
        <v>206</v>
      </c>
      <c r="I730" s="2"/>
    </row>
    <row r="731" spans="1:9" x14ac:dyDescent="0.25">
      <c r="A731" s="1">
        <f>COUNTIF($C$2:C731,"Да")</f>
        <v>8</v>
      </c>
      <c r="B731" s="45">
        <f t="shared" si="23"/>
        <v>45832</v>
      </c>
      <c r="C731" s="42" t="str">
        <f>IF(ISERROR(VLOOKUP(B731,'Aigen18-RF'!$C$3:$C$23,1,0)),"Нет","Да")</f>
        <v>Нет</v>
      </c>
      <c r="D731" s="43">
        <f t="shared" si="22"/>
        <v>365</v>
      </c>
      <c r="E731" s="44">
        <f>ROUND(('Все выпуски'!$L$3*'Все выпуски'!$L$6/100)/365*(B731-IF(C731="Нет",VLOOKUP(A731,'Aigen18-RF'!$A$2:$C$23,3,0),VLOOKUP((A731-1),'Aigen18-RF'!$A$2:$C$23,3,0))),2)</f>
        <v>3.62</v>
      </c>
      <c r="G731" s="43">
        <f>COUNTIF(D732:$D$1857,365)</f>
        <v>920</v>
      </c>
      <c r="H731" s="43">
        <f>COUNTIF(D732:$D$1857,366)</f>
        <v>206</v>
      </c>
      <c r="I731" s="2"/>
    </row>
    <row r="732" spans="1:9" x14ac:dyDescent="0.25">
      <c r="A732" s="1">
        <f>COUNTIF($C$2:C732,"Да")</f>
        <v>8</v>
      </c>
      <c r="B732" s="45">
        <f t="shared" si="23"/>
        <v>45833</v>
      </c>
      <c r="C732" s="42" t="str">
        <f>IF(ISERROR(VLOOKUP(B732,'Aigen18-RF'!$C$3:$C$23,1,0)),"Нет","Да")</f>
        <v>Нет</v>
      </c>
      <c r="D732" s="43">
        <f t="shared" si="22"/>
        <v>365</v>
      </c>
      <c r="E732" s="44">
        <f>ROUND(('Все выпуски'!$L$3*'Все выпуски'!$L$6/100)/365*(B732-IF(C732="Нет",VLOOKUP(A732,'Aigen18-RF'!$A$2:$C$23,3,0),VLOOKUP((A732-1),'Aigen18-RF'!$A$2:$C$23,3,0))),2)</f>
        <v>3.73</v>
      </c>
      <c r="G732" s="43">
        <f>COUNTIF(D733:$D$1857,365)</f>
        <v>919</v>
      </c>
      <c r="H732" s="43">
        <f>COUNTIF(D733:$D$1857,366)</f>
        <v>206</v>
      </c>
      <c r="I732" s="2"/>
    </row>
    <row r="733" spans="1:9" x14ac:dyDescent="0.25">
      <c r="A733" s="1">
        <f>COUNTIF($C$2:C733,"Да")</f>
        <v>8</v>
      </c>
      <c r="B733" s="45">
        <f t="shared" si="23"/>
        <v>45834</v>
      </c>
      <c r="C733" s="42" t="str">
        <f>IF(ISERROR(VLOOKUP(B733,'Aigen18-RF'!$C$3:$C$23,1,0)),"Нет","Да")</f>
        <v>Нет</v>
      </c>
      <c r="D733" s="43">
        <f t="shared" si="22"/>
        <v>365</v>
      </c>
      <c r="E733" s="44">
        <f>ROUND(('Все выпуски'!$L$3*'Все выпуски'!$L$6/100)/365*(B733-IF(C733="Нет",VLOOKUP(A733,'Aigen18-RF'!$A$2:$C$23,3,0),VLOOKUP((A733-1),'Aigen18-RF'!$A$2:$C$23,3,0))),2)</f>
        <v>3.84</v>
      </c>
      <c r="G733" s="43">
        <f>COUNTIF(D734:$D$1857,365)</f>
        <v>918</v>
      </c>
      <c r="H733" s="43">
        <f>COUNTIF(D734:$D$1857,366)</f>
        <v>206</v>
      </c>
      <c r="I733" s="2"/>
    </row>
    <row r="734" spans="1:9" x14ac:dyDescent="0.25">
      <c r="A734" s="1">
        <f>COUNTIF($C$2:C734,"Да")</f>
        <v>8</v>
      </c>
      <c r="B734" s="45">
        <f t="shared" si="23"/>
        <v>45835</v>
      </c>
      <c r="C734" s="42" t="str">
        <f>IF(ISERROR(VLOOKUP(B734,'Aigen18-RF'!$C$3:$C$23,1,0)),"Нет","Да")</f>
        <v>Нет</v>
      </c>
      <c r="D734" s="43">
        <f t="shared" si="22"/>
        <v>365</v>
      </c>
      <c r="E734" s="44">
        <f>ROUND(('Все выпуски'!$L$3*'Все выпуски'!$L$6/100)/365*(B734-IF(C734="Нет",VLOOKUP(A734,'Aigen18-RF'!$A$2:$C$23,3,0),VLOOKUP((A734-1),'Aigen18-RF'!$A$2:$C$23,3,0))),2)</f>
        <v>3.95</v>
      </c>
      <c r="G734" s="43">
        <f>COUNTIF(D735:$D$1857,365)</f>
        <v>917</v>
      </c>
      <c r="H734" s="43">
        <f>COUNTIF(D735:$D$1857,366)</f>
        <v>206</v>
      </c>
      <c r="I734" s="2"/>
    </row>
    <row r="735" spans="1:9" x14ac:dyDescent="0.25">
      <c r="A735" s="1">
        <f>COUNTIF($C$2:C735,"Да")</f>
        <v>8</v>
      </c>
      <c r="B735" s="45">
        <f t="shared" si="23"/>
        <v>45836</v>
      </c>
      <c r="C735" s="42" t="str">
        <f>IF(ISERROR(VLOOKUP(B735,'Aigen18-RF'!$C$3:$C$23,1,0)),"Нет","Да")</f>
        <v>Нет</v>
      </c>
      <c r="D735" s="43">
        <f t="shared" si="22"/>
        <v>365</v>
      </c>
      <c r="E735" s="44">
        <f>ROUND(('Все выпуски'!$L$3*'Все выпуски'!$L$6/100)/365*(B735-IF(C735="Нет",VLOOKUP(A735,'Aigen18-RF'!$A$2:$C$23,3,0),VLOOKUP((A735-1),'Aigen18-RF'!$A$2:$C$23,3,0))),2)</f>
        <v>4.05</v>
      </c>
      <c r="G735" s="43">
        <f>COUNTIF(D736:$D$1857,365)</f>
        <v>916</v>
      </c>
      <c r="H735" s="43">
        <f>COUNTIF(D736:$D$1857,366)</f>
        <v>206</v>
      </c>
      <c r="I735" s="2"/>
    </row>
    <row r="736" spans="1:9" x14ac:dyDescent="0.25">
      <c r="A736" s="1">
        <f>COUNTIF($C$2:C736,"Да")</f>
        <v>8</v>
      </c>
      <c r="B736" s="45">
        <f t="shared" si="23"/>
        <v>45837</v>
      </c>
      <c r="C736" s="42" t="str">
        <f>IF(ISERROR(VLOOKUP(B736,'Aigen18-RF'!$C$3:$C$23,1,0)),"Нет","Да")</f>
        <v>Нет</v>
      </c>
      <c r="D736" s="43">
        <f t="shared" si="22"/>
        <v>365</v>
      </c>
      <c r="E736" s="44">
        <f>ROUND(('Все выпуски'!$L$3*'Все выпуски'!$L$6/100)/365*(B736-IF(C736="Нет",VLOOKUP(A736,'Aigen18-RF'!$A$2:$C$23,3,0),VLOOKUP((A736-1),'Aigen18-RF'!$A$2:$C$23,3,0))),2)</f>
        <v>4.16</v>
      </c>
      <c r="G736" s="43">
        <f>COUNTIF(D737:$D$1857,365)</f>
        <v>915</v>
      </c>
      <c r="H736" s="43">
        <f>COUNTIF(D737:$D$1857,366)</f>
        <v>206</v>
      </c>
      <c r="I736" s="2"/>
    </row>
    <row r="737" spans="1:9" x14ac:dyDescent="0.25">
      <c r="A737" s="1">
        <f>COUNTIF($C$2:C737,"Да")</f>
        <v>8</v>
      </c>
      <c r="B737" s="45">
        <f t="shared" si="23"/>
        <v>45838</v>
      </c>
      <c r="C737" s="42" t="str">
        <f>IF(ISERROR(VLOOKUP(B737,'Aigen18-RF'!$C$3:$C$23,1,0)),"Нет","Да")</f>
        <v>Нет</v>
      </c>
      <c r="D737" s="43">
        <f t="shared" si="22"/>
        <v>365</v>
      </c>
      <c r="E737" s="44">
        <f>ROUND(('Все выпуски'!$L$3*'Все выпуски'!$L$6/100)/365*(B737-IF(C737="Нет",VLOOKUP(A737,'Aigen18-RF'!$A$2:$C$23,3,0),VLOOKUP((A737-1),'Aigen18-RF'!$A$2:$C$23,3,0))),2)</f>
        <v>4.2699999999999996</v>
      </c>
      <c r="G737" s="43">
        <f>COUNTIF(D738:$D$1857,365)</f>
        <v>914</v>
      </c>
      <c r="H737" s="43">
        <f>COUNTIF(D738:$D$1857,366)</f>
        <v>206</v>
      </c>
      <c r="I737" s="2"/>
    </row>
    <row r="738" spans="1:9" x14ac:dyDescent="0.25">
      <c r="A738" s="1">
        <f>COUNTIF($C$2:C738,"Да")</f>
        <v>8</v>
      </c>
      <c r="B738" s="45">
        <f t="shared" si="23"/>
        <v>45839</v>
      </c>
      <c r="C738" s="42" t="str">
        <f>IF(ISERROR(VLOOKUP(B738,'Aigen18-RF'!$C$3:$C$23,1,0)),"Нет","Да")</f>
        <v>Нет</v>
      </c>
      <c r="D738" s="43">
        <f t="shared" si="22"/>
        <v>365</v>
      </c>
      <c r="E738" s="44">
        <f>ROUND(('Все выпуски'!$L$3*'Все выпуски'!$L$6/100)/365*(B738-IF(C738="Нет",VLOOKUP(A738,'Aigen18-RF'!$A$2:$C$23,3,0),VLOOKUP((A738-1),'Aigen18-RF'!$A$2:$C$23,3,0))),2)</f>
        <v>4.38</v>
      </c>
      <c r="G738" s="43">
        <f>COUNTIF(D739:$D$1857,365)</f>
        <v>913</v>
      </c>
      <c r="H738" s="43">
        <f>COUNTIF(D739:$D$1857,366)</f>
        <v>206</v>
      </c>
      <c r="I738" s="2"/>
    </row>
    <row r="739" spans="1:9" x14ac:dyDescent="0.25">
      <c r="A739" s="1">
        <f>COUNTIF($C$2:C739,"Да")</f>
        <v>8</v>
      </c>
      <c r="B739" s="45">
        <f t="shared" si="23"/>
        <v>45840</v>
      </c>
      <c r="C739" s="42" t="str">
        <f>IF(ISERROR(VLOOKUP(B739,'Aigen18-RF'!$C$3:$C$23,1,0)),"Нет","Да")</f>
        <v>Нет</v>
      </c>
      <c r="D739" s="43">
        <f t="shared" si="22"/>
        <v>365</v>
      </c>
      <c r="E739" s="44">
        <f>ROUND(('Все выпуски'!$L$3*'Все выпуски'!$L$6/100)/365*(B739-IF(C739="Нет",VLOOKUP(A739,'Aigen18-RF'!$A$2:$C$23,3,0),VLOOKUP((A739-1),'Aigen18-RF'!$A$2:$C$23,3,0))),2)</f>
        <v>4.49</v>
      </c>
      <c r="G739" s="43">
        <f>COUNTIF(D740:$D$1857,365)</f>
        <v>912</v>
      </c>
      <c r="H739" s="43">
        <f>COUNTIF(D740:$D$1857,366)</f>
        <v>206</v>
      </c>
      <c r="I739" s="2"/>
    </row>
    <row r="740" spans="1:9" x14ac:dyDescent="0.25">
      <c r="A740" s="1">
        <f>COUNTIF($C$2:C740,"Да")</f>
        <v>8</v>
      </c>
      <c r="B740" s="45">
        <f t="shared" si="23"/>
        <v>45841</v>
      </c>
      <c r="C740" s="42" t="str">
        <f>IF(ISERROR(VLOOKUP(B740,'Aigen18-RF'!$C$3:$C$23,1,0)),"Нет","Да")</f>
        <v>Нет</v>
      </c>
      <c r="D740" s="43">
        <f t="shared" si="22"/>
        <v>365</v>
      </c>
      <c r="E740" s="44">
        <f>ROUND(('Все выпуски'!$L$3*'Все выпуски'!$L$6/100)/365*(B740-IF(C740="Нет",VLOOKUP(A740,'Aigen18-RF'!$A$2:$C$23,3,0),VLOOKUP((A740-1),'Aigen18-RF'!$A$2:$C$23,3,0))),2)</f>
        <v>4.5999999999999996</v>
      </c>
      <c r="G740" s="43">
        <f>COUNTIF(D741:$D$1857,365)</f>
        <v>911</v>
      </c>
      <c r="H740" s="43">
        <f>COUNTIF(D741:$D$1857,366)</f>
        <v>206</v>
      </c>
      <c r="I740" s="2"/>
    </row>
    <row r="741" spans="1:9" x14ac:dyDescent="0.25">
      <c r="A741" s="1">
        <f>COUNTIF($C$2:C741,"Да")</f>
        <v>8</v>
      </c>
      <c r="B741" s="45">
        <f t="shared" si="23"/>
        <v>45842</v>
      </c>
      <c r="C741" s="42" t="str">
        <f>IF(ISERROR(VLOOKUP(B741,'Aigen18-RF'!$C$3:$C$23,1,0)),"Нет","Да")</f>
        <v>Нет</v>
      </c>
      <c r="D741" s="43">
        <f t="shared" si="22"/>
        <v>365</v>
      </c>
      <c r="E741" s="44">
        <f>ROUND(('Все выпуски'!$L$3*'Все выпуски'!$L$6/100)/365*(B741-IF(C741="Нет",VLOOKUP(A741,'Aigen18-RF'!$A$2:$C$23,3,0),VLOOKUP((A741-1),'Aigen18-RF'!$A$2:$C$23,3,0))),2)</f>
        <v>4.71</v>
      </c>
      <c r="G741" s="43">
        <f>COUNTIF(D742:$D$1857,365)</f>
        <v>910</v>
      </c>
      <c r="H741" s="43">
        <f>COUNTIF(D742:$D$1857,366)</f>
        <v>206</v>
      </c>
      <c r="I741" s="2"/>
    </row>
    <row r="742" spans="1:9" x14ac:dyDescent="0.25">
      <c r="A742" s="1">
        <f>COUNTIF($C$2:C742,"Да")</f>
        <v>8</v>
      </c>
      <c r="B742" s="45">
        <f t="shared" si="23"/>
        <v>45843</v>
      </c>
      <c r="C742" s="42" t="str">
        <f>IF(ISERROR(VLOOKUP(B742,'Aigen18-RF'!$C$3:$C$23,1,0)),"Нет","Да")</f>
        <v>Нет</v>
      </c>
      <c r="D742" s="43">
        <f t="shared" si="22"/>
        <v>365</v>
      </c>
      <c r="E742" s="44">
        <f>ROUND(('Все выпуски'!$L$3*'Все выпуски'!$L$6/100)/365*(B742-IF(C742="Нет",VLOOKUP(A742,'Aigen18-RF'!$A$2:$C$23,3,0),VLOOKUP((A742-1),'Aigen18-RF'!$A$2:$C$23,3,0))),2)</f>
        <v>4.82</v>
      </c>
      <c r="G742" s="43">
        <f>COUNTIF(D743:$D$1857,365)</f>
        <v>909</v>
      </c>
      <c r="H742" s="43">
        <f>COUNTIF(D743:$D$1857,366)</f>
        <v>206</v>
      </c>
      <c r="I742" s="2"/>
    </row>
    <row r="743" spans="1:9" x14ac:dyDescent="0.25">
      <c r="A743" s="1">
        <f>COUNTIF($C$2:C743,"Да")</f>
        <v>8</v>
      </c>
      <c r="B743" s="45">
        <f t="shared" si="23"/>
        <v>45844</v>
      </c>
      <c r="C743" s="42" t="str">
        <f>IF(ISERROR(VLOOKUP(B743,'Aigen18-RF'!$C$3:$C$23,1,0)),"Нет","Да")</f>
        <v>Нет</v>
      </c>
      <c r="D743" s="43">
        <f t="shared" si="22"/>
        <v>365</v>
      </c>
      <c r="E743" s="44">
        <f>ROUND(('Все выпуски'!$L$3*'Все выпуски'!$L$6/100)/365*(B743-IF(C743="Нет",VLOOKUP(A743,'Aigen18-RF'!$A$2:$C$23,3,0),VLOOKUP((A743-1),'Aigen18-RF'!$A$2:$C$23,3,0))),2)</f>
        <v>4.93</v>
      </c>
      <c r="G743" s="43">
        <f>COUNTIF(D744:$D$1857,365)</f>
        <v>908</v>
      </c>
      <c r="H743" s="43">
        <f>COUNTIF(D744:$D$1857,366)</f>
        <v>206</v>
      </c>
      <c r="I743" s="2"/>
    </row>
    <row r="744" spans="1:9" x14ac:dyDescent="0.25">
      <c r="A744" s="1">
        <f>COUNTIF($C$2:C744,"Да")</f>
        <v>8</v>
      </c>
      <c r="B744" s="45">
        <f t="shared" si="23"/>
        <v>45845</v>
      </c>
      <c r="C744" s="42" t="str">
        <f>IF(ISERROR(VLOOKUP(B744,'Aigen18-RF'!$C$3:$C$23,1,0)),"Нет","Да")</f>
        <v>Нет</v>
      </c>
      <c r="D744" s="43">
        <f t="shared" si="22"/>
        <v>365</v>
      </c>
      <c r="E744" s="44">
        <f>ROUND(('Все выпуски'!$L$3*'Все выпуски'!$L$6/100)/365*(B744-IF(C744="Нет",VLOOKUP(A744,'Aigen18-RF'!$A$2:$C$23,3,0),VLOOKUP((A744-1),'Aigen18-RF'!$A$2:$C$23,3,0))),2)</f>
        <v>5.04</v>
      </c>
      <c r="G744" s="43">
        <f>COUNTIF(D745:$D$1857,365)</f>
        <v>907</v>
      </c>
      <c r="H744" s="43">
        <f>COUNTIF(D745:$D$1857,366)</f>
        <v>206</v>
      </c>
      <c r="I744" s="2"/>
    </row>
    <row r="745" spans="1:9" x14ac:dyDescent="0.25">
      <c r="A745" s="1">
        <f>COUNTIF($C$2:C745,"Да")</f>
        <v>8</v>
      </c>
      <c r="B745" s="45">
        <f t="shared" si="23"/>
        <v>45846</v>
      </c>
      <c r="C745" s="42" t="str">
        <f>IF(ISERROR(VLOOKUP(B745,'Aigen18-RF'!$C$3:$C$23,1,0)),"Нет","Да")</f>
        <v>Нет</v>
      </c>
      <c r="D745" s="43">
        <f t="shared" si="22"/>
        <v>365</v>
      </c>
      <c r="E745" s="44">
        <f>ROUND(('Все выпуски'!$L$3*'Все выпуски'!$L$6/100)/365*(B745-IF(C745="Нет",VLOOKUP(A745,'Aigen18-RF'!$A$2:$C$23,3,0),VLOOKUP((A745-1),'Aigen18-RF'!$A$2:$C$23,3,0))),2)</f>
        <v>5.15</v>
      </c>
      <c r="G745" s="43">
        <f>COUNTIF(D746:$D$1857,365)</f>
        <v>906</v>
      </c>
      <c r="H745" s="43">
        <f>COUNTIF(D746:$D$1857,366)</f>
        <v>206</v>
      </c>
      <c r="I745" s="2"/>
    </row>
    <row r="746" spans="1:9" x14ac:dyDescent="0.25">
      <c r="A746" s="1">
        <f>COUNTIF($C$2:C746,"Да")</f>
        <v>8</v>
      </c>
      <c r="B746" s="45">
        <f t="shared" si="23"/>
        <v>45847</v>
      </c>
      <c r="C746" s="42" t="str">
        <f>IF(ISERROR(VLOOKUP(B746,'Aigen18-RF'!$C$3:$C$23,1,0)),"Нет","Да")</f>
        <v>Нет</v>
      </c>
      <c r="D746" s="43">
        <f t="shared" si="22"/>
        <v>365</v>
      </c>
      <c r="E746" s="44">
        <f>ROUND(('Все выпуски'!$L$3*'Все выпуски'!$L$6/100)/365*(B746-IF(C746="Нет",VLOOKUP(A746,'Aigen18-RF'!$A$2:$C$23,3,0),VLOOKUP((A746-1),'Aigen18-RF'!$A$2:$C$23,3,0))),2)</f>
        <v>5.26</v>
      </c>
      <c r="G746" s="43">
        <f>COUNTIF(D747:$D$1857,365)</f>
        <v>905</v>
      </c>
      <c r="H746" s="43">
        <f>COUNTIF(D747:$D$1857,366)</f>
        <v>206</v>
      </c>
      <c r="I746" s="2"/>
    </row>
    <row r="747" spans="1:9" x14ac:dyDescent="0.25">
      <c r="A747" s="1">
        <f>COUNTIF($C$2:C747,"Да")</f>
        <v>8</v>
      </c>
      <c r="B747" s="45">
        <f t="shared" si="23"/>
        <v>45848</v>
      </c>
      <c r="C747" s="42" t="str">
        <f>IF(ISERROR(VLOOKUP(B747,'Aigen18-RF'!$C$3:$C$23,1,0)),"Нет","Да")</f>
        <v>Нет</v>
      </c>
      <c r="D747" s="43">
        <f t="shared" si="22"/>
        <v>365</v>
      </c>
      <c r="E747" s="44">
        <f>ROUND(('Все выпуски'!$L$3*'Все выпуски'!$L$6/100)/365*(B747-IF(C747="Нет",VLOOKUP(A747,'Aigen18-RF'!$A$2:$C$23,3,0),VLOOKUP((A747-1),'Aigen18-RF'!$A$2:$C$23,3,0))),2)</f>
        <v>5.37</v>
      </c>
      <c r="G747" s="43">
        <f>COUNTIF(D748:$D$1857,365)</f>
        <v>904</v>
      </c>
      <c r="H747" s="43">
        <f>COUNTIF(D748:$D$1857,366)</f>
        <v>206</v>
      </c>
      <c r="I747" s="2"/>
    </row>
    <row r="748" spans="1:9" x14ac:dyDescent="0.25">
      <c r="A748" s="1">
        <f>COUNTIF($C$2:C748,"Да")</f>
        <v>8</v>
      </c>
      <c r="B748" s="45">
        <f t="shared" si="23"/>
        <v>45849</v>
      </c>
      <c r="C748" s="42" t="str">
        <f>IF(ISERROR(VLOOKUP(B748,'Aigen18-RF'!$C$3:$C$23,1,0)),"Нет","Да")</f>
        <v>Нет</v>
      </c>
      <c r="D748" s="43">
        <f t="shared" si="22"/>
        <v>365</v>
      </c>
      <c r="E748" s="44">
        <f>ROUND(('Все выпуски'!$L$3*'Все выпуски'!$L$6/100)/365*(B748-IF(C748="Нет",VLOOKUP(A748,'Aigen18-RF'!$A$2:$C$23,3,0),VLOOKUP((A748-1),'Aigen18-RF'!$A$2:$C$23,3,0))),2)</f>
        <v>5.48</v>
      </c>
      <c r="G748" s="43">
        <f>COUNTIF(D749:$D$1857,365)</f>
        <v>903</v>
      </c>
      <c r="H748" s="43">
        <f>COUNTIF(D749:$D$1857,366)</f>
        <v>206</v>
      </c>
      <c r="I748" s="2"/>
    </row>
    <row r="749" spans="1:9" x14ac:dyDescent="0.25">
      <c r="A749" s="1">
        <f>COUNTIF($C$2:C749,"Да")</f>
        <v>8</v>
      </c>
      <c r="B749" s="45">
        <f t="shared" si="23"/>
        <v>45850</v>
      </c>
      <c r="C749" s="42" t="str">
        <f>IF(ISERROR(VLOOKUP(B749,'Aigen18-RF'!$C$3:$C$23,1,0)),"Нет","Да")</f>
        <v>Нет</v>
      </c>
      <c r="D749" s="43">
        <f t="shared" si="22"/>
        <v>365</v>
      </c>
      <c r="E749" s="44">
        <f>ROUND(('Все выпуски'!$L$3*'Все выпуски'!$L$6/100)/365*(B749-IF(C749="Нет",VLOOKUP(A749,'Aigen18-RF'!$A$2:$C$23,3,0),VLOOKUP((A749-1),'Aigen18-RF'!$A$2:$C$23,3,0))),2)</f>
        <v>5.59</v>
      </c>
      <c r="G749" s="43">
        <f>COUNTIF(D750:$D$1857,365)</f>
        <v>902</v>
      </c>
      <c r="H749" s="43">
        <f>COUNTIF(D750:$D$1857,366)</f>
        <v>206</v>
      </c>
      <c r="I749" s="2"/>
    </row>
    <row r="750" spans="1:9" x14ac:dyDescent="0.25">
      <c r="A750" s="1">
        <f>COUNTIF($C$2:C750,"Да")</f>
        <v>8</v>
      </c>
      <c r="B750" s="45">
        <f t="shared" si="23"/>
        <v>45851</v>
      </c>
      <c r="C750" s="42" t="str">
        <f>IF(ISERROR(VLOOKUP(B750,'Aigen18-RF'!$C$3:$C$23,1,0)),"Нет","Да")</f>
        <v>Нет</v>
      </c>
      <c r="D750" s="43">
        <f t="shared" si="22"/>
        <v>365</v>
      </c>
      <c r="E750" s="44">
        <f>ROUND(('Все выпуски'!$L$3*'Все выпуски'!$L$6/100)/365*(B750-IF(C750="Нет",VLOOKUP(A750,'Aigen18-RF'!$A$2:$C$23,3,0),VLOOKUP((A750-1),'Aigen18-RF'!$A$2:$C$23,3,0))),2)</f>
        <v>5.7</v>
      </c>
      <c r="G750" s="43">
        <f>COUNTIF(D751:$D$1857,365)</f>
        <v>901</v>
      </c>
      <c r="H750" s="43">
        <f>COUNTIF(D751:$D$1857,366)</f>
        <v>206</v>
      </c>
      <c r="I750" s="2"/>
    </row>
    <row r="751" spans="1:9" x14ac:dyDescent="0.25">
      <c r="A751" s="1">
        <f>COUNTIF($C$2:C751,"Да")</f>
        <v>8</v>
      </c>
      <c r="B751" s="45">
        <f t="shared" si="23"/>
        <v>45852</v>
      </c>
      <c r="C751" s="42" t="str">
        <f>IF(ISERROR(VLOOKUP(B751,'Aigen18-RF'!$C$3:$C$23,1,0)),"Нет","Да")</f>
        <v>Нет</v>
      </c>
      <c r="D751" s="43">
        <f t="shared" si="22"/>
        <v>365</v>
      </c>
      <c r="E751" s="44">
        <f>ROUND(('Все выпуски'!$L$3*'Все выпуски'!$L$6/100)/365*(B751-IF(C751="Нет",VLOOKUP(A751,'Aigen18-RF'!$A$2:$C$23,3,0),VLOOKUP((A751-1),'Aigen18-RF'!$A$2:$C$23,3,0))),2)</f>
        <v>5.81</v>
      </c>
      <c r="G751" s="43">
        <f>COUNTIF(D752:$D$1857,365)</f>
        <v>900</v>
      </c>
      <c r="H751" s="43">
        <f>COUNTIF(D752:$D$1857,366)</f>
        <v>206</v>
      </c>
      <c r="I751" s="2"/>
    </row>
    <row r="752" spans="1:9" x14ac:dyDescent="0.25">
      <c r="A752" s="1">
        <f>COUNTIF($C$2:C752,"Да")</f>
        <v>8</v>
      </c>
      <c r="B752" s="45">
        <f t="shared" si="23"/>
        <v>45853</v>
      </c>
      <c r="C752" s="42" t="str">
        <f>IF(ISERROR(VLOOKUP(B752,'Aigen18-RF'!$C$3:$C$23,1,0)),"Нет","Да")</f>
        <v>Нет</v>
      </c>
      <c r="D752" s="43">
        <f t="shared" si="22"/>
        <v>365</v>
      </c>
      <c r="E752" s="44">
        <f>ROUND(('Все выпуски'!$L$3*'Все выпуски'!$L$6/100)/365*(B752-IF(C752="Нет",VLOOKUP(A752,'Aigen18-RF'!$A$2:$C$23,3,0),VLOOKUP((A752-1),'Aigen18-RF'!$A$2:$C$23,3,0))),2)</f>
        <v>5.92</v>
      </c>
      <c r="G752" s="43">
        <f>COUNTIF(D753:$D$1857,365)</f>
        <v>899</v>
      </c>
      <c r="H752" s="43">
        <f>COUNTIF(D753:$D$1857,366)</f>
        <v>206</v>
      </c>
      <c r="I752" s="2"/>
    </row>
    <row r="753" spans="1:9" x14ac:dyDescent="0.25">
      <c r="A753" s="1">
        <f>COUNTIF($C$2:C753,"Да")</f>
        <v>8</v>
      </c>
      <c r="B753" s="45">
        <f t="shared" si="23"/>
        <v>45854</v>
      </c>
      <c r="C753" s="42" t="str">
        <f>IF(ISERROR(VLOOKUP(B753,'Aigen18-RF'!$C$3:$C$23,1,0)),"Нет","Да")</f>
        <v>Нет</v>
      </c>
      <c r="D753" s="43">
        <f t="shared" si="22"/>
        <v>365</v>
      </c>
      <c r="E753" s="44">
        <f>ROUND(('Все выпуски'!$L$3*'Все выпуски'!$L$6/100)/365*(B753-IF(C753="Нет",VLOOKUP(A753,'Aigen18-RF'!$A$2:$C$23,3,0),VLOOKUP((A753-1),'Aigen18-RF'!$A$2:$C$23,3,0))),2)</f>
        <v>6.03</v>
      </c>
      <c r="G753" s="43">
        <f>COUNTIF(D754:$D$1857,365)</f>
        <v>898</v>
      </c>
      <c r="H753" s="43">
        <f>COUNTIF(D754:$D$1857,366)</f>
        <v>206</v>
      </c>
      <c r="I753" s="2"/>
    </row>
    <row r="754" spans="1:9" x14ac:dyDescent="0.25">
      <c r="A754" s="1">
        <f>COUNTIF($C$2:C754,"Да")</f>
        <v>8</v>
      </c>
      <c r="B754" s="45">
        <f t="shared" si="23"/>
        <v>45855</v>
      </c>
      <c r="C754" s="42" t="str">
        <f>IF(ISERROR(VLOOKUP(B754,'Aigen18-RF'!$C$3:$C$23,1,0)),"Нет","Да")</f>
        <v>Нет</v>
      </c>
      <c r="D754" s="43">
        <f t="shared" si="22"/>
        <v>365</v>
      </c>
      <c r="E754" s="44">
        <f>ROUND(('Все выпуски'!$L$3*'Все выпуски'!$L$6/100)/365*(B754-IF(C754="Нет",VLOOKUP(A754,'Aigen18-RF'!$A$2:$C$23,3,0),VLOOKUP((A754-1),'Aigen18-RF'!$A$2:$C$23,3,0))),2)</f>
        <v>6.14</v>
      </c>
      <c r="G754" s="43">
        <f>COUNTIF(D755:$D$1857,365)</f>
        <v>897</v>
      </c>
      <c r="H754" s="43">
        <f>COUNTIF(D755:$D$1857,366)</f>
        <v>206</v>
      </c>
      <c r="I754" s="2"/>
    </row>
    <row r="755" spans="1:9" x14ac:dyDescent="0.25">
      <c r="A755" s="1">
        <f>COUNTIF($C$2:C755,"Да")</f>
        <v>8</v>
      </c>
      <c r="B755" s="45">
        <f t="shared" si="23"/>
        <v>45856</v>
      </c>
      <c r="C755" s="42" t="str">
        <f>IF(ISERROR(VLOOKUP(B755,'Aigen18-RF'!$C$3:$C$23,1,0)),"Нет","Да")</f>
        <v>Нет</v>
      </c>
      <c r="D755" s="43">
        <f t="shared" si="22"/>
        <v>365</v>
      </c>
      <c r="E755" s="44">
        <f>ROUND(('Все выпуски'!$L$3*'Все выпуски'!$L$6/100)/365*(B755-IF(C755="Нет",VLOOKUP(A755,'Aigen18-RF'!$A$2:$C$23,3,0),VLOOKUP((A755-1),'Aigen18-RF'!$A$2:$C$23,3,0))),2)</f>
        <v>6.25</v>
      </c>
      <c r="G755" s="43">
        <f>COUNTIF(D756:$D$1857,365)</f>
        <v>896</v>
      </c>
      <c r="H755" s="43">
        <f>COUNTIF(D756:$D$1857,366)</f>
        <v>206</v>
      </c>
      <c r="I755" s="2"/>
    </row>
    <row r="756" spans="1:9" x14ac:dyDescent="0.25">
      <c r="A756" s="1">
        <f>COUNTIF($C$2:C756,"Да")</f>
        <v>8</v>
      </c>
      <c r="B756" s="45">
        <f t="shared" si="23"/>
        <v>45857</v>
      </c>
      <c r="C756" s="42" t="str">
        <f>IF(ISERROR(VLOOKUP(B756,'Aigen18-RF'!$C$3:$C$23,1,0)),"Нет","Да")</f>
        <v>Нет</v>
      </c>
      <c r="D756" s="43">
        <f t="shared" si="22"/>
        <v>365</v>
      </c>
      <c r="E756" s="44">
        <f>ROUND(('Все выпуски'!$L$3*'Все выпуски'!$L$6/100)/365*(B756-IF(C756="Нет",VLOOKUP(A756,'Aigen18-RF'!$A$2:$C$23,3,0),VLOOKUP((A756-1),'Aigen18-RF'!$A$2:$C$23,3,0))),2)</f>
        <v>6.36</v>
      </c>
      <c r="G756" s="43">
        <f>COUNTIF(D757:$D$1857,365)</f>
        <v>895</v>
      </c>
      <c r="H756" s="43">
        <f>COUNTIF(D757:$D$1857,366)</f>
        <v>206</v>
      </c>
      <c r="I756" s="2"/>
    </row>
    <row r="757" spans="1:9" x14ac:dyDescent="0.25">
      <c r="A757" s="1">
        <f>COUNTIF($C$2:C757,"Да")</f>
        <v>8</v>
      </c>
      <c r="B757" s="45">
        <f t="shared" si="23"/>
        <v>45858</v>
      </c>
      <c r="C757" s="42" t="str">
        <f>IF(ISERROR(VLOOKUP(B757,'Aigen18-RF'!$C$3:$C$23,1,0)),"Нет","Да")</f>
        <v>Нет</v>
      </c>
      <c r="D757" s="43">
        <f t="shared" si="22"/>
        <v>365</v>
      </c>
      <c r="E757" s="44">
        <f>ROUND(('Все выпуски'!$L$3*'Все выпуски'!$L$6/100)/365*(B757-IF(C757="Нет",VLOOKUP(A757,'Aigen18-RF'!$A$2:$C$23,3,0),VLOOKUP((A757-1),'Aigen18-RF'!$A$2:$C$23,3,0))),2)</f>
        <v>6.47</v>
      </c>
      <c r="G757" s="43">
        <f>COUNTIF(D758:$D$1857,365)</f>
        <v>894</v>
      </c>
      <c r="H757" s="43">
        <f>COUNTIF(D758:$D$1857,366)</f>
        <v>206</v>
      </c>
      <c r="I757" s="2"/>
    </row>
    <row r="758" spans="1:9" x14ac:dyDescent="0.25">
      <c r="A758" s="1">
        <f>COUNTIF($C$2:C758,"Да")</f>
        <v>8</v>
      </c>
      <c r="B758" s="45">
        <f t="shared" si="23"/>
        <v>45859</v>
      </c>
      <c r="C758" s="42" t="str">
        <f>IF(ISERROR(VLOOKUP(B758,'Aigen18-RF'!$C$3:$C$23,1,0)),"Нет","Да")</f>
        <v>Нет</v>
      </c>
      <c r="D758" s="43">
        <f t="shared" si="22"/>
        <v>365</v>
      </c>
      <c r="E758" s="44">
        <f>ROUND(('Все выпуски'!$L$3*'Все выпуски'!$L$6/100)/365*(B758-IF(C758="Нет",VLOOKUP(A758,'Aigen18-RF'!$A$2:$C$23,3,0),VLOOKUP((A758-1),'Aigen18-RF'!$A$2:$C$23,3,0))),2)</f>
        <v>6.58</v>
      </c>
      <c r="G758" s="43">
        <f>COUNTIF(D759:$D$1857,365)</f>
        <v>893</v>
      </c>
      <c r="H758" s="43">
        <f>COUNTIF(D759:$D$1857,366)</f>
        <v>206</v>
      </c>
      <c r="I758" s="2"/>
    </row>
    <row r="759" spans="1:9" x14ac:dyDescent="0.25">
      <c r="A759" s="1">
        <f>COUNTIF($C$2:C759,"Да")</f>
        <v>8</v>
      </c>
      <c r="B759" s="45">
        <f t="shared" si="23"/>
        <v>45860</v>
      </c>
      <c r="C759" s="42" t="str">
        <f>IF(ISERROR(VLOOKUP(B759,'Aigen18-RF'!$C$3:$C$23,1,0)),"Нет","Да")</f>
        <v>Нет</v>
      </c>
      <c r="D759" s="43">
        <f t="shared" si="22"/>
        <v>365</v>
      </c>
      <c r="E759" s="44">
        <f>ROUND(('Все выпуски'!$L$3*'Все выпуски'!$L$6/100)/365*(B759-IF(C759="Нет",VLOOKUP(A759,'Aigen18-RF'!$A$2:$C$23,3,0),VLOOKUP((A759-1),'Aigen18-RF'!$A$2:$C$23,3,0))),2)</f>
        <v>6.68</v>
      </c>
      <c r="G759" s="43">
        <f>COUNTIF(D760:$D$1857,365)</f>
        <v>892</v>
      </c>
      <c r="H759" s="43">
        <f>COUNTIF(D760:$D$1857,366)</f>
        <v>206</v>
      </c>
      <c r="I759" s="2"/>
    </row>
    <row r="760" spans="1:9" x14ac:dyDescent="0.25">
      <c r="A760" s="1">
        <f>COUNTIF($C$2:C760,"Да")</f>
        <v>8</v>
      </c>
      <c r="B760" s="45">
        <f t="shared" si="23"/>
        <v>45861</v>
      </c>
      <c r="C760" s="42" t="str">
        <f>IF(ISERROR(VLOOKUP(B760,'Aigen18-RF'!$C$3:$C$23,1,0)),"Нет","Да")</f>
        <v>Нет</v>
      </c>
      <c r="D760" s="43">
        <f t="shared" si="22"/>
        <v>365</v>
      </c>
      <c r="E760" s="44">
        <f>ROUND(('Все выпуски'!$L$3*'Все выпуски'!$L$6/100)/365*(B760-IF(C760="Нет",VLOOKUP(A760,'Aigen18-RF'!$A$2:$C$23,3,0),VLOOKUP((A760-1),'Aigen18-RF'!$A$2:$C$23,3,0))),2)</f>
        <v>6.79</v>
      </c>
      <c r="G760" s="43">
        <f>COUNTIF(D761:$D$1857,365)</f>
        <v>891</v>
      </c>
      <c r="H760" s="43">
        <f>COUNTIF(D761:$D$1857,366)</f>
        <v>206</v>
      </c>
      <c r="I760" s="2"/>
    </row>
    <row r="761" spans="1:9" x14ac:dyDescent="0.25">
      <c r="A761" s="1">
        <f>COUNTIF($C$2:C761,"Да")</f>
        <v>8</v>
      </c>
      <c r="B761" s="45">
        <f t="shared" si="23"/>
        <v>45862</v>
      </c>
      <c r="C761" s="42" t="str">
        <f>IF(ISERROR(VLOOKUP(B761,'Aigen18-RF'!$C$3:$C$23,1,0)),"Нет","Да")</f>
        <v>Нет</v>
      </c>
      <c r="D761" s="43">
        <f t="shared" si="22"/>
        <v>365</v>
      </c>
      <c r="E761" s="44">
        <f>ROUND(('Все выпуски'!$L$3*'Все выпуски'!$L$6/100)/365*(B761-IF(C761="Нет",VLOOKUP(A761,'Aigen18-RF'!$A$2:$C$23,3,0),VLOOKUP((A761-1),'Aigen18-RF'!$A$2:$C$23,3,0))),2)</f>
        <v>6.9</v>
      </c>
      <c r="G761" s="43">
        <f>COUNTIF(D762:$D$1857,365)</f>
        <v>890</v>
      </c>
      <c r="H761" s="43">
        <f>COUNTIF(D762:$D$1857,366)</f>
        <v>206</v>
      </c>
      <c r="I761" s="2"/>
    </row>
    <row r="762" spans="1:9" x14ac:dyDescent="0.25">
      <c r="A762" s="1">
        <f>COUNTIF($C$2:C762,"Да")</f>
        <v>8</v>
      </c>
      <c r="B762" s="45">
        <f t="shared" si="23"/>
        <v>45863</v>
      </c>
      <c r="C762" s="42" t="str">
        <f>IF(ISERROR(VLOOKUP(B762,'Aigen18-RF'!$C$3:$C$23,1,0)),"Нет","Да")</f>
        <v>Нет</v>
      </c>
      <c r="D762" s="43">
        <f t="shared" si="22"/>
        <v>365</v>
      </c>
      <c r="E762" s="44">
        <f>ROUND(('Все выпуски'!$L$3*'Все выпуски'!$L$6/100)/365*(B762-IF(C762="Нет",VLOOKUP(A762,'Aigen18-RF'!$A$2:$C$23,3,0),VLOOKUP((A762-1),'Aigen18-RF'!$A$2:$C$23,3,0))),2)</f>
        <v>7.01</v>
      </c>
      <c r="G762" s="43">
        <f>COUNTIF(D763:$D$1857,365)</f>
        <v>889</v>
      </c>
      <c r="H762" s="43">
        <f>COUNTIF(D763:$D$1857,366)</f>
        <v>206</v>
      </c>
      <c r="I762" s="2"/>
    </row>
    <row r="763" spans="1:9" x14ac:dyDescent="0.25">
      <c r="A763" s="1">
        <f>COUNTIF($C$2:C763,"Да")</f>
        <v>8</v>
      </c>
      <c r="B763" s="45">
        <f t="shared" si="23"/>
        <v>45864</v>
      </c>
      <c r="C763" s="42" t="str">
        <f>IF(ISERROR(VLOOKUP(B763,'Aigen18-RF'!$C$3:$C$23,1,0)),"Нет","Да")</f>
        <v>Нет</v>
      </c>
      <c r="D763" s="43">
        <f t="shared" si="22"/>
        <v>365</v>
      </c>
      <c r="E763" s="44">
        <f>ROUND(('Все выпуски'!$L$3*'Все выпуски'!$L$6/100)/365*(B763-IF(C763="Нет",VLOOKUP(A763,'Aigen18-RF'!$A$2:$C$23,3,0),VLOOKUP((A763-1),'Aigen18-RF'!$A$2:$C$23,3,0))),2)</f>
        <v>7.12</v>
      </c>
      <c r="G763" s="43">
        <f>COUNTIF(D764:$D$1857,365)</f>
        <v>888</v>
      </c>
      <c r="H763" s="43">
        <f>COUNTIF(D764:$D$1857,366)</f>
        <v>206</v>
      </c>
      <c r="I763" s="2"/>
    </row>
    <row r="764" spans="1:9" x14ac:dyDescent="0.25">
      <c r="A764" s="1">
        <f>COUNTIF($C$2:C764,"Да")</f>
        <v>8</v>
      </c>
      <c r="B764" s="45">
        <f t="shared" si="23"/>
        <v>45865</v>
      </c>
      <c r="C764" s="42" t="str">
        <f>IF(ISERROR(VLOOKUP(B764,'Aigen18-RF'!$C$3:$C$23,1,0)),"Нет","Да")</f>
        <v>Нет</v>
      </c>
      <c r="D764" s="43">
        <f t="shared" si="22"/>
        <v>365</v>
      </c>
      <c r="E764" s="44">
        <f>ROUND(('Все выпуски'!$L$3*'Все выпуски'!$L$6/100)/365*(B764-IF(C764="Нет",VLOOKUP(A764,'Aigen18-RF'!$A$2:$C$23,3,0),VLOOKUP((A764-1),'Aigen18-RF'!$A$2:$C$23,3,0))),2)</f>
        <v>7.23</v>
      </c>
      <c r="G764" s="43">
        <f>COUNTIF(D765:$D$1857,365)</f>
        <v>887</v>
      </c>
      <c r="H764" s="43">
        <f>COUNTIF(D765:$D$1857,366)</f>
        <v>206</v>
      </c>
      <c r="I764" s="2"/>
    </row>
    <row r="765" spans="1:9" x14ac:dyDescent="0.25">
      <c r="A765" s="1">
        <f>COUNTIF($C$2:C765,"Да")</f>
        <v>8</v>
      </c>
      <c r="B765" s="45">
        <f t="shared" si="23"/>
        <v>45866</v>
      </c>
      <c r="C765" s="42" t="str">
        <f>IF(ISERROR(VLOOKUP(B765,'Aigen18-RF'!$C$3:$C$23,1,0)),"Нет","Да")</f>
        <v>Нет</v>
      </c>
      <c r="D765" s="43">
        <f t="shared" si="22"/>
        <v>365</v>
      </c>
      <c r="E765" s="44">
        <f>ROUND(('Все выпуски'!$L$3*'Все выпуски'!$L$6/100)/365*(B765-IF(C765="Нет",VLOOKUP(A765,'Aigen18-RF'!$A$2:$C$23,3,0),VLOOKUP((A765-1),'Aigen18-RF'!$A$2:$C$23,3,0))),2)</f>
        <v>7.34</v>
      </c>
      <c r="G765" s="43">
        <f>COUNTIF(D766:$D$1857,365)</f>
        <v>886</v>
      </c>
      <c r="H765" s="43">
        <f>COUNTIF(D766:$D$1857,366)</f>
        <v>206</v>
      </c>
      <c r="I765" s="2"/>
    </row>
    <row r="766" spans="1:9" x14ac:dyDescent="0.25">
      <c r="A766" s="1">
        <f>COUNTIF($C$2:C766,"Да")</f>
        <v>8</v>
      </c>
      <c r="B766" s="45">
        <f t="shared" si="23"/>
        <v>45867</v>
      </c>
      <c r="C766" s="42" t="str">
        <f>IF(ISERROR(VLOOKUP(B766,'Aigen18-RF'!$C$3:$C$23,1,0)),"Нет","Да")</f>
        <v>Нет</v>
      </c>
      <c r="D766" s="43">
        <f t="shared" si="22"/>
        <v>365</v>
      </c>
      <c r="E766" s="44">
        <f>ROUND(('Все выпуски'!$L$3*'Все выпуски'!$L$6/100)/365*(B766-IF(C766="Нет",VLOOKUP(A766,'Aigen18-RF'!$A$2:$C$23,3,0),VLOOKUP((A766-1),'Aigen18-RF'!$A$2:$C$23,3,0))),2)</f>
        <v>7.45</v>
      </c>
      <c r="G766" s="43">
        <f>COUNTIF(D767:$D$1857,365)</f>
        <v>885</v>
      </c>
      <c r="H766" s="43">
        <f>COUNTIF(D767:$D$1857,366)</f>
        <v>206</v>
      </c>
      <c r="I766" s="2"/>
    </row>
    <row r="767" spans="1:9" x14ac:dyDescent="0.25">
      <c r="A767" s="1">
        <f>COUNTIF($C$2:C767,"Да")</f>
        <v>8</v>
      </c>
      <c r="B767" s="45">
        <f t="shared" si="23"/>
        <v>45868</v>
      </c>
      <c r="C767" s="42" t="str">
        <f>IF(ISERROR(VLOOKUP(B767,'Aigen18-RF'!$C$3:$C$23,1,0)),"Нет","Да")</f>
        <v>Нет</v>
      </c>
      <c r="D767" s="43">
        <f t="shared" si="22"/>
        <v>365</v>
      </c>
      <c r="E767" s="44">
        <f>ROUND(('Все выпуски'!$L$3*'Все выпуски'!$L$6/100)/365*(B767-IF(C767="Нет",VLOOKUP(A767,'Aigen18-RF'!$A$2:$C$23,3,0),VLOOKUP((A767-1),'Aigen18-RF'!$A$2:$C$23,3,0))),2)</f>
        <v>7.56</v>
      </c>
      <c r="G767" s="43">
        <f>COUNTIF(D768:$D$1857,365)</f>
        <v>884</v>
      </c>
      <c r="H767" s="43">
        <f>COUNTIF(D768:$D$1857,366)</f>
        <v>206</v>
      </c>
      <c r="I767" s="2"/>
    </row>
    <row r="768" spans="1:9" x14ac:dyDescent="0.25">
      <c r="A768" s="1">
        <f>COUNTIF($C$2:C768,"Да")</f>
        <v>8</v>
      </c>
      <c r="B768" s="45">
        <f t="shared" si="23"/>
        <v>45869</v>
      </c>
      <c r="C768" s="42" t="str">
        <f>IF(ISERROR(VLOOKUP(B768,'Aigen18-RF'!$C$3:$C$23,1,0)),"Нет","Да")</f>
        <v>Нет</v>
      </c>
      <c r="D768" s="43">
        <f t="shared" si="22"/>
        <v>365</v>
      </c>
      <c r="E768" s="44">
        <f>ROUND(('Все выпуски'!$L$3*'Все выпуски'!$L$6/100)/365*(B768-IF(C768="Нет",VLOOKUP(A768,'Aigen18-RF'!$A$2:$C$23,3,0),VLOOKUP((A768-1),'Aigen18-RF'!$A$2:$C$23,3,0))),2)</f>
        <v>7.67</v>
      </c>
      <c r="G768" s="43">
        <f>COUNTIF(D769:$D$1857,365)</f>
        <v>883</v>
      </c>
      <c r="H768" s="43">
        <f>COUNTIF(D769:$D$1857,366)</f>
        <v>206</v>
      </c>
      <c r="I768" s="2"/>
    </row>
    <row r="769" spans="1:9" x14ac:dyDescent="0.25">
      <c r="A769" s="1">
        <f>COUNTIF($C$2:C769,"Да")</f>
        <v>8</v>
      </c>
      <c r="B769" s="45">
        <f t="shared" si="23"/>
        <v>45870</v>
      </c>
      <c r="C769" s="42" t="str">
        <f>IF(ISERROR(VLOOKUP(B769,'Aigen18-RF'!$C$3:$C$23,1,0)),"Нет","Да")</f>
        <v>Нет</v>
      </c>
      <c r="D769" s="43">
        <f t="shared" si="22"/>
        <v>365</v>
      </c>
      <c r="E769" s="44">
        <f>ROUND(('Все выпуски'!$L$3*'Все выпуски'!$L$6/100)/365*(B769-IF(C769="Нет",VLOOKUP(A769,'Aigen18-RF'!$A$2:$C$23,3,0),VLOOKUP((A769-1),'Aigen18-RF'!$A$2:$C$23,3,0))),2)</f>
        <v>7.78</v>
      </c>
      <c r="G769" s="43">
        <f>COUNTIF(D770:$D$1857,365)</f>
        <v>882</v>
      </c>
      <c r="H769" s="43">
        <f>COUNTIF(D770:$D$1857,366)</f>
        <v>206</v>
      </c>
      <c r="I769" s="2"/>
    </row>
    <row r="770" spans="1:9" x14ac:dyDescent="0.25">
      <c r="A770" s="1">
        <f>COUNTIF($C$2:C770,"Да")</f>
        <v>8</v>
      </c>
      <c r="B770" s="45">
        <f t="shared" si="23"/>
        <v>45871</v>
      </c>
      <c r="C770" s="42" t="str">
        <f>IF(ISERROR(VLOOKUP(B770,'Aigen18-RF'!$C$3:$C$23,1,0)),"Нет","Да")</f>
        <v>Нет</v>
      </c>
      <c r="D770" s="43">
        <f t="shared" si="22"/>
        <v>365</v>
      </c>
      <c r="E770" s="44">
        <f>ROUND(('Все выпуски'!$L$3*'Все выпуски'!$L$6/100)/365*(B770-IF(C770="Нет",VLOOKUP(A770,'Aigen18-RF'!$A$2:$C$23,3,0),VLOOKUP((A770-1),'Aigen18-RF'!$A$2:$C$23,3,0))),2)</f>
        <v>7.89</v>
      </c>
      <c r="G770" s="43">
        <f>COUNTIF(D771:$D$1857,365)</f>
        <v>881</v>
      </c>
      <c r="H770" s="43">
        <f>COUNTIF(D771:$D$1857,366)</f>
        <v>206</v>
      </c>
      <c r="I770" s="2"/>
    </row>
    <row r="771" spans="1:9" x14ac:dyDescent="0.25">
      <c r="A771" s="1">
        <f>COUNTIF($C$2:C771,"Да")</f>
        <v>8</v>
      </c>
      <c r="B771" s="45">
        <f t="shared" si="23"/>
        <v>45872</v>
      </c>
      <c r="C771" s="42" t="str">
        <f>IF(ISERROR(VLOOKUP(B771,'Aigen18-RF'!$C$3:$C$23,1,0)),"Нет","Да")</f>
        <v>Нет</v>
      </c>
      <c r="D771" s="43">
        <f t="shared" ref="D771:D834" si="24">IF(MOD(YEAR(B771),4)=0,366,365)</f>
        <v>365</v>
      </c>
      <c r="E771" s="44">
        <f>ROUND(('Все выпуски'!$L$3*'Все выпуски'!$L$6/100)/365*(B771-IF(C771="Нет",VLOOKUP(A771,'Aigen18-RF'!$A$2:$C$23,3,0),VLOOKUP((A771-1),'Aigen18-RF'!$A$2:$C$23,3,0))),2)</f>
        <v>8</v>
      </c>
      <c r="G771" s="43">
        <f>COUNTIF(D772:$D$1857,365)</f>
        <v>880</v>
      </c>
      <c r="H771" s="43">
        <f>COUNTIF(D772:$D$1857,366)</f>
        <v>206</v>
      </c>
      <c r="I771" s="2"/>
    </row>
    <row r="772" spans="1:9" x14ac:dyDescent="0.25">
      <c r="A772" s="1">
        <f>COUNTIF($C$2:C772,"Да")</f>
        <v>8</v>
      </c>
      <c r="B772" s="45">
        <f t="shared" ref="B772:B835" si="25">B771+1</f>
        <v>45873</v>
      </c>
      <c r="C772" s="42" t="str">
        <f>IF(ISERROR(VLOOKUP(B772,'Aigen18-RF'!$C$3:$C$23,1,0)),"Нет","Да")</f>
        <v>Нет</v>
      </c>
      <c r="D772" s="43">
        <f t="shared" si="24"/>
        <v>365</v>
      </c>
      <c r="E772" s="44">
        <f>ROUND(('Все выпуски'!$L$3*'Все выпуски'!$L$6/100)/365*(B772-IF(C772="Нет",VLOOKUP(A772,'Aigen18-RF'!$A$2:$C$23,3,0),VLOOKUP((A772-1),'Aigen18-RF'!$A$2:$C$23,3,0))),2)</f>
        <v>8.11</v>
      </c>
      <c r="G772" s="43">
        <f>COUNTIF(D773:$D$1857,365)</f>
        <v>879</v>
      </c>
      <c r="H772" s="43">
        <f>COUNTIF(D773:$D$1857,366)</f>
        <v>206</v>
      </c>
      <c r="I772" s="2"/>
    </row>
    <row r="773" spans="1:9" x14ac:dyDescent="0.25">
      <c r="A773" s="1">
        <f>COUNTIF($C$2:C773,"Да")</f>
        <v>8</v>
      </c>
      <c r="B773" s="45">
        <f t="shared" si="25"/>
        <v>45874</v>
      </c>
      <c r="C773" s="42" t="str">
        <f>IF(ISERROR(VLOOKUP(B773,'Aigen18-RF'!$C$3:$C$23,1,0)),"Нет","Да")</f>
        <v>Нет</v>
      </c>
      <c r="D773" s="43">
        <f t="shared" si="24"/>
        <v>365</v>
      </c>
      <c r="E773" s="44">
        <f>ROUND(('Все выпуски'!$L$3*'Все выпуски'!$L$6/100)/365*(B773-IF(C773="Нет",VLOOKUP(A773,'Aigen18-RF'!$A$2:$C$23,3,0),VLOOKUP((A773-1),'Aigen18-RF'!$A$2:$C$23,3,0))),2)</f>
        <v>8.2200000000000006</v>
      </c>
      <c r="G773" s="43">
        <f>COUNTIF(D774:$D$1857,365)</f>
        <v>878</v>
      </c>
      <c r="H773" s="43">
        <f>COUNTIF(D774:$D$1857,366)</f>
        <v>206</v>
      </c>
      <c r="I773" s="2"/>
    </row>
    <row r="774" spans="1:9" x14ac:dyDescent="0.25">
      <c r="A774" s="1">
        <f>COUNTIF($C$2:C774,"Да")</f>
        <v>8</v>
      </c>
      <c r="B774" s="45">
        <f t="shared" si="25"/>
        <v>45875</v>
      </c>
      <c r="C774" s="42" t="str">
        <f>IF(ISERROR(VLOOKUP(B774,'Aigen18-RF'!$C$3:$C$23,1,0)),"Нет","Да")</f>
        <v>Нет</v>
      </c>
      <c r="D774" s="43">
        <f t="shared" si="24"/>
        <v>365</v>
      </c>
      <c r="E774" s="44">
        <f>ROUND(('Все выпуски'!$L$3*'Все выпуски'!$L$6/100)/365*(B774-IF(C774="Нет",VLOOKUP(A774,'Aigen18-RF'!$A$2:$C$23,3,0),VLOOKUP((A774-1),'Aigen18-RF'!$A$2:$C$23,3,0))),2)</f>
        <v>8.33</v>
      </c>
      <c r="G774" s="43">
        <f>COUNTIF(D775:$D$1857,365)</f>
        <v>877</v>
      </c>
      <c r="H774" s="43">
        <f>COUNTIF(D775:$D$1857,366)</f>
        <v>206</v>
      </c>
      <c r="I774" s="2"/>
    </row>
    <row r="775" spans="1:9" x14ac:dyDescent="0.25">
      <c r="A775" s="1">
        <f>COUNTIF($C$2:C775,"Да")</f>
        <v>8</v>
      </c>
      <c r="B775" s="45">
        <f t="shared" si="25"/>
        <v>45876</v>
      </c>
      <c r="C775" s="42" t="str">
        <f>IF(ISERROR(VLOOKUP(B775,'Aigen18-RF'!$C$3:$C$23,1,0)),"Нет","Да")</f>
        <v>Нет</v>
      </c>
      <c r="D775" s="43">
        <f t="shared" si="24"/>
        <v>365</v>
      </c>
      <c r="E775" s="44">
        <f>ROUND(('Все выпуски'!$L$3*'Все выпуски'!$L$6/100)/365*(B775-IF(C775="Нет",VLOOKUP(A775,'Aigen18-RF'!$A$2:$C$23,3,0),VLOOKUP((A775-1),'Aigen18-RF'!$A$2:$C$23,3,0))),2)</f>
        <v>8.44</v>
      </c>
      <c r="G775" s="43">
        <f>COUNTIF(D776:$D$1857,365)</f>
        <v>876</v>
      </c>
      <c r="H775" s="43">
        <f>COUNTIF(D776:$D$1857,366)</f>
        <v>206</v>
      </c>
      <c r="I775" s="2"/>
    </row>
    <row r="776" spans="1:9" x14ac:dyDescent="0.25">
      <c r="A776" s="1">
        <f>COUNTIF($C$2:C776,"Да")</f>
        <v>8</v>
      </c>
      <c r="B776" s="45">
        <f t="shared" si="25"/>
        <v>45877</v>
      </c>
      <c r="C776" s="42" t="str">
        <f>IF(ISERROR(VLOOKUP(B776,'Aigen18-RF'!$C$3:$C$23,1,0)),"Нет","Да")</f>
        <v>Нет</v>
      </c>
      <c r="D776" s="43">
        <f t="shared" si="24"/>
        <v>365</v>
      </c>
      <c r="E776" s="44">
        <f>ROUND(('Все выпуски'!$L$3*'Все выпуски'!$L$6/100)/365*(B776-IF(C776="Нет",VLOOKUP(A776,'Aigen18-RF'!$A$2:$C$23,3,0),VLOOKUP((A776-1),'Aigen18-RF'!$A$2:$C$23,3,0))),2)</f>
        <v>8.5500000000000007</v>
      </c>
      <c r="G776" s="43">
        <f>COUNTIF(D777:$D$1857,365)</f>
        <v>875</v>
      </c>
      <c r="H776" s="43">
        <f>COUNTIF(D777:$D$1857,366)</f>
        <v>206</v>
      </c>
      <c r="I776" s="2"/>
    </row>
    <row r="777" spans="1:9" x14ac:dyDescent="0.25">
      <c r="A777" s="1">
        <f>COUNTIF($C$2:C777,"Да")</f>
        <v>8</v>
      </c>
      <c r="B777" s="45">
        <f t="shared" si="25"/>
        <v>45878</v>
      </c>
      <c r="C777" s="42" t="str">
        <f>IF(ISERROR(VLOOKUP(B777,'Aigen18-RF'!$C$3:$C$23,1,0)),"Нет","Да")</f>
        <v>Нет</v>
      </c>
      <c r="D777" s="43">
        <f t="shared" si="24"/>
        <v>365</v>
      </c>
      <c r="E777" s="44">
        <f>ROUND(('Все выпуски'!$L$3*'Все выпуски'!$L$6/100)/365*(B777-IF(C777="Нет",VLOOKUP(A777,'Aigen18-RF'!$A$2:$C$23,3,0),VLOOKUP((A777-1),'Aigen18-RF'!$A$2:$C$23,3,0))),2)</f>
        <v>8.66</v>
      </c>
      <c r="G777" s="43">
        <f>COUNTIF(D778:$D$1857,365)</f>
        <v>874</v>
      </c>
      <c r="H777" s="43">
        <f>COUNTIF(D778:$D$1857,366)</f>
        <v>206</v>
      </c>
      <c r="I777" s="2"/>
    </row>
    <row r="778" spans="1:9" x14ac:dyDescent="0.25">
      <c r="A778" s="1">
        <f>COUNTIF($C$2:C778,"Да")</f>
        <v>8</v>
      </c>
      <c r="B778" s="45">
        <f t="shared" si="25"/>
        <v>45879</v>
      </c>
      <c r="C778" s="42" t="str">
        <f>IF(ISERROR(VLOOKUP(B778,'Aigen18-RF'!$C$3:$C$23,1,0)),"Нет","Да")</f>
        <v>Нет</v>
      </c>
      <c r="D778" s="43">
        <f t="shared" si="24"/>
        <v>365</v>
      </c>
      <c r="E778" s="44">
        <f>ROUND(('Все выпуски'!$L$3*'Все выпуски'!$L$6/100)/365*(B778-IF(C778="Нет",VLOOKUP(A778,'Aigen18-RF'!$A$2:$C$23,3,0),VLOOKUP((A778-1),'Aigen18-RF'!$A$2:$C$23,3,0))),2)</f>
        <v>8.77</v>
      </c>
      <c r="G778" s="43">
        <f>COUNTIF(D779:$D$1857,365)</f>
        <v>873</v>
      </c>
      <c r="H778" s="43">
        <f>COUNTIF(D779:$D$1857,366)</f>
        <v>206</v>
      </c>
      <c r="I778" s="2"/>
    </row>
    <row r="779" spans="1:9" x14ac:dyDescent="0.25">
      <c r="A779" s="1">
        <f>COUNTIF($C$2:C779,"Да")</f>
        <v>8</v>
      </c>
      <c r="B779" s="45">
        <f t="shared" si="25"/>
        <v>45880</v>
      </c>
      <c r="C779" s="42" t="str">
        <f>IF(ISERROR(VLOOKUP(B779,'Aigen18-RF'!$C$3:$C$23,1,0)),"Нет","Да")</f>
        <v>Нет</v>
      </c>
      <c r="D779" s="43">
        <f t="shared" si="24"/>
        <v>365</v>
      </c>
      <c r="E779" s="44">
        <f>ROUND(('Все выпуски'!$L$3*'Все выпуски'!$L$6/100)/365*(B779-IF(C779="Нет",VLOOKUP(A779,'Aigen18-RF'!$A$2:$C$23,3,0),VLOOKUP((A779-1),'Aigen18-RF'!$A$2:$C$23,3,0))),2)</f>
        <v>8.8800000000000008</v>
      </c>
      <c r="G779" s="43">
        <f>COUNTIF(D780:$D$1857,365)</f>
        <v>872</v>
      </c>
      <c r="H779" s="43">
        <f>COUNTIF(D780:$D$1857,366)</f>
        <v>206</v>
      </c>
      <c r="I779" s="2"/>
    </row>
    <row r="780" spans="1:9" x14ac:dyDescent="0.25">
      <c r="A780" s="1">
        <f>COUNTIF($C$2:C780,"Да")</f>
        <v>8</v>
      </c>
      <c r="B780" s="45">
        <f t="shared" si="25"/>
        <v>45881</v>
      </c>
      <c r="C780" s="42" t="str">
        <f>IF(ISERROR(VLOOKUP(B780,'Aigen18-RF'!$C$3:$C$23,1,0)),"Нет","Да")</f>
        <v>Нет</v>
      </c>
      <c r="D780" s="43">
        <f t="shared" si="24"/>
        <v>365</v>
      </c>
      <c r="E780" s="44">
        <f>ROUND(('Все выпуски'!$L$3*'Все выпуски'!$L$6/100)/365*(B780-IF(C780="Нет",VLOOKUP(A780,'Aigen18-RF'!$A$2:$C$23,3,0),VLOOKUP((A780-1),'Aigen18-RF'!$A$2:$C$23,3,0))),2)</f>
        <v>8.99</v>
      </c>
      <c r="G780" s="43">
        <f>COUNTIF(D781:$D$1857,365)</f>
        <v>871</v>
      </c>
      <c r="H780" s="43">
        <f>COUNTIF(D781:$D$1857,366)</f>
        <v>206</v>
      </c>
      <c r="I780" s="2"/>
    </row>
    <row r="781" spans="1:9" x14ac:dyDescent="0.25">
      <c r="A781" s="1">
        <f>COUNTIF($C$2:C781,"Да")</f>
        <v>8</v>
      </c>
      <c r="B781" s="45">
        <f t="shared" si="25"/>
        <v>45882</v>
      </c>
      <c r="C781" s="42" t="str">
        <f>IF(ISERROR(VLOOKUP(B781,'Aigen18-RF'!$C$3:$C$23,1,0)),"Нет","Да")</f>
        <v>Нет</v>
      </c>
      <c r="D781" s="43">
        <f t="shared" si="24"/>
        <v>365</v>
      </c>
      <c r="E781" s="44">
        <f>ROUND(('Все выпуски'!$L$3*'Все выпуски'!$L$6/100)/365*(B781-IF(C781="Нет",VLOOKUP(A781,'Aigen18-RF'!$A$2:$C$23,3,0),VLOOKUP((A781-1),'Aigen18-RF'!$A$2:$C$23,3,0))),2)</f>
        <v>9.1</v>
      </c>
      <c r="G781" s="43">
        <f>COUNTIF(D782:$D$1857,365)</f>
        <v>870</v>
      </c>
      <c r="H781" s="43">
        <f>COUNTIF(D782:$D$1857,366)</f>
        <v>206</v>
      </c>
      <c r="I781" s="2"/>
    </row>
    <row r="782" spans="1:9" x14ac:dyDescent="0.25">
      <c r="A782" s="1">
        <f>COUNTIF($C$2:C782,"Да")</f>
        <v>8</v>
      </c>
      <c r="B782" s="45">
        <f t="shared" si="25"/>
        <v>45883</v>
      </c>
      <c r="C782" s="42" t="str">
        <f>IF(ISERROR(VLOOKUP(B782,'Aigen18-RF'!$C$3:$C$23,1,0)),"Нет","Да")</f>
        <v>Нет</v>
      </c>
      <c r="D782" s="43">
        <f t="shared" si="24"/>
        <v>365</v>
      </c>
      <c r="E782" s="44">
        <f>ROUND(('Все выпуски'!$L$3*'Все выпуски'!$L$6/100)/365*(B782-IF(C782="Нет",VLOOKUP(A782,'Aigen18-RF'!$A$2:$C$23,3,0),VLOOKUP((A782-1),'Aigen18-RF'!$A$2:$C$23,3,0))),2)</f>
        <v>9.2100000000000009</v>
      </c>
      <c r="G782" s="43">
        <f>COUNTIF(D783:$D$1857,365)</f>
        <v>869</v>
      </c>
      <c r="H782" s="43">
        <f>COUNTIF(D783:$D$1857,366)</f>
        <v>206</v>
      </c>
      <c r="I782" s="2"/>
    </row>
    <row r="783" spans="1:9" x14ac:dyDescent="0.25">
      <c r="A783" s="1">
        <f>COUNTIF($C$2:C783,"Да")</f>
        <v>8</v>
      </c>
      <c r="B783" s="45">
        <f t="shared" si="25"/>
        <v>45884</v>
      </c>
      <c r="C783" s="42" t="str">
        <f>IF(ISERROR(VLOOKUP(B783,'Aigen18-RF'!$C$3:$C$23,1,0)),"Нет","Да")</f>
        <v>Нет</v>
      </c>
      <c r="D783" s="43">
        <f t="shared" si="24"/>
        <v>365</v>
      </c>
      <c r="E783" s="44">
        <f>ROUND(('Все выпуски'!$L$3*'Все выпуски'!$L$6/100)/365*(B783-IF(C783="Нет",VLOOKUP(A783,'Aigen18-RF'!$A$2:$C$23,3,0),VLOOKUP((A783-1),'Aigen18-RF'!$A$2:$C$23,3,0))),2)</f>
        <v>9.32</v>
      </c>
      <c r="G783" s="43">
        <f>COUNTIF(D784:$D$1857,365)</f>
        <v>868</v>
      </c>
      <c r="H783" s="43">
        <f>COUNTIF(D784:$D$1857,366)</f>
        <v>206</v>
      </c>
      <c r="I783" s="2"/>
    </row>
    <row r="784" spans="1:9" x14ac:dyDescent="0.25">
      <c r="A784" s="1">
        <f>COUNTIF($C$2:C784,"Да")</f>
        <v>8</v>
      </c>
      <c r="B784" s="45">
        <f t="shared" si="25"/>
        <v>45885</v>
      </c>
      <c r="C784" s="42" t="str">
        <f>IF(ISERROR(VLOOKUP(B784,'Aigen18-RF'!$C$3:$C$23,1,0)),"Нет","Да")</f>
        <v>Нет</v>
      </c>
      <c r="D784" s="43">
        <f t="shared" si="24"/>
        <v>365</v>
      </c>
      <c r="E784" s="44">
        <f>ROUND(('Все выпуски'!$L$3*'Все выпуски'!$L$6/100)/365*(B784-IF(C784="Нет",VLOOKUP(A784,'Aigen18-RF'!$A$2:$C$23,3,0),VLOOKUP((A784-1),'Aigen18-RF'!$A$2:$C$23,3,0))),2)</f>
        <v>9.42</v>
      </c>
      <c r="G784" s="43">
        <f>COUNTIF(D785:$D$1857,365)</f>
        <v>867</v>
      </c>
      <c r="H784" s="43">
        <f>COUNTIF(D785:$D$1857,366)</f>
        <v>206</v>
      </c>
      <c r="I784" s="2"/>
    </row>
    <row r="785" spans="1:9" x14ac:dyDescent="0.25">
      <c r="A785" s="1">
        <f>COUNTIF($C$2:C785,"Да")</f>
        <v>8</v>
      </c>
      <c r="B785" s="45">
        <f t="shared" si="25"/>
        <v>45886</v>
      </c>
      <c r="C785" s="42" t="str">
        <f>IF(ISERROR(VLOOKUP(B785,'Aigen18-RF'!$C$3:$C$23,1,0)),"Нет","Да")</f>
        <v>Нет</v>
      </c>
      <c r="D785" s="43">
        <f t="shared" si="24"/>
        <v>365</v>
      </c>
      <c r="E785" s="44">
        <f>ROUND(('Все выпуски'!$L$3*'Все выпуски'!$L$6/100)/365*(B785-IF(C785="Нет",VLOOKUP(A785,'Aigen18-RF'!$A$2:$C$23,3,0),VLOOKUP((A785-1),'Aigen18-RF'!$A$2:$C$23,3,0))),2)</f>
        <v>9.5299999999999994</v>
      </c>
      <c r="G785" s="43">
        <f>COUNTIF(D786:$D$1857,365)</f>
        <v>866</v>
      </c>
      <c r="H785" s="43">
        <f>COUNTIF(D786:$D$1857,366)</f>
        <v>206</v>
      </c>
      <c r="I785" s="2"/>
    </row>
    <row r="786" spans="1:9" x14ac:dyDescent="0.25">
      <c r="A786" s="1">
        <f>COUNTIF($C$2:C786,"Да")</f>
        <v>8</v>
      </c>
      <c r="B786" s="45">
        <f t="shared" si="25"/>
        <v>45887</v>
      </c>
      <c r="C786" s="42" t="str">
        <f>IF(ISERROR(VLOOKUP(B786,'Aigen18-RF'!$C$3:$C$23,1,0)),"Нет","Да")</f>
        <v>Нет</v>
      </c>
      <c r="D786" s="43">
        <f t="shared" si="24"/>
        <v>365</v>
      </c>
      <c r="E786" s="44">
        <f>ROUND(('Все выпуски'!$L$3*'Все выпуски'!$L$6/100)/365*(B786-IF(C786="Нет",VLOOKUP(A786,'Aigen18-RF'!$A$2:$C$23,3,0),VLOOKUP((A786-1),'Aigen18-RF'!$A$2:$C$23,3,0))),2)</f>
        <v>9.64</v>
      </c>
      <c r="G786" s="43">
        <f>COUNTIF(D787:$D$1857,365)</f>
        <v>865</v>
      </c>
      <c r="H786" s="43">
        <f>COUNTIF(D787:$D$1857,366)</f>
        <v>206</v>
      </c>
      <c r="I786" s="2"/>
    </row>
    <row r="787" spans="1:9" x14ac:dyDescent="0.25">
      <c r="A787" s="1">
        <f>COUNTIF($C$2:C787,"Да")</f>
        <v>8</v>
      </c>
      <c r="B787" s="45">
        <f t="shared" si="25"/>
        <v>45888</v>
      </c>
      <c r="C787" s="42" t="str">
        <f>IF(ISERROR(VLOOKUP(B787,'Aigen18-RF'!$C$3:$C$23,1,0)),"Нет","Да")</f>
        <v>Нет</v>
      </c>
      <c r="D787" s="43">
        <f t="shared" si="24"/>
        <v>365</v>
      </c>
      <c r="E787" s="44">
        <f>ROUND(('Все выпуски'!$L$3*'Все выпуски'!$L$6/100)/365*(B787-IF(C787="Нет",VLOOKUP(A787,'Aigen18-RF'!$A$2:$C$23,3,0),VLOOKUP((A787-1),'Aigen18-RF'!$A$2:$C$23,3,0))),2)</f>
        <v>9.75</v>
      </c>
      <c r="G787" s="43">
        <f>COUNTIF(D788:$D$1857,365)</f>
        <v>864</v>
      </c>
      <c r="H787" s="43">
        <f>COUNTIF(D788:$D$1857,366)</f>
        <v>206</v>
      </c>
      <c r="I787" s="2"/>
    </row>
    <row r="788" spans="1:9" x14ac:dyDescent="0.25">
      <c r="A788" s="1">
        <f>COUNTIF($C$2:C788,"Да")</f>
        <v>8</v>
      </c>
      <c r="B788" s="45">
        <f t="shared" si="25"/>
        <v>45889</v>
      </c>
      <c r="C788" s="42" t="str">
        <f>IF(ISERROR(VLOOKUP(B788,'Aigen18-RF'!$C$3:$C$23,1,0)),"Нет","Да")</f>
        <v>Нет</v>
      </c>
      <c r="D788" s="43">
        <f t="shared" si="24"/>
        <v>365</v>
      </c>
      <c r="E788" s="44">
        <f>ROUND(('Все выпуски'!$L$3*'Все выпуски'!$L$6/100)/365*(B788-IF(C788="Нет",VLOOKUP(A788,'Aigen18-RF'!$A$2:$C$23,3,0),VLOOKUP((A788-1),'Aigen18-RF'!$A$2:$C$23,3,0))),2)</f>
        <v>9.86</v>
      </c>
      <c r="G788" s="43">
        <f>COUNTIF(D789:$D$1857,365)</f>
        <v>863</v>
      </c>
      <c r="H788" s="43">
        <f>COUNTIF(D789:$D$1857,366)</f>
        <v>206</v>
      </c>
      <c r="I788" s="2"/>
    </row>
    <row r="789" spans="1:9" x14ac:dyDescent="0.25">
      <c r="A789" s="1">
        <f>COUNTIF($C$2:C789,"Да")</f>
        <v>9</v>
      </c>
      <c r="B789" s="45">
        <f t="shared" si="25"/>
        <v>45890</v>
      </c>
      <c r="C789" s="42" t="str">
        <f>IF(ISERROR(VLOOKUP(B789,'Aigen18-RF'!$C$3:$C$23,1,0)),"Нет","Да")</f>
        <v>Да</v>
      </c>
      <c r="D789" s="43">
        <f t="shared" si="24"/>
        <v>365</v>
      </c>
      <c r="E789" s="44">
        <f>ROUND(('Все выпуски'!$L$3*'Все выпуски'!$L$6/100)/365*(B789-IF(C789="Нет",VLOOKUP(A789,'Aigen18-RF'!$A$2:$C$23,3,0),VLOOKUP((A789-1),'Aigen18-RF'!$A$2:$C$23,3,0))),2)</f>
        <v>9.9700000000000006</v>
      </c>
      <c r="G789" s="43">
        <f>COUNTIF(D790:$D$1857,365)</f>
        <v>862</v>
      </c>
      <c r="H789" s="43">
        <f>COUNTIF(D790:$D$1857,366)</f>
        <v>206</v>
      </c>
      <c r="I789" s="2"/>
    </row>
    <row r="790" spans="1:9" x14ac:dyDescent="0.25">
      <c r="A790" s="1">
        <f>COUNTIF($C$2:C790,"Да")</f>
        <v>9</v>
      </c>
      <c r="B790" s="45">
        <f t="shared" si="25"/>
        <v>45891</v>
      </c>
      <c r="C790" s="42" t="str">
        <f>IF(ISERROR(VLOOKUP(B790,'Aigen18-RF'!$C$3:$C$23,1,0)),"Нет","Да")</f>
        <v>Нет</v>
      </c>
      <c r="D790" s="43">
        <f t="shared" si="24"/>
        <v>365</v>
      </c>
      <c r="E790" s="44">
        <f>ROUND(('Все выпуски'!$L$3*'Все выпуски'!$L$6/100)/365*(B790-IF(C790="Нет",VLOOKUP(A790,'Aigen18-RF'!$A$2:$C$23,3,0),VLOOKUP((A790-1),'Aigen18-RF'!$A$2:$C$23,3,0))),2)</f>
        <v>0.11</v>
      </c>
      <c r="G790" s="43">
        <f>COUNTIF(D791:$D$1857,365)</f>
        <v>861</v>
      </c>
      <c r="H790" s="43">
        <f>COUNTIF(D791:$D$1857,366)</f>
        <v>206</v>
      </c>
      <c r="I790" s="2"/>
    </row>
    <row r="791" spans="1:9" x14ac:dyDescent="0.25">
      <c r="A791" s="1">
        <f>COUNTIF($C$2:C791,"Да")</f>
        <v>9</v>
      </c>
      <c r="B791" s="45">
        <f t="shared" si="25"/>
        <v>45892</v>
      </c>
      <c r="C791" s="42" t="str">
        <f>IF(ISERROR(VLOOKUP(B791,'Aigen18-RF'!$C$3:$C$23,1,0)),"Нет","Да")</f>
        <v>Нет</v>
      </c>
      <c r="D791" s="43">
        <f t="shared" si="24"/>
        <v>365</v>
      </c>
      <c r="E791" s="44">
        <f>ROUND(('Все выпуски'!$L$3*'Все выпуски'!$L$6/100)/365*(B791-IF(C791="Нет",VLOOKUP(A791,'Aigen18-RF'!$A$2:$C$23,3,0),VLOOKUP((A791-1),'Aigen18-RF'!$A$2:$C$23,3,0))),2)</f>
        <v>0.22</v>
      </c>
      <c r="G791" s="43">
        <f>COUNTIF(D792:$D$1857,365)</f>
        <v>860</v>
      </c>
      <c r="H791" s="43">
        <f>COUNTIF(D792:$D$1857,366)</f>
        <v>206</v>
      </c>
      <c r="I791" s="2"/>
    </row>
    <row r="792" spans="1:9" x14ac:dyDescent="0.25">
      <c r="A792" s="1">
        <f>COUNTIF($C$2:C792,"Да")</f>
        <v>9</v>
      </c>
      <c r="B792" s="45">
        <f t="shared" si="25"/>
        <v>45893</v>
      </c>
      <c r="C792" s="42" t="str">
        <f>IF(ISERROR(VLOOKUP(B792,'Aigen18-RF'!$C$3:$C$23,1,0)),"Нет","Да")</f>
        <v>Нет</v>
      </c>
      <c r="D792" s="43">
        <f t="shared" si="24"/>
        <v>365</v>
      </c>
      <c r="E792" s="44">
        <f>ROUND(('Все выпуски'!$L$3*'Все выпуски'!$L$6/100)/365*(B792-IF(C792="Нет",VLOOKUP(A792,'Aigen18-RF'!$A$2:$C$23,3,0),VLOOKUP((A792-1),'Aigen18-RF'!$A$2:$C$23,3,0))),2)</f>
        <v>0.33</v>
      </c>
      <c r="G792" s="43">
        <f>COUNTIF(D793:$D$1857,365)</f>
        <v>859</v>
      </c>
      <c r="H792" s="43">
        <f>COUNTIF(D793:$D$1857,366)</f>
        <v>206</v>
      </c>
      <c r="I792" s="2"/>
    </row>
    <row r="793" spans="1:9" x14ac:dyDescent="0.25">
      <c r="A793" s="1">
        <f>COUNTIF($C$2:C793,"Да")</f>
        <v>9</v>
      </c>
      <c r="B793" s="45">
        <f t="shared" si="25"/>
        <v>45894</v>
      </c>
      <c r="C793" s="42" t="str">
        <f>IF(ISERROR(VLOOKUP(B793,'Aigen18-RF'!$C$3:$C$23,1,0)),"Нет","Да")</f>
        <v>Нет</v>
      </c>
      <c r="D793" s="43">
        <f t="shared" si="24"/>
        <v>365</v>
      </c>
      <c r="E793" s="44">
        <f>ROUND(('Все выпуски'!$L$3*'Все выпуски'!$L$6/100)/365*(B793-IF(C793="Нет",VLOOKUP(A793,'Aigen18-RF'!$A$2:$C$23,3,0),VLOOKUP((A793-1),'Aigen18-RF'!$A$2:$C$23,3,0))),2)</f>
        <v>0.44</v>
      </c>
      <c r="G793" s="43">
        <f>COUNTIF(D794:$D$1857,365)</f>
        <v>858</v>
      </c>
      <c r="H793" s="43">
        <f>COUNTIF(D794:$D$1857,366)</f>
        <v>206</v>
      </c>
      <c r="I793" s="2"/>
    </row>
    <row r="794" spans="1:9" x14ac:dyDescent="0.25">
      <c r="A794" s="1">
        <f>COUNTIF($C$2:C794,"Да")</f>
        <v>9</v>
      </c>
      <c r="B794" s="45">
        <f t="shared" si="25"/>
        <v>45895</v>
      </c>
      <c r="C794" s="42" t="str">
        <f>IF(ISERROR(VLOOKUP(B794,'Aigen18-RF'!$C$3:$C$23,1,0)),"Нет","Да")</f>
        <v>Нет</v>
      </c>
      <c r="D794" s="43">
        <f t="shared" si="24"/>
        <v>365</v>
      </c>
      <c r="E794" s="44">
        <f>ROUND(('Все выпуски'!$L$3*'Все выпуски'!$L$6/100)/365*(B794-IF(C794="Нет",VLOOKUP(A794,'Aigen18-RF'!$A$2:$C$23,3,0),VLOOKUP((A794-1),'Aigen18-RF'!$A$2:$C$23,3,0))),2)</f>
        <v>0.55000000000000004</v>
      </c>
      <c r="G794" s="43">
        <f>COUNTIF(D795:$D$1857,365)</f>
        <v>857</v>
      </c>
      <c r="H794" s="43">
        <f>COUNTIF(D795:$D$1857,366)</f>
        <v>206</v>
      </c>
      <c r="I794" s="2"/>
    </row>
    <row r="795" spans="1:9" x14ac:dyDescent="0.25">
      <c r="A795" s="1">
        <f>COUNTIF($C$2:C795,"Да")</f>
        <v>9</v>
      </c>
      <c r="B795" s="45">
        <f t="shared" si="25"/>
        <v>45896</v>
      </c>
      <c r="C795" s="42" t="str">
        <f>IF(ISERROR(VLOOKUP(B795,'Aigen18-RF'!$C$3:$C$23,1,0)),"Нет","Да")</f>
        <v>Нет</v>
      </c>
      <c r="D795" s="43">
        <f t="shared" si="24"/>
        <v>365</v>
      </c>
      <c r="E795" s="44">
        <f>ROUND(('Все выпуски'!$L$3*'Все выпуски'!$L$6/100)/365*(B795-IF(C795="Нет",VLOOKUP(A795,'Aigen18-RF'!$A$2:$C$23,3,0),VLOOKUP((A795-1),'Aigen18-RF'!$A$2:$C$23,3,0))),2)</f>
        <v>0.66</v>
      </c>
      <c r="G795" s="43">
        <f>COUNTIF(D796:$D$1857,365)</f>
        <v>856</v>
      </c>
      <c r="H795" s="43">
        <f>COUNTIF(D796:$D$1857,366)</f>
        <v>206</v>
      </c>
      <c r="I795" s="2"/>
    </row>
    <row r="796" spans="1:9" x14ac:dyDescent="0.25">
      <c r="A796" s="1">
        <f>COUNTIF($C$2:C796,"Да")</f>
        <v>9</v>
      </c>
      <c r="B796" s="45">
        <f t="shared" si="25"/>
        <v>45897</v>
      </c>
      <c r="C796" s="42" t="str">
        <f>IF(ISERROR(VLOOKUP(B796,'Aigen18-RF'!$C$3:$C$23,1,0)),"Нет","Да")</f>
        <v>Нет</v>
      </c>
      <c r="D796" s="43">
        <f t="shared" si="24"/>
        <v>365</v>
      </c>
      <c r="E796" s="44">
        <f>ROUND(('Все выпуски'!$L$3*'Все выпуски'!$L$6/100)/365*(B796-IF(C796="Нет",VLOOKUP(A796,'Aigen18-RF'!$A$2:$C$23,3,0),VLOOKUP((A796-1),'Aigen18-RF'!$A$2:$C$23,3,0))),2)</f>
        <v>0.77</v>
      </c>
      <c r="G796" s="43">
        <f>COUNTIF(D797:$D$1857,365)</f>
        <v>855</v>
      </c>
      <c r="H796" s="43">
        <f>COUNTIF(D797:$D$1857,366)</f>
        <v>206</v>
      </c>
      <c r="I796" s="2"/>
    </row>
    <row r="797" spans="1:9" x14ac:dyDescent="0.25">
      <c r="A797" s="1">
        <f>COUNTIF($C$2:C797,"Да")</f>
        <v>9</v>
      </c>
      <c r="B797" s="45">
        <f t="shared" si="25"/>
        <v>45898</v>
      </c>
      <c r="C797" s="42" t="str">
        <f>IF(ISERROR(VLOOKUP(B797,'Aigen18-RF'!$C$3:$C$23,1,0)),"Нет","Да")</f>
        <v>Нет</v>
      </c>
      <c r="D797" s="43">
        <f t="shared" si="24"/>
        <v>365</v>
      </c>
      <c r="E797" s="44">
        <f>ROUND(('Все выпуски'!$L$3*'Все выпуски'!$L$6/100)/365*(B797-IF(C797="Нет",VLOOKUP(A797,'Aigen18-RF'!$A$2:$C$23,3,0),VLOOKUP((A797-1),'Aigen18-RF'!$A$2:$C$23,3,0))),2)</f>
        <v>0.88</v>
      </c>
      <c r="G797" s="43">
        <f>COUNTIF(D798:$D$1857,365)</f>
        <v>854</v>
      </c>
      <c r="H797" s="43">
        <f>COUNTIF(D798:$D$1857,366)</f>
        <v>206</v>
      </c>
      <c r="I797" s="2"/>
    </row>
    <row r="798" spans="1:9" x14ac:dyDescent="0.25">
      <c r="A798" s="1">
        <f>COUNTIF($C$2:C798,"Да")</f>
        <v>9</v>
      </c>
      <c r="B798" s="45">
        <f t="shared" si="25"/>
        <v>45899</v>
      </c>
      <c r="C798" s="42" t="str">
        <f>IF(ISERROR(VLOOKUP(B798,'Aigen18-RF'!$C$3:$C$23,1,0)),"Нет","Да")</f>
        <v>Нет</v>
      </c>
      <c r="D798" s="43">
        <f t="shared" si="24"/>
        <v>365</v>
      </c>
      <c r="E798" s="44">
        <f>ROUND(('Все выпуски'!$L$3*'Все выпуски'!$L$6/100)/365*(B798-IF(C798="Нет",VLOOKUP(A798,'Aigen18-RF'!$A$2:$C$23,3,0),VLOOKUP((A798-1),'Aigen18-RF'!$A$2:$C$23,3,0))),2)</f>
        <v>0.99</v>
      </c>
      <c r="G798" s="43">
        <f>COUNTIF(D799:$D$1857,365)</f>
        <v>853</v>
      </c>
      <c r="H798" s="43">
        <f>COUNTIF(D799:$D$1857,366)</f>
        <v>206</v>
      </c>
      <c r="I798" s="2"/>
    </row>
    <row r="799" spans="1:9" x14ac:dyDescent="0.25">
      <c r="A799" s="1">
        <f>COUNTIF($C$2:C799,"Да")</f>
        <v>9</v>
      </c>
      <c r="B799" s="45">
        <f t="shared" si="25"/>
        <v>45900</v>
      </c>
      <c r="C799" s="42" t="str">
        <f>IF(ISERROR(VLOOKUP(B799,'Aigen18-RF'!$C$3:$C$23,1,0)),"Нет","Да")</f>
        <v>Нет</v>
      </c>
      <c r="D799" s="43">
        <f t="shared" si="24"/>
        <v>365</v>
      </c>
      <c r="E799" s="44">
        <f>ROUND(('Все выпуски'!$L$3*'Все выпуски'!$L$6/100)/365*(B799-IF(C799="Нет",VLOOKUP(A799,'Aigen18-RF'!$A$2:$C$23,3,0),VLOOKUP((A799-1),'Aigen18-RF'!$A$2:$C$23,3,0))),2)</f>
        <v>1.1000000000000001</v>
      </c>
      <c r="G799" s="43">
        <f>COUNTIF(D800:$D$1857,365)</f>
        <v>852</v>
      </c>
      <c r="H799" s="43">
        <f>COUNTIF(D800:$D$1857,366)</f>
        <v>206</v>
      </c>
      <c r="I799" s="2"/>
    </row>
    <row r="800" spans="1:9" x14ac:dyDescent="0.25">
      <c r="A800" s="1">
        <f>COUNTIF($C$2:C800,"Да")</f>
        <v>9</v>
      </c>
      <c r="B800" s="45">
        <f t="shared" si="25"/>
        <v>45901</v>
      </c>
      <c r="C800" s="42" t="str">
        <f>IF(ISERROR(VLOOKUP(B800,'Aigen18-RF'!$C$3:$C$23,1,0)),"Нет","Да")</f>
        <v>Нет</v>
      </c>
      <c r="D800" s="43">
        <f t="shared" si="24"/>
        <v>365</v>
      </c>
      <c r="E800" s="44">
        <f>ROUND(('Все выпуски'!$L$3*'Все выпуски'!$L$6/100)/365*(B800-IF(C800="Нет",VLOOKUP(A800,'Aigen18-RF'!$A$2:$C$23,3,0),VLOOKUP((A800-1),'Aigen18-RF'!$A$2:$C$23,3,0))),2)</f>
        <v>1.21</v>
      </c>
      <c r="F800" s="44"/>
      <c r="G800" s="43">
        <f>COUNTIF(D801:$D$1857,365)</f>
        <v>851</v>
      </c>
      <c r="H800" s="43">
        <f>COUNTIF(D801:$D$1857,366)</f>
        <v>206</v>
      </c>
      <c r="I800" s="2"/>
    </row>
    <row r="801" spans="1:9" x14ac:dyDescent="0.25">
      <c r="A801" s="1">
        <f>COUNTIF($C$2:C801,"Да")</f>
        <v>9</v>
      </c>
      <c r="B801" s="45">
        <f t="shared" si="25"/>
        <v>45902</v>
      </c>
      <c r="C801" s="42" t="str">
        <f>IF(ISERROR(VLOOKUP(B801,'Aigen18-RF'!$C$3:$C$23,1,0)),"Нет","Да")</f>
        <v>Нет</v>
      </c>
      <c r="D801" s="43">
        <f t="shared" si="24"/>
        <v>365</v>
      </c>
      <c r="E801" s="44">
        <f>ROUND(('Все выпуски'!$L$3*'Все выпуски'!$L$6/100)/365*(B801-IF(C801="Нет",VLOOKUP(A801,'Aigen18-RF'!$A$2:$C$23,3,0),VLOOKUP((A801-1),'Aigen18-RF'!$A$2:$C$23,3,0))),2)</f>
        <v>1.32</v>
      </c>
      <c r="G801" s="43">
        <f>COUNTIF(D802:$D$1857,365)</f>
        <v>850</v>
      </c>
      <c r="H801" s="43">
        <f>COUNTIF(D802:$D$1857,366)</f>
        <v>206</v>
      </c>
      <c r="I801" s="2"/>
    </row>
    <row r="802" spans="1:9" x14ac:dyDescent="0.25">
      <c r="A802" s="1">
        <f>COUNTIF($C$2:C802,"Да")</f>
        <v>9</v>
      </c>
      <c r="B802" s="45">
        <f t="shared" si="25"/>
        <v>45903</v>
      </c>
      <c r="C802" s="42" t="str">
        <f>IF(ISERROR(VLOOKUP(B802,'Aigen18-RF'!$C$3:$C$23,1,0)),"Нет","Да")</f>
        <v>Нет</v>
      </c>
      <c r="D802" s="43">
        <f t="shared" si="24"/>
        <v>365</v>
      </c>
      <c r="E802" s="44">
        <f>ROUND(('Все выпуски'!$L$3*'Все выпуски'!$L$6/100)/365*(B802-IF(C802="Нет",VLOOKUP(A802,'Aigen18-RF'!$A$2:$C$23,3,0),VLOOKUP((A802-1),'Aigen18-RF'!$A$2:$C$23,3,0))),2)</f>
        <v>1.42</v>
      </c>
      <c r="G802" s="43">
        <f>COUNTIF(D803:$D$1857,365)</f>
        <v>849</v>
      </c>
      <c r="H802" s="43">
        <f>COUNTIF(D803:$D$1857,366)</f>
        <v>206</v>
      </c>
      <c r="I802" s="2"/>
    </row>
    <row r="803" spans="1:9" x14ac:dyDescent="0.25">
      <c r="A803" s="1">
        <f>COUNTIF($C$2:C803,"Да")</f>
        <v>9</v>
      </c>
      <c r="B803" s="45">
        <f t="shared" si="25"/>
        <v>45904</v>
      </c>
      <c r="C803" s="42" t="str">
        <f>IF(ISERROR(VLOOKUP(B803,'Aigen18-RF'!$C$3:$C$23,1,0)),"Нет","Да")</f>
        <v>Нет</v>
      </c>
      <c r="D803" s="43">
        <f t="shared" si="24"/>
        <v>365</v>
      </c>
      <c r="E803" s="44">
        <f>ROUND(('Все выпуски'!$L$3*'Все выпуски'!$L$6/100)/365*(B803-IF(C803="Нет",VLOOKUP(A803,'Aigen18-RF'!$A$2:$C$23,3,0),VLOOKUP((A803-1),'Aigen18-RF'!$A$2:$C$23,3,0))),2)</f>
        <v>1.53</v>
      </c>
      <c r="G803" s="43">
        <f>COUNTIF(D804:$D$1857,365)</f>
        <v>848</v>
      </c>
      <c r="H803" s="43">
        <f>COUNTIF(D804:$D$1857,366)</f>
        <v>206</v>
      </c>
      <c r="I803" s="2"/>
    </row>
    <row r="804" spans="1:9" x14ac:dyDescent="0.25">
      <c r="A804" s="1">
        <f>COUNTIF($C$2:C804,"Да")</f>
        <v>9</v>
      </c>
      <c r="B804" s="45">
        <f t="shared" si="25"/>
        <v>45905</v>
      </c>
      <c r="C804" s="42" t="str">
        <f>IF(ISERROR(VLOOKUP(B804,'Aigen18-RF'!$C$3:$C$23,1,0)),"Нет","Да")</f>
        <v>Нет</v>
      </c>
      <c r="D804" s="43">
        <f t="shared" si="24"/>
        <v>365</v>
      </c>
      <c r="E804" s="44">
        <f>ROUND(('Все выпуски'!$L$3*'Все выпуски'!$L$6/100)/365*(B804-IF(C804="Нет",VLOOKUP(A804,'Aigen18-RF'!$A$2:$C$23,3,0),VLOOKUP((A804-1),'Aigen18-RF'!$A$2:$C$23,3,0))),2)</f>
        <v>1.64</v>
      </c>
      <c r="G804" s="43">
        <f>COUNTIF(D805:$D$1857,365)</f>
        <v>847</v>
      </c>
      <c r="H804" s="43">
        <f>COUNTIF(D805:$D$1857,366)</f>
        <v>206</v>
      </c>
      <c r="I804" s="2"/>
    </row>
    <row r="805" spans="1:9" x14ac:dyDescent="0.25">
      <c r="A805" s="1">
        <f>COUNTIF($C$2:C805,"Да")</f>
        <v>9</v>
      </c>
      <c r="B805" s="45">
        <f t="shared" si="25"/>
        <v>45906</v>
      </c>
      <c r="C805" s="42" t="str">
        <f>IF(ISERROR(VLOOKUP(B805,'Aigen18-RF'!$C$3:$C$23,1,0)),"Нет","Да")</f>
        <v>Нет</v>
      </c>
      <c r="D805" s="43">
        <f t="shared" si="24"/>
        <v>365</v>
      </c>
      <c r="E805" s="44">
        <f>ROUND(('Все выпуски'!$L$3*'Все выпуски'!$L$6/100)/365*(B805-IF(C805="Нет",VLOOKUP(A805,'Aigen18-RF'!$A$2:$C$23,3,0),VLOOKUP((A805-1),'Aigen18-RF'!$A$2:$C$23,3,0))),2)</f>
        <v>1.75</v>
      </c>
      <c r="G805" s="43">
        <f>COUNTIF(D806:$D$1857,365)</f>
        <v>846</v>
      </c>
      <c r="H805" s="43">
        <f>COUNTIF(D806:$D$1857,366)</f>
        <v>206</v>
      </c>
      <c r="I805" s="2"/>
    </row>
    <row r="806" spans="1:9" x14ac:dyDescent="0.25">
      <c r="A806" s="1">
        <f>COUNTIF($C$2:C806,"Да")</f>
        <v>9</v>
      </c>
      <c r="B806" s="45">
        <f t="shared" si="25"/>
        <v>45907</v>
      </c>
      <c r="C806" s="42" t="str">
        <f>IF(ISERROR(VLOOKUP(B806,'Aigen18-RF'!$C$3:$C$23,1,0)),"Нет","Да")</f>
        <v>Нет</v>
      </c>
      <c r="D806" s="43">
        <f t="shared" si="24"/>
        <v>365</v>
      </c>
      <c r="E806" s="44">
        <f>ROUND(('Все выпуски'!$L$3*'Все выпуски'!$L$6/100)/365*(B806-IF(C806="Нет",VLOOKUP(A806,'Aigen18-RF'!$A$2:$C$23,3,0),VLOOKUP((A806-1),'Aigen18-RF'!$A$2:$C$23,3,0))),2)</f>
        <v>1.86</v>
      </c>
      <c r="G806" s="43">
        <f>COUNTIF(D807:$D$1857,365)</f>
        <v>845</v>
      </c>
      <c r="H806" s="43">
        <f>COUNTIF(D807:$D$1857,366)</f>
        <v>206</v>
      </c>
      <c r="I806" s="2"/>
    </row>
    <row r="807" spans="1:9" x14ac:dyDescent="0.25">
      <c r="A807" s="1">
        <f>COUNTIF($C$2:C807,"Да")</f>
        <v>9</v>
      </c>
      <c r="B807" s="45">
        <f t="shared" si="25"/>
        <v>45908</v>
      </c>
      <c r="C807" s="42" t="str">
        <f>IF(ISERROR(VLOOKUP(B807,'Aigen18-RF'!$C$3:$C$23,1,0)),"Нет","Да")</f>
        <v>Нет</v>
      </c>
      <c r="D807" s="43">
        <f t="shared" si="24"/>
        <v>365</v>
      </c>
      <c r="E807" s="44">
        <f>ROUND(('Все выпуски'!$L$3*'Все выпуски'!$L$6/100)/365*(B807-IF(C807="Нет",VLOOKUP(A807,'Aigen18-RF'!$A$2:$C$23,3,0),VLOOKUP((A807-1),'Aigen18-RF'!$A$2:$C$23,3,0))),2)</f>
        <v>1.97</v>
      </c>
      <c r="G807" s="43">
        <f>COUNTIF(D808:$D$1857,365)</f>
        <v>844</v>
      </c>
      <c r="H807" s="43">
        <f>COUNTIF(D808:$D$1857,366)</f>
        <v>206</v>
      </c>
      <c r="I807" s="2"/>
    </row>
    <row r="808" spans="1:9" x14ac:dyDescent="0.25">
      <c r="A808" s="1">
        <f>COUNTIF($C$2:C808,"Да")</f>
        <v>9</v>
      </c>
      <c r="B808" s="45">
        <f t="shared" si="25"/>
        <v>45909</v>
      </c>
      <c r="C808" s="42" t="str">
        <f>IF(ISERROR(VLOOKUP(B808,'Aigen18-RF'!$C$3:$C$23,1,0)),"Нет","Да")</f>
        <v>Нет</v>
      </c>
      <c r="D808" s="43">
        <f t="shared" si="24"/>
        <v>365</v>
      </c>
      <c r="E808" s="44">
        <f>ROUND(('Все выпуски'!$L$3*'Все выпуски'!$L$6/100)/365*(B808-IF(C808="Нет",VLOOKUP(A808,'Aigen18-RF'!$A$2:$C$23,3,0),VLOOKUP((A808-1),'Aigen18-RF'!$A$2:$C$23,3,0))),2)</f>
        <v>2.08</v>
      </c>
      <c r="G808" s="43">
        <f>COUNTIF(D809:$D$1857,365)</f>
        <v>843</v>
      </c>
      <c r="H808" s="43">
        <f>COUNTIF(D809:$D$1857,366)</f>
        <v>206</v>
      </c>
      <c r="I808" s="2"/>
    </row>
    <row r="809" spans="1:9" x14ac:dyDescent="0.25">
      <c r="A809" s="1">
        <f>COUNTIF($C$2:C809,"Да")</f>
        <v>9</v>
      </c>
      <c r="B809" s="45">
        <f t="shared" si="25"/>
        <v>45910</v>
      </c>
      <c r="C809" s="42" t="str">
        <f>IF(ISERROR(VLOOKUP(B809,'Aigen18-RF'!$C$3:$C$23,1,0)),"Нет","Да")</f>
        <v>Нет</v>
      </c>
      <c r="D809" s="43">
        <f t="shared" si="24"/>
        <v>365</v>
      </c>
      <c r="E809" s="44">
        <f>ROUND(('Все выпуски'!$L$3*'Все выпуски'!$L$6/100)/365*(B809-IF(C809="Нет",VLOOKUP(A809,'Aigen18-RF'!$A$2:$C$23,3,0),VLOOKUP((A809-1),'Aigen18-RF'!$A$2:$C$23,3,0))),2)</f>
        <v>2.19</v>
      </c>
      <c r="G809" s="43">
        <f>COUNTIF(D810:$D$1857,365)</f>
        <v>842</v>
      </c>
      <c r="H809" s="43">
        <f>COUNTIF(D810:$D$1857,366)</f>
        <v>206</v>
      </c>
      <c r="I809" s="2"/>
    </row>
    <row r="810" spans="1:9" x14ac:dyDescent="0.25">
      <c r="A810" s="1">
        <f>COUNTIF($C$2:C810,"Да")</f>
        <v>9</v>
      </c>
      <c r="B810" s="45">
        <f t="shared" si="25"/>
        <v>45911</v>
      </c>
      <c r="C810" s="42" t="str">
        <f>IF(ISERROR(VLOOKUP(B810,'Aigen18-RF'!$C$3:$C$23,1,0)),"Нет","Да")</f>
        <v>Нет</v>
      </c>
      <c r="D810" s="43">
        <f t="shared" si="24"/>
        <v>365</v>
      </c>
      <c r="E810" s="44">
        <f>ROUND(('Все выпуски'!$L$3*'Все выпуски'!$L$6/100)/365*(B810-IF(C810="Нет",VLOOKUP(A810,'Aigen18-RF'!$A$2:$C$23,3,0),VLOOKUP((A810-1),'Aigen18-RF'!$A$2:$C$23,3,0))),2)</f>
        <v>2.2999999999999998</v>
      </c>
      <c r="G810" s="43">
        <f>COUNTIF(D811:$D$1857,365)</f>
        <v>841</v>
      </c>
      <c r="H810" s="43">
        <f>COUNTIF(D811:$D$1857,366)</f>
        <v>206</v>
      </c>
      <c r="I810" s="2"/>
    </row>
    <row r="811" spans="1:9" x14ac:dyDescent="0.25">
      <c r="A811" s="1">
        <f>COUNTIF($C$2:C811,"Да")</f>
        <v>9</v>
      </c>
      <c r="B811" s="45">
        <f t="shared" si="25"/>
        <v>45912</v>
      </c>
      <c r="C811" s="42" t="str">
        <f>IF(ISERROR(VLOOKUP(B811,'Aigen18-RF'!$C$3:$C$23,1,0)),"Нет","Да")</f>
        <v>Нет</v>
      </c>
      <c r="D811" s="43">
        <f t="shared" si="24"/>
        <v>365</v>
      </c>
      <c r="E811" s="44">
        <f>ROUND(('Все выпуски'!$L$3*'Все выпуски'!$L$6/100)/365*(B811-IF(C811="Нет",VLOOKUP(A811,'Aigen18-RF'!$A$2:$C$23,3,0),VLOOKUP((A811-1),'Aigen18-RF'!$A$2:$C$23,3,0))),2)</f>
        <v>2.41</v>
      </c>
      <c r="G811" s="43">
        <f>COUNTIF(D812:$D$1857,365)</f>
        <v>840</v>
      </c>
      <c r="H811" s="43">
        <f>COUNTIF(D812:$D$1857,366)</f>
        <v>206</v>
      </c>
      <c r="I811" s="2"/>
    </row>
    <row r="812" spans="1:9" x14ac:dyDescent="0.25">
      <c r="A812" s="1">
        <f>COUNTIF($C$2:C812,"Да")</f>
        <v>9</v>
      </c>
      <c r="B812" s="45">
        <f t="shared" si="25"/>
        <v>45913</v>
      </c>
      <c r="C812" s="42" t="str">
        <f>IF(ISERROR(VLOOKUP(B812,'Aigen18-RF'!$C$3:$C$23,1,0)),"Нет","Да")</f>
        <v>Нет</v>
      </c>
      <c r="D812" s="43">
        <f t="shared" si="24"/>
        <v>365</v>
      </c>
      <c r="E812" s="44">
        <f>ROUND(('Все выпуски'!$L$3*'Все выпуски'!$L$6/100)/365*(B812-IF(C812="Нет",VLOOKUP(A812,'Aigen18-RF'!$A$2:$C$23,3,0),VLOOKUP((A812-1),'Aigen18-RF'!$A$2:$C$23,3,0))),2)</f>
        <v>2.52</v>
      </c>
      <c r="G812" s="43">
        <f>COUNTIF(D813:$D$1857,365)</f>
        <v>839</v>
      </c>
      <c r="H812" s="43">
        <f>COUNTIF(D813:$D$1857,366)</f>
        <v>206</v>
      </c>
      <c r="I812" s="2"/>
    </row>
    <row r="813" spans="1:9" x14ac:dyDescent="0.25">
      <c r="A813" s="1">
        <f>COUNTIF($C$2:C813,"Да")</f>
        <v>9</v>
      </c>
      <c r="B813" s="45">
        <f t="shared" si="25"/>
        <v>45914</v>
      </c>
      <c r="C813" s="42" t="str">
        <f>IF(ISERROR(VLOOKUP(B813,'Aigen18-RF'!$C$3:$C$23,1,0)),"Нет","Да")</f>
        <v>Нет</v>
      </c>
      <c r="D813" s="43">
        <f t="shared" si="24"/>
        <v>365</v>
      </c>
      <c r="E813" s="44">
        <f>ROUND(('Все выпуски'!$L$3*'Все выпуски'!$L$6/100)/365*(B813-IF(C813="Нет",VLOOKUP(A813,'Aigen18-RF'!$A$2:$C$23,3,0),VLOOKUP((A813-1),'Aigen18-RF'!$A$2:$C$23,3,0))),2)</f>
        <v>2.63</v>
      </c>
      <c r="G813" s="43">
        <f>COUNTIF(D814:$D$1857,365)</f>
        <v>838</v>
      </c>
      <c r="H813" s="43">
        <f>COUNTIF(D814:$D$1857,366)</f>
        <v>206</v>
      </c>
      <c r="I813" s="2"/>
    </row>
    <row r="814" spans="1:9" x14ac:dyDescent="0.25">
      <c r="A814" s="1">
        <f>COUNTIF($C$2:C814,"Да")</f>
        <v>9</v>
      </c>
      <c r="B814" s="45">
        <f t="shared" si="25"/>
        <v>45915</v>
      </c>
      <c r="C814" s="42" t="str">
        <f>IF(ISERROR(VLOOKUP(B814,'Aigen18-RF'!$C$3:$C$23,1,0)),"Нет","Да")</f>
        <v>Нет</v>
      </c>
      <c r="D814" s="43">
        <f t="shared" si="24"/>
        <v>365</v>
      </c>
      <c r="E814" s="44">
        <f>ROUND(('Все выпуски'!$L$3*'Все выпуски'!$L$6/100)/365*(B814-IF(C814="Нет",VLOOKUP(A814,'Aigen18-RF'!$A$2:$C$23,3,0),VLOOKUP((A814-1),'Aigen18-RF'!$A$2:$C$23,3,0))),2)</f>
        <v>2.74</v>
      </c>
      <c r="G814" s="43">
        <f>COUNTIF(D815:$D$1857,365)</f>
        <v>837</v>
      </c>
      <c r="H814" s="43">
        <f>COUNTIF(D815:$D$1857,366)</f>
        <v>206</v>
      </c>
      <c r="I814" s="2"/>
    </row>
    <row r="815" spans="1:9" x14ac:dyDescent="0.25">
      <c r="A815" s="1">
        <f>COUNTIF($C$2:C815,"Да")</f>
        <v>9</v>
      </c>
      <c r="B815" s="45">
        <f t="shared" si="25"/>
        <v>45916</v>
      </c>
      <c r="C815" s="42" t="str">
        <f>IF(ISERROR(VLOOKUP(B815,'Aigen18-RF'!$C$3:$C$23,1,0)),"Нет","Да")</f>
        <v>Нет</v>
      </c>
      <c r="D815" s="43">
        <f t="shared" si="24"/>
        <v>365</v>
      </c>
      <c r="E815" s="44">
        <f>ROUND(('Все выпуски'!$L$3*'Все выпуски'!$L$6/100)/365*(B815-IF(C815="Нет",VLOOKUP(A815,'Aigen18-RF'!$A$2:$C$23,3,0),VLOOKUP((A815-1),'Aigen18-RF'!$A$2:$C$23,3,0))),2)</f>
        <v>2.85</v>
      </c>
      <c r="G815" s="43">
        <f>COUNTIF(D816:$D$1857,365)</f>
        <v>836</v>
      </c>
      <c r="H815" s="43">
        <f>COUNTIF(D816:$D$1857,366)</f>
        <v>206</v>
      </c>
      <c r="I815" s="2"/>
    </row>
    <row r="816" spans="1:9" x14ac:dyDescent="0.25">
      <c r="A816" s="1">
        <f>COUNTIF($C$2:C816,"Да")</f>
        <v>9</v>
      </c>
      <c r="B816" s="45">
        <f t="shared" si="25"/>
        <v>45917</v>
      </c>
      <c r="C816" s="42" t="str">
        <f>IF(ISERROR(VLOOKUP(B816,'Aigen18-RF'!$C$3:$C$23,1,0)),"Нет","Да")</f>
        <v>Нет</v>
      </c>
      <c r="D816" s="43">
        <f t="shared" si="24"/>
        <v>365</v>
      </c>
      <c r="E816" s="44">
        <f>ROUND(('Все выпуски'!$L$3*'Все выпуски'!$L$6/100)/365*(B816-IF(C816="Нет",VLOOKUP(A816,'Aigen18-RF'!$A$2:$C$23,3,0),VLOOKUP((A816-1),'Aigen18-RF'!$A$2:$C$23,3,0))),2)</f>
        <v>2.96</v>
      </c>
      <c r="G816" s="43">
        <f>COUNTIF(D817:$D$1857,365)</f>
        <v>835</v>
      </c>
      <c r="H816" s="43">
        <f>COUNTIF(D817:$D$1857,366)</f>
        <v>206</v>
      </c>
      <c r="I816" s="2"/>
    </row>
    <row r="817" spans="1:9" x14ac:dyDescent="0.25">
      <c r="A817" s="1">
        <f>COUNTIF($C$2:C817,"Да")</f>
        <v>9</v>
      </c>
      <c r="B817" s="45">
        <f t="shared" si="25"/>
        <v>45918</v>
      </c>
      <c r="C817" s="42" t="str">
        <f>IF(ISERROR(VLOOKUP(B817,'Aigen18-RF'!$C$3:$C$23,1,0)),"Нет","Да")</f>
        <v>Нет</v>
      </c>
      <c r="D817" s="43">
        <f t="shared" si="24"/>
        <v>365</v>
      </c>
      <c r="E817" s="44">
        <f>ROUND(('Все выпуски'!$L$3*'Все выпуски'!$L$6/100)/365*(B817-IF(C817="Нет",VLOOKUP(A817,'Aigen18-RF'!$A$2:$C$23,3,0),VLOOKUP((A817-1),'Aigen18-RF'!$A$2:$C$23,3,0))),2)</f>
        <v>3.07</v>
      </c>
      <c r="G817" s="43">
        <f>COUNTIF(D818:$D$1857,365)</f>
        <v>834</v>
      </c>
      <c r="H817" s="43">
        <f>COUNTIF(D818:$D$1857,366)</f>
        <v>206</v>
      </c>
      <c r="I817" s="2"/>
    </row>
    <row r="818" spans="1:9" x14ac:dyDescent="0.25">
      <c r="A818" s="1">
        <f>COUNTIF($C$2:C818,"Да")</f>
        <v>9</v>
      </c>
      <c r="B818" s="45">
        <f t="shared" si="25"/>
        <v>45919</v>
      </c>
      <c r="C818" s="42" t="str">
        <f>IF(ISERROR(VLOOKUP(B818,'Aigen18-RF'!$C$3:$C$23,1,0)),"Нет","Да")</f>
        <v>Нет</v>
      </c>
      <c r="D818" s="43">
        <f t="shared" si="24"/>
        <v>365</v>
      </c>
      <c r="E818" s="44">
        <f>ROUND(('Все выпуски'!$L$3*'Все выпуски'!$L$6/100)/365*(B818-IF(C818="Нет",VLOOKUP(A818,'Aigen18-RF'!$A$2:$C$23,3,0),VLOOKUP((A818-1),'Aigen18-RF'!$A$2:$C$23,3,0))),2)</f>
        <v>3.18</v>
      </c>
      <c r="G818" s="43">
        <f>COUNTIF(D819:$D$1857,365)</f>
        <v>833</v>
      </c>
      <c r="H818" s="43">
        <f>COUNTIF(D819:$D$1857,366)</f>
        <v>206</v>
      </c>
      <c r="I818" s="2"/>
    </row>
    <row r="819" spans="1:9" x14ac:dyDescent="0.25">
      <c r="A819" s="1">
        <f>COUNTIF($C$2:C819,"Да")</f>
        <v>9</v>
      </c>
      <c r="B819" s="45">
        <f t="shared" si="25"/>
        <v>45920</v>
      </c>
      <c r="C819" s="42" t="str">
        <f>IF(ISERROR(VLOOKUP(B819,'Aigen18-RF'!$C$3:$C$23,1,0)),"Нет","Да")</f>
        <v>Нет</v>
      </c>
      <c r="D819" s="43">
        <f t="shared" si="24"/>
        <v>365</v>
      </c>
      <c r="E819" s="44">
        <f>ROUND(('Все выпуски'!$L$3*'Все выпуски'!$L$6/100)/365*(B819-IF(C819="Нет",VLOOKUP(A819,'Aigen18-RF'!$A$2:$C$23,3,0),VLOOKUP((A819-1),'Aigen18-RF'!$A$2:$C$23,3,0))),2)</f>
        <v>3.29</v>
      </c>
      <c r="G819" s="43">
        <f>COUNTIF(D820:$D$1857,365)</f>
        <v>832</v>
      </c>
      <c r="H819" s="43">
        <f>COUNTIF(D820:$D$1857,366)</f>
        <v>206</v>
      </c>
      <c r="I819" s="2"/>
    </row>
    <row r="820" spans="1:9" x14ac:dyDescent="0.25">
      <c r="A820" s="1">
        <f>COUNTIF($C$2:C820,"Да")</f>
        <v>9</v>
      </c>
      <c r="B820" s="45">
        <f t="shared" si="25"/>
        <v>45921</v>
      </c>
      <c r="C820" s="42" t="str">
        <f>IF(ISERROR(VLOOKUP(B820,'Aigen18-RF'!$C$3:$C$23,1,0)),"Нет","Да")</f>
        <v>Нет</v>
      </c>
      <c r="D820" s="43">
        <f t="shared" si="24"/>
        <v>365</v>
      </c>
      <c r="E820" s="44">
        <f>ROUND(('Все выпуски'!$L$3*'Все выпуски'!$L$6/100)/365*(B820-IF(C820="Нет",VLOOKUP(A820,'Aigen18-RF'!$A$2:$C$23,3,0),VLOOKUP((A820-1),'Aigen18-RF'!$A$2:$C$23,3,0))),2)</f>
        <v>3.4</v>
      </c>
      <c r="G820" s="43">
        <f>COUNTIF(D821:$D$1857,365)</f>
        <v>831</v>
      </c>
      <c r="H820" s="43">
        <f>COUNTIF(D821:$D$1857,366)</f>
        <v>206</v>
      </c>
      <c r="I820" s="2"/>
    </row>
    <row r="821" spans="1:9" x14ac:dyDescent="0.25">
      <c r="A821" s="1">
        <f>COUNTIF($C$2:C821,"Да")</f>
        <v>9</v>
      </c>
      <c r="B821" s="45">
        <f t="shared" si="25"/>
        <v>45922</v>
      </c>
      <c r="C821" s="42" t="str">
        <f>IF(ISERROR(VLOOKUP(B821,'Aigen18-RF'!$C$3:$C$23,1,0)),"Нет","Да")</f>
        <v>Нет</v>
      </c>
      <c r="D821" s="43">
        <f t="shared" si="24"/>
        <v>365</v>
      </c>
      <c r="E821" s="44">
        <f>ROUND(('Все выпуски'!$L$3*'Все выпуски'!$L$6/100)/365*(B821-IF(C821="Нет",VLOOKUP(A821,'Aigen18-RF'!$A$2:$C$23,3,0),VLOOKUP((A821-1),'Aigen18-RF'!$A$2:$C$23,3,0))),2)</f>
        <v>3.51</v>
      </c>
      <c r="G821" s="43">
        <f>COUNTIF(D822:$D$1857,365)</f>
        <v>830</v>
      </c>
      <c r="H821" s="43">
        <f>COUNTIF(D822:$D$1857,366)</f>
        <v>206</v>
      </c>
      <c r="I821" s="2"/>
    </row>
    <row r="822" spans="1:9" x14ac:dyDescent="0.25">
      <c r="A822" s="1">
        <f>COUNTIF($C$2:C822,"Да")</f>
        <v>9</v>
      </c>
      <c r="B822" s="45">
        <f t="shared" si="25"/>
        <v>45923</v>
      </c>
      <c r="C822" s="42" t="str">
        <f>IF(ISERROR(VLOOKUP(B822,'Aigen18-RF'!$C$3:$C$23,1,0)),"Нет","Да")</f>
        <v>Нет</v>
      </c>
      <c r="D822" s="43">
        <f t="shared" si="24"/>
        <v>365</v>
      </c>
      <c r="E822" s="44">
        <f>ROUND(('Все выпуски'!$L$3*'Все выпуски'!$L$6/100)/365*(B822-IF(C822="Нет",VLOOKUP(A822,'Aigen18-RF'!$A$2:$C$23,3,0),VLOOKUP((A822-1),'Aigen18-RF'!$A$2:$C$23,3,0))),2)</f>
        <v>3.62</v>
      </c>
      <c r="G822" s="43">
        <f>COUNTIF(D823:$D$1857,365)</f>
        <v>829</v>
      </c>
      <c r="H822" s="43">
        <f>COUNTIF(D823:$D$1857,366)</f>
        <v>206</v>
      </c>
      <c r="I822" s="2"/>
    </row>
    <row r="823" spans="1:9" x14ac:dyDescent="0.25">
      <c r="A823" s="1">
        <f>COUNTIF($C$2:C823,"Да")</f>
        <v>9</v>
      </c>
      <c r="B823" s="45">
        <f t="shared" si="25"/>
        <v>45924</v>
      </c>
      <c r="C823" s="42" t="str">
        <f>IF(ISERROR(VLOOKUP(B823,'Aigen18-RF'!$C$3:$C$23,1,0)),"Нет","Да")</f>
        <v>Нет</v>
      </c>
      <c r="D823" s="43">
        <f t="shared" si="24"/>
        <v>365</v>
      </c>
      <c r="E823" s="44">
        <f>ROUND(('Все выпуски'!$L$3*'Все выпуски'!$L$6/100)/365*(B823-IF(C823="Нет",VLOOKUP(A823,'Aigen18-RF'!$A$2:$C$23,3,0),VLOOKUP((A823-1),'Aigen18-RF'!$A$2:$C$23,3,0))),2)</f>
        <v>3.73</v>
      </c>
      <c r="G823" s="43">
        <f>COUNTIF(D824:$D$1857,365)</f>
        <v>828</v>
      </c>
      <c r="H823" s="43">
        <f>COUNTIF(D824:$D$1857,366)</f>
        <v>206</v>
      </c>
      <c r="I823" s="2"/>
    </row>
    <row r="824" spans="1:9" x14ac:dyDescent="0.25">
      <c r="A824" s="1">
        <f>COUNTIF($C$2:C824,"Да")</f>
        <v>9</v>
      </c>
      <c r="B824" s="45">
        <f t="shared" si="25"/>
        <v>45925</v>
      </c>
      <c r="C824" s="42" t="str">
        <f>IF(ISERROR(VLOOKUP(B824,'Aigen18-RF'!$C$3:$C$23,1,0)),"Нет","Да")</f>
        <v>Нет</v>
      </c>
      <c r="D824" s="43">
        <f t="shared" si="24"/>
        <v>365</v>
      </c>
      <c r="E824" s="44">
        <f>ROUND(('Все выпуски'!$L$3*'Все выпуски'!$L$6/100)/365*(B824-IF(C824="Нет",VLOOKUP(A824,'Aigen18-RF'!$A$2:$C$23,3,0),VLOOKUP((A824-1),'Aigen18-RF'!$A$2:$C$23,3,0))),2)</f>
        <v>3.84</v>
      </c>
      <c r="G824" s="43">
        <f>COUNTIF(D825:$D$1857,365)</f>
        <v>827</v>
      </c>
      <c r="H824" s="43">
        <f>COUNTIF(D825:$D$1857,366)</f>
        <v>206</v>
      </c>
      <c r="I824" s="2"/>
    </row>
    <row r="825" spans="1:9" x14ac:dyDescent="0.25">
      <c r="A825" s="1">
        <f>COUNTIF($C$2:C825,"Да")</f>
        <v>9</v>
      </c>
      <c r="B825" s="45">
        <f t="shared" si="25"/>
        <v>45926</v>
      </c>
      <c r="C825" s="42" t="str">
        <f>IF(ISERROR(VLOOKUP(B825,'Aigen18-RF'!$C$3:$C$23,1,0)),"Нет","Да")</f>
        <v>Нет</v>
      </c>
      <c r="D825" s="43">
        <f t="shared" si="24"/>
        <v>365</v>
      </c>
      <c r="E825" s="44">
        <f>ROUND(('Все выпуски'!$L$3*'Все выпуски'!$L$6/100)/365*(B825-IF(C825="Нет",VLOOKUP(A825,'Aigen18-RF'!$A$2:$C$23,3,0),VLOOKUP((A825-1),'Aigen18-RF'!$A$2:$C$23,3,0))),2)</f>
        <v>3.95</v>
      </c>
      <c r="G825" s="43">
        <f>COUNTIF(D826:$D$1857,365)</f>
        <v>826</v>
      </c>
      <c r="H825" s="43">
        <f>COUNTIF(D826:$D$1857,366)</f>
        <v>206</v>
      </c>
      <c r="I825" s="2"/>
    </row>
    <row r="826" spans="1:9" x14ac:dyDescent="0.25">
      <c r="A826" s="1">
        <f>COUNTIF($C$2:C826,"Да")</f>
        <v>9</v>
      </c>
      <c r="B826" s="45">
        <f t="shared" si="25"/>
        <v>45927</v>
      </c>
      <c r="C826" s="42" t="str">
        <f>IF(ISERROR(VLOOKUP(B826,'Aigen18-RF'!$C$3:$C$23,1,0)),"Нет","Да")</f>
        <v>Нет</v>
      </c>
      <c r="D826" s="43">
        <f t="shared" si="24"/>
        <v>365</v>
      </c>
      <c r="E826" s="44">
        <f>ROUND(('Все выпуски'!$L$3*'Все выпуски'!$L$6/100)/365*(B826-IF(C826="Нет",VLOOKUP(A826,'Aigen18-RF'!$A$2:$C$23,3,0),VLOOKUP((A826-1),'Aigen18-RF'!$A$2:$C$23,3,0))),2)</f>
        <v>4.05</v>
      </c>
      <c r="G826" s="43">
        <f>COUNTIF(D827:$D$1857,365)</f>
        <v>825</v>
      </c>
      <c r="H826" s="43">
        <f>COUNTIF(D827:$D$1857,366)</f>
        <v>206</v>
      </c>
      <c r="I826" s="2"/>
    </row>
    <row r="827" spans="1:9" x14ac:dyDescent="0.25">
      <c r="A827" s="1">
        <f>COUNTIF($C$2:C827,"Да")</f>
        <v>9</v>
      </c>
      <c r="B827" s="45">
        <f t="shared" si="25"/>
        <v>45928</v>
      </c>
      <c r="C827" s="42" t="str">
        <f>IF(ISERROR(VLOOKUP(B827,'Aigen18-RF'!$C$3:$C$23,1,0)),"Нет","Да")</f>
        <v>Нет</v>
      </c>
      <c r="D827" s="43">
        <f t="shared" si="24"/>
        <v>365</v>
      </c>
      <c r="E827" s="44">
        <f>ROUND(('Все выпуски'!$L$3*'Все выпуски'!$L$6/100)/365*(B827-IF(C827="Нет",VLOOKUP(A827,'Aigen18-RF'!$A$2:$C$23,3,0),VLOOKUP((A827-1),'Aigen18-RF'!$A$2:$C$23,3,0))),2)</f>
        <v>4.16</v>
      </c>
      <c r="G827" s="43">
        <f>COUNTIF(D828:$D$1857,365)</f>
        <v>824</v>
      </c>
      <c r="H827" s="43">
        <f>COUNTIF(D828:$D$1857,366)</f>
        <v>206</v>
      </c>
      <c r="I827" s="2"/>
    </row>
    <row r="828" spans="1:9" x14ac:dyDescent="0.25">
      <c r="A828" s="1">
        <f>COUNTIF($C$2:C828,"Да")</f>
        <v>9</v>
      </c>
      <c r="B828" s="45">
        <f t="shared" si="25"/>
        <v>45929</v>
      </c>
      <c r="C828" s="42" t="str">
        <f>IF(ISERROR(VLOOKUP(B828,'Aigen18-RF'!$C$3:$C$23,1,0)),"Нет","Да")</f>
        <v>Нет</v>
      </c>
      <c r="D828" s="43">
        <f t="shared" si="24"/>
        <v>365</v>
      </c>
      <c r="E828" s="44">
        <f>ROUND(('Все выпуски'!$L$3*'Все выпуски'!$L$6/100)/365*(B828-IF(C828="Нет",VLOOKUP(A828,'Aigen18-RF'!$A$2:$C$23,3,0),VLOOKUP((A828-1),'Aigen18-RF'!$A$2:$C$23,3,0))),2)</f>
        <v>4.2699999999999996</v>
      </c>
      <c r="G828" s="43">
        <f>COUNTIF(D829:$D$1857,365)</f>
        <v>823</v>
      </c>
      <c r="H828" s="43">
        <f>COUNTIF(D829:$D$1857,366)</f>
        <v>206</v>
      </c>
      <c r="I828" s="2"/>
    </row>
    <row r="829" spans="1:9" x14ac:dyDescent="0.25">
      <c r="A829" s="1">
        <f>COUNTIF($C$2:C829,"Да")</f>
        <v>9</v>
      </c>
      <c r="B829" s="45">
        <f t="shared" si="25"/>
        <v>45930</v>
      </c>
      <c r="C829" s="42" t="str">
        <f>IF(ISERROR(VLOOKUP(B829,'Aigen18-RF'!$C$3:$C$23,1,0)),"Нет","Да")</f>
        <v>Нет</v>
      </c>
      <c r="D829" s="43">
        <f t="shared" si="24"/>
        <v>365</v>
      </c>
      <c r="E829" s="44">
        <f>ROUND(('Все выпуски'!$L$3*'Все выпуски'!$L$6/100)/365*(B829-IF(C829="Нет",VLOOKUP(A829,'Aigen18-RF'!$A$2:$C$23,3,0),VLOOKUP((A829-1),'Aigen18-RF'!$A$2:$C$23,3,0))),2)</f>
        <v>4.38</v>
      </c>
      <c r="G829" s="43">
        <f>COUNTIF(D830:$D$1857,365)</f>
        <v>822</v>
      </c>
      <c r="H829" s="43">
        <f>COUNTIF(D830:$D$1857,366)</f>
        <v>206</v>
      </c>
      <c r="I829" s="2"/>
    </row>
    <row r="830" spans="1:9" x14ac:dyDescent="0.25">
      <c r="A830" s="1">
        <f>COUNTIF($C$2:C830,"Да")</f>
        <v>9</v>
      </c>
      <c r="B830" s="45">
        <f t="shared" si="25"/>
        <v>45931</v>
      </c>
      <c r="C830" s="42" t="str">
        <f>IF(ISERROR(VLOOKUP(B830,'Aigen18-RF'!$C$3:$C$23,1,0)),"Нет","Да")</f>
        <v>Нет</v>
      </c>
      <c r="D830" s="43">
        <f t="shared" si="24"/>
        <v>365</v>
      </c>
      <c r="E830" s="44">
        <f>ROUND(('Все выпуски'!$L$3*'Все выпуски'!$L$6/100)/365*(B830-IF(C830="Нет",VLOOKUP(A830,'Aigen18-RF'!$A$2:$C$23,3,0),VLOOKUP((A830-1),'Aigen18-RF'!$A$2:$C$23,3,0))),2)</f>
        <v>4.49</v>
      </c>
      <c r="G830" s="43">
        <f>COUNTIF(D831:$D$1857,365)</f>
        <v>821</v>
      </c>
      <c r="H830" s="43">
        <f>COUNTIF(D831:$D$1857,366)</f>
        <v>206</v>
      </c>
      <c r="I830" s="2"/>
    </row>
    <row r="831" spans="1:9" x14ac:dyDescent="0.25">
      <c r="A831" s="1">
        <f>COUNTIF($C$2:C831,"Да")</f>
        <v>9</v>
      </c>
      <c r="B831" s="45">
        <f t="shared" si="25"/>
        <v>45932</v>
      </c>
      <c r="C831" s="42" t="str">
        <f>IF(ISERROR(VLOOKUP(B831,'Aigen18-RF'!$C$3:$C$23,1,0)),"Нет","Да")</f>
        <v>Нет</v>
      </c>
      <c r="D831" s="43">
        <f t="shared" si="24"/>
        <v>365</v>
      </c>
      <c r="E831" s="44">
        <f>ROUND(('Все выпуски'!$L$3*'Все выпуски'!$L$6/100)/365*(B831-IF(C831="Нет",VLOOKUP(A831,'Aigen18-RF'!$A$2:$C$23,3,0),VLOOKUP((A831-1),'Aigen18-RF'!$A$2:$C$23,3,0))),2)</f>
        <v>4.5999999999999996</v>
      </c>
      <c r="G831" s="43">
        <f>COUNTIF(D832:$D$1857,365)</f>
        <v>820</v>
      </c>
      <c r="H831" s="43">
        <f>COUNTIF(D832:$D$1857,366)</f>
        <v>206</v>
      </c>
      <c r="I831" s="2"/>
    </row>
    <row r="832" spans="1:9" x14ac:dyDescent="0.25">
      <c r="A832" s="1">
        <f>COUNTIF($C$2:C832,"Да")</f>
        <v>9</v>
      </c>
      <c r="B832" s="45">
        <f t="shared" si="25"/>
        <v>45933</v>
      </c>
      <c r="C832" s="42" t="str">
        <f>IF(ISERROR(VLOOKUP(B832,'Aigen18-RF'!$C$3:$C$23,1,0)),"Нет","Да")</f>
        <v>Нет</v>
      </c>
      <c r="D832" s="43">
        <f t="shared" si="24"/>
        <v>365</v>
      </c>
      <c r="E832" s="44">
        <f>ROUND(('Все выпуски'!$L$3*'Все выпуски'!$L$6/100)/365*(B832-IF(C832="Нет",VLOOKUP(A832,'Aigen18-RF'!$A$2:$C$23,3,0),VLOOKUP((A832-1),'Aigen18-RF'!$A$2:$C$23,3,0))),2)</f>
        <v>4.71</v>
      </c>
      <c r="G832" s="43">
        <f>COUNTIF(D833:$D$1857,365)</f>
        <v>819</v>
      </c>
      <c r="H832" s="43">
        <f>COUNTIF(D833:$D$1857,366)</f>
        <v>206</v>
      </c>
      <c r="I832" s="2"/>
    </row>
    <row r="833" spans="1:9" x14ac:dyDescent="0.25">
      <c r="A833" s="1">
        <f>COUNTIF($C$2:C833,"Да")</f>
        <v>9</v>
      </c>
      <c r="B833" s="45">
        <f t="shared" si="25"/>
        <v>45934</v>
      </c>
      <c r="C833" s="42" t="str">
        <f>IF(ISERROR(VLOOKUP(B833,'Aigen18-RF'!$C$3:$C$23,1,0)),"Нет","Да")</f>
        <v>Нет</v>
      </c>
      <c r="D833" s="43">
        <f t="shared" si="24"/>
        <v>365</v>
      </c>
      <c r="E833" s="44">
        <f>ROUND(('Все выпуски'!$L$3*'Все выпуски'!$L$6/100)/365*(B833-IF(C833="Нет",VLOOKUP(A833,'Aigen18-RF'!$A$2:$C$23,3,0),VLOOKUP((A833-1),'Aigen18-RF'!$A$2:$C$23,3,0))),2)</f>
        <v>4.82</v>
      </c>
      <c r="G833" s="43">
        <f>COUNTIF(D834:$D$1857,365)</f>
        <v>818</v>
      </c>
      <c r="H833" s="43">
        <f>COUNTIF(D834:$D$1857,366)</f>
        <v>206</v>
      </c>
      <c r="I833" s="2"/>
    </row>
    <row r="834" spans="1:9" x14ac:dyDescent="0.25">
      <c r="A834" s="1">
        <f>COUNTIF($C$2:C834,"Да")</f>
        <v>9</v>
      </c>
      <c r="B834" s="45">
        <f t="shared" si="25"/>
        <v>45935</v>
      </c>
      <c r="C834" s="42" t="str">
        <f>IF(ISERROR(VLOOKUP(B834,'Aigen18-RF'!$C$3:$C$23,1,0)),"Нет","Да")</f>
        <v>Нет</v>
      </c>
      <c r="D834" s="43">
        <f t="shared" si="24"/>
        <v>365</v>
      </c>
      <c r="E834" s="44">
        <f>ROUND(('Все выпуски'!$L$3*'Все выпуски'!$L$6/100)/365*(B834-IF(C834="Нет",VLOOKUP(A834,'Aigen18-RF'!$A$2:$C$23,3,0),VLOOKUP((A834-1),'Aigen18-RF'!$A$2:$C$23,3,0))),2)</f>
        <v>4.93</v>
      </c>
      <c r="G834" s="43">
        <f>COUNTIF(D835:$D$1857,365)</f>
        <v>817</v>
      </c>
      <c r="H834" s="43">
        <f>COUNTIF(D835:$D$1857,366)</f>
        <v>206</v>
      </c>
      <c r="I834" s="2"/>
    </row>
    <row r="835" spans="1:9" x14ac:dyDescent="0.25">
      <c r="A835" s="1">
        <f>COUNTIF($C$2:C835,"Да")</f>
        <v>9</v>
      </c>
      <c r="B835" s="45">
        <f t="shared" si="25"/>
        <v>45936</v>
      </c>
      <c r="C835" s="42" t="str">
        <f>IF(ISERROR(VLOOKUP(B835,'Aigen18-RF'!$C$3:$C$23,1,0)),"Нет","Да")</f>
        <v>Нет</v>
      </c>
      <c r="D835" s="43">
        <f t="shared" ref="D835:D898" si="26">IF(MOD(YEAR(B835),4)=0,366,365)</f>
        <v>365</v>
      </c>
      <c r="E835" s="44">
        <f>ROUND(('Все выпуски'!$L$3*'Все выпуски'!$L$6/100)/365*(B835-IF(C835="Нет",VLOOKUP(A835,'Aigen18-RF'!$A$2:$C$23,3,0),VLOOKUP((A835-1),'Aigen18-RF'!$A$2:$C$23,3,0))),2)</f>
        <v>5.04</v>
      </c>
      <c r="G835" s="43">
        <f>COUNTIF(D836:$D$1857,365)</f>
        <v>816</v>
      </c>
      <c r="H835" s="43">
        <f>COUNTIF(D836:$D$1857,366)</f>
        <v>206</v>
      </c>
      <c r="I835" s="2"/>
    </row>
    <row r="836" spans="1:9" x14ac:dyDescent="0.25">
      <c r="A836" s="1">
        <f>COUNTIF($C$2:C836,"Да")</f>
        <v>9</v>
      </c>
      <c r="B836" s="45">
        <f t="shared" ref="B836:B899" si="27">B835+1</f>
        <v>45937</v>
      </c>
      <c r="C836" s="42" t="str">
        <f>IF(ISERROR(VLOOKUP(B836,'Aigen18-RF'!$C$3:$C$23,1,0)),"Нет","Да")</f>
        <v>Нет</v>
      </c>
      <c r="D836" s="43">
        <f t="shared" si="26"/>
        <v>365</v>
      </c>
      <c r="E836" s="44">
        <f>ROUND(('Все выпуски'!$L$3*'Все выпуски'!$L$6/100)/365*(B836-IF(C836="Нет",VLOOKUP(A836,'Aigen18-RF'!$A$2:$C$23,3,0),VLOOKUP((A836-1),'Aigen18-RF'!$A$2:$C$23,3,0))),2)</f>
        <v>5.15</v>
      </c>
      <c r="G836" s="43">
        <f>COUNTIF(D837:$D$1857,365)</f>
        <v>815</v>
      </c>
      <c r="H836" s="43">
        <f>COUNTIF(D837:$D$1857,366)</f>
        <v>206</v>
      </c>
      <c r="I836" s="2"/>
    </row>
    <row r="837" spans="1:9" x14ac:dyDescent="0.25">
      <c r="A837" s="1">
        <f>COUNTIF($C$2:C837,"Да")</f>
        <v>9</v>
      </c>
      <c r="B837" s="45">
        <f t="shared" si="27"/>
        <v>45938</v>
      </c>
      <c r="C837" s="42" t="str">
        <f>IF(ISERROR(VLOOKUP(B837,'Aigen18-RF'!$C$3:$C$23,1,0)),"Нет","Да")</f>
        <v>Нет</v>
      </c>
      <c r="D837" s="43">
        <f t="shared" si="26"/>
        <v>365</v>
      </c>
      <c r="E837" s="44">
        <f>ROUND(('Все выпуски'!$L$3*'Все выпуски'!$L$6/100)/365*(B837-IF(C837="Нет",VLOOKUP(A837,'Aigen18-RF'!$A$2:$C$23,3,0),VLOOKUP((A837-1),'Aigen18-RF'!$A$2:$C$23,3,0))),2)</f>
        <v>5.26</v>
      </c>
      <c r="G837" s="43">
        <f>COUNTIF(D838:$D$1857,365)</f>
        <v>814</v>
      </c>
      <c r="H837" s="43">
        <f>COUNTIF(D838:$D$1857,366)</f>
        <v>206</v>
      </c>
      <c r="I837" s="2"/>
    </row>
    <row r="838" spans="1:9" x14ac:dyDescent="0.25">
      <c r="A838" s="1">
        <f>COUNTIF($C$2:C838,"Да")</f>
        <v>9</v>
      </c>
      <c r="B838" s="45">
        <f t="shared" si="27"/>
        <v>45939</v>
      </c>
      <c r="C838" s="42" t="str">
        <f>IF(ISERROR(VLOOKUP(B838,'Aigen18-RF'!$C$3:$C$23,1,0)),"Нет","Да")</f>
        <v>Нет</v>
      </c>
      <c r="D838" s="43">
        <f t="shared" si="26"/>
        <v>365</v>
      </c>
      <c r="E838" s="44">
        <f>ROUND(('Все выпуски'!$L$3*'Все выпуски'!$L$6/100)/365*(B838-IF(C838="Нет",VLOOKUP(A838,'Aigen18-RF'!$A$2:$C$23,3,0),VLOOKUP((A838-1),'Aigen18-RF'!$A$2:$C$23,3,0))),2)</f>
        <v>5.37</v>
      </c>
      <c r="G838" s="43">
        <f>COUNTIF(D839:$D$1857,365)</f>
        <v>813</v>
      </c>
      <c r="H838" s="43">
        <f>COUNTIF(D839:$D$1857,366)</f>
        <v>206</v>
      </c>
      <c r="I838" s="2"/>
    </row>
    <row r="839" spans="1:9" x14ac:dyDescent="0.25">
      <c r="A839" s="1">
        <f>COUNTIF($C$2:C839,"Да")</f>
        <v>9</v>
      </c>
      <c r="B839" s="45">
        <f t="shared" si="27"/>
        <v>45940</v>
      </c>
      <c r="C839" s="42" t="str">
        <f>IF(ISERROR(VLOOKUP(B839,'Aigen18-RF'!$C$3:$C$23,1,0)),"Нет","Да")</f>
        <v>Нет</v>
      </c>
      <c r="D839" s="43">
        <f t="shared" si="26"/>
        <v>365</v>
      </c>
      <c r="E839" s="44">
        <f>ROUND(('Все выпуски'!$L$3*'Все выпуски'!$L$6/100)/365*(B839-IF(C839="Нет",VLOOKUP(A839,'Aigen18-RF'!$A$2:$C$23,3,0),VLOOKUP((A839-1),'Aigen18-RF'!$A$2:$C$23,3,0))),2)</f>
        <v>5.48</v>
      </c>
      <c r="G839" s="43">
        <f>COUNTIF(D840:$D$1857,365)</f>
        <v>812</v>
      </c>
      <c r="H839" s="43">
        <f>COUNTIF(D840:$D$1857,366)</f>
        <v>206</v>
      </c>
      <c r="I839" s="2"/>
    </row>
    <row r="840" spans="1:9" x14ac:dyDescent="0.25">
      <c r="A840" s="1">
        <f>COUNTIF($C$2:C840,"Да")</f>
        <v>9</v>
      </c>
      <c r="B840" s="45">
        <f t="shared" si="27"/>
        <v>45941</v>
      </c>
      <c r="C840" s="42" t="str">
        <f>IF(ISERROR(VLOOKUP(B840,'Aigen18-RF'!$C$3:$C$23,1,0)),"Нет","Да")</f>
        <v>Нет</v>
      </c>
      <c r="D840" s="43">
        <f t="shared" si="26"/>
        <v>365</v>
      </c>
      <c r="E840" s="44">
        <f>ROUND(('Все выпуски'!$L$3*'Все выпуски'!$L$6/100)/365*(B840-IF(C840="Нет",VLOOKUP(A840,'Aigen18-RF'!$A$2:$C$23,3,0),VLOOKUP((A840-1),'Aigen18-RF'!$A$2:$C$23,3,0))),2)</f>
        <v>5.59</v>
      </c>
      <c r="G840" s="43">
        <f>COUNTIF(D841:$D$1857,365)</f>
        <v>811</v>
      </c>
      <c r="H840" s="43">
        <f>COUNTIF(D841:$D$1857,366)</f>
        <v>206</v>
      </c>
      <c r="I840" s="2"/>
    </row>
    <row r="841" spans="1:9" x14ac:dyDescent="0.25">
      <c r="A841" s="1">
        <f>COUNTIF($C$2:C841,"Да")</f>
        <v>9</v>
      </c>
      <c r="B841" s="45">
        <f t="shared" si="27"/>
        <v>45942</v>
      </c>
      <c r="C841" s="42" t="str">
        <f>IF(ISERROR(VLOOKUP(B841,'Aigen18-RF'!$C$3:$C$23,1,0)),"Нет","Да")</f>
        <v>Нет</v>
      </c>
      <c r="D841" s="43">
        <f t="shared" si="26"/>
        <v>365</v>
      </c>
      <c r="E841" s="44">
        <f>ROUND(('Все выпуски'!$L$3*'Все выпуски'!$L$6/100)/365*(B841-IF(C841="Нет",VLOOKUP(A841,'Aigen18-RF'!$A$2:$C$23,3,0),VLOOKUP((A841-1),'Aigen18-RF'!$A$2:$C$23,3,0))),2)</f>
        <v>5.7</v>
      </c>
      <c r="G841" s="43">
        <f>COUNTIF(D842:$D$1857,365)</f>
        <v>810</v>
      </c>
      <c r="H841" s="43">
        <f>COUNTIF(D842:$D$1857,366)</f>
        <v>206</v>
      </c>
      <c r="I841" s="2"/>
    </row>
    <row r="842" spans="1:9" x14ac:dyDescent="0.25">
      <c r="A842" s="1">
        <f>COUNTIF($C$2:C842,"Да")</f>
        <v>9</v>
      </c>
      <c r="B842" s="45">
        <f t="shared" si="27"/>
        <v>45943</v>
      </c>
      <c r="C842" s="42" t="str">
        <f>IF(ISERROR(VLOOKUP(B842,'Aigen18-RF'!$C$3:$C$23,1,0)),"Нет","Да")</f>
        <v>Нет</v>
      </c>
      <c r="D842" s="43">
        <f t="shared" si="26"/>
        <v>365</v>
      </c>
      <c r="E842" s="44">
        <f>ROUND(('Все выпуски'!$L$3*'Все выпуски'!$L$6/100)/365*(B842-IF(C842="Нет",VLOOKUP(A842,'Aigen18-RF'!$A$2:$C$23,3,0),VLOOKUP((A842-1),'Aigen18-RF'!$A$2:$C$23,3,0))),2)</f>
        <v>5.81</v>
      </c>
      <c r="G842" s="43">
        <f>COUNTIF(D843:$D$1857,365)</f>
        <v>809</v>
      </c>
      <c r="H842" s="43">
        <f>COUNTIF(D843:$D$1857,366)</f>
        <v>206</v>
      </c>
      <c r="I842" s="2"/>
    </row>
    <row r="843" spans="1:9" x14ac:dyDescent="0.25">
      <c r="A843" s="1">
        <f>COUNTIF($C$2:C843,"Да")</f>
        <v>9</v>
      </c>
      <c r="B843" s="45">
        <f t="shared" si="27"/>
        <v>45944</v>
      </c>
      <c r="C843" s="42" t="str">
        <f>IF(ISERROR(VLOOKUP(B843,'Aigen18-RF'!$C$3:$C$23,1,0)),"Нет","Да")</f>
        <v>Нет</v>
      </c>
      <c r="D843" s="43">
        <f t="shared" si="26"/>
        <v>365</v>
      </c>
      <c r="E843" s="44">
        <f>ROUND(('Все выпуски'!$L$3*'Все выпуски'!$L$6/100)/365*(B843-IF(C843="Нет",VLOOKUP(A843,'Aigen18-RF'!$A$2:$C$23,3,0),VLOOKUP((A843-1),'Aigen18-RF'!$A$2:$C$23,3,0))),2)</f>
        <v>5.92</v>
      </c>
      <c r="G843" s="43">
        <f>COUNTIF(D844:$D$1857,365)</f>
        <v>808</v>
      </c>
      <c r="H843" s="43">
        <f>COUNTIF(D844:$D$1857,366)</f>
        <v>206</v>
      </c>
      <c r="I843" s="2"/>
    </row>
    <row r="844" spans="1:9" x14ac:dyDescent="0.25">
      <c r="A844" s="1">
        <f>COUNTIF($C$2:C844,"Да")</f>
        <v>9</v>
      </c>
      <c r="B844" s="45">
        <f t="shared" si="27"/>
        <v>45945</v>
      </c>
      <c r="C844" s="42" t="str">
        <f>IF(ISERROR(VLOOKUP(B844,'Aigen18-RF'!$C$3:$C$23,1,0)),"Нет","Да")</f>
        <v>Нет</v>
      </c>
      <c r="D844" s="43">
        <f t="shared" si="26"/>
        <v>365</v>
      </c>
      <c r="E844" s="44">
        <f>ROUND(('Все выпуски'!$L$3*'Все выпуски'!$L$6/100)/365*(B844-IF(C844="Нет",VLOOKUP(A844,'Aigen18-RF'!$A$2:$C$23,3,0),VLOOKUP((A844-1),'Aigen18-RF'!$A$2:$C$23,3,0))),2)</f>
        <v>6.03</v>
      </c>
      <c r="G844" s="43">
        <f>COUNTIF(D845:$D$1857,365)</f>
        <v>807</v>
      </c>
      <c r="H844" s="43">
        <f>COUNTIF(D845:$D$1857,366)</f>
        <v>206</v>
      </c>
      <c r="I844" s="2"/>
    </row>
    <row r="845" spans="1:9" x14ac:dyDescent="0.25">
      <c r="A845" s="1">
        <f>COUNTIF($C$2:C845,"Да")</f>
        <v>9</v>
      </c>
      <c r="B845" s="45">
        <f t="shared" si="27"/>
        <v>45946</v>
      </c>
      <c r="C845" s="42" t="str">
        <f>IF(ISERROR(VLOOKUP(B845,'Aigen18-RF'!$C$3:$C$23,1,0)),"Нет","Да")</f>
        <v>Нет</v>
      </c>
      <c r="D845" s="43">
        <f t="shared" si="26"/>
        <v>365</v>
      </c>
      <c r="E845" s="44">
        <f>ROUND(('Все выпуски'!$L$3*'Все выпуски'!$L$6/100)/365*(B845-IF(C845="Нет",VLOOKUP(A845,'Aigen18-RF'!$A$2:$C$23,3,0),VLOOKUP((A845-1),'Aigen18-RF'!$A$2:$C$23,3,0))),2)</f>
        <v>6.14</v>
      </c>
      <c r="G845" s="43">
        <f>COUNTIF(D846:$D$1857,365)</f>
        <v>806</v>
      </c>
      <c r="H845" s="43">
        <f>COUNTIF(D846:$D$1857,366)</f>
        <v>206</v>
      </c>
      <c r="I845" s="2"/>
    </row>
    <row r="846" spans="1:9" x14ac:dyDescent="0.25">
      <c r="A846" s="1">
        <f>COUNTIF($C$2:C846,"Да")</f>
        <v>9</v>
      </c>
      <c r="B846" s="45">
        <f t="shared" si="27"/>
        <v>45947</v>
      </c>
      <c r="C846" s="42" t="str">
        <f>IF(ISERROR(VLOOKUP(B846,'Aigen18-RF'!$C$3:$C$23,1,0)),"Нет","Да")</f>
        <v>Нет</v>
      </c>
      <c r="D846" s="43">
        <f t="shared" si="26"/>
        <v>365</v>
      </c>
      <c r="E846" s="44">
        <f>ROUND(('Все выпуски'!$L$3*'Все выпуски'!$L$6/100)/365*(B846-IF(C846="Нет",VLOOKUP(A846,'Aigen18-RF'!$A$2:$C$23,3,0),VLOOKUP((A846-1),'Aigen18-RF'!$A$2:$C$23,3,0))),2)</f>
        <v>6.25</v>
      </c>
      <c r="G846" s="43">
        <f>COUNTIF(D847:$D$1857,365)</f>
        <v>805</v>
      </c>
      <c r="H846" s="43">
        <f>COUNTIF(D847:$D$1857,366)</f>
        <v>206</v>
      </c>
      <c r="I846" s="2"/>
    </row>
    <row r="847" spans="1:9" x14ac:dyDescent="0.25">
      <c r="A847" s="1">
        <f>COUNTIF($C$2:C847,"Да")</f>
        <v>9</v>
      </c>
      <c r="B847" s="45">
        <f t="shared" si="27"/>
        <v>45948</v>
      </c>
      <c r="C847" s="42" t="str">
        <f>IF(ISERROR(VLOOKUP(B847,'Aigen18-RF'!$C$3:$C$23,1,0)),"Нет","Да")</f>
        <v>Нет</v>
      </c>
      <c r="D847" s="43">
        <f t="shared" si="26"/>
        <v>365</v>
      </c>
      <c r="E847" s="44">
        <f>ROUND(('Все выпуски'!$L$3*'Все выпуски'!$L$6/100)/365*(B847-IF(C847="Нет",VLOOKUP(A847,'Aigen18-RF'!$A$2:$C$23,3,0),VLOOKUP((A847-1),'Aigen18-RF'!$A$2:$C$23,3,0))),2)</f>
        <v>6.36</v>
      </c>
      <c r="G847" s="43">
        <f>COUNTIF(D848:$D$1857,365)</f>
        <v>804</v>
      </c>
      <c r="H847" s="43">
        <f>COUNTIF(D848:$D$1857,366)</f>
        <v>206</v>
      </c>
      <c r="I847" s="2"/>
    </row>
    <row r="848" spans="1:9" x14ac:dyDescent="0.25">
      <c r="A848" s="1">
        <f>COUNTIF($C$2:C848,"Да")</f>
        <v>9</v>
      </c>
      <c r="B848" s="45">
        <f t="shared" si="27"/>
        <v>45949</v>
      </c>
      <c r="C848" s="42" t="str">
        <f>IF(ISERROR(VLOOKUP(B848,'Aigen18-RF'!$C$3:$C$23,1,0)),"Нет","Да")</f>
        <v>Нет</v>
      </c>
      <c r="D848" s="43">
        <f t="shared" si="26"/>
        <v>365</v>
      </c>
      <c r="E848" s="44">
        <f>ROUND(('Все выпуски'!$L$3*'Все выпуски'!$L$6/100)/365*(B848-IF(C848="Нет",VLOOKUP(A848,'Aigen18-RF'!$A$2:$C$23,3,0),VLOOKUP((A848-1),'Aigen18-RF'!$A$2:$C$23,3,0))),2)</f>
        <v>6.47</v>
      </c>
      <c r="G848" s="43">
        <f>COUNTIF(D849:$D$1857,365)</f>
        <v>803</v>
      </c>
      <c r="H848" s="43">
        <f>COUNTIF(D849:$D$1857,366)</f>
        <v>206</v>
      </c>
      <c r="I848" s="2"/>
    </row>
    <row r="849" spans="1:9" x14ac:dyDescent="0.25">
      <c r="A849" s="1">
        <f>COUNTIF($C$2:C849,"Да")</f>
        <v>9</v>
      </c>
      <c r="B849" s="45">
        <f t="shared" si="27"/>
        <v>45950</v>
      </c>
      <c r="C849" s="42" t="str">
        <f>IF(ISERROR(VLOOKUP(B849,'Aigen18-RF'!$C$3:$C$23,1,0)),"Нет","Да")</f>
        <v>Нет</v>
      </c>
      <c r="D849" s="43">
        <f t="shared" si="26"/>
        <v>365</v>
      </c>
      <c r="E849" s="44">
        <f>ROUND(('Все выпуски'!$L$3*'Все выпуски'!$L$6/100)/365*(B849-IF(C849="Нет",VLOOKUP(A849,'Aigen18-RF'!$A$2:$C$23,3,0),VLOOKUP((A849-1),'Aigen18-RF'!$A$2:$C$23,3,0))),2)</f>
        <v>6.58</v>
      </c>
      <c r="G849" s="43">
        <f>COUNTIF(D850:$D$1857,365)</f>
        <v>802</v>
      </c>
      <c r="H849" s="43">
        <f>COUNTIF(D850:$D$1857,366)</f>
        <v>206</v>
      </c>
      <c r="I849" s="2"/>
    </row>
    <row r="850" spans="1:9" x14ac:dyDescent="0.25">
      <c r="A850" s="1">
        <f>COUNTIF($C$2:C850,"Да")</f>
        <v>9</v>
      </c>
      <c r="B850" s="45">
        <f t="shared" si="27"/>
        <v>45951</v>
      </c>
      <c r="C850" s="42" t="str">
        <f>IF(ISERROR(VLOOKUP(B850,'Aigen18-RF'!$C$3:$C$23,1,0)),"Нет","Да")</f>
        <v>Нет</v>
      </c>
      <c r="D850" s="43">
        <f t="shared" si="26"/>
        <v>365</v>
      </c>
      <c r="E850" s="44">
        <f>ROUND(('Все выпуски'!$L$3*'Все выпуски'!$L$6/100)/365*(B850-IF(C850="Нет",VLOOKUP(A850,'Aigen18-RF'!$A$2:$C$23,3,0),VLOOKUP((A850-1),'Aigen18-RF'!$A$2:$C$23,3,0))),2)</f>
        <v>6.68</v>
      </c>
      <c r="G850" s="43">
        <f>COUNTIF(D851:$D$1857,365)</f>
        <v>801</v>
      </c>
      <c r="H850" s="43">
        <f>COUNTIF(D851:$D$1857,366)</f>
        <v>206</v>
      </c>
      <c r="I850" s="2"/>
    </row>
    <row r="851" spans="1:9" x14ac:dyDescent="0.25">
      <c r="A851" s="1">
        <f>COUNTIF($C$2:C851,"Да")</f>
        <v>9</v>
      </c>
      <c r="B851" s="45">
        <f t="shared" si="27"/>
        <v>45952</v>
      </c>
      <c r="C851" s="42" t="str">
        <f>IF(ISERROR(VLOOKUP(B851,'Aigen18-RF'!$C$3:$C$23,1,0)),"Нет","Да")</f>
        <v>Нет</v>
      </c>
      <c r="D851" s="43">
        <f t="shared" si="26"/>
        <v>365</v>
      </c>
      <c r="E851" s="44">
        <f>ROUND(('Все выпуски'!$L$3*'Все выпуски'!$L$6/100)/365*(B851-IF(C851="Нет",VLOOKUP(A851,'Aigen18-RF'!$A$2:$C$23,3,0),VLOOKUP((A851-1),'Aigen18-RF'!$A$2:$C$23,3,0))),2)</f>
        <v>6.79</v>
      </c>
      <c r="G851" s="43">
        <f>COUNTIF(D852:$D$1857,365)</f>
        <v>800</v>
      </c>
      <c r="H851" s="43">
        <f>COUNTIF(D852:$D$1857,366)</f>
        <v>206</v>
      </c>
      <c r="I851" s="2"/>
    </row>
    <row r="852" spans="1:9" x14ac:dyDescent="0.25">
      <c r="A852" s="1">
        <f>COUNTIF($C$2:C852,"Да")</f>
        <v>9</v>
      </c>
      <c r="B852" s="45">
        <f t="shared" si="27"/>
        <v>45953</v>
      </c>
      <c r="C852" s="42" t="str">
        <f>IF(ISERROR(VLOOKUP(B852,'Aigen18-RF'!$C$3:$C$23,1,0)),"Нет","Да")</f>
        <v>Нет</v>
      </c>
      <c r="D852" s="43">
        <f t="shared" si="26"/>
        <v>365</v>
      </c>
      <c r="E852" s="44">
        <f>ROUND(('Все выпуски'!$L$3*'Все выпуски'!$L$6/100)/365*(B852-IF(C852="Нет",VLOOKUP(A852,'Aigen18-RF'!$A$2:$C$23,3,0),VLOOKUP((A852-1),'Aigen18-RF'!$A$2:$C$23,3,0))),2)</f>
        <v>6.9</v>
      </c>
      <c r="G852" s="43">
        <f>COUNTIF(D853:$D$1857,365)</f>
        <v>799</v>
      </c>
      <c r="H852" s="43">
        <f>COUNTIF(D853:$D$1857,366)</f>
        <v>206</v>
      </c>
      <c r="I852" s="2"/>
    </row>
    <row r="853" spans="1:9" x14ac:dyDescent="0.25">
      <c r="A853" s="1">
        <f>COUNTIF($C$2:C853,"Да")</f>
        <v>9</v>
      </c>
      <c r="B853" s="45">
        <f t="shared" si="27"/>
        <v>45954</v>
      </c>
      <c r="C853" s="42" t="str">
        <f>IF(ISERROR(VLOOKUP(B853,'Aigen18-RF'!$C$3:$C$23,1,0)),"Нет","Да")</f>
        <v>Нет</v>
      </c>
      <c r="D853" s="43">
        <f t="shared" si="26"/>
        <v>365</v>
      </c>
      <c r="E853" s="44">
        <f>ROUND(('Все выпуски'!$L$3*'Все выпуски'!$L$6/100)/365*(B853-IF(C853="Нет",VLOOKUP(A853,'Aigen18-RF'!$A$2:$C$23,3,0),VLOOKUP((A853-1),'Aigen18-RF'!$A$2:$C$23,3,0))),2)</f>
        <v>7.01</v>
      </c>
      <c r="G853" s="43">
        <f>COUNTIF(D854:$D$1857,365)</f>
        <v>798</v>
      </c>
      <c r="H853" s="43">
        <f>COUNTIF(D854:$D$1857,366)</f>
        <v>206</v>
      </c>
      <c r="I853" s="2"/>
    </row>
    <row r="854" spans="1:9" x14ac:dyDescent="0.25">
      <c r="A854" s="1">
        <f>COUNTIF($C$2:C854,"Да")</f>
        <v>9</v>
      </c>
      <c r="B854" s="45">
        <f t="shared" si="27"/>
        <v>45955</v>
      </c>
      <c r="C854" s="42" t="str">
        <f>IF(ISERROR(VLOOKUP(B854,'Aigen18-RF'!$C$3:$C$23,1,0)),"Нет","Да")</f>
        <v>Нет</v>
      </c>
      <c r="D854" s="43">
        <f t="shared" si="26"/>
        <v>365</v>
      </c>
      <c r="E854" s="44">
        <f>ROUND(('Все выпуски'!$L$3*'Все выпуски'!$L$6/100)/365*(B854-IF(C854="Нет",VLOOKUP(A854,'Aigen18-RF'!$A$2:$C$23,3,0),VLOOKUP((A854-1),'Aigen18-RF'!$A$2:$C$23,3,0))),2)</f>
        <v>7.12</v>
      </c>
      <c r="G854" s="43">
        <f>COUNTIF(D855:$D$1857,365)</f>
        <v>797</v>
      </c>
      <c r="H854" s="43">
        <f>COUNTIF(D855:$D$1857,366)</f>
        <v>206</v>
      </c>
      <c r="I854" s="2"/>
    </row>
    <row r="855" spans="1:9" x14ac:dyDescent="0.25">
      <c r="A855" s="1">
        <f>COUNTIF($C$2:C855,"Да")</f>
        <v>9</v>
      </c>
      <c r="B855" s="45">
        <f t="shared" si="27"/>
        <v>45956</v>
      </c>
      <c r="C855" s="42" t="str">
        <f>IF(ISERROR(VLOOKUP(B855,'Aigen18-RF'!$C$3:$C$23,1,0)),"Нет","Да")</f>
        <v>Нет</v>
      </c>
      <c r="D855" s="43">
        <f t="shared" si="26"/>
        <v>365</v>
      </c>
      <c r="E855" s="44">
        <f>ROUND(('Все выпуски'!$L$3*'Все выпуски'!$L$6/100)/365*(B855-IF(C855="Нет",VLOOKUP(A855,'Aigen18-RF'!$A$2:$C$23,3,0),VLOOKUP((A855-1),'Aigen18-RF'!$A$2:$C$23,3,0))),2)</f>
        <v>7.23</v>
      </c>
      <c r="G855" s="43">
        <f>COUNTIF(D856:$D$1857,365)</f>
        <v>796</v>
      </c>
      <c r="H855" s="43">
        <f>COUNTIF(D856:$D$1857,366)</f>
        <v>206</v>
      </c>
      <c r="I855" s="2"/>
    </row>
    <row r="856" spans="1:9" x14ac:dyDescent="0.25">
      <c r="A856" s="1">
        <f>COUNTIF($C$2:C856,"Да")</f>
        <v>9</v>
      </c>
      <c r="B856" s="45">
        <f t="shared" si="27"/>
        <v>45957</v>
      </c>
      <c r="C856" s="42" t="str">
        <f>IF(ISERROR(VLOOKUP(B856,'Aigen18-RF'!$C$3:$C$23,1,0)),"Нет","Да")</f>
        <v>Нет</v>
      </c>
      <c r="D856" s="43">
        <f t="shared" si="26"/>
        <v>365</v>
      </c>
      <c r="E856" s="44">
        <f>ROUND(('Все выпуски'!$L$3*'Все выпуски'!$L$6/100)/365*(B856-IF(C856="Нет",VLOOKUP(A856,'Aigen18-RF'!$A$2:$C$23,3,0),VLOOKUP((A856-1),'Aigen18-RF'!$A$2:$C$23,3,0))),2)</f>
        <v>7.34</v>
      </c>
      <c r="G856" s="43">
        <f>COUNTIF(D857:$D$1857,365)</f>
        <v>795</v>
      </c>
      <c r="H856" s="43">
        <f>COUNTIF(D857:$D$1857,366)</f>
        <v>206</v>
      </c>
      <c r="I856" s="2"/>
    </row>
    <row r="857" spans="1:9" x14ac:dyDescent="0.25">
      <c r="A857" s="1">
        <f>COUNTIF($C$2:C857,"Да")</f>
        <v>9</v>
      </c>
      <c r="B857" s="45">
        <f t="shared" si="27"/>
        <v>45958</v>
      </c>
      <c r="C857" s="42" t="str">
        <f>IF(ISERROR(VLOOKUP(B857,'Aigen18-RF'!$C$3:$C$23,1,0)),"Нет","Да")</f>
        <v>Нет</v>
      </c>
      <c r="D857" s="43">
        <f t="shared" si="26"/>
        <v>365</v>
      </c>
      <c r="E857" s="44">
        <f>ROUND(('Все выпуски'!$L$3*'Все выпуски'!$L$6/100)/365*(B857-IF(C857="Нет",VLOOKUP(A857,'Aigen18-RF'!$A$2:$C$23,3,0),VLOOKUP((A857-1),'Aigen18-RF'!$A$2:$C$23,3,0))),2)</f>
        <v>7.45</v>
      </c>
      <c r="G857" s="43">
        <f>COUNTIF(D858:$D$1857,365)</f>
        <v>794</v>
      </c>
      <c r="H857" s="43">
        <f>COUNTIF(D858:$D$1857,366)</f>
        <v>206</v>
      </c>
      <c r="I857" s="2"/>
    </row>
    <row r="858" spans="1:9" x14ac:dyDescent="0.25">
      <c r="A858" s="1">
        <f>COUNTIF($C$2:C858,"Да")</f>
        <v>9</v>
      </c>
      <c r="B858" s="45">
        <f t="shared" si="27"/>
        <v>45959</v>
      </c>
      <c r="C858" s="42" t="str">
        <f>IF(ISERROR(VLOOKUP(B858,'Aigen18-RF'!$C$3:$C$23,1,0)),"Нет","Да")</f>
        <v>Нет</v>
      </c>
      <c r="D858" s="43">
        <f t="shared" si="26"/>
        <v>365</v>
      </c>
      <c r="E858" s="44">
        <f>ROUND(('Все выпуски'!$L$3*'Все выпуски'!$L$6/100)/365*(B858-IF(C858="Нет",VLOOKUP(A858,'Aigen18-RF'!$A$2:$C$23,3,0),VLOOKUP((A858-1),'Aigen18-RF'!$A$2:$C$23,3,0))),2)</f>
        <v>7.56</v>
      </c>
      <c r="G858" s="43">
        <f>COUNTIF(D859:$D$1857,365)</f>
        <v>793</v>
      </c>
      <c r="H858" s="43">
        <f>COUNTIF(D859:$D$1857,366)</f>
        <v>206</v>
      </c>
      <c r="I858" s="2"/>
    </row>
    <row r="859" spans="1:9" x14ac:dyDescent="0.25">
      <c r="A859" s="1">
        <f>COUNTIF($C$2:C859,"Да")</f>
        <v>9</v>
      </c>
      <c r="B859" s="45">
        <f t="shared" si="27"/>
        <v>45960</v>
      </c>
      <c r="C859" s="42" t="str">
        <f>IF(ISERROR(VLOOKUP(B859,'Aigen18-RF'!$C$3:$C$23,1,0)),"Нет","Да")</f>
        <v>Нет</v>
      </c>
      <c r="D859" s="43">
        <f t="shared" si="26"/>
        <v>365</v>
      </c>
      <c r="E859" s="44">
        <f>ROUND(('Все выпуски'!$L$3*'Все выпуски'!$L$6/100)/365*(B859-IF(C859="Нет",VLOOKUP(A859,'Aigen18-RF'!$A$2:$C$23,3,0),VLOOKUP((A859-1),'Aigen18-RF'!$A$2:$C$23,3,0))),2)</f>
        <v>7.67</v>
      </c>
      <c r="G859" s="43">
        <f>COUNTIF(D860:$D$1857,365)</f>
        <v>792</v>
      </c>
      <c r="H859" s="43">
        <f>COUNTIF(D860:$D$1857,366)</f>
        <v>206</v>
      </c>
      <c r="I859" s="2"/>
    </row>
    <row r="860" spans="1:9" x14ac:dyDescent="0.25">
      <c r="A860" s="1">
        <f>COUNTIF($C$2:C860,"Да")</f>
        <v>9</v>
      </c>
      <c r="B860" s="45">
        <f t="shared" si="27"/>
        <v>45961</v>
      </c>
      <c r="C860" s="42" t="str">
        <f>IF(ISERROR(VLOOKUP(B860,'Aigen18-RF'!$C$3:$C$23,1,0)),"Нет","Да")</f>
        <v>Нет</v>
      </c>
      <c r="D860" s="43">
        <f t="shared" si="26"/>
        <v>365</v>
      </c>
      <c r="E860" s="44">
        <f>ROUND(('Все выпуски'!$L$3*'Все выпуски'!$L$6/100)/365*(B860-IF(C860="Нет",VLOOKUP(A860,'Aigen18-RF'!$A$2:$C$23,3,0),VLOOKUP((A860-1),'Aigen18-RF'!$A$2:$C$23,3,0))),2)</f>
        <v>7.78</v>
      </c>
      <c r="G860" s="43">
        <f>COUNTIF(D861:$D$1857,365)</f>
        <v>791</v>
      </c>
      <c r="H860" s="43">
        <f>COUNTIF(D861:$D$1857,366)</f>
        <v>206</v>
      </c>
      <c r="I860" s="2"/>
    </row>
    <row r="861" spans="1:9" x14ac:dyDescent="0.25">
      <c r="A861" s="1">
        <f>COUNTIF($C$2:C861,"Да")</f>
        <v>9</v>
      </c>
      <c r="B861" s="45">
        <f t="shared" si="27"/>
        <v>45962</v>
      </c>
      <c r="C861" s="42" t="str">
        <f>IF(ISERROR(VLOOKUP(B861,'Aigen18-RF'!$C$3:$C$23,1,0)),"Нет","Да")</f>
        <v>Нет</v>
      </c>
      <c r="D861" s="43">
        <f t="shared" si="26"/>
        <v>365</v>
      </c>
      <c r="E861" s="44">
        <f>ROUND(('Все выпуски'!$L$3*'Все выпуски'!$L$6/100)/365*(B861-IF(C861="Нет",VLOOKUP(A861,'Aigen18-RF'!$A$2:$C$23,3,0),VLOOKUP((A861-1),'Aigen18-RF'!$A$2:$C$23,3,0))),2)</f>
        <v>7.89</v>
      </c>
      <c r="G861" s="43">
        <f>COUNTIF(D862:$D$1857,365)</f>
        <v>790</v>
      </c>
      <c r="H861" s="43">
        <f>COUNTIF(D862:$D$1857,366)</f>
        <v>206</v>
      </c>
      <c r="I861" s="2"/>
    </row>
    <row r="862" spans="1:9" x14ac:dyDescent="0.25">
      <c r="A862" s="1">
        <f>COUNTIF($C$2:C862,"Да")</f>
        <v>9</v>
      </c>
      <c r="B862" s="45">
        <f t="shared" si="27"/>
        <v>45963</v>
      </c>
      <c r="C862" s="42" t="str">
        <f>IF(ISERROR(VLOOKUP(B862,'Aigen18-RF'!$C$3:$C$23,1,0)),"Нет","Да")</f>
        <v>Нет</v>
      </c>
      <c r="D862" s="43">
        <f t="shared" si="26"/>
        <v>365</v>
      </c>
      <c r="E862" s="44">
        <f>ROUND(('Все выпуски'!$L$3*'Все выпуски'!$L$6/100)/365*(B862-IF(C862="Нет",VLOOKUP(A862,'Aigen18-RF'!$A$2:$C$23,3,0),VLOOKUP((A862-1),'Aigen18-RF'!$A$2:$C$23,3,0))),2)</f>
        <v>8</v>
      </c>
      <c r="G862" s="43">
        <f>COUNTIF(D863:$D$1857,365)</f>
        <v>789</v>
      </c>
      <c r="H862" s="43">
        <f>COUNTIF(D863:$D$1857,366)</f>
        <v>206</v>
      </c>
      <c r="I862" s="2"/>
    </row>
    <row r="863" spans="1:9" x14ac:dyDescent="0.25">
      <c r="A863" s="1">
        <f>COUNTIF($C$2:C863,"Да")</f>
        <v>9</v>
      </c>
      <c r="B863" s="45">
        <f t="shared" si="27"/>
        <v>45964</v>
      </c>
      <c r="C863" s="42" t="str">
        <f>IF(ISERROR(VLOOKUP(B863,'Aigen18-RF'!$C$3:$C$23,1,0)),"Нет","Да")</f>
        <v>Нет</v>
      </c>
      <c r="D863" s="43">
        <f t="shared" si="26"/>
        <v>365</v>
      </c>
      <c r="E863" s="44">
        <f>ROUND(('Все выпуски'!$L$3*'Все выпуски'!$L$6/100)/365*(B863-IF(C863="Нет",VLOOKUP(A863,'Aigen18-RF'!$A$2:$C$23,3,0),VLOOKUP((A863-1),'Aigen18-RF'!$A$2:$C$23,3,0))),2)</f>
        <v>8.11</v>
      </c>
      <c r="G863" s="43">
        <f>COUNTIF(D864:$D$1857,365)</f>
        <v>788</v>
      </c>
      <c r="H863" s="43">
        <f>COUNTIF(D864:$D$1857,366)</f>
        <v>206</v>
      </c>
      <c r="I863" s="2"/>
    </row>
    <row r="864" spans="1:9" x14ac:dyDescent="0.25">
      <c r="A864" s="1">
        <f>COUNTIF($C$2:C864,"Да")</f>
        <v>9</v>
      </c>
      <c r="B864" s="45">
        <f t="shared" si="27"/>
        <v>45965</v>
      </c>
      <c r="C864" s="42" t="str">
        <f>IF(ISERROR(VLOOKUP(B864,'Aigen18-RF'!$C$3:$C$23,1,0)),"Нет","Да")</f>
        <v>Нет</v>
      </c>
      <c r="D864" s="43">
        <f t="shared" si="26"/>
        <v>365</v>
      </c>
      <c r="E864" s="44">
        <f>ROUND(('Все выпуски'!$L$3*'Все выпуски'!$L$6/100)/365*(B864-IF(C864="Нет",VLOOKUP(A864,'Aigen18-RF'!$A$2:$C$23,3,0),VLOOKUP((A864-1),'Aigen18-RF'!$A$2:$C$23,3,0))),2)</f>
        <v>8.2200000000000006</v>
      </c>
      <c r="G864" s="43">
        <f>COUNTIF(D865:$D$1857,365)</f>
        <v>787</v>
      </c>
      <c r="H864" s="43">
        <f>COUNTIF(D865:$D$1857,366)</f>
        <v>206</v>
      </c>
      <c r="I864" s="2"/>
    </row>
    <row r="865" spans="1:9" x14ac:dyDescent="0.25">
      <c r="A865" s="1">
        <f>COUNTIF($C$2:C865,"Да")</f>
        <v>9</v>
      </c>
      <c r="B865" s="45">
        <f t="shared" si="27"/>
        <v>45966</v>
      </c>
      <c r="C865" s="42" t="str">
        <f>IF(ISERROR(VLOOKUP(B865,'Aigen18-RF'!$C$3:$C$23,1,0)),"Нет","Да")</f>
        <v>Нет</v>
      </c>
      <c r="D865" s="43">
        <f t="shared" si="26"/>
        <v>365</v>
      </c>
      <c r="E865" s="44">
        <f>ROUND(('Все выпуски'!$L$3*'Все выпуски'!$L$6/100)/365*(B865-IF(C865="Нет",VLOOKUP(A865,'Aigen18-RF'!$A$2:$C$23,3,0),VLOOKUP((A865-1),'Aigen18-RF'!$A$2:$C$23,3,0))),2)</f>
        <v>8.33</v>
      </c>
      <c r="G865" s="43">
        <f>COUNTIF(D866:$D$1857,365)</f>
        <v>786</v>
      </c>
      <c r="H865" s="43">
        <f>COUNTIF(D866:$D$1857,366)</f>
        <v>206</v>
      </c>
      <c r="I865" s="2"/>
    </row>
    <row r="866" spans="1:9" x14ac:dyDescent="0.25">
      <c r="A866" s="1">
        <f>COUNTIF($C$2:C866,"Да")</f>
        <v>9</v>
      </c>
      <c r="B866" s="45">
        <f t="shared" si="27"/>
        <v>45967</v>
      </c>
      <c r="C866" s="42" t="str">
        <f>IF(ISERROR(VLOOKUP(B866,'Aigen18-RF'!$C$3:$C$23,1,0)),"Нет","Да")</f>
        <v>Нет</v>
      </c>
      <c r="D866" s="43">
        <f t="shared" si="26"/>
        <v>365</v>
      </c>
      <c r="E866" s="44">
        <f>ROUND(('Все выпуски'!$L$3*'Все выпуски'!$L$6/100)/365*(B866-IF(C866="Нет",VLOOKUP(A866,'Aigen18-RF'!$A$2:$C$23,3,0),VLOOKUP((A866-1),'Aigen18-RF'!$A$2:$C$23,3,0))),2)</f>
        <v>8.44</v>
      </c>
      <c r="G866" s="43">
        <f>COUNTIF(D867:$D$1857,365)</f>
        <v>785</v>
      </c>
      <c r="H866" s="43">
        <f>COUNTIF(D867:$D$1857,366)</f>
        <v>206</v>
      </c>
      <c r="I866" s="2"/>
    </row>
    <row r="867" spans="1:9" x14ac:dyDescent="0.25">
      <c r="A867" s="1">
        <f>COUNTIF($C$2:C867,"Да")</f>
        <v>9</v>
      </c>
      <c r="B867" s="45">
        <f t="shared" si="27"/>
        <v>45968</v>
      </c>
      <c r="C867" s="42" t="str">
        <f>IF(ISERROR(VLOOKUP(B867,'Aigen18-RF'!$C$3:$C$23,1,0)),"Нет","Да")</f>
        <v>Нет</v>
      </c>
      <c r="D867" s="43">
        <f t="shared" si="26"/>
        <v>365</v>
      </c>
      <c r="E867" s="44">
        <f>ROUND(('Все выпуски'!$L$3*'Все выпуски'!$L$6/100)/365*(B867-IF(C867="Нет",VLOOKUP(A867,'Aigen18-RF'!$A$2:$C$23,3,0),VLOOKUP((A867-1),'Aigen18-RF'!$A$2:$C$23,3,0))),2)</f>
        <v>8.5500000000000007</v>
      </c>
      <c r="G867" s="43">
        <f>COUNTIF(D868:$D$1857,365)</f>
        <v>784</v>
      </c>
      <c r="H867" s="43">
        <f>COUNTIF(D868:$D$1857,366)</f>
        <v>206</v>
      </c>
      <c r="I867" s="2"/>
    </row>
    <row r="868" spans="1:9" x14ac:dyDescent="0.25">
      <c r="A868" s="1">
        <f>COUNTIF($C$2:C868,"Да")</f>
        <v>9</v>
      </c>
      <c r="B868" s="45">
        <f t="shared" si="27"/>
        <v>45969</v>
      </c>
      <c r="C868" s="42" t="str">
        <f>IF(ISERROR(VLOOKUP(B868,'Aigen18-RF'!$C$3:$C$23,1,0)),"Нет","Да")</f>
        <v>Нет</v>
      </c>
      <c r="D868" s="43">
        <f t="shared" si="26"/>
        <v>365</v>
      </c>
      <c r="E868" s="44">
        <f>ROUND(('Все выпуски'!$L$3*'Все выпуски'!$L$6/100)/365*(B868-IF(C868="Нет",VLOOKUP(A868,'Aigen18-RF'!$A$2:$C$23,3,0),VLOOKUP((A868-1),'Aigen18-RF'!$A$2:$C$23,3,0))),2)</f>
        <v>8.66</v>
      </c>
      <c r="G868" s="43">
        <f>COUNTIF(D869:$D$1857,365)</f>
        <v>783</v>
      </c>
      <c r="H868" s="43">
        <f>COUNTIF(D869:$D$1857,366)</f>
        <v>206</v>
      </c>
      <c r="I868" s="2"/>
    </row>
    <row r="869" spans="1:9" x14ac:dyDescent="0.25">
      <c r="A869" s="1">
        <f>COUNTIF($C$2:C869,"Да")</f>
        <v>9</v>
      </c>
      <c r="B869" s="45">
        <f t="shared" si="27"/>
        <v>45970</v>
      </c>
      <c r="C869" s="42" t="str">
        <f>IF(ISERROR(VLOOKUP(B869,'Aigen18-RF'!$C$3:$C$23,1,0)),"Нет","Да")</f>
        <v>Нет</v>
      </c>
      <c r="D869" s="43">
        <f t="shared" si="26"/>
        <v>365</v>
      </c>
      <c r="E869" s="44">
        <f>ROUND(('Все выпуски'!$L$3*'Все выпуски'!$L$6/100)/365*(B869-IF(C869="Нет",VLOOKUP(A869,'Aigen18-RF'!$A$2:$C$23,3,0),VLOOKUP((A869-1),'Aigen18-RF'!$A$2:$C$23,3,0))),2)</f>
        <v>8.77</v>
      </c>
      <c r="G869" s="43">
        <f>COUNTIF(D870:$D$1857,365)</f>
        <v>782</v>
      </c>
      <c r="H869" s="43">
        <f>COUNTIF(D870:$D$1857,366)</f>
        <v>206</v>
      </c>
      <c r="I869" s="2"/>
    </row>
    <row r="870" spans="1:9" x14ac:dyDescent="0.25">
      <c r="A870" s="1">
        <f>COUNTIF($C$2:C870,"Да")</f>
        <v>9</v>
      </c>
      <c r="B870" s="45">
        <f t="shared" si="27"/>
        <v>45971</v>
      </c>
      <c r="C870" s="42" t="str">
        <f>IF(ISERROR(VLOOKUP(B870,'Aigen18-RF'!$C$3:$C$23,1,0)),"Нет","Да")</f>
        <v>Нет</v>
      </c>
      <c r="D870" s="43">
        <f t="shared" si="26"/>
        <v>365</v>
      </c>
      <c r="E870" s="44">
        <f>ROUND(('Все выпуски'!$L$3*'Все выпуски'!$L$6/100)/365*(B870-IF(C870="Нет",VLOOKUP(A870,'Aigen18-RF'!$A$2:$C$23,3,0),VLOOKUP((A870-1),'Aigen18-RF'!$A$2:$C$23,3,0))),2)</f>
        <v>8.8800000000000008</v>
      </c>
      <c r="G870" s="43">
        <f>COUNTIF(D871:$D$1857,365)</f>
        <v>781</v>
      </c>
      <c r="H870" s="43">
        <f>COUNTIF(D871:$D$1857,366)</f>
        <v>206</v>
      </c>
      <c r="I870" s="2"/>
    </row>
    <row r="871" spans="1:9" x14ac:dyDescent="0.25">
      <c r="A871" s="1">
        <f>COUNTIF($C$2:C871,"Да")</f>
        <v>9</v>
      </c>
      <c r="B871" s="45">
        <f t="shared" si="27"/>
        <v>45972</v>
      </c>
      <c r="C871" s="42" t="str">
        <f>IF(ISERROR(VLOOKUP(B871,'Aigen18-RF'!$C$3:$C$23,1,0)),"Нет","Да")</f>
        <v>Нет</v>
      </c>
      <c r="D871" s="43">
        <f t="shared" si="26"/>
        <v>365</v>
      </c>
      <c r="E871" s="44">
        <f>ROUND(('Все выпуски'!$L$3*'Все выпуски'!$L$6/100)/365*(B871-IF(C871="Нет",VLOOKUP(A871,'Aigen18-RF'!$A$2:$C$23,3,0),VLOOKUP((A871-1),'Aigen18-RF'!$A$2:$C$23,3,0))),2)</f>
        <v>8.99</v>
      </c>
      <c r="G871" s="43">
        <f>COUNTIF(D872:$D$1857,365)</f>
        <v>780</v>
      </c>
      <c r="H871" s="43">
        <f>COUNTIF(D872:$D$1857,366)</f>
        <v>206</v>
      </c>
      <c r="I871" s="2"/>
    </row>
    <row r="872" spans="1:9" x14ac:dyDescent="0.25">
      <c r="A872" s="1">
        <f>COUNTIF($C$2:C872,"Да")</f>
        <v>9</v>
      </c>
      <c r="B872" s="45">
        <f t="shared" si="27"/>
        <v>45973</v>
      </c>
      <c r="C872" s="42" t="str">
        <f>IF(ISERROR(VLOOKUP(B872,'Aigen18-RF'!$C$3:$C$23,1,0)),"Нет","Да")</f>
        <v>Нет</v>
      </c>
      <c r="D872" s="43">
        <f t="shared" si="26"/>
        <v>365</v>
      </c>
      <c r="E872" s="44">
        <f>ROUND(('Все выпуски'!$L$3*'Все выпуски'!$L$6/100)/365*(B872-IF(C872="Нет",VLOOKUP(A872,'Aigen18-RF'!$A$2:$C$23,3,0),VLOOKUP((A872-1),'Aigen18-RF'!$A$2:$C$23,3,0))),2)</f>
        <v>9.1</v>
      </c>
      <c r="G872" s="43">
        <f>COUNTIF(D873:$D$1857,365)</f>
        <v>779</v>
      </c>
      <c r="H872" s="43">
        <f>COUNTIF(D873:$D$1857,366)</f>
        <v>206</v>
      </c>
      <c r="I872" s="2"/>
    </row>
    <row r="873" spans="1:9" x14ac:dyDescent="0.25">
      <c r="A873" s="1">
        <f>COUNTIF($C$2:C873,"Да")</f>
        <v>9</v>
      </c>
      <c r="B873" s="45">
        <f t="shared" si="27"/>
        <v>45974</v>
      </c>
      <c r="C873" s="42" t="str">
        <f>IF(ISERROR(VLOOKUP(B873,'Aigen18-RF'!$C$3:$C$23,1,0)),"Нет","Да")</f>
        <v>Нет</v>
      </c>
      <c r="D873" s="43">
        <f t="shared" si="26"/>
        <v>365</v>
      </c>
      <c r="E873" s="44">
        <f>ROUND(('Все выпуски'!$L$3*'Все выпуски'!$L$6/100)/365*(B873-IF(C873="Нет",VLOOKUP(A873,'Aigen18-RF'!$A$2:$C$23,3,0),VLOOKUP((A873-1),'Aigen18-RF'!$A$2:$C$23,3,0))),2)</f>
        <v>9.2100000000000009</v>
      </c>
      <c r="G873" s="43">
        <f>COUNTIF(D874:$D$1857,365)</f>
        <v>778</v>
      </c>
      <c r="H873" s="43">
        <f>COUNTIF(D874:$D$1857,366)</f>
        <v>206</v>
      </c>
      <c r="I873" s="2"/>
    </row>
    <row r="874" spans="1:9" x14ac:dyDescent="0.25">
      <c r="A874" s="1">
        <f>COUNTIF($C$2:C874,"Да")</f>
        <v>9</v>
      </c>
      <c r="B874" s="45">
        <f t="shared" si="27"/>
        <v>45975</v>
      </c>
      <c r="C874" s="42" t="str">
        <f>IF(ISERROR(VLOOKUP(B874,'Aigen18-RF'!$C$3:$C$23,1,0)),"Нет","Да")</f>
        <v>Нет</v>
      </c>
      <c r="D874" s="43">
        <f t="shared" si="26"/>
        <v>365</v>
      </c>
      <c r="E874" s="44">
        <f>ROUND(('Все выпуски'!$L$3*'Все выпуски'!$L$6/100)/365*(B874-IF(C874="Нет",VLOOKUP(A874,'Aigen18-RF'!$A$2:$C$23,3,0),VLOOKUP((A874-1),'Aigen18-RF'!$A$2:$C$23,3,0))),2)</f>
        <v>9.32</v>
      </c>
      <c r="G874" s="43">
        <f>COUNTIF(D875:$D$1857,365)</f>
        <v>777</v>
      </c>
      <c r="H874" s="43">
        <f>COUNTIF(D875:$D$1857,366)</f>
        <v>206</v>
      </c>
      <c r="I874" s="2"/>
    </row>
    <row r="875" spans="1:9" x14ac:dyDescent="0.25">
      <c r="A875" s="1">
        <f>COUNTIF($C$2:C875,"Да")</f>
        <v>9</v>
      </c>
      <c r="B875" s="45">
        <f t="shared" si="27"/>
        <v>45976</v>
      </c>
      <c r="C875" s="42" t="str">
        <f>IF(ISERROR(VLOOKUP(B875,'Aigen18-RF'!$C$3:$C$23,1,0)),"Нет","Да")</f>
        <v>Нет</v>
      </c>
      <c r="D875" s="43">
        <f t="shared" si="26"/>
        <v>365</v>
      </c>
      <c r="E875" s="44">
        <f>ROUND(('Все выпуски'!$L$3*'Все выпуски'!$L$6/100)/365*(B875-IF(C875="Нет",VLOOKUP(A875,'Aigen18-RF'!$A$2:$C$23,3,0),VLOOKUP((A875-1),'Aigen18-RF'!$A$2:$C$23,3,0))),2)</f>
        <v>9.42</v>
      </c>
      <c r="G875" s="43">
        <f>COUNTIF(D876:$D$1857,365)</f>
        <v>776</v>
      </c>
      <c r="H875" s="43">
        <f>COUNTIF(D876:$D$1857,366)</f>
        <v>206</v>
      </c>
      <c r="I875" s="2"/>
    </row>
    <row r="876" spans="1:9" x14ac:dyDescent="0.25">
      <c r="A876" s="1">
        <f>COUNTIF($C$2:C876,"Да")</f>
        <v>9</v>
      </c>
      <c r="B876" s="45">
        <f t="shared" si="27"/>
        <v>45977</v>
      </c>
      <c r="C876" s="42" t="str">
        <f>IF(ISERROR(VLOOKUP(B876,'Aigen18-RF'!$C$3:$C$23,1,0)),"Нет","Да")</f>
        <v>Нет</v>
      </c>
      <c r="D876" s="43">
        <f t="shared" si="26"/>
        <v>365</v>
      </c>
      <c r="E876" s="44">
        <f>ROUND(('Все выпуски'!$L$3*'Все выпуски'!$L$6/100)/365*(B876-IF(C876="Нет",VLOOKUP(A876,'Aigen18-RF'!$A$2:$C$23,3,0),VLOOKUP((A876-1),'Aigen18-RF'!$A$2:$C$23,3,0))),2)</f>
        <v>9.5299999999999994</v>
      </c>
      <c r="G876" s="43">
        <f>COUNTIF(D877:$D$1857,365)</f>
        <v>775</v>
      </c>
      <c r="H876" s="43">
        <f>COUNTIF(D877:$D$1857,366)</f>
        <v>206</v>
      </c>
      <c r="I876" s="2"/>
    </row>
    <row r="877" spans="1:9" x14ac:dyDescent="0.25">
      <c r="A877" s="1">
        <f>COUNTIF($C$2:C877,"Да")</f>
        <v>9</v>
      </c>
      <c r="B877" s="45">
        <f t="shared" si="27"/>
        <v>45978</v>
      </c>
      <c r="C877" s="42" t="str">
        <f>IF(ISERROR(VLOOKUP(B877,'Aigen18-RF'!$C$3:$C$23,1,0)),"Нет","Да")</f>
        <v>Нет</v>
      </c>
      <c r="D877" s="43">
        <f t="shared" si="26"/>
        <v>365</v>
      </c>
      <c r="E877" s="44">
        <f>ROUND(('Все выпуски'!$L$3*'Все выпуски'!$L$6/100)/365*(B877-IF(C877="Нет",VLOOKUP(A877,'Aigen18-RF'!$A$2:$C$23,3,0),VLOOKUP((A877-1),'Aigen18-RF'!$A$2:$C$23,3,0))),2)</f>
        <v>9.64</v>
      </c>
      <c r="G877" s="43">
        <f>COUNTIF(D878:$D$1857,365)</f>
        <v>774</v>
      </c>
      <c r="H877" s="43">
        <f>COUNTIF(D878:$D$1857,366)</f>
        <v>206</v>
      </c>
      <c r="I877" s="2"/>
    </row>
    <row r="878" spans="1:9" x14ac:dyDescent="0.25">
      <c r="A878" s="1">
        <f>COUNTIF($C$2:C878,"Да")</f>
        <v>9</v>
      </c>
      <c r="B878" s="45">
        <f t="shared" si="27"/>
        <v>45979</v>
      </c>
      <c r="C878" s="42" t="str">
        <f>IF(ISERROR(VLOOKUP(B878,'Aigen18-RF'!$C$3:$C$23,1,0)),"Нет","Да")</f>
        <v>Нет</v>
      </c>
      <c r="D878" s="43">
        <f t="shared" si="26"/>
        <v>365</v>
      </c>
      <c r="E878" s="44">
        <f>ROUND(('Все выпуски'!$L$3*'Все выпуски'!$L$6/100)/365*(B878-IF(C878="Нет",VLOOKUP(A878,'Aigen18-RF'!$A$2:$C$23,3,0),VLOOKUP((A878-1),'Aigen18-RF'!$A$2:$C$23,3,0))),2)</f>
        <v>9.75</v>
      </c>
      <c r="G878" s="43">
        <f>COUNTIF(D879:$D$1857,365)</f>
        <v>773</v>
      </c>
      <c r="H878" s="43">
        <f>COUNTIF(D879:$D$1857,366)</f>
        <v>206</v>
      </c>
      <c r="I878" s="2"/>
    </row>
    <row r="879" spans="1:9" x14ac:dyDescent="0.25">
      <c r="A879" s="1">
        <f>COUNTIF($C$2:C879,"Да")</f>
        <v>9</v>
      </c>
      <c r="B879" s="45">
        <f t="shared" si="27"/>
        <v>45980</v>
      </c>
      <c r="C879" s="42" t="str">
        <f>IF(ISERROR(VLOOKUP(B879,'Aigen18-RF'!$C$3:$C$23,1,0)),"Нет","Да")</f>
        <v>Нет</v>
      </c>
      <c r="D879" s="43">
        <f t="shared" si="26"/>
        <v>365</v>
      </c>
      <c r="E879" s="44">
        <f>ROUND(('Все выпуски'!$L$3*'Все выпуски'!$L$6/100)/365*(B879-IF(C879="Нет",VLOOKUP(A879,'Aigen18-RF'!$A$2:$C$23,3,0),VLOOKUP((A879-1),'Aigen18-RF'!$A$2:$C$23,3,0))),2)</f>
        <v>9.86</v>
      </c>
      <c r="G879" s="43">
        <f>COUNTIF(D880:$D$1857,365)</f>
        <v>772</v>
      </c>
      <c r="H879" s="43">
        <f>COUNTIF(D880:$D$1857,366)</f>
        <v>206</v>
      </c>
      <c r="I879" s="2"/>
    </row>
    <row r="880" spans="1:9" x14ac:dyDescent="0.25">
      <c r="A880" s="1">
        <f>COUNTIF($C$2:C880,"Да")</f>
        <v>9</v>
      </c>
      <c r="B880" s="45">
        <f t="shared" si="27"/>
        <v>45981</v>
      </c>
      <c r="C880" s="42" t="str">
        <f>IF(ISERROR(VLOOKUP(B880,'Aigen18-RF'!$C$3:$C$23,1,0)),"Нет","Да")</f>
        <v>Нет</v>
      </c>
      <c r="D880" s="43">
        <f t="shared" si="26"/>
        <v>365</v>
      </c>
      <c r="E880" s="44">
        <f>ROUND(('Все выпуски'!$L$3*'Все выпуски'!$L$6/100)/365*(B880-IF(C880="Нет",VLOOKUP(A880,'Aigen18-RF'!$A$2:$C$23,3,0),VLOOKUP((A880-1),'Aigen18-RF'!$A$2:$C$23,3,0))),2)</f>
        <v>9.9700000000000006</v>
      </c>
      <c r="G880" s="43">
        <f>COUNTIF(D881:$D$1857,365)</f>
        <v>771</v>
      </c>
      <c r="H880" s="43">
        <f>COUNTIF(D881:$D$1857,366)</f>
        <v>206</v>
      </c>
      <c r="I880" s="2"/>
    </row>
    <row r="881" spans="1:9" x14ac:dyDescent="0.25">
      <c r="A881" s="1">
        <f>COUNTIF($C$2:C881,"Да")</f>
        <v>9</v>
      </c>
      <c r="B881" s="45">
        <f t="shared" si="27"/>
        <v>45982</v>
      </c>
      <c r="C881" s="42" t="str">
        <f>IF(ISERROR(VLOOKUP(B881,'Aigen18-RF'!$C$3:$C$23,1,0)),"Нет","Да")</f>
        <v>Нет</v>
      </c>
      <c r="D881" s="43">
        <f t="shared" si="26"/>
        <v>365</v>
      </c>
      <c r="E881" s="44">
        <f>ROUND(('Все выпуски'!$L$3*'Все выпуски'!$L$6/100)/365*(B881-IF(C881="Нет",VLOOKUP(A881,'Aigen18-RF'!$A$2:$C$23,3,0),VLOOKUP((A881-1),'Aigen18-RF'!$A$2:$C$23,3,0))),2)</f>
        <v>10.08</v>
      </c>
      <c r="G881" s="43">
        <f>COUNTIF(D882:$D$1857,365)</f>
        <v>770</v>
      </c>
      <c r="H881" s="43">
        <f>COUNTIF(D882:$D$1857,366)</f>
        <v>206</v>
      </c>
      <c r="I881" s="2"/>
    </row>
    <row r="882" spans="1:9" x14ac:dyDescent="0.25">
      <c r="A882" s="1">
        <f>COUNTIF($C$2:C882,"Да")</f>
        <v>9</v>
      </c>
      <c r="B882" s="45">
        <f t="shared" si="27"/>
        <v>45983</v>
      </c>
      <c r="C882" s="42" t="str">
        <f>IF(ISERROR(VLOOKUP(B882,'Aigen18-RF'!$C$3:$C$23,1,0)),"Нет","Да")</f>
        <v>Нет</v>
      </c>
      <c r="D882" s="43">
        <f t="shared" si="26"/>
        <v>365</v>
      </c>
      <c r="E882" s="44">
        <f>ROUND(('Все выпуски'!$L$3*'Все выпуски'!$L$6/100)/365*(B882-IF(C882="Нет",VLOOKUP(A882,'Aigen18-RF'!$A$2:$C$23,3,0),VLOOKUP((A882-1),'Aigen18-RF'!$A$2:$C$23,3,0))),2)</f>
        <v>10.19</v>
      </c>
      <c r="G882" s="43">
        <f>COUNTIF(D883:$D$1857,365)</f>
        <v>769</v>
      </c>
      <c r="H882" s="43">
        <f>COUNTIF(D883:$D$1857,366)</f>
        <v>206</v>
      </c>
      <c r="I882" s="2"/>
    </row>
    <row r="883" spans="1:9" x14ac:dyDescent="0.25">
      <c r="A883" s="1">
        <f>COUNTIF($C$2:C883,"Да")</f>
        <v>9</v>
      </c>
      <c r="B883" s="45">
        <f t="shared" si="27"/>
        <v>45984</v>
      </c>
      <c r="C883" s="42" t="str">
        <f>IF(ISERROR(VLOOKUP(B883,'Aigen18-RF'!$C$3:$C$23,1,0)),"Нет","Да")</f>
        <v>Нет</v>
      </c>
      <c r="D883" s="43">
        <f t="shared" si="26"/>
        <v>365</v>
      </c>
      <c r="E883" s="44">
        <f>ROUND(('Все выпуски'!$L$3*'Все выпуски'!$L$6/100)/365*(B883-IF(C883="Нет",VLOOKUP(A883,'Aigen18-RF'!$A$2:$C$23,3,0),VLOOKUP((A883-1),'Aigen18-RF'!$A$2:$C$23,3,0))),2)</f>
        <v>10.3</v>
      </c>
      <c r="G883" s="43">
        <f>COUNTIF(D884:$D$1857,365)</f>
        <v>768</v>
      </c>
      <c r="H883" s="43">
        <f>COUNTIF(D884:$D$1857,366)</f>
        <v>206</v>
      </c>
      <c r="I883" s="2"/>
    </row>
    <row r="884" spans="1:9" x14ac:dyDescent="0.25">
      <c r="A884" s="1">
        <f>COUNTIF($C$2:C884,"Да")</f>
        <v>10</v>
      </c>
      <c r="B884" s="45">
        <f t="shared" si="27"/>
        <v>45985</v>
      </c>
      <c r="C884" s="42" t="str">
        <f>IF(ISERROR(VLOOKUP(B884,'Aigen18-RF'!$C$3:$C$23,1,0)),"Нет","Да")</f>
        <v>Да</v>
      </c>
      <c r="D884" s="43">
        <f t="shared" si="26"/>
        <v>365</v>
      </c>
      <c r="E884" s="44">
        <f>ROUND(('Все выпуски'!$L$3*'Все выпуски'!$L$6/100)/365*(B884-IF(C884="Нет",VLOOKUP(A884,'Aigen18-RF'!$A$2:$C$23,3,0),VLOOKUP((A884-1),'Aigen18-RF'!$A$2:$C$23,3,0))),2)</f>
        <v>10.41</v>
      </c>
      <c r="G884" s="43">
        <f>COUNTIF(D885:$D$1857,365)</f>
        <v>767</v>
      </c>
      <c r="H884" s="43">
        <f>COUNTIF(D885:$D$1857,366)</f>
        <v>206</v>
      </c>
      <c r="I884" s="2"/>
    </row>
    <row r="885" spans="1:9" x14ac:dyDescent="0.25">
      <c r="A885" s="1">
        <f>COUNTIF($C$2:C885,"Да")</f>
        <v>10</v>
      </c>
      <c r="B885" s="45">
        <f t="shared" si="27"/>
        <v>45986</v>
      </c>
      <c r="C885" s="42" t="str">
        <f>IF(ISERROR(VLOOKUP(B885,'Aigen18-RF'!$C$3:$C$23,1,0)),"Нет","Да")</f>
        <v>Нет</v>
      </c>
      <c r="D885" s="43">
        <f t="shared" si="26"/>
        <v>365</v>
      </c>
      <c r="E885" s="44">
        <f>ROUND(('Все выпуски'!$L$3*'Все выпуски'!$L$6/100)/365*(B885-IF(C885="Нет",VLOOKUP(A885,'Aigen18-RF'!$A$2:$C$23,3,0),VLOOKUP((A885-1),'Aigen18-RF'!$A$2:$C$23,3,0))),2)</f>
        <v>0.11</v>
      </c>
      <c r="G885" s="43">
        <f>COUNTIF(D886:$D$1857,365)</f>
        <v>766</v>
      </c>
      <c r="H885" s="43">
        <f>COUNTIF(D886:$D$1857,366)</f>
        <v>206</v>
      </c>
      <c r="I885" s="2"/>
    </row>
    <row r="886" spans="1:9" x14ac:dyDescent="0.25">
      <c r="A886" s="1">
        <f>COUNTIF($C$2:C886,"Да")</f>
        <v>10</v>
      </c>
      <c r="B886" s="45">
        <f t="shared" si="27"/>
        <v>45987</v>
      </c>
      <c r="C886" s="42" t="str">
        <f>IF(ISERROR(VLOOKUP(B886,'Aigen18-RF'!$C$3:$C$23,1,0)),"Нет","Да")</f>
        <v>Нет</v>
      </c>
      <c r="D886" s="43">
        <f t="shared" si="26"/>
        <v>365</v>
      </c>
      <c r="E886" s="44">
        <f>ROUND(('Все выпуски'!$L$3*'Все выпуски'!$L$6/100)/365*(B886-IF(C886="Нет",VLOOKUP(A886,'Aigen18-RF'!$A$2:$C$23,3,0),VLOOKUP((A886-1),'Aigen18-RF'!$A$2:$C$23,3,0))),2)</f>
        <v>0.22</v>
      </c>
      <c r="G886" s="43">
        <f>COUNTIF(D887:$D$1857,365)</f>
        <v>765</v>
      </c>
      <c r="H886" s="43">
        <f>COUNTIF(D887:$D$1857,366)</f>
        <v>206</v>
      </c>
      <c r="I886" s="2"/>
    </row>
    <row r="887" spans="1:9" x14ac:dyDescent="0.25">
      <c r="A887" s="1">
        <f>COUNTIF($C$2:C887,"Да")</f>
        <v>10</v>
      </c>
      <c r="B887" s="45">
        <f t="shared" si="27"/>
        <v>45988</v>
      </c>
      <c r="C887" s="42" t="str">
        <f>IF(ISERROR(VLOOKUP(B887,'Aigen18-RF'!$C$3:$C$23,1,0)),"Нет","Да")</f>
        <v>Нет</v>
      </c>
      <c r="D887" s="43">
        <f t="shared" si="26"/>
        <v>365</v>
      </c>
      <c r="E887" s="44">
        <f>ROUND(('Все выпуски'!$L$3*'Все выпуски'!$L$6/100)/365*(B887-IF(C887="Нет",VLOOKUP(A887,'Aigen18-RF'!$A$2:$C$23,3,0),VLOOKUP((A887-1),'Aigen18-RF'!$A$2:$C$23,3,0))),2)</f>
        <v>0.33</v>
      </c>
      <c r="G887" s="43">
        <f>COUNTIF(D888:$D$1857,365)</f>
        <v>764</v>
      </c>
      <c r="H887" s="43">
        <f>COUNTIF(D888:$D$1857,366)</f>
        <v>206</v>
      </c>
      <c r="I887" s="2"/>
    </row>
    <row r="888" spans="1:9" x14ac:dyDescent="0.25">
      <c r="A888" s="1">
        <f>COUNTIF($C$2:C888,"Да")</f>
        <v>10</v>
      </c>
      <c r="B888" s="45">
        <f t="shared" si="27"/>
        <v>45989</v>
      </c>
      <c r="C888" s="42" t="str">
        <f>IF(ISERROR(VLOOKUP(B888,'Aigen18-RF'!$C$3:$C$23,1,0)),"Нет","Да")</f>
        <v>Нет</v>
      </c>
      <c r="D888" s="43">
        <f t="shared" si="26"/>
        <v>365</v>
      </c>
      <c r="E888" s="44">
        <f>ROUND(('Все выпуски'!$L$3*'Все выпуски'!$L$6/100)/365*(B888-IF(C888="Нет",VLOOKUP(A888,'Aigen18-RF'!$A$2:$C$23,3,0),VLOOKUP((A888-1),'Aigen18-RF'!$A$2:$C$23,3,0))),2)</f>
        <v>0.44</v>
      </c>
      <c r="G888" s="43">
        <f>COUNTIF(D889:$D$1857,365)</f>
        <v>763</v>
      </c>
      <c r="H888" s="43">
        <f>COUNTIF(D889:$D$1857,366)</f>
        <v>206</v>
      </c>
      <c r="I888" s="2"/>
    </row>
    <row r="889" spans="1:9" x14ac:dyDescent="0.25">
      <c r="A889" s="1">
        <f>COUNTIF($C$2:C889,"Да")</f>
        <v>10</v>
      </c>
      <c r="B889" s="45">
        <f t="shared" si="27"/>
        <v>45990</v>
      </c>
      <c r="C889" s="42" t="str">
        <f>IF(ISERROR(VLOOKUP(B889,'Aigen18-RF'!$C$3:$C$23,1,0)),"Нет","Да")</f>
        <v>Нет</v>
      </c>
      <c r="D889" s="43">
        <f t="shared" si="26"/>
        <v>365</v>
      </c>
      <c r="E889" s="44">
        <f>ROUND(('Все выпуски'!$L$3*'Все выпуски'!$L$6/100)/365*(B889-IF(C889="Нет",VLOOKUP(A889,'Aigen18-RF'!$A$2:$C$23,3,0),VLOOKUP((A889-1),'Aigen18-RF'!$A$2:$C$23,3,0))),2)</f>
        <v>0.55000000000000004</v>
      </c>
      <c r="G889" s="43">
        <f>COUNTIF(D890:$D$1857,365)</f>
        <v>762</v>
      </c>
      <c r="H889" s="43">
        <f>COUNTIF(D890:$D$1857,366)</f>
        <v>206</v>
      </c>
      <c r="I889" s="2"/>
    </row>
    <row r="890" spans="1:9" x14ac:dyDescent="0.25">
      <c r="A890" s="1">
        <f>COUNTIF($C$2:C890,"Да")</f>
        <v>10</v>
      </c>
      <c r="B890" s="45">
        <f t="shared" si="27"/>
        <v>45991</v>
      </c>
      <c r="C890" s="42" t="str">
        <f>IF(ISERROR(VLOOKUP(B890,'Aigen18-RF'!$C$3:$C$23,1,0)),"Нет","Да")</f>
        <v>Нет</v>
      </c>
      <c r="D890" s="43">
        <f t="shared" si="26"/>
        <v>365</v>
      </c>
      <c r="E890" s="44">
        <f>ROUND(('Все выпуски'!$L$3*'Все выпуски'!$L$6/100)/365*(B890-IF(C890="Нет",VLOOKUP(A890,'Aigen18-RF'!$A$2:$C$23,3,0),VLOOKUP((A890-1),'Aigen18-RF'!$A$2:$C$23,3,0))),2)</f>
        <v>0.66</v>
      </c>
      <c r="G890" s="43">
        <f>COUNTIF(D891:$D$1857,365)</f>
        <v>761</v>
      </c>
      <c r="H890" s="43">
        <f>COUNTIF(D891:$D$1857,366)</f>
        <v>206</v>
      </c>
      <c r="I890" s="2"/>
    </row>
    <row r="891" spans="1:9" x14ac:dyDescent="0.25">
      <c r="A891" s="1">
        <f>COUNTIF($C$2:C891,"Да")</f>
        <v>10</v>
      </c>
      <c r="B891" s="45">
        <f t="shared" si="27"/>
        <v>45992</v>
      </c>
      <c r="C891" s="42" t="str">
        <f>IF(ISERROR(VLOOKUP(B891,'Aigen18-RF'!$C$3:$C$23,1,0)),"Нет","Да")</f>
        <v>Нет</v>
      </c>
      <c r="D891" s="43">
        <f t="shared" si="26"/>
        <v>365</v>
      </c>
      <c r="E891" s="44">
        <f>ROUND(('Все выпуски'!$L$3*'Все выпуски'!$L$6/100)/365*(B891-IF(C891="Нет",VLOOKUP(A891,'Aigen18-RF'!$A$2:$C$23,3,0),VLOOKUP((A891-1),'Aigen18-RF'!$A$2:$C$23,3,0))),2)</f>
        <v>0.77</v>
      </c>
      <c r="G891" s="43">
        <f>COUNTIF(D892:$D$1857,365)</f>
        <v>760</v>
      </c>
      <c r="H891" s="43">
        <f>COUNTIF(D892:$D$1857,366)</f>
        <v>206</v>
      </c>
      <c r="I891" s="2"/>
    </row>
    <row r="892" spans="1:9" x14ac:dyDescent="0.25">
      <c r="A892" s="1">
        <f>COUNTIF($C$2:C892,"Да")</f>
        <v>10</v>
      </c>
      <c r="B892" s="45">
        <f t="shared" si="27"/>
        <v>45993</v>
      </c>
      <c r="C892" s="42" t="str">
        <f>IF(ISERROR(VLOOKUP(B892,'Aigen18-RF'!$C$3:$C$23,1,0)),"Нет","Да")</f>
        <v>Нет</v>
      </c>
      <c r="D892" s="43">
        <f t="shared" si="26"/>
        <v>365</v>
      </c>
      <c r="E892" s="44">
        <f>ROUND(('Все выпуски'!$L$3*'Все выпуски'!$L$6/100)/365*(B892-IF(C892="Нет",VLOOKUP(A892,'Aigen18-RF'!$A$2:$C$23,3,0),VLOOKUP((A892-1),'Aigen18-RF'!$A$2:$C$23,3,0))),2)</f>
        <v>0.88</v>
      </c>
      <c r="G892" s="43">
        <f>COUNTIF(D893:$D$1857,365)</f>
        <v>759</v>
      </c>
      <c r="H892" s="43">
        <f>COUNTIF(D893:$D$1857,366)</f>
        <v>206</v>
      </c>
      <c r="I892" s="2"/>
    </row>
    <row r="893" spans="1:9" x14ac:dyDescent="0.25">
      <c r="A893" s="1">
        <f>COUNTIF($C$2:C893,"Да")</f>
        <v>10</v>
      </c>
      <c r="B893" s="45">
        <f t="shared" si="27"/>
        <v>45994</v>
      </c>
      <c r="C893" s="42" t="str">
        <f>IF(ISERROR(VLOOKUP(B893,'Aigen18-RF'!$C$3:$C$23,1,0)),"Нет","Да")</f>
        <v>Нет</v>
      </c>
      <c r="D893" s="43">
        <f t="shared" si="26"/>
        <v>365</v>
      </c>
      <c r="E893" s="44">
        <f>ROUND(('Все выпуски'!$L$3*'Все выпуски'!$L$6/100)/365*(B893-IF(C893="Нет",VLOOKUP(A893,'Aigen18-RF'!$A$2:$C$23,3,0),VLOOKUP((A893-1),'Aigen18-RF'!$A$2:$C$23,3,0))),2)</f>
        <v>0.99</v>
      </c>
      <c r="G893" s="43">
        <f>COUNTIF(D894:$D$1857,365)</f>
        <v>758</v>
      </c>
      <c r="H893" s="43">
        <f>COUNTIF(D894:$D$1857,366)</f>
        <v>206</v>
      </c>
      <c r="I893" s="2"/>
    </row>
    <row r="894" spans="1:9" x14ac:dyDescent="0.25">
      <c r="A894" s="1">
        <f>COUNTIF($C$2:C894,"Да")</f>
        <v>10</v>
      </c>
      <c r="B894" s="45">
        <f t="shared" si="27"/>
        <v>45995</v>
      </c>
      <c r="C894" s="42" t="str">
        <f>IF(ISERROR(VLOOKUP(B894,'Aigen18-RF'!$C$3:$C$23,1,0)),"Нет","Да")</f>
        <v>Нет</v>
      </c>
      <c r="D894" s="43">
        <f t="shared" si="26"/>
        <v>365</v>
      </c>
      <c r="E894" s="44">
        <f>ROUND(('Все выпуски'!$L$3*'Все выпуски'!$L$6/100)/365*(B894-IF(C894="Нет",VLOOKUP(A894,'Aigen18-RF'!$A$2:$C$23,3,0),VLOOKUP((A894-1),'Aigen18-RF'!$A$2:$C$23,3,0))),2)</f>
        <v>1.1000000000000001</v>
      </c>
      <c r="G894" s="43">
        <f>COUNTIF(D895:$D$1857,365)</f>
        <v>757</v>
      </c>
      <c r="H894" s="43">
        <f>COUNTIF(D895:$D$1857,366)</f>
        <v>206</v>
      </c>
      <c r="I894" s="2"/>
    </row>
    <row r="895" spans="1:9" x14ac:dyDescent="0.25">
      <c r="A895" s="1">
        <f>COUNTIF($C$2:C895,"Да")</f>
        <v>10</v>
      </c>
      <c r="B895" s="45">
        <f t="shared" si="27"/>
        <v>45996</v>
      </c>
      <c r="C895" s="42" t="str">
        <f>IF(ISERROR(VLOOKUP(B895,'Aigen18-RF'!$C$3:$C$23,1,0)),"Нет","Да")</f>
        <v>Нет</v>
      </c>
      <c r="D895" s="43">
        <f t="shared" si="26"/>
        <v>365</v>
      </c>
      <c r="E895" s="44">
        <f>ROUND(('Все выпуски'!$L$3*'Все выпуски'!$L$6/100)/365*(B895-IF(C895="Нет",VLOOKUP(A895,'Aigen18-RF'!$A$2:$C$23,3,0),VLOOKUP((A895-1),'Aigen18-RF'!$A$2:$C$23,3,0))),2)</f>
        <v>1.21</v>
      </c>
      <c r="G895" s="43">
        <f>COUNTIF(D896:$D$1857,365)</f>
        <v>756</v>
      </c>
      <c r="H895" s="43">
        <f>COUNTIF(D896:$D$1857,366)</f>
        <v>206</v>
      </c>
      <c r="I895" s="2"/>
    </row>
    <row r="896" spans="1:9" x14ac:dyDescent="0.25">
      <c r="A896" s="1">
        <f>COUNTIF($C$2:C896,"Да")</f>
        <v>10</v>
      </c>
      <c r="B896" s="45">
        <f t="shared" si="27"/>
        <v>45997</v>
      </c>
      <c r="C896" s="42" t="str">
        <f>IF(ISERROR(VLOOKUP(B896,'Aigen18-RF'!$C$3:$C$23,1,0)),"Нет","Да")</f>
        <v>Нет</v>
      </c>
      <c r="D896" s="43">
        <f t="shared" si="26"/>
        <v>365</v>
      </c>
      <c r="E896" s="44">
        <f>ROUND(('Все выпуски'!$L$3*'Все выпуски'!$L$6/100)/365*(B896-IF(C896="Нет",VLOOKUP(A896,'Aigen18-RF'!$A$2:$C$23,3,0),VLOOKUP((A896-1),'Aigen18-RF'!$A$2:$C$23,3,0))),2)</f>
        <v>1.32</v>
      </c>
      <c r="G896" s="43">
        <f>COUNTIF(D897:$D$1857,365)</f>
        <v>755</v>
      </c>
      <c r="H896" s="43">
        <f>COUNTIF(D897:$D$1857,366)</f>
        <v>206</v>
      </c>
      <c r="I896" s="2"/>
    </row>
    <row r="897" spans="1:9" x14ac:dyDescent="0.25">
      <c r="A897" s="1">
        <f>COUNTIF($C$2:C897,"Да")</f>
        <v>10</v>
      </c>
      <c r="B897" s="45">
        <f t="shared" si="27"/>
        <v>45998</v>
      </c>
      <c r="C897" s="42" t="str">
        <f>IF(ISERROR(VLOOKUP(B897,'Aigen18-RF'!$C$3:$C$23,1,0)),"Нет","Да")</f>
        <v>Нет</v>
      </c>
      <c r="D897" s="43">
        <f t="shared" si="26"/>
        <v>365</v>
      </c>
      <c r="E897" s="44">
        <f>ROUND(('Все выпуски'!$L$3*'Все выпуски'!$L$6/100)/365*(B897-IF(C897="Нет",VLOOKUP(A897,'Aigen18-RF'!$A$2:$C$23,3,0),VLOOKUP((A897-1),'Aigen18-RF'!$A$2:$C$23,3,0))),2)</f>
        <v>1.42</v>
      </c>
      <c r="G897" s="43">
        <f>COUNTIF(D898:$D$1857,365)</f>
        <v>754</v>
      </c>
      <c r="H897" s="43">
        <f>COUNTIF(D898:$D$1857,366)</f>
        <v>206</v>
      </c>
      <c r="I897" s="2"/>
    </row>
    <row r="898" spans="1:9" x14ac:dyDescent="0.25">
      <c r="A898" s="1">
        <f>COUNTIF($C$2:C898,"Да")</f>
        <v>10</v>
      </c>
      <c r="B898" s="45">
        <f t="shared" si="27"/>
        <v>45999</v>
      </c>
      <c r="C898" s="42" t="str">
        <f>IF(ISERROR(VLOOKUP(B898,'Aigen18-RF'!$C$3:$C$23,1,0)),"Нет","Да")</f>
        <v>Нет</v>
      </c>
      <c r="D898" s="43">
        <f t="shared" si="26"/>
        <v>365</v>
      </c>
      <c r="E898" s="44">
        <f>ROUND(('Все выпуски'!$L$3*'Все выпуски'!$L$6/100)/365*(B898-IF(C898="Нет",VLOOKUP(A898,'Aigen18-RF'!$A$2:$C$23,3,0),VLOOKUP((A898-1),'Aigen18-RF'!$A$2:$C$23,3,0))),2)</f>
        <v>1.53</v>
      </c>
      <c r="G898" s="43">
        <f>COUNTIF(D899:$D$1857,365)</f>
        <v>753</v>
      </c>
      <c r="H898" s="43">
        <f>COUNTIF(D899:$D$1857,366)</f>
        <v>206</v>
      </c>
      <c r="I898" s="2"/>
    </row>
    <row r="899" spans="1:9" x14ac:dyDescent="0.25">
      <c r="A899" s="1">
        <f>COUNTIF($C$2:C899,"Да")</f>
        <v>10</v>
      </c>
      <c r="B899" s="45">
        <f t="shared" si="27"/>
        <v>46000</v>
      </c>
      <c r="C899" s="42" t="str">
        <f>IF(ISERROR(VLOOKUP(B899,'Aigen18-RF'!$C$3:$C$23,1,0)),"Нет","Да")</f>
        <v>Нет</v>
      </c>
      <c r="D899" s="43">
        <f t="shared" ref="D899:D962" si="28">IF(MOD(YEAR(B899),4)=0,366,365)</f>
        <v>365</v>
      </c>
      <c r="E899" s="44">
        <f>ROUND(('Все выпуски'!$L$3*'Все выпуски'!$L$6/100)/365*(B899-IF(C899="Нет",VLOOKUP(A899,'Aigen18-RF'!$A$2:$C$23,3,0),VLOOKUP((A899-1),'Aigen18-RF'!$A$2:$C$23,3,0))),2)</f>
        <v>1.64</v>
      </c>
      <c r="G899" s="43">
        <f>COUNTIF(D900:$D$1857,365)</f>
        <v>752</v>
      </c>
      <c r="H899" s="43">
        <f>COUNTIF(D900:$D$1857,366)</f>
        <v>206</v>
      </c>
      <c r="I899" s="2"/>
    </row>
    <row r="900" spans="1:9" x14ac:dyDescent="0.25">
      <c r="A900" s="1">
        <f>COUNTIF($C$2:C900,"Да")</f>
        <v>10</v>
      </c>
      <c r="B900" s="45">
        <f t="shared" ref="B900:B963" si="29">B899+1</f>
        <v>46001</v>
      </c>
      <c r="C900" s="42" t="str">
        <f>IF(ISERROR(VLOOKUP(B900,'Aigen18-RF'!$C$3:$C$23,1,0)),"Нет","Да")</f>
        <v>Нет</v>
      </c>
      <c r="D900" s="43">
        <f t="shared" si="28"/>
        <v>365</v>
      </c>
      <c r="E900" s="44">
        <f>ROUND(('Все выпуски'!$L$3*'Все выпуски'!$L$6/100)/365*(B900-IF(C900="Нет",VLOOKUP(A900,'Aigen18-RF'!$A$2:$C$23,3,0),VLOOKUP((A900-1),'Aigen18-RF'!$A$2:$C$23,3,0))),2)</f>
        <v>1.75</v>
      </c>
      <c r="G900" s="43">
        <f>COUNTIF(D901:$D$1857,365)</f>
        <v>751</v>
      </c>
      <c r="H900" s="43">
        <f>COUNTIF(D901:$D$1857,366)</f>
        <v>206</v>
      </c>
      <c r="I900" s="2"/>
    </row>
    <row r="901" spans="1:9" x14ac:dyDescent="0.25">
      <c r="A901" s="1">
        <f>COUNTIF($C$2:C901,"Да")</f>
        <v>10</v>
      </c>
      <c r="B901" s="45">
        <f t="shared" si="29"/>
        <v>46002</v>
      </c>
      <c r="C901" s="42" t="str">
        <f>IF(ISERROR(VLOOKUP(B901,'Aigen18-RF'!$C$3:$C$23,1,0)),"Нет","Да")</f>
        <v>Нет</v>
      </c>
      <c r="D901" s="43">
        <f t="shared" si="28"/>
        <v>365</v>
      </c>
      <c r="E901" s="44">
        <f>ROUND(('Все выпуски'!$L$3*'Все выпуски'!$L$6/100)/365*(B901-IF(C901="Нет",VLOOKUP(A901,'Aigen18-RF'!$A$2:$C$23,3,0),VLOOKUP((A901-1),'Aigen18-RF'!$A$2:$C$23,3,0))),2)</f>
        <v>1.86</v>
      </c>
      <c r="G901" s="43">
        <f>COUNTIF(D902:$D$1857,365)</f>
        <v>750</v>
      </c>
      <c r="H901" s="43">
        <f>COUNTIF(D902:$D$1857,366)</f>
        <v>206</v>
      </c>
      <c r="I901" s="2"/>
    </row>
    <row r="902" spans="1:9" x14ac:dyDescent="0.25">
      <c r="A902" s="1">
        <f>COUNTIF($C$2:C902,"Да")</f>
        <v>10</v>
      </c>
      <c r="B902" s="45">
        <f t="shared" si="29"/>
        <v>46003</v>
      </c>
      <c r="C902" s="42" t="str">
        <f>IF(ISERROR(VLOOKUP(B902,'Aigen18-RF'!$C$3:$C$23,1,0)),"Нет","Да")</f>
        <v>Нет</v>
      </c>
      <c r="D902" s="43">
        <f t="shared" si="28"/>
        <v>365</v>
      </c>
      <c r="E902" s="44">
        <f>ROUND(('Все выпуски'!$L$3*'Все выпуски'!$L$6/100)/365*(B902-IF(C902="Нет",VLOOKUP(A902,'Aigen18-RF'!$A$2:$C$23,3,0),VLOOKUP((A902-1),'Aigen18-RF'!$A$2:$C$23,3,0))),2)</f>
        <v>1.97</v>
      </c>
      <c r="G902" s="43">
        <f>COUNTIF(D903:$D$1857,365)</f>
        <v>749</v>
      </c>
      <c r="H902" s="43">
        <f>COUNTIF(D903:$D$1857,366)</f>
        <v>206</v>
      </c>
      <c r="I902" s="2"/>
    </row>
    <row r="903" spans="1:9" x14ac:dyDescent="0.25">
      <c r="A903" s="1">
        <f>COUNTIF($C$2:C903,"Да")</f>
        <v>10</v>
      </c>
      <c r="B903" s="45">
        <f t="shared" si="29"/>
        <v>46004</v>
      </c>
      <c r="C903" s="42" t="str">
        <f>IF(ISERROR(VLOOKUP(B903,'Aigen18-RF'!$C$3:$C$23,1,0)),"Нет","Да")</f>
        <v>Нет</v>
      </c>
      <c r="D903" s="43">
        <f t="shared" si="28"/>
        <v>365</v>
      </c>
      <c r="E903" s="44">
        <f>ROUND(('Все выпуски'!$L$3*'Все выпуски'!$L$6/100)/365*(B903-IF(C903="Нет",VLOOKUP(A903,'Aigen18-RF'!$A$2:$C$23,3,0),VLOOKUP((A903-1),'Aigen18-RF'!$A$2:$C$23,3,0))),2)</f>
        <v>2.08</v>
      </c>
      <c r="G903" s="43">
        <f>COUNTIF(D904:$D$1857,365)</f>
        <v>748</v>
      </c>
      <c r="H903" s="43">
        <f>COUNTIF(D904:$D$1857,366)</f>
        <v>206</v>
      </c>
      <c r="I903" s="2"/>
    </row>
    <row r="904" spans="1:9" x14ac:dyDescent="0.25">
      <c r="A904" s="1">
        <f>COUNTIF($C$2:C904,"Да")</f>
        <v>10</v>
      </c>
      <c r="B904" s="45">
        <f t="shared" si="29"/>
        <v>46005</v>
      </c>
      <c r="C904" s="42" t="str">
        <f>IF(ISERROR(VLOOKUP(B904,'Aigen18-RF'!$C$3:$C$23,1,0)),"Нет","Да")</f>
        <v>Нет</v>
      </c>
      <c r="D904" s="43">
        <f t="shared" si="28"/>
        <v>365</v>
      </c>
      <c r="E904" s="44">
        <f>ROUND(('Все выпуски'!$L$3*'Все выпуски'!$L$6/100)/365*(B904-IF(C904="Нет",VLOOKUP(A904,'Aigen18-RF'!$A$2:$C$23,3,0),VLOOKUP((A904-1),'Aigen18-RF'!$A$2:$C$23,3,0))),2)</f>
        <v>2.19</v>
      </c>
      <c r="G904" s="43">
        <f>COUNTIF(D905:$D$1857,365)</f>
        <v>747</v>
      </c>
      <c r="H904" s="43">
        <f>COUNTIF(D905:$D$1857,366)</f>
        <v>206</v>
      </c>
      <c r="I904" s="2"/>
    </row>
    <row r="905" spans="1:9" x14ac:dyDescent="0.25">
      <c r="A905" s="1">
        <f>COUNTIF($C$2:C905,"Да")</f>
        <v>10</v>
      </c>
      <c r="B905" s="45">
        <f t="shared" si="29"/>
        <v>46006</v>
      </c>
      <c r="C905" s="42" t="str">
        <f>IF(ISERROR(VLOOKUP(B905,'Aigen18-RF'!$C$3:$C$23,1,0)),"Нет","Да")</f>
        <v>Нет</v>
      </c>
      <c r="D905" s="43">
        <f t="shared" si="28"/>
        <v>365</v>
      </c>
      <c r="E905" s="44">
        <f>ROUND(('Все выпуски'!$L$3*'Все выпуски'!$L$6/100)/365*(B905-IF(C905="Нет",VLOOKUP(A905,'Aigen18-RF'!$A$2:$C$23,3,0),VLOOKUP((A905-1),'Aigen18-RF'!$A$2:$C$23,3,0))),2)</f>
        <v>2.2999999999999998</v>
      </c>
      <c r="G905" s="43">
        <f>COUNTIF(D906:$D$1857,365)</f>
        <v>746</v>
      </c>
      <c r="H905" s="43">
        <f>COUNTIF(D906:$D$1857,366)</f>
        <v>206</v>
      </c>
      <c r="I905" s="2"/>
    </row>
    <row r="906" spans="1:9" x14ac:dyDescent="0.25">
      <c r="A906" s="1">
        <f>COUNTIF($C$2:C906,"Да")</f>
        <v>10</v>
      </c>
      <c r="B906" s="45">
        <f t="shared" si="29"/>
        <v>46007</v>
      </c>
      <c r="C906" s="42" t="str">
        <f>IF(ISERROR(VLOOKUP(B906,'Aigen18-RF'!$C$3:$C$23,1,0)),"Нет","Да")</f>
        <v>Нет</v>
      </c>
      <c r="D906" s="43">
        <f t="shared" si="28"/>
        <v>365</v>
      </c>
      <c r="E906" s="44">
        <f>ROUND(('Все выпуски'!$L$3*'Все выпуски'!$L$6/100)/365*(B906-IF(C906="Нет",VLOOKUP(A906,'Aigen18-RF'!$A$2:$C$23,3,0),VLOOKUP((A906-1),'Aigen18-RF'!$A$2:$C$23,3,0))),2)</f>
        <v>2.41</v>
      </c>
      <c r="G906" s="43">
        <f>COUNTIF(D907:$D$1857,365)</f>
        <v>745</v>
      </c>
      <c r="H906" s="43">
        <f>COUNTIF(D907:$D$1857,366)</f>
        <v>206</v>
      </c>
      <c r="I906" s="2"/>
    </row>
    <row r="907" spans="1:9" x14ac:dyDescent="0.25">
      <c r="A907" s="1">
        <f>COUNTIF($C$2:C907,"Да")</f>
        <v>10</v>
      </c>
      <c r="B907" s="45">
        <f t="shared" si="29"/>
        <v>46008</v>
      </c>
      <c r="C907" s="42" t="str">
        <f>IF(ISERROR(VLOOKUP(B907,'Aigen18-RF'!$C$3:$C$23,1,0)),"Нет","Да")</f>
        <v>Нет</v>
      </c>
      <c r="D907" s="43">
        <f t="shared" si="28"/>
        <v>365</v>
      </c>
      <c r="E907" s="44">
        <f>ROUND(('Все выпуски'!$L$3*'Все выпуски'!$L$6/100)/365*(B907-IF(C907="Нет",VLOOKUP(A907,'Aigen18-RF'!$A$2:$C$23,3,0),VLOOKUP((A907-1),'Aigen18-RF'!$A$2:$C$23,3,0))),2)</f>
        <v>2.52</v>
      </c>
      <c r="G907" s="43">
        <f>COUNTIF(D908:$D$1857,365)</f>
        <v>744</v>
      </c>
      <c r="H907" s="43">
        <f>COUNTIF(D908:$D$1857,366)</f>
        <v>206</v>
      </c>
      <c r="I907" s="2"/>
    </row>
    <row r="908" spans="1:9" x14ac:dyDescent="0.25">
      <c r="A908" s="1">
        <f>COUNTIF($C$2:C908,"Да")</f>
        <v>10</v>
      </c>
      <c r="B908" s="45">
        <f t="shared" si="29"/>
        <v>46009</v>
      </c>
      <c r="C908" s="42" t="str">
        <f>IF(ISERROR(VLOOKUP(B908,'Aigen18-RF'!$C$3:$C$23,1,0)),"Нет","Да")</f>
        <v>Нет</v>
      </c>
      <c r="D908" s="43">
        <f t="shared" si="28"/>
        <v>365</v>
      </c>
      <c r="E908" s="44">
        <f>ROUND(('Все выпуски'!$L$3*'Все выпуски'!$L$6/100)/365*(B908-IF(C908="Нет",VLOOKUP(A908,'Aigen18-RF'!$A$2:$C$23,3,0),VLOOKUP((A908-1),'Aigen18-RF'!$A$2:$C$23,3,0))),2)</f>
        <v>2.63</v>
      </c>
      <c r="G908" s="43">
        <f>COUNTIF(D909:$D$1857,365)</f>
        <v>743</v>
      </c>
      <c r="H908" s="43">
        <f>COUNTIF(D909:$D$1857,366)</f>
        <v>206</v>
      </c>
      <c r="I908" s="2"/>
    </row>
    <row r="909" spans="1:9" x14ac:dyDescent="0.25">
      <c r="A909" s="1">
        <f>COUNTIF($C$2:C909,"Да")</f>
        <v>10</v>
      </c>
      <c r="B909" s="45">
        <f t="shared" si="29"/>
        <v>46010</v>
      </c>
      <c r="C909" s="42" t="str">
        <f>IF(ISERROR(VLOOKUP(B909,'Aigen18-RF'!$C$3:$C$23,1,0)),"Нет","Да")</f>
        <v>Нет</v>
      </c>
      <c r="D909" s="43">
        <f t="shared" si="28"/>
        <v>365</v>
      </c>
      <c r="E909" s="44">
        <f>ROUND(('Все выпуски'!$L$3*'Все выпуски'!$L$6/100)/365*(B909-IF(C909="Нет",VLOOKUP(A909,'Aigen18-RF'!$A$2:$C$23,3,0),VLOOKUP((A909-1),'Aigen18-RF'!$A$2:$C$23,3,0))),2)</f>
        <v>2.74</v>
      </c>
      <c r="G909" s="43">
        <f>COUNTIF(D910:$D$1857,365)</f>
        <v>742</v>
      </c>
      <c r="H909" s="43">
        <f>COUNTIF(D910:$D$1857,366)</f>
        <v>206</v>
      </c>
      <c r="I909" s="2"/>
    </row>
    <row r="910" spans="1:9" x14ac:dyDescent="0.25">
      <c r="A910" s="1">
        <f>COUNTIF($C$2:C910,"Да")</f>
        <v>10</v>
      </c>
      <c r="B910" s="45">
        <f t="shared" si="29"/>
        <v>46011</v>
      </c>
      <c r="C910" s="42" t="str">
        <f>IF(ISERROR(VLOOKUP(B910,'Aigen18-RF'!$C$3:$C$23,1,0)),"Нет","Да")</f>
        <v>Нет</v>
      </c>
      <c r="D910" s="43">
        <f t="shared" si="28"/>
        <v>365</v>
      </c>
      <c r="E910" s="44">
        <f>ROUND(('Все выпуски'!$L$3*'Все выпуски'!$L$6/100)/365*(B910-IF(C910="Нет",VLOOKUP(A910,'Aigen18-RF'!$A$2:$C$23,3,0),VLOOKUP((A910-1),'Aigen18-RF'!$A$2:$C$23,3,0))),2)</f>
        <v>2.85</v>
      </c>
      <c r="G910" s="43">
        <f>COUNTIF(D911:$D$1857,365)</f>
        <v>741</v>
      </c>
      <c r="H910" s="43">
        <f>COUNTIF(D911:$D$1857,366)</f>
        <v>206</v>
      </c>
      <c r="I910" s="2"/>
    </row>
    <row r="911" spans="1:9" x14ac:dyDescent="0.25">
      <c r="A911" s="1">
        <f>COUNTIF($C$2:C911,"Да")</f>
        <v>10</v>
      </c>
      <c r="B911" s="45">
        <f t="shared" si="29"/>
        <v>46012</v>
      </c>
      <c r="C911" s="42" t="str">
        <f>IF(ISERROR(VLOOKUP(B911,'Aigen18-RF'!$C$3:$C$23,1,0)),"Нет","Да")</f>
        <v>Нет</v>
      </c>
      <c r="D911" s="43">
        <f t="shared" si="28"/>
        <v>365</v>
      </c>
      <c r="E911" s="44">
        <f>ROUND(('Все выпуски'!$L$3*'Все выпуски'!$L$6/100)/365*(B911-IF(C911="Нет",VLOOKUP(A911,'Aigen18-RF'!$A$2:$C$23,3,0),VLOOKUP((A911-1),'Aigen18-RF'!$A$2:$C$23,3,0))),2)</f>
        <v>2.96</v>
      </c>
      <c r="G911" s="43">
        <f>COUNTIF(D912:$D$1857,365)</f>
        <v>740</v>
      </c>
      <c r="H911" s="43">
        <f>COUNTIF(D912:$D$1857,366)</f>
        <v>206</v>
      </c>
      <c r="I911" s="2"/>
    </row>
    <row r="912" spans="1:9" x14ac:dyDescent="0.25">
      <c r="A912" s="1">
        <f>COUNTIF($C$2:C912,"Да")</f>
        <v>10</v>
      </c>
      <c r="B912" s="45">
        <f t="shared" si="29"/>
        <v>46013</v>
      </c>
      <c r="C912" s="42" t="str">
        <f>IF(ISERROR(VLOOKUP(B912,'Aigen18-RF'!$C$3:$C$23,1,0)),"Нет","Да")</f>
        <v>Нет</v>
      </c>
      <c r="D912" s="43">
        <f t="shared" si="28"/>
        <v>365</v>
      </c>
      <c r="E912" s="44">
        <f>ROUND(('Все выпуски'!$L$3*'Все выпуски'!$L$6/100)/365*(B912-IF(C912="Нет",VLOOKUP(A912,'Aigen18-RF'!$A$2:$C$23,3,0),VLOOKUP((A912-1),'Aigen18-RF'!$A$2:$C$23,3,0))),2)</f>
        <v>3.07</v>
      </c>
      <c r="G912" s="43">
        <f>COUNTIF(D913:$D$1857,365)</f>
        <v>739</v>
      </c>
      <c r="H912" s="43">
        <f>COUNTIF(D913:$D$1857,366)</f>
        <v>206</v>
      </c>
      <c r="I912" s="2"/>
    </row>
    <row r="913" spans="1:9" x14ac:dyDescent="0.25">
      <c r="A913" s="1">
        <f>COUNTIF($C$2:C913,"Да")</f>
        <v>10</v>
      </c>
      <c r="B913" s="45">
        <f t="shared" si="29"/>
        <v>46014</v>
      </c>
      <c r="C913" s="42" t="str">
        <f>IF(ISERROR(VLOOKUP(B913,'Aigen18-RF'!$C$3:$C$23,1,0)),"Нет","Да")</f>
        <v>Нет</v>
      </c>
      <c r="D913" s="43">
        <f t="shared" si="28"/>
        <v>365</v>
      </c>
      <c r="E913" s="44">
        <f>ROUND(('Все выпуски'!$L$3*'Все выпуски'!$L$6/100)/365*(B913-IF(C913="Нет",VLOOKUP(A913,'Aigen18-RF'!$A$2:$C$23,3,0),VLOOKUP((A913-1),'Aigen18-RF'!$A$2:$C$23,3,0))),2)</f>
        <v>3.18</v>
      </c>
      <c r="G913" s="43">
        <f>COUNTIF(D914:$D$1857,365)</f>
        <v>738</v>
      </c>
      <c r="H913" s="43">
        <f>COUNTIF(D914:$D$1857,366)</f>
        <v>206</v>
      </c>
      <c r="I913" s="2"/>
    </row>
    <row r="914" spans="1:9" x14ac:dyDescent="0.25">
      <c r="A914" s="1">
        <f>COUNTIF($C$2:C914,"Да")</f>
        <v>10</v>
      </c>
      <c r="B914" s="45">
        <f t="shared" si="29"/>
        <v>46015</v>
      </c>
      <c r="C914" s="42" t="str">
        <f>IF(ISERROR(VLOOKUP(B914,'Aigen18-RF'!$C$3:$C$23,1,0)),"Нет","Да")</f>
        <v>Нет</v>
      </c>
      <c r="D914" s="43">
        <f t="shared" si="28"/>
        <v>365</v>
      </c>
      <c r="E914" s="44">
        <f>ROUND(('Все выпуски'!$L$3*'Все выпуски'!$L$6/100)/365*(B914-IF(C914="Нет",VLOOKUP(A914,'Aigen18-RF'!$A$2:$C$23,3,0),VLOOKUP((A914-1),'Aigen18-RF'!$A$2:$C$23,3,0))),2)</f>
        <v>3.29</v>
      </c>
      <c r="G914" s="43">
        <f>COUNTIF(D915:$D$1857,365)</f>
        <v>737</v>
      </c>
      <c r="H914" s="43">
        <f>COUNTIF(D915:$D$1857,366)</f>
        <v>206</v>
      </c>
      <c r="I914" s="2"/>
    </row>
    <row r="915" spans="1:9" x14ac:dyDescent="0.25">
      <c r="A915" s="1">
        <f>COUNTIF($C$2:C915,"Да")</f>
        <v>10</v>
      </c>
      <c r="B915" s="45">
        <f t="shared" si="29"/>
        <v>46016</v>
      </c>
      <c r="C915" s="42" t="str">
        <f>IF(ISERROR(VLOOKUP(B915,'Aigen18-RF'!$C$3:$C$23,1,0)),"Нет","Да")</f>
        <v>Нет</v>
      </c>
      <c r="D915" s="43">
        <f t="shared" si="28"/>
        <v>365</v>
      </c>
      <c r="E915" s="44">
        <f>ROUND(('Все выпуски'!$L$3*'Все выпуски'!$L$6/100)/365*(B915-IF(C915="Нет",VLOOKUP(A915,'Aigen18-RF'!$A$2:$C$23,3,0),VLOOKUP((A915-1),'Aigen18-RF'!$A$2:$C$23,3,0))),2)</f>
        <v>3.4</v>
      </c>
      <c r="G915" s="43">
        <f>COUNTIF(D916:$D$1857,365)</f>
        <v>736</v>
      </c>
      <c r="H915" s="43">
        <f>COUNTIF(D916:$D$1857,366)</f>
        <v>206</v>
      </c>
      <c r="I915" s="2"/>
    </row>
    <row r="916" spans="1:9" x14ac:dyDescent="0.25">
      <c r="A916" s="1">
        <f>COUNTIF($C$2:C916,"Да")</f>
        <v>10</v>
      </c>
      <c r="B916" s="45">
        <f t="shared" si="29"/>
        <v>46017</v>
      </c>
      <c r="C916" s="42" t="str">
        <f>IF(ISERROR(VLOOKUP(B916,'Aigen18-RF'!$C$3:$C$23,1,0)),"Нет","Да")</f>
        <v>Нет</v>
      </c>
      <c r="D916" s="43">
        <f t="shared" si="28"/>
        <v>365</v>
      </c>
      <c r="E916" s="44">
        <f>ROUND(('Все выпуски'!$L$3*'Все выпуски'!$L$6/100)/365*(B916-IF(C916="Нет",VLOOKUP(A916,'Aigen18-RF'!$A$2:$C$23,3,0),VLOOKUP((A916-1),'Aigen18-RF'!$A$2:$C$23,3,0))),2)</f>
        <v>3.51</v>
      </c>
      <c r="G916" s="43">
        <f>COUNTIF(D917:$D$1857,365)</f>
        <v>735</v>
      </c>
      <c r="H916" s="43">
        <f>COUNTIF(D917:$D$1857,366)</f>
        <v>206</v>
      </c>
      <c r="I916" s="2"/>
    </row>
    <row r="917" spans="1:9" x14ac:dyDescent="0.25">
      <c r="A917" s="1">
        <f>COUNTIF($C$2:C917,"Да")</f>
        <v>10</v>
      </c>
      <c r="B917" s="45">
        <f t="shared" si="29"/>
        <v>46018</v>
      </c>
      <c r="C917" s="42" t="str">
        <f>IF(ISERROR(VLOOKUP(B917,'Aigen18-RF'!$C$3:$C$23,1,0)),"Нет","Да")</f>
        <v>Нет</v>
      </c>
      <c r="D917" s="43">
        <f t="shared" si="28"/>
        <v>365</v>
      </c>
      <c r="E917" s="44">
        <f>ROUND(('Все выпуски'!$L$3*'Все выпуски'!$L$6/100)/365*(B917-IF(C917="Нет",VLOOKUP(A917,'Aigen18-RF'!$A$2:$C$23,3,0),VLOOKUP((A917-1),'Aigen18-RF'!$A$2:$C$23,3,0))),2)</f>
        <v>3.62</v>
      </c>
      <c r="G917" s="43">
        <f>COUNTIF(D918:$D$1857,365)</f>
        <v>734</v>
      </c>
      <c r="H917" s="43">
        <f>COUNTIF(D918:$D$1857,366)</f>
        <v>206</v>
      </c>
      <c r="I917" s="2"/>
    </row>
    <row r="918" spans="1:9" x14ac:dyDescent="0.25">
      <c r="A918" s="1">
        <f>COUNTIF($C$2:C918,"Да")</f>
        <v>10</v>
      </c>
      <c r="B918" s="45">
        <f t="shared" si="29"/>
        <v>46019</v>
      </c>
      <c r="C918" s="42" t="str">
        <f>IF(ISERROR(VLOOKUP(B918,'Aigen18-RF'!$C$3:$C$23,1,0)),"Нет","Да")</f>
        <v>Нет</v>
      </c>
      <c r="D918" s="43">
        <f t="shared" si="28"/>
        <v>365</v>
      </c>
      <c r="E918" s="44">
        <f>ROUND(('Все выпуски'!$L$3*'Все выпуски'!$L$6/100)/365*(B918-IF(C918="Нет",VLOOKUP(A918,'Aigen18-RF'!$A$2:$C$23,3,0),VLOOKUP((A918-1),'Aigen18-RF'!$A$2:$C$23,3,0))),2)</f>
        <v>3.73</v>
      </c>
      <c r="G918" s="43">
        <f>COUNTIF(D919:$D$1857,365)</f>
        <v>733</v>
      </c>
      <c r="H918" s="43">
        <f>COUNTIF(D919:$D$1857,366)</f>
        <v>206</v>
      </c>
      <c r="I918" s="2"/>
    </row>
    <row r="919" spans="1:9" x14ac:dyDescent="0.25">
      <c r="A919" s="1">
        <f>COUNTIF($C$2:C919,"Да")</f>
        <v>10</v>
      </c>
      <c r="B919" s="45">
        <f t="shared" si="29"/>
        <v>46020</v>
      </c>
      <c r="C919" s="42" t="str">
        <f>IF(ISERROR(VLOOKUP(B919,'Aigen18-RF'!$C$3:$C$23,1,0)),"Нет","Да")</f>
        <v>Нет</v>
      </c>
      <c r="D919" s="43">
        <f t="shared" si="28"/>
        <v>365</v>
      </c>
      <c r="E919" s="44">
        <f>ROUND(('Все выпуски'!$L$3*'Все выпуски'!$L$6/100)/365*(B919-IF(C919="Нет",VLOOKUP(A919,'Aigen18-RF'!$A$2:$C$23,3,0),VLOOKUP((A919-1),'Aigen18-RF'!$A$2:$C$23,3,0))),2)</f>
        <v>3.84</v>
      </c>
      <c r="G919" s="43">
        <f>COUNTIF(D920:$D$1857,365)</f>
        <v>732</v>
      </c>
      <c r="H919" s="43">
        <f>COUNTIF(D920:$D$1857,366)</f>
        <v>206</v>
      </c>
      <c r="I919" s="2"/>
    </row>
    <row r="920" spans="1:9" x14ac:dyDescent="0.25">
      <c r="A920" s="1">
        <f>COUNTIF($C$2:C920,"Да")</f>
        <v>10</v>
      </c>
      <c r="B920" s="45">
        <f t="shared" si="29"/>
        <v>46021</v>
      </c>
      <c r="C920" s="42" t="str">
        <f>IF(ISERROR(VLOOKUP(B920,'Aigen18-RF'!$C$3:$C$23,1,0)),"Нет","Да")</f>
        <v>Нет</v>
      </c>
      <c r="D920" s="43">
        <f t="shared" si="28"/>
        <v>365</v>
      </c>
      <c r="E920" s="44">
        <f>ROUND(('Все выпуски'!$L$3*'Все выпуски'!$L$6/100)/365*(B920-IF(C920="Нет",VLOOKUP(A920,'Aigen18-RF'!$A$2:$C$23,3,0),VLOOKUP((A920-1),'Aigen18-RF'!$A$2:$C$23,3,0))),2)</f>
        <v>3.95</v>
      </c>
      <c r="G920" s="43">
        <f>COUNTIF(D921:$D$1857,365)</f>
        <v>731</v>
      </c>
      <c r="H920" s="43">
        <f>COUNTIF(D921:$D$1857,366)</f>
        <v>206</v>
      </c>
      <c r="I920" s="2"/>
    </row>
    <row r="921" spans="1:9" x14ac:dyDescent="0.25">
      <c r="A921" s="1">
        <f>COUNTIF($C$2:C921,"Да")</f>
        <v>10</v>
      </c>
      <c r="B921" s="45">
        <f t="shared" si="29"/>
        <v>46022</v>
      </c>
      <c r="C921" s="42" t="str">
        <f>IF(ISERROR(VLOOKUP(B921,'Aigen18-RF'!$C$3:$C$23,1,0)),"Нет","Да")</f>
        <v>Нет</v>
      </c>
      <c r="D921" s="43">
        <f t="shared" si="28"/>
        <v>365</v>
      </c>
      <c r="E921" s="44">
        <f>ROUND(('Все выпуски'!$L$3*'Все выпуски'!$L$6/100)/365*(B921-IF(C921="Нет",VLOOKUP(A921,'Aigen18-RF'!$A$2:$C$23,3,0),VLOOKUP((A921-1),'Aigen18-RF'!$A$2:$C$23,3,0))),2)</f>
        <v>4.05</v>
      </c>
      <c r="G921" s="43">
        <f>COUNTIF(D922:$D$1857,365)</f>
        <v>730</v>
      </c>
      <c r="H921" s="43">
        <f>COUNTIF(D922:$D$1857,366)</f>
        <v>206</v>
      </c>
      <c r="I921" s="2"/>
    </row>
    <row r="922" spans="1:9" x14ac:dyDescent="0.25">
      <c r="A922" s="1">
        <f>COUNTIF($C$2:C922,"Да")</f>
        <v>10</v>
      </c>
      <c r="B922" s="45">
        <f t="shared" si="29"/>
        <v>46023</v>
      </c>
      <c r="C922" s="42" t="str">
        <f>IF(ISERROR(VLOOKUP(B922,'Aigen18-RF'!$C$3:$C$23,1,0)),"Нет","Да")</f>
        <v>Нет</v>
      </c>
      <c r="D922" s="43">
        <f t="shared" si="28"/>
        <v>365</v>
      </c>
      <c r="E922" s="44">
        <f>ROUND(('Все выпуски'!$L$3*'Все выпуски'!$L$6/100)/365*(B922-IF(C922="Нет",VLOOKUP(A922,'Aigen18-RF'!$A$2:$C$23,3,0),VLOOKUP((A922-1),'Aigen18-RF'!$A$2:$C$23,3,0))),2)</f>
        <v>4.16</v>
      </c>
      <c r="G922" s="43">
        <f>COUNTIF(D923:$D$1857,365)</f>
        <v>729</v>
      </c>
      <c r="H922" s="43">
        <f>COUNTIF(D923:$D$1857,366)</f>
        <v>206</v>
      </c>
      <c r="I922" s="2"/>
    </row>
    <row r="923" spans="1:9" x14ac:dyDescent="0.25">
      <c r="A923" s="1">
        <f>COUNTIF($C$2:C923,"Да")</f>
        <v>10</v>
      </c>
      <c r="B923" s="45">
        <f t="shared" si="29"/>
        <v>46024</v>
      </c>
      <c r="C923" s="42" t="str">
        <f>IF(ISERROR(VLOOKUP(B923,'Aigen18-RF'!$C$3:$C$23,1,0)),"Нет","Да")</f>
        <v>Нет</v>
      </c>
      <c r="D923" s="43">
        <f t="shared" si="28"/>
        <v>365</v>
      </c>
      <c r="E923" s="44">
        <f>ROUND(('Все выпуски'!$L$3*'Все выпуски'!$L$6/100)/365*(B923-IF(C923="Нет",VLOOKUP(A923,'Aigen18-RF'!$A$2:$C$23,3,0),VLOOKUP((A923-1),'Aigen18-RF'!$A$2:$C$23,3,0))),2)</f>
        <v>4.2699999999999996</v>
      </c>
      <c r="G923" s="43">
        <f>COUNTIF(D924:$D$1857,365)</f>
        <v>728</v>
      </c>
      <c r="H923" s="43">
        <f>COUNTIF(D924:$D$1857,366)</f>
        <v>206</v>
      </c>
      <c r="I923" s="2"/>
    </row>
    <row r="924" spans="1:9" x14ac:dyDescent="0.25">
      <c r="A924" s="1">
        <f>COUNTIF($C$2:C924,"Да")</f>
        <v>10</v>
      </c>
      <c r="B924" s="45">
        <f t="shared" si="29"/>
        <v>46025</v>
      </c>
      <c r="C924" s="42" t="str">
        <f>IF(ISERROR(VLOOKUP(B924,'Aigen18-RF'!$C$3:$C$23,1,0)),"Нет","Да")</f>
        <v>Нет</v>
      </c>
      <c r="D924" s="43">
        <f t="shared" si="28"/>
        <v>365</v>
      </c>
      <c r="E924" s="44">
        <f>ROUND(('Все выпуски'!$L$3*'Все выпуски'!$L$6/100)/365*(B924-IF(C924="Нет",VLOOKUP(A924,'Aigen18-RF'!$A$2:$C$23,3,0),VLOOKUP((A924-1),'Aigen18-RF'!$A$2:$C$23,3,0))),2)</f>
        <v>4.38</v>
      </c>
      <c r="G924" s="43">
        <f>COUNTIF(D925:$D$1857,365)</f>
        <v>727</v>
      </c>
      <c r="H924" s="43">
        <f>COUNTIF(D925:$D$1857,366)</f>
        <v>206</v>
      </c>
      <c r="I924" s="2"/>
    </row>
    <row r="925" spans="1:9" x14ac:dyDescent="0.25">
      <c r="A925" s="1">
        <f>COUNTIF($C$2:C925,"Да")</f>
        <v>10</v>
      </c>
      <c r="B925" s="45">
        <f t="shared" si="29"/>
        <v>46026</v>
      </c>
      <c r="C925" s="42" t="str">
        <f>IF(ISERROR(VLOOKUP(B925,'Aigen18-RF'!$C$3:$C$23,1,0)),"Нет","Да")</f>
        <v>Нет</v>
      </c>
      <c r="D925" s="43">
        <f t="shared" si="28"/>
        <v>365</v>
      </c>
      <c r="E925" s="44">
        <f>ROUND(('Все выпуски'!$L$3*'Все выпуски'!$L$6/100)/365*(B925-IF(C925="Нет",VLOOKUP(A925,'Aigen18-RF'!$A$2:$C$23,3,0),VLOOKUP((A925-1),'Aigen18-RF'!$A$2:$C$23,3,0))),2)</f>
        <v>4.49</v>
      </c>
      <c r="G925" s="43">
        <f>COUNTIF(D926:$D$1857,365)</f>
        <v>726</v>
      </c>
      <c r="H925" s="43">
        <f>COUNTIF(D926:$D$1857,366)</f>
        <v>206</v>
      </c>
      <c r="I925" s="2"/>
    </row>
    <row r="926" spans="1:9" x14ac:dyDescent="0.25">
      <c r="A926" s="1">
        <f>COUNTIF($C$2:C926,"Да")</f>
        <v>10</v>
      </c>
      <c r="B926" s="45">
        <f t="shared" si="29"/>
        <v>46027</v>
      </c>
      <c r="C926" s="42" t="str">
        <f>IF(ISERROR(VLOOKUP(B926,'Aigen18-RF'!$C$3:$C$23,1,0)),"Нет","Да")</f>
        <v>Нет</v>
      </c>
      <c r="D926" s="43">
        <f t="shared" si="28"/>
        <v>365</v>
      </c>
      <c r="E926" s="44">
        <f>ROUND(('Все выпуски'!$L$3*'Все выпуски'!$L$6/100)/365*(B926-IF(C926="Нет",VLOOKUP(A926,'Aigen18-RF'!$A$2:$C$23,3,0),VLOOKUP((A926-1),'Aigen18-RF'!$A$2:$C$23,3,0))),2)</f>
        <v>4.5999999999999996</v>
      </c>
      <c r="G926" s="43">
        <f>COUNTIF(D927:$D$1857,365)</f>
        <v>725</v>
      </c>
      <c r="H926" s="43">
        <f>COUNTIF(D927:$D$1857,366)</f>
        <v>206</v>
      </c>
      <c r="I926" s="2"/>
    </row>
    <row r="927" spans="1:9" x14ac:dyDescent="0.25">
      <c r="A927" s="1">
        <f>COUNTIF($C$2:C927,"Да")</f>
        <v>10</v>
      </c>
      <c r="B927" s="45">
        <f t="shared" si="29"/>
        <v>46028</v>
      </c>
      <c r="C927" s="42" t="str">
        <f>IF(ISERROR(VLOOKUP(B927,'Aigen18-RF'!$C$3:$C$23,1,0)),"Нет","Да")</f>
        <v>Нет</v>
      </c>
      <c r="D927" s="43">
        <f t="shared" si="28"/>
        <v>365</v>
      </c>
      <c r="E927" s="44">
        <f>ROUND(('Все выпуски'!$L$3*'Все выпуски'!$L$6/100)/365*(B927-IF(C927="Нет",VLOOKUP(A927,'Aigen18-RF'!$A$2:$C$23,3,0),VLOOKUP((A927-1),'Aigen18-RF'!$A$2:$C$23,3,0))),2)</f>
        <v>4.71</v>
      </c>
      <c r="G927" s="43">
        <f>COUNTIF(D928:$D$1857,365)</f>
        <v>724</v>
      </c>
      <c r="H927" s="43">
        <f>COUNTIF(D928:$D$1857,366)</f>
        <v>206</v>
      </c>
      <c r="I927" s="2"/>
    </row>
    <row r="928" spans="1:9" x14ac:dyDescent="0.25">
      <c r="A928" s="1">
        <f>COUNTIF($C$2:C928,"Да")</f>
        <v>10</v>
      </c>
      <c r="B928" s="45">
        <f t="shared" si="29"/>
        <v>46029</v>
      </c>
      <c r="C928" s="42" t="str">
        <f>IF(ISERROR(VLOOKUP(B928,'Aigen18-RF'!$C$3:$C$23,1,0)),"Нет","Да")</f>
        <v>Нет</v>
      </c>
      <c r="D928" s="43">
        <f t="shared" si="28"/>
        <v>365</v>
      </c>
      <c r="E928" s="44">
        <f>ROUND(('Все выпуски'!$L$3*'Все выпуски'!$L$6/100)/365*(B928-IF(C928="Нет",VLOOKUP(A928,'Aigen18-RF'!$A$2:$C$23,3,0),VLOOKUP((A928-1),'Aigen18-RF'!$A$2:$C$23,3,0))),2)</f>
        <v>4.82</v>
      </c>
      <c r="G928" s="43">
        <f>COUNTIF(D929:$D$1857,365)</f>
        <v>723</v>
      </c>
      <c r="H928" s="43">
        <f>COUNTIF(D929:$D$1857,366)</f>
        <v>206</v>
      </c>
      <c r="I928" s="2"/>
    </row>
    <row r="929" spans="1:9" x14ac:dyDescent="0.25">
      <c r="A929" s="1">
        <f>COUNTIF($C$2:C929,"Да")</f>
        <v>10</v>
      </c>
      <c r="B929" s="45">
        <f t="shared" si="29"/>
        <v>46030</v>
      </c>
      <c r="C929" s="42" t="str">
        <f>IF(ISERROR(VLOOKUP(B929,'Aigen18-RF'!$C$3:$C$23,1,0)),"Нет","Да")</f>
        <v>Нет</v>
      </c>
      <c r="D929" s="43">
        <f t="shared" si="28"/>
        <v>365</v>
      </c>
      <c r="E929" s="44">
        <f>ROUND(('Все выпуски'!$L$3*'Все выпуски'!$L$6/100)/365*(B929-IF(C929="Нет",VLOOKUP(A929,'Aigen18-RF'!$A$2:$C$23,3,0),VLOOKUP((A929-1),'Aigen18-RF'!$A$2:$C$23,3,0))),2)</f>
        <v>4.93</v>
      </c>
      <c r="G929" s="43">
        <f>COUNTIF(D930:$D$1857,365)</f>
        <v>722</v>
      </c>
      <c r="H929" s="43">
        <f>COUNTIF(D930:$D$1857,366)</f>
        <v>206</v>
      </c>
      <c r="I929" s="2"/>
    </row>
    <row r="930" spans="1:9" x14ac:dyDescent="0.25">
      <c r="A930" s="1">
        <f>COUNTIF($C$2:C930,"Да")</f>
        <v>10</v>
      </c>
      <c r="B930" s="45">
        <f t="shared" si="29"/>
        <v>46031</v>
      </c>
      <c r="C930" s="42" t="str">
        <f>IF(ISERROR(VLOOKUP(B930,'Aigen18-RF'!$C$3:$C$23,1,0)),"Нет","Да")</f>
        <v>Нет</v>
      </c>
      <c r="D930" s="43">
        <f t="shared" si="28"/>
        <v>365</v>
      </c>
      <c r="E930" s="44">
        <f>ROUND(('Все выпуски'!$L$3*'Все выпуски'!$L$6/100)/365*(B930-IF(C930="Нет",VLOOKUP(A930,'Aigen18-RF'!$A$2:$C$23,3,0),VLOOKUP((A930-1),'Aigen18-RF'!$A$2:$C$23,3,0))),2)</f>
        <v>5.04</v>
      </c>
      <c r="G930" s="43">
        <f>COUNTIF(D931:$D$1857,365)</f>
        <v>721</v>
      </c>
      <c r="H930" s="43">
        <f>COUNTIF(D931:$D$1857,366)</f>
        <v>206</v>
      </c>
      <c r="I930" s="2"/>
    </row>
    <row r="931" spans="1:9" x14ac:dyDescent="0.25">
      <c r="A931" s="1">
        <f>COUNTIF($C$2:C931,"Да")</f>
        <v>10</v>
      </c>
      <c r="B931" s="45">
        <f t="shared" si="29"/>
        <v>46032</v>
      </c>
      <c r="C931" s="42" t="str">
        <f>IF(ISERROR(VLOOKUP(B931,'Aigen18-RF'!$C$3:$C$23,1,0)),"Нет","Да")</f>
        <v>Нет</v>
      </c>
      <c r="D931" s="43">
        <f t="shared" si="28"/>
        <v>365</v>
      </c>
      <c r="E931" s="44">
        <f>ROUND(('Все выпуски'!$L$3*'Все выпуски'!$L$6/100)/365*(B931-IF(C931="Нет",VLOOKUP(A931,'Aigen18-RF'!$A$2:$C$23,3,0),VLOOKUP((A931-1),'Aigen18-RF'!$A$2:$C$23,3,0))),2)</f>
        <v>5.15</v>
      </c>
      <c r="G931" s="43">
        <f>COUNTIF(D932:$D$1857,365)</f>
        <v>720</v>
      </c>
      <c r="H931" s="43">
        <f>COUNTIF(D932:$D$1857,366)</f>
        <v>206</v>
      </c>
      <c r="I931" s="2"/>
    </row>
    <row r="932" spans="1:9" x14ac:dyDescent="0.25">
      <c r="A932" s="1">
        <f>COUNTIF($C$2:C932,"Да")</f>
        <v>10</v>
      </c>
      <c r="B932" s="45">
        <f t="shared" si="29"/>
        <v>46033</v>
      </c>
      <c r="C932" s="42" t="str">
        <f>IF(ISERROR(VLOOKUP(B932,'Aigen18-RF'!$C$3:$C$23,1,0)),"Нет","Да")</f>
        <v>Нет</v>
      </c>
      <c r="D932" s="43">
        <f t="shared" si="28"/>
        <v>365</v>
      </c>
      <c r="E932" s="44">
        <f>ROUND(('Все выпуски'!$L$3*'Все выпуски'!$L$6/100)/365*(B932-IF(C932="Нет",VLOOKUP(A932,'Aigen18-RF'!$A$2:$C$23,3,0),VLOOKUP((A932-1),'Aigen18-RF'!$A$2:$C$23,3,0))),2)</f>
        <v>5.26</v>
      </c>
      <c r="G932" s="43">
        <f>COUNTIF(D933:$D$1857,365)</f>
        <v>719</v>
      </c>
      <c r="H932" s="43">
        <f>COUNTIF(D933:$D$1857,366)</f>
        <v>206</v>
      </c>
      <c r="I932" s="2"/>
    </row>
    <row r="933" spans="1:9" x14ac:dyDescent="0.25">
      <c r="A933" s="1">
        <f>COUNTIF($C$2:C933,"Да")</f>
        <v>10</v>
      </c>
      <c r="B933" s="45">
        <f t="shared" si="29"/>
        <v>46034</v>
      </c>
      <c r="C933" s="42" t="str">
        <f>IF(ISERROR(VLOOKUP(B933,'Aigen18-RF'!$C$3:$C$23,1,0)),"Нет","Да")</f>
        <v>Нет</v>
      </c>
      <c r="D933" s="43">
        <f t="shared" si="28"/>
        <v>365</v>
      </c>
      <c r="E933" s="44">
        <f>ROUND(('Все выпуски'!$L$3*'Все выпуски'!$L$6/100)/365*(B933-IF(C933="Нет",VLOOKUP(A933,'Aigen18-RF'!$A$2:$C$23,3,0),VLOOKUP((A933-1),'Aigen18-RF'!$A$2:$C$23,3,0))),2)</f>
        <v>5.37</v>
      </c>
      <c r="G933" s="43">
        <f>COUNTIF(D934:$D$1857,365)</f>
        <v>718</v>
      </c>
      <c r="H933" s="43">
        <f>COUNTIF(D934:$D$1857,366)</f>
        <v>206</v>
      </c>
      <c r="I933" s="2"/>
    </row>
    <row r="934" spans="1:9" x14ac:dyDescent="0.25">
      <c r="A934" s="1">
        <f>COUNTIF($C$2:C934,"Да")</f>
        <v>10</v>
      </c>
      <c r="B934" s="45">
        <f t="shared" si="29"/>
        <v>46035</v>
      </c>
      <c r="C934" s="42" t="str">
        <f>IF(ISERROR(VLOOKUP(B934,'Aigen18-RF'!$C$3:$C$23,1,0)),"Нет","Да")</f>
        <v>Нет</v>
      </c>
      <c r="D934" s="43">
        <f t="shared" si="28"/>
        <v>365</v>
      </c>
      <c r="E934" s="44">
        <f>ROUND(('Все выпуски'!$L$3*'Все выпуски'!$L$6/100)/365*(B934-IF(C934="Нет",VLOOKUP(A934,'Aigen18-RF'!$A$2:$C$23,3,0),VLOOKUP((A934-1),'Aigen18-RF'!$A$2:$C$23,3,0))),2)</f>
        <v>5.48</v>
      </c>
      <c r="G934" s="43">
        <f>COUNTIF(D935:$D$1857,365)</f>
        <v>717</v>
      </c>
      <c r="H934" s="43">
        <f>COUNTIF(D935:$D$1857,366)</f>
        <v>206</v>
      </c>
      <c r="I934" s="2"/>
    </row>
    <row r="935" spans="1:9" x14ac:dyDescent="0.25">
      <c r="A935" s="1">
        <f>COUNTIF($C$2:C935,"Да")</f>
        <v>10</v>
      </c>
      <c r="B935" s="45">
        <f t="shared" si="29"/>
        <v>46036</v>
      </c>
      <c r="C935" s="42" t="str">
        <f>IF(ISERROR(VLOOKUP(B935,'Aigen18-RF'!$C$3:$C$23,1,0)),"Нет","Да")</f>
        <v>Нет</v>
      </c>
      <c r="D935" s="43">
        <f t="shared" si="28"/>
        <v>365</v>
      </c>
      <c r="E935" s="44">
        <f>ROUND(('Все выпуски'!$L$3*'Все выпуски'!$L$6/100)/365*(B935-IF(C935="Нет",VLOOKUP(A935,'Aigen18-RF'!$A$2:$C$23,3,0),VLOOKUP((A935-1),'Aigen18-RF'!$A$2:$C$23,3,0))),2)</f>
        <v>5.59</v>
      </c>
      <c r="G935" s="43">
        <f>COUNTIF(D936:$D$1857,365)</f>
        <v>716</v>
      </c>
      <c r="H935" s="43">
        <f>COUNTIF(D936:$D$1857,366)</f>
        <v>206</v>
      </c>
      <c r="I935" s="2"/>
    </row>
    <row r="936" spans="1:9" x14ac:dyDescent="0.25">
      <c r="A936" s="1">
        <f>COUNTIF($C$2:C936,"Да")</f>
        <v>10</v>
      </c>
      <c r="B936" s="45">
        <f t="shared" si="29"/>
        <v>46037</v>
      </c>
      <c r="C936" s="42" t="str">
        <f>IF(ISERROR(VLOOKUP(B936,'Aigen18-RF'!$C$3:$C$23,1,0)),"Нет","Да")</f>
        <v>Нет</v>
      </c>
      <c r="D936" s="43">
        <f t="shared" si="28"/>
        <v>365</v>
      </c>
      <c r="E936" s="44">
        <f>ROUND(('Все выпуски'!$L$3*'Все выпуски'!$L$6/100)/365*(B936-IF(C936="Нет",VLOOKUP(A936,'Aigen18-RF'!$A$2:$C$23,3,0),VLOOKUP((A936-1),'Aigen18-RF'!$A$2:$C$23,3,0))),2)</f>
        <v>5.7</v>
      </c>
      <c r="G936" s="43">
        <f>COUNTIF(D937:$D$1857,365)</f>
        <v>715</v>
      </c>
      <c r="H936" s="43">
        <f>COUNTIF(D937:$D$1857,366)</f>
        <v>206</v>
      </c>
      <c r="I936" s="2"/>
    </row>
    <row r="937" spans="1:9" x14ac:dyDescent="0.25">
      <c r="A937" s="1">
        <f>COUNTIF($C$2:C937,"Да")</f>
        <v>10</v>
      </c>
      <c r="B937" s="45">
        <f t="shared" si="29"/>
        <v>46038</v>
      </c>
      <c r="C937" s="42" t="str">
        <f>IF(ISERROR(VLOOKUP(B937,'Aigen18-RF'!$C$3:$C$23,1,0)),"Нет","Да")</f>
        <v>Нет</v>
      </c>
      <c r="D937" s="43">
        <f t="shared" si="28"/>
        <v>365</v>
      </c>
      <c r="E937" s="44">
        <f>ROUND(('Все выпуски'!$L$3*'Все выпуски'!$L$6/100)/365*(B937-IF(C937="Нет",VLOOKUP(A937,'Aigen18-RF'!$A$2:$C$23,3,0),VLOOKUP((A937-1),'Aigen18-RF'!$A$2:$C$23,3,0))),2)</f>
        <v>5.81</v>
      </c>
      <c r="G937" s="43">
        <f>COUNTIF(D938:$D$1857,365)</f>
        <v>714</v>
      </c>
      <c r="H937" s="43">
        <f>COUNTIF(D938:$D$1857,366)</f>
        <v>206</v>
      </c>
      <c r="I937" s="2"/>
    </row>
    <row r="938" spans="1:9" x14ac:dyDescent="0.25">
      <c r="A938" s="1">
        <f>COUNTIF($C$2:C938,"Да")</f>
        <v>10</v>
      </c>
      <c r="B938" s="45">
        <f t="shared" si="29"/>
        <v>46039</v>
      </c>
      <c r="C938" s="42" t="str">
        <f>IF(ISERROR(VLOOKUP(B938,'Aigen18-RF'!$C$3:$C$23,1,0)),"Нет","Да")</f>
        <v>Нет</v>
      </c>
      <c r="D938" s="43">
        <f t="shared" si="28"/>
        <v>365</v>
      </c>
      <c r="E938" s="44">
        <f>ROUND(('Все выпуски'!$L$3*'Все выпуски'!$L$6/100)/365*(B938-IF(C938="Нет",VLOOKUP(A938,'Aigen18-RF'!$A$2:$C$23,3,0),VLOOKUP((A938-1),'Aigen18-RF'!$A$2:$C$23,3,0))),2)</f>
        <v>5.92</v>
      </c>
      <c r="G938" s="43">
        <f>COUNTIF(D939:$D$1857,365)</f>
        <v>713</v>
      </c>
      <c r="H938" s="43">
        <f>COUNTIF(D939:$D$1857,366)</f>
        <v>206</v>
      </c>
      <c r="I938" s="2"/>
    </row>
    <row r="939" spans="1:9" x14ac:dyDescent="0.25">
      <c r="A939" s="1">
        <f>COUNTIF($C$2:C939,"Да")</f>
        <v>10</v>
      </c>
      <c r="B939" s="45">
        <f t="shared" si="29"/>
        <v>46040</v>
      </c>
      <c r="C939" s="42" t="str">
        <f>IF(ISERROR(VLOOKUP(B939,'Aigen18-RF'!$C$3:$C$23,1,0)),"Нет","Да")</f>
        <v>Нет</v>
      </c>
      <c r="D939" s="43">
        <f t="shared" si="28"/>
        <v>365</v>
      </c>
      <c r="E939" s="44">
        <f>ROUND(('Все выпуски'!$L$3*'Все выпуски'!$L$6/100)/365*(B939-IF(C939="Нет",VLOOKUP(A939,'Aigen18-RF'!$A$2:$C$23,3,0),VLOOKUP((A939-1),'Aigen18-RF'!$A$2:$C$23,3,0))),2)</f>
        <v>6.03</v>
      </c>
      <c r="G939" s="43">
        <f>COUNTIF(D940:$D$1857,365)</f>
        <v>712</v>
      </c>
      <c r="H939" s="43">
        <f>COUNTIF(D940:$D$1857,366)</f>
        <v>206</v>
      </c>
      <c r="I939" s="2"/>
    </row>
    <row r="940" spans="1:9" x14ac:dyDescent="0.25">
      <c r="A940" s="1">
        <f>COUNTIF($C$2:C940,"Да")</f>
        <v>10</v>
      </c>
      <c r="B940" s="45">
        <f t="shared" si="29"/>
        <v>46041</v>
      </c>
      <c r="C940" s="42" t="str">
        <f>IF(ISERROR(VLOOKUP(B940,'Aigen18-RF'!$C$3:$C$23,1,0)),"Нет","Да")</f>
        <v>Нет</v>
      </c>
      <c r="D940" s="43">
        <f t="shared" si="28"/>
        <v>365</v>
      </c>
      <c r="E940" s="44">
        <f>ROUND(('Все выпуски'!$L$3*'Все выпуски'!$L$6/100)/365*(B940-IF(C940="Нет",VLOOKUP(A940,'Aigen18-RF'!$A$2:$C$23,3,0),VLOOKUP((A940-1),'Aigen18-RF'!$A$2:$C$23,3,0))),2)</f>
        <v>6.14</v>
      </c>
      <c r="G940" s="43">
        <f>COUNTIF(D941:$D$1857,365)</f>
        <v>711</v>
      </c>
      <c r="H940" s="43">
        <f>COUNTIF(D941:$D$1857,366)</f>
        <v>206</v>
      </c>
      <c r="I940" s="2"/>
    </row>
    <row r="941" spans="1:9" x14ac:dyDescent="0.25">
      <c r="A941" s="1">
        <f>COUNTIF($C$2:C941,"Да")</f>
        <v>10</v>
      </c>
      <c r="B941" s="45">
        <f t="shared" si="29"/>
        <v>46042</v>
      </c>
      <c r="C941" s="42" t="str">
        <f>IF(ISERROR(VLOOKUP(B941,'Aigen18-RF'!$C$3:$C$23,1,0)),"Нет","Да")</f>
        <v>Нет</v>
      </c>
      <c r="D941" s="43">
        <f t="shared" si="28"/>
        <v>365</v>
      </c>
      <c r="E941" s="44">
        <f>ROUND(('Все выпуски'!$L$3*'Все выпуски'!$L$6/100)/365*(B941-IF(C941="Нет",VLOOKUP(A941,'Aigen18-RF'!$A$2:$C$23,3,0),VLOOKUP((A941-1),'Aigen18-RF'!$A$2:$C$23,3,0))),2)</f>
        <v>6.25</v>
      </c>
      <c r="G941" s="43">
        <f>COUNTIF(D942:$D$1857,365)</f>
        <v>710</v>
      </c>
      <c r="H941" s="43">
        <f>COUNTIF(D942:$D$1857,366)</f>
        <v>206</v>
      </c>
      <c r="I941" s="2"/>
    </row>
    <row r="942" spans="1:9" x14ac:dyDescent="0.25">
      <c r="A942" s="1">
        <f>COUNTIF($C$2:C942,"Да")</f>
        <v>10</v>
      </c>
      <c r="B942" s="45">
        <f t="shared" si="29"/>
        <v>46043</v>
      </c>
      <c r="C942" s="42" t="str">
        <f>IF(ISERROR(VLOOKUP(B942,'Aigen18-RF'!$C$3:$C$23,1,0)),"Нет","Да")</f>
        <v>Нет</v>
      </c>
      <c r="D942" s="43">
        <f t="shared" si="28"/>
        <v>365</v>
      </c>
      <c r="E942" s="44">
        <f>ROUND(('Все выпуски'!$L$3*'Все выпуски'!$L$6/100)/365*(B942-IF(C942="Нет",VLOOKUP(A942,'Aigen18-RF'!$A$2:$C$23,3,0),VLOOKUP((A942-1),'Aigen18-RF'!$A$2:$C$23,3,0))),2)</f>
        <v>6.36</v>
      </c>
      <c r="G942" s="43">
        <f>COUNTIF(D943:$D$1857,365)</f>
        <v>709</v>
      </c>
      <c r="H942" s="43">
        <f>COUNTIF(D943:$D$1857,366)</f>
        <v>206</v>
      </c>
      <c r="I942" s="2"/>
    </row>
    <row r="943" spans="1:9" x14ac:dyDescent="0.25">
      <c r="A943" s="1">
        <f>COUNTIF($C$2:C943,"Да")</f>
        <v>10</v>
      </c>
      <c r="B943" s="45">
        <f t="shared" si="29"/>
        <v>46044</v>
      </c>
      <c r="C943" s="42" t="str">
        <f>IF(ISERROR(VLOOKUP(B943,'Aigen18-RF'!$C$3:$C$23,1,0)),"Нет","Да")</f>
        <v>Нет</v>
      </c>
      <c r="D943" s="43">
        <f t="shared" si="28"/>
        <v>365</v>
      </c>
      <c r="E943" s="44">
        <f>ROUND(('Все выпуски'!$L$3*'Все выпуски'!$L$6/100)/365*(B943-IF(C943="Нет",VLOOKUP(A943,'Aigen18-RF'!$A$2:$C$23,3,0),VLOOKUP((A943-1),'Aigen18-RF'!$A$2:$C$23,3,0))),2)</f>
        <v>6.47</v>
      </c>
      <c r="G943" s="43">
        <f>COUNTIF(D944:$D$1857,365)</f>
        <v>708</v>
      </c>
      <c r="H943" s="43">
        <f>COUNTIF(D944:$D$1857,366)</f>
        <v>206</v>
      </c>
      <c r="I943" s="2"/>
    </row>
    <row r="944" spans="1:9" x14ac:dyDescent="0.25">
      <c r="A944" s="1">
        <f>COUNTIF($C$2:C944,"Да")</f>
        <v>10</v>
      </c>
      <c r="B944" s="45">
        <f t="shared" si="29"/>
        <v>46045</v>
      </c>
      <c r="C944" s="42" t="str">
        <f>IF(ISERROR(VLOOKUP(B944,'Aigen18-RF'!$C$3:$C$23,1,0)),"Нет","Да")</f>
        <v>Нет</v>
      </c>
      <c r="D944" s="43">
        <f t="shared" si="28"/>
        <v>365</v>
      </c>
      <c r="E944" s="44">
        <f>ROUND(('Все выпуски'!$L$3*'Все выпуски'!$L$6/100)/365*(B944-IF(C944="Нет",VLOOKUP(A944,'Aigen18-RF'!$A$2:$C$23,3,0),VLOOKUP((A944-1),'Aigen18-RF'!$A$2:$C$23,3,0))),2)</f>
        <v>6.58</v>
      </c>
      <c r="G944" s="43">
        <f>COUNTIF(D945:$D$1857,365)</f>
        <v>707</v>
      </c>
      <c r="H944" s="43">
        <f>COUNTIF(D945:$D$1857,366)</f>
        <v>206</v>
      </c>
      <c r="I944" s="2"/>
    </row>
    <row r="945" spans="1:9" x14ac:dyDescent="0.25">
      <c r="A945" s="1">
        <f>COUNTIF($C$2:C945,"Да")</f>
        <v>10</v>
      </c>
      <c r="B945" s="45">
        <f t="shared" si="29"/>
        <v>46046</v>
      </c>
      <c r="C945" s="42" t="str">
        <f>IF(ISERROR(VLOOKUP(B945,'Aigen18-RF'!$C$3:$C$23,1,0)),"Нет","Да")</f>
        <v>Нет</v>
      </c>
      <c r="D945" s="43">
        <f t="shared" si="28"/>
        <v>365</v>
      </c>
      <c r="E945" s="44">
        <f>ROUND(('Все выпуски'!$L$3*'Все выпуски'!$L$6/100)/365*(B945-IF(C945="Нет",VLOOKUP(A945,'Aigen18-RF'!$A$2:$C$23,3,0),VLOOKUP((A945-1),'Aigen18-RF'!$A$2:$C$23,3,0))),2)</f>
        <v>6.68</v>
      </c>
      <c r="G945" s="43">
        <f>COUNTIF(D946:$D$1857,365)</f>
        <v>706</v>
      </c>
      <c r="H945" s="43">
        <f>COUNTIF(D946:$D$1857,366)</f>
        <v>206</v>
      </c>
      <c r="I945" s="2"/>
    </row>
    <row r="946" spans="1:9" x14ac:dyDescent="0.25">
      <c r="A946" s="1">
        <f>COUNTIF($C$2:C946,"Да")</f>
        <v>10</v>
      </c>
      <c r="B946" s="45">
        <f t="shared" si="29"/>
        <v>46047</v>
      </c>
      <c r="C946" s="42" t="str">
        <f>IF(ISERROR(VLOOKUP(B946,'Aigen18-RF'!$C$3:$C$23,1,0)),"Нет","Да")</f>
        <v>Нет</v>
      </c>
      <c r="D946" s="43">
        <f t="shared" si="28"/>
        <v>365</v>
      </c>
      <c r="E946" s="44">
        <f>ROUND(('Все выпуски'!$L$3*'Все выпуски'!$L$6/100)/365*(B946-IF(C946="Нет",VLOOKUP(A946,'Aigen18-RF'!$A$2:$C$23,3,0),VLOOKUP((A946-1),'Aigen18-RF'!$A$2:$C$23,3,0))),2)</f>
        <v>6.79</v>
      </c>
      <c r="G946" s="43">
        <f>COUNTIF(D947:$D$1857,365)</f>
        <v>705</v>
      </c>
      <c r="H946" s="43">
        <f>COUNTIF(D947:$D$1857,366)</f>
        <v>206</v>
      </c>
      <c r="I946" s="2"/>
    </row>
    <row r="947" spans="1:9" x14ac:dyDescent="0.25">
      <c r="A947" s="1">
        <f>COUNTIF($C$2:C947,"Да")</f>
        <v>10</v>
      </c>
      <c r="B947" s="45">
        <f t="shared" si="29"/>
        <v>46048</v>
      </c>
      <c r="C947" s="42" t="str">
        <f>IF(ISERROR(VLOOKUP(B947,'Aigen18-RF'!$C$3:$C$23,1,0)),"Нет","Да")</f>
        <v>Нет</v>
      </c>
      <c r="D947" s="43">
        <f t="shared" si="28"/>
        <v>365</v>
      </c>
      <c r="E947" s="44">
        <f>ROUND(('Все выпуски'!$L$3*'Все выпуски'!$L$6/100)/365*(B947-IF(C947="Нет",VLOOKUP(A947,'Aigen18-RF'!$A$2:$C$23,3,0),VLOOKUP((A947-1),'Aigen18-RF'!$A$2:$C$23,3,0))),2)</f>
        <v>6.9</v>
      </c>
      <c r="G947" s="43">
        <f>COUNTIF(D948:$D$1857,365)</f>
        <v>704</v>
      </c>
      <c r="H947" s="43">
        <f>COUNTIF(D948:$D$1857,366)</f>
        <v>206</v>
      </c>
      <c r="I947" s="2"/>
    </row>
    <row r="948" spans="1:9" x14ac:dyDescent="0.25">
      <c r="A948" s="1">
        <f>COUNTIF($C$2:C948,"Да")</f>
        <v>10</v>
      </c>
      <c r="B948" s="45">
        <f t="shared" si="29"/>
        <v>46049</v>
      </c>
      <c r="C948" s="42" t="str">
        <f>IF(ISERROR(VLOOKUP(B948,'Aigen18-RF'!$C$3:$C$23,1,0)),"Нет","Да")</f>
        <v>Нет</v>
      </c>
      <c r="D948" s="43">
        <f t="shared" si="28"/>
        <v>365</v>
      </c>
      <c r="E948" s="44">
        <f>ROUND(('Все выпуски'!$L$3*'Все выпуски'!$L$6/100)/365*(B948-IF(C948="Нет",VLOOKUP(A948,'Aigen18-RF'!$A$2:$C$23,3,0),VLOOKUP((A948-1),'Aigen18-RF'!$A$2:$C$23,3,0))),2)</f>
        <v>7.01</v>
      </c>
      <c r="G948" s="43">
        <f>COUNTIF(D949:$D$1857,365)</f>
        <v>703</v>
      </c>
      <c r="H948" s="43">
        <f>COUNTIF(D949:$D$1857,366)</f>
        <v>206</v>
      </c>
      <c r="I948" s="2"/>
    </row>
    <row r="949" spans="1:9" x14ac:dyDescent="0.25">
      <c r="A949" s="1">
        <f>COUNTIF($C$2:C949,"Да")</f>
        <v>10</v>
      </c>
      <c r="B949" s="45">
        <f t="shared" si="29"/>
        <v>46050</v>
      </c>
      <c r="C949" s="42" t="str">
        <f>IF(ISERROR(VLOOKUP(B949,'Aigen18-RF'!$C$3:$C$23,1,0)),"Нет","Да")</f>
        <v>Нет</v>
      </c>
      <c r="D949" s="43">
        <f t="shared" si="28"/>
        <v>365</v>
      </c>
      <c r="E949" s="44">
        <f>ROUND(('Все выпуски'!$L$3*'Все выпуски'!$L$6/100)/365*(B949-IF(C949="Нет",VLOOKUP(A949,'Aigen18-RF'!$A$2:$C$23,3,0),VLOOKUP((A949-1),'Aigen18-RF'!$A$2:$C$23,3,0))),2)</f>
        <v>7.12</v>
      </c>
      <c r="G949" s="43">
        <f>COUNTIF(D950:$D$1857,365)</f>
        <v>702</v>
      </c>
      <c r="H949" s="43">
        <f>COUNTIF(D950:$D$1857,366)</f>
        <v>206</v>
      </c>
      <c r="I949" s="2"/>
    </row>
    <row r="950" spans="1:9" x14ac:dyDescent="0.25">
      <c r="A950" s="1">
        <f>COUNTIF($C$2:C950,"Да")</f>
        <v>10</v>
      </c>
      <c r="B950" s="45">
        <f t="shared" si="29"/>
        <v>46051</v>
      </c>
      <c r="C950" s="42" t="str">
        <f>IF(ISERROR(VLOOKUP(B950,'Aigen18-RF'!$C$3:$C$23,1,0)),"Нет","Да")</f>
        <v>Нет</v>
      </c>
      <c r="D950" s="43">
        <f t="shared" si="28"/>
        <v>365</v>
      </c>
      <c r="E950" s="44">
        <f>ROUND(('Все выпуски'!$L$3*'Все выпуски'!$L$6/100)/365*(B950-IF(C950="Нет",VLOOKUP(A950,'Aigen18-RF'!$A$2:$C$23,3,0),VLOOKUP((A950-1),'Aigen18-RF'!$A$2:$C$23,3,0))),2)</f>
        <v>7.23</v>
      </c>
      <c r="G950" s="43">
        <f>COUNTIF(D951:$D$1857,365)</f>
        <v>701</v>
      </c>
      <c r="H950" s="43">
        <f>COUNTIF(D951:$D$1857,366)</f>
        <v>206</v>
      </c>
      <c r="I950" s="2"/>
    </row>
    <row r="951" spans="1:9" x14ac:dyDescent="0.25">
      <c r="A951" s="1">
        <f>COUNTIF($C$2:C951,"Да")</f>
        <v>10</v>
      </c>
      <c r="B951" s="45">
        <f t="shared" si="29"/>
        <v>46052</v>
      </c>
      <c r="C951" s="42" t="str">
        <f>IF(ISERROR(VLOOKUP(B951,'Aigen18-RF'!$C$3:$C$23,1,0)),"Нет","Да")</f>
        <v>Нет</v>
      </c>
      <c r="D951" s="43">
        <f t="shared" si="28"/>
        <v>365</v>
      </c>
      <c r="E951" s="44">
        <f>ROUND(('Все выпуски'!$L$3*'Все выпуски'!$L$6/100)/365*(B951-IF(C951="Нет",VLOOKUP(A951,'Aigen18-RF'!$A$2:$C$23,3,0),VLOOKUP((A951-1),'Aigen18-RF'!$A$2:$C$23,3,0))),2)</f>
        <v>7.34</v>
      </c>
      <c r="G951" s="43">
        <f>COUNTIF(D952:$D$1857,365)</f>
        <v>700</v>
      </c>
      <c r="H951" s="43">
        <f>COUNTIF(D952:$D$1857,366)</f>
        <v>206</v>
      </c>
      <c r="I951" s="2"/>
    </row>
    <row r="952" spans="1:9" x14ac:dyDescent="0.25">
      <c r="A952" s="1">
        <f>COUNTIF($C$2:C952,"Да")</f>
        <v>10</v>
      </c>
      <c r="B952" s="45">
        <f t="shared" si="29"/>
        <v>46053</v>
      </c>
      <c r="C952" s="42" t="str">
        <f>IF(ISERROR(VLOOKUP(B952,'Aigen18-RF'!$C$3:$C$23,1,0)),"Нет","Да")</f>
        <v>Нет</v>
      </c>
      <c r="D952" s="43">
        <f t="shared" si="28"/>
        <v>365</v>
      </c>
      <c r="E952" s="44">
        <f>ROUND(('Все выпуски'!$L$3*'Все выпуски'!$L$6/100)/365*(B952-IF(C952="Нет",VLOOKUP(A952,'Aigen18-RF'!$A$2:$C$23,3,0),VLOOKUP((A952-1),'Aigen18-RF'!$A$2:$C$23,3,0))),2)</f>
        <v>7.45</v>
      </c>
      <c r="G952" s="43">
        <f>COUNTIF(D953:$D$1857,365)</f>
        <v>699</v>
      </c>
      <c r="H952" s="43">
        <f>COUNTIF(D953:$D$1857,366)</f>
        <v>206</v>
      </c>
      <c r="I952" s="2"/>
    </row>
    <row r="953" spans="1:9" x14ac:dyDescent="0.25">
      <c r="A953" s="1">
        <f>COUNTIF($C$2:C953,"Да")</f>
        <v>10</v>
      </c>
      <c r="B953" s="45">
        <f t="shared" si="29"/>
        <v>46054</v>
      </c>
      <c r="C953" s="42" t="str">
        <f>IF(ISERROR(VLOOKUP(B953,'Aigen18-RF'!$C$3:$C$23,1,0)),"Нет","Да")</f>
        <v>Нет</v>
      </c>
      <c r="D953" s="43">
        <f t="shared" si="28"/>
        <v>365</v>
      </c>
      <c r="E953" s="44">
        <f>ROUND(('Все выпуски'!$L$3*'Все выпуски'!$L$6/100)/365*(B953-IF(C953="Нет",VLOOKUP(A953,'Aigen18-RF'!$A$2:$C$23,3,0),VLOOKUP((A953-1),'Aigen18-RF'!$A$2:$C$23,3,0))),2)</f>
        <v>7.56</v>
      </c>
      <c r="G953" s="43">
        <f>COUNTIF(D954:$D$1857,365)</f>
        <v>698</v>
      </c>
      <c r="H953" s="43">
        <f>COUNTIF(D954:$D$1857,366)</f>
        <v>206</v>
      </c>
      <c r="I953" s="2"/>
    </row>
    <row r="954" spans="1:9" x14ac:dyDescent="0.25">
      <c r="A954" s="1">
        <f>COUNTIF($C$2:C954,"Да")</f>
        <v>10</v>
      </c>
      <c r="B954" s="45">
        <f t="shared" si="29"/>
        <v>46055</v>
      </c>
      <c r="C954" s="42" t="str">
        <f>IF(ISERROR(VLOOKUP(B954,'Aigen18-RF'!$C$3:$C$23,1,0)),"Нет","Да")</f>
        <v>Нет</v>
      </c>
      <c r="D954" s="43">
        <f t="shared" si="28"/>
        <v>365</v>
      </c>
      <c r="E954" s="44">
        <f>ROUND(('Все выпуски'!$L$3*'Все выпуски'!$L$6/100)/365*(B954-IF(C954="Нет",VLOOKUP(A954,'Aigen18-RF'!$A$2:$C$23,3,0),VLOOKUP((A954-1),'Aigen18-RF'!$A$2:$C$23,3,0))),2)</f>
        <v>7.67</v>
      </c>
      <c r="G954" s="43">
        <f>COUNTIF(D955:$D$1857,365)</f>
        <v>697</v>
      </c>
      <c r="H954" s="43">
        <f>COUNTIF(D955:$D$1857,366)</f>
        <v>206</v>
      </c>
      <c r="I954" s="2"/>
    </row>
    <row r="955" spans="1:9" x14ac:dyDescent="0.25">
      <c r="A955" s="1">
        <f>COUNTIF($C$2:C955,"Да")</f>
        <v>10</v>
      </c>
      <c r="B955" s="45">
        <f t="shared" si="29"/>
        <v>46056</v>
      </c>
      <c r="C955" s="42" t="str">
        <f>IF(ISERROR(VLOOKUP(B955,'Aigen18-RF'!$C$3:$C$23,1,0)),"Нет","Да")</f>
        <v>Нет</v>
      </c>
      <c r="D955" s="43">
        <f t="shared" si="28"/>
        <v>365</v>
      </c>
      <c r="E955" s="44">
        <f>ROUND(('Все выпуски'!$L$3*'Все выпуски'!$L$6/100)/365*(B955-IF(C955="Нет",VLOOKUP(A955,'Aigen18-RF'!$A$2:$C$23,3,0),VLOOKUP((A955-1),'Aigen18-RF'!$A$2:$C$23,3,0))),2)</f>
        <v>7.78</v>
      </c>
      <c r="G955" s="43">
        <f>COUNTIF(D956:$D$1857,365)</f>
        <v>696</v>
      </c>
      <c r="H955" s="43">
        <f>COUNTIF(D956:$D$1857,366)</f>
        <v>206</v>
      </c>
      <c r="I955" s="2"/>
    </row>
    <row r="956" spans="1:9" x14ac:dyDescent="0.25">
      <c r="A956" s="1">
        <f>COUNTIF($C$2:C956,"Да")</f>
        <v>10</v>
      </c>
      <c r="B956" s="45">
        <f t="shared" si="29"/>
        <v>46057</v>
      </c>
      <c r="C956" s="42" t="str">
        <f>IF(ISERROR(VLOOKUP(B956,'Aigen18-RF'!$C$3:$C$23,1,0)),"Нет","Да")</f>
        <v>Нет</v>
      </c>
      <c r="D956" s="43">
        <f t="shared" si="28"/>
        <v>365</v>
      </c>
      <c r="E956" s="44">
        <f>ROUND(('Все выпуски'!$L$3*'Все выпуски'!$L$6/100)/365*(B956-IF(C956="Нет",VLOOKUP(A956,'Aigen18-RF'!$A$2:$C$23,3,0),VLOOKUP((A956-1),'Aigen18-RF'!$A$2:$C$23,3,0))),2)</f>
        <v>7.89</v>
      </c>
      <c r="G956" s="43">
        <f>COUNTIF(D957:$D$1857,365)</f>
        <v>695</v>
      </c>
      <c r="H956" s="43">
        <f>COUNTIF(D957:$D$1857,366)</f>
        <v>206</v>
      </c>
      <c r="I956" s="2"/>
    </row>
    <row r="957" spans="1:9" x14ac:dyDescent="0.25">
      <c r="A957" s="1">
        <f>COUNTIF($C$2:C957,"Да")</f>
        <v>10</v>
      </c>
      <c r="B957" s="45">
        <f t="shared" si="29"/>
        <v>46058</v>
      </c>
      <c r="C957" s="42" t="str">
        <f>IF(ISERROR(VLOOKUP(B957,'Aigen18-RF'!$C$3:$C$23,1,0)),"Нет","Да")</f>
        <v>Нет</v>
      </c>
      <c r="D957" s="43">
        <f t="shared" si="28"/>
        <v>365</v>
      </c>
      <c r="E957" s="44">
        <f>ROUND(('Все выпуски'!$L$3*'Все выпуски'!$L$6/100)/365*(B957-IF(C957="Нет",VLOOKUP(A957,'Aigen18-RF'!$A$2:$C$23,3,0),VLOOKUP((A957-1),'Aigen18-RF'!$A$2:$C$23,3,0))),2)</f>
        <v>8</v>
      </c>
      <c r="G957" s="43">
        <f>COUNTIF(D958:$D$1857,365)</f>
        <v>694</v>
      </c>
      <c r="H957" s="43">
        <f>COUNTIF(D958:$D$1857,366)</f>
        <v>206</v>
      </c>
      <c r="I957" s="2"/>
    </row>
    <row r="958" spans="1:9" x14ac:dyDescent="0.25">
      <c r="A958" s="1">
        <f>COUNTIF($C$2:C958,"Да")</f>
        <v>10</v>
      </c>
      <c r="B958" s="45">
        <f t="shared" si="29"/>
        <v>46059</v>
      </c>
      <c r="C958" s="42" t="str">
        <f>IF(ISERROR(VLOOKUP(B958,'Aigen18-RF'!$C$3:$C$23,1,0)),"Нет","Да")</f>
        <v>Нет</v>
      </c>
      <c r="D958" s="43">
        <f t="shared" si="28"/>
        <v>365</v>
      </c>
      <c r="E958" s="44">
        <f>ROUND(('Все выпуски'!$L$3*'Все выпуски'!$L$6/100)/365*(B958-IF(C958="Нет",VLOOKUP(A958,'Aigen18-RF'!$A$2:$C$23,3,0),VLOOKUP((A958-1),'Aigen18-RF'!$A$2:$C$23,3,0))),2)</f>
        <v>8.11</v>
      </c>
      <c r="G958" s="43">
        <f>COUNTIF(D959:$D$1857,365)</f>
        <v>693</v>
      </c>
      <c r="H958" s="43">
        <f>COUNTIF(D959:$D$1857,366)</f>
        <v>206</v>
      </c>
      <c r="I958" s="2"/>
    </row>
    <row r="959" spans="1:9" x14ac:dyDescent="0.25">
      <c r="A959" s="1">
        <f>COUNTIF($C$2:C959,"Да")</f>
        <v>10</v>
      </c>
      <c r="B959" s="45">
        <f t="shared" si="29"/>
        <v>46060</v>
      </c>
      <c r="C959" s="42" t="str">
        <f>IF(ISERROR(VLOOKUP(B959,'Aigen18-RF'!$C$3:$C$23,1,0)),"Нет","Да")</f>
        <v>Нет</v>
      </c>
      <c r="D959" s="43">
        <f t="shared" si="28"/>
        <v>365</v>
      </c>
      <c r="E959" s="44">
        <f>ROUND(('Все выпуски'!$L$3*'Все выпуски'!$L$6/100)/365*(B959-IF(C959="Нет",VLOOKUP(A959,'Aigen18-RF'!$A$2:$C$23,3,0),VLOOKUP((A959-1),'Aigen18-RF'!$A$2:$C$23,3,0))),2)</f>
        <v>8.2200000000000006</v>
      </c>
      <c r="G959" s="43">
        <f>COUNTIF(D960:$D$1857,365)</f>
        <v>692</v>
      </c>
      <c r="H959" s="43">
        <f>COUNTIF(D960:$D$1857,366)</f>
        <v>206</v>
      </c>
      <c r="I959" s="2"/>
    </row>
    <row r="960" spans="1:9" x14ac:dyDescent="0.25">
      <c r="A960" s="1">
        <f>COUNTIF($C$2:C960,"Да")</f>
        <v>10</v>
      </c>
      <c r="B960" s="45">
        <f t="shared" si="29"/>
        <v>46061</v>
      </c>
      <c r="C960" s="42" t="str">
        <f>IF(ISERROR(VLOOKUP(B960,'Aigen18-RF'!$C$3:$C$23,1,0)),"Нет","Да")</f>
        <v>Нет</v>
      </c>
      <c r="D960" s="43">
        <f t="shared" si="28"/>
        <v>365</v>
      </c>
      <c r="E960" s="44">
        <f>ROUND(('Все выпуски'!$L$3*'Все выпуски'!$L$6/100)/365*(B960-IF(C960="Нет",VLOOKUP(A960,'Aigen18-RF'!$A$2:$C$23,3,0),VLOOKUP((A960-1),'Aigen18-RF'!$A$2:$C$23,3,0))),2)</f>
        <v>8.33</v>
      </c>
      <c r="G960" s="43">
        <f>COUNTIF(D961:$D$1857,365)</f>
        <v>691</v>
      </c>
      <c r="H960" s="43">
        <f>COUNTIF(D961:$D$1857,366)</f>
        <v>206</v>
      </c>
      <c r="I960" s="2"/>
    </row>
    <row r="961" spans="1:9" x14ac:dyDescent="0.25">
      <c r="A961" s="1">
        <f>COUNTIF($C$2:C961,"Да")</f>
        <v>10</v>
      </c>
      <c r="B961" s="45">
        <f t="shared" si="29"/>
        <v>46062</v>
      </c>
      <c r="C961" s="42" t="str">
        <f>IF(ISERROR(VLOOKUP(B961,'Aigen18-RF'!$C$3:$C$23,1,0)),"Нет","Да")</f>
        <v>Нет</v>
      </c>
      <c r="D961" s="43">
        <f t="shared" si="28"/>
        <v>365</v>
      </c>
      <c r="E961" s="44">
        <f>ROUND(('Все выпуски'!$L$3*'Все выпуски'!$L$6/100)/365*(B961-IF(C961="Нет",VLOOKUP(A961,'Aigen18-RF'!$A$2:$C$23,3,0),VLOOKUP((A961-1),'Aigen18-RF'!$A$2:$C$23,3,0))),2)</f>
        <v>8.44</v>
      </c>
      <c r="G961" s="43">
        <f>COUNTIF(D962:$D$1857,365)</f>
        <v>690</v>
      </c>
      <c r="H961" s="43">
        <f>COUNTIF(D962:$D$1857,366)</f>
        <v>206</v>
      </c>
      <c r="I961" s="2"/>
    </row>
    <row r="962" spans="1:9" x14ac:dyDescent="0.25">
      <c r="A962" s="1">
        <f>COUNTIF($C$2:C962,"Да")</f>
        <v>10</v>
      </c>
      <c r="B962" s="45">
        <f t="shared" si="29"/>
        <v>46063</v>
      </c>
      <c r="C962" s="42" t="str">
        <f>IF(ISERROR(VLOOKUP(B962,'Aigen18-RF'!$C$3:$C$23,1,0)),"Нет","Да")</f>
        <v>Нет</v>
      </c>
      <c r="D962" s="43">
        <f t="shared" si="28"/>
        <v>365</v>
      </c>
      <c r="E962" s="44">
        <f>ROUND(('Все выпуски'!$L$3*'Все выпуски'!$L$6/100)/365*(B962-IF(C962="Нет",VLOOKUP(A962,'Aigen18-RF'!$A$2:$C$23,3,0),VLOOKUP((A962-1),'Aigen18-RF'!$A$2:$C$23,3,0))),2)</f>
        <v>8.5500000000000007</v>
      </c>
      <c r="G962" s="43">
        <f>COUNTIF(D963:$D$1857,365)</f>
        <v>689</v>
      </c>
      <c r="H962" s="43">
        <f>COUNTIF(D963:$D$1857,366)</f>
        <v>206</v>
      </c>
      <c r="I962" s="2"/>
    </row>
    <row r="963" spans="1:9" x14ac:dyDescent="0.25">
      <c r="A963" s="1">
        <f>COUNTIF($C$2:C963,"Да")</f>
        <v>10</v>
      </c>
      <c r="B963" s="45">
        <f t="shared" si="29"/>
        <v>46064</v>
      </c>
      <c r="C963" s="42" t="str">
        <f>IF(ISERROR(VLOOKUP(B963,'Aigen18-RF'!$C$3:$C$23,1,0)),"Нет","Да")</f>
        <v>Нет</v>
      </c>
      <c r="D963" s="43">
        <f t="shared" ref="D963:D1026" si="30">IF(MOD(YEAR(B963),4)=0,366,365)</f>
        <v>365</v>
      </c>
      <c r="E963" s="44">
        <f>ROUND(('Все выпуски'!$L$3*'Все выпуски'!$L$6/100)/365*(B963-IF(C963="Нет",VLOOKUP(A963,'Aigen18-RF'!$A$2:$C$23,3,0),VLOOKUP((A963-1),'Aigen18-RF'!$A$2:$C$23,3,0))),2)</f>
        <v>8.66</v>
      </c>
      <c r="G963" s="43">
        <f>COUNTIF(D964:$D$1857,365)</f>
        <v>688</v>
      </c>
      <c r="H963" s="43">
        <f>COUNTIF(D964:$D$1857,366)</f>
        <v>206</v>
      </c>
      <c r="I963" s="2"/>
    </row>
    <row r="964" spans="1:9" x14ac:dyDescent="0.25">
      <c r="A964" s="1">
        <f>COUNTIF($C$2:C964,"Да")</f>
        <v>10</v>
      </c>
      <c r="B964" s="45">
        <f t="shared" ref="B964:B1027" si="31">B963+1</f>
        <v>46065</v>
      </c>
      <c r="C964" s="42" t="str">
        <f>IF(ISERROR(VLOOKUP(B964,'Aigen18-RF'!$C$3:$C$23,1,0)),"Нет","Да")</f>
        <v>Нет</v>
      </c>
      <c r="D964" s="43">
        <f t="shared" si="30"/>
        <v>365</v>
      </c>
      <c r="E964" s="44">
        <f>ROUND(('Все выпуски'!$L$3*'Все выпуски'!$L$6/100)/365*(B964-IF(C964="Нет",VLOOKUP(A964,'Aigen18-RF'!$A$2:$C$23,3,0),VLOOKUP((A964-1),'Aigen18-RF'!$A$2:$C$23,3,0))),2)</f>
        <v>8.77</v>
      </c>
      <c r="G964" s="43">
        <f>COUNTIF(D965:$D$1857,365)</f>
        <v>687</v>
      </c>
      <c r="H964" s="43">
        <f>COUNTIF(D965:$D$1857,366)</f>
        <v>206</v>
      </c>
      <c r="I964" s="2"/>
    </row>
    <row r="965" spans="1:9" x14ac:dyDescent="0.25">
      <c r="A965" s="1">
        <f>COUNTIF($C$2:C965,"Да")</f>
        <v>10</v>
      </c>
      <c r="B965" s="45">
        <f t="shared" si="31"/>
        <v>46066</v>
      </c>
      <c r="C965" s="42" t="str">
        <f>IF(ISERROR(VLOOKUP(B965,'Aigen18-RF'!$C$3:$C$23,1,0)),"Нет","Да")</f>
        <v>Нет</v>
      </c>
      <c r="D965" s="43">
        <f t="shared" si="30"/>
        <v>365</v>
      </c>
      <c r="E965" s="44">
        <f>ROUND(('Все выпуски'!$L$3*'Все выпуски'!$L$6/100)/365*(B965-IF(C965="Нет",VLOOKUP(A965,'Aigen18-RF'!$A$2:$C$23,3,0),VLOOKUP((A965-1),'Aigen18-RF'!$A$2:$C$23,3,0))),2)</f>
        <v>8.8800000000000008</v>
      </c>
      <c r="G965" s="43">
        <f>COUNTIF(D966:$D$1857,365)</f>
        <v>686</v>
      </c>
      <c r="H965" s="43">
        <f>COUNTIF(D966:$D$1857,366)</f>
        <v>206</v>
      </c>
      <c r="I965" s="2"/>
    </row>
    <row r="966" spans="1:9" x14ac:dyDescent="0.25">
      <c r="A966" s="1">
        <f>COUNTIF($C$2:C966,"Да")</f>
        <v>10</v>
      </c>
      <c r="B966" s="45">
        <f t="shared" si="31"/>
        <v>46067</v>
      </c>
      <c r="C966" s="42" t="str">
        <f>IF(ISERROR(VLOOKUP(B966,'Aigen18-RF'!$C$3:$C$23,1,0)),"Нет","Да")</f>
        <v>Нет</v>
      </c>
      <c r="D966" s="43">
        <f t="shared" si="30"/>
        <v>365</v>
      </c>
      <c r="E966" s="44">
        <f>ROUND(('Все выпуски'!$L$3*'Все выпуски'!$L$6/100)/365*(B966-IF(C966="Нет",VLOOKUP(A966,'Aigen18-RF'!$A$2:$C$23,3,0),VLOOKUP((A966-1),'Aigen18-RF'!$A$2:$C$23,3,0))),2)</f>
        <v>8.99</v>
      </c>
      <c r="G966" s="43">
        <f>COUNTIF(D967:$D$1857,365)</f>
        <v>685</v>
      </c>
      <c r="H966" s="43">
        <f>COUNTIF(D967:$D$1857,366)</f>
        <v>206</v>
      </c>
      <c r="I966" s="2"/>
    </row>
    <row r="967" spans="1:9" x14ac:dyDescent="0.25">
      <c r="A967" s="1">
        <f>COUNTIF($C$2:C967,"Да")</f>
        <v>10</v>
      </c>
      <c r="B967" s="45">
        <f t="shared" si="31"/>
        <v>46068</v>
      </c>
      <c r="C967" s="42" t="str">
        <f>IF(ISERROR(VLOOKUP(B967,'Aigen18-RF'!$C$3:$C$23,1,0)),"Нет","Да")</f>
        <v>Нет</v>
      </c>
      <c r="D967" s="43">
        <f t="shared" si="30"/>
        <v>365</v>
      </c>
      <c r="E967" s="44">
        <f>ROUND(('Все выпуски'!$L$3*'Все выпуски'!$L$6/100)/365*(B967-IF(C967="Нет",VLOOKUP(A967,'Aigen18-RF'!$A$2:$C$23,3,0),VLOOKUP((A967-1),'Aigen18-RF'!$A$2:$C$23,3,0))),2)</f>
        <v>9.1</v>
      </c>
      <c r="G967" s="43">
        <f>COUNTIF(D968:$D$1857,365)</f>
        <v>684</v>
      </c>
      <c r="H967" s="43">
        <f>COUNTIF(D968:$D$1857,366)</f>
        <v>206</v>
      </c>
      <c r="I967" s="2"/>
    </row>
    <row r="968" spans="1:9" x14ac:dyDescent="0.25">
      <c r="A968" s="1">
        <f>COUNTIF($C$2:C968,"Да")</f>
        <v>10</v>
      </c>
      <c r="B968" s="45">
        <f t="shared" si="31"/>
        <v>46069</v>
      </c>
      <c r="C968" s="42" t="str">
        <f>IF(ISERROR(VLOOKUP(B968,'Aigen18-RF'!$C$3:$C$23,1,0)),"Нет","Да")</f>
        <v>Нет</v>
      </c>
      <c r="D968" s="43">
        <f t="shared" si="30"/>
        <v>365</v>
      </c>
      <c r="E968" s="44">
        <f>ROUND(('Все выпуски'!$L$3*'Все выпуски'!$L$6/100)/365*(B968-IF(C968="Нет",VLOOKUP(A968,'Aigen18-RF'!$A$2:$C$23,3,0),VLOOKUP((A968-1),'Aigen18-RF'!$A$2:$C$23,3,0))),2)</f>
        <v>9.2100000000000009</v>
      </c>
      <c r="G968" s="43">
        <f>COUNTIF(D969:$D$1857,365)</f>
        <v>683</v>
      </c>
      <c r="H968" s="43">
        <f>COUNTIF(D969:$D$1857,366)</f>
        <v>206</v>
      </c>
      <c r="I968" s="2"/>
    </row>
    <row r="969" spans="1:9" x14ac:dyDescent="0.25">
      <c r="A969" s="1">
        <f>COUNTIF($C$2:C969,"Да")</f>
        <v>10</v>
      </c>
      <c r="B969" s="45">
        <f t="shared" si="31"/>
        <v>46070</v>
      </c>
      <c r="C969" s="42" t="str">
        <f>IF(ISERROR(VLOOKUP(B969,'Aigen18-RF'!$C$3:$C$23,1,0)),"Нет","Да")</f>
        <v>Нет</v>
      </c>
      <c r="D969" s="43">
        <f t="shared" si="30"/>
        <v>365</v>
      </c>
      <c r="E969" s="44">
        <f>ROUND(('Все выпуски'!$L$3*'Все выпуски'!$L$6/100)/365*(B969-IF(C969="Нет",VLOOKUP(A969,'Aigen18-RF'!$A$2:$C$23,3,0),VLOOKUP((A969-1),'Aigen18-RF'!$A$2:$C$23,3,0))),2)</f>
        <v>9.32</v>
      </c>
      <c r="G969" s="43">
        <f>COUNTIF(D970:$D$1857,365)</f>
        <v>682</v>
      </c>
      <c r="H969" s="43">
        <f>COUNTIF(D970:$D$1857,366)</f>
        <v>206</v>
      </c>
      <c r="I969" s="2"/>
    </row>
    <row r="970" spans="1:9" x14ac:dyDescent="0.25">
      <c r="A970" s="1">
        <f>COUNTIF($C$2:C970,"Да")</f>
        <v>10</v>
      </c>
      <c r="B970" s="45">
        <f t="shared" si="31"/>
        <v>46071</v>
      </c>
      <c r="C970" s="42" t="str">
        <f>IF(ISERROR(VLOOKUP(B970,'Aigen18-RF'!$C$3:$C$23,1,0)),"Нет","Да")</f>
        <v>Нет</v>
      </c>
      <c r="D970" s="43">
        <f t="shared" si="30"/>
        <v>365</v>
      </c>
      <c r="E970" s="44">
        <f>ROUND(('Все выпуски'!$L$3*'Все выпуски'!$L$6/100)/365*(B970-IF(C970="Нет",VLOOKUP(A970,'Aigen18-RF'!$A$2:$C$23,3,0),VLOOKUP((A970-1),'Aigen18-RF'!$A$2:$C$23,3,0))),2)</f>
        <v>9.42</v>
      </c>
      <c r="G970" s="43">
        <f>COUNTIF(D971:$D$1857,365)</f>
        <v>681</v>
      </c>
      <c r="H970" s="43">
        <f>COUNTIF(D971:$D$1857,366)</f>
        <v>206</v>
      </c>
      <c r="I970" s="2"/>
    </row>
    <row r="971" spans="1:9" x14ac:dyDescent="0.25">
      <c r="A971" s="1">
        <f>COUNTIF($C$2:C971,"Да")</f>
        <v>10</v>
      </c>
      <c r="B971" s="45">
        <f t="shared" si="31"/>
        <v>46072</v>
      </c>
      <c r="C971" s="42" t="str">
        <f>IF(ISERROR(VLOOKUP(B971,'Aigen18-RF'!$C$3:$C$23,1,0)),"Нет","Да")</f>
        <v>Нет</v>
      </c>
      <c r="D971" s="43">
        <f t="shared" si="30"/>
        <v>365</v>
      </c>
      <c r="E971" s="44">
        <f>ROUND(('Все выпуски'!$L$3*'Все выпуски'!$L$6/100)/365*(B971-IF(C971="Нет",VLOOKUP(A971,'Aigen18-RF'!$A$2:$C$23,3,0),VLOOKUP((A971-1),'Aigen18-RF'!$A$2:$C$23,3,0))),2)</f>
        <v>9.5299999999999994</v>
      </c>
      <c r="G971" s="43">
        <f>COUNTIF(D972:$D$1857,365)</f>
        <v>680</v>
      </c>
      <c r="H971" s="43">
        <f>COUNTIF(D972:$D$1857,366)</f>
        <v>206</v>
      </c>
      <c r="I971" s="2"/>
    </row>
    <row r="972" spans="1:9" x14ac:dyDescent="0.25">
      <c r="A972" s="1">
        <f>COUNTIF($C$2:C972,"Да")</f>
        <v>10</v>
      </c>
      <c r="B972" s="45">
        <f t="shared" si="31"/>
        <v>46073</v>
      </c>
      <c r="C972" s="42" t="str">
        <f>IF(ISERROR(VLOOKUP(B972,'Aigen18-RF'!$C$3:$C$23,1,0)),"Нет","Да")</f>
        <v>Нет</v>
      </c>
      <c r="D972" s="43">
        <f t="shared" si="30"/>
        <v>365</v>
      </c>
      <c r="E972" s="44">
        <f>ROUND(('Все выпуски'!$L$3*'Все выпуски'!$L$6/100)/365*(B972-IF(C972="Нет",VLOOKUP(A972,'Aigen18-RF'!$A$2:$C$23,3,0),VLOOKUP((A972-1),'Aigen18-RF'!$A$2:$C$23,3,0))),2)</f>
        <v>9.64</v>
      </c>
      <c r="G972" s="43">
        <f>COUNTIF(D973:$D$1857,365)</f>
        <v>679</v>
      </c>
      <c r="H972" s="43">
        <f>COUNTIF(D973:$D$1857,366)</f>
        <v>206</v>
      </c>
      <c r="I972" s="2"/>
    </row>
    <row r="973" spans="1:9" x14ac:dyDescent="0.25">
      <c r="A973" s="1">
        <f>COUNTIF($C$2:C973,"Да")</f>
        <v>10</v>
      </c>
      <c r="B973" s="45">
        <f t="shared" si="31"/>
        <v>46074</v>
      </c>
      <c r="C973" s="42" t="str">
        <f>IF(ISERROR(VLOOKUP(B973,'Aigen18-RF'!$C$3:$C$23,1,0)),"Нет","Да")</f>
        <v>Нет</v>
      </c>
      <c r="D973" s="43">
        <f t="shared" si="30"/>
        <v>365</v>
      </c>
      <c r="E973" s="44">
        <f>ROUND(('Все выпуски'!$L$3*'Все выпуски'!$L$6/100)/365*(B973-IF(C973="Нет",VLOOKUP(A973,'Aigen18-RF'!$A$2:$C$23,3,0),VLOOKUP((A973-1),'Aigen18-RF'!$A$2:$C$23,3,0))),2)</f>
        <v>9.75</v>
      </c>
      <c r="G973" s="43">
        <f>COUNTIF(D974:$D$1857,365)</f>
        <v>678</v>
      </c>
      <c r="H973" s="43">
        <f>COUNTIF(D974:$D$1857,366)</f>
        <v>206</v>
      </c>
      <c r="I973" s="2"/>
    </row>
    <row r="974" spans="1:9" x14ac:dyDescent="0.25">
      <c r="A974" s="1">
        <f>COUNTIF($C$2:C974,"Да")</f>
        <v>10</v>
      </c>
      <c r="B974" s="45">
        <f t="shared" si="31"/>
        <v>46075</v>
      </c>
      <c r="C974" s="42" t="str">
        <f>IF(ISERROR(VLOOKUP(B974,'Aigen18-RF'!$C$3:$C$23,1,0)),"Нет","Да")</f>
        <v>Нет</v>
      </c>
      <c r="D974" s="43">
        <f t="shared" si="30"/>
        <v>365</v>
      </c>
      <c r="E974" s="44">
        <f>ROUND(('Все выпуски'!$L$3*'Все выпуски'!$L$6/100)/365*(B974-IF(C974="Нет",VLOOKUP(A974,'Aigen18-RF'!$A$2:$C$23,3,0),VLOOKUP((A974-1),'Aigen18-RF'!$A$2:$C$23,3,0))),2)</f>
        <v>9.86</v>
      </c>
      <c r="G974" s="43">
        <f>COUNTIF(D975:$D$1857,365)</f>
        <v>677</v>
      </c>
      <c r="H974" s="43">
        <f>COUNTIF(D975:$D$1857,366)</f>
        <v>206</v>
      </c>
      <c r="I974" s="2"/>
    </row>
    <row r="975" spans="1:9" x14ac:dyDescent="0.25">
      <c r="A975" s="1">
        <f>COUNTIF($C$2:C975,"Да")</f>
        <v>11</v>
      </c>
      <c r="B975" s="45">
        <f t="shared" si="31"/>
        <v>46076</v>
      </c>
      <c r="C975" s="42" t="str">
        <f>IF(ISERROR(VLOOKUP(B975,'Aigen18-RF'!$C$3:$C$23,1,0)),"Нет","Да")</f>
        <v>Да</v>
      </c>
      <c r="D975" s="43">
        <f t="shared" si="30"/>
        <v>365</v>
      </c>
      <c r="E975" s="44">
        <f>ROUND(('Все выпуски'!$L$3*'Все выпуски'!$L$6/100)/365*(B975-IF(C975="Нет",VLOOKUP(A975,'Aigen18-RF'!$A$2:$C$23,3,0),VLOOKUP((A975-1),'Aigen18-RF'!$A$2:$C$23,3,0))),2)</f>
        <v>9.9700000000000006</v>
      </c>
      <c r="G975" s="43">
        <f>COUNTIF(D976:$D$1857,365)</f>
        <v>676</v>
      </c>
      <c r="H975" s="43">
        <f>COUNTIF(D976:$D$1857,366)</f>
        <v>206</v>
      </c>
      <c r="I975" s="2"/>
    </row>
    <row r="976" spans="1:9" x14ac:dyDescent="0.25">
      <c r="A976" s="1">
        <f>COUNTIF($C$2:C976,"Да")</f>
        <v>11</v>
      </c>
      <c r="B976" s="45">
        <f t="shared" si="31"/>
        <v>46077</v>
      </c>
      <c r="C976" s="42" t="str">
        <f>IF(ISERROR(VLOOKUP(B976,'Aigen18-RF'!$C$3:$C$23,1,0)),"Нет","Да")</f>
        <v>Нет</v>
      </c>
      <c r="D976" s="43">
        <f t="shared" si="30"/>
        <v>365</v>
      </c>
      <c r="E976" s="44">
        <f>ROUND(('Все выпуски'!$L$3*'Все выпуски'!$L$6/100)/365*(B976-IF(C976="Нет",VLOOKUP(A976,'Aigen18-RF'!$A$2:$C$23,3,0),VLOOKUP((A976-1),'Aigen18-RF'!$A$2:$C$23,3,0))),2)</f>
        <v>0.11</v>
      </c>
      <c r="G976" s="43">
        <f>COUNTIF(D977:$D$1857,365)</f>
        <v>675</v>
      </c>
      <c r="H976" s="43">
        <f>COUNTIF(D977:$D$1857,366)</f>
        <v>206</v>
      </c>
      <c r="I976" s="2"/>
    </row>
    <row r="977" spans="1:9" x14ac:dyDescent="0.25">
      <c r="A977" s="1">
        <f>COUNTIF($C$2:C977,"Да")</f>
        <v>11</v>
      </c>
      <c r="B977" s="45">
        <f t="shared" si="31"/>
        <v>46078</v>
      </c>
      <c r="C977" s="42" t="str">
        <f>IF(ISERROR(VLOOKUP(B977,'Aigen18-RF'!$C$3:$C$23,1,0)),"Нет","Да")</f>
        <v>Нет</v>
      </c>
      <c r="D977" s="43">
        <f t="shared" si="30"/>
        <v>365</v>
      </c>
      <c r="E977" s="44">
        <f>ROUND(('Все выпуски'!$L$3*'Все выпуски'!$L$6/100)/365*(B977-IF(C977="Нет",VLOOKUP(A977,'Aigen18-RF'!$A$2:$C$23,3,0),VLOOKUP((A977-1),'Aigen18-RF'!$A$2:$C$23,3,0))),2)</f>
        <v>0.22</v>
      </c>
      <c r="G977" s="43">
        <f>COUNTIF(D978:$D$1857,365)</f>
        <v>674</v>
      </c>
      <c r="H977" s="43">
        <f>COUNTIF(D978:$D$1857,366)</f>
        <v>206</v>
      </c>
      <c r="I977" s="2"/>
    </row>
    <row r="978" spans="1:9" x14ac:dyDescent="0.25">
      <c r="A978" s="1">
        <f>COUNTIF($C$2:C978,"Да")</f>
        <v>11</v>
      </c>
      <c r="B978" s="45">
        <f t="shared" si="31"/>
        <v>46079</v>
      </c>
      <c r="C978" s="42" t="str">
        <f>IF(ISERROR(VLOOKUP(B978,'Aigen18-RF'!$C$3:$C$23,1,0)),"Нет","Да")</f>
        <v>Нет</v>
      </c>
      <c r="D978" s="43">
        <f t="shared" si="30"/>
        <v>365</v>
      </c>
      <c r="E978" s="44">
        <f>ROUND(('Все выпуски'!$L$3*'Все выпуски'!$L$6/100)/365*(B978-IF(C978="Нет",VLOOKUP(A978,'Aigen18-RF'!$A$2:$C$23,3,0),VLOOKUP((A978-1),'Aigen18-RF'!$A$2:$C$23,3,0))),2)</f>
        <v>0.33</v>
      </c>
      <c r="G978" s="43">
        <f>COUNTIF(D979:$D$1857,365)</f>
        <v>673</v>
      </c>
      <c r="H978" s="43">
        <f>COUNTIF(D979:$D$1857,366)</f>
        <v>206</v>
      </c>
      <c r="I978" s="2"/>
    </row>
    <row r="979" spans="1:9" x14ac:dyDescent="0.25">
      <c r="A979" s="1">
        <f>COUNTIF($C$2:C979,"Да")</f>
        <v>11</v>
      </c>
      <c r="B979" s="45">
        <f t="shared" si="31"/>
        <v>46080</v>
      </c>
      <c r="C979" s="42" t="str">
        <f>IF(ISERROR(VLOOKUP(B979,'Aigen18-RF'!$C$3:$C$23,1,0)),"Нет","Да")</f>
        <v>Нет</v>
      </c>
      <c r="D979" s="43">
        <f t="shared" si="30"/>
        <v>365</v>
      </c>
      <c r="E979" s="44">
        <f>ROUND(('Все выпуски'!$L$3*'Все выпуски'!$L$6/100)/365*(B979-IF(C979="Нет",VLOOKUP(A979,'Aigen18-RF'!$A$2:$C$23,3,0),VLOOKUP((A979-1),'Aigen18-RF'!$A$2:$C$23,3,0))),2)</f>
        <v>0.44</v>
      </c>
      <c r="G979" s="43">
        <f>COUNTIF(D980:$D$1857,365)</f>
        <v>672</v>
      </c>
      <c r="H979" s="43">
        <f>COUNTIF(D980:$D$1857,366)</f>
        <v>206</v>
      </c>
      <c r="I979" s="2"/>
    </row>
    <row r="980" spans="1:9" x14ac:dyDescent="0.25">
      <c r="A980" s="1">
        <f>COUNTIF($C$2:C980,"Да")</f>
        <v>11</v>
      </c>
      <c r="B980" s="45">
        <f t="shared" si="31"/>
        <v>46081</v>
      </c>
      <c r="C980" s="42" t="str">
        <f>IF(ISERROR(VLOOKUP(B980,'Aigen18-RF'!$C$3:$C$23,1,0)),"Нет","Да")</f>
        <v>Нет</v>
      </c>
      <c r="D980" s="43">
        <f t="shared" si="30"/>
        <v>365</v>
      </c>
      <c r="E980" s="44">
        <f>ROUND(('Все выпуски'!$L$3*'Все выпуски'!$L$6/100)/365*(B980-IF(C980="Нет",VLOOKUP(A980,'Aigen18-RF'!$A$2:$C$23,3,0),VLOOKUP((A980-1),'Aigen18-RF'!$A$2:$C$23,3,0))),2)</f>
        <v>0.55000000000000004</v>
      </c>
      <c r="G980" s="43">
        <f>COUNTIF(D981:$D$1857,365)</f>
        <v>671</v>
      </c>
      <c r="H980" s="43">
        <f>COUNTIF(D981:$D$1857,366)</f>
        <v>206</v>
      </c>
      <c r="I980" s="2"/>
    </row>
    <row r="981" spans="1:9" x14ac:dyDescent="0.25">
      <c r="A981" s="1">
        <f>COUNTIF($C$2:C981,"Да")</f>
        <v>11</v>
      </c>
      <c r="B981" s="45">
        <f t="shared" si="31"/>
        <v>46082</v>
      </c>
      <c r="C981" s="42" t="str">
        <f>IF(ISERROR(VLOOKUP(B981,'Aigen18-RF'!$C$3:$C$23,1,0)),"Нет","Да")</f>
        <v>Нет</v>
      </c>
      <c r="D981" s="43">
        <f t="shared" si="30"/>
        <v>365</v>
      </c>
      <c r="E981" s="44">
        <f>ROUND(('Все выпуски'!$L$3*'Все выпуски'!$L$6/100)/365*(B981-IF(C981="Нет",VLOOKUP(A981,'Aigen18-RF'!$A$2:$C$23,3,0),VLOOKUP((A981-1),'Aigen18-RF'!$A$2:$C$23,3,0))),2)</f>
        <v>0.66</v>
      </c>
      <c r="G981" s="43">
        <f>COUNTIF(D982:$D$1857,365)</f>
        <v>670</v>
      </c>
      <c r="H981" s="43">
        <f>COUNTIF(D982:$D$1857,366)</f>
        <v>206</v>
      </c>
      <c r="I981" s="2"/>
    </row>
    <row r="982" spans="1:9" x14ac:dyDescent="0.25">
      <c r="A982" s="1">
        <f>COUNTIF($C$2:C982,"Да")</f>
        <v>11</v>
      </c>
      <c r="B982" s="45">
        <f t="shared" si="31"/>
        <v>46083</v>
      </c>
      <c r="C982" s="42" t="str">
        <f>IF(ISERROR(VLOOKUP(B982,'Aigen18-RF'!$C$3:$C$23,1,0)),"Нет","Да")</f>
        <v>Нет</v>
      </c>
      <c r="D982" s="43">
        <f t="shared" si="30"/>
        <v>365</v>
      </c>
      <c r="E982" s="44">
        <f>ROUND(('Все выпуски'!$L$3*'Все выпуски'!$L$6/100)/365*(B982-IF(C982="Нет",VLOOKUP(A982,'Aigen18-RF'!$A$2:$C$23,3,0),VLOOKUP((A982-1),'Aigen18-RF'!$A$2:$C$23,3,0))),2)</f>
        <v>0.77</v>
      </c>
      <c r="G982" s="43">
        <f>COUNTIF(D983:$D$1857,365)</f>
        <v>669</v>
      </c>
      <c r="H982" s="43">
        <f>COUNTIF(D983:$D$1857,366)</f>
        <v>206</v>
      </c>
      <c r="I982" s="2"/>
    </row>
    <row r="983" spans="1:9" x14ac:dyDescent="0.25">
      <c r="A983" s="1">
        <f>COUNTIF($C$2:C983,"Да")</f>
        <v>11</v>
      </c>
      <c r="B983" s="45">
        <f t="shared" si="31"/>
        <v>46084</v>
      </c>
      <c r="C983" s="42" t="str">
        <f>IF(ISERROR(VLOOKUP(B983,'Aigen18-RF'!$C$3:$C$23,1,0)),"Нет","Да")</f>
        <v>Нет</v>
      </c>
      <c r="D983" s="43">
        <f t="shared" si="30"/>
        <v>365</v>
      </c>
      <c r="E983" s="44">
        <f>ROUND(('Все выпуски'!$L$3*'Все выпуски'!$L$6/100)/365*(B983-IF(C983="Нет",VLOOKUP(A983,'Aigen18-RF'!$A$2:$C$23,3,0),VLOOKUP((A983-1),'Aigen18-RF'!$A$2:$C$23,3,0))),2)</f>
        <v>0.88</v>
      </c>
      <c r="G983" s="43">
        <f>COUNTIF(D984:$D$1857,365)</f>
        <v>668</v>
      </c>
      <c r="H983" s="43">
        <f>COUNTIF(D984:$D$1857,366)</f>
        <v>206</v>
      </c>
      <c r="I983" s="2"/>
    </row>
    <row r="984" spans="1:9" x14ac:dyDescent="0.25">
      <c r="A984" s="1">
        <f>COUNTIF($C$2:C984,"Да")</f>
        <v>11</v>
      </c>
      <c r="B984" s="45">
        <f t="shared" si="31"/>
        <v>46085</v>
      </c>
      <c r="C984" s="42" t="str">
        <f>IF(ISERROR(VLOOKUP(B984,'Aigen18-RF'!$C$3:$C$23,1,0)),"Нет","Да")</f>
        <v>Нет</v>
      </c>
      <c r="D984" s="43">
        <f t="shared" si="30"/>
        <v>365</v>
      </c>
      <c r="E984" s="44">
        <f>ROUND(('Все выпуски'!$L$3*'Все выпуски'!$L$6/100)/365*(B984-IF(C984="Нет",VLOOKUP(A984,'Aigen18-RF'!$A$2:$C$23,3,0),VLOOKUP((A984-1),'Aigen18-RF'!$A$2:$C$23,3,0))),2)</f>
        <v>0.99</v>
      </c>
      <c r="G984" s="43">
        <f>COUNTIF(D985:$D$1857,365)</f>
        <v>667</v>
      </c>
      <c r="H984" s="43">
        <f>COUNTIF(D985:$D$1857,366)</f>
        <v>206</v>
      </c>
      <c r="I984" s="2"/>
    </row>
    <row r="985" spans="1:9" x14ac:dyDescent="0.25">
      <c r="A985" s="1">
        <f>COUNTIF($C$2:C985,"Да")</f>
        <v>11</v>
      </c>
      <c r="B985" s="45">
        <f t="shared" si="31"/>
        <v>46086</v>
      </c>
      <c r="C985" s="42" t="str">
        <f>IF(ISERROR(VLOOKUP(B985,'Aigen18-RF'!$C$3:$C$23,1,0)),"Нет","Да")</f>
        <v>Нет</v>
      </c>
      <c r="D985" s="43">
        <f t="shared" si="30"/>
        <v>365</v>
      </c>
      <c r="E985" s="44">
        <f>ROUND(('Все выпуски'!$L$3*'Все выпуски'!$L$6/100)/365*(B985-IF(C985="Нет",VLOOKUP(A985,'Aigen18-RF'!$A$2:$C$23,3,0),VLOOKUP((A985-1),'Aigen18-RF'!$A$2:$C$23,3,0))),2)</f>
        <v>1.1000000000000001</v>
      </c>
      <c r="G985" s="43">
        <f>COUNTIF(D986:$D$1857,365)</f>
        <v>666</v>
      </c>
      <c r="H985" s="43">
        <f>COUNTIF(D986:$D$1857,366)</f>
        <v>206</v>
      </c>
      <c r="I985" s="2"/>
    </row>
    <row r="986" spans="1:9" x14ac:dyDescent="0.25">
      <c r="A986" s="1">
        <f>COUNTIF($C$2:C986,"Да")</f>
        <v>11</v>
      </c>
      <c r="B986" s="45">
        <f t="shared" si="31"/>
        <v>46087</v>
      </c>
      <c r="C986" s="42" t="str">
        <f>IF(ISERROR(VLOOKUP(B986,'Aigen18-RF'!$C$3:$C$23,1,0)),"Нет","Да")</f>
        <v>Нет</v>
      </c>
      <c r="D986" s="43">
        <f t="shared" si="30"/>
        <v>365</v>
      </c>
      <c r="E986" s="44">
        <f>ROUND(('Все выпуски'!$L$3*'Все выпуски'!$L$6/100)/365*(B986-IF(C986="Нет",VLOOKUP(A986,'Aigen18-RF'!$A$2:$C$23,3,0),VLOOKUP((A986-1),'Aigen18-RF'!$A$2:$C$23,3,0))),2)</f>
        <v>1.21</v>
      </c>
      <c r="G986" s="43">
        <f>COUNTIF(D987:$D$1857,365)</f>
        <v>665</v>
      </c>
      <c r="H986" s="43">
        <f>COUNTIF(D987:$D$1857,366)</f>
        <v>206</v>
      </c>
      <c r="I986" s="2"/>
    </row>
    <row r="987" spans="1:9" x14ac:dyDescent="0.25">
      <c r="A987" s="1">
        <f>COUNTIF($C$2:C987,"Да")</f>
        <v>11</v>
      </c>
      <c r="B987" s="45">
        <f t="shared" si="31"/>
        <v>46088</v>
      </c>
      <c r="C987" s="42" t="str">
        <f>IF(ISERROR(VLOOKUP(B987,'Aigen18-RF'!$C$3:$C$23,1,0)),"Нет","Да")</f>
        <v>Нет</v>
      </c>
      <c r="D987" s="43">
        <f t="shared" si="30"/>
        <v>365</v>
      </c>
      <c r="E987" s="44">
        <f>ROUND(('Все выпуски'!$L$3*'Все выпуски'!$L$6/100)/365*(B987-IF(C987="Нет",VLOOKUP(A987,'Aigen18-RF'!$A$2:$C$23,3,0),VLOOKUP((A987-1),'Aigen18-RF'!$A$2:$C$23,3,0))),2)</f>
        <v>1.32</v>
      </c>
      <c r="G987" s="43">
        <f>COUNTIF(D988:$D$1857,365)</f>
        <v>664</v>
      </c>
      <c r="H987" s="43">
        <f>COUNTIF(D988:$D$1857,366)</f>
        <v>206</v>
      </c>
      <c r="I987" s="2"/>
    </row>
    <row r="988" spans="1:9" x14ac:dyDescent="0.25">
      <c r="A988" s="1">
        <f>COUNTIF($C$2:C988,"Да")</f>
        <v>11</v>
      </c>
      <c r="B988" s="45">
        <f t="shared" si="31"/>
        <v>46089</v>
      </c>
      <c r="C988" s="42" t="str">
        <f>IF(ISERROR(VLOOKUP(B988,'Aigen18-RF'!$C$3:$C$23,1,0)),"Нет","Да")</f>
        <v>Нет</v>
      </c>
      <c r="D988" s="43">
        <f t="shared" si="30"/>
        <v>365</v>
      </c>
      <c r="E988" s="44">
        <f>ROUND(('Все выпуски'!$L$3*'Все выпуски'!$L$6/100)/365*(B988-IF(C988="Нет",VLOOKUP(A988,'Aigen18-RF'!$A$2:$C$23,3,0),VLOOKUP((A988-1),'Aigen18-RF'!$A$2:$C$23,3,0))),2)</f>
        <v>1.42</v>
      </c>
      <c r="G988" s="43">
        <f>COUNTIF(D989:$D$1857,365)</f>
        <v>663</v>
      </c>
      <c r="H988" s="43">
        <f>COUNTIF(D989:$D$1857,366)</f>
        <v>206</v>
      </c>
      <c r="I988" s="2"/>
    </row>
    <row r="989" spans="1:9" x14ac:dyDescent="0.25">
      <c r="A989" s="1">
        <f>COUNTIF($C$2:C989,"Да")</f>
        <v>11</v>
      </c>
      <c r="B989" s="45">
        <f t="shared" si="31"/>
        <v>46090</v>
      </c>
      <c r="C989" s="42" t="str">
        <f>IF(ISERROR(VLOOKUP(B989,'Aigen18-RF'!$C$3:$C$23,1,0)),"Нет","Да")</f>
        <v>Нет</v>
      </c>
      <c r="D989" s="43">
        <f t="shared" si="30"/>
        <v>365</v>
      </c>
      <c r="E989" s="44">
        <f>ROUND(('Все выпуски'!$L$3*'Все выпуски'!$L$6/100)/365*(B989-IF(C989="Нет",VLOOKUP(A989,'Aigen18-RF'!$A$2:$C$23,3,0),VLOOKUP((A989-1),'Aigen18-RF'!$A$2:$C$23,3,0))),2)</f>
        <v>1.53</v>
      </c>
      <c r="G989" s="43">
        <f>COUNTIF(D990:$D$1857,365)</f>
        <v>662</v>
      </c>
      <c r="H989" s="43">
        <f>COUNTIF(D990:$D$1857,366)</f>
        <v>206</v>
      </c>
      <c r="I989" s="2"/>
    </row>
    <row r="990" spans="1:9" x14ac:dyDescent="0.25">
      <c r="A990" s="1">
        <f>COUNTIF($C$2:C990,"Да")</f>
        <v>11</v>
      </c>
      <c r="B990" s="45">
        <f t="shared" si="31"/>
        <v>46091</v>
      </c>
      <c r="C990" s="42" t="str">
        <f>IF(ISERROR(VLOOKUP(B990,'Aigen18-RF'!$C$3:$C$23,1,0)),"Нет","Да")</f>
        <v>Нет</v>
      </c>
      <c r="D990" s="43">
        <f t="shared" si="30"/>
        <v>365</v>
      </c>
      <c r="E990" s="44">
        <f>ROUND(('Все выпуски'!$L$3*'Все выпуски'!$L$6/100)/365*(B990-IF(C990="Нет",VLOOKUP(A990,'Aigen18-RF'!$A$2:$C$23,3,0),VLOOKUP((A990-1),'Aigen18-RF'!$A$2:$C$23,3,0))),2)</f>
        <v>1.64</v>
      </c>
      <c r="G990" s="43">
        <f>COUNTIF(D991:$D$1857,365)</f>
        <v>661</v>
      </c>
      <c r="H990" s="43">
        <f>COUNTIF(D991:$D$1857,366)</f>
        <v>206</v>
      </c>
      <c r="I990" s="2"/>
    </row>
    <row r="991" spans="1:9" x14ac:dyDescent="0.25">
      <c r="A991" s="1">
        <f>COUNTIF($C$2:C991,"Да")</f>
        <v>11</v>
      </c>
      <c r="B991" s="45">
        <f t="shared" si="31"/>
        <v>46092</v>
      </c>
      <c r="C991" s="42" t="str">
        <f>IF(ISERROR(VLOOKUP(B991,'Aigen18-RF'!$C$3:$C$23,1,0)),"Нет","Да")</f>
        <v>Нет</v>
      </c>
      <c r="D991" s="43">
        <f t="shared" si="30"/>
        <v>365</v>
      </c>
      <c r="E991" s="44">
        <f>ROUND(('Все выпуски'!$L$3*'Все выпуски'!$L$6/100)/365*(B991-IF(C991="Нет",VLOOKUP(A991,'Aigen18-RF'!$A$2:$C$23,3,0),VLOOKUP((A991-1),'Aigen18-RF'!$A$2:$C$23,3,0))),2)</f>
        <v>1.75</v>
      </c>
      <c r="G991" s="43">
        <f>COUNTIF(D992:$D$1857,365)</f>
        <v>660</v>
      </c>
      <c r="H991" s="43">
        <f>COUNTIF(D992:$D$1857,366)</f>
        <v>206</v>
      </c>
      <c r="I991" s="2"/>
    </row>
    <row r="992" spans="1:9" x14ac:dyDescent="0.25">
      <c r="A992" s="1">
        <f>COUNTIF($C$2:C992,"Да")</f>
        <v>11</v>
      </c>
      <c r="B992" s="45">
        <f t="shared" si="31"/>
        <v>46093</v>
      </c>
      <c r="C992" s="42" t="str">
        <f>IF(ISERROR(VLOOKUP(B992,'Aigen18-RF'!$C$3:$C$23,1,0)),"Нет","Да")</f>
        <v>Нет</v>
      </c>
      <c r="D992" s="43">
        <f t="shared" si="30"/>
        <v>365</v>
      </c>
      <c r="E992" s="44">
        <f>ROUND(('Все выпуски'!$L$3*'Все выпуски'!$L$6/100)/365*(B992-IF(C992="Нет",VLOOKUP(A992,'Aigen18-RF'!$A$2:$C$23,3,0),VLOOKUP((A992-1),'Aigen18-RF'!$A$2:$C$23,3,0))),2)</f>
        <v>1.86</v>
      </c>
      <c r="G992" s="43">
        <f>COUNTIF(D993:$D$1857,365)</f>
        <v>659</v>
      </c>
      <c r="H992" s="43">
        <f>COUNTIF(D993:$D$1857,366)</f>
        <v>206</v>
      </c>
      <c r="I992" s="2"/>
    </row>
    <row r="993" spans="1:9" x14ac:dyDescent="0.25">
      <c r="A993" s="1">
        <f>COUNTIF($C$2:C993,"Да")</f>
        <v>11</v>
      </c>
      <c r="B993" s="45">
        <f t="shared" si="31"/>
        <v>46094</v>
      </c>
      <c r="C993" s="42" t="str">
        <f>IF(ISERROR(VLOOKUP(B993,'Aigen18-RF'!$C$3:$C$23,1,0)),"Нет","Да")</f>
        <v>Нет</v>
      </c>
      <c r="D993" s="43">
        <f t="shared" si="30"/>
        <v>365</v>
      </c>
      <c r="E993" s="44">
        <f>ROUND(('Все выпуски'!$L$3*'Все выпуски'!$L$6/100)/365*(B993-IF(C993="Нет",VLOOKUP(A993,'Aigen18-RF'!$A$2:$C$23,3,0),VLOOKUP((A993-1),'Aigen18-RF'!$A$2:$C$23,3,0))),2)</f>
        <v>1.97</v>
      </c>
      <c r="G993" s="43">
        <f>COUNTIF(D994:$D$1857,365)</f>
        <v>658</v>
      </c>
      <c r="H993" s="43">
        <f>COUNTIF(D994:$D$1857,366)</f>
        <v>206</v>
      </c>
      <c r="I993" s="2"/>
    </row>
    <row r="994" spans="1:9" x14ac:dyDescent="0.25">
      <c r="A994" s="1">
        <f>COUNTIF($C$2:C994,"Да")</f>
        <v>11</v>
      </c>
      <c r="B994" s="45">
        <f t="shared" si="31"/>
        <v>46095</v>
      </c>
      <c r="C994" s="42" t="str">
        <f>IF(ISERROR(VLOOKUP(B994,'Aigen18-RF'!$C$3:$C$23,1,0)),"Нет","Да")</f>
        <v>Нет</v>
      </c>
      <c r="D994" s="43">
        <f t="shared" si="30"/>
        <v>365</v>
      </c>
      <c r="E994" s="44">
        <f>ROUND(('Все выпуски'!$L$3*'Все выпуски'!$L$6/100)/365*(B994-IF(C994="Нет",VLOOKUP(A994,'Aigen18-RF'!$A$2:$C$23,3,0),VLOOKUP((A994-1),'Aigen18-RF'!$A$2:$C$23,3,0))),2)</f>
        <v>2.08</v>
      </c>
      <c r="G994" s="43">
        <f>COUNTIF(D995:$D$1857,365)</f>
        <v>657</v>
      </c>
      <c r="H994" s="43">
        <f>COUNTIF(D995:$D$1857,366)</f>
        <v>206</v>
      </c>
      <c r="I994" s="2"/>
    </row>
    <row r="995" spans="1:9" x14ac:dyDescent="0.25">
      <c r="A995" s="1">
        <f>COUNTIF($C$2:C995,"Да")</f>
        <v>11</v>
      </c>
      <c r="B995" s="45">
        <f t="shared" si="31"/>
        <v>46096</v>
      </c>
      <c r="C995" s="42" t="str">
        <f>IF(ISERROR(VLOOKUP(B995,'Aigen18-RF'!$C$3:$C$23,1,0)),"Нет","Да")</f>
        <v>Нет</v>
      </c>
      <c r="D995" s="43">
        <f t="shared" si="30"/>
        <v>365</v>
      </c>
      <c r="E995" s="44">
        <f>ROUND(('Все выпуски'!$L$3*'Все выпуски'!$L$6/100)/365*(B995-IF(C995="Нет",VLOOKUP(A995,'Aigen18-RF'!$A$2:$C$23,3,0),VLOOKUP((A995-1),'Aigen18-RF'!$A$2:$C$23,3,0))),2)</f>
        <v>2.19</v>
      </c>
      <c r="G995" s="43">
        <f>COUNTIF(D996:$D$1857,365)</f>
        <v>656</v>
      </c>
      <c r="H995" s="43">
        <f>COUNTIF(D996:$D$1857,366)</f>
        <v>206</v>
      </c>
      <c r="I995" s="2"/>
    </row>
    <row r="996" spans="1:9" x14ac:dyDescent="0.25">
      <c r="A996" s="1">
        <f>COUNTIF($C$2:C996,"Да")</f>
        <v>11</v>
      </c>
      <c r="B996" s="45">
        <f t="shared" si="31"/>
        <v>46097</v>
      </c>
      <c r="C996" s="42" t="str">
        <f>IF(ISERROR(VLOOKUP(B996,'Aigen18-RF'!$C$3:$C$23,1,0)),"Нет","Да")</f>
        <v>Нет</v>
      </c>
      <c r="D996" s="43">
        <f t="shared" si="30"/>
        <v>365</v>
      </c>
      <c r="E996" s="44">
        <f>ROUND(('Все выпуски'!$L$3*'Все выпуски'!$L$6/100)/365*(B996-IF(C996="Нет",VLOOKUP(A996,'Aigen18-RF'!$A$2:$C$23,3,0),VLOOKUP((A996-1),'Aigen18-RF'!$A$2:$C$23,3,0))),2)</f>
        <v>2.2999999999999998</v>
      </c>
      <c r="G996" s="43">
        <f>COUNTIF(D997:$D$1857,365)</f>
        <v>655</v>
      </c>
      <c r="H996" s="43">
        <f>COUNTIF(D997:$D$1857,366)</f>
        <v>206</v>
      </c>
      <c r="I996" s="2"/>
    </row>
    <row r="997" spans="1:9" x14ac:dyDescent="0.25">
      <c r="A997" s="1">
        <f>COUNTIF($C$2:C997,"Да")</f>
        <v>11</v>
      </c>
      <c r="B997" s="45">
        <f t="shared" si="31"/>
        <v>46098</v>
      </c>
      <c r="C997" s="42" t="str">
        <f>IF(ISERROR(VLOOKUP(B997,'Aigen18-RF'!$C$3:$C$23,1,0)),"Нет","Да")</f>
        <v>Нет</v>
      </c>
      <c r="D997" s="43">
        <f t="shared" si="30"/>
        <v>365</v>
      </c>
      <c r="E997" s="44">
        <f>ROUND(('Все выпуски'!$L$3*'Все выпуски'!$L$6/100)/365*(B997-IF(C997="Нет",VLOOKUP(A997,'Aigen18-RF'!$A$2:$C$23,3,0),VLOOKUP((A997-1),'Aigen18-RF'!$A$2:$C$23,3,0))),2)</f>
        <v>2.41</v>
      </c>
      <c r="G997" s="43">
        <f>COUNTIF(D998:$D$1857,365)</f>
        <v>654</v>
      </c>
      <c r="H997" s="43">
        <f>COUNTIF(D998:$D$1857,366)</f>
        <v>206</v>
      </c>
      <c r="I997" s="2"/>
    </row>
    <row r="998" spans="1:9" x14ac:dyDescent="0.25">
      <c r="A998" s="1">
        <f>COUNTIF($C$2:C998,"Да")</f>
        <v>11</v>
      </c>
      <c r="B998" s="45">
        <f t="shared" si="31"/>
        <v>46099</v>
      </c>
      <c r="C998" s="42" t="str">
        <f>IF(ISERROR(VLOOKUP(B998,'Aigen18-RF'!$C$3:$C$23,1,0)),"Нет","Да")</f>
        <v>Нет</v>
      </c>
      <c r="D998" s="43">
        <f t="shared" si="30"/>
        <v>365</v>
      </c>
      <c r="E998" s="44">
        <f>ROUND(('Все выпуски'!$L$3*'Все выпуски'!$L$6/100)/365*(B998-IF(C998="Нет",VLOOKUP(A998,'Aigen18-RF'!$A$2:$C$23,3,0),VLOOKUP((A998-1),'Aigen18-RF'!$A$2:$C$23,3,0))),2)</f>
        <v>2.52</v>
      </c>
      <c r="G998" s="43">
        <f>COUNTIF(D999:$D$1857,365)</f>
        <v>653</v>
      </c>
      <c r="H998" s="43">
        <f>COUNTIF(D999:$D$1857,366)</f>
        <v>206</v>
      </c>
      <c r="I998" s="2"/>
    </row>
    <row r="999" spans="1:9" x14ac:dyDescent="0.25">
      <c r="A999" s="1">
        <f>COUNTIF($C$2:C999,"Да")</f>
        <v>11</v>
      </c>
      <c r="B999" s="45">
        <f t="shared" si="31"/>
        <v>46100</v>
      </c>
      <c r="C999" s="42" t="str">
        <f>IF(ISERROR(VLOOKUP(B999,'Aigen18-RF'!$C$3:$C$23,1,0)),"Нет","Да")</f>
        <v>Нет</v>
      </c>
      <c r="D999" s="43">
        <f t="shared" si="30"/>
        <v>365</v>
      </c>
      <c r="E999" s="44">
        <f>ROUND(('Все выпуски'!$L$3*'Все выпуски'!$L$6/100)/365*(B999-IF(C999="Нет",VLOOKUP(A999,'Aigen18-RF'!$A$2:$C$23,3,0),VLOOKUP((A999-1),'Aigen18-RF'!$A$2:$C$23,3,0))),2)</f>
        <v>2.63</v>
      </c>
      <c r="G999" s="43">
        <f>COUNTIF(D1000:$D$1857,365)</f>
        <v>652</v>
      </c>
      <c r="H999" s="43">
        <f>COUNTIF(D1000:$D$1857,366)</f>
        <v>206</v>
      </c>
      <c r="I999" s="2"/>
    </row>
    <row r="1000" spans="1:9" x14ac:dyDescent="0.25">
      <c r="A1000" s="1">
        <f>COUNTIF($C$2:C1000,"Да")</f>
        <v>11</v>
      </c>
      <c r="B1000" s="45">
        <f t="shared" si="31"/>
        <v>46101</v>
      </c>
      <c r="C1000" s="42" t="str">
        <f>IF(ISERROR(VLOOKUP(B1000,'Aigen18-RF'!$C$3:$C$23,1,0)),"Нет","Да")</f>
        <v>Нет</v>
      </c>
      <c r="D1000" s="43">
        <f t="shared" si="30"/>
        <v>365</v>
      </c>
      <c r="E1000" s="44">
        <f>ROUND(('Все выпуски'!$L$3*'Все выпуски'!$L$6/100)/365*(B1000-IF(C1000="Нет",VLOOKUP(A1000,'Aigen18-RF'!$A$2:$C$23,3,0),VLOOKUP((A1000-1),'Aigen18-RF'!$A$2:$C$23,3,0))),2)</f>
        <v>2.74</v>
      </c>
      <c r="G1000" s="43">
        <f>COUNTIF(D1001:$D$1857,365)</f>
        <v>651</v>
      </c>
      <c r="H1000" s="43">
        <f>COUNTIF(D1001:$D$1857,366)</f>
        <v>206</v>
      </c>
      <c r="I1000" s="2"/>
    </row>
    <row r="1001" spans="1:9" x14ac:dyDescent="0.25">
      <c r="A1001" s="1">
        <f>COUNTIF($C$2:C1001,"Да")</f>
        <v>11</v>
      </c>
      <c r="B1001" s="45">
        <f t="shared" si="31"/>
        <v>46102</v>
      </c>
      <c r="C1001" s="42" t="str">
        <f>IF(ISERROR(VLOOKUP(B1001,'Aigen18-RF'!$C$3:$C$23,1,0)),"Нет","Да")</f>
        <v>Нет</v>
      </c>
      <c r="D1001" s="43">
        <f t="shared" si="30"/>
        <v>365</v>
      </c>
      <c r="E1001" s="44">
        <f>ROUND(('Все выпуски'!$L$3*'Все выпуски'!$L$6/100)/365*(B1001-IF(C1001="Нет",VLOOKUP(A1001,'Aigen18-RF'!$A$2:$C$23,3,0),VLOOKUP((A1001-1),'Aigen18-RF'!$A$2:$C$23,3,0))),2)</f>
        <v>2.85</v>
      </c>
      <c r="G1001" s="43">
        <f>COUNTIF(D1002:$D$1857,365)</f>
        <v>650</v>
      </c>
      <c r="H1001" s="43">
        <f>COUNTIF(D1002:$D$1857,366)</f>
        <v>206</v>
      </c>
      <c r="I1001" s="2"/>
    </row>
    <row r="1002" spans="1:9" x14ac:dyDescent="0.25">
      <c r="A1002" s="1">
        <f>COUNTIF($C$2:C1002,"Да")</f>
        <v>11</v>
      </c>
      <c r="B1002" s="45">
        <f t="shared" si="31"/>
        <v>46103</v>
      </c>
      <c r="C1002" s="42" t="str">
        <f>IF(ISERROR(VLOOKUP(B1002,'Aigen18-RF'!$C$3:$C$23,1,0)),"Нет","Да")</f>
        <v>Нет</v>
      </c>
      <c r="D1002" s="43">
        <f t="shared" si="30"/>
        <v>365</v>
      </c>
      <c r="E1002" s="44">
        <f>ROUND(('Все выпуски'!$L$3*'Все выпуски'!$L$6/100)/365*(B1002-IF(C1002="Нет",VLOOKUP(A1002,'Aigen18-RF'!$A$2:$C$23,3,0),VLOOKUP((A1002-1),'Aigen18-RF'!$A$2:$C$23,3,0))),2)</f>
        <v>2.96</v>
      </c>
      <c r="G1002" s="43">
        <f>COUNTIF(D1003:$D$1857,365)</f>
        <v>649</v>
      </c>
      <c r="H1002" s="43">
        <f>COUNTIF(D1003:$D$1857,366)</f>
        <v>206</v>
      </c>
      <c r="I1002" s="2"/>
    </row>
    <row r="1003" spans="1:9" x14ac:dyDescent="0.25">
      <c r="A1003" s="1">
        <f>COUNTIF($C$2:C1003,"Да")</f>
        <v>11</v>
      </c>
      <c r="B1003" s="45">
        <f t="shared" si="31"/>
        <v>46104</v>
      </c>
      <c r="C1003" s="42" t="str">
        <f>IF(ISERROR(VLOOKUP(B1003,'Aigen18-RF'!$C$3:$C$23,1,0)),"Нет","Да")</f>
        <v>Нет</v>
      </c>
      <c r="D1003" s="43">
        <f t="shared" si="30"/>
        <v>365</v>
      </c>
      <c r="E1003" s="44">
        <f>ROUND(('Все выпуски'!$L$3*'Все выпуски'!$L$6/100)/365*(B1003-IF(C1003="Нет",VLOOKUP(A1003,'Aigen18-RF'!$A$2:$C$23,3,0),VLOOKUP((A1003-1),'Aigen18-RF'!$A$2:$C$23,3,0))),2)</f>
        <v>3.07</v>
      </c>
      <c r="G1003" s="43">
        <f>COUNTIF(D1004:$D$1857,365)</f>
        <v>648</v>
      </c>
      <c r="H1003" s="43">
        <f>COUNTIF(D1004:$D$1857,366)</f>
        <v>206</v>
      </c>
      <c r="I1003" s="2"/>
    </row>
    <row r="1004" spans="1:9" x14ac:dyDescent="0.25">
      <c r="A1004" s="1">
        <f>COUNTIF($C$2:C1004,"Да")</f>
        <v>11</v>
      </c>
      <c r="B1004" s="45">
        <f t="shared" si="31"/>
        <v>46105</v>
      </c>
      <c r="C1004" s="42" t="str">
        <f>IF(ISERROR(VLOOKUP(B1004,'Aigen18-RF'!$C$3:$C$23,1,0)),"Нет","Да")</f>
        <v>Нет</v>
      </c>
      <c r="D1004" s="43">
        <f t="shared" si="30"/>
        <v>365</v>
      </c>
      <c r="E1004" s="44">
        <f>ROUND(('Все выпуски'!$L$3*'Все выпуски'!$L$6/100)/365*(B1004-IF(C1004="Нет",VLOOKUP(A1004,'Aigen18-RF'!$A$2:$C$23,3,0),VLOOKUP((A1004-1),'Aigen18-RF'!$A$2:$C$23,3,0))),2)</f>
        <v>3.18</v>
      </c>
      <c r="G1004" s="43">
        <f>COUNTIF(D1005:$D$1857,365)</f>
        <v>647</v>
      </c>
      <c r="H1004" s="43">
        <f>COUNTIF(D1005:$D$1857,366)</f>
        <v>206</v>
      </c>
      <c r="I1004" s="2"/>
    </row>
    <row r="1005" spans="1:9" x14ac:dyDescent="0.25">
      <c r="A1005" s="1">
        <f>COUNTIF($C$2:C1005,"Да")</f>
        <v>11</v>
      </c>
      <c r="B1005" s="45">
        <f t="shared" si="31"/>
        <v>46106</v>
      </c>
      <c r="C1005" s="42" t="str">
        <f>IF(ISERROR(VLOOKUP(B1005,'Aigen18-RF'!$C$3:$C$23,1,0)),"Нет","Да")</f>
        <v>Нет</v>
      </c>
      <c r="D1005" s="43">
        <f t="shared" si="30"/>
        <v>365</v>
      </c>
      <c r="E1005" s="44">
        <f>ROUND(('Все выпуски'!$L$3*'Все выпуски'!$L$6/100)/365*(B1005-IF(C1005="Нет",VLOOKUP(A1005,'Aigen18-RF'!$A$2:$C$23,3,0),VLOOKUP((A1005-1),'Aigen18-RF'!$A$2:$C$23,3,0))),2)</f>
        <v>3.29</v>
      </c>
      <c r="G1005" s="43">
        <f>COUNTIF(D1006:$D$1857,365)</f>
        <v>646</v>
      </c>
      <c r="H1005" s="43">
        <f>COUNTIF(D1006:$D$1857,366)</f>
        <v>206</v>
      </c>
      <c r="I1005" s="2"/>
    </row>
    <row r="1006" spans="1:9" x14ac:dyDescent="0.25">
      <c r="A1006" s="1">
        <f>COUNTIF($C$2:C1006,"Да")</f>
        <v>11</v>
      </c>
      <c r="B1006" s="45">
        <f t="shared" si="31"/>
        <v>46107</v>
      </c>
      <c r="C1006" s="42" t="str">
        <f>IF(ISERROR(VLOOKUP(B1006,'Aigen18-RF'!$C$3:$C$23,1,0)),"Нет","Да")</f>
        <v>Нет</v>
      </c>
      <c r="D1006" s="43">
        <f t="shared" si="30"/>
        <v>365</v>
      </c>
      <c r="E1006" s="44">
        <f>ROUND(('Все выпуски'!$L$3*'Все выпуски'!$L$6/100)/365*(B1006-IF(C1006="Нет",VLOOKUP(A1006,'Aigen18-RF'!$A$2:$C$23,3,0),VLOOKUP((A1006-1),'Aigen18-RF'!$A$2:$C$23,3,0))),2)</f>
        <v>3.4</v>
      </c>
      <c r="G1006" s="43">
        <f>COUNTIF(D1007:$D$1857,365)</f>
        <v>645</v>
      </c>
      <c r="H1006" s="43">
        <f>COUNTIF(D1007:$D$1857,366)</f>
        <v>206</v>
      </c>
      <c r="I1006" s="2"/>
    </row>
    <row r="1007" spans="1:9" x14ac:dyDescent="0.25">
      <c r="A1007" s="1">
        <f>COUNTIF($C$2:C1007,"Да")</f>
        <v>11</v>
      </c>
      <c r="B1007" s="45">
        <f t="shared" si="31"/>
        <v>46108</v>
      </c>
      <c r="C1007" s="42" t="str">
        <f>IF(ISERROR(VLOOKUP(B1007,'Aigen18-RF'!$C$3:$C$23,1,0)),"Нет","Да")</f>
        <v>Нет</v>
      </c>
      <c r="D1007" s="43">
        <f t="shared" si="30"/>
        <v>365</v>
      </c>
      <c r="E1007" s="44">
        <f>ROUND(('Все выпуски'!$L$3*'Все выпуски'!$L$6/100)/365*(B1007-IF(C1007="Нет",VLOOKUP(A1007,'Aigen18-RF'!$A$2:$C$23,3,0),VLOOKUP((A1007-1),'Aigen18-RF'!$A$2:$C$23,3,0))),2)</f>
        <v>3.51</v>
      </c>
      <c r="G1007" s="43">
        <f>COUNTIF(D1008:$D$1857,365)</f>
        <v>644</v>
      </c>
      <c r="H1007" s="43">
        <f>COUNTIF(D1008:$D$1857,366)</f>
        <v>206</v>
      </c>
      <c r="I1007" s="2"/>
    </row>
    <row r="1008" spans="1:9" x14ac:dyDescent="0.25">
      <c r="A1008" s="1">
        <f>COUNTIF($C$2:C1008,"Да")</f>
        <v>11</v>
      </c>
      <c r="B1008" s="45">
        <f t="shared" si="31"/>
        <v>46109</v>
      </c>
      <c r="C1008" s="42" t="str">
        <f>IF(ISERROR(VLOOKUP(B1008,'Aigen18-RF'!$C$3:$C$23,1,0)),"Нет","Да")</f>
        <v>Нет</v>
      </c>
      <c r="D1008" s="43">
        <f t="shared" si="30"/>
        <v>365</v>
      </c>
      <c r="E1008" s="44">
        <f>ROUND(('Все выпуски'!$L$3*'Все выпуски'!$L$6/100)/365*(B1008-IF(C1008="Нет",VLOOKUP(A1008,'Aigen18-RF'!$A$2:$C$23,3,0),VLOOKUP((A1008-1),'Aigen18-RF'!$A$2:$C$23,3,0))),2)</f>
        <v>3.62</v>
      </c>
      <c r="G1008" s="43">
        <f>COUNTIF(D1009:$D$1857,365)</f>
        <v>643</v>
      </c>
      <c r="H1008" s="43">
        <f>COUNTIF(D1009:$D$1857,366)</f>
        <v>206</v>
      </c>
      <c r="I1008" s="2"/>
    </row>
    <row r="1009" spans="1:9" x14ac:dyDescent="0.25">
      <c r="A1009" s="1">
        <f>COUNTIF($C$2:C1009,"Да")</f>
        <v>11</v>
      </c>
      <c r="B1009" s="45">
        <f t="shared" si="31"/>
        <v>46110</v>
      </c>
      <c r="C1009" s="42" t="str">
        <f>IF(ISERROR(VLOOKUP(B1009,'Aigen18-RF'!$C$3:$C$23,1,0)),"Нет","Да")</f>
        <v>Нет</v>
      </c>
      <c r="D1009" s="43">
        <f t="shared" si="30"/>
        <v>365</v>
      </c>
      <c r="E1009" s="44">
        <f>ROUND(('Все выпуски'!$L$3*'Все выпуски'!$L$6/100)/365*(B1009-IF(C1009="Нет",VLOOKUP(A1009,'Aigen18-RF'!$A$2:$C$23,3,0),VLOOKUP((A1009-1),'Aigen18-RF'!$A$2:$C$23,3,0))),2)</f>
        <v>3.73</v>
      </c>
      <c r="G1009" s="43">
        <f>COUNTIF(D1010:$D$1857,365)</f>
        <v>642</v>
      </c>
      <c r="H1009" s="43">
        <f>COUNTIF(D1010:$D$1857,366)</f>
        <v>206</v>
      </c>
      <c r="I1009" s="2"/>
    </row>
    <row r="1010" spans="1:9" x14ac:dyDescent="0.25">
      <c r="A1010" s="1">
        <f>COUNTIF($C$2:C1010,"Да")</f>
        <v>11</v>
      </c>
      <c r="B1010" s="45">
        <f t="shared" si="31"/>
        <v>46111</v>
      </c>
      <c r="C1010" s="42" t="str">
        <f>IF(ISERROR(VLOOKUP(B1010,'Aigen18-RF'!$C$3:$C$23,1,0)),"Нет","Да")</f>
        <v>Нет</v>
      </c>
      <c r="D1010" s="43">
        <f t="shared" si="30"/>
        <v>365</v>
      </c>
      <c r="E1010" s="44">
        <f>ROUND(('Все выпуски'!$L$3*'Все выпуски'!$L$6/100)/365*(B1010-IF(C1010="Нет",VLOOKUP(A1010,'Aigen18-RF'!$A$2:$C$23,3,0),VLOOKUP((A1010-1),'Aigen18-RF'!$A$2:$C$23,3,0))),2)</f>
        <v>3.84</v>
      </c>
      <c r="G1010" s="43">
        <f>COUNTIF(D1011:$D$1857,365)</f>
        <v>641</v>
      </c>
      <c r="H1010" s="43">
        <f>COUNTIF(D1011:$D$1857,366)</f>
        <v>206</v>
      </c>
      <c r="I1010" s="2"/>
    </row>
    <row r="1011" spans="1:9" x14ac:dyDescent="0.25">
      <c r="A1011" s="1">
        <f>COUNTIF($C$2:C1011,"Да")</f>
        <v>11</v>
      </c>
      <c r="B1011" s="45">
        <f t="shared" si="31"/>
        <v>46112</v>
      </c>
      <c r="C1011" s="42" t="str">
        <f>IF(ISERROR(VLOOKUP(B1011,'Aigen18-RF'!$C$3:$C$23,1,0)),"Нет","Да")</f>
        <v>Нет</v>
      </c>
      <c r="D1011" s="43">
        <f t="shared" si="30"/>
        <v>365</v>
      </c>
      <c r="E1011" s="44">
        <f>ROUND(('Все выпуски'!$L$3*'Все выпуски'!$L$6/100)/365*(B1011-IF(C1011="Нет",VLOOKUP(A1011,'Aigen18-RF'!$A$2:$C$23,3,0),VLOOKUP((A1011-1),'Aigen18-RF'!$A$2:$C$23,3,0))),2)</f>
        <v>3.95</v>
      </c>
      <c r="G1011" s="43">
        <f>COUNTIF(D1012:$D$1857,365)</f>
        <v>640</v>
      </c>
      <c r="H1011" s="43">
        <f>COUNTIF(D1012:$D$1857,366)</f>
        <v>206</v>
      </c>
      <c r="I1011" s="2"/>
    </row>
    <row r="1012" spans="1:9" x14ac:dyDescent="0.25">
      <c r="A1012" s="1">
        <f>COUNTIF($C$2:C1012,"Да")</f>
        <v>11</v>
      </c>
      <c r="B1012" s="45">
        <f t="shared" si="31"/>
        <v>46113</v>
      </c>
      <c r="C1012" s="42" t="str">
        <f>IF(ISERROR(VLOOKUP(B1012,'Aigen18-RF'!$C$3:$C$23,1,0)),"Нет","Да")</f>
        <v>Нет</v>
      </c>
      <c r="D1012" s="43">
        <f t="shared" si="30"/>
        <v>365</v>
      </c>
      <c r="E1012" s="44">
        <f>ROUND(('Все выпуски'!$L$3*'Все выпуски'!$L$6/100)/365*(B1012-IF(C1012="Нет",VLOOKUP(A1012,'Aigen18-RF'!$A$2:$C$23,3,0),VLOOKUP((A1012-1),'Aigen18-RF'!$A$2:$C$23,3,0))),2)</f>
        <v>4.05</v>
      </c>
      <c r="G1012" s="43">
        <f>COUNTIF(D1013:$D$1857,365)</f>
        <v>639</v>
      </c>
      <c r="H1012" s="43">
        <f>COUNTIF(D1013:$D$1857,366)</f>
        <v>206</v>
      </c>
      <c r="I1012" s="2"/>
    </row>
    <row r="1013" spans="1:9" x14ac:dyDescent="0.25">
      <c r="A1013" s="1">
        <f>COUNTIF($C$2:C1013,"Да")</f>
        <v>11</v>
      </c>
      <c r="B1013" s="45">
        <f t="shared" si="31"/>
        <v>46114</v>
      </c>
      <c r="C1013" s="42" t="str">
        <f>IF(ISERROR(VLOOKUP(B1013,'Aigen18-RF'!$C$3:$C$23,1,0)),"Нет","Да")</f>
        <v>Нет</v>
      </c>
      <c r="D1013" s="43">
        <f t="shared" si="30"/>
        <v>365</v>
      </c>
      <c r="E1013" s="44">
        <f>ROUND(('Все выпуски'!$L$3*'Все выпуски'!$L$6/100)/365*(B1013-IF(C1013="Нет",VLOOKUP(A1013,'Aigen18-RF'!$A$2:$C$23,3,0),VLOOKUP((A1013-1),'Aigen18-RF'!$A$2:$C$23,3,0))),2)</f>
        <v>4.16</v>
      </c>
      <c r="G1013" s="43">
        <f>COUNTIF(D1014:$D$1857,365)</f>
        <v>638</v>
      </c>
      <c r="H1013" s="43">
        <f>COUNTIF(D1014:$D$1857,366)</f>
        <v>206</v>
      </c>
      <c r="I1013" s="2"/>
    </row>
    <row r="1014" spans="1:9" x14ac:dyDescent="0.25">
      <c r="A1014" s="1">
        <f>COUNTIF($C$2:C1014,"Да")</f>
        <v>11</v>
      </c>
      <c r="B1014" s="45">
        <f t="shared" si="31"/>
        <v>46115</v>
      </c>
      <c r="C1014" s="42" t="str">
        <f>IF(ISERROR(VLOOKUP(B1014,'Aigen18-RF'!$C$3:$C$23,1,0)),"Нет","Да")</f>
        <v>Нет</v>
      </c>
      <c r="D1014" s="43">
        <f t="shared" si="30"/>
        <v>365</v>
      </c>
      <c r="E1014" s="44">
        <f>ROUND(('Все выпуски'!$L$3*'Все выпуски'!$L$6/100)/365*(B1014-IF(C1014="Нет",VLOOKUP(A1014,'Aigen18-RF'!$A$2:$C$23,3,0),VLOOKUP((A1014-1),'Aigen18-RF'!$A$2:$C$23,3,0))),2)</f>
        <v>4.2699999999999996</v>
      </c>
      <c r="G1014" s="43">
        <f>COUNTIF(D1015:$D$1857,365)</f>
        <v>637</v>
      </c>
      <c r="H1014" s="43">
        <f>COUNTIF(D1015:$D$1857,366)</f>
        <v>206</v>
      </c>
      <c r="I1014" s="2"/>
    </row>
    <row r="1015" spans="1:9" x14ac:dyDescent="0.25">
      <c r="A1015" s="1">
        <f>COUNTIF($C$2:C1015,"Да")</f>
        <v>11</v>
      </c>
      <c r="B1015" s="45">
        <f t="shared" si="31"/>
        <v>46116</v>
      </c>
      <c r="C1015" s="42" t="str">
        <f>IF(ISERROR(VLOOKUP(B1015,'Aigen18-RF'!$C$3:$C$23,1,0)),"Нет","Да")</f>
        <v>Нет</v>
      </c>
      <c r="D1015" s="43">
        <f t="shared" si="30"/>
        <v>365</v>
      </c>
      <c r="E1015" s="44">
        <f>ROUND(('Все выпуски'!$L$3*'Все выпуски'!$L$6/100)/365*(B1015-IF(C1015="Нет",VLOOKUP(A1015,'Aigen18-RF'!$A$2:$C$23,3,0),VLOOKUP((A1015-1),'Aigen18-RF'!$A$2:$C$23,3,0))),2)</f>
        <v>4.38</v>
      </c>
      <c r="G1015" s="43">
        <f>COUNTIF(D1016:$D$1857,365)</f>
        <v>636</v>
      </c>
      <c r="H1015" s="43">
        <f>COUNTIF(D1016:$D$1857,366)</f>
        <v>206</v>
      </c>
      <c r="I1015" s="2"/>
    </row>
    <row r="1016" spans="1:9" x14ac:dyDescent="0.25">
      <c r="A1016" s="1">
        <f>COUNTIF($C$2:C1016,"Да")</f>
        <v>11</v>
      </c>
      <c r="B1016" s="45">
        <f t="shared" si="31"/>
        <v>46117</v>
      </c>
      <c r="C1016" s="42" t="str">
        <f>IF(ISERROR(VLOOKUP(B1016,'Aigen18-RF'!$C$3:$C$23,1,0)),"Нет","Да")</f>
        <v>Нет</v>
      </c>
      <c r="D1016" s="43">
        <f t="shared" si="30"/>
        <v>365</v>
      </c>
      <c r="E1016" s="44">
        <f>ROUND(('Все выпуски'!$L$3*'Все выпуски'!$L$6/100)/365*(B1016-IF(C1016="Нет",VLOOKUP(A1016,'Aigen18-RF'!$A$2:$C$23,3,0),VLOOKUP((A1016-1),'Aigen18-RF'!$A$2:$C$23,3,0))),2)</f>
        <v>4.49</v>
      </c>
      <c r="G1016" s="43">
        <f>COUNTIF(D1017:$D$1857,365)</f>
        <v>635</v>
      </c>
      <c r="H1016" s="43">
        <f>COUNTIF(D1017:$D$1857,366)</f>
        <v>206</v>
      </c>
      <c r="I1016" s="2"/>
    </row>
    <row r="1017" spans="1:9" x14ac:dyDescent="0.25">
      <c r="A1017" s="1">
        <f>COUNTIF($C$2:C1017,"Да")</f>
        <v>11</v>
      </c>
      <c r="B1017" s="45">
        <f t="shared" si="31"/>
        <v>46118</v>
      </c>
      <c r="C1017" s="42" t="str">
        <f>IF(ISERROR(VLOOKUP(B1017,'Aigen18-RF'!$C$3:$C$23,1,0)),"Нет","Да")</f>
        <v>Нет</v>
      </c>
      <c r="D1017" s="43">
        <f t="shared" si="30"/>
        <v>365</v>
      </c>
      <c r="E1017" s="44">
        <f>ROUND(('Все выпуски'!$L$3*'Все выпуски'!$L$6/100)/365*(B1017-IF(C1017="Нет",VLOOKUP(A1017,'Aigen18-RF'!$A$2:$C$23,3,0),VLOOKUP((A1017-1),'Aigen18-RF'!$A$2:$C$23,3,0))),2)</f>
        <v>4.5999999999999996</v>
      </c>
      <c r="G1017" s="43">
        <f>COUNTIF(D1018:$D$1857,365)</f>
        <v>634</v>
      </c>
      <c r="H1017" s="43">
        <f>COUNTIF(D1018:$D$1857,366)</f>
        <v>206</v>
      </c>
      <c r="I1017" s="2"/>
    </row>
    <row r="1018" spans="1:9" x14ac:dyDescent="0.25">
      <c r="A1018" s="1">
        <f>COUNTIF($C$2:C1018,"Да")</f>
        <v>11</v>
      </c>
      <c r="B1018" s="45">
        <f t="shared" si="31"/>
        <v>46119</v>
      </c>
      <c r="C1018" s="42" t="str">
        <f>IF(ISERROR(VLOOKUP(B1018,'Aigen18-RF'!$C$3:$C$23,1,0)),"Нет","Да")</f>
        <v>Нет</v>
      </c>
      <c r="D1018" s="43">
        <f t="shared" si="30"/>
        <v>365</v>
      </c>
      <c r="E1018" s="44">
        <f>ROUND(('Все выпуски'!$L$3*'Все выпуски'!$L$6/100)/365*(B1018-IF(C1018="Нет",VLOOKUP(A1018,'Aigen18-RF'!$A$2:$C$23,3,0),VLOOKUP((A1018-1),'Aigen18-RF'!$A$2:$C$23,3,0))),2)</f>
        <v>4.71</v>
      </c>
      <c r="G1018" s="43">
        <f>COUNTIF(D1019:$D$1857,365)</f>
        <v>633</v>
      </c>
      <c r="H1018" s="43">
        <f>COUNTIF(D1019:$D$1857,366)</f>
        <v>206</v>
      </c>
      <c r="I1018" s="2"/>
    </row>
    <row r="1019" spans="1:9" x14ac:dyDescent="0.25">
      <c r="A1019" s="1">
        <f>COUNTIF($C$2:C1019,"Да")</f>
        <v>11</v>
      </c>
      <c r="B1019" s="45">
        <f t="shared" si="31"/>
        <v>46120</v>
      </c>
      <c r="C1019" s="42" t="str">
        <f>IF(ISERROR(VLOOKUP(B1019,'Aigen18-RF'!$C$3:$C$23,1,0)),"Нет","Да")</f>
        <v>Нет</v>
      </c>
      <c r="D1019" s="43">
        <f t="shared" si="30"/>
        <v>365</v>
      </c>
      <c r="E1019" s="44">
        <f>ROUND(('Все выпуски'!$L$3*'Все выпуски'!$L$6/100)/365*(B1019-IF(C1019="Нет",VLOOKUP(A1019,'Aigen18-RF'!$A$2:$C$23,3,0),VLOOKUP((A1019-1),'Aigen18-RF'!$A$2:$C$23,3,0))),2)</f>
        <v>4.82</v>
      </c>
      <c r="G1019" s="43">
        <f>COUNTIF(D1020:$D$1857,365)</f>
        <v>632</v>
      </c>
      <c r="H1019" s="43">
        <f>COUNTIF(D1020:$D$1857,366)</f>
        <v>206</v>
      </c>
      <c r="I1019" s="2"/>
    </row>
    <row r="1020" spans="1:9" x14ac:dyDescent="0.25">
      <c r="A1020" s="1">
        <f>COUNTIF($C$2:C1020,"Да")</f>
        <v>11</v>
      </c>
      <c r="B1020" s="45">
        <f t="shared" si="31"/>
        <v>46121</v>
      </c>
      <c r="C1020" s="42" t="str">
        <f>IF(ISERROR(VLOOKUP(B1020,'Aigen18-RF'!$C$3:$C$23,1,0)),"Нет","Да")</f>
        <v>Нет</v>
      </c>
      <c r="D1020" s="43">
        <f t="shared" si="30"/>
        <v>365</v>
      </c>
      <c r="E1020" s="44">
        <f>ROUND(('Все выпуски'!$L$3*'Все выпуски'!$L$6/100)/365*(B1020-IF(C1020="Нет",VLOOKUP(A1020,'Aigen18-RF'!$A$2:$C$23,3,0),VLOOKUP((A1020-1),'Aigen18-RF'!$A$2:$C$23,3,0))),2)</f>
        <v>4.93</v>
      </c>
      <c r="G1020" s="43">
        <f>COUNTIF(D1021:$D$1857,365)</f>
        <v>631</v>
      </c>
      <c r="H1020" s="43">
        <f>COUNTIF(D1021:$D$1857,366)</f>
        <v>206</v>
      </c>
      <c r="I1020" s="2"/>
    </row>
    <row r="1021" spans="1:9" x14ac:dyDescent="0.25">
      <c r="A1021" s="1">
        <f>COUNTIF($C$2:C1021,"Да")</f>
        <v>11</v>
      </c>
      <c r="B1021" s="45">
        <f t="shared" si="31"/>
        <v>46122</v>
      </c>
      <c r="C1021" s="42" t="str">
        <f>IF(ISERROR(VLOOKUP(B1021,'Aigen18-RF'!$C$3:$C$23,1,0)),"Нет","Да")</f>
        <v>Нет</v>
      </c>
      <c r="D1021" s="43">
        <f t="shared" si="30"/>
        <v>365</v>
      </c>
      <c r="E1021" s="44">
        <f>ROUND(('Все выпуски'!$L$3*'Все выпуски'!$L$6/100)/365*(B1021-IF(C1021="Нет",VLOOKUP(A1021,'Aigen18-RF'!$A$2:$C$23,3,0),VLOOKUP((A1021-1),'Aigen18-RF'!$A$2:$C$23,3,0))),2)</f>
        <v>5.04</v>
      </c>
      <c r="G1021" s="43">
        <f>COUNTIF(D1022:$D$1857,365)</f>
        <v>630</v>
      </c>
      <c r="H1021" s="43">
        <f>COUNTIF(D1022:$D$1857,366)</f>
        <v>206</v>
      </c>
      <c r="I1021" s="2"/>
    </row>
    <row r="1022" spans="1:9" x14ac:dyDescent="0.25">
      <c r="A1022" s="1">
        <f>COUNTIF($C$2:C1022,"Да")</f>
        <v>11</v>
      </c>
      <c r="B1022" s="45">
        <f t="shared" si="31"/>
        <v>46123</v>
      </c>
      <c r="C1022" s="42" t="str">
        <f>IF(ISERROR(VLOOKUP(B1022,'Aigen18-RF'!$C$3:$C$23,1,0)),"Нет","Да")</f>
        <v>Нет</v>
      </c>
      <c r="D1022" s="43">
        <f t="shared" si="30"/>
        <v>365</v>
      </c>
      <c r="E1022" s="44">
        <f>ROUND(('Все выпуски'!$L$3*'Все выпуски'!$L$6/100)/365*(B1022-IF(C1022="Нет",VLOOKUP(A1022,'Aigen18-RF'!$A$2:$C$23,3,0),VLOOKUP((A1022-1),'Aigen18-RF'!$A$2:$C$23,3,0))),2)</f>
        <v>5.15</v>
      </c>
      <c r="G1022" s="43">
        <f>COUNTIF(D1023:$D$1857,365)</f>
        <v>629</v>
      </c>
      <c r="H1022" s="43">
        <f>COUNTIF(D1023:$D$1857,366)</f>
        <v>206</v>
      </c>
      <c r="I1022" s="2"/>
    </row>
    <row r="1023" spans="1:9" x14ac:dyDescent="0.25">
      <c r="A1023" s="1">
        <f>COUNTIF($C$2:C1023,"Да")</f>
        <v>11</v>
      </c>
      <c r="B1023" s="45">
        <f t="shared" si="31"/>
        <v>46124</v>
      </c>
      <c r="C1023" s="42" t="str">
        <f>IF(ISERROR(VLOOKUP(B1023,'Aigen18-RF'!$C$3:$C$23,1,0)),"Нет","Да")</f>
        <v>Нет</v>
      </c>
      <c r="D1023" s="43">
        <f t="shared" si="30"/>
        <v>365</v>
      </c>
      <c r="E1023" s="44">
        <f>ROUND(('Все выпуски'!$L$3*'Все выпуски'!$L$6/100)/365*(B1023-IF(C1023="Нет",VLOOKUP(A1023,'Aigen18-RF'!$A$2:$C$23,3,0),VLOOKUP((A1023-1),'Aigen18-RF'!$A$2:$C$23,3,0))),2)</f>
        <v>5.26</v>
      </c>
      <c r="G1023" s="43">
        <f>COUNTIF(D1024:$D$1857,365)</f>
        <v>628</v>
      </c>
      <c r="H1023" s="43">
        <f>COUNTIF(D1024:$D$1857,366)</f>
        <v>206</v>
      </c>
      <c r="I1023" s="2"/>
    </row>
    <row r="1024" spans="1:9" x14ac:dyDescent="0.25">
      <c r="A1024" s="1">
        <f>COUNTIF($C$2:C1024,"Да")</f>
        <v>11</v>
      </c>
      <c r="B1024" s="45">
        <f t="shared" si="31"/>
        <v>46125</v>
      </c>
      <c r="C1024" s="42" t="str">
        <f>IF(ISERROR(VLOOKUP(B1024,'Aigen18-RF'!$C$3:$C$23,1,0)),"Нет","Да")</f>
        <v>Нет</v>
      </c>
      <c r="D1024" s="43">
        <f t="shared" si="30"/>
        <v>365</v>
      </c>
      <c r="E1024" s="44">
        <f>ROUND(('Все выпуски'!$L$3*'Все выпуски'!$L$6/100)/365*(B1024-IF(C1024="Нет",VLOOKUP(A1024,'Aigen18-RF'!$A$2:$C$23,3,0),VLOOKUP((A1024-1),'Aigen18-RF'!$A$2:$C$23,3,0))),2)</f>
        <v>5.37</v>
      </c>
      <c r="G1024" s="43">
        <f>COUNTIF(D1025:$D$1857,365)</f>
        <v>627</v>
      </c>
      <c r="H1024" s="43">
        <f>COUNTIF(D1025:$D$1857,366)</f>
        <v>206</v>
      </c>
      <c r="I1024" s="2"/>
    </row>
    <row r="1025" spans="1:9" x14ac:dyDescent="0.25">
      <c r="A1025" s="1">
        <f>COUNTIF($C$2:C1025,"Да")</f>
        <v>11</v>
      </c>
      <c r="B1025" s="45">
        <f t="shared" si="31"/>
        <v>46126</v>
      </c>
      <c r="C1025" s="42" t="str">
        <f>IF(ISERROR(VLOOKUP(B1025,'Aigen18-RF'!$C$3:$C$23,1,0)),"Нет","Да")</f>
        <v>Нет</v>
      </c>
      <c r="D1025" s="43">
        <f t="shared" si="30"/>
        <v>365</v>
      </c>
      <c r="E1025" s="44">
        <f>ROUND(('Все выпуски'!$L$3*'Все выпуски'!$L$6/100)/365*(B1025-IF(C1025="Нет",VLOOKUP(A1025,'Aigen18-RF'!$A$2:$C$23,3,0),VLOOKUP((A1025-1),'Aigen18-RF'!$A$2:$C$23,3,0))),2)</f>
        <v>5.48</v>
      </c>
      <c r="G1025" s="43">
        <f>COUNTIF(D1026:$D$1857,365)</f>
        <v>626</v>
      </c>
      <c r="H1025" s="43">
        <f>COUNTIF(D1026:$D$1857,366)</f>
        <v>206</v>
      </c>
      <c r="I1025" s="2"/>
    </row>
    <row r="1026" spans="1:9" x14ac:dyDescent="0.25">
      <c r="A1026" s="1">
        <f>COUNTIF($C$2:C1026,"Да")</f>
        <v>11</v>
      </c>
      <c r="B1026" s="45">
        <f t="shared" si="31"/>
        <v>46127</v>
      </c>
      <c r="C1026" s="42" t="str">
        <f>IF(ISERROR(VLOOKUP(B1026,'Aigen18-RF'!$C$3:$C$23,1,0)),"Нет","Да")</f>
        <v>Нет</v>
      </c>
      <c r="D1026" s="43">
        <f t="shared" si="30"/>
        <v>365</v>
      </c>
      <c r="E1026" s="44">
        <f>ROUND(('Все выпуски'!$L$3*'Все выпуски'!$L$6/100)/365*(B1026-IF(C1026="Нет",VLOOKUP(A1026,'Aigen18-RF'!$A$2:$C$23,3,0),VLOOKUP((A1026-1),'Aigen18-RF'!$A$2:$C$23,3,0))),2)</f>
        <v>5.59</v>
      </c>
      <c r="G1026" s="43">
        <f>COUNTIF(D1027:$D$1857,365)</f>
        <v>625</v>
      </c>
      <c r="H1026" s="43">
        <f>COUNTIF(D1027:$D$1857,366)</f>
        <v>206</v>
      </c>
      <c r="I1026" s="2"/>
    </row>
    <row r="1027" spans="1:9" x14ac:dyDescent="0.25">
      <c r="A1027" s="1">
        <f>COUNTIF($C$2:C1027,"Да")</f>
        <v>11</v>
      </c>
      <c r="B1027" s="45">
        <f t="shared" si="31"/>
        <v>46128</v>
      </c>
      <c r="C1027" s="42" t="str">
        <f>IF(ISERROR(VLOOKUP(B1027,'Aigen18-RF'!$C$3:$C$23,1,0)),"Нет","Да")</f>
        <v>Нет</v>
      </c>
      <c r="D1027" s="43">
        <f t="shared" ref="D1027:D1090" si="32">IF(MOD(YEAR(B1027),4)=0,366,365)</f>
        <v>365</v>
      </c>
      <c r="E1027" s="44">
        <f>ROUND(('Все выпуски'!$L$3*'Все выпуски'!$L$6/100)/365*(B1027-IF(C1027="Нет",VLOOKUP(A1027,'Aigen18-RF'!$A$2:$C$23,3,0),VLOOKUP((A1027-1),'Aigen18-RF'!$A$2:$C$23,3,0))),2)</f>
        <v>5.7</v>
      </c>
      <c r="G1027" s="43">
        <f>COUNTIF(D1028:$D$1857,365)</f>
        <v>624</v>
      </c>
      <c r="H1027" s="43">
        <f>COUNTIF(D1028:$D$1857,366)</f>
        <v>206</v>
      </c>
      <c r="I1027" s="2"/>
    </row>
    <row r="1028" spans="1:9" x14ac:dyDescent="0.25">
      <c r="A1028" s="1">
        <f>COUNTIF($C$2:C1028,"Да")</f>
        <v>11</v>
      </c>
      <c r="B1028" s="45">
        <f t="shared" ref="B1028:B1091" si="33">B1027+1</f>
        <v>46129</v>
      </c>
      <c r="C1028" s="42" t="str">
        <f>IF(ISERROR(VLOOKUP(B1028,'Aigen18-RF'!$C$3:$C$23,1,0)),"Нет","Да")</f>
        <v>Нет</v>
      </c>
      <c r="D1028" s="43">
        <f t="shared" si="32"/>
        <v>365</v>
      </c>
      <c r="E1028" s="44">
        <f>ROUND(('Все выпуски'!$L$3*'Все выпуски'!$L$6/100)/365*(B1028-IF(C1028="Нет",VLOOKUP(A1028,'Aigen18-RF'!$A$2:$C$23,3,0),VLOOKUP((A1028-1),'Aigen18-RF'!$A$2:$C$23,3,0))),2)</f>
        <v>5.81</v>
      </c>
      <c r="G1028" s="43">
        <f>COUNTIF(D1029:$D$1857,365)</f>
        <v>623</v>
      </c>
      <c r="H1028" s="43">
        <f>COUNTIF(D1029:$D$1857,366)</f>
        <v>206</v>
      </c>
      <c r="I1028" s="2"/>
    </row>
    <row r="1029" spans="1:9" x14ac:dyDescent="0.25">
      <c r="A1029" s="1">
        <f>COUNTIF($C$2:C1029,"Да")</f>
        <v>11</v>
      </c>
      <c r="B1029" s="45">
        <f t="shared" si="33"/>
        <v>46130</v>
      </c>
      <c r="C1029" s="42" t="str">
        <f>IF(ISERROR(VLOOKUP(B1029,'Aigen18-RF'!$C$3:$C$23,1,0)),"Нет","Да")</f>
        <v>Нет</v>
      </c>
      <c r="D1029" s="43">
        <f t="shared" si="32"/>
        <v>365</v>
      </c>
      <c r="E1029" s="44">
        <f>ROUND(('Все выпуски'!$L$3*'Все выпуски'!$L$6/100)/365*(B1029-IF(C1029="Нет",VLOOKUP(A1029,'Aigen18-RF'!$A$2:$C$23,3,0),VLOOKUP((A1029-1),'Aigen18-RF'!$A$2:$C$23,3,0))),2)</f>
        <v>5.92</v>
      </c>
      <c r="G1029" s="43">
        <f>COUNTIF(D1030:$D$1857,365)</f>
        <v>622</v>
      </c>
      <c r="H1029" s="43">
        <f>COUNTIF(D1030:$D$1857,366)</f>
        <v>206</v>
      </c>
      <c r="I1029" s="2"/>
    </row>
    <row r="1030" spans="1:9" x14ac:dyDescent="0.25">
      <c r="A1030" s="1">
        <f>COUNTIF($C$2:C1030,"Да")</f>
        <v>11</v>
      </c>
      <c r="B1030" s="45">
        <f t="shared" si="33"/>
        <v>46131</v>
      </c>
      <c r="C1030" s="42" t="str">
        <f>IF(ISERROR(VLOOKUP(B1030,'Aigen18-RF'!$C$3:$C$23,1,0)),"Нет","Да")</f>
        <v>Нет</v>
      </c>
      <c r="D1030" s="43">
        <f t="shared" si="32"/>
        <v>365</v>
      </c>
      <c r="E1030" s="44">
        <f>ROUND(('Все выпуски'!$L$3*'Все выпуски'!$L$6/100)/365*(B1030-IF(C1030="Нет",VLOOKUP(A1030,'Aigen18-RF'!$A$2:$C$23,3,0),VLOOKUP((A1030-1),'Aigen18-RF'!$A$2:$C$23,3,0))),2)</f>
        <v>6.03</v>
      </c>
      <c r="G1030" s="43">
        <f>COUNTIF(D1031:$D$1857,365)</f>
        <v>621</v>
      </c>
      <c r="H1030" s="43">
        <f>COUNTIF(D1031:$D$1857,366)</f>
        <v>206</v>
      </c>
      <c r="I1030" s="2"/>
    </row>
    <row r="1031" spans="1:9" x14ac:dyDescent="0.25">
      <c r="A1031" s="1">
        <f>COUNTIF($C$2:C1031,"Да")</f>
        <v>11</v>
      </c>
      <c r="B1031" s="45">
        <f t="shared" si="33"/>
        <v>46132</v>
      </c>
      <c r="C1031" s="42" t="str">
        <f>IF(ISERROR(VLOOKUP(B1031,'Aigen18-RF'!$C$3:$C$23,1,0)),"Нет","Да")</f>
        <v>Нет</v>
      </c>
      <c r="D1031" s="43">
        <f t="shared" si="32"/>
        <v>365</v>
      </c>
      <c r="E1031" s="44">
        <f>ROUND(('Все выпуски'!$L$3*'Все выпуски'!$L$6/100)/365*(B1031-IF(C1031="Нет",VLOOKUP(A1031,'Aigen18-RF'!$A$2:$C$23,3,0),VLOOKUP((A1031-1),'Aigen18-RF'!$A$2:$C$23,3,0))),2)</f>
        <v>6.14</v>
      </c>
      <c r="G1031" s="43">
        <f>COUNTIF(D1032:$D$1857,365)</f>
        <v>620</v>
      </c>
      <c r="H1031" s="43">
        <f>COUNTIF(D1032:$D$1857,366)</f>
        <v>206</v>
      </c>
      <c r="I1031" s="2"/>
    </row>
    <row r="1032" spans="1:9" x14ac:dyDescent="0.25">
      <c r="A1032" s="1">
        <f>COUNTIF($C$2:C1032,"Да")</f>
        <v>11</v>
      </c>
      <c r="B1032" s="45">
        <f t="shared" si="33"/>
        <v>46133</v>
      </c>
      <c r="C1032" s="42" t="str">
        <f>IF(ISERROR(VLOOKUP(B1032,'Aigen18-RF'!$C$3:$C$23,1,0)),"Нет","Да")</f>
        <v>Нет</v>
      </c>
      <c r="D1032" s="43">
        <f t="shared" si="32"/>
        <v>365</v>
      </c>
      <c r="E1032" s="44">
        <f>ROUND(('Все выпуски'!$L$3*'Все выпуски'!$L$6/100)/365*(B1032-IF(C1032="Нет",VLOOKUP(A1032,'Aigen18-RF'!$A$2:$C$23,3,0),VLOOKUP((A1032-1),'Aigen18-RF'!$A$2:$C$23,3,0))),2)</f>
        <v>6.25</v>
      </c>
      <c r="G1032" s="43">
        <f>COUNTIF(D1033:$D$1857,365)</f>
        <v>619</v>
      </c>
      <c r="H1032" s="43">
        <f>COUNTIF(D1033:$D$1857,366)</f>
        <v>206</v>
      </c>
      <c r="I1032" s="2"/>
    </row>
    <row r="1033" spans="1:9" x14ac:dyDescent="0.25">
      <c r="A1033" s="1">
        <f>COUNTIF($C$2:C1033,"Да")</f>
        <v>11</v>
      </c>
      <c r="B1033" s="45">
        <f t="shared" si="33"/>
        <v>46134</v>
      </c>
      <c r="C1033" s="42" t="str">
        <f>IF(ISERROR(VLOOKUP(B1033,'Aigen18-RF'!$C$3:$C$23,1,0)),"Нет","Да")</f>
        <v>Нет</v>
      </c>
      <c r="D1033" s="43">
        <f t="shared" si="32"/>
        <v>365</v>
      </c>
      <c r="E1033" s="44">
        <f>ROUND(('Все выпуски'!$L$3*'Все выпуски'!$L$6/100)/365*(B1033-IF(C1033="Нет",VLOOKUP(A1033,'Aigen18-RF'!$A$2:$C$23,3,0),VLOOKUP((A1033-1),'Aigen18-RF'!$A$2:$C$23,3,0))),2)</f>
        <v>6.36</v>
      </c>
      <c r="G1033" s="43">
        <f>COUNTIF(D1034:$D$1857,365)</f>
        <v>618</v>
      </c>
      <c r="H1033" s="43">
        <f>COUNTIF(D1034:$D$1857,366)</f>
        <v>206</v>
      </c>
      <c r="I1033" s="2"/>
    </row>
    <row r="1034" spans="1:9" x14ac:dyDescent="0.25">
      <c r="A1034" s="1">
        <f>COUNTIF($C$2:C1034,"Да")</f>
        <v>11</v>
      </c>
      <c r="B1034" s="45">
        <f t="shared" si="33"/>
        <v>46135</v>
      </c>
      <c r="C1034" s="42" t="str">
        <f>IF(ISERROR(VLOOKUP(B1034,'Aigen18-RF'!$C$3:$C$23,1,0)),"Нет","Да")</f>
        <v>Нет</v>
      </c>
      <c r="D1034" s="43">
        <f t="shared" si="32"/>
        <v>365</v>
      </c>
      <c r="E1034" s="44">
        <f>ROUND(('Все выпуски'!$L$3*'Все выпуски'!$L$6/100)/365*(B1034-IF(C1034="Нет",VLOOKUP(A1034,'Aigen18-RF'!$A$2:$C$23,3,0),VLOOKUP((A1034-1),'Aigen18-RF'!$A$2:$C$23,3,0))),2)</f>
        <v>6.47</v>
      </c>
      <c r="G1034" s="43">
        <f>COUNTIF(D1035:$D$1857,365)</f>
        <v>617</v>
      </c>
      <c r="H1034" s="43">
        <f>COUNTIF(D1035:$D$1857,366)</f>
        <v>206</v>
      </c>
      <c r="I1034" s="2"/>
    </row>
    <row r="1035" spans="1:9" x14ac:dyDescent="0.25">
      <c r="A1035" s="1">
        <f>COUNTIF($C$2:C1035,"Да")</f>
        <v>11</v>
      </c>
      <c r="B1035" s="45">
        <f t="shared" si="33"/>
        <v>46136</v>
      </c>
      <c r="C1035" s="42" t="str">
        <f>IF(ISERROR(VLOOKUP(B1035,'Aigen18-RF'!$C$3:$C$23,1,0)),"Нет","Да")</f>
        <v>Нет</v>
      </c>
      <c r="D1035" s="43">
        <f t="shared" si="32"/>
        <v>365</v>
      </c>
      <c r="E1035" s="44">
        <f>ROUND(('Все выпуски'!$L$3*'Все выпуски'!$L$6/100)/365*(B1035-IF(C1035="Нет",VLOOKUP(A1035,'Aigen18-RF'!$A$2:$C$23,3,0),VLOOKUP((A1035-1),'Aigen18-RF'!$A$2:$C$23,3,0))),2)</f>
        <v>6.58</v>
      </c>
      <c r="G1035" s="43">
        <f>COUNTIF(D1036:$D$1857,365)</f>
        <v>616</v>
      </c>
      <c r="H1035" s="43">
        <f>COUNTIF(D1036:$D$1857,366)</f>
        <v>206</v>
      </c>
      <c r="I1035" s="2"/>
    </row>
    <row r="1036" spans="1:9" x14ac:dyDescent="0.25">
      <c r="A1036" s="1">
        <f>COUNTIF($C$2:C1036,"Да")</f>
        <v>11</v>
      </c>
      <c r="B1036" s="45">
        <f t="shared" si="33"/>
        <v>46137</v>
      </c>
      <c r="C1036" s="42" t="str">
        <f>IF(ISERROR(VLOOKUP(B1036,'Aigen18-RF'!$C$3:$C$23,1,0)),"Нет","Да")</f>
        <v>Нет</v>
      </c>
      <c r="D1036" s="43">
        <f t="shared" si="32"/>
        <v>365</v>
      </c>
      <c r="E1036" s="44">
        <f>ROUND(('Все выпуски'!$L$3*'Все выпуски'!$L$6/100)/365*(B1036-IF(C1036="Нет",VLOOKUP(A1036,'Aigen18-RF'!$A$2:$C$23,3,0),VLOOKUP((A1036-1),'Aigen18-RF'!$A$2:$C$23,3,0))),2)</f>
        <v>6.68</v>
      </c>
      <c r="G1036" s="43">
        <f>COUNTIF(D1037:$D$1857,365)</f>
        <v>615</v>
      </c>
      <c r="H1036" s="43">
        <f>COUNTIF(D1037:$D$1857,366)</f>
        <v>206</v>
      </c>
      <c r="I1036" s="2"/>
    </row>
    <row r="1037" spans="1:9" x14ac:dyDescent="0.25">
      <c r="A1037" s="1">
        <f>COUNTIF($C$2:C1037,"Да")</f>
        <v>11</v>
      </c>
      <c r="B1037" s="45">
        <f t="shared" si="33"/>
        <v>46138</v>
      </c>
      <c r="C1037" s="42" t="str">
        <f>IF(ISERROR(VLOOKUP(B1037,'Aigen18-RF'!$C$3:$C$23,1,0)),"Нет","Да")</f>
        <v>Нет</v>
      </c>
      <c r="D1037" s="43">
        <f t="shared" si="32"/>
        <v>365</v>
      </c>
      <c r="E1037" s="44">
        <f>ROUND(('Все выпуски'!$L$3*'Все выпуски'!$L$6/100)/365*(B1037-IF(C1037="Нет",VLOOKUP(A1037,'Aigen18-RF'!$A$2:$C$23,3,0),VLOOKUP((A1037-1),'Aigen18-RF'!$A$2:$C$23,3,0))),2)</f>
        <v>6.79</v>
      </c>
      <c r="G1037" s="43">
        <f>COUNTIF(D1038:$D$1857,365)</f>
        <v>614</v>
      </c>
      <c r="H1037" s="43">
        <f>COUNTIF(D1038:$D$1857,366)</f>
        <v>206</v>
      </c>
      <c r="I1037" s="2"/>
    </row>
    <row r="1038" spans="1:9" x14ac:dyDescent="0.25">
      <c r="A1038" s="1">
        <f>COUNTIF($C$2:C1038,"Да")</f>
        <v>11</v>
      </c>
      <c r="B1038" s="45">
        <f t="shared" si="33"/>
        <v>46139</v>
      </c>
      <c r="C1038" s="42" t="str">
        <f>IF(ISERROR(VLOOKUP(B1038,'Aigen18-RF'!$C$3:$C$23,1,0)),"Нет","Да")</f>
        <v>Нет</v>
      </c>
      <c r="D1038" s="43">
        <f t="shared" si="32"/>
        <v>365</v>
      </c>
      <c r="E1038" s="44">
        <f>ROUND(('Все выпуски'!$L$3*'Все выпуски'!$L$6/100)/365*(B1038-IF(C1038="Нет",VLOOKUP(A1038,'Aigen18-RF'!$A$2:$C$23,3,0),VLOOKUP((A1038-1),'Aigen18-RF'!$A$2:$C$23,3,0))),2)</f>
        <v>6.9</v>
      </c>
      <c r="G1038" s="43">
        <f>COUNTIF(D1039:$D$1857,365)</f>
        <v>613</v>
      </c>
      <c r="H1038" s="43">
        <f>COUNTIF(D1039:$D$1857,366)</f>
        <v>206</v>
      </c>
      <c r="I1038" s="2"/>
    </row>
    <row r="1039" spans="1:9" x14ac:dyDescent="0.25">
      <c r="A1039" s="1">
        <f>COUNTIF($C$2:C1039,"Да")</f>
        <v>11</v>
      </c>
      <c r="B1039" s="45">
        <f t="shared" si="33"/>
        <v>46140</v>
      </c>
      <c r="C1039" s="42" t="str">
        <f>IF(ISERROR(VLOOKUP(B1039,'Aigen18-RF'!$C$3:$C$23,1,0)),"Нет","Да")</f>
        <v>Нет</v>
      </c>
      <c r="D1039" s="43">
        <f t="shared" si="32"/>
        <v>365</v>
      </c>
      <c r="E1039" s="44">
        <f>ROUND(('Все выпуски'!$L$3*'Все выпуски'!$L$6/100)/365*(B1039-IF(C1039="Нет",VLOOKUP(A1039,'Aigen18-RF'!$A$2:$C$23,3,0),VLOOKUP((A1039-1),'Aigen18-RF'!$A$2:$C$23,3,0))),2)</f>
        <v>7.01</v>
      </c>
      <c r="G1039" s="43">
        <f>COUNTIF(D1040:$D$1857,365)</f>
        <v>612</v>
      </c>
      <c r="H1039" s="43">
        <f>COUNTIF(D1040:$D$1857,366)</f>
        <v>206</v>
      </c>
      <c r="I1039" s="2"/>
    </row>
    <row r="1040" spans="1:9" x14ac:dyDescent="0.25">
      <c r="A1040" s="1">
        <f>COUNTIF($C$2:C1040,"Да")</f>
        <v>11</v>
      </c>
      <c r="B1040" s="45">
        <f t="shared" si="33"/>
        <v>46141</v>
      </c>
      <c r="C1040" s="42" t="str">
        <f>IF(ISERROR(VLOOKUP(B1040,'Aigen18-RF'!$C$3:$C$23,1,0)),"Нет","Да")</f>
        <v>Нет</v>
      </c>
      <c r="D1040" s="43">
        <f t="shared" si="32"/>
        <v>365</v>
      </c>
      <c r="E1040" s="44">
        <f>ROUND(('Все выпуски'!$L$3*'Все выпуски'!$L$6/100)/365*(B1040-IF(C1040="Нет",VLOOKUP(A1040,'Aigen18-RF'!$A$2:$C$23,3,0),VLOOKUP((A1040-1),'Aigen18-RF'!$A$2:$C$23,3,0))),2)</f>
        <v>7.12</v>
      </c>
      <c r="G1040" s="43">
        <f>COUNTIF(D1041:$D$1857,365)</f>
        <v>611</v>
      </c>
      <c r="H1040" s="43">
        <f>COUNTIF(D1041:$D$1857,366)</f>
        <v>206</v>
      </c>
      <c r="I1040" s="2"/>
    </row>
    <row r="1041" spans="1:9" x14ac:dyDescent="0.25">
      <c r="A1041" s="1">
        <f>COUNTIF($C$2:C1041,"Да")</f>
        <v>11</v>
      </c>
      <c r="B1041" s="45">
        <f t="shared" si="33"/>
        <v>46142</v>
      </c>
      <c r="C1041" s="42" t="str">
        <f>IF(ISERROR(VLOOKUP(B1041,'Aigen18-RF'!$C$3:$C$23,1,0)),"Нет","Да")</f>
        <v>Нет</v>
      </c>
      <c r="D1041" s="43">
        <f t="shared" si="32"/>
        <v>365</v>
      </c>
      <c r="E1041" s="44">
        <f>ROUND(('Все выпуски'!$L$3*'Все выпуски'!$L$6/100)/365*(B1041-IF(C1041="Нет",VLOOKUP(A1041,'Aigen18-RF'!$A$2:$C$23,3,0),VLOOKUP((A1041-1),'Aigen18-RF'!$A$2:$C$23,3,0))),2)</f>
        <v>7.23</v>
      </c>
      <c r="G1041" s="43">
        <f>COUNTIF(D1042:$D$1857,365)</f>
        <v>610</v>
      </c>
      <c r="H1041" s="43">
        <f>COUNTIF(D1042:$D$1857,366)</f>
        <v>206</v>
      </c>
      <c r="I1041" s="2"/>
    </row>
    <row r="1042" spans="1:9" x14ac:dyDescent="0.25">
      <c r="A1042" s="1">
        <f>COUNTIF($C$2:C1042,"Да")</f>
        <v>11</v>
      </c>
      <c r="B1042" s="45">
        <f t="shared" si="33"/>
        <v>46143</v>
      </c>
      <c r="C1042" s="42" t="str">
        <f>IF(ISERROR(VLOOKUP(B1042,'Aigen18-RF'!$C$3:$C$23,1,0)),"Нет","Да")</f>
        <v>Нет</v>
      </c>
      <c r="D1042" s="43">
        <f t="shared" si="32"/>
        <v>365</v>
      </c>
      <c r="E1042" s="44">
        <f>ROUND(('Все выпуски'!$L$3*'Все выпуски'!$L$6/100)/365*(B1042-IF(C1042="Нет",VLOOKUP(A1042,'Aigen18-RF'!$A$2:$C$23,3,0),VLOOKUP((A1042-1),'Aigen18-RF'!$A$2:$C$23,3,0))),2)</f>
        <v>7.34</v>
      </c>
      <c r="G1042" s="43">
        <f>COUNTIF(D1043:$D$1857,365)</f>
        <v>609</v>
      </c>
      <c r="H1042" s="43">
        <f>COUNTIF(D1043:$D$1857,366)</f>
        <v>206</v>
      </c>
      <c r="I1042" s="2"/>
    </row>
    <row r="1043" spans="1:9" x14ac:dyDescent="0.25">
      <c r="A1043" s="1">
        <f>COUNTIF($C$2:C1043,"Да")</f>
        <v>11</v>
      </c>
      <c r="B1043" s="45">
        <f t="shared" si="33"/>
        <v>46144</v>
      </c>
      <c r="C1043" s="42" t="str">
        <f>IF(ISERROR(VLOOKUP(B1043,'Aigen18-RF'!$C$3:$C$23,1,0)),"Нет","Да")</f>
        <v>Нет</v>
      </c>
      <c r="D1043" s="43">
        <f t="shared" si="32"/>
        <v>365</v>
      </c>
      <c r="E1043" s="44">
        <f>ROUND(('Все выпуски'!$L$3*'Все выпуски'!$L$6/100)/365*(B1043-IF(C1043="Нет",VLOOKUP(A1043,'Aigen18-RF'!$A$2:$C$23,3,0),VLOOKUP((A1043-1),'Aigen18-RF'!$A$2:$C$23,3,0))),2)</f>
        <v>7.45</v>
      </c>
      <c r="G1043" s="43">
        <f>COUNTIF(D1044:$D$1857,365)</f>
        <v>608</v>
      </c>
      <c r="H1043" s="43">
        <f>COUNTIF(D1044:$D$1857,366)</f>
        <v>206</v>
      </c>
      <c r="I1043" s="2"/>
    </row>
    <row r="1044" spans="1:9" x14ac:dyDescent="0.25">
      <c r="A1044" s="1">
        <f>COUNTIF($C$2:C1044,"Да")</f>
        <v>11</v>
      </c>
      <c r="B1044" s="45">
        <f t="shared" si="33"/>
        <v>46145</v>
      </c>
      <c r="C1044" s="42" t="str">
        <f>IF(ISERROR(VLOOKUP(B1044,'Aigen18-RF'!$C$3:$C$23,1,0)),"Нет","Да")</f>
        <v>Нет</v>
      </c>
      <c r="D1044" s="43">
        <f t="shared" si="32"/>
        <v>365</v>
      </c>
      <c r="E1044" s="44">
        <f>ROUND(('Все выпуски'!$L$3*'Все выпуски'!$L$6/100)/365*(B1044-IF(C1044="Нет",VLOOKUP(A1044,'Aigen18-RF'!$A$2:$C$23,3,0),VLOOKUP((A1044-1),'Aigen18-RF'!$A$2:$C$23,3,0))),2)</f>
        <v>7.56</v>
      </c>
      <c r="G1044" s="43">
        <f>COUNTIF(D1045:$D$1857,365)</f>
        <v>607</v>
      </c>
      <c r="H1044" s="43">
        <f>COUNTIF(D1045:$D$1857,366)</f>
        <v>206</v>
      </c>
      <c r="I1044" s="2"/>
    </row>
    <row r="1045" spans="1:9" x14ac:dyDescent="0.25">
      <c r="A1045" s="1">
        <f>COUNTIF($C$2:C1045,"Да")</f>
        <v>11</v>
      </c>
      <c r="B1045" s="45">
        <f t="shared" si="33"/>
        <v>46146</v>
      </c>
      <c r="C1045" s="42" t="str">
        <f>IF(ISERROR(VLOOKUP(B1045,'Aigen18-RF'!$C$3:$C$23,1,0)),"Нет","Да")</f>
        <v>Нет</v>
      </c>
      <c r="D1045" s="43">
        <f t="shared" si="32"/>
        <v>365</v>
      </c>
      <c r="E1045" s="44">
        <f>ROUND(('Все выпуски'!$L$3*'Все выпуски'!$L$6/100)/365*(B1045-IF(C1045="Нет",VLOOKUP(A1045,'Aigen18-RF'!$A$2:$C$23,3,0),VLOOKUP((A1045-1),'Aigen18-RF'!$A$2:$C$23,3,0))),2)</f>
        <v>7.67</v>
      </c>
      <c r="G1045" s="43">
        <f>COUNTIF(D1046:$D$1857,365)</f>
        <v>606</v>
      </c>
      <c r="H1045" s="43">
        <f>COUNTIF(D1046:$D$1857,366)</f>
        <v>206</v>
      </c>
      <c r="I1045" s="2"/>
    </row>
    <row r="1046" spans="1:9" x14ac:dyDescent="0.25">
      <c r="A1046" s="1">
        <f>COUNTIF($C$2:C1046,"Да")</f>
        <v>11</v>
      </c>
      <c r="B1046" s="45">
        <f t="shared" si="33"/>
        <v>46147</v>
      </c>
      <c r="C1046" s="42" t="str">
        <f>IF(ISERROR(VLOOKUP(B1046,'Aigen18-RF'!$C$3:$C$23,1,0)),"Нет","Да")</f>
        <v>Нет</v>
      </c>
      <c r="D1046" s="43">
        <f t="shared" si="32"/>
        <v>365</v>
      </c>
      <c r="E1046" s="44">
        <f>ROUND(('Все выпуски'!$L$3*'Все выпуски'!$L$6/100)/365*(B1046-IF(C1046="Нет",VLOOKUP(A1046,'Aigen18-RF'!$A$2:$C$23,3,0),VLOOKUP((A1046-1),'Aigen18-RF'!$A$2:$C$23,3,0))),2)</f>
        <v>7.78</v>
      </c>
      <c r="G1046" s="43">
        <f>COUNTIF(D1047:$D$1857,365)</f>
        <v>605</v>
      </c>
      <c r="H1046" s="43">
        <f>COUNTIF(D1047:$D$1857,366)</f>
        <v>206</v>
      </c>
      <c r="I1046" s="2"/>
    </row>
    <row r="1047" spans="1:9" x14ac:dyDescent="0.25">
      <c r="A1047" s="1">
        <f>COUNTIF($C$2:C1047,"Да")</f>
        <v>11</v>
      </c>
      <c r="B1047" s="45">
        <f t="shared" si="33"/>
        <v>46148</v>
      </c>
      <c r="C1047" s="42" t="str">
        <f>IF(ISERROR(VLOOKUP(B1047,'Aigen18-RF'!$C$3:$C$23,1,0)),"Нет","Да")</f>
        <v>Нет</v>
      </c>
      <c r="D1047" s="43">
        <f t="shared" si="32"/>
        <v>365</v>
      </c>
      <c r="E1047" s="44">
        <f>ROUND(('Все выпуски'!$L$3*'Все выпуски'!$L$6/100)/365*(B1047-IF(C1047="Нет",VLOOKUP(A1047,'Aigen18-RF'!$A$2:$C$23,3,0),VLOOKUP((A1047-1),'Aigen18-RF'!$A$2:$C$23,3,0))),2)</f>
        <v>7.89</v>
      </c>
      <c r="G1047" s="43">
        <f>COUNTIF(D1048:$D$1857,365)</f>
        <v>604</v>
      </c>
      <c r="H1047" s="43">
        <f>COUNTIF(D1048:$D$1857,366)</f>
        <v>206</v>
      </c>
      <c r="I1047" s="2"/>
    </row>
    <row r="1048" spans="1:9" x14ac:dyDescent="0.25">
      <c r="A1048" s="1">
        <f>COUNTIF($C$2:C1048,"Да")</f>
        <v>11</v>
      </c>
      <c r="B1048" s="45">
        <f t="shared" si="33"/>
        <v>46149</v>
      </c>
      <c r="C1048" s="42" t="str">
        <f>IF(ISERROR(VLOOKUP(B1048,'Aigen18-RF'!$C$3:$C$23,1,0)),"Нет","Да")</f>
        <v>Нет</v>
      </c>
      <c r="D1048" s="43">
        <f t="shared" si="32"/>
        <v>365</v>
      </c>
      <c r="E1048" s="44">
        <f>ROUND(('Все выпуски'!$L$3*'Все выпуски'!$L$6/100)/365*(B1048-IF(C1048="Нет",VLOOKUP(A1048,'Aigen18-RF'!$A$2:$C$23,3,0),VLOOKUP((A1048-1),'Aigen18-RF'!$A$2:$C$23,3,0))),2)</f>
        <v>8</v>
      </c>
      <c r="G1048" s="43">
        <f>COUNTIF(D1049:$D$1857,365)</f>
        <v>603</v>
      </c>
      <c r="H1048" s="43">
        <f>COUNTIF(D1049:$D$1857,366)</f>
        <v>206</v>
      </c>
      <c r="I1048" s="2"/>
    </row>
    <row r="1049" spans="1:9" x14ac:dyDescent="0.25">
      <c r="A1049" s="1">
        <f>COUNTIF($C$2:C1049,"Да")</f>
        <v>11</v>
      </c>
      <c r="B1049" s="45">
        <f t="shared" si="33"/>
        <v>46150</v>
      </c>
      <c r="C1049" s="42" t="str">
        <f>IF(ISERROR(VLOOKUP(B1049,'Aigen18-RF'!$C$3:$C$23,1,0)),"Нет","Да")</f>
        <v>Нет</v>
      </c>
      <c r="D1049" s="43">
        <f t="shared" si="32"/>
        <v>365</v>
      </c>
      <c r="E1049" s="44">
        <f>ROUND(('Все выпуски'!$L$3*'Все выпуски'!$L$6/100)/365*(B1049-IF(C1049="Нет",VLOOKUP(A1049,'Aigen18-RF'!$A$2:$C$23,3,0),VLOOKUP((A1049-1),'Aigen18-RF'!$A$2:$C$23,3,0))),2)</f>
        <v>8.11</v>
      </c>
      <c r="G1049" s="43">
        <f>COUNTIF(D1050:$D$1857,365)</f>
        <v>602</v>
      </c>
      <c r="H1049" s="43">
        <f>COUNTIF(D1050:$D$1857,366)</f>
        <v>206</v>
      </c>
      <c r="I1049" s="2"/>
    </row>
    <row r="1050" spans="1:9" x14ac:dyDescent="0.25">
      <c r="A1050" s="1">
        <f>COUNTIF($C$2:C1050,"Да")</f>
        <v>11</v>
      </c>
      <c r="B1050" s="45">
        <f t="shared" si="33"/>
        <v>46151</v>
      </c>
      <c r="C1050" s="42" t="str">
        <f>IF(ISERROR(VLOOKUP(B1050,'Aigen18-RF'!$C$3:$C$23,1,0)),"Нет","Да")</f>
        <v>Нет</v>
      </c>
      <c r="D1050" s="43">
        <f t="shared" si="32"/>
        <v>365</v>
      </c>
      <c r="E1050" s="44">
        <f>ROUND(('Все выпуски'!$L$3*'Все выпуски'!$L$6/100)/365*(B1050-IF(C1050="Нет",VLOOKUP(A1050,'Aigen18-RF'!$A$2:$C$23,3,0),VLOOKUP((A1050-1),'Aigen18-RF'!$A$2:$C$23,3,0))),2)</f>
        <v>8.2200000000000006</v>
      </c>
      <c r="G1050" s="43">
        <f>COUNTIF(D1051:$D$1857,365)</f>
        <v>601</v>
      </c>
      <c r="H1050" s="43">
        <f>COUNTIF(D1051:$D$1857,366)</f>
        <v>206</v>
      </c>
      <c r="I1050" s="2"/>
    </row>
    <row r="1051" spans="1:9" x14ac:dyDescent="0.25">
      <c r="A1051" s="1">
        <f>COUNTIF($C$2:C1051,"Да")</f>
        <v>11</v>
      </c>
      <c r="B1051" s="45">
        <f t="shared" si="33"/>
        <v>46152</v>
      </c>
      <c r="C1051" s="42" t="str">
        <f>IF(ISERROR(VLOOKUP(B1051,'Aigen18-RF'!$C$3:$C$23,1,0)),"Нет","Да")</f>
        <v>Нет</v>
      </c>
      <c r="D1051" s="43">
        <f t="shared" si="32"/>
        <v>365</v>
      </c>
      <c r="E1051" s="44">
        <f>ROUND(('Все выпуски'!$L$3*'Все выпуски'!$L$6/100)/365*(B1051-IF(C1051="Нет",VLOOKUP(A1051,'Aigen18-RF'!$A$2:$C$23,3,0),VLOOKUP((A1051-1),'Aigen18-RF'!$A$2:$C$23,3,0))),2)</f>
        <v>8.33</v>
      </c>
      <c r="G1051" s="43">
        <f>COUNTIF(D1052:$D$1857,365)</f>
        <v>600</v>
      </c>
      <c r="H1051" s="43">
        <f>COUNTIF(D1052:$D$1857,366)</f>
        <v>206</v>
      </c>
      <c r="I1051" s="2"/>
    </row>
    <row r="1052" spans="1:9" x14ac:dyDescent="0.25">
      <c r="A1052" s="1">
        <f>COUNTIF($C$2:C1052,"Да")</f>
        <v>11</v>
      </c>
      <c r="B1052" s="45">
        <f t="shared" si="33"/>
        <v>46153</v>
      </c>
      <c r="C1052" s="42" t="str">
        <f>IF(ISERROR(VLOOKUP(B1052,'Aigen18-RF'!$C$3:$C$23,1,0)),"Нет","Да")</f>
        <v>Нет</v>
      </c>
      <c r="D1052" s="43">
        <f t="shared" si="32"/>
        <v>365</v>
      </c>
      <c r="E1052" s="44">
        <f>ROUND(('Все выпуски'!$L$3*'Все выпуски'!$L$6/100)/365*(B1052-IF(C1052="Нет",VLOOKUP(A1052,'Aigen18-RF'!$A$2:$C$23,3,0),VLOOKUP((A1052-1),'Aigen18-RF'!$A$2:$C$23,3,0))),2)</f>
        <v>8.44</v>
      </c>
      <c r="G1052" s="43">
        <f>COUNTIF(D1053:$D$1857,365)</f>
        <v>599</v>
      </c>
      <c r="H1052" s="43">
        <f>COUNTIF(D1053:$D$1857,366)</f>
        <v>206</v>
      </c>
      <c r="I1052" s="2"/>
    </row>
    <row r="1053" spans="1:9" x14ac:dyDescent="0.25">
      <c r="A1053" s="1">
        <f>COUNTIF($C$2:C1053,"Да")</f>
        <v>11</v>
      </c>
      <c r="B1053" s="45">
        <f t="shared" si="33"/>
        <v>46154</v>
      </c>
      <c r="C1053" s="42" t="str">
        <f>IF(ISERROR(VLOOKUP(B1053,'Aigen18-RF'!$C$3:$C$23,1,0)),"Нет","Да")</f>
        <v>Нет</v>
      </c>
      <c r="D1053" s="43">
        <f t="shared" si="32"/>
        <v>365</v>
      </c>
      <c r="E1053" s="44">
        <f>ROUND(('Все выпуски'!$L$3*'Все выпуски'!$L$6/100)/365*(B1053-IF(C1053="Нет",VLOOKUP(A1053,'Aigen18-RF'!$A$2:$C$23,3,0),VLOOKUP((A1053-1),'Aigen18-RF'!$A$2:$C$23,3,0))),2)</f>
        <v>8.5500000000000007</v>
      </c>
      <c r="G1053" s="43">
        <f>COUNTIF(D1054:$D$1857,365)</f>
        <v>598</v>
      </c>
      <c r="H1053" s="43">
        <f>COUNTIF(D1054:$D$1857,366)</f>
        <v>206</v>
      </c>
      <c r="I1053" s="2"/>
    </row>
    <row r="1054" spans="1:9" x14ac:dyDescent="0.25">
      <c r="A1054" s="1">
        <f>COUNTIF($C$2:C1054,"Да")</f>
        <v>11</v>
      </c>
      <c r="B1054" s="45">
        <f t="shared" si="33"/>
        <v>46155</v>
      </c>
      <c r="C1054" s="42" t="str">
        <f>IF(ISERROR(VLOOKUP(B1054,'Aigen18-RF'!$C$3:$C$23,1,0)),"Нет","Да")</f>
        <v>Нет</v>
      </c>
      <c r="D1054" s="43">
        <f t="shared" si="32"/>
        <v>365</v>
      </c>
      <c r="E1054" s="44">
        <f>ROUND(('Все выпуски'!$L$3*'Все выпуски'!$L$6/100)/365*(B1054-IF(C1054="Нет",VLOOKUP(A1054,'Aigen18-RF'!$A$2:$C$23,3,0),VLOOKUP((A1054-1),'Aigen18-RF'!$A$2:$C$23,3,0))),2)</f>
        <v>8.66</v>
      </c>
      <c r="G1054" s="43">
        <f>COUNTIF(D1055:$D$1857,365)</f>
        <v>597</v>
      </c>
      <c r="H1054" s="43">
        <f>COUNTIF(D1055:$D$1857,366)</f>
        <v>206</v>
      </c>
      <c r="I1054" s="2"/>
    </row>
    <row r="1055" spans="1:9" x14ac:dyDescent="0.25">
      <c r="A1055" s="1">
        <f>COUNTIF($C$2:C1055,"Да")</f>
        <v>11</v>
      </c>
      <c r="B1055" s="45">
        <f t="shared" si="33"/>
        <v>46156</v>
      </c>
      <c r="C1055" s="42" t="str">
        <f>IF(ISERROR(VLOOKUP(B1055,'Aigen18-RF'!$C$3:$C$23,1,0)),"Нет","Да")</f>
        <v>Нет</v>
      </c>
      <c r="D1055" s="43">
        <f t="shared" si="32"/>
        <v>365</v>
      </c>
      <c r="E1055" s="44">
        <f>ROUND(('Все выпуски'!$L$3*'Все выпуски'!$L$6/100)/365*(B1055-IF(C1055="Нет",VLOOKUP(A1055,'Aigen18-RF'!$A$2:$C$23,3,0),VLOOKUP((A1055-1),'Aigen18-RF'!$A$2:$C$23,3,0))),2)</f>
        <v>8.77</v>
      </c>
      <c r="G1055" s="43">
        <f>COUNTIF(D1056:$D$1857,365)</f>
        <v>596</v>
      </c>
      <c r="H1055" s="43">
        <f>COUNTIF(D1056:$D$1857,366)</f>
        <v>206</v>
      </c>
      <c r="I1055" s="2"/>
    </row>
    <row r="1056" spans="1:9" x14ac:dyDescent="0.25">
      <c r="A1056" s="1">
        <f>COUNTIF($C$2:C1056,"Да")</f>
        <v>11</v>
      </c>
      <c r="B1056" s="45">
        <f t="shared" si="33"/>
        <v>46157</v>
      </c>
      <c r="C1056" s="42" t="str">
        <f>IF(ISERROR(VLOOKUP(B1056,'Aigen18-RF'!$C$3:$C$23,1,0)),"Нет","Да")</f>
        <v>Нет</v>
      </c>
      <c r="D1056" s="43">
        <f t="shared" si="32"/>
        <v>365</v>
      </c>
      <c r="E1056" s="44">
        <f>ROUND(('Все выпуски'!$L$3*'Все выпуски'!$L$6/100)/365*(B1056-IF(C1056="Нет",VLOOKUP(A1056,'Aigen18-RF'!$A$2:$C$23,3,0),VLOOKUP((A1056-1),'Aigen18-RF'!$A$2:$C$23,3,0))),2)</f>
        <v>8.8800000000000008</v>
      </c>
      <c r="G1056" s="43">
        <f>COUNTIF(D1057:$D$1857,365)</f>
        <v>595</v>
      </c>
      <c r="H1056" s="43">
        <f>COUNTIF(D1057:$D$1857,366)</f>
        <v>206</v>
      </c>
      <c r="I1056" s="2"/>
    </row>
    <row r="1057" spans="1:9" x14ac:dyDescent="0.25">
      <c r="A1057" s="1">
        <f>COUNTIF($C$2:C1057,"Да")</f>
        <v>11</v>
      </c>
      <c r="B1057" s="45">
        <f t="shared" si="33"/>
        <v>46158</v>
      </c>
      <c r="C1057" s="42" t="str">
        <f>IF(ISERROR(VLOOKUP(B1057,'Aigen18-RF'!$C$3:$C$23,1,0)),"Нет","Да")</f>
        <v>Нет</v>
      </c>
      <c r="D1057" s="43">
        <f t="shared" si="32"/>
        <v>365</v>
      </c>
      <c r="E1057" s="44">
        <f>ROUND(('Все выпуски'!$L$3*'Все выпуски'!$L$6/100)/365*(B1057-IF(C1057="Нет",VLOOKUP(A1057,'Aigen18-RF'!$A$2:$C$23,3,0),VLOOKUP((A1057-1),'Aigen18-RF'!$A$2:$C$23,3,0))),2)</f>
        <v>8.99</v>
      </c>
      <c r="G1057" s="43">
        <f>COUNTIF(D1058:$D$1857,365)</f>
        <v>594</v>
      </c>
      <c r="H1057" s="43">
        <f>COUNTIF(D1058:$D$1857,366)</f>
        <v>206</v>
      </c>
      <c r="I1057" s="2"/>
    </row>
    <row r="1058" spans="1:9" x14ac:dyDescent="0.25">
      <c r="A1058" s="1">
        <f>COUNTIF($C$2:C1058,"Да")</f>
        <v>11</v>
      </c>
      <c r="B1058" s="45">
        <f t="shared" si="33"/>
        <v>46159</v>
      </c>
      <c r="C1058" s="42" t="str">
        <f>IF(ISERROR(VLOOKUP(B1058,'Aigen18-RF'!$C$3:$C$23,1,0)),"Нет","Да")</f>
        <v>Нет</v>
      </c>
      <c r="D1058" s="43">
        <f t="shared" si="32"/>
        <v>365</v>
      </c>
      <c r="E1058" s="44">
        <f>ROUND(('Все выпуски'!$L$3*'Все выпуски'!$L$6/100)/365*(B1058-IF(C1058="Нет",VLOOKUP(A1058,'Aigen18-RF'!$A$2:$C$23,3,0),VLOOKUP((A1058-1),'Aigen18-RF'!$A$2:$C$23,3,0))),2)</f>
        <v>9.1</v>
      </c>
      <c r="G1058" s="43">
        <f>COUNTIF(D1059:$D$1857,365)</f>
        <v>593</v>
      </c>
      <c r="H1058" s="43">
        <f>COUNTIF(D1059:$D$1857,366)</f>
        <v>206</v>
      </c>
      <c r="I1058" s="2"/>
    </row>
    <row r="1059" spans="1:9" x14ac:dyDescent="0.25">
      <c r="A1059" s="1">
        <f>COUNTIF($C$2:C1059,"Да")</f>
        <v>11</v>
      </c>
      <c r="B1059" s="45">
        <f t="shared" si="33"/>
        <v>46160</v>
      </c>
      <c r="C1059" s="42" t="str">
        <f>IF(ISERROR(VLOOKUP(B1059,'Aigen18-RF'!$C$3:$C$23,1,0)),"Нет","Да")</f>
        <v>Нет</v>
      </c>
      <c r="D1059" s="43">
        <f t="shared" si="32"/>
        <v>365</v>
      </c>
      <c r="E1059" s="44">
        <f>ROUND(('Все выпуски'!$L$3*'Все выпуски'!$L$6/100)/365*(B1059-IF(C1059="Нет",VLOOKUP(A1059,'Aigen18-RF'!$A$2:$C$23,3,0),VLOOKUP((A1059-1),'Aigen18-RF'!$A$2:$C$23,3,0))),2)</f>
        <v>9.2100000000000009</v>
      </c>
      <c r="G1059" s="43">
        <f>COUNTIF(D1060:$D$1857,365)</f>
        <v>592</v>
      </c>
      <c r="H1059" s="43">
        <f>COUNTIF(D1060:$D$1857,366)</f>
        <v>206</v>
      </c>
      <c r="I1059" s="2"/>
    </row>
    <row r="1060" spans="1:9" x14ac:dyDescent="0.25">
      <c r="A1060" s="1">
        <f>COUNTIF($C$2:C1060,"Да")</f>
        <v>11</v>
      </c>
      <c r="B1060" s="45">
        <f t="shared" si="33"/>
        <v>46161</v>
      </c>
      <c r="C1060" s="42" t="str">
        <f>IF(ISERROR(VLOOKUP(B1060,'Aigen18-RF'!$C$3:$C$23,1,0)),"Нет","Да")</f>
        <v>Нет</v>
      </c>
      <c r="D1060" s="43">
        <f t="shared" si="32"/>
        <v>365</v>
      </c>
      <c r="E1060" s="44">
        <f>ROUND(('Все выпуски'!$L$3*'Все выпуски'!$L$6/100)/365*(B1060-IF(C1060="Нет",VLOOKUP(A1060,'Aigen18-RF'!$A$2:$C$23,3,0),VLOOKUP((A1060-1),'Aigen18-RF'!$A$2:$C$23,3,0))),2)</f>
        <v>9.32</v>
      </c>
      <c r="G1060" s="43">
        <f>COUNTIF(D1061:$D$1857,365)</f>
        <v>591</v>
      </c>
      <c r="H1060" s="43">
        <f>COUNTIF(D1061:$D$1857,366)</f>
        <v>206</v>
      </c>
      <c r="I1060" s="2"/>
    </row>
    <row r="1061" spans="1:9" x14ac:dyDescent="0.25">
      <c r="A1061" s="1">
        <f>COUNTIF($C$2:C1061,"Да")</f>
        <v>11</v>
      </c>
      <c r="B1061" s="45">
        <f t="shared" si="33"/>
        <v>46162</v>
      </c>
      <c r="C1061" s="42" t="str">
        <f>IF(ISERROR(VLOOKUP(B1061,'Aigen18-RF'!$C$3:$C$23,1,0)),"Нет","Да")</f>
        <v>Нет</v>
      </c>
      <c r="D1061" s="43">
        <f t="shared" si="32"/>
        <v>365</v>
      </c>
      <c r="E1061" s="44">
        <f>ROUND(('Все выпуски'!$L$3*'Все выпуски'!$L$6/100)/365*(B1061-IF(C1061="Нет",VLOOKUP(A1061,'Aigen18-RF'!$A$2:$C$23,3,0),VLOOKUP((A1061-1),'Aigen18-RF'!$A$2:$C$23,3,0))),2)</f>
        <v>9.42</v>
      </c>
      <c r="G1061" s="43">
        <f>COUNTIF(D1062:$D$1857,365)</f>
        <v>590</v>
      </c>
      <c r="H1061" s="43">
        <f>COUNTIF(D1062:$D$1857,366)</f>
        <v>206</v>
      </c>
      <c r="I1061" s="2"/>
    </row>
    <row r="1062" spans="1:9" x14ac:dyDescent="0.25">
      <c r="A1062" s="1">
        <f>COUNTIF($C$2:C1062,"Да")</f>
        <v>11</v>
      </c>
      <c r="B1062" s="45">
        <f t="shared" si="33"/>
        <v>46163</v>
      </c>
      <c r="C1062" s="42" t="str">
        <f>IF(ISERROR(VLOOKUP(B1062,'Aigen18-RF'!$C$3:$C$23,1,0)),"Нет","Да")</f>
        <v>Нет</v>
      </c>
      <c r="D1062" s="43">
        <f t="shared" si="32"/>
        <v>365</v>
      </c>
      <c r="E1062" s="44">
        <f>ROUND(('Все выпуски'!$L$3*'Все выпуски'!$L$6/100)/365*(B1062-IF(C1062="Нет",VLOOKUP(A1062,'Aigen18-RF'!$A$2:$C$23,3,0),VLOOKUP((A1062-1),'Aigen18-RF'!$A$2:$C$23,3,0))),2)</f>
        <v>9.5299999999999994</v>
      </c>
      <c r="G1062" s="43">
        <f>COUNTIF(D1063:$D$1857,365)</f>
        <v>589</v>
      </c>
      <c r="H1062" s="43">
        <f>COUNTIF(D1063:$D$1857,366)</f>
        <v>206</v>
      </c>
      <c r="I1062" s="2"/>
    </row>
    <row r="1063" spans="1:9" x14ac:dyDescent="0.25">
      <c r="A1063" s="1">
        <f>COUNTIF($C$2:C1063,"Да")</f>
        <v>11</v>
      </c>
      <c r="B1063" s="45">
        <f t="shared" si="33"/>
        <v>46164</v>
      </c>
      <c r="C1063" s="42" t="str">
        <f>IF(ISERROR(VLOOKUP(B1063,'Aigen18-RF'!$C$3:$C$23,1,0)),"Нет","Да")</f>
        <v>Нет</v>
      </c>
      <c r="D1063" s="43">
        <f t="shared" si="32"/>
        <v>365</v>
      </c>
      <c r="E1063" s="44">
        <f>ROUND(('Все выпуски'!$L$3*'Все выпуски'!$L$6/100)/365*(B1063-IF(C1063="Нет",VLOOKUP(A1063,'Aigen18-RF'!$A$2:$C$23,3,0),VLOOKUP((A1063-1),'Aigen18-RF'!$A$2:$C$23,3,0))),2)</f>
        <v>9.64</v>
      </c>
      <c r="G1063" s="43">
        <f>COUNTIF(D1064:$D$1857,365)</f>
        <v>588</v>
      </c>
      <c r="H1063" s="43">
        <f>COUNTIF(D1064:$D$1857,366)</f>
        <v>206</v>
      </c>
      <c r="I1063" s="2"/>
    </row>
    <row r="1064" spans="1:9" x14ac:dyDescent="0.25">
      <c r="A1064" s="1">
        <f>COUNTIF($C$2:C1064,"Да")</f>
        <v>11</v>
      </c>
      <c r="B1064" s="45">
        <f t="shared" si="33"/>
        <v>46165</v>
      </c>
      <c r="C1064" s="42" t="str">
        <f>IF(ISERROR(VLOOKUP(B1064,'Aigen18-RF'!$C$3:$C$23,1,0)),"Нет","Да")</f>
        <v>Нет</v>
      </c>
      <c r="D1064" s="43">
        <f t="shared" si="32"/>
        <v>365</v>
      </c>
      <c r="E1064" s="44">
        <f>ROUND(('Все выпуски'!$L$3*'Все выпуски'!$L$6/100)/365*(B1064-IF(C1064="Нет",VLOOKUP(A1064,'Aigen18-RF'!$A$2:$C$23,3,0),VLOOKUP((A1064-1),'Aigen18-RF'!$A$2:$C$23,3,0))),2)</f>
        <v>9.75</v>
      </c>
      <c r="G1064" s="43">
        <f>COUNTIF(D1065:$D$1857,365)</f>
        <v>587</v>
      </c>
      <c r="H1064" s="43">
        <f>COUNTIF(D1065:$D$1857,366)</f>
        <v>206</v>
      </c>
      <c r="I1064" s="2"/>
    </row>
    <row r="1065" spans="1:9" x14ac:dyDescent="0.25">
      <c r="A1065" s="1">
        <f>COUNTIF($C$2:C1065,"Да")</f>
        <v>11</v>
      </c>
      <c r="B1065" s="45">
        <f t="shared" si="33"/>
        <v>46166</v>
      </c>
      <c r="C1065" s="42" t="str">
        <f>IF(ISERROR(VLOOKUP(B1065,'Aigen18-RF'!$C$3:$C$23,1,0)),"Нет","Да")</f>
        <v>Нет</v>
      </c>
      <c r="D1065" s="43">
        <f t="shared" si="32"/>
        <v>365</v>
      </c>
      <c r="E1065" s="44">
        <f>ROUND(('Все выпуски'!$L$3*'Все выпуски'!$L$6/100)/365*(B1065-IF(C1065="Нет",VLOOKUP(A1065,'Aigen18-RF'!$A$2:$C$23,3,0),VLOOKUP((A1065-1),'Aigen18-RF'!$A$2:$C$23,3,0))),2)</f>
        <v>9.86</v>
      </c>
      <c r="G1065" s="43">
        <f>COUNTIF(D1066:$D$1857,365)</f>
        <v>586</v>
      </c>
      <c r="H1065" s="43">
        <f>COUNTIF(D1066:$D$1857,366)</f>
        <v>206</v>
      </c>
      <c r="I1065" s="2"/>
    </row>
    <row r="1066" spans="1:9" x14ac:dyDescent="0.25">
      <c r="A1066" s="1">
        <f>COUNTIF($C$2:C1066,"Да")</f>
        <v>12</v>
      </c>
      <c r="B1066" s="45">
        <f t="shared" si="33"/>
        <v>46167</v>
      </c>
      <c r="C1066" s="42" t="str">
        <f>IF(ISERROR(VLOOKUP(B1066,'Aigen18-RF'!$C$3:$C$23,1,0)),"Нет","Да")</f>
        <v>Да</v>
      </c>
      <c r="D1066" s="43">
        <f t="shared" si="32"/>
        <v>365</v>
      </c>
      <c r="E1066" s="44">
        <f>ROUND(('Все выпуски'!$L$3*'Все выпуски'!$L$6/100)/365*(B1066-IF(C1066="Нет",VLOOKUP(A1066,'Aigen18-RF'!$A$2:$C$23,3,0),VLOOKUP((A1066-1),'Aigen18-RF'!$A$2:$C$23,3,0))),2)</f>
        <v>9.9700000000000006</v>
      </c>
      <c r="G1066" s="43">
        <f>COUNTIF(D1067:$D$1857,365)</f>
        <v>585</v>
      </c>
      <c r="H1066" s="43">
        <f>COUNTIF(D1067:$D$1857,366)</f>
        <v>206</v>
      </c>
      <c r="I1066" s="2"/>
    </row>
    <row r="1067" spans="1:9" x14ac:dyDescent="0.25">
      <c r="A1067" s="1">
        <f>COUNTIF($C$2:C1067,"Да")</f>
        <v>12</v>
      </c>
      <c r="B1067" s="45">
        <f t="shared" si="33"/>
        <v>46168</v>
      </c>
      <c r="C1067" s="42" t="str">
        <f>IF(ISERROR(VLOOKUP(B1067,'Aigen18-RF'!$C$3:$C$23,1,0)),"Нет","Да")</f>
        <v>Нет</v>
      </c>
      <c r="D1067" s="43">
        <f t="shared" si="32"/>
        <v>365</v>
      </c>
      <c r="E1067" s="44">
        <f>ROUND(('Все выпуски'!$L$3*'Все выпуски'!$L$6/100)/365*(B1067-IF(C1067="Нет",VLOOKUP(A1067,'Aigen18-RF'!$A$2:$C$23,3,0),VLOOKUP((A1067-1),'Aigen18-RF'!$A$2:$C$23,3,0))),2)</f>
        <v>0.11</v>
      </c>
      <c r="G1067" s="43">
        <f>COUNTIF(D1068:$D$1857,365)</f>
        <v>584</v>
      </c>
      <c r="H1067" s="43">
        <f>COUNTIF(D1068:$D$1857,366)</f>
        <v>206</v>
      </c>
      <c r="I1067" s="2"/>
    </row>
    <row r="1068" spans="1:9" x14ac:dyDescent="0.25">
      <c r="A1068" s="1">
        <f>COUNTIF($C$2:C1068,"Да")</f>
        <v>12</v>
      </c>
      <c r="B1068" s="45">
        <f t="shared" si="33"/>
        <v>46169</v>
      </c>
      <c r="C1068" s="42" t="str">
        <f>IF(ISERROR(VLOOKUP(B1068,'Aigen18-RF'!$C$3:$C$23,1,0)),"Нет","Да")</f>
        <v>Нет</v>
      </c>
      <c r="D1068" s="43">
        <f t="shared" si="32"/>
        <v>365</v>
      </c>
      <c r="E1068" s="44">
        <f>ROUND(('Все выпуски'!$L$3*'Все выпуски'!$L$6/100)/365*(B1068-IF(C1068="Нет",VLOOKUP(A1068,'Aigen18-RF'!$A$2:$C$23,3,0),VLOOKUP((A1068-1),'Aigen18-RF'!$A$2:$C$23,3,0))),2)</f>
        <v>0.22</v>
      </c>
      <c r="G1068" s="43">
        <f>COUNTIF(D1069:$D$1857,365)</f>
        <v>583</v>
      </c>
      <c r="H1068" s="43">
        <f>COUNTIF(D1069:$D$1857,366)</f>
        <v>206</v>
      </c>
      <c r="I1068" s="2"/>
    </row>
    <row r="1069" spans="1:9" x14ac:dyDescent="0.25">
      <c r="A1069" s="1">
        <f>COUNTIF($C$2:C1069,"Да")</f>
        <v>12</v>
      </c>
      <c r="B1069" s="45">
        <f t="shared" si="33"/>
        <v>46170</v>
      </c>
      <c r="C1069" s="42" t="str">
        <f>IF(ISERROR(VLOOKUP(B1069,'Aigen18-RF'!$C$3:$C$23,1,0)),"Нет","Да")</f>
        <v>Нет</v>
      </c>
      <c r="D1069" s="43">
        <f t="shared" si="32"/>
        <v>365</v>
      </c>
      <c r="E1069" s="44">
        <f>ROUND(('Все выпуски'!$L$3*'Все выпуски'!$L$6/100)/365*(B1069-IF(C1069="Нет",VLOOKUP(A1069,'Aigen18-RF'!$A$2:$C$23,3,0),VLOOKUP((A1069-1),'Aigen18-RF'!$A$2:$C$23,3,0))),2)</f>
        <v>0.33</v>
      </c>
      <c r="G1069" s="43">
        <f>COUNTIF(D1070:$D$1857,365)</f>
        <v>582</v>
      </c>
      <c r="H1069" s="43">
        <f>COUNTIF(D1070:$D$1857,366)</f>
        <v>206</v>
      </c>
      <c r="I1069" s="2"/>
    </row>
    <row r="1070" spans="1:9" x14ac:dyDescent="0.25">
      <c r="A1070" s="1">
        <f>COUNTIF($C$2:C1070,"Да")</f>
        <v>12</v>
      </c>
      <c r="B1070" s="45">
        <f t="shared" si="33"/>
        <v>46171</v>
      </c>
      <c r="C1070" s="42" t="str">
        <f>IF(ISERROR(VLOOKUP(B1070,'Aigen18-RF'!$C$3:$C$23,1,0)),"Нет","Да")</f>
        <v>Нет</v>
      </c>
      <c r="D1070" s="43">
        <f t="shared" si="32"/>
        <v>365</v>
      </c>
      <c r="E1070" s="44">
        <f>ROUND(('Все выпуски'!$L$3*'Все выпуски'!$L$6/100)/365*(B1070-IF(C1070="Нет",VLOOKUP(A1070,'Aigen18-RF'!$A$2:$C$23,3,0),VLOOKUP((A1070-1),'Aigen18-RF'!$A$2:$C$23,3,0))),2)</f>
        <v>0.44</v>
      </c>
      <c r="G1070" s="43">
        <f>COUNTIF(D1071:$D$1857,365)</f>
        <v>581</v>
      </c>
      <c r="H1070" s="43">
        <f>COUNTIF(D1071:$D$1857,366)</f>
        <v>206</v>
      </c>
      <c r="I1070" s="2"/>
    </row>
    <row r="1071" spans="1:9" x14ac:dyDescent="0.25">
      <c r="A1071" s="1">
        <f>COUNTIF($C$2:C1071,"Да")</f>
        <v>12</v>
      </c>
      <c r="B1071" s="45">
        <f t="shared" si="33"/>
        <v>46172</v>
      </c>
      <c r="C1071" s="42" t="str">
        <f>IF(ISERROR(VLOOKUP(B1071,'Aigen18-RF'!$C$3:$C$23,1,0)),"Нет","Да")</f>
        <v>Нет</v>
      </c>
      <c r="D1071" s="43">
        <f t="shared" si="32"/>
        <v>365</v>
      </c>
      <c r="E1071" s="44">
        <f>ROUND(('Все выпуски'!$L$3*'Все выпуски'!$L$6/100)/365*(B1071-IF(C1071="Нет",VLOOKUP(A1071,'Aigen18-RF'!$A$2:$C$23,3,0),VLOOKUP((A1071-1),'Aigen18-RF'!$A$2:$C$23,3,0))),2)</f>
        <v>0.55000000000000004</v>
      </c>
      <c r="G1071" s="43">
        <f>COUNTIF(D1072:$D$1857,365)</f>
        <v>580</v>
      </c>
      <c r="H1071" s="43">
        <f>COUNTIF(D1072:$D$1857,366)</f>
        <v>206</v>
      </c>
      <c r="I1071" s="2"/>
    </row>
    <row r="1072" spans="1:9" x14ac:dyDescent="0.25">
      <c r="A1072" s="1">
        <f>COUNTIF($C$2:C1072,"Да")</f>
        <v>12</v>
      </c>
      <c r="B1072" s="45">
        <f t="shared" si="33"/>
        <v>46173</v>
      </c>
      <c r="C1072" s="42" t="str">
        <f>IF(ISERROR(VLOOKUP(B1072,'Aigen18-RF'!$C$3:$C$23,1,0)),"Нет","Да")</f>
        <v>Нет</v>
      </c>
      <c r="D1072" s="43">
        <f t="shared" si="32"/>
        <v>365</v>
      </c>
      <c r="E1072" s="44">
        <f>ROUND(('Все выпуски'!$L$3*'Все выпуски'!$L$6/100)/365*(B1072-IF(C1072="Нет",VLOOKUP(A1072,'Aigen18-RF'!$A$2:$C$23,3,0),VLOOKUP((A1072-1),'Aigen18-RF'!$A$2:$C$23,3,0))),2)</f>
        <v>0.66</v>
      </c>
      <c r="G1072" s="43">
        <f>COUNTIF(D1073:$D$1857,365)</f>
        <v>579</v>
      </c>
      <c r="H1072" s="43">
        <f>COUNTIF(D1073:$D$1857,366)</f>
        <v>206</v>
      </c>
      <c r="I1072" s="2"/>
    </row>
    <row r="1073" spans="1:9" x14ac:dyDescent="0.25">
      <c r="A1073" s="1">
        <f>COUNTIF($C$2:C1073,"Да")</f>
        <v>12</v>
      </c>
      <c r="B1073" s="45">
        <f t="shared" si="33"/>
        <v>46174</v>
      </c>
      <c r="C1073" s="42" t="str">
        <f>IF(ISERROR(VLOOKUP(B1073,'Aigen18-RF'!$C$3:$C$23,1,0)),"Нет","Да")</f>
        <v>Нет</v>
      </c>
      <c r="D1073" s="43">
        <f t="shared" si="32"/>
        <v>365</v>
      </c>
      <c r="E1073" s="44">
        <f>ROUND(('Все выпуски'!$L$3*'Все выпуски'!$L$6/100)/365*(B1073-IF(C1073="Нет",VLOOKUP(A1073,'Aigen18-RF'!$A$2:$C$23,3,0),VLOOKUP((A1073-1),'Aigen18-RF'!$A$2:$C$23,3,0))),2)</f>
        <v>0.77</v>
      </c>
      <c r="G1073" s="43">
        <f>COUNTIF(D1074:$D$1857,365)</f>
        <v>578</v>
      </c>
      <c r="H1073" s="43">
        <f>COUNTIF(D1074:$D$1857,366)</f>
        <v>206</v>
      </c>
      <c r="I1073" s="2"/>
    </row>
    <row r="1074" spans="1:9" x14ac:dyDescent="0.25">
      <c r="A1074" s="1">
        <f>COUNTIF($C$2:C1074,"Да")</f>
        <v>12</v>
      </c>
      <c r="B1074" s="45">
        <f t="shared" si="33"/>
        <v>46175</v>
      </c>
      <c r="C1074" s="42" t="str">
        <f>IF(ISERROR(VLOOKUP(B1074,'Aigen18-RF'!$C$3:$C$23,1,0)),"Нет","Да")</f>
        <v>Нет</v>
      </c>
      <c r="D1074" s="43">
        <f t="shared" si="32"/>
        <v>365</v>
      </c>
      <c r="E1074" s="44">
        <f>ROUND(('Все выпуски'!$L$3*'Все выпуски'!$L$6/100)/365*(B1074-IF(C1074="Нет",VLOOKUP(A1074,'Aigen18-RF'!$A$2:$C$23,3,0),VLOOKUP((A1074-1),'Aigen18-RF'!$A$2:$C$23,3,0))),2)</f>
        <v>0.88</v>
      </c>
      <c r="G1074" s="43">
        <f>COUNTIF(D1075:$D$1857,365)</f>
        <v>577</v>
      </c>
      <c r="H1074" s="43">
        <f>COUNTIF(D1075:$D$1857,366)</f>
        <v>206</v>
      </c>
      <c r="I1074" s="2"/>
    </row>
    <row r="1075" spans="1:9" x14ac:dyDescent="0.25">
      <c r="A1075" s="1">
        <f>COUNTIF($C$2:C1075,"Да")</f>
        <v>12</v>
      </c>
      <c r="B1075" s="45">
        <f t="shared" si="33"/>
        <v>46176</v>
      </c>
      <c r="C1075" s="42" t="str">
        <f>IF(ISERROR(VLOOKUP(B1075,'Aigen18-RF'!$C$3:$C$23,1,0)),"Нет","Да")</f>
        <v>Нет</v>
      </c>
      <c r="D1075" s="43">
        <f t="shared" si="32"/>
        <v>365</v>
      </c>
      <c r="E1075" s="44">
        <f>ROUND(('Все выпуски'!$L$3*'Все выпуски'!$L$6/100)/365*(B1075-IF(C1075="Нет",VLOOKUP(A1075,'Aigen18-RF'!$A$2:$C$23,3,0),VLOOKUP((A1075-1),'Aigen18-RF'!$A$2:$C$23,3,0))),2)</f>
        <v>0.99</v>
      </c>
      <c r="G1075" s="43">
        <f>COUNTIF(D1076:$D$1857,365)</f>
        <v>576</v>
      </c>
      <c r="H1075" s="43">
        <f>COUNTIF(D1076:$D$1857,366)</f>
        <v>206</v>
      </c>
      <c r="I1075" s="2"/>
    </row>
    <row r="1076" spans="1:9" x14ac:dyDescent="0.25">
      <c r="A1076" s="1">
        <f>COUNTIF($C$2:C1076,"Да")</f>
        <v>12</v>
      </c>
      <c r="B1076" s="45">
        <f t="shared" si="33"/>
        <v>46177</v>
      </c>
      <c r="C1076" s="42" t="str">
        <f>IF(ISERROR(VLOOKUP(B1076,'Aigen18-RF'!$C$3:$C$23,1,0)),"Нет","Да")</f>
        <v>Нет</v>
      </c>
      <c r="D1076" s="43">
        <f t="shared" si="32"/>
        <v>365</v>
      </c>
      <c r="E1076" s="44">
        <f>ROUND(('Все выпуски'!$L$3*'Все выпуски'!$L$6/100)/365*(B1076-IF(C1076="Нет",VLOOKUP(A1076,'Aigen18-RF'!$A$2:$C$23,3,0),VLOOKUP((A1076-1),'Aigen18-RF'!$A$2:$C$23,3,0))),2)</f>
        <v>1.1000000000000001</v>
      </c>
      <c r="G1076" s="43">
        <f>COUNTIF(D1077:$D$1857,365)</f>
        <v>575</v>
      </c>
      <c r="H1076" s="43">
        <f>COUNTIF(D1077:$D$1857,366)</f>
        <v>206</v>
      </c>
      <c r="I1076" s="2"/>
    </row>
    <row r="1077" spans="1:9" x14ac:dyDescent="0.25">
      <c r="A1077" s="1">
        <f>COUNTIF($C$2:C1077,"Да")</f>
        <v>12</v>
      </c>
      <c r="B1077" s="45">
        <f t="shared" si="33"/>
        <v>46178</v>
      </c>
      <c r="C1077" s="42" t="str">
        <f>IF(ISERROR(VLOOKUP(B1077,'Aigen18-RF'!$C$3:$C$23,1,0)),"Нет","Да")</f>
        <v>Нет</v>
      </c>
      <c r="D1077" s="43">
        <f t="shared" si="32"/>
        <v>365</v>
      </c>
      <c r="E1077" s="44">
        <f>ROUND(('Все выпуски'!$L$3*'Все выпуски'!$L$6/100)/365*(B1077-IF(C1077="Нет",VLOOKUP(A1077,'Aigen18-RF'!$A$2:$C$23,3,0),VLOOKUP((A1077-1),'Aigen18-RF'!$A$2:$C$23,3,0))),2)</f>
        <v>1.21</v>
      </c>
      <c r="G1077" s="43">
        <f>COUNTIF(D1078:$D$1857,365)</f>
        <v>574</v>
      </c>
      <c r="H1077" s="43">
        <f>COUNTIF(D1078:$D$1857,366)</f>
        <v>206</v>
      </c>
      <c r="I1077" s="2"/>
    </row>
    <row r="1078" spans="1:9" x14ac:dyDescent="0.25">
      <c r="A1078" s="1">
        <f>COUNTIF($C$2:C1078,"Да")</f>
        <v>12</v>
      </c>
      <c r="B1078" s="45">
        <f t="shared" si="33"/>
        <v>46179</v>
      </c>
      <c r="C1078" s="42" t="str">
        <f>IF(ISERROR(VLOOKUP(B1078,'Aigen18-RF'!$C$3:$C$23,1,0)),"Нет","Да")</f>
        <v>Нет</v>
      </c>
      <c r="D1078" s="43">
        <f t="shared" si="32"/>
        <v>365</v>
      </c>
      <c r="E1078" s="44">
        <f>ROUND(('Все выпуски'!$L$3*'Все выпуски'!$L$6/100)/365*(B1078-IF(C1078="Нет",VLOOKUP(A1078,'Aigen18-RF'!$A$2:$C$23,3,0),VLOOKUP((A1078-1),'Aigen18-RF'!$A$2:$C$23,3,0))),2)</f>
        <v>1.32</v>
      </c>
      <c r="G1078" s="43">
        <f>COUNTIF(D1079:$D$1857,365)</f>
        <v>573</v>
      </c>
      <c r="H1078" s="43">
        <f>COUNTIF(D1079:$D$1857,366)</f>
        <v>206</v>
      </c>
      <c r="I1078" s="2"/>
    </row>
    <row r="1079" spans="1:9" x14ac:dyDescent="0.25">
      <c r="A1079" s="1">
        <f>COUNTIF($C$2:C1079,"Да")</f>
        <v>12</v>
      </c>
      <c r="B1079" s="45">
        <f t="shared" si="33"/>
        <v>46180</v>
      </c>
      <c r="C1079" s="42" t="str">
        <f>IF(ISERROR(VLOOKUP(B1079,'Aigen18-RF'!$C$3:$C$23,1,0)),"Нет","Да")</f>
        <v>Нет</v>
      </c>
      <c r="D1079" s="43">
        <f t="shared" si="32"/>
        <v>365</v>
      </c>
      <c r="E1079" s="44">
        <f>ROUND(('Все выпуски'!$L$3*'Все выпуски'!$L$6/100)/365*(B1079-IF(C1079="Нет",VLOOKUP(A1079,'Aigen18-RF'!$A$2:$C$23,3,0),VLOOKUP((A1079-1),'Aigen18-RF'!$A$2:$C$23,3,0))),2)</f>
        <v>1.42</v>
      </c>
      <c r="G1079" s="43">
        <f>COUNTIF(D1080:$D$1857,365)</f>
        <v>572</v>
      </c>
      <c r="H1079" s="43">
        <f>COUNTIF(D1080:$D$1857,366)</f>
        <v>206</v>
      </c>
      <c r="I1079" s="2"/>
    </row>
    <row r="1080" spans="1:9" x14ac:dyDescent="0.25">
      <c r="A1080" s="1">
        <f>COUNTIF($C$2:C1080,"Да")</f>
        <v>12</v>
      </c>
      <c r="B1080" s="45">
        <f t="shared" si="33"/>
        <v>46181</v>
      </c>
      <c r="C1080" s="42" t="str">
        <f>IF(ISERROR(VLOOKUP(B1080,'Aigen18-RF'!$C$3:$C$23,1,0)),"Нет","Да")</f>
        <v>Нет</v>
      </c>
      <c r="D1080" s="43">
        <f t="shared" si="32"/>
        <v>365</v>
      </c>
      <c r="E1080" s="44">
        <f>ROUND(('Все выпуски'!$L$3*'Все выпуски'!$L$6/100)/365*(B1080-IF(C1080="Нет",VLOOKUP(A1080,'Aigen18-RF'!$A$2:$C$23,3,0),VLOOKUP((A1080-1),'Aigen18-RF'!$A$2:$C$23,3,0))),2)</f>
        <v>1.53</v>
      </c>
      <c r="G1080" s="43">
        <f>COUNTIF(D1081:$D$1857,365)</f>
        <v>571</v>
      </c>
      <c r="H1080" s="43">
        <f>COUNTIF(D1081:$D$1857,366)</f>
        <v>206</v>
      </c>
      <c r="I1080" s="2"/>
    </row>
    <row r="1081" spans="1:9" x14ac:dyDescent="0.25">
      <c r="A1081" s="1">
        <f>COUNTIF($C$2:C1081,"Да")</f>
        <v>12</v>
      </c>
      <c r="B1081" s="45">
        <f t="shared" si="33"/>
        <v>46182</v>
      </c>
      <c r="C1081" s="42" t="str">
        <f>IF(ISERROR(VLOOKUP(B1081,'Aigen18-RF'!$C$3:$C$23,1,0)),"Нет","Да")</f>
        <v>Нет</v>
      </c>
      <c r="D1081" s="43">
        <f t="shared" si="32"/>
        <v>365</v>
      </c>
      <c r="E1081" s="44">
        <f>ROUND(('Все выпуски'!$L$3*'Все выпуски'!$L$6/100)/365*(B1081-IF(C1081="Нет",VLOOKUP(A1081,'Aigen18-RF'!$A$2:$C$23,3,0),VLOOKUP((A1081-1),'Aigen18-RF'!$A$2:$C$23,3,0))),2)</f>
        <v>1.64</v>
      </c>
      <c r="G1081" s="43">
        <f>COUNTIF(D1082:$D$1857,365)</f>
        <v>570</v>
      </c>
      <c r="H1081" s="43">
        <f>COUNTIF(D1082:$D$1857,366)</f>
        <v>206</v>
      </c>
      <c r="I1081" s="2"/>
    </row>
    <row r="1082" spans="1:9" x14ac:dyDescent="0.25">
      <c r="A1082" s="1">
        <f>COUNTIF($C$2:C1082,"Да")</f>
        <v>12</v>
      </c>
      <c r="B1082" s="45">
        <f t="shared" si="33"/>
        <v>46183</v>
      </c>
      <c r="C1082" s="42" t="str">
        <f>IF(ISERROR(VLOOKUP(B1082,'Aigen18-RF'!$C$3:$C$23,1,0)),"Нет","Да")</f>
        <v>Нет</v>
      </c>
      <c r="D1082" s="43">
        <f t="shared" si="32"/>
        <v>365</v>
      </c>
      <c r="E1082" s="44">
        <f>ROUND(('Все выпуски'!$L$3*'Все выпуски'!$L$6/100)/365*(B1082-IF(C1082="Нет",VLOOKUP(A1082,'Aigen18-RF'!$A$2:$C$23,3,0),VLOOKUP((A1082-1),'Aigen18-RF'!$A$2:$C$23,3,0))),2)</f>
        <v>1.75</v>
      </c>
      <c r="G1082" s="43">
        <f>COUNTIF(D1083:$D$1857,365)</f>
        <v>569</v>
      </c>
      <c r="H1082" s="43">
        <f>COUNTIF(D1083:$D$1857,366)</f>
        <v>206</v>
      </c>
      <c r="I1082" s="2"/>
    </row>
    <row r="1083" spans="1:9" x14ac:dyDescent="0.25">
      <c r="A1083" s="1">
        <f>COUNTIF($C$2:C1083,"Да")</f>
        <v>12</v>
      </c>
      <c r="B1083" s="45">
        <f t="shared" si="33"/>
        <v>46184</v>
      </c>
      <c r="C1083" s="42" t="str">
        <f>IF(ISERROR(VLOOKUP(B1083,'Aigen18-RF'!$C$3:$C$23,1,0)),"Нет","Да")</f>
        <v>Нет</v>
      </c>
      <c r="D1083" s="43">
        <f t="shared" si="32"/>
        <v>365</v>
      </c>
      <c r="E1083" s="44">
        <f>ROUND(('Все выпуски'!$L$3*'Все выпуски'!$L$6/100)/365*(B1083-IF(C1083="Нет",VLOOKUP(A1083,'Aigen18-RF'!$A$2:$C$23,3,0),VLOOKUP((A1083-1),'Aigen18-RF'!$A$2:$C$23,3,0))),2)</f>
        <v>1.86</v>
      </c>
      <c r="G1083" s="43">
        <f>COUNTIF(D1084:$D$1857,365)</f>
        <v>568</v>
      </c>
      <c r="H1083" s="43">
        <f>COUNTIF(D1084:$D$1857,366)</f>
        <v>206</v>
      </c>
      <c r="I1083" s="2"/>
    </row>
    <row r="1084" spans="1:9" x14ac:dyDescent="0.25">
      <c r="A1084" s="1">
        <f>COUNTIF($C$2:C1084,"Да")</f>
        <v>12</v>
      </c>
      <c r="B1084" s="45">
        <f t="shared" si="33"/>
        <v>46185</v>
      </c>
      <c r="C1084" s="42" t="str">
        <f>IF(ISERROR(VLOOKUP(B1084,'Aigen18-RF'!$C$3:$C$23,1,0)),"Нет","Да")</f>
        <v>Нет</v>
      </c>
      <c r="D1084" s="43">
        <f t="shared" si="32"/>
        <v>365</v>
      </c>
      <c r="E1084" s="44">
        <f>ROUND(('Все выпуски'!$L$3*'Все выпуски'!$L$6/100)/365*(B1084-IF(C1084="Нет",VLOOKUP(A1084,'Aigen18-RF'!$A$2:$C$23,3,0),VLOOKUP((A1084-1),'Aigen18-RF'!$A$2:$C$23,3,0))),2)</f>
        <v>1.97</v>
      </c>
      <c r="G1084" s="43">
        <f>COUNTIF(D1085:$D$1857,365)</f>
        <v>567</v>
      </c>
      <c r="H1084" s="43">
        <f>COUNTIF(D1085:$D$1857,366)</f>
        <v>206</v>
      </c>
      <c r="I1084" s="2"/>
    </row>
    <row r="1085" spans="1:9" x14ac:dyDescent="0.25">
      <c r="A1085" s="1">
        <f>COUNTIF($C$2:C1085,"Да")</f>
        <v>12</v>
      </c>
      <c r="B1085" s="45">
        <f t="shared" si="33"/>
        <v>46186</v>
      </c>
      <c r="C1085" s="42" t="str">
        <f>IF(ISERROR(VLOOKUP(B1085,'Aigen18-RF'!$C$3:$C$23,1,0)),"Нет","Да")</f>
        <v>Нет</v>
      </c>
      <c r="D1085" s="43">
        <f t="shared" si="32"/>
        <v>365</v>
      </c>
      <c r="E1085" s="44">
        <f>ROUND(('Все выпуски'!$L$3*'Все выпуски'!$L$6/100)/365*(B1085-IF(C1085="Нет",VLOOKUP(A1085,'Aigen18-RF'!$A$2:$C$23,3,0),VLOOKUP((A1085-1),'Aigen18-RF'!$A$2:$C$23,3,0))),2)</f>
        <v>2.08</v>
      </c>
      <c r="G1085" s="43">
        <f>COUNTIF(D1086:$D$1857,365)</f>
        <v>566</v>
      </c>
      <c r="H1085" s="43">
        <f>COUNTIF(D1086:$D$1857,366)</f>
        <v>206</v>
      </c>
      <c r="I1085" s="2"/>
    </row>
    <row r="1086" spans="1:9" x14ac:dyDescent="0.25">
      <c r="A1086" s="1">
        <f>COUNTIF($C$2:C1086,"Да")</f>
        <v>12</v>
      </c>
      <c r="B1086" s="45">
        <f t="shared" si="33"/>
        <v>46187</v>
      </c>
      <c r="C1086" s="42" t="str">
        <f>IF(ISERROR(VLOOKUP(B1086,'Aigen18-RF'!$C$3:$C$23,1,0)),"Нет","Да")</f>
        <v>Нет</v>
      </c>
      <c r="D1086" s="43">
        <f t="shared" si="32"/>
        <v>365</v>
      </c>
      <c r="E1086" s="44">
        <f>ROUND(('Все выпуски'!$L$3*'Все выпуски'!$L$6/100)/365*(B1086-IF(C1086="Нет",VLOOKUP(A1086,'Aigen18-RF'!$A$2:$C$23,3,0),VLOOKUP((A1086-1),'Aigen18-RF'!$A$2:$C$23,3,0))),2)</f>
        <v>2.19</v>
      </c>
      <c r="G1086" s="43">
        <f>COUNTIF(D1087:$D$1857,365)</f>
        <v>565</v>
      </c>
      <c r="H1086" s="43">
        <f>COUNTIF(D1087:$D$1857,366)</f>
        <v>206</v>
      </c>
      <c r="I1086" s="2"/>
    </row>
    <row r="1087" spans="1:9" x14ac:dyDescent="0.25">
      <c r="A1087" s="1">
        <f>COUNTIF($C$2:C1087,"Да")</f>
        <v>12</v>
      </c>
      <c r="B1087" s="45">
        <f t="shared" si="33"/>
        <v>46188</v>
      </c>
      <c r="C1087" s="42" t="str">
        <f>IF(ISERROR(VLOOKUP(B1087,'Aigen18-RF'!$C$3:$C$23,1,0)),"Нет","Да")</f>
        <v>Нет</v>
      </c>
      <c r="D1087" s="43">
        <f t="shared" si="32"/>
        <v>365</v>
      </c>
      <c r="E1087" s="44">
        <f>ROUND(('Все выпуски'!$L$3*'Все выпуски'!$L$6/100)/365*(B1087-IF(C1087="Нет",VLOOKUP(A1087,'Aigen18-RF'!$A$2:$C$23,3,0),VLOOKUP((A1087-1),'Aigen18-RF'!$A$2:$C$23,3,0))),2)</f>
        <v>2.2999999999999998</v>
      </c>
      <c r="G1087" s="43">
        <f>COUNTIF(D1088:$D$1857,365)</f>
        <v>564</v>
      </c>
      <c r="H1087" s="43">
        <f>COUNTIF(D1088:$D$1857,366)</f>
        <v>206</v>
      </c>
      <c r="I1087" s="2"/>
    </row>
    <row r="1088" spans="1:9" x14ac:dyDescent="0.25">
      <c r="A1088" s="1">
        <f>COUNTIF($C$2:C1088,"Да")</f>
        <v>12</v>
      </c>
      <c r="B1088" s="45">
        <f t="shared" si="33"/>
        <v>46189</v>
      </c>
      <c r="C1088" s="42" t="str">
        <f>IF(ISERROR(VLOOKUP(B1088,'Aigen18-RF'!$C$3:$C$23,1,0)),"Нет","Да")</f>
        <v>Нет</v>
      </c>
      <c r="D1088" s="43">
        <f t="shared" si="32"/>
        <v>365</v>
      </c>
      <c r="E1088" s="44">
        <f>ROUND(('Все выпуски'!$L$3*'Все выпуски'!$L$6/100)/365*(B1088-IF(C1088="Нет",VLOOKUP(A1088,'Aigen18-RF'!$A$2:$C$23,3,0),VLOOKUP((A1088-1),'Aigen18-RF'!$A$2:$C$23,3,0))),2)</f>
        <v>2.41</v>
      </c>
      <c r="G1088" s="43">
        <f>COUNTIF(D1089:$D$1857,365)</f>
        <v>563</v>
      </c>
      <c r="H1088" s="43">
        <f>COUNTIF(D1089:$D$1857,366)</f>
        <v>206</v>
      </c>
      <c r="I1088" s="2"/>
    </row>
    <row r="1089" spans="1:9" x14ac:dyDescent="0.25">
      <c r="A1089" s="1">
        <f>COUNTIF($C$2:C1089,"Да")</f>
        <v>12</v>
      </c>
      <c r="B1089" s="45">
        <f t="shared" si="33"/>
        <v>46190</v>
      </c>
      <c r="C1089" s="42" t="str">
        <f>IF(ISERROR(VLOOKUP(B1089,'Aigen18-RF'!$C$3:$C$23,1,0)),"Нет","Да")</f>
        <v>Нет</v>
      </c>
      <c r="D1089" s="43">
        <f t="shared" si="32"/>
        <v>365</v>
      </c>
      <c r="E1089" s="44">
        <f>ROUND(('Все выпуски'!$L$3*'Все выпуски'!$L$6/100)/365*(B1089-IF(C1089="Нет",VLOOKUP(A1089,'Aigen18-RF'!$A$2:$C$23,3,0),VLOOKUP((A1089-1),'Aigen18-RF'!$A$2:$C$23,3,0))),2)</f>
        <v>2.52</v>
      </c>
      <c r="G1089" s="43">
        <f>COUNTIF(D1090:$D$1857,365)</f>
        <v>562</v>
      </c>
      <c r="H1089" s="43">
        <f>COUNTIF(D1090:$D$1857,366)</f>
        <v>206</v>
      </c>
      <c r="I1089" s="2"/>
    </row>
    <row r="1090" spans="1:9" x14ac:dyDescent="0.25">
      <c r="A1090" s="1">
        <f>COUNTIF($C$2:C1090,"Да")</f>
        <v>12</v>
      </c>
      <c r="B1090" s="45">
        <f t="shared" si="33"/>
        <v>46191</v>
      </c>
      <c r="C1090" s="42" t="str">
        <f>IF(ISERROR(VLOOKUP(B1090,'Aigen18-RF'!$C$3:$C$23,1,0)),"Нет","Да")</f>
        <v>Нет</v>
      </c>
      <c r="D1090" s="43">
        <f t="shared" si="32"/>
        <v>365</v>
      </c>
      <c r="E1090" s="44">
        <f>ROUND(('Все выпуски'!$L$3*'Все выпуски'!$L$6/100)/365*(B1090-IF(C1090="Нет",VLOOKUP(A1090,'Aigen18-RF'!$A$2:$C$23,3,0),VLOOKUP((A1090-1),'Aigen18-RF'!$A$2:$C$23,3,0))),2)</f>
        <v>2.63</v>
      </c>
      <c r="G1090" s="43">
        <f>COUNTIF(D1091:$D$1857,365)</f>
        <v>561</v>
      </c>
      <c r="H1090" s="43">
        <f>COUNTIF(D1091:$D$1857,366)</f>
        <v>206</v>
      </c>
      <c r="I1090" s="2"/>
    </row>
    <row r="1091" spans="1:9" x14ac:dyDescent="0.25">
      <c r="A1091" s="1">
        <f>COUNTIF($C$2:C1091,"Да")</f>
        <v>12</v>
      </c>
      <c r="B1091" s="45">
        <f t="shared" si="33"/>
        <v>46192</v>
      </c>
      <c r="C1091" s="42" t="str">
        <f>IF(ISERROR(VLOOKUP(B1091,'Aigen18-RF'!$C$3:$C$23,1,0)),"Нет","Да")</f>
        <v>Нет</v>
      </c>
      <c r="D1091" s="43">
        <f t="shared" ref="D1091:D1154" si="34">IF(MOD(YEAR(B1091),4)=0,366,365)</f>
        <v>365</v>
      </c>
      <c r="E1091" s="44">
        <f>ROUND(('Все выпуски'!$L$3*'Все выпуски'!$L$6/100)/365*(B1091-IF(C1091="Нет",VLOOKUP(A1091,'Aigen18-RF'!$A$2:$C$23,3,0),VLOOKUP((A1091-1),'Aigen18-RF'!$A$2:$C$23,3,0))),2)</f>
        <v>2.74</v>
      </c>
      <c r="G1091" s="43">
        <f>COUNTIF(D1092:$D$1857,365)</f>
        <v>560</v>
      </c>
      <c r="H1091" s="43">
        <f>COUNTIF(D1092:$D$1857,366)</f>
        <v>206</v>
      </c>
      <c r="I1091" s="2"/>
    </row>
    <row r="1092" spans="1:9" x14ac:dyDescent="0.25">
      <c r="A1092" s="1">
        <f>COUNTIF($C$2:C1092,"Да")</f>
        <v>12</v>
      </c>
      <c r="B1092" s="45">
        <f t="shared" ref="B1092:B1155" si="35">B1091+1</f>
        <v>46193</v>
      </c>
      <c r="C1092" s="42" t="str">
        <f>IF(ISERROR(VLOOKUP(B1092,'Aigen18-RF'!$C$3:$C$23,1,0)),"Нет","Да")</f>
        <v>Нет</v>
      </c>
      <c r="D1092" s="43">
        <f t="shared" si="34"/>
        <v>365</v>
      </c>
      <c r="E1092" s="44">
        <f>ROUND(('Все выпуски'!$L$3*'Все выпуски'!$L$6/100)/365*(B1092-IF(C1092="Нет",VLOOKUP(A1092,'Aigen18-RF'!$A$2:$C$23,3,0),VLOOKUP((A1092-1),'Aigen18-RF'!$A$2:$C$23,3,0))),2)</f>
        <v>2.85</v>
      </c>
      <c r="G1092" s="43">
        <f>COUNTIF(D1093:$D$1857,365)</f>
        <v>559</v>
      </c>
      <c r="H1092" s="43">
        <f>COUNTIF(D1093:$D$1857,366)</f>
        <v>206</v>
      </c>
      <c r="I1092" s="2"/>
    </row>
    <row r="1093" spans="1:9" x14ac:dyDescent="0.25">
      <c r="A1093" s="1">
        <f>COUNTIF($C$2:C1093,"Да")</f>
        <v>12</v>
      </c>
      <c r="B1093" s="45">
        <f t="shared" si="35"/>
        <v>46194</v>
      </c>
      <c r="C1093" s="42" t="str">
        <f>IF(ISERROR(VLOOKUP(B1093,'Aigen18-RF'!$C$3:$C$23,1,0)),"Нет","Да")</f>
        <v>Нет</v>
      </c>
      <c r="D1093" s="43">
        <f t="shared" si="34"/>
        <v>365</v>
      </c>
      <c r="E1093" s="44">
        <f>ROUND(('Все выпуски'!$L$3*'Все выпуски'!$L$6/100)/365*(B1093-IF(C1093="Нет",VLOOKUP(A1093,'Aigen18-RF'!$A$2:$C$23,3,0),VLOOKUP((A1093-1),'Aigen18-RF'!$A$2:$C$23,3,0))),2)</f>
        <v>2.96</v>
      </c>
      <c r="G1093" s="43">
        <f>COUNTIF(D1094:$D$1857,365)</f>
        <v>558</v>
      </c>
      <c r="H1093" s="43">
        <f>COUNTIF(D1094:$D$1857,366)</f>
        <v>206</v>
      </c>
      <c r="I1093" s="2"/>
    </row>
    <row r="1094" spans="1:9" x14ac:dyDescent="0.25">
      <c r="A1094" s="1">
        <f>COUNTIF($C$2:C1094,"Да")</f>
        <v>12</v>
      </c>
      <c r="B1094" s="45">
        <f t="shared" si="35"/>
        <v>46195</v>
      </c>
      <c r="C1094" s="42" t="str">
        <f>IF(ISERROR(VLOOKUP(B1094,'Aigen18-RF'!$C$3:$C$23,1,0)),"Нет","Да")</f>
        <v>Нет</v>
      </c>
      <c r="D1094" s="43">
        <f t="shared" si="34"/>
        <v>365</v>
      </c>
      <c r="E1094" s="44">
        <f>ROUND(('Все выпуски'!$L$3*'Все выпуски'!$L$6/100)/365*(B1094-IF(C1094="Нет",VLOOKUP(A1094,'Aigen18-RF'!$A$2:$C$23,3,0),VLOOKUP((A1094-1),'Aigen18-RF'!$A$2:$C$23,3,0))),2)</f>
        <v>3.07</v>
      </c>
      <c r="G1094" s="43">
        <f>COUNTIF(D1095:$D$1857,365)</f>
        <v>557</v>
      </c>
      <c r="H1094" s="43">
        <f>COUNTIF(D1095:$D$1857,366)</f>
        <v>206</v>
      </c>
      <c r="I1094" s="2"/>
    </row>
    <row r="1095" spans="1:9" x14ac:dyDescent="0.25">
      <c r="A1095" s="1">
        <f>COUNTIF($C$2:C1095,"Да")</f>
        <v>12</v>
      </c>
      <c r="B1095" s="45">
        <f t="shared" si="35"/>
        <v>46196</v>
      </c>
      <c r="C1095" s="42" t="str">
        <f>IF(ISERROR(VLOOKUP(B1095,'Aigen18-RF'!$C$3:$C$23,1,0)),"Нет","Да")</f>
        <v>Нет</v>
      </c>
      <c r="D1095" s="43">
        <f t="shared" si="34"/>
        <v>365</v>
      </c>
      <c r="E1095" s="44">
        <f>ROUND(('Все выпуски'!$L$3*'Все выпуски'!$L$6/100)/365*(B1095-IF(C1095="Нет",VLOOKUP(A1095,'Aigen18-RF'!$A$2:$C$23,3,0),VLOOKUP((A1095-1),'Aigen18-RF'!$A$2:$C$23,3,0))),2)</f>
        <v>3.18</v>
      </c>
      <c r="G1095" s="43">
        <f>COUNTIF(D1096:$D$1857,365)</f>
        <v>556</v>
      </c>
      <c r="H1095" s="43">
        <f>COUNTIF(D1096:$D$1857,366)</f>
        <v>206</v>
      </c>
      <c r="I1095" s="2"/>
    </row>
    <row r="1096" spans="1:9" x14ac:dyDescent="0.25">
      <c r="A1096" s="1">
        <f>COUNTIF($C$2:C1096,"Да")</f>
        <v>12</v>
      </c>
      <c r="B1096" s="45">
        <f t="shared" si="35"/>
        <v>46197</v>
      </c>
      <c r="C1096" s="42" t="str">
        <f>IF(ISERROR(VLOOKUP(B1096,'Aigen18-RF'!$C$3:$C$23,1,0)),"Нет","Да")</f>
        <v>Нет</v>
      </c>
      <c r="D1096" s="43">
        <f t="shared" si="34"/>
        <v>365</v>
      </c>
      <c r="E1096" s="44">
        <f>ROUND(('Все выпуски'!$L$3*'Все выпуски'!$L$6/100)/365*(B1096-IF(C1096="Нет",VLOOKUP(A1096,'Aigen18-RF'!$A$2:$C$23,3,0),VLOOKUP((A1096-1),'Aigen18-RF'!$A$2:$C$23,3,0))),2)</f>
        <v>3.29</v>
      </c>
      <c r="G1096" s="43">
        <f>COUNTIF(D1097:$D$1857,365)</f>
        <v>555</v>
      </c>
      <c r="H1096" s="43">
        <f>COUNTIF(D1097:$D$1857,366)</f>
        <v>206</v>
      </c>
      <c r="I1096" s="2"/>
    </row>
    <row r="1097" spans="1:9" x14ac:dyDescent="0.25">
      <c r="A1097" s="1">
        <f>COUNTIF($C$2:C1097,"Да")</f>
        <v>12</v>
      </c>
      <c r="B1097" s="45">
        <f t="shared" si="35"/>
        <v>46198</v>
      </c>
      <c r="C1097" s="42" t="str">
        <f>IF(ISERROR(VLOOKUP(B1097,'Aigen18-RF'!$C$3:$C$23,1,0)),"Нет","Да")</f>
        <v>Нет</v>
      </c>
      <c r="D1097" s="43">
        <f t="shared" si="34"/>
        <v>365</v>
      </c>
      <c r="E1097" s="44">
        <f>ROUND(('Все выпуски'!$L$3*'Все выпуски'!$L$6/100)/365*(B1097-IF(C1097="Нет",VLOOKUP(A1097,'Aigen18-RF'!$A$2:$C$23,3,0),VLOOKUP((A1097-1),'Aigen18-RF'!$A$2:$C$23,3,0))),2)</f>
        <v>3.4</v>
      </c>
      <c r="G1097" s="43">
        <f>COUNTIF(D1098:$D$1857,365)</f>
        <v>554</v>
      </c>
      <c r="H1097" s="43">
        <f>COUNTIF(D1098:$D$1857,366)</f>
        <v>206</v>
      </c>
      <c r="I1097" s="2"/>
    </row>
    <row r="1098" spans="1:9" x14ac:dyDescent="0.25">
      <c r="A1098" s="1">
        <f>COUNTIF($C$2:C1098,"Да")</f>
        <v>12</v>
      </c>
      <c r="B1098" s="45">
        <f t="shared" si="35"/>
        <v>46199</v>
      </c>
      <c r="C1098" s="42" t="str">
        <f>IF(ISERROR(VLOOKUP(B1098,'Aigen18-RF'!$C$3:$C$23,1,0)),"Нет","Да")</f>
        <v>Нет</v>
      </c>
      <c r="D1098" s="43">
        <f t="shared" si="34"/>
        <v>365</v>
      </c>
      <c r="E1098" s="44">
        <f>ROUND(('Все выпуски'!$L$3*'Все выпуски'!$L$6/100)/365*(B1098-IF(C1098="Нет",VLOOKUP(A1098,'Aigen18-RF'!$A$2:$C$23,3,0),VLOOKUP((A1098-1),'Aigen18-RF'!$A$2:$C$23,3,0))),2)</f>
        <v>3.51</v>
      </c>
      <c r="G1098" s="43">
        <f>COUNTIF(D1099:$D$1857,365)</f>
        <v>553</v>
      </c>
      <c r="H1098" s="43">
        <f>COUNTIF(D1099:$D$1857,366)</f>
        <v>206</v>
      </c>
      <c r="I1098" s="2"/>
    </row>
    <row r="1099" spans="1:9" x14ac:dyDescent="0.25">
      <c r="A1099" s="1">
        <f>COUNTIF($C$2:C1099,"Да")</f>
        <v>12</v>
      </c>
      <c r="B1099" s="45">
        <f t="shared" si="35"/>
        <v>46200</v>
      </c>
      <c r="C1099" s="42" t="str">
        <f>IF(ISERROR(VLOOKUP(B1099,'Aigen18-RF'!$C$3:$C$23,1,0)),"Нет","Да")</f>
        <v>Нет</v>
      </c>
      <c r="D1099" s="43">
        <f t="shared" si="34"/>
        <v>365</v>
      </c>
      <c r="E1099" s="44">
        <f>ROUND(('Все выпуски'!$L$3*'Все выпуски'!$L$6/100)/365*(B1099-IF(C1099="Нет",VLOOKUP(A1099,'Aigen18-RF'!$A$2:$C$23,3,0),VLOOKUP((A1099-1),'Aigen18-RF'!$A$2:$C$23,3,0))),2)</f>
        <v>3.62</v>
      </c>
      <c r="G1099" s="43">
        <f>COUNTIF(D1100:$D$1857,365)</f>
        <v>552</v>
      </c>
      <c r="H1099" s="43">
        <f>COUNTIF(D1100:$D$1857,366)</f>
        <v>206</v>
      </c>
      <c r="I1099" s="2"/>
    </row>
    <row r="1100" spans="1:9" x14ac:dyDescent="0.25">
      <c r="A1100" s="1">
        <f>COUNTIF($C$2:C1100,"Да")</f>
        <v>12</v>
      </c>
      <c r="B1100" s="45">
        <f t="shared" si="35"/>
        <v>46201</v>
      </c>
      <c r="C1100" s="42" t="str">
        <f>IF(ISERROR(VLOOKUP(B1100,'Aigen18-RF'!$C$3:$C$23,1,0)),"Нет","Да")</f>
        <v>Нет</v>
      </c>
      <c r="D1100" s="43">
        <f t="shared" si="34"/>
        <v>365</v>
      </c>
      <c r="E1100" s="44">
        <f>ROUND(('Все выпуски'!$L$3*'Все выпуски'!$L$6/100)/365*(B1100-IF(C1100="Нет",VLOOKUP(A1100,'Aigen18-RF'!$A$2:$C$23,3,0),VLOOKUP((A1100-1),'Aigen18-RF'!$A$2:$C$23,3,0))),2)</f>
        <v>3.73</v>
      </c>
      <c r="G1100" s="43">
        <f>COUNTIF(D1101:$D$1857,365)</f>
        <v>551</v>
      </c>
      <c r="H1100" s="43">
        <f>COUNTIF(D1101:$D$1857,366)</f>
        <v>206</v>
      </c>
      <c r="I1100" s="2"/>
    </row>
    <row r="1101" spans="1:9" x14ac:dyDescent="0.25">
      <c r="A1101" s="1">
        <f>COUNTIF($C$2:C1101,"Да")</f>
        <v>12</v>
      </c>
      <c r="B1101" s="45">
        <f t="shared" si="35"/>
        <v>46202</v>
      </c>
      <c r="C1101" s="42" t="str">
        <f>IF(ISERROR(VLOOKUP(B1101,'Aigen18-RF'!$C$3:$C$23,1,0)),"Нет","Да")</f>
        <v>Нет</v>
      </c>
      <c r="D1101" s="43">
        <f t="shared" si="34"/>
        <v>365</v>
      </c>
      <c r="E1101" s="44">
        <f>ROUND(('Все выпуски'!$L$3*'Все выпуски'!$L$6/100)/365*(B1101-IF(C1101="Нет",VLOOKUP(A1101,'Aigen18-RF'!$A$2:$C$23,3,0),VLOOKUP((A1101-1),'Aigen18-RF'!$A$2:$C$23,3,0))),2)</f>
        <v>3.84</v>
      </c>
      <c r="G1101" s="43">
        <f>COUNTIF(D1102:$D$1857,365)</f>
        <v>550</v>
      </c>
      <c r="H1101" s="43">
        <f>COUNTIF(D1102:$D$1857,366)</f>
        <v>206</v>
      </c>
      <c r="I1101" s="2"/>
    </row>
    <row r="1102" spans="1:9" x14ac:dyDescent="0.25">
      <c r="A1102" s="1">
        <f>COUNTIF($C$2:C1102,"Да")</f>
        <v>12</v>
      </c>
      <c r="B1102" s="45">
        <f t="shared" si="35"/>
        <v>46203</v>
      </c>
      <c r="C1102" s="42" t="str">
        <f>IF(ISERROR(VLOOKUP(B1102,'Aigen18-RF'!$C$3:$C$23,1,0)),"Нет","Да")</f>
        <v>Нет</v>
      </c>
      <c r="D1102" s="43">
        <f t="shared" si="34"/>
        <v>365</v>
      </c>
      <c r="E1102" s="44">
        <f>ROUND(('Все выпуски'!$L$3*'Все выпуски'!$L$6/100)/365*(B1102-IF(C1102="Нет",VLOOKUP(A1102,'Aigen18-RF'!$A$2:$C$23,3,0),VLOOKUP((A1102-1),'Aigen18-RF'!$A$2:$C$23,3,0))),2)</f>
        <v>3.95</v>
      </c>
      <c r="G1102" s="43">
        <f>COUNTIF(D1103:$D$1857,365)</f>
        <v>549</v>
      </c>
      <c r="H1102" s="43">
        <f>COUNTIF(D1103:$D$1857,366)</f>
        <v>206</v>
      </c>
      <c r="I1102" s="2"/>
    </row>
    <row r="1103" spans="1:9" x14ac:dyDescent="0.25">
      <c r="A1103" s="1">
        <f>COUNTIF($C$2:C1103,"Да")</f>
        <v>12</v>
      </c>
      <c r="B1103" s="45">
        <f t="shared" si="35"/>
        <v>46204</v>
      </c>
      <c r="C1103" s="42" t="str">
        <f>IF(ISERROR(VLOOKUP(B1103,'Aigen18-RF'!$C$3:$C$23,1,0)),"Нет","Да")</f>
        <v>Нет</v>
      </c>
      <c r="D1103" s="43">
        <f t="shared" si="34"/>
        <v>365</v>
      </c>
      <c r="E1103" s="44">
        <f>ROUND(('Все выпуски'!$L$3*'Все выпуски'!$L$6/100)/365*(B1103-IF(C1103="Нет",VLOOKUP(A1103,'Aigen18-RF'!$A$2:$C$23,3,0),VLOOKUP((A1103-1),'Aigen18-RF'!$A$2:$C$23,3,0))),2)</f>
        <v>4.05</v>
      </c>
      <c r="G1103" s="43">
        <f>COUNTIF(D1104:$D$1857,365)</f>
        <v>548</v>
      </c>
      <c r="H1103" s="43">
        <f>COUNTIF(D1104:$D$1857,366)</f>
        <v>206</v>
      </c>
      <c r="I1103" s="2"/>
    </row>
    <row r="1104" spans="1:9" x14ac:dyDescent="0.25">
      <c r="A1104" s="1">
        <f>COUNTIF($C$2:C1104,"Да")</f>
        <v>12</v>
      </c>
      <c r="B1104" s="45">
        <f t="shared" si="35"/>
        <v>46205</v>
      </c>
      <c r="C1104" s="42" t="str">
        <f>IF(ISERROR(VLOOKUP(B1104,'Aigen18-RF'!$C$3:$C$23,1,0)),"Нет","Да")</f>
        <v>Нет</v>
      </c>
      <c r="D1104" s="43">
        <f t="shared" si="34"/>
        <v>365</v>
      </c>
      <c r="E1104" s="44">
        <f>ROUND(('Все выпуски'!$L$3*'Все выпуски'!$L$6/100)/365*(B1104-IF(C1104="Нет",VLOOKUP(A1104,'Aigen18-RF'!$A$2:$C$23,3,0),VLOOKUP((A1104-1),'Aigen18-RF'!$A$2:$C$23,3,0))),2)</f>
        <v>4.16</v>
      </c>
      <c r="G1104" s="43">
        <f>COUNTIF(D1105:$D$1857,365)</f>
        <v>547</v>
      </c>
      <c r="H1104" s="43">
        <f>COUNTIF(D1105:$D$1857,366)</f>
        <v>206</v>
      </c>
      <c r="I1104" s="2"/>
    </row>
    <row r="1105" spans="1:9" x14ac:dyDescent="0.25">
      <c r="A1105" s="1">
        <f>COUNTIF($C$2:C1105,"Да")</f>
        <v>12</v>
      </c>
      <c r="B1105" s="45">
        <f t="shared" si="35"/>
        <v>46206</v>
      </c>
      <c r="C1105" s="42" t="str">
        <f>IF(ISERROR(VLOOKUP(B1105,'Aigen18-RF'!$C$3:$C$23,1,0)),"Нет","Да")</f>
        <v>Нет</v>
      </c>
      <c r="D1105" s="43">
        <f t="shared" si="34"/>
        <v>365</v>
      </c>
      <c r="E1105" s="44">
        <f>ROUND(('Все выпуски'!$L$3*'Все выпуски'!$L$6/100)/365*(B1105-IF(C1105="Нет",VLOOKUP(A1105,'Aigen18-RF'!$A$2:$C$23,3,0),VLOOKUP((A1105-1),'Aigen18-RF'!$A$2:$C$23,3,0))),2)</f>
        <v>4.2699999999999996</v>
      </c>
      <c r="G1105" s="43">
        <f>COUNTIF(D1106:$D$1857,365)</f>
        <v>546</v>
      </c>
      <c r="H1105" s="43">
        <f>COUNTIF(D1106:$D$1857,366)</f>
        <v>206</v>
      </c>
      <c r="I1105" s="2"/>
    </row>
    <row r="1106" spans="1:9" x14ac:dyDescent="0.25">
      <c r="A1106" s="1">
        <f>COUNTIF($C$2:C1106,"Да")</f>
        <v>12</v>
      </c>
      <c r="B1106" s="45">
        <f t="shared" si="35"/>
        <v>46207</v>
      </c>
      <c r="C1106" s="42" t="str">
        <f>IF(ISERROR(VLOOKUP(B1106,'Aigen18-RF'!$C$3:$C$23,1,0)),"Нет","Да")</f>
        <v>Нет</v>
      </c>
      <c r="D1106" s="43">
        <f t="shared" si="34"/>
        <v>365</v>
      </c>
      <c r="E1106" s="44">
        <f>ROUND(('Все выпуски'!$L$3*'Все выпуски'!$L$6/100)/365*(B1106-IF(C1106="Нет",VLOOKUP(A1106,'Aigen18-RF'!$A$2:$C$23,3,0),VLOOKUP((A1106-1),'Aigen18-RF'!$A$2:$C$23,3,0))),2)</f>
        <v>4.38</v>
      </c>
      <c r="G1106" s="43">
        <f>COUNTIF(D1107:$D$1857,365)</f>
        <v>545</v>
      </c>
      <c r="H1106" s="43">
        <f>COUNTIF(D1107:$D$1857,366)</f>
        <v>206</v>
      </c>
      <c r="I1106" s="2"/>
    </row>
    <row r="1107" spans="1:9" x14ac:dyDescent="0.25">
      <c r="A1107" s="1">
        <f>COUNTIF($C$2:C1107,"Да")</f>
        <v>12</v>
      </c>
      <c r="B1107" s="45">
        <f t="shared" si="35"/>
        <v>46208</v>
      </c>
      <c r="C1107" s="42" t="str">
        <f>IF(ISERROR(VLOOKUP(B1107,'Aigen18-RF'!$C$3:$C$23,1,0)),"Нет","Да")</f>
        <v>Нет</v>
      </c>
      <c r="D1107" s="43">
        <f t="shared" si="34"/>
        <v>365</v>
      </c>
      <c r="E1107" s="44">
        <f>ROUND(('Все выпуски'!$L$3*'Все выпуски'!$L$6/100)/365*(B1107-IF(C1107="Нет",VLOOKUP(A1107,'Aigen18-RF'!$A$2:$C$23,3,0),VLOOKUP((A1107-1),'Aigen18-RF'!$A$2:$C$23,3,0))),2)</f>
        <v>4.49</v>
      </c>
      <c r="G1107" s="43">
        <f>COUNTIF(D1108:$D$1857,365)</f>
        <v>544</v>
      </c>
      <c r="H1107" s="43">
        <f>COUNTIF(D1108:$D$1857,366)</f>
        <v>206</v>
      </c>
      <c r="I1107" s="2"/>
    </row>
    <row r="1108" spans="1:9" x14ac:dyDescent="0.25">
      <c r="A1108" s="1">
        <f>COUNTIF($C$2:C1108,"Да")</f>
        <v>12</v>
      </c>
      <c r="B1108" s="45">
        <f t="shared" si="35"/>
        <v>46209</v>
      </c>
      <c r="C1108" s="42" t="str">
        <f>IF(ISERROR(VLOOKUP(B1108,'Aigen18-RF'!$C$3:$C$23,1,0)),"Нет","Да")</f>
        <v>Нет</v>
      </c>
      <c r="D1108" s="43">
        <f t="shared" si="34"/>
        <v>365</v>
      </c>
      <c r="E1108" s="44">
        <f>ROUND(('Все выпуски'!$L$3*'Все выпуски'!$L$6/100)/365*(B1108-IF(C1108="Нет",VLOOKUP(A1108,'Aigen18-RF'!$A$2:$C$23,3,0),VLOOKUP((A1108-1),'Aigen18-RF'!$A$2:$C$23,3,0))),2)</f>
        <v>4.5999999999999996</v>
      </c>
      <c r="G1108" s="43">
        <f>COUNTIF(D1109:$D$1857,365)</f>
        <v>543</v>
      </c>
      <c r="H1108" s="43">
        <f>COUNTIF(D1109:$D$1857,366)</f>
        <v>206</v>
      </c>
      <c r="I1108" s="2"/>
    </row>
    <row r="1109" spans="1:9" x14ac:dyDescent="0.25">
      <c r="A1109" s="1">
        <f>COUNTIF($C$2:C1109,"Да")</f>
        <v>12</v>
      </c>
      <c r="B1109" s="45">
        <f t="shared" si="35"/>
        <v>46210</v>
      </c>
      <c r="C1109" s="42" t="str">
        <f>IF(ISERROR(VLOOKUP(B1109,'Aigen18-RF'!$C$3:$C$23,1,0)),"Нет","Да")</f>
        <v>Нет</v>
      </c>
      <c r="D1109" s="43">
        <f t="shared" si="34"/>
        <v>365</v>
      </c>
      <c r="E1109" s="44">
        <f>ROUND(('Все выпуски'!$L$3*'Все выпуски'!$L$6/100)/365*(B1109-IF(C1109="Нет",VLOOKUP(A1109,'Aigen18-RF'!$A$2:$C$23,3,0),VLOOKUP((A1109-1),'Aigen18-RF'!$A$2:$C$23,3,0))),2)</f>
        <v>4.71</v>
      </c>
      <c r="G1109" s="43">
        <f>COUNTIF(D1110:$D$1857,365)</f>
        <v>542</v>
      </c>
      <c r="H1109" s="43">
        <f>COUNTIF(D1110:$D$1857,366)</f>
        <v>206</v>
      </c>
      <c r="I1109" s="2"/>
    </row>
    <row r="1110" spans="1:9" x14ac:dyDescent="0.25">
      <c r="A1110" s="1">
        <f>COUNTIF($C$2:C1110,"Да")</f>
        <v>12</v>
      </c>
      <c r="B1110" s="45">
        <f t="shared" si="35"/>
        <v>46211</v>
      </c>
      <c r="C1110" s="42" t="str">
        <f>IF(ISERROR(VLOOKUP(B1110,'Aigen18-RF'!$C$3:$C$23,1,0)),"Нет","Да")</f>
        <v>Нет</v>
      </c>
      <c r="D1110" s="43">
        <f t="shared" si="34"/>
        <v>365</v>
      </c>
      <c r="E1110" s="44">
        <f>ROUND(('Все выпуски'!$L$3*'Все выпуски'!$L$6/100)/365*(B1110-IF(C1110="Нет",VLOOKUP(A1110,'Aigen18-RF'!$A$2:$C$23,3,0),VLOOKUP((A1110-1),'Aigen18-RF'!$A$2:$C$23,3,0))),2)</f>
        <v>4.82</v>
      </c>
      <c r="G1110" s="43">
        <f>COUNTIF(D1111:$D$1857,365)</f>
        <v>541</v>
      </c>
      <c r="H1110" s="43">
        <f>COUNTIF(D1111:$D$1857,366)</f>
        <v>206</v>
      </c>
      <c r="I1110" s="2"/>
    </row>
    <row r="1111" spans="1:9" x14ac:dyDescent="0.25">
      <c r="A1111" s="1">
        <f>COUNTIF($C$2:C1111,"Да")</f>
        <v>12</v>
      </c>
      <c r="B1111" s="45">
        <f t="shared" si="35"/>
        <v>46212</v>
      </c>
      <c r="C1111" s="42" t="str">
        <f>IF(ISERROR(VLOOKUP(B1111,'Aigen18-RF'!$C$3:$C$23,1,0)),"Нет","Да")</f>
        <v>Нет</v>
      </c>
      <c r="D1111" s="43">
        <f t="shared" si="34"/>
        <v>365</v>
      </c>
      <c r="E1111" s="44">
        <f>ROUND(('Все выпуски'!$L$3*'Все выпуски'!$L$6/100)/365*(B1111-IF(C1111="Нет",VLOOKUP(A1111,'Aigen18-RF'!$A$2:$C$23,3,0),VLOOKUP((A1111-1),'Aigen18-RF'!$A$2:$C$23,3,0))),2)</f>
        <v>4.93</v>
      </c>
      <c r="G1111" s="43">
        <f>COUNTIF(D1112:$D$1857,365)</f>
        <v>540</v>
      </c>
      <c r="H1111" s="43">
        <f>COUNTIF(D1112:$D$1857,366)</f>
        <v>206</v>
      </c>
      <c r="I1111" s="2"/>
    </row>
    <row r="1112" spans="1:9" x14ac:dyDescent="0.25">
      <c r="A1112" s="1">
        <f>COUNTIF($C$2:C1112,"Да")</f>
        <v>12</v>
      </c>
      <c r="B1112" s="45">
        <f t="shared" si="35"/>
        <v>46213</v>
      </c>
      <c r="C1112" s="42" t="str">
        <f>IF(ISERROR(VLOOKUP(B1112,'Aigen18-RF'!$C$3:$C$23,1,0)),"Нет","Да")</f>
        <v>Нет</v>
      </c>
      <c r="D1112" s="43">
        <f t="shared" si="34"/>
        <v>365</v>
      </c>
      <c r="E1112" s="44">
        <f>ROUND(('Все выпуски'!$L$3*'Все выпуски'!$L$6/100)/365*(B1112-IF(C1112="Нет",VLOOKUP(A1112,'Aigen18-RF'!$A$2:$C$23,3,0),VLOOKUP((A1112-1),'Aigen18-RF'!$A$2:$C$23,3,0))),2)</f>
        <v>5.04</v>
      </c>
      <c r="G1112" s="43">
        <f>COUNTIF(D1113:$D$1857,365)</f>
        <v>539</v>
      </c>
      <c r="H1112" s="43">
        <f>COUNTIF(D1113:$D$1857,366)</f>
        <v>206</v>
      </c>
      <c r="I1112" s="2"/>
    </row>
    <row r="1113" spans="1:9" x14ac:dyDescent="0.25">
      <c r="A1113" s="1">
        <f>COUNTIF($C$2:C1113,"Да")</f>
        <v>12</v>
      </c>
      <c r="B1113" s="45">
        <f t="shared" si="35"/>
        <v>46214</v>
      </c>
      <c r="C1113" s="42" t="str">
        <f>IF(ISERROR(VLOOKUP(B1113,'Aigen18-RF'!$C$3:$C$23,1,0)),"Нет","Да")</f>
        <v>Нет</v>
      </c>
      <c r="D1113" s="43">
        <f t="shared" si="34"/>
        <v>365</v>
      </c>
      <c r="E1113" s="44">
        <f>ROUND(('Все выпуски'!$L$3*'Все выпуски'!$L$6/100)/365*(B1113-IF(C1113="Нет",VLOOKUP(A1113,'Aigen18-RF'!$A$2:$C$23,3,0),VLOOKUP((A1113-1),'Aigen18-RF'!$A$2:$C$23,3,0))),2)</f>
        <v>5.15</v>
      </c>
      <c r="G1113" s="43">
        <f>COUNTIF(D1114:$D$1857,365)</f>
        <v>538</v>
      </c>
      <c r="H1113" s="43">
        <f>COUNTIF(D1114:$D$1857,366)</f>
        <v>206</v>
      </c>
      <c r="I1113" s="2"/>
    </row>
    <row r="1114" spans="1:9" x14ac:dyDescent="0.25">
      <c r="A1114" s="1">
        <f>COUNTIF($C$2:C1114,"Да")</f>
        <v>12</v>
      </c>
      <c r="B1114" s="45">
        <f t="shared" si="35"/>
        <v>46215</v>
      </c>
      <c r="C1114" s="42" t="str">
        <f>IF(ISERROR(VLOOKUP(B1114,'Aigen18-RF'!$C$3:$C$23,1,0)),"Нет","Да")</f>
        <v>Нет</v>
      </c>
      <c r="D1114" s="43">
        <f t="shared" si="34"/>
        <v>365</v>
      </c>
      <c r="E1114" s="44">
        <f>ROUND(('Все выпуски'!$L$3*'Все выпуски'!$L$6/100)/365*(B1114-IF(C1114="Нет",VLOOKUP(A1114,'Aigen18-RF'!$A$2:$C$23,3,0),VLOOKUP((A1114-1),'Aigen18-RF'!$A$2:$C$23,3,0))),2)</f>
        <v>5.26</v>
      </c>
      <c r="G1114" s="43">
        <f>COUNTIF(D1115:$D$1857,365)</f>
        <v>537</v>
      </c>
      <c r="H1114" s="43">
        <f>COUNTIF(D1115:$D$1857,366)</f>
        <v>206</v>
      </c>
      <c r="I1114" s="2"/>
    </row>
    <row r="1115" spans="1:9" x14ac:dyDescent="0.25">
      <c r="A1115" s="1">
        <f>COUNTIF($C$2:C1115,"Да")</f>
        <v>12</v>
      </c>
      <c r="B1115" s="45">
        <f t="shared" si="35"/>
        <v>46216</v>
      </c>
      <c r="C1115" s="42" t="str">
        <f>IF(ISERROR(VLOOKUP(B1115,'Aigen18-RF'!$C$3:$C$23,1,0)),"Нет","Да")</f>
        <v>Нет</v>
      </c>
      <c r="D1115" s="43">
        <f t="shared" si="34"/>
        <v>365</v>
      </c>
      <c r="E1115" s="44">
        <f>ROUND(('Все выпуски'!$L$3*'Все выпуски'!$L$6/100)/365*(B1115-IF(C1115="Нет",VLOOKUP(A1115,'Aigen18-RF'!$A$2:$C$23,3,0),VLOOKUP((A1115-1),'Aigen18-RF'!$A$2:$C$23,3,0))),2)</f>
        <v>5.37</v>
      </c>
      <c r="G1115" s="43">
        <f>COUNTIF(D1116:$D$1857,365)</f>
        <v>536</v>
      </c>
      <c r="H1115" s="43">
        <f>COUNTIF(D1116:$D$1857,366)</f>
        <v>206</v>
      </c>
      <c r="I1115" s="2"/>
    </row>
    <row r="1116" spans="1:9" x14ac:dyDescent="0.25">
      <c r="A1116" s="1">
        <f>COUNTIF($C$2:C1116,"Да")</f>
        <v>12</v>
      </c>
      <c r="B1116" s="45">
        <f t="shared" si="35"/>
        <v>46217</v>
      </c>
      <c r="C1116" s="42" t="str">
        <f>IF(ISERROR(VLOOKUP(B1116,'Aigen18-RF'!$C$3:$C$23,1,0)),"Нет","Да")</f>
        <v>Нет</v>
      </c>
      <c r="D1116" s="43">
        <f t="shared" si="34"/>
        <v>365</v>
      </c>
      <c r="E1116" s="44">
        <f>ROUND(('Все выпуски'!$L$3*'Все выпуски'!$L$6/100)/365*(B1116-IF(C1116="Нет",VLOOKUP(A1116,'Aigen18-RF'!$A$2:$C$23,3,0),VLOOKUP((A1116-1),'Aigen18-RF'!$A$2:$C$23,3,0))),2)</f>
        <v>5.48</v>
      </c>
      <c r="G1116" s="43">
        <f>COUNTIF(D1117:$D$1857,365)</f>
        <v>535</v>
      </c>
      <c r="H1116" s="43">
        <f>COUNTIF(D1117:$D$1857,366)</f>
        <v>206</v>
      </c>
      <c r="I1116" s="2"/>
    </row>
    <row r="1117" spans="1:9" x14ac:dyDescent="0.25">
      <c r="A1117" s="1">
        <f>COUNTIF($C$2:C1117,"Да")</f>
        <v>12</v>
      </c>
      <c r="B1117" s="45">
        <f t="shared" si="35"/>
        <v>46218</v>
      </c>
      <c r="C1117" s="42" t="str">
        <f>IF(ISERROR(VLOOKUP(B1117,'Aigen18-RF'!$C$3:$C$23,1,0)),"Нет","Да")</f>
        <v>Нет</v>
      </c>
      <c r="D1117" s="43">
        <f t="shared" si="34"/>
        <v>365</v>
      </c>
      <c r="E1117" s="44">
        <f>ROUND(('Все выпуски'!$L$3*'Все выпуски'!$L$6/100)/365*(B1117-IF(C1117="Нет",VLOOKUP(A1117,'Aigen18-RF'!$A$2:$C$23,3,0),VLOOKUP((A1117-1),'Aigen18-RF'!$A$2:$C$23,3,0))),2)</f>
        <v>5.59</v>
      </c>
      <c r="G1117" s="43">
        <f>COUNTIF(D1118:$D$1857,365)</f>
        <v>534</v>
      </c>
      <c r="H1117" s="43">
        <f>COUNTIF(D1118:$D$1857,366)</f>
        <v>206</v>
      </c>
      <c r="I1117" s="2"/>
    </row>
    <row r="1118" spans="1:9" x14ac:dyDescent="0.25">
      <c r="A1118" s="1">
        <f>COUNTIF($C$2:C1118,"Да")</f>
        <v>12</v>
      </c>
      <c r="B1118" s="45">
        <f t="shared" si="35"/>
        <v>46219</v>
      </c>
      <c r="C1118" s="42" t="str">
        <f>IF(ISERROR(VLOOKUP(B1118,'Aigen18-RF'!$C$3:$C$23,1,0)),"Нет","Да")</f>
        <v>Нет</v>
      </c>
      <c r="D1118" s="43">
        <f t="shared" si="34"/>
        <v>365</v>
      </c>
      <c r="E1118" s="44">
        <f>ROUND(('Все выпуски'!$L$3*'Все выпуски'!$L$6/100)/365*(B1118-IF(C1118="Нет",VLOOKUP(A1118,'Aigen18-RF'!$A$2:$C$23,3,0),VLOOKUP((A1118-1),'Aigen18-RF'!$A$2:$C$23,3,0))),2)</f>
        <v>5.7</v>
      </c>
      <c r="G1118" s="43">
        <f>COUNTIF(D1119:$D$1857,365)</f>
        <v>533</v>
      </c>
      <c r="H1118" s="43">
        <f>COUNTIF(D1119:$D$1857,366)</f>
        <v>206</v>
      </c>
      <c r="I1118" s="2"/>
    </row>
    <row r="1119" spans="1:9" x14ac:dyDescent="0.25">
      <c r="A1119" s="1">
        <f>COUNTIF($C$2:C1119,"Да")</f>
        <v>12</v>
      </c>
      <c r="B1119" s="45">
        <f t="shared" si="35"/>
        <v>46220</v>
      </c>
      <c r="C1119" s="42" t="str">
        <f>IF(ISERROR(VLOOKUP(B1119,'Aigen18-RF'!$C$3:$C$23,1,0)),"Нет","Да")</f>
        <v>Нет</v>
      </c>
      <c r="D1119" s="43">
        <f t="shared" si="34"/>
        <v>365</v>
      </c>
      <c r="E1119" s="44">
        <f>ROUND(('Все выпуски'!$L$3*'Все выпуски'!$L$6/100)/365*(B1119-IF(C1119="Нет",VLOOKUP(A1119,'Aigen18-RF'!$A$2:$C$23,3,0),VLOOKUP((A1119-1),'Aigen18-RF'!$A$2:$C$23,3,0))),2)</f>
        <v>5.81</v>
      </c>
      <c r="G1119" s="43">
        <f>COUNTIF(D1120:$D$1857,365)</f>
        <v>532</v>
      </c>
      <c r="H1119" s="43">
        <f>COUNTIF(D1120:$D$1857,366)</f>
        <v>206</v>
      </c>
      <c r="I1119" s="2"/>
    </row>
    <row r="1120" spans="1:9" x14ac:dyDescent="0.25">
      <c r="A1120" s="1">
        <f>COUNTIF($C$2:C1120,"Да")</f>
        <v>12</v>
      </c>
      <c r="B1120" s="45">
        <f t="shared" si="35"/>
        <v>46221</v>
      </c>
      <c r="C1120" s="42" t="str">
        <f>IF(ISERROR(VLOOKUP(B1120,'Aigen18-RF'!$C$3:$C$23,1,0)),"Нет","Да")</f>
        <v>Нет</v>
      </c>
      <c r="D1120" s="43">
        <f t="shared" si="34"/>
        <v>365</v>
      </c>
      <c r="E1120" s="44">
        <f>ROUND(('Все выпуски'!$L$3*'Все выпуски'!$L$6/100)/365*(B1120-IF(C1120="Нет",VLOOKUP(A1120,'Aigen18-RF'!$A$2:$C$23,3,0),VLOOKUP((A1120-1),'Aigen18-RF'!$A$2:$C$23,3,0))),2)</f>
        <v>5.92</v>
      </c>
      <c r="G1120" s="43">
        <f>COUNTIF(D1121:$D$1857,365)</f>
        <v>531</v>
      </c>
      <c r="H1120" s="43">
        <f>COUNTIF(D1121:$D$1857,366)</f>
        <v>206</v>
      </c>
      <c r="I1120" s="2"/>
    </row>
    <row r="1121" spans="1:9" x14ac:dyDescent="0.25">
      <c r="A1121" s="1">
        <f>COUNTIF($C$2:C1121,"Да")</f>
        <v>12</v>
      </c>
      <c r="B1121" s="45">
        <f t="shared" si="35"/>
        <v>46222</v>
      </c>
      <c r="C1121" s="42" t="str">
        <f>IF(ISERROR(VLOOKUP(B1121,'Aigen18-RF'!$C$3:$C$23,1,0)),"Нет","Да")</f>
        <v>Нет</v>
      </c>
      <c r="D1121" s="43">
        <f t="shared" si="34"/>
        <v>365</v>
      </c>
      <c r="E1121" s="44">
        <f>ROUND(('Все выпуски'!$L$3*'Все выпуски'!$L$6/100)/365*(B1121-IF(C1121="Нет",VLOOKUP(A1121,'Aigen18-RF'!$A$2:$C$23,3,0),VLOOKUP((A1121-1),'Aigen18-RF'!$A$2:$C$23,3,0))),2)</f>
        <v>6.03</v>
      </c>
      <c r="G1121" s="43">
        <f>COUNTIF(D1122:$D$1857,365)</f>
        <v>530</v>
      </c>
      <c r="H1121" s="43">
        <f>COUNTIF(D1122:$D$1857,366)</f>
        <v>206</v>
      </c>
      <c r="I1121" s="2"/>
    </row>
    <row r="1122" spans="1:9" x14ac:dyDescent="0.25">
      <c r="A1122" s="1">
        <f>COUNTIF($C$2:C1122,"Да")</f>
        <v>12</v>
      </c>
      <c r="B1122" s="45">
        <f t="shared" si="35"/>
        <v>46223</v>
      </c>
      <c r="C1122" s="42" t="str">
        <f>IF(ISERROR(VLOOKUP(B1122,'Aigen18-RF'!$C$3:$C$23,1,0)),"Нет","Да")</f>
        <v>Нет</v>
      </c>
      <c r="D1122" s="43">
        <f t="shared" si="34"/>
        <v>365</v>
      </c>
      <c r="E1122" s="44">
        <f>ROUND(('Все выпуски'!$L$3*'Все выпуски'!$L$6/100)/365*(B1122-IF(C1122="Нет",VLOOKUP(A1122,'Aigen18-RF'!$A$2:$C$23,3,0),VLOOKUP((A1122-1),'Aigen18-RF'!$A$2:$C$23,3,0))),2)</f>
        <v>6.14</v>
      </c>
      <c r="G1122" s="43">
        <f>COUNTIF(D1123:$D$1857,365)</f>
        <v>529</v>
      </c>
      <c r="H1122" s="43">
        <f>COUNTIF(D1123:$D$1857,366)</f>
        <v>206</v>
      </c>
      <c r="I1122" s="2"/>
    </row>
    <row r="1123" spans="1:9" x14ac:dyDescent="0.25">
      <c r="A1123" s="1">
        <f>COUNTIF($C$2:C1123,"Да")</f>
        <v>12</v>
      </c>
      <c r="B1123" s="45">
        <f t="shared" si="35"/>
        <v>46224</v>
      </c>
      <c r="C1123" s="42" t="str">
        <f>IF(ISERROR(VLOOKUP(B1123,'Aigen18-RF'!$C$3:$C$23,1,0)),"Нет","Да")</f>
        <v>Нет</v>
      </c>
      <c r="D1123" s="43">
        <f t="shared" si="34"/>
        <v>365</v>
      </c>
      <c r="E1123" s="44">
        <f>ROUND(('Все выпуски'!$L$3*'Все выпуски'!$L$6/100)/365*(B1123-IF(C1123="Нет",VLOOKUP(A1123,'Aigen18-RF'!$A$2:$C$23,3,0),VLOOKUP((A1123-1),'Aigen18-RF'!$A$2:$C$23,3,0))),2)</f>
        <v>6.25</v>
      </c>
      <c r="G1123" s="43">
        <f>COUNTIF(D1124:$D$1857,365)</f>
        <v>528</v>
      </c>
      <c r="H1123" s="43">
        <f>COUNTIF(D1124:$D$1857,366)</f>
        <v>206</v>
      </c>
      <c r="I1123" s="2"/>
    </row>
    <row r="1124" spans="1:9" x14ac:dyDescent="0.25">
      <c r="A1124" s="1">
        <f>COUNTIF($C$2:C1124,"Да")</f>
        <v>12</v>
      </c>
      <c r="B1124" s="45">
        <f t="shared" si="35"/>
        <v>46225</v>
      </c>
      <c r="C1124" s="42" t="str">
        <f>IF(ISERROR(VLOOKUP(B1124,'Aigen18-RF'!$C$3:$C$23,1,0)),"Нет","Да")</f>
        <v>Нет</v>
      </c>
      <c r="D1124" s="43">
        <f t="shared" si="34"/>
        <v>365</v>
      </c>
      <c r="E1124" s="44">
        <f>ROUND(('Все выпуски'!$L$3*'Все выпуски'!$L$6/100)/365*(B1124-IF(C1124="Нет",VLOOKUP(A1124,'Aigen18-RF'!$A$2:$C$23,3,0),VLOOKUP((A1124-1),'Aigen18-RF'!$A$2:$C$23,3,0))),2)</f>
        <v>6.36</v>
      </c>
      <c r="G1124" s="43">
        <f>COUNTIF(D1125:$D$1857,365)</f>
        <v>527</v>
      </c>
      <c r="H1124" s="43">
        <f>COUNTIF(D1125:$D$1857,366)</f>
        <v>206</v>
      </c>
      <c r="I1124" s="2"/>
    </row>
    <row r="1125" spans="1:9" x14ac:dyDescent="0.25">
      <c r="A1125" s="1">
        <f>COUNTIF($C$2:C1125,"Да")</f>
        <v>12</v>
      </c>
      <c r="B1125" s="45">
        <f t="shared" si="35"/>
        <v>46226</v>
      </c>
      <c r="C1125" s="42" t="str">
        <f>IF(ISERROR(VLOOKUP(B1125,'Aigen18-RF'!$C$3:$C$23,1,0)),"Нет","Да")</f>
        <v>Нет</v>
      </c>
      <c r="D1125" s="43">
        <f t="shared" si="34"/>
        <v>365</v>
      </c>
      <c r="E1125" s="44">
        <f>ROUND(('Все выпуски'!$L$3*'Все выпуски'!$L$6/100)/365*(B1125-IF(C1125="Нет",VLOOKUP(A1125,'Aigen18-RF'!$A$2:$C$23,3,0),VLOOKUP((A1125-1),'Aigen18-RF'!$A$2:$C$23,3,0))),2)</f>
        <v>6.47</v>
      </c>
      <c r="G1125" s="43">
        <f>COUNTIF(D1126:$D$1857,365)</f>
        <v>526</v>
      </c>
      <c r="H1125" s="43">
        <f>COUNTIF(D1126:$D$1857,366)</f>
        <v>206</v>
      </c>
      <c r="I1125" s="2"/>
    </row>
    <row r="1126" spans="1:9" x14ac:dyDescent="0.25">
      <c r="A1126" s="1">
        <f>COUNTIF($C$2:C1126,"Да")</f>
        <v>12</v>
      </c>
      <c r="B1126" s="45">
        <f t="shared" si="35"/>
        <v>46227</v>
      </c>
      <c r="C1126" s="42" t="str">
        <f>IF(ISERROR(VLOOKUP(B1126,'Aigen18-RF'!$C$3:$C$23,1,0)),"Нет","Да")</f>
        <v>Нет</v>
      </c>
      <c r="D1126" s="43">
        <f t="shared" si="34"/>
        <v>365</v>
      </c>
      <c r="E1126" s="44">
        <f>ROUND(('Все выпуски'!$L$3*'Все выпуски'!$L$6/100)/365*(B1126-IF(C1126="Нет",VLOOKUP(A1126,'Aigen18-RF'!$A$2:$C$23,3,0),VLOOKUP((A1126-1),'Aigen18-RF'!$A$2:$C$23,3,0))),2)</f>
        <v>6.58</v>
      </c>
      <c r="G1126" s="43">
        <f>COUNTIF(D1127:$D$1857,365)</f>
        <v>525</v>
      </c>
      <c r="H1126" s="43">
        <f>COUNTIF(D1127:$D$1857,366)</f>
        <v>206</v>
      </c>
      <c r="I1126" s="2"/>
    </row>
    <row r="1127" spans="1:9" x14ac:dyDescent="0.25">
      <c r="A1127" s="1">
        <f>COUNTIF($C$2:C1127,"Да")</f>
        <v>12</v>
      </c>
      <c r="B1127" s="45">
        <f t="shared" si="35"/>
        <v>46228</v>
      </c>
      <c r="C1127" s="42" t="str">
        <f>IF(ISERROR(VLOOKUP(B1127,'Aigen18-RF'!$C$3:$C$23,1,0)),"Нет","Да")</f>
        <v>Нет</v>
      </c>
      <c r="D1127" s="43">
        <f t="shared" si="34"/>
        <v>365</v>
      </c>
      <c r="E1127" s="44">
        <f>ROUND(('Все выпуски'!$L$3*'Все выпуски'!$L$6/100)/365*(B1127-IF(C1127="Нет",VLOOKUP(A1127,'Aigen18-RF'!$A$2:$C$23,3,0),VLOOKUP((A1127-1),'Aigen18-RF'!$A$2:$C$23,3,0))),2)</f>
        <v>6.68</v>
      </c>
      <c r="G1127" s="43">
        <f>COUNTIF(D1128:$D$1857,365)</f>
        <v>524</v>
      </c>
      <c r="H1127" s="43">
        <f>COUNTIF(D1128:$D$1857,366)</f>
        <v>206</v>
      </c>
      <c r="I1127" s="2"/>
    </row>
    <row r="1128" spans="1:9" x14ac:dyDescent="0.25">
      <c r="A1128" s="1">
        <f>COUNTIF($C$2:C1128,"Да")</f>
        <v>12</v>
      </c>
      <c r="B1128" s="45">
        <f t="shared" si="35"/>
        <v>46229</v>
      </c>
      <c r="C1128" s="42" t="str">
        <f>IF(ISERROR(VLOOKUP(B1128,'Aigen18-RF'!$C$3:$C$23,1,0)),"Нет","Да")</f>
        <v>Нет</v>
      </c>
      <c r="D1128" s="43">
        <f t="shared" si="34"/>
        <v>365</v>
      </c>
      <c r="E1128" s="44">
        <f>ROUND(('Все выпуски'!$L$3*'Все выпуски'!$L$6/100)/365*(B1128-IF(C1128="Нет",VLOOKUP(A1128,'Aigen18-RF'!$A$2:$C$23,3,0),VLOOKUP((A1128-1),'Aigen18-RF'!$A$2:$C$23,3,0))),2)</f>
        <v>6.79</v>
      </c>
      <c r="G1128" s="43">
        <f>COUNTIF(D1129:$D$1857,365)</f>
        <v>523</v>
      </c>
      <c r="H1128" s="43">
        <f>COUNTIF(D1129:$D$1857,366)</f>
        <v>206</v>
      </c>
      <c r="I1128" s="2"/>
    </row>
    <row r="1129" spans="1:9" x14ac:dyDescent="0.25">
      <c r="A1129" s="1">
        <f>COUNTIF($C$2:C1129,"Да")</f>
        <v>12</v>
      </c>
      <c r="B1129" s="45">
        <f t="shared" si="35"/>
        <v>46230</v>
      </c>
      <c r="C1129" s="42" t="str">
        <f>IF(ISERROR(VLOOKUP(B1129,'Aigen18-RF'!$C$3:$C$23,1,0)),"Нет","Да")</f>
        <v>Нет</v>
      </c>
      <c r="D1129" s="43">
        <f t="shared" si="34"/>
        <v>365</v>
      </c>
      <c r="E1129" s="44">
        <f>ROUND(('Все выпуски'!$L$3*'Все выпуски'!$L$6/100)/365*(B1129-IF(C1129="Нет",VLOOKUP(A1129,'Aigen18-RF'!$A$2:$C$23,3,0),VLOOKUP((A1129-1),'Aigen18-RF'!$A$2:$C$23,3,0))),2)</f>
        <v>6.9</v>
      </c>
      <c r="G1129" s="43">
        <f>COUNTIF(D1130:$D$1857,365)</f>
        <v>522</v>
      </c>
      <c r="H1129" s="43">
        <f>COUNTIF(D1130:$D$1857,366)</f>
        <v>206</v>
      </c>
      <c r="I1129" s="2"/>
    </row>
    <row r="1130" spans="1:9" x14ac:dyDescent="0.25">
      <c r="A1130" s="1">
        <f>COUNTIF($C$2:C1130,"Да")</f>
        <v>12</v>
      </c>
      <c r="B1130" s="45">
        <f t="shared" si="35"/>
        <v>46231</v>
      </c>
      <c r="C1130" s="42" t="str">
        <f>IF(ISERROR(VLOOKUP(B1130,'Aigen18-RF'!$C$3:$C$23,1,0)),"Нет","Да")</f>
        <v>Нет</v>
      </c>
      <c r="D1130" s="43">
        <f t="shared" si="34"/>
        <v>365</v>
      </c>
      <c r="E1130" s="44">
        <f>ROUND(('Все выпуски'!$L$3*'Все выпуски'!$L$6/100)/365*(B1130-IF(C1130="Нет",VLOOKUP(A1130,'Aigen18-RF'!$A$2:$C$23,3,0),VLOOKUP((A1130-1),'Aigen18-RF'!$A$2:$C$23,3,0))),2)</f>
        <v>7.01</v>
      </c>
      <c r="G1130" s="43">
        <f>COUNTIF(D1131:$D$1857,365)</f>
        <v>521</v>
      </c>
      <c r="H1130" s="43">
        <f>COUNTIF(D1131:$D$1857,366)</f>
        <v>206</v>
      </c>
      <c r="I1130" s="2"/>
    </row>
    <row r="1131" spans="1:9" x14ac:dyDescent="0.25">
      <c r="A1131" s="1">
        <f>COUNTIF($C$2:C1131,"Да")</f>
        <v>12</v>
      </c>
      <c r="B1131" s="45">
        <f t="shared" si="35"/>
        <v>46232</v>
      </c>
      <c r="C1131" s="42" t="str">
        <f>IF(ISERROR(VLOOKUP(B1131,'Aigen18-RF'!$C$3:$C$23,1,0)),"Нет","Да")</f>
        <v>Нет</v>
      </c>
      <c r="D1131" s="43">
        <f t="shared" si="34"/>
        <v>365</v>
      </c>
      <c r="E1131" s="44">
        <f>ROUND(('Все выпуски'!$L$3*'Все выпуски'!$L$6/100)/365*(B1131-IF(C1131="Нет",VLOOKUP(A1131,'Aigen18-RF'!$A$2:$C$23,3,0),VLOOKUP((A1131-1),'Aigen18-RF'!$A$2:$C$23,3,0))),2)</f>
        <v>7.12</v>
      </c>
      <c r="G1131" s="43">
        <f>COUNTIF(D1132:$D$1857,365)</f>
        <v>520</v>
      </c>
      <c r="H1131" s="43">
        <f>COUNTIF(D1132:$D$1857,366)</f>
        <v>206</v>
      </c>
      <c r="I1131" s="2"/>
    </row>
    <row r="1132" spans="1:9" x14ac:dyDescent="0.25">
      <c r="A1132" s="1">
        <f>COUNTIF($C$2:C1132,"Да")</f>
        <v>12</v>
      </c>
      <c r="B1132" s="45">
        <f t="shared" si="35"/>
        <v>46233</v>
      </c>
      <c r="C1132" s="42" t="str">
        <f>IF(ISERROR(VLOOKUP(B1132,'Aigen18-RF'!$C$3:$C$23,1,0)),"Нет","Да")</f>
        <v>Нет</v>
      </c>
      <c r="D1132" s="43">
        <f t="shared" si="34"/>
        <v>365</v>
      </c>
      <c r="E1132" s="44">
        <f>ROUND(('Все выпуски'!$L$3*'Все выпуски'!$L$6/100)/365*(B1132-IF(C1132="Нет",VLOOKUP(A1132,'Aigen18-RF'!$A$2:$C$23,3,0),VLOOKUP((A1132-1),'Aigen18-RF'!$A$2:$C$23,3,0))),2)</f>
        <v>7.23</v>
      </c>
      <c r="G1132" s="43">
        <f>COUNTIF(D1133:$D$1857,365)</f>
        <v>519</v>
      </c>
      <c r="H1132" s="43">
        <f>COUNTIF(D1133:$D$1857,366)</f>
        <v>206</v>
      </c>
      <c r="I1132" s="2"/>
    </row>
    <row r="1133" spans="1:9" x14ac:dyDescent="0.25">
      <c r="A1133" s="1">
        <f>COUNTIF($C$2:C1133,"Да")</f>
        <v>12</v>
      </c>
      <c r="B1133" s="45">
        <f t="shared" si="35"/>
        <v>46234</v>
      </c>
      <c r="C1133" s="42" t="str">
        <f>IF(ISERROR(VLOOKUP(B1133,'Aigen18-RF'!$C$3:$C$23,1,0)),"Нет","Да")</f>
        <v>Нет</v>
      </c>
      <c r="D1133" s="43">
        <f t="shared" si="34"/>
        <v>365</v>
      </c>
      <c r="E1133" s="44">
        <f>ROUND(('Все выпуски'!$L$3*'Все выпуски'!$L$6/100)/365*(B1133-IF(C1133="Нет",VLOOKUP(A1133,'Aigen18-RF'!$A$2:$C$23,3,0),VLOOKUP((A1133-1),'Aigen18-RF'!$A$2:$C$23,3,0))),2)</f>
        <v>7.34</v>
      </c>
      <c r="G1133" s="43">
        <f>COUNTIF(D1134:$D$1857,365)</f>
        <v>518</v>
      </c>
      <c r="H1133" s="43">
        <f>COUNTIF(D1134:$D$1857,366)</f>
        <v>206</v>
      </c>
      <c r="I1133" s="2"/>
    </row>
    <row r="1134" spans="1:9" x14ac:dyDescent="0.25">
      <c r="A1134" s="1">
        <f>COUNTIF($C$2:C1134,"Да")</f>
        <v>12</v>
      </c>
      <c r="B1134" s="45">
        <f t="shared" si="35"/>
        <v>46235</v>
      </c>
      <c r="C1134" s="42" t="str">
        <f>IF(ISERROR(VLOOKUP(B1134,'Aigen18-RF'!$C$3:$C$23,1,0)),"Нет","Да")</f>
        <v>Нет</v>
      </c>
      <c r="D1134" s="43">
        <f t="shared" si="34"/>
        <v>365</v>
      </c>
      <c r="E1134" s="44">
        <f>ROUND(('Все выпуски'!$L$3*'Все выпуски'!$L$6/100)/365*(B1134-IF(C1134="Нет",VLOOKUP(A1134,'Aigen18-RF'!$A$2:$C$23,3,0),VLOOKUP((A1134-1),'Aigen18-RF'!$A$2:$C$23,3,0))),2)</f>
        <v>7.45</v>
      </c>
      <c r="G1134" s="43">
        <f>COUNTIF(D1135:$D$1857,365)</f>
        <v>517</v>
      </c>
      <c r="H1134" s="43">
        <f>COUNTIF(D1135:$D$1857,366)</f>
        <v>206</v>
      </c>
      <c r="I1134" s="2"/>
    </row>
    <row r="1135" spans="1:9" x14ac:dyDescent="0.25">
      <c r="A1135" s="1">
        <f>COUNTIF($C$2:C1135,"Да")</f>
        <v>12</v>
      </c>
      <c r="B1135" s="45">
        <f t="shared" si="35"/>
        <v>46236</v>
      </c>
      <c r="C1135" s="42" t="str">
        <f>IF(ISERROR(VLOOKUP(B1135,'Aigen18-RF'!$C$3:$C$23,1,0)),"Нет","Да")</f>
        <v>Нет</v>
      </c>
      <c r="D1135" s="43">
        <f t="shared" si="34"/>
        <v>365</v>
      </c>
      <c r="E1135" s="44">
        <f>ROUND(('Все выпуски'!$L$3*'Все выпуски'!$L$6/100)/365*(B1135-IF(C1135="Нет",VLOOKUP(A1135,'Aigen18-RF'!$A$2:$C$23,3,0),VLOOKUP((A1135-1),'Aigen18-RF'!$A$2:$C$23,3,0))),2)</f>
        <v>7.56</v>
      </c>
      <c r="G1135" s="43">
        <f>COUNTIF(D1136:$D$1857,365)</f>
        <v>516</v>
      </c>
      <c r="H1135" s="43">
        <f>COUNTIF(D1136:$D$1857,366)</f>
        <v>206</v>
      </c>
      <c r="I1135" s="2"/>
    </row>
    <row r="1136" spans="1:9" x14ac:dyDescent="0.25">
      <c r="A1136" s="1">
        <f>COUNTIF($C$2:C1136,"Да")</f>
        <v>12</v>
      </c>
      <c r="B1136" s="45">
        <f t="shared" si="35"/>
        <v>46237</v>
      </c>
      <c r="C1136" s="42" t="str">
        <f>IF(ISERROR(VLOOKUP(B1136,'Aigen18-RF'!$C$3:$C$23,1,0)),"Нет","Да")</f>
        <v>Нет</v>
      </c>
      <c r="D1136" s="43">
        <f t="shared" si="34"/>
        <v>365</v>
      </c>
      <c r="E1136" s="44">
        <f>ROUND(('Все выпуски'!$L$3*'Все выпуски'!$L$6/100)/365*(B1136-IF(C1136="Нет",VLOOKUP(A1136,'Aigen18-RF'!$A$2:$C$23,3,0),VLOOKUP((A1136-1),'Aigen18-RF'!$A$2:$C$23,3,0))),2)</f>
        <v>7.67</v>
      </c>
      <c r="G1136" s="43">
        <f>COUNTIF(D1137:$D$1857,365)</f>
        <v>515</v>
      </c>
      <c r="H1136" s="43">
        <f>COUNTIF(D1137:$D$1857,366)</f>
        <v>206</v>
      </c>
      <c r="I1136" s="2"/>
    </row>
    <row r="1137" spans="1:9" x14ac:dyDescent="0.25">
      <c r="A1137" s="1">
        <f>COUNTIF($C$2:C1137,"Да")</f>
        <v>12</v>
      </c>
      <c r="B1137" s="45">
        <f t="shared" si="35"/>
        <v>46238</v>
      </c>
      <c r="C1137" s="42" t="str">
        <f>IF(ISERROR(VLOOKUP(B1137,'Aigen18-RF'!$C$3:$C$23,1,0)),"Нет","Да")</f>
        <v>Нет</v>
      </c>
      <c r="D1137" s="43">
        <f t="shared" si="34"/>
        <v>365</v>
      </c>
      <c r="E1137" s="44">
        <f>ROUND(('Все выпуски'!$L$3*'Все выпуски'!$L$6/100)/365*(B1137-IF(C1137="Нет",VLOOKUP(A1137,'Aigen18-RF'!$A$2:$C$23,3,0),VLOOKUP((A1137-1),'Aigen18-RF'!$A$2:$C$23,3,0))),2)</f>
        <v>7.78</v>
      </c>
      <c r="G1137" s="43">
        <f>COUNTIF(D1138:$D$1857,365)</f>
        <v>514</v>
      </c>
      <c r="H1137" s="43">
        <f>COUNTIF(D1138:$D$1857,366)</f>
        <v>206</v>
      </c>
      <c r="I1137" s="2"/>
    </row>
    <row r="1138" spans="1:9" x14ac:dyDescent="0.25">
      <c r="A1138" s="1">
        <f>COUNTIF($C$2:C1138,"Да")</f>
        <v>12</v>
      </c>
      <c r="B1138" s="45">
        <f t="shared" si="35"/>
        <v>46239</v>
      </c>
      <c r="C1138" s="42" t="str">
        <f>IF(ISERROR(VLOOKUP(B1138,'Aigen18-RF'!$C$3:$C$23,1,0)),"Нет","Да")</f>
        <v>Нет</v>
      </c>
      <c r="D1138" s="43">
        <f t="shared" si="34"/>
        <v>365</v>
      </c>
      <c r="E1138" s="44">
        <f>ROUND(('Все выпуски'!$L$3*'Все выпуски'!$L$6/100)/365*(B1138-IF(C1138="Нет",VLOOKUP(A1138,'Aigen18-RF'!$A$2:$C$23,3,0),VLOOKUP((A1138-1),'Aigen18-RF'!$A$2:$C$23,3,0))),2)</f>
        <v>7.89</v>
      </c>
      <c r="G1138" s="43">
        <f>COUNTIF(D1139:$D$1857,365)</f>
        <v>513</v>
      </c>
      <c r="H1138" s="43">
        <f>COUNTIF(D1139:$D$1857,366)</f>
        <v>206</v>
      </c>
      <c r="I1138" s="2"/>
    </row>
    <row r="1139" spans="1:9" x14ac:dyDescent="0.25">
      <c r="A1139" s="1">
        <f>COUNTIF($C$2:C1139,"Да")</f>
        <v>12</v>
      </c>
      <c r="B1139" s="45">
        <f t="shared" si="35"/>
        <v>46240</v>
      </c>
      <c r="C1139" s="42" t="str">
        <f>IF(ISERROR(VLOOKUP(B1139,'Aigen18-RF'!$C$3:$C$23,1,0)),"Нет","Да")</f>
        <v>Нет</v>
      </c>
      <c r="D1139" s="43">
        <f t="shared" si="34"/>
        <v>365</v>
      </c>
      <c r="E1139" s="44">
        <f>ROUND(('Все выпуски'!$L$3*'Все выпуски'!$L$6/100)/365*(B1139-IF(C1139="Нет",VLOOKUP(A1139,'Aigen18-RF'!$A$2:$C$23,3,0),VLOOKUP((A1139-1),'Aigen18-RF'!$A$2:$C$23,3,0))),2)</f>
        <v>8</v>
      </c>
      <c r="G1139" s="43">
        <f>COUNTIF(D1140:$D$1857,365)</f>
        <v>512</v>
      </c>
      <c r="H1139" s="43">
        <f>COUNTIF(D1140:$D$1857,366)</f>
        <v>206</v>
      </c>
      <c r="I1139" s="2"/>
    </row>
    <row r="1140" spans="1:9" x14ac:dyDescent="0.25">
      <c r="A1140" s="1">
        <f>COUNTIF($C$2:C1140,"Да")</f>
        <v>12</v>
      </c>
      <c r="B1140" s="45">
        <f t="shared" si="35"/>
        <v>46241</v>
      </c>
      <c r="C1140" s="42" t="str">
        <f>IF(ISERROR(VLOOKUP(B1140,'Aigen18-RF'!$C$3:$C$23,1,0)),"Нет","Да")</f>
        <v>Нет</v>
      </c>
      <c r="D1140" s="43">
        <f t="shared" si="34"/>
        <v>365</v>
      </c>
      <c r="E1140" s="44">
        <f>ROUND(('Все выпуски'!$L$3*'Все выпуски'!$L$6/100)/365*(B1140-IF(C1140="Нет",VLOOKUP(A1140,'Aigen18-RF'!$A$2:$C$23,3,0),VLOOKUP((A1140-1),'Aigen18-RF'!$A$2:$C$23,3,0))),2)</f>
        <v>8.11</v>
      </c>
      <c r="G1140" s="43">
        <f>COUNTIF(D1141:$D$1857,365)</f>
        <v>511</v>
      </c>
      <c r="H1140" s="43">
        <f>COUNTIF(D1141:$D$1857,366)</f>
        <v>206</v>
      </c>
      <c r="I1140" s="2"/>
    </row>
    <row r="1141" spans="1:9" x14ac:dyDescent="0.25">
      <c r="A1141" s="1">
        <f>COUNTIF($C$2:C1141,"Да")</f>
        <v>12</v>
      </c>
      <c r="B1141" s="45">
        <f t="shared" si="35"/>
        <v>46242</v>
      </c>
      <c r="C1141" s="42" t="str">
        <f>IF(ISERROR(VLOOKUP(B1141,'Aigen18-RF'!$C$3:$C$23,1,0)),"Нет","Да")</f>
        <v>Нет</v>
      </c>
      <c r="D1141" s="43">
        <f t="shared" si="34"/>
        <v>365</v>
      </c>
      <c r="E1141" s="44">
        <f>ROUND(('Все выпуски'!$L$3*'Все выпуски'!$L$6/100)/365*(B1141-IF(C1141="Нет",VLOOKUP(A1141,'Aigen18-RF'!$A$2:$C$23,3,0),VLOOKUP((A1141-1),'Aigen18-RF'!$A$2:$C$23,3,0))),2)</f>
        <v>8.2200000000000006</v>
      </c>
      <c r="G1141" s="43">
        <f>COUNTIF(D1142:$D$1857,365)</f>
        <v>510</v>
      </c>
      <c r="H1141" s="43">
        <f>COUNTIF(D1142:$D$1857,366)</f>
        <v>206</v>
      </c>
      <c r="I1141" s="2"/>
    </row>
    <row r="1142" spans="1:9" x14ac:dyDescent="0.25">
      <c r="A1142" s="1">
        <f>COUNTIF($C$2:C1142,"Да")</f>
        <v>12</v>
      </c>
      <c r="B1142" s="45">
        <f t="shared" si="35"/>
        <v>46243</v>
      </c>
      <c r="C1142" s="42" t="str">
        <f>IF(ISERROR(VLOOKUP(B1142,'Aigen18-RF'!$C$3:$C$23,1,0)),"Нет","Да")</f>
        <v>Нет</v>
      </c>
      <c r="D1142" s="43">
        <f t="shared" si="34"/>
        <v>365</v>
      </c>
      <c r="E1142" s="44">
        <f>ROUND(('Все выпуски'!$L$3*'Все выпуски'!$L$6/100)/365*(B1142-IF(C1142="Нет",VLOOKUP(A1142,'Aigen18-RF'!$A$2:$C$23,3,0),VLOOKUP((A1142-1),'Aigen18-RF'!$A$2:$C$23,3,0))),2)</f>
        <v>8.33</v>
      </c>
      <c r="G1142" s="43">
        <f>COUNTIF(D1143:$D$1857,365)</f>
        <v>509</v>
      </c>
      <c r="H1142" s="43">
        <f>COUNTIF(D1143:$D$1857,366)</f>
        <v>206</v>
      </c>
      <c r="I1142" s="2"/>
    </row>
    <row r="1143" spans="1:9" x14ac:dyDescent="0.25">
      <c r="A1143" s="1">
        <f>COUNTIF($C$2:C1143,"Да")</f>
        <v>12</v>
      </c>
      <c r="B1143" s="45">
        <f t="shared" si="35"/>
        <v>46244</v>
      </c>
      <c r="C1143" s="42" t="str">
        <f>IF(ISERROR(VLOOKUP(B1143,'Aigen18-RF'!$C$3:$C$23,1,0)),"Нет","Да")</f>
        <v>Нет</v>
      </c>
      <c r="D1143" s="43">
        <f t="shared" si="34"/>
        <v>365</v>
      </c>
      <c r="E1143" s="44">
        <f>ROUND(('Все выпуски'!$L$3*'Все выпуски'!$L$6/100)/365*(B1143-IF(C1143="Нет",VLOOKUP(A1143,'Aigen18-RF'!$A$2:$C$23,3,0),VLOOKUP((A1143-1),'Aigen18-RF'!$A$2:$C$23,3,0))),2)</f>
        <v>8.44</v>
      </c>
      <c r="G1143" s="43">
        <f>COUNTIF(D1144:$D$1857,365)</f>
        <v>508</v>
      </c>
      <c r="H1143" s="43">
        <f>COUNTIF(D1144:$D$1857,366)</f>
        <v>206</v>
      </c>
      <c r="I1143" s="2"/>
    </row>
    <row r="1144" spans="1:9" x14ac:dyDescent="0.25">
      <c r="A1144" s="1">
        <f>COUNTIF($C$2:C1144,"Да")</f>
        <v>12</v>
      </c>
      <c r="B1144" s="45">
        <f t="shared" si="35"/>
        <v>46245</v>
      </c>
      <c r="C1144" s="42" t="str">
        <f>IF(ISERROR(VLOOKUP(B1144,'Aigen18-RF'!$C$3:$C$23,1,0)),"Нет","Да")</f>
        <v>Нет</v>
      </c>
      <c r="D1144" s="43">
        <f t="shared" si="34"/>
        <v>365</v>
      </c>
      <c r="E1144" s="44">
        <f>ROUND(('Все выпуски'!$L$3*'Все выпуски'!$L$6/100)/365*(B1144-IF(C1144="Нет",VLOOKUP(A1144,'Aigen18-RF'!$A$2:$C$23,3,0),VLOOKUP((A1144-1),'Aigen18-RF'!$A$2:$C$23,3,0))),2)</f>
        <v>8.5500000000000007</v>
      </c>
      <c r="G1144" s="43">
        <f>COUNTIF(D1145:$D$1857,365)</f>
        <v>507</v>
      </c>
      <c r="H1144" s="43">
        <f>COUNTIF(D1145:$D$1857,366)</f>
        <v>206</v>
      </c>
      <c r="I1144" s="2"/>
    </row>
    <row r="1145" spans="1:9" x14ac:dyDescent="0.25">
      <c r="A1145" s="1">
        <f>COUNTIF($C$2:C1145,"Да")</f>
        <v>12</v>
      </c>
      <c r="B1145" s="45">
        <f t="shared" si="35"/>
        <v>46246</v>
      </c>
      <c r="C1145" s="42" t="str">
        <f>IF(ISERROR(VLOOKUP(B1145,'Aigen18-RF'!$C$3:$C$23,1,0)),"Нет","Да")</f>
        <v>Нет</v>
      </c>
      <c r="D1145" s="43">
        <f t="shared" si="34"/>
        <v>365</v>
      </c>
      <c r="E1145" s="44">
        <f>ROUND(('Все выпуски'!$L$3*'Все выпуски'!$L$6/100)/365*(B1145-IF(C1145="Нет",VLOOKUP(A1145,'Aigen18-RF'!$A$2:$C$23,3,0),VLOOKUP((A1145-1),'Aigen18-RF'!$A$2:$C$23,3,0))),2)</f>
        <v>8.66</v>
      </c>
      <c r="G1145" s="43">
        <f>COUNTIF(D1146:$D$1857,365)</f>
        <v>506</v>
      </c>
      <c r="H1145" s="43">
        <f>COUNTIF(D1146:$D$1857,366)</f>
        <v>206</v>
      </c>
      <c r="I1145" s="2"/>
    </row>
    <row r="1146" spans="1:9" x14ac:dyDescent="0.25">
      <c r="A1146" s="1">
        <f>COUNTIF($C$2:C1146,"Да")</f>
        <v>12</v>
      </c>
      <c r="B1146" s="45">
        <f t="shared" si="35"/>
        <v>46247</v>
      </c>
      <c r="C1146" s="42" t="str">
        <f>IF(ISERROR(VLOOKUP(B1146,'Aigen18-RF'!$C$3:$C$23,1,0)),"Нет","Да")</f>
        <v>Нет</v>
      </c>
      <c r="D1146" s="43">
        <f t="shared" si="34"/>
        <v>365</v>
      </c>
      <c r="E1146" s="44">
        <f>ROUND(('Все выпуски'!$L$3*'Все выпуски'!$L$6/100)/365*(B1146-IF(C1146="Нет",VLOOKUP(A1146,'Aigen18-RF'!$A$2:$C$23,3,0),VLOOKUP((A1146-1),'Aigen18-RF'!$A$2:$C$23,3,0))),2)</f>
        <v>8.77</v>
      </c>
      <c r="G1146" s="43">
        <f>COUNTIF(D1147:$D$1857,365)</f>
        <v>505</v>
      </c>
      <c r="H1146" s="43">
        <f>COUNTIF(D1147:$D$1857,366)</f>
        <v>206</v>
      </c>
      <c r="I1146" s="2"/>
    </row>
    <row r="1147" spans="1:9" x14ac:dyDescent="0.25">
      <c r="A1147" s="1">
        <f>COUNTIF($C$2:C1147,"Да")</f>
        <v>12</v>
      </c>
      <c r="B1147" s="45">
        <f t="shared" si="35"/>
        <v>46248</v>
      </c>
      <c r="C1147" s="42" t="str">
        <f>IF(ISERROR(VLOOKUP(B1147,'Aigen18-RF'!$C$3:$C$23,1,0)),"Нет","Да")</f>
        <v>Нет</v>
      </c>
      <c r="D1147" s="43">
        <f t="shared" si="34"/>
        <v>365</v>
      </c>
      <c r="E1147" s="44">
        <f>ROUND(('Все выпуски'!$L$3*'Все выпуски'!$L$6/100)/365*(B1147-IF(C1147="Нет",VLOOKUP(A1147,'Aigen18-RF'!$A$2:$C$23,3,0),VLOOKUP((A1147-1),'Aigen18-RF'!$A$2:$C$23,3,0))),2)</f>
        <v>8.8800000000000008</v>
      </c>
      <c r="G1147" s="43">
        <f>COUNTIF(D1148:$D$1857,365)</f>
        <v>504</v>
      </c>
      <c r="H1147" s="43">
        <f>COUNTIF(D1148:$D$1857,366)</f>
        <v>206</v>
      </c>
      <c r="I1147" s="2"/>
    </row>
    <row r="1148" spans="1:9" x14ac:dyDescent="0.25">
      <c r="A1148" s="1">
        <f>COUNTIF($C$2:C1148,"Да")</f>
        <v>12</v>
      </c>
      <c r="B1148" s="45">
        <f t="shared" si="35"/>
        <v>46249</v>
      </c>
      <c r="C1148" s="42" t="str">
        <f>IF(ISERROR(VLOOKUP(B1148,'Aigen18-RF'!$C$3:$C$23,1,0)),"Нет","Да")</f>
        <v>Нет</v>
      </c>
      <c r="D1148" s="43">
        <f t="shared" si="34"/>
        <v>365</v>
      </c>
      <c r="E1148" s="44">
        <f>ROUND(('Все выпуски'!$L$3*'Все выпуски'!$L$6/100)/365*(B1148-IF(C1148="Нет",VLOOKUP(A1148,'Aigen18-RF'!$A$2:$C$23,3,0),VLOOKUP((A1148-1),'Aigen18-RF'!$A$2:$C$23,3,0))),2)</f>
        <v>8.99</v>
      </c>
      <c r="G1148" s="43">
        <f>COUNTIF(D1149:$D$1857,365)</f>
        <v>503</v>
      </c>
      <c r="H1148" s="43">
        <f>COUNTIF(D1149:$D$1857,366)</f>
        <v>206</v>
      </c>
      <c r="I1148" s="2"/>
    </row>
    <row r="1149" spans="1:9" x14ac:dyDescent="0.25">
      <c r="A1149" s="1">
        <f>COUNTIF($C$2:C1149,"Да")</f>
        <v>12</v>
      </c>
      <c r="B1149" s="45">
        <f t="shared" si="35"/>
        <v>46250</v>
      </c>
      <c r="C1149" s="42" t="str">
        <f>IF(ISERROR(VLOOKUP(B1149,'Aigen18-RF'!$C$3:$C$23,1,0)),"Нет","Да")</f>
        <v>Нет</v>
      </c>
      <c r="D1149" s="43">
        <f t="shared" si="34"/>
        <v>365</v>
      </c>
      <c r="E1149" s="44">
        <f>ROUND(('Все выпуски'!$L$3*'Все выпуски'!$L$6/100)/365*(B1149-IF(C1149="Нет",VLOOKUP(A1149,'Aigen18-RF'!$A$2:$C$23,3,0),VLOOKUP((A1149-1),'Aigen18-RF'!$A$2:$C$23,3,0))),2)</f>
        <v>9.1</v>
      </c>
      <c r="G1149" s="43">
        <f>COUNTIF(D1150:$D$1857,365)</f>
        <v>502</v>
      </c>
      <c r="H1149" s="43">
        <f>COUNTIF(D1150:$D$1857,366)</f>
        <v>206</v>
      </c>
      <c r="I1149" s="2"/>
    </row>
    <row r="1150" spans="1:9" x14ac:dyDescent="0.25">
      <c r="A1150" s="1">
        <f>COUNTIF($C$2:C1150,"Да")</f>
        <v>12</v>
      </c>
      <c r="B1150" s="45">
        <f t="shared" si="35"/>
        <v>46251</v>
      </c>
      <c r="C1150" s="42" t="str">
        <f>IF(ISERROR(VLOOKUP(B1150,'Aigen18-RF'!$C$3:$C$23,1,0)),"Нет","Да")</f>
        <v>Нет</v>
      </c>
      <c r="D1150" s="43">
        <f t="shared" si="34"/>
        <v>365</v>
      </c>
      <c r="E1150" s="44">
        <f>ROUND(('Все выпуски'!$L$3*'Все выпуски'!$L$6/100)/365*(B1150-IF(C1150="Нет",VLOOKUP(A1150,'Aigen18-RF'!$A$2:$C$23,3,0),VLOOKUP((A1150-1),'Aigen18-RF'!$A$2:$C$23,3,0))),2)</f>
        <v>9.2100000000000009</v>
      </c>
      <c r="G1150" s="43">
        <f>COUNTIF(D1151:$D$1857,365)</f>
        <v>501</v>
      </c>
      <c r="H1150" s="43">
        <f>COUNTIF(D1151:$D$1857,366)</f>
        <v>206</v>
      </c>
      <c r="I1150" s="2"/>
    </row>
    <row r="1151" spans="1:9" x14ac:dyDescent="0.25">
      <c r="A1151" s="1">
        <f>COUNTIF($C$2:C1151,"Да")</f>
        <v>12</v>
      </c>
      <c r="B1151" s="45">
        <f t="shared" si="35"/>
        <v>46252</v>
      </c>
      <c r="C1151" s="42" t="str">
        <f>IF(ISERROR(VLOOKUP(B1151,'Aigen18-RF'!$C$3:$C$23,1,0)),"Нет","Да")</f>
        <v>Нет</v>
      </c>
      <c r="D1151" s="43">
        <f t="shared" si="34"/>
        <v>365</v>
      </c>
      <c r="E1151" s="44">
        <f>ROUND(('Все выпуски'!$L$3*'Все выпуски'!$L$6/100)/365*(B1151-IF(C1151="Нет",VLOOKUP(A1151,'Aigen18-RF'!$A$2:$C$23,3,0),VLOOKUP((A1151-1),'Aigen18-RF'!$A$2:$C$23,3,0))),2)</f>
        <v>9.32</v>
      </c>
      <c r="G1151" s="43">
        <f>COUNTIF(D1152:$D$1857,365)</f>
        <v>500</v>
      </c>
      <c r="H1151" s="43">
        <f>COUNTIF(D1152:$D$1857,366)</f>
        <v>206</v>
      </c>
      <c r="I1151" s="2"/>
    </row>
    <row r="1152" spans="1:9" x14ac:dyDescent="0.25">
      <c r="A1152" s="1">
        <f>COUNTIF($C$2:C1152,"Да")</f>
        <v>12</v>
      </c>
      <c r="B1152" s="45">
        <f t="shared" si="35"/>
        <v>46253</v>
      </c>
      <c r="C1152" s="42" t="str">
        <f>IF(ISERROR(VLOOKUP(B1152,'Aigen18-RF'!$C$3:$C$23,1,0)),"Нет","Да")</f>
        <v>Нет</v>
      </c>
      <c r="D1152" s="43">
        <f t="shared" si="34"/>
        <v>365</v>
      </c>
      <c r="E1152" s="44">
        <f>ROUND(('Все выпуски'!$L$3*'Все выпуски'!$L$6/100)/365*(B1152-IF(C1152="Нет",VLOOKUP(A1152,'Aigen18-RF'!$A$2:$C$23,3,0),VLOOKUP((A1152-1),'Aigen18-RF'!$A$2:$C$23,3,0))),2)</f>
        <v>9.42</v>
      </c>
      <c r="G1152" s="43">
        <f>COUNTIF(D1153:$D$1857,365)</f>
        <v>499</v>
      </c>
      <c r="H1152" s="43">
        <f>COUNTIF(D1153:$D$1857,366)</f>
        <v>206</v>
      </c>
      <c r="I1152" s="2"/>
    </row>
    <row r="1153" spans="1:9" x14ac:dyDescent="0.25">
      <c r="A1153" s="1">
        <f>COUNTIF($C$2:C1153,"Да")</f>
        <v>12</v>
      </c>
      <c r="B1153" s="45">
        <f t="shared" si="35"/>
        <v>46254</v>
      </c>
      <c r="C1153" s="42" t="str">
        <f>IF(ISERROR(VLOOKUP(B1153,'Aigen18-RF'!$C$3:$C$23,1,0)),"Нет","Да")</f>
        <v>Нет</v>
      </c>
      <c r="D1153" s="43">
        <f t="shared" si="34"/>
        <v>365</v>
      </c>
      <c r="E1153" s="44">
        <f>ROUND(('Все выпуски'!$L$3*'Все выпуски'!$L$6/100)/365*(B1153-IF(C1153="Нет",VLOOKUP(A1153,'Aigen18-RF'!$A$2:$C$23,3,0),VLOOKUP((A1153-1),'Aigen18-RF'!$A$2:$C$23,3,0))),2)</f>
        <v>9.5299999999999994</v>
      </c>
      <c r="G1153" s="43">
        <f>COUNTIF(D1154:$D$1857,365)</f>
        <v>498</v>
      </c>
      <c r="H1153" s="43">
        <f>COUNTIF(D1154:$D$1857,366)</f>
        <v>206</v>
      </c>
      <c r="I1153" s="2"/>
    </row>
    <row r="1154" spans="1:9" x14ac:dyDescent="0.25">
      <c r="A1154" s="1">
        <f>COUNTIF($C$2:C1154,"Да")</f>
        <v>12</v>
      </c>
      <c r="B1154" s="45">
        <f t="shared" si="35"/>
        <v>46255</v>
      </c>
      <c r="C1154" s="42" t="str">
        <f>IF(ISERROR(VLOOKUP(B1154,'Aigen18-RF'!$C$3:$C$23,1,0)),"Нет","Да")</f>
        <v>Нет</v>
      </c>
      <c r="D1154" s="43">
        <f t="shared" si="34"/>
        <v>365</v>
      </c>
      <c r="E1154" s="44">
        <f>ROUND(('Все выпуски'!$L$3*'Все выпуски'!$L$6/100)/365*(B1154-IF(C1154="Нет",VLOOKUP(A1154,'Aigen18-RF'!$A$2:$C$23,3,0),VLOOKUP((A1154-1),'Aigen18-RF'!$A$2:$C$23,3,0))),2)</f>
        <v>9.64</v>
      </c>
      <c r="G1154" s="43">
        <f>COUNTIF(D1155:$D$1857,365)</f>
        <v>497</v>
      </c>
      <c r="H1154" s="43">
        <f>COUNTIF(D1155:$D$1857,366)</f>
        <v>206</v>
      </c>
      <c r="I1154" s="2"/>
    </row>
    <row r="1155" spans="1:9" x14ac:dyDescent="0.25">
      <c r="A1155" s="1">
        <f>COUNTIF($C$2:C1155,"Да")</f>
        <v>12</v>
      </c>
      <c r="B1155" s="45">
        <f t="shared" si="35"/>
        <v>46256</v>
      </c>
      <c r="C1155" s="42" t="str">
        <f>IF(ISERROR(VLOOKUP(B1155,'Aigen18-RF'!$C$3:$C$23,1,0)),"Нет","Да")</f>
        <v>Нет</v>
      </c>
      <c r="D1155" s="43">
        <f t="shared" ref="D1155:D1218" si="36">IF(MOD(YEAR(B1155),4)=0,366,365)</f>
        <v>365</v>
      </c>
      <c r="E1155" s="44">
        <f>ROUND(('Все выпуски'!$L$3*'Все выпуски'!$L$6/100)/365*(B1155-IF(C1155="Нет",VLOOKUP(A1155,'Aigen18-RF'!$A$2:$C$23,3,0),VLOOKUP((A1155-1),'Aigen18-RF'!$A$2:$C$23,3,0))),2)</f>
        <v>9.75</v>
      </c>
      <c r="G1155" s="43">
        <f>COUNTIF(D1156:$D$1857,365)</f>
        <v>496</v>
      </c>
      <c r="H1155" s="43">
        <f>COUNTIF(D1156:$D$1857,366)</f>
        <v>206</v>
      </c>
      <c r="I1155" s="2"/>
    </row>
    <row r="1156" spans="1:9" x14ac:dyDescent="0.25">
      <c r="A1156" s="1">
        <f>COUNTIF($C$2:C1156,"Да")</f>
        <v>12</v>
      </c>
      <c r="B1156" s="45">
        <f t="shared" ref="B1156:B1219" si="37">B1155+1</f>
        <v>46257</v>
      </c>
      <c r="C1156" s="42" t="str">
        <f>IF(ISERROR(VLOOKUP(B1156,'Aigen18-RF'!$C$3:$C$23,1,0)),"Нет","Да")</f>
        <v>Нет</v>
      </c>
      <c r="D1156" s="43">
        <f t="shared" si="36"/>
        <v>365</v>
      </c>
      <c r="E1156" s="44">
        <f>ROUND(('Все выпуски'!$L$3*'Все выпуски'!$L$6/100)/365*(B1156-IF(C1156="Нет",VLOOKUP(A1156,'Aigen18-RF'!$A$2:$C$23,3,0),VLOOKUP((A1156-1),'Aigen18-RF'!$A$2:$C$23,3,0))),2)</f>
        <v>9.86</v>
      </c>
      <c r="G1156" s="43">
        <f>COUNTIF(D1157:$D$1857,365)</f>
        <v>495</v>
      </c>
      <c r="H1156" s="43">
        <f>COUNTIF(D1157:$D$1857,366)</f>
        <v>206</v>
      </c>
      <c r="I1156" s="2"/>
    </row>
    <row r="1157" spans="1:9" x14ac:dyDescent="0.25">
      <c r="A1157" s="1">
        <f>COUNTIF($C$2:C1157,"Да")</f>
        <v>13</v>
      </c>
      <c r="B1157" s="45">
        <f t="shared" si="37"/>
        <v>46258</v>
      </c>
      <c r="C1157" s="42" t="str">
        <f>IF(ISERROR(VLOOKUP(B1157,'Aigen18-RF'!$C$3:$C$23,1,0)),"Нет","Да")</f>
        <v>Да</v>
      </c>
      <c r="D1157" s="43">
        <f t="shared" si="36"/>
        <v>365</v>
      </c>
      <c r="E1157" s="44">
        <f>ROUND(('Все выпуски'!$L$3*'Все выпуски'!$L$6/100)/365*(B1157-IF(C1157="Нет",VLOOKUP(A1157,'Aigen18-RF'!$A$2:$C$23,3,0),VLOOKUP((A1157-1),'Aigen18-RF'!$A$2:$C$23,3,0))),2)</f>
        <v>9.9700000000000006</v>
      </c>
      <c r="G1157" s="43">
        <f>COUNTIF(D1158:$D$1857,365)</f>
        <v>494</v>
      </c>
      <c r="H1157" s="43">
        <f>COUNTIF(D1158:$D$1857,366)</f>
        <v>206</v>
      </c>
      <c r="I1157" s="2"/>
    </row>
    <row r="1158" spans="1:9" x14ac:dyDescent="0.25">
      <c r="A1158" s="1">
        <f>COUNTIF($C$2:C1158,"Да")</f>
        <v>13</v>
      </c>
      <c r="B1158" s="45">
        <f t="shared" si="37"/>
        <v>46259</v>
      </c>
      <c r="C1158" s="42" t="str">
        <f>IF(ISERROR(VLOOKUP(B1158,'Aigen18-RF'!$C$3:$C$23,1,0)),"Нет","Да")</f>
        <v>Нет</v>
      </c>
      <c r="D1158" s="43">
        <f t="shared" si="36"/>
        <v>365</v>
      </c>
      <c r="E1158" s="44">
        <f>ROUND(('Все выпуски'!$L$3*'Все выпуски'!$L$6/100)/365*(B1158-IF(C1158="Нет",VLOOKUP(A1158,'Aigen18-RF'!$A$2:$C$23,3,0),VLOOKUP((A1158-1),'Aigen18-RF'!$A$2:$C$23,3,0))),2)</f>
        <v>0.11</v>
      </c>
      <c r="G1158" s="43">
        <f>COUNTIF(D1159:$D$1857,365)</f>
        <v>493</v>
      </c>
      <c r="H1158" s="43">
        <f>COUNTIF(D1159:$D$1857,366)</f>
        <v>206</v>
      </c>
      <c r="I1158" s="2"/>
    </row>
    <row r="1159" spans="1:9" x14ac:dyDescent="0.25">
      <c r="A1159" s="1">
        <f>COUNTIF($C$2:C1159,"Да")</f>
        <v>13</v>
      </c>
      <c r="B1159" s="45">
        <f t="shared" si="37"/>
        <v>46260</v>
      </c>
      <c r="C1159" s="42" t="str">
        <f>IF(ISERROR(VLOOKUP(B1159,'Aigen18-RF'!$C$3:$C$23,1,0)),"Нет","Да")</f>
        <v>Нет</v>
      </c>
      <c r="D1159" s="43">
        <f t="shared" si="36"/>
        <v>365</v>
      </c>
      <c r="E1159" s="44">
        <f>ROUND(('Все выпуски'!$L$3*'Все выпуски'!$L$6/100)/365*(B1159-IF(C1159="Нет",VLOOKUP(A1159,'Aigen18-RF'!$A$2:$C$23,3,0),VLOOKUP((A1159-1),'Aigen18-RF'!$A$2:$C$23,3,0))),2)</f>
        <v>0.22</v>
      </c>
      <c r="G1159" s="43">
        <f>COUNTIF(D1160:$D$1857,365)</f>
        <v>492</v>
      </c>
      <c r="H1159" s="43">
        <f>COUNTIF(D1160:$D$1857,366)</f>
        <v>206</v>
      </c>
      <c r="I1159" s="2"/>
    </row>
    <row r="1160" spans="1:9" x14ac:dyDescent="0.25">
      <c r="A1160" s="1">
        <f>COUNTIF($C$2:C1160,"Да")</f>
        <v>13</v>
      </c>
      <c r="B1160" s="45">
        <f t="shared" si="37"/>
        <v>46261</v>
      </c>
      <c r="C1160" s="42" t="str">
        <f>IF(ISERROR(VLOOKUP(B1160,'Aigen18-RF'!$C$3:$C$23,1,0)),"Нет","Да")</f>
        <v>Нет</v>
      </c>
      <c r="D1160" s="43">
        <f t="shared" si="36"/>
        <v>365</v>
      </c>
      <c r="E1160" s="44">
        <f>ROUND(('Все выпуски'!$L$3*'Все выпуски'!$L$6/100)/365*(B1160-IF(C1160="Нет",VLOOKUP(A1160,'Aigen18-RF'!$A$2:$C$23,3,0),VLOOKUP((A1160-1),'Aigen18-RF'!$A$2:$C$23,3,0))),2)</f>
        <v>0.33</v>
      </c>
      <c r="G1160" s="43">
        <f>COUNTIF(D1161:$D$1857,365)</f>
        <v>491</v>
      </c>
      <c r="H1160" s="43">
        <f>COUNTIF(D1161:$D$1857,366)</f>
        <v>206</v>
      </c>
      <c r="I1160" s="2"/>
    </row>
    <row r="1161" spans="1:9" x14ac:dyDescent="0.25">
      <c r="A1161" s="1">
        <f>COUNTIF($C$2:C1161,"Да")</f>
        <v>13</v>
      </c>
      <c r="B1161" s="45">
        <f t="shared" si="37"/>
        <v>46262</v>
      </c>
      <c r="C1161" s="42" t="str">
        <f>IF(ISERROR(VLOOKUP(B1161,'Aigen18-RF'!$C$3:$C$23,1,0)),"Нет","Да")</f>
        <v>Нет</v>
      </c>
      <c r="D1161" s="43">
        <f t="shared" si="36"/>
        <v>365</v>
      </c>
      <c r="E1161" s="44">
        <f>ROUND(('Все выпуски'!$L$3*'Все выпуски'!$L$6/100)/365*(B1161-IF(C1161="Нет",VLOOKUP(A1161,'Aigen18-RF'!$A$2:$C$23,3,0),VLOOKUP((A1161-1),'Aigen18-RF'!$A$2:$C$23,3,0))),2)</f>
        <v>0.44</v>
      </c>
      <c r="G1161" s="43">
        <f>COUNTIF(D1162:$D$1857,365)</f>
        <v>490</v>
      </c>
      <c r="H1161" s="43">
        <f>COUNTIF(D1162:$D$1857,366)</f>
        <v>206</v>
      </c>
      <c r="I1161" s="2"/>
    </row>
    <row r="1162" spans="1:9" x14ac:dyDescent="0.25">
      <c r="A1162" s="1">
        <f>COUNTIF($C$2:C1162,"Да")</f>
        <v>13</v>
      </c>
      <c r="B1162" s="45">
        <f t="shared" si="37"/>
        <v>46263</v>
      </c>
      <c r="C1162" s="42" t="str">
        <f>IF(ISERROR(VLOOKUP(B1162,'Aigen18-RF'!$C$3:$C$23,1,0)),"Нет","Да")</f>
        <v>Нет</v>
      </c>
      <c r="D1162" s="43">
        <f t="shared" si="36"/>
        <v>365</v>
      </c>
      <c r="E1162" s="44">
        <f>ROUND(('Все выпуски'!$L$3*'Все выпуски'!$L$6/100)/365*(B1162-IF(C1162="Нет",VLOOKUP(A1162,'Aigen18-RF'!$A$2:$C$23,3,0),VLOOKUP((A1162-1),'Aigen18-RF'!$A$2:$C$23,3,0))),2)</f>
        <v>0.55000000000000004</v>
      </c>
      <c r="G1162" s="43">
        <f>COUNTIF(D1163:$D$1857,365)</f>
        <v>489</v>
      </c>
      <c r="H1162" s="43">
        <f>COUNTIF(D1163:$D$1857,366)</f>
        <v>206</v>
      </c>
      <c r="I1162" s="2"/>
    </row>
    <row r="1163" spans="1:9" x14ac:dyDescent="0.25">
      <c r="A1163" s="1">
        <f>COUNTIF($C$2:C1163,"Да")</f>
        <v>13</v>
      </c>
      <c r="B1163" s="45">
        <f t="shared" si="37"/>
        <v>46264</v>
      </c>
      <c r="C1163" s="42" t="str">
        <f>IF(ISERROR(VLOOKUP(B1163,'Aigen18-RF'!$C$3:$C$23,1,0)),"Нет","Да")</f>
        <v>Нет</v>
      </c>
      <c r="D1163" s="43">
        <f t="shared" si="36"/>
        <v>365</v>
      </c>
      <c r="E1163" s="44">
        <f>ROUND(('Все выпуски'!$L$3*'Все выпуски'!$L$6/100)/365*(B1163-IF(C1163="Нет",VLOOKUP(A1163,'Aigen18-RF'!$A$2:$C$23,3,0),VLOOKUP((A1163-1),'Aigen18-RF'!$A$2:$C$23,3,0))),2)</f>
        <v>0.66</v>
      </c>
      <c r="G1163" s="43">
        <f>COUNTIF(D1164:$D$1857,365)</f>
        <v>488</v>
      </c>
      <c r="H1163" s="43">
        <f>COUNTIF(D1164:$D$1857,366)</f>
        <v>206</v>
      </c>
      <c r="I1163" s="2"/>
    </row>
    <row r="1164" spans="1:9" x14ac:dyDescent="0.25">
      <c r="A1164" s="1">
        <f>COUNTIF($C$2:C1164,"Да")</f>
        <v>13</v>
      </c>
      <c r="B1164" s="45">
        <f t="shared" si="37"/>
        <v>46265</v>
      </c>
      <c r="C1164" s="42" t="str">
        <f>IF(ISERROR(VLOOKUP(B1164,'Aigen18-RF'!$C$3:$C$23,1,0)),"Нет","Да")</f>
        <v>Нет</v>
      </c>
      <c r="D1164" s="43">
        <f t="shared" si="36"/>
        <v>365</v>
      </c>
      <c r="E1164" s="44">
        <f>ROUND(('Все выпуски'!$L$3*'Все выпуски'!$L$6/100)/365*(B1164-IF(C1164="Нет",VLOOKUP(A1164,'Aigen18-RF'!$A$2:$C$23,3,0),VLOOKUP((A1164-1),'Aigen18-RF'!$A$2:$C$23,3,0))),2)</f>
        <v>0.77</v>
      </c>
      <c r="G1164" s="43">
        <f>COUNTIF(D1165:$D$1857,365)</f>
        <v>487</v>
      </c>
      <c r="H1164" s="43">
        <f>COUNTIF(D1165:$D$1857,366)</f>
        <v>206</v>
      </c>
      <c r="I1164" s="2"/>
    </row>
    <row r="1165" spans="1:9" x14ac:dyDescent="0.25">
      <c r="A1165" s="1">
        <f>COUNTIF($C$2:C1165,"Да")</f>
        <v>13</v>
      </c>
      <c r="B1165" s="45">
        <f t="shared" si="37"/>
        <v>46266</v>
      </c>
      <c r="C1165" s="42" t="str">
        <f>IF(ISERROR(VLOOKUP(B1165,'Aigen18-RF'!$C$3:$C$23,1,0)),"Нет","Да")</f>
        <v>Нет</v>
      </c>
      <c r="D1165" s="43">
        <f t="shared" si="36"/>
        <v>365</v>
      </c>
      <c r="E1165" s="44">
        <f>ROUND(('Все выпуски'!$L$3*'Все выпуски'!$L$6/100)/365*(B1165-IF(C1165="Нет",VLOOKUP(A1165,'Aigen18-RF'!$A$2:$C$23,3,0),VLOOKUP((A1165-1),'Aigen18-RF'!$A$2:$C$23,3,0))),2)</f>
        <v>0.88</v>
      </c>
      <c r="G1165" s="43">
        <f>COUNTIF(D1166:$D$1857,365)</f>
        <v>486</v>
      </c>
      <c r="H1165" s="43">
        <f>COUNTIF(D1166:$D$1857,366)</f>
        <v>206</v>
      </c>
      <c r="I1165" s="2"/>
    </row>
    <row r="1166" spans="1:9" x14ac:dyDescent="0.25">
      <c r="A1166" s="1">
        <f>COUNTIF($C$2:C1166,"Да")</f>
        <v>13</v>
      </c>
      <c r="B1166" s="45">
        <f t="shared" si="37"/>
        <v>46267</v>
      </c>
      <c r="C1166" s="42" t="str">
        <f>IF(ISERROR(VLOOKUP(B1166,'Aigen18-RF'!$C$3:$C$23,1,0)),"Нет","Да")</f>
        <v>Нет</v>
      </c>
      <c r="D1166" s="43">
        <f t="shared" si="36"/>
        <v>365</v>
      </c>
      <c r="E1166" s="44">
        <f>ROUND(('Все выпуски'!$L$3*'Все выпуски'!$L$6/100)/365*(B1166-IF(C1166="Нет",VLOOKUP(A1166,'Aigen18-RF'!$A$2:$C$23,3,0),VLOOKUP((A1166-1),'Aigen18-RF'!$A$2:$C$23,3,0))),2)</f>
        <v>0.99</v>
      </c>
      <c r="G1166" s="43">
        <f>COUNTIF(D1167:$D$1857,365)</f>
        <v>485</v>
      </c>
      <c r="H1166" s="43">
        <f>COUNTIF(D1167:$D$1857,366)</f>
        <v>206</v>
      </c>
      <c r="I1166" s="2"/>
    </row>
    <row r="1167" spans="1:9" x14ac:dyDescent="0.25">
      <c r="A1167" s="1">
        <f>COUNTIF($C$2:C1167,"Да")</f>
        <v>13</v>
      </c>
      <c r="B1167" s="45">
        <f t="shared" si="37"/>
        <v>46268</v>
      </c>
      <c r="C1167" s="42" t="str">
        <f>IF(ISERROR(VLOOKUP(B1167,'Aigen18-RF'!$C$3:$C$23,1,0)),"Нет","Да")</f>
        <v>Нет</v>
      </c>
      <c r="D1167" s="43">
        <f t="shared" si="36"/>
        <v>365</v>
      </c>
      <c r="E1167" s="44">
        <f>ROUND(('Все выпуски'!$L$3*'Все выпуски'!$L$6/100)/365*(B1167-IF(C1167="Нет",VLOOKUP(A1167,'Aigen18-RF'!$A$2:$C$23,3,0),VLOOKUP((A1167-1),'Aigen18-RF'!$A$2:$C$23,3,0))),2)</f>
        <v>1.1000000000000001</v>
      </c>
      <c r="G1167" s="43">
        <f>COUNTIF(D1168:$D$1857,365)</f>
        <v>484</v>
      </c>
      <c r="H1167" s="43">
        <f>COUNTIF(D1168:$D$1857,366)</f>
        <v>206</v>
      </c>
      <c r="I1167" s="2"/>
    </row>
    <row r="1168" spans="1:9" x14ac:dyDescent="0.25">
      <c r="A1168" s="1">
        <f>COUNTIF($C$2:C1168,"Да")</f>
        <v>13</v>
      </c>
      <c r="B1168" s="45">
        <f t="shared" si="37"/>
        <v>46269</v>
      </c>
      <c r="C1168" s="42" t="str">
        <f>IF(ISERROR(VLOOKUP(B1168,'Aigen18-RF'!$C$3:$C$23,1,0)),"Нет","Да")</f>
        <v>Нет</v>
      </c>
      <c r="D1168" s="43">
        <f t="shared" si="36"/>
        <v>365</v>
      </c>
      <c r="E1168" s="44">
        <f>ROUND(('Все выпуски'!$L$3*'Все выпуски'!$L$6/100)/365*(B1168-IF(C1168="Нет",VLOOKUP(A1168,'Aigen18-RF'!$A$2:$C$23,3,0),VLOOKUP((A1168-1),'Aigen18-RF'!$A$2:$C$23,3,0))),2)</f>
        <v>1.21</v>
      </c>
      <c r="G1168" s="43">
        <f>COUNTIF(D1169:$D$1857,365)</f>
        <v>483</v>
      </c>
      <c r="H1168" s="43">
        <f>COUNTIF(D1169:$D$1857,366)</f>
        <v>206</v>
      </c>
      <c r="I1168" s="2"/>
    </row>
    <row r="1169" spans="1:9" x14ac:dyDescent="0.25">
      <c r="A1169" s="1">
        <f>COUNTIF($C$2:C1169,"Да")</f>
        <v>13</v>
      </c>
      <c r="B1169" s="45">
        <f t="shared" si="37"/>
        <v>46270</v>
      </c>
      <c r="C1169" s="42" t="str">
        <f>IF(ISERROR(VLOOKUP(B1169,'Aigen18-RF'!$C$3:$C$23,1,0)),"Нет","Да")</f>
        <v>Нет</v>
      </c>
      <c r="D1169" s="43">
        <f t="shared" si="36"/>
        <v>365</v>
      </c>
      <c r="E1169" s="44">
        <f>ROUND(('Все выпуски'!$L$3*'Все выпуски'!$L$6/100)/365*(B1169-IF(C1169="Нет",VLOOKUP(A1169,'Aigen18-RF'!$A$2:$C$23,3,0),VLOOKUP((A1169-1),'Aigen18-RF'!$A$2:$C$23,3,0))),2)</f>
        <v>1.32</v>
      </c>
      <c r="G1169" s="43">
        <f>COUNTIF(D1170:$D$1857,365)</f>
        <v>482</v>
      </c>
      <c r="H1169" s="43">
        <f>COUNTIF(D1170:$D$1857,366)</f>
        <v>206</v>
      </c>
      <c r="I1169" s="2"/>
    </row>
    <row r="1170" spans="1:9" x14ac:dyDescent="0.25">
      <c r="A1170" s="1">
        <f>COUNTIF($C$2:C1170,"Да")</f>
        <v>13</v>
      </c>
      <c r="B1170" s="45">
        <f t="shared" si="37"/>
        <v>46271</v>
      </c>
      <c r="C1170" s="42" t="str">
        <f>IF(ISERROR(VLOOKUP(B1170,'Aigen18-RF'!$C$3:$C$23,1,0)),"Нет","Да")</f>
        <v>Нет</v>
      </c>
      <c r="D1170" s="43">
        <f t="shared" si="36"/>
        <v>365</v>
      </c>
      <c r="E1170" s="44">
        <f>ROUND(('Все выпуски'!$L$3*'Все выпуски'!$L$6/100)/365*(B1170-IF(C1170="Нет",VLOOKUP(A1170,'Aigen18-RF'!$A$2:$C$23,3,0),VLOOKUP((A1170-1),'Aigen18-RF'!$A$2:$C$23,3,0))),2)</f>
        <v>1.42</v>
      </c>
      <c r="G1170" s="43">
        <f>COUNTIF(D1171:$D$1857,365)</f>
        <v>481</v>
      </c>
      <c r="H1170" s="43">
        <f>COUNTIF(D1171:$D$1857,366)</f>
        <v>206</v>
      </c>
      <c r="I1170" s="2"/>
    </row>
    <row r="1171" spans="1:9" x14ac:dyDescent="0.25">
      <c r="A1171" s="1">
        <f>COUNTIF($C$2:C1171,"Да")</f>
        <v>13</v>
      </c>
      <c r="B1171" s="45">
        <f t="shared" si="37"/>
        <v>46272</v>
      </c>
      <c r="C1171" s="42" t="str">
        <f>IF(ISERROR(VLOOKUP(B1171,'Aigen18-RF'!$C$3:$C$23,1,0)),"Нет","Да")</f>
        <v>Нет</v>
      </c>
      <c r="D1171" s="43">
        <f t="shared" si="36"/>
        <v>365</v>
      </c>
      <c r="E1171" s="44">
        <f>ROUND(('Все выпуски'!$L$3*'Все выпуски'!$L$6/100)/365*(B1171-IF(C1171="Нет",VLOOKUP(A1171,'Aigen18-RF'!$A$2:$C$23,3,0),VLOOKUP((A1171-1),'Aigen18-RF'!$A$2:$C$23,3,0))),2)</f>
        <v>1.53</v>
      </c>
      <c r="G1171" s="43">
        <f>COUNTIF(D1172:$D$1857,365)</f>
        <v>480</v>
      </c>
      <c r="H1171" s="43">
        <f>COUNTIF(D1172:$D$1857,366)</f>
        <v>206</v>
      </c>
      <c r="I1171" s="2"/>
    </row>
    <row r="1172" spans="1:9" x14ac:dyDescent="0.25">
      <c r="A1172" s="1">
        <f>COUNTIF($C$2:C1172,"Да")</f>
        <v>13</v>
      </c>
      <c r="B1172" s="45">
        <f t="shared" si="37"/>
        <v>46273</v>
      </c>
      <c r="C1172" s="42" t="str">
        <f>IF(ISERROR(VLOOKUP(B1172,'Aigen18-RF'!$C$3:$C$23,1,0)),"Нет","Да")</f>
        <v>Нет</v>
      </c>
      <c r="D1172" s="43">
        <f t="shared" si="36"/>
        <v>365</v>
      </c>
      <c r="E1172" s="44">
        <f>ROUND(('Все выпуски'!$L$3*'Все выпуски'!$L$6/100)/365*(B1172-IF(C1172="Нет",VLOOKUP(A1172,'Aigen18-RF'!$A$2:$C$23,3,0),VLOOKUP((A1172-1),'Aigen18-RF'!$A$2:$C$23,3,0))),2)</f>
        <v>1.64</v>
      </c>
      <c r="G1172" s="43">
        <f>COUNTIF(D1173:$D$1857,365)</f>
        <v>479</v>
      </c>
      <c r="H1172" s="43">
        <f>COUNTIF(D1173:$D$1857,366)</f>
        <v>206</v>
      </c>
      <c r="I1172" s="2"/>
    </row>
    <row r="1173" spans="1:9" x14ac:dyDescent="0.25">
      <c r="A1173" s="1">
        <f>COUNTIF($C$2:C1173,"Да")</f>
        <v>13</v>
      </c>
      <c r="B1173" s="45">
        <f t="shared" si="37"/>
        <v>46274</v>
      </c>
      <c r="C1173" s="42" t="str">
        <f>IF(ISERROR(VLOOKUP(B1173,'Aigen18-RF'!$C$3:$C$23,1,0)),"Нет","Да")</f>
        <v>Нет</v>
      </c>
      <c r="D1173" s="43">
        <f t="shared" si="36"/>
        <v>365</v>
      </c>
      <c r="E1173" s="44">
        <f>ROUND(('Все выпуски'!$L$3*'Все выпуски'!$L$6/100)/365*(B1173-IF(C1173="Нет",VLOOKUP(A1173,'Aigen18-RF'!$A$2:$C$23,3,0),VLOOKUP((A1173-1),'Aigen18-RF'!$A$2:$C$23,3,0))),2)</f>
        <v>1.75</v>
      </c>
      <c r="G1173" s="43">
        <f>COUNTIF(D1174:$D$1857,365)</f>
        <v>478</v>
      </c>
      <c r="H1173" s="43">
        <f>COUNTIF(D1174:$D$1857,366)</f>
        <v>206</v>
      </c>
      <c r="I1173" s="2"/>
    </row>
    <row r="1174" spans="1:9" x14ac:dyDescent="0.25">
      <c r="A1174" s="1">
        <f>COUNTIF($C$2:C1174,"Да")</f>
        <v>13</v>
      </c>
      <c r="B1174" s="45">
        <f t="shared" si="37"/>
        <v>46275</v>
      </c>
      <c r="C1174" s="42" t="str">
        <f>IF(ISERROR(VLOOKUP(B1174,'Aigen18-RF'!$C$3:$C$23,1,0)),"Нет","Да")</f>
        <v>Нет</v>
      </c>
      <c r="D1174" s="43">
        <f t="shared" si="36"/>
        <v>365</v>
      </c>
      <c r="E1174" s="44">
        <f>ROUND(('Все выпуски'!$L$3*'Все выпуски'!$L$6/100)/365*(B1174-IF(C1174="Нет",VLOOKUP(A1174,'Aigen18-RF'!$A$2:$C$23,3,0),VLOOKUP((A1174-1),'Aigen18-RF'!$A$2:$C$23,3,0))),2)</f>
        <v>1.86</v>
      </c>
      <c r="G1174" s="43">
        <f>COUNTIF(D1175:$D$1857,365)</f>
        <v>477</v>
      </c>
      <c r="H1174" s="43">
        <f>COUNTIF(D1175:$D$1857,366)</f>
        <v>206</v>
      </c>
      <c r="I1174" s="2"/>
    </row>
    <row r="1175" spans="1:9" x14ac:dyDescent="0.25">
      <c r="A1175" s="1">
        <f>COUNTIF($C$2:C1175,"Да")</f>
        <v>13</v>
      </c>
      <c r="B1175" s="45">
        <f t="shared" si="37"/>
        <v>46276</v>
      </c>
      <c r="C1175" s="42" t="str">
        <f>IF(ISERROR(VLOOKUP(B1175,'Aigen18-RF'!$C$3:$C$23,1,0)),"Нет","Да")</f>
        <v>Нет</v>
      </c>
      <c r="D1175" s="43">
        <f t="shared" si="36"/>
        <v>365</v>
      </c>
      <c r="E1175" s="44">
        <f>ROUND(('Все выпуски'!$L$3*'Все выпуски'!$L$6/100)/365*(B1175-IF(C1175="Нет",VLOOKUP(A1175,'Aigen18-RF'!$A$2:$C$23,3,0),VLOOKUP((A1175-1),'Aigen18-RF'!$A$2:$C$23,3,0))),2)</f>
        <v>1.97</v>
      </c>
      <c r="G1175" s="43">
        <f>COUNTIF(D1176:$D$1857,365)</f>
        <v>476</v>
      </c>
      <c r="H1175" s="43">
        <f>COUNTIF(D1176:$D$1857,366)</f>
        <v>206</v>
      </c>
      <c r="I1175" s="2"/>
    </row>
    <row r="1176" spans="1:9" x14ac:dyDescent="0.25">
      <c r="A1176" s="1">
        <f>COUNTIF($C$2:C1176,"Да")</f>
        <v>13</v>
      </c>
      <c r="B1176" s="45">
        <f t="shared" si="37"/>
        <v>46277</v>
      </c>
      <c r="C1176" s="42" t="str">
        <f>IF(ISERROR(VLOOKUP(B1176,'Aigen18-RF'!$C$3:$C$23,1,0)),"Нет","Да")</f>
        <v>Нет</v>
      </c>
      <c r="D1176" s="43">
        <f t="shared" si="36"/>
        <v>365</v>
      </c>
      <c r="E1176" s="44">
        <f>ROUND(('Все выпуски'!$L$3*'Все выпуски'!$L$6/100)/365*(B1176-IF(C1176="Нет",VLOOKUP(A1176,'Aigen18-RF'!$A$2:$C$23,3,0),VLOOKUP((A1176-1),'Aigen18-RF'!$A$2:$C$23,3,0))),2)</f>
        <v>2.08</v>
      </c>
      <c r="G1176" s="43">
        <f>COUNTIF(D1177:$D$1857,365)</f>
        <v>475</v>
      </c>
      <c r="H1176" s="43">
        <f>COUNTIF(D1177:$D$1857,366)</f>
        <v>206</v>
      </c>
      <c r="I1176" s="2"/>
    </row>
    <row r="1177" spans="1:9" x14ac:dyDescent="0.25">
      <c r="A1177" s="1">
        <f>COUNTIF($C$2:C1177,"Да")</f>
        <v>13</v>
      </c>
      <c r="B1177" s="45">
        <f t="shared" si="37"/>
        <v>46278</v>
      </c>
      <c r="C1177" s="42" t="str">
        <f>IF(ISERROR(VLOOKUP(B1177,'Aigen18-RF'!$C$3:$C$23,1,0)),"Нет","Да")</f>
        <v>Нет</v>
      </c>
      <c r="D1177" s="43">
        <f t="shared" si="36"/>
        <v>365</v>
      </c>
      <c r="E1177" s="44">
        <f>ROUND(('Все выпуски'!$L$3*'Все выпуски'!$L$6/100)/365*(B1177-IF(C1177="Нет",VLOOKUP(A1177,'Aigen18-RF'!$A$2:$C$23,3,0),VLOOKUP((A1177-1),'Aigen18-RF'!$A$2:$C$23,3,0))),2)</f>
        <v>2.19</v>
      </c>
      <c r="G1177" s="43">
        <f>COUNTIF(D1178:$D$1857,365)</f>
        <v>474</v>
      </c>
      <c r="H1177" s="43">
        <f>COUNTIF(D1178:$D$1857,366)</f>
        <v>206</v>
      </c>
      <c r="I1177" s="2"/>
    </row>
    <row r="1178" spans="1:9" x14ac:dyDescent="0.25">
      <c r="A1178" s="1">
        <f>COUNTIF($C$2:C1178,"Да")</f>
        <v>13</v>
      </c>
      <c r="B1178" s="45">
        <f t="shared" si="37"/>
        <v>46279</v>
      </c>
      <c r="C1178" s="42" t="str">
        <f>IF(ISERROR(VLOOKUP(B1178,'Aigen18-RF'!$C$3:$C$23,1,0)),"Нет","Да")</f>
        <v>Нет</v>
      </c>
      <c r="D1178" s="43">
        <f t="shared" si="36"/>
        <v>365</v>
      </c>
      <c r="E1178" s="44">
        <f>ROUND(('Все выпуски'!$L$3*'Все выпуски'!$L$6/100)/365*(B1178-IF(C1178="Нет",VLOOKUP(A1178,'Aigen18-RF'!$A$2:$C$23,3,0),VLOOKUP((A1178-1),'Aigen18-RF'!$A$2:$C$23,3,0))),2)</f>
        <v>2.2999999999999998</v>
      </c>
      <c r="G1178" s="43">
        <f>COUNTIF(D1179:$D$1857,365)</f>
        <v>473</v>
      </c>
      <c r="H1178" s="43">
        <f>COUNTIF(D1179:$D$1857,366)</f>
        <v>206</v>
      </c>
      <c r="I1178" s="2"/>
    </row>
    <row r="1179" spans="1:9" x14ac:dyDescent="0.25">
      <c r="A1179" s="1">
        <f>COUNTIF($C$2:C1179,"Да")</f>
        <v>13</v>
      </c>
      <c r="B1179" s="45">
        <f t="shared" si="37"/>
        <v>46280</v>
      </c>
      <c r="C1179" s="42" t="str">
        <f>IF(ISERROR(VLOOKUP(B1179,'Aigen18-RF'!$C$3:$C$23,1,0)),"Нет","Да")</f>
        <v>Нет</v>
      </c>
      <c r="D1179" s="43">
        <f t="shared" si="36"/>
        <v>365</v>
      </c>
      <c r="E1179" s="44">
        <f>ROUND(('Все выпуски'!$L$3*'Все выпуски'!$L$6/100)/365*(B1179-IF(C1179="Нет",VLOOKUP(A1179,'Aigen18-RF'!$A$2:$C$23,3,0),VLOOKUP((A1179-1),'Aigen18-RF'!$A$2:$C$23,3,0))),2)</f>
        <v>2.41</v>
      </c>
      <c r="G1179" s="43">
        <f>COUNTIF(D1180:$D$1857,365)</f>
        <v>472</v>
      </c>
      <c r="H1179" s="43">
        <f>COUNTIF(D1180:$D$1857,366)</f>
        <v>206</v>
      </c>
      <c r="I1179" s="2"/>
    </row>
    <row r="1180" spans="1:9" x14ac:dyDescent="0.25">
      <c r="A1180" s="1">
        <f>COUNTIF($C$2:C1180,"Да")</f>
        <v>13</v>
      </c>
      <c r="B1180" s="45">
        <f t="shared" si="37"/>
        <v>46281</v>
      </c>
      <c r="C1180" s="42" t="str">
        <f>IF(ISERROR(VLOOKUP(B1180,'Aigen18-RF'!$C$3:$C$23,1,0)),"Нет","Да")</f>
        <v>Нет</v>
      </c>
      <c r="D1180" s="43">
        <f t="shared" si="36"/>
        <v>365</v>
      </c>
      <c r="E1180" s="44">
        <f>ROUND(('Все выпуски'!$L$3*'Все выпуски'!$L$6/100)/365*(B1180-IF(C1180="Нет",VLOOKUP(A1180,'Aigen18-RF'!$A$2:$C$23,3,0),VLOOKUP((A1180-1),'Aigen18-RF'!$A$2:$C$23,3,0))),2)</f>
        <v>2.52</v>
      </c>
      <c r="G1180" s="43">
        <f>COUNTIF(D1181:$D$1857,365)</f>
        <v>471</v>
      </c>
      <c r="H1180" s="43">
        <f>COUNTIF(D1181:$D$1857,366)</f>
        <v>206</v>
      </c>
      <c r="I1180" s="2"/>
    </row>
    <row r="1181" spans="1:9" x14ac:dyDescent="0.25">
      <c r="A1181" s="1">
        <f>COUNTIF($C$2:C1181,"Да")</f>
        <v>13</v>
      </c>
      <c r="B1181" s="45">
        <f t="shared" si="37"/>
        <v>46282</v>
      </c>
      <c r="C1181" s="42" t="str">
        <f>IF(ISERROR(VLOOKUP(B1181,'Aigen18-RF'!$C$3:$C$23,1,0)),"Нет","Да")</f>
        <v>Нет</v>
      </c>
      <c r="D1181" s="43">
        <f t="shared" si="36"/>
        <v>365</v>
      </c>
      <c r="E1181" s="44">
        <f>ROUND(('Все выпуски'!$L$3*'Все выпуски'!$L$6/100)/365*(B1181-IF(C1181="Нет",VLOOKUP(A1181,'Aigen18-RF'!$A$2:$C$23,3,0),VLOOKUP((A1181-1),'Aigen18-RF'!$A$2:$C$23,3,0))),2)</f>
        <v>2.63</v>
      </c>
      <c r="G1181" s="43">
        <f>COUNTIF(D1182:$D$1857,365)</f>
        <v>470</v>
      </c>
      <c r="H1181" s="43">
        <f>COUNTIF(D1182:$D$1857,366)</f>
        <v>206</v>
      </c>
      <c r="I1181" s="2"/>
    </row>
    <row r="1182" spans="1:9" x14ac:dyDescent="0.25">
      <c r="A1182" s="1">
        <f>COUNTIF($C$2:C1182,"Да")</f>
        <v>13</v>
      </c>
      <c r="B1182" s="45">
        <f t="shared" si="37"/>
        <v>46283</v>
      </c>
      <c r="C1182" s="42" t="str">
        <f>IF(ISERROR(VLOOKUP(B1182,'Aigen18-RF'!$C$3:$C$23,1,0)),"Нет","Да")</f>
        <v>Нет</v>
      </c>
      <c r="D1182" s="43">
        <f t="shared" si="36"/>
        <v>365</v>
      </c>
      <c r="E1182" s="44">
        <f>ROUND(('Все выпуски'!$L$3*'Все выпуски'!$L$6/100)/365*(B1182-IF(C1182="Нет",VLOOKUP(A1182,'Aigen18-RF'!$A$2:$C$23,3,0),VLOOKUP((A1182-1),'Aigen18-RF'!$A$2:$C$23,3,0))),2)</f>
        <v>2.74</v>
      </c>
      <c r="G1182" s="43">
        <f>COUNTIF(D1183:$D$1857,365)</f>
        <v>469</v>
      </c>
      <c r="H1182" s="43">
        <f>COUNTIF(D1183:$D$1857,366)</f>
        <v>206</v>
      </c>
      <c r="I1182" s="2"/>
    </row>
    <row r="1183" spans="1:9" x14ac:dyDescent="0.25">
      <c r="A1183" s="1">
        <f>COUNTIF($C$2:C1183,"Да")</f>
        <v>13</v>
      </c>
      <c r="B1183" s="45">
        <f t="shared" si="37"/>
        <v>46284</v>
      </c>
      <c r="C1183" s="42" t="str">
        <f>IF(ISERROR(VLOOKUP(B1183,'Aigen18-RF'!$C$3:$C$23,1,0)),"Нет","Да")</f>
        <v>Нет</v>
      </c>
      <c r="D1183" s="43">
        <f t="shared" si="36"/>
        <v>365</v>
      </c>
      <c r="E1183" s="44">
        <f>ROUND(('Все выпуски'!$L$3*'Все выпуски'!$L$6/100)/365*(B1183-IF(C1183="Нет",VLOOKUP(A1183,'Aigen18-RF'!$A$2:$C$23,3,0),VLOOKUP((A1183-1),'Aigen18-RF'!$A$2:$C$23,3,0))),2)</f>
        <v>2.85</v>
      </c>
      <c r="G1183" s="43">
        <f>COUNTIF(D1184:$D$1857,365)</f>
        <v>468</v>
      </c>
      <c r="H1183" s="43">
        <f>COUNTIF(D1184:$D$1857,366)</f>
        <v>206</v>
      </c>
      <c r="I1183" s="2"/>
    </row>
    <row r="1184" spans="1:9" x14ac:dyDescent="0.25">
      <c r="A1184" s="1">
        <f>COUNTIF($C$2:C1184,"Да")</f>
        <v>13</v>
      </c>
      <c r="B1184" s="45">
        <f t="shared" si="37"/>
        <v>46285</v>
      </c>
      <c r="C1184" s="42" t="str">
        <f>IF(ISERROR(VLOOKUP(B1184,'Aigen18-RF'!$C$3:$C$23,1,0)),"Нет","Да")</f>
        <v>Нет</v>
      </c>
      <c r="D1184" s="43">
        <f t="shared" si="36"/>
        <v>365</v>
      </c>
      <c r="E1184" s="44">
        <f>ROUND(('Все выпуски'!$L$3*'Все выпуски'!$L$6/100)/365*(B1184-IF(C1184="Нет",VLOOKUP(A1184,'Aigen18-RF'!$A$2:$C$23,3,0),VLOOKUP((A1184-1),'Aigen18-RF'!$A$2:$C$23,3,0))),2)</f>
        <v>2.96</v>
      </c>
      <c r="G1184" s="43">
        <f>COUNTIF(D1185:$D$1857,365)</f>
        <v>467</v>
      </c>
      <c r="H1184" s="43">
        <f>COUNTIF(D1185:$D$1857,366)</f>
        <v>206</v>
      </c>
      <c r="I1184" s="2"/>
    </row>
    <row r="1185" spans="1:9" x14ac:dyDescent="0.25">
      <c r="A1185" s="1">
        <f>COUNTIF($C$2:C1185,"Да")</f>
        <v>13</v>
      </c>
      <c r="B1185" s="45">
        <f t="shared" si="37"/>
        <v>46286</v>
      </c>
      <c r="C1185" s="42" t="str">
        <f>IF(ISERROR(VLOOKUP(B1185,'Aigen18-RF'!$C$3:$C$23,1,0)),"Нет","Да")</f>
        <v>Нет</v>
      </c>
      <c r="D1185" s="43">
        <f t="shared" si="36"/>
        <v>365</v>
      </c>
      <c r="E1185" s="44">
        <f>ROUND(('Все выпуски'!$L$3*'Все выпуски'!$L$6/100)/365*(B1185-IF(C1185="Нет",VLOOKUP(A1185,'Aigen18-RF'!$A$2:$C$23,3,0),VLOOKUP((A1185-1),'Aigen18-RF'!$A$2:$C$23,3,0))),2)</f>
        <v>3.07</v>
      </c>
      <c r="G1185" s="43">
        <f>COUNTIF(D1186:$D$1857,365)</f>
        <v>466</v>
      </c>
      <c r="H1185" s="43">
        <f>COUNTIF(D1186:$D$1857,366)</f>
        <v>206</v>
      </c>
      <c r="I1185" s="2"/>
    </row>
    <row r="1186" spans="1:9" x14ac:dyDescent="0.25">
      <c r="A1186" s="1">
        <f>COUNTIF($C$2:C1186,"Да")</f>
        <v>13</v>
      </c>
      <c r="B1186" s="45">
        <f t="shared" si="37"/>
        <v>46287</v>
      </c>
      <c r="C1186" s="42" t="str">
        <f>IF(ISERROR(VLOOKUP(B1186,'Aigen18-RF'!$C$3:$C$23,1,0)),"Нет","Да")</f>
        <v>Нет</v>
      </c>
      <c r="D1186" s="43">
        <f t="shared" si="36"/>
        <v>365</v>
      </c>
      <c r="E1186" s="44">
        <f>ROUND(('Все выпуски'!$L$3*'Все выпуски'!$L$6/100)/365*(B1186-IF(C1186="Нет",VLOOKUP(A1186,'Aigen18-RF'!$A$2:$C$23,3,0),VLOOKUP((A1186-1),'Aigen18-RF'!$A$2:$C$23,3,0))),2)</f>
        <v>3.18</v>
      </c>
      <c r="G1186" s="43">
        <f>COUNTIF(D1187:$D$1857,365)</f>
        <v>465</v>
      </c>
      <c r="H1186" s="43">
        <f>COUNTIF(D1187:$D$1857,366)</f>
        <v>206</v>
      </c>
      <c r="I1186" s="2"/>
    </row>
    <row r="1187" spans="1:9" x14ac:dyDescent="0.25">
      <c r="A1187" s="1">
        <f>COUNTIF($C$2:C1187,"Да")</f>
        <v>13</v>
      </c>
      <c r="B1187" s="45">
        <f t="shared" si="37"/>
        <v>46288</v>
      </c>
      <c r="C1187" s="42" t="str">
        <f>IF(ISERROR(VLOOKUP(B1187,'Aigen18-RF'!$C$3:$C$23,1,0)),"Нет","Да")</f>
        <v>Нет</v>
      </c>
      <c r="D1187" s="43">
        <f t="shared" si="36"/>
        <v>365</v>
      </c>
      <c r="E1187" s="44">
        <f>ROUND(('Все выпуски'!$L$3*'Все выпуски'!$L$6/100)/365*(B1187-IF(C1187="Нет",VLOOKUP(A1187,'Aigen18-RF'!$A$2:$C$23,3,0),VLOOKUP((A1187-1),'Aigen18-RF'!$A$2:$C$23,3,0))),2)</f>
        <v>3.29</v>
      </c>
      <c r="G1187" s="43">
        <f>COUNTIF(D1188:$D$1857,365)</f>
        <v>464</v>
      </c>
      <c r="H1187" s="43">
        <f>COUNTIF(D1188:$D$1857,366)</f>
        <v>206</v>
      </c>
      <c r="I1187" s="2"/>
    </row>
    <row r="1188" spans="1:9" x14ac:dyDescent="0.25">
      <c r="A1188" s="1">
        <f>COUNTIF($C$2:C1188,"Да")</f>
        <v>13</v>
      </c>
      <c r="B1188" s="45">
        <f t="shared" si="37"/>
        <v>46289</v>
      </c>
      <c r="C1188" s="42" t="str">
        <f>IF(ISERROR(VLOOKUP(B1188,'Aigen18-RF'!$C$3:$C$23,1,0)),"Нет","Да")</f>
        <v>Нет</v>
      </c>
      <c r="D1188" s="43">
        <f t="shared" si="36"/>
        <v>365</v>
      </c>
      <c r="E1188" s="44">
        <f>ROUND(('Все выпуски'!$L$3*'Все выпуски'!$L$6/100)/365*(B1188-IF(C1188="Нет",VLOOKUP(A1188,'Aigen18-RF'!$A$2:$C$23,3,0),VLOOKUP((A1188-1),'Aigen18-RF'!$A$2:$C$23,3,0))),2)</f>
        <v>3.4</v>
      </c>
      <c r="G1188" s="43">
        <f>COUNTIF(D1189:$D$1857,365)</f>
        <v>463</v>
      </c>
      <c r="H1188" s="43">
        <f>COUNTIF(D1189:$D$1857,366)</f>
        <v>206</v>
      </c>
      <c r="I1188" s="2"/>
    </row>
    <row r="1189" spans="1:9" x14ac:dyDescent="0.25">
      <c r="A1189" s="1">
        <f>COUNTIF($C$2:C1189,"Да")</f>
        <v>13</v>
      </c>
      <c r="B1189" s="45">
        <f t="shared" si="37"/>
        <v>46290</v>
      </c>
      <c r="C1189" s="42" t="str">
        <f>IF(ISERROR(VLOOKUP(B1189,'Aigen18-RF'!$C$3:$C$23,1,0)),"Нет","Да")</f>
        <v>Нет</v>
      </c>
      <c r="D1189" s="43">
        <f t="shared" si="36"/>
        <v>365</v>
      </c>
      <c r="E1189" s="44">
        <f>ROUND(('Все выпуски'!$L$3*'Все выпуски'!$L$6/100)/365*(B1189-IF(C1189="Нет",VLOOKUP(A1189,'Aigen18-RF'!$A$2:$C$23,3,0),VLOOKUP((A1189-1),'Aigen18-RF'!$A$2:$C$23,3,0))),2)</f>
        <v>3.51</v>
      </c>
      <c r="G1189" s="43">
        <f>COUNTIF(D1190:$D$1857,365)</f>
        <v>462</v>
      </c>
      <c r="H1189" s="43">
        <f>COUNTIF(D1190:$D$1857,366)</f>
        <v>206</v>
      </c>
      <c r="I1189" s="2"/>
    </row>
    <row r="1190" spans="1:9" x14ac:dyDescent="0.25">
      <c r="A1190" s="1">
        <f>COUNTIF($C$2:C1190,"Да")</f>
        <v>13</v>
      </c>
      <c r="B1190" s="45">
        <f t="shared" si="37"/>
        <v>46291</v>
      </c>
      <c r="C1190" s="42" t="str">
        <f>IF(ISERROR(VLOOKUP(B1190,'Aigen18-RF'!$C$3:$C$23,1,0)),"Нет","Да")</f>
        <v>Нет</v>
      </c>
      <c r="D1190" s="43">
        <f t="shared" si="36"/>
        <v>365</v>
      </c>
      <c r="E1190" s="44">
        <f>ROUND(('Все выпуски'!$L$3*'Все выпуски'!$L$6/100)/365*(B1190-IF(C1190="Нет",VLOOKUP(A1190,'Aigen18-RF'!$A$2:$C$23,3,0),VLOOKUP((A1190-1),'Aigen18-RF'!$A$2:$C$23,3,0))),2)</f>
        <v>3.62</v>
      </c>
      <c r="G1190" s="43">
        <f>COUNTIF(D1191:$D$1857,365)</f>
        <v>461</v>
      </c>
      <c r="H1190" s="43">
        <f>COUNTIF(D1191:$D$1857,366)</f>
        <v>206</v>
      </c>
      <c r="I1190" s="2"/>
    </row>
    <row r="1191" spans="1:9" x14ac:dyDescent="0.25">
      <c r="A1191" s="1">
        <f>COUNTIF($C$2:C1191,"Да")</f>
        <v>13</v>
      </c>
      <c r="B1191" s="45">
        <f t="shared" si="37"/>
        <v>46292</v>
      </c>
      <c r="C1191" s="42" t="str">
        <f>IF(ISERROR(VLOOKUP(B1191,'Aigen18-RF'!$C$3:$C$23,1,0)),"Нет","Да")</f>
        <v>Нет</v>
      </c>
      <c r="D1191" s="43">
        <f t="shared" si="36"/>
        <v>365</v>
      </c>
      <c r="E1191" s="44">
        <f>ROUND(('Все выпуски'!$L$3*'Все выпуски'!$L$6/100)/365*(B1191-IF(C1191="Нет",VLOOKUP(A1191,'Aigen18-RF'!$A$2:$C$23,3,0),VLOOKUP((A1191-1),'Aigen18-RF'!$A$2:$C$23,3,0))),2)</f>
        <v>3.73</v>
      </c>
      <c r="G1191" s="43">
        <f>COUNTIF(D1192:$D$1857,365)</f>
        <v>460</v>
      </c>
      <c r="H1191" s="43">
        <f>COUNTIF(D1192:$D$1857,366)</f>
        <v>206</v>
      </c>
      <c r="I1191" s="2"/>
    </row>
    <row r="1192" spans="1:9" x14ac:dyDescent="0.25">
      <c r="A1192" s="1">
        <f>COUNTIF($C$2:C1192,"Да")</f>
        <v>13</v>
      </c>
      <c r="B1192" s="45">
        <f t="shared" si="37"/>
        <v>46293</v>
      </c>
      <c r="C1192" s="42" t="str">
        <f>IF(ISERROR(VLOOKUP(B1192,'Aigen18-RF'!$C$3:$C$23,1,0)),"Нет","Да")</f>
        <v>Нет</v>
      </c>
      <c r="D1192" s="43">
        <f t="shared" si="36"/>
        <v>365</v>
      </c>
      <c r="E1192" s="44">
        <f>ROUND(('Все выпуски'!$L$3*'Все выпуски'!$L$6/100)/365*(B1192-IF(C1192="Нет",VLOOKUP(A1192,'Aigen18-RF'!$A$2:$C$23,3,0),VLOOKUP((A1192-1),'Aigen18-RF'!$A$2:$C$23,3,0))),2)</f>
        <v>3.84</v>
      </c>
      <c r="G1192" s="43">
        <f>COUNTIF(D1193:$D$1857,365)</f>
        <v>459</v>
      </c>
      <c r="H1192" s="43">
        <f>COUNTIF(D1193:$D$1857,366)</f>
        <v>206</v>
      </c>
      <c r="I1192" s="2"/>
    </row>
    <row r="1193" spans="1:9" x14ac:dyDescent="0.25">
      <c r="A1193" s="1">
        <f>COUNTIF($C$2:C1193,"Да")</f>
        <v>13</v>
      </c>
      <c r="B1193" s="45">
        <f t="shared" si="37"/>
        <v>46294</v>
      </c>
      <c r="C1193" s="42" t="str">
        <f>IF(ISERROR(VLOOKUP(B1193,'Aigen18-RF'!$C$3:$C$23,1,0)),"Нет","Да")</f>
        <v>Нет</v>
      </c>
      <c r="D1193" s="43">
        <f t="shared" si="36"/>
        <v>365</v>
      </c>
      <c r="E1193" s="44">
        <f>ROUND(('Все выпуски'!$L$3*'Все выпуски'!$L$6/100)/365*(B1193-IF(C1193="Нет",VLOOKUP(A1193,'Aigen18-RF'!$A$2:$C$23,3,0),VLOOKUP((A1193-1),'Aigen18-RF'!$A$2:$C$23,3,0))),2)</f>
        <v>3.95</v>
      </c>
      <c r="G1193" s="43">
        <f>COUNTIF(D1194:$D$1857,365)</f>
        <v>458</v>
      </c>
      <c r="H1193" s="43">
        <f>COUNTIF(D1194:$D$1857,366)</f>
        <v>206</v>
      </c>
      <c r="I1193" s="2"/>
    </row>
    <row r="1194" spans="1:9" x14ac:dyDescent="0.25">
      <c r="A1194" s="1">
        <f>COUNTIF($C$2:C1194,"Да")</f>
        <v>13</v>
      </c>
      <c r="B1194" s="45">
        <f t="shared" si="37"/>
        <v>46295</v>
      </c>
      <c r="C1194" s="42" t="str">
        <f>IF(ISERROR(VLOOKUP(B1194,'Aigen18-RF'!$C$3:$C$23,1,0)),"Нет","Да")</f>
        <v>Нет</v>
      </c>
      <c r="D1194" s="43">
        <f t="shared" si="36"/>
        <v>365</v>
      </c>
      <c r="E1194" s="44">
        <f>ROUND(('Все выпуски'!$L$3*'Все выпуски'!$L$6/100)/365*(B1194-IF(C1194="Нет",VLOOKUP(A1194,'Aigen18-RF'!$A$2:$C$23,3,0),VLOOKUP((A1194-1),'Aigen18-RF'!$A$2:$C$23,3,0))),2)</f>
        <v>4.05</v>
      </c>
      <c r="G1194" s="43">
        <f>COUNTIF(D1195:$D$1857,365)</f>
        <v>457</v>
      </c>
      <c r="H1194" s="43">
        <f>COUNTIF(D1195:$D$1857,366)</f>
        <v>206</v>
      </c>
      <c r="I1194" s="2"/>
    </row>
    <row r="1195" spans="1:9" x14ac:dyDescent="0.25">
      <c r="A1195" s="1">
        <f>COUNTIF($C$2:C1195,"Да")</f>
        <v>13</v>
      </c>
      <c r="B1195" s="45">
        <f t="shared" si="37"/>
        <v>46296</v>
      </c>
      <c r="C1195" s="42" t="str">
        <f>IF(ISERROR(VLOOKUP(B1195,'Aigen18-RF'!$C$3:$C$23,1,0)),"Нет","Да")</f>
        <v>Нет</v>
      </c>
      <c r="D1195" s="43">
        <f t="shared" si="36"/>
        <v>365</v>
      </c>
      <c r="E1195" s="44">
        <f>ROUND(('Все выпуски'!$L$3*'Все выпуски'!$L$6/100)/365*(B1195-IF(C1195="Нет",VLOOKUP(A1195,'Aigen18-RF'!$A$2:$C$23,3,0),VLOOKUP((A1195-1),'Aigen18-RF'!$A$2:$C$23,3,0))),2)</f>
        <v>4.16</v>
      </c>
      <c r="G1195" s="43">
        <f>COUNTIF(D1196:$D$1857,365)</f>
        <v>456</v>
      </c>
      <c r="H1195" s="43">
        <f>COUNTIF(D1196:$D$1857,366)</f>
        <v>206</v>
      </c>
      <c r="I1195" s="2"/>
    </row>
    <row r="1196" spans="1:9" x14ac:dyDescent="0.25">
      <c r="A1196" s="1">
        <f>COUNTIF($C$2:C1196,"Да")</f>
        <v>13</v>
      </c>
      <c r="B1196" s="45">
        <f t="shared" si="37"/>
        <v>46297</v>
      </c>
      <c r="C1196" s="42" t="str">
        <f>IF(ISERROR(VLOOKUP(B1196,'Aigen18-RF'!$C$3:$C$23,1,0)),"Нет","Да")</f>
        <v>Нет</v>
      </c>
      <c r="D1196" s="43">
        <f t="shared" si="36"/>
        <v>365</v>
      </c>
      <c r="E1196" s="44">
        <f>ROUND(('Все выпуски'!$L$3*'Все выпуски'!$L$6/100)/365*(B1196-IF(C1196="Нет",VLOOKUP(A1196,'Aigen18-RF'!$A$2:$C$23,3,0),VLOOKUP((A1196-1),'Aigen18-RF'!$A$2:$C$23,3,0))),2)</f>
        <v>4.2699999999999996</v>
      </c>
      <c r="G1196" s="43">
        <f>COUNTIF(D1197:$D$1857,365)</f>
        <v>455</v>
      </c>
      <c r="H1196" s="43">
        <f>COUNTIF(D1197:$D$1857,366)</f>
        <v>206</v>
      </c>
      <c r="I1196" s="2"/>
    </row>
    <row r="1197" spans="1:9" x14ac:dyDescent="0.25">
      <c r="A1197" s="1">
        <f>COUNTIF($C$2:C1197,"Да")</f>
        <v>13</v>
      </c>
      <c r="B1197" s="45">
        <f t="shared" si="37"/>
        <v>46298</v>
      </c>
      <c r="C1197" s="42" t="str">
        <f>IF(ISERROR(VLOOKUP(B1197,'Aigen18-RF'!$C$3:$C$23,1,0)),"Нет","Да")</f>
        <v>Нет</v>
      </c>
      <c r="D1197" s="43">
        <f t="shared" si="36"/>
        <v>365</v>
      </c>
      <c r="E1197" s="44">
        <f>ROUND(('Все выпуски'!$L$3*'Все выпуски'!$L$6/100)/365*(B1197-IF(C1197="Нет",VLOOKUP(A1197,'Aigen18-RF'!$A$2:$C$23,3,0),VLOOKUP((A1197-1),'Aigen18-RF'!$A$2:$C$23,3,0))),2)</f>
        <v>4.38</v>
      </c>
      <c r="G1197" s="43">
        <f>COUNTIF(D1198:$D$1857,365)</f>
        <v>454</v>
      </c>
      <c r="H1197" s="43">
        <f>COUNTIF(D1198:$D$1857,366)</f>
        <v>206</v>
      </c>
      <c r="I1197" s="2"/>
    </row>
    <row r="1198" spans="1:9" x14ac:dyDescent="0.25">
      <c r="A1198" s="1">
        <f>COUNTIF($C$2:C1198,"Да")</f>
        <v>13</v>
      </c>
      <c r="B1198" s="45">
        <f t="shared" si="37"/>
        <v>46299</v>
      </c>
      <c r="C1198" s="42" t="str">
        <f>IF(ISERROR(VLOOKUP(B1198,'Aigen18-RF'!$C$3:$C$23,1,0)),"Нет","Да")</f>
        <v>Нет</v>
      </c>
      <c r="D1198" s="43">
        <f t="shared" si="36"/>
        <v>365</v>
      </c>
      <c r="E1198" s="44">
        <f>ROUND(('Все выпуски'!$L$3*'Все выпуски'!$L$6/100)/365*(B1198-IF(C1198="Нет",VLOOKUP(A1198,'Aigen18-RF'!$A$2:$C$23,3,0),VLOOKUP((A1198-1),'Aigen18-RF'!$A$2:$C$23,3,0))),2)</f>
        <v>4.49</v>
      </c>
      <c r="G1198" s="43">
        <f>COUNTIF(D1199:$D$1857,365)</f>
        <v>453</v>
      </c>
      <c r="H1198" s="43">
        <f>COUNTIF(D1199:$D$1857,366)</f>
        <v>206</v>
      </c>
      <c r="I1198" s="2"/>
    </row>
    <row r="1199" spans="1:9" x14ac:dyDescent="0.25">
      <c r="A1199" s="1">
        <f>COUNTIF($C$2:C1199,"Да")</f>
        <v>13</v>
      </c>
      <c r="B1199" s="45">
        <f t="shared" si="37"/>
        <v>46300</v>
      </c>
      <c r="C1199" s="42" t="str">
        <f>IF(ISERROR(VLOOKUP(B1199,'Aigen18-RF'!$C$3:$C$23,1,0)),"Нет","Да")</f>
        <v>Нет</v>
      </c>
      <c r="D1199" s="43">
        <f t="shared" si="36"/>
        <v>365</v>
      </c>
      <c r="E1199" s="44">
        <f>ROUND(('Все выпуски'!$L$3*'Все выпуски'!$L$6/100)/365*(B1199-IF(C1199="Нет",VLOOKUP(A1199,'Aigen18-RF'!$A$2:$C$23,3,0),VLOOKUP((A1199-1),'Aigen18-RF'!$A$2:$C$23,3,0))),2)</f>
        <v>4.5999999999999996</v>
      </c>
      <c r="G1199" s="43">
        <f>COUNTIF(D1200:$D$1857,365)</f>
        <v>452</v>
      </c>
      <c r="H1199" s="43">
        <f>COUNTIF(D1200:$D$1857,366)</f>
        <v>206</v>
      </c>
      <c r="I1199" s="2"/>
    </row>
    <row r="1200" spans="1:9" x14ac:dyDescent="0.25">
      <c r="A1200" s="1">
        <f>COUNTIF($C$2:C1200,"Да")</f>
        <v>13</v>
      </c>
      <c r="B1200" s="45">
        <f t="shared" si="37"/>
        <v>46301</v>
      </c>
      <c r="C1200" s="42" t="str">
        <f>IF(ISERROR(VLOOKUP(B1200,'Aigen18-RF'!$C$3:$C$23,1,0)),"Нет","Да")</f>
        <v>Нет</v>
      </c>
      <c r="D1200" s="43">
        <f t="shared" si="36"/>
        <v>365</v>
      </c>
      <c r="E1200" s="44">
        <f>ROUND(('Все выпуски'!$L$3*'Все выпуски'!$L$6/100)/365*(B1200-IF(C1200="Нет",VLOOKUP(A1200,'Aigen18-RF'!$A$2:$C$23,3,0),VLOOKUP((A1200-1),'Aigen18-RF'!$A$2:$C$23,3,0))),2)</f>
        <v>4.71</v>
      </c>
      <c r="G1200" s="43">
        <f>COUNTIF(D1201:$D$1857,365)</f>
        <v>451</v>
      </c>
      <c r="H1200" s="43">
        <f>COUNTIF(D1201:$D$1857,366)</f>
        <v>206</v>
      </c>
      <c r="I1200" s="2"/>
    </row>
    <row r="1201" spans="1:9" x14ac:dyDescent="0.25">
      <c r="A1201" s="1">
        <f>COUNTIF($C$2:C1201,"Да")</f>
        <v>13</v>
      </c>
      <c r="B1201" s="45">
        <f t="shared" si="37"/>
        <v>46302</v>
      </c>
      <c r="C1201" s="42" t="str">
        <f>IF(ISERROR(VLOOKUP(B1201,'Aigen18-RF'!$C$3:$C$23,1,0)),"Нет","Да")</f>
        <v>Нет</v>
      </c>
      <c r="D1201" s="43">
        <f t="shared" si="36"/>
        <v>365</v>
      </c>
      <c r="E1201" s="44">
        <f>ROUND(('Все выпуски'!$L$3*'Все выпуски'!$L$6/100)/365*(B1201-IF(C1201="Нет",VLOOKUP(A1201,'Aigen18-RF'!$A$2:$C$23,3,0),VLOOKUP((A1201-1),'Aigen18-RF'!$A$2:$C$23,3,0))),2)</f>
        <v>4.82</v>
      </c>
      <c r="G1201" s="43">
        <f>COUNTIF(D1202:$D$1857,365)</f>
        <v>450</v>
      </c>
      <c r="H1201" s="43">
        <f>COUNTIF(D1202:$D$1857,366)</f>
        <v>206</v>
      </c>
      <c r="I1201" s="2"/>
    </row>
    <row r="1202" spans="1:9" x14ac:dyDescent="0.25">
      <c r="A1202" s="1">
        <f>COUNTIF($C$2:C1202,"Да")</f>
        <v>13</v>
      </c>
      <c r="B1202" s="45">
        <f t="shared" si="37"/>
        <v>46303</v>
      </c>
      <c r="C1202" s="42" t="str">
        <f>IF(ISERROR(VLOOKUP(B1202,'Aigen18-RF'!$C$3:$C$23,1,0)),"Нет","Да")</f>
        <v>Нет</v>
      </c>
      <c r="D1202" s="43">
        <f t="shared" si="36"/>
        <v>365</v>
      </c>
      <c r="E1202" s="44">
        <f>ROUND(('Все выпуски'!$L$3*'Все выпуски'!$L$6/100)/365*(B1202-IF(C1202="Нет",VLOOKUP(A1202,'Aigen18-RF'!$A$2:$C$23,3,0),VLOOKUP((A1202-1),'Aigen18-RF'!$A$2:$C$23,3,0))),2)</f>
        <v>4.93</v>
      </c>
      <c r="G1202" s="43">
        <f>COUNTIF(D1203:$D$1857,365)</f>
        <v>449</v>
      </c>
      <c r="H1202" s="43">
        <f>COUNTIF(D1203:$D$1857,366)</f>
        <v>206</v>
      </c>
      <c r="I1202" s="2"/>
    </row>
    <row r="1203" spans="1:9" x14ac:dyDescent="0.25">
      <c r="A1203" s="1">
        <f>COUNTIF($C$2:C1203,"Да")</f>
        <v>13</v>
      </c>
      <c r="B1203" s="45">
        <f t="shared" si="37"/>
        <v>46304</v>
      </c>
      <c r="C1203" s="42" t="str">
        <f>IF(ISERROR(VLOOKUP(B1203,'Aigen18-RF'!$C$3:$C$23,1,0)),"Нет","Да")</f>
        <v>Нет</v>
      </c>
      <c r="D1203" s="43">
        <f t="shared" si="36"/>
        <v>365</v>
      </c>
      <c r="E1203" s="44">
        <f>ROUND(('Все выпуски'!$L$3*'Все выпуски'!$L$6/100)/365*(B1203-IF(C1203="Нет",VLOOKUP(A1203,'Aigen18-RF'!$A$2:$C$23,3,0),VLOOKUP((A1203-1),'Aigen18-RF'!$A$2:$C$23,3,0))),2)</f>
        <v>5.04</v>
      </c>
      <c r="G1203" s="43">
        <f>COUNTIF(D1204:$D$1857,365)</f>
        <v>448</v>
      </c>
      <c r="H1203" s="43">
        <f>COUNTIF(D1204:$D$1857,366)</f>
        <v>206</v>
      </c>
      <c r="I1203" s="2"/>
    </row>
    <row r="1204" spans="1:9" x14ac:dyDescent="0.25">
      <c r="A1204" s="1">
        <f>COUNTIF($C$2:C1204,"Да")</f>
        <v>13</v>
      </c>
      <c r="B1204" s="45">
        <f t="shared" si="37"/>
        <v>46305</v>
      </c>
      <c r="C1204" s="42" t="str">
        <f>IF(ISERROR(VLOOKUP(B1204,'Aigen18-RF'!$C$3:$C$23,1,0)),"Нет","Да")</f>
        <v>Нет</v>
      </c>
      <c r="D1204" s="43">
        <f t="shared" si="36"/>
        <v>365</v>
      </c>
      <c r="E1204" s="44">
        <f>ROUND(('Все выпуски'!$L$3*'Все выпуски'!$L$6/100)/365*(B1204-IF(C1204="Нет",VLOOKUP(A1204,'Aigen18-RF'!$A$2:$C$23,3,0),VLOOKUP((A1204-1),'Aigen18-RF'!$A$2:$C$23,3,0))),2)</f>
        <v>5.15</v>
      </c>
      <c r="G1204" s="43">
        <f>COUNTIF(D1205:$D$1857,365)</f>
        <v>447</v>
      </c>
      <c r="H1204" s="43">
        <f>COUNTIF(D1205:$D$1857,366)</f>
        <v>206</v>
      </c>
      <c r="I1204" s="2"/>
    </row>
    <row r="1205" spans="1:9" x14ac:dyDescent="0.25">
      <c r="A1205" s="1">
        <f>COUNTIF($C$2:C1205,"Да")</f>
        <v>13</v>
      </c>
      <c r="B1205" s="45">
        <f t="shared" si="37"/>
        <v>46306</v>
      </c>
      <c r="C1205" s="42" t="str">
        <f>IF(ISERROR(VLOOKUP(B1205,'Aigen18-RF'!$C$3:$C$23,1,0)),"Нет","Да")</f>
        <v>Нет</v>
      </c>
      <c r="D1205" s="43">
        <f t="shared" si="36"/>
        <v>365</v>
      </c>
      <c r="E1205" s="44">
        <f>ROUND(('Все выпуски'!$L$3*'Все выпуски'!$L$6/100)/365*(B1205-IF(C1205="Нет",VLOOKUP(A1205,'Aigen18-RF'!$A$2:$C$23,3,0),VLOOKUP((A1205-1),'Aigen18-RF'!$A$2:$C$23,3,0))),2)</f>
        <v>5.26</v>
      </c>
      <c r="G1205" s="43">
        <f>COUNTIF(D1206:$D$1857,365)</f>
        <v>446</v>
      </c>
      <c r="H1205" s="43">
        <f>COUNTIF(D1206:$D$1857,366)</f>
        <v>206</v>
      </c>
      <c r="I1205" s="2"/>
    </row>
    <row r="1206" spans="1:9" x14ac:dyDescent="0.25">
      <c r="A1206" s="1">
        <f>COUNTIF($C$2:C1206,"Да")</f>
        <v>13</v>
      </c>
      <c r="B1206" s="45">
        <f t="shared" si="37"/>
        <v>46307</v>
      </c>
      <c r="C1206" s="42" t="str">
        <f>IF(ISERROR(VLOOKUP(B1206,'Aigen18-RF'!$C$3:$C$23,1,0)),"Нет","Да")</f>
        <v>Нет</v>
      </c>
      <c r="D1206" s="43">
        <f t="shared" si="36"/>
        <v>365</v>
      </c>
      <c r="E1206" s="44">
        <f>ROUND(('Все выпуски'!$L$3*'Все выпуски'!$L$6/100)/365*(B1206-IF(C1206="Нет",VLOOKUP(A1206,'Aigen18-RF'!$A$2:$C$23,3,0),VLOOKUP((A1206-1),'Aigen18-RF'!$A$2:$C$23,3,0))),2)</f>
        <v>5.37</v>
      </c>
      <c r="G1206" s="43">
        <f>COUNTIF(D1207:$D$1857,365)</f>
        <v>445</v>
      </c>
      <c r="H1206" s="43">
        <f>COUNTIF(D1207:$D$1857,366)</f>
        <v>206</v>
      </c>
      <c r="I1206" s="2"/>
    </row>
    <row r="1207" spans="1:9" x14ac:dyDescent="0.25">
      <c r="A1207" s="1">
        <f>COUNTIF($C$2:C1207,"Да")</f>
        <v>13</v>
      </c>
      <c r="B1207" s="45">
        <f t="shared" si="37"/>
        <v>46308</v>
      </c>
      <c r="C1207" s="42" t="str">
        <f>IF(ISERROR(VLOOKUP(B1207,'Aigen18-RF'!$C$3:$C$23,1,0)),"Нет","Да")</f>
        <v>Нет</v>
      </c>
      <c r="D1207" s="43">
        <f t="shared" si="36"/>
        <v>365</v>
      </c>
      <c r="E1207" s="44">
        <f>ROUND(('Все выпуски'!$L$3*'Все выпуски'!$L$6/100)/365*(B1207-IF(C1207="Нет",VLOOKUP(A1207,'Aigen18-RF'!$A$2:$C$23,3,0),VLOOKUP((A1207-1),'Aigen18-RF'!$A$2:$C$23,3,0))),2)</f>
        <v>5.48</v>
      </c>
      <c r="G1207" s="43">
        <f>COUNTIF(D1208:$D$1857,365)</f>
        <v>444</v>
      </c>
      <c r="H1207" s="43">
        <f>COUNTIF(D1208:$D$1857,366)</f>
        <v>206</v>
      </c>
      <c r="I1207" s="2"/>
    </row>
    <row r="1208" spans="1:9" x14ac:dyDescent="0.25">
      <c r="A1208" s="1">
        <f>COUNTIF($C$2:C1208,"Да")</f>
        <v>13</v>
      </c>
      <c r="B1208" s="45">
        <f t="shared" si="37"/>
        <v>46309</v>
      </c>
      <c r="C1208" s="42" t="str">
        <f>IF(ISERROR(VLOOKUP(B1208,'Aigen18-RF'!$C$3:$C$23,1,0)),"Нет","Да")</f>
        <v>Нет</v>
      </c>
      <c r="D1208" s="43">
        <f t="shared" si="36"/>
        <v>365</v>
      </c>
      <c r="E1208" s="44">
        <f>ROUND(('Все выпуски'!$L$3*'Все выпуски'!$L$6/100)/365*(B1208-IF(C1208="Нет",VLOOKUP(A1208,'Aigen18-RF'!$A$2:$C$23,3,0),VLOOKUP((A1208-1),'Aigen18-RF'!$A$2:$C$23,3,0))),2)</f>
        <v>5.59</v>
      </c>
      <c r="G1208" s="43">
        <f>COUNTIF(D1209:$D$1857,365)</f>
        <v>443</v>
      </c>
      <c r="H1208" s="43">
        <f>COUNTIF(D1209:$D$1857,366)</f>
        <v>206</v>
      </c>
      <c r="I1208" s="2"/>
    </row>
    <row r="1209" spans="1:9" x14ac:dyDescent="0.25">
      <c r="A1209" s="1">
        <f>COUNTIF($C$2:C1209,"Да")</f>
        <v>13</v>
      </c>
      <c r="B1209" s="45">
        <f t="shared" si="37"/>
        <v>46310</v>
      </c>
      <c r="C1209" s="42" t="str">
        <f>IF(ISERROR(VLOOKUP(B1209,'Aigen18-RF'!$C$3:$C$23,1,0)),"Нет","Да")</f>
        <v>Нет</v>
      </c>
      <c r="D1209" s="43">
        <f t="shared" si="36"/>
        <v>365</v>
      </c>
      <c r="E1209" s="44">
        <f>ROUND(('Все выпуски'!$L$3*'Все выпуски'!$L$6/100)/365*(B1209-IF(C1209="Нет",VLOOKUP(A1209,'Aigen18-RF'!$A$2:$C$23,3,0),VLOOKUP((A1209-1),'Aigen18-RF'!$A$2:$C$23,3,0))),2)</f>
        <v>5.7</v>
      </c>
      <c r="G1209" s="43">
        <f>COUNTIF(D1210:$D$1857,365)</f>
        <v>442</v>
      </c>
      <c r="H1209" s="43">
        <f>COUNTIF(D1210:$D$1857,366)</f>
        <v>206</v>
      </c>
      <c r="I1209" s="2"/>
    </row>
    <row r="1210" spans="1:9" x14ac:dyDescent="0.25">
      <c r="A1210" s="1">
        <f>COUNTIF($C$2:C1210,"Да")</f>
        <v>13</v>
      </c>
      <c r="B1210" s="45">
        <f t="shared" si="37"/>
        <v>46311</v>
      </c>
      <c r="C1210" s="42" t="str">
        <f>IF(ISERROR(VLOOKUP(B1210,'Aigen18-RF'!$C$3:$C$23,1,0)),"Нет","Да")</f>
        <v>Нет</v>
      </c>
      <c r="D1210" s="43">
        <f t="shared" si="36"/>
        <v>365</v>
      </c>
      <c r="E1210" s="44">
        <f>ROUND(('Все выпуски'!$L$3*'Все выпуски'!$L$6/100)/365*(B1210-IF(C1210="Нет",VLOOKUP(A1210,'Aigen18-RF'!$A$2:$C$23,3,0),VLOOKUP((A1210-1),'Aigen18-RF'!$A$2:$C$23,3,0))),2)</f>
        <v>5.81</v>
      </c>
      <c r="G1210" s="43">
        <f>COUNTIF(D1211:$D$1857,365)</f>
        <v>441</v>
      </c>
      <c r="H1210" s="43">
        <f>COUNTIF(D1211:$D$1857,366)</f>
        <v>206</v>
      </c>
      <c r="I1210" s="2"/>
    </row>
    <row r="1211" spans="1:9" x14ac:dyDescent="0.25">
      <c r="A1211" s="1">
        <f>COUNTIF($C$2:C1211,"Да")</f>
        <v>13</v>
      </c>
      <c r="B1211" s="45">
        <f t="shared" si="37"/>
        <v>46312</v>
      </c>
      <c r="C1211" s="42" t="str">
        <f>IF(ISERROR(VLOOKUP(B1211,'Aigen18-RF'!$C$3:$C$23,1,0)),"Нет","Да")</f>
        <v>Нет</v>
      </c>
      <c r="D1211" s="43">
        <f t="shared" si="36"/>
        <v>365</v>
      </c>
      <c r="E1211" s="44">
        <f>ROUND(('Все выпуски'!$L$3*'Все выпуски'!$L$6/100)/365*(B1211-IF(C1211="Нет",VLOOKUP(A1211,'Aigen18-RF'!$A$2:$C$23,3,0),VLOOKUP((A1211-1),'Aigen18-RF'!$A$2:$C$23,3,0))),2)</f>
        <v>5.92</v>
      </c>
      <c r="G1211" s="43">
        <f>COUNTIF(D1212:$D$1857,365)</f>
        <v>440</v>
      </c>
      <c r="H1211" s="43">
        <f>COUNTIF(D1212:$D$1857,366)</f>
        <v>206</v>
      </c>
      <c r="I1211" s="2"/>
    </row>
    <row r="1212" spans="1:9" x14ac:dyDescent="0.25">
      <c r="A1212" s="1">
        <f>COUNTIF($C$2:C1212,"Да")</f>
        <v>13</v>
      </c>
      <c r="B1212" s="45">
        <f t="shared" si="37"/>
        <v>46313</v>
      </c>
      <c r="C1212" s="42" t="str">
        <f>IF(ISERROR(VLOOKUP(B1212,'Aigen18-RF'!$C$3:$C$23,1,0)),"Нет","Да")</f>
        <v>Нет</v>
      </c>
      <c r="D1212" s="43">
        <f t="shared" si="36"/>
        <v>365</v>
      </c>
      <c r="E1212" s="44">
        <f>ROUND(('Все выпуски'!$L$3*'Все выпуски'!$L$6/100)/365*(B1212-IF(C1212="Нет",VLOOKUP(A1212,'Aigen18-RF'!$A$2:$C$23,3,0),VLOOKUP((A1212-1),'Aigen18-RF'!$A$2:$C$23,3,0))),2)</f>
        <v>6.03</v>
      </c>
      <c r="G1212" s="43">
        <f>COUNTIF(D1213:$D$1857,365)</f>
        <v>439</v>
      </c>
      <c r="H1212" s="43">
        <f>COUNTIF(D1213:$D$1857,366)</f>
        <v>206</v>
      </c>
      <c r="I1212" s="2"/>
    </row>
    <row r="1213" spans="1:9" x14ac:dyDescent="0.25">
      <c r="A1213" s="1">
        <f>COUNTIF($C$2:C1213,"Да")</f>
        <v>13</v>
      </c>
      <c r="B1213" s="45">
        <f t="shared" si="37"/>
        <v>46314</v>
      </c>
      <c r="C1213" s="42" t="str">
        <f>IF(ISERROR(VLOOKUP(B1213,'Aigen18-RF'!$C$3:$C$23,1,0)),"Нет","Да")</f>
        <v>Нет</v>
      </c>
      <c r="D1213" s="43">
        <f t="shared" si="36"/>
        <v>365</v>
      </c>
      <c r="E1213" s="44">
        <f>ROUND(('Все выпуски'!$L$3*'Все выпуски'!$L$6/100)/365*(B1213-IF(C1213="Нет",VLOOKUP(A1213,'Aigen18-RF'!$A$2:$C$23,3,0),VLOOKUP((A1213-1),'Aigen18-RF'!$A$2:$C$23,3,0))),2)</f>
        <v>6.14</v>
      </c>
      <c r="G1213" s="43">
        <f>COUNTIF(D1214:$D$1857,365)</f>
        <v>438</v>
      </c>
      <c r="H1213" s="43">
        <f>COUNTIF(D1214:$D$1857,366)</f>
        <v>206</v>
      </c>
      <c r="I1213" s="2"/>
    </row>
    <row r="1214" spans="1:9" x14ac:dyDescent="0.25">
      <c r="A1214" s="1">
        <f>COUNTIF($C$2:C1214,"Да")</f>
        <v>13</v>
      </c>
      <c r="B1214" s="45">
        <f t="shared" si="37"/>
        <v>46315</v>
      </c>
      <c r="C1214" s="42" t="str">
        <f>IF(ISERROR(VLOOKUP(B1214,'Aigen18-RF'!$C$3:$C$23,1,0)),"Нет","Да")</f>
        <v>Нет</v>
      </c>
      <c r="D1214" s="43">
        <f t="shared" si="36"/>
        <v>365</v>
      </c>
      <c r="E1214" s="44">
        <f>ROUND(('Все выпуски'!$L$3*'Все выпуски'!$L$6/100)/365*(B1214-IF(C1214="Нет",VLOOKUP(A1214,'Aigen18-RF'!$A$2:$C$23,3,0),VLOOKUP((A1214-1),'Aigen18-RF'!$A$2:$C$23,3,0))),2)</f>
        <v>6.25</v>
      </c>
      <c r="G1214" s="43">
        <f>COUNTIF(D1215:$D$1857,365)</f>
        <v>437</v>
      </c>
      <c r="H1214" s="43">
        <f>COUNTIF(D1215:$D$1857,366)</f>
        <v>206</v>
      </c>
      <c r="I1214" s="2"/>
    </row>
    <row r="1215" spans="1:9" x14ac:dyDescent="0.25">
      <c r="A1215" s="1">
        <f>COUNTIF($C$2:C1215,"Да")</f>
        <v>13</v>
      </c>
      <c r="B1215" s="45">
        <f t="shared" si="37"/>
        <v>46316</v>
      </c>
      <c r="C1215" s="42" t="str">
        <f>IF(ISERROR(VLOOKUP(B1215,'Aigen18-RF'!$C$3:$C$23,1,0)),"Нет","Да")</f>
        <v>Нет</v>
      </c>
      <c r="D1215" s="43">
        <f t="shared" si="36"/>
        <v>365</v>
      </c>
      <c r="E1215" s="44">
        <f>ROUND(('Все выпуски'!$L$3*'Все выпуски'!$L$6/100)/365*(B1215-IF(C1215="Нет",VLOOKUP(A1215,'Aigen18-RF'!$A$2:$C$23,3,0),VLOOKUP((A1215-1),'Aigen18-RF'!$A$2:$C$23,3,0))),2)</f>
        <v>6.36</v>
      </c>
      <c r="G1215" s="43">
        <f>COUNTIF(D1216:$D$1857,365)</f>
        <v>436</v>
      </c>
      <c r="H1215" s="43">
        <f>COUNTIF(D1216:$D$1857,366)</f>
        <v>206</v>
      </c>
      <c r="I1215" s="2"/>
    </row>
    <row r="1216" spans="1:9" x14ac:dyDescent="0.25">
      <c r="A1216" s="1">
        <f>COUNTIF($C$2:C1216,"Да")</f>
        <v>13</v>
      </c>
      <c r="B1216" s="45">
        <f t="shared" si="37"/>
        <v>46317</v>
      </c>
      <c r="C1216" s="42" t="str">
        <f>IF(ISERROR(VLOOKUP(B1216,'Aigen18-RF'!$C$3:$C$23,1,0)),"Нет","Да")</f>
        <v>Нет</v>
      </c>
      <c r="D1216" s="43">
        <f t="shared" si="36"/>
        <v>365</v>
      </c>
      <c r="E1216" s="44">
        <f>ROUND(('Все выпуски'!$L$3*'Все выпуски'!$L$6/100)/365*(B1216-IF(C1216="Нет",VLOOKUP(A1216,'Aigen18-RF'!$A$2:$C$23,3,0),VLOOKUP((A1216-1),'Aigen18-RF'!$A$2:$C$23,3,0))),2)</f>
        <v>6.47</v>
      </c>
      <c r="G1216" s="43">
        <f>COUNTIF(D1217:$D$1857,365)</f>
        <v>435</v>
      </c>
      <c r="H1216" s="43">
        <f>COUNTIF(D1217:$D$1857,366)</f>
        <v>206</v>
      </c>
      <c r="I1216" s="2"/>
    </row>
    <row r="1217" spans="1:9" x14ac:dyDescent="0.25">
      <c r="A1217" s="1">
        <f>COUNTIF($C$2:C1217,"Да")</f>
        <v>13</v>
      </c>
      <c r="B1217" s="45">
        <f t="shared" si="37"/>
        <v>46318</v>
      </c>
      <c r="C1217" s="42" t="str">
        <f>IF(ISERROR(VLOOKUP(B1217,'Aigen18-RF'!$C$3:$C$23,1,0)),"Нет","Да")</f>
        <v>Нет</v>
      </c>
      <c r="D1217" s="43">
        <f t="shared" si="36"/>
        <v>365</v>
      </c>
      <c r="E1217" s="44">
        <f>ROUND(('Все выпуски'!$L$3*'Все выпуски'!$L$6/100)/365*(B1217-IF(C1217="Нет",VLOOKUP(A1217,'Aigen18-RF'!$A$2:$C$23,3,0),VLOOKUP((A1217-1),'Aigen18-RF'!$A$2:$C$23,3,0))),2)</f>
        <v>6.58</v>
      </c>
      <c r="G1217" s="43">
        <f>COUNTIF(D1218:$D$1857,365)</f>
        <v>434</v>
      </c>
      <c r="H1217" s="43">
        <f>COUNTIF(D1218:$D$1857,366)</f>
        <v>206</v>
      </c>
      <c r="I1217" s="2"/>
    </row>
    <row r="1218" spans="1:9" x14ac:dyDescent="0.25">
      <c r="A1218" s="1">
        <f>COUNTIF($C$2:C1218,"Да")</f>
        <v>13</v>
      </c>
      <c r="B1218" s="45">
        <f t="shared" si="37"/>
        <v>46319</v>
      </c>
      <c r="C1218" s="42" t="str">
        <f>IF(ISERROR(VLOOKUP(B1218,'Aigen18-RF'!$C$3:$C$23,1,0)),"Нет","Да")</f>
        <v>Нет</v>
      </c>
      <c r="D1218" s="43">
        <f t="shared" si="36"/>
        <v>365</v>
      </c>
      <c r="E1218" s="44">
        <f>ROUND(('Все выпуски'!$L$3*'Все выпуски'!$L$6/100)/365*(B1218-IF(C1218="Нет",VLOOKUP(A1218,'Aigen18-RF'!$A$2:$C$23,3,0),VLOOKUP((A1218-1),'Aigen18-RF'!$A$2:$C$23,3,0))),2)</f>
        <v>6.68</v>
      </c>
      <c r="G1218" s="43">
        <f>COUNTIF(D1219:$D$1857,365)</f>
        <v>433</v>
      </c>
      <c r="H1218" s="43">
        <f>COUNTIF(D1219:$D$1857,366)</f>
        <v>206</v>
      </c>
      <c r="I1218" s="2"/>
    </row>
    <row r="1219" spans="1:9" x14ac:dyDescent="0.25">
      <c r="A1219" s="1">
        <f>COUNTIF($C$2:C1219,"Да")</f>
        <v>13</v>
      </c>
      <c r="B1219" s="45">
        <f t="shared" si="37"/>
        <v>46320</v>
      </c>
      <c r="C1219" s="42" t="str">
        <f>IF(ISERROR(VLOOKUP(B1219,'Aigen18-RF'!$C$3:$C$23,1,0)),"Нет","Да")</f>
        <v>Нет</v>
      </c>
      <c r="D1219" s="43">
        <f t="shared" ref="D1219:D1282" si="38">IF(MOD(YEAR(B1219),4)=0,366,365)</f>
        <v>365</v>
      </c>
      <c r="E1219" s="44">
        <f>ROUND(('Все выпуски'!$L$3*'Все выпуски'!$L$6/100)/365*(B1219-IF(C1219="Нет",VLOOKUP(A1219,'Aigen18-RF'!$A$2:$C$23,3,0),VLOOKUP((A1219-1),'Aigen18-RF'!$A$2:$C$23,3,0))),2)</f>
        <v>6.79</v>
      </c>
      <c r="G1219" s="43">
        <f>COUNTIF(D1220:$D$1857,365)</f>
        <v>432</v>
      </c>
      <c r="H1219" s="43">
        <f>COUNTIF(D1220:$D$1857,366)</f>
        <v>206</v>
      </c>
      <c r="I1219" s="2"/>
    </row>
    <row r="1220" spans="1:9" x14ac:dyDescent="0.25">
      <c r="A1220" s="1">
        <f>COUNTIF($C$2:C1220,"Да")</f>
        <v>13</v>
      </c>
      <c r="B1220" s="45">
        <f t="shared" ref="B1220:B1226" si="39">B1219+1</f>
        <v>46321</v>
      </c>
      <c r="C1220" s="42" t="str">
        <f>IF(ISERROR(VLOOKUP(B1220,'Aigen18-RF'!$C$3:$C$23,1,0)),"Нет","Да")</f>
        <v>Нет</v>
      </c>
      <c r="D1220" s="43">
        <f t="shared" si="38"/>
        <v>365</v>
      </c>
      <c r="E1220" s="44">
        <f>ROUND(('Все выпуски'!$L$3*'Все выпуски'!$L$6/100)/365*(B1220-IF(C1220="Нет",VLOOKUP(A1220,'Aigen18-RF'!$A$2:$C$23,3,0),VLOOKUP((A1220-1),'Aigen18-RF'!$A$2:$C$23,3,0))),2)</f>
        <v>6.9</v>
      </c>
      <c r="G1220" s="43">
        <f>COUNTIF(D1221:$D$1857,365)</f>
        <v>431</v>
      </c>
      <c r="H1220" s="43">
        <f>COUNTIF(D1221:$D$1857,366)</f>
        <v>206</v>
      </c>
      <c r="I1220" s="2"/>
    </row>
    <row r="1221" spans="1:9" x14ac:dyDescent="0.25">
      <c r="A1221" s="1">
        <f>COUNTIF($C$2:C1221,"Да")</f>
        <v>13</v>
      </c>
      <c r="B1221" s="45">
        <f t="shared" si="39"/>
        <v>46322</v>
      </c>
      <c r="C1221" s="42" t="str">
        <f>IF(ISERROR(VLOOKUP(B1221,'Aigen18-RF'!$C$3:$C$23,1,0)),"Нет","Да")</f>
        <v>Нет</v>
      </c>
      <c r="D1221" s="43">
        <f t="shared" si="38"/>
        <v>365</v>
      </c>
      <c r="E1221" s="44">
        <f>ROUND(('Все выпуски'!$L$3*'Все выпуски'!$L$6/100)/365*(B1221-IF(C1221="Нет",VLOOKUP(A1221,'Aigen18-RF'!$A$2:$C$23,3,0),VLOOKUP((A1221-1),'Aigen18-RF'!$A$2:$C$23,3,0))),2)</f>
        <v>7.01</v>
      </c>
      <c r="G1221" s="43">
        <f>COUNTIF(D1222:$D$1857,365)</f>
        <v>430</v>
      </c>
      <c r="H1221" s="43">
        <f>COUNTIF(D1222:$D$1857,366)</f>
        <v>206</v>
      </c>
      <c r="I1221" s="2"/>
    </row>
    <row r="1222" spans="1:9" x14ac:dyDescent="0.25">
      <c r="A1222" s="1">
        <f>COUNTIF($C$2:C1222,"Да")</f>
        <v>13</v>
      </c>
      <c r="B1222" s="45">
        <f t="shared" si="39"/>
        <v>46323</v>
      </c>
      <c r="C1222" s="42" t="str">
        <f>IF(ISERROR(VLOOKUP(B1222,'Aigen18-RF'!$C$3:$C$23,1,0)),"Нет","Да")</f>
        <v>Нет</v>
      </c>
      <c r="D1222" s="43">
        <f t="shared" si="38"/>
        <v>365</v>
      </c>
      <c r="E1222" s="44">
        <f>ROUND(('Все выпуски'!$L$3*'Все выпуски'!$L$6/100)/365*(B1222-IF(C1222="Нет",VLOOKUP(A1222,'Aigen18-RF'!$A$2:$C$23,3,0),VLOOKUP((A1222-1),'Aigen18-RF'!$A$2:$C$23,3,0))),2)</f>
        <v>7.12</v>
      </c>
      <c r="G1222" s="43">
        <f>COUNTIF(D1223:$D$1857,365)</f>
        <v>429</v>
      </c>
      <c r="H1222" s="43">
        <f>COUNTIF(D1223:$D$1857,366)</f>
        <v>206</v>
      </c>
      <c r="I1222" s="2"/>
    </row>
    <row r="1223" spans="1:9" x14ac:dyDescent="0.25">
      <c r="A1223" s="1">
        <f>COUNTIF($C$2:C1223,"Да")</f>
        <v>13</v>
      </c>
      <c r="B1223" s="45">
        <f t="shared" si="39"/>
        <v>46324</v>
      </c>
      <c r="C1223" s="42" t="str">
        <f>IF(ISERROR(VLOOKUP(B1223,'Aigen18-RF'!$C$3:$C$23,1,0)),"Нет","Да")</f>
        <v>Нет</v>
      </c>
      <c r="D1223" s="43">
        <f t="shared" si="38"/>
        <v>365</v>
      </c>
      <c r="E1223" s="44">
        <f>ROUND(('Все выпуски'!$L$3*'Все выпуски'!$L$6/100)/365*(B1223-IF(C1223="Нет",VLOOKUP(A1223,'Aigen18-RF'!$A$2:$C$23,3,0),VLOOKUP((A1223-1),'Aigen18-RF'!$A$2:$C$23,3,0))),2)</f>
        <v>7.23</v>
      </c>
      <c r="G1223" s="43">
        <f>COUNTIF(D1224:$D$1857,365)</f>
        <v>428</v>
      </c>
      <c r="H1223" s="43">
        <f>COUNTIF(D1224:$D$1857,366)</f>
        <v>206</v>
      </c>
      <c r="I1223" s="2"/>
    </row>
    <row r="1224" spans="1:9" x14ac:dyDescent="0.25">
      <c r="A1224" s="1">
        <f>COUNTIF($C$2:C1224,"Да")</f>
        <v>13</v>
      </c>
      <c r="B1224" s="45">
        <f t="shared" si="39"/>
        <v>46325</v>
      </c>
      <c r="C1224" s="42" t="str">
        <f>IF(ISERROR(VLOOKUP(B1224,'Aigen18-RF'!$C$3:$C$23,1,0)),"Нет","Да")</f>
        <v>Нет</v>
      </c>
      <c r="D1224" s="43">
        <f t="shared" si="38"/>
        <v>365</v>
      </c>
      <c r="E1224" s="44">
        <f>ROUND(('Все выпуски'!$L$3*'Все выпуски'!$L$6/100)/365*(B1224-IF(C1224="Нет",VLOOKUP(A1224,'Aigen18-RF'!$A$2:$C$23,3,0),VLOOKUP((A1224-1),'Aigen18-RF'!$A$2:$C$23,3,0))),2)</f>
        <v>7.34</v>
      </c>
      <c r="G1224" s="43">
        <f>COUNTIF(D1225:$D$1857,365)</f>
        <v>427</v>
      </c>
      <c r="H1224" s="43">
        <f>COUNTIF(D1225:$D$1857,366)</f>
        <v>206</v>
      </c>
      <c r="I1224" s="2"/>
    </row>
    <row r="1225" spans="1:9" x14ac:dyDescent="0.25">
      <c r="A1225" s="1">
        <f>COUNTIF($C$2:C1225,"Да")</f>
        <v>13</v>
      </c>
      <c r="B1225" s="45">
        <f t="shared" si="39"/>
        <v>46326</v>
      </c>
      <c r="C1225" s="42" t="str">
        <f>IF(ISERROR(VLOOKUP(B1225,'Aigen18-RF'!$C$3:$C$23,1,0)),"Нет","Да")</f>
        <v>Нет</v>
      </c>
      <c r="D1225" s="43">
        <f t="shared" si="38"/>
        <v>365</v>
      </c>
      <c r="E1225" s="44">
        <f>ROUND(('Все выпуски'!$L$3*'Все выпуски'!$L$6/100)/365*(B1225-IF(C1225="Нет",VLOOKUP(A1225,'Aigen18-RF'!$A$2:$C$23,3,0),VLOOKUP((A1225-1),'Aigen18-RF'!$A$2:$C$23,3,0))),2)</f>
        <v>7.45</v>
      </c>
      <c r="G1225" s="43">
        <f>COUNTIF(D1226:$D$1857,365)</f>
        <v>426</v>
      </c>
      <c r="H1225" s="43">
        <f>COUNTIF(D1226:$D$1857,366)</f>
        <v>206</v>
      </c>
      <c r="I1225" s="2"/>
    </row>
    <row r="1226" spans="1:9" x14ac:dyDescent="0.25">
      <c r="A1226" s="1">
        <f>COUNTIF($C$2:C1226,"Да")</f>
        <v>13</v>
      </c>
      <c r="B1226" s="45">
        <f t="shared" si="39"/>
        <v>46327</v>
      </c>
      <c r="C1226" s="42" t="str">
        <f>IF(ISERROR(VLOOKUP(B1226,'Aigen18-RF'!$C$3:$C$23,1,0)),"Нет","Да")</f>
        <v>Нет</v>
      </c>
      <c r="D1226" s="43">
        <f t="shared" si="38"/>
        <v>365</v>
      </c>
      <c r="E1226" s="44">
        <f>ROUND(('Все выпуски'!$L$3*'Все выпуски'!$L$6/100)/365*(B1226-IF(C1226="Нет",VLOOKUP(A1226,'Aigen18-RF'!$A$2:$C$23,3,0),VLOOKUP((A1226-1),'Aigen18-RF'!$A$2:$C$23,3,0))),2)</f>
        <v>7.56</v>
      </c>
      <c r="G1226" s="43">
        <f>COUNTIF(D1227:$D$1857,365)</f>
        <v>425</v>
      </c>
      <c r="H1226" s="43">
        <f>COUNTIF(D1227:$D$1857,366)</f>
        <v>206</v>
      </c>
      <c r="I1226" s="2"/>
    </row>
    <row r="1227" spans="1:9" x14ac:dyDescent="0.25">
      <c r="A1227" s="1">
        <f>COUNTIF($C$2:C1227,"Да")</f>
        <v>13</v>
      </c>
      <c r="B1227" s="45">
        <f>B1226+1</f>
        <v>46328</v>
      </c>
      <c r="C1227" s="42" t="str">
        <f>IF(ISERROR(VLOOKUP(B1227,'Aigen18-RF'!$C$3:$C$23,1,0)),"Нет","Да")</f>
        <v>Нет</v>
      </c>
      <c r="D1227" s="43">
        <f t="shared" si="38"/>
        <v>365</v>
      </c>
      <c r="E1227" s="44">
        <f>ROUND(('Все выпуски'!$L$3*'Все выпуски'!$L$6/100)/365*(B1227-IF(C1227="Нет",VLOOKUP(A1227,'Aigen18-RF'!$A$2:$C$23,3,0),VLOOKUP((A1227-1),'Aigen18-RF'!$A$2:$C$23,3,0))),2)</f>
        <v>7.67</v>
      </c>
      <c r="G1227" s="43">
        <f>COUNTIF(D1228:$D$1857,365)</f>
        <v>424</v>
      </c>
      <c r="H1227" s="43">
        <f>COUNTIF(D1228:$D$1857,366)</f>
        <v>206</v>
      </c>
      <c r="I1227" s="2"/>
    </row>
    <row r="1228" spans="1:9" x14ac:dyDescent="0.25">
      <c r="A1228" s="1">
        <f>COUNTIF($C$2:C1228,"Да")</f>
        <v>13</v>
      </c>
      <c r="B1228" s="45">
        <f t="shared" ref="B1228:B1291" si="40">B1227+1</f>
        <v>46329</v>
      </c>
      <c r="C1228" s="42" t="str">
        <f>IF(ISERROR(VLOOKUP(B1228,'Aigen18-RF'!$C$3:$C$23,1,0)),"Нет","Да")</f>
        <v>Нет</v>
      </c>
      <c r="D1228" s="43">
        <f t="shared" si="38"/>
        <v>365</v>
      </c>
      <c r="E1228" s="44">
        <f>ROUND(('Все выпуски'!$L$3*'Все выпуски'!$L$6/100)/365*(B1228-IF(C1228="Нет",VLOOKUP(A1228,'Aigen18-RF'!$A$2:$C$23,3,0),VLOOKUP((A1228-1),'Aigen18-RF'!$A$2:$C$23,3,0))),2)</f>
        <v>7.78</v>
      </c>
      <c r="G1228" s="43">
        <f>COUNTIF(D1229:$D$1857,365)</f>
        <v>423</v>
      </c>
      <c r="H1228" s="43">
        <f>COUNTIF(D1229:$D$1857,366)</f>
        <v>206</v>
      </c>
    </row>
    <row r="1229" spans="1:9" x14ac:dyDescent="0.25">
      <c r="A1229" s="1">
        <f>COUNTIF($C$2:C1229,"Да")</f>
        <v>13</v>
      </c>
      <c r="B1229" s="45">
        <f t="shared" si="40"/>
        <v>46330</v>
      </c>
      <c r="C1229" s="42" t="str">
        <f>IF(ISERROR(VLOOKUP(B1229,'Aigen18-RF'!$C$3:$C$23,1,0)),"Нет","Да")</f>
        <v>Нет</v>
      </c>
      <c r="D1229" s="43">
        <f t="shared" si="38"/>
        <v>365</v>
      </c>
      <c r="E1229" s="44">
        <f>ROUND(('Все выпуски'!$L$3*'Все выпуски'!$L$6/100)/365*(B1229-IF(C1229="Нет",VLOOKUP(A1229,'Aigen18-RF'!$A$2:$C$23,3,0),VLOOKUP((A1229-1),'Aigen18-RF'!$A$2:$C$23,3,0))),2)</f>
        <v>7.89</v>
      </c>
      <c r="G1229" s="43">
        <f>COUNTIF(D1230:$D$1857,365)</f>
        <v>422</v>
      </c>
      <c r="H1229" s="43">
        <f>COUNTIF(D1230:$D$1857,366)</f>
        <v>206</v>
      </c>
    </row>
    <row r="1230" spans="1:9" x14ac:dyDescent="0.25">
      <c r="A1230" s="1">
        <f>COUNTIF($C$2:C1230,"Да")</f>
        <v>13</v>
      </c>
      <c r="B1230" s="45">
        <f t="shared" si="40"/>
        <v>46331</v>
      </c>
      <c r="C1230" s="42" t="str">
        <f>IF(ISERROR(VLOOKUP(B1230,'Aigen18-RF'!$C$3:$C$23,1,0)),"Нет","Да")</f>
        <v>Нет</v>
      </c>
      <c r="D1230" s="43">
        <f t="shared" si="38"/>
        <v>365</v>
      </c>
      <c r="E1230" s="44">
        <f>ROUND(('Все выпуски'!$L$3*'Все выпуски'!$L$6/100)/365*(B1230-IF(C1230="Нет",VLOOKUP(A1230,'Aigen18-RF'!$A$2:$C$23,3,0),VLOOKUP((A1230-1),'Aigen18-RF'!$A$2:$C$23,3,0))),2)</f>
        <v>8</v>
      </c>
      <c r="G1230" s="43">
        <f>COUNTIF(D1231:$D$1857,365)</f>
        <v>421</v>
      </c>
      <c r="H1230" s="43">
        <f>COUNTIF(D1231:$D$1857,366)</f>
        <v>206</v>
      </c>
    </row>
    <row r="1231" spans="1:9" x14ac:dyDescent="0.25">
      <c r="A1231" s="1">
        <f>COUNTIF($C$2:C1231,"Да")</f>
        <v>13</v>
      </c>
      <c r="B1231" s="45">
        <f t="shared" si="40"/>
        <v>46332</v>
      </c>
      <c r="C1231" s="42" t="str">
        <f>IF(ISERROR(VLOOKUP(B1231,'Aigen18-RF'!$C$3:$C$23,1,0)),"Нет","Да")</f>
        <v>Нет</v>
      </c>
      <c r="D1231" s="43">
        <f t="shared" si="38"/>
        <v>365</v>
      </c>
      <c r="E1231" s="44">
        <f>ROUND(('Все выпуски'!$L$3*'Все выпуски'!$L$6/100)/365*(B1231-IF(C1231="Нет",VLOOKUP(A1231,'Aigen18-RF'!$A$2:$C$23,3,0),VLOOKUP((A1231-1),'Aigen18-RF'!$A$2:$C$23,3,0))),2)</f>
        <v>8.11</v>
      </c>
      <c r="G1231" s="43">
        <f>COUNTIF(D1232:$D$1857,365)</f>
        <v>420</v>
      </c>
      <c r="H1231" s="43">
        <f>COUNTIF(D1232:$D$1857,366)</f>
        <v>206</v>
      </c>
    </row>
    <row r="1232" spans="1:9" x14ac:dyDescent="0.25">
      <c r="A1232" s="1">
        <f>COUNTIF($C$2:C1232,"Да")</f>
        <v>13</v>
      </c>
      <c r="B1232" s="45">
        <f t="shared" si="40"/>
        <v>46333</v>
      </c>
      <c r="C1232" s="42" t="str">
        <f>IF(ISERROR(VLOOKUP(B1232,'Aigen18-RF'!$C$3:$C$23,1,0)),"Нет","Да")</f>
        <v>Нет</v>
      </c>
      <c r="D1232" s="43">
        <f t="shared" si="38"/>
        <v>365</v>
      </c>
      <c r="E1232" s="44">
        <f>ROUND(('Все выпуски'!$L$3*'Все выпуски'!$L$6/100)/365*(B1232-IF(C1232="Нет",VLOOKUP(A1232,'Aigen18-RF'!$A$2:$C$23,3,0),VLOOKUP((A1232-1),'Aigen18-RF'!$A$2:$C$23,3,0))),2)</f>
        <v>8.2200000000000006</v>
      </c>
      <c r="G1232" s="43">
        <f>COUNTIF(D1233:$D$1857,365)</f>
        <v>419</v>
      </c>
      <c r="H1232" s="43">
        <f>COUNTIF(D1233:$D$1857,366)</f>
        <v>206</v>
      </c>
    </row>
    <row r="1233" spans="1:8" x14ac:dyDescent="0.25">
      <c r="A1233" s="1">
        <f>COUNTIF($C$2:C1233,"Да")</f>
        <v>13</v>
      </c>
      <c r="B1233" s="45">
        <f t="shared" si="40"/>
        <v>46334</v>
      </c>
      <c r="C1233" s="42" t="str">
        <f>IF(ISERROR(VLOOKUP(B1233,'Aigen18-RF'!$C$3:$C$23,1,0)),"Нет","Да")</f>
        <v>Нет</v>
      </c>
      <c r="D1233" s="43">
        <f t="shared" si="38"/>
        <v>365</v>
      </c>
      <c r="E1233" s="44">
        <f>ROUND(('Все выпуски'!$L$3*'Все выпуски'!$L$6/100)/365*(B1233-IF(C1233="Нет",VLOOKUP(A1233,'Aigen18-RF'!$A$2:$C$23,3,0),VLOOKUP((A1233-1),'Aigen18-RF'!$A$2:$C$23,3,0))),2)</f>
        <v>8.33</v>
      </c>
      <c r="G1233" s="43">
        <f>COUNTIF(D1234:$D$1857,365)</f>
        <v>418</v>
      </c>
      <c r="H1233" s="43">
        <f>COUNTIF(D1234:$D$1857,366)</f>
        <v>206</v>
      </c>
    </row>
    <row r="1234" spans="1:8" x14ac:dyDescent="0.25">
      <c r="A1234" s="1">
        <f>COUNTIF($C$2:C1234,"Да")</f>
        <v>13</v>
      </c>
      <c r="B1234" s="45">
        <f t="shared" si="40"/>
        <v>46335</v>
      </c>
      <c r="C1234" s="42" t="str">
        <f>IF(ISERROR(VLOOKUP(B1234,'Aigen18-RF'!$C$3:$C$23,1,0)),"Нет","Да")</f>
        <v>Нет</v>
      </c>
      <c r="D1234" s="43">
        <f t="shared" si="38"/>
        <v>365</v>
      </c>
      <c r="E1234" s="44">
        <f>ROUND(('Все выпуски'!$L$3*'Все выпуски'!$L$6/100)/365*(B1234-IF(C1234="Нет",VLOOKUP(A1234,'Aigen18-RF'!$A$2:$C$23,3,0),VLOOKUP((A1234-1),'Aigen18-RF'!$A$2:$C$23,3,0))),2)</f>
        <v>8.44</v>
      </c>
      <c r="G1234" s="43">
        <f>COUNTIF(D1235:$D$1857,365)</f>
        <v>417</v>
      </c>
      <c r="H1234" s="43">
        <f>COUNTIF(D1235:$D$1857,366)</f>
        <v>206</v>
      </c>
    </row>
    <row r="1235" spans="1:8" x14ac:dyDescent="0.25">
      <c r="A1235" s="1">
        <f>COUNTIF($C$2:C1235,"Да")</f>
        <v>13</v>
      </c>
      <c r="B1235" s="45">
        <f t="shared" si="40"/>
        <v>46336</v>
      </c>
      <c r="C1235" s="42" t="str">
        <f>IF(ISERROR(VLOOKUP(B1235,'Aigen18-RF'!$C$3:$C$23,1,0)),"Нет","Да")</f>
        <v>Нет</v>
      </c>
      <c r="D1235" s="43">
        <f t="shared" si="38"/>
        <v>365</v>
      </c>
      <c r="E1235" s="44">
        <f>ROUND(('Все выпуски'!$L$3*'Все выпуски'!$L$6/100)/365*(B1235-IF(C1235="Нет",VLOOKUP(A1235,'Aigen18-RF'!$A$2:$C$23,3,0),VLOOKUP((A1235-1),'Aigen18-RF'!$A$2:$C$23,3,0))),2)</f>
        <v>8.5500000000000007</v>
      </c>
      <c r="G1235" s="43">
        <f>COUNTIF(D1236:$D$1857,365)</f>
        <v>416</v>
      </c>
      <c r="H1235" s="43">
        <f>COUNTIF(D1236:$D$1857,366)</f>
        <v>206</v>
      </c>
    </row>
    <row r="1236" spans="1:8" x14ac:dyDescent="0.25">
      <c r="A1236" s="1">
        <f>COUNTIF($C$2:C1236,"Да")</f>
        <v>13</v>
      </c>
      <c r="B1236" s="45">
        <f t="shared" si="40"/>
        <v>46337</v>
      </c>
      <c r="C1236" s="42" t="str">
        <f>IF(ISERROR(VLOOKUP(B1236,'Aigen18-RF'!$C$3:$C$23,1,0)),"Нет","Да")</f>
        <v>Нет</v>
      </c>
      <c r="D1236" s="43">
        <f t="shared" si="38"/>
        <v>365</v>
      </c>
      <c r="E1236" s="44">
        <f>ROUND(('Все выпуски'!$L$3*'Все выпуски'!$L$6/100)/365*(B1236-IF(C1236="Нет",VLOOKUP(A1236,'Aigen18-RF'!$A$2:$C$23,3,0),VLOOKUP((A1236-1),'Aigen18-RF'!$A$2:$C$23,3,0))),2)</f>
        <v>8.66</v>
      </c>
      <c r="G1236" s="43">
        <f>COUNTIF(D1237:$D$1857,365)</f>
        <v>415</v>
      </c>
      <c r="H1236" s="43">
        <f>COUNTIF(D1237:$D$1857,366)</f>
        <v>206</v>
      </c>
    </row>
    <row r="1237" spans="1:8" x14ac:dyDescent="0.25">
      <c r="A1237" s="1">
        <f>COUNTIF($C$2:C1237,"Да")</f>
        <v>13</v>
      </c>
      <c r="B1237" s="45">
        <f t="shared" si="40"/>
        <v>46338</v>
      </c>
      <c r="C1237" s="42" t="str">
        <f>IF(ISERROR(VLOOKUP(B1237,'Aigen18-RF'!$C$3:$C$23,1,0)),"Нет","Да")</f>
        <v>Нет</v>
      </c>
      <c r="D1237" s="43">
        <f t="shared" si="38"/>
        <v>365</v>
      </c>
      <c r="E1237" s="44">
        <f>ROUND(('Все выпуски'!$L$3*'Все выпуски'!$L$6/100)/365*(B1237-IF(C1237="Нет",VLOOKUP(A1237,'Aigen18-RF'!$A$2:$C$23,3,0),VLOOKUP((A1237-1),'Aigen18-RF'!$A$2:$C$23,3,0))),2)</f>
        <v>8.77</v>
      </c>
      <c r="G1237" s="43">
        <f>COUNTIF(D1238:$D$1857,365)</f>
        <v>414</v>
      </c>
      <c r="H1237" s="43">
        <f>COUNTIF(D1238:$D$1857,366)</f>
        <v>206</v>
      </c>
    </row>
    <row r="1238" spans="1:8" x14ac:dyDescent="0.25">
      <c r="A1238" s="1">
        <f>COUNTIF($C$2:C1238,"Да")</f>
        <v>13</v>
      </c>
      <c r="B1238" s="45">
        <f t="shared" si="40"/>
        <v>46339</v>
      </c>
      <c r="C1238" s="42" t="str">
        <f>IF(ISERROR(VLOOKUP(B1238,'Aigen18-RF'!$C$3:$C$23,1,0)),"Нет","Да")</f>
        <v>Нет</v>
      </c>
      <c r="D1238" s="43">
        <f t="shared" si="38"/>
        <v>365</v>
      </c>
      <c r="E1238" s="44">
        <f>ROUND(('Все выпуски'!$L$3*'Все выпуски'!$L$6/100)/365*(B1238-IF(C1238="Нет",VLOOKUP(A1238,'Aigen18-RF'!$A$2:$C$23,3,0),VLOOKUP((A1238-1),'Aigen18-RF'!$A$2:$C$23,3,0))),2)</f>
        <v>8.8800000000000008</v>
      </c>
      <c r="G1238" s="43">
        <f>COUNTIF(D1239:$D$1857,365)</f>
        <v>413</v>
      </c>
      <c r="H1238" s="43">
        <f>COUNTIF(D1239:$D$1857,366)</f>
        <v>206</v>
      </c>
    </row>
    <row r="1239" spans="1:8" x14ac:dyDescent="0.25">
      <c r="A1239" s="1">
        <f>COUNTIF($C$2:C1239,"Да")</f>
        <v>13</v>
      </c>
      <c r="B1239" s="45">
        <f t="shared" si="40"/>
        <v>46340</v>
      </c>
      <c r="C1239" s="42" t="str">
        <f>IF(ISERROR(VLOOKUP(B1239,'Aigen18-RF'!$C$3:$C$23,1,0)),"Нет","Да")</f>
        <v>Нет</v>
      </c>
      <c r="D1239" s="43">
        <f t="shared" si="38"/>
        <v>365</v>
      </c>
      <c r="E1239" s="44">
        <f>ROUND(('Все выпуски'!$L$3*'Все выпуски'!$L$6/100)/365*(B1239-IF(C1239="Нет",VLOOKUP(A1239,'Aigen18-RF'!$A$2:$C$23,3,0),VLOOKUP((A1239-1),'Aigen18-RF'!$A$2:$C$23,3,0))),2)</f>
        <v>8.99</v>
      </c>
      <c r="G1239" s="43">
        <f>COUNTIF(D1240:$D$1857,365)</f>
        <v>412</v>
      </c>
      <c r="H1239" s="43">
        <f>COUNTIF(D1240:$D$1857,366)</f>
        <v>206</v>
      </c>
    </row>
    <row r="1240" spans="1:8" x14ac:dyDescent="0.25">
      <c r="A1240" s="1">
        <f>COUNTIF($C$2:C1240,"Да")</f>
        <v>13</v>
      </c>
      <c r="B1240" s="45">
        <f t="shared" si="40"/>
        <v>46341</v>
      </c>
      <c r="C1240" s="42" t="str">
        <f>IF(ISERROR(VLOOKUP(B1240,'Aigen18-RF'!$C$3:$C$23,1,0)),"Нет","Да")</f>
        <v>Нет</v>
      </c>
      <c r="D1240" s="43">
        <f t="shared" si="38"/>
        <v>365</v>
      </c>
      <c r="E1240" s="44">
        <f>ROUND(('Все выпуски'!$L$3*'Все выпуски'!$L$6/100)/365*(B1240-IF(C1240="Нет",VLOOKUP(A1240,'Aigen18-RF'!$A$2:$C$23,3,0),VLOOKUP((A1240-1),'Aigen18-RF'!$A$2:$C$23,3,0))),2)</f>
        <v>9.1</v>
      </c>
      <c r="G1240" s="43">
        <f>COUNTIF(D1241:$D$1857,365)</f>
        <v>411</v>
      </c>
      <c r="H1240" s="43">
        <f>COUNTIF(D1241:$D$1857,366)</f>
        <v>206</v>
      </c>
    </row>
    <row r="1241" spans="1:8" x14ac:dyDescent="0.25">
      <c r="A1241" s="1">
        <f>COUNTIF($C$2:C1241,"Да")</f>
        <v>13</v>
      </c>
      <c r="B1241" s="45">
        <f t="shared" si="40"/>
        <v>46342</v>
      </c>
      <c r="C1241" s="42" t="str">
        <f>IF(ISERROR(VLOOKUP(B1241,'Aigen18-RF'!$C$3:$C$23,1,0)),"Нет","Да")</f>
        <v>Нет</v>
      </c>
      <c r="D1241" s="43">
        <f t="shared" si="38"/>
        <v>365</v>
      </c>
      <c r="E1241" s="44">
        <f>ROUND(('Все выпуски'!$L$3*'Все выпуски'!$L$6/100)/365*(B1241-IF(C1241="Нет",VLOOKUP(A1241,'Aigen18-RF'!$A$2:$C$23,3,0),VLOOKUP((A1241-1),'Aigen18-RF'!$A$2:$C$23,3,0))),2)</f>
        <v>9.2100000000000009</v>
      </c>
      <c r="G1241" s="43">
        <f>COUNTIF(D1242:$D$1857,365)</f>
        <v>410</v>
      </c>
      <c r="H1241" s="43">
        <f>COUNTIF(D1242:$D$1857,366)</f>
        <v>206</v>
      </c>
    </row>
    <row r="1242" spans="1:8" x14ac:dyDescent="0.25">
      <c r="A1242" s="1">
        <f>COUNTIF($C$2:C1242,"Да")</f>
        <v>13</v>
      </c>
      <c r="B1242" s="45">
        <f t="shared" si="40"/>
        <v>46343</v>
      </c>
      <c r="C1242" s="42" t="str">
        <f>IF(ISERROR(VLOOKUP(B1242,'Aigen18-RF'!$C$3:$C$23,1,0)),"Нет","Да")</f>
        <v>Нет</v>
      </c>
      <c r="D1242" s="43">
        <f t="shared" si="38"/>
        <v>365</v>
      </c>
      <c r="E1242" s="44">
        <f>ROUND(('Все выпуски'!$L$3*'Все выпуски'!$L$6/100)/365*(B1242-IF(C1242="Нет",VLOOKUP(A1242,'Aigen18-RF'!$A$2:$C$23,3,0),VLOOKUP((A1242-1),'Aigen18-RF'!$A$2:$C$23,3,0))),2)</f>
        <v>9.32</v>
      </c>
      <c r="G1242" s="43">
        <f>COUNTIF(D1243:$D$1857,365)</f>
        <v>409</v>
      </c>
      <c r="H1242" s="43">
        <f>COUNTIF(D1243:$D$1857,366)</f>
        <v>206</v>
      </c>
    </row>
    <row r="1243" spans="1:8" x14ac:dyDescent="0.25">
      <c r="A1243" s="1">
        <f>COUNTIF($C$2:C1243,"Да")</f>
        <v>13</v>
      </c>
      <c r="B1243" s="45">
        <f t="shared" si="40"/>
        <v>46344</v>
      </c>
      <c r="C1243" s="42" t="str">
        <f>IF(ISERROR(VLOOKUP(B1243,'Aigen18-RF'!$C$3:$C$23,1,0)),"Нет","Да")</f>
        <v>Нет</v>
      </c>
      <c r="D1243" s="43">
        <f t="shared" si="38"/>
        <v>365</v>
      </c>
      <c r="E1243" s="44">
        <f>ROUND(('Все выпуски'!$L$3*'Все выпуски'!$L$6/100)/365*(B1243-IF(C1243="Нет",VLOOKUP(A1243,'Aigen18-RF'!$A$2:$C$23,3,0),VLOOKUP((A1243-1),'Aigen18-RF'!$A$2:$C$23,3,0))),2)</f>
        <v>9.42</v>
      </c>
      <c r="G1243" s="43">
        <f>COUNTIF(D1244:$D$1857,365)</f>
        <v>408</v>
      </c>
      <c r="H1243" s="43">
        <f>COUNTIF(D1244:$D$1857,366)</f>
        <v>206</v>
      </c>
    </row>
    <row r="1244" spans="1:8" x14ac:dyDescent="0.25">
      <c r="A1244" s="1">
        <f>COUNTIF($C$2:C1244,"Да")</f>
        <v>13</v>
      </c>
      <c r="B1244" s="45">
        <f t="shared" si="40"/>
        <v>46345</v>
      </c>
      <c r="C1244" s="42" t="str">
        <f>IF(ISERROR(VLOOKUP(B1244,'Aigen18-RF'!$C$3:$C$23,1,0)),"Нет","Да")</f>
        <v>Нет</v>
      </c>
      <c r="D1244" s="43">
        <f t="shared" si="38"/>
        <v>365</v>
      </c>
      <c r="E1244" s="44">
        <f>ROUND(('Все выпуски'!$L$3*'Все выпуски'!$L$6/100)/365*(B1244-IF(C1244="Нет",VLOOKUP(A1244,'Aigen18-RF'!$A$2:$C$23,3,0),VLOOKUP((A1244-1),'Aigen18-RF'!$A$2:$C$23,3,0))),2)</f>
        <v>9.5299999999999994</v>
      </c>
      <c r="G1244" s="43">
        <f>COUNTIF(D1245:$D$1857,365)</f>
        <v>407</v>
      </c>
      <c r="H1244" s="43">
        <f>COUNTIF(D1245:$D$1857,366)</f>
        <v>206</v>
      </c>
    </row>
    <row r="1245" spans="1:8" x14ac:dyDescent="0.25">
      <c r="A1245" s="1">
        <f>COUNTIF($C$2:C1245,"Да")</f>
        <v>13</v>
      </c>
      <c r="B1245" s="45">
        <f t="shared" si="40"/>
        <v>46346</v>
      </c>
      <c r="C1245" s="42" t="str">
        <f>IF(ISERROR(VLOOKUP(B1245,'Aigen18-RF'!$C$3:$C$23,1,0)),"Нет","Да")</f>
        <v>Нет</v>
      </c>
      <c r="D1245" s="43">
        <f t="shared" si="38"/>
        <v>365</v>
      </c>
      <c r="E1245" s="44">
        <f>ROUND(('Все выпуски'!$L$3*'Все выпуски'!$L$6/100)/365*(B1245-IF(C1245="Нет",VLOOKUP(A1245,'Aigen18-RF'!$A$2:$C$23,3,0),VLOOKUP((A1245-1),'Aigen18-RF'!$A$2:$C$23,3,0))),2)</f>
        <v>9.64</v>
      </c>
      <c r="G1245" s="43">
        <f>COUNTIF(D1246:$D$1857,365)</f>
        <v>406</v>
      </c>
      <c r="H1245" s="43">
        <f>COUNTIF(D1246:$D$1857,366)</f>
        <v>206</v>
      </c>
    </row>
    <row r="1246" spans="1:8" x14ac:dyDescent="0.25">
      <c r="A1246" s="1">
        <f>COUNTIF($C$2:C1246,"Да")</f>
        <v>13</v>
      </c>
      <c r="B1246" s="45">
        <f t="shared" si="40"/>
        <v>46347</v>
      </c>
      <c r="C1246" s="42" t="str">
        <f>IF(ISERROR(VLOOKUP(B1246,'Aigen18-RF'!$C$3:$C$23,1,0)),"Нет","Да")</f>
        <v>Нет</v>
      </c>
      <c r="D1246" s="43">
        <f t="shared" si="38"/>
        <v>365</v>
      </c>
      <c r="E1246" s="44">
        <f>ROUND(('Все выпуски'!$L$3*'Все выпуски'!$L$6/100)/365*(B1246-IF(C1246="Нет",VLOOKUP(A1246,'Aigen18-RF'!$A$2:$C$23,3,0),VLOOKUP((A1246-1),'Aigen18-RF'!$A$2:$C$23,3,0))),2)</f>
        <v>9.75</v>
      </c>
      <c r="G1246" s="43">
        <f>COUNTIF(D1247:$D$1857,365)</f>
        <v>405</v>
      </c>
      <c r="H1246" s="43">
        <f>COUNTIF(D1247:$D$1857,366)</f>
        <v>206</v>
      </c>
    </row>
    <row r="1247" spans="1:8" x14ac:dyDescent="0.25">
      <c r="A1247" s="1">
        <f>COUNTIF($C$2:C1247,"Да")</f>
        <v>13</v>
      </c>
      <c r="B1247" s="45">
        <f t="shared" si="40"/>
        <v>46348</v>
      </c>
      <c r="C1247" s="42" t="str">
        <f>IF(ISERROR(VLOOKUP(B1247,'Aigen18-RF'!$C$3:$C$23,1,0)),"Нет","Да")</f>
        <v>Нет</v>
      </c>
      <c r="D1247" s="43">
        <f t="shared" si="38"/>
        <v>365</v>
      </c>
      <c r="E1247" s="44">
        <f>ROUND(('Все выпуски'!$L$3*'Все выпуски'!$L$6/100)/365*(B1247-IF(C1247="Нет",VLOOKUP(A1247,'Aigen18-RF'!$A$2:$C$23,3,0),VLOOKUP((A1247-1),'Aigen18-RF'!$A$2:$C$23,3,0))),2)</f>
        <v>9.86</v>
      </c>
      <c r="G1247" s="43">
        <f>COUNTIF(D1248:$D$1857,365)</f>
        <v>404</v>
      </c>
      <c r="H1247" s="43">
        <f>COUNTIF(D1248:$D$1857,366)</f>
        <v>206</v>
      </c>
    </row>
    <row r="1248" spans="1:8" x14ac:dyDescent="0.25">
      <c r="A1248" s="1">
        <f>COUNTIF($C$2:C1248,"Да")</f>
        <v>14</v>
      </c>
      <c r="B1248" s="45">
        <f t="shared" si="40"/>
        <v>46349</v>
      </c>
      <c r="C1248" s="42" t="str">
        <f>IF(ISERROR(VLOOKUP(B1248,'Aigen18-RF'!$C$3:$C$23,1,0)),"Нет","Да")</f>
        <v>Да</v>
      </c>
      <c r="D1248" s="43">
        <f t="shared" si="38"/>
        <v>365</v>
      </c>
      <c r="E1248" s="44">
        <f>ROUND(('Все выпуски'!$L$3*'Все выпуски'!$L$6/100)/365*(B1248-IF(C1248="Нет",VLOOKUP(A1248,'Aigen18-RF'!$A$2:$C$23,3,0),VLOOKUP((A1248-1),'Aigen18-RF'!$A$2:$C$23,3,0))),2)</f>
        <v>9.9700000000000006</v>
      </c>
      <c r="G1248" s="43">
        <f>COUNTIF(D1249:$D$1857,365)</f>
        <v>403</v>
      </c>
      <c r="H1248" s="43">
        <f>COUNTIF(D1249:$D$1857,366)</f>
        <v>206</v>
      </c>
    </row>
    <row r="1249" spans="1:8" x14ac:dyDescent="0.25">
      <c r="A1249" s="1">
        <f>COUNTIF($C$2:C1249,"Да")</f>
        <v>14</v>
      </c>
      <c r="B1249" s="45">
        <f t="shared" si="40"/>
        <v>46350</v>
      </c>
      <c r="C1249" s="42" t="str">
        <f>IF(ISERROR(VLOOKUP(B1249,'Aigen18-RF'!$C$3:$C$23,1,0)),"Нет","Да")</f>
        <v>Нет</v>
      </c>
      <c r="D1249" s="43">
        <f t="shared" si="38"/>
        <v>365</v>
      </c>
      <c r="E1249" s="44">
        <f>ROUND(('Все выпуски'!$L$3*'Все выпуски'!$L$6/100)/365*(B1249-IF(C1249="Нет",VLOOKUP(A1249,'Aigen18-RF'!$A$2:$C$23,3,0),VLOOKUP((A1249-1),'Aigen18-RF'!$A$2:$C$23,3,0))),2)</f>
        <v>0.11</v>
      </c>
      <c r="G1249" s="43">
        <f>COUNTIF(D1250:$D$1857,365)</f>
        <v>402</v>
      </c>
      <c r="H1249" s="43">
        <f>COUNTIF(D1250:$D$1857,366)</f>
        <v>206</v>
      </c>
    </row>
    <row r="1250" spans="1:8" x14ac:dyDescent="0.25">
      <c r="A1250" s="1">
        <f>COUNTIF($C$2:C1250,"Да")</f>
        <v>14</v>
      </c>
      <c r="B1250" s="45">
        <f t="shared" si="40"/>
        <v>46351</v>
      </c>
      <c r="C1250" s="42" t="str">
        <f>IF(ISERROR(VLOOKUP(B1250,'Aigen18-RF'!$C$3:$C$23,1,0)),"Нет","Да")</f>
        <v>Нет</v>
      </c>
      <c r="D1250" s="43">
        <f t="shared" si="38"/>
        <v>365</v>
      </c>
      <c r="E1250" s="44">
        <f>ROUND(('Все выпуски'!$L$3*'Все выпуски'!$L$6/100)/365*(B1250-IF(C1250="Нет",VLOOKUP(A1250,'Aigen18-RF'!$A$2:$C$23,3,0),VLOOKUP((A1250-1),'Aigen18-RF'!$A$2:$C$23,3,0))),2)</f>
        <v>0.22</v>
      </c>
      <c r="G1250" s="43">
        <f>COUNTIF(D1251:$D$1857,365)</f>
        <v>401</v>
      </c>
      <c r="H1250" s="43">
        <f>COUNTIF(D1251:$D$1857,366)</f>
        <v>206</v>
      </c>
    </row>
    <row r="1251" spans="1:8" x14ac:dyDescent="0.25">
      <c r="A1251" s="1">
        <f>COUNTIF($C$2:C1251,"Да")</f>
        <v>14</v>
      </c>
      <c r="B1251" s="45">
        <f t="shared" si="40"/>
        <v>46352</v>
      </c>
      <c r="C1251" s="42" t="str">
        <f>IF(ISERROR(VLOOKUP(B1251,'Aigen18-RF'!$C$3:$C$23,1,0)),"Нет","Да")</f>
        <v>Нет</v>
      </c>
      <c r="D1251" s="43">
        <f t="shared" si="38"/>
        <v>365</v>
      </c>
      <c r="E1251" s="44">
        <f>ROUND(('Все выпуски'!$L$3*'Все выпуски'!$L$6/100)/365*(B1251-IF(C1251="Нет",VLOOKUP(A1251,'Aigen18-RF'!$A$2:$C$23,3,0),VLOOKUP((A1251-1),'Aigen18-RF'!$A$2:$C$23,3,0))),2)</f>
        <v>0.33</v>
      </c>
      <c r="G1251" s="43">
        <f>COUNTIF(D1252:$D$1857,365)</f>
        <v>400</v>
      </c>
      <c r="H1251" s="43">
        <f>COUNTIF(D1252:$D$1857,366)</f>
        <v>206</v>
      </c>
    </row>
    <row r="1252" spans="1:8" x14ac:dyDescent="0.25">
      <c r="A1252" s="1">
        <f>COUNTIF($C$2:C1252,"Да")</f>
        <v>14</v>
      </c>
      <c r="B1252" s="45">
        <f t="shared" si="40"/>
        <v>46353</v>
      </c>
      <c r="C1252" s="42" t="str">
        <f>IF(ISERROR(VLOOKUP(B1252,'Aigen18-RF'!$C$3:$C$23,1,0)),"Нет","Да")</f>
        <v>Нет</v>
      </c>
      <c r="D1252" s="43">
        <f t="shared" si="38"/>
        <v>365</v>
      </c>
      <c r="E1252" s="44">
        <f>ROUND(('Все выпуски'!$L$3*'Все выпуски'!$L$6/100)/365*(B1252-IF(C1252="Нет",VLOOKUP(A1252,'Aigen18-RF'!$A$2:$C$23,3,0),VLOOKUP((A1252-1),'Aigen18-RF'!$A$2:$C$23,3,0))),2)</f>
        <v>0.44</v>
      </c>
      <c r="G1252" s="43">
        <f>COUNTIF(D1253:$D$1857,365)</f>
        <v>399</v>
      </c>
      <c r="H1252" s="43">
        <f>COUNTIF(D1253:$D$1857,366)</f>
        <v>206</v>
      </c>
    </row>
    <row r="1253" spans="1:8" x14ac:dyDescent="0.25">
      <c r="A1253" s="1">
        <f>COUNTIF($C$2:C1253,"Да")</f>
        <v>14</v>
      </c>
      <c r="B1253" s="45">
        <f t="shared" si="40"/>
        <v>46354</v>
      </c>
      <c r="C1253" s="42" t="str">
        <f>IF(ISERROR(VLOOKUP(B1253,'Aigen18-RF'!$C$3:$C$23,1,0)),"Нет","Да")</f>
        <v>Нет</v>
      </c>
      <c r="D1253" s="43">
        <f t="shared" si="38"/>
        <v>365</v>
      </c>
      <c r="E1253" s="44">
        <f>ROUND(('Все выпуски'!$L$3*'Все выпуски'!$L$6/100)/365*(B1253-IF(C1253="Нет",VLOOKUP(A1253,'Aigen18-RF'!$A$2:$C$23,3,0),VLOOKUP((A1253-1),'Aigen18-RF'!$A$2:$C$23,3,0))),2)</f>
        <v>0.55000000000000004</v>
      </c>
      <c r="G1253" s="43">
        <f>COUNTIF(D1254:$D$1857,365)</f>
        <v>398</v>
      </c>
      <c r="H1253" s="43">
        <f>COUNTIF(D1254:$D$1857,366)</f>
        <v>206</v>
      </c>
    </row>
    <row r="1254" spans="1:8" x14ac:dyDescent="0.25">
      <c r="A1254" s="1">
        <f>COUNTIF($C$2:C1254,"Да")</f>
        <v>14</v>
      </c>
      <c r="B1254" s="45">
        <f t="shared" si="40"/>
        <v>46355</v>
      </c>
      <c r="C1254" s="42" t="str">
        <f>IF(ISERROR(VLOOKUP(B1254,'Aigen18-RF'!$C$3:$C$23,1,0)),"Нет","Да")</f>
        <v>Нет</v>
      </c>
      <c r="D1254" s="43">
        <f t="shared" si="38"/>
        <v>365</v>
      </c>
      <c r="E1254" s="44">
        <f>ROUND(('Все выпуски'!$L$3*'Все выпуски'!$L$6/100)/365*(B1254-IF(C1254="Нет",VLOOKUP(A1254,'Aigen18-RF'!$A$2:$C$23,3,0),VLOOKUP((A1254-1),'Aigen18-RF'!$A$2:$C$23,3,0))),2)</f>
        <v>0.66</v>
      </c>
      <c r="G1254" s="43">
        <f>COUNTIF(D1255:$D$1857,365)</f>
        <v>397</v>
      </c>
      <c r="H1254" s="43">
        <f>COUNTIF(D1255:$D$1857,366)</f>
        <v>206</v>
      </c>
    </row>
    <row r="1255" spans="1:8" x14ac:dyDescent="0.25">
      <c r="A1255" s="1">
        <f>COUNTIF($C$2:C1255,"Да")</f>
        <v>14</v>
      </c>
      <c r="B1255" s="45">
        <f t="shared" si="40"/>
        <v>46356</v>
      </c>
      <c r="C1255" s="42" t="str">
        <f>IF(ISERROR(VLOOKUP(B1255,'Aigen18-RF'!$C$3:$C$23,1,0)),"Нет","Да")</f>
        <v>Нет</v>
      </c>
      <c r="D1255" s="43">
        <f t="shared" si="38"/>
        <v>365</v>
      </c>
      <c r="E1255" s="44">
        <f>ROUND(('Все выпуски'!$L$3*'Все выпуски'!$L$6/100)/365*(B1255-IF(C1255="Нет",VLOOKUP(A1255,'Aigen18-RF'!$A$2:$C$23,3,0),VLOOKUP((A1255-1),'Aigen18-RF'!$A$2:$C$23,3,0))),2)</f>
        <v>0.77</v>
      </c>
      <c r="G1255" s="43">
        <f>COUNTIF(D1256:$D$1857,365)</f>
        <v>396</v>
      </c>
      <c r="H1255" s="43">
        <f>COUNTIF(D1256:$D$1857,366)</f>
        <v>206</v>
      </c>
    </row>
    <row r="1256" spans="1:8" x14ac:dyDescent="0.25">
      <c r="A1256" s="1">
        <f>COUNTIF($C$2:C1256,"Да")</f>
        <v>14</v>
      </c>
      <c r="B1256" s="45">
        <f t="shared" si="40"/>
        <v>46357</v>
      </c>
      <c r="C1256" s="42" t="str">
        <f>IF(ISERROR(VLOOKUP(B1256,'Aigen18-RF'!$C$3:$C$23,1,0)),"Нет","Да")</f>
        <v>Нет</v>
      </c>
      <c r="D1256" s="43">
        <f t="shared" si="38"/>
        <v>365</v>
      </c>
      <c r="E1256" s="44">
        <f>ROUND(('Все выпуски'!$L$3*'Все выпуски'!$L$6/100)/365*(B1256-IF(C1256="Нет",VLOOKUP(A1256,'Aigen18-RF'!$A$2:$C$23,3,0),VLOOKUP((A1256-1),'Aigen18-RF'!$A$2:$C$23,3,0))),2)</f>
        <v>0.88</v>
      </c>
      <c r="G1256" s="43">
        <f>COUNTIF(D1257:$D$1857,365)</f>
        <v>395</v>
      </c>
      <c r="H1256" s="43">
        <f>COUNTIF(D1257:$D$1857,366)</f>
        <v>206</v>
      </c>
    </row>
    <row r="1257" spans="1:8" x14ac:dyDescent="0.25">
      <c r="A1257" s="1">
        <f>COUNTIF($C$2:C1257,"Да")</f>
        <v>14</v>
      </c>
      <c r="B1257" s="45">
        <f t="shared" si="40"/>
        <v>46358</v>
      </c>
      <c r="C1257" s="42" t="str">
        <f>IF(ISERROR(VLOOKUP(B1257,'Aigen18-RF'!$C$3:$C$23,1,0)),"Нет","Да")</f>
        <v>Нет</v>
      </c>
      <c r="D1257" s="43">
        <f t="shared" si="38"/>
        <v>365</v>
      </c>
      <c r="E1257" s="44">
        <f>ROUND(('Все выпуски'!$L$3*'Все выпуски'!$L$6/100)/365*(B1257-IF(C1257="Нет",VLOOKUP(A1257,'Aigen18-RF'!$A$2:$C$23,3,0),VLOOKUP((A1257-1),'Aigen18-RF'!$A$2:$C$23,3,0))),2)</f>
        <v>0.99</v>
      </c>
      <c r="G1257" s="43">
        <f>COUNTIF(D1258:$D$1857,365)</f>
        <v>394</v>
      </c>
      <c r="H1257" s="43">
        <f>COUNTIF(D1258:$D$1857,366)</f>
        <v>206</v>
      </c>
    </row>
    <row r="1258" spans="1:8" x14ac:dyDescent="0.25">
      <c r="A1258" s="1">
        <f>COUNTIF($C$2:C1258,"Да")</f>
        <v>14</v>
      </c>
      <c r="B1258" s="45">
        <f t="shared" si="40"/>
        <v>46359</v>
      </c>
      <c r="C1258" s="42" t="str">
        <f>IF(ISERROR(VLOOKUP(B1258,'Aigen18-RF'!$C$3:$C$23,1,0)),"Нет","Да")</f>
        <v>Нет</v>
      </c>
      <c r="D1258" s="43">
        <f t="shared" si="38"/>
        <v>365</v>
      </c>
      <c r="E1258" s="44">
        <f>ROUND(('Все выпуски'!$L$3*'Все выпуски'!$L$6/100)/365*(B1258-IF(C1258="Нет",VLOOKUP(A1258,'Aigen18-RF'!$A$2:$C$23,3,0),VLOOKUP((A1258-1),'Aigen18-RF'!$A$2:$C$23,3,0))),2)</f>
        <v>1.1000000000000001</v>
      </c>
      <c r="G1258" s="43">
        <f>COUNTIF(D1259:$D$1857,365)</f>
        <v>393</v>
      </c>
      <c r="H1258" s="43">
        <f>COUNTIF(D1259:$D$1857,366)</f>
        <v>206</v>
      </c>
    </row>
    <row r="1259" spans="1:8" x14ac:dyDescent="0.25">
      <c r="A1259" s="1">
        <f>COUNTIF($C$2:C1259,"Да")</f>
        <v>14</v>
      </c>
      <c r="B1259" s="45">
        <f t="shared" si="40"/>
        <v>46360</v>
      </c>
      <c r="C1259" s="42" t="str">
        <f>IF(ISERROR(VLOOKUP(B1259,'Aigen18-RF'!$C$3:$C$23,1,0)),"Нет","Да")</f>
        <v>Нет</v>
      </c>
      <c r="D1259" s="43">
        <f t="shared" si="38"/>
        <v>365</v>
      </c>
      <c r="E1259" s="44">
        <f>ROUND(('Все выпуски'!$L$3*'Все выпуски'!$L$6/100)/365*(B1259-IF(C1259="Нет",VLOOKUP(A1259,'Aigen18-RF'!$A$2:$C$23,3,0),VLOOKUP((A1259-1),'Aigen18-RF'!$A$2:$C$23,3,0))),2)</f>
        <v>1.21</v>
      </c>
      <c r="G1259" s="43">
        <f>COUNTIF(D1260:$D$1857,365)</f>
        <v>392</v>
      </c>
      <c r="H1259" s="43">
        <f>COUNTIF(D1260:$D$1857,366)</f>
        <v>206</v>
      </c>
    </row>
    <row r="1260" spans="1:8" x14ac:dyDescent="0.25">
      <c r="A1260" s="1">
        <f>COUNTIF($C$2:C1260,"Да")</f>
        <v>14</v>
      </c>
      <c r="B1260" s="45">
        <f t="shared" si="40"/>
        <v>46361</v>
      </c>
      <c r="C1260" s="42" t="str">
        <f>IF(ISERROR(VLOOKUP(B1260,'Aigen18-RF'!$C$3:$C$23,1,0)),"Нет","Да")</f>
        <v>Нет</v>
      </c>
      <c r="D1260" s="43">
        <f t="shared" si="38"/>
        <v>365</v>
      </c>
      <c r="E1260" s="44">
        <f>ROUND(('Все выпуски'!$L$3*'Все выпуски'!$L$6/100)/365*(B1260-IF(C1260="Нет",VLOOKUP(A1260,'Aigen18-RF'!$A$2:$C$23,3,0),VLOOKUP((A1260-1),'Aigen18-RF'!$A$2:$C$23,3,0))),2)</f>
        <v>1.32</v>
      </c>
      <c r="G1260" s="43">
        <f>COUNTIF(D1261:$D$1857,365)</f>
        <v>391</v>
      </c>
      <c r="H1260" s="43">
        <f>COUNTIF(D1261:$D$1857,366)</f>
        <v>206</v>
      </c>
    </row>
    <row r="1261" spans="1:8" x14ac:dyDescent="0.25">
      <c r="A1261" s="1">
        <f>COUNTIF($C$2:C1261,"Да")</f>
        <v>14</v>
      </c>
      <c r="B1261" s="45">
        <f t="shared" si="40"/>
        <v>46362</v>
      </c>
      <c r="C1261" s="42" t="str">
        <f>IF(ISERROR(VLOOKUP(B1261,'Aigen18-RF'!$C$3:$C$23,1,0)),"Нет","Да")</f>
        <v>Нет</v>
      </c>
      <c r="D1261" s="43">
        <f t="shared" si="38"/>
        <v>365</v>
      </c>
      <c r="E1261" s="44">
        <f>ROUND(('Все выпуски'!$L$3*'Все выпуски'!$L$6/100)/365*(B1261-IF(C1261="Нет",VLOOKUP(A1261,'Aigen18-RF'!$A$2:$C$23,3,0),VLOOKUP((A1261-1),'Aigen18-RF'!$A$2:$C$23,3,0))),2)</f>
        <v>1.42</v>
      </c>
      <c r="G1261" s="43">
        <f>COUNTIF(D1262:$D$1857,365)</f>
        <v>390</v>
      </c>
      <c r="H1261" s="43">
        <f>COUNTIF(D1262:$D$1857,366)</f>
        <v>206</v>
      </c>
    </row>
    <row r="1262" spans="1:8" x14ac:dyDescent="0.25">
      <c r="A1262" s="1">
        <f>COUNTIF($C$2:C1262,"Да")</f>
        <v>14</v>
      </c>
      <c r="B1262" s="45">
        <f t="shared" si="40"/>
        <v>46363</v>
      </c>
      <c r="C1262" s="42" t="str">
        <f>IF(ISERROR(VLOOKUP(B1262,'Aigen18-RF'!$C$3:$C$23,1,0)),"Нет","Да")</f>
        <v>Нет</v>
      </c>
      <c r="D1262" s="43">
        <f t="shared" si="38"/>
        <v>365</v>
      </c>
      <c r="E1262" s="44">
        <f>ROUND(('Все выпуски'!$L$3*'Все выпуски'!$L$6/100)/365*(B1262-IF(C1262="Нет",VLOOKUP(A1262,'Aigen18-RF'!$A$2:$C$23,3,0),VLOOKUP((A1262-1),'Aigen18-RF'!$A$2:$C$23,3,0))),2)</f>
        <v>1.53</v>
      </c>
      <c r="G1262" s="43">
        <f>COUNTIF(D1263:$D$1857,365)</f>
        <v>389</v>
      </c>
      <c r="H1262" s="43">
        <f>COUNTIF(D1263:$D$1857,366)</f>
        <v>206</v>
      </c>
    </row>
    <row r="1263" spans="1:8" x14ac:dyDescent="0.25">
      <c r="A1263" s="1">
        <f>COUNTIF($C$2:C1263,"Да")</f>
        <v>14</v>
      </c>
      <c r="B1263" s="45">
        <f t="shared" si="40"/>
        <v>46364</v>
      </c>
      <c r="C1263" s="42" t="str">
        <f>IF(ISERROR(VLOOKUP(B1263,'Aigen18-RF'!$C$3:$C$23,1,0)),"Нет","Да")</f>
        <v>Нет</v>
      </c>
      <c r="D1263" s="43">
        <f t="shared" si="38"/>
        <v>365</v>
      </c>
      <c r="E1263" s="44">
        <f>ROUND(('Все выпуски'!$L$3*'Все выпуски'!$L$6/100)/365*(B1263-IF(C1263="Нет",VLOOKUP(A1263,'Aigen18-RF'!$A$2:$C$23,3,0),VLOOKUP((A1263-1),'Aigen18-RF'!$A$2:$C$23,3,0))),2)</f>
        <v>1.64</v>
      </c>
      <c r="G1263" s="43">
        <f>COUNTIF(D1264:$D$1857,365)</f>
        <v>388</v>
      </c>
      <c r="H1263" s="43">
        <f>COUNTIF(D1264:$D$1857,366)</f>
        <v>206</v>
      </c>
    </row>
    <row r="1264" spans="1:8" x14ac:dyDescent="0.25">
      <c r="A1264" s="1">
        <f>COUNTIF($C$2:C1264,"Да")</f>
        <v>14</v>
      </c>
      <c r="B1264" s="45">
        <f t="shared" si="40"/>
        <v>46365</v>
      </c>
      <c r="C1264" s="42" t="str">
        <f>IF(ISERROR(VLOOKUP(B1264,'Aigen18-RF'!$C$3:$C$23,1,0)),"Нет","Да")</f>
        <v>Нет</v>
      </c>
      <c r="D1264" s="43">
        <f t="shared" si="38"/>
        <v>365</v>
      </c>
      <c r="E1264" s="44">
        <f>ROUND(('Все выпуски'!$L$3*'Все выпуски'!$L$6/100)/365*(B1264-IF(C1264="Нет",VLOOKUP(A1264,'Aigen18-RF'!$A$2:$C$23,3,0),VLOOKUP((A1264-1),'Aigen18-RF'!$A$2:$C$23,3,0))),2)</f>
        <v>1.75</v>
      </c>
      <c r="G1264" s="43">
        <f>COUNTIF(D1265:$D$1857,365)</f>
        <v>387</v>
      </c>
      <c r="H1264" s="43">
        <f>COUNTIF(D1265:$D$1857,366)</f>
        <v>206</v>
      </c>
    </row>
    <row r="1265" spans="1:8" x14ac:dyDescent="0.25">
      <c r="A1265" s="1">
        <f>COUNTIF($C$2:C1265,"Да")</f>
        <v>14</v>
      </c>
      <c r="B1265" s="45">
        <f t="shared" si="40"/>
        <v>46366</v>
      </c>
      <c r="C1265" s="42" t="str">
        <f>IF(ISERROR(VLOOKUP(B1265,'Aigen18-RF'!$C$3:$C$23,1,0)),"Нет","Да")</f>
        <v>Нет</v>
      </c>
      <c r="D1265" s="43">
        <f t="shared" si="38"/>
        <v>365</v>
      </c>
      <c r="E1265" s="44">
        <f>ROUND(('Все выпуски'!$L$3*'Все выпуски'!$L$6/100)/365*(B1265-IF(C1265="Нет",VLOOKUP(A1265,'Aigen18-RF'!$A$2:$C$23,3,0),VLOOKUP((A1265-1),'Aigen18-RF'!$A$2:$C$23,3,0))),2)</f>
        <v>1.86</v>
      </c>
      <c r="G1265" s="43">
        <f>COUNTIF(D1266:$D$1857,365)</f>
        <v>386</v>
      </c>
      <c r="H1265" s="43">
        <f>COUNTIF(D1266:$D$1857,366)</f>
        <v>206</v>
      </c>
    </row>
    <row r="1266" spans="1:8" x14ac:dyDescent="0.25">
      <c r="A1266" s="1">
        <f>COUNTIF($C$2:C1266,"Да")</f>
        <v>14</v>
      </c>
      <c r="B1266" s="45">
        <f t="shared" si="40"/>
        <v>46367</v>
      </c>
      <c r="C1266" s="42" t="str">
        <f>IF(ISERROR(VLOOKUP(B1266,'Aigen18-RF'!$C$3:$C$23,1,0)),"Нет","Да")</f>
        <v>Нет</v>
      </c>
      <c r="D1266" s="43">
        <f t="shared" si="38"/>
        <v>365</v>
      </c>
      <c r="E1266" s="44">
        <f>ROUND(('Все выпуски'!$L$3*'Все выпуски'!$L$6/100)/365*(B1266-IF(C1266="Нет",VLOOKUP(A1266,'Aigen18-RF'!$A$2:$C$23,3,0),VLOOKUP((A1266-1),'Aigen18-RF'!$A$2:$C$23,3,0))),2)</f>
        <v>1.97</v>
      </c>
      <c r="G1266" s="43">
        <f>COUNTIF(D1267:$D$1857,365)</f>
        <v>385</v>
      </c>
      <c r="H1266" s="43">
        <f>COUNTIF(D1267:$D$1857,366)</f>
        <v>206</v>
      </c>
    </row>
    <row r="1267" spans="1:8" x14ac:dyDescent="0.25">
      <c r="A1267" s="1">
        <f>COUNTIF($C$2:C1267,"Да")</f>
        <v>14</v>
      </c>
      <c r="B1267" s="45">
        <f t="shared" si="40"/>
        <v>46368</v>
      </c>
      <c r="C1267" s="42" t="str">
        <f>IF(ISERROR(VLOOKUP(B1267,'Aigen18-RF'!$C$3:$C$23,1,0)),"Нет","Да")</f>
        <v>Нет</v>
      </c>
      <c r="D1267" s="43">
        <f t="shared" si="38"/>
        <v>365</v>
      </c>
      <c r="E1267" s="44">
        <f>ROUND(('Все выпуски'!$L$3*'Все выпуски'!$L$6/100)/365*(B1267-IF(C1267="Нет",VLOOKUP(A1267,'Aigen18-RF'!$A$2:$C$23,3,0),VLOOKUP((A1267-1),'Aigen18-RF'!$A$2:$C$23,3,0))),2)</f>
        <v>2.08</v>
      </c>
      <c r="G1267" s="43">
        <f>COUNTIF(D1268:$D$1857,365)</f>
        <v>384</v>
      </c>
      <c r="H1267" s="43">
        <f>COUNTIF(D1268:$D$1857,366)</f>
        <v>206</v>
      </c>
    </row>
    <row r="1268" spans="1:8" x14ac:dyDescent="0.25">
      <c r="A1268" s="1">
        <f>COUNTIF($C$2:C1268,"Да")</f>
        <v>14</v>
      </c>
      <c r="B1268" s="45">
        <f t="shared" si="40"/>
        <v>46369</v>
      </c>
      <c r="C1268" s="42" t="str">
        <f>IF(ISERROR(VLOOKUP(B1268,'Aigen18-RF'!$C$3:$C$23,1,0)),"Нет","Да")</f>
        <v>Нет</v>
      </c>
      <c r="D1268" s="43">
        <f t="shared" si="38"/>
        <v>365</v>
      </c>
      <c r="E1268" s="44">
        <f>ROUND(('Все выпуски'!$L$3*'Все выпуски'!$L$6/100)/365*(B1268-IF(C1268="Нет",VLOOKUP(A1268,'Aigen18-RF'!$A$2:$C$23,3,0),VLOOKUP((A1268-1),'Aigen18-RF'!$A$2:$C$23,3,0))),2)</f>
        <v>2.19</v>
      </c>
      <c r="G1268" s="43">
        <f>COUNTIF(D1269:$D$1857,365)</f>
        <v>383</v>
      </c>
      <c r="H1268" s="43">
        <f>COUNTIF(D1269:$D$1857,366)</f>
        <v>206</v>
      </c>
    </row>
    <row r="1269" spans="1:8" x14ac:dyDescent="0.25">
      <c r="A1269" s="1">
        <f>COUNTIF($C$2:C1269,"Да")</f>
        <v>14</v>
      </c>
      <c r="B1269" s="45">
        <f t="shared" si="40"/>
        <v>46370</v>
      </c>
      <c r="C1269" s="42" t="str">
        <f>IF(ISERROR(VLOOKUP(B1269,'Aigen18-RF'!$C$3:$C$23,1,0)),"Нет","Да")</f>
        <v>Нет</v>
      </c>
      <c r="D1269" s="43">
        <f t="shared" si="38"/>
        <v>365</v>
      </c>
      <c r="E1269" s="44">
        <f>ROUND(('Все выпуски'!$L$3*'Все выпуски'!$L$6/100)/365*(B1269-IF(C1269="Нет",VLOOKUP(A1269,'Aigen18-RF'!$A$2:$C$23,3,0),VLOOKUP((A1269-1),'Aigen18-RF'!$A$2:$C$23,3,0))),2)</f>
        <v>2.2999999999999998</v>
      </c>
      <c r="G1269" s="43">
        <f>COUNTIF(D1270:$D$1857,365)</f>
        <v>382</v>
      </c>
      <c r="H1269" s="43">
        <f>COUNTIF(D1270:$D$1857,366)</f>
        <v>206</v>
      </c>
    </row>
    <row r="1270" spans="1:8" x14ac:dyDescent="0.25">
      <c r="A1270" s="1">
        <f>COUNTIF($C$2:C1270,"Да")</f>
        <v>14</v>
      </c>
      <c r="B1270" s="45">
        <f t="shared" si="40"/>
        <v>46371</v>
      </c>
      <c r="C1270" s="42" t="str">
        <f>IF(ISERROR(VLOOKUP(B1270,'Aigen18-RF'!$C$3:$C$23,1,0)),"Нет","Да")</f>
        <v>Нет</v>
      </c>
      <c r="D1270" s="43">
        <f t="shared" si="38"/>
        <v>365</v>
      </c>
      <c r="E1270" s="44">
        <f>ROUND(('Все выпуски'!$L$3*'Все выпуски'!$L$6/100)/365*(B1270-IF(C1270="Нет",VLOOKUP(A1270,'Aigen18-RF'!$A$2:$C$23,3,0),VLOOKUP((A1270-1),'Aigen18-RF'!$A$2:$C$23,3,0))),2)</f>
        <v>2.41</v>
      </c>
      <c r="G1270" s="43">
        <f>COUNTIF(D1271:$D$1857,365)</f>
        <v>381</v>
      </c>
      <c r="H1270" s="43">
        <f>COUNTIF(D1271:$D$1857,366)</f>
        <v>206</v>
      </c>
    </row>
    <row r="1271" spans="1:8" x14ac:dyDescent="0.25">
      <c r="A1271" s="1">
        <f>COUNTIF($C$2:C1271,"Да")</f>
        <v>14</v>
      </c>
      <c r="B1271" s="45">
        <f t="shared" si="40"/>
        <v>46372</v>
      </c>
      <c r="C1271" s="42" t="str">
        <f>IF(ISERROR(VLOOKUP(B1271,'Aigen18-RF'!$C$3:$C$23,1,0)),"Нет","Да")</f>
        <v>Нет</v>
      </c>
      <c r="D1271" s="43">
        <f t="shared" si="38"/>
        <v>365</v>
      </c>
      <c r="E1271" s="44">
        <f>ROUND(('Все выпуски'!$L$3*'Все выпуски'!$L$6/100)/365*(B1271-IF(C1271="Нет",VLOOKUP(A1271,'Aigen18-RF'!$A$2:$C$23,3,0),VLOOKUP((A1271-1),'Aigen18-RF'!$A$2:$C$23,3,0))),2)</f>
        <v>2.52</v>
      </c>
      <c r="G1271" s="43">
        <f>COUNTIF(D1272:$D$1857,365)</f>
        <v>380</v>
      </c>
      <c r="H1271" s="43">
        <f>COUNTIF(D1272:$D$1857,366)</f>
        <v>206</v>
      </c>
    </row>
    <row r="1272" spans="1:8" x14ac:dyDescent="0.25">
      <c r="A1272" s="1">
        <f>COUNTIF($C$2:C1272,"Да")</f>
        <v>14</v>
      </c>
      <c r="B1272" s="45">
        <f t="shared" si="40"/>
        <v>46373</v>
      </c>
      <c r="C1272" s="42" t="str">
        <f>IF(ISERROR(VLOOKUP(B1272,'Aigen18-RF'!$C$3:$C$23,1,0)),"Нет","Да")</f>
        <v>Нет</v>
      </c>
      <c r="D1272" s="43">
        <f t="shared" si="38"/>
        <v>365</v>
      </c>
      <c r="E1272" s="44">
        <f>ROUND(('Все выпуски'!$L$3*'Все выпуски'!$L$6/100)/365*(B1272-IF(C1272="Нет",VLOOKUP(A1272,'Aigen18-RF'!$A$2:$C$23,3,0),VLOOKUP((A1272-1),'Aigen18-RF'!$A$2:$C$23,3,0))),2)</f>
        <v>2.63</v>
      </c>
      <c r="G1272" s="43">
        <f>COUNTIF(D1273:$D$1857,365)</f>
        <v>379</v>
      </c>
      <c r="H1272" s="43">
        <f>COUNTIF(D1273:$D$1857,366)</f>
        <v>206</v>
      </c>
    </row>
    <row r="1273" spans="1:8" x14ac:dyDescent="0.25">
      <c r="A1273" s="1">
        <f>COUNTIF($C$2:C1273,"Да")</f>
        <v>14</v>
      </c>
      <c r="B1273" s="45">
        <f t="shared" si="40"/>
        <v>46374</v>
      </c>
      <c r="C1273" s="42" t="str">
        <f>IF(ISERROR(VLOOKUP(B1273,'Aigen18-RF'!$C$3:$C$23,1,0)),"Нет","Да")</f>
        <v>Нет</v>
      </c>
      <c r="D1273" s="43">
        <f t="shared" si="38"/>
        <v>365</v>
      </c>
      <c r="E1273" s="44">
        <f>ROUND(('Все выпуски'!$L$3*'Все выпуски'!$L$6/100)/365*(B1273-IF(C1273="Нет",VLOOKUP(A1273,'Aigen18-RF'!$A$2:$C$23,3,0),VLOOKUP((A1273-1),'Aigen18-RF'!$A$2:$C$23,3,0))),2)</f>
        <v>2.74</v>
      </c>
      <c r="G1273" s="43">
        <f>COUNTIF(D1274:$D$1857,365)</f>
        <v>378</v>
      </c>
      <c r="H1273" s="43">
        <f>COUNTIF(D1274:$D$1857,366)</f>
        <v>206</v>
      </c>
    </row>
    <row r="1274" spans="1:8" x14ac:dyDescent="0.25">
      <c r="A1274" s="1">
        <f>COUNTIF($C$2:C1274,"Да")</f>
        <v>14</v>
      </c>
      <c r="B1274" s="45">
        <f t="shared" si="40"/>
        <v>46375</v>
      </c>
      <c r="C1274" s="42" t="str">
        <f>IF(ISERROR(VLOOKUP(B1274,'Aigen18-RF'!$C$3:$C$23,1,0)),"Нет","Да")</f>
        <v>Нет</v>
      </c>
      <c r="D1274" s="43">
        <f t="shared" si="38"/>
        <v>365</v>
      </c>
      <c r="E1274" s="44">
        <f>ROUND(('Все выпуски'!$L$3*'Все выпуски'!$L$6/100)/365*(B1274-IF(C1274="Нет",VLOOKUP(A1274,'Aigen18-RF'!$A$2:$C$23,3,0),VLOOKUP((A1274-1),'Aigen18-RF'!$A$2:$C$23,3,0))),2)</f>
        <v>2.85</v>
      </c>
      <c r="G1274" s="43">
        <f>COUNTIF(D1275:$D$1857,365)</f>
        <v>377</v>
      </c>
      <c r="H1274" s="43">
        <f>COUNTIF(D1275:$D$1857,366)</f>
        <v>206</v>
      </c>
    </row>
    <row r="1275" spans="1:8" x14ac:dyDescent="0.25">
      <c r="A1275" s="1">
        <f>COUNTIF($C$2:C1275,"Да")</f>
        <v>14</v>
      </c>
      <c r="B1275" s="45">
        <f t="shared" si="40"/>
        <v>46376</v>
      </c>
      <c r="C1275" s="42" t="str">
        <f>IF(ISERROR(VLOOKUP(B1275,'Aigen18-RF'!$C$3:$C$23,1,0)),"Нет","Да")</f>
        <v>Нет</v>
      </c>
      <c r="D1275" s="43">
        <f t="shared" si="38"/>
        <v>365</v>
      </c>
      <c r="E1275" s="44">
        <f>ROUND(('Все выпуски'!$L$3*'Все выпуски'!$L$6/100)/365*(B1275-IF(C1275="Нет",VLOOKUP(A1275,'Aigen18-RF'!$A$2:$C$23,3,0),VLOOKUP((A1275-1),'Aigen18-RF'!$A$2:$C$23,3,0))),2)</f>
        <v>2.96</v>
      </c>
      <c r="G1275" s="43">
        <f>COUNTIF(D1276:$D$1857,365)</f>
        <v>376</v>
      </c>
      <c r="H1275" s="43">
        <f>COUNTIF(D1276:$D$1857,366)</f>
        <v>206</v>
      </c>
    </row>
    <row r="1276" spans="1:8" x14ac:dyDescent="0.25">
      <c r="A1276" s="1">
        <f>COUNTIF($C$2:C1276,"Да")</f>
        <v>14</v>
      </c>
      <c r="B1276" s="45">
        <f t="shared" si="40"/>
        <v>46377</v>
      </c>
      <c r="C1276" s="42" t="str">
        <f>IF(ISERROR(VLOOKUP(B1276,'Aigen18-RF'!$C$3:$C$23,1,0)),"Нет","Да")</f>
        <v>Нет</v>
      </c>
      <c r="D1276" s="43">
        <f t="shared" si="38"/>
        <v>365</v>
      </c>
      <c r="E1276" s="44">
        <f>ROUND(('Все выпуски'!$L$3*'Все выпуски'!$L$6/100)/365*(B1276-IF(C1276="Нет",VLOOKUP(A1276,'Aigen18-RF'!$A$2:$C$23,3,0),VLOOKUP((A1276-1),'Aigen18-RF'!$A$2:$C$23,3,0))),2)</f>
        <v>3.07</v>
      </c>
      <c r="G1276" s="43">
        <f>COUNTIF(D1277:$D$1857,365)</f>
        <v>375</v>
      </c>
      <c r="H1276" s="43">
        <f>COUNTIF(D1277:$D$1857,366)</f>
        <v>206</v>
      </c>
    </row>
    <row r="1277" spans="1:8" x14ac:dyDescent="0.25">
      <c r="A1277" s="1">
        <f>COUNTIF($C$2:C1277,"Да")</f>
        <v>14</v>
      </c>
      <c r="B1277" s="45">
        <f t="shared" si="40"/>
        <v>46378</v>
      </c>
      <c r="C1277" s="42" t="str">
        <f>IF(ISERROR(VLOOKUP(B1277,'Aigen18-RF'!$C$3:$C$23,1,0)),"Нет","Да")</f>
        <v>Нет</v>
      </c>
      <c r="D1277" s="43">
        <f t="shared" si="38"/>
        <v>365</v>
      </c>
      <c r="E1277" s="44">
        <f>ROUND(('Все выпуски'!$L$3*'Все выпуски'!$L$6/100)/365*(B1277-IF(C1277="Нет",VLOOKUP(A1277,'Aigen18-RF'!$A$2:$C$23,3,0),VLOOKUP((A1277-1),'Aigen18-RF'!$A$2:$C$23,3,0))),2)</f>
        <v>3.18</v>
      </c>
      <c r="G1277" s="43">
        <f>COUNTIF(D1278:$D$1857,365)</f>
        <v>374</v>
      </c>
      <c r="H1277" s="43">
        <f>COUNTIF(D1278:$D$1857,366)</f>
        <v>206</v>
      </c>
    </row>
    <row r="1278" spans="1:8" x14ac:dyDescent="0.25">
      <c r="A1278" s="1">
        <f>COUNTIF($C$2:C1278,"Да")</f>
        <v>14</v>
      </c>
      <c r="B1278" s="45">
        <f t="shared" si="40"/>
        <v>46379</v>
      </c>
      <c r="C1278" s="42" t="str">
        <f>IF(ISERROR(VLOOKUP(B1278,'Aigen18-RF'!$C$3:$C$23,1,0)),"Нет","Да")</f>
        <v>Нет</v>
      </c>
      <c r="D1278" s="43">
        <f t="shared" si="38"/>
        <v>365</v>
      </c>
      <c r="E1278" s="44">
        <f>ROUND(('Все выпуски'!$L$3*'Все выпуски'!$L$6/100)/365*(B1278-IF(C1278="Нет",VLOOKUP(A1278,'Aigen18-RF'!$A$2:$C$23,3,0),VLOOKUP((A1278-1),'Aigen18-RF'!$A$2:$C$23,3,0))),2)</f>
        <v>3.29</v>
      </c>
      <c r="G1278" s="43">
        <f>COUNTIF(D1279:$D$1857,365)</f>
        <v>373</v>
      </c>
      <c r="H1278" s="43">
        <f>COUNTIF(D1279:$D$1857,366)</f>
        <v>206</v>
      </c>
    </row>
    <row r="1279" spans="1:8" x14ac:dyDescent="0.25">
      <c r="A1279" s="1">
        <f>COUNTIF($C$2:C1279,"Да")</f>
        <v>14</v>
      </c>
      <c r="B1279" s="45">
        <f t="shared" si="40"/>
        <v>46380</v>
      </c>
      <c r="C1279" s="42" t="str">
        <f>IF(ISERROR(VLOOKUP(B1279,'Aigen18-RF'!$C$3:$C$23,1,0)),"Нет","Да")</f>
        <v>Нет</v>
      </c>
      <c r="D1279" s="43">
        <f t="shared" si="38"/>
        <v>365</v>
      </c>
      <c r="E1279" s="44">
        <f>ROUND(('Все выпуски'!$L$3*'Все выпуски'!$L$6/100)/365*(B1279-IF(C1279="Нет",VLOOKUP(A1279,'Aigen18-RF'!$A$2:$C$23,3,0),VLOOKUP((A1279-1),'Aigen18-RF'!$A$2:$C$23,3,0))),2)</f>
        <v>3.4</v>
      </c>
      <c r="G1279" s="43">
        <f>COUNTIF(D1280:$D$1857,365)</f>
        <v>372</v>
      </c>
      <c r="H1279" s="43">
        <f>COUNTIF(D1280:$D$1857,366)</f>
        <v>206</v>
      </c>
    </row>
    <row r="1280" spans="1:8" x14ac:dyDescent="0.25">
      <c r="A1280" s="1">
        <f>COUNTIF($C$2:C1280,"Да")</f>
        <v>14</v>
      </c>
      <c r="B1280" s="45">
        <f t="shared" si="40"/>
        <v>46381</v>
      </c>
      <c r="C1280" s="42" t="str">
        <f>IF(ISERROR(VLOOKUP(B1280,'Aigen18-RF'!$C$3:$C$23,1,0)),"Нет","Да")</f>
        <v>Нет</v>
      </c>
      <c r="D1280" s="43">
        <f t="shared" si="38"/>
        <v>365</v>
      </c>
      <c r="E1280" s="44">
        <f>ROUND(('Все выпуски'!$L$3*'Все выпуски'!$L$6/100)/365*(B1280-IF(C1280="Нет",VLOOKUP(A1280,'Aigen18-RF'!$A$2:$C$23,3,0),VLOOKUP((A1280-1),'Aigen18-RF'!$A$2:$C$23,3,0))),2)</f>
        <v>3.51</v>
      </c>
      <c r="G1280" s="43">
        <f>COUNTIF(D1281:$D$1857,365)</f>
        <v>371</v>
      </c>
      <c r="H1280" s="43">
        <f>COUNTIF(D1281:$D$1857,366)</f>
        <v>206</v>
      </c>
    </row>
    <row r="1281" spans="1:8" x14ac:dyDescent="0.25">
      <c r="A1281" s="1">
        <f>COUNTIF($C$2:C1281,"Да")</f>
        <v>14</v>
      </c>
      <c r="B1281" s="45">
        <f t="shared" si="40"/>
        <v>46382</v>
      </c>
      <c r="C1281" s="42" t="str">
        <f>IF(ISERROR(VLOOKUP(B1281,'Aigen18-RF'!$C$3:$C$23,1,0)),"Нет","Да")</f>
        <v>Нет</v>
      </c>
      <c r="D1281" s="43">
        <f t="shared" si="38"/>
        <v>365</v>
      </c>
      <c r="E1281" s="44">
        <f>ROUND(('Все выпуски'!$L$3*'Все выпуски'!$L$6/100)/365*(B1281-IF(C1281="Нет",VLOOKUP(A1281,'Aigen18-RF'!$A$2:$C$23,3,0),VLOOKUP((A1281-1),'Aigen18-RF'!$A$2:$C$23,3,0))),2)</f>
        <v>3.62</v>
      </c>
      <c r="G1281" s="43">
        <f>COUNTIF(D1282:$D$1857,365)</f>
        <v>370</v>
      </c>
      <c r="H1281" s="43">
        <f>COUNTIF(D1282:$D$1857,366)</f>
        <v>206</v>
      </c>
    </row>
    <row r="1282" spans="1:8" x14ac:dyDescent="0.25">
      <c r="A1282" s="1">
        <f>COUNTIF($C$2:C1282,"Да")</f>
        <v>14</v>
      </c>
      <c r="B1282" s="45">
        <f t="shared" si="40"/>
        <v>46383</v>
      </c>
      <c r="C1282" s="42" t="str">
        <f>IF(ISERROR(VLOOKUP(B1282,'Aigen18-RF'!$C$3:$C$23,1,0)),"Нет","Да")</f>
        <v>Нет</v>
      </c>
      <c r="D1282" s="43">
        <f t="shared" si="38"/>
        <v>365</v>
      </c>
      <c r="E1282" s="44">
        <f>ROUND(('Все выпуски'!$L$3*'Все выпуски'!$L$6/100)/365*(B1282-IF(C1282="Нет",VLOOKUP(A1282,'Aigen18-RF'!$A$2:$C$23,3,0),VLOOKUP((A1282-1),'Aigen18-RF'!$A$2:$C$23,3,0))),2)</f>
        <v>3.73</v>
      </c>
      <c r="G1282" s="43">
        <f>COUNTIF(D1283:$D$1857,365)</f>
        <v>369</v>
      </c>
      <c r="H1282" s="43">
        <f>COUNTIF(D1283:$D$1857,366)</f>
        <v>206</v>
      </c>
    </row>
    <row r="1283" spans="1:8" x14ac:dyDescent="0.25">
      <c r="A1283" s="1">
        <f>COUNTIF($C$2:C1283,"Да")</f>
        <v>14</v>
      </c>
      <c r="B1283" s="45">
        <f t="shared" si="40"/>
        <v>46384</v>
      </c>
      <c r="C1283" s="42" t="str">
        <f>IF(ISERROR(VLOOKUP(B1283,'Aigen18-RF'!$C$3:$C$23,1,0)),"Нет","Да")</f>
        <v>Нет</v>
      </c>
      <c r="D1283" s="43">
        <f t="shared" ref="D1283:D1346" si="41">IF(MOD(YEAR(B1283),4)=0,366,365)</f>
        <v>365</v>
      </c>
      <c r="E1283" s="44">
        <f>ROUND(('Все выпуски'!$L$3*'Все выпуски'!$L$6/100)/365*(B1283-IF(C1283="Нет",VLOOKUP(A1283,'Aigen18-RF'!$A$2:$C$23,3,0),VLOOKUP((A1283-1),'Aigen18-RF'!$A$2:$C$23,3,0))),2)</f>
        <v>3.84</v>
      </c>
      <c r="G1283" s="43">
        <f>COUNTIF(D1284:$D$1857,365)</f>
        <v>368</v>
      </c>
      <c r="H1283" s="43">
        <f>COUNTIF(D1284:$D$1857,366)</f>
        <v>206</v>
      </c>
    </row>
    <row r="1284" spans="1:8" x14ac:dyDescent="0.25">
      <c r="A1284" s="1">
        <f>COUNTIF($C$2:C1284,"Да")</f>
        <v>14</v>
      </c>
      <c r="B1284" s="45">
        <f t="shared" si="40"/>
        <v>46385</v>
      </c>
      <c r="C1284" s="42" t="str">
        <f>IF(ISERROR(VLOOKUP(B1284,'Aigen18-RF'!$C$3:$C$23,1,0)),"Нет","Да")</f>
        <v>Нет</v>
      </c>
      <c r="D1284" s="43">
        <f t="shared" si="41"/>
        <v>365</v>
      </c>
      <c r="E1284" s="44">
        <f>ROUND(('Все выпуски'!$L$3*'Все выпуски'!$L$6/100)/365*(B1284-IF(C1284="Нет",VLOOKUP(A1284,'Aigen18-RF'!$A$2:$C$23,3,0),VLOOKUP((A1284-1),'Aigen18-RF'!$A$2:$C$23,3,0))),2)</f>
        <v>3.95</v>
      </c>
      <c r="G1284" s="43">
        <f>COUNTIF(D1285:$D$1857,365)</f>
        <v>367</v>
      </c>
      <c r="H1284" s="43">
        <f>COUNTIF(D1285:$D$1857,366)</f>
        <v>206</v>
      </c>
    </row>
    <row r="1285" spans="1:8" x14ac:dyDescent="0.25">
      <c r="A1285" s="1">
        <f>COUNTIF($C$2:C1285,"Да")</f>
        <v>14</v>
      </c>
      <c r="B1285" s="45">
        <f t="shared" si="40"/>
        <v>46386</v>
      </c>
      <c r="C1285" s="42" t="str">
        <f>IF(ISERROR(VLOOKUP(B1285,'Aigen18-RF'!$C$3:$C$23,1,0)),"Нет","Да")</f>
        <v>Нет</v>
      </c>
      <c r="D1285" s="43">
        <f t="shared" si="41"/>
        <v>365</v>
      </c>
      <c r="E1285" s="44">
        <f>ROUND(('Все выпуски'!$L$3*'Все выпуски'!$L$6/100)/365*(B1285-IF(C1285="Нет",VLOOKUP(A1285,'Aigen18-RF'!$A$2:$C$23,3,0),VLOOKUP((A1285-1),'Aigen18-RF'!$A$2:$C$23,3,0))),2)</f>
        <v>4.05</v>
      </c>
      <c r="G1285" s="43">
        <f>COUNTIF(D1286:$D$1857,365)</f>
        <v>366</v>
      </c>
      <c r="H1285" s="43">
        <f>COUNTIF(D1286:$D$1857,366)</f>
        <v>206</v>
      </c>
    </row>
    <row r="1286" spans="1:8" x14ac:dyDescent="0.25">
      <c r="A1286" s="1">
        <f>COUNTIF($C$2:C1286,"Да")</f>
        <v>14</v>
      </c>
      <c r="B1286" s="45">
        <f t="shared" si="40"/>
        <v>46387</v>
      </c>
      <c r="C1286" s="42" t="str">
        <f>IF(ISERROR(VLOOKUP(B1286,'Aigen18-RF'!$C$3:$C$23,1,0)),"Нет","Да")</f>
        <v>Нет</v>
      </c>
      <c r="D1286" s="43">
        <f t="shared" si="41"/>
        <v>365</v>
      </c>
      <c r="E1286" s="44">
        <f>ROUND(('Все выпуски'!$L$3*'Все выпуски'!$L$6/100)/365*(B1286-IF(C1286="Нет",VLOOKUP(A1286,'Aigen18-RF'!$A$2:$C$23,3,0),VLOOKUP((A1286-1),'Aigen18-RF'!$A$2:$C$23,3,0))),2)</f>
        <v>4.16</v>
      </c>
      <c r="G1286" s="43">
        <f>COUNTIF(D1287:$D$1857,365)</f>
        <v>365</v>
      </c>
      <c r="H1286" s="43">
        <f>COUNTIF(D1287:$D$1857,366)</f>
        <v>206</v>
      </c>
    </row>
    <row r="1287" spans="1:8" x14ac:dyDescent="0.25">
      <c r="A1287" s="1">
        <f>COUNTIF($C$2:C1287,"Да")</f>
        <v>14</v>
      </c>
      <c r="B1287" s="45">
        <f t="shared" si="40"/>
        <v>46388</v>
      </c>
      <c r="C1287" s="42" t="str">
        <f>IF(ISERROR(VLOOKUP(B1287,'Aigen18-RF'!$C$3:$C$23,1,0)),"Нет","Да")</f>
        <v>Нет</v>
      </c>
      <c r="D1287" s="43">
        <f t="shared" si="41"/>
        <v>365</v>
      </c>
      <c r="E1287" s="44">
        <f>ROUND(('Все выпуски'!$L$3*'Все выпуски'!$L$6/100)/365*(B1287-IF(C1287="Нет",VLOOKUP(A1287,'Aigen18-RF'!$A$2:$C$23,3,0),VLOOKUP((A1287-1),'Aigen18-RF'!$A$2:$C$23,3,0))),2)</f>
        <v>4.2699999999999996</v>
      </c>
      <c r="G1287" s="43">
        <f>COUNTIF(D1288:$D$1857,365)</f>
        <v>364</v>
      </c>
      <c r="H1287" s="43">
        <f>COUNTIF(D1288:$D$1857,366)</f>
        <v>206</v>
      </c>
    </row>
    <row r="1288" spans="1:8" x14ac:dyDescent="0.25">
      <c r="A1288" s="1">
        <f>COUNTIF($C$2:C1288,"Да")</f>
        <v>14</v>
      </c>
      <c r="B1288" s="45">
        <f t="shared" si="40"/>
        <v>46389</v>
      </c>
      <c r="C1288" s="42" t="str">
        <f>IF(ISERROR(VLOOKUP(B1288,'Aigen18-RF'!$C$3:$C$23,1,0)),"Нет","Да")</f>
        <v>Нет</v>
      </c>
      <c r="D1288" s="43">
        <f t="shared" si="41"/>
        <v>365</v>
      </c>
      <c r="E1288" s="44">
        <f>ROUND(('Все выпуски'!$L$3*'Все выпуски'!$L$6/100)/365*(B1288-IF(C1288="Нет",VLOOKUP(A1288,'Aigen18-RF'!$A$2:$C$23,3,0),VLOOKUP((A1288-1),'Aigen18-RF'!$A$2:$C$23,3,0))),2)</f>
        <v>4.38</v>
      </c>
      <c r="G1288" s="43">
        <f>COUNTIF(D1289:$D$1857,365)</f>
        <v>363</v>
      </c>
      <c r="H1288" s="43">
        <f>COUNTIF(D1289:$D$1857,366)</f>
        <v>206</v>
      </c>
    </row>
    <row r="1289" spans="1:8" x14ac:dyDescent="0.25">
      <c r="A1289" s="1">
        <f>COUNTIF($C$2:C1289,"Да")</f>
        <v>14</v>
      </c>
      <c r="B1289" s="45">
        <f t="shared" si="40"/>
        <v>46390</v>
      </c>
      <c r="C1289" s="42" t="str">
        <f>IF(ISERROR(VLOOKUP(B1289,'Aigen18-RF'!$C$3:$C$23,1,0)),"Нет","Да")</f>
        <v>Нет</v>
      </c>
      <c r="D1289" s="43">
        <f t="shared" si="41"/>
        <v>365</v>
      </c>
      <c r="E1289" s="44">
        <f>ROUND(('Все выпуски'!$L$3*'Все выпуски'!$L$6/100)/365*(B1289-IF(C1289="Нет",VLOOKUP(A1289,'Aigen18-RF'!$A$2:$C$23,3,0),VLOOKUP((A1289-1),'Aigen18-RF'!$A$2:$C$23,3,0))),2)</f>
        <v>4.49</v>
      </c>
      <c r="G1289" s="43">
        <f>COUNTIF(D1290:$D$1857,365)</f>
        <v>362</v>
      </c>
      <c r="H1289" s="43">
        <f>COUNTIF(D1290:$D$1857,366)</f>
        <v>206</v>
      </c>
    </row>
    <row r="1290" spans="1:8" x14ac:dyDescent="0.25">
      <c r="A1290" s="1">
        <f>COUNTIF($C$2:C1290,"Да")</f>
        <v>14</v>
      </c>
      <c r="B1290" s="45">
        <f t="shared" si="40"/>
        <v>46391</v>
      </c>
      <c r="C1290" s="42" t="str">
        <f>IF(ISERROR(VLOOKUP(B1290,'Aigen18-RF'!$C$3:$C$23,1,0)),"Нет","Да")</f>
        <v>Нет</v>
      </c>
      <c r="D1290" s="43">
        <f t="shared" si="41"/>
        <v>365</v>
      </c>
      <c r="E1290" s="44">
        <f>ROUND(('Все выпуски'!$L$3*'Все выпуски'!$L$6/100)/365*(B1290-IF(C1290="Нет",VLOOKUP(A1290,'Aigen18-RF'!$A$2:$C$23,3,0),VLOOKUP((A1290-1),'Aigen18-RF'!$A$2:$C$23,3,0))),2)</f>
        <v>4.5999999999999996</v>
      </c>
      <c r="G1290" s="43">
        <f>COUNTIF(D1291:$D$1857,365)</f>
        <v>361</v>
      </c>
      <c r="H1290" s="43">
        <f>COUNTIF(D1291:$D$1857,366)</f>
        <v>206</v>
      </c>
    </row>
    <row r="1291" spans="1:8" x14ac:dyDescent="0.25">
      <c r="A1291" s="1">
        <f>COUNTIF($C$2:C1291,"Да")</f>
        <v>14</v>
      </c>
      <c r="B1291" s="45">
        <f t="shared" si="40"/>
        <v>46392</v>
      </c>
      <c r="C1291" s="42" t="str">
        <f>IF(ISERROR(VLOOKUP(B1291,'Aigen18-RF'!$C$3:$C$23,1,0)),"Нет","Да")</f>
        <v>Нет</v>
      </c>
      <c r="D1291" s="43">
        <f t="shared" si="41"/>
        <v>365</v>
      </c>
      <c r="E1291" s="44">
        <f>ROUND(('Все выпуски'!$L$3*'Все выпуски'!$L$6/100)/365*(B1291-IF(C1291="Нет",VLOOKUP(A1291,'Aigen18-RF'!$A$2:$C$23,3,0),VLOOKUP((A1291-1),'Aigen18-RF'!$A$2:$C$23,3,0))),2)</f>
        <v>4.71</v>
      </c>
      <c r="G1291" s="43">
        <f>COUNTIF(D1292:$D$1857,365)</f>
        <v>360</v>
      </c>
      <c r="H1291" s="43">
        <f>COUNTIF(D1292:$D$1857,366)</f>
        <v>206</v>
      </c>
    </row>
    <row r="1292" spans="1:8" x14ac:dyDescent="0.25">
      <c r="A1292" s="1">
        <f>COUNTIF($C$2:C1292,"Да")</f>
        <v>14</v>
      </c>
      <c r="B1292" s="45">
        <f t="shared" ref="B1292:B1355" si="42">B1291+1</f>
        <v>46393</v>
      </c>
      <c r="C1292" s="42" t="str">
        <f>IF(ISERROR(VLOOKUP(B1292,'Aigen18-RF'!$C$3:$C$23,1,0)),"Нет","Да")</f>
        <v>Нет</v>
      </c>
      <c r="D1292" s="43">
        <f t="shared" si="41"/>
        <v>365</v>
      </c>
      <c r="E1292" s="44">
        <f>ROUND(('Все выпуски'!$L$3*'Все выпуски'!$L$6/100)/365*(B1292-IF(C1292="Нет",VLOOKUP(A1292,'Aigen18-RF'!$A$2:$C$23,3,0),VLOOKUP((A1292-1),'Aigen18-RF'!$A$2:$C$23,3,0))),2)</f>
        <v>4.82</v>
      </c>
      <c r="G1292" s="43">
        <f>COUNTIF(D1293:$D$1857,365)</f>
        <v>359</v>
      </c>
      <c r="H1292" s="43">
        <f>COUNTIF(D1293:$D$1857,366)</f>
        <v>206</v>
      </c>
    </row>
    <row r="1293" spans="1:8" x14ac:dyDescent="0.25">
      <c r="A1293" s="1">
        <f>COUNTIF($C$2:C1293,"Да")</f>
        <v>14</v>
      </c>
      <c r="B1293" s="45">
        <f t="shared" si="42"/>
        <v>46394</v>
      </c>
      <c r="C1293" s="42" t="str">
        <f>IF(ISERROR(VLOOKUP(B1293,'Aigen18-RF'!$C$3:$C$23,1,0)),"Нет","Да")</f>
        <v>Нет</v>
      </c>
      <c r="D1293" s="43">
        <f t="shared" si="41"/>
        <v>365</v>
      </c>
      <c r="E1293" s="44">
        <f>ROUND(('Все выпуски'!$L$3*'Все выпуски'!$L$6/100)/365*(B1293-IF(C1293="Нет",VLOOKUP(A1293,'Aigen18-RF'!$A$2:$C$23,3,0),VLOOKUP((A1293-1),'Aigen18-RF'!$A$2:$C$23,3,0))),2)</f>
        <v>4.93</v>
      </c>
      <c r="G1293" s="43">
        <f>COUNTIF(D1294:$D$1857,365)</f>
        <v>358</v>
      </c>
      <c r="H1293" s="43">
        <f>COUNTIF(D1294:$D$1857,366)</f>
        <v>206</v>
      </c>
    </row>
    <row r="1294" spans="1:8" x14ac:dyDescent="0.25">
      <c r="A1294" s="1">
        <f>COUNTIF($C$2:C1294,"Да")</f>
        <v>14</v>
      </c>
      <c r="B1294" s="45">
        <f t="shared" si="42"/>
        <v>46395</v>
      </c>
      <c r="C1294" s="42" t="str">
        <f>IF(ISERROR(VLOOKUP(B1294,'Aigen18-RF'!$C$3:$C$23,1,0)),"Нет","Да")</f>
        <v>Нет</v>
      </c>
      <c r="D1294" s="43">
        <f t="shared" si="41"/>
        <v>365</v>
      </c>
      <c r="E1294" s="44">
        <f>ROUND(('Все выпуски'!$L$3*'Все выпуски'!$L$6/100)/365*(B1294-IF(C1294="Нет",VLOOKUP(A1294,'Aigen18-RF'!$A$2:$C$23,3,0),VLOOKUP((A1294-1),'Aigen18-RF'!$A$2:$C$23,3,0))),2)</f>
        <v>5.04</v>
      </c>
      <c r="G1294" s="43">
        <f>COUNTIF(D1295:$D$1857,365)</f>
        <v>357</v>
      </c>
      <c r="H1294" s="43">
        <f>COUNTIF(D1295:$D$1857,366)</f>
        <v>206</v>
      </c>
    </row>
    <row r="1295" spans="1:8" x14ac:dyDescent="0.25">
      <c r="A1295" s="1">
        <f>COUNTIF($C$2:C1295,"Да")</f>
        <v>14</v>
      </c>
      <c r="B1295" s="45">
        <f t="shared" si="42"/>
        <v>46396</v>
      </c>
      <c r="C1295" s="42" t="str">
        <f>IF(ISERROR(VLOOKUP(B1295,'Aigen18-RF'!$C$3:$C$23,1,0)),"Нет","Да")</f>
        <v>Нет</v>
      </c>
      <c r="D1295" s="43">
        <f t="shared" si="41"/>
        <v>365</v>
      </c>
      <c r="E1295" s="44">
        <f>ROUND(('Все выпуски'!$L$3*'Все выпуски'!$L$6/100)/365*(B1295-IF(C1295="Нет",VLOOKUP(A1295,'Aigen18-RF'!$A$2:$C$23,3,0),VLOOKUP((A1295-1),'Aigen18-RF'!$A$2:$C$23,3,0))),2)</f>
        <v>5.15</v>
      </c>
      <c r="G1295" s="43">
        <f>COUNTIF(D1296:$D$1857,365)</f>
        <v>356</v>
      </c>
      <c r="H1295" s="43">
        <f>COUNTIF(D1296:$D$1857,366)</f>
        <v>206</v>
      </c>
    </row>
    <row r="1296" spans="1:8" x14ac:dyDescent="0.25">
      <c r="A1296" s="1">
        <f>COUNTIF($C$2:C1296,"Да")</f>
        <v>14</v>
      </c>
      <c r="B1296" s="45">
        <f t="shared" si="42"/>
        <v>46397</v>
      </c>
      <c r="C1296" s="42" t="str">
        <f>IF(ISERROR(VLOOKUP(B1296,'Aigen18-RF'!$C$3:$C$23,1,0)),"Нет","Да")</f>
        <v>Нет</v>
      </c>
      <c r="D1296" s="43">
        <f t="shared" si="41"/>
        <v>365</v>
      </c>
      <c r="E1296" s="44">
        <f>ROUND(('Все выпуски'!$L$3*'Все выпуски'!$L$6/100)/365*(B1296-IF(C1296="Нет",VLOOKUP(A1296,'Aigen18-RF'!$A$2:$C$23,3,0),VLOOKUP((A1296-1),'Aigen18-RF'!$A$2:$C$23,3,0))),2)</f>
        <v>5.26</v>
      </c>
      <c r="G1296" s="43">
        <f>COUNTIF(D1297:$D$1857,365)</f>
        <v>355</v>
      </c>
      <c r="H1296" s="43">
        <f>COUNTIF(D1297:$D$1857,366)</f>
        <v>206</v>
      </c>
    </row>
    <row r="1297" spans="1:8" x14ac:dyDescent="0.25">
      <c r="A1297" s="1">
        <f>COUNTIF($C$2:C1297,"Да")</f>
        <v>14</v>
      </c>
      <c r="B1297" s="45">
        <f t="shared" si="42"/>
        <v>46398</v>
      </c>
      <c r="C1297" s="42" t="str">
        <f>IF(ISERROR(VLOOKUP(B1297,'Aigen18-RF'!$C$3:$C$23,1,0)),"Нет","Да")</f>
        <v>Нет</v>
      </c>
      <c r="D1297" s="43">
        <f t="shared" si="41"/>
        <v>365</v>
      </c>
      <c r="E1297" s="44">
        <f>ROUND(('Все выпуски'!$L$3*'Все выпуски'!$L$6/100)/365*(B1297-IF(C1297="Нет",VLOOKUP(A1297,'Aigen18-RF'!$A$2:$C$23,3,0),VLOOKUP((A1297-1),'Aigen18-RF'!$A$2:$C$23,3,0))),2)</f>
        <v>5.37</v>
      </c>
      <c r="G1297" s="43">
        <f>COUNTIF(D1298:$D$1857,365)</f>
        <v>354</v>
      </c>
      <c r="H1297" s="43">
        <f>COUNTIF(D1298:$D$1857,366)</f>
        <v>206</v>
      </c>
    </row>
    <row r="1298" spans="1:8" x14ac:dyDescent="0.25">
      <c r="A1298" s="1">
        <f>COUNTIF($C$2:C1298,"Да")</f>
        <v>14</v>
      </c>
      <c r="B1298" s="45">
        <f t="shared" si="42"/>
        <v>46399</v>
      </c>
      <c r="C1298" s="42" t="str">
        <f>IF(ISERROR(VLOOKUP(B1298,'Aigen18-RF'!$C$3:$C$23,1,0)),"Нет","Да")</f>
        <v>Нет</v>
      </c>
      <c r="D1298" s="43">
        <f t="shared" si="41"/>
        <v>365</v>
      </c>
      <c r="E1298" s="44">
        <f>ROUND(('Все выпуски'!$L$3*'Все выпуски'!$L$6/100)/365*(B1298-IF(C1298="Нет",VLOOKUP(A1298,'Aigen18-RF'!$A$2:$C$23,3,0),VLOOKUP((A1298-1),'Aigen18-RF'!$A$2:$C$23,3,0))),2)</f>
        <v>5.48</v>
      </c>
      <c r="G1298" s="43">
        <f>COUNTIF(D1299:$D$1857,365)</f>
        <v>353</v>
      </c>
      <c r="H1298" s="43">
        <f>COUNTIF(D1299:$D$1857,366)</f>
        <v>206</v>
      </c>
    </row>
    <row r="1299" spans="1:8" x14ac:dyDescent="0.25">
      <c r="A1299" s="1">
        <f>COUNTIF($C$2:C1299,"Да")</f>
        <v>14</v>
      </c>
      <c r="B1299" s="45">
        <f t="shared" si="42"/>
        <v>46400</v>
      </c>
      <c r="C1299" s="42" t="str">
        <f>IF(ISERROR(VLOOKUP(B1299,'Aigen18-RF'!$C$3:$C$23,1,0)),"Нет","Да")</f>
        <v>Нет</v>
      </c>
      <c r="D1299" s="43">
        <f t="shared" si="41"/>
        <v>365</v>
      </c>
      <c r="E1299" s="44">
        <f>ROUND(('Все выпуски'!$L$3*'Все выпуски'!$L$6/100)/365*(B1299-IF(C1299="Нет",VLOOKUP(A1299,'Aigen18-RF'!$A$2:$C$23,3,0),VLOOKUP((A1299-1),'Aigen18-RF'!$A$2:$C$23,3,0))),2)</f>
        <v>5.59</v>
      </c>
      <c r="G1299" s="43">
        <f>COUNTIF(D1300:$D$1857,365)</f>
        <v>352</v>
      </c>
      <c r="H1299" s="43">
        <f>COUNTIF(D1300:$D$1857,366)</f>
        <v>206</v>
      </c>
    </row>
    <row r="1300" spans="1:8" x14ac:dyDescent="0.25">
      <c r="A1300" s="1">
        <f>COUNTIF($C$2:C1300,"Да")</f>
        <v>14</v>
      </c>
      <c r="B1300" s="45">
        <f t="shared" si="42"/>
        <v>46401</v>
      </c>
      <c r="C1300" s="42" t="str">
        <f>IF(ISERROR(VLOOKUP(B1300,'Aigen18-RF'!$C$3:$C$23,1,0)),"Нет","Да")</f>
        <v>Нет</v>
      </c>
      <c r="D1300" s="43">
        <f t="shared" si="41"/>
        <v>365</v>
      </c>
      <c r="E1300" s="44">
        <f>ROUND(('Все выпуски'!$L$3*'Все выпуски'!$L$6/100)/365*(B1300-IF(C1300="Нет",VLOOKUP(A1300,'Aigen18-RF'!$A$2:$C$23,3,0),VLOOKUP((A1300-1),'Aigen18-RF'!$A$2:$C$23,3,0))),2)</f>
        <v>5.7</v>
      </c>
      <c r="G1300" s="43">
        <f>COUNTIF(D1301:$D$1857,365)</f>
        <v>351</v>
      </c>
      <c r="H1300" s="43">
        <f>COUNTIF(D1301:$D$1857,366)</f>
        <v>206</v>
      </c>
    </row>
    <row r="1301" spans="1:8" x14ac:dyDescent="0.25">
      <c r="A1301" s="1">
        <f>COUNTIF($C$2:C1301,"Да")</f>
        <v>14</v>
      </c>
      <c r="B1301" s="45">
        <f t="shared" si="42"/>
        <v>46402</v>
      </c>
      <c r="C1301" s="42" t="str">
        <f>IF(ISERROR(VLOOKUP(B1301,'Aigen18-RF'!$C$3:$C$23,1,0)),"Нет","Да")</f>
        <v>Нет</v>
      </c>
      <c r="D1301" s="43">
        <f t="shared" si="41"/>
        <v>365</v>
      </c>
      <c r="E1301" s="44">
        <f>ROUND(('Все выпуски'!$L$3*'Все выпуски'!$L$6/100)/365*(B1301-IF(C1301="Нет",VLOOKUP(A1301,'Aigen18-RF'!$A$2:$C$23,3,0),VLOOKUP((A1301-1),'Aigen18-RF'!$A$2:$C$23,3,0))),2)</f>
        <v>5.81</v>
      </c>
      <c r="G1301" s="43">
        <f>COUNTIF(D1302:$D$1857,365)</f>
        <v>350</v>
      </c>
      <c r="H1301" s="43">
        <f>COUNTIF(D1302:$D$1857,366)</f>
        <v>206</v>
      </c>
    </row>
    <row r="1302" spans="1:8" x14ac:dyDescent="0.25">
      <c r="A1302" s="1">
        <f>COUNTIF($C$2:C1302,"Да")</f>
        <v>14</v>
      </c>
      <c r="B1302" s="45">
        <f t="shared" si="42"/>
        <v>46403</v>
      </c>
      <c r="C1302" s="42" t="str">
        <f>IF(ISERROR(VLOOKUP(B1302,'Aigen18-RF'!$C$3:$C$23,1,0)),"Нет","Да")</f>
        <v>Нет</v>
      </c>
      <c r="D1302" s="43">
        <f t="shared" si="41"/>
        <v>365</v>
      </c>
      <c r="E1302" s="44">
        <f>ROUND(('Все выпуски'!$L$3*'Все выпуски'!$L$6/100)/365*(B1302-IF(C1302="Нет",VLOOKUP(A1302,'Aigen18-RF'!$A$2:$C$23,3,0),VLOOKUP((A1302-1),'Aigen18-RF'!$A$2:$C$23,3,0))),2)</f>
        <v>5.92</v>
      </c>
      <c r="G1302" s="43">
        <f>COUNTIF(D1303:$D$1857,365)</f>
        <v>349</v>
      </c>
      <c r="H1302" s="43">
        <f>COUNTIF(D1303:$D$1857,366)</f>
        <v>206</v>
      </c>
    </row>
    <row r="1303" spans="1:8" x14ac:dyDescent="0.25">
      <c r="A1303" s="1">
        <f>COUNTIF($C$2:C1303,"Да")</f>
        <v>14</v>
      </c>
      <c r="B1303" s="45">
        <f t="shared" si="42"/>
        <v>46404</v>
      </c>
      <c r="C1303" s="42" t="str">
        <f>IF(ISERROR(VLOOKUP(B1303,'Aigen18-RF'!$C$3:$C$23,1,0)),"Нет","Да")</f>
        <v>Нет</v>
      </c>
      <c r="D1303" s="43">
        <f t="shared" si="41"/>
        <v>365</v>
      </c>
      <c r="E1303" s="44">
        <f>ROUND(('Все выпуски'!$L$3*'Все выпуски'!$L$6/100)/365*(B1303-IF(C1303="Нет",VLOOKUP(A1303,'Aigen18-RF'!$A$2:$C$23,3,0),VLOOKUP((A1303-1),'Aigen18-RF'!$A$2:$C$23,3,0))),2)</f>
        <v>6.03</v>
      </c>
      <c r="G1303" s="43">
        <f>COUNTIF(D1304:$D$1857,365)</f>
        <v>348</v>
      </c>
      <c r="H1303" s="43">
        <f>COUNTIF(D1304:$D$1857,366)</f>
        <v>206</v>
      </c>
    </row>
    <row r="1304" spans="1:8" x14ac:dyDescent="0.25">
      <c r="A1304" s="1">
        <f>COUNTIF($C$2:C1304,"Да")</f>
        <v>14</v>
      </c>
      <c r="B1304" s="45">
        <f t="shared" si="42"/>
        <v>46405</v>
      </c>
      <c r="C1304" s="42" t="str">
        <f>IF(ISERROR(VLOOKUP(B1304,'Aigen18-RF'!$C$3:$C$23,1,0)),"Нет","Да")</f>
        <v>Нет</v>
      </c>
      <c r="D1304" s="43">
        <f t="shared" si="41"/>
        <v>365</v>
      </c>
      <c r="E1304" s="44">
        <f>ROUND(('Все выпуски'!$L$3*'Все выпуски'!$L$6/100)/365*(B1304-IF(C1304="Нет",VLOOKUP(A1304,'Aigen18-RF'!$A$2:$C$23,3,0),VLOOKUP((A1304-1),'Aigen18-RF'!$A$2:$C$23,3,0))),2)</f>
        <v>6.14</v>
      </c>
      <c r="G1304" s="43">
        <f>COUNTIF(D1305:$D$1857,365)</f>
        <v>347</v>
      </c>
      <c r="H1304" s="43">
        <f>COUNTIF(D1305:$D$1857,366)</f>
        <v>206</v>
      </c>
    </row>
    <row r="1305" spans="1:8" x14ac:dyDescent="0.25">
      <c r="A1305" s="1">
        <f>COUNTIF($C$2:C1305,"Да")</f>
        <v>14</v>
      </c>
      <c r="B1305" s="45">
        <f t="shared" si="42"/>
        <v>46406</v>
      </c>
      <c r="C1305" s="42" t="str">
        <f>IF(ISERROR(VLOOKUP(B1305,'Aigen18-RF'!$C$3:$C$23,1,0)),"Нет","Да")</f>
        <v>Нет</v>
      </c>
      <c r="D1305" s="43">
        <f t="shared" si="41"/>
        <v>365</v>
      </c>
      <c r="E1305" s="44">
        <f>ROUND(('Все выпуски'!$L$3*'Все выпуски'!$L$6/100)/365*(B1305-IF(C1305="Нет",VLOOKUP(A1305,'Aigen18-RF'!$A$2:$C$23,3,0),VLOOKUP((A1305-1),'Aigen18-RF'!$A$2:$C$23,3,0))),2)</f>
        <v>6.25</v>
      </c>
      <c r="G1305" s="43">
        <f>COUNTIF(D1306:$D$1857,365)</f>
        <v>346</v>
      </c>
      <c r="H1305" s="43">
        <f>COUNTIF(D1306:$D$1857,366)</f>
        <v>206</v>
      </c>
    </row>
    <row r="1306" spans="1:8" x14ac:dyDescent="0.25">
      <c r="A1306" s="1">
        <f>COUNTIF($C$2:C1306,"Да")</f>
        <v>14</v>
      </c>
      <c r="B1306" s="45">
        <f t="shared" si="42"/>
        <v>46407</v>
      </c>
      <c r="C1306" s="42" t="str">
        <f>IF(ISERROR(VLOOKUP(B1306,'Aigen18-RF'!$C$3:$C$23,1,0)),"Нет","Да")</f>
        <v>Нет</v>
      </c>
      <c r="D1306" s="43">
        <f t="shared" si="41"/>
        <v>365</v>
      </c>
      <c r="E1306" s="44">
        <f>ROUND(('Все выпуски'!$L$3*'Все выпуски'!$L$6/100)/365*(B1306-IF(C1306="Нет",VLOOKUP(A1306,'Aigen18-RF'!$A$2:$C$23,3,0),VLOOKUP((A1306-1),'Aigen18-RF'!$A$2:$C$23,3,0))),2)</f>
        <v>6.36</v>
      </c>
      <c r="G1306" s="43">
        <f>COUNTIF(D1307:$D$1857,365)</f>
        <v>345</v>
      </c>
      <c r="H1306" s="43">
        <f>COUNTIF(D1307:$D$1857,366)</f>
        <v>206</v>
      </c>
    </row>
    <row r="1307" spans="1:8" x14ac:dyDescent="0.25">
      <c r="A1307" s="1">
        <f>COUNTIF($C$2:C1307,"Да")</f>
        <v>14</v>
      </c>
      <c r="B1307" s="45">
        <f t="shared" si="42"/>
        <v>46408</v>
      </c>
      <c r="C1307" s="42" t="str">
        <f>IF(ISERROR(VLOOKUP(B1307,'Aigen18-RF'!$C$3:$C$23,1,0)),"Нет","Да")</f>
        <v>Нет</v>
      </c>
      <c r="D1307" s="43">
        <f t="shared" si="41"/>
        <v>365</v>
      </c>
      <c r="E1307" s="44">
        <f>ROUND(('Все выпуски'!$L$3*'Все выпуски'!$L$6/100)/365*(B1307-IF(C1307="Нет",VLOOKUP(A1307,'Aigen18-RF'!$A$2:$C$23,3,0),VLOOKUP((A1307-1),'Aigen18-RF'!$A$2:$C$23,3,0))),2)</f>
        <v>6.47</v>
      </c>
      <c r="G1307" s="43">
        <f>COUNTIF(D1308:$D$1857,365)</f>
        <v>344</v>
      </c>
      <c r="H1307" s="43">
        <f>COUNTIF(D1308:$D$1857,366)</f>
        <v>206</v>
      </c>
    </row>
    <row r="1308" spans="1:8" x14ac:dyDescent="0.25">
      <c r="A1308" s="1">
        <f>COUNTIF($C$2:C1308,"Да")</f>
        <v>14</v>
      </c>
      <c r="B1308" s="45">
        <f t="shared" si="42"/>
        <v>46409</v>
      </c>
      <c r="C1308" s="42" t="str">
        <f>IF(ISERROR(VLOOKUP(B1308,'Aigen18-RF'!$C$3:$C$23,1,0)),"Нет","Да")</f>
        <v>Нет</v>
      </c>
      <c r="D1308" s="43">
        <f t="shared" si="41"/>
        <v>365</v>
      </c>
      <c r="E1308" s="44">
        <f>ROUND(('Все выпуски'!$L$3*'Все выпуски'!$L$6/100)/365*(B1308-IF(C1308="Нет",VLOOKUP(A1308,'Aigen18-RF'!$A$2:$C$23,3,0),VLOOKUP((A1308-1),'Aigen18-RF'!$A$2:$C$23,3,0))),2)</f>
        <v>6.58</v>
      </c>
      <c r="G1308" s="43">
        <f>COUNTIF(D1309:$D$1857,365)</f>
        <v>343</v>
      </c>
      <c r="H1308" s="43">
        <f>COUNTIF(D1309:$D$1857,366)</f>
        <v>206</v>
      </c>
    </row>
    <row r="1309" spans="1:8" x14ac:dyDescent="0.25">
      <c r="A1309" s="1">
        <f>COUNTIF($C$2:C1309,"Да")</f>
        <v>14</v>
      </c>
      <c r="B1309" s="45">
        <f t="shared" si="42"/>
        <v>46410</v>
      </c>
      <c r="C1309" s="42" t="str">
        <f>IF(ISERROR(VLOOKUP(B1309,'Aigen18-RF'!$C$3:$C$23,1,0)),"Нет","Да")</f>
        <v>Нет</v>
      </c>
      <c r="D1309" s="43">
        <f t="shared" si="41"/>
        <v>365</v>
      </c>
      <c r="E1309" s="44">
        <f>ROUND(('Все выпуски'!$L$3*'Все выпуски'!$L$6/100)/365*(B1309-IF(C1309="Нет",VLOOKUP(A1309,'Aigen18-RF'!$A$2:$C$23,3,0),VLOOKUP((A1309-1),'Aigen18-RF'!$A$2:$C$23,3,0))),2)</f>
        <v>6.68</v>
      </c>
      <c r="G1309" s="43">
        <f>COUNTIF(D1310:$D$1857,365)</f>
        <v>342</v>
      </c>
      <c r="H1309" s="43">
        <f>COUNTIF(D1310:$D$1857,366)</f>
        <v>206</v>
      </c>
    </row>
    <row r="1310" spans="1:8" x14ac:dyDescent="0.25">
      <c r="A1310" s="1">
        <f>COUNTIF($C$2:C1310,"Да")</f>
        <v>14</v>
      </c>
      <c r="B1310" s="45">
        <f t="shared" si="42"/>
        <v>46411</v>
      </c>
      <c r="C1310" s="42" t="str">
        <f>IF(ISERROR(VLOOKUP(B1310,'Aigen18-RF'!$C$3:$C$23,1,0)),"Нет","Да")</f>
        <v>Нет</v>
      </c>
      <c r="D1310" s="43">
        <f t="shared" si="41"/>
        <v>365</v>
      </c>
      <c r="E1310" s="44">
        <f>ROUND(('Все выпуски'!$L$3*'Все выпуски'!$L$6/100)/365*(B1310-IF(C1310="Нет",VLOOKUP(A1310,'Aigen18-RF'!$A$2:$C$23,3,0),VLOOKUP((A1310-1),'Aigen18-RF'!$A$2:$C$23,3,0))),2)</f>
        <v>6.79</v>
      </c>
      <c r="G1310" s="43">
        <f>COUNTIF(D1311:$D$1857,365)</f>
        <v>341</v>
      </c>
      <c r="H1310" s="43">
        <f>COUNTIF(D1311:$D$1857,366)</f>
        <v>206</v>
      </c>
    </row>
    <row r="1311" spans="1:8" x14ac:dyDescent="0.25">
      <c r="A1311" s="1">
        <f>COUNTIF($C$2:C1311,"Да")</f>
        <v>14</v>
      </c>
      <c r="B1311" s="45">
        <f t="shared" si="42"/>
        <v>46412</v>
      </c>
      <c r="C1311" s="42" t="str">
        <f>IF(ISERROR(VLOOKUP(B1311,'Aigen18-RF'!$C$3:$C$23,1,0)),"Нет","Да")</f>
        <v>Нет</v>
      </c>
      <c r="D1311" s="43">
        <f t="shared" si="41"/>
        <v>365</v>
      </c>
      <c r="E1311" s="44">
        <f>ROUND(('Все выпуски'!$L$3*'Все выпуски'!$L$6/100)/365*(B1311-IF(C1311="Нет",VLOOKUP(A1311,'Aigen18-RF'!$A$2:$C$23,3,0),VLOOKUP((A1311-1),'Aigen18-RF'!$A$2:$C$23,3,0))),2)</f>
        <v>6.9</v>
      </c>
      <c r="G1311" s="43">
        <f>COUNTIF(D1312:$D$1857,365)</f>
        <v>340</v>
      </c>
      <c r="H1311" s="43">
        <f>COUNTIF(D1312:$D$1857,366)</f>
        <v>206</v>
      </c>
    </row>
    <row r="1312" spans="1:8" x14ac:dyDescent="0.25">
      <c r="A1312" s="1">
        <f>COUNTIF($C$2:C1312,"Да")</f>
        <v>14</v>
      </c>
      <c r="B1312" s="45">
        <f t="shared" si="42"/>
        <v>46413</v>
      </c>
      <c r="C1312" s="42" t="str">
        <f>IF(ISERROR(VLOOKUP(B1312,'Aigen18-RF'!$C$3:$C$23,1,0)),"Нет","Да")</f>
        <v>Нет</v>
      </c>
      <c r="D1312" s="43">
        <f t="shared" si="41"/>
        <v>365</v>
      </c>
      <c r="E1312" s="44">
        <f>ROUND(('Все выпуски'!$L$3*'Все выпуски'!$L$6/100)/365*(B1312-IF(C1312="Нет",VLOOKUP(A1312,'Aigen18-RF'!$A$2:$C$23,3,0),VLOOKUP((A1312-1),'Aigen18-RF'!$A$2:$C$23,3,0))),2)</f>
        <v>7.01</v>
      </c>
      <c r="G1312" s="43">
        <f>COUNTIF(D1313:$D$1857,365)</f>
        <v>339</v>
      </c>
      <c r="H1312" s="43">
        <f>COUNTIF(D1313:$D$1857,366)</f>
        <v>206</v>
      </c>
    </row>
    <row r="1313" spans="1:8" x14ac:dyDescent="0.25">
      <c r="A1313" s="1">
        <f>COUNTIF($C$2:C1313,"Да")</f>
        <v>14</v>
      </c>
      <c r="B1313" s="45">
        <f t="shared" si="42"/>
        <v>46414</v>
      </c>
      <c r="C1313" s="42" t="str">
        <f>IF(ISERROR(VLOOKUP(B1313,'Aigen18-RF'!$C$3:$C$23,1,0)),"Нет","Да")</f>
        <v>Нет</v>
      </c>
      <c r="D1313" s="43">
        <f t="shared" si="41"/>
        <v>365</v>
      </c>
      <c r="E1313" s="44">
        <f>ROUND(('Все выпуски'!$L$3*'Все выпуски'!$L$6/100)/365*(B1313-IF(C1313="Нет",VLOOKUP(A1313,'Aigen18-RF'!$A$2:$C$23,3,0),VLOOKUP((A1313-1),'Aigen18-RF'!$A$2:$C$23,3,0))),2)</f>
        <v>7.12</v>
      </c>
      <c r="G1313" s="43">
        <f>COUNTIF(D1314:$D$1857,365)</f>
        <v>338</v>
      </c>
      <c r="H1313" s="43">
        <f>COUNTIF(D1314:$D$1857,366)</f>
        <v>206</v>
      </c>
    </row>
    <row r="1314" spans="1:8" x14ac:dyDescent="0.25">
      <c r="A1314" s="1">
        <f>COUNTIF($C$2:C1314,"Да")</f>
        <v>14</v>
      </c>
      <c r="B1314" s="45">
        <f t="shared" si="42"/>
        <v>46415</v>
      </c>
      <c r="C1314" s="42" t="str">
        <f>IF(ISERROR(VLOOKUP(B1314,'Aigen18-RF'!$C$3:$C$23,1,0)),"Нет","Да")</f>
        <v>Нет</v>
      </c>
      <c r="D1314" s="43">
        <f t="shared" si="41"/>
        <v>365</v>
      </c>
      <c r="E1314" s="44">
        <f>ROUND(('Все выпуски'!$L$3*'Все выпуски'!$L$6/100)/365*(B1314-IF(C1314="Нет",VLOOKUP(A1314,'Aigen18-RF'!$A$2:$C$23,3,0),VLOOKUP((A1314-1),'Aigen18-RF'!$A$2:$C$23,3,0))),2)</f>
        <v>7.23</v>
      </c>
      <c r="G1314" s="43">
        <f>COUNTIF(D1315:$D$1857,365)</f>
        <v>337</v>
      </c>
      <c r="H1314" s="43">
        <f>COUNTIF(D1315:$D$1857,366)</f>
        <v>206</v>
      </c>
    </row>
    <row r="1315" spans="1:8" x14ac:dyDescent="0.25">
      <c r="A1315" s="1">
        <f>COUNTIF($C$2:C1315,"Да")</f>
        <v>14</v>
      </c>
      <c r="B1315" s="45">
        <f t="shared" si="42"/>
        <v>46416</v>
      </c>
      <c r="C1315" s="42" t="str">
        <f>IF(ISERROR(VLOOKUP(B1315,'Aigen18-RF'!$C$3:$C$23,1,0)),"Нет","Да")</f>
        <v>Нет</v>
      </c>
      <c r="D1315" s="43">
        <f t="shared" si="41"/>
        <v>365</v>
      </c>
      <c r="E1315" s="44">
        <f>ROUND(('Все выпуски'!$L$3*'Все выпуски'!$L$6/100)/365*(B1315-IF(C1315="Нет",VLOOKUP(A1315,'Aigen18-RF'!$A$2:$C$23,3,0),VLOOKUP((A1315-1),'Aigen18-RF'!$A$2:$C$23,3,0))),2)</f>
        <v>7.34</v>
      </c>
      <c r="G1315" s="43">
        <f>COUNTIF(D1316:$D$1857,365)</f>
        <v>336</v>
      </c>
      <c r="H1315" s="43">
        <f>COUNTIF(D1316:$D$1857,366)</f>
        <v>206</v>
      </c>
    </row>
    <row r="1316" spans="1:8" x14ac:dyDescent="0.25">
      <c r="A1316" s="1">
        <f>COUNTIF($C$2:C1316,"Да")</f>
        <v>14</v>
      </c>
      <c r="B1316" s="45">
        <f t="shared" si="42"/>
        <v>46417</v>
      </c>
      <c r="C1316" s="42" t="str">
        <f>IF(ISERROR(VLOOKUP(B1316,'Aigen18-RF'!$C$3:$C$23,1,0)),"Нет","Да")</f>
        <v>Нет</v>
      </c>
      <c r="D1316" s="43">
        <f t="shared" si="41"/>
        <v>365</v>
      </c>
      <c r="E1316" s="44">
        <f>ROUND(('Все выпуски'!$L$3*'Все выпуски'!$L$6/100)/365*(B1316-IF(C1316="Нет",VLOOKUP(A1316,'Aigen18-RF'!$A$2:$C$23,3,0),VLOOKUP((A1316-1),'Aigen18-RF'!$A$2:$C$23,3,0))),2)</f>
        <v>7.45</v>
      </c>
      <c r="G1316" s="43">
        <f>COUNTIF(D1317:$D$1857,365)</f>
        <v>335</v>
      </c>
      <c r="H1316" s="43">
        <f>COUNTIF(D1317:$D$1857,366)</f>
        <v>206</v>
      </c>
    </row>
    <row r="1317" spans="1:8" x14ac:dyDescent="0.25">
      <c r="A1317" s="1">
        <f>COUNTIF($C$2:C1317,"Да")</f>
        <v>14</v>
      </c>
      <c r="B1317" s="45">
        <f t="shared" si="42"/>
        <v>46418</v>
      </c>
      <c r="C1317" s="42" t="str">
        <f>IF(ISERROR(VLOOKUP(B1317,'Aigen18-RF'!$C$3:$C$23,1,0)),"Нет","Да")</f>
        <v>Нет</v>
      </c>
      <c r="D1317" s="43">
        <f t="shared" si="41"/>
        <v>365</v>
      </c>
      <c r="E1317" s="44">
        <f>ROUND(('Все выпуски'!$L$3*'Все выпуски'!$L$6/100)/365*(B1317-IF(C1317="Нет",VLOOKUP(A1317,'Aigen18-RF'!$A$2:$C$23,3,0),VLOOKUP((A1317-1),'Aigen18-RF'!$A$2:$C$23,3,0))),2)</f>
        <v>7.56</v>
      </c>
      <c r="G1317" s="43">
        <f>COUNTIF(D1318:$D$1857,365)</f>
        <v>334</v>
      </c>
      <c r="H1317" s="43">
        <f>COUNTIF(D1318:$D$1857,366)</f>
        <v>206</v>
      </c>
    </row>
    <row r="1318" spans="1:8" x14ac:dyDescent="0.25">
      <c r="A1318" s="1">
        <f>COUNTIF($C$2:C1318,"Да")</f>
        <v>14</v>
      </c>
      <c r="B1318" s="45">
        <f t="shared" si="42"/>
        <v>46419</v>
      </c>
      <c r="C1318" s="42" t="str">
        <f>IF(ISERROR(VLOOKUP(B1318,'Aigen18-RF'!$C$3:$C$23,1,0)),"Нет","Да")</f>
        <v>Нет</v>
      </c>
      <c r="D1318" s="43">
        <f t="shared" si="41"/>
        <v>365</v>
      </c>
      <c r="E1318" s="44">
        <f>ROUND(('Все выпуски'!$L$3*'Все выпуски'!$L$6/100)/365*(B1318-IF(C1318="Нет",VLOOKUP(A1318,'Aigen18-RF'!$A$2:$C$23,3,0),VLOOKUP((A1318-1),'Aigen18-RF'!$A$2:$C$23,3,0))),2)</f>
        <v>7.67</v>
      </c>
      <c r="G1318" s="43">
        <f>COUNTIF(D1319:$D$1857,365)</f>
        <v>333</v>
      </c>
      <c r="H1318" s="43">
        <f>COUNTIF(D1319:$D$1857,366)</f>
        <v>206</v>
      </c>
    </row>
    <row r="1319" spans="1:8" x14ac:dyDescent="0.25">
      <c r="A1319" s="1">
        <f>COUNTIF($C$2:C1319,"Да")</f>
        <v>14</v>
      </c>
      <c r="B1319" s="45">
        <f t="shared" si="42"/>
        <v>46420</v>
      </c>
      <c r="C1319" s="42" t="str">
        <f>IF(ISERROR(VLOOKUP(B1319,'Aigen18-RF'!$C$3:$C$23,1,0)),"Нет","Да")</f>
        <v>Нет</v>
      </c>
      <c r="D1319" s="43">
        <f t="shared" si="41"/>
        <v>365</v>
      </c>
      <c r="E1319" s="44">
        <f>ROUND(('Все выпуски'!$L$3*'Все выпуски'!$L$6/100)/365*(B1319-IF(C1319="Нет",VLOOKUP(A1319,'Aigen18-RF'!$A$2:$C$23,3,0),VLOOKUP((A1319-1),'Aigen18-RF'!$A$2:$C$23,3,0))),2)</f>
        <v>7.78</v>
      </c>
      <c r="G1319" s="43">
        <f>COUNTIF(D1320:$D$1857,365)</f>
        <v>332</v>
      </c>
      <c r="H1319" s="43">
        <f>COUNTIF(D1320:$D$1857,366)</f>
        <v>206</v>
      </c>
    </row>
    <row r="1320" spans="1:8" x14ac:dyDescent="0.25">
      <c r="A1320" s="1">
        <f>COUNTIF($C$2:C1320,"Да")</f>
        <v>14</v>
      </c>
      <c r="B1320" s="45">
        <f t="shared" si="42"/>
        <v>46421</v>
      </c>
      <c r="C1320" s="42" t="str">
        <f>IF(ISERROR(VLOOKUP(B1320,'Aigen18-RF'!$C$3:$C$23,1,0)),"Нет","Да")</f>
        <v>Нет</v>
      </c>
      <c r="D1320" s="43">
        <f t="shared" si="41"/>
        <v>365</v>
      </c>
      <c r="E1320" s="44">
        <f>ROUND(('Все выпуски'!$L$3*'Все выпуски'!$L$6/100)/365*(B1320-IF(C1320="Нет",VLOOKUP(A1320,'Aigen18-RF'!$A$2:$C$23,3,0),VLOOKUP((A1320-1),'Aigen18-RF'!$A$2:$C$23,3,0))),2)</f>
        <v>7.89</v>
      </c>
      <c r="G1320" s="43">
        <f>COUNTIF(D1321:$D$1857,365)</f>
        <v>331</v>
      </c>
      <c r="H1320" s="43">
        <f>COUNTIF(D1321:$D$1857,366)</f>
        <v>206</v>
      </c>
    </row>
    <row r="1321" spans="1:8" x14ac:dyDescent="0.25">
      <c r="A1321" s="1">
        <f>COUNTIF($C$2:C1321,"Да")</f>
        <v>14</v>
      </c>
      <c r="B1321" s="45">
        <f t="shared" si="42"/>
        <v>46422</v>
      </c>
      <c r="C1321" s="42" t="str">
        <f>IF(ISERROR(VLOOKUP(B1321,'Aigen18-RF'!$C$3:$C$23,1,0)),"Нет","Да")</f>
        <v>Нет</v>
      </c>
      <c r="D1321" s="43">
        <f t="shared" si="41"/>
        <v>365</v>
      </c>
      <c r="E1321" s="44">
        <f>ROUND(('Все выпуски'!$L$3*'Все выпуски'!$L$6/100)/365*(B1321-IF(C1321="Нет",VLOOKUP(A1321,'Aigen18-RF'!$A$2:$C$23,3,0),VLOOKUP((A1321-1),'Aigen18-RF'!$A$2:$C$23,3,0))),2)</f>
        <v>8</v>
      </c>
      <c r="G1321" s="43">
        <f>COUNTIF(D1322:$D$1857,365)</f>
        <v>330</v>
      </c>
      <c r="H1321" s="43">
        <f>COUNTIF(D1322:$D$1857,366)</f>
        <v>206</v>
      </c>
    </row>
    <row r="1322" spans="1:8" x14ac:dyDescent="0.25">
      <c r="A1322" s="1">
        <f>COUNTIF($C$2:C1322,"Да")</f>
        <v>14</v>
      </c>
      <c r="B1322" s="45">
        <f t="shared" si="42"/>
        <v>46423</v>
      </c>
      <c r="C1322" s="42" t="str">
        <f>IF(ISERROR(VLOOKUP(B1322,'Aigen18-RF'!$C$3:$C$23,1,0)),"Нет","Да")</f>
        <v>Нет</v>
      </c>
      <c r="D1322" s="43">
        <f t="shared" si="41"/>
        <v>365</v>
      </c>
      <c r="E1322" s="44">
        <f>ROUND(('Все выпуски'!$L$3*'Все выпуски'!$L$6/100)/365*(B1322-IF(C1322="Нет",VLOOKUP(A1322,'Aigen18-RF'!$A$2:$C$23,3,0),VLOOKUP((A1322-1),'Aigen18-RF'!$A$2:$C$23,3,0))),2)</f>
        <v>8.11</v>
      </c>
      <c r="G1322" s="43">
        <f>COUNTIF(D1323:$D$1857,365)</f>
        <v>329</v>
      </c>
      <c r="H1322" s="43">
        <f>COUNTIF(D1323:$D$1857,366)</f>
        <v>206</v>
      </c>
    </row>
    <row r="1323" spans="1:8" x14ac:dyDescent="0.25">
      <c r="A1323" s="1">
        <f>COUNTIF($C$2:C1323,"Да")</f>
        <v>14</v>
      </c>
      <c r="B1323" s="45">
        <f t="shared" si="42"/>
        <v>46424</v>
      </c>
      <c r="C1323" s="42" t="str">
        <f>IF(ISERROR(VLOOKUP(B1323,'Aigen18-RF'!$C$3:$C$23,1,0)),"Нет","Да")</f>
        <v>Нет</v>
      </c>
      <c r="D1323" s="43">
        <f t="shared" si="41"/>
        <v>365</v>
      </c>
      <c r="E1323" s="44">
        <f>ROUND(('Все выпуски'!$L$3*'Все выпуски'!$L$6/100)/365*(B1323-IF(C1323="Нет",VLOOKUP(A1323,'Aigen18-RF'!$A$2:$C$23,3,0),VLOOKUP((A1323-1),'Aigen18-RF'!$A$2:$C$23,3,0))),2)</f>
        <v>8.2200000000000006</v>
      </c>
      <c r="G1323" s="43">
        <f>COUNTIF(D1324:$D$1857,365)</f>
        <v>328</v>
      </c>
      <c r="H1323" s="43">
        <f>COUNTIF(D1324:$D$1857,366)</f>
        <v>206</v>
      </c>
    </row>
    <row r="1324" spans="1:8" x14ac:dyDescent="0.25">
      <c r="A1324" s="1">
        <f>COUNTIF($C$2:C1324,"Да")</f>
        <v>14</v>
      </c>
      <c r="B1324" s="45">
        <f t="shared" si="42"/>
        <v>46425</v>
      </c>
      <c r="C1324" s="42" t="str">
        <f>IF(ISERROR(VLOOKUP(B1324,'Aigen18-RF'!$C$3:$C$23,1,0)),"Нет","Да")</f>
        <v>Нет</v>
      </c>
      <c r="D1324" s="43">
        <f t="shared" si="41"/>
        <v>365</v>
      </c>
      <c r="E1324" s="44">
        <f>ROUND(('Все выпуски'!$L$3*'Все выпуски'!$L$6/100)/365*(B1324-IF(C1324="Нет",VLOOKUP(A1324,'Aigen18-RF'!$A$2:$C$23,3,0),VLOOKUP((A1324-1),'Aigen18-RF'!$A$2:$C$23,3,0))),2)</f>
        <v>8.33</v>
      </c>
      <c r="G1324" s="43">
        <f>COUNTIF(D1325:$D$1857,365)</f>
        <v>327</v>
      </c>
      <c r="H1324" s="43">
        <f>COUNTIF(D1325:$D$1857,366)</f>
        <v>206</v>
      </c>
    </row>
    <row r="1325" spans="1:8" x14ac:dyDescent="0.25">
      <c r="A1325" s="1">
        <f>COUNTIF($C$2:C1325,"Да")</f>
        <v>14</v>
      </c>
      <c r="B1325" s="45">
        <f t="shared" si="42"/>
        <v>46426</v>
      </c>
      <c r="C1325" s="42" t="str">
        <f>IF(ISERROR(VLOOKUP(B1325,'Aigen18-RF'!$C$3:$C$23,1,0)),"Нет","Да")</f>
        <v>Нет</v>
      </c>
      <c r="D1325" s="43">
        <f t="shared" si="41"/>
        <v>365</v>
      </c>
      <c r="E1325" s="44">
        <f>ROUND(('Все выпуски'!$L$3*'Все выпуски'!$L$6/100)/365*(B1325-IF(C1325="Нет",VLOOKUP(A1325,'Aigen18-RF'!$A$2:$C$23,3,0),VLOOKUP((A1325-1),'Aigen18-RF'!$A$2:$C$23,3,0))),2)</f>
        <v>8.44</v>
      </c>
      <c r="G1325" s="43">
        <f>COUNTIF(D1326:$D$1857,365)</f>
        <v>326</v>
      </c>
      <c r="H1325" s="43">
        <f>COUNTIF(D1326:$D$1857,366)</f>
        <v>206</v>
      </c>
    </row>
    <row r="1326" spans="1:8" x14ac:dyDescent="0.25">
      <c r="A1326" s="1">
        <f>COUNTIF($C$2:C1326,"Да")</f>
        <v>14</v>
      </c>
      <c r="B1326" s="45">
        <f t="shared" si="42"/>
        <v>46427</v>
      </c>
      <c r="C1326" s="42" t="str">
        <f>IF(ISERROR(VLOOKUP(B1326,'Aigen18-RF'!$C$3:$C$23,1,0)),"Нет","Да")</f>
        <v>Нет</v>
      </c>
      <c r="D1326" s="43">
        <f t="shared" si="41"/>
        <v>365</v>
      </c>
      <c r="E1326" s="44">
        <f>ROUND(('Все выпуски'!$L$3*'Все выпуски'!$L$6/100)/365*(B1326-IF(C1326="Нет",VLOOKUP(A1326,'Aigen18-RF'!$A$2:$C$23,3,0),VLOOKUP((A1326-1),'Aigen18-RF'!$A$2:$C$23,3,0))),2)</f>
        <v>8.5500000000000007</v>
      </c>
      <c r="G1326" s="43">
        <f>COUNTIF(D1327:$D$1857,365)</f>
        <v>325</v>
      </c>
      <c r="H1326" s="43">
        <f>COUNTIF(D1327:$D$1857,366)</f>
        <v>206</v>
      </c>
    </row>
    <row r="1327" spans="1:8" x14ac:dyDescent="0.25">
      <c r="A1327" s="1">
        <f>COUNTIF($C$2:C1327,"Да")</f>
        <v>14</v>
      </c>
      <c r="B1327" s="45">
        <f t="shared" si="42"/>
        <v>46428</v>
      </c>
      <c r="C1327" s="42" t="str">
        <f>IF(ISERROR(VLOOKUP(B1327,'Aigen18-RF'!$C$3:$C$23,1,0)),"Нет","Да")</f>
        <v>Нет</v>
      </c>
      <c r="D1327" s="43">
        <f t="shared" si="41"/>
        <v>365</v>
      </c>
      <c r="E1327" s="44">
        <f>ROUND(('Все выпуски'!$L$3*'Все выпуски'!$L$6/100)/365*(B1327-IF(C1327="Нет",VLOOKUP(A1327,'Aigen18-RF'!$A$2:$C$23,3,0),VLOOKUP((A1327-1),'Aigen18-RF'!$A$2:$C$23,3,0))),2)</f>
        <v>8.66</v>
      </c>
      <c r="G1327" s="43">
        <f>COUNTIF(D1328:$D$1857,365)</f>
        <v>324</v>
      </c>
      <c r="H1327" s="43">
        <f>COUNTIF(D1328:$D$1857,366)</f>
        <v>206</v>
      </c>
    </row>
    <row r="1328" spans="1:8" x14ac:dyDescent="0.25">
      <c r="A1328" s="1">
        <f>COUNTIF($C$2:C1328,"Да")</f>
        <v>14</v>
      </c>
      <c r="B1328" s="45">
        <f t="shared" si="42"/>
        <v>46429</v>
      </c>
      <c r="C1328" s="42" t="str">
        <f>IF(ISERROR(VLOOKUP(B1328,'Aigen18-RF'!$C$3:$C$23,1,0)),"Нет","Да")</f>
        <v>Нет</v>
      </c>
      <c r="D1328" s="43">
        <f t="shared" si="41"/>
        <v>365</v>
      </c>
      <c r="E1328" s="44">
        <f>ROUND(('Все выпуски'!$L$3*'Все выпуски'!$L$6/100)/365*(B1328-IF(C1328="Нет",VLOOKUP(A1328,'Aigen18-RF'!$A$2:$C$23,3,0),VLOOKUP((A1328-1),'Aigen18-RF'!$A$2:$C$23,3,0))),2)</f>
        <v>8.77</v>
      </c>
      <c r="G1328" s="43">
        <f>COUNTIF(D1329:$D$1857,365)</f>
        <v>323</v>
      </c>
      <c r="H1328" s="43">
        <f>COUNTIF(D1329:$D$1857,366)</f>
        <v>206</v>
      </c>
    </row>
    <row r="1329" spans="1:8" x14ac:dyDescent="0.25">
      <c r="A1329" s="1">
        <f>COUNTIF($C$2:C1329,"Да")</f>
        <v>14</v>
      </c>
      <c r="B1329" s="45">
        <f t="shared" si="42"/>
        <v>46430</v>
      </c>
      <c r="C1329" s="42" t="str">
        <f>IF(ISERROR(VLOOKUP(B1329,'Aigen18-RF'!$C$3:$C$23,1,0)),"Нет","Да")</f>
        <v>Нет</v>
      </c>
      <c r="D1329" s="43">
        <f t="shared" si="41"/>
        <v>365</v>
      </c>
      <c r="E1329" s="44">
        <f>ROUND(('Все выпуски'!$L$3*'Все выпуски'!$L$6/100)/365*(B1329-IF(C1329="Нет",VLOOKUP(A1329,'Aigen18-RF'!$A$2:$C$23,3,0),VLOOKUP((A1329-1),'Aigen18-RF'!$A$2:$C$23,3,0))),2)</f>
        <v>8.8800000000000008</v>
      </c>
      <c r="G1329" s="43">
        <f>COUNTIF(D1330:$D$1857,365)</f>
        <v>322</v>
      </c>
      <c r="H1329" s="43">
        <f>COUNTIF(D1330:$D$1857,366)</f>
        <v>206</v>
      </c>
    </row>
    <row r="1330" spans="1:8" x14ac:dyDescent="0.25">
      <c r="A1330" s="1">
        <f>COUNTIF($C$2:C1330,"Да")</f>
        <v>14</v>
      </c>
      <c r="B1330" s="45">
        <f t="shared" si="42"/>
        <v>46431</v>
      </c>
      <c r="C1330" s="42" t="str">
        <f>IF(ISERROR(VLOOKUP(B1330,'Aigen18-RF'!$C$3:$C$23,1,0)),"Нет","Да")</f>
        <v>Нет</v>
      </c>
      <c r="D1330" s="43">
        <f t="shared" si="41"/>
        <v>365</v>
      </c>
      <c r="E1330" s="44">
        <f>ROUND(('Все выпуски'!$L$3*'Все выпуски'!$L$6/100)/365*(B1330-IF(C1330="Нет",VLOOKUP(A1330,'Aigen18-RF'!$A$2:$C$23,3,0),VLOOKUP((A1330-1),'Aigen18-RF'!$A$2:$C$23,3,0))),2)</f>
        <v>8.99</v>
      </c>
      <c r="G1330" s="43">
        <f>COUNTIF(D1331:$D$1857,365)</f>
        <v>321</v>
      </c>
      <c r="H1330" s="43">
        <f>COUNTIF(D1331:$D$1857,366)</f>
        <v>206</v>
      </c>
    </row>
    <row r="1331" spans="1:8" x14ac:dyDescent="0.25">
      <c r="A1331" s="1">
        <f>COUNTIF($C$2:C1331,"Да")</f>
        <v>14</v>
      </c>
      <c r="B1331" s="45">
        <f t="shared" si="42"/>
        <v>46432</v>
      </c>
      <c r="C1331" s="42" t="str">
        <f>IF(ISERROR(VLOOKUP(B1331,'Aigen18-RF'!$C$3:$C$23,1,0)),"Нет","Да")</f>
        <v>Нет</v>
      </c>
      <c r="D1331" s="43">
        <f t="shared" si="41"/>
        <v>365</v>
      </c>
      <c r="E1331" s="44">
        <f>ROUND(('Все выпуски'!$L$3*'Все выпуски'!$L$6/100)/365*(B1331-IF(C1331="Нет",VLOOKUP(A1331,'Aigen18-RF'!$A$2:$C$23,3,0),VLOOKUP((A1331-1),'Aigen18-RF'!$A$2:$C$23,3,0))),2)</f>
        <v>9.1</v>
      </c>
      <c r="G1331" s="43">
        <f>COUNTIF(D1332:$D$1857,365)</f>
        <v>320</v>
      </c>
      <c r="H1331" s="43">
        <f>COUNTIF(D1332:$D$1857,366)</f>
        <v>206</v>
      </c>
    </row>
    <row r="1332" spans="1:8" x14ac:dyDescent="0.25">
      <c r="A1332" s="1">
        <f>COUNTIF($C$2:C1332,"Да")</f>
        <v>14</v>
      </c>
      <c r="B1332" s="45">
        <f t="shared" si="42"/>
        <v>46433</v>
      </c>
      <c r="C1332" s="42" t="str">
        <f>IF(ISERROR(VLOOKUP(B1332,'Aigen18-RF'!$C$3:$C$23,1,0)),"Нет","Да")</f>
        <v>Нет</v>
      </c>
      <c r="D1332" s="43">
        <f t="shared" si="41"/>
        <v>365</v>
      </c>
      <c r="E1332" s="44">
        <f>ROUND(('Все выпуски'!$L$3*'Все выпуски'!$L$6/100)/365*(B1332-IF(C1332="Нет",VLOOKUP(A1332,'Aigen18-RF'!$A$2:$C$23,3,0),VLOOKUP((A1332-1),'Aigen18-RF'!$A$2:$C$23,3,0))),2)</f>
        <v>9.2100000000000009</v>
      </c>
      <c r="G1332" s="43">
        <f>COUNTIF(D1333:$D$1857,365)</f>
        <v>319</v>
      </c>
      <c r="H1332" s="43">
        <f>COUNTIF(D1333:$D$1857,366)</f>
        <v>206</v>
      </c>
    </row>
    <row r="1333" spans="1:8" x14ac:dyDescent="0.25">
      <c r="A1333" s="1">
        <f>COUNTIF($C$2:C1333,"Да")</f>
        <v>14</v>
      </c>
      <c r="B1333" s="45">
        <f t="shared" si="42"/>
        <v>46434</v>
      </c>
      <c r="C1333" s="42" t="str">
        <f>IF(ISERROR(VLOOKUP(B1333,'Aigen18-RF'!$C$3:$C$23,1,0)),"Нет","Да")</f>
        <v>Нет</v>
      </c>
      <c r="D1333" s="43">
        <f t="shared" si="41"/>
        <v>365</v>
      </c>
      <c r="E1333" s="44">
        <f>ROUND(('Все выпуски'!$L$3*'Все выпуски'!$L$6/100)/365*(B1333-IF(C1333="Нет",VLOOKUP(A1333,'Aigen18-RF'!$A$2:$C$23,3,0),VLOOKUP((A1333-1),'Aigen18-RF'!$A$2:$C$23,3,0))),2)</f>
        <v>9.32</v>
      </c>
      <c r="G1333" s="43">
        <f>COUNTIF(D1334:$D$1857,365)</f>
        <v>318</v>
      </c>
      <c r="H1333" s="43">
        <f>COUNTIF(D1334:$D$1857,366)</f>
        <v>206</v>
      </c>
    </row>
    <row r="1334" spans="1:8" x14ac:dyDescent="0.25">
      <c r="A1334" s="1">
        <f>COUNTIF($C$2:C1334,"Да")</f>
        <v>14</v>
      </c>
      <c r="B1334" s="45">
        <f t="shared" si="42"/>
        <v>46435</v>
      </c>
      <c r="C1334" s="42" t="str">
        <f>IF(ISERROR(VLOOKUP(B1334,'Aigen18-RF'!$C$3:$C$23,1,0)),"Нет","Да")</f>
        <v>Нет</v>
      </c>
      <c r="D1334" s="43">
        <f t="shared" si="41"/>
        <v>365</v>
      </c>
      <c r="E1334" s="44">
        <f>ROUND(('Все выпуски'!$L$3*'Все выпуски'!$L$6/100)/365*(B1334-IF(C1334="Нет",VLOOKUP(A1334,'Aigen18-RF'!$A$2:$C$23,3,0),VLOOKUP((A1334-1),'Aigen18-RF'!$A$2:$C$23,3,0))),2)</f>
        <v>9.42</v>
      </c>
      <c r="G1334" s="43">
        <f>COUNTIF(D1335:$D$1857,365)</f>
        <v>317</v>
      </c>
      <c r="H1334" s="43">
        <f>COUNTIF(D1335:$D$1857,366)</f>
        <v>206</v>
      </c>
    </row>
    <row r="1335" spans="1:8" x14ac:dyDescent="0.25">
      <c r="A1335" s="1">
        <f>COUNTIF($C$2:C1335,"Да")</f>
        <v>14</v>
      </c>
      <c r="B1335" s="45">
        <f t="shared" si="42"/>
        <v>46436</v>
      </c>
      <c r="C1335" s="42" t="str">
        <f>IF(ISERROR(VLOOKUP(B1335,'Aigen18-RF'!$C$3:$C$23,1,0)),"Нет","Да")</f>
        <v>Нет</v>
      </c>
      <c r="D1335" s="43">
        <f t="shared" si="41"/>
        <v>365</v>
      </c>
      <c r="E1335" s="44">
        <f>ROUND(('Все выпуски'!$L$3*'Все выпуски'!$L$6/100)/365*(B1335-IF(C1335="Нет",VLOOKUP(A1335,'Aigen18-RF'!$A$2:$C$23,3,0),VLOOKUP((A1335-1),'Aigen18-RF'!$A$2:$C$23,3,0))),2)</f>
        <v>9.5299999999999994</v>
      </c>
      <c r="G1335" s="43">
        <f>COUNTIF(D1336:$D$1857,365)</f>
        <v>316</v>
      </c>
      <c r="H1335" s="43">
        <f>COUNTIF(D1336:$D$1857,366)</f>
        <v>206</v>
      </c>
    </row>
    <row r="1336" spans="1:8" x14ac:dyDescent="0.25">
      <c r="A1336" s="1">
        <f>COUNTIF($C$2:C1336,"Да")</f>
        <v>14</v>
      </c>
      <c r="B1336" s="45">
        <f t="shared" si="42"/>
        <v>46437</v>
      </c>
      <c r="C1336" s="42" t="str">
        <f>IF(ISERROR(VLOOKUP(B1336,'Aigen18-RF'!$C$3:$C$23,1,0)),"Нет","Да")</f>
        <v>Нет</v>
      </c>
      <c r="D1336" s="43">
        <f t="shared" si="41"/>
        <v>365</v>
      </c>
      <c r="E1336" s="44">
        <f>ROUND(('Все выпуски'!$L$3*'Все выпуски'!$L$6/100)/365*(B1336-IF(C1336="Нет",VLOOKUP(A1336,'Aigen18-RF'!$A$2:$C$23,3,0),VLOOKUP((A1336-1),'Aigen18-RF'!$A$2:$C$23,3,0))),2)</f>
        <v>9.64</v>
      </c>
      <c r="G1336" s="43">
        <f>COUNTIF(D1337:$D$1857,365)</f>
        <v>315</v>
      </c>
      <c r="H1336" s="43">
        <f>COUNTIF(D1337:$D$1857,366)</f>
        <v>206</v>
      </c>
    </row>
    <row r="1337" spans="1:8" x14ac:dyDescent="0.25">
      <c r="A1337" s="1">
        <f>COUNTIF($C$2:C1337,"Да")</f>
        <v>14</v>
      </c>
      <c r="B1337" s="45">
        <f t="shared" si="42"/>
        <v>46438</v>
      </c>
      <c r="C1337" s="42" t="str">
        <f>IF(ISERROR(VLOOKUP(B1337,'Aigen18-RF'!$C$3:$C$23,1,0)),"Нет","Да")</f>
        <v>Нет</v>
      </c>
      <c r="D1337" s="43">
        <f t="shared" si="41"/>
        <v>365</v>
      </c>
      <c r="E1337" s="44">
        <f>ROUND(('Все выпуски'!$L$3*'Все выпуски'!$L$6/100)/365*(B1337-IF(C1337="Нет",VLOOKUP(A1337,'Aigen18-RF'!$A$2:$C$23,3,0),VLOOKUP((A1337-1),'Aigen18-RF'!$A$2:$C$23,3,0))),2)</f>
        <v>9.75</v>
      </c>
      <c r="G1337" s="43">
        <f>COUNTIF(D1338:$D$1857,365)</f>
        <v>314</v>
      </c>
      <c r="H1337" s="43">
        <f>COUNTIF(D1338:$D$1857,366)</f>
        <v>206</v>
      </c>
    </row>
    <row r="1338" spans="1:8" x14ac:dyDescent="0.25">
      <c r="A1338" s="1">
        <f>COUNTIF($C$2:C1338,"Да")</f>
        <v>14</v>
      </c>
      <c r="B1338" s="45">
        <f t="shared" si="42"/>
        <v>46439</v>
      </c>
      <c r="C1338" s="42" t="str">
        <f>IF(ISERROR(VLOOKUP(B1338,'Aigen18-RF'!$C$3:$C$23,1,0)),"Нет","Да")</f>
        <v>Нет</v>
      </c>
      <c r="D1338" s="43">
        <f t="shared" si="41"/>
        <v>365</v>
      </c>
      <c r="E1338" s="44">
        <f>ROUND(('Все выпуски'!$L$3*'Все выпуски'!$L$6/100)/365*(B1338-IF(C1338="Нет",VLOOKUP(A1338,'Aigen18-RF'!$A$2:$C$23,3,0),VLOOKUP((A1338-1),'Aigen18-RF'!$A$2:$C$23,3,0))),2)</f>
        <v>9.86</v>
      </c>
      <c r="G1338" s="43">
        <f>COUNTIF(D1339:$D$1857,365)</f>
        <v>313</v>
      </c>
      <c r="H1338" s="43">
        <f>COUNTIF(D1339:$D$1857,366)</f>
        <v>206</v>
      </c>
    </row>
    <row r="1339" spans="1:8" x14ac:dyDescent="0.25">
      <c r="A1339" s="1">
        <f>COUNTIF($C$2:C1339,"Да")</f>
        <v>15</v>
      </c>
      <c r="B1339" s="45">
        <f t="shared" si="42"/>
        <v>46440</v>
      </c>
      <c r="C1339" s="42" t="str">
        <f>IF(ISERROR(VLOOKUP(B1339,'Aigen18-RF'!$C$3:$C$23,1,0)),"Нет","Да")</f>
        <v>Да</v>
      </c>
      <c r="D1339" s="43">
        <f t="shared" si="41"/>
        <v>365</v>
      </c>
      <c r="E1339" s="44">
        <f>ROUND(('Все выпуски'!$L$3*'Все выпуски'!$L$6/100)/365*(B1339-IF(C1339="Нет",VLOOKUP(A1339,'Aigen18-RF'!$A$2:$C$23,3,0),VLOOKUP((A1339-1),'Aigen18-RF'!$A$2:$C$23,3,0))),2)</f>
        <v>9.9700000000000006</v>
      </c>
      <c r="G1339" s="43">
        <f>COUNTIF(D1340:$D$1857,365)</f>
        <v>312</v>
      </c>
      <c r="H1339" s="43">
        <f>COUNTIF(D1340:$D$1857,366)</f>
        <v>206</v>
      </c>
    </row>
    <row r="1340" spans="1:8" x14ac:dyDescent="0.25">
      <c r="A1340" s="1">
        <f>COUNTIF($C$2:C1340,"Да")</f>
        <v>15</v>
      </c>
      <c r="B1340" s="45">
        <f t="shared" si="42"/>
        <v>46441</v>
      </c>
      <c r="C1340" s="42" t="str">
        <f>IF(ISERROR(VLOOKUP(B1340,'Aigen18-RF'!$C$3:$C$23,1,0)),"Нет","Да")</f>
        <v>Нет</v>
      </c>
      <c r="D1340" s="43">
        <f t="shared" si="41"/>
        <v>365</v>
      </c>
      <c r="E1340" s="44">
        <f>ROUND(('Все выпуски'!$L$3*'Все выпуски'!$L$6/100)/365*(B1340-IF(C1340="Нет",VLOOKUP(A1340,'Aigen18-RF'!$A$2:$C$23,3,0),VLOOKUP((A1340-1),'Aigen18-RF'!$A$2:$C$23,3,0))),2)</f>
        <v>0.11</v>
      </c>
      <c r="G1340" s="43">
        <f>COUNTIF(D1341:$D$1857,365)</f>
        <v>311</v>
      </c>
      <c r="H1340" s="43">
        <f>COUNTIF(D1341:$D$1857,366)</f>
        <v>206</v>
      </c>
    </row>
    <row r="1341" spans="1:8" x14ac:dyDescent="0.25">
      <c r="A1341" s="1">
        <f>COUNTIF($C$2:C1341,"Да")</f>
        <v>15</v>
      </c>
      <c r="B1341" s="45">
        <f t="shared" si="42"/>
        <v>46442</v>
      </c>
      <c r="C1341" s="42" t="str">
        <f>IF(ISERROR(VLOOKUP(B1341,'Aigen18-RF'!$C$3:$C$23,1,0)),"Нет","Да")</f>
        <v>Нет</v>
      </c>
      <c r="D1341" s="43">
        <f t="shared" si="41"/>
        <v>365</v>
      </c>
      <c r="E1341" s="44">
        <f>ROUND(('Все выпуски'!$L$3*'Все выпуски'!$L$6/100)/365*(B1341-IF(C1341="Нет",VLOOKUP(A1341,'Aigen18-RF'!$A$2:$C$23,3,0),VLOOKUP((A1341-1),'Aigen18-RF'!$A$2:$C$23,3,0))),2)</f>
        <v>0.22</v>
      </c>
      <c r="G1341" s="43">
        <f>COUNTIF(D1342:$D$1857,365)</f>
        <v>310</v>
      </c>
      <c r="H1341" s="43">
        <f>COUNTIF(D1342:$D$1857,366)</f>
        <v>206</v>
      </c>
    </row>
    <row r="1342" spans="1:8" x14ac:dyDescent="0.25">
      <c r="A1342" s="1">
        <f>COUNTIF($C$2:C1342,"Да")</f>
        <v>15</v>
      </c>
      <c r="B1342" s="45">
        <f t="shared" si="42"/>
        <v>46443</v>
      </c>
      <c r="C1342" s="42" t="str">
        <f>IF(ISERROR(VLOOKUP(B1342,'Aigen18-RF'!$C$3:$C$23,1,0)),"Нет","Да")</f>
        <v>Нет</v>
      </c>
      <c r="D1342" s="43">
        <f t="shared" si="41"/>
        <v>365</v>
      </c>
      <c r="E1342" s="44">
        <f>ROUND(('Все выпуски'!$L$3*'Все выпуски'!$L$6/100)/365*(B1342-IF(C1342="Нет",VLOOKUP(A1342,'Aigen18-RF'!$A$2:$C$23,3,0),VLOOKUP((A1342-1),'Aigen18-RF'!$A$2:$C$23,3,0))),2)</f>
        <v>0.33</v>
      </c>
      <c r="G1342" s="43">
        <f>COUNTIF(D1343:$D$1857,365)</f>
        <v>309</v>
      </c>
      <c r="H1342" s="43">
        <f>COUNTIF(D1343:$D$1857,366)</f>
        <v>206</v>
      </c>
    </row>
    <row r="1343" spans="1:8" x14ac:dyDescent="0.25">
      <c r="A1343" s="1">
        <f>COUNTIF($C$2:C1343,"Да")</f>
        <v>15</v>
      </c>
      <c r="B1343" s="45">
        <f t="shared" si="42"/>
        <v>46444</v>
      </c>
      <c r="C1343" s="42" t="str">
        <f>IF(ISERROR(VLOOKUP(B1343,'Aigen18-RF'!$C$3:$C$23,1,0)),"Нет","Да")</f>
        <v>Нет</v>
      </c>
      <c r="D1343" s="43">
        <f t="shared" si="41"/>
        <v>365</v>
      </c>
      <c r="E1343" s="44">
        <f>ROUND(('Все выпуски'!$L$3*'Все выпуски'!$L$6/100)/365*(B1343-IF(C1343="Нет",VLOOKUP(A1343,'Aigen18-RF'!$A$2:$C$23,3,0),VLOOKUP((A1343-1),'Aigen18-RF'!$A$2:$C$23,3,0))),2)</f>
        <v>0.44</v>
      </c>
      <c r="G1343" s="43">
        <f>COUNTIF(D1344:$D$1857,365)</f>
        <v>308</v>
      </c>
      <c r="H1343" s="43">
        <f>COUNTIF(D1344:$D$1857,366)</f>
        <v>206</v>
      </c>
    </row>
    <row r="1344" spans="1:8" x14ac:dyDescent="0.25">
      <c r="A1344" s="1">
        <f>COUNTIF($C$2:C1344,"Да")</f>
        <v>15</v>
      </c>
      <c r="B1344" s="45">
        <f t="shared" si="42"/>
        <v>46445</v>
      </c>
      <c r="C1344" s="42" t="str">
        <f>IF(ISERROR(VLOOKUP(B1344,'Aigen18-RF'!$C$3:$C$23,1,0)),"Нет","Да")</f>
        <v>Нет</v>
      </c>
      <c r="D1344" s="43">
        <f t="shared" si="41"/>
        <v>365</v>
      </c>
      <c r="E1344" s="44">
        <f>ROUND(('Все выпуски'!$L$3*'Все выпуски'!$L$6/100)/365*(B1344-IF(C1344="Нет",VLOOKUP(A1344,'Aigen18-RF'!$A$2:$C$23,3,0),VLOOKUP((A1344-1),'Aigen18-RF'!$A$2:$C$23,3,0))),2)</f>
        <v>0.55000000000000004</v>
      </c>
      <c r="G1344" s="43">
        <f>COUNTIF(D1345:$D$1857,365)</f>
        <v>307</v>
      </c>
      <c r="H1344" s="43">
        <f>COUNTIF(D1345:$D$1857,366)</f>
        <v>206</v>
      </c>
    </row>
    <row r="1345" spans="1:8" x14ac:dyDescent="0.25">
      <c r="A1345" s="1">
        <f>COUNTIF($C$2:C1345,"Да")</f>
        <v>15</v>
      </c>
      <c r="B1345" s="45">
        <f t="shared" si="42"/>
        <v>46446</v>
      </c>
      <c r="C1345" s="42" t="str">
        <f>IF(ISERROR(VLOOKUP(B1345,'Aigen18-RF'!$C$3:$C$23,1,0)),"Нет","Да")</f>
        <v>Нет</v>
      </c>
      <c r="D1345" s="43">
        <f t="shared" si="41"/>
        <v>365</v>
      </c>
      <c r="E1345" s="44">
        <f>ROUND(('Все выпуски'!$L$3*'Все выпуски'!$L$6/100)/365*(B1345-IF(C1345="Нет",VLOOKUP(A1345,'Aigen18-RF'!$A$2:$C$23,3,0),VLOOKUP((A1345-1),'Aigen18-RF'!$A$2:$C$23,3,0))),2)</f>
        <v>0.66</v>
      </c>
      <c r="G1345" s="43">
        <f>COUNTIF(D1346:$D$1857,365)</f>
        <v>306</v>
      </c>
      <c r="H1345" s="43">
        <f>COUNTIF(D1346:$D$1857,366)</f>
        <v>206</v>
      </c>
    </row>
    <row r="1346" spans="1:8" x14ac:dyDescent="0.25">
      <c r="A1346" s="1">
        <f>COUNTIF($C$2:C1346,"Да")</f>
        <v>15</v>
      </c>
      <c r="B1346" s="45">
        <f t="shared" si="42"/>
        <v>46447</v>
      </c>
      <c r="C1346" s="42" t="str">
        <f>IF(ISERROR(VLOOKUP(B1346,'Aigen18-RF'!$C$3:$C$23,1,0)),"Нет","Да")</f>
        <v>Нет</v>
      </c>
      <c r="D1346" s="43">
        <f t="shared" si="41"/>
        <v>365</v>
      </c>
      <c r="E1346" s="44">
        <f>ROUND(('Все выпуски'!$L$3*'Все выпуски'!$L$6/100)/365*(B1346-IF(C1346="Нет",VLOOKUP(A1346,'Aigen18-RF'!$A$2:$C$23,3,0),VLOOKUP((A1346-1),'Aigen18-RF'!$A$2:$C$23,3,0))),2)</f>
        <v>0.77</v>
      </c>
      <c r="G1346" s="43">
        <f>COUNTIF(D1347:$D$1857,365)</f>
        <v>305</v>
      </c>
      <c r="H1346" s="43">
        <f>COUNTIF(D1347:$D$1857,366)</f>
        <v>206</v>
      </c>
    </row>
    <row r="1347" spans="1:8" x14ac:dyDescent="0.25">
      <c r="A1347" s="1">
        <f>COUNTIF($C$2:C1347,"Да")</f>
        <v>15</v>
      </c>
      <c r="B1347" s="45">
        <f t="shared" si="42"/>
        <v>46448</v>
      </c>
      <c r="C1347" s="42" t="str">
        <f>IF(ISERROR(VLOOKUP(B1347,'Aigen18-RF'!$C$3:$C$23,1,0)),"Нет","Да")</f>
        <v>Нет</v>
      </c>
      <c r="D1347" s="43">
        <f t="shared" ref="D1347:D1410" si="43">IF(MOD(YEAR(B1347),4)=0,366,365)</f>
        <v>365</v>
      </c>
      <c r="E1347" s="44">
        <f>ROUND(('Все выпуски'!$L$3*'Все выпуски'!$L$6/100)/365*(B1347-IF(C1347="Нет",VLOOKUP(A1347,'Aigen18-RF'!$A$2:$C$23,3,0),VLOOKUP((A1347-1),'Aigen18-RF'!$A$2:$C$23,3,0))),2)</f>
        <v>0.88</v>
      </c>
      <c r="G1347" s="43">
        <f>COUNTIF(D1348:$D$1857,365)</f>
        <v>304</v>
      </c>
      <c r="H1347" s="43">
        <f>COUNTIF(D1348:$D$1857,366)</f>
        <v>206</v>
      </c>
    </row>
    <row r="1348" spans="1:8" x14ac:dyDescent="0.25">
      <c r="A1348" s="1">
        <f>COUNTIF($C$2:C1348,"Да")</f>
        <v>15</v>
      </c>
      <c r="B1348" s="45">
        <f t="shared" si="42"/>
        <v>46449</v>
      </c>
      <c r="C1348" s="42" t="str">
        <f>IF(ISERROR(VLOOKUP(B1348,'Aigen18-RF'!$C$3:$C$23,1,0)),"Нет","Да")</f>
        <v>Нет</v>
      </c>
      <c r="D1348" s="43">
        <f t="shared" si="43"/>
        <v>365</v>
      </c>
      <c r="E1348" s="44">
        <f>ROUND(('Все выпуски'!$L$3*'Все выпуски'!$L$6/100)/365*(B1348-IF(C1348="Нет",VLOOKUP(A1348,'Aigen18-RF'!$A$2:$C$23,3,0),VLOOKUP((A1348-1),'Aigen18-RF'!$A$2:$C$23,3,0))),2)</f>
        <v>0.99</v>
      </c>
      <c r="G1348" s="43">
        <f>COUNTIF(D1349:$D$1857,365)</f>
        <v>303</v>
      </c>
      <c r="H1348" s="43">
        <f>COUNTIF(D1349:$D$1857,366)</f>
        <v>206</v>
      </c>
    </row>
    <row r="1349" spans="1:8" x14ac:dyDescent="0.25">
      <c r="A1349" s="1">
        <f>COUNTIF($C$2:C1349,"Да")</f>
        <v>15</v>
      </c>
      <c r="B1349" s="45">
        <f t="shared" si="42"/>
        <v>46450</v>
      </c>
      <c r="C1349" s="42" t="str">
        <f>IF(ISERROR(VLOOKUP(B1349,'Aigen18-RF'!$C$3:$C$23,1,0)),"Нет","Да")</f>
        <v>Нет</v>
      </c>
      <c r="D1349" s="43">
        <f t="shared" si="43"/>
        <v>365</v>
      </c>
      <c r="E1349" s="44">
        <f>ROUND(('Все выпуски'!$L$3*'Все выпуски'!$L$6/100)/365*(B1349-IF(C1349="Нет",VLOOKUP(A1349,'Aigen18-RF'!$A$2:$C$23,3,0),VLOOKUP((A1349-1),'Aigen18-RF'!$A$2:$C$23,3,0))),2)</f>
        <v>1.1000000000000001</v>
      </c>
      <c r="G1349" s="43">
        <f>COUNTIF(D1350:$D$1857,365)</f>
        <v>302</v>
      </c>
      <c r="H1349" s="43">
        <f>COUNTIF(D1350:$D$1857,366)</f>
        <v>206</v>
      </c>
    </row>
    <row r="1350" spans="1:8" x14ac:dyDescent="0.25">
      <c r="A1350" s="1">
        <f>COUNTIF($C$2:C1350,"Да")</f>
        <v>15</v>
      </c>
      <c r="B1350" s="45">
        <f t="shared" si="42"/>
        <v>46451</v>
      </c>
      <c r="C1350" s="42" t="str">
        <f>IF(ISERROR(VLOOKUP(B1350,'Aigen18-RF'!$C$3:$C$23,1,0)),"Нет","Да")</f>
        <v>Нет</v>
      </c>
      <c r="D1350" s="43">
        <f t="shared" si="43"/>
        <v>365</v>
      </c>
      <c r="E1350" s="44">
        <f>ROUND(('Все выпуски'!$L$3*'Все выпуски'!$L$6/100)/365*(B1350-IF(C1350="Нет",VLOOKUP(A1350,'Aigen18-RF'!$A$2:$C$23,3,0),VLOOKUP((A1350-1),'Aigen18-RF'!$A$2:$C$23,3,0))),2)</f>
        <v>1.21</v>
      </c>
      <c r="G1350" s="43">
        <f>COUNTIF(D1351:$D$1857,365)</f>
        <v>301</v>
      </c>
      <c r="H1350" s="43">
        <f>COUNTIF(D1351:$D$1857,366)</f>
        <v>206</v>
      </c>
    </row>
    <row r="1351" spans="1:8" x14ac:dyDescent="0.25">
      <c r="A1351" s="1">
        <f>COUNTIF($C$2:C1351,"Да")</f>
        <v>15</v>
      </c>
      <c r="B1351" s="45">
        <f t="shared" si="42"/>
        <v>46452</v>
      </c>
      <c r="C1351" s="42" t="str">
        <f>IF(ISERROR(VLOOKUP(B1351,'Aigen18-RF'!$C$3:$C$23,1,0)),"Нет","Да")</f>
        <v>Нет</v>
      </c>
      <c r="D1351" s="43">
        <f t="shared" si="43"/>
        <v>365</v>
      </c>
      <c r="E1351" s="44">
        <f>ROUND(('Все выпуски'!$L$3*'Все выпуски'!$L$6/100)/365*(B1351-IF(C1351="Нет",VLOOKUP(A1351,'Aigen18-RF'!$A$2:$C$23,3,0),VLOOKUP((A1351-1),'Aigen18-RF'!$A$2:$C$23,3,0))),2)</f>
        <v>1.32</v>
      </c>
      <c r="G1351" s="43">
        <f>COUNTIF(D1352:$D$1857,365)</f>
        <v>300</v>
      </c>
      <c r="H1351" s="43">
        <f>COUNTIF(D1352:$D$1857,366)</f>
        <v>206</v>
      </c>
    </row>
    <row r="1352" spans="1:8" x14ac:dyDescent="0.25">
      <c r="A1352" s="1">
        <f>COUNTIF($C$2:C1352,"Да")</f>
        <v>15</v>
      </c>
      <c r="B1352" s="45">
        <f t="shared" si="42"/>
        <v>46453</v>
      </c>
      <c r="C1352" s="42" t="str">
        <f>IF(ISERROR(VLOOKUP(B1352,'Aigen18-RF'!$C$3:$C$23,1,0)),"Нет","Да")</f>
        <v>Нет</v>
      </c>
      <c r="D1352" s="43">
        <f t="shared" si="43"/>
        <v>365</v>
      </c>
      <c r="E1352" s="44">
        <f>ROUND(('Все выпуски'!$L$3*'Все выпуски'!$L$6/100)/365*(B1352-IF(C1352="Нет",VLOOKUP(A1352,'Aigen18-RF'!$A$2:$C$23,3,0),VLOOKUP((A1352-1),'Aigen18-RF'!$A$2:$C$23,3,0))),2)</f>
        <v>1.42</v>
      </c>
      <c r="G1352" s="43">
        <f>COUNTIF(D1353:$D$1857,365)</f>
        <v>299</v>
      </c>
      <c r="H1352" s="43">
        <f>COUNTIF(D1353:$D$1857,366)</f>
        <v>206</v>
      </c>
    </row>
    <row r="1353" spans="1:8" x14ac:dyDescent="0.25">
      <c r="A1353" s="1">
        <f>COUNTIF($C$2:C1353,"Да")</f>
        <v>15</v>
      </c>
      <c r="B1353" s="45">
        <f t="shared" si="42"/>
        <v>46454</v>
      </c>
      <c r="C1353" s="42" t="str">
        <f>IF(ISERROR(VLOOKUP(B1353,'Aigen18-RF'!$C$3:$C$23,1,0)),"Нет","Да")</f>
        <v>Нет</v>
      </c>
      <c r="D1353" s="43">
        <f t="shared" si="43"/>
        <v>365</v>
      </c>
      <c r="E1353" s="44">
        <f>ROUND(('Все выпуски'!$L$3*'Все выпуски'!$L$6/100)/365*(B1353-IF(C1353="Нет",VLOOKUP(A1353,'Aigen18-RF'!$A$2:$C$23,3,0),VLOOKUP((A1353-1),'Aigen18-RF'!$A$2:$C$23,3,0))),2)</f>
        <v>1.53</v>
      </c>
      <c r="G1353" s="43">
        <f>COUNTIF(D1354:$D$1857,365)</f>
        <v>298</v>
      </c>
      <c r="H1353" s="43">
        <f>COUNTIF(D1354:$D$1857,366)</f>
        <v>206</v>
      </c>
    </row>
    <row r="1354" spans="1:8" x14ac:dyDescent="0.25">
      <c r="A1354" s="1">
        <f>COUNTIF($C$2:C1354,"Да")</f>
        <v>15</v>
      </c>
      <c r="B1354" s="45">
        <f t="shared" si="42"/>
        <v>46455</v>
      </c>
      <c r="C1354" s="42" t="str">
        <f>IF(ISERROR(VLOOKUP(B1354,'Aigen18-RF'!$C$3:$C$23,1,0)),"Нет","Да")</f>
        <v>Нет</v>
      </c>
      <c r="D1354" s="43">
        <f t="shared" si="43"/>
        <v>365</v>
      </c>
      <c r="E1354" s="44">
        <f>ROUND(('Все выпуски'!$L$3*'Все выпуски'!$L$6/100)/365*(B1354-IF(C1354="Нет",VLOOKUP(A1354,'Aigen18-RF'!$A$2:$C$23,3,0),VLOOKUP((A1354-1),'Aigen18-RF'!$A$2:$C$23,3,0))),2)</f>
        <v>1.64</v>
      </c>
      <c r="G1354" s="43">
        <f>COUNTIF(D1355:$D$1857,365)</f>
        <v>297</v>
      </c>
      <c r="H1354" s="43">
        <f>COUNTIF(D1355:$D$1857,366)</f>
        <v>206</v>
      </c>
    </row>
    <row r="1355" spans="1:8" x14ac:dyDescent="0.25">
      <c r="A1355" s="1">
        <f>COUNTIF($C$2:C1355,"Да")</f>
        <v>15</v>
      </c>
      <c r="B1355" s="45">
        <f t="shared" si="42"/>
        <v>46456</v>
      </c>
      <c r="C1355" s="42" t="str">
        <f>IF(ISERROR(VLOOKUP(B1355,'Aigen18-RF'!$C$3:$C$23,1,0)),"Нет","Да")</f>
        <v>Нет</v>
      </c>
      <c r="D1355" s="43">
        <f t="shared" si="43"/>
        <v>365</v>
      </c>
      <c r="E1355" s="44">
        <f>ROUND(('Все выпуски'!$L$3*'Все выпуски'!$L$6/100)/365*(B1355-IF(C1355="Нет",VLOOKUP(A1355,'Aigen18-RF'!$A$2:$C$23,3,0),VLOOKUP((A1355-1),'Aigen18-RF'!$A$2:$C$23,3,0))),2)</f>
        <v>1.75</v>
      </c>
      <c r="G1355" s="43">
        <f>COUNTIF(D1356:$D$1857,365)</f>
        <v>296</v>
      </c>
      <c r="H1355" s="43">
        <f>COUNTIF(D1356:$D$1857,366)</f>
        <v>206</v>
      </c>
    </row>
    <row r="1356" spans="1:8" x14ac:dyDescent="0.25">
      <c r="A1356" s="1">
        <f>COUNTIF($C$2:C1356,"Да")</f>
        <v>15</v>
      </c>
      <c r="B1356" s="45">
        <f t="shared" ref="B1356:B1419" si="44">B1355+1</f>
        <v>46457</v>
      </c>
      <c r="C1356" s="42" t="str">
        <f>IF(ISERROR(VLOOKUP(B1356,'Aigen18-RF'!$C$3:$C$23,1,0)),"Нет","Да")</f>
        <v>Нет</v>
      </c>
      <c r="D1356" s="43">
        <f t="shared" si="43"/>
        <v>365</v>
      </c>
      <c r="E1356" s="44">
        <f>ROUND(('Все выпуски'!$L$3*'Все выпуски'!$L$6/100)/365*(B1356-IF(C1356="Нет",VLOOKUP(A1356,'Aigen18-RF'!$A$2:$C$23,3,0),VLOOKUP((A1356-1),'Aigen18-RF'!$A$2:$C$23,3,0))),2)</f>
        <v>1.86</v>
      </c>
      <c r="G1356" s="43">
        <f>COUNTIF(D1357:$D$1857,365)</f>
        <v>295</v>
      </c>
      <c r="H1356" s="43">
        <f>COUNTIF(D1357:$D$1857,366)</f>
        <v>206</v>
      </c>
    </row>
    <row r="1357" spans="1:8" x14ac:dyDescent="0.25">
      <c r="A1357" s="1">
        <f>COUNTIF($C$2:C1357,"Да")</f>
        <v>15</v>
      </c>
      <c r="B1357" s="45">
        <f t="shared" si="44"/>
        <v>46458</v>
      </c>
      <c r="C1357" s="42" t="str">
        <f>IF(ISERROR(VLOOKUP(B1357,'Aigen18-RF'!$C$3:$C$23,1,0)),"Нет","Да")</f>
        <v>Нет</v>
      </c>
      <c r="D1357" s="43">
        <f t="shared" si="43"/>
        <v>365</v>
      </c>
      <c r="E1357" s="44">
        <f>ROUND(('Все выпуски'!$L$3*'Все выпуски'!$L$6/100)/365*(B1357-IF(C1357="Нет",VLOOKUP(A1357,'Aigen18-RF'!$A$2:$C$23,3,0),VLOOKUP((A1357-1),'Aigen18-RF'!$A$2:$C$23,3,0))),2)</f>
        <v>1.97</v>
      </c>
      <c r="G1357" s="43">
        <f>COUNTIF(D1358:$D$1857,365)</f>
        <v>294</v>
      </c>
      <c r="H1357" s="43">
        <f>COUNTIF(D1358:$D$1857,366)</f>
        <v>206</v>
      </c>
    </row>
    <row r="1358" spans="1:8" x14ac:dyDescent="0.25">
      <c r="A1358" s="1">
        <f>COUNTIF($C$2:C1358,"Да")</f>
        <v>15</v>
      </c>
      <c r="B1358" s="45">
        <f t="shared" si="44"/>
        <v>46459</v>
      </c>
      <c r="C1358" s="42" t="str">
        <f>IF(ISERROR(VLOOKUP(B1358,'Aigen18-RF'!$C$3:$C$23,1,0)),"Нет","Да")</f>
        <v>Нет</v>
      </c>
      <c r="D1358" s="43">
        <f t="shared" si="43"/>
        <v>365</v>
      </c>
      <c r="E1358" s="44">
        <f>ROUND(('Все выпуски'!$L$3*'Все выпуски'!$L$6/100)/365*(B1358-IF(C1358="Нет",VLOOKUP(A1358,'Aigen18-RF'!$A$2:$C$23,3,0),VLOOKUP((A1358-1),'Aigen18-RF'!$A$2:$C$23,3,0))),2)</f>
        <v>2.08</v>
      </c>
      <c r="G1358" s="43">
        <f>COUNTIF(D1359:$D$1857,365)</f>
        <v>293</v>
      </c>
      <c r="H1358" s="43">
        <f>COUNTIF(D1359:$D$1857,366)</f>
        <v>206</v>
      </c>
    </row>
    <row r="1359" spans="1:8" x14ac:dyDescent="0.25">
      <c r="A1359" s="1">
        <f>COUNTIF($C$2:C1359,"Да")</f>
        <v>15</v>
      </c>
      <c r="B1359" s="45">
        <f t="shared" si="44"/>
        <v>46460</v>
      </c>
      <c r="C1359" s="42" t="str">
        <f>IF(ISERROR(VLOOKUP(B1359,'Aigen18-RF'!$C$3:$C$23,1,0)),"Нет","Да")</f>
        <v>Нет</v>
      </c>
      <c r="D1359" s="43">
        <f t="shared" si="43"/>
        <v>365</v>
      </c>
      <c r="E1359" s="44">
        <f>ROUND(('Все выпуски'!$L$3*'Все выпуски'!$L$6/100)/365*(B1359-IF(C1359="Нет",VLOOKUP(A1359,'Aigen18-RF'!$A$2:$C$23,3,0),VLOOKUP((A1359-1),'Aigen18-RF'!$A$2:$C$23,3,0))),2)</f>
        <v>2.19</v>
      </c>
      <c r="G1359" s="43">
        <f>COUNTIF(D1360:$D$1857,365)</f>
        <v>292</v>
      </c>
      <c r="H1359" s="43">
        <f>COUNTIF(D1360:$D$1857,366)</f>
        <v>206</v>
      </c>
    </row>
    <row r="1360" spans="1:8" x14ac:dyDescent="0.25">
      <c r="A1360" s="1">
        <f>COUNTIF($C$2:C1360,"Да")</f>
        <v>15</v>
      </c>
      <c r="B1360" s="45">
        <f t="shared" si="44"/>
        <v>46461</v>
      </c>
      <c r="C1360" s="42" t="str">
        <f>IF(ISERROR(VLOOKUP(B1360,'Aigen18-RF'!$C$3:$C$23,1,0)),"Нет","Да")</f>
        <v>Нет</v>
      </c>
      <c r="D1360" s="43">
        <f t="shared" si="43"/>
        <v>365</v>
      </c>
      <c r="E1360" s="44">
        <f>ROUND(('Все выпуски'!$L$3*'Все выпуски'!$L$6/100)/365*(B1360-IF(C1360="Нет",VLOOKUP(A1360,'Aigen18-RF'!$A$2:$C$23,3,0),VLOOKUP((A1360-1),'Aigen18-RF'!$A$2:$C$23,3,0))),2)</f>
        <v>2.2999999999999998</v>
      </c>
      <c r="G1360" s="43">
        <f>COUNTIF(D1361:$D$1857,365)</f>
        <v>291</v>
      </c>
      <c r="H1360" s="43">
        <f>COUNTIF(D1361:$D$1857,366)</f>
        <v>206</v>
      </c>
    </row>
    <row r="1361" spans="1:8" x14ac:dyDescent="0.25">
      <c r="A1361" s="1">
        <f>COUNTIF($C$2:C1361,"Да")</f>
        <v>15</v>
      </c>
      <c r="B1361" s="45">
        <f t="shared" si="44"/>
        <v>46462</v>
      </c>
      <c r="C1361" s="42" t="str">
        <f>IF(ISERROR(VLOOKUP(B1361,'Aigen18-RF'!$C$3:$C$23,1,0)),"Нет","Да")</f>
        <v>Нет</v>
      </c>
      <c r="D1361" s="43">
        <f t="shared" si="43"/>
        <v>365</v>
      </c>
      <c r="E1361" s="44">
        <f>ROUND(('Все выпуски'!$L$3*'Все выпуски'!$L$6/100)/365*(B1361-IF(C1361="Нет",VLOOKUP(A1361,'Aigen18-RF'!$A$2:$C$23,3,0),VLOOKUP((A1361-1),'Aigen18-RF'!$A$2:$C$23,3,0))),2)</f>
        <v>2.41</v>
      </c>
      <c r="G1361" s="43">
        <f>COUNTIF(D1362:$D$1857,365)</f>
        <v>290</v>
      </c>
      <c r="H1361" s="43">
        <f>COUNTIF(D1362:$D$1857,366)</f>
        <v>206</v>
      </c>
    </row>
    <row r="1362" spans="1:8" x14ac:dyDescent="0.25">
      <c r="A1362" s="1">
        <f>COUNTIF($C$2:C1362,"Да")</f>
        <v>15</v>
      </c>
      <c r="B1362" s="45">
        <f t="shared" si="44"/>
        <v>46463</v>
      </c>
      <c r="C1362" s="42" t="str">
        <f>IF(ISERROR(VLOOKUP(B1362,'Aigen18-RF'!$C$3:$C$23,1,0)),"Нет","Да")</f>
        <v>Нет</v>
      </c>
      <c r="D1362" s="43">
        <f t="shared" si="43"/>
        <v>365</v>
      </c>
      <c r="E1362" s="44">
        <f>ROUND(('Все выпуски'!$L$3*'Все выпуски'!$L$6/100)/365*(B1362-IF(C1362="Нет",VLOOKUP(A1362,'Aigen18-RF'!$A$2:$C$23,3,0),VLOOKUP((A1362-1),'Aigen18-RF'!$A$2:$C$23,3,0))),2)</f>
        <v>2.52</v>
      </c>
      <c r="G1362" s="43">
        <f>COUNTIF(D1363:$D$1857,365)</f>
        <v>289</v>
      </c>
      <c r="H1362" s="43">
        <f>COUNTIF(D1363:$D$1857,366)</f>
        <v>206</v>
      </c>
    </row>
    <row r="1363" spans="1:8" x14ac:dyDescent="0.25">
      <c r="A1363" s="1">
        <f>COUNTIF($C$2:C1363,"Да")</f>
        <v>15</v>
      </c>
      <c r="B1363" s="45">
        <f t="shared" si="44"/>
        <v>46464</v>
      </c>
      <c r="C1363" s="42" t="str">
        <f>IF(ISERROR(VLOOKUP(B1363,'Aigen18-RF'!$C$3:$C$23,1,0)),"Нет","Да")</f>
        <v>Нет</v>
      </c>
      <c r="D1363" s="43">
        <f t="shared" si="43"/>
        <v>365</v>
      </c>
      <c r="E1363" s="44">
        <f>ROUND(('Все выпуски'!$L$3*'Все выпуски'!$L$6/100)/365*(B1363-IF(C1363="Нет",VLOOKUP(A1363,'Aigen18-RF'!$A$2:$C$23,3,0),VLOOKUP((A1363-1),'Aigen18-RF'!$A$2:$C$23,3,0))),2)</f>
        <v>2.63</v>
      </c>
      <c r="G1363" s="43">
        <f>COUNTIF(D1364:$D$1857,365)</f>
        <v>288</v>
      </c>
      <c r="H1363" s="43">
        <f>COUNTIF(D1364:$D$1857,366)</f>
        <v>206</v>
      </c>
    </row>
    <row r="1364" spans="1:8" x14ac:dyDescent="0.25">
      <c r="A1364" s="1">
        <f>COUNTIF($C$2:C1364,"Да")</f>
        <v>15</v>
      </c>
      <c r="B1364" s="45">
        <f t="shared" si="44"/>
        <v>46465</v>
      </c>
      <c r="C1364" s="42" t="str">
        <f>IF(ISERROR(VLOOKUP(B1364,'Aigen18-RF'!$C$3:$C$23,1,0)),"Нет","Да")</f>
        <v>Нет</v>
      </c>
      <c r="D1364" s="43">
        <f t="shared" si="43"/>
        <v>365</v>
      </c>
      <c r="E1364" s="44">
        <f>ROUND(('Все выпуски'!$L$3*'Все выпуски'!$L$6/100)/365*(B1364-IF(C1364="Нет",VLOOKUP(A1364,'Aigen18-RF'!$A$2:$C$23,3,0),VLOOKUP((A1364-1),'Aigen18-RF'!$A$2:$C$23,3,0))),2)</f>
        <v>2.74</v>
      </c>
      <c r="G1364" s="43">
        <f>COUNTIF(D1365:$D$1857,365)</f>
        <v>287</v>
      </c>
      <c r="H1364" s="43">
        <f>COUNTIF(D1365:$D$1857,366)</f>
        <v>206</v>
      </c>
    </row>
    <row r="1365" spans="1:8" x14ac:dyDescent="0.25">
      <c r="A1365" s="1">
        <f>COUNTIF($C$2:C1365,"Да")</f>
        <v>15</v>
      </c>
      <c r="B1365" s="45">
        <f t="shared" si="44"/>
        <v>46466</v>
      </c>
      <c r="C1365" s="42" t="str">
        <f>IF(ISERROR(VLOOKUP(B1365,'Aigen18-RF'!$C$3:$C$23,1,0)),"Нет","Да")</f>
        <v>Нет</v>
      </c>
      <c r="D1365" s="43">
        <f t="shared" si="43"/>
        <v>365</v>
      </c>
      <c r="E1365" s="44">
        <f>ROUND(('Все выпуски'!$L$3*'Все выпуски'!$L$6/100)/365*(B1365-IF(C1365="Нет",VLOOKUP(A1365,'Aigen18-RF'!$A$2:$C$23,3,0),VLOOKUP((A1365-1),'Aigen18-RF'!$A$2:$C$23,3,0))),2)</f>
        <v>2.85</v>
      </c>
      <c r="G1365" s="43">
        <f>COUNTIF(D1366:$D$1857,365)</f>
        <v>286</v>
      </c>
      <c r="H1365" s="43">
        <f>COUNTIF(D1366:$D$1857,366)</f>
        <v>206</v>
      </c>
    </row>
    <row r="1366" spans="1:8" x14ac:dyDescent="0.25">
      <c r="A1366" s="1">
        <f>COUNTIF($C$2:C1366,"Да")</f>
        <v>15</v>
      </c>
      <c r="B1366" s="45">
        <f t="shared" si="44"/>
        <v>46467</v>
      </c>
      <c r="C1366" s="42" t="str">
        <f>IF(ISERROR(VLOOKUP(B1366,'Aigen18-RF'!$C$3:$C$23,1,0)),"Нет","Да")</f>
        <v>Нет</v>
      </c>
      <c r="D1366" s="43">
        <f t="shared" si="43"/>
        <v>365</v>
      </c>
      <c r="E1366" s="44">
        <f>ROUND(('Все выпуски'!$L$3*'Все выпуски'!$L$6/100)/365*(B1366-IF(C1366="Нет",VLOOKUP(A1366,'Aigen18-RF'!$A$2:$C$23,3,0),VLOOKUP((A1366-1),'Aigen18-RF'!$A$2:$C$23,3,0))),2)</f>
        <v>2.96</v>
      </c>
      <c r="G1366" s="43">
        <f>COUNTIF(D1367:$D$1857,365)</f>
        <v>285</v>
      </c>
      <c r="H1366" s="43">
        <f>COUNTIF(D1367:$D$1857,366)</f>
        <v>206</v>
      </c>
    </row>
    <row r="1367" spans="1:8" x14ac:dyDescent="0.25">
      <c r="A1367" s="1">
        <f>COUNTIF($C$2:C1367,"Да")</f>
        <v>15</v>
      </c>
      <c r="B1367" s="45">
        <f t="shared" si="44"/>
        <v>46468</v>
      </c>
      <c r="C1367" s="42" t="str">
        <f>IF(ISERROR(VLOOKUP(B1367,'Aigen18-RF'!$C$3:$C$23,1,0)),"Нет","Да")</f>
        <v>Нет</v>
      </c>
      <c r="D1367" s="43">
        <f t="shared" si="43"/>
        <v>365</v>
      </c>
      <c r="E1367" s="44">
        <f>ROUND(('Все выпуски'!$L$3*'Все выпуски'!$L$6/100)/365*(B1367-IF(C1367="Нет",VLOOKUP(A1367,'Aigen18-RF'!$A$2:$C$23,3,0),VLOOKUP((A1367-1),'Aigen18-RF'!$A$2:$C$23,3,0))),2)</f>
        <v>3.07</v>
      </c>
      <c r="G1367" s="43">
        <f>COUNTIF(D1368:$D$1857,365)</f>
        <v>284</v>
      </c>
      <c r="H1367" s="43">
        <f>COUNTIF(D1368:$D$1857,366)</f>
        <v>206</v>
      </c>
    </row>
    <row r="1368" spans="1:8" x14ac:dyDescent="0.25">
      <c r="A1368" s="1">
        <f>COUNTIF($C$2:C1368,"Да")</f>
        <v>15</v>
      </c>
      <c r="B1368" s="45">
        <f t="shared" si="44"/>
        <v>46469</v>
      </c>
      <c r="C1368" s="42" t="str">
        <f>IF(ISERROR(VLOOKUP(B1368,'Aigen18-RF'!$C$3:$C$23,1,0)),"Нет","Да")</f>
        <v>Нет</v>
      </c>
      <c r="D1368" s="43">
        <f t="shared" si="43"/>
        <v>365</v>
      </c>
      <c r="E1368" s="44">
        <f>ROUND(('Все выпуски'!$L$3*'Все выпуски'!$L$6/100)/365*(B1368-IF(C1368="Нет",VLOOKUP(A1368,'Aigen18-RF'!$A$2:$C$23,3,0),VLOOKUP((A1368-1),'Aigen18-RF'!$A$2:$C$23,3,0))),2)</f>
        <v>3.18</v>
      </c>
      <c r="G1368" s="43">
        <f>COUNTIF(D1369:$D$1857,365)</f>
        <v>283</v>
      </c>
      <c r="H1368" s="43">
        <f>COUNTIF(D1369:$D$1857,366)</f>
        <v>206</v>
      </c>
    </row>
    <row r="1369" spans="1:8" x14ac:dyDescent="0.25">
      <c r="A1369" s="1">
        <f>COUNTIF($C$2:C1369,"Да")</f>
        <v>15</v>
      </c>
      <c r="B1369" s="45">
        <f t="shared" si="44"/>
        <v>46470</v>
      </c>
      <c r="C1369" s="42" t="str">
        <f>IF(ISERROR(VLOOKUP(B1369,'Aigen18-RF'!$C$3:$C$23,1,0)),"Нет","Да")</f>
        <v>Нет</v>
      </c>
      <c r="D1369" s="43">
        <f t="shared" si="43"/>
        <v>365</v>
      </c>
      <c r="E1369" s="44">
        <f>ROUND(('Все выпуски'!$L$3*'Все выпуски'!$L$6/100)/365*(B1369-IF(C1369="Нет",VLOOKUP(A1369,'Aigen18-RF'!$A$2:$C$23,3,0),VLOOKUP((A1369-1),'Aigen18-RF'!$A$2:$C$23,3,0))),2)</f>
        <v>3.29</v>
      </c>
      <c r="G1369" s="43">
        <f>COUNTIF(D1370:$D$1857,365)</f>
        <v>282</v>
      </c>
      <c r="H1369" s="43">
        <f>COUNTIF(D1370:$D$1857,366)</f>
        <v>206</v>
      </c>
    </row>
    <row r="1370" spans="1:8" x14ac:dyDescent="0.25">
      <c r="A1370" s="1">
        <f>COUNTIF($C$2:C1370,"Да")</f>
        <v>15</v>
      </c>
      <c r="B1370" s="45">
        <f t="shared" si="44"/>
        <v>46471</v>
      </c>
      <c r="C1370" s="42" t="str">
        <f>IF(ISERROR(VLOOKUP(B1370,'Aigen18-RF'!$C$3:$C$23,1,0)),"Нет","Да")</f>
        <v>Нет</v>
      </c>
      <c r="D1370" s="43">
        <f t="shared" si="43"/>
        <v>365</v>
      </c>
      <c r="E1370" s="44">
        <f>ROUND(('Все выпуски'!$L$3*'Все выпуски'!$L$6/100)/365*(B1370-IF(C1370="Нет",VLOOKUP(A1370,'Aigen18-RF'!$A$2:$C$23,3,0),VLOOKUP((A1370-1),'Aigen18-RF'!$A$2:$C$23,3,0))),2)</f>
        <v>3.4</v>
      </c>
      <c r="G1370" s="43">
        <f>COUNTIF(D1371:$D$1857,365)</f>
        <v>281</v>
      </c>
      <c r="H1370" s="43">
        <f>COUNTIF(D1371:$D$1857,366)</f>
        <v>206</v>
      </c>
    </row>
    <row r="1371" spans="1:8" x14ac:dyDescent="0.25">
      <c r="A1371" s="1">
        <f>COUNTIF($C$2:C1371,"Да")</f>
        <v>15</v>
      </c>
      <c r="B1371" s="45">
        <f t="shared" si="44"/>
        <v>46472</v>
      </c>
      <c r="C1371" s="42" t="str">
        <f>IF(ISERROR(VLOOKUP(B1371,'Aigen18-RF'!$C$3:$C$23,1,0)),"Нет","Да")</f>
        <v>Нет</v>
      </c>
      <c r="D1371" s="43">
        <f t="shared" si="43"/>
        <v>365</v>
      </c>
      <c r="E1371" s="44">
        <f>ROUND(('Все выпуски'!$L$3*'Все выпуски'!$L$6/100)/365*(B1371-IF(C1371="Нет",VLOOKUP(A1371,'Aigen18-RF'!$A$2:$C$23,3,0),VLOOKUP((A1371-1),'Aigen18-RF'!$A$2:$C$23,3,0))),2)</f>
        <v>3.51</v>
      </c>
      <c r="G1371" s="43">
        <f>COUNTIF(D1372:$D$1857,365)</f>
        <v>280</v>
      </c>
      <c r="H1371" s="43">
        <f>COUNTIF(D1372:$D$1857,366)</f>
        <v>206</v>
      </c>
    </row>
    <row r="1372" spans="1:8" x14ac:dyDescent="0.25">
      <c r="A1372" s="1">
        <f>COUNTIF($C$2:C1372,"Да")</f>
        <v>15</v>
      </c>
      <c r="B1372" s="45">
        <f t="shared" si="44"/>
        <v>46473</v>
      </c>
      <c r="C1372" s="42" t="str">
        <f>IF(ISERROR(VLOOKUP(B1372,'Aigen18-RF'!$C$3:$C$23,1,0)),"Нет","Да")</f>
        <v>Нет</v>
      </c>
      <c r="D1372" s="43">
        <f t="shared" si="43"/>
        <v>365</v>
      </c>
      <c r="E1372" s="44">
        <f>ROUND(('Все выпуски'!$L$3*'Все выпуски'!$L$6/100)/365*(B1372-IF(C1372="Нет",VLOOKUP(A1372,'Aigen18-RF'!$A$2:$C$23,3,0),VLOOKUP((A1372-1),'Aigen18-RF'!$A$2:$C$23,3,0))),2)</f>
        <v>3.62</v>
      </c>
      <c r="G1372" s="43">
        <f>COUNTIF(D1373:$D$1857,365)</f>
        <v>279</v>
      </c>
      <c r="H1372" s="43">
        <f>COUNTIF(D1373:$D$1857,366)</f>
        <v>206</v>
      </c>
    </row>
    <row r="1373" spans="1:8" x14ac:dyDescent="0.25">
      <c r="A1373" s="1">
        <f>COUNTIF($C$2:C1373,"Да")</f>
        <v>15</v>
      </c>
      <c r="B1373" s="45">
        <f t="shared" si="44"/>
        <v>46474</v>
      </c>
      <c r="C1373" s="42" t="str">
        <f>IF(ISERROR(VLOOKUP(B1373,'Aigen18-RF'!$C$3:$C$23,1,0)),"Нет","Да")</f>
        <v>Нет</v>
      </c>
      <c r="D1373" s="43">
        <f t="shared" si="43"/>
        <v>365</v>
      </c>
      <c r="E1373" s="44">
        <f>ROUND(('Все выпуски'!$L$3*'Все выпуски'!$L$6/100)/365*(B1373-IF(C1373="Нет",VLOOKUP(A1373,'Aigen18-RF'!$A$2:$C$23,3,0),VLOOKUP((A1373-1),'Aigen18-RF'!$A$2:$C$23,3,0))),2)</f>
        <v>3.73</v>
      </c>
      <c r="G1373" s="43">
        <f>COUNTIF(D1374:$D$1857,365)</f>
        <v>278</v>
      </c>
      <c r="H1373" s="43">
        <f>COUNTIF(D1374:$D$1857,366)</f>
        <v>206</v>
      </c>
    </row>
    <row r="1374" spans="1:8" x14ac:dyDescent="0.25">
      <c r="A1374" s="1">
        <f>COUNTIF($C$2:C1374,"Да")</f>
        <v>15</v>
      </c>
      <c r="B1374" s="45">
        <f t="shared" si="44"/>
        <v>46475</v>
      </c>
      <c r="C1374" s="42" t="str">
        <f>IF(ISERROR(VLOOKUP(B1374,'Aigen18-RF'!$C$3:$C$23,1,0)),"Нет","Да")</f>
        <v>Нет</v>
      </c>
      <c r="D1374" s="43">
        <f t="shared" si="43"/>
        <v>365</v>
      </c>
      <c r="E1374" s="44">
        <f>ROUND(('Все выпуски'!$L$3*'Все выпуски'!$L$6/100)/365*(B1374-IF(C1374="Нет",VLOOKUP(A1374,'Aigen18-RF'!$A$2:$C$23,3,0),VLOOKUP((A1374-1),'Aigen18-RF'!$A$2:$C$23,3,0))),2)</f>
        <v>3.84</v>
      </c>
      <c r="G1374" s="43">
        <f>COUNTIF(D1375:$D$1857,365)</f>
        <v>277</v>
      </c>
      <c r="H1374" s="43">
        <f>COUNTIF(D1375:$D$1857,366)</f>
        <v>206</v>
      </c>
    </row>
    <row r="1375" spans="1:8" x14ac:dyDescent="0.25">
      <c r="A1375" s="1">
        <f>COUNTIF($C$2:C1375,"Да")</f>
        <v>15</v>
      </c>
      <c r="B1375" s="45">
        <f t="shared" si="44"/>
        <v>46476</v>
      </c>
      <c r="C1375" s="42" t="str">
        <f>IF(ISERROR(VLOOKUP(B1375,'Aigen18-RF'!$C$3:$C$23,1,0)),"Нет","Да")</f>
        <v>Нет</v>
      </c>
      <c r="D1375" s="43">
        <f t="shared" si="43"/>
        <v>365</v>
      </c>
      <c r="E1375" s="44">
        <f>ROUND(('Все выпуски'!$L$3*'Все выпуски'!$L$6/100)/365*(B1375-IF(C1375="Нет",VLOOKUP(A1375,'Aigen18-RF'!$A$2:$C$23,3,0),VLOOKUP((A1375-1),'Aigen18-RF'!$A$2:$C$23,3,0))),2)</f>
        <v>3.95</v>
      </c>
      <c r="G1375" s="43">
        <f>COUNTIF(D1376:$D$1857,365)</f>
        <v>276</v>
      </c>
      <c r="H1375" s="43">
        <f>COUNTIF(D1376:$D$1857,366)</f>
        <v>206</v>
      </c>
    </row>
    <row r="1376" spans="1:8" x14ac:dyDescent="0.25">
      <c r="A1376" s="1">
        <f>COUNTIF($C$2:C1376,"Да")</f>
        <v>15</v>
      </c>
      <c r="B1376" s="45">
        <f t="shared" si="44"/>
        <v>46477</v>
      </c>
      <c r="C1376" s="42" t="str">
        <f>IF(ISERROR(VLOOKUP(B1376,'Aigen18-RF'!$C$3:$C$23,1,0)),"Нет","Да")</f>
        <v>Нет</v>
      </c>
      <c r="D1376" s="43">
        <f t="shared" si="43"/>
        <v>365</v>
      </c>
      <c r="E1376" s="44">
        <f>ROUND(('Все выпуски'!$L$3*'Все выпуски'!$L$6/100)/365*(B1376-IF(C1376="Нет",VLOOKUP(A1376,'Aigen18-RF'!$A$2:$C$23,3,0),VLOOKUP((A1376-1),'Aigen18-RF'!$A$2:$C$23,3,0))),2)</f>
        <v>4.05</v>
      </c>
      <c r="G1376" s="43">
        <f>COUNTIF(D1377:$D$1857,365)</f>
        <v>275</v>
      </c>
      <c r="H1376" s="43">
        <f>COUNTIF(D1377:$D$1857,366)</f>
        <v>206</v>
      </c>
    </row>
    <row r="1377" spans="1:8" x14ac:dyDescent="0.25">
      <c r="A1377" s="1">
        <f>COUNTIF($C$2:C1377,"Да")</f>
        <v>15</v>
      </c>
      <c r="B1377" s="45">
        <f t="shared" si="44"/>
        <v>46478</v>
      </c>
      <c r="C1377" s="42" t="str">
        <f>IF(ISERROR(VLOOKUP(B1377,'Aigen18-RF'!$C$3:$C$23,1,0)),"Нет","Да")</f>
        <v>Нет</v>
      </c>
      <c r="D1377" s="43">
        <f t="shared" si="43"/>
        <v>365</v>
      </c>
      <c r="E1377" s="44">
        <f>ROUND(('Все выпуски'!$L$3*'Все выпуски'!$L$6/100)/365*(B1377-IF(C1377="Нет",VLOOKUP(A1377,'Aigen18-RF'!$A$2:$C$23,3,0),VLOOKUP((A1377-1),'Aigen18-RF'!$A$2:$C$23,3,0))),2)</f>
        <v>4.16</v>
      </c>
      <c r="G1377" s="43">
        <f>COUNTIF(D1378:$D$1857,365)</f>
        <v>274</v>
      </c>
      <c r="H1377" s="43">
        <f>COUNTIF(D1378:$D$1857,366)</f>
        <v>206</v>
      </c>
    </row>
    <row r="1378" spans="1:8" x14ac:dyDescent="0.25">
      <c r="A1378" s="1">
        <f>COUNTIF($C$2:C1378,"Да")</f>
        <v>15</v>
      </c>
      <c r="B1378" s="45">
        <f t="shared" si="44"/>
        <v>46479</v>
      </c>
      <c r="C1378" s="42" t="str">
        <f>IF(ISERROR(VLOOKUP(B1378,'Aigen18-RF'!$C$3:$C$23,1,0)),"Нет","Да")</f>
        <v>Нет</v>
      </c>
      <c r="D1378" s="43">
        <f t="shared" si="43"/>
        <v>365</v>
      </c>
      <c r="E1378" s="44">
        <f>ROUND(('Все выпуски'!$L$3*'Все выпуски'!$L$6/100)/365*(B1378-IF(C1378="Нет",VLOOKUP(A1378,'Aigen18-RF'!$A$2:$C$23,3,0),VLOOKUP((A1378-1),'Aigen18-RF'!$A$2:$C$23,3,0))),2)</f>
        <v>4.2699999999999996</v>
      </c>
      <c r="G1378" s="43">
        <f>COUNTIF(D1379:$D$1857,365)</f>
        <v>273</v>
      </c>
      <c r="H1378" s="43">
        <f>COUNTIF(D1379:$D$1857,366)</f>
        <v>206</v>
      </c>
    </row>
    <row r="1379" spans="1:8" x14ac:dyDescent="0.25">
      <c r="A1379" s="1">
        <f>COUNTIF($C$2:C1379,"Да")</f>
        <v>15</v>
      </c>
      <c r="B1379" s="45">
        <f t="shared" si="44"/>
        <v>46480</v>
      </c>
      <c r="C1379" s="42" t="str">
        <f>IF(ISERROR(VLOOKUP(B1379,'Aigen18-RF'!$C$3:$C$23,1,0)),"Нет","Да")</f>
        <v>Нет</v>
      </c>
      <c r="D1379" s="43">
        <f t="shared" si="43"/>
        <v>365</v>
      </c>
      <c r="E1379" s="44">
        <f>ROUND(('Все выпуски'!$L$3*'Все выпуски'!$L$6/100)/365*(B1379-IF(C1379="Нет",VLOOKUP(A1379,'Aigen18-RF'!$A$2:$C$23,3,0),VLOOKUP((A1379-1),'Aigen18-RF'!$A$2:$C$23,3,0))),2)</f>
        <v>4.38</v>
      </c>
      <c r="G1379" s="43">
        <f>COUNTIF(D1380:$D$1857,365)</f>
        <v>272</v>
      </c>
      <c r="H1379" s="43">
        <f>COUNTIF(D1380:$D$1857,366)</f>
        <v>206</v>
      </c>
    </row>
    <row r="1380" spans="1:8" x14ac:dyDescent="0.25">
      <c r="A1380" s="1">
        <f>COUNTIF($C$2:C1380,"Да")</f>
        <v>15</v>
      </c>
      <c r="B1380" s="45">
        <f t="shared" si="44"/>
        <v>46481</v>
      </c>
      <c r="C1380" s="42" t="str">
        <f>IF(ISERROR(VLOOKUP(B1380,'Aigen18-RF'!$C$3:$C$23,1,0)),"Нет","Да")</f>
        <v>Нет</v>
      </c>
      <c r="D1380" s="43">
        <f t="shared" si="43"/>
        <v>365</v>
      </c>
      <c r="E1380" s="44">
        <f>ROUND(('Все выпуски'!$L$3*'Все выпуски'!$L$6/100)/365*(B1380-IF(C1380="Нет",VLOOKUP(A1380,'Aigen18-RF'!$A$2:$C$23,3,0),VLOOKUP((A1380-1),'Aigen18-RF'!$A$2:$C$23,3,0))),2)</f>
        <v>4.49</v>
      </c>
      <c r="G1380" s="43">
        <f>COUNTIF(D1381:$D$1857,365)</f>
        <v>271</v>
      </c>
      <c r="H1380" s="43">
        <f>COUNTIF(D1381:$D$1857,366)</f>
        <v>206</v>
      </c>
    </row>
    <row r="1381" spans="1:8" x14ac:dyDescent="0.25">
      <c r="A1381" s="1">
        <f>COUNTIF($C$2:C1381,"Да")</f>
        <v>15</v>
      </c>
      <c r="B1381" s="45">
        <f t="shared" si="44"/>
        <v>46482</v>
      </c>
      <c r="C1381" s="42" t="str">
        <f>IF(ISERROR(VLOOKUP(B1381,'Aigen18-RF'!$C$3:$C$23,1,0)),"Нет","Да")</f>
        <v>Нет</v>
      </c>
      <c r="D1381" s="43">
        <f t="shared" si="43"/>
        <v>365</v>
      </c>
      <c r="E1381" s="44">
        <f>ROUND(('Все выпуски'!$L$3*'Все выпуски'!$L$6/100)/365*(B1381-IF(C1381="Нет",VLOOKUP(A1381,'Aigen18-RF'!$A$2:$C$23,3,0),VLOOKUP((A1381-1),'Aigen18-RF'!$A$2:$C$23,3,0))),2)</f>
        <v>4.5999999999999996</v>
      </c>
      <c r="G1381" s="43">
        <f>COUNTIF(D1382:$D$1857,365)</f>
        <v>270</v>
      </c>
      <c r="H1381" s="43">
        <f>COUNTIF(D1382:$D$1857,366)</f>
        <v>206</v>
      </c>
    </row>
    <row r="1382" spans="1:8" x14ac:dyDescent="0.25">
      <c r="A1382" s="1">
        <f>COUNTIF($C$2:C1382,"Да")</f>
        <v>15</v>
      </c>
      <c r="B1382" s="45">
        <f t="shared" si="44"/>
        <v>46483</v>
      </c>
      <c r="C1382" s="42" t="str">
        <f>IF(ISERROR(VLOOKUP(B1382,'Aigen18-RF'!$C$3:$C$23,1,0)),"Нет","Да")</f>
        <v>Нет</v>
      </c>
      <c r="D1382" s="43">
        <f t="shared" si="43"/>
        <v>365</v>
      </c>
      <c r="E1382" s="44">
        <f>ROUND(('Все выпуски'!$L$3*'Все выпуски'!$L$6/100)/365*(B1382-IF(C1382="Нет",VLOOKUP(A1382,'Aigen18-RF'!$A$2:$C$23,3,0),VLOOKUP((A1382-1),'Aigen18-RF'!$A$2:$C$23,3,0))),2)</f>
        <v>4.71</v>
      </c>
      <c r="G1382" s="43">
        <f>COUNTIF(D1383:$D$1857,365)</f>
        <v>269</v>
      </c>
      <c r="H1382" s="43">
        <f>COUNTIF(D1383:$D$1857,366)</f>
        <v>206</v>
      </c>
    </row>
    <row r="1383" spans="1:8" x14ac:dyDescent="0.25">
      <c r="A1383" s="1">
        <f>COUNTIF($C$2:C1383,"Да")</f>
        <v>15</v>
      </c>
      <c r="B1383" s="45">
        <f t="shared" si="44"/>
        <v>46484</v>
      </c>
      <c r="C1383" s="42" t="str">
        <f>IF(ISERROR(VLOOKUP(B1383,'Aigen18-RF'!$C$3:$C$23,1,0)),"Нет","Да")</f>
        <v>Нет</v>
      </c>
      <c r="D1383" s="43">
        <f t="shared" si="43"/>
        <v>365</v>
      </c>
      <c r="E1383" s="44">
        <f>ROUND(('Все выпуски'!$L$3*'Все выпуски'!$L$6/100)/365*(B1383-IF(C1383="Нет",VLOOKUP(A1383,'Aigen18-RF'!$A$2:$C$23,3,0),VLOOKUP((A1383-1),'Aigen18-RF'!$A$2:$C$23,3,0))),2)</f>
        <v>4.82</v>
      </c>
      <c r="G1383" s="43">
        <f>COUNTIF(D1384:$D$1857,365)</f>
        <v>268</v>
      </c>
      <c r="H1383" s="43">
        <f>COUNTIF(D1384:$D$1857,366)</f>
        <v>206</v>
      </c>
    </row>
    <row r="1384" spans="1:8" x14ac:dyDescent="0.25">
      <c r="A1384" s="1">
        <f>COUNTIF($C$2:C1384,"Да")</f>
        <v>15</v>
      </c>
      <c r="B1384" s="45">
        <f t="shared" si="44"/>
        <v>46485</v>
      </c>
      <c r="C1384" s="42" t="str">
        <f>IF(ISERROR(VLOOKUP(B1384,'Aigen18-RF'!$C$3:$C$23,1,0)),"Нет","Да")</f>
        <v>Нет</v>
      </c>
      <c r="D1384" s="43">
        <f t="shared" si="43"/>
        <v>365</v>
      </c>
      <c r="E1384" s="44">
        <f>ROUND(('Все выпуски'!$L$3*'Все выпуски'!$L$6/100)/365*(B1384-IF(C1384="Нет",VLOOKUP(A1384,'Aigen18-RF'!$A$2:$C$23,3,0),VLOOKUP((A1384-1),'Aigen18-RF'!$A$2:$C$23,3,0))),2)</f>
        <v>4.93</v>
      </c>
      <c r="G1384" s="43">
        <f>COUNTIF(D1385:$D$1857,365)</f>
        <v>267</v>
      </c>
      <c r="H1384" s="43">
        <f>COUNTIF(D1385:$D$1857,366)</f>
        <v>206</v>
      </c>
    </row>
    <row r="1385" spans="1:8" x14ac:dyDescent="0.25">
      <c r="A1385" s="1">
        <f>COUNTIF($C$2:C1385,"Да")</f>
        <v>15</v>
      </c>
      <c r="B1385" s="45">
        <f t="shared" si="44"/>
        <v>46486</v>
      </c>
      <c r="C1385" s="42" t="str">
        <f>IF(ISERROR(VLOOKUP(B1385,'Aigen18-RF'!$C$3:$C$23,1,0)),"Нет","Да")</f>
        <v>Нет</v>
      </c>
      <c r="D1385" s="43">
        <f t="shared" si="43"/>
        <v>365</v>
      </c>
      <c r="E1385" s="44">
        <f>ROUND(('Все выпуски'!$L$3*'Все выпуски'!$L$6/100)/365*(B1385-IF(C1385="Нет",VLOOKUP(A1385,'Aigen18-RF'!$A$2:$C$23,3,0),VLOOKUP((A1385-1),'Aigen18-RF'!$A$2:$C$23,3,0))),2)</f>
        <v>5.04</v>
      </c>
      <c r="G1385" s="43">
        <f>COUNTIF(D1386:$D$1857,365)</f>
        <v>266</v>
      </c>
      <c r="H1385" s="43">
        <f>COUNTIF(D1386:$D$1857,366)</f>
        <v>206</v>
      </c>
    </row>
    <row r="1386" spans="1:8" x14ac:dyDescent="0.25">
      <c r="A1386" s="1">
        <f>COUNTIF($C$2:C1386,"Да")</f>
        <v>15</v>
      </c>
      <c r="B1386" s="45">
        <f t="shared" si="44"/>
        <v>46487</v>
      </c>
      <c r="C1386" s="42" t="str">
        <f>IF(ISERROR(VLOOKUP(B1386,'Aigen18-RF'!$C$3:$C$23,1,0)),"Нет","Да")</f>
        <v>Нет</v>
      </c>
      <c r="D1386" s="43">
        <f t="shared" si="43"/>
        <v>365</v>
      </c>
      <c r="E1386" s="44">
        <f>ROUND(('Все выпуски'!$L$3*'Все выпуски'!$L$6/100)/365*(B1386-IF(C1386="Нет",VLOOKUP(A1386,'Aigen18-RF'!$A$2:$C$23,3,0),VLOOKUP((A1386-1),'Aigen18-RF'!$A$2:$C$23,3,0))),2)</f>
        <v>5.15</v>
      </c>
      <c r="G1386" s="43">
        <f>COUNTIF(D1387:$D$1857,365)</f>
        <v>265</v>
      </c>
      <c r="H1386" s="43">
        <f>COUNTIF(D1387:$D$1857,366)</f>
        <v>206</v>
      </c>
    </row>
    <row r="1387" spans="1:8" x14ac:dyDescent="0.25">
      <c r="A1387" s="1">
        <f>COUNTIF($C$2:C1387,"Да")</f>
        <v>15</v>
      </c>
      <c r="B1387" s="45">
        <f t="shared" si="44"/>
        <v>46488</v>
      </c>
      <c r="C1387" s="42" t="str">
        <f>IF(ISERROR(VLOOKUP(B1387,'Aigen18-RF'!$C$3:$C$23,1,0)),"Нет","Да")</f>
        <v>Нет</v>
      </c>
      <c r="D1387" s="43">
        <f t="shared" si="43"/>
        <v>365</v>
      </c>
      <c r="E1387" s="44">
        <f>ROUND(('Все выпуски'!$L$3*'Все выпуски'!$L$6/100)/365*(B1387-IF(C1387="Нет",VLOOKUP(A1387,'Aigen18-RF'!$A$2:$C$23,3,0),VLOOKUP((A1387-1),'Aigen18-RF'!$A$2:$C$23,3,0))),2)</f>
        <v>5.26</v>
      </c>
      <c r="G1387" s="43">
        <f>COUNTIF(D1388:$D$1857,365)</f>
        <v>264</v>
      </c>
      <c r="H1387" s="43">
        <f>COUNTIF(D1388:$D$1857,366)</f>
        <v>206</v>
      </c>
    </row>
    <row r="1388" spans="1:8" x14ac:dyDescent="0.25">
      <c r="A1388" s="1">
        <f>COUNTIF($C$2:C1388,"Да")</f>
        <v>15</v>
      </c>
      <c r="B1388" s="45">
        <f t="shared" si="44"/>
        <v>46489</v>
      </c>
      <c r="C1388" s="42" t="str">
        <f>IF(ISERROR(VLOOKUP(B1388,'Aigen18-RF'!$C$3:$C$23,1,0)),"Нет","Да")</f>
        <v>Нет</v>
      </c>
      <c r="D1388" s="43">
        <f t="shared" si="43"/>
        <v>365</v>
      </c>
      <c r="E1388" s="44">
        <f>ROUND(('Все выпуски'!$L$3*'Все выпуски'!$L$6/100)/365*(B1388-IF(C1388="Нет",VLOOKUP(A1388,'Aigen18-RF'!$A$2:$C$23,3,0),VLOOKUP((A1388-1),'Aigen18-RF'!$A$2:$C$23,3,0))),2)</f>
        <v>5.37</v>
      </c>
      <c r="G1388" s="43">
        <f>COUNTIF(D1389:$D$1857,365)</f>
        <v>263</v>
      </c>
      <c r="H1388" s="43">
        <f>COUNTIF(D1389:$D$1857,366)</f>
        <v>206</v>
      </c>
    </row>
    <row r="1389" spans="1:8" x14ac:dyDescent="0.25">
      <c r="A1389" s="1">
        <f>COUNTIF($C$2:C1389,"Да")</f>
        <v>15</v>
      </c>
      <c r="B1389" s="45">
        <f t="shared" si="44"/>
        <v>46490</v>
      </c>
      <c r="C1389" s="42" t="str">
        <f>IF(ISERROR(VLOOKUP(B1389,'Aigen18-RF'!$C$3:$C$23,1,0)),"Нет","Да")</f>
        <v>Нет</v>
      </c>
      <c r="D1389" s="43">
        <f t="shared" si="43"/>
        <v>365</v>
      </c>
      <c r="E1389" s="44">
        <f>ROUND(('Все выпуски'!$L$3*'Все выпуски'!$L$6/100)/365*(B1389-IF(C1389="Нет",VLOOKUP(A1389,'Aigen18-RF'!$A$2:$C$23,3,0),VLOOKUP((A1389-1),'Aigen18-RF'!$A$2:$C$23,3,0))),2)</f>
        <v>5.48</v>
      </c>
      <c r="G1389" s="43">
        <f>COUNTIF(D1390:$D$1857,365)</f>
        <v>262</v>
      </c>
      <c r="H1389" s="43">
        <f>COUNTIF(D1390:$D$1857,366)</f>
        <v>206</v>
      </c>
    </row>
    <row r="1390" spans="1:8" x14ac:dyDescent="0.25">
      <c r="A1390" s="1">
        <f>COUNTIF($C$2:C1390,"Да")</f>
        <v>15</v>
      </c>
      <c r="B1390" s="45">
        <f t="shared" si="44"/>
        <v>46491</v>
      </c>
      <c r="C1390" s="42" t="str">
        <f>IF(ISERROR(VLOOKUP(B1390,'Aigen18-RF'!$C$3:$C$23,1,0)),"Нет","Да")</f>
        <v>Нет</v>
      </c>
      <c r="D1390" s="43">
        <f t="shared" si="43"/>
        <v>365</v>
      </c>
      <c r="E1390" s="44">
        <f>ROUND(('Все выпуски'!$L$3*'Все выпуски'!$L$6/100)/365*(B1390-IF(C1390="Нет",VLOOKUP(A1390,'Aigen18-RF'!$A$2:$C$23,3,0),VLOOKUP((A1390-1),'Aigen18-RF'!$A$2:$C$23,3,0))),2)</f>
        <v>5.59</v>
      </c>
      <c r="G1390" s="43">
        <f>COUNTIF(D1391:$D$1857,365)</f>
        <v>261</v>
      </c>
      <c r="H1390" s="43">
        <f>COUNTIF(D1391:$D$1857,366)</f>
        <v>206</v>
      </c>
    </row>
    <row r="1391" spans="1:8" x14ac:dyDescent="0.25">
      <c r="A1391" s="1">
        <f>COUNTIF($C$2:C1391,"Да")</f>
        <v>15</v>
      </c>
      <c r="B1391" s="45">
        <f t="shared" si="44"/>
        <v>46492</v>
      </c>
      <c r="C1391" s="42" t="str">
        <f>IF(ISERROR(VLOOKUP(B1391,'Aigen18-RF'!$C$3:$C$23,1,0)),"Нет","Да")</f>
        <v>Нет</v>
      </c>
      <c r="D1391" s="43">
        <f t="shared" si="43"/>
        <v>365</v>
      </c>
      <c r="E1391" s="44">
        <f>ROUND(('Все выпуски'!$L$3*'Все выпуски'!$L$6/100)/365*(B1391-IF(C1391="Нет",VLOOKUP(A1391,'Aigen18-RF'!$A$2:$C$23,3,0),VLOOKUP((A1391-1),'Aigen18-RF'!$A$2:$C$23,3,0))),2)</f>
        <v>5.7</v>
      </c>
      <c r="G1391" s="43">
        <f>COUNTIF(D1392:$D$1857,365)</f>
        <v>260</v>
      </c>
      <c r="H1391" s="43">
        <f>COUNTIF(D1392:$D$1857,366)</f>
        <v>206</v>
      </c>
    </row>
    <row r="1392" spans="1:8" x14ac:dyDescent="0.25">
      <c r="A1392" s="1">
        <f>COUNTIF($C$2:C1392,"Да")</f>
        <v>15</v>
      </c>
      <c r="B1392" s="45">
        <f t="shared" si="44"/>
        <v>46493</v>
      </c>
      <c r="C1392" s="42" t="str">
        <f>IF(ISERROR(VLOOKUP(B1392,'Aigen18-RF'!$C$3:$C$23,1,0)),"Нет","Да")</f>
        <v>Нет</v>
      </c>
      <c r="D1392" s="43">
        <f t="shared" si="43"/>
        <v>365</v>
      </c>
      <c r="E1392" s="44">
        <f>ROUND(('Все выпуски'!$L$3*'Все выпуски'!$L$6/100)/365*(B1392-IF(C1392="Нет",VLOOKUP(A1392,'Aigen18-RF'!$A$2:$C$23,3,0),VLOOKUP((A1392-1),'Aigen18-RF'!$A$2:$C$23,3,0))),2)</f>
        <v>5.81</v>
      </c>
      <c r="G1392" s="43">
        <f>COUNTIF(D1393:$D$1857,365)</f>
        <v>259</v>
      </c>
      <c r="H1392" s="43">
        <f>COUNTIF(D1393:$D$1857,366)</f>
        <v>206</v>
      </c>
    </row>
    <row r="1393" spans="1:8" x14ac:dyDescent="0.25">
      <c r="A1393" s="1">
        <f>COUNTIF($C$2:C1393,"Да")</f>
        <v>15</v>
      </c>
      <c r="B1393" s="45">
        <f t="shared" si="44"/>
        <v>46494</v>
      </c>
      <c r="C1393" s="42" t="str">
        <f>IF(ISERROR(VLOOKUP(B1393,'Aigen18-RF'!$C$3:$C$23,1,0)),"Нет","Да")</f>
        <v>Нет</v>
      </c>
      <c r="D1393" s="43">
        <f t="shared" si="43"/>
        <v>365</v>
      </c>
      <c r="E1393" s="44">
        <f>ROUND(('Все выпуски'!$L$3*'Все выпуски'!$L$6/100)/365*(B1393-IF(C1393="Нет",VLOOKUP(A1393,'Aigen18-RF'!$A$2:$C$23,3,0),VLOOKUP((A1393-1),'Aigen18-RF'!$A$2:$C$23,3,0))),2)</f>
        <v>5.92</v>
      </c>
      <c r="G1393" s="43">
        <f>COUNTIF(D1394:$D$1857,365)</f>
        <v>258</v>
      </c>
      <c r="H1393" s="43">
        <f>COUNTIF(D1394:$D$1857,366)</f>
        <v>206</v>
      </c>
    </row>
    <row r="1394" spans="1:8" x14ac:dyDescent="0.25">
      <c r="A1394" s="1">
        <f>COUNTIF($C$2:C1394,"Да")</f>
        <v>15</v>
      </c>
      <c r="B1394" s="45">
        <f t="shared" si="44"/>
        <v>46495</v>
      </c>
      <c r="C1394" s="42" t="str">
        <f>IF(ISERROR(VLOOKUP(B1394,'Aigen18-RF'!$C$3:$C$23,1,0)),"Нет","Да")</f>
        <v>Нет</v>
      </c>
      <c r="D1394" s="43">
        <f t="shared" si="43"/>
        <v>365</v>
      </c>
      <c r="E1394" s="44">
        <f>ROUND(('Все выпуски'!$L$3*'Все выпуски'!$L$6/100)/365*(B1394-IF(C1394="Нет",VLOOKUP(A1394,'Aigen18-RF'!$A$2:$C$23,3,0),VLOOKUP((A1394-1),'Aigen18-RF'!$A$2:$C$23,3,0))),2)</f>
        <v>6.03</v>
      </c>
      <c r="G1394" s="43">
        <f>COUNTIF(D1395:$D$1857,365)</f>
        <v>257</v>
      </c>
      <c r="H1394" s="43">
        <f>COUNTIF(D1395:$D$1857,366)</f>
        <v>206</v>
      </c>
    </row>
    <row r="1395" spans="1:8" x14ac:dyDescent="0.25">
      <c r="A1395" s="1">
        <f>COUNTIF($C$2:C1395,"Да")</f>
        <v>15</v>
      </c>
      <c r="B1395" s="45">
        <f t="shared" si="44"/>
        <v>46496</v>
      </c>
      <c r="C1395" s="42" t="str">
        <f>IF(ISERROR(VLOOKUP(B1395,'Aigen18-RF'!$C$3:$C$23,1,0)),"Нет","Да")</f>
        <v>Нет</v>
      </c>
      <c r="D1395" s="43">
        <f t="shared" si="43"/>
        <v>365</v>
      </c>
      <c r="E1395" s="44">
        <f>ROUND(('Все выпуски'!$L$3*'Все выпуски'!$L$6/100)/365*(B1395-IF(C1395="Нет",VLOOKUP(A1395,'Aigen18-RF'!$A$2:$C$23,3,0),VLOOKUP((A1395-1),'Aigen18-RF'!$A$2:$C$23,3,0))),2)</f>
        <v>6.14</v>
      </c>
      <c r="G1395" s="43">
        <f>COUNTIF(D1396:$D$1857,365)</f>
        <v>256</v>
      </c>
      <c r="H1395" s="43">
        <f>COUNTIF(D1396:$D$1857,366)</f>
        <v>206</v>
      </c>
    </row>
    <row r="1396" spans="1:8" x14ac:dyDescent="0.25">
      <c r="A1396" s="1">
        <f>COUNTIF($C$2:C1396,"Да")</f>
        <v>15</v>
      </c>
      <c r="B1396" s="45">
        <f t="shared" si="44"/>
        <v>46497</v>
      </c>
      <c r="C1396" s="42" t="str">
        <f>IF(ISERROR(VLOOKUP(B1396,'Aigen18-RF'!$C$3:$C$23,1,0)),"Нет","Да")</f>
        <v>Нет</v>
      </c>
      <c r="D1396" s="43">
        <f t="shared" si="43"/>
        <v>365</v>
      </c>
      <c r="E1396" s="44">
        <f>ROUND(('Все выпуски'!$L$3*'Все выпуски'!$L$6/100)/365*(B1396-IF(C1396="Нет",VLOOKUP(A1396,'Aigen18-RF'!$A$2:$C$23,3,0),VLOOKUP((A1396-1),'Aigen18-RF'!$A$2:$C$23,3,0))),2)</f>
        <v>6.25</v>
      </c>
      <c r="G1396" s="43">
        <f>COUNTIF(D1397:$D$1857,365)</f>
        <v>255</v>
      </c>
      <c r="H1396" s="43">
        <f>COUNTIF(D1397:$D$1857,366)</f>
        <v>206</v>
      </c>
    </row>
    <row r="1397" spans="1:8" x14ac:dyDescent="0.25">
      <c r="A1397" s="1">
        <f>COUNTIF($C$2:C1397,"Да")</f>
        <v>15</v>
      </c>
      <c r="B1397" s="45">
        <f t="shared" si="44"/>
        <v>46498</v>
      </c>
      <c r="C1397" s="42" t="str">
        <f>IF(ISERROR(VLOOKUP(B1397,'Aigen18-RF'!$C$3:$C$23,1,0)),"Нет","Да")</f>
        <v>Нет</v>
      </c>
      <c r="D1397" s="43">
        <f t="shared" si="43"/>
        <v>365</v>
      </c>
      <c r="E1397" s="44">
        <f>ROUND(('Все выпуски'!$L$3*'Все выпуски'!$L$6/100)/365*(B1397-IF(C1397="Нет",VLOOKUP(A1397,'Aigen18-RF'!$A$2:$C$23,3,0),VLOOKUP((A1397-1),'Aigen18-RF'!$A$2:$C$23,3,0))),2)</f>
        <v>6.36</v>
      </c>
      <c r="G1397" s="43">
        <f>COUNTIF(D1398:$D$1857,365)</f>
        <v>254</v>
      </c>
      <c r="H1397" s="43">
        <f>COUNTIF(D1398:$D$1857,366)</f>
        <v>206</v>
      </c>
    </row>
    <row r="1398" spans="1:8" x14ac:dyDescent="0.25">
      <c r="A1398" s="1">
        <f>COUNTIF($C$2:C1398,"Да")</f>
        <v>15</v>
      </c>
      <c r="B1398" s="45">
        <f t="shared" si="44"/>
        <v>46499</v>
      </c>
      <c r="C1398" s="42" t="str">
        <f>IF(ISERROR(VLOOKUP(B1398,'Aigen18-RF'!$C$3:$C$23,1,0)),"Нет","Да")</f>
        <v>Нет</v>
      </c>
      <c r="D1398" s="43">
        <f t="shared" si="43"/>
        <v>365</v>
      </c>
      <c r="E1398" s="44">
        <f>ROUND(('Все выпуски'!$L$3*'Все выпуски'!$L$6/100)/365*(B1398-IF(C1398="Нет",VLOOKUP(A1398,'Aigen18-RF'!$A$2:$C$23,3,0),VLOOKUP((A1398-1),'Aigen18-RF'!$A$2:$C$23,3,0))),2)</f>
        <v>6.47</v>
      </c>
      <c r="G1398" s="43">
        <f>COUNTIF(D1399:$D$1857,365)</f>
        <v>253</v>
      </c>
      <c r="H1398" s="43">
        <f>COUNTIF(D1399:$D$1857,366)</f>
        <v>206</v>
      </c>
    </row>
    <row r="1399" spans="1:8" x14ac:dyDescent="0.25">
      <c r="A1399" s="1">
        <f>COUNTIF($C$2:C1399,"Да")</f>
        <v>15</v>
      </c>
      <c r="B1399" s="45">
        <f t="shared" si="44"/>
        <v>46500</v>
      </c>
      <c r="C1399" s="42" t="str">
        <f>IF(ISERROR(VLOOKUP(B1399,'Aigen18-RF'!$C$3:$C$23,1,0)),"Нет","Да")</f>
        <v>Нет</v>
      </c>
      <c r="D1399" s="43">
        <f t="shared" si="43"/>
        <v>365</v>
      </c>
      <c r="E1399" s="44">
        <f>ROUND(('Все выпуски'!$L$3*'Все выпуски'!$L$6/100)/365*(B1399-IF(C1399="Нет",VLOOKUP(A1399,'Aigen18-RF'!$A$2:$C$23,3,0),VLOOKUP((A1399-1),'Aigen18-RF'!$A$2:$C$23,3,0))),2)</f>
        <v>6.58</v>
      </c>
      <c r="G1399" s="43">
        <f>COUNTIF(D1400:$D$1857,365)</f>
        <v>252</v>
      </c>
      <c r="H1399" s="43">
        <f>COUNTIF(D1400:$D$1857,366)</f>
        <v>206</v>
      </c>
    </row>
    <row r="1400" spans="1:8" x14ac:dyDescent="0.25">
      <c r="A1400" s="1">
        <f>COUNTIF($C$2:C1400,"Да")</f>
        <v>15</v>
      </c>
      <c r="B1400" s="45">
        <f t="shared" si="44"/>
        <v>46501</v>
      </c>
      <c r="C1400" s="42" t="str">
        <f>IF(ISERROR(VLOOKUP(B1400,'Aigen18-RF'!$C$3:$C$23,1,0)),"Нет","Да")</f>
        <v>Нет</v>
      </c>
      <c r="D1400" s="43">
        <f t="shared" si="43"/>
        <v>365</v>
      </c>
      <c r="E1400" s="44">
        <f>ROUND(('Все выпуски'!$L$3*'Все выпуски'!$L$6/100)/365*(B1400-IF(C1400="Нет",VLOOKUP(A1400,'Aigen18-RF'!$A$2:$C$23,3,0),VLOOKUP((A1400-1),'Aigen18-RF'!$A$2:$C$23,3,0))),2)</f>
        <v>6.68</v>
      </c>
      <c r="G1400" s="43">
        <f>COUNTIF(D1401:$D$1857,365)</f>
        <v>251</v>
      </c>
      <c r="H1400" s="43">
        <f>COUNTIF(D1401:$D$1857,366)</f>
        <v>206</v>
      </c>
    </row>
    <row r="1401" spans="1:8" x14ac:dyDescent="0.25">
      <c r="A1401" s="1">
        <f>COUNTIF($C$2:C1401,"Да")</f>
        <v>15</v>
      </c>
      <c r="B1401" s="45">
        <f t="shared" si="44"/>
        <v>46502</v>
      </c>
      <c r="C1401" s="42" t="str">
        <f>IF(ISERROR(VLOOKUP(B1401,'Aigen18-RF'!$C$3:$C$23,1,0)),"Нет","Да")</f>
        <v>Нет</v>
      </c>
      <c r="D1401" s="43">
        <f t="shared" si="43"/>
        <v>365</v>
      </c>
      <c r="E1401" s="44">
        <f>ROUND(('Все выпуски'!$L$3*'Все выпуски'!$L$6/100)/365*(B1401-IF(C1401="Нет",VLOOKUP(A1401,'Aigen18-RF'!$A$2:$C$23,3,0),VLOOKUP((A1401-1),'Aigen18-RF'!$A$2:$C$23,3,0))),2)</f>
        <v>6.79</v>
      </c>
      <c r="G1401" s="43">
        <f>COUNTIF(D1402:$D$1857,365)</f>
        <v>250</v>
      </c>
      <c r="H1401" s="43">
        <f>COUNTIF(D1402:$D$1857,366)</f>
        <v>206</v>
      </c>
    </row>
    <row r="1402" spans="1:8" x14ac:dyDescent="0.25">
      <c r="A1402" s="1">
        <f>COUNTIF($C$2:C1402,"Да")</f>
        <v>15</v>
      </c>
      <c r="B1402" s="45">
        <f t="shared" si="44"/>
        <v>46503</v>
      </c>
      <c r="C1402" s="42" t="str">
        <f>IF(ISERROR(VLOOKUP(B1402,'Aigen18-RF'!$C$3:$C$23,1,0)),"Нет","Да")</f>
        <v>Нет</v>
      </c>
      <c r="D1402" s="43">
        <f t="shared" si="43"/>
        <v>365</v>
      </c>
      <c r="E1402" s="44">
        <f>ROUND(('Все выпуски'!$L$3*'Все выпуски'!$L$6/100)/365*(B1402-IF(C1402="Нет",VLOOKUP(A1402,'Aigen18-RF'!$A$2:$C$23,3,0),VLOOKUP((A1402-1),'Aigen18-RF'!$A$2:$C$23,3,0))),2)</f>
        <v>6.9</v>
      </c>
      <c r="G1402" s="43">
        <f>COUNTIF(D1403:$D$1857,365)</f>
        <v>249</v>
      </c>
      <c r="H1402" s="43">
        <f>COUNTIF(D1403:$D$1857,366)</f>
        <v>206</v>
      </c>
    </row>
    <row r="1403" spans="1:8" x14ac:dyDescent="0.25">
      <c r="A1403" s="1">
        <f>COUNTIF($C$2:C1403,"Да")</f>
        <v>15</v>
      </c>
      <c r="B1403" s="45">
        <f t="shared" si="44"/>
        <v>46504</v>
      </c>
      <c r="C1403" s="42" t="str">
        <f>IF(ISERROR(VLOOKUP(B1403,'Aigen18-RF'!$C$3:$C$23,1,0)),"Нет","Да")</f>
        <v>Нет</v>
      </c>
      <c r="D1403" s="43">
        <f t="shared" si="43"/>
        <v>365</v>
      </c>
      <c r="E1403" s="44">
        <f>ROUND(('Все выпуски'!$L$3*'Все выпуски'!$L$6/100)/365*(B1403-IF(C1403="Нет",VLOOKUP(A1403,'Aigen18-RF'!$A$2:$C$23,3,0),VLOOKUP((A1403-1),'Aigen18-RF'!$A$2:$C$23,3,0))),2)</f>
        <v>7.01</v>
      </c>
      <c r="G1403" s="43">
        <f>COUNTIF(D1404:$D$1857,365)</f>
        <v>248</v>
      </c>
      <c r="H1403" s="43">
        <f>COUNTIF(D1404:$D$1857,366)</f>
        <v>206</v>
      </c>
    </row>
    <row r="1404" spans="1:8" x14ac:dyDescent="0.25">
      <c r="A1404" s="1">
        <f>COUNTIF($C$2:C1404,"Да")</f>
        <v>15</v>
      </c>
      <c r="B1404" s="45">
        <f t="shared" si="44"/>
        <v>46505</v>
      </c>
      <c r="C1404" s="42" t="str">
        <f>IF(ISERROR(VLOOKUP(B1404,'Aigen18-RF'!$C$3:$C$23,1,0)),"Нет","Да")</f>
        <v>Нет</v>
      </c>
      <c r="D1404" s="43">
        <f t="shared" si="43"/>
        <v>365</v>
      </c>
      <c r="E1404" s="44">
        <f>ROUND(('Все выпуски'!$L$3*'Все выпуски'!$L$6/100)/365*(B1404-IF(C1404="Нет",VLOOKUP(A1404,'Aigen18-RF'!$A$2:$C$23,3,0),VLOOKUP((A1404-1),'Aigen18-RF'!$A$2:$C$23,3,0))),2)</f>
        <v>7.12</v>
      </c>
      <c r="G1404" s="43">
        <f>COUNTIF(D1405:$D$1857,365)</f>
        <v>247</v>
      </c>
      <c r="H1404" s="43">
        <f>COUNTIF(D1405:$D$1857,366)</f>
        <v>206</v>
      </c>
    </row>
    <row r="1405" spans="1:8" x14ac:dyDescent="0.25">
      <c r="A1405" s="1">
        <f>COUNTIF($C$2:C1405,"Да")</f>
        <v>15</v>
      </c>
      <c r="B1405" s="45">
        <f t="shared" si="44"/>
        <v>46506</v>
      </c>
      <c r="C1405" s="42" t="str">
        <f>IF(ISERROR(VLOOKUP(B1405,'Aigen18-RF'!$C$3:$C$23,1,0)),"Нет","Да")</f>
        <v>Нет</v>
      </c>
      <c r="D1405" s="43">
        <f t="shared" si="43"/>
        <v>365</v>
      </c>
      <c r="E1405" s="44">
        <f>ROUND(('Все выпуски'!$L$3*'Все выпуски'!$L$6/100)/365*(B1405-IF(C1405="Нет",VLOOKUP(A1405,'Aigen18-RF'!$A$2:$C$23,3,0),VLOOKUP((A1405-1),'Aigen18-RF'!$A$2:$C$23,3,0))),2)</f>
        <v>7.23</v>
      </c>
      <c r="G1405" s="43">
        <f>COUNTIF(D1406:$D$1857,365)</f>
        <v>246</v>
      </c>
      <c r="H1405" s="43">
        <f>COUNTIF(D1406:$D$1857,366)</f>
        <v>206</v>
      </c>
    </row>
    <row r="1406" spans="1:8" x14ac:dyDescent="0.25">
      <c r="A1406" s="1">
        <f>COUNTIF($C$2:C1406,"Да")</f>
        <v>15</v>
      </c>
      <c r="B1406" s="45">
        <f t="shared" si="44"/>
        <v>46507</v>
      </c>
      <c r="C1406" s="42" t="str">
        <f>IF(ISERROR(VLOOKUP(B1406,'Aigen18-RF'!$C$3:$C$23,1,0)),"Нет","Да")</f>
        <v>Нет</v>
      </c>
      <c r="D1406" s="43">
        <f t="shared" si="43"/>
        <v>365</v>
      </c>
      <c r="E1406" s="44">
        <f>ROUND(('Все выпуски'!$L$3*'Все выпуски'!$L$6/100)/365*(B1406-IF(C1406="Нет",VLOOKUP(A1406,'Aigen18-RF'!$A$2:$C$23,3,0),VLOOKUP((A1406-1),'Aigen18-RF'!$A$2:$C$23,3,0))),2)</f>
        <v>7.34</v>
      </c>
      <c r="G1406" s="43">
        <f>COUNTIF(D1407:$D$1857,365)</f>
        <v>245</v>
      </c>
      <c r="H1406" s="43">
        <f>COUNTIF(D1407:$D$1857,366)</f>
        <v>206</v>
      </c>
    </row>
    <row r="1407" spans="1:8" x14ac:dyDescent="0.25">
      <c r="A1407" s="1">
        <f>COUNTIF($C$2:C1407,"Да")</f>
        <v>15</v>
      </c>
      <c r="B1407" s="45">
        <f t="shared" si="44"/>
        <v>46508</v>
      </c>
      <c r="C1407" s="42" t="str">
        <f>IF(ISERROR(VLOOKUP(B1407,'Aigen18-RF'!$C$3:$C$23,1,0)),"Нет","Да")</f>
        <v>Нет</v>
      </c>
      <c r="D1407" s="43">
        <f t="shared" si="43"/>
        <v>365</v>
      </c>
      <c r="E1407" s="44">
        <f>ROUND(('Все выпуски'!$L$3*'Все выпуски'!$L$6/100)/365*(B1407-IF(C1407="Нет",VLOOKUP(A1407,'Aigen18-RF'!$A$2:$C$23,3,0),VLOOKUP((A1407-1),'Aigen18-RF'!$A$2:$C$23,3,0))),2)</f>
        <v>7.45</v>
      </c>
      <c r="G1407" s="43">
        <f>COUNTIF(D1408:$D$1857,365)</f>
        <v>244</v>
      </c>
      <c r="H1407" s="43">
        <f>COUNTIF(D1408:$D$1857,366)</f>
        <v>206</v>
      </c>
    </row>
    <row r="1408" spans="1:8" x14ac:dyDescent="0.25">
      <c r="A1408" s="1">
        <f>COUNTIF($C$2:C1408,"Да")</f>
        <v>15</v>
      </c>
      <c r="B1408" s="45">
        <f t="shared" si="44"/>
        <v>46509</v>
      </c>
      <c r="C1408" s="42" t="str">
        <f>IF(ISERROR(VLOOKUP(B1408,'Aigen18-RF'!$C$3:$C$23,1,0)),"Нет","Да")</f>
        <v>Нет</v>
      </c>
      <c r="D1408" s="43">
        <f t="shared" si="43"/>
        <v>365</v>
      </c>
      <c r="E1408" s="44">
        <f>ROUND(('Все выпуски'!$L$3*'Все выпуски'!$L$6/100)/365*(B1408-IF(C1408="Нет",VLOOKUP(A1408,'Aigen18-RF'!$A$2:$C$23,3,0),VLOOKUP((A1408-1),'Aigen18-RF'!$A$2:$C$23,3,0))),2)</f>
        <v>7.56</v>
      </c>
      <c r="G1408" s="43">
        <f>COUNTIF(D1409:$D$1857,365)</f>
        <v>243</v>
      </c>
      <c r="H1408" s="43">
        <f>COUNTIF(D1409:$D$1857,366)</f>
        <v>206</v>
      </c>
    </row>
    <row r="1409" spans="1:8" x14ac:dyDescent="0.25">
      <c r="A1409" s="1">
        <f>COUNTIF($C$2:C1409,"Да")</f>
        <v>15</v>
      </c>
      <c r="B1409" s="45">
        <f t="shared" si="44"/>
        <v>46510</v>
      </c>
      <c r="C1409" s="42" t="str">
        <f>IF(ISERROR(VLOOKUP(B1409,'Aigen18-RF'!$C$3:$C$23,1,0)),"Нет","Да")</f>
        <v>Нет</v>
      </c>
      <c r="D1409" s="43">
        <f t="shared" si="43"/>
        <v>365</v>
      </c>
      <c r="E1409" s="44">
        <f>ROUND(('Все выпуски'!$L$3*'Все выпуски'!$L$6/100)/365*(B1409-IF(C1409="Нет",VLOOKUP(A1409,'Aigen18-RF'!$A$2:$C$23,3,0),VLOOKUP((A1409-1),'Aigen18-RF'!$A$2:$C$23,3,0))),2)</f>
        <v>7.67</v>
      </c>
      <c r="G1409" s="43">
        <f>COUNTIF(D1410:$D$1857,365)</f>
        <v>242</v>
      </c>
      <c r="H1409" s="43">
        <f>COUNTIF(D1410:$D$1857,366)</f>
        <v>206</v>
      </c>
    </row>
    <row r="1410" spans="1:8" x14ac:dyDescent="0.25">
      <c r="A1410" s="1">
        <f>COUNTIF($C$2:C1410,"Да")</f>
        <v>15</v>
      </c>
      <c r="B1410" s="45">
        <f t="shared" si="44"/>
        <v>46511</v>
      </c>
      <c r="C1410" s="42" t="str">
        <f>IF(ISERROR(VLOOKUP(B1410,'Aigen18-RF'!$C$3:$C$23,1,0)),"Нет","Да")</f>
        <v>Нет</v>
      </c>
      <c r="D1410" s="43">
        <f t="shared" si="43"/>
        <v>365</v>
      </c>
      <c r="E1410" s="44">
        <f>ROUND(('Все выпуски'!$L$3*'Все выпуски'!$L$6/100)/365*(B1410-IF(C1410="Нет",VLOOKUP(A1410,'Aigen18-RF'!$A$2:$C$23,3,0),VLOOKUP((A1410-1),'Aigen18-RF'!$A$2:$C$23,3,0))),2)</f>
        <v>7.78</v>
      </c>
      <c r="G1410" s="43">
        <f>COUNTIF(D1411:$D$1857,365)</f>
        <v>241</v>
      </c>
      <c r="H1410" s="43">
        <f>COUNTIF(D1411:$D$1857,366)</f>
        <v>206</v>
      </c>
    </row>
    <row r="1411" spans="1:8" x14ac:dyDescent="0.25">
      <c r="A1411" s="1">
        <f>COUNTIF($C$2:C1411,"Да")</f>
        <v>15</v>
      </c>
      <c r="B1411" s="45">
        <f t="shared" si="44"/>
        <v>46512</v>
      </c>
      <c r="C1411" s="42" t="str">
        <f>IF(ISERROR(VLOOKUP(B1411,'Aigen18-RF'!$C$3:$C$23,1,0)),"Нет","Да")</f>
        <v>Нет</v>
      </c>
      <c r="D1411" s="43">
        <f t="shared" ref="D1411:D1474" si="45">IF(MOD(YEAR(B1411),4)=0,366,365)</f>
        <v>365</v>
      </c>
      <c r="E1411" s="44">
        <f>ROUND(('Все выпуски'!$L$3*'Все выпуски'!$L$6/100)/365*(B1411-IF(C1411="Нет",VLOOKUP(A1411,'Aigen18-RF'!$A$2:$C$23,3,0),VLOOKUP((A1411-1),'Aigen18-RF'!$A$2:$C$23,3,0))),2)</f>
        <v>7.89</v>
      </c>
      <c r="G1411" s="43">
        <f>COUNTIF(D1412:$D$1857,365)</f>
        <v>240</v>
      </c>
      <c r="H1411" s="43">
        <f>COUNTIF(D1412:$D$1857,366)</f>
        <v>206</v>
      </c>
    </row>
    <row r="1412" spans="1:8" x14ac:dyDescent="0.25">
      <c r="A1412" s="1">
        <f>COUNTIF($C$2:C1412,"Да")</f>
        <v>15</v>
      </c>
      <c r="B1412" s="45">
        <f t="shared" si="44"/>
        <v>46513</v>
      </c>
      <c r="C1412" s="42" t="str">
        <f>IF(ISERROR(VLOOKUP(B1412,'Aigen18-RF'!$C$3:$C$23,1,0)),"Нет","Да")</f>
        <v>Нет</v>
      </c>
      <c r="D1412" s="43">
        <f t="shared" si="45"/>
        <v>365</v>
      </c>
      <c r="E1412" s="44">
        <f>ROUND(('Все выпуски'!$L$3*'Все выпуски'!$L$6/100)/365*(B1412-IF(C1412="Нет",VLOOKUP(A1412,'Aigen18-RF'!$A$2:$C$23,3,0),VLOOKUP((A1412-1),'Aigen18-RF'!$A$2:$C$23,3,0))),2)</f>
        <v>8</v>
      </c>
      <c r="G1412" s="43">
        <f>COUNTIF(D1413:$D$1857,365)</f>
        <v>239</v>
      </c>
      <c r="H1412" s="43">
        <f>COUNTIF(D1413:$D$1857,366)</f>
        <v>206</v>
      </c>
    </row>
    <row r="1413" spans="1:8" x14ac:dyDescent="0.25">
      <c r="A1413" s="1">
        <f>COUNTIF($C$2:C1413,"Да")</f>
        <v>15</v>
      </c>
      <c r="B1413" s="45">
        <f t="shared" si="44"/>
        <v>46514</v>
      </c>
      <c r="C1413" s="42" t="str">
        <f>IF(ISERROR(VLOOKUP(B1413,'Aigen18-RF'!$C$3:$C$23,1,0)),"Нет","Да")</f>
        <v>Нет</v>
      </c>
      <c r="D1413" s="43">
        <f t="shared" si="45"/>
        <v>365</v>
      </c>
      <c r="E1413" s="44">
        <f>ROUND(('Все выпуски'!$L$3*'Все выпуски'!$L$6/100)/365*(B1413-IF(C1413="Нет",VLOOKUP(A1413,'Aigen18-RF'!$A$2:$C$23,3,0),VLOOKUP((A1413-1),'Aigen18-RF'!$A$2:$C$23,3,0))),2)</f>
        <v>8.11</v>
      </c>
      <c r="G1413" s="43">
        <f>COUNTIF(D1414:$D$1857,365)</f>
        <v>238</v>
      </c>
      <c r="H1413" s="43">
        <f>COUNTIF(D1414:$D$1857,366)</f>
        <v>206</v>
      </c>
    </row>
    <row r="1414" spans="1:8" x14ac:dyDescent="0.25">
      <c r="A1414" s="1">
        <f>COUNTIF($C$2:C1414,"Да")</f>
        <v>15</v>
      </c>
      <c r="B1414" s="45">
        <f t="shared" si="44"/>
        <v>46515</v>
      </c>
      <c r="C1414" s="42" t="str">
        <f>IF(ISERROR(VLOOKUP(B1414,'Aigen18-RF'!$C$3:$C$23,1,0)),"Нет","Да")</f>
        <v>Нет</v>
      </c>
      <c r="D1414" s="43">
        <f t="shared" si="45"/>
        <v>365</v>
      </c>
      <c r="E1414" s="44">
        <f>ROUND(('Все выпуски'!$L$3*'Все выпуски'!$L$6/100)/365*(B1414-IF(C1414="Нет",VLOOKUP(A1414,'Aigen18-RF'!$A$2:$C$23,3,0),VLOOKUP((A1414-1),'Aigen18-RF'!$A$2:$C$23,3,0))),2)</f>
        <v>8.2200000000000006</v>
      </c>
      <c r="G1414" s="43">
        <f>COUNTIF(D1415:$D$1857,365)</f>
        <v>237</v>
      </c>
      <c r="H1414" s="43">
        <f>COUNTIF(D1415:$D$1857,366)</f>
        <v>206</v>
      </c>
    </row>
    <row r="1415" spans="1:8" x14ac:dyDescent="0.25">
      <c r="A1415" s="1">
        <f>COUNTIF($C$2:C1415,"Да")</f>
        <v>15</v>
      </c>
      <c r="B1415" s="45">
        <f t="shared" si="44"/>
        <v>46516</v>
      </c>
      <c r="C1415" s="42" t="str">
        <f>IF(ISERROR(VLOOKUP(B1415,'Aigen18-RF'!$C$3:$C$23,1,0)),"Нет","Да")</f>
        <v>Нет</v>
      </c>
      <c r="D1415" s="43">
        <f t="shared" si="45"/>
        <v>365</v>
      </c>
      <c r="E1415" s="44">
        <f>ROUND(('Все выпуски'!$L$3*'Все выпуски'!$L$6/100)/365*(B1415-IF(C1415="Нет",VLOOKUP(A1415,'Aigen18-RF'!$A$2:$C$23,3,0),VLOOKUP((A1415-1),'Aigen18-RF'!$A$2:$C$23,3,0))),2)</f>
        <v>8.33</v>
      </c>
      <c r="G1415" s="43">
        <f>COUNTIF(D1416:$D$1857,365)</f>
        <v>236</v>
      </c>
      <c r="H1415" s="43">
        <f>COUNTIF(D1416:$D$1857,366)</f>
        <v>206</v>
      </c>
    </row>
    <row r="1416" spans="1:8" x14ac:dyDescent="0.25">
      <c r="A1416" s="1">
        <f>COUNTIF($C$2:C1416,"Да")</f>
        <v>15</v>
      </c>
      <c r="B1416" s="45">
        <f t="shared" si="44"/>
        <v>46517</v>
      </c>
      <c r="C1416" s="42" t="str">
        <f>IF(ISERROR(VLOOKUP(B1416,'Aigen18-RF'!$C$3:$C$23,1,0)),"Нет","Да")</f>
        <v>Нет</v>
      </c>
      <c r="D1416" s="43">
        <f t="shared" si="45"/>
        <v>365</v>
      </c>
      <c r="E1416" s="44">
        <f>ROUND(('Все выпуски'!$L$3*'Все выпуски'!$L$6/100)/365*(B1416-IF(C1416="Нет",VLOOKUP(A1416,'Aigen18-RF'!$A$2:$C$23,3,0),VLOOKUP((A1416-1),'Aigen18-RF'!$A$2:$C$23,3,0))),2)</f>
        <v>8.44</v>
      </c>
      <c r="G1416" s="43">
        <f>COUNTIF(D1417:$D$1857,365)</f>
        <v>235</v>
      </c>
      <c r="H1416" s="43">
        <f>COUNTIF(D1417:$D$1857,366)</f>
        <v>206</v>
      </c>
    </row>
    <row r="1417" spans="1:8" x14ac:dyDescent="0.25">
      <c r="A1417" s="1">
        <f>COUNTIF($C$2:C1417,"Да")</f>
        <v>15</v>
      </c>
      <c r="B1417" s="45">
        <f t="shared" si="44"/>
        <v>46518</v>
      </c>
      <c r="C1417" s="42" t="str">
        <f>IF(ISERROR(VLOOKUP(B1417,'Aigen18-RF'!$C$3:$C$23,1,0)),"Нет","Да")</f>
        <v>Нет</v>
      </c>
      <c r="D1417" s="43">
        <f t="shared" si="45"/>
        <v>365</v>
      </c>
      <c r="E1417" s="44">
        <f>ROUND(('Все выпуски'!$L$3*'Все выпуски'!$L$6/100)/365*(B1417-IF(C1417="Нет",VLOOKUP(A1417,'Aigen18-RF'!$A$2:$C$23,3,0),VLOOKUP((A1417-1),'Aigen18-RF'!$A$2:$C$23,3,0))),2)</f>
        <v>8.5500000000000007</v>
      </c>
      <c r="G1417" s="43">
        <f>COUNTIF(D1418:$D$1857,365)</f>
        <v>234</v>
      </c>
      <c r="H1417" s="43">
        <f>COUNTIF(D1418:$D$1857,366)</f>
        <v>206</v>
      </c>
    </row>
    <row r="1418" spans="1:8" x14ac:dyDescent="0.25">
      <c r="A1418" s="1">
        <f>COUNTIF($C$2:C1418,"Да")</f>
        <v>15</v>
      </c>
      <c r="B1418" s="45">
        <f t="shared" si="44"/>
        <v>46519</v>
      </c>
      <c r="C1418" s="42" t="str">
        <f>IF(ISERROR(VLOOKUP(B1418,'Aigen18-RF'!$C$3:$C$23,1,0)),"Нет","Да")</f>
        <v>Нет</v>
      </c>
      <c r="D1418" s="43">
        <f t="shared" si="45"/>
        <v>365</v>
      </c>
      <c r="E1418" s="44">
        <f>ROUND(('Все выпуски'!$L$3*'Все выпуски'!$L$6/100)/365*(B1418-IF(C1418="Нет",VLOOKUP(A1418,'Aigen18-RF'!$A$2:$C$23,3,0),VLOOKUP((A1418-1),'Aigen18-RF'!$A$2:$C$23,3,0))),2)</f>
        <v>8.66</v>
      </c>
      <c r="G1418" s="43">
        <f>COUNTIF(D1419:$D$1857,365)</f>
        <v>233</v>
      </c>
      <c r="H1418" s="43">
        <f>COUNTIF(D1419:$D$1857,366)</f>
        <v>206</v>
      </c>
    </row>
    <row r="1419" spans="1:8" x14ac:dyDescent="0.25">
      <c r="A1419" s="1">
        <f>COUNTIF($C$2:C1419,"Да")</f>
        <v>15</v>
      </c>
      <c r="B1419" s="45">
        <f t="shared" si="44"/>
        <v>46520</v>
      </c>
      <c r="C1419" s="42" t="str">
        <f>IF(ISERROR(VLOOKUP(B1419,'Aigen18-RF'!$C$3:$C$23,1,0)),"Нет","Да")</f>
        <v>Нет</v>
      </c>
      <c r="D1419" s="43">
        <f t="shared" si="45"/>
        <v>365</v>
      </c>
      <c r="E1419" s="44">
        <f>ROUND(('Все выпуски'!$L$3*'Все выпуски'!$L$6/100)/365*(B1419-IF(C1419="Нет",VLOOKUP(A1419,'Aigen18-RF'!$A$2:$C$23,3,0),VLOOKUP((A1419-1),'Aigen18-RF'!$A$2:$C$23,3,0))),2)</f>
        <v>8.77</v>
      </c>
      <c r="G1419" s="43">
        <f>COUNTIF(D1420:$D$1857,365)</f>
        <v>232</v>
      </c>
      <c r="H1419" s="43">
        <f>COUNTIF(D1420:$D$1857,366)</f>
        <v>206</v>
      </c>
    </row>
    <row r="1420" spans="1:8" x14ac:dyDescent="0.25">
      <c r="A1420" s="1">
        <f>COUNTIF($C$2:C1420,"Да")</f>
        <v>15</v>
      </c>
      <c r="B1420" s="45">
        <f t="shared" ref="B1420:B1483" si="46">B1419+1</f>
        <v>46521</v>
      </c>
      <c r="C1420" s="42" t="str">
        <f>IF(ISERROR(VLOOKUP(B1420,'Aigen18-RF'!$C$3:$C$23,1,0)),"Нет","Да")</f>
        <v>Нет</v>
      </c>
      <c r="D1420" s="43">
        <f t="shared" si="45"/>
        <v>365</v>
      </c>
      <c r="E1420" s="44">
        <f>ROUND(('Все выпуски'!$L$3*'Все выпуски'!$L$6/100)/365*(B1420-IF(C1420="Нет",VLOOKUP(A1420,'Aigen18-RF'!$A$2:$C$23,3,0),VLOOKUP((A1420-1),'Aigen18-RF'!$A$2:$C$23,3,0))),2)</f>
        <v>8.8800000000000008</v>
      </c>
      <c r="G1420" s="43">
        <f>COUNTIF(D1421:$D$1857,365)</f>
        <v>231</v>
      </c>
      <c r="H1420" s="43">
        <f>COUNTIF(D1421:$D$1857,366)</f>
        <v>206</v>
      </c>
    </row>
    <row r="1421" spans="1:8" x14ac:dyDescent="0.25">
      <c r="A1421" s="1">
        <f>COUNTIF($C$2:C1421,"Да")</f>
        <v>15</v>
      </c>
      <c r="B1421" s="45">
        <f t="shared" si="46"/>
        <v>46522</v>
      </c>
      <c r="C1421" s="42" t="str">
        <f>IF(ISERROR(VLOOKUP(B1421,'Aigen18-RF'!$C$3:$C$23,1,0)),"Нет","Да")</f>
        <v>Нет</v>
      </c>
      <c r="D1421" s="43">
        <f t="shared" si="45"/>
        <v>365</v>
      </c>
      <c r="E1421" s="44">
        <f>ROUND(('Все выпуски'!$L$3*'Все выпуски'!$L$6/100)/365*(B1421-IF(C1421="Нет",VLOOKUP(A1421,'Aigen18-RF'!$A$2:$C$23,3,0),VLOOKUP((A1421-1),'Aigen18-RF'!$A$2:$C$23,3,0))),2)</f>
        <v>8.99</v>
      </c>
      <c r="G1421" s="43">
        <f>COUNTIF(D1422:$D$1857,365)</f>
        <v>230</v>
      </c>
      <c r="H1421" s="43">
        <f>COUNTIF(D1422:$D$1857,366)</f>
        <v>206</v>
      </c>
    </row>
    <row r="1422" spans="1:8" x14ac:dyDescent="0.25">
      <c r="A1422" s="1">
        <f>COUNTIF($C$2:C1422,"Да")</f>
        <v>15</v>
      </c>
      <c r="B1422" s="45">
        <f t="shared" si="46"/>
        <v>46523</v>
      </c>
      <c r="C1422" s="42" t="str">
        <f>IF(ISERROR(VLOOKUP(B1422,'Aigen18-RF'!$C$3:$C$23,1,0)),"Нет","Да")</f>
        <v>Нет</v>
      </c>
      <c r="D1422" s="43">
        <f t="shared" si="45"/>
        <v>365</v>
      </c>
      <c r="E1422" s="44">
        <f>ROUND(('Все выпуски'!$L$3*'Все выпуски'!$L$6/100)/365*(B1422-IF(C1422="Нет",VLOOKUP(A1422,'Aigen18-RF'!$A$2:$C$23,3,0),VLOOKUP((A1422-1),'Aigen18-RF'!$A$2:$C$23,3,0))),2)</f>
        <v>9.1</v>
      </c>
      <c r="G1422" s="43">
        <f>COUNTIF(D1423:$D$1857,365)</f>
        <v>229</v>
      </c>
      <c r="H1422" s="43">
        <f>COUNTIF(D1423:$D$1857,366)</f>
        <v>206</v>
      </c>
    </row>
    <row r="1423" spans="1:8" x14ac:dyDescent="0.25">
      <c r="A1423" s="1">
        <f>COUNTIF($C$2:C1423,"Да")</f>
        <v>15</v>
      </c>
      <c r="B1423" s="45">
        <f t="shared" si="46"/>
        <v>46524</v>
      </c>
      <c r="C1423" s="42" t="str">
        <f>IF(ISERROR(VLOOKUP(B1423,'Aigen18-RF'!$C$3:$C$23,1,0)),"Нет","Да")</f>
        <v>Нет</v>
      </c>
      <c r="D1423" s="43">
        <f t="shared" si="45"/>
        <v>365</v>
      </c>
      <c r="E1423" s="44">
        <f>ROUND(('Все выпуски'!$L$3*'Все выпуски'!$L$6/100)/365*(B1423-IF(C1423="Нет",VLOOKUP(A1423,'Aigen18-RF'!$A$2:$C$23,3,0),VLOOKUP((A1423-1),'Aigen18-RF'!$A$2:$C$23,3,0))),2)</f>
        <v>9.2100000000000009</v>
      </c>
      <c r="G1423" s="43">
        <f>COUNTIF(D1424:$D$1857,365)</f>
        <v>228</v>
      </c>
      <c r="H1423" s="43">
        <f>COUNTIF(D1424:$D$1857,366)</f>
        <v>206</v>
      </c>
    </row>
    <row r="1424" spans="1:8" x14ac:dyDescent="0.25">
      <c r="A1424" s="1">
        <f>COUNTIF($C$2:C1424,"Да")</f>
        <v>15</v>
      </c>
      <c r="B1424" s="45">
        <f t="shared" si="46"/>
        <v>46525</v>
      </c>
      <c r="C1424" s="42" t="str">
        <f>IF(ISERROR(VLOOKUP(B1424,'Aigen18-RF'!$C$3:$C$23,1,0)),"Нет","Да")</f>
        <v>Нет</v>
      </c>
      <c r="D1424" s="43">
        <f t="shared" si="45"/>
        <v>365</v>
      </c>
      <c r="E1424" s="44">
        <f>ROUND(('Все выпуски'!$L$3*'Все выпуски'!$L$6/100)/365*(B1424-IF(C1424="Нет",VLOOKUP(A1424,'Aigen18-RF'!$A$2:$C$23,3,0),VLOOKUP((A1424-1),'Aigen18-RF'!$A$2:$C$23,3,0))),2)</f>
        <v>9.32</v>
      </c>
      <c r="G1424" s="43">
        <f>COUNTIF(D1425:$D$1857,365)</f>
        <v>227</v>
      </c>
      <c r="H1424" s="43">
        <f>COUNTIF(D1425:$D$1857,366)</f>
        <v>206</v>
      </c>
    </row>
    <row r="1425" spans="1:8" x14ac:dyDescent="0.25">
      <c r="A1425" s="1">
        <f>COUNTIF($C$2:C1425,"Да")</f>
        <v>15</v>
      </c>
      <c r="B1425" s="45">
        <f t="shared" si="46"/>
        <v>46526</v>
      </c>
      <c r="C1425" s="42" t="str">
        <f>IF(ISERROR(VLOOKUP(B1425,'Aigen18-RF'!$C$3:$C$23,1,0)),"Нет","Да")</f>
        <v>Нет</v>
      </c>
      <c r="D1425" s="43">
        <f t="shared" si="45"/>
        <v>365</v>
      </c>
      <c r="E1425" s="44">
        <f>ROUND(('Все выпуски'!$L$3*'Все выпуски'!$L$6/100)/365*(B1425-IF(C1425="Нет",VLOOKUP(A1425,'Aigen18-RF'!$A$2:$C$23,3,0),VLOOKUP((A1425-1),'Aigen18-RF'!$A$2:$C$23,3,0))),2)</f>
        <v>9.42</v>
      </c>
      <c r="G1425" s="43">
        <f>COUNTIF(D1426:$D$1857,365)</f>
        <v>226</v>
      </c>
      <c r="H1425" s="43">
        <f>COUNTIF(D1426:$D$1857,366)</f>
        <v>206</v>
      </c>
    </row>
    <row r="1426" spans="1:8" x14ac:dyDescent="0.25">
      <c r="A1426" s="1">
        <f>COUNTIF($C$2:C1426,"Да")</f>
        <v>15</v>
      </c>
      <c r="B1426" s="45">
        <f t="shared" si="46"/>
        <v>46527</v>
      </c>
      <c r="C1426" s="42" t="str">
        <f>IF(ISERROR(VLOOKUP(B1426,'Aigen18-RF'!$C$3:$C$23,1,0)),"Нет","Да")</f>
        <v>Нет</v>
      </c>
      <c r="D1426" s="43">
        <f t="shared" si="45"/>
        <v>365</v>
      </c>
      <c r="E1426" s="44">
        <f>ROUND(('Все выпуски'!$L$3*'Все выпуски'!$L$6/100)/365*(B1426-IF(C1426="Нет",VLOOKUP(A1426,'Aigen18-RF'!$A$2:$C$23,3,0),VLOOKUP((A1426-1),'Aigen18-RF'!$A$2:$C$23,3,0))),2)</f>
        <v>9.5299999999999994</v>
      </c>
      <c r="G1426" s="43">
        <f>COUNTIF(D1427:$D$1857,365)</f>
        <v>225</v>
      </c>
      <c r="H1426" s="43">
        <f>COUNTIF(D1427:$D$1857,366)</f>
        <v>206</v>
      </c>
    </row>
    <row r="1427" spans="1:8" x14ac:dyDescent="0.25">
      <c r="A1427" s="1">
        <f>COUNTIF($C$2:C1427,"Да")</f>
        <v>15</v>
      </c>
      <c r="B1427" s="45">
        <f t="shared" si="46"/>
        <v>46528</v>
      </c>
      <c r="C1427" s="42" t="str">
        <f>IF(ISERROR(VLOOKUP(B1427,'Aigen18-RF'!$C$3:$C$23,1,0)),"Нет","Да")</f>
        <v>Нет</v>
      </c>
      <c r="D1427" s="43">
        <f t="shared" si="45"/>
        <v>365</v>
      </c>
      <c r="E1427" s="44">
        <f>ROUND(('Все выпуски'!$L$3*'Все выпуски'!$L$6/100)/365*(B1427-IF(C1427="Нет",VLOOKUP(A1427,'Aigen18-RF'!$A$2:$C$23,3,0),VLOOKUP((A1427-1),'Aigen18-RF'!$A$2:$C$23,3,0))),2)</f>
        <v>9.64</v>
      </c>
      <c r="G1427" s="43">
        <f>COUNTIF(D1428:$D$1857,365)</f>
        <v>224</v>
      </c>
      <c r="H1427" s="43">
        <f>COUNTIF(D1428:$D$1857,366)</f>
        <v>206</v>
      </c>
    </row>
    <row r="1428" spans="1:8" x14ac:dyDescent="0.25">
      <c r="A1428" s="1">
        <f>COUNTIF($C$2:C1428,"Да")</f>
        <v>15</v>
      </c>
      <c r="B1428" s="45">
        <f t="shared" si="46"/>
        <v>46529</v>
      </c>
      <c r="C1428" s="42" t="str">
        <f>IF(ISERROR(VLOOKUP(B1428,'Aigen18-RF'!$C$3:$C$23,1,0)),"Нет","Да")</f>
        <v>Нет</v>
      </c>
      <c r="D1428" s="43">
        <f t="shared" si="45"/>
        <v>365</v>
      </c>
      <c r="E1428" s="44">
        <f>ROUND(('Все выпуски'!$L$3*'Все выпуски'!$L$6/100)/365*(B1428-IF(C1428="Нет",VLOOKUP(A1428,'Aigen18-RF'!$A$2:$C$23,3,0),VLOOKUP((A1428-1),'Aigen18-RF'!$A$2:$C$23,3,0))),2)</f>
        <v>9.75</v>
      </c>
      <c r="G1428" s="43">
        <f>COUNTIF(D1429:$D$1857,365)</f>
        <v>223</v>
      </c>
      <c r="H1428" s="43">
        <f>COUNTIF(D1429:$D$1857,366)</f>
        <v>206</v>
      </c>
    </row>
    <row r="1429" spans="1:8" x14ac:dyDescent="0.25">
      <c r="A1429" s="1">
        <f>COUNTIF($C$2:C1429,"Да")</f>
        <v>15</v>
      </c>
      <c r="B1429" s="45">
        <f t="shared" si="46"/>
        <v>46530</v>
      </c>
      <c r="C1429" s="42" t="str">
        <f>IF(ISERROR(VLOOKUP(B1429,'Aigen18-RF'!$C$3:$C$23,1,0)),"Нет","Да")</f>
        <v>Нет</v>
      </c>
      <c r="D1429" s="43">
        <f t="shared" si="45"/>
        <v>365</v>
      </c>
      <c r="E1429" s="44">
        <f>ROUND(('Все выпуски'!$L$3*'Все выпуски'!$L$6/100)/365*(B1429-IF(C1429="Нет",VLOOKUP(A1429,'Aigen18-RF'!$A$2:$C$23,3,0),VLOOKUP((A1429-1),'Aigen18-RF'!$A$2:$C$23,3,0))),2)</f>
        <v>9.86</v>
      </c>
      <c r="G1429" s="43">
        <f>COUNTIF(D1430:$D$1857,365)</f>
        <v>222</v>
      </c>
      <c r="H1429" s="43">
        <f>COUNTIF(D1430:$D$1857,366)</f>
        <v>206</v>
      </c>
    </row>
    <row r="1430" spans="1:8" x14ac:dyDescent="0.25">
      <c r="A1430" s="1">
        <f>COUNTIF($C$2:C1430,"Да")</f>
        <v>16</v>
      </c>
      <c r="B1430" s="45">
        <f t="shared" si="46"/>
        <v>46531</v>
      </c>
      <c r="C1430" s="42" t="str">
        <f>IF(ISERROR(VLOOKUP(B1430,'Aigen18-RF'!$C$3:$C$23,1,0)),"Нет","Да")</f>
        <v>Да</v>
      </c>
      <c r="D1430" s="43">
        <f t="shared" si="45"/>
        <v>365</v>
      </c>
      <c r="E1430" s="44">
        <f>ROUND(('Все выпуски'!$L$3*'Все выпуски'!$L$6/100)/365*(B1430-IF(C1430="Нет",VLOOKUP(A1430,'Aigen18-RF'!$A$2:$C$23,3,0),VLOOKUP((A1430-1),'Aigen18-RF'!$A$2:$C$23,3,0))),2)</f>
        <v>9.9700000000000006</v>
      </c>
      <c r="G1430" s="43">
        <f>COUNTIF(D1431:$D$1857,365)</f>
        <v>221</v>
      </c>
      <c r="H1430" s="43">
        <f>COUNTIF(D1431:$D$1857,366)</f>
        <v>206</v>
      </c>
    </row>
    <row r="1431" spans="1:8" x14ac:dyDescent="0.25">
      <c r="A1431" s="1">
        <f>COUNTIF($C$2:C1431,"Да")</f>
        <v>16</v>
      </c>
      <c r="B1431" s="45">
        <f t="shared" si="46"/>
        <v>46532</v>
      </c>
      <c r="C1431" s="42" t="str">
        <f>IF(ISERROR(VLOOKUP(B1431,'Aigen18-RF'!$C$3:$C$23,1,0)),"Нет","Да")</f>
        <v>Нет</v>
      </c>
      <c r="D1431" s="43">
        <f t="shared" si="45"/>
        <v>365</v>
      </c>
      <c r="E1431" s="44">
        <f>ROUND(('Все выпуски'!$L$3*'Все выпуски'!$L$6/100)/365*(B1431-IF(C1431="Нет",VLOOKUP(A1431,'Aigen18-RF'!$A$2:$C$23,3,0),VLOOKUP((A1431-1),'Aigen18-RF'!$A$2:$C$23,3,0))),2)</f>
        <v>0.11</v>
      </c>
      <c r="G1431" s="43">
        <f>COUNTIF(D1432:$D$1857,365)</f>
        <v>220</v>
      </c>
      <c r="H1431" s="43">
        <f>COUNTIF(D1432:$D$1857,366)</f>
        <v>206</v>
      </c>
    </row>
    <row r="1432" spans="1:8" x14ac:dyDescent="0.25">
      <c r="A1432" s="1">
        <f>COUNTIF($C$2:C1432,"Да")</f>
        <v>16</v>
      </c>
      <c r="B1432" s="45">
        <f t="shared" si="46"/>
        <v>46533</v>
      </c>
      <c r="C1432" s="42" t="str">
        <f>IF(ISERROR(VLOOKUP(B1432,'Aigen18-RF'!$C$3:$C$23,1,0)),"Нет","Да")</f>
        <v>Нет</v>
      </c>
      <c r="D1432" s="43">
        <f t="shared" si="45"/>
        <v>365</v>
      </c>
      <c r="E1432" s="44">
        <f>ROUND(('Все выпуски'!$L$3*'Все выпуски'!$L$6/100)/365*(B1432-IF(C1432="Нет",VLOOKUP(A1432,'Aigen18-RF'!$A$2:$C$23,3,0),VLOOKUP((A1432-1),'Aigen18-RF'!$A$2:$C$23,3,0))),2)</f>
        <v>0.22</v>
      </c>
      <c r="G1432" s="43">
        <f>COUNTIF(D1433:$D$1857,365)</f>
        <v>219</v>
      </c>
      <c r="H1432" s="43">
        <f>COUNTIF(D1433:$D$1857,366)</f>
        <v>206</v>
      </c>
    </row>
    <row r="1433" spans="1:8" x14ac:dyDescent="0.25">
      <c r="A1433" s="1">
        <f>COUNTIF($C$2:C1433,"Да")</f>
        <v>16</v>
      </c>
      <c r="B1433" s="45">
        <f t="shared" si="46"/>
        <v>46534</v>
      </c>
      <c r="C1433" s="42" t="str">
        <f>IF(ISERROR(VLOOKUP(B1433,'Aigen18-RF'!$C$3:$C$23,1,0)),"Нет","Да")</f>
        <v>Нет</v>
      </c>
      <c r="D1433" s="43">
        <f t="shared" si="45"/>
        <v>365</v>
      </c>
      <c r="E1433" s="44">
        <f>ROUND(('Все выпуски'!$L$3*'Все выпуски'!$L$6/100)/365*(B1433-IF(C1433="Нет",VLOOKUP(A1433,'Aigen18-RF'!$A$2:$C$23,3,0),VLOOKUP((A1433-1),'Aigen18-RF'!$A$2:$C$23,3,0))),2)</f>
        <v>0.33</v>
      </c>
      <c r="G1433" s="43">
        <f>COUNTIF(D1434:$D$1857,365)</f>
        <v>218</v>
      </c>
      <c r="H1433" s="43">
        <f>COUNTIF(D1434:$D$1857,366)</f>
        <v>206</v>
      </c>
    </row>
    <row r="1434" spans="1:8" x14ac:dyDescent="0.25">
      <c r="A1434" s="1">
        <f>COUNTIF($C$2:C1434,"Да")</f>
        <v>16</v>
      </c>
      <c r="B1434" s="45">
        <f t="shared" si="46"/>
        <v>46535</v>
      </c>
      <c r="C1434" s="42" t="str">
        <f>IF(ISERROR(VLOOKUP(B1434,'Aigen18-RF'!$C$3:$C$23,1,0)),"Нет","Да")</f>
        <v>Нет</v>
      </c>
      <c r="D1434" s="43">
        <f t="shared" si="45"/>
        <v>365</v>
      </c>
      <c r="E1434" s="44">
        <f>ROUND(('Все выпуски'!$L$3*'Все выпуски'!$L$6/100)/365*(B1434-IF(C1434="Нет",VLOOKUP(A1434,'Aigen18-RF'!$A$2:$C$23,3,0),VLOOKUP((A1434-1),'Aigen18-RF'!$A$2:$C$23,3,0))),2)</f>
        <v>0.44</v>
      </c>
      <c r="G1434" s="43">
        <f>COUNTIF(D1435:$D$1857,365)</f>
        <v>217</v>
      </c>
      <c r="H1434" s="43">
        <f>COUNTIF(D1435:$D$1857,366)</f>
        <v>206</v>
      </c>
    </row>
    <row r="1435" spans="1:8" x14ac:dyDescent="0.25">
      <c r="A1435" s="1">
        <f>COUNTIF($C$2:C1435,"Да")</f>
        <v>16</v>
      </c>
      <c r="B1435" s="45">
        <f t="shared" si="46"/>
        <v>46536</v>
      </c>
      <c r="C1435" s="42" t="str">
        <f>IF(ISERROR(VLOOKUP(B1435,'Aigen18-RF'!$C$3:$C$23,1,0)),"Нет","Да")</f>
        <v>Нет</v>
      </c>
      <c r="D1435" s="43">
        <f t="shared" si="45"/>
        <v>365</v>
      </c>
      <c r="E1435" s="44">
        <f>ROUND(('Все выпуски'!$L$3*'Все выпуски'!$L$6/100)/365*(B1435-IF(C1435="Нет",VLOOKUP(A1435,'Aigen18-RF'!$A$2:$C$23,3,0),VLOOKUP((A1435-1),'Aigen18-RF'!$A$2:$C$23,3,0))),2)</f>
        <v>0.55000000000000004</v>
      </c>
      <c r="G1435" s="43">
        <f>COUNTIF(D1436:$D$1857,365)</f>
        <v>216</v>
      </c>
      <c r="H1435" s="43">
        <f>COUNTIF(D1436:$D$1857,366)</f>
        <v>206</v>
      </c>
    </row>
    <row r="1436" spans="1:8" x14ac:dyDescent="0.25">
      <c r="A1436" s="1">
        <f>COUNTIF($C$2:C1436,"Да")</f>
        <v>16</v>
      </c>
      <c r="B1436" s="45">
        <f t="shared" si="46"/>
        <v>46537</v>
      </c>
      <c r="C1436" s="42" t="str">
        <f>IF(ISERROR(VLOOKUP(B1436,'Aigen18-RF'!$C$3:$C$23,1,0)),"Нет","Да")</f>
        <v>Нет</v>
      </c>
      <c r="D1436" s="43">
        <f t="shared" si="45"/>
        <v>365</v>
      </c>
      <c r="E1436" s="44">
        <f>ROUND(('Все выпуски'!$L$3*'Все выпуски'!$L$6/100)/365*(B1436-IF(C1436="Нет",VLOOKUP(A1436,'Aigen18-RF'!$A$2:$C$23,3,0),VLOOKUP((A1436-1),'Aigen18-RF'!$A$2:$C$23,3,0))),2)</f>
        <v>0.66</v>
      </c>
      <c r="G1436" s="43">
        <f>COUNTIF(D1437:$D$1857,365)</f>
        <v>215</v>
      </c>
      <c r="H1436" s="43">
        <f>COUNTIF(D1437:$D$1857,366)</f>
        <v>206</v>
      </c>
    </row>
    <row r="1437" spans="1:8" x14ac:dyDescent="0.25">
      <c r="A1437" s="1">
        <f>COUNTIF($C$2:C1437,"Да")</f>
        <v>16</v>
      </c>
      <c r="B1437" s="45">
        <f t="shared" si="46"/>
        <v>46538</v>
      </c>
      <c r="C1437" s="42" t="str">
        <f>IF(ISERROR(VLOOKUP(B1437,'Aigen18-RF'!$C$3:$C$23,1,0)),"Нет","Да")</f>
        <v>Нет</v>
      </c>
      <c r="D1437" s="43">
        <f t="shared" si="45"/>
        <v>365</v>
      </c>
      <c r="E1437" s="44">
        <f>ROUND(('Все выпуски'!$L$3*'Все выпуски'!$L$6/100)/365*(B1437-IF(C1437="Нет",VLOOKUP(A1437,'Aigen18-RF'!$A$2:$C$23,3,0),VLOOKUP((A1437-1),'Aigen18-RF'!$A$2:$C$23,3,0))),2)</f>
        <v>0.77</v>
      </c>
      <c r="G1437" s="43">
        <f>COUNTIF(D1438:$D$1857,365)</f>
        <v>214</v>
      </c>
      <c r="H1437" s="43">
        <f>COUNTIF(D1438:$D$1857,366)</f>
        <v>206</v>
      </c>
    </row>
    <row r="1438" spans="1:8" x14ac:dyDescent="0.25">
      <c r="A1438" s="1">
        <f>COUNTIF($C$2:C1438,"Да")</f>
        <v>16</v>
      </c>
      <c r="B1438" s="45">
        <f t="shared" si="46"/>
        <v>46539</v>
      </c>
      <c r="C1438" s="42" t="str">
        <f>IF(ISERROR(VLOOKUP(B1438,'Aigen18-RF'!$C$3:$C$23,1,0)),"Нет","Да")</f>
        <v>Нет</v>
      </c>
      <c r="D1438" s="43">
        <f t="shared" si="45"/>
        <v>365</v>
      </c>
      <c r="E1438" s="44">
        <f>ROUND(('Все выпуски'!$L$3*'Все выпуски'!$L$6/100)/365*(B1438-IF(C1438="Нет",VLOOKUP(A1438,'Aigen18-RF'!$A$2:$C$23,3,0),VLOOKUP((A1438-1),'Aigen18-RF'!$A$2:$C$23,3,0))),2)</f>
        <v>0.88</v>
      </c>
      <c r="G1438" s="43">
        <f>COUNTIF(D1439:$D$1857,365)</f>
        <v>213</v>
      </c>
      <c r="H1438" s="43">
        <f>COUNTIF(D1439:$D$1857,366)</f>
        <v>206</v>
      </c>
    </row>
    <row r="1439" spans="1:8" x14ac:dyDescent="0.25">
      <c r="A1439" s="1">
        <f>COUNTIF($C$2:C1439,"Да")</f>
        <v>16</v>
      </c>
      <c r="B1439" s="45">
        <f t="shared" si="46"/>
        <v>46540</v>
      </c>
      <c r="C1439" s="42" t="str">
        <f>IF(ISERROR(VLOOKUP(B1439,'Aigen18-RF'!$C$3:$C$23,1,0)),"Нет","Да")</f>
        <v>Нет</v>
      </c>
      <c r="D1439" s="43">
        <f t="shared" si="45"/>
        <v>365</v>
      </c>
      <c r="E1439" s="44">
        <f>ROUND(('Все выпуски'!$L$3*'Все выпуски'!$L$6/100)/365*(B1439-IF(C1439="Нет",VLOOKUP(A1439,'Aigen18-RF'!$A$2:$C$23,3,0),VLOOKUP((A1439-1),'Aigen18-RF'!$A$2:$C$23,3,0))),2)</f>
        <v>0.99</v>
      </c>
      <c r="G1439" s="43">
        <f>COUNTIF(D1440:$D$1857,365)</f>
        <v>212</v>
      </c>
      <c r="H1439" s="43">
        <f>COUNTIF(D1440:$D$1857,366)</f>
        <v>206</v>
      </c>
    </row>
    <row r="1440" spans="1:8" x14ac:dyDescent="0.25">
      <c r="A1440" s="1">
        <f>COUNTIF($C$2:C1440,"Да")</f>
        <v>16</v>
      </c>
      <c r="B1440" s="45">
        <f t="shared" si="46"/>
        <v>46541</v>
      </c>
      <c r="C1440" s="42" t="str">
        <f>IF(ISERROR(VLOOKUP(B1440,'Aigen18-RF'!$C$3:$C$23,1,0)),"Нет","Да")</f>
        <v>Нет</v>
      </c>
      <c r="D1440" s="43">
        <f t="shared" si="45"/>
        <v>365</v>
      </c>
      <c r="E1440" s="44">
        <f>ROUND(('Все выпуски'!$L$3*'Все выпуски'!$L$6/100)/365*(B1440-IF(C1440="Нет",VLOOKUP(A1440,'Aigen18-RF'!$A$2:$C$23,3,0),VLOOKUP((A1440-1),'Aigen18-RF'!$A$2:$C$23,3,0))),2)</f>
        <v>1.1000000000000001</v>
      </c>
      <c r="G1440" s="43">
        <f>COUNTIF(D1441:$D$1857,365)</f>
        <v>211</v>
      </c>
      <c r="H1440" s="43">
        <f>COUNTIF(D1441:$D$1857,366)</f>
        <v>206</v>
      </c>
    </row>
    <row r="1441" spans="1:8" x14ac:dyDescent="0.25">
      <c r="A1441" s="1">
        <f>COUNTIF($C$2:C1441,"Да")</f>
        <v>16</v>
      </c>
      <c r="B1441" s="45">
        <f t="shared" si="46"/>
        <v>46542</v>
      </c>
      <c r="C1441" s="42" t="str">
        <f>IF(ISERROR(VLOOKUP(B1441,'Aigen18-RF'!$C$3:$C$23,1,0)),"Нет","Да")</f>
        <v>Нет</v>
      </c>
      <c r="D1441" s="43">
        <f t="shared" si="45"/>
        <v>365</v>
      </c>
      <c r="E1441" s="44">
        <f>ROUND(('Все выпуски'!$L$3*'Все выпуски'!$L$6/100)/365*(B1441-IF(C1441="Нет",VLOOKUP(A1441,'Aigen18-RF'!$A$2:$C$23,3,0),VLOOKUP((A1441-1),'Aigen18-RF'!$A$2:$C$23,3,0))),2)</f>
        <v>1.21</v>
      </c>
      <c r="G1441" s="43">
        <f>COUNTIF(D1442:$D$1857,365)</f>
        <v>210</v>
      </c>
      <c r="H1441" s="43">
        <f>COUNTIF(D1442:$D$1857,366)</f>
        <v>206</v>
      </c>
    </row>
    <row r="1442" spans="1:8" x14ac:dyDescent="0.25">
      <c r="A1442" s="1">
        <f>COUNTIF($C$2:C1442,"Да")</f>
        <v>16</v>
      </c>
      <c r="B1442" s="45">
        <f t="shared" si="46"/>
        <v>46543</v>
      </c>
      <c r="C1442" s="42" t="str">
        <f>IF(ISERROR(VLOOKUP(B1442,'Aigen18-RF'!$C$3:$C$23,1,0)),"Нет","Да")</f>
        <v>Нет</v>
      </c>
      <c r="D1442" s="43">
        <f t="shared" si="45"/>
        <v>365</v>
      </c>
      <c r="E1442" s="44">
        <f>ROUND(('Все выпуски'!$L$3*'Все выпуски'!$L$6/100)/365*(B1442-IF(C1442="Нет",VLOOKUP(A1442,'Aigen18-RF'!$A$2:$C$23,3,0),VLOOKUP((A1442-1),'Aigen18-RF'!$A$2:$C$23,3,0))),2)</f>
        <v>1.32</v>
      </c>
      <c r="G1442" s="43">
        <f>COUNTIF(D1443:$D$1857,365)</f>
        <v>209</v>
      </c>
      <c r="H1442" s="43">
        <f>COUNTIF(D1443:$D$1857,366)</f>
        <v>206</v>
      </c>
    </row>
    <row r="1443" spans="1:8" x14ac:dyDescent="0.25">
      <c r="A1443" s="1">
        <f>COUNTIF($C$2:C1443,"Да")</f>
        <v>16</v>
      </c>
      <c r="B1443" s="45">
        <f t="shared" si="46"/>
        <v>46544</v>
      </c>
      <c r="C1443" s="42" t="str">
        <f>IF(ISERROR(VLOOKUP(B1443,'Aigen18-RF'!$C$3:$C$23,1,0)),"Нет","Да")</f>
        <v>Нет</v>
      </c>
      <c r="D1443" s="43">
        <f t="shared" si="45"/>
        <v>365</v>
      </c>
      <c r="E1443" s="44">
        <f>ROUND(('Все выпуски'!$L$3*'Все выпуски'!$L$6/100)/365*(B1443-IF(C1443="Нет",VLOOKUP(A1443,'Aigen18-RF'!$A$2:$C$23,3,0),VLOOKUP((A1443-1),'Aigen18-RF'!$A$2:$C$23,3,0))),2)</f>
        <v>1.42</v>
      </c>
      <c r="G1443" s="43">
        <f>COUNTIF(D1444:$D$1857,365)</f>
        <v>208</v>
      </c>
      <c r="H1443" s="43">
        <f>COUNTIF(D1444:$D$1857,366)</f>
        <v>206</v>
      </c>
    </row>
    <row r="1444" spans="1:8" x14ac:dyDescent="0.25">
      <c r="A1444" s="1">
        <f>COUNTIF($C$2:C1444,"Да")</f>
        <v>16</v>
      </c>
      <c r="B1444" s="45">
        <f t="shared" si="46"/>
        <v>46545</v>
      </c>
      <c r="C1444" s="42" t="str">
        <f>IF(ISERROR(VLOOKUP(B1444,'Aigen18-RF'!$C$3:$C$23,1,0)),"Нет","Да")</f>
        <v>Нет</v>
      </c>
      <c r="D1444" s="43">
        <f t="shared" si="45"/>
        <v>365</v>
      </c>
      <c r="E1444" s="44">
        <f>ROUND(('Все выпуски'!$L$3*'Все выпуски'!$L$6/100)/365*(B1444-IF(C1444="Нет",VLOOKUP(A1444,'Aigen18-RF'!$A$2:$C$23,3,0),VLOOKUP((A1444-1),'Aigen18-RF'!$A$2:$C$23,3,0))),2)</f>
        <v>1.53</v>
      </c>
      <c r="G1444" s="43">
        <f>COUNTIF(D1445:$D$1857,365)</f>
        <v>207</v>
      </c>
      <c r="H1444" s="43">
        <f>COUNTIF(D1445:$D$1857,366)</f>
        <v>206</v>
      </c>
    </row>
    <row r="1445" spans="1:8" x14ac:dyDescent="0.25">
      <c r="A1445" s="1">
        <f>COUNTIF($C$2:C1445,"Да")</f>
        <v>16</v>
      </c>
      <c r="B1445" s="45">
        <f t="shared" si="46"/>
        <v>46546</v>
      </c>
      <c r="C1445" s="42" t="str">
        <f>IF(ISERROR(VLOOKUP(B1445,'Aigen18-RF'!$C$3:$C$23,1,0)),"Нет","Да")</f>
        <v>Нет</v>
      </c>
      <c r="D1445" s="43">
        <f t="shared" si="45"/>
        <v>365</v>
      </c>
      <c r="E1445" s="44">
        <f>ROUND(('Все выпуски'!$L$3*'Все выпуски'!$L$6/100)/365*(B1445-IF(C1445="Нет",VLOOKUP(A1445,'Aigen18-RF'!$A$2:$C$23,3,0),VLOOKUP((A1445-1),'Aigen18-RF'!$A$2:$C$23,3,0))),2)</f>
        <v>1.64</v>
      </c>
      <c r="G1445" s="43">
        <f>COUNTIF(D1446:$D$1857,365)</f>
        <v>206</v>
      </c>
      <c r="H1445" s="43">
        <f>COUNTIF(D1446:$D$1857,366)</f>
        <v>206</v>
      </c>
    </row>
    <row r="1446" spans="1:8" x14ac:dyDescent="0.25">
      <c r="A1446" s="1">
        <f>COUNTIF($C$2:C1446,"Да")</f>
        <v>16</v>
      </c>
      <c r="B1446" s="45">
        <f t="shared" si="46"/>
        <v>46547</v>
      </c>
      <c r="C1446" s="42" t="str">
        <f>IF(ISERROR(VLOOKUP(B1446,'Aigen18-RF'!$C$3:$C$23,1,0)),"Нет","Да")</f>
        <v>Нет</v>
      </c>
      <c r="D1446" s="43">
        <f t="shared" si="45"/>
        <v>365</v>
      </c>
      <c r="E1446" s="44">
        <f>ROUND(('Все выпуски'!$L$3*'Все выпуски'!$L$6/100)/365*(B1446-IF(C1446="Нет",VLOOKUP(A1446,'Aigen18-RF'!$A$2:$C$23,3,0),VLOOKUP((A1446-1),'Aigen18-RF'!$A$2:$C$23,3,0))),2)</f>
        <v>1.75</v>
      </c>
      <c r="G1446" s="43">
        <f>COUNTIF(D1447:$D$1857,365)</f>
        <v>205</v>
      </c>
      <c r="H1446" s="43">
        <f>COUNTIF(D1447:$D$1857,366)</f>
        <v>206</v>
      </c>
    </row>
    <row r="1447" spans="1:8" x14ac:dyDescent="0.25">
      <c r="A1447" s="1">
        <f>COUNTIF($C$2:C1447,"Да")</f>
        <v>16</v>
      </c>
      <c r="B1447" s="45">
        <f t="shared" si="46"/>
        <v>46548</v>
      </c>
      <c r="C1447" s="42" t="str">
        <f>IF(ISERROR(VLOOKUP(B1447,'Aigen18-RF'!$C$3:$C$23,1,0)),"Нет","Да")</f>
        <v>Нет</v>
      </c>
      <c r="D1447" s="43">
        <f t="shared" si="45"/>
        <v>365</v>
      </c>
      <c r="E1447" s="44">
        <f>ROUND(('Все выпуски'!$L$3*'Все выпуски'!$L$6/100)/365*(B1447-IF(C1447="Нет",VLOOKUP(A1447,'Aigen18-RF'!$A$2:$C$23,3,0),VLOOKUP((A1447-1),'Aigen18-RF'!$A$2:$C$23,3,0))),2)</f>
        <v>1.86</v>
      </c>
      <c r="G1447" s="43">
        <f>COUNTIF(D1448:$D$1857,365)</f>
        <v>204</v>
      </c>
      <c r="H1447" s="43">
        <f>COUNTIF(D1448:$D$1857,366)</f>
        <v>206</v>
      </c>
    </row>
    <row r="1448" spans="1:8" x14ac:dyDescent="0.25">
      <c r="A1448" s="1">
        <f>COUNTIF($C$2:C1448,"Да")</f>
        <v>16</v>
      </c>
      <c r="B1448" s="45">
        <f t="shared" si="46"/>
        <v>46549</v>
      </c>
      <c r="C1448" s="42" t="str">
        <f>IF(ISERROR(VLOOKUP(B1448,'Aigen18-RF'!$C$3:$C$23,1,0)),"Нет","Да")</f>
        <v>Нет</v>
      </c>
      <c r="D1448" s="43">
        <f t="shared" si="45"/>
        <v>365</v>
      </c>
      <c r="E1448" s="44">
        <f>ROUND(('Все выпуски'!$L$3*'Все выпуски'!$L$6/100)/365*(B1448-IF(C1448="Нет",VLOOKUP(A1448,'Aigen18-RF'!$A$2:$C$23,3,0),VLOOKUP((A1448-1),'Aigen18-RF'!$A$2:$C$23,3,0))),2)</f>
        <v>1.97</v>
      </c>
      <c r="G1448" s="43">
        <f>COUNTIF(D1449:$D$1857,365)</f>
        <v>203</v>
      </c>
      <c r="H1448" s="43">
        <f>COUNTIF(D1449:$D$1857,366)</f>
        <v>206</v>
      </c>
    </row>
    <row r="1449" spans="1:8" x14ac:dyDescent="0.25">
      <c r="A1449" s="1">
        <f>COUNTIF($C$2:C1449,"Да")</f>
        <v>16</v>
      </c>
      <c r="B1449" s="45">
        <f t="shared" si="46"/>
        <v>46550</v>
      </c>
      <c r="C1449" s="42" t="str">
        <f>IF(ISERROR(VLOOKUP(B1449,'Aigen18-RF'!$C$3:$C$23,1,0)),"Нет","Да")</f>
        <v>Нет</v>
      </c>
      <c r="D1449" s="43">
        <f t="shared" si="45"/>
        <v>365</v>
      </c>
      <c r="E1449" s="44">
        <f>ROUND(('Все выпуски'!$L$3*'Все выпуски'!$L$6/100)/365*(B1449-IF(C1449="Нет",VLOOKUP(A1449,'Aigen18-RF'!$A$2:$C$23,3,0),VLOOKUP((A1449-1),'Aigen18-RF'!$A$2:$C$23,3,0))),2)</f>
        <v>2.08</v>
      </c>
      <c r="G1449" s="43">
        <f>COUNTIF(D1450:$D$1857,365)</f>
        <v>202</v>
      </c>
      <c r="H1449" s="43">
        <f>COUNTIF(D1450:$D$1857,366)</f>
        <v>206</v>
      </c>
    </row>
    <row r="1450" spans="1:8" x14ac:dyDescent="0.25">
      <c r="A1450" s="1">
        <f>COUNTIF($C$2:C1450,"Да")</f>
        <v>16</v>
      </c>
      <c r="B1450" s="45">
        <f t="shared" si="46"/>
        <v>46551</v>
      </c>
      <c r="C1450" s="42" t="str">
        <f>IF(ISERROR(VLOOKUP(B1450,'Aigen18-RF'!$C$3:$C$23,1,0)),"Нет","Да")</f>
        <v>Нет</v>
      </c>
      <c r="D1450" s="43">
        <f t="shared" si="45"/>
        <v>365</v>
      </c>
      <c r="E1450" s="44">
        <f>ROUND(('Все выпуски'!$L$3*'Все выпуски'!$L$6/100)/365*(B1450-IF(C1450="Нет",VLOOKUP(A1450,'Aigen18-RF'!$A$2:$C$23,3,0),VLOOKUP((A1450-1),'Aigen18-RF'!$A$2:$C$23,3,0))),2)</f>
        <v>2.19</v>
      </c>
      <c r="G1450" s="43">
        <f>COUNTIF(D1451:$D$1857,365)</f>
        <v>201</v>
      </c>
      <c r="H1450" s="43">
        <f>COUNTIF(D1451:$D$1857,366)</f>
        <v>206</v>
      </c>
    </row>
    <row r="1451" spans="1:8" x14ac:dyDescent="0.25">
      <c r="A1451" s="1">
        <f>COUNTIF($C$2:C1451,"Да")</f>
        <v>16</v>
      </c>
      <c r="B1451" s="45">
        <f t="shared" si="46"/>
        <v>46552</v>
      </c>
      <c r="C1451" s="42" t="str">
        <f>IF(ISERROR(VLOOKUP(B1451,'Aigen18-RF'!$C$3:$C$23,1,0)),"Нет","Да")</f>
        <v>Нет</v>
      </c>
      <c r="D1451" s="43">
        <f t="shared" si="45"/>
        <v>365</v>
      </c>
      <c r="E1451" s="44">
        <f>ROUND(('Все выпуски'!$L$3*'Все выпуски'!$L$6/100)/365*(B1451-IF(C1451="Нет",VLOOKUP(A1451,'Aigen18-RF'!$A$2:$C$23,3,0),VLOOKUP((A1451-1),'Aigen18-RF'!$A$2:$C$23,3,0))),2)</f>
        <v>2.2999999999999998</v>
      </c>
      <c r="G1451" s="43">
        <f>COUNTIF(D1452:$D$1857,365)</f>
        <v>200</v>
      </c>
      <c r="H1451" s="43">
        <f>COUNTIF(D1452:$D$1857,366)</f>
        <v>206</v>
      </c>
    </row>
    <row r="1452" spans="1:8" x14ac:dyDescent="0.25">
      <c r="A1452" s="1">
        <f>COUNTIF($C$2:C1452,"Да")</f>
        <v>16</v>
      </c>
      <c r="B1452" s="45">
        <f t="shared" si="46"/>
        <v>46553</v>
      </c>
      <c r="C1452" s="42" t="str">
        <f>IF(ISERROR(VLOOKUP(B1452,'Aigen18-RF'!$C$3:$C$23,1,0)),"Нет","Да")</f>
        <v>Нет</v>
      </c>
      <c r="D1452" s="43">
        <f t="shared" si="45"/>
        <v>365</v>
      </c>
      <c r="E1452" s="44">
        <f>ROUND(('Все выпуски'!$L$3*'Все выпуски'!$L$6/100)/365*(B1452-IF(C1452="Нет",VLOOKUP(A1452,'Aigen18-RF'!$A$2:$C$23,3,0),VLOOKUP((A1452-1),'Aigen18-RF'!$A$2:$C$23,3,0))),2)</f>
        <v>2.41</v>
      </c>
      <c r="G1452" s="43">
        <f>COUNTIF(D1453:$D$1857,365)</f>
        <v>199</v>
      </c>
      <c r="H1452" s="43">
        <f>COUNTIF(D1453:$D$1857,366)</f>
        <v>206</v>
      </c>
    </row>
    <row r="1453" spans="1:8" x14ac:dyDescent="0.25">
      <c r="A1453" s="1">
        <f>COUNTIF($C$2:C1453,"Да")</f>
        <v>16</v>
      </c>
      <c r="B1453" s="45">
        <f t="shared" si="46"/>
        <v>46554</v>
      </c>
      <c r="C1453" s="42" t="str">
        <f>IF(ISERROR(VLOOKUP(B1453,'Aigen18-RF'!$C$3:$C$23,1,0)),"Нет","Да")</f>
        <v>Нет</v>
      </c>
      <c r="D1453" s="43">
        <f t="shared" si="45"/>
        <v>365</v>
      </c>
      <c r="E1453" s="44">
        <f>ROUND(('Все выпуски'!$L$3*'Все выпуски'!$L$6/100)/365*(B1453-IF(C1453="Нет",VLOOKUP(A1453,'Aigen18-RF'!$A$2:$C$23,3,0),VLOOKUP((A1453-1),'Aigen18-RF'!$A$2:$C$23,3,0))),2)</f>
        <v>2.52</v>
      </c>
      <c r="G1453" s="43">
        <f>COUNTIF(D1454:$D$1857,365)</f>
        <v>198</v>
      </c>
      <c r="H1453" s="43">
        <f>COUNTIF(D1454:$D$1857,366)</f>
        <v>206</v>
      </c>
    </row>
    <row r="1454" spans="1:8" x14ac:dyDescent="0.25">
      <c r="A1454" s="1">
        <f>COUNTIF($C$2:C1454,"Да")</f>
        <v>16</v>
      </c>
      <c r="B1454" s="45">
        <f t="shared" si="46"/>
        <v>46555</v>
      </c>
      <c r="C1454" s="42" t="str">
        <f>IF(ISERROR(VLOOKUP(B1454,'Aigen18-RF'!$C$3:$C$23,1,0)),"Нет","Да")</f>
        <v>Нет</v>
      </c>
      <c r="D1454" s="43">
        <f t="shared" si="45"/>
        <v>365</v>
      </c>
      <c r="E1454" s="44">
        <f>ROUND(('Все выпуски'!$L$3*'Все выпуски'!$L$6/100)/365*(B1454-IF(C1454="Нет",VLOOKUP(A1454,'Aigen18-RF'!$A$2:$C$23,3,0),VLOOKUP((A1454-1),'Aigen18-RF'!$A$2:$C$23,3,0))),2)</f>
        <v>2.63</v>
      </c>
      <c r="G1454" s="43">
        <f>COUNTIF(D1455:$D$1857,365)</f>
        <v>197</v>
      </c>
      <c r="H1454" s="43">
        <f>COUNTIF(D1455:$D$1857,366)</f>
        <v>206</v>
      </c>
    </row>
    <row r="1455" spans="1:8" x14ac:dyDescent="0.25">
      <c r="A1455" s="1">
        <f>COUNTIF($C$2:C1455,"Да")</f>
        <v>16</v>
      </c>
      <c r="B1455" s="45">
        <f t="shared" si="46"/>
        <v>46556</v>
      </c>
      <c r="C1455" s="42" t="str">
        <f>IF(ISERROR(VLOOKUP(B1455,'Aigen18-RF'!$C$3:$C$23,1,0)),"Нет","Да")</f>
        <v>Нет</v>
      </c>
      <c r="D1455" s="43">
        <f t="shared" si="45"/>
        <v>365</v>
      </c>
      <c r="E1455" s="44">
        <f>ROUND(('Все выпуски'!$L$3*'Все выпуски'!$L$6/100)/365*(B1455-IF(C1455="Нет",VLOOKUP(A1455,'Aigen18-RF'!$A$2:$C$23,3,0),VLOOKUP((A1455-1),'Aigen18-RF'!$A$2:$C$23,3,0))),2)</f>
        <v>2.74</v>
      </c>
      <c r="G1455" s="43">
        <f>COUNTIF(D1456:$D$1857,365)</f>
        <v>196</v>
      </c>
      <c r="H1455" s="43">
        <f>COUNTIF(D1456:$D$1857,366)</f>
        <v>206</v>
      </c>
    </row>
    <row r="1456" spans="1:8" x14ac:dyDescent="0.25">
      <c r="A1456" s="1">
        <f>COUNTIF($C$2:C1456,"Да")</f>
        <v>16</v>
      </c>
      <c r="B1456" s="45">
        <f t="shared" si="46"/>
        <v>46557</v>
      </c>
      <c r="C1456" s="42" t="str">
        <f>IF(ISERROR(VLOOKUP(B1456,'Aigen18-RF'!$C$3:$C$23,1,0)),"Нет","Да")</f>
        <v>Нет</v>
      </c>
      <c r="D1456" s="43">
        <f t="shared" si="45"/>
        <v>365</v>
      </c>
      <c r="E1456" s="44">
        <f>ROUND(('Все выпуски'!$L$3*'Все выпуски'!$L$6/100)/365*(B1456-IF(C1456="Нет",VLOOKUP(A1456,'Aigen18-RF'!$A$2:$C$23,3,0),VLOOKUP((A1456-1),'Aigen18-RF'!$A$2:$C$23,3,0))),2)</f>
        <v>2.85</v>
      </c>
      <c r="G1456" s="43">
        <f>COUNTIF(D1457:$D$1857,365)</f>
        <v>195</v>
      </c>
      <c r="H1456" s="43">
        <f>COUNTIF(D1457:$D$1857,366)</f>
        <v>206</v>
      </c>
    </row>
    <row r="1457" spans="1:8" x14ac:dyDescent="0.25">
      <c r="A1457" s="1">
        <f>COUNTIF($C$2:C1457,"Да")</f>
        <v>16</v>
      </c>
      <c r="B1457" s="45">
        <f t="shared" si="46"/>
        <v>46558</v>
      </c>
      <c r="C1457" s="42" t="str">
        <f>IF(ISERROR(VLOOKUP(B1457,'Aigen18-RF'!$C$3:$C$23,1,0)),"Нет","Да")</f>
        <v>Нет</v>
      </c>
      <c r="D1457" s="43">
        <f t="shared" si="45"/>
        <v>365</v>
      </c>
      <c r="E1457" s="44">
        <f>ROUND(('Все выпуски'!$L$3*'Все выпуски'!$L$6/100)/365*(B1457-IF(C1457="Нет",VLOOKUP(A1457,'Aigen18-RF'!$A$2:$C$23,3,0),VLOOKUP((A1457-1),'Aigen18-RF'!$A$2:$C$23,3,0))),2)</f>
        <v>2.96</v>
      </c>
      <c r="G1457" s="43">
        <f>COUNTIF(D1458:$D$1857,365)</f>
        <v>194</v>
      </c>
      <c r="H1457" s="43">
        <f>COUNTIF(D1458:$D$1857,366)</f>
        <v>206</v>
      </c>
    </row>
    <row r="1458" spans="1:8" x14ac:dyDescent="0.25">
      <c r="A1458" s="1">
        <f>COUNTIF($C$2:C1458,"Да")</f>
        <v>16</v>
      </c>
      <c r="B1458" s="45">
        <f t="shared" si="46"/>
        <v>46559</v>
      </c>
      <c r="C1458" s="42" t="str">
        <f>IF(ISERROR(VLOOKUP(B1458,'Aigen18-RF'!$C$3:$C$23,1,0)),"Нет","Да")</f>
        <v>Нет</v>
      </c>
      <c r="D1458" s="43">
        <f t="shared" si="45"/>
        <v>365</v>
      </c>
      <c r="E1458" s="44">
        <f>ROUND(('Все выпуски'!$L$3*'Все выпуски'!$L$6/100)/365*(B1458-IF(C1458="Нет",VLOOKUP(A1458,'Aigen18-RF'!$A$2:$C$23,3,0),VLOOKUP((A1458-1),'Aigen18-RF'!$A$2:$C$23,3,0))),2)</f>
        <v>3.07</v>
      </c>
      <c r="G1458" s="43">
        <f>COUNTIF(D1459:$D$1857,365)</f>
        <v>193</v>
      </c>
      <c r="H1458" s="43">
        <f>COUNTIF(D1459:$D$1857,366)</f>
        <v>206</v>
      </c>
    </row>
    <row r="1459" spans="1:8" x14ac:dyDescent="0.25">
      <c r="A1459" s="1">
        <f>COUNTIF($C$2:C1459,"Да")</f>
        <v>16</v>
      </c>
      <c r="B1459" s="45">
        <f t="shared" si="46"/>
        <v>46560</v>
      </c>
      <c r="C1459" s="42" t="str">
        <f>IF(ISERROR(VLOOKUP(B1459,'Aigen18-RF'!$C$3:$C$23,1,0)),"Нет","Да")</f>
        <v>Нет</v>
      </c>
      <c r="D1459" s="43">
        <f t="shared" si="45"/>
        <v>365</v>
      </c>
      <c r="E1459" s="44">
        <f>ROUND(('Все выпуски'!$L$3*'Все выпуски'!$L$6/100)/365*(B1459-IF(C1459="Нет",VLOOKUP(A1459,'Aigen18-RF'!$A$2:$C$23,3,0),VLOOKUP((A1459-1),'Aigen18-RF'!$A$2:$C$23,3,0))),2)</f>
        <v>3.18</v>
      </c>
      <c r="G1459" s="43">
        <f>COUNTIF(D1460:$D$1857,365)</f>
        <v>192</v>
      </c>
      <c r="H1459" s="43">
        <f>COUNTIF(D1460:$D$1857,366)</f>
        <v>206</v>
      </c>
    </row>
    <row r="1460" spans="1:8" x14ac:dyDescent="0.25">
      <c r="A1460" s="1">
        <f>COUNTIF($C$2:C1460,"Да")</f>
        <v>16</v>
      </c>
      <c r="B1460" s="45">
        <f t="shared" si="46"/>
        <v>46561</v>
      </c>
      <c r="C1460" s="42" t="str">
        <f>IF(ISERROR(VLOOKUP(B1460,'Aigen18-RF'!$C$3:$C$23,1,0)),"Нет","Да")</f>
        <v>Нет</v>
      </c>
      <c r="D1460" s="43">
        <f t="shared" si="45"/>
        <v>365</v>
      </c>
      <c r="E1460" s="44">
        <f>ROUND(('Все выпуски'!$L$3*'Все выпуски'!$L$6/100)/365*(B1460-IF(C1460="Нет",VLOOKUP(A1460,'Aigen18-RF'!$A$2:$C$23,3,0),VLOOKUP((A1460-1),'Aigen18-RF'!$A$2:$C$23,3,0))),2)</f>
        <v>3.29</v>
      </c>
      <c r="G1460" s="43">
        <f>COUNTIF(D1461:$D$1857,365)</f>
        <v>191</v>
      </c>
      <c r="H1460" s="43">
        <f>COUNTIF(D1461:$D$1857,366)</f>
        <v>206</v>
      </c>
    </row>
    <row r="1461" spans="1:8" x14ac:dyDescent="0.25">
      <c r="A1461" s="1">
        <f>COUNTIF($C$2:C1461,"Да")</f>
        <v>16</v>
      </c>
      <c r="B1461" s="45">
        <f t="shared" si="46"/>
        <v>46562</v>
      </c>
      <c r="C1461" s="42" t="str">
        <f>IF(ISERROR(VLOOKUP(B1461,'Aigen18-RF'!$C$3:$C$23,1,0)),"Нет","Да")</f>
        <v>Нет</v>
      </c>
      <c r="D1461" s="43">
        <f t="shared" si="45"/>
        <v>365</v>
      </c>
      <c r="E1461" s="44">
        <f>ROUND(('Все выпуски'!$L$3*'Все выпуски'!$L$6/100)/365*(B1461-IF(C1461="Нет",VLOOKUP(A1461,'Aigen18-RF'!$A$2:$C$23,3,0),VLOOKUP((A1461-1),'Aigen18-RF'!$A$2:$C$23,3,0))),2)</f>
        <v>3.4</v>
      </c>
      <c r="G1461" s="43">
        <f>COUNTIF(D1462:$D$1857,365)</f>
        <v>190</v>
      </c>
      <c r="H1461" s="43">
        <f>COUNTIF(D1462:$D$1857,366)</f>
        <v>206</v>
      </c>
    </row>
    <row r="1462" spans="1:8" x14ac:dyDescent="0.25">
      <c r="A1462" s="1">
        <f>COUNTIF($C$2:C1462,"Да")</f>
        <v>16</v>
      </c>
      <c r="B1462" s="45">
        <f t="shared" si="46"/>
        <v>46563</v>
      </c>
      <c r="C1462" s="42" t="str">
        <f>IF(ISERROR(VLOOKUP(B1462,'Aigen18-RF'!$C$3:$C$23,1,0)),"Нет","Да")</f>
        <v>Нет</v>
      </c>
      <c r="D1462" s="43">
        <f t="shared" si="45"/>
        <v>365</v>
      </c>
      <c r="E1462" s="44">
        <f>ROUND(('Все выпуски'!$L$3*'Все выпуски'!$L$6/100)/365*(B1462-IF(C1462="Нет",VLOOKUP(A1462,'Aigen18-RF'!$A$2:$C$23,3,0),VLOOKUP((A1462-1),'Aigen18-RF'!$A$2:$C$23,3,0))),2)</f>
        <v>3.51</v>
      </c>
      <c r="G1462" s="43">
        <f>COUNTIF(D1463:$D$1857,365)</f>
        <v>189</v>
      </c>
      <c r="H1462" s="43">
        <f>COUNTIF(D1463:$D$1857,366)</f>
        <v>206</v>
      </c>
    </row>
    <row r="1463" spans="1:8" x14ac:dyDescent="0.25">
      <c r="A1463" s="1">
        <f>COUNTIF($C$2:C1463,"Да")</f>
        <v>16</v>
      </c>
      <c r="B1463" s="45">
        <f t="shared" si="46"/>
        <v>46564</v>
      </c>
      <c r="C1463" s="42" t="str">
        <f>IF(ISERROR(VLOOKUP(B1463,'Aigen18-RF'!$C$3:$C$23,1,0)),"Нет","Да")</f>
        <v>Нет</v>
      </c>
      <c r="D1463" s="43">
        <f t="shared" si="45"/>
        <v>365</v>
      </c>
      <c r="E1463" s="44">
        <f>ROUND(('Все выпуски'!$L$3*'Все выпуски'!$L$6/100)/365*(B1463-IF(C1463="Нет",VLOOKUP(A1463,'Aigen18-RF'!$A$2:$C$23,3,0),VLOOKUP((A1463-1),'Aigen18-RF'!$A$2:$C$23,3,0))),2)</f>
        <v>3.62</v>
      </c>
      <c r="G1463" s="43">
        <f>COUNTIF(D1464:$D$1857,365)</f>
        <v>188</v>
      </c>
      <c r="H1463" s="43">
        <f>COUNTIF(D1464:$D$1857,366)</f>
        <v>206</v>
      </c>
    </row>
    <row r="1464" spans="1:8" x14ac:dyDescent="0.25">
      <c r="A1464" s="1">
        <f>COUNTIF($C$2:C1464,"Да")</f>
        <v>16</v>
      </c>
      <c r="B1464" s="45">
        <f t="shared" si="46"/>
        <v>46565</v>
      </c>
      <c r="C1464" s="42" t="str">
        <f>IF(ISERROR(VLOOKUP(B1464,'Aigen18-RF'!$C$3:$C$23,1,0)),"Нет","Да")</f>
        <v>Нет</v>
      </c>
      <c r="D1464" s="43">
        <f t="shared" si="45"/>
        <v>365</v>
      </c>
      <c r="E1464" s="44">
        <f>ROUND(('Все выпуски'!$L$3*'Все выпуски'!$L$6/100)/365*(B1464-IF(C1464="Нет",VLOOKUP(A1464,'Aigen18-RF'!$A$2:$C$23,3,0),VLOOKUP((A1464-1),'Aigen18-RF'!$A$2:$C$23,3,0))),2)</f>
        <v>3.73</v>
      </c>
      <c r="G1464" s="43">
        <f>COUNTIF(D1465:$D$1857,365)</f>
        <v>187</v>
      </c>
      <c r="H1464" s="43">
        <f>COUNTIF(D1465:$D$1857,366)</f>
        <v>206</v>
      </c>
    </row>
    <row r="1465" spans="1:8" x14ac:dyDescent="0.25">
      <c r="A1465" s="1">
        <f>COUNTIF($C$2:C1465,"Да")</f>
        <v>16</v>
      </c>
      <c r="B1465" s="45">
        <f t="shared" si="46"/>
        <v>46566</v>
      </c>
      <c r="C1465" s="42" t="str">
        <f>IF(ISERROR(VLOOKUP(B1465,'Aigen18-RF'!$C$3:$C$23,1,0)),"Нет","Да")</f>
        <v>Нет</v>
      </c>
      <c r="D1465" s="43">
        <f t="shared" si="45"/>
        <v>365</v>
      </c>
      <c r="E1465" s="44">
        <f>ROUND(('Все выпуски'!$L$3*'Все выпуски'!$L$6/100)/365*(B1465-IF(C1465="Нет",VLOOKUP(A1465,'Aigen18-RF'!$A$2:$C$23,3,0),VLOOKUP((A1465-1),'Aigen18-RF'!$A$2:$C$23,3,0))),2)</f>
        <v>3.84</v>
      </c>
      <c r="G1465" s="43">
        <f>COUNTIF(D1466:$D$1857,365)</f>
        <v>186</v>
      </c>
      <c r="H1465" s="43">
        <f>COUNTIF(D1466:$D$1857,366)</f>
        <v>206</v>
      </c>
    </row>
    <row r="1466" spans="1:8" x14ac:dyDescent="0.25">
      <c r="A1466" s="1">
        <f>COUNTIF($C$2:C1466,"Да")</f>
        <v>16</v>
      </c>
      <c r="B1466" s="45">
        <f t="shared" si="46"/>
        <v>46567</v>
      </c>
      <c r="C1466" s="42" t="str">
        <f>IF(ISERROR(VLOOKUP(B1466,'Aigen18-RF'!$C$3:$C$23,1,0)),"Нет","Да")</f>
        <v>Нет</v>
      </c>
      <c r="D1466" s="43">
        <f t="shared" si="45"/>
        <v>365</v>
      </c>
      <c r="E1466" s="44">
        <f>ROUND(('Все выпуски'!$L$3*'Все выпуски'!$L$6/100)/365*(B1466-IF(C1466="Нет",VLOOKUP(A1466,'Aigen18-RF'!$A$2:$C$23,3,0),VLOOKUP((A1466-1),'Aigen18-RF'!$A$2:$C$23,3,0))),2)</f>
        <v>3.95</v>
      </c>
      <c r="G1466" s="43">
        <f>COUNTIF(D1467:$D$1857,365)</f>
        <v>185</v>
      </c>
      <c r="H1466" s="43">
        <f>COUNTIF(D1467:$D$1857,366)</f>
        <v>206</v>
      </c>
    </row>
    <row r="1467" spans="1:8" x14ac:dyDescent="0.25">
      <c r="A1467" s="1">
        <f>COUNTIF($C$2:C1467,"Да")</f>
        <v>16</v>
      </c>
      <c r="B1467" s="45">
        <f t="shared" si="46"/>
        <v>46568</v>
      </c>
      <c r="C1467" s="42" t="str">
        <f>IF(ISERROR(VLOOKUP(B1467,'Aigen18-RF'!$C$3:$C$23,1,0)),"Нет","Да")</f>
        <v>Нет</v>
      </c>
      <c r="D1467" s="43">
        <f t="shared" si="45"/>
        <v>365</v>
      </c>
      <c r="E1467" s="44">
        <f>ROUND(('Все выпуски'!$L$3*'Все выпуски'!$L$6/100)/365*(B1467-IF(C1467="Нет",VLOOKUP(A1467,'Aigen18-RF'!$A$2:$C$23,3,0),VLOOKUP((A1467-1),'Aigen18-RF'!$A$2:$C$23,3,0))),2)</f>
        <v>4.05</v>
      </c>
      <c r="G1467" s="43">
        <f>COUNTIF(D1468:$D$1857,365)</f>
        <v>184</v>
      </c>
      <c r="H1467" s="43">
        <f>COUNTIF(D1468:$D$1857,366)</f>
        <v>206</v>
      </c>
    </row>
    <row r="1468" spans="1:8" x14ac:dyDescent="0.25">
      <c r="A1468" s="1">
        <f>COUNTIF($C$2:C1468,"Да")</f>
        <v>16</v>
      </c>
      <c r="B1468" s="45">
        <f t="shared" si="46"/>
        <v>46569</v>
      </c>
      <c r="C1468" s="42" t="str">
        <f>IF(ISERROR(VLOOKUP(B1468,'Aigen18-RF'!$C$3:$C$23,1,0)),"Нет","Да")</f>
        <v>Нет</v>
      </c>
      <c r="D1468" s="43">
        <f t="shared" si="45"/>
        <v>365</v>
      </c>
      <c r="E1468" s="44">
        <f>ROUND(('Все выпуски'!$L$3*'Все выпуски'!$L$6/100)/365*(B1468-IF(C1468="Нет",VLOOKUP(A1468,'Aigen18-RF'!$A$2:$C$23,3,0),VLOOKUP((A1468-1),'Aigen18-RF'!$A$2:$C$23,3,0))),2)</f>
        <v>4.16</v>
      </c>
      <c r="G1468" s="43">
        <f>COUNTIF(D1469:$D$1857,365)</f>
        <v>183</v>
      </c>
      <c r="H1468" s="43">
        <f>COUNTIF(D1469:$D$1857,366)</f>
        <v>206</v>
      </c>
    </row>
    <row r="1469" spans="1:8" x14ac:dyDescent="0.25">
      <c r="A1469" s="1">
        <f>COUNTIF($C$2:C1469,"Да")</f>
        <v>16</v>
      </c>
      <c r="B1469" s="45">
        <f t="shared" si="46"/>
        <v>46570</v>
      </c>
      <c r="C1469" s="42" t="str">
        <f>IF(ISERROR(VLOOKUP(B1469,'Aigen18-RF'!$C$3:$C$23,1,0)),"Нет","Да")</f>
        <v>Нет</v>
      </c>
      <c r="D1469" s="43">
        <f t="shared" si="45"/>
        <v>365</v>
      </c>
      <c r="E1469" s="44">
        <f>ROUND(('Все выпуски'!$L$3*'Все выпуски'!$L$6/100)/365*(B1469-IF(C1469="Нет",VLOOKUP(A1469,'Aigen18-RF'!$A$2:$C$23,3,0),VLOOKUP((A1469-1),'Aigen18-RF'!$A$2:$C$23,3,0))),2)</f>
        <v>4.2699999999999996</v>
      </c>
      <c r="G1469" s="43">
        <f>COUNTIF(D1470:$D$1857,365)</f>
        <v>182</v>
      </c>
      <c r="H1469" s="43">
        <f>COUNTIF(D1470:$D$1857,366)</f>
        <v>206</v>
      </c>
    </row>
    <row r="1470" spans="1:8" x14ac:dyDescent="0.25">
      <c r="A1470" s="1">
        <f>COUNTIF($C$2:C1470,"Да")</f>
        <v>16</v>
      </c>
      <c r="B1470" s="45">
        <f t="shared" si="46"/>
        <v>46571</v>
      </c>
      <c r="C1470" s="42" t="str">
        <f>IF(ISERROR(VLOOKUP(B1470,'Aigen18-RF'!$C$3:$C$23,1,0)),"Нет","Да")</f>
        <v>Нет</v>
      </c>
      <c r="D1470" s="43">
        <f t="shared" si="45"/>
        <v>365</v>
      </c>
      <c r="E1470" s="44">
        <f>ROUND(('Все выпуски'!$L$3*'Все выпуски'!$L$6/100)/365*(B1470-IF(C1470="Нет",VLOOKUP(A1470,'Aigen18-RF'!$A$2:$C$23,3,0),VLOOKUP((A1470-1),'Aigen18-RF'!$A$2:$C$23,3,0))),2)</f>
        <v>4.38</v>
      </c>
      <c r="G1470" s="43">
        <f>COUNTIF(D1471:$D$1857,365)</f>
        <v>181</v>
      </c>
      <c r="H1470" s="43">
        <f>COUNTIF(D1471:$D$1857,366)</f>
        <v>206</v>
      </c>
    </row>
    <row r="1471" spans="1:8" x14ac:dyDescent="0.25">
      <c r="A1471" s="1">
        <f>COUNTIF($C$2:C1471,"Да")</f>
        <v>16</v>
      </c>
      <c r="B1471" s="45">
        <f t="shared" si="46"/>
        <v>46572</v>
      </c>
      <c r="C1471" s="42" t="str">
        <f>IF(ISERROR(VLOOKUP(B1471,'Aigen18-RF'!$C$3:$C$23,1,0)),"Нет","Да")</f>
        <v>Нет</v>
      </c>
      <c r="D1471" s="43">
        <f t="shared" si="45"/>
        <v>365</v>
      </c>
      <c r="E1471" s="44">
        <f>ROUND(('Все выпуски'!$L$3*'Все выпуски'!$L$6/100)/365*(B1471-IF(C1471="Нет",VLOOKUP(A1471,'Aigen18-RF'!$A$2:$C$23,3,0),VLOOKUP((A1471-1),'Aigen18-RF'!$A$2:$C$23,3,0))),2)</f>
        <v>4.49</v>
      </c>
      <c r="G1471" s="43">
        <f>COUNTIF(D1472:$D$1857,365)</f>
        <v>180</v>
      </c>
      <c r="H1471" s="43">
        <f>COUNTIF(D1472:$D$1857,366)</f>
        <v>206</v>
      </c>
    </row>
    <row r="1472" spans="1:8" x14ac:dyDescent="0.25">
      <c r="A1472" s="1">
        <f>COUNTIF($C$2:C1472,"Да")</f>
        <v>16</v>
      </c>
      <c r="B1472" s="45">
        <f t="shared" si="46"/>
        <v>46573</v>
      </c>
      <c r="C1472" s="42" t="str">
        <f>IF(ISERROR(VLOOKUP(B1472,'Aigen18-RF'!$C$3:$C$23,1,0)),"Нет","Да")</f>
        <v>Нет</v>
      </c>
      <c r="D1472" s="43">
        <f t="shared" si="45"/>
        <v>365</v>
      </c>
      <c r="E1472" s="44">
        <f>ROUND(('Все выпуски'!$L$3*'Все выпуски'!$L$6/100)/365*(B1472-IF(C1472="Нет",VLOOKUP(A1472,'Aigen18-RF'!$A$2:$C$23,3,0),VLOOKUP((A1472-1),'Aigen18-RF'!$A$2:$C$23,3,0))),2)</f>
        <v>4.5999999999999996</v>
      </c>
      <c r="G1472" s="43">
        <f>COUNTIF(D1473:$D$1857,365)</f>
        <v>179</v>
      </c>
      <c r="H1472" s="43">
        <f>COUNTIF(D1473:$D$1857,366)</f>
        <v>206</v>
      </c>
    </row>
    <row r="1473" spans="1:8" x14ac:dyDescent="0.25">
      <c r="A1473" s="1">
        <f>COUNTIF($C$2:C1473,"Да")</f>
        <v>16</v>
      </c>
      <c r="B1473" s="45">
        <f t="shared" si="46"/>
        <v>46574</v>
      </c>
      <c r="C1473" s="42" t="str">
        <f>IF(ISERROR(VLOOKUP(B1473,'Aigen18-RF'!$C$3:$C$23,1,0)),"Нет","Да")</f>
        <v>Нет</v>
      </c>
      <c r="D1473" s="43">
        <f t="shared" si="45"/>
        <v>365</v>
      </c>
      <c r="E1473" s="44">
        <f>ROUND(('Все выпуски'!$L$3*'Все выпуски'!$L$6/100)/365*(B1473-IF(C1473="Нет",VLOOKUP(A1473,'Aigen18-RF'!$A$2:$C$23,3,0),VLOOKUP((A1473-1),'Aigen18-RF'!$A$2:$C$23,3,0))),2)</f>
        <v>4.71</v>
      </c>
      <c r="G1473" s="43">
        <f>COUNTIF(D1474:$D$1857,365)</f>
        <v>178</v>
      </c>
      <c r="H1473" s="43">
        <f>COUNTIF(D1474:$D$1857,366)</f>
        <v>206</v>
      </c>
    </row>
    <row r="1474" spans="1:8" x14ac:dyDescent="0.25">
      <c r="A1474" s="1">
        <f>COUNTIF($C$2:C1474,"Да")</f>
        <v>16</v>
      </c>
      <c r="B1474" s="45">
        <f t="shared" si="46"/>
        <v>46575</v>
      </c>
      <c r="C1474" s="42" t="str">
        <f>IF(ISERROR(VLOOKUP(B1474,'Aigen18-RF'!$C$3:$C$23,1,0)),"Нет","Да")</f>
        <v>Нет</v>
      </c>
      <c r="D1474" s="43">
        <f t="shared" si="45"/>
        <v>365</v>
      </c>
      <c r="E1474" s="44">
        <f>ROUND(('Все выпуски'!$L$3*'Все выпуски'!$L$6/100)/365*(B1474-IF(C1474="Нет",VLOOKUP(A1474,'Aigen18-RF'!$A$2:$C$23,3,0),VLOOKUP((A1474-1),'Aigen18-RF'!$A$2:$C$23,3,0))),2)</f>
        <v>4.82</v>
      </c>
      <c r="G1474" s="43">
        <f>COUNTIF(D1475:$D$1857,365)</f>
        <v>177</v>
      </c>
      <c r="H1474" s="43">
        <f>COUNTIF(D1475:$D$1857,366)</f>
        <v>206</v>
      </c>
    </row>
    <row r="1475" spans="1:8" x14ac:dyDescent="0.25">
      <c r="A1475" s="1">
        <f>COUNTIF($C$2:C1475,"Да")</f>
        <v>16</v>
      </c>
      <c r="B1475" s="45">
        <f t="shared" si="46"/>
        <v>46576</v>
      </c>
      <c r="C1475" s="42" t="str">
        <f>IF(ISERROR(VLOOKUP(B1475,'Aigen18-RF'!$C$3:$C$23,1,0)),"Нет","Да")</f>
        <v>Нет</v>
      </c>
      <c r="D1475" s="43">
        <f t="shared" ref="D1475:D1538" si="47">IF(MOD(YEAR(B1475),4)=0,366,365)</f>
        <v>365</v>
      </c>
      <c r="E1475" s="44">
        <f>ROUND(('Все выпуски'!$L$3*'Все выпуски'!$L$6/100)/365*(B1475-IF(C1475="Нет",VLOOKUP(A1475,'Aigen18-RF'!$A$2:$C$23,3,0),VLOOKUP((A1475-1),'Aigen18-RF'!$A$2:$C$23,3,0))),2)</f>
        <v>4.93</v>
      </c>
      <c r="G1475" s="43">
        <f>COUNTIF(D1476:$D$1857,365)</f>
        <v>176</v>
      </c>
      <c r="H1475" s="43">
        <f>COUNTIF(D1476:$D$1857,366)</f>
        <v>206</v>
      </c>
    </row>
    <row r="1476" spans="1:8" x14ac:dyDescent="0.25">
      <c r="A1476" s="1">
        <f>COUNTIF($C$2:C1476,"Да")</f>
        <v>16</v>
      </c>
      <c r="B1476" s="45">
        <f t="shared" si="46"/>
        <v>46577</v>
      </c>
      <c r="C1476" s="42" t="str">
        <f>IF(ISERROR(VLOOKUP(B1476,'Aigen18-RF'!$C$3:$C$23,1,0)),"Нет","Да")</f>
        <v>Нет</v>
      </c>
      <c r="D1476" s="43">
        <f t="shared" si="47"/>
        <v>365</v>
      </c>
      <c r="E1476" s="44">
        <f>ROUND(('Все выпуски'!$L$3*'Все выпуски'!$L$6/100)/365*(B1476-IF(C1476="Нет",VLOOKUP(A1476,'Aigen18-RF'!$A$2:$C$23,3,0),VLOOKUP((A1476-1),'Aigen18-RF'!$A$2:$C$23,3,0))),2)</f>
        <v>5.04</v>
      </c>
      <c r="G1476" s="43">
        <f>COUNTIF(D1477:$D$1857,365)</f>
        <v>175</v>
      </c>
      <c r="H1476" s="43">
        <f>COUNTIF(D1477:$D$1857,366)</f>
        <v>206</v>
      </c>
    </row>
    <row r="1477" spans="1:8" x14ac:dyDescent="0.25">
      <c r="A1477" s="1">
        <f>COUNTIF($C$2:C1477,"Да")</f>
        <v>16</v>
      </c>
      <c r="B1477" s="45">
        <f t="shared" si="46"/>
        <v>46578</v>
      </c>
      <c r="C1477" s="42" t="str">
        <f>IF(ISERROR(VLOOKUP(B1477,'Aigen18-RF'!$C$3:$C$23,1,0)),"Нет","Да")</f>
        <v>Нет</v>
      </c>
      <c r="D1477" s="43">
        <f t="shared" si="47"/>
        <v>365</v>
      </c>
      <c r="E1477" s="44">
        <f>ROUND(('Все выпуски'!$L$3*'Все выпуски'!$L$6/100)/365*(B1477-IF(C1477="Нет",VLOOKUP(A1477,'Aigen18-RF'!$A$2:$C$23,3,0),VLOOKUP((A1477-1),'Aigen18-RF'!$A$2:$C$23,3,0))),2)</f>
        <v>5.15</v>
      </c>
      <c r="G1477" s="43">
        <f>COUNTIF(D1478:$D$1857,365)</f>
        <v>174</v>
      </c>
      <c r="H1477" s="43">
        <f>COUNTIF(D1478:$D$1857,366)</f>
        <v>206</v>
      </c>
    </row>
    <row r="1478" spans="1:8" x14ac:dyDescent="0.25">
      <c r="A1478" s="1">
        <f>COUNTIF($C$2:C1478,"Да")</f>
        <v>16</v>
      </c>
      <c r="B1478" s="45">
        <f t="shared" si="46"/>
        <v>46579</v>
      </c>
      <c r="C1478" s="42" t="str">
        <f>IF(ISERROR(VLOOKUP(B1478,'Aigen18-RF'!$C$3:$C$23,1,0)),"Нет","Да")</f>
        <v>Нет</v>
      </c>
      <c r="D1478" s="43">
        <f t="shared" si="47"/>
        <v>365</v>
      </c>
      <c r="E1478" s="44">
        <f>ROUND(('Все выпуски'!$L$3*'Все выпуски'!$L$6/100)/365*(B1478-IF(C1478="Нет",VLOOKUP(A1478,'Aigen18-RF'!$A$2:$C$23,3,0),VLOOKUP((A1478-1),'Aigen18-RF'!$A$2:$C$23,3,0))),2)</f>
        <v>5.26</v>
      </c>
      <c r="G1478" s="43">
        <f>COUNTIF(D1479:$D$1857,365)</f>
        <v>173</v>
      </c>
      <c r="H1478" s="43">
        <f>COUNTIF(D1479:$D$1857,366)</f>
        <v>206</v>
      </c>
    </row>
    <row r="1479" spans="1:8" x14ac:dyDescent="0.25">
      <c r="A1479" s="1">
        <f>COUNTIF($C$2:C1479,"Да")</f>
        <v>16</v>
      </c>
      <c r="B1479" s="45">
        <f t="shared" si="46"/>
        <v>46580</v>
      </c>
      <c r="C1479" s="42" t="str">
        <f>IF(ISERROR(VLOOKUP(B1479,'Aigen18-RF'!$C$3:$C$23,1,0)),"Нет","Да")</f>
        <v>Нет</v>
      </c>
      <c r="D1479" s="43">
        <f t="shared" si="47"/>
        <v>365</v>
      </c>
      <c r="E1479" s="44">
        <f>ROUND(('Все выпуски'!$L$3*'Все выпуски'!$L$6/100)/365*(B1479-IF(C1479="Нет",VLOOKUP(A1479,'Aigen18-RF'!$A$2:$C$23,3,0),VLOOKUP((A1479-1),'Aigen18-RF'!$A$2:$C$23,3,0))),2)</f>
        <v>5.37</v>
      </c>
      <c r="G1479" s="43">
        <f>COUNTIF(D1480:$D$1857,365)</f>
        <v>172</v>
      </c>
      <c r="H1479" s="43">
        <f>COUNTIF(D1480:$D$1857,366)</f>
        <v>206</v>
      </c>
    </row>
    <row r="1480" spans="1:8" x14ac:dyDescent="0.25">
      <c r="A1480" s="1">
        <f>COUNTIF($C$2:C1480,"Да")</f>
        <v>16</v>
      </c>
      <c r="B1480" s="45">
        <f t="shared" si="46"/>
        <v>46581</v>
      </c>
      <c r="C1480" s="42" t="str">
        <f>IF(ISERROR(VLOOKUP(B1480,'Aigen18-RF'!$C$3:$C$23,1,0)),"Нет","Да")</f>
        <v>Нет</v>
      </c>
      <c r="D1480" s="43">
        <f t="shared" si="47"/>
        <v>365</v>
      </c>
      <c r="E1480" s="44">
        <f>ROUND(('Все выпуски'!$L$3*'Все выпуски'!$L$6/100)/365*(B1480-IF(C1480="Нет",VLOOKUP(A1480,'Aigen18-RF'!$A$2:$C$23,3,0),VLOOKUP((A1480-1),'Aigen18-RF'!$A$2:$C$23,3,0))),2)</f>
        <v>5.48</v>
      </c>
      <c r="G1480" s="43">
        <f>COUNTIF(D1481:$D$1857,365)</f>
        <v>171</v>
      </c>
      <c r="H1480" s="43">
        <f>COUNTIF(D1481:$D$1857,366)</f>
        <v>206</v>
      </c>
    </row>
    <row r="1481" spans="1:8" x14ac:dyDescent="0.25">
      <c r="A1481" s="1">
        <f>COUNTIF($C$2:C1481,"Да")</f>
        <v>16</v>
      </c>
      <c r="B1481" s="45">
        <f t="shared" si="46"/>
        <v>46582</v>
      </c>
      <c r="C1481" s="42" t="str">
        <f>IF(ISERROR(VLOOKUP(B1481,'Aigen18-RF'!$C$3:$C$23,1,0)),"Нет","Да")</f>
        <v>Нет</v>
      </c>
      <c r="D1481" s="43">
        <f t="shared" si="47"/>
        <v>365</v>
      </c>
      <c r="E1481" s="44">
        <f>ROUND(('Все выпуски'!$L$3*'Все выпуски'!$L$6/100)/365*(B1481-IF(C1481="Нет",VLOOKUP(A1481,'Aigen18-RF'!$A$2:$C$23,3,0),VLOOKUP((A1481-1),'Aigen18-RF'!$A$2:$C$23,3,0))),2)</f>
        <v>5.59</v>
      </c>
      <c r="G1481" s="43">
        <f>COUNTIF(D1482:$D$1857,365)</f>
        <v>170</v>
      </c>
      <c r="H1481" s="43">
        <f>COUNTIF(D1482:$D$1857,366)</f>
        <v>206</v>
      </c>
    </row>
    <row r="1482" spans="1:8" x14ac:dyDescent="0.25">
      <c r="A1482" s="1">
        <f>COUNTIF($C$2:C1482,"Да")</f>
        <v>16</v>
      </c>
      <c r="B1482" s="45">
        <f t="shared" si="46"/>
        <v>46583</v>
      </c>
      <c r="C1482" s="42" t="str">
        <f>IF(ISERROR(VLOOKUP(B1482,'Aigen18-RF'!$C$3:$C$23,1,0)),"Нет","Да")</f>
        <v>Нет</v>
      </c>
      <c r="D1482" s="43">
        <f t="shared" si="47"/>
        <v>365</v>
      </c>
      <c r="E1482" s="44">
        <f>ROUND(('Все выпуски'!$L$3*'Все выпуски'!$L$6/100)/365*(B1482-IF(C1482="Нет",VLOOKUP(A1482,'Aigen18-RF'!$A$2:$C$23,3,0),VLOOKUP((A1482-1),'Aigen18-RF'!$A$2:$C$23,3,0))),2)</f>
        <v>5.7</v>
      </c>
      <c r="G1482" s="43">
        <f>COUNTIF(D1483:$D$1857,365)</f>
        <v>169</v>
      </c>
      <c r="H1482" s="43">
        <f>COUNTIF(D1483:$D$1857,366)</f>
        <v>206</v>
      </c>
    </row>
    <row r="1483" spans="1:8" x14ac:dyDescent="0.25">
      <c r="A1483" s="1">
        <f>COUNTIF($C$2:C1483,"Да")</f>
        <v>16</v>
      </c>
      <c r="B1483" s="45">
        <f t="shared" si="46"/>
        <v>46584</v>
      </c>
      <c r="C1483" s="42" t="str">
        <f>IF(ISERROR(VLOOKUP(B1483,'Aigen18-RF'!$C$3:$C$23,1,0)),"Нет","Да")</f>
        <v>Нет</v>
      </c>
      <c r="D1483" s="43">
        <f t="shared" si="47"/>
        <v>365</v>
      </c>
      <c r="E1483" s="44">
        <f>ROUND(('Все выпуски'!$L$3*'Все выпуски'!$L$6/100)/365*(B1483-IF(C1483="Нет",VLOOKUP(A1483,'Aigen18-RF'!$A$2:$C$23,3,0),VLOOKUP((A1483-1),'Aigen18-RF'!$A$2:$C$23,3,0))),2)</f>
        <v>5.81</v>
      </c>
      <c r="G1483" s="43">
        <f>COUNTIF(D1484:$D$1857,365)</f>
        <v>168</v>
      </c>
      <c r="H1483" s="43">
        <f>COUNTIF(D1484:$D$1857,366)</f>
        <v>206</v>
      </c>
    </row>
    <row r="1484" spans="1:8" x14ac:dyDescent="0.25">
      <c r="A1484" s="1">
        <f>COUNTIF($C$2:C1484,"Да")</f>
        <v>16</v>
      </c>
      <c r="B1484" s="45">
        <f t="shared" ref="B1484:B1547" si="48">B1483+1</f>
        <v>46585</v>
      </c>
      <c r="C1484" s="42" t="str">
        <f>IF(ISERROR(VLOOKUP(B1484,'Aigen18-RF'!$C$3:$C$23,1,0)),"Нет","Да")</f>
        <v>Нет</v>
      </c>
      <c r="D1484" s="43">
        <f t="shared" si="47"/>
        <v>365</v>
      </c>
      <c r="E1484" s="44">
        <f>ROUND(('Все выпуски'!$L$3*'Все выпуски'!$L$6/100)/365*(B1484-IF(C1484="Нет",VLOOKUP(A1484,'Aigen18-RF'!$A$2:$C$23,3,0),VLOOKUP((A1484-1),'Aigen18-RF'!$A$2:$C$23,3,0))),2)</f>
        <v>5.92</v>
      </c>
      <c r="G1484" s="43">
        <f>COUNTIF(D1485:$D$1857,365)</f>
        <v>167</v>
      </c>
      <c r="H1484" s="43">
        <f>COUNTIF(D1485:$D$1857,366)</f>
        <v>206</v>
      </c>
    </row>
    <row r="1485" spans="1:8" x14ac:dyDescent="0.25">
      <c r="A1485" s="1">
        <f>COUNTIF($C$2:C1485,"Да")</f>
        <v>16</v>
      </c>
      <c r="B1485" s="45">
        <f t="shared" si="48"/>
        <v>46586</v>
      </c>
      <c r="C1485" s="42" t="str">
        <f>IF(ISERROR(VLOOKUP(B1485,'Aigen18-RF'!$C$3:$C$23,1,0)),"Нет","Да")</f>
        <v>Нет</v>
      </c>
      <c r="D1485" s="43">
        <f t="shared" si="47"/>
        <v>365</v>
      </c>
      <c r="E1485" s="44">
        <f>ROUND(('Все выпуски'!$L$3*'Все выпуски'!$L$6/100)/365*(B1485-IF(C1485="Нет",VLOOKUP(A1485,'Aigen18-RF'!$A$2:$C$23,3,0),VLOOKUP((A1485-1),'Aigen18-RF'!$A$2:$C$23,3,0))),2)</f>
        <v>6.03</v>
      </c>
      <c r="G1485" s="43">
        <f>COUNTIF(D1486:$D$1857,365)</f>
        <v>166</v>
      </c>
      <c r="H1485" s="43">
        <f>COUNTIF(D1486:$D$1857,366)</f>
        <v>206</v>
      </c>
    </row>
    <row r="1486" spans="1:8" x14ac:dyDescent="0.25">
      <c r="A1486" s="1">
        <f>COUNTIF($C$2:C1486,"Да")</f>
        <v>16</v>
      </c>
      <c r="B1486" s="45">
        <f t="shared" si="48"/>
        <v>46587</v>
      </c>
      <c r="C1486" s="42" t="str">
        <f>IF(ISERROR(VLOOKUP(B1486,'Aigen18-RF'!$C$3:$C$23,1,0)),"Нет","Да")</f>
        <v>Нет</v>
      </c>
      <c r="D1486" s="43">
        <f t="shared" si="47"/>
        <v>365</v>
      </c>
      <c r="E1486" s="44">
        <f>ROUND(('Все выпуски'!$L$3*'Все выпуски'!$L$6/100)/365*(B1486-IF(C1486="Нет",VLOOKUP(A1486,'Aigen18-RF'!$A$2:$C$23,3,0),VLOOKUP((A1486-1),'Aigen18-RF'!$A$2:$C$23,3,0))),2)</f>
        <v>6.14</v>
      </c>
      <c r="G1486" s="43">
        <f>COUNTIF(D1487:$D$1857,365)</f>
        <v>165</v>
      </c>
      <c r="H1486" s="43">
        <f>COUNTIF(D1487:$D$1857,366)</f>
        <v>206</v>
      </c>
    </row>
    <row r="1487" spans="1:8" x14ac:dyDescent="0.25">
      <c r="A1487" s="1">
        <f>COUNTIF($C$2:C1487,"Да")</f>
        <v>16</v>
      </c>
      <c r="B1487" s="45">
        <f t="shared" si="48"/>
        <v>46588</v>
      </c>
      <c r="C1487" s="42" t="str">
        <f>IF(ISERROR(VLOOKUP(B1487,'Aigen18-RF'!$C$3:$C$23,1,0)),"Нет","Да")</f>
        <v>Нет</v>
      </c>
      <c r="D1487" s="43">
        <f t="shared" si="47"/>
        <v>365</v>
      </c>
      <c r="E1487" s="44">
        <f>ROUND(('Все выпуски'!$L$3*'Все выпуски'!$L$6/100)/365*(B1487-IF(C1487="Нет",VLOOKUP(A1487,'Aigen18-RF'!$A$2:$C$23,3,0),VLOOKUP((A1487-1),'Aigen18-RF'!$A$2:$C$23,3,0))),2)</f>
        <v>6.25</v>
      </c>
      <c r="G1487" s="43">
        <f>COUNTIF(D1488:$D$1857,365)</f>
        <v>164</v>
      </c>
      <c r="H1487" s="43">
        <f>COUNTIF(D1488:$D$1857,366)</f>
        <v>206</v>
      </c>
    </row>
    <row r="1488" spans="1:8" x14ac:dyDescent="0.25">
      <c r="A1488" s="1">
        <f>COUNTIF($C$2:C1488,"Да")</f>
        <v>16</v>
      </c>
      <c r="B1488" s="45">
        <f t="shared" si="48"/>
        <v>46589</v>
      </c>
      <c r="C1488" s="42" t="str">
        <f>IF(ISERROR(VLOOKUP(B1488,'Aigen18-RF'!$C$3:$C$23,1,0)),"Нет","Да")</f>
        <v>Нет</v>
      </c>
      <c r="D1488" s="43">
        <f t="shared" si="47"/>
        <v>365</v>
      </c>
      <c r="E1488" s="44">
        <f>ROUND(('Все выпуски'!$L$3*'Все выпуски'!$L$6/100)/365*(B1488-IF(C1488="Нет",VLOOKUP(A1488,'Aigen18-RF'!$A$2:$C$23,3,0),VLOOKUP((A1488-1),'Aigen18-RF'!$A$2:$C$23,3,0))),2)</f>
        <v>6.36</v>
      </c>
      <c r="G1488" s="43">
        <f>COUNTIF(D1489:$D$1857,365)</f>
        <v>163</v>
      </c>
      <c r="H1488" s="43">
        <f>COUNTIF(D1489:$D$1857,366)</f>
        <v>206</v>
      </c>
    </row>
    <row r="1489" spans="1:8" x14ac:dyDescent="0.25">
      <c r="A1489" s="1">
        <f>COUNTIF($C$2:C1489,"Да")</f>
        <v>16</v>
      </c>
      <c r="B1489" s="45">
        <f t="shared" si="48"/>
        <v>46590</v>
      </c>
      <c r="C1489" s="42" t="str">
        <f>IF(ISERROR(VLOOKUP(B1489,'Aigen18-RF'!$C$3:$C$23,1,0)),"Нет","Да")</f>
        <v>Нет</v>
      </c>
      <c r="D1489" s="43">
        <f t="shared" si="47"/>
        <v>365</v>
      </c>
      <c r="E1489" s="44">
        <f>ROUND(('Все выпуски'!$L$3*'Все выпуски'!$L$6/100)/365*(B1489-IF(C1489="Нет",VLOOKUP(A1489,'Aigen18-RF'!$A$2:$C$23,3,0),VLOOKUP((A1489-1),'Aigen18-RF'!$A$2:$C$23,3,0))),2)</f>
        <v>6.47</v>
      </c>
      <c r="G1489" s="43">
        <f>COUNTIF(D1490:$D$1857,365)</f>
        <v>162</v>
      </c>
      <c r="H1489" s="43">
        <f>COUNTIF(D1490:$D$1857,366)</f>
        <v>206</v>
      </c>
    </row>
    <row r="1490" spans="1:8" x14ac:dyDescent="0.25">
      <c r="A1490" s="1">
        <f>COUNTIF($C$2:C1490,"Да")</f>
        <v>16</v>
      </c>
      <c r="B1490" s="45">
        <f t="shared" si="48"/>
        <v>46591</v>
      </c>
      <c r="C1490" s="42" t="str">
        <f>IF(ISERROR(VLOOKUP(B1490,'Aigen18-RF'!$C$3:$C$23,1,0)),"Нет","Да")</f>
        <v>Нет</v>
      </c>
      <c r="D1490" s="43">
        <f t="shared" si="47"/>
        <v>365</v>
      </c>
      <c r="E1490" s="44">
        <f>ROUND(('Все выпуски'!$L$3*'Все выпуски'!$L$6/100)/365*(B1490-IF(C1490="Нет",VLOOKUP(A1490,'Aigen18-RF'!$A$2:$C$23,3,0),VLOOKUP((A1490-1),'Aigen18-RF'!$A$2:$C$23,3,0))),2)</f>
        <v>6.58</v>
      </c>
      <c r="G1490" s="43">
        <f>COUNTIF(D1491:$D$1857,365)</f>
        <v>161</v>
      </c>
      <c r="H1490" s="43">
        <f>COUNTIF(D1491:$D$1857,366)</f>
        <v>206</v>
      </c>
    </row>
    <row r="1491" spans="1:8" x14ac:dyDescent="0.25">
      <c r="A1491" s="1">
        <f>COUNTIF($C$2:C1491,"Да")</f>
        <v>16</v>
      </c>
      <c r="B1491" s="45">
        <f t="shared" si="48"/>
        <v>46592</v>
      </c>
      <c r="C1491" s="42" t="str">
        <f>IF(ISERROR(VLOOKUP(B1491,'Aigen18-RF'!$C$3:$C$23,1,0)),"Нет","Да")</f>
        <v>Нет</v>
      </c>
      <c r="D1491" s="43">
        <f t="shared" si="47"/>
        <v>365</v>
      </c>
      <c r="E1491" s="44">
        <f>ROUND(('Все выпуски'!$L$3*'Все выпуски'!$L$6/100)/365*(B1491-IF(C1491="Нет",VLOOKUP(A1491,'Aigen18-RF'!$A$2:$C$23,3,0),VLOOKUP((A1491-1),'Aigen18-RF'!$A$2:$C$23,3,0))),2)</f>
        <v>6.68</v>
      </c>
      <c r="G1491" s="43">
        <f>COUNTIF(D1492:$D$1857,365)</f>
        <v>160</v>
      </c>
      <c r="H1491" s="43">
        <f>COUNTIF(D1492:$D$1857,366)</f>
        <v>206</v>
      </c>
    </row>
    <row r="1492" spans="1:8" x14ac:dyDescent="0.25">
      <c r="A1492" s="1">
        <f>COUNTIF($C$2:C1492,"Да")</f>
        <v>16</v>
      </c>
      <c r="B1492" s="45">
        <f t="shared" si="48"/>
        <v>46593</v>
      </c>
      <c r="C1492" s="42" t="str">
        <f>IF(ISERROR(VLOOKUP(B1492,'Aigen18-RF'!$C$3:$C$23,1,0)),"Нет","Да")</f>
        <v>Нет</v>
      </c>
      <c r="D1492" s="43">
        <f t="shared" si="47"/>
        <v>365</v>
      </c>
      <c r="E1492" s="44">
        <f>ROUND(('Все выпуски'!$L$3*'Все выпуски'!$L$6/100)/365*(B1492-IF(C1492="Нет",VLOOKUP(A1492,'Aigen18-RF'!$A$2:$C$23,3,0),VLOOKUP((A1492-1),'Aigen18-RF'!$A$2:$C$23,3,0))),2)</f>
        <v>6.79</v>
      </c>
      <c r="G1492" s="43">
        <f>COUNTIF(D1493:$D$1857,365)</f>
        <v>159</v>
      </c>
      <c r="H1492" s="43">
        <f>COUNTIF(D1493:$D$1857,366)</f>
        <v>206</v>
      </c>
    </row>
    <row r="1493" spans="1:8" x14ac:dyDescent="0.25">
      <c r="A1493" s="1">
        <f>COUNTIF($C$2:C1493,"Да")</f>
        <v>16</v>
      </c>
      <c r="B1493" s="45">
        <f t="shared" si="48"/>
        <v>46594</v>
      </c>
      <c r="C1493" s="42" t="str">
        <f>IF(ISERROR(VLOOKUP(B1493,'Aigen18-RF'!$C$3:$C$23,1,0)),"Нет","Да")</f>
        <v>Нет</v>
      </c>
      <c r="D1493" s="43">
        <f t="shared" si="47"/>
        <v>365</v>
      </c>
      <c r="E1493" s="44">
        <f>ROUND(('Все выпуски'!$L$3*'Все выпуски'!$L$6/100)/365*(B1493-IF(C1493="Нет",VLOOKUP(A1493,'Aigen18-RF'!$A$2:$C$23,3,0),VLOOKUP((A1493-1),'Aigen18-RF'!$A$2:$C$23,3,0))),2)</f>
        <v>6.9</v>
      </c>
      <c r="G1493" s="43">
        <f>COUNTIF(D1494:$D$1857,365)</f>
        <v>158</v>
      </c>
      <c r="H1493" s="43">
        <f>COUNTIF(D1494:$D$1857,366)</f>
        <v>206</v>
      </c>
    </row>
    <row r="1494" spans="1:8" x14ac:dyDescent="0.25">
      <c r="A1494" s="1">
        <f>COUNTIF($C$2:C1494,"Да")</f>
        <v>16</v>
      </c>
      <c r="B1494" s="45">
        <f t="shared" si="48"/>
        <v>46595</v>
      </c>
      <c r="C1494" s="42" t="str">
        <f>IF(ISERROR(VLOOKUP(B1494,'Aigen18-RF'!$C$3:$C$23,1,0)),"Нет","Да")</f>
        <v>Нет</v>
      </c>
      <c r="D1494" s="43">
        <f t="shared" si="47"/>
        <v>365</v>
      </c>
      <c r="E1494" s="44">
        <f>ROUND(('Все выпуски'!$L$3*'Все выпуски'!$L$6/100)/365*(B1494-IF(C1494="Нет",VLOOKUP(A1494,'Aigen18-RF'!$A$2:$C$23,3,0),VLOOKUP((A1494-1),'Aigen18-RF'!$A$2:$C$23,3,0))),2)</f>
        <v>7.01</v>
      </c>
      <c r="G1494" s="43">
        <f>COUNTIF(D1495:$D$1857,365)</f>
        <v>157</v>
      </c>
      <c r="H1494" s="43">
        <f>COUNTIF(D1495:$D$1857,366)</f>
        <v>206</v>
      </c>
    </row>
    <row r="1495" spans="1:8" x14ac:dyDescent="0.25">
      <c r="A1495" s="1">
        <f>COUNTIF($C$2:C1495,"Да")</f>
        <v>16</v>
      </c>
      <c r="B1495" s="45">
        <f t="shared" si="48"/>
        <v>46596</v>
      </c>
      <c r="C1495" s="42" t="str">
        <f>IF(ISERROR(VLOOKUP(B1495,'Aigen18-RF'!$C$3:$C$23,1,0)),"Нет","Да")</f>
        <v>Нет</v>
      </c>
      <c r="D1495" s="43">
        <f t="shared" si="47"/>
        <v>365</v>
      </c>
      <c r="E1495" s="44">
        <f>ROUND(('Все выпуски'!$L$3*'Все выпуски'!$L$6/100)/365*(B1495-IF(C1495="Нет",VLOOKUP(A1495,'Aigen18-RF'!$A$2:$C$23,3,0),VLOOKUP((A1495-1),'Aigen18-RF'!$A$2:$C$23,3,0))),2)</f>
        <v>7.12</v>
      </c>
      <c r="G1495" s="43">
        <f>COUNTIF(D1496:$D$1857,365)</f>
        <v>156</v>
      </c>
      <c r="H1495" s="43">
        <f>COUNTIF(D1496:$D$1857,366)</f>
        <v>206</v>
      </c>
    </row>
    <row r="1496" spans="1:8" x14ac:dyDescent="0.25">
      <c r="A1496" s="1">
        <f>COUNTIF($C$2:C1496,"Да")</f>
        <v>16</v>
      </c>
      <c r="B1496" s="45">
        <f t="shared" si="48"/>
        <v>46597</v>
      </c>
      <c r="C1496" s="42" t="str">
        <f>IF(ISERROR(VLOOKUP(B1496,'Aigen18-RF'!$C$3:$C$23,1,0)),"Нет","Да")</f>
        <v>Нет</v>
      </c>
      <c r="D1496" s="43">
        <f t="shared" si="47"/>
        <v>365</v>
      </c>
      <c r="E1496" s="44">
        <f>ROUND(('Все выпуски'!$L$3*'Все выпуски'!$L$6/100)/365*(B1496-IF(C1496="Нет",VLOOKUP(A1496,'Aigen18-RF'!$A$2:$C$23,3,0),VLOOKUP((A1496-1),'Aigen18-RF'!$A$2:$C$23,3,0))),2)</f>
        <v>7.23</v>
      </c>
      <c r="G1496" s="43">
        <f>COUNTIF(D1497:$D$1857,365)</f>
        <v>155</v>
      </c>
      <c r="H1496" s="43">
        <f>COUNTIF(D1497:$D$1857,366)</f>
        <v>206</v>
      </c>
    </row>
    <row r="1497" spans="1:8" x14ac:dyDescent="0.25">
      <c r="A1497" s="1">
        <f>COUNTIF($C$2:C1497,"Да")</f>
        <v>16</v>
      </c>
      <c r="B1497" s="45">
        <f t="shared" si="48"/>
        <v>46598</v>
      </c>
      <c r="C1497" s="42" t="str">
        <f>IF(ISERROR(VLOOKUP(B1497,'Aigen18-RF'!$C$3:$C$23,1,0)),"Нет","Да")</f>
        <v>Нет</v>
      </c>
      <c r="D1497" s="43">
        <f t="shared" si="47"/>
        <v>365</v>
      </c>
      <c r="E1497" s="44">
        <f>ROUND(('Все выпуски'!$L$3*'Все выпуски'!$L$6/100)/365*(B1497-IF(C1497="Нет",VLOOKUP(A1497,'Aigen18-RF'!$A$2:$C$23,3,0),VLOOKUP((A1497-1),'Aigen18-RF'!$A$2:$C$23,3,0))),2)</f>
        <v>7.34</v>
      </c>
      <c r="G1497" s="43">
        <f>COUNTIF(D1498:$D$1857,365)</f>
        <v>154</v>
      </c>
      <c r="H1497" s="43">
        <f>COUNTIF(D1498:$D$1857,366)</f>
        <v>206</v>
      </c>
    </row>
    <row r="1498" spans="1:8" x14ac:dyDescent="0.25">
      <c r="A1498" s="1">
        <f>COUNTIF($C$2:C1498,"Да")</f>
        <v>16</v>
      </c>
      <c r="B1498" s="45">
        <f t="shared" si="48"/>
        <v>46599</v>
      </c>
      <c r="C1498" s="42" t="str">
        <f>IF(ISERROR(VLOOKUP(B1498,'Aigen18-RF'!$C$3:$C$23,1,0)),"Нет","Да")</f>
        <v>Нет</v>
      </c>
      <c r="D1498" s="43">
        <f t="shared" si="47"/>
        <v>365</v>
      </c>
      <c r="E1498" s="44">
        <f>ROUND(('Все выпуски'!$L$3*'Все выпуски'!$L$6/100)/365*(B1498-IF(C1498="Нет",VLOOKUP(A1498,'Aigen18-RF'!$A$2:$C$23,3,0),VLOOKUP((A1498-1),'Aigen18-RF'!$A$2:$C$23,3,0))),2)</f>
        <v>7.45</v>
      </c>
      <c r="G1498" s="43">
        <f>COUNTIF(D1499:$D$1857,365)</f>
        <v>153</v>
      </c>
      <c r="H1498" s="43">
        <f>COUNTIF(D1499:$D$1857,366)</f>
        <v>206</v>
      </c>
    </row>
    <row r="1499" spans="1:8" x14ac:dyDescent="0.25">
      <c r="A1499" s="1">
        <f>COUNTIF($C$2:C1499,"Да")</f>
        <v>16</v>
      </c>
      <c r="B1499" s="45">
        <f t="shared" si="48"/>
        <v>46600</v>
      </c>
      <c r="C1499" s="42" t="str">
        <f>IF(ISERROR(VLOOKUP(B1499,'Aigen18-RF'!$C$3:$C$23,1,0)),"Нет","Да")</f>
        <v>Нет</v>
      </c>
      <c r="D1499" s="43">
        <f t="shared" si="47"/>
        <v>365</v>
      </c>
      <c r="E1499" s="44">
        <f>ROUND(('Все выпуски'!$L$3*'Все выпуски'!$L$6/100)/365*(B1499-IF(C1499="Нет",VLOOKUP(A1499,'Aigen18-RF'!$A$2:$C$23,3,0),VLOOKUP((A1499-1),'Aigen18-RF'!$A$2:$C$23,3,0))),2)</f>
        <v>7.56</v>
      </c>
      <c r="G1499" s="43">
        <f>COUNTIF(D1500:$D$1857,365)</f>
        <v>152</v>
      </c>
      <c r="H1499" s="43">
        <f>COUNTIF(D1500:$D$1857,366)</f>
        <v>206</v>
      </c>
    </row>
    <row r="1500" spans="1:8" x14ac:dyDescent="0.25">
      <c r="A1500" s="1">
        <f>COUNTIF($C$2:C1500,"Да")</f>
        <v>16</v>
      </c>
      <c r="B1500" s="45">
        <f t="shared" si="48"/>
        <v>46601</v>
      </c>
      <c r="C1500" s="42" t="str">
        <f>IF(ISERROR(VLOOKUP(B1500,'Aigen18-RF'!$C$3:$C$23,1,0)),"Нет","Да")</f>
        <v>Нет</v>
      </c>
      <c r="D1500" s="43">
        <f t="shared" si="47"/>
        <v>365</v>
      </c>
      <c r="E1500" s="44">
        <f>ROUND(('Все выпуски'!$L$3*'Все выпуски'!$L$6/100)/365*(B1500-IF(C1500="Нет",VLOOKUP(A1500,'Aigen18-RF'!$A$2:$C$23,3,0),VLOOKUP((A1500-1),'Aigen18-RF'!$A$2:$C$23,3,0))),2)</f>
        <v>7.67</v>
      </c>
      <c r="G1500" s="43">
        <f>COUNTIF(D1501:$D$1857,365)</f>
        <v>151</v>
      </c>
      <c r="H1500" s="43">
        <f>COUNTIF(D1501:$D$1857,366)</f>
        <v>206</v>
      </c>
    </row>
    <row r="1501" spans="1:8" x14ac:dyDescent="0.25">
      <c r="A1501" s="1">
        <f>COUNTIF($C$2:C1501,"Да")</f>
        <v>16</v>
      </c>
      <c r="B1501" s="45">
        <f t="shared" si="48"/>
        <v>46602</v>
      </c>
      <c r="C1501" s="42" t="str">
        <f>IF(ISERROR(VLOOKUP(B1501,'Aigen18-RF'!$C$3:$C$23,1,0)),"Нет","Да")</f>
        <v>Нет</v>
      </c>
      <c r="D1501" s="43">
        <f t="shared" si="47"/>
        <v>365</v>
      </c>
      <c r="E1501" s="44">
        <f>ROUND(('Все выпуски'!$L$3*'Все выпуски'!$L$6/100)/365*(B1501-IF(C1501="Нет",VLOOKUP(A1501,'Aigen18-RF'!$A$2:$C$23,3,0),VLOOKUP((A1501-1),'Aigen18-RF'!$A$2:$C$23,3,0))),2)</f>
        <v>7.78</v>
      </c>
      <c r="G1501" s="43">
        <f>COUNTIF(D1502:$D$1857,365)</f>
        <v>150</v>
      </c>
      <c r="H1501" s="43">
        <f>COUNTIF(D1502:$D$1857,366)</f>
        <v>206</v>
      </c>
    </row>
    <row r="1502" spans="1:8" x14ac:dyDescent="0.25">
      <c r="A1502" s="1">
        <f>COUNTIF($C$2:C1502,"Да")</f>
        <v>16</v>
      </c>
      <c r="B1502" s="45">
        <f t="shared" si="48"/>
        <v>46603</v>
      </c>
      <c r="C1502" s="42" t="str">
        <f>IF(ISERROR(VLOOKUP(B1502,'Aigen18-RF'!$C$3:$C$23,1,0)),"Нет","Да")</f>
        <v>Нет</v>
      </c>
      <c r="D1502" s="43">
        <f t="shared" si="47"/>
        <v>365</v>
      </c>
      <c r="E1502" s="44">
        <f>ROUND(('Все выпуски'!$L$3*'Все выпуски'!$L$6/100)/365*(B1502-IF(C1502="Нет",VLOOKUP(A1502,'Aigen18-RF'!$A$2:$C$23,3,0),VLOOKUP((A1502-1),'Aigen18-RF'!$A$2:$C$23,3,0))),2)</f>
        <v>7.89</v>
      </c>
      <c r="G1502" s="43">
        <f>COUNTIF(D1503:$D$1857,365)</f>
        <v>149</v>
      </c>
      <c r="H1502" s="43">
        <f>COUNTIF(D1503:$D$1857,366)</f>
        <v>206</v>
      </c>
    </row>
    <row r="1503" spans="1:8" x14ac:dyDescent="0.25">
      <c r="A1503" s="1">
        <f>COUNTIF($C$2:C1503,"Да")</f>
        <v>16</v>
      </c>
      <c r="B1503" s="45">
        <f t="shared" si="48"/>
        <v>46604</v>
      </c>
      <c r="C1503" s="42" t="str">
        <f>IF(ISERROR(VLOOKUP(B1503,'Aigen18-RF'!$C$3:$C$23,1,0)),"Нет","Да")</f>
        <v>Нет</v>
      </c>
      <c r="D1503" s="43">
        <f t="shared" si="47"/>
        <v>365</v>
      </c>
      <c r="E1503" s="44">
        <f>ROUND(('Все выпуски'!$L$3*'Все выпуски'!$L$6/100)/365*(B1503-IF(C1503="Нет",VLOOKUP(A1503,'Aigen18-RF'!$A$2:$C$23,3,0),VLOOKUP((A1503-1),'Aigen18-RF'!$A$2:$C$23,3,0))),2)</f>
        <v>8</v>
      </c>
      <c r="G1503" s="43">
        <f>COUNTIF(D1504:$D$1857,365)</f>
        <v>148</v>
      </c>
      <c r="H1503" s="43">
        <f>COUNTIF(D1504:$D$1857,366)</f>
        <v>206</v>
      </c>
    </row>
    <row r="1504" spans="1:8" x14ac:dyDescent="0.25">
      <c r="A1504" s="1">
        <f>COUNTIF($C$2:C1504,"Да")</f>
        <v>16</v>
      </c>
      <c r="B1504" s="45">
        <f t="shared" si="48"/>
        <v>46605</v>
      </c>
      <c r="C1504" s="42" t="str">
        <f>IF(ISERROR(VLOOKUP(B1504,'Aigen18-RF'!$C$3:$C$23,1,0)),"Нет","Да")</f>
        <v>Нет</v>
      </c>
      <c r="D1504" s="43">
        <f t="shared" si="47"/>
        <v>365</v>
      </c>
      <c r="E1504" s="44">
        <f>ROUND(('Все выпуски'!$L$3*'Все выпуски'!$L$6/100)/365*(B1504-IF(C1504="Нет",VLOOKUP(A1504,'Aigen18-RF'!$A$2:$C$23,3,0),VLOOKUP((A1504-1),'Aigen18-RF'!$A$2:$C$23,3,0))),2)</f>
        <v>8.11</v>
      </c>
      <c r="G1504" s="43">
        <f>COUNTIF(D1505:$D$1857,365)</f>
        <v>147</v>
      </c>
      <c r="H1504" s="43">
        <f>COUNTIF(D1505:$D$1857,366)</f>
        <v>206</v>
      </c>
    </row>
    <row r="1505" spans="1:8" x14ac:dyDescent="0.25">
      <c r="A1505" s="1">
        <f>COUNTIF($C$2:C1505,"Да")</f>
        <v>16</v>
      </c>
      <c r="B1505" s="45">
        <f t="shared" si="48"/>
        <v>46606</v>
      </c>
      <c r="C1505" s="42" t="str">
        <f>IF(ISERROR(VLOOKUP(B1505,'Aigen18-RF'!$C$3:$C$23,1,0)),"Нет","Да")</f>
        <v>Нет</v>
      </c>
      <c r="D1505" s="43">
        <f t="shared" si="47"/>
        <v>365</v>
      </c>
      <c r="E1505" s="44">
        <f>ROUND(('Все выпуски'!$L$3*'Все выпуски'!$L$6/100)/365*(B1505-IF(C1505="Нет",VLOOKUP(A1505,'Aigen18-RF'!$A$2:$C$23,3,0),VLOOKUP((A1505-1),'Aigen18-RF'!$A$2:$C$23,3,0))),2)</f>
        <v>8.2200000000000006</v>
      </c>
      <c r="G1505" s="43">
        <f>COUNTIF(D1506:$D$1857,365)</f>
        <v>146</v>
      </c>
      <c r="H1505" s="43">
        <f>COUNTIF(D1506:$D$1857,366)</f>
        <v>206</v>
      </c>
    </row>
    <row r="1506" spans="1:8" x14ac:dyDescent="0.25">
      <c r="A1506" s="1">
        <f>COUNTIF($C$2:C1506,"Да")</f>
        <v>16</v>
      </c>
      <c r="B1506" s="45">
        <f t="shared" si="48"/>
        <v>46607</v>
      </c>
      <c r="C1506" s="42" t="str">
        <f>IF(ISERROR(VLOOKUP(B1506,'Aigen18-RF'!$C$3:$C$23,1,0)),"Нет","Да")</f>
        <v>Нет</v>
      </c>
      <c r="D1506" s="43">
        <f t="shared" si="47"/>
        <v>365</v>
      </c>
      <c r="E1506" s="44">
        <f>ROUND(('Все выпуски'!$L$3*'Все выпуски'!$L$6/100)/365*(B1506-IF(C1506="Нет",VLOOKUP(A1506,'Aigen18-RF'!$A$2:$C$23,3,0),VLOOKUP((A1506-1),'Aigen18-RF'!$A$2:$C$23,3,0))),2)</f>
        <v>8.33</v>
      </c>
      <c r="G1506" s="43">
        <f>COUNTIF(D1507:$D$1857,365)</f>
        <v>145</v>
      </c>
      <c r="H1506" s="43">
        <f>COUNTIF(D1507:$D$1857,366)</f>
        <v>206</v>
      </c>
    </row>
    <row r="1507" spans="1:8" x14ac:dyDescent="0.25">
      <c r="A1507" s="1">
        <f>COUNTIF($C$2:C1507,"Да")</f>
        <v>16</v>
      </c>
      <c r="B1507" s="45">
        <f t="shared" si="48"/>
        <v>46608</v>
      </c>
      <c r="C1507" s="42" t="str">
        <f>IF(ISERROR(VLOOKUP(B1507,'Aigen18-RF'!$C$3:$C$23,1,0)),"Нет","Да")</f>
        <v>Нет</v>
      </c>
      <c r="D1507" s="43">
        <f t="shared" si="47"/>
        <v>365</v>
      </c>
      <c r="E1507" s="44">
        <f>ROUND(('Все выпуски'!$L$3*'Все выпуски'!$L$6/100)/365*(B1507-IF(C1507="Нет",VLOOKUP(A1507,'Aigen18-RF'!$A$2:$C$23,3,0),VLOOKUP((A1507-1),'Aigen18-RF'!$A$2:$C$23,3,0))),2)</f>
        <v>8.44</v>
      </c>
      <c r="G1507" s="43">
        <f>COUNTIF(D1508:$D$1857,365)</f>
        <v>144</v>
      </c>
      <c r="H1507" s="43">
        <f>COUNTIF(D1508:$D$1857,366)</f>
        <v>206</v>
      </c>
    </row>
    <row r="1508" spans="1:8" x14ac:dyDescent="0.25">
      <c r="A1508" s="1">
        <f>COUNTIF($C$2:C1508,"Да")</f>
        <v>16</v>
      </c>
      <c r="B1508" s="45">
        <f t="shared" si="48"/>
        <v>46609</v>
      </c>
      <c r="C1508" s="42" t="str">
        <f>IF(ISERROR(VLOOKUP(B1508,'Aigen18-RF'!$C$3:$C$23,1,0)),"Нет","Да")</f>
        <v>Нет</v>
      </c>
      <c r="D1508" s="43">
        <f t="shared" si="47"/>
        <v>365</v>
      </c>
      <c r="E1508" s="44">
        <f>ROUND(('Все выпуски'!$L$3*'Все выпуски'!$L$6/100)/365*(B1508-IF(C1508="Нет",VLOOKUP(A1508,'Aigen18-RF'!$A$2:$C$23,3,0),VLOOKUP((A1508-1),'Aigen18-RF'!$A$2:$C$23,3,0))),2)</f>
        <v>8.5500000000000007</v>
      </c>
      <c r="G1508" s="43">
        <f>COUNTIF(D1509:$D$1857,365)</f>
        <v>143</v>
      </c>
      <c r="H1508" s="43">
        <f>COUNTIF(D1509:$D$1857,366)</f>
        <v>206</v>
      </c>
    </row>
    <row r="1509" spans="1:8" x14ac:dyDescent="0.25">
      <c r="A1509" s="1">
        <f>COUNTIF($C$2:C1509,"Да")</f>
        <v>16</v>
      </c>
      <c r="B1509" s="45">
        <f t="shared" si="48"/>
        <v>46610</v>
      </c>
      <c r="C1509" s="42" t="str">
        <f>IF(ISERROR(VLOOKUP(B1509,'Aigen18-RF'!$C$3:$C$23,1,0)),"Нет","Да")</f>
        <v>Нет</v>
      </c>
      <c r="D1509" s="43">
        <f t="shared" si="47"/>
        <v>365</v>
      </c>
      <c r="E1509" s="44">
        <f>ROUND(('Все выпуски'!$L$3*'Все выпуски'!$L$6/100)/365*(B1509-IF(C1509="Нет",VLOOKUP(A1509,'Aigen18-RF'!$A$2:$C$23,3,0),VLOOKUP((A1509-1),'Aigen18-RF'!$A$2:$C$23,3,0))),2)</f>
        <v>8.66</v>
      </c>
      <c r="G1509" s="43">
        <f>COUNTIF(D1510:$D$1857,365)</f>
        <v>142</v>
      </c>
      <c r="H1509" s="43">
        <f>COUNTIF(D1510:$D$1857,366)</f>
        <v>206</v>
      </c>
    </row>
    <row r="1510" spans="1:8" x14ac:dyDescent="0.25">
      <c r="A1510" s="1">
        <f>COUNTIF($C$2:C1510,"Да")</f>
        <v>16</v>
      </c>
      <c r="B1510" s="45">
        <f t="shared" si="48"/>
        <v>46611</v>
      </c>
      <c r="C1510" s="42" t="str">
        <f>IF(ISERROR(VLOOKUP(B1510,'Aigen18-RF'!$C$3:$C$23,1,0)),"Нет","Да")</f>
        <v>Нет</v>
      </c>
      <c r="D1510" s="43">
        <f t="shared" si="47"/>
        <v>365</v>
      </c>
      <c r="E1510" s="44">
        <f>ROUND(('Все выпуски'!$L$3*'Все выпуски'!$L$6/100)/365*(B1510-IF(C1510="Нет",VLOOKUP(A1510,'Aigen18-RF'!$A$2:$C$23,3,0),VLOOKUP((A1510-1),'Aigen18-RF'!$A$2:$C$23,3,0))),2)</f>
        <v>8.77</v>
      </c>
      <c r="G1510" s="43">
        <f>COUNTIF(D1511:$D$1857,365)</f>
        <v>141</v>
      </c>
      <c r="H1510" s="43">
        <f>COUNTIF(D1511:$D$1857,366)</f>
        <v>206</v>
      </c>
    </row>
    <row r="1511" spans="1:8" x14ac:dyDescent="0.25">
      <c r="A1511" s="1">
        <f>COUNTIF($C$2:C1511,"Да")</f>
        <v>16</v>
      </c>
      <c r="B1511" s="45">
        <f t="shared" si="48"/>
        <v>46612</v>
      </c>
      <c r="C1511" s="42" t="str">
        <f>IF(ISERROR(VLOOKUP(B1511,'Aigen18-RF'!$C$3:$C$23,1,0)),"Нет","Да")</f>
        <v>Нет</v>
      </c>
      <c r="D1511" s="43">
        <f t="shared" si="47"/>
        <v>365</v>
      </c>
      <c r="E1511" s="44">
        <f>ROUND(('Все выпуски'!$L$3*'Все выпуски'!$L$6/100)/365*(B1511-IF(C1511="Нет",VLOOKUP(A1511,'Aigen18-RF'!$A$2:$C$23,3,0),VLOOKUP((A1511-1),'Aigen18-RF'!$A$2:$C$23,3,0))),2)</f>
        <v>8.8800000000000008</v>
      </c>
      <c r="G1511" s="43">
        <f>COUNTIF(D1512:$D$1857,365)</f>
        <v>140</v>
      </c>
      <c r="H1511" s="43">
        <f>COUNTIF(D1512:$D$1857,366)</f>
        <v>206</v>
      </c>
    </row>
    <row r="1512" spans="1:8" x14ac:dyDescent="0.25">
      <c r="A1512" s="1">
        <f>COUNTIF($C$2:C1512,"Да")</f>
        <v>16</v>
      </c>
      <c r="B1512" s="45">
        <f t="shared" si="48"/>
        <v>46613</v>
      </c>
      <c r="C1512" s="42" t="str">
        <f>IF(ISERROR(VLOOKUP(B1512,'Aigen18-RF'!$C$3:$C$23,1,0)),"Нет","Да")</f>
        <v>Нет</v>
      </c>
      <c r="D1512" s="43">
        <f t="shared" si="47"/>
        <v>365</v>
      </c>
      <c r="E1512" s="44">
        <f>ROUND(('Все выпуски'!$L$3*'Все выпуски'!$L$6/100)/365*(B1512-IF(C1512="Нет",VLOOKUP(A1512,'Aigen18-RF'!$A$2:$C$23,3,0),VLOOKUP((A1512-1),'Aigen18-RF'!$A$2:$C$23,3,0))),2)</f>
        <v>8.99</v>
      </c>
      <c r="G1512" s="43">
        <f>COUNTIF(D1513:$D$1857,365)</f>
        <v>139</v>
      </c>
      <c r="H1512" s="43">
        <f>COUNTIF(D1513:$D$1857,366)</f>
        <v>206</v>
      </c>
    </row>
    <row r="1513" spans="1:8" x14ac:dyDescent="0.25">
      <c r="A1513" s="1">
        <f>COUNTIF($C$2:C1513,"Да")</f>
        <v>16</v>
      </c>
      <c r="B1513" s="45">
        <f t="shared" si="48"/>
        <v>46614</v>
      </c>
      <c r="C1513" s="42" t="str">
        <f>IF(ISERROR(VLOOKUP(B1513,'Aigen18-RF'!$C$3:$C$23,1,0)),"Нет","Да")</f>
        <v>Нет</v>
      </c>
      <c r="D1513" s="43">
        <f t="shared" si="47"/>
        <v>365</v>
      </c>
      <c r="E1513" s="44">
        <f>ROUND(('Все выпуски'!$L$3*'Все выпуски'!$L$6/100)/365*(B1513-IF(C1513="Нет",VLOOKUP(A1513,'Aigen18-RF'!$A$2:$C$23,3,0),VLOOKUP((A1513-1),'Aigen18-RF'!$A$2:$C$23,3,0))),2)</f>
        <v>9.1</v>
      </c>
      <c r="G1513" s="43">
        <f>COUNTIF(D1514:$D$1857,365)</f>
        <v>138</v>
      </c>
      <c r="H1513" s="43">
        <f>COUNTIF(D1514:$D$1857,366)</f>
        <v>206</v>
      </c>
    </row>
    <row r="1514" spans="1:8" x14ac:dyDescent="0.25">
      <c r="A1514" s="1">
        <f>COUNTIF($C$2:C1514,"Да")</f>
        <v>16</v>
      </c>
      <c r="B1514" s="45">
        <f t="shared" si="48"/>
        <v>46615</v>
      </c>
      <c r="C1514" s="42" t="str">
        <f>IF(ISERROR(VLOOKUP(B1514,'Aigen18-RF'!$C$3:$C$23,1,0)),"Нет","Да")</f>
        <v>Нет</v>
      </c>
      <c r="D1514" s="43">
        <f t="shared" si="47"/>
        <v>365</v>
      </c>
      <c r="E1514" s="44">
        <f>ROUND(('Все выпуски'!$L$3*'Все выпуски'!$L$6/100)/365*(B1514-IF(C1514="Нет",VLOOKUP(A1514,'Aigen18-RF'!$A$2:$C$23,3,0),VLOOKUP((A1514-1),'Aigen18-RF'!$A$2:$C$23,3,0))),2)</f>
        <v>9.2100000000000009</v>
      </c>
      <c r="G1514" s="43">
        <f>COUNTIF(D1515:$D$1857,365)</f>
        <v>137</v>
      </c>
      <c r="H1514" s="43">
        <f>COUNTIF(D1515:$D$1857,366)</f>
        <v>206</v>
      </c>
    </row>
    <row r="1515" spans="1:8" x14ac:dyDescent="0.25">
      <c r="A1515" s="1">
        <f>COUNTIF($C$2:C1515,"Да")</f>
        <v>16</v>
      </c>
      <c r="B1515" s="45">
        <f t="shared" si="48"/>
        <v>46616</v>
      </c>
      <c r="C1515" s="42" t="str">
        <f>IF(ISERROR(VLOOKUP(B1515,'Aigen18-RF'!$C$3:$C$23,1,0)),"Нет","Да")</f>
        <v>Нет</v>
      </c>
      <c r="D1515" s="43">
        <f t="shared" si="47"/>
        <v>365</v>
      </c>
      <c r="E1515" s="44">
        <f>ROUND(('Все выпуски'!$L$3*'Все выпуски'!$L$6/100)/365*(B1515-IF(C1515="Нет",VLOOKUP(A1515,'Aigen18-RF'!$A$2:$C$23,3,0),VLOOKUP((A1515-1),'Aigen18-RF'!$A$2:$C$23,3,0))),2)</f>
        <v>9.32</v>
      </c>
      <c r="G1515" s="43">
        <f>COUNTIF(D1516:$D$1857,365)</f>
        <v>136</v>
      </c>
      <c r="H1515" s="43">
        <f>COUNTIF(D1516:$D$1857,366)</f>
        <v>206</v>
      </c>
    </row>
    <row r="1516" spans="1:8" x14ac:dyDescent="0.25">
      <c r="A1516" s="1">
        <f>COUNTIF($C$2:C1516,"Да")</f>
        <v>16</v>
      </c>
      <c r="B1516" s="45">
        <f t="shared" si="48"/>
        <v>46617</v>
      </c>
      <c r="C1516" s="42" t="str">
        <f>IF(ISERROR(VLOOKUP(B1516,'Aigen18-RF'!$C$3:$C$23,1,0)),"Нет","Да")</f>
        <v>Нет</v>
      </c>
      <c r="D1516" s="43">
        <f t="shared" si="47"/>
        <v>365</v>
      </c>
      <c r="E1516" s="44">
        <f>ROUND(('Все выпуски'!$L$3*'Все выпуски'!$L$6/100)/365*(B1516-IF(C1516="Нет",VLOOKUP(A1516,'Aigen18-RF'!$A$2:$C$23,3,0),VLOOKUP((A1516-1),'Aigen18-RF'!$A$2:$C$23,3,0))),2)</f>
        <v>9.42</v>
      </c>
      <c r="G1516" s="43">
        <f>COUNTIF(D1517:$D$1857,365)</f>
        <v>135</v>
      </c>
      <c r="H1516" s="43">
        <f>COUNTIF(D1517:$D$1857,366)</f>
        <v>206</v>
      </c>
    </row>
    <row r="1517" spans="1:8" x14ac:dyDescent="0.25">
      <c r="A1517" s="1">
        <f>COUNTIF($C$2:C1517,"Да")</f>
        <v>16</v>
      </c>
      <c r="B1517" s="45">
        <f t="shared" si="48"/>
        <v>46618</v>
      </c>
      <c r="C1517" s="42" t="str">
        <f>IF(ISERROR(VLOOKUP(B1517,'Aigen18-RF'!$C$3:$C$23,1,0)),"Нет","Да")</f>
        <v>Нет</v>
      </c>
      <c r="D1517" s="43">
        <f t="shared" si="47"/>
        <v>365</v>
      </c>
      <c r="E1517" s="44">
        <f>ROUND(('Все выпуски'!$L$3*'Все выпуски'!$L$6/100)/365*(B1517-IF(C1517="Нет",VLOOKUP(A1517,'Aigen18-RF'!$A$2:$C$23,3,0),VLOOKUP((A1517-1),'Aigen18-RF'!$A$2:$C$23,3,0))),2)</f>
        <v>9.5299999999999994</v>
      </c>
      <c r="G1517" s="43">
        <f>COUNTIF(D1518:$D$1857,365)</f>
        <v>134</v>
      </c>
      <c r="H1517" s="43">
        <f>COUNTIF(D1518:$D$1857,366)</f>
        <v>206</v>
      </c>
    </row>
    <row r="1518" spans="1:8" x14ac:dyDescent="0.25">
      <c r="A1518" s="1">
        <f>COUNTIF($C$2:C1518,"Да")</f>
        <v>16</v>
      </c>
      <c r="B1518" s="45">
        <f t="shared" si="48"/>
        <v>46619</v>
      </c>
      <c r="C1518" s="42" t="str">
        <f>IF(ISERROR(VLOOKUP(B1518,'Aigen18-RF'!$C$3:$C$23,1,0)),"Нет","Да")</f>
        <v>Нет</v>
      </c>
      <c r="D1518" s="43">
        <f t="shared" si="47"/>
        <v>365</v>
      </c>
      <c r="E1518" s="44">
        <f>ROUND(('Все выпуски'!$L$3*'Все выпуски'!$L$6/100)/365*(B1518-IF(C1518="Нет",VLOOKUP(A1518,'Aigen18-RF'!$A$2:$C$23,3,0),VLOOKUP((A1518-1),'Aigen18-RF'!$A$2:$C$23,3,0))),2)</f>
        <v>9.64</v>
      </c>
      <c r="G1518" s="43">
        <f>COUNTIF(D1519:$D$1857,365)</f>
        <v>133</v>
      </c>
      <c r="H1518" s="43">
        <f>COUNTIF(D1519:$D$1857,366)</f>
        <v>206</v>
      </c>
    </row>
    <row r="1519" spans="1:8" x14ac:dyDescent="0.25">
      <c r="A1519" s="1">
        <f>COUNTIF($C$2:C1519,"Да")</f>
        <v>16</v>
      </c>
      <c r="B1519" s="45">
        <f t="shared" si="48"/>
        <v>46620</v>
      </c>
      <c r="C1519" s="42" t="str">
        <f>IF(ISERROR(VLOOKUP(B1519,'Aigen18-RF'!$C$3:$C$23,1,0)),"Нет","Да")</f>
        <v>Нет</v>
      </c>
      <c r="D1519" s="43">
        <f t="shared" si="47"/>
        <v>365</v>
      </c>
      <c r="E1519" s="44">
        <f>ROUND(('Все выпуски'!$L$3*'Все выпуски'!$L$6/100)/365*(B1519-IF(C1519="Нет",VLOOKUP(A1519,'Aigen18-RF'!$A$2:$C$23,3,0),VLOOKUP((A1519-1),'Aigen18-RF'!$A$2:$C$23,3,0))),2)</f>
        <v>9.75</v>
      </c>
      <c r="G1519" s="43">
        <f>COUNTIF(D1520:$D$1857,365)</f>
        <v>132</v>
      </c>
      <c r="H1519" s="43">
        <f>COUNTIF(D1520:$D$1857,366)</f>
        <v>206</v>
      </c>
    </row>
    <row r="1520" spans="1:8" x14ac:dyDescent="0.25">
      <c r="A1520" s="1">
        <f>COUNTIF($C$2:C1520,"Да")</f>
        <v>16</v>
      </c>
      <c r="B1520" s="45">
        <f t="shared" si="48"/>
        <v>46621</v>
      </c>
      <c r="C1520" s="42" t="str">
        <f>IF(ISERROR(VLOOKUP(B1520,'Aigen18-RF'!$C$3:$C$23,1,0)),"Нет","Да")</f>
        <v>Нет</v>
      </c>
      <c r="D1520" s="43">
        <f t="shared" si="47"/>
        <v>365</v>
      </c>
      <c r="E1520" s="44">
        <f>ROUND(('Все выпуски'!$L$3*'Все выпуски'!$L$6/100)/365*(B1520-IF(C1520="Нет",VLOOKUP(A1520,'Aigen18-RF'!$A$2:$C$23,3,0),VLOOKUP((A1520-1),'Aigen18-RF'!$A$2:$C$23,3,0))),2)</f>
        <v>9.86</v>
      </c>
      <c r="G1520" s="43">
        <f>COUNTIF(D1521:$D$1857,365)</f>
        <v>131</v>
      </c>
      <c r="H1520" s="43">
        <f>COUNTIF(D1521:$D$1857,366)</f>
        <v>206</v>
      </c>
    </row>
    <row r="1521" spans="1:8" x14ac:dyDescent="0.25">
      <c r="A1521" s="1">
        <f>COUNTIF($C$2:C1521,"Да")</f>
        <v>17</v>
      </c>
      <c r="B1521" s="45">
        <f t="shared" si="48"/>
        <v>46622</v>
      </c>
      <c r="C1521" s="42" t="str">
        <f>IF(ISERROR(VLOOKUP(B1521,'Aigen18-RF'!$C$3:$C$23,1,0)),"Нет","Да")</f>
        <v>Да</v>
      </c>
      <c r="D1521" s="43">
        <f t="shared" si="47"/>
        <v>365</v>
      </c>
      <c r="E1521" s="44">
        <f>ROUND(('Все выпуски'!$L$3*'Все выпуски'!$L$6/100)/365*(B1521-IF(C1521="Нет",VLOOKUP(A1521,'Aigen18-RF'!$A$2:$C$23,3,0),VLOOKUP((A1521-1),'Aigen18-RF'!$A$2:$C$23,3,0))),2)</f>
        <v>9.9700000000000006</v>
      </c>
      <c r="G1521" s="43">
        <f>COUNTIF(D1522:$D$1857,365)</f>
        <v>130</v>
      </c>
      <c r="H1521" s="43">
        <f>COUNTIF(D1522:$D$1857,366)</f>
        <v>206</v>
      </c>
    </row>
    <row r="1522" spans="1:8" x14ac:dyDescent="0.25">
      <c r="A1522" s="1">
        <f>COUNTIF($C$2:C1522,"Да")</f>
        <v>17</v>
      </c>
      <c r="B1522" s="45">
        <f t="shared" si="48"/>
        <v>46623</v>
      </c>
      <c r="C1522" s="42" t="str">
        <f>IF(ISERROR(VLOOKUP(B1522,'Aigen18-RF'!$C$3:$C$23,1,0)),"Нет","Да")</f>
        <v>Нет</v>
      </c>
      <c r="D1522" s="43">
        <f t="shared" si="47"/>
        <v>365</v>
      </c>
      <c r="E1522" s="44">
        <f>ROUND(('Все выпуски'!$L$3*'Все выпуски'!$L$6/100)/365*(B1522-IF(C1522="Нет",VLOOKUP(A1522,'Aigen18-RF'!$A$2:$C$23,3,0),VLOOKUP((A1522-1),'Aigen18-RF'!$A$2:$C$23,3,0))),2)</f>
        <v>0.11</v>
      </c>
      <c r="G1522" s="43">
        <f>COUNTIF(D1523:$D$1857,365)</f>
        <v>129</v>
      </c>
      <c r="H1522" s="43">
        <f>COUNTIF(D1523:$D$1857,366)</f>
        <v>206</v>
      </c>
    </row>
    <row r="1523" spans="1:8" x14ac:dyDescent="0.25">
      <c r="A1523" s="1">
        <f>COUNTIF($C$2:C1523,"Да")</f>
        <v>17</v>
      </c>
      <c r="B1523" s="45">
        <f t="shared" si="48"/>
        <v>46624</v>
      </c>
      <c r="C1523" s="42" t="str">
        <f>IF(ISERROR(VLOOKUP(B1523,'Aigen18-RF'!$C$3:$C$23,1,0)),"Нет","Да")</f>
        <v>Нет</v>
      </c>
      <c r="D1523" s="43">
        <f t="shared" si="47"/>
        <v>365</v>
      </c>
      <c r="E1523" s="44">
        <f>ROUND(('Все выпуски'!$L$3*'Все выпуски'!$L$6/100)/365*(B1523-IF(C1523="Нет",VLOOKUP(A1523,'Aigen18-RF'!$A$2:$C$23,3,0),VLOOKUP((A1523-1),'Aigen18-RF'!$A$2:$C$23,3,0))),2)</f>
        <v>0.22</v>
      </c>
      <c r="G1523" s="43">
        <f>COUNTIF(D1524:$D$1857,365)</f>
        <v>128</v>
      </c>
      <c r="H1523" s="43">
        <f>COUNTIF(D1524:$D$1857,366)</f>
        <v>206</v>
      </c>
    </row>
    <row r="1524" spans="1:8" x14ac:dyDescent="0.25">
      <c r="A1524" s="1">
        <f>COUNTIF($C$2:C1524,"Да")</f>
        <v>17</v>
      </c>
      <c r="B1524" s="45">
        <f t="shared" si="48"/>
        <v>46625</v>
      </c>
      <c r="C1524" s="42" t="str">
        <f>IF(ISERROR(VLOOKUP(B1524,'Aigen18-RF'!$C$3:$C$23,1,0)),"Нет","Да")</f>
        <v>Нет</v>
      </c>
      <c r="D1524" s="43">
        <f t="shared" si="47"/>
        <v>365</v>
      </c>
      <c r="E1524" s="44">
        <f>ROUND(('Все выпуски'!$L$3*'Все выпуски'!$L$6/100)/365*(B1524-IF(C1524="Нет",VLOOKUP(A1524,'Aigen18-RF'!$A$2:$C$23,3,0),VLOOKUP((A1524-1),'Aigen18-RF'!$A$2:$C$23,3,0))),2)</f>
        <v>0.33</v>
      </c>
      <c r="G1524" s="43">
        <f>COUNTIF(D1525:$D$1857,365)</f>
        <v>127</v>
      </c>
      <c r="H1524" s="43">
        <f>COUNTIF(D1525:$D$1857,366)</f>
        <v>206</v>
      </c>
    </row>
    <row r="1525" spans="1:8" x14ac:dyDescent="0.25">
      <c r="A1525" s="1">
        <f>COUNTIF($C$2:C1525,"Да")</f>
        <v>17</v>
      </c>
      <c r="B1525" s="45">
        <f t="shared" si="48"/>
        <v>46626</v>
      </c>
      <c r="C1525" s="42" t="str">
        <f>IF(ISERROR(VLOOKUP(B1525,'Aigen18-RF'!$C$3:$C$23,1,0)),"Нет","Да")</f>
        <v>Нет</v>
      </c>
      <c r="D1525" s="43">
        <f t="shared" si="47"/>
        <v>365</v>
      </c>
      <c r="E1525" s="44">
        <f>ROUND(('Все выпуски'!$L$3*'Все выпуски'!$L$6/100)/365*(B1525-IF(C1525="Нет",VLOOKUP(A1525,'Aigen18-RF'!$A$2:$C$23,3,0),VLOOKUP((A1525-1),'Aigen18-RF'!$A$2:$C$23,3,0))),2)</f>
        <v>0.44</v>
      </c>
      <c r="G1525" s="43">
        <f>COUNTIF(D1526:$D$1857,365)</f>
        <v>126</v>
      </c>
      <c r="H1525" s="43">
        <f>COUNTIF(D1526:$D$1857,366)</f>
        <v>206</v>
      </c>
    </row>
    <row r="1526" spans="1:8" x14ac:dyDescent="0.25">
      <c r="A1526" s="1">
        <f>COUNTIF($C$2:C1526,"Да")</f>
        <v>17</v>
      </c>
      <c r="B1526" s="45">
        <f t="shared" si="48"/>
        <v>46627</v>
      </c>
      <c r="C1526" s="42" t="str">
        <f>IF(ISERROR(VLOOKUP(B1526,'Aigen18-RF'!$C$3:$C$23,1,0)),"Нет","Да")</f>
        <v>Нет</v>
      </c>
      <c r="D1526" s="43">
        <f t="shared" si="47"/>
        <v>365</v>
      </c>
      <c r="E1526" s="44">
        <f>ROUND(('Все выпуски'!$L$3*'Все выпуски'!$L$6/100)/365*(B1526-IF(C1526="Нет",VLOOKUP(A1526,'Aigen18-RF'!$A$2:$C$23,3,0),VLOOKUP((A1526-1),'Aigen18-RF'!$A$2:$C$23,3,0))),2)</f>
        <v>0.55000000000000004</v>
      </c>
      <c r="G1526" s="43">
        <f>COUNTIF(D1527:$D$1857,365)</f>
        <v>125</v>
      </c>
      <c r="H1526" s="43">
        <f>COUNTIF(D1527:$D$1857,366)</f>
        <v>206</v>
      </c>
    </row>
    <row r="1527" spans="1:8" x14ac:dyDescent="0.25">
      <c r="A1527" s="1">
        <f>COUNTIF($C$2:C1527,"Да")</f>
        <v>17</v>
      </c>
      <c r="B1527" s="45">
        <f t="shared" si="48"/>
        <v>46628</v>
      </c>
      <c r="C1527" s="42" t="str">
        <f>IF(ISERROR(VLOOKUP(B1527,'Aigen18-RF'!$C$3:$C$23,1,0)),"Нет","Да")</f>
        <v>Нет</v>
      </c>
      <c r="D1527" s="43">
        <f t="shared" si="47"/>
        <v>365</v>
      </c>
      <c r="E1527" s="44">
        <f>ROUND(('Все выпуски'!$L$3*'Все выпуски'!$L$6/100)/365*(B1527-IF(C1527="Нет",VLOOKUP(A1527,'Aigen18-RF'!$A$2:$C$23,3,0),VLOOKUP((A1527-1),'Aigen18-RF'!$A$2:$C$23,3,0))),2)</f>
        <v>0.66</v>
      </c>
      <c r="G1527" s="43">
        <f>COUNTIF(D1528:$D$1857,365)</f>
        <v>124</v>
      </c>
      <c r="H1527" s="43">
        <f>COUNTIF(D1528:$D$1857,366)</f>
        <v>206</v>
      </c>
    </row>
    <row r="1528" spans="1:8" x14ac:dyDescent="0.25">
      <c r="A1528" s="1">
        <f>COUNTIF($C$2:C1528,"Да")</f>
        <v>17</v>
      </c>
      <c r="B1528" s="45">
        <f t="shared" si="48"/>
        <v>46629</v>
      </c>
      <c r="C1528" s="42" t="str">
        <f>IF(ISERROR(VLOOKUP(B1528,'Aigen18-RF'!$C$3:$C$23,1,0)),"Нет","Да")</f>
        <v>Нет</v>
      </c>
      <c r="D1528" s="43">
        <f t="shared" si="47"/>
        <v>365</v>
      </c>
      <c r="E1528" s="44">
        <f>ROUND(('Все выпуски'!$L$3*'Все выпуски'!$L$6/100)/365*(B1528-IF(C1528="Нет",VLOOKUP(A1528,'Aigen18-RF'!$A$2:$C$23,3,0),VLOOKUP((A1528-1),'Aigen18-RF'!$A$2:$C$23,3,0))),2)</f>
        <v>0.77</v>
      </c>
      <c r="G1528" s="43">
        <f>COUNTIF(D1529:$D$1857,365)</f>
        <v>123</v>
      </c>
      <c r="H1528" s="43">
        <f>COUNTIF(D1529:$D$1857,366)</f>
        <v>206</v>
      </c>
    </row>
    <row r="1529" spans="1:8" x14ac:dyDescent="0.25">
      <c r="A1529" s="1">
        <f>COUNTIF($C$2:C1529,"Да")</f>
        <v>17</v>
      </c>
      <c r="B1529" s="45">
        <f t="shared" si="48"/>
        <v>46630</v>
      </c>
      <c r="C1529" s="42" t="str">
        <f>IF(ISERROR(VLOOKUP(B1529,'Aigen18-RF'!$C$3:$C$23,1,0)),"Нет","Да")</f>
        <v>Нет</v>
      </c>
      <c r="D1529" s="43">
        <f t="shared" si="47"/>
        <v>365</v>
      </c>
      <c r="E1529" s="44">
        <f>ROUND(('Все выпуски'!$L$3*'Все выпуски'!$L$6/100)/365*(B1529-IF(C1529="Нет",VLOOKUP(A1529,'Aigen18-RF'!$A$2:$C$23,3,0),VLOOKUP((A1529-1),'Aigen18-RF'!$A$2:$C$23,3,0))),2)</f>
        <v>0.88</v>
      </c>
      <c r="G1529" s="43">
        <f>COUNTIF(D1530:$D$1857,365)</f>
        <v>122</v>
      </c>
      <c r="H1529" s="43">
        <f>COUNTIF(D1530:$D$1857,366)</f>
        <v>206</v>
      </c>
    </row>
    <row r="1530" spans="1:8" x14ac:dyDescent="0.25">
      <c r="A1530" s="1">
        <f>COUNTIF($C$2:C1530,"Да")</f>
        <v>17</v>
      </c>
      <c r="B1530" s="45">
        <f t="shared" si="48"/>
        <v>46631</v>
      </c>
      <c r="C1530" s="42" t="str">
        <f>IF(ISERROR(VLOOKUP(B1530,'Aigen18-RF'!$C$3:$C$23,1,0)),"Нет","Да")</f>
        <v>Нет</v>
      </c>
      <c r="D1530" s="43">
        <f t="shared" si="47"/>
        <v>365</v>
      </c>
      <c r="E1530" s="44">
        <f>ROUND(('Все выпуски'!$L$3*'Все выпуски'!$L$6/100)/365*(B1530-IF(C1530="Нет",VLOOKUP(A1530,'Aigen18-RF'!$A$2:$C$23,3,0),VLOOKUP((A1530-1),'Aigen18-RF'!$A$2:$C$23,3,0))),2)</f>
        <v>0.99</v>
      </c>
      <c r="G1530" s="43">
        <f>COUNTIF(D1531:$D$1857,365)</f>
        <v>121</v>
      </c>
      <c r="H1530" s="43">
        <f>COUNTIF(D1531:$D$1857,366)</f>
        <v>206</v>
      </c>
    </row>
    <row r="1531" spans="1:8" x14ac:dyDescent="0.25">
      <c r="A1531" s="1">
        <f>COUNTIF($C$2:C1531,"Да")</f>
        <v>17</v>
      </c>
      <c r="B1531" s="45">
        <f t="shared" si="48"/>
        <v>46632</v>
      </c>
      <c r="C1531" s="42" t="str">
        <f>IF(ISERROR(VLOOKUP(B1531,'Aigen18-RF'!$C$3:$C$23,1,0)),"Нет","Да")</f>
        <v>Нет</v>
      </c>
      <c r="D1531" s="43">
        <f t="shared" si="47"/>
        <v>365</v>
      </c>
      <c r="E1531" s="44">
        <f>ROUND(('Все выпуски'!$L$3*'Все выпуски'!$L$6/100)/365*(B1531-IF(C1531="Нет",VLOOKUP(A1531,'Aigen18-RF'!$A$2:$C$23,3,0),VLOOKUP((A1531-1),'Aigen18-RF'!$A$2:$C$23,3,0))),2)</f>
        <v>1.1000000000000001</v>
      </c>
      <c r="G1531" s="43">
        <f>COUNTIF(D1532:$D$1857,365)</f>
        <v>120</v>
      </c>
      <c r="H1531" s="43">
        <f>COUNTIF(D1532:$D$1857,366)</f>
        <v>206</v>
      </c>
    </row>
    <row r="1532" spans="1:8" x14ac:dyDescent="0.25">
      <c r="A1532" s="1">
        <f>COUNTIF($C$2:C1532,"Да")</f>
        <v>17</v>
      </c>
      <c r="B1532" s="45">
        <f t="shared" si="48"/>
        <v>46633</v>
      </c>
      <c r="C1532" s="42" t="str">
        <f>IF(ISERROR(VLOOKUP(B1532,'Aigen18-RF'!$C$3:$C$23,1,0)),"Нет","Да")</f>
        <v>Нет</v>
      </c>
      <c r="D1532" s="43">
        <f t="shared" si="47"/>
        <v>365</v>
      </c>
      <c r="E1532" s="44">
        <f>ROUND(('Все выпуски'!$L$3*'Все выпуски'!$L$6/100)/365*(B1532-IF(C1532="Нет",VLOOKUP(A1532,'Aigen18-RF'!$A$2:$C$23,3,0),VLOOKUP((A1532-1),'Aigen18-RF'!$A$2:$C$23,3,0))),2)</f>
        <v>1.21</v>
      </c>
      <c r="G1532" s="43">
        <f>COUNTIF(D1533:$D$1857,365)</f>
        <v>119</v>
      </c>
      <c r="H1532" s="43">
        <f>COUNTIF(D1533:$D$1857,366)</f>
        <v>206</v>
      </c>
    </row>
    <row r="1533" spans="1:8" x14ac:dyDescent="0.25">
      <c r="A1533" s="1">
        <f>COUNTIF($C$2:C1533,"Да")</f>
        <v>17</v>
      </c>
      <c r="B1533" s="45">
        <f t="shared" si="48"/>
        <v>46634</v>
      </c>
      <c r="C1533" s="42" t="str">
        <f>IF(ISERROR(VLOOKUP(B1533,'Aigen18-RF'!$C$3:$C$23,1,0)),"Нет","Да")</f>
        <v>Нет</v>
      </c>
      <c r="D1533" s="43">
        <f t="shared" si="47"/>
        <v>365</v>
      </c>
      <c r="E1533" s="44">
        <f>ROUND(('Все выпуски'!$L$3*'Все выпуски'!$L$6/100)/365*(B1533-IF(C1533="Нет",VLOOKUP(A1533,'Aigen18-RF'!$A$2:$C$23,3,0),VLOOKUP((A1533-1),'Aigen18-RF'!$A$2:$C$23,3,0))),2)</f>
        <v>1.32</v>
      </c>
      <c r="G1533" s="43">
        <f>COUNTIF(D1534:$D$1857,365)</f>
        <v>118</v>
      </c>
      <c r="H1533" s="43">
        <f>COUNTIF(D1534:$D$1857,366)</f>
        <v>206</v>
      </c>
    </row>
    <row r="1534" spans="1:8" x14ac:dyDescent="0.25">
      <c r="A1534" s="1">
        <f>COUNTIF($C$2:C1534,"Да")</f>
        <v>17</v>
      </c>
      <c r="B1534" s="45">
        <f t="shared" si="48"/>
        <v>46635</v>
      </c>
      <c r="C1534" s="42" t="str">
        <f>IF(ISERROR(VLOOKUP(B1534,'Aigen18-RF'!$C$3:$C$23,1,0)),"Нет","Да")</f>
        <v>Нет</v>
      </c>
      <c r="D1534" s="43">
        <f t="shared" si="47"/>
        <v>365</v>
      </c>
      <c r="E1534" s="44">
        <f>ROUND(('Все выпуски'!$L$3*'Все выпуски'!$L$6/100)/365*(B1534-IF(C1534="Нет",VLOOKUP(A1534,'Aigen18-RF'!$A$2:$C$23,3,0),VLOOKUP((A1534-1),'Aigen18-RF'!$A$2:$C$23,3,0))),2)</f>
        <v>1.42</v>
      </c>
      <c r="G1534" s="43">
        <f>COUNTIF(D1535:$D$1857,365)</f>
        <v>117</v>
      </c>
      <c r="H1534" s="43">
        <f>COUNTIF(D1535:$D$1857,366)</f>
        <v>206</v>
      </c>
    </row>
    <row r="1535" spans="1:8" x14ac:dyDescent="0.25">
      <c r="A1535" s="1">
        <f>COUNTIF($C$2:C1535,"Да")</f>
        <v>17</v>
      </c>
      <c r="B1535" s="45">
        <f t="shared" si="48"/>
        <v>46636</v>
      </c>
      <c r="C1535" s="42" t="str">
        <f>IF(ISERROR(VLOOKUP(B1535,'Aigen18-RF'!$C$3:$C$23,1,0)),"Нет","Да")</f>
        <v>Нет</v>
      </c>
      <c r="D1535" s="43">
        <f t="shared" si="47"/>
        <v>365</v>
      </c>
      <c r="E1535" s="44">
        <f>ROUND(('Все выпуски'!$L$3*'Все выпуски'!$L$6/100)/365*(B1535-IF(C1535="Нет",VLOOKUP(A1535,'Aigen18-RF'!$A$2:$C$23,3,0),VLOOKUP((A1535-1),'Aigen18-RF'!$A$2:$C$23,3,0))),2)</f>
        <v>1.53</v>
      </c>
      <c r="G1535" s="43">
        <f>COUNTIF(D1536:$D$1857,365)</f>
        <v>116</v>
      </c>
      <c r="H1535" s="43">
        <f>COUNTIF(D1536:$D$1857,366)</f>
        <v>206</v>
      </c>
    </row>
    <row r="1536" spans="1:8" x14ac:dyDescent="0.25">
      <c r="A1536" s="1">
        <f>COUNTIF($C$2:C1536,"Да")</f>
        <v>17</v>
      </c>
      <c r="B1536" s="45">
        <f t="shared" si="48"/>
        <v>46637</v>
      </c>
      <c r="C1536" s="42" t="str">
        <f>IF(ISERROR(VLOOKUP(B1536,'Aigen18-RF'!$C$3:$C$23,1,0)),"Нет","Да")</f>
        <v>Нет</v>
      </c>
      <c r="D1536" s="43">
        <f t="shared" si="47"/>
        <v>365</v>
      </c>
      <c r="E1536" s="44">
        <f>ROUND(('Все выпуски'!$L$3*'Все выпуски'!$L$6/100)/365*(B1536-IF(C1536="Нет",VLOOKUP(A1536,'Aigen18-RF'!$A$2:$C$23,3,0),VLOOKUP((A1536-1),'Aigen18-RF'!$A$2:$C$23,3,0))),2)</f>
        <v>1.64</v>
      </c>
      <c r="G1536" s="43">
        <f>COUNTIF(D1537:$D$1857,365)</f>
        <v>115</v>
      </c>
      <c r="H1536" s="43">
        <f>COUNTIF(D1537:$D$1857,366)</f>
        <v>206</v>
      </c>
    </row>
    <row r="1537" spans="1:8" x14ac:dyDescent="0.25">
      <c r="A1537" s="1">
        <f>COUNTIF($C$2:C1537,"Да")</f>
        <v>17</v>
      </c>
      <c r="B1537" s="45">
        <f t="shared" si="48"/>
        <v>46638</v>
      </c>
      <c r="C1537" s="42" t="str">
        <f>IF(ISERROR(VLOOKUP(B1537,'Aigen18-RF'!$C$3:$C$23,1,0)),"Нет","Да")</f>
        <v>Нет</v>
      </c>
      <c r="D1537" s="43">
        <f t="shared" si="47"/>
        <v>365</v>
      </c>
      <c r="E1537" s="44">
        <f>ROUND(('Все выпуски'!$L$3*'Все выпуски'!$L$6/100)/365*(B1537-IF(C1537="Нет",VLOOKUP(A1537,'Aigen18-RF'!$A$2:$C$23,3,0),VLOOKUP((A1537-1),'Aigen18-RF'!$A$2:$C$23,3,0))),2)</f>
        <v>1.75</v>
      </c>
      <c r="G1537" s="43">
        <f>COUNTIF(D1538:$D$1857,365)</f>
        <v>114</v>
      </c>
      <c r="H1537" s="43">
        <f>COUNTIF(D1538:$D$1857,366)</f>
        <v>206</v>
      </c>
    </row>
    <row r="1538" spans="1:8" x14ac:dyDescent="0.25">
      <c r="A1538" s="1">
        <f>COUNTIF($C$2:C1538,"Да")</f>
        <v>17</v>
      </c>
      <c r="B1538" s="45">
        <f t="shared" si="48"/>
        <v>46639</v>
      </c>
      <c r="C1538" s="42" t="str">
        <f>IF(ISERROR(VLOOKUP(B1538,'Aigen18-RF'!$C$3:$C$23,1,0)),"Нет","Да")</f>
        <v>Нет</v>
      </c>
      <c r="D1538" s="43">
        <f t="shared" si="47"/>
        <v>365</v>
      </c>
      <c r="E1538" s="44">
        <f>ROUND(('Все выпуски'!$L$3*'Все выпуски'!$L$6/100)/365*(B1538-IF(C1538="Нет",VLOOKUP(A1538,'Aigen18-RF'!$A$2:$C$23,3,0),VLOOKUP((A1538-1),'Aigen18-RF'!$A$2:$C$23,3,0))),2)</f>
        <v>1.86</v>
      </c>
      <c r="G1538" s="43">
        <f>COUNTIF(D1539:$D$1857,365)</f>
        <v>113</v>
      </c>
      <c r="H1538" s="43">
        <f>COUNTIF(D1539:$D$1857,366)</f>
        <v>206</v>
      </c>
    </row>
    <row r="1539" spans="1:8" x14ac:dyDescent="0.25">
      <c r="A1539" s="1">
        <f>COUNTIF($C$2:C1539,"Да")</f>
        <v>17</v>
      </c>
      <c r="B1539" s="45">
        <f t="shared" si="48"/>
        <v>46640</v>
      </c>
      <c r="C1539" s="42" t="str">
        <f>IF(ISERROR(VLOOKUP(B1539,'Aigen18-RF'!$C$3:$C$23,1,0)),"Нет","Да")</f>
        <v>Нет</v>
      </c>
      <c r="D1539" s="43">
        <f t="shared" ref="D1539:D1602" si="49">IF(MOD(YEAR(B1539),4)=0,366,365)</f>
        <v>365</v>
      </c>
      <c r="E1539" s="44">
        <f>ROUND(('Все выпуски'!$L$3*'Все выпуски'!$L$6/100)/365*(B1539-IF(C1539="Нет",VLOOKUP(A1539,'Aigen18-RF'!$A$2:$C$23,3,0),VLOOKUP((A1539-1),'Aigen18-RF'!$A$2:$C$23,3,0))),2)</f>
        <v>1.97</v>
      </c>
      <c r="G1539" s="43">
        <f>COUNTIF(D1540:$D$1857,365)</f>
        <v>112</v>
      </c>
      <c r="H1539" s="43">
        <f>COUNTIF(D1540:$D$1857,366)</f>
        <v>206</v>
      </c>
    </row>
    <row r="1540" spans="1:8" x14ac:dyDescent="0.25">
      <c r="A1540" s="1">
        <f>COUNTIF($C$2:C1540,"Да")</f>
        <v>17</v>
      </c>
      <c r="B1540" s="45">
        <f t="shared" si="48"/>
        <v>46641</v>
      </c>
      <c r="C1540" s="42" t="str">
        <f>IF(ISERROR(VLOOKUP(B1540,'Aigen18-RF'!$C$3:$C$23,1,0)),"Нет","Да")</f>
        <v>Нет</v>
      </c>
      <c r="D1540" s="43">
        <f t="shared" si="49"/>
        <v>365</v>
      </c>
      <c r="E1540" s="44">
        <f>ROUND(('Все выпуски'!$L$3*'Все выпуски'!$L$6/100)/365*(B1540-IF(C1540="Нет",VLOOKUP(A1540,'Aigen18-RF'!$A$2:$C$23,3,0),VLOOKUP((A1540-1),'Aigen18-RF'!$A$2:$C$23,3,0))),2)</f>
        <v>2.08</v>
      </c>
      <c r="G1540" s="43">
        <f>COUNTIF(D1541:$D$1857,365)</f>
        <v>111</v>
      </c>
      <c r="H1540" s="43">
        <f>COUNTIF(D1541:$D$1857,366)</f>
        <v>206</v>
      </c>
    </row>
    <row r="1541" spans="1:8" x14ac:dyDescent="0.25">
      <c r="A1541" s="1">
        <f>COUNTIF($C$2:C1541,"Да")</f>
        <v>17</v>
      </c>
      <c r="B1541" s="45">
        <f t="shared" si="48"/>
        <v>46642</v>
      </c>
      <c r="C1541" s="42" t="str">
        <f>IF(ISERROR(VLOOKUP(B1541,'Aigen18-RF'!$C$3:$C$23,1,0)),"Нет","Да")</f>
        <v>Нет</v>
      </c>
      <c r="D1541" s="43">
        <f t="shared" si="49"/>
        <v>365</v>
      </c>
      <c r="E1541" s="44">
        <f>ROUND(('Все выпуски'!$L$3*'Все выпуски'!$L$6/100)/365*(B1541-IF(C1541="Нет",VLOOKUP(A1541,'Aigen18-RF'!$A$2:$C$23,3,0),VLOOKUP((A1541-1),'Aigen18-RF'!$A$2:$C$23,3,0))),2)</f>
        <v>2.19</v>
      </c>
      <c r="G1541" s="43">
        <f>COUNTIF(D1542:$D$1857,365)</f>
        <v>110</v>
      </c>
      <c r="H1541" s="43">
        <f>COUNTIF(D1542:$D$1857,366)</f>
        <v>206</v>
      </c>
    </row>
    <row r="1542" spans="1:8" x14ac:dyDescent="0.25">
      <c r="A1542" s="1">
        <f>COUNTIF($C$2:C1542,"Да")</f>
        <v>17</v>
      </c>
      <c r="B1542" s="45">
        <f t="shared" si="48"/>
        <v>46643</v>
      </c>
      <c r="C1542" s="42" t="str">
        <f>IF(ISERROR(VLOOKUP(B1542,'Aigen18-RF'!$C$3:$C$23,1,0)),"Нет","Да")</f>
        <v>Нет</v>
      </c>
      <c r="D1542" s="43">
        <f t="shared" si="49"/>
        <v>365</v>
      </c>
      <c r="E1542" s="44">
        <f>ROUND(('Все выпуски'!$L$3*'Все выпуски'!$L$6/100)/365*(B1542-IF(C1542="Нет",VLOOKUP(A1542,'Aigen18-RF'!$A$2:$C$23,3,0),VLOOKUP((A1542-1),'Aigen18-RF'!$A$2:$C$23,3,0))),2)</f>
        <v>2.2999999999999998</v>
      </c>
      <c r="G1542" s="43">
        <f>COUNTIF(D1543:$D$1857,365)</f>
        <v>109</v>
      </c>
      <c r="H1542" s="43">
        <f>COUNTIF(D1543:$D$1857,366)</f>
        <v>206</v>
      </c>
    </row>
    <row r="1543" spans="1:8" x14ac:dyDescent="0.25">
      <c r="A1543" s="1">
        <f>COUNTIF($C$2:C1543,"Да")</f>
        <v>17</v>
      </c>
      <c r="B1543" s="45">
        <f t="shared" si="48"/>
        <v>46644</v>
      </c>
      <c r="C1543" s="42" t="str">
        <f>IF(ISERROR(VLOOKUP(B1543,'Aigen18-RF'!$C$3:$C$23,1,0)),"Нет","Да")</f>
        <v>Нет</v>
      </c>
      <c r="D1543" s="43">
        <f t="shared" si="49"/>
        <v>365</v>
      </c>
      <c r="E1543" s="44">
        <f>ROUND(('Все выпуски'!$L$3*'Все выпуски'!$L$6/100)/365*(B1543-IF(C1543="Нет",VLOOKUP(A1543,'Aigen18-RF'!$A$2:$C$23,3,0),VLOOKUP((A1543-1),'Aigen18-RF'!$A$2:$C$23,3,0))),2)</f>
        <v>2.41</v>
      </c>
      <c r="G1543" s="43">
        <f>COUNTIF(D1544:$D$1857,365)</f>
        <v>108</v>
      </c>
      <c r="H1543" s="43">
        <f>COUNTIF(D1544:$D$1857,366)</f>
        <v>206</v>
      </c>
    </row>
    <row r="1544" spans="1:8" x14ac:dyDescent="0.25">
      <c r="A1544" s="1">
        <f>COUNTIF($C$2:C1544,"Да")</f>
        <v>17</v>
      </c>
      <c r="B1544" s="45">
        <f t="shared" si="48"/>
        <v>46645</v>
      </c>
      <c r="C1544" s="42" t="str">
        <f>IF(ISERROR(VLOOKUP(B1544,'Aigen18-RF'!$C$3:$C$23,1,0)),"Нет","Да")</f>
        <v>Нет</v>
      </c>
      <c r="D1544" s="43">
        <f t="shared" si="49"/>
        <v>365</v>
      </c>
      <c r="E1544" s="44">
        <f>ROUND(('Все выпуски'!$L$3*'Все выпуски'!$L$6/100)/365*(B1544-IF(C1544="Нет",VLOOKUP(A1544,'Aigen18-RF'!$A$2:$C$23,3,0),VLOOKUP((A1544-1),'Aigen18-RF'!$A$2:$C$23,3,0))),2)</f>
        <v>2.52</v>
      </c>
      <c r="G1544" s="43">
        <f>COUNTIF(D1545:$D$1857,365)</f>
        <v>107</v>
      </c>
      <c r="H1544" s="43">
        <f>COUNTIF(D1545:$D$1857,366)</f>
        <v>206</v>
      </c>
    </row>
    <row r="1545" spans="1:8" x14ac:dyDescent="0.25">
      <c r="A1545" s="1">
        <f>COUNTIF($C$2:C1545,"Да")</f>
        <v>17</v>
      </c>
      <c r="B1545" s="45">
        <f t="shared" si="48"/>
        <v>46646</v>
      </c>
      <c r="C1545" s="42" t="str">
        <f>IF(ISERROR(VLOOKUP(B1545,'Aigen18-RF'!$C$3:$C$23,1,0)),"Нет","Да")</f>
        <v>Нет</v>
      </c>
      <c r="D1545" s="43">
        <f t="shared" si="49"/>
        <v>365</v>
      </c>
      <c r="E1545" s="44">
        <f>ROUND(('Все выпуски'!$L$3*'Все выпуски'!$L$6/100)/365*(B1545-IF(C1545="Нет",VLOOKUP(A1545,'Aigen18-RF'!$A$2:$C$23,3,0),VLOOKUP((A1545-1),'Aigen18-RF'!$A$2:$C$23,3,0))),2)</f>
        <v>2.63</v>
      </c>
      <c r="G1545" s="43">
        <f>COUNTIF(D1546:$D$1857,365)</f>
        <v>106</v>
      </c>
      <c r="H1545" s="43">
        <f>COUNTIF(D1546:$D$1857,366)</f>
        <v>206</v>
      </c>
    </row>
    <row r="1546" spans="1:8" x14ac:dyDescent="0.25">
      <c r="A1546" s="1">
        <f>COUNTIF($C$2:C1546,"Да")</f>
        <v>17</v>
      </c>
      <c r="B1546" s="45">
        <f t="shared" si="48"/>
        <v>46647</v>
      </c>
      <c r="C1546" s="42" t="str">
        <f>IF(ISERROR(VLOOKUP(B1546,'Aigen18-RF'!$C$3:$C$23,1,0)),"Нет","Да")</f>
        <v>Нет</v>
      </c>
      <c r="D1546" s="43">
        <f t="shared" si="49"/>
        <v>365</v>
      </c>
      <c r="E1546" s="44">
        <f>ROUND(('Все выпуски'!$L$3*'Все выпуски'!$L$6/100)/365*(B1546-IF(C1546="Нет",VLOOKUP(A1546,'Aigen18-RF'!$A$2:$C$23,3,0),VLOOKUP((A1546-1),'Aigen18-RF'!$A$2:$C$23,3,0))),2)</f>
        <v>2.74</v>
      </c>
      <c r="G1546" s="43">
        <f>COUNTIF(D1547:$D$1857,365)</f>
        <v>105</v>
      </c>
      <c r="H1546" s="43">
        <f>COUNTIF(D1547:$D$1857,366)</f>
        <v>206</v>
      </c>
    </row>
    <row r="1547" spans="1:8" x14ac:dyDescent="0.25">
      <c r="A1547" s="1">
        <f>COUNTIF($C$2:C1547,"Да")</f>
        <v>17</v>
      </c>
      <c r="B1547" s="45">
        <f t="shared" si="48"/>
        <v>46648</v>
      </c>
      <c r="C1547" s="42" t="str">
        <f>IF(ISERROR(VLOOKUP(B1547,'Aigen18-RF'!$C$3:$C$23,1,0)),"Нет","Да")</f>
        <v>Нет</v>
      </c>
      <c r="D1547" s="43">
        <f t="shared" si="49"/>
        <v>365</v>
      </c>
      <c r="E1547" s="44">
        <f>ROUND(('Все выпуски'!$L$3*'Все выпуски'!$L$6/100)/365*(B1547-IF(C1547="Нет",VLOOKUP(A1547,'Aigen18-RF'!$A$2:$C$23,3,0),VLOOKUP((A1547-1),'Aigen18-RF'!$A$2:$C$23,3,0))),2)</f>
        <v>2.85</v>
      </c>
      <c r="G1547" s="43">
        <f>COUNTIF(D1548:$D$1857,365)</f>
        <v>104</v>
      </c>
      <c r="H1547" s="43">
        <f>COUNTIF(D1548:$D$1857,366)</f>
        <v>206</v>
      </c>
    </row>
    <row r="1548" spans="1:8" x14ac:dyDescent="0.25">
      <c r="A1548" s="1">
        <f>COUNTIF($C$2:C1548,"Да")</f>
        <v>17</v>
      </c>
      <c r="B1548" s="45">
        <f t="shared" ref="B1548:B1599" si="50">B1547+1</f>
        <v>46649</v>
      </c>
      <c r="C1548" s="42" t="str">
        <f>IF(ISERROR(VLOOKUP(B1548,'Aigen18-RF'!$C$3:$C$23,1,0)),"Нет","Да")</f>
        <v>Нет</v>
      </c>
      <c r="D1548" s="43">
        <f t="shared" si="49"/>
        <v>365</v>
      </c>
      <c r="E1548" s="44">
        <f>ROUND(('Все выпуски'!$L$3*'Все выпуски'!$L$6/100)/365*(B1548-IF(C1548="Нет",VLOOKUP(A1548,'Aigen18-RF'!$A$2:$C$23,3,0),VLOOKUP((A1548-1),'Aigen18-RF'!$A$2:$C$23,3,0))),2)</f>
        <v>2.96</v>
      </c>
      <c r="G1548" s="43">
        <f>COUNTIF(D1549:$D$1857,365)</f>
        <v>103</v>
      </c>
      <c r="H1548" s="43">
        <f>COUNTIF(D1549:$D$1857,366)</f>
        <v>206</v>
      </c>
    </row>
    <row r="1549" spans="1:8" x14ac:dyDescent="0.25">
      <c r="A1549" s="1">
        <f>COUNTIF($C$2:C1549,"Да")</f>
        <v>17</v>
      </c>
      <c r="B1549" s="45">
        <f t="shared" si="50"/>
        <v>46650</v>
      </c>
      <c r="C1549" s="42" t="str">
        <f>IF(ISERROR(VLOOKUP(B1549,'Aigen18-RF'!$C$3:$C$23,1,0)),"Нет","Да")</f>
        <v>Нет</v>
      </c>
      <c r="D1549" s="43">
        <f t="shared" si="49"/>
        <v>365</v>
      </c>
      <c r="E1549" s="44">
        <f>ROUND(('Все выпуски'!$L$3*'Все выпуски'!$L$6/100)/365*(B1549-IF(C1549="Нет",VLOOKUP(A1549,'Aigen18-RF'!$A$2:$C$23,3,0),VLOOKUP((A1549-1),'Aigen18-RF'!$A$2:$C$23,3,0))),2)</f>
        <v>3.07</v>
      </c>
      <c r="G1549" s="43">
        <f>COUNTIF(D1550:$D$1857,365)</f>
        <v>102</v>
      </c>
      <c r="H1549" s="43">
        <f>COUNTIF(D1550:$D$1857,366)</f>
        <v>206</v>
      </c>
    </row>
    <row r="1550" spans="1:8" x14ac:dyDescent="0.25">
      <c r="A1550" s="1">
        <f>COUNTIF($C$2:C1550,"Да")</f>
        <v>17</v>
      </c>
      <c r="B1550" s="45">
        <f t="shared" si="50"/>
        <v>46651</v>
      </c>
      <c r="C1550" s="42" t="str">
        <f>IF(ISERROR(VLOOKUP(B1550,'Aigen18-RF'!$C$3:$C$23,1,0)),"Нет","Да")</f>
        <v>Нет</v>
      </c>
      <c r="D1550" s="43">
        <f t="shared" si="49"/>
        <v>365</v>
      </c>
      <c r="E1550" s="44">
        <f>ROUND(('Все выпуски'!$L$3*'Все выпуски'!$L$6/100)/365*(B1550-IF(C1550="Нет",VLOOKUP(A1550,'Aigen18-RF'!$A$2:$C$23,3,0),VLOOKUP((A1550-1),'Aigen18-RF'!$A$2:$C$23,3,0))),2)</f>
        <v>3.18</v>
      </c>
      <c r="G1550" s="43">
        <f>COUNTIF(D1551:$D$1857,365)</f>
        <v>101</v>
      </c>
      <c r="H1550" s="43">
        <f>COUNTIF(D1551:$D$1857,366)</f>
        <v>206</v>
      </c>
    </row>
    <row r="1551" spans="1:8" x14ac:dyDescent="0.25">
      <c r="A1551" s="1">
        <f>COUNTIF($C$2:C1551,"Да")</f>
        <v>17</v>
      </c>
      <c r="B1551" s="45">
        <f t="shared" si="50"/>
        <v>46652</v>
      </c>
      <c r="C1551" s="42" t="str">
        <f>IF(ISERROR(VLOOKUP(B1551,'Aigen18-RF'!$C$3:$C$23,1,0)),"Нет","Да")</f>
        <v>Нет</v>
      </c>
      <c r="D1551" s="43">
        <f t="shared" si="49"/>
        <v>365</v>
      </c>
      <c r="E1551" s="44">
        <f>ROUND(('Все выпуски'!$L$3*'Все выпуски'!$L$6/100)/365*(B1551-IF(C1551="Нет",VLOOKUP(A1551,'Aigen18-RF'!$A$2:$C$23,3,0),VLOOKUP((A1551-1),'Aigen18-RF'!$A$2:$C$23,3,0))),2)</f>
        <v>3.29</v>
      </c>
      <c r="G1551" s="43">
        <f>COUNTIF(D1552:$D$1857,365)</f>
        <v>100</v>
      </c>
      <c r="H1551" s="43">
        <f>COUNTIF(D1552:$D$1857,366)</f>
        <v>206</v>
      </c>
    </row>
    <row r="1552" spans="1:8" x14ac:dyDescent="0.25">
      <c r="A1552" s="1">
        <f>COUNTIF($C$2:C1552,"Да")</f>
        <v>17</v>
      </c>
      <c r="B1552" s="45">
        <f t="shared" si="50"/>
        <v>46653</v>
      </c>
      <c r="C1552" s="42" t="str">
        <f>IF(ISERROR(VLOOKUP(B1552,'Aigen18-RF'!$C$3:$C$23,1,0)),"Нет","Да")</f>
        <v>Нет</v>
      </c>
      <c r="D1552" s="43">
        <f t="shared" si="49"/>
        <v>365</v>
      </c>
      <c r="E1552" s="44">
        <f>ROUND(('Все выпуски'!$L$3*'Все выпуски'!$L$6/100)/365*(B1552-IF(C1552="Нет",VLOOKUP(A1552,'Aigen18-RF'!$A$2:$C$23,3,0),VLOOKUP((A1552-1),'Aigen18-RF'!$A$2:$C$23,3,0))),2)</f>
        <v>3.4</v>
      </c>
      <c r="G1552" s="43">
        <f>COUNTIF(D1553:$D$1857,365)</f>
        <v>99</v>
      </c>
      <c r="H1552" s="43">
        <f>COUNTIF(D1553:$D$1857,366)</f>
        <v>206</v>
      </c>
    </row>
    <row r="1553" spans="1:8" x14ac:dyDescent="0.25">
      <c r="A1553" s="1">
        <f>COUNTIF($C$2:C1553,"Да")</f>
        <v>17</v>
      </c>
      <c r="B1553" s="45">
        <f t="shared" si="50"/>
        <v>46654</v>
      </c>
      <c r="C1553" s="42" t="str">
        <f>IF(ISERROR(VLOOKUP(B1553,'Aigen18-RF'!$C$3:$C$23,1,0)),"Нет","Да")</f>
        <v>Нет</v>
      </c>
      <c r="D1553" s="43">
        <f t="shared" si="49"/>
        <v>365</v>
      </c>
      <c r="E1553" s="44">
        <f>ROUND(('Все выпуски'!$L$3*'Все выпуски'!$L$6/100)/365*(B1553-IF(C1553="Нет",VLOOKUP(A1553,'Aigen18-RF'!$A$2:$C$23,3,0),VLOOKUP((A1553-1),'Aigen18-RF'!$A$2:$C$23,3,0))),2)</f>
        <v>3.51</v>
      </c>
      <c r="G1553" s="43">
        <f>COUNTIF(D1554:$D$1857,365)</f>
        <v>98</v>
      </c>
      <c r="H1553" s="43">
        <f>COUNTIF(D1554:$D$1857,366)</f>
        <v>206</v>
      </c>
    </row>
    <row r="1554" spans="1:8" x14ac:dyDescent="0.25">
      <c r="A1554" s="1">
        <f>COUNTIF($C$2:C1554,"Да")</f>
        <v>17</v>
      </c>
      <c r="B1554" s="45">
        <f t="shared" si="50"/>
        <v>46655</v>
      </c>
      <c r="C1554" s="42" t="str">
        <f>IF(ISERROR(VLOOKUP(B1554,'Aigen18-RF'!$C$3:$C$23,1,0)),"Нет","Да")</f>
        <v>Нет</v>
      </c>
      <c r="D1554" s="43">
        <f t="shared" si="49"/>
        <v>365</v>
      </c>
      <c r="E1554" s="44">
        <f>ROUND(('Все выпуски'!$L$3*'Все выпуски'!$L$6/100)/365*(B1554-IF(C1554="Нет",VLOOKUP(A1554,'Aigen18-RF'!$A$2:$C$23,3,0),VLOOKUP((A1554-1),'Aigen18-RF'!$A$2:$C$23,3,0))),2)</f>
        <v>3.62</v>
      </c>
      <c r="G1554" s="43">
        <f>COUNTIF(D1555:$D$1857,365)</f>
        <v>97</v>
      </c>
      <c r="H1554" s="43">
        <f>COUNTIF(D1555:$D$1857,366)</f>
        <v>206</v>
      </c>
    </row>
    <row r="1555" spans="1:8" x14ac:dyDescent="0.25">
      <c r="A1555" s="1">
        <f>COUNTIF($C$2:C1555,"Да")</f>
        <v>17</v>
      </c>
      <c r="B1555" s="45">
        <f t="shared" si="50"/>
        <v>46656</v>
      </c>
      <c r="C1555" s="42" t="str">
        <f>IF(ISERROR(VLOOKUP(B1555,'Aigen18-RF'!$C$3:$C$23,1,0)),"Нет","Да")</f>
        <v>Нет</v>
      </c>
      <c r="D1555" s="43">
        <f t="shared" si="49"/>
        <v>365</v>
      </c>
      <c r="E1555" s="44">
        <f>ROUND(('Все выпуски'!$L$3*'Все выпуски'!$L$6/100)/365*(B1555-IF(C1555="Нет",VLOOKUP(A1555,'Aigen18-RF'!$A$2:$C$23,3,0),VLOOKUP((A1555-1),'Aigen18-RF'!$A$2:$C$23,3,0))),2)</f>
        <v>3.73</v>
      </c>
      <c r="G1555" s="43">
        <f>COUNTIF(D1556:$D$1857,365)</f>
        <v>96</v>
      </c>
      <c r="H1555" s="43">
        <f>COUNTIF(D1556:$D$1857,366)</f>
        <v>206</v>
      </c>
    </row>
    <row r="1556" spans="1:8" x14ac:dyDescent="0.25">
      <c r="A1556" s="1">
        <f>COUNTIF($C$2:C1556,"Да")</f>
        <v>17</v>
      </c>
      <c r="B1556" s="45">
        <f t="shared" si="50"/>
        <v>46657</v>
      </c>
      <c r="C1556" s="42" t="str">
        <f>IF(ISERROR(VLOOKUP(B1556,'Aigen18-RF'!$C$3:$C$23,1,0)),"Нет","Да")</f>
        <v>Нет</v>
      </c>
      <c r="D1556" s="43">
        <f t="shared" si="49"/>
        <v>365</v>
      </c>
      <c r="E1556" s="44">
        <f>ROUND(('Все выпуски'!$L$3*'Все выпуски'!$L$6/100)/365*(B1556-IF(C1556="Нет",VLOOKUP(A1556,'Aigen18-RF'!$A$2:$C$23,3,0),VLOOKUP((A1556-1),'Aigen18-RF'!$A$2:$C$23,3,0))),2)</f>
        <v>3.84</v>
      </c>
      <c r="G1556" s="43">
        <f>COUNTIF(D1557:$D$1857,365)</f>
        <v>95</v>
      </c>
      <c r="H1556" s="43">
        <f>COUNTIF(D1557:$D$1857,366)</f>
        <v>206</v>
      </c>
    </row>
    <row r="1557" spans="1:8" x14ac:dyDescent="0.25">
      <c r="A1557" s="1">
        <f>COUNTIF($C$2:C1557,"Да")</f>
        <v>17</v>
      </c>
      <c r="B1557" s="45">
        <f t="shared" si="50"/>
        <v>46658</v>
      </c>
      <c r="C1557" s="42" t="str">
        <f>IF(ISERROR(VLOOKUP(B1557,'Aigen18-RF'!$C$3:$C$23,1,0)),"Нет","Да")</f>
        <v>Нет</v>
      </c>
      <c r="D1557" s="43">
        <f t="shared" si="49"/>
        <v>365</v>
      </c>
      <c r="E1557" s="44">
        <f>ROUND(('Все выпуски'!$L$3*'Все выпуски'!$L$6/100)/365*(B1557-IF(C1557="Нет",VLOOKUP(A1557,'Aigen18-RF'!$A$2:$C$23,3,0),VLOOKUP((A1557-1),'Aigen18-RF'!$A$2:$C$23,3,0))),2)</f>
        <v>3.95</v>
      </c>
      <c r="G1557" s="43">
        <f>COUNTIF(D1558:$D$1857,365)</f>
        <v>94</v>
      </c>
      <c r="H1557" s="43">
        <f>COUNTIF(D1558:$D$1857,366)</f>
        <v>206</v>
      </c>
    </row>
    <row r="1558" spans="1:8" x14ac:dyDescent="0.25">
      <c r="A1558" s="1">
        <f>COUNTIF($C$2:C1558,"Да")</f>
        <v>17</v>
      </c>
      <c r="B1558" s="45">
        <f t="shared" si="50"/>
        <v>46659</v>
      </c>
      <c r="C1558" s="42" t="str">
        <f>IF(ISERROR(VLOOKUP(B1558,'Aigen18-RF'!$C$3:$C$23,1,0)),"Нет","Да")</f>
        <v>Нет</v>
      </c>
      <c r="D1558" s="43">
        <f t="shared" si="49"/>
        <v>365</v>
      </c>
      <c r="E1558" s="44">
        <f>ROUND(('Все выпуски'!$L$3*'Все выпуски'!$L$6/100)/365*(B1558-IF(C1558="Нет",VLOOKUP(A1558,'Aigen18-RF'!$A$2:$C$23,3,0),VLOOKUP((A1558-1),'Aigen18-RF'!$A$2:$C$23,3,0))),2)</f>
        <v>4.05</v>
      </c>
      <c r="G1558" s="43">
        <f>COUNTIF(D1559:$D$1857,365)</f>
        <v>93</v>
      </c>
      <c r="H1558" s="43">
        <f>COUNTIF(D1559:$D$1857,366)</f>
        <v>206</v>
      </c>
    </row>
    <row r="1559" spans="1:8" x14ac:dyDescent="0.25">
      <c r="A1559" s="1">
        <f>COUNTIF($C$2:C1559,"Да")</f>
        <v>17</v>
      </c>
      <c r="B1559" s="45">
        <f t="shared" si="50"/>
        <v>46660</v>
      </c>
      <c r="C1559" s="42" t="str">
        <f>IF(ISERROR(VLOOKUP(B1559,'Aigen18-RF'!$C$3:$C$23,1,0)),"Нет","Да")</f>
        <v>Нет</v>
      </c>
      <c r="D1559" s="43">
        <f t="shared" si="49"/>
        <v>365</v>
      </c>
      <c r="E1559" s="44">
        <f>ROUND(('Все выпуски'!$L$3*'Все выпуски'!$L$6/100)/365*(B1559-IF(C1559="Нет",VLOOKUP(A1559,'Aigen18-RF'!$A$2:$C$23,3,0),VLOOKUP((A1559-1),'Aigen18-RF'!$A$2:$C$23,3,0))),2)</f>
        <v>4.16</v>
      </c>
      <c r="G1559" s="43">
        <f>COUNTIF(D1560:$D$1857,365)</f>
        <v>92</v>
      </c>
      <c r="H1559" s="43">
        <f>COUNTIF(D1560:$D$1857,366)</f>
        <v>206</v>
      </c>
    </row>
    <row r="1560" spans="1:8" x14ac:dyDescent="0.25">
      <c r="A1560" s="1">
        <f>COUNTIF($C$2:C1560,"Да")</f>
        <v>17</v>
      </c>
      <c r="B1560" s="45">
        <f t="shared" si="50"/>
        <v>46661</v>
      </c>
      <c r="C1560" s="42" t="str">
        <f>IF(ISERROR(VLOOKUP(B1560,'Aigen18-RF'!$C$3:$C$23,1,0)),"Нет","Да")</f>
        <v>Нет</v>
      </c>
      <c r="D1560" s="43">
        <f t="shared" si="49"/>
        <v>365</v>
      </c>
      <c r="E1560" s="44">
        <f>ROUND(('Все выпуски'!$L$3*'Все выпуски'!$L$6/100)/365*(B1560-IF(C1560="Нет",VLOOKUP(A1560,'Aigen18-RF'!$A$2:$C$23,3,0),VLOOKUP((A1560-1),'Aigen18-RF'!$A$2:$C$23,3,0))),2)</f>
        <v>4.2699999999999996</v>
      </c>
      <c r="G1560" s="43">
        <f>COUNTIF(D1561:$D$1857,365)</f>
        <v>91</v>
      </c>
      <c r="H1560" s="43">
        <f>COUNTIF(D1561:$D$1857,366)</f>
        <v>206</v>
      </c>
    </row>
    <row r="1561" spans="1:8" x14ac:dyDescent="0.25">
      <c r="A1561" s="1">
        <f>COUNTIF($C$2:C1561,"Да")</f>
        <v>17</v>
      </c>
      <c r="B1561" s="45">
        <f t="shared" si="50"/>
        <v>46662</v>
      </c>
      <c r="C1561" s="42" t="str">
        <f>IF(ISERROR(VLOOKUP(B1561,'Aigen18-RF'!$C$3:$C$23,1,0)),"Нет","Да")</f>
        <v>Нет</v>
      </c>
      <c r="D1561" s="43">
        <f t="shared" si="49"/>
        <v>365</v>
      </c>
      <c r="E1561" s="44">
        <f>ROUND(('Все выпуски'!$L$3*'Все выпуски'!$L$6/100)/365*(B1561-IF(C1561="Нет",VLOOKUP(A1561,'Aigen18-RF'!$A$2:$C$23,3,0),VLOOKUP((A1561-1),'Aigen18-RF'!$A$2:$C$23,3,0))),2)</f>
        <v>4.38</v>
      </c>
      <c r="G1561" s="43">
        <f>COUNTIF(D1562:$D$1857,365)</f>
        <v>90</v>
      </c>
      <c r="H1561" s="43">
        <f>COUNTIF(D1562:$D$1857,366)</f>
        <v>206</v>
      </c>
    </row>
    <row r="1562" spans="1:8" x14ac:dyDescent="0.25">
      <c r="A1562" s="1">
        <f>COUNTIF($C$2:C1562,"Да")</f>
        <v>17</v>
      </c>
      <c r="B1562" s="45">
        <f t="shared" si="50"/>
        <v>46663</v>
      </c>
      <c r="C1562" s="42" t="str">
        <f>IF(ISERROR(VLOOKUP(B1562,'Aigen18-RF'!$C$3:$C$23,1,0)),"Нет","Да")</f>
        <v>Нет</v>
      </c>
      <c r="D1562" s="43">
        <f t="shared" si="49"/>
        <v>365</v>
      </c>
      <c r="E1562" s="44">
        <f>ROUND(('Все выпуски'!$L$3*'Все выпуски'!$L$6/100)/365*(B1562-IF(C1562="Нет",VLOOKUP(A1562,'Aigen18-RF'!$A$2:$C$23,3,0),VLOOKUP((A1562-1),'Aigen18-RF'!$A$2:$C$23,3,0))),2)</f>
        <v>4.49</v>
      </c>
      <c r="G1562" s="43">
        <f>COUNTIF(D1563:$D$1857,365)</f>
        <v>89</v>
      </c>
      <c r="H1562" s="43">
        <f>COUNTIF(D1563:$D$1857,366)</f>
        <v>206</v>
      </c>
    </row>
    <row r="1563" spans="1:8" x14ac:dyDescent="0.25">
      <c r="A1563" s="1">
        <f>COUNTIF($C$2:C1563,"Да")</f>
        <v>17</v>
      </c>
      <c r="B1563" s="45">
        <f t="shared" si="50"/>
        <v>46664</v>
      </c>
      <c r="C1563" s="42" t="str">
        <f>IF(ISERROR(VLOOKUP(B1563,'Aigen18-RF'!$C$3:$C$23,1,0)),"Нет","Да")</f>
        <v>Нет</v>
      </c>
      <c r="D1563" s="43">
        <f t="shared" si="49"/>
        <v>365</v>
      </c>
      <c r="E1563" s="44">
        <f>ROUND(('Все выпуски'!$L$3*'Все выпуски'!$L$6/100)/365*(B1563-IF(C1563="Нет",VLOOKUP(A1563,'Aigen18-RF'!$A$2:$C$23,3,0),VLOOKUP((A1563-1),'Aigen18-RF'!$A$2:$C$23,3,0))),2)</f>
        <v>4.5999999999999996</v>
      </c>
      <c r="G1563" s="43">
        <f>COUNTIF(D1564:$D$1857,365)</f>
        <v>88</v>
      </c>
      <c r="H1563" s="43">
        <f>COUNTIF(D1564:$D$1857,366)</f>
        <v>206</v>
      </c>
    </row>
    <row r="1564" spans="1:8" x14ac:dyDescent="0.25">
      <c r="A1564" s="1">
        <f>COUNTIF($C$2:C1564,"Да")</f>
        <v>17</v>
      </c>
      <c r="B1564" s="45">
        <f t="shared" si="50"/>
        <v>46665</v>
      </c>
      <c r="C1564" s="42" t="str">
        <f>IF(ISERROR(VLOOKUP(B1564,'Aigen18-RF'!$C$3:$C$23,1,0)),"Нет","Да")</f>
        <v>Нет</v>
      </c>
      <c r="D1564" s="43">
        <f t="shared" si="49"/>
        <v>365</v>
      </c>
      <c r="E1564" s="44">
        <f>ROUND(('Все выпуски'!$L$3*'Все выпуски'!$L$6/100)/365*(B1564-IF(C1564="Нет",VLOOKUP(A1564,'Aigen18-RF'!$A$2:$C$23,3,0),VLOOKUP((A1564-1),'Aigen18-RF'!$A$2:$C$23,3,0))),2)</f>
        <v>4.71</v>
      </c>
      <c r="G1564" s="43">
        <f>COUNTIF(D1565:$D$1857,365)</f>
        <v>87</v>
      </c>
      <c r="H1564" s="43">
        <f>COUNTIF(D1565:$D$1857,366)</f>
        <v>206</v>
      </c>
    </row>
    <row r="1565" spans="1:8" x14ac:dyDescent="0.25">
      <c r="A1565" s="1">
        <f>COUNTIF($C$2:C1565,"Да")</f>
        <v>17</v>
      </c>
      <c r="B1565" s="45">
        <f t="shared" si="50"/>
        <v>46666</v>
      </c>
      <c r="C1565" s="42" t="str">
        <f>IF(ISERROR(VLOOKUP(B1565,'Aigen18-RF'!$C$3:$C$23,1,0)),"Нет","Да")</f>
        <v>Нет</v>
      </c>
      <c r="D1565" s="43">
        <f t="shared" si="49"/>
        <v>365</v>
      </c>
      <c r="E1565" s="44">
        <f>ROUND(('Все выпуски'!$L$3*'Все выпуски'!$L$6/100)/365*(B1565-IF(C1565="Нет",VLOOKUP(A1565,'Aigen18-RF'!$A$2:$C$23,3,0),VLOOKUP((A1565-1),'Aigen18-RF'!$A$2:$C$23,3,0))),2)</f>
        <v>4.82</v>
      </c>
      <c r="G1565" s="43">
        <f>COUNTIF(D1566:$D$1857,365)</f>
        <v>86</v>
      </c>
      <c r="H1565" s="43">
        <f>COUNTIF(D1566:$D$1857,366)</f>
        <v>206</v>
      </c>
    </row>
    <row r="1566" spans="1:8" x14ac:dyDescent="0.25">
      <c r="A1566" s="1">
        <f>COUNTIF($C$2:C1566,"Да")</f>
        <v>17</v>
      </c>
      <c r="B1566" s="45">
        <f t="shared" si="50"/>
        <v>46667</v>
      </c>
      <c r="C1566" s="42" t="str">
        <f>IF(ISERROR(VLOOKUP(B1566,'Aigen18-RF'!$C$3:$C$23,1,0)),"Нет","Да")</f>
        <v>Нет</v>
      </c>
      <c r="D1566" s="43">
        <f t="shared" si="49"/>
        <v>365</v>
      </c>
      <c r="E1566" s="44">
        <f>ROUND(('Все выпуски'!$L$3*'Все выпуски'!$L$6/100)/365*(B1566-IF(C1566="Нет",VLOOKUP(A1566,'Aigen18-RF'!$A$2:$C$23,3,0),VLOOKUP((A1566-1),'Aigen18-RF'!$A$2:$C$23,3,0))),2)</f>
        <v>4.93</v>
      </c>
      <c r="G1566" s="43">
        <f>COUNTIF(D1567:$D$1857,365)</f>
        <v>85</v>
      </c>
      <c r="H1566" s="43">
        <f>COUNTIF(D1567:$D$1857,366)</f>
        <v>206</v>
      </c>
    </row>
    <row r="1567" spans="1:8" x14ac:dyDescent="0.25">
      <c r="A1567" s="1">
        <f>COUNTIF($C$2:C1567,"Да")</f>
        <v>17</v>
      </c>
      <c r="B1567" s="45">
        <f t="shared" si="50"/>
        <v>46668</v>
      </c>
      <c r="C1567" s="42" t="str">
        <f>IF(ISERROR(VLOOKUP(B1567,'Aigen18-RF'!$C$3:$C$23,1,0)),"Нет","Да")</f>
        <v>Нет</v>
      </c>
      <c r="D1567" s="43">
        <f t="shared" si="49"/>
        <v>365</v>
      </c>
      <c r="E1567" s="44">
        <f>ROUND(('Все выпуски'!$L$3*'Все выпуски'!$L$6/100)/365*(B1567-IF(C1567="Нет",VLOOKUP(A1567,'Aigen18-RF'!$A$2:$C$23,3,0),VLOOKUP((A1567-1),'Aigen18-RF'!$A$2:$C$23,3,0))),2)</f>
        <v>5.04</v>
      </c>
      <c r="G1567" s="43">
        <f>COUNTIF(D1568:$D$1857,365)</f>
        <v>84</v>
      </c>
      <c r="H1567" s="43">
        <f>COUNTIF(D1568:$D$1857,366)</f>
        <v>206</v>
      </c>
    </row>
    <row r="1568" spans="1:8" x14ac:dyDescent="0.25">
      <c r="A1568" s="1">
        <f>COUNTIF($C$2:C1568,"Да")</f>
        <v>17</v>
      </c>
      <c r="B1568" s="45">
        <f t="shared" si="50"/>
        <v>46669</v>
      </c>
      <c r="C1568" s="42" t="str">
        <f>IF(ISERROR(VLOOKUP(B1568,'Aigen18-RF'!$C$3:$C$23,1,0)),"Нет","Да")</f>
        <v>Нет</v>
      </c>
      <c r="D1568" s="43">
        <f t="shared" si="49"/>
        <v>365</v>
      </c>
      <c r="E1568" s="44">
        <f>ROUND(('Все выпуски'!$L$3*'Все выпуски'!$L$6/100)/365*(B1568-IF(C1568="Нет",VLOOKUP(A1568,'Aigen18-RF'!$A$2:$C$23,3,0),VLOOKUP((A1568-1),'Aigen18-RF'!$A$2:$C$23,3,0))),2)</f>
        <v>5.15</v>
      </c>
      <c r="G1568" s="43">
        <f>COUNTIF(D1569:$D$1857,365)</f>
        <v>83</v>
      </c>
      <c r="H1568" s="43">
        <f>COUNTIF(D1569:$D$1857,366)</f>
        <v>206</v>
      </c>
    </row>
    <row r="1569" spans="1:8" x14ac:dyDescent="0.25">
      <c r="A1569" s="1">
        <f>COUNTIF($C$2:C1569,"Да")</f>
        <v>17</v>
      </c>
      <c r="B1569" s="45">
        <f t="shared" si="50"/>
        <v>46670</v>
      </c>
      <c r="C1569" s="42" t="str">
        <f>IF(ISERROR(VLOOKUP(B1569,'Aigen18-RF'!$C$3:$C$23,1,0)),"Нет","Да")</f>
        <v>Нет</v>
      </c>
      <c r="D1569" s="43">
        <f t="shared" si="49"/>
        <v>365</v>
      </c>
      <c r="E1569" s="44">
        <f>ROUND(('Все выпуски'!$L$3*'Все выпуски'!$L$6/100)/365*(B1569-IF(C1569="Нет",VLOOKUP(A1569,'Aigen18-RF'!$A$2:$C$23,3,0),VLOOKUP((A1569-1),'Aigen18-RF'!$A$2:$C$23,3,0))),2)</f>
        <v>5.26</v>
      </c>
      <c r="G1569" s="43">
        <f>COUNTIF(D1570:$D$1857,365)</f>
        <v>82</v>
      </c>
      <c r="H1569" s="43">
        <f>COUNTIF(D1570:$D$1857,366)</f>
        <v>206</v>
      </c>
    </row>
    <row r="1570" spans="1:8" x14ac:dyDescent="0.25">
      <c r="A1570" s="1">
        <f>COUNTIF($C$2:C1570,"Да")</f>
        <v>17</v>
      </c>
      <c r="B1570" s="45">
        <f t="shared" si="50"/>
        <v>46671</v>
      </c>
      <c r="C1570" s="42" t="str">
        <f>IF(ISERROR(VLOOKUP(B1570,'Aigen18-RF'!$C$3:$C$23,1,0)),"Нет","Да")</f>
        <v>Нет</v>
      </c>
      <c r="D1570" s="43">
        <f t="shared" si="49"/>
        <v>365</v>
      </c>
      <c r="E1570" s="44">
        <f>ROUND(('Все выпуски'!$L$3*'Все выпуски'!$L$6/100)/365*(B1570-IF(C1570="Нет",VLOOKUP(A1570,'Aigen18-RF'!$A$2:$C$23,3,0),VLOOKUP((A1570-1),'Aigen18-RF'!$A$2:$C$23,3,0))),2)</f>
        <v>5.37</v>
      </c>
      <c r="G1570" s="43">
        <f>COUNTIF(D1571:$D$1857,365)</f>
        <v>81</v>
      </c>
      <c r="H1570" s="43">
        <f>COUNTIF(D1571:$D$1857,366)</f>
        <v>206</v>
      </c>
    </row>
    <row r="1571" spans="1:8" x14ac:dyDescent="0.25">
      <c r="A1571" s="1">
        <f>COUNTIF($C$2:C1571,"Да")</f>
        <v>17</v>
      </c>
      <c r="B1571" s="45">
        <f t="shared" si="50"/>
        <v>46672</v>
      </c>
      <c r="C1571" s="42" t="str">
        <f>IF(ISERROR(VLOOKUP(B1571,'Aigen18-RF'!$C$3:$C$23,1,0)),"Нет","Да")</f>
        <v>Нет</v>
      </c>
      <c r="D1571" s="43">
        <f t="shared" si="49"/>
        <v>365</v>
      </c>
      <c r="E1571" s="44">
        <f>ROUND(('Все выпуски'!$L$3*'Все выпуски'!$L$6/100)/365*(B1571-IF(C1571="Нет",VLOOKUP(A1571,'Aigen18-RF'!$A$2:$C$23,3,0),VLOOKUP((A1571-1),'Aigen18-RF'!$A$2:$C$23,3,0))),2)</f>
        <v>5.48</v>
      </c>
      <c r="G1571" s="43">
        <f>COUNTIF(D1572:$D$1857,365)</f>
        <v>80</v>
      </c>
      <c r="H1571" s="43">
        <f>COUNTIF(D1572:$D$1857,366)</f>
        <v>206</v>
      </c>
    </row>
    <row r="1572" spans="1:8" x14ac:dyDescent="0.25">
      <c r="A1572" s="1">
        <f>COUNTIF($C$2:C1572,"Да")</f>
        <v>17</v>
      </c>
      <c r="B1572" s="45">
        <f t="shared" si="50"/>
        <v>46673</v>
      </c>
      <c r="C1572" s="42" t="str">
        <f>IF(ISERROR(VLOOKUP(B1572,'Aigen18-RF'!$C$3:$C$23,1,0)),"Нет","Да")</f>
        <v>Нет</v>
      </c>
      <c r="D1572" s="43">
        <f t="shared" si="49"/>
        <v>365</v>
      </c>
      <c r="E1572" s="44">
        <f>ROUND(('Все выпуски'!$L$3*'Все выпуски'!$L$6/100)/365*(B1572-IF(C1572="Нет",VLOOKUP(A1572,'Aigen18-RF'!$A$2:$C$23,3,0),VLOOKUP((A1572-1),'Aigen18-RF'!$A$2:$C$23,3,0))),2)</f>
        <v>5.59</v>
      </c>
      <c r="G1572" s="43">
        <f>COUNTIF(D1573:$D$1857,365)</f>
        <v>79</v>
      </c>
      <c r="H1572" s="43">
        <f>COUNTIF(D1573:$D$1857,366)</f>
        <v>206</v>
      </c>
    </row>
    <row r="1573" spans="1:8" x14ac:dyDescent="0.25">
      <c r="A1573" s="1">
        <f>COUNTIF($C$2:C1573,"Да")</f>
        <v>17</v>
      </c>
      <c r="B1573" s="45">
        <f t="shared" si="50"/>
        <v>46674</v>
      </c>
      <c r="C1573" s="42" t="str">
        <f>IF(ISERROR(VLOOKUP(B1573,'Aigen18-RF'!$C$3:$C$23,1,0)),"Нет","Да")</f>
        <v>Нет</v>
      </c>
      <c r="D1573" s="43">
        <f t="shared" si="49"/>
        <v>365</v>
      </c>
      <c r="E1573" s="44">
        <f>ROUND(('Все выпуски'!$L$3*'Все выпуски'!$L$6/100)/365*(B1573-IF(C1573="Нет",VLOOKUP(A1573,'Aigen18-RF'!$A$2:$C$23,3,0),VLOOKUP((A1573-1),'Aigen18-RF'!$A$2:$C$23,3,0))),2)</f>
        <v>5.7</v>
      </c>
      <c r="G1573" s="43">
        <f>COUNTIF(D1574:$D$1857,365)</f>
        <v>78</v>
      </c>
      <c r="H1573" s="43">
        <f>COUNTIF(D1574:$D$1857,366)</f>
        <v>206</v>
      </c>
    </row>
    <row r="1574" spans="1:8" x14ac:dyDescent="0.25">
      <c r="A1574" s="1">
        <f>COUNTIF($C$2:C1574,"Да")</f>
        <v>17</v>
      </c>
      <c r="B1574" s="45">
        <f t="shared" si="50"/>
        <v>46675</v>
      </c>
      <c r="C1574" s="42" t="str">
        <f>IF(ISERROR(VLOOKUP(B1574,'Aigen18-RF'!$C$3:$C$23,1,0)),"Нет","Да")</f>
        <v>Нет</v>
      </c>
      <c r="D1574" s="43">
        <f t="shared" si="49"/>
        <v>365</v>
      </c>
      <c r="E1574" s="44">
        <f>ROUND(('Все выпуски'!$L$3*'Все выпуски'!$L$6/100)/365*(B1574-IF(C1574="Нет",VLOOKUP(A1574,'Aigen18-RF'!$A$2:$C$23,3,0),VLOOKUP((A1574-1),'Aigen18-RF'!$A$2:$C$23,3,0))),2)</f>
        <v>5.81</v>
      </c>
      <c r="G1574" s="43">
        <f>COUNTIF(D1575:$D$1857,365)</f>
        <v>77</v>
      </c>
      <c r="H1574" s="43">
        <f>COUNTIF(D1575:$D$1857,366)</f>
        <v>206</v>
      </c>
    </row>
    <row r="1575" spans="1:8" x14ac:dyDescent="0.25">
      <c r="A1575" s="1">
        <f>COUNTIF($C$2:C1575,"Да")</f>
        <v>17</v>
      </c>
      <c r="B1575" s="45">
        <f t="shared" si="50"/>
        <v>46676</v>
      </c>
      <c r="C1575" s="42" t="str">
        <f>IF(ISERROR(VLOOKUP(B1575,'Aigen18-RF'!$C$3:$C$23,1,0)),"Нет","Да")</f>
        <v>Нет</v>
      </c>
      <c r="D1575" s="43">
        <f t="shared" si="49"/>
        <v>365</v>
      </c>
      <c r="E1575" s="44">
        <f>ROUND(('Все выпуски'!$L$3*'Все выпуски'!$L$6/100)/365*(B1575-IF(C1575="Нет",VLOOKUP(A1575,'Aigen18-RF'!$A$2:$C$23,3,0),VLOOKUP((A1575-1),'Aigen18-RF'!$A$2:$C$23,3,0))),2)</f>
        <v>5.92</v>
      </c>
      <c r="G1575" s="43">
        <f>COUNTIF(D1576:$D$1857,365)</f>
        <v>76</v>
      </c>
      <c r="H1575" s="43">
        <f>COUNTIF(D1576:$D$1857,366)</f>
        <v>206</v>
      </c>
    </row>
    <row r="1576" spans="1:8" x14ac:dyDescent="0.25">
      <c r="A1576" s="1">
        <f>COUNTIF($C$2:C1576,"Да")</f>
        <v>17</v>
      </c>
      <c r="B1576" s="45">
        <f t="shared" si="50"/>
        <v>46677</v>
      </c>
      <c r="C1576" s="42" t="str">
        <f>IF(ISERROR(VLOOKUP(B1576,'Aigen18-RF'!$C$3:$C$23,1,0)),"Нет","Да")</f>
        <v>Нет</v>
      </c>
      <c r="D1576" s="43">
        <f t="shared" si="49"/>
        <v>365</v>
      </c>
      <c r="E1576" s="44">
        <f>ROUND(('Все выпуски'!$L$3*'Все выпуски'!$L$6/100)/365*(B1576-IF(C1576="Нет",VLOOKUP(A1576,'Aigen18-RF'!$A$2:$C$23,3,0),VLOOKUP((A1576-1),'Aigen18-RF'!$A$2:$C$23,3,0))),2)</f>
        <v>6.03</v>
      </c>
      <c r="G1576" s="43">
        <f>COUNTIF(D1577:$D$1857,365)</f>
        <v>75</v>
      </c>
      <c r="H1576" s="43">
        <f>COUNTIF(D1577:$D$1857,366)</f>
        <v>206</v>
      </c>
    </row>
    <row r="1577" spans="1:8" x14ac:dyDescent="0.25">
      <c r="A1577" s="1">
        <f>COUNTIF($C$2:C1577,"Да")</f>
        <v>17</v>
      </c>
      <c r="B1577" s="45">
        <f t="shared" si="50"/>
        <v>46678</v>
      </c>
      <c r="C1577" s="42" t="str">
        <f>IF(ISERROR(VLOOKUP(B1577,'Aigen18-RF'!$C$3:$C$23,1,0)),"Нет","Да")</f>
        <v>Нет</v>
      </c>
      <c r="D1577" s="43">
        <f t="shared" si="49"/>
        <v>365</v>
      </c>
      <c r="E1577" s="44">
        <f>ROUND(('Все выпуски'!$L$3*'Все выпуски'!$L$6/100)/365*(B1577-IF(C1577="Нет",VLOOKUP(A1577,'Aigen18-RF'!$A$2:$C$23,3,0),VLOOKUP((A1577-1),'Aigen18-RF'!$A$2:$C$23,3,0))),2)</f>
        <v>6.14</v>
      </c>
      <c r="G1577" s="43">
        <f>COUNTIF(D1578:$D$1857,365)</f>
        <v>74</v>
      </c>
      <c r="H1577" s="43">
        <f>COUNTIF(D1578:$D$1857,366)</f>
        <v>206</v>
      </c>
    </row>
    <row r="1578" spans="1:8" x14ac:dyDescent="0.25">
      <c r="A1578" s="1">
        <f>COUNTIF($C$2:C1578,"Да")</f>
        <v>17</v>
      </c>
      <c r="B1578" s="45">
        <f t="shared" si="50"/>
        <v>46679</v>
      </c>
      <c r="C1578" s="42" t="str">
        <f>IF(ISERROR(VLOOKUP(B1578,'Aigen18-RF'!$C$3:$C$23,1,0)),"Нет","Да")</f>
        <v>Нет</v>
      </c>
      <c r="D1578" s="43">
        <f t="shared" si="49"/>
        <v>365</v>
      </c>
      <c r="E1578" s="44">
        <f>ROUND(('Все выпуски'!$L$3*'Все выпуски'!$L$6/100)/365*(B1578-IF(C1578="Нет",VLOOKUP(A1578,'Aigen18-RF'!$A$2:$C$23,3,0),VLOOKUP((A1578-1),'Aigen18-RF'!$A$2:$C$23,3,0))),2)</f>
        <v>6.25</v>
      </c>
      <c r="G1578" s="43">
        <f>COUNTIF(D1579:$D$1857,365)</f>
        <v>73</v>
      </c>
      <c r="H1578" s="43">
        <f>COUNTIF(D1579:$D$1857,366)</f>
        <v>206</v>
      </c>
    </row>
    <row r="1579" spans="1:8" x14ac:dyDescent="0.25">
      <c r="A1579" s="1">
        <f>COUNTIF($C$2:C1579,"Да")</f>
        <v>17</v>
      </c>
      <c r="B1579" s="45">
        <f t="shared" si="50"/>
        <v>46680</v>
      </c>
      <c r="C1579" s="42" t="str">
        <f>IF(ISERROR(VLOOKUP(B1579,'Aigen18-RF'!$C$3:$C$23,1,0)),"Нет","Да")</f>
        <v>Нет</v>
      </c>
      <c r="D1579" s="43">
        <f t="shared" si="49"/>
        <v>365</v>
      </c>
      <c r="E1579" s="44">
        <f>ROUND(('Все выпуски'!$L$3*'Все выпуски'!$L$6/100)/365*(B1579-IF(C1579="Нет",VLOOKUP(A1579,'Aigen18-RF'!$A$2:$C$23,3,0),VLOOKUP((A1579-1),'Aigen18-RF'!$A$2:$C$23,3,0))),2)</f>
        <v>6.36</v>
      </c>
      <c r="G1579" s="43">
        <f>COUNTIF(D1580:$D$1857,365)</f>
        <v>72</v>
      </c>
      <c r="H1579" s="43">
        <f>COUNTIF(D1580:$D$1857,366)</f>
        <v>206</v>
      </c>
    </row>
    <row r="1580" spans="1:8" x14ac:dyDescent="0.25">
      <c r="A1580" s="1">
        <f>COUNTIF($C$2:C1580,"Да")</f>
        <v>17</v>
      </c>
      <c r="B1580" s="45">
        <f t="shared" si="50"/>
        <v>46681</v>
      </c>
      <c r="C1580" s="42" t="str">
        <f>IF(ISERROR(VLOOKUP(B1580,'Aigen18-RF'!$C$3:$C$23,1,0)),"Нет","Да")</f>
        <v>Нет</v>
      </c>
      <c r="D1580" s="43">
        <f t="shared" si="49"/>
        <v>365</v>
      </c>
      <c r="E1580" s="44">
        <f>ROUND(('Все выпуски'!$L$3*'Все выпуски'!$L$6/100)/365*(B1580-IF(C1580="Нет",VLOOKUP(A1580,'Aigen18-RF'!$A$2:$C$23,3,0),VLOOKUP((A1580-1),'Aigen18-RF'!$A$2:$C$23,3,0))),2)</f>
        <v>6.47</v>
      </c>
      <c r="G1580" s="43">
        <f>COUNTIF(D1581:$D$1857,365)</f>
        <v>71</v>
      </c>
      <c r="H1580" s="43">
        <f>COUNTIF(D1581:$D$1857,366)</f>
        <v>206</v>
      </c>
    </row>
    <row r="1581" spans="1:8" x14ac:dyDescent="0.25">
      <c r="A1581" s="1">
        <f>COUNTIF($C$2:C1581,"Да")</f>
        <v>17</v>
      </c>
      <c r="B1581" s="45">
        <f t="shared" si="50"/>
        <v>46682</v>
      </c>
      <c r="C1581" s="42" t="str">
        <f>IF(ISERROR(VLOOKUP(B1581,'Aigen18-RF'!$C$3:$C$23,1,0)),"Нет","Да")</f>
        <v>Нет</v>
      </c>
      <c r="D1581" s="43">
        <f t="shared" si="49"/>
        <v>365</v>
      </c>
      <c r="E1581" s="44">
        <f>ROUND(('Все выпуски'!$L$3*'Все выпуски'!$L$6/100)/365*(B1581-IF(C1581="Нет",VLOOKUP(A1581,'Aigen18-RF'!$A$2:$C$23,3,0),VLOOKUP((A1581-1),'Aigen18-RF'!$A$2:$C$23,3,0))),2)</f>
        <v>6.58</v>
      </c>
      <c r="G1581" s="43">
        <f>COUNTIF(D1582:$D$1857,365)</f>
        <v>70</v>
      </c>
      <c r="H1581" s="43">
        <f>COUNTIF(D1582:$D$1857,366)</f>
        <v>206</v>
      </c>
    </row>
    <row r="1582" spans="1:8" x14ac:dyDescent="0.25">
      <c r="A1582" s="1">
        <f>COUNTIF($C$2:C1582,"Да")</f>
        <v>17</v>
      </c>
      <c r="B1582" s="45">
        <f t="shared" si="50"/>
        <v>46683</v>
      </c>
      <c r="C1582" s="42" t="str">
        <f>IF(ISERROR(VLOOKUP(B1582,'Aigen18-RF'!$C$3:$C$23,1,0)),"Нет","Да")</f>
        <v>Нет</v>
      </c>
      <c r="D1582" s="43">
        <f t="shared" si="49"/>
        <v>365</v>
      </c>
      <c r="E1582" s="44">
        <f>ROUND(('Все выпуски'!$L$3*'Все выпуски'!$L$6/100)/365*(B1582-IF(C1582="Нет",VLOOKUP(A1582,'Aigen18-RF'!$A$2:$C$23,3,0),VLOOKUP((A1582-1),'Aigen18-RF'!$A$2:$C$23,3,0))),2)</f>
        <v>6.68</v>
      </c>
      <c r="G1582" s="43">
        <f>COUNTIF(D1583:$D$1857,365)</f>
        <v>69</v>
      </c>
      <c r="H1582" s="43">
        <f>COUNTIF(D1583:$D$1857,366)</f>
        <v>206</v>
      </c>
    </row>
    <row r="1583" spans="1:8" x14ac:dyDescent="0.25">
      <c r="A1583" s="1">
        <f>COUNTIF($C$2:C1583,"Да")</f>
        <v>17</v>
      </c>
      <c r="B1583" s="45">
        <f t="shared" si="50"/>
        <v>46684</v>
      </c>
      <c r="C1583" s="42" t="str">
        <f>IF(ISERROR(VLOOKUP(B1583,'Aigen18-RF'!$C$3:$C$23,1,0)),"Нет","Да")</f>
        <v>Нет</v>
      </c>
      <c r="D1583" s="43">
        <f t="shared" si="49"/>
        <v>365</v>
      </c>
      <c r="E1583" s="44">
        <f>ROUND(('Все выпуски'!$L$3*'Все выпуски'!$L$6/100)/365*(B1583-IF(C1583="Нет",VLOOKUP(A1583,'Aigen18-RF'!$A$2:$C$23,3,0),VLOOKUP((A1583-1),'Aigen18-RF'!$A$2:$C$23,3,0))),2)</f>
        <v>6.79</v>
      </c>
      <c r="G1583" s="43">
        <f>COUNTIF(D1584:$D$1857,365)</f>
        <v>68</v>
      </c>
      <c r="H1583" s="43">
        <f>COUNTIF(D1584:$D$1857,366)</f>
        <v>206</v>
      </c>
    </row>
    <row r="1584" spans="1:8" x14ac:dyDescent="0.25">
      <c r="A1584" s="1">
        <f>COUNTIF($C$2:C1584,"Да")</f>
        <v>17</v>
      </c>
      <c r="B1584" s="45">
        <f t="shared" si="50"/>
        <v>46685</v>
      </c>
      <c r="C1584" s="42" t="str">
        <f>IF(ISERROR(VLOOKUP(B1584,'Aigen18-RF'!$C$3:$C$23,1,0)),"Нет","Да")</f>
        <v>Нет</v>
      </c>
      <c r="D1584" s="43">
        <f t="shared" si="49"/>
        <v>365</v>
      </c>
      <c r="E1584" s="44">
        <f>ROUND(('Все выпуски'!$L$3*'Все выпуски'!$L$6/100)/365*(B1584-IF(C1584="Нет",VLOOKUP(A1584,'Aigen18-RF'!$A$2:$C$23,3,0),VLOOKUP((A1584-1),'Aigen18-RF'!$A$2:$C$23,3,0))),2)</f>
        <v>6.9</v>
      </c>
      <c r="G1584" s="43">
        <f>COUNTIF(D1585:$D$1857,365)</f>
        <v>67</v>
      </c>
      <c r="H1584" s="43">
        <f>COUNTIF(D1585:$D$1857,366)</f>
        <v>206</v>
      </c>
    </row>
    <row r="1585" spans="1:8" x14ac:dyDescent="0.25">
      <c r="A1585" s="1">
        <f>COUNTIF($C$2:C1585,"Да")</f>
        <v>17</v>
      </c>
      <c r="B1585" s="45">
        <f t="shared" si="50"/>
        <v>46686</v>
      </c>
      <c r="C1585" s="42" t="str">
        <f>IF(ISERROR(VLOOKUP(B1585,'Aigen18-RF'!$C$3:$C$23,1,0)),"Нет","Да")</f>
        <v>Нет</v>
      </c>
      <c r="D1585" s="43">
        <f t="shared" si="49"/>
        <v>365</v>
      </c>
      <c r="E1585" s="44">
        <f>ROUND(('Все выпуски'!$L$3*'Все выпуски'!$L$6/100)/365*(B1585-IF(C1585="Нет",VLOOKUP(A1585,'Aigen18-RF'!$A$2:$C$23,3,0),VLOOKUP((A1585-1),'Aigen18-RF'!$A$2:$C$23,3,0))),2)</f>
        <v>7.01</v>
      </c>
      <c r="G1585" s="43">
        <f>COUNTIF(D1586:$D$1857,365)</f>
        <v>66</v>
      </c>
      <c r="H1585" s="43">
        <f>COUNTIF(D1586:$D$1857,366)</f>
        <v>206</v>
      </c>
    </row>
    <row r="1586" spans="1:8" x14ac:dyDescent="0.25">
      <c r="A1586" s="1">
        <f>COUNTIF($C$2:C1586,"Да")</f>
        <v>17</v>
      </c>
      <c r="B1586" s="45">
        <f t="shared" si="50"/>
        <v>46687</v>
      </c>
      <c r="C1586" s="42" t="str">
        <f>IF(ISERROR(VLOOKUP(B1586,'Aigen18-RF'!$C$3:$C$23,1,0)),"Нет","Да")</f>
        <v>Нет</v>
      </c>
      <c r="D1586" s="43">
        <f t="shared" si="49"/>
        <v>365</v>
      </c>
      <c r="E1586" s="44">
        <f>ROUND(('Все выпуски'!$L$3*'Все выпуски'!$L$6/100)/365*(B1586-IF(C1586="Нет",VLOOKUP(A1586,'Aigen18-RF'!$A$2:$C$23,3,0),VLOOKUP((A1586-1),'Aigen18-RF'!$A$2:$C$23,3,0))),2)</f>
        <v>7.12</v>
      </c>
      <c r="G1586" s="43">
        <f>COUNTIF(D1587:$D$1857,365)</f>
        <v>65</v>
      </c>
      <c r="H1586" s="43">
        <f>COUNTIF(D1587:$D$1857,366)</f>
        <v>206</v>
      </c>
    </row>
    <row r="1587" spans="1:8" x14ac:dyDescent="0.25">
      <c r="A1587" s="1">
        <f>COUNTIF($C$2:C1587,"Да")</f>
        <v>17</v>
      </c>
      <c r="B1587" s="45">
        <f t="shared" si="50"/>
        <v>46688</v>
      </c>
      <c r="C1587" s="42" t="str">
        <f>IF(ISERROR(VLOOKUP(B1587,'Aigen18-RF'!$C$3:$C$23,1,0)),"Нет","Да")</f>
        <v>Нет</v>
      </c>
      <c r="D1587" s="43">
        <f t="shared" si="49"/>
        <v>365</v>
      </c>
      <c r="E1587" s="44">
        <f>ROUND(('Все выпуски'!$L$3*'Все выпуски'!$L$6/100)/365*(B1587-IF(C1587="Нет",VLOOKUP(A1587,'Aigen18-RF'!$A$2:$C$23,3,0),VLOOKUP((A1587-1),'Aigen18-RF'!$A$2:$C$23,3,0))),2)</f>
        <v>7.23</v>
      </c>
      <c r="G1587" s="43">
        <f>COUNTIF(D1588:$D$1857,365)</f>
        <v>64</v>
      </c>
      <c r="H1587" s="43">
        <f>COUNTIF(D1588:$D$1857,366)</f>
        <v>206</v>
      </c>
    </row>
    <row r="1588" spans="1:8" x14ac:dyDescent="0.25">
      <c r="A1588" s="1">
        <f>COUNTIF($C$2:C1588,"Да")</f>
        <v>17</v>
      </c>
      <c r="B1588" s="45">
        <f t="shared" si="50"/>
        <v>46689</v>
      </c>
      <c r="C1588" s="42" t="str">
        <f>IF(ISERROR(VLOOKUP(B1588,'Aigen18-RF'!$C$3:$C$23,1,0)),"Нет","Да")</f>
        <v>Нет</v>
      </c>
      <c r="D1588" s="43">
        <f t="shared" si="49"/>
        <v>365</v>
      </c>
      <c r="E1588" s="44">
        <f>ROUND(('Все выпуски'!$L$3*'Все выпуски'!$L$6/100)/365*(B1588-IF(C1588="Нет",VLOOKUP(A1588,'Aigen18-RF'!$A$2:$C$23,3,0),VLOOKUP((A1588-1),'Aigen18-RF'!$A$2:$C$23,3,0))),2)</f>
        <v>7.34</v>
      </c>
      <c r="G1588" s="43">
        <f>COUNTIF(D1589:$D$1857,365)</f>
        <v>63</v>
      </c>
      <c r="H1588" s="43">
        <f>COUNTIF(D1589:$D$1857,366)</f>
        <v>206</v>
      </c>
    </row>
    <row r="1589" spans="1:8" x14ac:dyDescent="0.25">
      <c r="A1589" s="1">
        <f>COUNTIF($C$2:C1589,"Да")</f>
        <v>17</v>
      </c>
      <c r="B1589" s="45">
        <f t="shared" si="50"/>
        <v>46690</v>
      </c>
      <c r="C1589" s="42" t="str">
        <f>IF(ISERROR(VLOOKUP(B1589,'Aigen18-RF'!$C$3:$C$23,1,0)),"Нет","Да")</f>
        <v>Нет</v>
      </c>
      <c r="D1589" s="43">
        <f t="shared" si="49"/>
        <v>365</v>
      </c>
      <c r="E1589" s="44">
        <f>ROUND(('Все выпуски'!$L$3*'Все выпуски'!$L$6/100)/365*(B1589-IF(C1589="Нет",VLOOKUP(A1589,'Aigen18-RF'!$A$2:$C$23,3,0),VLOOKUP((A1589-1),'Aigen18-RF'!$A$2:$C$23,3,0))),2)</f>
        <v>7.45</v>
      </c>
      <c r="G1589" s="43">
        <f>COUNTIF(D1590:$D$1857,365)</f>
        <v>62</v>
      </c>
      <c r="H1589" s="43">
        <f>COUNTIF(D1590:$D$1857,366)</f>
        <v>206</v>
      </c>
    </row>
    <row r="1590" spans="1:8" x14ac:dyDescent="0.25">
      <c r="A1590" s="1">
        <f>COUNTIF($C$2:C1590,"Да")</f>
        <v>17</v>
      </c>
      <c r="B1590" s="45">
        <f t="shared" si="50"/>
        <v>46691</v>
      </c>
      <c r="C1590" s="42" t="str">
        <f>IF(ISERROR(VLOOKUP(B1590,'Aigen18-RF'!$C$3:$C$23,1,0)),"Нет","Да")</f>
        <v>Нет</v>
      </c>
      <c r="D1590" s="43">
        <f t="shared" si="49"/>
        <v>365</v>
      </c>
      <c r="E1590" s="44">
        <f>ROUND(('Все выпуски'!$L$3*'Все выпуски'!$L$6/100)/365*(B1590-IF(C1590="Нет",VLOOKUP(A1590,'Aigen18-RF'!$A$2:$C$23,3,0),VLOOKUP((A1590-1),'Aigen18-RF'!$A$2:$C$23,3,0))),2)</f>
        <v>7.56</v>
      </c>
      <c r="G1590" s="43">
        <f>COUNTIF(D1591:$D$1857,365)</f>
        <v>61</v>
      </c>
      <c r="H1590" s="43">
        <f>COUNTIF(D1591:$D$1857,366)</f>
        <v>206</v>
      </c>
    </row>
    <row r="1591" spans="1:8" x14ac:dyDescent="0.25">
      <c r="A1591" s="1">
        <f>COUNTIF($C$2:C1591,"Да")</f>
        <v>17</v>
      </c>
      <c r="B1591" s="45">
        <f t="shared" si="50"/>
        <v>46692</v>
      </c>
      <c r="C1591" s="42" t="str">
        <f>IF(ISERROR(VLOOKUP(B1591,'Aigen18-RF'!$C$3:$C$23,1,0)),"Нет","Да")</f>
        <v>Нет</v>
      </c>
      <c r="D1591" s="43">
        <f t="shared" si="49"/>
        <v>365</v>
      </c>
      <c r="E1591" s="44">
        <f>ROUND(('Все выпуски'!$L$3*'Все выпуски'!$L$6/100)/365*(B1591-IF(C1591="Нет",VLOOKUP(A1591,'Aigen18-RF'!$A$2:$C$23,3,0),VLOOKUP((A1591-1),'Aigen18-RF'!$A$2:$C$23,3,0))),2)</f>
        <v>7.67</v>
      </c>
      <c r="G1591" s="43">
        <f>COUNTIF(D1592:$D$1857,365)</f>
        <v>60</v>
      </c>
      <c r="H1591" s="43">
        <f>COUNTIF(D1592:$D$1857,366)</f>
        <v>206</v>
      </c>
    </row>
    <row r="1592" spans="1:8" x14ac:dyDescent="0.25">
      <c r="A1592" s="1">
        <f>COUNTIF($C$2:C1592,"Да")</f>
        <v>17</v>
      </c>
      <c r="B1592" s="45">
        <f t="shared" si="50"/>
        <v>46693</v>
      </c>
      <c r="C1592" s="42" t="str">
        <f>IF(ISERROR(VLOOKUP(B1592,'Aigen18-RF'!$C$3:$C$23,1,0)),"Нет","Да")</f>
        <v>Нет</v>
      </c>
      <c r="D1592" s="43">
        <f t="shared" si="49"/>
        <v>365</v>
      </c>
      <c r="E1592" s="44">
        <f>ROUND(('Все выпуски'!$L$3*'Все выпуски'!$L$6/100)/365*(B1592-IF(C1592="Нет",VLOOKUP(A1592,'Aigen18-RF'!$A$2:$C$23,3,0),VLOOKUP((A1592-1),'Aigen18-RF'!$A$2:$C$23,3,0))),2)</f>
        <v>7.78</v>
      </c>
      <c r="G1592" s="43">
        <f>COUNTIF(D1593:$D$1857,365)</f>
        <v>59</v>
      </c>
      <c r="H1592" s="43">
        <f>COUNTIF(D1593:$D$1857,366)</f>
        <v>206</v>
      </c>
    </row>
    <row r="1593" spans="1:8" x14ac:dyDescent="0.25">
      <c r="A1593" s="1">
        <f>COUNTIF($C$2:C1593,"Да")</f>
        <v>17</v>
      </c>
      <c r="B1593" s="45">
        <f t="shared" si="50"/>
        <v>46694</v>
      </c>
      <c r="C1593" s="42" t="str">
        <f>IF(ISERROR(VLOOKUP(B1593,'Aigen18-RF'!$C$3:$C$23,1,0)),"Нет","Да")</f>
        <v>Нет</v>
      </c>
      <c r="D1593" s="43">
        <f t="shared" si="49"/>
        <v>365</v>
      </c>
      <c r="E1593" s="44">
        <f>ROUND(('Все выпуски'!$L$3*'Все выпуски'!$L$6/100)/365*(B1593-IF(C1593="Нет",VLOOKUP(A1593,'Aigen18-RF'!$A$2:$C$23,3,0),VLOOKUP((A1593-1),'Aigen18-RF'!$A$2:$C$23,3,0))),2)</f>
        <v>7.89</v>
      </c>
      <c r="G1593" s="43">
        <f>COUNTIF(D1594:$D$1857,365)</f>
        <v>58</v>
      </c>
      <c r="H1593" s="43">
        <f>COUNTIF(D1594:$D$1857,366)</f>
        <v>206</v>
      </c>
    </row>
    <row r="1594" spans="1:8" x14ac:dyDescent="0.25">
      <c r="A1594" s="1">
        <f>COUNTIF($C$2:C1594,"Да")</f>
        <v>17</v>
      </c>
      <c r="B1594" s="45">
        <f t="shared" si="50"/>
        <v>46695</v>
      </c>
      <c r="C1594" s="42" t="str">
        <f>IF(ISERROR(VLOOKUP(B1594,'Aigen18-RF'!$C$3:$C$23,1,0)),"Нет","Да")</f>
        <v>Нет</v>
      </c>
      <c r="D1594" s="43">
        <f t="shared" si="49"/>
        <v>365</v>
      </c>
      <c r="E1594" s="44">
        <f>ROUND(('Все выпуски'!$L$3*'Все выпуски'!$L$6/100)/365*(B1594-IF(C1594="Нет",VLOOKUP(A1594,'Aigen18-RF'!$A$2:$C$23,3,0),VLOOKUP((A1594-1),'Aigen18-RF'!$A$2:$C$23,3,0))),2)</f>
        <v>8</v>
      </c>
      <c r="G1594" s="43">
        <f>COUNTIF(D1595:$D$1857,365)</f>
        <v>57</v>
      </c>
      <c r="H1594" s="43">
        <f>COUNTIF(D1595:$D$1857,366)</f>
        <v>206</v>
      </c>
    </row>
    <row r="1595" spans="1:8" x14ac:dyDescent="0.25">
      <c r="A1595" s="1">
        <f>COUNTIF($C$2:C1595,"Да")</f>
        <v>17</v>
      </c>
      <c r="B1595" s="45">
        <f t="shared" si="50"/>
        <v>46696</v>
      </c>
      <c r="C1595" s="42" t="str">
        <f>IF(ISERROR(VLOOKUP(B1595,'Aigen18-RF'!$C$3:$C$23,1,0)),"Нет","Да")</f>
        <v>Нет</v>
      </c>
      <c r="D1595" s="43">
        <f t="shared" si="49"/>
        <v>365</v>
      </c>
      <c r="E1595" s="44">
        <f>ROUND(('Все выпуски'!$L$3*'Все выпуски'!$L$6/100)/365*(B1595-IF(C1595="Нет",VLOOKUP(A1595,'Aigen18-RF'!$A$2:$C$23,3,0),VLOOKUP((A1595-1),'Aigen18-RF'!$A$2:$C$23,3,0))),2)</f>
        <v>8.11</v>
      </c>
      <c r="G1595" s="43">
        <f>COUNTIF(D1596:$D$1857,365)</f>
        <v>56</v>
      </c>
      <c r="H1595" s="43">
        <f>COUNTIF(D1596:$D$1857,366)</f>
        <v>206</v>
      </c>
    </row>
    <row r="1596" spans="1:8" x14ac:dyDescent="0.25">
      <c r="A1596" s="1">
        <f>COUNTIF($C$2:C1596,"Да")</f>
        <v>17</v>
      </c>
      <c r="B1596" s="45">
        <f t="shared" si="50"/>
        <v>46697</v>
      </c>
      <c r="C1596" s="42" t="str">
        <f>IF(ISERROR(VLOOKUP(B1596,'Aigen18-RF'!$C$3:$C$23,1,0)),"Нет","Да")</f>
        <v>Нет</v>
      </c>
      <c r="D1596" s="43">
        <f t="shared" si="49"/>
        <v>365</v>
      </c>
      <c r="E1596" s="44">
        <f>ROUND(('Все выпуски'!$L$3*'Все выпуски'!$L$6/100)/365*(B1596-IF(C1596="Нет",VLOOKUP(A1596,'Aigen18-RF'!$A$2:$C$23,3,0),VLOOKUP((A1596-1),'Aigen18-RF'!$A$2:$C$23,3,0))),2)</f>
        <v>8.2200000000000006</v>
      </c>
      <c r="G1596" s="43">
        <f>COUNTIF(D1597:$D$1857,365)</f>
        <v>55</v>
      </c>
      <c r="H1596" s="43">
        <f>COUNTIF(D1597:$D$1857,366)</f>
        <v>206</v>
      </c>
    </row>
    <row r="1597" spans="1:8" x14ac:dyDescent="0.25">
      <c r="A1597" s="1">
        <f>COUNTIF($C$2:C1597,"Да")</f>
        <v>17</v>
      </c>
      <c r="B1597" s="45">
        <f t="shared" si="50"/>
        <v>46698</v>
      </c>
      <c r="C1597" s="42" t="str">
        <f>IF(ISERROR(VLOOKUP(B1597,'Aigen18-RF'!$C$3:$C$23,1,0)),"Нет","Да")</f>
        <v>Нет</v>
      </c>
      <c r="D1597" s="43">
        <f t="shared" si="49"/>
        <v>365</v>
      </c>
      <c r="E1597" s="44">
        <f>ROUND(('Все выпуски'!$L$3*'Все выпуски'!$L$6/100)/365*(B1597-IF(C1597="Нет",VLOOKUP(A1597,'Aigen18-RF'!$A$2:$C$23,3,0),VLOOKUP((A1597-1),'Aigen18-RF'!$A$2:$C$23,3,0))),2)</f>
        <v>8.33</v>
      </c>
      <c r="G1597" s="43">
        <f>COUNTIF(D1598:$D$1857,365)</f>
        <v>54</v>
      </c>
      <c r="H1597" s="43">
        <f>COUNTIF(D1598:$D$1857,366)</f>
        <v>206</v>
      </c>
    </row>
    <row r="1598" spans="1:8" x14ac:dyDescent="0.25">
      <c r="A1598" s="1">
        <f>COUNTIF($C$2:C1598,"Да")</f>
        <v>17</v>
      </c>
      <c r="B1598" s="45">
        <f t="shared" si="50"/>
        <v>46699</v>
      </c>
      <c r="C1598" s="42" t="str">
        <f>IF(ISERROR(VLOOKUP(B1598,'Aigen18-RF'!$C$3:$C$23,1,0)),"Нет","Да")</f>
        <v>Нет</v>
      </c>
      <c r="D1598" s="43">
        <f t="shared" si="49"/>
        <v>365</v>
      </c>
      <c r="E1598" s="44">
        <f>ROUND(('Все выпуски'!$L$3*'Все выпуски'!$L$6/100)/365*(B1598-IF(C1598="Нет",VLOOKUP(A1598,'Aigen18-RF'!$A$2:$C$23,3,0),VLOOKUP((A1598-1),'Aigen18-RF'!$A$2:$C$23,3,0))),2)</f>
        <v>8.44</v>
      </c>
      <c r="G1598" s="43">
        <f>COUNTIF(D1599:$D$1857,365)</f>
        <v>53</v>
      </c>
      <c r="H1598" s="43">
        <f>COUNTIF(D1599:$D$1857,366)</f>
        <v>206</v>
      </c>
    </row>
    <row r="1599" spans="1:8" x14ac:dyDescent="0.25">
      <c r="A1599" s="1">
        <f>COUNTIF($C$2:C1599,"Да")</f>
        <v>17</v>
      </c>
      <c r="B1599" s="45">
        <f t="shared" si="50"/>
        <v>46700</v>
      </c>
      <c r="C1599" s="42" t="str">
        <f>IF(ISERROR(VLOOKUP(B1599,'Aigen18-RF'!$C$3:$C$23,1,0)),"Нет","Да")</f>
        <v>Нет</v>
      </c>
      <c r="D1599" s="43">
        <f t="shared" si="49"/>
        <v>365</v>
      </c>
      <c r="E1599" s="44">
        <f>ROUND(('Все выпуски'!$L$3*'Все выпуски'!$L$6/100)/365*(B1599-IF(C1599="Нет",VLOOKUP(A1599,'Aigen18-RF'!$A$2:$C$23,3,0),VLOOKUP((A1599-1),'Aigen18-RF'!$A$2:$C$23,3,0))),2)</f>
        <v>8.5500000000000007</v>
      </c>
      <c r="G1599" s="43">
        <f>COUNTIF(D1600:$D$1857,365)</f>
        <v>52</v>
      </c>
      <c r="H1599" s="43">
        <f>COUNTIF(D1600:$D$1857,366)</f>
        <v>206</v>
      </c>
    </row>
    <row r="1600" spans="1:8" x14ac:dyDescent="0.25">
      <c r="A1600" s="1">
        <f>COUNTIF($C$2:C1600,"Да")</f>
        <v>17</v>
      </c>
      <c r="B1600" s="45">
        <f t="shared" ref="B1600:B1663" si="51">B1599+1</f>
        <v>46701</v>
      </c>
      <c r="C1600" s="42" t="str">
        <f>IF(ISERROR(VLOOKUP(B1600,'Aigen18-RF'!$C$3:$C$23,1,0)),"Нет","Да")</f>
        <v>Нет</v>
      </c>
      <c r="D1600" s="43">
        <f t="shared" si="49"/>
        <v>365</v>
      </c>
      <c r="E1600" s="44">
        <f>ROUND(('Все выпуски'!$L$3*'Все выпуски'!$L$6/100)/365*(B1600-IF(C1600="Нет",VLOOKUP(A1600,'Aigen18-RF'!$A$2:$C$23,3,0),VLOOKUP((A1600-1),'Aigen18-RF'!$A$2:$C$23,3,0))),2)</f>
        <v>8.66</v>
      </c>
      <c r="G1600" s="43">
        <f>COUNTIF(D1601:$D$1857,365)</f>
        <v>51</v>
      </c>
      <c r="H1600" s="43">
        <f>COUNTIF(D1601:$D$1857,366)</f>
        <v>206</v>
      </c>
    </row>
    <row r="1601" spans="1:8" x14ac:dyDescent="0.25">
      <c r="A1601" s="1">
        <f>COUNTIF($C$2:C1601,"Да")</f>
        <v>17</v>
      </c>
      <c r="B1601" s="45">
        <f t="shared" si="51"/>
        <v>46702</v>
      </c>
      <c r="C1601" s="42" t="str">
        <f>IF(ISERROR(VLOOKUP(B1601,'Aigen18-RF'!$C$3:$C$23,1,0)),"Нет","Да")</f>
        <v>Нет</v>
      </c>
      <c r="D1601" s="43">
        <f t="shared" si="49"/>
        <v>365</v>
      </c>
      <c r="E1601" s="44">
        <f>ROUND(('Все выпуски'!$L$3*'Все выпуски'!$L$6/100)/365*(B1601-IF(C1601="Нет",VLOOKUP(A1601,'Aigen18-RF'!$A$2:$C$23,3,0),VLOOKUP((A1601-1),'Aigen18-RF'!$A$2:$C$23,3,0))),2)</f>
        <v>8.77</v>
      </c>
      <c r="G1601" s="43">
        <f>COUNTIF(D1602:$D$1857,365)</f>
        <v>50</v>
      </c>
      <c r="H1601" s="43">
        <f>COUNTIF(D1602:$D$1857,366)</f>
        <v>206</v>
      </c>
    </row>
    <row r="1602" spans="1:8" x14ac:dyDescent="0.25">
      <c r="A1602" s="1">
        <f>COUNTIF($C$2:C1602,"Да")</f>
        <v>17</v>
      </c>
      <c r="B1602" s="45">
        <f t="shared" si="51"/>
        <v>46703</v>
      </c>
      <c r="C1602" s="42" t="str">
        <f>IF(ISERROR(VLOOKUP(B1602,'Aigen18-RF'!$C$3:$C$23,1,0)),"Нет","Да")</f>
        <v>Нет</v>
      </c>
      <c r="D1602" s="43">
        <f t="shared" si="49"/>
        <v>365</v>
      </c>
      <c r="E1602" s="44">
        <f>ROUND(('Все выпуски'!$L$3*'Все выпуски'!$L$6/100)/365*(B1602-IF(C1602="Нет",VLOOKUP(A1602,'Aigen18-RF'!$A$2:$C$23,3,0),VLOOKUP((A1602-1),'Aigen18-RF'!$A$2:$C$23,3,0))),2)</f>
        <v>8.8800000000000008</v>
      </c>
      <c r="G1602" s="43">
        <f>COUNTIF(D1603:$D$1857,365)</f>
        <v>49</v>
      </c>
      <c r="H1602" s="43">
        <f>COUNTIF(D1603:$D$1857,366)</f>
        <v>206</v>
      </c>
    </row>
    <row r="1603" spans="1:8" x14ac:dyDescent="0.25">
      <c r="A1603" s="1">
        <f>COUNTIF($C$2:C1603,"Да")</f>
        <v>17</v>
      </c>
      <c r="B1603" s="45">
        <f t="shared" si="51"/>
        <v>46704</v>
      </c>
      <c r="C1603" s="42" t="str">
        <f>IF(ISERROR(VLOOKUP(B1603,'Aigen18-RF'!$C$3:$C$23,1,0)),"Нет","Да")</f>
        <v>Нет</v>
      </c>
      <c r="D1603" s="43">
        <f t="shared" ref="D1603:D1666" si="52">IF(MOD(YEAR(B1603),4)=0,366,365)</f>
        <v>365</v>
      </c>
      <c r="E1603" s="44">
        <f>ROUND(('Все выпуски'!$L$3*'Все выпуски'!$L$6/100)/365*(B1603-IF(C1603="Нет",VLOOKUP(A1603,'Aigen18-RF'!$A$2:$C$23,3,0),VLOOKUP((A1603-1),'Aigen18-RF'!$A$2:$C$23,3,0))),2)</f>
        <v>8.99</v>
      </c>
      <c r="G1603" s="43">
        <f>COUNTIF(D1604:$D$1857,365)</f>
        <v>48</v>
      </c>
      <c r="H1603" s="43">
        <f>COUNTIF(D1604:$D$1857,366)</f>
        <v>206</v>
      </c>
    </row>
    <row r="1604" spans="1:8" x14ac:dyDescent="0.25">
      <c r="A1604" s="1">
        <f>COUNTIF($C$2:C1604,"Да")</f>
        <v>17</v>
      </c>
      <c r="B1604" s="45">
        <f t="shared" si="51"/>
        <v>46705</v>
      </c>
      <c r="C1604" s="42" t="str">
        <f>IF(ISERROR(VLOOKUP(B1604,'Aigen18-RF'!$C$3:$C$23,1,0)),"Нет","Да")</f>
        <v>Нет</v>
      </c>
      <c r="D1604" s="43">
        <f t="shared" si="52"/>
        <v>365</v>
      </c>
      <c r="E1604" s="44">
        <f>ROUND(('Все выпуски'!$L$3*'Все выпуски'!$L$6/100)/365*(B1604-IF(C1604="Нет",VLOOKUP(A1604,'Aigen18-RF'!$A$2:$C$23,3,0),VLOOKUP((A1604-1),'Aigen18-RF'!$A$2:$C$23,3,0))),2)</f>
        <v>9.1</v>
      </c>
      <c r="G1604" s="43">
        <f>COUNTIF(D1605:$D$1857,365)</f>
        <v>47</v>
      </c>
      <c r="H1604" s="43">
        <f>COUNTIF(D1605:$D$1857,366)</f>
        <v>206</v>
      </c>
    </row>
    <row r="1605" spans="1:8" x14ac:dyDescent="0.25">
      <c r="A1605" s="1">
        <f>COUNTIF($C$2:C1605,"Да")</f>
        <v>17</v>
      </c>
      <c r="B1605" s="45">
        <f t="shared" si="51"/>
        <v>46706</v>
      </c>
      <c r="C1605" s="42" t="str">
        <f>IF(ISERROR(VLOOKUP(B1605,'Aigen18-RF'!$C$3:$C$23,1,0)),"Нет","Да")</f>
        <v>Нет</v>
      </c>
      <c r="D1605" s="43">
        <f t="shared" si="52"/>
        <v>365</v>
      </c>
      <c r="E1605" s="44">
        <f>ROUND(('Все выпуски'!$L$3*'Все выпуски'!$L$6/100)/365*(B1605-IF(C1605="Нет",VLOOKUP(A1605,'Aigen18-RF'!$A$2:$C$23,3,0),VLOOKUP((A1605-1),'Aigen18-RF'!$A$2:$C$23,3,0))),2)</f>
        <v>9.2100000000000009</v>
      </c>
      <c r="G1605" s="43">
        <f>COUNTIF(D1606:$D$1857,365)</f>
        <v>46</v>
      </c>
      <c r="H1605" s="43">
        <f>COUNTIF(D1606:$D$1857,366)</f>
        <v>206</v>
      </c>
    </row>
    <row r="1606" spans="1:8" x14ac:dyDescent="0.25">
      <c r="A1606" s="1">
        <f>COUNTIF($C$2:C1606,"Да")</f>
        <v>17</v>
      </c>
      <c r="B1606" s="45">
        <f t="shared" si="51"/>
        <v>46707</v>
      </c>
      <c r="C1606" s="42" t="str">
        <f>IF(ISERROR(VLOOKUP(B1606,'Aigen18-RF'!$C$3:$C$23,1,0)),"Нет","Да")</f>
        <v>Нет</v>
      </c>
      <c r="D1606" s="43">
        <f t="shared" si="52"/>
        <v>365</v>
      </c>
      <c r="E1606" s="44">
        <f>ROUND(('Все выпуски'!$L$3*'Все выпуски'!$L$6/100)/365*(B1606-IF(C1606="Нет",VLOOKUP(A1606,'Aigen18-RF'!$A$2:$C$23,3,0),VLOOKUP((A1606-1),'Aigen18-RF'!$A$2:$C$23,3,0))),2)</f>
        <v>9.32</v>
      </c>
      <c r="G1606" s="43">
        <f>COUNTIF(D1607:$D$1857,365)</f>
        <v>45</v>
      </c>
      <c r="H1606" s="43">
        <f>COUNTIF(D1607:$D$1857,366)</f>
        <v>206</v>
      </c>
    </row>
    <row r="1607" spans="1:8" x14ac:dyDescent="0.25">
      <c r="A1607" s="1">
        <f>COUNTIF($C$2:C1607,"Да")</f>
        <v>17</v>
      </c>
      <c r="B1607" s="45">
        <f t="shared" si="51"/>
        <v>46708</v>
      </c>
      <c r="C1607" s="42" t="str">
        <f>IF(ISERROR(VLOOKUP(B1607,'Aigen18-RF'!$C$3:$C$23,1,0)),"Нет","Да")</f>
        <v>Нет</v>
      </c>
      <c r="D1607" s="43">
        <f t="shared" si="52"/>
        <v>365</v>
      </c>
      <c r="E1607" s="44">
        <f>ROUND(('Все выпуски'!$L$3*'Все выпуски'!$L$6/100)/365*(B1607-IF(C1607="Нет",VLOOKUP(A1607,'Aigen18-RF'!$A$2:$C$23,3,0),VLOOKUP((A1607-1),'Aigen18-RF'!$A$2:$C$23,3,0))),2)</f>
        <v>9.42</v>
      </c>
      <c r="G1607" s="43">
        <f>COUNTIF(D1608:$D$1857,365)</f>
        <v>44</v>
      </c>
      <c r="H1607" s="43">
        <f>COUNTIF(D1608:$D$1857,366)</f>
        <v>206</v>
      </c>
    </row>
    <row r="1608" spans="1:8" x14ac:dyDescent="0.25">
      <c r="A1608" s="1">
        <f>COUNTIF($C$2:C1608,"Да")</f>
        <v>17</v>
      </c>
      <c r="B1608" s="45">
        <f t="shared" si="51"/>
        <v>46709</v>
      </c>
      <c r="C1608" s="42" t="str">
        <f>IF(ISERROR(VLOOKUP(B1608,'Aigen18-RF'!$C$3:$C$23,1,0)),"Нет","Да")</f>
        <v>Нет</v>
      </c>
      <c r="D1608" s="43">
        <f t="shared" si="52"/>
        <v>365</v>
      </c>
      <c r="E1608" s="44">
        <f>ROUND(('Все выпуски'!$L$3*'Все выпуски'!$L$6/100)/365*(B1608-IF(C1608="Нет",VLOOKUP(A1608,'Aigen18-RF'!$A$2:$C$23,3,0),VLOOKUP((A1608-1),'Aigen18-RF'!$A$2:$C$23,3,0))),2)</f>
        <v>9.5299999999999994</v>
      </c>
      <c r="G1608" s="43">
        <f>COUNTIF(D1609:$D$1857,365)</f>
        <v>43</v>
      </c>
      <c r="H1608" s="43">
        <f>COUNTIF(D1609:$D$1857,366)</f>
        <v>206</v>
      </c>
    </row>
    <row r="1609" spans="1:8" x14ac:dyDescent="0.25">
      <c r="A1609" s="1">
        <f>COUNTIF($C$2:C1609,"Да")</f>
        <v>17</v>
      </c>
      <c r="B1609" s="45">
        <f t="shared" si="51"/>
        <v>46710</v>
      </c>
      <c r="C1609" s="42" t="str">
        <f>IF(ISERROR(VLOOKUP(B1609,'Aigen18-RF'!$C$3:$C$23,1,0)),"Нет","Да")</f>
        <v>Нет</v>
      </c>
      <c r="D1609" s="43">
        <f t="shared" si="52"/>
        <v>365</v>
      </c>
      <c r="E1609" s="44">
        <f>ROUND(('Все выпуски'!$L$3*'Все выпуски'!$L$6/100)/365*(B1609-IF(C1609="Нет",VLOOKUP(A1609,'Aigen18-RF'!$A$2:$C$23,3,0),VLOOKUP((A1609-1),'Aigen18-RF'!$A$2:$C$23,3,0))),2)</f>
        <v>9.64</v>
      </c>
      <c r="G1609" s="43">
        <f>COUNTIF(D1610:$D$1857,365)</f>
        <v>42</v>
      </c>
      <c r="H1609" s="43">
        <f>COUNTIF(D1610:$D$1857,366)</f>
        <v>206</v>
      </c>
    </row>
    <row r="1610" spans="1:8" x14ac:dyDescent="0.25">
      <c r="A1610" s="1">
        <f>COUNTIF($C$2:C1610,"Да")</f>
        <v>17</v>
      </c>
      <c r="B1610" s="45">
        <f t="shared" si="51"/>
        <v>46711</v>
      </c>
      <c r="C1610" s="42" t="str">
        <f>IF(ISERROR(VLOOKUP(B1610,'Aigen18-RF'!$C$3:$C$23,1,0)),"Нет","Да")</f>
        <v>Нет</v>
      </c>
      <c r="D1610" s="43">
        <f t="shared" si="52"/>
        <v>365</v>
      </c>
      <c r="E1610" s="44">
        <f>ROUND(('Все выпуски'!$L$3*'Все выпуски'!$L$6/100)/365*(B1610-IF(C1610="Нет",VLOOKUP(A1610,'Aigen18-RF'!$A$2:$C$23,3,0),VLOOKUP((A1610-1),'Aigen18-RF'!$A$2:$C$23,3,0))),2)</f>
        <v>9.75</v>
      </c>
      <c r="G1610" s="43">
        <f>COUNTIF(D1611:$D$1857,365)</f>
        <v>41</v>
      </c>
      <c r="H1610" s="43">
        <f>COUNTIF(D1611:$D$1857,366)</f>
        <v>206</v>
      </c>
    </row>
    <row r="1611" spans="1:8" x14ac:dyDescent="0.25">
      <c r="A1611" s="1">
        <f>COUNTIF($C$2:C1611,"Да")</f>
        <v>17</v>
      </c>
      <c r="B1611" s="45">
        <f t="shared" si="51"/>
        <v>46712</v>
      </c>
      <c r="C1611" s="42" t="str">
        <f>IF(ISERROR(VLOOKUP(B1611,'Aigen18-RF'!$C$3:$C$23,1,0)),"Нет","Да")</f>
        <v>Нет</v>
      </c>
      <c r="D1611" s="43">
        <f t="shared" si="52"/>
        <v>365</v>
      </c>
      <c r="E1611" s="44">
        <f>ROUND(('Все выпуски'!$L$3*'Все выпуски'!$L$6/100)/365*(B1611-IF(C1611="Нет",VLOOKUP(A1611,'Aigen18-RF'!$A$2:$C$23,3,0),VLOOKUP((A1611-1),'Aigen18-RF'!$A$2:$C$23,3,0))),2)</f>
        <v>9.86</v>
      </c>
      <c r="G1611" s="43">
        <f>COUNTIF(D1612:$D$1857,365)</f>
        <v>40</v>
      </c>
      <c r="H1611" s="43">
        <f>COUNTIF(D1612:$D$1857,366)</f>
        <v>206</v>
      </c>
    </row>
    <row r="1612" spans="1:8" x14ac:dyDescent="0.25">
      <c r="A1612" s="1">
        <f>COUNTIF($C$2:C1612,"Да")</f>
        <v>17</v>
      </c>
      <c r="B1612" s="45">
        <f t="shared" si="51"/>
        <v>46713</v>
      </c>
      <c r="C1612" s="42" t="str">
        <f>IF(ISERROR(VLOOKUP(B1612,'Aigen18-RF'!$C$3:$C$23,1,0)),"Нет","Да")</f>
        <v>Нет</v>
      </c>
      <c r="D1612" s="43">
        <f t="shared" si="52"/>
        <v>365</v>
      </c>
      <c r="E1612" s="44">
        <f>ROUND(('Все выпуски'!$L$3*'Все выпуски'!$L$6/100)/365*(B1612-IF(C1612="Нет",VLOOKUP(A1612,'Aigen18-RF'!$A$2:$C$23,3,0),VLOOKUP((A1612-1),'Aigen18-RF'!$A$2:$C$23,3,0))),2)</f>
        <v>9.9700000000000006</v>
      </c>
      <c r="G1612" s="43">
        <f>COUNTIF(D1613:$D$1857,365)</f>
        <v>39</v>
      </c>
      <c r="H1612" s="43">
        <f>COUNTIF(D1613:$D$1857,366)</f>
        <v>206</v>
      </c>
    </row>
    <row r="1613" spans="1:8" x14ac:dyDescent="0.25">
      <c r="A1613" s="1">
        <f>COUNTIF($C$2:C1613,"Да")</f>
        <v>18</v>
      </c>
      <c r="B1613" s="45">
        <f t="shared" si="51"/>
        <v>46714</v>
      </c>
      <c r="C1613" s="42" t="str">
        <f>IF(ISERROR(VLOOKUP(B1613,'Aigen18-RF'!$C$3:$C$23,1,0)),"Нет","Да")</f>
        <v>Да</v>
      </c>
      <c r="D1613" s="43">
        <f t="shared" si="52"/>
        <v>365</v>
      </c>
      <c r="E1613" s="44">
        <f>ROUND(('Все выпуски'!$L$3*'Все выпуски'!$L$6/100)/365*(B1613-IF(C1613="Нет",VLOOKUP(A1613,'Aigen18-RF'!$A$2:$C$23,3,0),VLOOKUP((A1613-1),'Aigen18-RF'!$A$2:$C$23,3,0))),2)</f>
        <v>10.08</v>
      </c>
      <c r="G1613" s="43">
        <f>COUNTIF(D1614:$D$1857,365)</f>
        <v>38</v>
      </c>
      <c r="H1613" s="43">
        <f>COUNTIF(D1614:$D$1857,366)</f>
        <v>206</v>
      </c>
    </row>
    <row r="1614" spans="1:8" x14ac:dyDescent="0.25">
      <c r="A1614" s="1">
        <f>COUNTIF($C$2:C1614,"Да")</f>
        <v>18</v>
      </c>
      <c r="B1614" s="45">
        <f t="shared" si="51"/>
        <v>46715</v>
      </c>
      <c r="C1614" s="42" t="str">
        <f>IF(ISERROR(VLOOKUP(B1614,'Aigen18-RF'!$C$3:$C$23,1,0)),"Нет","Да")</f>
        <v>Нет</v>
      </c>
      <c r="D1614" s="43">
        <f t="shared" si="52"/>
        <v>365</v>
      </c>
      <c r="E1614" s="44">
        <f>ROUND(('Все выпуски'!$L$3*'Все выпуски'!$L$6/100)/365*(B1614-IF(C1614="Нет",VLOOKUP(A1614,'Aigen18-RF'!$A$2:$C$23,3,0),VLOOKUP((A1614-1),'Aigen18-RF'!$A$2:$C$23,3,0))),2)</f>
        <v>0.11</v>
      </c>
      <c r="G1614" s="43">
        <f>COUNTIF(D1615:$D$1857,365)</f>
        <v>37</v>
      </c>
      <c r="H1614" s="43">
        <f>COUNTIF(D1615:$D$1857,366)</f>
        <v>206</v>
      </c>
    </row>
    <row r="1615" spans="1:8" x14ac:dyDescent="0.25">
      <c r="A1615" s="1">
        <f>COUNTIF($C$2:C1615,"Да")</f>
        <v>18</v>
      </c>
      <c r="B1615" s="45">
        <f t="shared" si="51"/>
        <v>46716</v>
      </c>
      <c r="C1615" s="42" t="str">
        <f>IF(ISERROR(VLOOKUP(B1615,'Aigen18-RF'!$C$3:$C$23,1,0)),"Нет","Да")</f>
        <v>Нет</v>
      </c>
      <c r="D1615" s="43">
        <f t="shared" si="52"/>
        <v>365</v>
      </c>
      <c r="E1615" s="44">
        <f>ROUND(('Все выпуски'!$L$3*'Все выпуски'!$L$6/100)/365*(B1615-IF(C1615="Нет",VLOOKUP(A1615,'Aigen18-RF'!$A$2:$C$23,3,0),VLOOKUP((A1615-1),'Aigen18-RF'!$A$2:$C$23,3,0))),2)</f>
        <v>0.22</v>
      </c>
      <c r="G1615" s="43">
        <f>COUNTIF(D1616:$D$1857,365)</f>
        <v>36</v>
      </c>
      <c r="H1615" s="43">
        <f>COUNTIF(D1616:$D$1857,366)</f>
        <v>206</v>
      </c>
    </row>
    <row r="1616" spans="1:8" x14ac:dyDescent="0.25">
      <c r="A1616" s="1">
        <f>COUNTIF($C$2:C1616,"Да")</f>
        <v>18</v>
      </c>
      <c r="B1616" s="45">
        <f t="shared" si="51"/>
        <v>46717</v>
      </c>
      <c r="C1616" s="42" t="str">
        <f>IF(ISERROR(VLOOKUP(B1616,'Aigen18-RF'!$C$3:$C$23,1,0)),"Нет","Да")</f>
        <v>Нет</v>
      </c>
      <c r="D1616" s="43">
        <f t="shared" si="52"/>
        <v>365</v>
      </c>
      <c r="E1616" s="44">
        <f>ROUND(('Все выпуски'!$L$3*'Все выпуски'!$L$6/100)/365*(B1616-IF(C1616="Нет",VLOOKUP(A1616,'Aigen18-RF'!$A$2:$C$23,3,0),VLOOKUP((A1616-1),'Aigen18-RF'!$A$2:$C$23,3,0))),2)</f>
        <v>0.33</v>
      </c>
      <c r="G1616" s="43">
        <f>COUNTIF(D1617:$D$1857,365)</f>
        <v>35</v>
      </c>
      <c r="H1616" s="43">
        <f>COUNTIF(D1617:$D$1857,366)</f>
        <v>206</v>
      </c>
    </row>
    <row r="1617" spans="1:8" x14ac:dyDescent="0.25">
      <c r="A1617" s="1">
        <f>COUNTIF($C$2:C1617,"Да")</f>
        <v>18</v>
      </c>
      <c r="B1617" s="45">
        <f t="shared" si="51"/>
        <v>46718</v>
      </c>
      <c r="C1617" s="42" t="str">
        <f>IF(ISERROR(VLOOKUP(B1617,'Aigen18-RF'!$C$3:$C$23,1,0)),"Нет","Да")</f>
        <v>Нет</v>
      </c>
      <c r="D1617" s="43">
        <f t="shared" si="52"/>
        <v>365</v>
      </c>
      <c r="E1617" s="44">
        <f>ROUND(('Все выпуски'!$L$3*'Все выпуски'!$L$6/100)/365*(B1617-IF(C1617="Нет",VLOOKUP(A1617,'Aigen18-RF'!$A$2:$C$23,3,0),VLOOKUP((A1617-1),'Aigen18-RF'!$A$2:$C$23,3,0))),2)</f>
        <v>0.44</v>
      </c>
      <c r="G1617" s="43">
        <f>COUNTIF(D1618:$D$1857,365)</f>
        <v>34</v>
      </c>
      <c r="H1617" s="43">
        <f>COUNTIF(D1618:$D$1857,366)</f>
        <v>206</v>
      </c>
    </row>
    <row r="1618" spans="1:8" x14ac:dyDescent="0.25">
      <c r="A1618" s="1">
        <f>COUNTIF($C$2:C1618,"Да")</f>
        <v>18</v>
      </c>
      <c r="B1618" s="45">
        <f t="shared" si="51"/>
        <v>46719</v>
      </c>
      <c r="C1618" s="42" t="str">
        <f>IF(ISERROR(VLOOKUP(B1618,'Aigen18-RF'!$C$3:$C$23,1,0)),"Нет","Да")</f>
        <v>Нет</v>
      </c>
      <c r="D1618" s="43">
        <f t="shared" si="52"/>
        <v>365</v>
      </c>
      <c r="E1618" s="44">
        <f>ROUND(('Все выпуски'!$L$3*'Все выпуски'!$L$6/100)/365*(B1618-IF(C1618="Нет",VLOOKUP(A1618,'Aigen18-RF'!$A$2:$C$23,3,0),VLOOKUP((A1618-1),'Aigen18-RF'!$A$2:$C$23,3,0))),2)</f>
        <v>0.55000000000000004</v>
      </c>
      <c r="G1618" s="43">
        <f>COUNTIF(D1619:$D$1857,365)</f>
        <v>33</v>
      </c>
      <c r="H1618" s="43">
        <f>COUNTIF(D1619:$D$1857,366)</f>
        <v>206</v>
      </c>
    </row>
    <row r="1619" spans="1:8" x14ac:dyDescent="0.25">
      <c r="A1619" s="1">
        <f>COUNTIF($C$2:C1619,"Да")</f>
        <v>18</v>
      </c>
      <c r="B1619" s="45">
        <f t="shared" si="51"/>
        <v>46720</v>
      </c>
      <c r="C1619" s="42" t="str">
        <f>IF(ISERROR(VLOOKUP(B1619,'Aigen18-RF'!$C$3:$C$23,1,0)),"Нет","Да")</f>
        <v>Нет</v>
      </c>
      <c r="D1619" s="43">
        <f t="shared" si="52"/>
        <v>365</v>
      </c>
      <c r="E1619" s="44">
        <f>ROUND(('Все выпуски'!$L$3*'Все выпуски'!$L$6/100)/365*(B1619-IF(C1619="Нет",VLOOKUP(A1619,'Aigen18-RF'!$A$2:$C$23,3,0),VLOOKUP((A1619-1),'Aigen18-RF'!$A$2:$C$23,3,0))),2)</f>
        <v>0.66</v>
      </c>
      <c r="G1619" s="43">
        <f>COUNTIF(D1620:$D$1857,365)</f>
        <v>32</v>
      </c>
      <c r="H1619" s="43">
        <f>COUNTIF(D1620:$D$1857,366)</f>
        <v>206</v>
      </c>
    </row>
    <row r="1620" spans="1:8" x14ac:dyDescent="0.25">
      <c r="A1620" s="1">
        <f>COUNTIF($C$2:C1620,"Да")</f>
        <v>18</v>
      </c>
      <c r="B1620" s="45">
        <f t="shared" si="51"/>
        <v>46721</v>
      </c>
      <c r="C1620" s="42" t="str">
        <f>IF(ISERROR(VLOOKUP(B1620,'Aigen18-RF'!$C$3:$C$23,1,0)),"Нет","Да")</f>
        <v>Нет</v>
      </c>
      <c r="D1620" s="43">
        <f t="shared" si="52"/>
        <v>365</v>
      </c>
      <c r="E1620" s="44">
        <f>ROUND(('Все выпуски'!$L$3*'Все выпуски'!$L$6/100)/365*(B1620-IF(C1620="Нет",VLOOKUP(A1620,'Aigen18-RF'!$A$2:$C$23,3,0),VLOOKUP((A1620-1),'Aigen18-RF'!$A$2:$C$23,3,0))),2)</f>
        <v>0.77</v>
      </c>
      <c r="G1620" s="43">
        <f>COUNTIF(D1621:$D$1857,365)</f>
        <v>31</v>
      </c>
      <c r="H1620" s="43">
        <f>COUNTIF(D1621:$D$1857,366)</f>
        <v>206</v>
      </c>
    </row>
    <row r="1621" spans="1:8" x14ac:dyDescent="0.25">
      <c r="A1621" s="1">
        <f>COUNTIF($C$2:C1621,"Да")</f>
        <v>18</v>
      </c>
      <c r="B1621" s="45">
        <f t="shared" si="51"/>
        <v>46722</v>
      </c>
      <c r="C1621" s="42" t="str">
        <f>IF(ISERROR(VLOOKUP(B1621,'Aigen18-RF'!$C$3:$C$23,1,0)),"Нет","Да")</f>
        <v>Нет</v>
      </c>
      <c r="D1621" s="43">
        <f t="shared" si="52"/>
        <v>365</v>
      </c>
      <c r="E1621" s="44">
        <f>ROUND(('Все выпуски'!$L$3*'Все выпуски'!$L$6/100)/365*(B1621-IF(C1621="Нет",VLOOKUP(A1621,'Aigen18-RF'!$A$2:$C$23,3,0),VLOOKUP((A1621-1),'Aigen18-RF'!$A$2:$C$23,3,0))),2)</f>
        <v>0.88</v>
      </c>
      <c r="G1621" s="43">
        <f>COUNTIF(D1622:$D$1857,365)</f>
        <v>30</v>
      </c>
      <c r="H1621" s="43">
        <f>COUNTIF(D1622:$D$1857,366)</f>
        <v>206</v>
      </c>
    </row>
    <row r="1622" spans="1:8" x14ac:dyDescent="0.25">
      <c r="A1622" s="1">
        <f>COUNTIF($C$2:C1622,"Да")</f>
        <v>18</v>
      </c>
      <c r="B1622" s="45">
        <f t="shared" si="51"/>
        <v>46723</v>
      </c>
      <c r="C1622" s="42" t="str">
        <f>IF(ISERROR(VLOOKUP(B1622,'Aigen18-RF'!$C$3:$C$23,1,0)),"Нет","Да")</f>
        <v>Нет</v>
      </c>
      <c r="D1622" s="43">
        <f t="shared" si="52"/>
        <v>365</v>
      </c>
      <c r="E1622" s="44">
        <f>ROUND(('Все выпуски'!$L$3*'Все выпуски'!$L$6/100)/365*(B1622-IF(C1622="Нет",VLOOKUP(A1622,'Aigen18-RF'!$A$2:$C$23,3,0),VLOOKUP((A1622-1),'Aigen18-RF'!$A$2:$C$23,3,0))),2)</f>
        <v>0.99</v>
      </c>
      <c r="G1622" s="43">
        <f>COUNTIF(D1623:$D$1857,365)</f>
        <v>29</v>
      </c>
      <c r="H1622" s="43">
        <f>COUNTIF(D1623:$D$1857,366)</f>
        <v>206</v>
      </c>
    </row>
    <row r="1623" spans="1:8" x14ac:dyDescent="0.25">
      <c r="A1623" s="1">
        <f>COUNTIF($C$2:C1623,"Да")</f>
        <v>18</v>
      </c>
      <c r="B1623" s="45">
        <f t="shared" si="51"/>
        <v>46724</v>
      </c>
      <c r="C1623" s="42" t="str">
        <f>IF(ISERROR(VLOOKUP(B1623,'Aigen18-RF'!$C$3:$C$23,1,0)),"Нет","Да")</f>
        <v>Нет</v>
      </c>
      <c r="D1623" s="43">
        <f t="shared" si="52"/>
        <v>365</v>
      </c>
      <c r="E1623" s="44">
        <f>ROUND(('Все выпуски'!$L$3*'Все выпуски'!$L$6/100)/365*(B1623-IF(C1623="Нет",VLOOKUP(A1623,'Aigen18-RF'!$A$2:$C$23,3,0),VLOOKUP((A1623-1),'Aigen18-RF'!$A$2:$C$23,3,0))),2)</f>
        <v>1.1000000000000001</v>
      </c>
      <c r="G1623" s="43">
        <f>COUNTIF(D1624:$D$1857,365)</f>
        <v>28</v>
      </c>
      <c r="H1623" s="43">
        <f>COUNTIF(D1624:$D$1857,366)</f>
        <v>206</v>
      </c>
    </row>
    <row r="1624" spans="1:8" x14ac:dyDescent="0.25">
      <c r="A1624" s="1">
        <f>COUNTIF($C$2:C1624,"Да")</f>
        <v>18</v>
      </c>
      <c r="B1624" s="45">
        <f t="shared" si="51"/>
        <v>46725</v>
      </c>
      <c r="C1624" s="42" t="str">
        <f>IF(ISERROR(VLOOKUP(B1624,'Aigen18-RF'!$C$3:$C$23,1,0)),"Нет","Да")</f>
        <v>Нет</v>
      </c>
      <c r="D1624" s="43">
        <f t="shared" si="52"/>
        <v>365</v>
      </c>
      <c r="E1624" s="44">
        <f>ROUND(('Все выпуски'!$L$3*'Все выпуски'!$L$6/100)/365*(B1624-IF(C1624="Нет",VLOOKUP(A1624,'Aigen18-RF'!$A$2:$C$23,3,0),VLOOKUP((A1624-1),'Aigen18-RF'!$A$2:$C$23,3,0))),2)</f>
        <v>1.21</v>
      </c>
      <c r="G1624" s="43">
        <f>COUNTIF(D1625:$D$1857,365)</f>
        <v>27</v>
      </c>
      <c r="H1624" s="43">
        <f>COUNTIF(D1625:$D$1857,366)</f>
        <v>206</v>
      </c>
    </row>
    <row r="1625" spans="1:8" x14ac:dyDescent="0.25">
      <c r="A1625" s="1">
        <f>COUNTIF($C$2:C1625,"Да")</f>
        <v>18</v>
      </c>
      <c r="B1625" s="45">
        <f t="shared" si="51"/>
        <v>46726</v>
      </c>
      <c r="C1625" s="42" t="str">
        <f>IF(ISERROR(VLOOKUP(B1625,'Aigen18-RF'!$C$3:$C$23,1,0)),"Нет","Да")</f>
        <v>Нет</v>
      </c>
      <c r="D1625" s="43">
        <f t="shared" si="52"/>
        <v>365</v>
      </c>
      <c r="E1625" s="44">
        <f>ROUND(('Все выпуски'!$L$3*'Все выпуски'!$L$6/100)/365*(B1625-IF(C1625="Нет",VLOOKUP(A1625,'Aigen18-RF'!$A$2:$C$23,3,0),VLOOKUP((A1625-1),'Aigen18-RF'!$A$2:$C$23,3,0))),2)</f>
        <v>1.32</v>
      </c>
      <c r="G1625" s="43">
        <f>COUNTIF(D1626:$D$1857,365)</f>
        <v>26</v>
      </c>
      <c r="H1625" s="43">
        <f>COUNTIF(D1626:$D$1857,366)</f>
        <v>206</v>
      </c>
    </row>
    <row r="1626" spans="1:8" x14ac:dyDescent="0.25">
      <c r="A1626" s="1">
        <f>COUNTIF($C$2:C1626,"Да")</f>
        <v>18</v>
      </c>
      <c r="B1626" s="45">
        <f t="shared" si="51"/>
        <v>46727</v>
      </c>
      <c r="C1626" s="42" t="str">
        <f>IF(ISERROR(VLOOKUP(B1626,'Aigen18-RF'!$C$3:$C$23,1,0)),"Нет","Да")</f>
        <v>Нет</v>
      </c>
      <c r="D1626" s="43">
        <f t="shared" si="52"/>
        <v>365</v>
      </c>
      <c r="E1626" s="44">
        <f>ROUND(('Все выпуски'!$L$3*'Все выпуски'!$L$6/100)/365*(B1626-IF(C1626="Нет",VLOOKUP(A1626,'Aigen18-RF'!$A$2:$C$23,3,0),VLOOKUP((A1626-1),'Aigen18-RF'!$A$2:$C$23,3,0))),2)</f>
        <v>1.42</v>
      </c>
      <c r="G1626" s="43">
        <f>COUNTIF(D1627:$D$1857,365)</f>
        <v>25</v>
      </c>
      <c r="H1626" s="43">
        <f>COUNTIF(D1627:$D$1857,366)</f>
        <v>206</v>
      </c>
    </row>
    <row r="1627" spans="1:8" x14ac:dyDescent="0.25">
      <c r="A1627" s="1">
        <f>COUNTIF($C$2:C1627,"Да")</f>
        <v>18</v>
      </c>
      <c r="B1627" s="45">
        <f t="shared" si="51"/>
        <v>46728</v>
      </c>
      <c r="C1627" s="42" t="str">
        <f>IF(ISERROR(VLOOKUP(B1627,'Aigen18-RF'!$C$3:$C$23,1,0)),"Нет","Да")</f>
        <v>Нет</v>
      </c>
      <c r="D1627" s="43">
        <f t="shared" si="52"/>
        <v>365</v>
      </c>
      <c r="E1627" s="44">
        <f>ROUND(('Все выпуски'!$L$3*'Все выпуски'!$L$6/100)/365*(B1627-IF(C1627="Нет",VLOOKUP(A1627,'Aigen18-RF'!$A$2:$C$23,3,0),VLOOKUP((A1627-1),'Aigen18-RF'!$A$2:$C$23,3,0))),2)</f>
        <v>1.53</v>
      </c>
      <c r="G1627" s="43">
        <f>COUNTIF(D1628:$D$1857,365)</f>
        <v>24</v>
      </c>
      <c r="H1627" s="43">
        <f>COUNTIF(D1628:$D$1857,366)</f>
        <v>206</v>
      </c>
    </row>
    <row r="1628" spans="1:8" x14ac:dyDescent="0.25">
      <c r="A1628" s="1">
        <f>COUNTIF($C$2:C1628,"Да")</f>
        <v>18</v>
      </c>
      <c r="B1628" s="45">
        <f t="shared" si="51"/>
        <v>46729</v>
      </c>
      <c r="C1628" s="42" t="str">
        <f>IF(ISERROR(VLOOKUP(B1628,'Aigen18-RF'!$C$3:$C$23,1,0)),"Нет","Да")</f>
        <v>Нет</v>
      </c>
      <c r="D1628" s="43">
        <f t="shared" si="52"/>
        <v>365</v>
      </c>
      <c r="E1628" s="44">
        <f>ROUND(('Все выпуски'!$L$3*'Все выпуски'!$L$6/100)/365*(B1628-IF(C1628="Нет",VLOOKUP(A1628,'Aigen18-RF'!$A$2:$C$23,3,0),VLOOKUP((A1628-1),'Aigen18-RF'!$A$2:$C$23,3,0))),2)</f>
        <v>1.64</v>
      </c>
      <c r="G1628" s="43">
        <f>COUNTIF(D1629:$D$1857,365)</f>
        <v>23</v>
      </c>
      <c r="H1628" s="43">
        <f>COUNTIF(D1629:$D$1857,366)</f>
        <v>206</v>
      </c>
    </row>
    <row r="1629" spans="1:8" x14ac:dyDescent="0.25">
      <c r="A1629" s="1">
        <f>COUNTIF($C$2:C1629,"Да")</f>
        <v>18</v>
      </c>
      <c r="B1629" s="45">
        <f t="shared" si="51"/>
        <v>46730</v>
      </c>
      <c r="C1629" s="42" t="str">
        <f>IF(ISERROR(VLOOKUP(B1629,'Aigen18-RF'!$C$3:$C$23,1,0)),"Нет","Да")</f>
        <v>Нет</v>
      </c>
      <c r="D1629" s="43">
        <f t="shared" si="52"/>
        <v>365</v>
      </c>
      <c r="E1629" s="44">
        <f>ROUND(('Все выпуски'!$L$3*'Все выпуски'!$L$6/100)/365*(B1629-IF(C1629="Нет",VLOOKUP(A1629,'Aigen18-RF'!$A$2:$C$23,3,0),VLOOKUP((A1629-1),'Aigen18-RF'!$A$2:$C$23,3,0))),2)</f>
        <v>1.75</v>
      </c>
      <c r="G1629" s="43">
        <f>COUNTIF(D1630:$D$1857,365)</f>
        <v>22</v>
      </c>
      <c r="H1629" s="43">
        <f>COUNTIF(D1630:$D$1857,366)</f>
        <v>206</v>
      </c>
    </row>
    <row r="1630" spans="1:8" x14ac:dyDescent="0.25">
      <c r="A1630" s="1">
        <f>COUNTIF($C$2:C1630,"Да")</f>
        <v>18</v>
      </c>
      <c r="B1630" s="45">
        <f t="shared" si="51"/>
        <v>46731</v>
      </c>
      <c r="C1630" s="42" t="str">
        <f>IF(ISERROR(VLOOKUP(B1630,'Aigen18-RF'!$C$3:$C$23,1,0)),"Нет","Да")</f>
        <v>Нет</v>
      </c>
      <c r="D1630" s="43">
        <f t="shared" si="52"/>
        <v>365</v>
      </c>
      <c r="E1630" s="44">
        <f>ROUND(('Все выпуски'!$L$3*'Все выпуски'!$L$6/100)/365*(B1630-IF(C1630="Нет",VLOOKUP(A1630,'Aigen18-RF'!$A$2:$C$23,3,0),VLOOKUP((A1630-1),'Aigen18-RF'!$A$2:$C$23,3,0))),2)</f>
        <v>1.86</v>
      </c>
      <c r="G1630" s="43">
        <f>COUNTIF(D1631:$D$1857,365)</f>
        <v>21</v>
      </c>
      <c r="H1630" s="43">
        <f>COUNTIF(D1631:$D$1857,366)</f>
        <v>206</v>
      </c>
    </row>
    <row r="1631" spans="1:8" x14ac:dyDescent="0.25">
      <c r="A1631" s="1">
        <f>COUNTIF($C$2:C1631,"Да")</f>
        <v>18</v>
      </c>
      <c r="B1631" s="45">
        <f t="shared" si="51"/>
        <v>46732</v>
      </c>
      <c r="C1631" s="42" t="str">
        <f>IF(ISERROR(VLOOKUP(B1631,'Aigen18-RF'!$C$3:$C$23,1,0)),"Нет","Да")</f>
        <v>Нет</v>
      </c>
      <c r="D1631" s="43">
        <f t="shared" si="52"/>
        <v>365</v>
      </c>
      <c r="E1631" s="44">
        <f>ROUND(('Все выпуски'!$L$3*'Все выпуски'!$L$6/100)/365*(B1631-IF(C1631="Нет",VLOOKUP(A1631,'Aigen18-RF'!$A$2:$C$23,3,0),VLOOKUP((A1631-1),'Aigen18-RF'!$A$2:$C$23,3,0))),2)</f>
        <v>1.97</v>
      </c>
      <c r="G1631" s="43">
        <f>COUNTIF(D1632:$D$1857,365)</f>
        <v>20</v>
      </c>
      <c r="H1631" s="43">
        <f>COUNTIF(D1632:$D$1857,366)</f>
        <v>206</v>
      </c>
    </row>
    <row r="1632" spans="1:8" x14ac:dyDescent="0.25">
      <c r="A1632" s="1">
        <f>COUNTIF($C$2:C1632,"Да")</f>
        <v>18</v>
      </c>
      <c r="B1632" s="45">
        <f t="shared" si="51"/>
        <v>46733</v>
      </c>
      <c r="C1632" s="42" t="str">
        <f>IF(ISERROR(VLOOKUP(B1632,'Aigen18-RF'!$C$3:$C$23,1,0)),"Нет","Да")</f>
        <v>Нет</v>
      </c>
      <c r="D1632" s="43">
        <f t="shared" si="52"/>
        <v>365</v>
      </c>
      <c r="E1632" s="44">
        <f>ROUND(('Все выпуски'!$L$3*'Все выпуски'!$L$6/100)/365*(B1632-IF(C1632="Нет",VLOOKUP(A1632,'Aigen18-RF'!$A$2:$C$23,3,0),VLOOKUP((A1632-1),'Aigen18-RF'!$A$2:$C$23,3,0))),2)</f>
        <v>2.08</v>
      </c>
      <c r="G1632" s="43">
        <f>COUNTIF(D1633:$D$1857,365)</f>
        <v>19</v>
      </c>
      <c r="H1632" s="43">
        <f>COUNTIF(D1633:$D$1857,366)</f>
        <v>206</v>
      </c>
    </row>
    <row r="1633" spans="1:8" x14ac:dyDescent="0.25">
      <c r="A1633" s="1">
        <f>COUNTIF($C$2:C1633,"Да")</f>
        <v>18</v>
      </c>
      <c r="B1633" s="45">
        <f t="shared" si="51"/>
        <v>46734</v>
      </c>
      <c r="C1633" s="42" t="str">
        <f>IF(ISERROR(VLOOKUP(B1633,'Aigen18-RF'!$C$3:$C$23,1,0)),"Нет","Да")</f>
        <v>Нет</v>
      </c>
      <c r="D1633" s="43">
        <f t="shared" si="52"/>
        <v>365</v>
      </c>
      <c r="E1633" s="44">
        <f>ROUND(('Все выпуски'!$L$3*'Все выпуски'!$L$6/100)/365*(B1633-IF(C1633="Нет",VLOOKUP(A1633,'Aigen18-RF'!$A$2:$C$23,3,0),VLOOKUP((A1633-1),'Aigen18-RF'!$A$2:$C$23,3,0))),2)</f>
        <v>2.19</v>
      </c>
      <c r="G1633" s="43">
        <f>COUNTIF(D1634:$D$1857,365)</f>
        <v>18</v>
      </c>
      <c r="H1633" s="43">
        <f>COUNTIF(D1634:$D$1857,366)</f>
        <v>206</v>
      </c>
    </row>
    <row r="1634" spans="1:8" x14ac:dyDescent="0.25">
      <c r="A1634" s="1">
        <f>COUNTIF($C$2:C1634,"Да")</f>
        <v>18</v>
      </c>
      <c r="B1634" s="45">
        <f t="shared" si="51"/>
        <v>46735</v>
      </c>
      <c r="C1634" s="42" t="str">
        <f>IF(ISERROR(VLOOKUP(B1634,'Aigen18-RF'!$C$3:$C$23,1,0)),"Нет","Да")</f>
        <v>Нет</v>
      </c>
      <c r="D1634" s="43">
        <f t="shared" si="52"/>
        <v>365</v>
      </c>
      <c r="E1634" s="44">
        <f>ROUND(('Все выпуски'!$L$3*'Все выпуски'!$L$6/100)/365*(B1634-IF(C1634="Нет",VLOOKUP(A1634,'Aigen18-RF'!$A$2:$C$23,3,0),VLOOKUP((A1634-1),'Aigen18-RF'!$A$2:$C$23,3,0))),2)</f>
        <v>2.2999999999999998</v>
      </c>
      <c r="G1634" s="43">
        <f>COUNTIF(D1635:$D$1857,365)</f>
        <v>17</v>
      </c>
      <c r="H1634" s="43">
        <f>COUNTIF(D1635:$D$1857,366)</f>
        <v>206</v>
      </c>
    </row>
    <row r="1635" spans="1:8" x14ac:dyDescent="0.25">
      <c r="A1635" s="1">
        <f>COUNTIF($C$2:C1635,"Да")</f>
        <v>18</v>
      </c>
      <c r="B1635" s="45">
        <f t="shared" si="51"/>
        <v>46736</v>
      </c>
      <c r="C1635" s="42" t="str">
        <f>IF(ISERROR(VLOOKUP(B1635,'Aigen18-RF'!$C$3:$C$23,1,0)),"Нет","Да")</f>
        <v>Нет</v>
      </c>
      <c r="D1635" s="43">
        <f t="shared" si="52"/>
        <v>365</v>
      </c>
      <c r="E1635" s="44">
        <f>ROUND(('Все выпуски'!$L$3*'Все выпуски'!$L$6/100)/365*(B1635-IF(C1635="Нет",VLOOKUP(A1635,'Aigen18-RF'!$A$2:$C$23,3,0),VLOOKUP((A1635-1),'Aigen18-RF'!$A$2:$C$23,3,0))),2)</f>
        <v>2.41</v>
      </c>
      <c r="G1635" s="43">
        <f>COUNTIF(D1636:$D$1857,365)</f>
        <v>16</v>
      </c>
      <c r="H1635" s="43">
        <f>COUNTIF(D1636:$D$1857,366)</f>
        <v>206</v>
      </c>
    </row>
    <row r="1636" spans="1:8" x14ac:dyDescent="0.25">
      <c r="A1636" s="1">
        <f>COUNTIF($C$2:C1636,"Да")</f>
        <v>18</v>
      </c>
      <c r="B1636" s="45">
        <f t="shared" si="51"/>
        <v>46737</v>
      </c>
      <c r="C1636" s="42" t="str">
        <f>IF(ISERROR(VLOOKUP(B1636,'Aigen18-RF'!$C$3:$C$23,1,0)),"Нет","Да")</f>
        <v>Нет</v>
      </c>
      <c r="D1636" s="43">
        <f t="shared" si="52"/>
        <v>365</v>
      </c>
      <c r="E1636" s="44">
        <f>ROUND(('Все выпуски'!$L$3*'Все выпуски'!$L$6/100)/365*(B1636-IF(C1636="Нет",VLOOKUP(A1636,'Aigen18-RF'!$A$2:$C$23,3,0),VLOOKUP((A1636-1),'Aigen18-RF'!$A$2:$C$23,3,0))),2)</f>
        <v>2.52</v>
      </c>
      <c r="G1636" s="43">
        <f>COUNTIF(D1637:$D$1857,365)</f>
        <v>15</v>
      </c>
      <c r="H1636" s="43">
        <f>COUNTIF(D1637:$D$1857,366)</f>
        <v>206</v>
      </c>
    </row>
    <row r="1637" spans="1:8" x14ac:dyDescent="0.25">
      <c r="A1637" s="1">
        <f>COUNTIF($C$2:C1637,"Да")</f>
        <v>18</v>
      </c>
      <c r="B1637" s="45">
        <f t="shared" si="51"/>
        <v>46738</v>
      </c>
      <c r="C1637" s="42" t="str">
        <f>IF(ISERROR(VLOOKUP(B1637,'Aigen18-RF'!$C$3:$C$23,1,0)),"Нет","Да")</f>
        <v>Нет</v>
      </c>
      <c r="D1637" s="43">
        <f t="shared" si="52"/>
        <v>365</v>
      </c>
      <c r="E1637" s="44">
        <f>ROUND(('Все выпуски'!$L$3*'Все выпуски'!$L$6/100)/365*(B1637-IF(C1637="Нет",VLOOKUP(A1637,'Aigen18-RF'!$A$2:$C$23,3,0),VLOOKUP((A1637-1),'Aigen18-RF'!$A$2:$C$23,3,0))),2)</f>
        <v>2.63</v>
      </c>
      <c r="G1637" s="43">
        <f>COUNTIF(D1638:$D$1857,365)</f>
        <v>14</v>
      </c>
      <c r="H1637" s="43">
        <f>COUNTIF(D1638:$D$1857,366)</f>
        <v>206</v>
      </c>
    </row>
    <row r="1638" spans="1:8" x14ac:dyDescent="0.25">
      <c r="A1638" s="1">
        <f>COUNTIF($C$2:C1638,"Да")</f>
        <v>18</v>
      </c>
      <c r="B1638" s="45">
        <f t="shared" si="51"/>
        <v>46739</v>
      </c>
      <c r="C1638" s="42" t="str">
        <f>IF(ISERROR(VLOOKUP(B1638,'Aigen18-RF'!$C$3:$C$23,1,0)),"Нет","Да")</f>
        <v>Нет</v>
      </c>
      <c r="D1638" s="43">
        <f t="shared" si="52"/>
        <v>365</v>
      </c>
      <c r="E1638" s="44">
        <f>ROUND(('Все выпуски'!$L$3*'Все выпуски'!$L$6/100)/365*(B1638-IF(C1638="Нет",VLOOKUP(A1638,'Aigen18-RF'!$A$2:$C$23,3,0),VLOOKUP((A1638-1),'Aigen18-RF'!$A$2:$C$23,3,0))),2)</f>
        <v>2.74</v>
      </c>
      <c r="G1638" s="43">
        <f>COUNTIF(D1639:$D$1857,365)</f>
        <v>13</v>
      </c>
      <c r="H1638" s="43">
        <f>COUNTIF(D1639:$D$1857,366)</f>
        <v>206</v>
      </c>
    </row>
    <row r="1639" spans="1:8" x14ac:dyDescent="0.25">
      <c r="A1639" s="1">
        <f>COUNTIF($C$2:C1639,"Да")</f>
        <v>18</v>
      </c>
      <c r="B1639" s="45">
        <f t="shared" si="51"/>
        <v>46740</v>
      </c>
      <c r="C1639" s="42" t="str">
        <f>IF(ISERROR(VLOOKUP(B1639,'Aigen18-RF'!$C$3:$C$23,1,0)),"Нет","Да")</f>
        <v>Нет</v>
      </c>
      <c r="D1639" s="43">
        <f t="shared" si="52"/>
        <v>365</v>
      </c>
      <c r="E1639" s="44">
        <f>ROUND(('Все выпуски'!$L$3*'Все выпуски'!$L$6/100)/365*(B1639-IF(C1639="Нет",VLOOKUP(A1639,'Aigen18-RF'!$A$2:$C$23,3,0),VLOOKUP((A1639-1),'Aigen18-RF'!$A$2:$C$23,3,0))),2)</f>
        <v>2.85</v>
      </c>
      <c r="G1639" s="43">
        <f>COUNTIF(D1640:$D$1857,365)</f>
        <v>12</v>
      </c>
      <c r="H1639" s="43">
        <f>COUNTIF(D1640:$D$1857,366)</f>
        <v>206</v>
      </c>
    </row>
    <row r="1640" spans="1:8" x14ac:dyDescent="0.25">
      <c r="A1640" s="1">
        <f>COUNTIF($C$2:C1640,"Да")</f>
        <v>18</v>
      </c>
      <c r="B1640" s="45">
        <f t="shared" si="51"/>
        <v>46741</v>
      </c>
      <c r="C1640" s="42" t="str">
        <f>IF(ISERROR(VLOOKUP(B1640,'Aigen18-RF'!$C$3:$C$23,1,0)),"Нет","Да")</f>
        <v>Нет</v>
      </c>
      <c r="D1640" s="43">
        <f t="shared" si="52"/>
        <v>365</v>
      </c>
      <c r="E1640" s="44">
        <f>ROUND(('Все выпуски'!$L$3*'Все выпуски'!$L$6/100)/365*(B1640-IF(C1640="Нет",VLOOKUP(A1640,'Aigen18-RF'!$A$2:$C$23,3,0),VLOOKUP((A1640-1),'Aigen18-RF'!$A$2:$C$23,3,0))),2)</f>
        <v>2.96</v>
      </c>
      <c r="G1640" s="43">
        <f>COUNTIF(D1641:$D$1857,365)</f>
        <v>11</v>
      </c>
      <c r="H1640" s="43">
        <f>COUNTIF(D1641:$D$1857,366)</f>
        <v>206</v>
      </c>
    </row>
    <row r="1641" spans="1:8" x14ac:dyDescent="0.25">
      <c r="A1641" s="1">
        <f>COUNTIF($C$2:C1641,"Да")</f>
        <v>18</v>
      </c>
      <c r="B1641" s="45">
        <f t="shared" si="51"/>
        <v>46742</v>
      </c>
      <c r="C1641" s="42" t="str">
        <f>IF(ISERROR(VLOOKUP(B1641,'Aigen18-RF'!$C$3:$C$23,1,0)),"Нет","Да")</f>
        <v>Нет</v>
      </c>
      <c r="D1641" s="43">
        <f t="shared" si="52"/>
        <v>365</v>
      </c>
      <c r="E1641" s="44">
        <f>ROUND(('Все выпуски'!$L$3*'Все выпуски'!$L$6/100)/365*(B1641-IF(C1641="Нет",VLOOKUP(A1641,'Aigen18-RF'!$A$2:$C$23,3,0),VLOOKUP((A1641-1),'Aigen18-RF'!$A$2:$C$23,3,0))),2)</f>
        <v>3.07</v>
      </c>
      <c r="G1641" s="43">
        <f>COUNTIF(D1642:$D$1857,365)</f>
        <v>10</v>
      </c>
      <c r="H1641" s="43">
        <f>COUNTIF(D1642:$D$1857,366)</f>
        <v>206</v>
      </c>
    </row>
    <row r="1642" spans="1:8" x14ac:dyDescent="0.25">
      <c r="A1642" s="1">
        <f>COUNTIF($C$2:C1642,"Да")</f>
        <v>18</v>
      </c>
      <c r="B1642" s="45">
        <f t="shared" si="51"/>
        <v>46743</v>
      </c>
      <c r="C1642" s="42" t="str">
        <f>IF(ISERROR(VLOOKUP(B1642,'Aigen18-RF'!$C$3:$C$23,1,0)),"Нет","Да")</f>
        <v>Нет</v>
      </c>
      <c r="D1642" s="43">
        <f t="shared" si="52"/>
        <v>365</v>
      </c>
      <c r="E1642" s="44">
        <f>ROUND(('Все выпуски'!$L$3*'Все выпуски'!$L$6/100)/365*(B1642-IF(C1642="Нет",VLOOKUP(A1642,'Aigen18-RF'!$A$2:$C$23,3,0),VLOOKUP((A1642-1),'Aigen18-RF'!$A$2:$C$23,3,0))),2)</f>
        <v>3.18</v>
      </c>
      <c r="G1642" s="43">
        <f>COUNTIF(D1643:$D$1857,365)</f>
        <v>9</v>
      </c>
      <c r="H1642" s="43">
        <f>COUNTIF(D1643:$D$1857,366)</f>
        <v>206</v>
      </c>
    </row>
    <row r="1643" spans="1:8" x14ac:dyDescent="0.25">
      <c r="A1643" s="1">
        <f>COUNTIF($C$2:C1643,"Да")</f>
        <v>18</v>
      </c>
      <c r="B1643" s="45">
        <f t="shared" si="51"/>
        <v>46744</v>
      </c>
      <c r="C1643" s="42" t="str">
        <f>IF(ISERROR(VLOOKUP(B1643,'Aigen18-RF'!$C$3:$C$23,1,0)),"Нет","Да")</f>
        <v>Нет</v>
      </c>
      <c r="D1643" s="43">
        <f t="shared" si="52"/>
        <v>365</v>
      </c>
      <c r="E1643" s="44">
        <f>ROUND(('Все выпуски'!$L$3*'Все выпуски'!$L$6/100)/365*(B1643-IF(C1643="Нет",VLOOKUP(A1643,'Aigen18-RF'!$A$2:$C$23,3,0),VLOOKUP((A1643-1),'Aigen18-RF'!$A$2:$C$23,3,0))),2)</f>
        <v>3.29</v>
      </c>
      <c r="G1643" s="43">
        <f>COUNTIF(D1644:$D$1857,365)</f>
        <v>8</v>
      </c>
      <c r="H1643" s="43">
        <f>COUNTIF(D1644:$D$1857,366)</f>
        <v>206</v>
      </c>
    </row>
    <row r="1644" spans="1:8" x14ac:dyDescent="0.25">
      <c r="A1644" s="1">
        <f>COUNTIF($C$2:C1644,"Да")</f>
        <v>18</v>
      </c>
      <c r="B1644" s="45">
        <f t="shared" si="51"/>
        <v>46745</v>
      </c>
      <c r="C1644" s="42" t="str">
        <f>IF(ISERROR(VLOOKUP(B1644,'Aigen18-RF'!$C$3:$C$23,1,0)),"Нет","Да")</f>
        <v>Нет</v>
      </c>
      <c r="D1644" s="43">
        <f t="shared" si="52"/>
        <v>365</v>
      </c>
      <c r="E1644" s="44">
        <f>ROUND(('Все выпуски'!$L$3*'Все выпуски'!$L$6/100)/365*(B1644-IF(C1644="Нет",VLOOKUP(A1644,'Aigen18-RF'!$A$2:$C$23,3,0),VLOOKUP((A1644-1),'Aigen18-RF'!$A$2:$C$23,3,0))),2)</f>
        <v>3.4</v>
      </c>
      <c r="G1644" s="43">
        <f>COUNTIF(D1645:$D$1857,365)</f>
        <v>7</v>
      </c>
      <c r="H1644" s="43">
        <f>COUNTIF(D1645:$D$1857,366)</f>
        <v>206</v>
      </c>
    </row>
    <row r="1645" spans="1:8" x14ac:dyDescent="0.25">
      <c r="A1645" s="1">
        <f>COUNTIF($C$2:C1645,"Да")</f>
        <v>18</v>
      </c>
      <c r="B1645" s="45">
        <f t="shared" si="51"/>
        <v>46746</v>
      </c>
      <c r="C1645" s="42" t="str">
        <f>IF(ISERROR(VLOOKUP(B1645,'Aigen18-RF'!$C$3:$C$23,1,0)),"Нет","Да")</f>
        <v>Нет</v>
      </c>
      <c r="D1645" s="43">
        <f t="shared" si="52"/>
        <v>365</v>
      </c>
      <c r="E1645" s="44">
        <f>ROUND(('Все выпуски'!$L$3*'Все выпуски'!$L$6/100)/365*(B1645-IF(C1645="Нет",VLOOKUP(A1645,'Aigen18-RF'!$A$2:$C$23,3,0),VLOOKUP((A1645-1),'Aigen18-RF'!$A$2:$C$23,3,0))),2)</f>
        <v>3.51</v>
      </c>
      <c r="G1645" s="43">
        <f>COUNTIF(D1646:$D$1857,365)</f>
        <v>6</v>
      </c>
      <c r="H1645" s="43">
        <f>COUNTIF(D1646:$D$1857,366)</f>
        <v>206</v>
      </c>
    </row>
    <row r="1646" spans="1:8" x14ac:dyDescent="0.25">
      <c r="A1646" s="1">
        <f>COUNTIF($C$2:C1646,"Да")</f>
        <v>18</v>
      </c>
      <c r="B1646" s="45">
        <f t="shared" si="51"/>
        <v>46747</v>
      </c>
      <c r="C1646" s="42" t="str">
        <f>IF(ISERROR(VLOOKUP(B1646,'Aigen18-RF'!$C$3:$C$23,1,0)),"Нет","Да")</f>
        <v>Нет</v>
      </c>
      <c r="D1646" s="43">
        <f t="shared" si="52"/>
        <v>365</v>
      </c>
      <c r="E1646" s="44">
        <f>ROUND(('Все выпуски'!$L$3*'Все выпуски'!$L$6/100)/365*(B1646-IF(C1646="Нет",VLOOKUP(A1646,'Aigen18-RF'!$A$2:$C$23,3,0),VLOOKUP((A1646-1),'Aigen18-RF'!$A$2:$C$23,3,0))),2)</f>
        <v>3.62</v>
      </c>
      <c r="G1646" s="43">
        <f>COUNTIF(D1647:$D$1857,365)</f>
        <v>5</v>
      </c>
      <c r="H1646" s="43">
        <f>COUNTIF(D1647:$D$1857,366)</f>
        <v>206</v>
      </c>
    </row>
    <row r="1647" spans="1:8" x14ac:dyDescent="0.25">
      <c r="A1647" s="1">
        <f>COUNTIF($C$2:C1647,"Да")</f>
        <v>18</v>
      </c>
      <c r="B1647" s="45">
        <f t="shared" si="51"/>
        <v>46748</v>
      </c>
      <c r="C1647" s="42" t="str">
        <f>IF(ISERROR(VLOOKUP(B1647,'Aigen18-RF'!$C$3:$C$23,1,0)),"Нет","Да")</f>
        <v>Нет</v>
      </c>
      <c r="D1647" s="43">
        <f t="shared" si="52"/>
        <v>365</v>
      </c>
      <c r="E1647" s="44">
        <f>ROUND(('Все выпуски'!$L$3*'Все выпуски'!$L$6/100)/365*(B1647-IF(C1647="Нет",VLOOKUP(A1647,'Aigen18-RF'!$A$2:$C$23,3,0),VLOOKUP((A1647-1),'Aigen18-RF'!$A$2:$C$23,3,0))),2)</f>
        <v>3.73</v>
      </c>
      <c r="G1647" s="43">
        <f>COUNTIF(D1648:$D$1857,365)</f>
        <v>4</v>
      </c>
      <c r="H1647" s="43">
        <f>COUNTIF(D1648:$D$1857,366)</f>
        <v>206</v>
      </c>
    </row>
    <row r="1648" spans="1:8" x14ac:dyDescent="0.25">
      <c r="A1648" s="1">
        <f>COUNTIF($C$2:C1648,"Да")</f>
        <v>18</v>
      </c>
      <c r="B1648" s="45">
        <f t="shared" si="51"/>
        <v>46749</v>
      </c>
      <c r="C1648" s="42" t="str">
        <f>IF(ISERROR(VLOOKUP(B1648,'Aigen18-RF'!$C$3:$C$23,1,0)),"Нет","Да")</f>
        <v>Нет</v>
      </c>
      <c r="D1648" s="43">
        <f t="shared" si="52"/>
        <v>365</v>
      </c>
      <c r="E1648" s="44">
        <f>ROUND(('Все выпуски'!$L$3*'Все выпуски'!$L$6/100)/365*(B1648-IF(C1648="Нет",VLOOKUP(A1648,'Aigen18-RF'!$A$2:$C$23,3,0),VLOOKUP((A1648-1),'Aigen18-RF'!$A$2:$C$23,3,0))),2)</f>
        <v>3.84</v>
      </c>
      <c r="G1648" s="43">
        <f>COUNTIF(D1649:$D$1857,365)</f>
        <v>3</v>
      </c>
      <c r="H1648" s="43">
        <f>COUNTIF(D1649:$D$1857,366)</f>
        <v>206</v>
      </c>
    </row>
    <row r="1649" spans="1:8" x14ac:dyDescent="0.25">
      <c r="A1649" s="1">
        <f>COUNTIF($C$2:C1649,"Да")</f>
        <v>18</v>
      </c>
      <c r="B1649" s="45">
        <f t="shared" si="51"/>
        <v>46750</v>
      </c>
      <c r="C1649" s="42" t="str">
        <f>IF(ISERROR(VLOOKUP(B1649,'Aigen18-RF'!$C$3:$C$23,1,0)),"Нет","Да")</f>
        <v>Нет</v>
      </c>
      <c r="D1649" s="43">
        <f t="shared" si="52"/>
        <v>365</v>
      </c>
      <c r="E1649" s="44">
        <f>ROUND(('Все выпуски'!$L$3*'Все выпуски'!$L$6/100)/365*(B1649-IF(C1649="Нет",VLOOKUP(A1649,'Aigen18-RF'!$A$2:$C$23,3,0),VLOOKUP((A1649-1),'Aigen18-RF'!$A$2:$C$23,3,0))),2)</f>
        <v>3.95</v>
      </c>
      <c r="G1649" s="43">
        <f>COUNTIF(D1650:$D$1857,365)</f>
        <v>2</v>
      </c>
      <c r="H1649" s="43">
        <f>COUNTIF(D1650:$D$1857,366)</f>
        <v>206</v>
      </c>
    </row>
    <row r="1650" spans="1:8" x14ac:dyDescent="0.25">
      <c r="A1650" s="1">
        <f>COUNTIF($C$2:C1650,"Да")</f>
        <v>18</v>
      </c>
      <c r="B1650" s="45">
        <f t="shared" si="51"/>
        <v>46751</v>
      </c>
      <c r="C1650" s="42" t="str">
        <f>IF(ISERROR(VLOOKUP(B1650,'Aigen18-RF'!$C$3:$C$23,1,0)),"Нет","Да")</f>
        <v>Нет</v>
      </c>
      <c r="D1650" s="43">
        <f t="shared" si="52"/>
        <v>365</v>
      </c>
      <c r="E1650" s="44">
        <f>ROUND(('Все выпуски'!$L$3*'Все выпуски'!$L$6/100)/365*(B1650-IF(C1650="Нет",VLOOKUP(A1650,'Aigen18-RF'!$A$2:$C$23,3,0),VLOOKUP((A1650-1),'Aigen18-RF'!$A$2:$C$23,3,0))),2)</f>
        <v>4.05</v>
      </c>
      <c r="G1650" s="43">
        <f>COUNTIF(D1651:$D$1857,365)</f>
        <v>1</v>
      </c>
      <c r="H1650" s="43">
        <f>COUNTIF(D1651:$D$1857,366)</f>
        <v>206</v>
      </c>
    </row>
    <row r="1651" spans="1:8" x14ac:dyDescent="0.25">
      <c r="A1651" s="1">
        <f>COUNTIF($C$2:C1651,"Да")</f>
        <v>18</v>
      </c>
      <c r="B1651" s="45">
        <f t="shared" si="51"/>
        <v>46752</v>
      </c>
      <c r="C1651" s="42" t="str">
        <f>IF(ISERROR(VLOOKUP(B1651,'Aigen18-RF'!$C$3:$C$23,1,0)),"Нет","Да")</f>
        <v>Нет</v>
      </c>
      <c r="D1651" s="43">
        <f t="shared" si="52"/>
        <v>365</v>
      </c>
      <c r="E1651" s="44">
        <f>ROUND(('Все выпуски'!$L$3*'Все выпуски'!$L$6/100)/365*(B1651-IF(C1651="Нет",VLOOKUP(A1651,'Aigen18-RF'!$A$2:$C$23,3,0),VLOOKUP((A1651-1),'Aigen18-RF'!$A$2:$C$23,3,0))),2)</f>
        <v>4.16</v>
      </c>
      <c r="F1651" s="44">
        <f>('Все выпуски'!$L$3*'Все выпуски'!$L$6/100)/365*(B1651-IF(C1651="Нет",VLOOKUP(A1651,'Aigen18-RF'!$A$2:$C$23,3,0),VLOOKUP((A1651-1),'Aigen18-RF'!$A$2:$C$23,3,0)))</f>
        <v>4.1643835616438354</v>
      </c>
      <c r="G1651" s="43">
        <f>COUNTIF(D1652:$D$1857,365)</f>
        <v>0</v>
      </c>
      <c r="H1651" s="43">
        <f>COUNTIF(D1652:$D$1857,366)</f>
        <v>206</v>
      </c>
    </row>
    <row r="1652" spans="1:8" x14ac:dyDescent="0.25">
      <c r="A1652" s="1">
        <f>COUNTIF($C$2:C1652,"Да")</f>
        <v>18</v>
      </c>
      <c r="B1652" s="45">
        <f t="shared" si="51"/>
        <v>46753</v>
      </c>
      <c r="C1652" s="42" t="str">
        <f>IF(ISERROR(VLOOKUP(B1652,'Aigen18-RF'!$C$3:$C$23,1,0)),"Нет","Да")</f>
        <v>Нет</v>
      </c>
      <c r="D1652" s="43">
        <f t="shared" si="52"/>
        <v>366</v>
      </c>
      <c r="E1652" s="44">
        <f>ROUND(('Все выпуски'!$L$3*'Все выпуски'!$L$6/100)*((B1652-$B$1651)/366)+$F$1651,2)</f>
        <v>4.2699999999999996</v>
      </c>
      <c r="G1652" s="43">
        <f>COUNTIF(D1653:$D$1857,365)</f>
        <v>0</v>
      </c>
      <c r="H1652" s="43">
        <f>COUNTIF(D1653:$D$1857,366)</f>
        <v>205</v>
      </c>
    </row>
    <row r="1653" spans="1:8" x14ac:dyDescent="0.25">
      <c r="A1653" s="1">
        <f>COUNTIF($C$2:C1653,"Да")</f>
        <v>18</v>
      </c>
      <c r="B1653" s="45">
        <f t="shared" si="51"/>
        <v>46754</v>
      </c>
      <c r="C1653" s="42" t="str">
        <f>IF(ISERROR(VLOOKUP(B1653,'Aigen18-RF'!$C$3:$C$23,1,0)),"Нет","Да")</f>
        <v>Нет</v>
      </c>
      <c r="D1653" s="43">
        <f t="shared" si="52"/>
        <v>366</v>
      </c>
      <c r="E1653" s="44">
        <f>ROUND(('Все выпуски'!$L$3*'Все выпуски'!$L$6/100)*((B1653-$B$1651)/366)+$F$1651,2)</f>
        <v>4.38</v>
      </c>
      <c r="G1653" s="43">
        <f>COUNTIF(D1654:$D$1857,365)</f>
        <v>0</v>
      </c>
      <c r="H1653" s="43">
        <f>COUNTIF(D1654:$D$1857,366)</f>
        <v>204</v>
      </c>
    </row>
    <row r="1654" spans="1:8" x14ac:dyDescent="0.25">
      <c r="A1654" s="1">
        <f>COUNTIF($C$2:C1654,"Да")</f>
        <v>18</v>
      </c>
      <c r="B1654" s="45">
        <f t="shared" si="51"/>
        <v>46755</v>
      </c>
      <c r="C1654" s="42" t="str">
        <f>IF(ISERROR(VLOOKUP(B1654,'Aigen18-RF'!$C$3:$C$23,1,0)),"Нет","Да")</f>
        <v>Нет</v>
      </c>
      <c r="D1654" s="43">
        <f t="shared" si="52"/>
        <v>366</v>
      </c>
      <c r="E1654" s="44">
        <f>ROUND(('Все выпуски'!$L$3*'Все выпуски'!$L$6/100)*((B1654-$B$1651)/366)+$F$1651,2)</f>
        <v>4.49</v>
      </c>
      <c r="G1654" s="43">
        <f>COUNTIF(D1655:$D$1857,365)</f>
        <v>0</v>
      </c>
      <c r="H1654" s="43">
        <f>COUNTIF(D1655:$D$1857,366)</f>
        <v>203</v>
      </c>
    </row>
    <row r="1655" spans="1:8" x14ac:dyDescent="0.25">
      <c r="A1655" s="1">
        <f>COUNTIF($C$2:C1655,"Да")</f>
        <v>18</v>
      </c>
      <c r="B1655" s="45">
        <f t="shared" si="51"/>
        <v>46756</v>
      </c>
      <c r="C1655" s="42" t="str">
        <f>IF(ISERROR(VLOOKUP(B1655,'Aigen18-RF'!$C$3:$C$23,1,0)),"Нет","Да")</f>
        <v>Нет</v>
      </c>
      <c r="D1655" s="43">
        <f t="shared" si="52"/>
        <v>366</v>
      </c>
      <c r="E1655" s="44">
        <f>ROUND(('Все выпуски'!$L$3*'Все выпуски'!$L$6/100)*((B1655-$B$1651)/366)+$F$1651,2)</f>
        <v>4.5999999999999996</v>
      </c>
      <c r="G1655" s="43">
        <f>COUNTIF(D1656:$D$1857,365)</f>
        <v>0</v>
      </c>
      <c r="H1655" s="43">
        <f>COUNTIF(D1656:$D$1857,366)</f>
        <v>202</v>
      </c>
    </row>
    <row r="1656" spans="1:8" x14ac:dyDescent="0.25">
      <c r="A1656" s="1">
        <f>COUNTIF($C$2:C1656,"Да")</f>
        <v>18</v>
      </c>
      <c r="B1656" s="45">
        <f t="shared" si="51"/>
        <v>46757</v>
      </c>
      <c r="C1656" s="42" t="str">
        <f>IF(ISERROR(VLOOKUP(B1656,'Aigen18-RF'!$C$3:$C$23,1,0)),"Нет","Да")</f>
        <v>Нет</v>
      </c>
      <c r="D1656" s="43">
        <f t="shared" si="52"/>
        <v>366</v>
      </c>
      <c r="E1656" s="44">
        <f>ROUND(('Все выпуски'!$L$3*'Все выпуски'!$L$6/100)*((B1656-$B$1651)/366)+$F$1651,2)</f>
        <v>4.71</v>
      </c>
      <c r="G1656" s="43">
        <f>COUNTIF(D1657:$D$1857,365)</f>
        <v>0</v>
      </c>
      <c r="H1656" s="43">
        <f>COUNTIF(D1657:$D$1857,366)</f>
        <v>201</v>
      </c>
    </row>
    <row r="1657" spans="1:8" x14ac:dyDescent="0.25">
      <c r="A1657" s="1">
        <f>COUNTIF($C$2:C1657,"Да")</f>
        <v>18</v>
      </c>
      <c r="B1657" s="45">
        <f t="shared" si="51"/>
        <v>46758</v>
      </c>
      <c r="C1657" s="42" t="str">
        <f>IF(ISERROR(VLOOKUP(B1657,'Aigen18-RF'!$C$3:$C$23,1,0)),"Нет","Да")</f>
        <v>Нет</v>
      </c>
      <c r="D1657" s="43">
        <f t="shared" si="52"/>
        <v>366</v>
      </c>
      <c r="E1657" s="44">
        <f>ROUND(('Все выпуски'!$L$3*'Все выпуски'!$L$6/100)*((B1657-$B$1651)/366)+$F$1651,2)</f>
        <v>4.82</v>
      </c>
      <c r="G1657" s="43">
        <f>COUNTIF(D1658:$D$1857,365)</f>
        <v>0</v>
      </c>
      <c r="H1657" s="43">
        <f>COUNTIF(D1658:$D$1857,366)</f>
        <v>200</v>
      </c>
    </row>
    <row r="1658" spans="1:8" x14ac:dyDescent="0.25">
      <c r="A1658" s="1">
        <f>COUNTIF($C$2:C1658,"Да")</f>
        <v>18</v>
      </c>
      <c r="B1658" s="45">
        <f t="shared" si="51"/>
        <v>46759</v>
      </c>
      <c r="C1658" s="42" t="str">
        <f>IF(ISERROR(VLOOKUP(B1658,'Aigen18-RF'!$C$3:$C$23,1,0)),"Нет","Да")</f>
        <v>Нет</v>
      </c>
      <c r="D1658" s="43">
        <f t="shared" si="52"/>
        <v>366</v>
      </c>
      <c r="E1658" s="44">
        <f>ROUND(('Все выпуски'!$L$3*'Все выпуски'!$L$6/100)*((B1658-$B$1651)/366)+$F$1651,2)</f>
        <v>4.93</v>
      </c>
      <c r="G1658" s="43">
        <f>COUNTIF(D1659:$D$1857,365)</f>
        <v>0</v>
      </c>
      <c r="H1658" s="43">
        <f>COUNTIF(D1659:$D$1857,366)</f>
        <v>199</v>
      </c>
    </row>
    <row r="1659" spans="1:8" x14ac:dyDescent="0.25">
      <c r="A1659" s="1">
        <f>COUNTIF($C$2:C1659,"Да")</f>
        <v>18</v>
      </c>
      <c r="B1659" s="45">
        <f t="shared" si="51"/>
        <v>46760</v>
      </c>
      <c r="C1659" s="42" t="str">
        <f>IF(ISERROR(VLOOKUP(B1659,'Aigen18-RF'!$C$3:$C$23,1,0)),"Нет","Да")</f>
        <v>Нет</v>
      </c>
      <c r="D1659" s="43">
        <f t="shared" si="52"/>
        <v>366</v>
      </c>
      <c r="E1659" s="44">
        <f>ROUND(('Все выпуски'!$L$3*'Все выпуски'!$L$6/100)*((B1659-$B$1651)/366)+$F$1651,2)</f>
        <v>5.04</v>
      </c>
      <c r="G1659" s="43">
        <f>COUNTIF(D1660:$D$1857,365)</f>
        <v>0</v>
      </c>
      <c r="H1659" s="43">
        <f>COUNTIF(D1660:$D$1857,366)</f>
        <v>198</v>
      </c>
    </row>
    <row r="1660" spans="1:8" x14ac:dyDescent="0.25">
      <c r="A1660" s="1">
        <f>COUNTIF($C$2:C1660,"Да")</f>
        <v>18</v>
      </c>
      <c r="B1660" s="45">
        <f t="shared" si="51"/>
        <v>46761</v>
      </c>
      <c r="C1660" s="42" t="str">
        <f>IF(ISERROR(VLOOKUP(B1660,'Aigen18-RF'!$C$3:$C$23,1,0)),"Нет","Да")</f>
        <v>Нет</v>
      </c>
      <c r="D1660" s="43">
        <f t="shared" si="52"/>
        <v>366</v>
      </c>
      <c r="E1660" s="44">
        <f>ROUND(('Все выпуски'!$L$3*'Все выпуски'!$L$6/100)*((B1660-$B$1651)/366)+$F$1651,2)</f>
        <v>5.15</v>
      </c>
      <c r="G1660" s="43">
        <f>COUNTIF(D1661:$D$1857,365)</f>
        <v>0</v>
      </c>
      <c r="H1660" s="43">
        <f>COUNTIF(D1661:$D$1857,366)</f>
        <v>197</v>
      </c>
    </row>
    <row r="1661" spans="1:8" x14ac:dyDescent="0.25">
      <c r="A1661" s="1">
        <f>COUNTIF($C$2:C1661,"Да")</f>
        <v>18</v>
      </c>
      <c r="B1661" s="45">
        <f t="shared" si="51"/>
        <v>46762</v>
      </c>
      <c r="C1661" s="42" t="str">
        <f>IF(ISERROR(VLOOKUP(B1661,'Aigen18-RF'!$C$3:$C$23,1,0)),"Нет","Да")</f>
        <v>Нет</v>
      </c>
      <c r="D1661" s="43">
        <f t="shared" si="52"/>
        <v>366</v>
      </c>
      <c r="E1661" s="44">
        <f>ROUND(('Все выпуски'!$L$3*'Все выпуски'!$L$6/100)*((B1661-$B$1651)/366)+$F$1651,2)</f>
        <v>5.26</v>
      </c>
      <c r="G1661" s="43">
        <f>COUNTIF(D1662:$D$1857,365)</f>
        <v>0</v>
      </c>
      <c r="H1661" s="43">
        <f>COUNTIF(D1662:$D$1857,366)</f>
        <v>196</v>
      </c>
    </row>
    <row r="1662" spans="1:8" x14ac:dyDescent="0.25">
      <c r="A1662" s="1">
        <f>COUNTIF($C$2:C1662,"Да")</f>
        <v>18</v>
      </c>
      <c r="B1662" s="45">
        <f t="shared" si="51"/>
        <v>46763</v>
      </c>
      <c r="C1662" s="42" t="str">
        <f>IF(ISERROR(VLOOKUP(B1662,'Aigen18-RF'!$C$3:$C$23,1,0)),"Нет","Да")</f>
        <v>Нет</v>
      </c>
      <c r="D1662" s="43">
        <f t="shared" si="52"/>
        <v>366</v>
      </c>
      <c r="E1662" s="44">
        <f>ROUND(('Все выпуски'!$L$3*'Все выпуски'!$L$6/100)*((B1662-$B$1651)/366)+$F$1651,2)</f>
        <v>5.37</v>
      </c>
      <c r="G1662" s="43">
        <f>COUNTIF(D1663:$D$1857,365)</f>
        <v>0</v>
      </c>
      <c r="H1662" s="43">
        <f>COUNTIF(D1663:$D$1857,366)</f>
        <v>195</v>
      </c>
    </row>
    <row r="1663" spans="1:8" x14ac:dyDescent="0.25">
      <c r="A1663" s="1">
        <f>COUNTIF($C$2:C1663,"Да")</f>
        <v>18</v>
      </c>
      <c r="B1663" s="45">
        <f t="shared" si="51"/>
        <v>46764</v>
      </c>
      <c r="C1663" s="42" t="str">
        <f>IF(ISERROR(VLOOKUP(B1663,'Aigen18-RF'!$C$3:$C$23,1,0)),"Нет","Да")</f>
        <v>Нет</v>
      </c>
      <c r="D1663" s="43">
        <f t="shared" si="52"/>
        <v>366</v>
      </c>
      <c r="E1663" s="44">
        <f>ROUND(('Все выпуски'!$L$3*'Все выпуски'!$L$6/100)*((B1663-$B$1651)/366)+$F$1651,2)</f>
        <v>5.48</v>
      </c>
      <c r="G1663" s="43">
        <f>COUNTIF(D1664:$D$1857,365)</f>
        <v>0</v>
      </c>
      <c r="H1663" s="43">
        <f>COUNTIF(D1664:$D$1857,366)</f>
        <v>194</v>
      </c>
    </row>
    <row r="1664" spans="1:8" x14ac:dyDescent="0.25">
      <c r="A1664" s="1">
        <f>COUNTIF($C$2:C1664,"Да")</f>
        <v>18</v>
      </c>
      <c r="B1664" s="45">
        <f t="shared" ref="B1664:B1727" si="53">B1663+1</f>
        <v>46765</v>
      </c>
      <c r="C1664" s="42" t="str">
        <f>IF(ISERROR(VLOOKUP(B1664,'Aigen18-RF'!$C$3:$C$23,1,0)),"Нет","Да")</f>
        <v>Нет</v>
      </c>
      <c r="D1664" s="43">
        <f t="shared" si="52"/>
        <v>366</v>
      </c>
      <c r="E1664" s="44">
        <f>ROUND(('Все выпуски'!$L$3*'Все выпуски'!$L$6/100)*((B1664-$B$1651)/366)+$F$1651,2)</f>
        <v>5.59</v>
      </c>
      <c r="G1664" s="43">
        <f>COUNTIF(D1665:$D$1857,365)</f>
        <v>0</v>
      </c>
      <c r="H1664" s="43">
        <f>COUNTIF(D1665:$D$1857,366)</f>
        <v>193</v>
      </c>
    </row>
    <row r="1665" spans="1:8" x14ac:dyDescent="0.25">
      <c r="A1665" s="1">
        <f>COUNTIF($C$2:C1665,"Да")</f>
        <v>18</v>
      </c>
      <c r="B1665" s="45">
        <f t="shared" si="53"/>
        <v>46766</v>
      </c>
      <c r="C1665" s="42" t="str">
        <f>IF(ISERROR(VLOOKUP(B1665,'Aigen18-RF'!$C$3:$C$23,1,0)),"Нет","Да")</f>
        <v>Нет</v>
      </c>
      <c r="D1665" s="43">
        <f t="shared" si="52"/>
        <v>366</v>
      </c>
      <c r="E1665" s="44">
        <f>ROUND(('Все выпуски'!$L$3*'Все выпуски'!$L$6/100)*((B1665-$B$1651)/366)+$F$1651,2)</f>
        <v>5.69</v>
      </c>
      <c r="G1665" s="43">
        <f>COUNTIF(D1666:$D$1857,365)</f>
        <v>0</v>
      </c>
      <c r="H1665" s="43">
        <f>COUNTIF(D1666:$D$1857,366)</f>
        <v>192</v>
      </c>
    </row>
    <row r="1666" spans="1:8" x14ac:dyDescent="0.25">
      <c r="A1666" s="1">
        <f>COUNTIF($C$2:C1666,"Да")</f>
        <v>18</v>
      </c>
      <c r="B1666" s="45">
        <f t="shared" si="53"/>
        <v>46767</v>
      </c>
      <c r="C1666" s="42" t="str">
        <f>IF(ISERROR(VLOOKUP(B1666,'Aigen18-RF'!$C$3:$C$23,1,0)),"Нет","Да")</f>
        <v>Нет</v>
      </c>
      <c r="D1666" s="43">
        <f t="shared" si="52"/>
        <v>366</v>
      </c>
      <c r="E1666" s="44">
        <f>ROUND(('Все выпуски'!$L$3*'Все выпуски'!$L$6/100)*((B1666-$B$1651)/366)+$F$1651,2)</f>
        <v>5.8</v>
      </c>
      <c r="G1666" s="43">
        <f>COUNTIF(D1667:$D$1857,365)</f>
        <v>0</v>
      </c>
      <c r="H1666" s="43">
        <f>COUNTIF(D1667:$D$1857,366)</f>
        <v>191</v>
      </c>
    </row>
    <row r="1667" spans="1:8" x14ac:dyDescent="0.25">
      <c r="A1667" s="1">
        <f>COUNTIF($C$2:C1667,"Да")</f>
        <v>18</v>
      </c>
      <c r="B1667" s="45">
        <f t="shared" si="53"/>
        <v>46768</v>
      </c>
      <c r="C1667" s="42" t="str">
        <f>IF(ISERROR(VLOOKUP(B1667,'Aigen18-RF'!$C$3:$C$23,1,0)),"Нет","Да")</f>
        <v>Нет</v>
      </c>
      <c r="D1667" s="43">
        <f t="shared" ref="D1667:D1730" si="54">IF(MOD(YEAR(B1667),4)=0,366,365)</f>
        <v>366</v>
      </c>
      <c r="E1667" s="44">
        <f>ROUND(('Все выпуски'!$L$3*'Все выпуски'!$L$6/100)*((B1667-$B$1651)/366)+$F$1651,2)</f>
        <v>5.91</v>
      </c>
      <c r="G1667" s="43">
        <f>COUNTIF(D1668:$D$1857,365)</f>
        <v>0</v>
      </c>
      <c r="H1667" s="43">
        <f>COUNTIF(D1668:$D$1857,366)</f>
        <v>190</v>
      </c>
    </row>
    <row r="1668" spans="1:8" x14ac:dyDescent="0.25">
      <c r="A1668" s="1">
        <f>COUNTIF($C$2:C1668,"Да")</f>
        <v>18</v>
      </c>
      <c r="B1668" s="45">
        <f t="shared" si="53"/>
        <v>46769</v>
      </c>
      <c r="C1668" s="42" t="str">
        <f>IF(ISERROR(VLOOKUP(B1668,'Aigen18-RF'!$C$3:$C$23,1,0)),"Нет","Да")</f>
        <v>Нет</v>
      </c>
      <c r="D1668" s="43">
        <f t="shared" si="54"/>
        <v>366</v>
      </c>
      <c r="E1668" s="44">
        <f>ROUND(('Все выпуски'!$L$3*'Все выпуски'!$L$6/100)*((B1668-$B$1651)/366)+$F$1651,2)</f>
        <v>6.02</v>
      </c>
      <c r="G1668" s="43">
        <f>COUNTIF(D1669:$D$1857,365)</f>
        <v>0</v>
      </c>
      <c r="H1668" s="43">
        <f>COUNTIF(D1669:$D$1857,366)</f>
        <v>189</v>
      </c>
    </row>
    <row r="1669" spans="1:8" x14ac:dyDescent="0.25">
      <c r="A1669" s="1">
        <f>COUNTIF($C$2:C1669,"Да")</f>
        <v>18</v>
      </c>
      <c r="B1669" s="45">
        <f t="shared" si="53"/>
        <v>46770</v>
      </c>
      <c r="C1669" s="42" t="str">
        <f>IF(ISERROR(VLOOKUP(B1669,'Aigen18-RF'!$C$3:$C$23,1,0)),"Нет","Да")</f>
        <v>Нет</v>
      </c>
      <c r="D1669" s="43">
        <f t="shared" si="54"/>
        <v>366</v>
      </c>
      <c r="E1669" s="44">
        <f>ROUND(('Все выпуски'!$L$3*'Все выпуски'!$L$6/100)*((B1669-$B$1651)/366)+$F$1651,2)</f>
        <v>6.13</v>
      </c>
      <c r="G1669" s="43">
        <f>COUNTIF(D1670:$D$1857,365)</f>
        <v>0</v>
      </c>
      <c r="H1669" s="43">
        <f>COUNTIF(D1670:$D$1857,366)</f>
        <v>188</v>
      </c>
    </row>
    <row r="1670" spans="1:8" x14ac:dyDescent="0.25">
      <c r="A1670" s="1">
        <f>COUNTIF($C$2:C1670,"Да")</f>
        <v>18</v>
      </c>
      <c r="B1670" s="45">
        <f t="shared" si="53"/>
        <v>46771</v>
      </c>
      <c r="C1670" s="42" t="str">
        <f>IF(ISERROR(VLOOKUP(B1670,'Aigen18-RF'!$C$3:$C$23,1,0)),"Нет","Да")</f>
        <v>Нет</v>
      </c>
      <c r="D1670" s="43">
        <f t="shared" si="54"/>
        <v>366</v>
      </c>
      <c r="E1670" s="44">
        <f>ROUND(('Все выпуски'!$L$3*'Все выпуски'!$L$6/100)*((B1670-$B$1651)/366)+$F$1651,2)</f>
        <v>6.24</v>
      </c>
      <c r="G1670" s="43">
        <f>COUNTIF(D1671:$D$1857,365)</f>
        <v>0</v>
      </c>
      <c r="H1670" s="43">
        <f>COUNTIF(D1671:$D$1857,366)</f>
        <v>187</v>
      </c>
    </row>
    <row r="1671" spans="1:8" x14ac:dyDescent="0.25">
      <c r="A1671" s="1">
        <f>COUNTIF($C$2:C1671,"Да")</f>
        <v>18</v>
      </c>
      <c r="B1671" s="45">
        <f t="shared" si="53"/>
        <v>46772</v>
      </c>
      <c r="C1671" s="42" t="str">
        <f>IF(ISERROR(VLOOKUP(B1671,'Aigen18-RF'!$C$3:$C$23,1,0)),"Нет","Да")</f>
        <v>Нет</v>
      </c>
      <c r="D1671" s="43">
        <f t="shared" si="54"/>
        <v>366</v>
      </c>
      <c r="E1671" s="44">
        <f>ROUND(('Все выпуски'!$L$3*'Все выпуски'!$L$6/100)*((B1671-$B$1651)/366)+$F$1651,2)</f>
        <v>6.35</v>
      </c>
      <c r="G1671" s="43">
        <f>COUNTIF(D1672:$D$1857,365)</f>
        <v>0</v>
      </c>
      <c r="H1671" s="43">
        <f>COUNTIF(D1672:$D$1857,366)</f>
        <v>186</v>
      </c>
    </row>
    <row r="1672" spans="1:8" x14ac:dyDescent="0.25">
      <c r="A1672" s="1">
        <f>COUNTIF($C$2:C1672,"Да")</f>
        <v>18</v>
      </c>
      <c r="B1672" s="45">
        <f t="shared" si="53"/>
        <v>46773</v>
      </c>
      <c r="C1672" s="42" t="str">
        <f>IF(ISERROR(VLOOKUP(B1672,'Aigen18-RF'!$C$3:$C$23,1,0)),"Нет","Да")</f>
        <v>Нет</v>
      </c>
      <c r="D1672" s="43">
        <f t="shared" si="54"/>
        <v>366</v>
      </c>
      <c r="E1672" s="44">
        <f>ROUND(('Все выпуски'!$L$3*'Все выпуски'!$L$6/100)*((B1672-$B$1651)/366)+$F$1651,2)</f>
        <v>6.46</v>
      </c>
      <c r="G1672" s="43">
        <f>COUNTIF(D1673:$D$1857,365)</f>
        <v>0</v>
      </c>
      <c r="H1672" s="43">
        <f>COUNTIF(D1673:$D$1857,366)</f>
        <v>185</v>
      </c>
    </row>
    <row r="1673" spans="1:8" x14ac:dyDescent="0.25">
      <c r="A1673" s="1">
        <f>COUNTIF($C$2:C1673,"Да")</f>
        <v>18</v>
      </c>
      <c r="B1673" s="45">
        <f t="shared" si="53"/>
        <v>46774</v>
      </c>
      <c r="C1673" s="42" t="str">
        <f>IF(ISERROR(VLOOKUP(B1673,'Aigen18-RF'!$C$3:$C$23,1,0)),"Нет","Да")</f>
        <v>Нет</v>
      </c>
      <c r="D1673" s="43">
        <f t="shared" si="54"/>
        <v>366</v>
      </c>
      <c r="E1673" s="44">
        <f>ROUND(('Все выпуски'!$L$3*'Все выпуски'!$L$6/100)*((B1673-$B$1651)/366)+$F$1651,2)</f>
        <v>6.57</v>
      </c>
      <c r="G1673" s="43">
        <f>COUNTIF(D1674:$D$1857,365)</f>
        <v>0</v>
      </c>
      <c r="H1673" s="43">
        <f>COUNTIF(D1674:$D$1857,366)</f>
        <v>184</v>
      </c>
    </row>
    <row r="1674" spans="1:8" x14ac:dyDescent="0.25">
      <c r="A1674" s="1">
        <f>COUNTIF($C$2:C1674,"Да")</f>
        <v>18</v>
      </c>
      <c r="B1674" s="45">
        <f t="shared" si="53"/>
        <v>46775</v>
      </c>
      <c r="C1674" s="42" t="str">
        <f>IF(ISERROR(VLOOKUP(B1674,'Aigen18-RF'!$C$3:$C$23,1,0)),"Нет","Да")</f>
        <v>Нет</v>
      </c>
      <c r="D1674" s="43">
        <f t="shared" si="54"/>
        <v>366</v>
      </c>
      <c r="E1674" s="44">
        <f>ROUND(('Все выпуски'!$L$3*'Все выпуски'!$L$6/100)*((B1674-$B$1651)/366)+$F$1651,2)</f>
        <v>6.68</v>
      </c>
      <c r="G1674" s="43">
        <f>COUNTIF(D1675:$D$1857,365)</f>
        <v>0</v>
      </c>
      <c r="H1674" s="43">
        <f>COUNTIF(D1675:$D$1857,366)</f>
        <v>183</v>
      </c>
    </row>
    <row r="1675" spans="1:8" x14ac:dyDescent="0.25">
      <c r="A1675" s="1">
        <f>COUNTIF($C$2:C1675,"Да")</f>
        <v>18</v>
      </c>
      <c r="B1675" s="45">
        <f t="shared" si="53"/>
        <v>46776</v>
      </c>
      <c r="C1675" s="42" t="str">
        <f>IF(ISERROR(VLOOKUP(B1675,'Aigen18-RF'!$C$3:$C$23,1,0)),"Нет","Да")</f>
        <v>Нет</v>
      </c>
      <c r="D1675" s="43">
        <f t="shared" si="54"/>
        <v>366</v>
      </c>
      <c r="E1675" s="44">
        <f>ROUND(('Все выпуски'!$L$3*'Все выпуски'!$L$6/100)*((B1675-$B$1651)/366)+$F$1651,2)</f>
        <v>6.79</v>
      </c>
      <c r="G1675" s="43">
        <f>COUNTIF(D1676:$D$1857,365)</f>
        <v>0</v>
      </c>
      <c r="H1675" s="43">
        <f>COUNTIF(D1676:$D$1857,366)</f>
        <v>182</v>
      </c>
    </row>
    <row r="1676" spans="1:8" x14ac:dyDescent="0.25">
      <c r="A1676" s="1">
        <f>COUNTIF($C$2:C1676,"Да")</f>
        <v>18</v>
      </c>
      <c r="B1676" s="45">
        <f t="shared" si="53"/>
        <v>46777</v>
      </c>
      <c r="C1676" s="42" t="str">
        <f>IF(ISERROR(VLOOKUP(B1676,'Aigen18-RF'!$C$3:$C$23,1,0)),"Нет","Да")</f>
        <v>Нет</v>
      </c>
      <c r="D1676" s="43">
        <f t="shared" si="54"/>
        <v>366</v>
      </c>
      <c r="E1676" s="44">
        <f>ROUND(('Все выпуски'!$L$3*'Все выпуски'!$L$6/100)*((B1676-$B$1651)/366)+$F$1651,2)</f>
        <v>6.9</v>
      </c>
      <c r="G1676" s="43">
        <f>COUNTIF(D1677:$D$1857,365)</f>
        <v>0</v>
      </c>
      <c r="H1676" s="43">
        <f>COUNTIF(D1677:$D$1857,366)</f>
        <v>181</v>
      </c>
    </row>
    <row r="1677" spans="1:8" x14ac:dyDescent="0.25">
      <c r="A1677" s="1">
        <f>COUNTIF($C$2:C1677,"Да")</f>
        <v>18</v>
      </c>
      <c r="B1677" s="45">
        <f t="shared" si="53"/>
        <v>46778</v>
      </c>
      <c r="C1677" s="42" t="str">
        <f>IF(ISERROR(VLOOKUP(B1677,'Aigen18-RF'!$C$3:$C$23,1,0)),"Нет","Да")</f>
        <v>Нет</v>
      </c>
      <c r="D1677" s="43">
        <f t="shared" si="54"/>
        <v>366</v>
      </c>
      <c r="E1677" s="44">
        <f>ROUND(('Все выпуски'!$L$3*'Все выпуски'!$L$6/100)*((B1677-$B$1651)/366)+$F$1651,2)</f>
        <v>7.01</v>
      </c>
      <c r="G1677" s="43">
        <f>COUNTIF(D1678:$D$1857,365)</f>
        <v>0</v>
      </c>
      <c r="H1677" s="43">
        <f>COUNTIF(D1678:$D$1857,366)</f>
        <v>180</v>
      </c>
    </row>
    <row r="1678" spans="1:8" x14ac:dyDescent="0.25">
      <c r="A1678" s="1">
        <f>COUNTIF($C$2:C1678,"Да")</f>
        <v>18</v>
      </c>
      <c r="B1678" s="45">
        <f t="shared" si="53"/>
        <v>46779</v>
      </c>
      <c r="C1678" s="42" t="str">
        <f>IF(ISERROR(VLOOKUP(B1678,'Aigen18-RF'!$C$3:$C$23,1,0)),"Нет","Да")</f>
        <v>Нет</v>
      </c>
      <c r="D1678" s="43">
        <f t="shared" si="54"/>
        <v>366</v>
      </c>
      <c r="E1678" s="44">
        <f>ROUND(('Все выпуски'!$L$3*'Все выпуски'!$L$6/100)*((B1678-$B$1651)/366)+$F$1651,2)</f>
        <v>7.12</v>
      </c>
      <c r="G1678" s="43">
        <f>COUNTIF(D1679:$D$1857,365)</f>
        <v>0</v>
      </c>
      <c r="H1678" s="43">
        <f>COUNTIF(D1679:$D$1857,366)</f>
        <v>179</v>
      </c>
    </row>
    <row r="1679" spans="1:8" x14ac:dyDescent="0.25">
      <c r="A1679" s="1">
        <f>COUNTIF($C$2:C1679,"Да")</f>
        <v>18</v>
      </c>
      <c r="B1679" s="45">
        <f t="shared" si="53"/>
        <v>46780</v>
      </c>
      <c r="C1679" s="42" t="str">
        <f>IF(ISERROR(VLOOKUP(B1679,'Aigen18-RF'!$C$3:$C$23,1,0)),"Нет","Да")</f>
        <v>Нет</v>
      </c>
      <c r="D1679" s="43">
        <f t="shared" si="54"/>
        <v>366</v>
      </c>
      <c r="E1679" s="44">
        <f>ROUND(('Все выпуски'!$L$3*'Все выпуски'!$L$6/100)*((B1679-$B$1651)/366)+$F$1651,2)</f>
        <v>7.22</v>
      </c>
      <c r="G1679" s="43">
        <f>COUNTIF(D1680:$D$1857,365)</f>
        <v>0</v>
      </c>
      <c r="H1679" s="43">
        <f>COUNTIF(D1680:$D$1857,366)</f>
        <v>178</v>
      </c>
    </row>
    <row r="1680" spans="1:8" x14ac:dyDescent="0.25">
      <c r="A1680" s="1">
        <f>COUNTIF($C$2:C1680,"Да")</f>
        <v>18</v>
      </c>
      <c r="B1680" s="45">
        <f t="shared" si="53"/>
        <v>46781</v>
      </c>
      <c r="C1680" s="42" t="str">
        <f>IF(ISERROR(VLOOKUP(B1680,'Aigen18-RF'!$C$3:$C$23,1,0)),"Нет","Да")</f>
        <v>Нет</v>
      </c>
      <c r="D1680" s="43">
        <f t="shared" si="54"/>
        <v>366</v>
      </c>
      <c r="E1680" s="44">
        <f>ROUND(('Все выпуски'!$L$3*'Все выпуски'!$L$6/100)*((B1680-$B$1651)/366)+$F$1651,2)</f>
        <v>7.33</v>
      </c>
      <c r="G1680" s="43">
        <f>COUNTIF(D1681:$D$1857,365)</f>
        <v>0</v>
      </c>
      <c r="H1680" s="43">
        <f>COUNTIF(D1681:$D$1857,366)</f>
        <v>177</v>
      </c>
    </row>
    <row r="1681" spans="1:8" x14ac:dyDescent="0.25">
      <c r="A1681" s="1">
        <f>COUNTIF($C$2:C1681,"Да")</f>
        <v>18</v>
      </c>
      <c r="B1681" s="45">
        <f t="shared" si="53"/>
        <v>46782</v>
      </c>
      <c r="C1681" s="42" t="str">
        <f>IF(ISERROR(VLOOKUP(B1681,'Aigen18-RF'!$C$3:$C$23,1,0)),"Нет","Да")</f>
        <v>Нет</v>
      </c>
      <c r="D1681" s="43">
        <f t="shared" si="54"/>
        <v>366</v>
      </c>
      <c r="E1681" s="44">
        <f>ROUND(('Все выпуски'!$L$3*'Все выпуски'!$L$6/100)*((B1681-$B$1651)/366)+$F$1651,2)</f>
        <v>7.44</v>
      </c>
      <c r="G1681" s="43">
        <f>COUNTIF(D1682:$D$1857,365)</f>
        <v>0</v>
      </c>
      <c r="H1681" s="43">
        <f>COUNTIF(D1682:$D$1857,366)</f>
        <v>176</v>
      </c>
    </row>
    <row r="1682" spans="1:8" x14ac:dyDescent="0.25">
      <c r="A1682" s="1">
        <f>COUNTIF($C$2:C1682,"Да")</f>
        <v>18</v>
      </c>
      <c r="B1682" s="45">
        <f t="shared" si="53"/>
        <v>46783</v>
      </c>
      <c r="C1682" s="42" t="str">
        <f>IF(ISERROR(VLOOKUP(B1682,'Aigen18-RF'!$C$3:$C$23,1,0)),"Нет","Да")</f>
        <v>Нет</v>
      </c>
      <c r="D1682" s="43">
        <f t="shared" si="54"/>
        <v>366</v>
      </c>
      <c r="E1682" s="44">
        <f>ROUND(('Все выпуски'!$L$3*'Все выпуски'!$L$6/100)*((B1682-$B$1651)/366)+$F$1651,2)</f>
        <v>7.55</v>
      </c>
      <c r="G1682" s="43">
        <f>COUNTIF(D1683:$D$1857,365)</f>
        <v>0</v>
      </c>
      <c r="H1682" s="43">
        <f>COUNTIF(D1683:$D$1857,366)</f>
        <v>175</v>
      </c>
    </row>
    <row r="1683" spans="1:8" x14ac:dyDescent="0.25">
      <c r="A1683" s="1">
        <f>COUNTIF($C$2:C1683,"Да")</f>
        <v>18</v>
      </c>
      <c r="B1683" s="45">
        <f t="shared" si="53"/>
        <v>46784</v>
      </c>
      <c r="C1683" s="42" t="str">
        <f>IF(ISERROR(VLOOKUP(B1683,'Aigen18-RF'!$C$3:$C$23,1,0)),"Нет","Да")</f>
        <v>Нет</v>
      </c>
      <c r="D1683" s="43">
        <f t="shared" si="54"/>
        <v>366</v>
      </c>
      <c r="E1683" s="44">
        <f>ROUND(('Все выпуски'!$L$3*'Все выпуски'!$L$6/100)*((B1683-$B$1651)/366)+$F$1651,2)</f>
        <v>7.66</v>
      </c>
      <c r="G1683" s="43">
        <f>COUNTIF(D1684:$D$1857,365)</f>
        <v>0</v>
      </c>
      <c r="H1683" s="43">
        <f>COUNTIF(D1684:$D$1857,366)</f>
        <v>174</v>
      </c>
    </row>
    <row r="1684" spans="1:8" x14ac:dyDescent="0.25">
      <c r="A1684" s="1">
        <f>COUNTIF($C$2:C1684,"Да")</f>
        <v>18</v>
      </c>
      <c r="B1684" s="45">
        <f t="shared" si="53"/>
        <v>46785</v>
      </c>
      <c r="C1684" s="42" t="str">
        <f>IF(ISERROR(VLOOKUP(B1684,'Aigen18-RF'!$C$3:$C$23,1,0)),"Нет","Да")</f>
        <v>Нет</v>
      </c>
      <c r="D1684" s="43">
        <f t="shared" si="54"/>
        <v>366</v>
      </c>
      <c r="E1684" s="44">
        <f>ROUND(('Все выпуски'!$L$3*'Все выпуски'!$L$6/100)*((B1684-$B$1651)/366)+$F$1651,2)</f>
        <v>7.77</v>
      </c>
      <c r="G1684" s="43">
        <f>COUNTIF(D1685:$D$1857,365)</f>
        <v>0</v>
      </c>
      <c r="H1684" s="43">
        <f>COUNTIF(D1685:$D$1857,366)</f>
        <v>173</v>
      </c>
    </row>
    <row r="1685" spans="1:8" x14ac:dyDescent="0.25">
      <c r="A1685" s="1">
        <f>COUNTIF($C$2:C1685,"Да")</f>
        <v>18</v>
      </c>
      <c r="B1685" s="45">
        <f t="shared" si="53"/>
        <v>46786</v>
      </c>
      <c r="C1685" s="42" t="str">
        <f>IF(ISERROR(VLOOKUP(B1685,'Aigen18-RF'!$C$3:$C$23,1,0)),"Нет","Да")</f>
        <v>Нет</v>
      </c>
      <c r="D1685" s="43">
        <f t="shared" si="54"/>
        <v>366</v>
      </c>
      <c r="E1685" s="44">
        <f>ROUND(('Все выпуски'!$L$3*'Все выпуски'!$L$6/100)*((B1685-$B$1651)/366)+$F$1651,2)</f>
        <v>7.88</v>
      </c>
      <c r="G1685" s="43">
        <f>COUNTIF(D1686:$D$1857,365)</f>
        <v>0</v>
      </c>
      <c r="H1685" s="43">
        <f>COUNTIF(D1686:$D$1857,366)</f>
        <v>172</v>
      </c>
    </row>
    <row r="1686" spans="1:8" x14ac:dyDescent="0.25">
      <c r="A1686" s="1">
        <f>COUNTIF($C$2:C1686,"Да")</f>
        <v>18</v>
      </c>
      <c r="B1686" s="45">
        <f t="shared" si="53"/>
        <v>46787</v>
      </c>
      <c r="C1686" s="42" t="str">
        <f>IF(ISERROR(VLOOKUP(B1686,'Aigen18-RF'!$C$3:$C$23,1,0)),"Нет","Да")</f>
        <v>Нет</v>
      </c>
      <c r="D1686" s="43">
        <f t="shared" si="54"/>
        <v>366</v>
      </c>
      <c r="E1686" s="44">
        <f>ROUND(('Все выпуски'!$L$3*'Все выпуски'!$L$6/100)*((B1686-$B$1651)/366)+$F$1651,2)</f>
        <v>7.99</v>
      </c>
      <c r="G1686" s="43">
        <f>COUNTIF(D1687:$D$1857,365)</f>
        <v>0</v>
      </c>
      <c r="H1686" s="43">
        <f>COUNTIF(D1687:$D$1857,366)</f>
        <v>171</v>
      </c>
    </row>
    <row r="1687" spans="1:8" x14ac:dyDescent="0.25">
      <c r="A1687" s="1">
        <f>COUNTIF($C$2:C1687,"Да")</f>
        <v>18</v>
      </c>
      <c r="B1687" s="45">
        <f t="shared" si="53"/>
        <v>46788</v>
      </c>
      <c r="C1687" s="42" t="str">
        <f>IF(ISERROR(VLOOKUP(B1687,'Aigen18-RF'!$C$3:$C$23,1,0)),"Нет","Да")</f>
        <v>Нет</v>
      </c>
      <c r="D1687" s="43">
        <f t="shared" si="54"/>
        <v>366</v>
      </c>
      <c r="E1687" s="44">
        <f>ROUND(('Все выпуски'!$L$3*'Все выпуски'!$L$6/100)*((B1687-$B$1651)/366)+$F$1651,2)</f>
        <v>8.1</v>
      </c>
      <c r="G1687" s="43">
        <f>COUNTIF(D1688:$D$1857,365)</f>
        <v>0</v>
      </c>
      <c r="H1687" s="43">
        <f>COUNTIF(D1688:$D$1857,366)</f>
        <v>170</v>
      </c>
    </row>
    <row r="1688" spans="1:8" x14ac:dyDescent="0.25">
      <c r="A1688" s="1">
        <f>COUNTIF($C$2:C1688,"Да")</f>
        <v>18</v>
      </c>
      <c r="B1688" s="45">
        <f t="shared" si="53"/>
        <v>46789</v>
      </c>
      <c r="C1688" s="42" t="str">
        <f>IF(ISERROR(VLOOKUP(B1688,'Aigen18-RF'!$C$3:$C$23,1,0)),"Нет","Да")</f>
        <v>Нет</v>
      </c>
      <c r="D1688" s="43">
        <f t="shared" si="54"/>
        <v>366</v>
      </c>
      <c r="E1688" s="44">
        <f>ROUND(('Все выпуски'!$L$3*'Все выпуски'!$L$6/100)*((B1688-$B$1651)/366)+$F$1651,2)</f>
        <v>8.2100000000000009</v>
      </c>
      <c r="G1688" s="43">
        <f>COUNTIF(D1689:$D$1857,365)</f>
        <v>0</v>
      </c>
      <c r="H1688" s="43">
        <f>COUNTIF(D1689:$D$1857,366)</f>
        <v>169</v>
      </c>
    </row>
    <row r="1689" spans="1:8" x14ac:dyDescent="0.25">
      <c r="A1689" s="1">
        <f>COUNTIF($C$2:C1689,"Да")</f>
        <v>18</v>
      </c>
      <c r="B1689" s="45">
        <f t="shared" si="53"/>
        <v>46790</v>
      </c>
      <c r="C1689" s="42" t="str">
        <f>IF(ISERROR(VLOOKUP(B1689,'Aigen18-RF'!$C$3:$C$23,1,0)),"Нет","Да")</f>
        <v>Нет</v>
      </c>
      <c r="D1689" s="43">
        <f t="shared" si="54"/>
        <v>366</v>
      </c>
      <c r="E1689" s="44">
        <f>ROUND(('Все выпуски'!$L$3*'Все выпуски'!$L$6/100)*((B1689-$B$1651)/366)+$F$1651,2)</f>
        <v>8.32</v>
      </c>
      <c r="G1689" s="43">
        <f>COUNTIF(D1690:$D$1857,365)</f>
        <v>0</v>
      </c>
      <c r="H1689" s="43">
        <f>COUNTIF(D1690:$D$1857,366)</f>
        <v>168</v>
      </c>
    </row>
    <row r="1690" spans="1:8" x14ac:dyDescent="0.25">
      <c r="A1690" s="1">
        <f>COUNTIF($C$2:C1690,"Да")</f>
        <v>18</v>
      </c>
      <c r="B1690" s="45">
        <f t="shared" si="53"/>
        <v>46791</v>
      </c>
      <c r="C1690" s="42" t="str">
        <f>IF(ISERROR(VLOOKUP(B1690,'Aigen18-RF'!$C$3:$C$23,1,0)),"Нет","Да")</f>
        <v>Нет</v>
      </c>
      <c r="D1690" s="43">
        <f t="shared" si="54"/>
        <v>366</v>
      </c>
      <c r="E1690" s="44">
        <f>ROUND(('Все выпуски'!$L$3*'Все выпуски'!$L$6/100)*((B1690-$B$1651)/366)+$F$1651,2)</f>
        <v>8.43</v>
      </c>
      <c r="G1690" s="43">
        <f>COUNTIF(D1691:$D$1857,365)</f>
        <v>0</v>
      </c>
      <c r="H1690" s="43">
        <f>COUNTIF(D1691:$D$1857,366)</f>
        <v>167</v>
      </c>
    </row>
    <row r="1691" spans="1:8" x14ac:dyDescent="0.25">
      <c r="A1691" s="1">
        <f>COUNTIF($C$2:C1691,"Да")</f>
        <v>18</v>
      </c>
      <c r="B1691" s="45">
        <f t="shared" si="53"/>
        <v>46792</v>
      </c>
      <c r="C1691" s="42" t="str">
        <f>IF(ISERROR(VLOOKUP(B1691,'Aigen18-RF'!$C$3:$C$23,1,0)),"Нет","Да")</f>
        <v>Нет</v>
      </c>
      <c r="D1691" s="43">
        <f t="shared" si="54"/>
        <v>366</v>
      </c>
      <c r="E1691" s="44">
        <f>ROUND(('Все выпуски'!$L$3*'Все выпуски'!$L$6/100)*((B1691-$B$1651)/366)+$F$1651,2)</f>
        <v>8.5399999999999991</v>
      </c>
      <c r="G1691" s="43">
        <f>COUNTIF(D1692:$D$1857,365)</f>
        <v>0</v>
      </c>
      <c r="H1691" s="43">
        <f>COUNTIF(D1692:$D$1857,366)</f>
        <v>166</v>
      </c>
    </row>
    <row r="1692" spans="1:8" x14ac:dyDescent="0.25">
      <c r="A1692" s="1">
        <f>COUNTIF($C$2:C1692,"Да")</f>
        <v>18</v>
      </c>
      <c r="B1692" s="45">
        <f t="shared" si="53"/>
        <v>46793</v>
      </c>
      <c r="C1692" s="42" t="str">
        <f>IF(ISERROR(VLOOKUP(B1692,'Aigen18-RF'!$C$3:$C$23,1,0)),"Нет","Да")</f>
        <v>Нет</v>
      </c>
      <c r="D1692" s="43">
        <f t="shared" si="54"/>
        <v>366</v>
      </c>
      <c r="E1692" s="44">
        <f>ROUND(('Все выпуски'!$L$3*'Все выпуски'!$L$6/100)*((B1692-$B$1651)/366)+$F$1651,2)</f>
        <v>8.65</v>
      </c>
      <c r="G1692" s="43">
        <f>COUNTIF(D1693:$D$1857,365)</f>
        <v>0</v>
      </c>
      <c r="H1692" s="43">
        <f>COUNTIF(D1693:$D$1857,366)</f>
        <v>165</v>
      </c>
    </row>
    <row r="1693" spans="1:8" x14ac:dyDescent="0.25">
      <c r="A1693" s="1">
        <f>COUNTIF($C$2:C1693,"Да")</f>
        <v>18</v>
      </c>
      <c r="B1693" s="45">
        <f t="shared" si="53"/>
        <v>46794</v>
      </c>
      <c r="C1693" s="42" t="str">
        <f>IF(ISERROR(VLOOKUP(B1693,'Aigen18-RF'!$C$3:$C$23,1,0)),"Нет","Да")</f>
        <v>Нет</v>
      </c>
      <c r="D1693" s="43">
        <f t="shared" si="54"/>
        <v>366</v>
      </c>
      <c r="E1693" s="44">
        <f>ROUND(('Все выпуски'!$L$3*'Все выпуски'!$L$6/100)*((B1693-$B$1651)/366)+$F$1651,2)</f>
        <v>8.75</v>
      </c>
      <c r="G1693" s="43">
        <f>COUNTIF(D1694:$D$1857,365)</f>
        <v>0</v>
      </c>
      <c r="H1693" s="43">
        <f>COUNTIF(D1694:$D$1857,366)</f>
        <v>164</v>
      </c>
    </row>
    <row r="1694" spans="1:8" x14ac:dyDescent="0.25">
      <c r="A1694" s="1">
        <f>COUNTIF($C$2:C1694,"Да")</f>
        <v>18</v>
      </c>
      <c r="B1694" s="45">
        <f t="shared" si="53"/>
        <v>46795</v>
      </c>
      <c r="C1694" s="42" t="str">
        <f>IF(ISERROR(VLOOKUP(B1694,'Aigen18-RF'!$C$3:$C$23,1,0)),"Нет","Да")</f>
        <v>Нет</v>
      </c>
      <c r="D1694" s="43">
        <f t="shared" si="54"/>
        <v>366</v>
      </c>
      <c r="E1694" s="44">
        <f>ROUND(('Все выпуски'!$L$3*'Все выпуски'!$L$6/100)*((B1694-$B$1651)/366)+$F$1651,2)</f>
        <v>8.86</v>
      </c>
      <c r="G1694" s="43">
        <f>COUNTIF(D1695:$D$1857,365)</f>
        <v>0</v>
      </c>
      <c r="H1694" s="43">
        <f>COUNTIF(D1695:$D$1857,366)</f>
        <v>163</v>
      </c>
    </row>
    <row r="1695" spans="1:8" x14ac:dyDescent="0.25">
      <c r="A1695" s="1">
        <f>COUNTIF($C$2:C1695,"Да")</f>
        <v>18</v>
      </c>
      <c r="B1695" s="45">
        <f t="shared" si="53"/>
        <v>46796</v>
      </c>
      <c r="C1695" s="42" t="str">
        <f>IF(ISERROR(VLOOKUP(B1695,'Aigen18-RF'!$C$3:$C$23,1,0)),"Нет","Да")</f>
        <v>Нет</v>
      </c>
      <c r="D1695" s="43">
        <f t="shared" si="54"/>
        <v>366</v>
      </c>
      <c r="E1695" s="44">
        <f>ROUND(('Все выпуски'!$L$3*'Все выпуски'!$L$6/100)*((B1695-$B$1651)/366)+$F$1651,2)</f>
        <v>8.9700000000000006</v>
      </c>
      <c r="G1695" s="43">
        <f>COUNTIF(D1696:$D$1857,365)</f>
        <v>0</v>
      </c>
      <c r="H1695" s="43">
        <f>COUNTIF(D1696:$D$1857,366)</f>
        <v>162</v>
      </c>
    </row>
    <row r="1696" spans="1:8" x14ac:dyDescent="0.25">
      <c r="A1696" s="1">
        <f>COUNTIF($C$2:C1696,"Да")</f>
        <v>18</v>
      </c>
      <c r="B1696" s="45">
        <f t="shared" si="53"/>
        <v>46797</v>
      </c>
      <c r="C1696" s="42" t="str">
        <f>IF(ISERROR(VLOOKUP(B1696,'Aigen18-RF'!$C$3:$C$23,1,0)),"Нет","Да")</f>
        <v>Нет</v>
      </c>
      <c r="D1696" s="43">
        <f t="shared" si="54"/>
        <v>366</v>
      </c>
      <c r="E1696" s="44">
        <f>ROUND(('Все выпуски'!$L$3*'Все выпуски'!$L$6/100)*((B1696-$B$1651)/366)+$F$1651,2)</f>
        <v>9.08</v>
      </c>
      <c r="G1696" s="43">
        <f>COUNTIF(D1697:$D$1857,365)</f>
        <v>0</v>
      </c>
      <c r="H1696" s="43">
        <f>COUNTIF(D1697:$D$1857,366)</f>
        <v>161</v>
      </c>
    </row>
    <row r="1697" spans="1:8" x14ac:dyDescent="0.25">
      <c r="A1697" s="1">
        <f>COUNTIF($C$2:C1697,"Да")</f>
        <v>18</v>
      </c>
      <c r="B1697" s="45">
        <f t="shared" si="53"/>
        <v>46798</v>
      </c>
      <c r="C1697" s="42" t="str">
        <f>IF(ISERROR(VLOOKUP(B1697,'Aigen18-RF'!$C$3:$C$23,1,0)),"Нет","Да")</f>
        <v>Нет</v>
      </c>
      <c r="D1697" s="43">
        <f t="shared" si="54"/>
        <v>366</v>
      </c>
      <c r="E1697" s="44">
        <f>ROUND(('Все выпуски'!$L$3*'Все выпуски'!$L$6/100)*((B1697-$B$1651)/366)+$F$1651,2)</f>
        <v>9.19</v>
      </c>
      <c r="G1697" s="43">
        <f>COUNTIF(D1698:$D$1857,365)</f>
        <v>0</v>
      </c>
      <c r="H1697" s="43">
        <f>COUNTIF(D1698:$D$1857,366)</f>
        <v>160</v>
      </c>
    </row>
    <row r="1698" spans="1:8" x14ac:dyDescent="0.25">
      <c r="A1698" s="1">
        <f>COUNTIF($C$2:C1698,"Да")</f>
        <v>18</v>
      </c>
      <c r="B1698" s="45">
        <f t="shared" si="53"/>
        <v>46799</v>
      </c>
      <c r="C1698" s="42" t="str">
        <f>IF(ISERROR(VLOOKUP(B1698,'Aigen18-RF'!$C$3:$C$23,1,0)),"Нет","Да")</f>
        <v>Нет</v>
      </c>
      <c r="D1698" s="43">
        <f t="shared" si="54"/>
        <v>366</v>
      </c>
      <c r="E1698" s="44">
        <f>ROUND(('Все выпуски'!$L$3*'Все выпуски'!$L$6/100)*((B1698-$B$1651)/366)+$F$1651,2)</f>
        <v>9.3000000000000007</v>
      </c>
      <c r="G1698" s="43">
        <f>COUNTIF(D1699:$D$1857,365)</f>
        <v>0</v>
      </c>
      <c r="H1698" s="43">
        <f>COUNTIF(D1699:$D$1857,366)</f>
        <v>159</v>
      </c>
    </row>
    <row r="1699" spans="1:8" x14ac:dyDescent="0.25">
      <c r="A1699" s="1">
        <f>COUNTIF($C$2:C1699,"Да")</f>
        <v>18</v>
      </c>
      <c r="B1699" s="45">
        <f t="shared" si="53"/>
        <v>46800</v>
      </c>
      <c r="C1699" s="42" t="str">
        <f>IF(ISERROR(VLOOKUP(B1699,'Aigen18-RF'!$C$3:$C$23,1,0)),"Нет","Да")</f>
        <v>Нет</v>
      </c>
      <c r="D1699" s="43">
        <f t="shared" si="54"/>
        <v>366</v>
      </c>
      <c r="E1699" s="44">
        <f>ROUND(('Все выпуски'!$L$3*'Все выпуски'!$L$6/100)*((B1699-$B$1651)/366)+$F$1651,2)</f>
        <v>9.41</v>
      </c>
      <c r="G1699" s="43">
        <f>COUNTIF(D1700:$D$1857,365)</f>
        <v>0</v>
      </c>
      <c r="H1699" s="43">
        <f>COUNTIF(D1700:$D$1857,366)</f>
        <v>158</v>
      </c>
    </row>
    <row r="1700" spans="1:8" x14ac:dyDescent="0.25">
      <c r="A1700" s="1">
        <f>COUNTIF($C$2:C1700,"Да")</f>
        <v>18</v>
      </c>
      <c r="B1700" s="45">
        <f t="shared" si="53"/>
        <v>46801</v>
      </c>
      <c r="C1700" s="42" t="str">
        <f>IF(ISERROR(VLOOKUP(B1700,'Aigen18-RF'!$C$3:$C$23,1,0)),"Нет","Да")</f>
        <v>Нет</v>
      </c>
      <c r="D1700" s="43">
        <f t="shared" si="54"/>
        <v>366</v>
      </c>
      <c r="E1700" s="44">
        <f>ROUND(('Все выпуски'!$L$3*'Все выпуски'!$L$6/100)*((B1700-$B$1651)/366)+$F$1651,2)</f>
        <v>9.52</v>
      </c>
      <c r="G1700" s="43">
        <f>COUNTIF(D1701:$D$1857,365)</f>
        <v>0</v>
      </c>
      <c r="H1700" s="43">
        <f>COUNTIF(D1701:$D$1857,366)</f>
        <v>157</v>
      </c>
    </row>
    <row r="1701" spans="1:8" x14ac:dyDescent="0.25">
      <c r="A1701" s="1">
        <f>COUNTIF($C$2:C1701,"Да")</f>
        <v>18</v>
      </c>
      <c r="B1701" s="45">
        <f t="shared" si="53"/>
        <v>46802</v>
      </c>
      <c r="C1701" s="42" t="str">
        <f>IF(ISERROR(VLOOKUP(B1701,'Aigen18-RF'!$C$3:$C$23,1,0)),"Нет","Да")</f>
        <v>Нет</v>
      </c>
      <c r="D1701" s="43">
        <f t="shared" si="54"/>
        <v>366</v>
      </c>
      <c r="E1701" s="44">
        <f>ROUND(('Все выпуски'!$L$3*'Все выпуски'!$L$6/100)*((B1701-$B$1651)/366)+$F$1651,2)</f>
        <v>9.6300000000000008</v>
      </c>
      <c r="G1701" s="43">
        <f>COUNTIF(D1702:$D$1857,365)</f>
        <v>0</v>
      </c>
      <c r="H1701" s="43">
        <f>COUNTIF(D1702:$D$1857,366)</f>
        <v>156</v>
      </c>
    </row>
    <row r="1702" spans="1:8" x14ac:dyDescent="0.25">
      <c r="A1702" s="1">
        <f>COUNTIF($C$2:C1702,"Да")</f>
        <v>18</v>
      </c>
      <c r="B1702" s="45">
        <f t="shared" si="53"/>
        <v>46803</v>
      </c>
      <c r="C1702" s="42" t="str">
        <f>IF(ISERROR(VLOOKUP(B1702,'Aigen18-RF'!$C$3:$C$23,1,0)),"Нет","Да")</f>
        <v>Нет</v>
      </c>
      <c r="D1702" s="43">
        <f t="shared" si="54"/>
        <v>366</v>
      </c>
      <c r="E1702" s="44">
        <f>ROUND(('Все выпуски'!$L$3*'Все выпуски'!$L$6/100)*((B1702-$B$1651)/366)+$F$1651,2)</f>
        <v>9.74</v>
      </c>
      <c r="G1702" s="43">
        <f>COUNTIF(D1703:$D$1857,365)</f>
        <v>0</v>
      </c>
      <c r="H1702" s="43">
        <f>COUNTIF(D1703:$D$1857,366)</f>
        <v>155</v>
      </c>
    </row>
    <row r="1703" spans="1:8" x14ac:dyDescent="0.25">
      <c r="A1703" s="1">
        <f>COUNTIF($C$2:C1703,"Да")</f>
        <v>18</v>
      </c>
      <c r="B1703" s="45">
        <f t="shared" si="53"/>
        <v>46804</v>
      </c>
      <c r="C1703" s="42" t="str">
        <f>IF(ISERROR(VLOOKUP(B1703,'Aigen18-RF'!$C$3:$C$23,1,0)),"Нет","Да")</f>
        <v>Нет</v>
      </c>
      <c r="D1703" s="43">
        <f t="shared" si="54"/>
        <v>366</v>
      </c>
      <c r="E1703" s="44">
        <f>ROUND(('Все выпуски'!$L$3*'Все выпуски'!$L$6/100)*((B1703-$B$1651)/366)+$F$1651,2)</f>
        <v>9.85</v>
      </c>
      <c r="G1703" s="43">
        <f>COUNTIF(D1704:$D$1857,365)</f>
        <v>0</v>
      </c>
      <c r="H1703" s="43">
        <f>COUNTIF(D1704:$D$1857,366)</f>
        <v>154</v>
      </c>
    </row>
    <row r="1704" spans="1:8" x14ac:dyDescent="0.25">
      <c r="A1704" s="1">
        <f>COUNTIF($C$2:C1704,"Да")</f>
        <v>19</v>
      </c>
      <c r="B1704" s="45">
        <f t="shared" si="53"/>
        <v>46805</v>
      </c>
      <c r="C1704" s="42" t="str">
        <f>IF(ISERROR(VLOOKUP(B1704,'Aigen18-RF'!$C$3:$C$23,1,0)),"Нет","Да")</f>
        <v>Да</v>
      </c>
      <c r="D1704" s="43">
        <f t="shared" si="54"/>
        <v>366</v>
      </c>
      <c r="E1704" s="44">
        <f>ROUND(('Все выпуски'!$L$3*'Все выпуски'!$L$6/100)*((B1704-$B$1651)/366)+$F$1651,2)</f>
        <v>9.9600000000000009</v>
      </c>
      <c r="G1704" s="43">
        <f>COUNTIF(D1705:$D$1857,365)</f>
        <v>0</v>
      </c>
      <c r="H1704" s="43">
        <f>COUNTIF(D1705:$D$1857,366)</f>
        <v>153</v>
      </c>
    </row>
    <row r="1705" spans="1:8" x14ac:dyDescent="0.25">
      <c r="A1705" s="1">
        <f>COUNTIF($C$2:C1705,"Да")</f>
        <v>19</v>
      </c>
      <c r="B1705" s="45">
        <f t="shared" si="53"/>
        <v>46806</v>
      </c>
      <c r="C1705" s="42" t="str">
        <f>IF(ISERROR(VLOOKUP(B1705,'Aigen18-RF'!$C$3:$C$23,1,0)),"Нет","Да")</f>
        <v>Нет</v>
      </c>
      <c r="D1705" s="43">
        <f t="shared" si="54"/>
        <v>366</v>
      </c>
      <c r="E1705" s="44">
        <f>ROUND(('Все выпуски'!$L$3*'Все выпуски'!$L$6/100)/366*(B1705-IF(C1705="Нет",VLOOKUP(A1705,'Aigen18-RF'!$A$2:$C$23,3,0),VLOOKUP((A1705-1),'Aigen18-RF'!$A$2:$C$23,3,0))),2)</f>
        <v>0.11</v>
      </c>
      <c r="G1705" s="43">
        <f>COUNTIF(D1706:$D$1857,365)</f>
        <v>0</v>
      </c>
      <c r="H1705" s="43">
        <f>COUNTIF(D1706:$D$1857,366)</f>
        <v>152</v>
      </c>
    </row>
    <row r="1706" spans="1:8" x14ac:dyDescent="0.25">
      <c r="A1706" s="1">
        <f>COUNTIF($C$2:C1706,"Да")</f>
        <v>19</v>
      </c>
      <c r="B1706" s="45">
        <f t="shared" si="53"/>
        <v>46807</v>
      </c>
      <c r="C1706" s="42" t="str">
        <f>IF(ISERROR(VLOOKUP(B1706,'Aigen18-RF'!$C$3:$C$23,1,0)),"Нет","Да")</f>
        <v>Нет</v>
      </c>
      <c r="D1706" s="43">
        <f t="shared" si="54"/>
        <v>366</v>
      </c>
      <c r="E1706" s="44">
        <f>ROUND(('Все выпуски'!$L$3*'Все выпуски'!$L$6/100)/366*(B1706-IF(C1706="Нет",VLOOKUP(A1706,'Aigen18-RF'!$A$2:$C$23,3,0),VLOOKUP((A1706-1),'Aigen18-RF'!$A$2:$C$23,3,0))),2)</f>
        <v>0.22</v>
      </c>
      <c r="G1706" s="43">
        <f>COUNTIF(D1707:$D$1857,365)</f>
        <v>0</v>
      </c>
      <c r="H1706" s="43">
        <f>COUNTIF(D1707:$D$1857,366)</f>
        <v>151</v>
      </c>
    </row>
    <row r="1707" spans="1:8" x14ac:dyDescent="0.25">
      <c r="A1707" s="1">
        <f>COUNTIF($C$2:C1707,"Да")</f>
        <v>19</v>
      </c>
      <c r="B1707" s="45">
        <f t="shared" si="53"/>
        <v>46808</v>
      </c>
      <c r="C1707" s="42" t="str">
        <f>IF(ISERROR(VLOOKUP(B1707,'Aigen18-RF'!$C$3:$C$23,1,0)),"Нет","Да")</f>
        <v>Нет</v>
      </c>
      <c r="D1707" s="43">
        <f t="shared" si="54"/>
        <v>366</v>
      </c>
      <c r="E1707" s="44">
        <f>ROUND(('Все выпуски'!$L$3*'Все выпуски'!$L$6/100)/366*(B1707-IF(C1707="Нет",VLOOKUP(A1707,'Aigen18-RF'!$A$2:$C$23,3,0),VLOOKUP((A1707-1),'Aigen18-RF'!$A$2:$C$23,3,0))),2)</f>
        <v>0.33</v>
      </c>
      <c r="G1707" s="43">
        <f>COUNTIF(D1708:$D$1857,365)</f>
        <v>0</v>
      </c>
      <c r="H1707" s="43">
        <f>COUNTIF(D1708:$D$1857,366)</f>
        <v>150</v>
      </c>
    </row>
    <row r="1708" spans="1:8" x14ac:dyDescent="0.25">
      <c r="A1708" s="1">
        <f>COUNTIF($C$2:C1708,"Да")</f>
        <v>19</v>
      </c>
      <c r="B1708" s="45">
        <f t="shared" si="53"/>
        <v>46809</v>
      </c>
      <c r="C1708" s="42" t="str">
        <f>IF(ISERROR(VLOOKUP(B1708,'Aigen18-RF'!$C$3:$C$23,1,0)),"Нет","Да")</f>
        <v>Нет</v>
      </c>
      <c r="D1708" s="43">
        <f t="shared" si="54"/>
        <v>366</v>
      </c>
      <c r="E1708" s="44">
        <f>ROUND(('Все выпуски'!$L$3*'Все выпуски'!$L$6/100)/366*(B1708-IF(C1708="Нет",VLOOKUP(A1708,'Aigen18-RF'!$A$2:$C$23,3,0),VLOOKUP((A1708-1),'Aigen18-RF'!$A$2:$C$23,3,0))),2)</f>
        <v>0.44</v>
      </c>
      <c r="G1708" s="43">
        <f>COUNTIF(D1709:$D$1857,365)</f>
        <v>0</v>
      </c>
      <c r="H1708" s="43">
        <f>COUNTIF(D1709:$D$1857,366)</f>
        <v>149</v>
      </c>
    </row>
    <row r="1709" spans="1:8" x14ac:dyDescent="0.25">
      <c r="A1709" s="1">
        <f>COUNTIF($C$2:C1709,"Да")</f>
        <v>19</v>
      </c>
      <c r="B1709" s="45">
        <f t="shared" si="53"/>
        <v>46810</v>
      </c>
      <c r="C1709" s="42" t="str">
        <f>IF(ISERROR(VLOOKUP(B1709,'Aigen18-RF'!$C$3:$C$23,1,0)),"Нет","Да")</f>
        <v>Нет</v>
      </c>
      <c r="D1709" s="43">
        <f t="shared" si="54"/>
        <v>366</v>
      </c>
      <c r="E1709" s="44">
        <f>ROUND(('Все выпуски'!$L$3*'Все выпуски'!$L$6/100)/366*(B1709-IF(C1709="Нет",VLOOKUP(A1709,'Aigen18-RF'!$A$2:$C$23,3,0),VLOOKUP((A1709-1),'Aigen18-RF'!$A$2:$C$23,3,0))),2)</f>
        <v>0.55000000000000004</v>
      </c>
      <c r="G1709" s="43">
        <f>COUNTIF(D1710:$D$1857,365)</f>
        <v>0</v>
      </c>
      <c r="H1709" s="43">
        <f>COUNTIF(D1710:$D$1857,366)</f>
        <v>148</v>
      </c>
    </row>
    <row r="1710" spans="1:8" x14ac:dyDescent="0.25">
      <c r="A1710" s="1">
        <f>COUNTIF($C$2:C1710,"Да")</f>
        <v>19</v>
      </c>
      <c r="B1710" s="45">
        <f t="shared" si="53"/>
        <v>46811</v>
      </c>
      <c r="C1710" s="42" t="str">
        <f>IF(ISERROR(VLOOKUP(B1710,'Aigen18-RF'!$C$3:$C$23,1,0)),"Нет","Да")</f>
        <v>Нет</v>
      </c>
      <c r="D1710" s="43">
        <f t="shared" si="54"/>
        <v>366</v>
      </c>
      <c r="E1710" s="44">
        <f>ROUND(('Все выпуски'!$L$3*'Все выпуски'!$L$6/100)/366*(B1710-IF(C1710="Нет",VLOOKUP(A1710,'Aigen18-RF'!$A$2:$C$23,3,0),VLOOKUP((A1710-1),'Aigen18-RF'!$A$2:$C$23,3,0))),2)</f>
        <v>0.66</v>
      </c>
      <c r="G1710" s="43">
        <f>COUNTIF(D1711:$D$1857,365)</f>
        <v>0</v>
      </c>
      <c r="H1710" s="43">
        <f>COUNTIF(D1711:$D$1857,366)</f>
        <v>147</v>
      </c>
    </row>
    <row r="1711" spans="1:8" x14ac:dyDescent="0.25">
      <c r="A1711" s="1">
        <f>COUNTIF($C$2:C1711,"Да")</f>
        <v>19</v>
      </c>
      <c r="B1711" s="45">
        <f t="shared" si="53"/>
        <v>46812</v>
      </c>
      <c r="C1711" s="42" t="str">
        <f>IF(ISERROR(VLOOKUP(B1711,'Aigen18-RF'!$C$3:$C$23,1,0)),"Нет","Да")</f>
        <v>Нет</v>
      </c>
      <c r="D1711" s="43">
        <f t="shared" si="54"/>
        <v>366</v>
      </c>
      <c r="E1711" s="44">
        <f>ROUND(('Все выпуски'!$L$3*'Все выпуски'!$L$6/100)/366*(B1711-IF(C1711="Нет",VLOOKUP(A1711,'Aigen18-RF'!$A$2:$C$23,3,0),VLOOKUP((A1711-1),'Aigen18-RF'!$A$2:$C$23,3,0))),2)</f>
        <v>0.77</v>
      </c>
      <c r="G1711" s="43">
        <f>COUNTIF(D1712:$D$1857,365)</f>
        <v>0</v>
      </c>
      <c r="H1711" s="43">
        <f>COUNTIF(D1712:$D$1857,366)</f>
        <v>146</v>
      </c>
    </row>
    <row r="1712" spans="1:8" x14ac:dyDescent="0.25">
      <c r="A1712" s="1">
        <f>COUNTIF($C$2:C1712,"Да")</f>
        <v>19</v>
      </c>
      <c r="B1712" s="45">
        <f t="shared" si="53"/>
        <v>46813</v>
      </c>
      <c r="C1712" s="42" t="str">
        <f>IF(ISERROR(VLOOKUP(B1712,'Aigen18-RF'!$C$3:$C$23,1,0)),"Нет","Да")</f>
        <v>Нет</v>
      </c>
      <c r="D1712" s="43">
        <f t="shared" si="54"/>
        <v>366</v>
      </c>
      <c r="E1712" s="44">
        <f>ROUND(('Все выпуски'!$L$3*'Все выпуски'!$L$6/100)/366*(B1712-IF(C1712="Нет",VLOOKUP(A1712,'Aigen18-RF'!$A$2:$C$23,3,0),VLOOKUP((A1712-1),'Aigen18-RF'!$A$2:$C$23,3,0))),2)</f>
        <v>0.87</v>
      </c>
      <c r="G1712" s="43">
        <f>COUNTIF(D1713:$D$1857,365)</f>
        <v>0</v>
      </c>
      <c r="H1712" s="43">
        <f>COUNTIF(D1713:$D$1857,366)</f>
        <v>145</v>
      </c>
    </row>
    <row r="1713" spans="1:8" x14ac:dyDescent="0.25">
      <c r="A1713" s="1">
        <f>COUNTIF($C$2:C1713,"Да")</f>
        <v>19</v>
      </c>
      <c r="B1713" s="45">
        <f t="shared" si="53"/>
        <v>46814</v>
      </c>
      <c r="C1713" s="42" t="str">
        <f>IF(ISERROR(VLOOKUP(B1713,'Aigen18-RF'!$C$3:$C$23,1,0)),"Нет","Да")</f>
        <v>Нет</v>
      </c>
      <c r="D1713" s="43">
        <f t="shared" si="54"/>
        <v>366</v>
      </c>
      <c r="E1713" s="44">
        <f>ROUND(('Все выпуски'!$L$3*'Все выпуски'!$L$6/100)/366*(B1713-IF(C1713="Нет",VLOOKUP(A1713,'Aigen18-RF'!$A$2:$C$23,3,0),VLOOKUP((A1713-1),'Aigen18-RF'!$A$2:$C$23,3,0))),2)</f>
        <v>0.98</v>
      </c>
      <c r="G1713" s="43">
        <f>COUNTIF(D1714:$D$1857,365)</f>
        <v>0</v>
      </c>
      <c r="H1713" s="43">
        <f>COUNTIF(D1714:$D$1857,366)</f>
        <v>144</v>
      </c>
    </row>
    <row r="1714" spans="1:8" x14ac:dyDescent="0.25">
      <c r="A1714" s="1">
        <f>COUNTIF($C$2:C1714,"Да")</f>
        <v>19</v>
      </c>
      <c r="B1714" s="45">
        <f t="shared" si="53"/>
        <v>46815</v>
      </c>
      <c r="C1714" s="42" t="str">
        <f>IF(ISERROR(VLOOKUP(B1714,'Aigen18-RF'!$C$3:$C$23,1,0)),"Нет","Да")</f>
        <v>Нет</v>
      </c>
      <c r="D1714" s="43">
        <f t="shared" si="54"/>
        <v>366</v>
      </c>
      <c r="E1714" s="44">
        <f>ROUND(('Все выпуски'!$L$3*'Все выпуски'!$L$6/100)/366*(B1714-IF(C1714="Нет",VLOOKUP(A1714,'Aigen18-RF'!$A$2:$C$23,3,0),VLOOKUP((A1714-1),'Aigen18-RF'!$A$2:$C$23,3,0))),2)</f>
        <v>1.0900000000000001</v>
      </c>
      <c r="G1714" s="43">
        <f>COUNTIF(D1715:$D$1857,365)</f>
        <v>0</v>
      </c>
      <c r="H1714" s="43">
        <f>COUNTIF(D1715:$D$1857,366)</f>
        <v>143</v>
      </c>
    </row>
    <row r="1715" spans="1:8" x14ac:dyDescent="0.25">
      <c r="A1715" s="1">
        <f>COUNTIF($C$2:C1715,"Да")</f>
        <v>19</v>
      </c>
      <c r="B1715" s="45">
        <f t="shared" si="53"/>
        <v>46816</v>
      </c>
      <c r="C1715" s="42" t="str">
        <f>IF(ISERROR(VLOOKUP(B1715,'Aigen18-RF'!$C$3:$C$23,1,0)),"Нет","Да")</f>
        <v>Нет</v>
      </c>
      <c r="D1715" s="43">
        <f t="shared" si="54"/>
        <v>366</v>
      </c>
      <c r="E1715" s="44">
        <f>ROUND(('Все выпуски'!$L$3*'Все выпуски'!$L$6/100)/366*(B1715-IF(C1715="Нет",VLOOKUP(A1715,'Aigen18-RF'!$A$2:$C$23,3,0),VLOOKUP((A1715-1),'Aigen18-RF'!$A$2:$C$23,3,0))),2)</f>
        <v>1.2</v>
      </c>
      <c r="G1715" s="43">
        <f>COUNTIF(D1716:$D$1857,365)</f>
        <v>0</v>
      </c>
      <c r="H1715" s="43">
        <f>COUNTIF(D1716:$D$1857,366)</f>
        <v>142</v>
      </c>
    </row>
    <row r="1716" spans="1:8" x14ac:dyDescent="0.25">
      <c r="A1716" s="1">
        <f>COUNTIF($C$2:C1716,"Да")</f>
        <v>19</v>
      </c>
      <c r="B1716" s="45">
        <f t="shared" si="53"/>
        <v>46817</v>
      </c>
      <c r="C1716" s="42" t="str">
        <f>IF(ISERROR(VLOOKUP(B1716,'Aigen18-RF'!$C$3:$C$23,1,0)),"Нет","Да")</f>
        <v>Нет</v>
      </c>
      <c r="D1716" s="43">
        <f t="shared" si="54"/>
        <v>366</v>
      </c>
      <c r="E1716" s="44">
        <f>ROUND(('Все выпуски'!$L$3*'Все выпуски'!$L$6/100)/366*(B1716-IF(C1716="Нет",VLOOKUP(A1716,'Aigen18-RF'!$A$2:$C$23,3,0),VLOOKUP((A1716-1),'Aigen18-RF'!$A$2:$C$23,3,0))),2)</f>
        <v>1.31</v>
      </c>
      <c r="G1716" s="43">
        <f>COUNTIF(D1717:$D$1857,365)</f>
        <v>0</v>
      </c>
      <c r="H1716" s="43">
        <f>COUNTIF(D1717:$D$1857,366)</f>
        <v>141</v>
      </c>
    </row>
    <row r="1717" spans="1:8" x14ac:dyDescent="0.25">
      <c r="A1717" s="1">
        <f>COUNTIF($C$2:C1717,"Да")</f>
        <v>19</v>
      </c>
      <c r="B1717" s="45">
        <f t="shared" si="53"/>
        <v>46818</v>
      </c>
      <c r="C1717" s="42" t="str">
        <f>IF(ISERROR(VLOOKUP(B1717,'Aigen18-RF'!$C$3:$C$23,1,0)),"Нет","Да")</f>
        <v>Нет</v>
      </c>
      <c r="D1717" s="43">
        <f t="shared" si="54"/>
        <v>366</v>
      </c>
      <c r="E1717" s="44">
        <f>ROUND(('Все выпуски'!$L$3*'Все выпуски'!$L$6/100)/366*(B1717-IF(C1717="Нет",VLOOKUP(A1717,'Aigen18-RF'!$A$2:$C$23,3,0),VLOOKUP((A1717-1),'Aigen18-RF'!$A$2:$C$23,3,0))),2)</f>
        <v>1.42</v>
      </c>
      <c r="G1717" s="43">
        <f>COUNTIF(D1718:$D$1857,365)</f>
        <v>0</v>
      </c>
      <c r="H1717" s="43">
        <f>COUNTIF(D1718:$D$1857,366)</f>
        <v>140</v>
      </c>
    </row>
    <row r="1718" spans="1:8" x14ac:dyDescent="0.25">
      <c r="A1718" s="1">
        <f>COUNTIF($C$2:C1718,"Да")</f>
        <v>19</v>
      </c>
      <c r="B1718" s="45">
        <f t="shared" si="53"/>
        <v>46819</v>
      </c>
      <c r="C1718" s="42" t="str">
        <f>IF(ISERROR(VLOOKUP(B1718,'Aigen18-RF'!$C$3:$C$23,1,0)),"Нет","Да")</f>
        <v>Нет</v>
      </c>
      <c r="D1718" s="43">
        <f t="shared" si="54"/>
        <v>366</v>
      </c>
      <c r="E1718" s="44">
        <f>ROUND(('Все выпуски'!$L$3*'Все выпуски'!$L$6/100)/366*(B1718-IF(C1718="Нет",VLOOKUP(A1718,'Aigen18-RF'!$A$2:$C$23,3,0),VLOOKUP((A1718-1),'Aigen18-RF'!$A$2:$C$23,3,0))),2)</f>
        <v>1.53</v>
      </c>
      <c r="G1718" s="43">
        <f>COUNTIF(D1719:$D$1857,365)</f>
        <v>0</v>
      </c>
      <c r="H1718" s="43">
        <f>COUNTIF(D1719:$D$1857,366)</f>
        <v>139</v>
      </c>
    </row>
    <row r="1719" spans="1:8" x14ac:dyDescent="0.25">
      <c r="A1719" s="1">
        <f>COUNTIF($C$2:C1719,"Да")</f>
        <v>19</v>
      </c>
      <c r="B1719" s="45">
        <f t="shared" si="53"/>
        <v>46820</v>
      </c>
      <c r="C1719" s="42" t="str">
        <f>IF(ISERROR(VLOOKUP(B1719,'Aigen18-RF'!$C$3:$C$23,1,0)),"Нет","Да")</f>
        <v>Нет</v>
      </c>
      <c r="D1719" s="43">
        <f t="shared" si="54"/>
        <v>366</v>
      </c>
      <c r="E1719" s="44">
        <f>ROUND(('Все выпуски'!$L$3*'Все выпуски'!$L$6/100)/366*(B1719-IF(C1719="Нет",VLOOKUP(A1719,'Aigen18-RF'!$A$2:$C$23,3,0),VLOOKUP((A1719-1),'Aigen18-RF'!$A$2:$C$23,3,0))),2)</f>
        <v>1.64</v>
      </c>
      <c r="G1719" s="43">
        <f>COUNTIF(D1720:$D$1857,365)</f>
        <v>0</v>
      </c>
      <c r="H1719" s="43">
        <f>COUNTIF(D1720:$D$1857,366)</f>
        <v>138</v>
      </c>
    </row>
    <row r="1720" spans="1:8" x14ac:dyDescent="0.25">
      <c r="A1720" s="1">
        <f>COUNTIF($C$2:C1720,"Да")</f>
        <v>19</v>
      </c>
      <c r="B1720" s="45">
        <f t="shared" si="53"/>
        <v>46821</v>
      </c>
      <c r="C1720" s="42" t="str">
        <f>IF(ISERROR(VLOOKUP(B1720,'Aigen18-RF'!$C$3:$C$23,1,0)),"Нет","Да")</f>
        <v>Нет</v>
      </c>
      <c r="D1720" s="43">
        <f t="shared" si="54"/>
        <v>366</v>
      </c>
      <c r="E1720" s="44">
        <f>ROUND(('Все выпуски'!$L$3*'Все выпуски'!$L$6/100)/366*(B1720-IF(C1720="Нет",VLOOKUP(A1720,'Aigen18-RF'!$A$2:$C$23,3,0),VLOOKUP((A1720-1),'Aigen18-RF'!$A$2:$C$23,3,0))),2)</f>
        <v>1.75</v>
      </c>
      <c r="G1720" s="43">
        <f>COUNTIF(D1721:$D$1857,365)</f>
        <v>0</v>
      </c>
      <c r="H1720" s="43">
        <f>COUNTIF(D1721:$D$1857,366)</f>
        <v>137</v>
      </c>
    </row>
    <row r="1721" spans="1:8" x14ac:dyDescent="0.25">
      <c r="A1721" s="1">
        <f>COUNTIF($C$2:C1721,"Да")</f>
        <v>19</v>
      </c>
      <c r="B1721" s="45">
        <f t="shared" si="53"/>
        <v>46822</v>
      </c>
      <c r="C1721" s="42" t="str">
        <f>IF(ISERROR(VLOOKUP(B1721,'Aigen18-RF'!$C$3:$C$23,1,0)),"Нет","Да")</f>
        <v>Нет</v>
      </c>
      <c r="D1721" s="43">
        <f t="shared" si="54"/>
        <v>366</v>
      </c>
      <c r="E1721" s="44">
        <f>ROUND(('Все выпуски'!$L$3*'Все выпуски'!$L$6/100)/366*(B1721-IF(C1721="Нет",VLOOKUP(A1721,'Aigen18-RF'!$A$2:$C$23,3,0),VLOOKUP((A1721-1),'Aigen18-RF'!$A$2:$C$23,3,0))),2)</f>
        <v>1.86</v>
      </c>
      <c r="G1721" s="43">
        <f>COUNTIF(D1722:$D$1857,365)</f>
        <v>0</v>
      </c>
      <c r="H1721" s="43">
        <f>COUNTIF(D1722:$D$1857,366)</f>
        <v>136</v>
      </c>
    </row>
    <row r="1722" spans="1:8" x14ac:dyDescent="0.25">
      <c r="A1722" s="1">
        <f>COUNTIF($C$2:C1722,"Да")</f>
        <v>19</v>
      </c>
      <c r="B1722" s="45">
        <f t="shared" si="53"/>
        <v>46823</v>
      </c>
      <c r="C1722" s="42" t="str">
        <f>IF(ISERROR(VLOOKUP(B1722,'Aigen18-RF'!$C$3:$C$23,1,0)),"Нет","Да")</f>
        <v>Нет</v>
      </c>
      <c r="D1722" s="43">
        <f t="shared" si="54"/>
        <v>366</v>
      </c>
      <c r="E1722" s="44">
        <f>ROUND(('Все выпуски'!$L$3*'Все выпуски'!$L$6/100)/366*(B1722-IF(C1722="Нет",VLOOKUP(A1722,'Aigen18-RF'!$A$2:$C$23,3,0),VLOOKUP((A1722-1),'Aigen18-RF'!$A$2:$C$23,3,0))),2)</f>
        <v>1.97</v>
      </c>
      <c r="G1722" s="43">
        <f>COUNTIF(D1723:$D$1857,365)</f>
        <v>0</v>
      </c>
      <c r="H1722" s="43">
        <f>COUNTIF(D1723:$D$1857,366)</f>
        <v>135</v>
      </c>
    </row>
    <row r="1723" spans="1:8" x14ac:dyDescent="0.25">
      <c r="A1723" s="1">
        <f>COUNTIF($C$2:C1723,"Да")</f>
        <v>19</v>
      </c>
      <c r="B1723" s="45">
        <f t="shared" si="53"/>
        <v>46824</v>
      </c>
      <c r="C1723" s="42" t="str">
        <f>IF(ISERROR(VLOOKUP(B1723,'Aigen18-RF'!$C$3:$C$23,1,0)),"Нет","Да")</f>
        <v>Нет</v>
      </c>
      <c r="D1723" s="43">
        <f t="shared" si="54"/>
        <v>366</v>
      </c>
      <c r="E1723" s="44">
        <f>ROUND(('Все выпуски'!$L$3*'Все выпуски'!$L$6/100)/366*(B1723-IF(C1723="Нет",VLOOKUP(A1723,'Aigen18-RF'!$A$2:$C$23,3,0),VLOOKUP((A1723-1),'Aigen18-RF'!$A$2:$C$23,3,0))),2)</f>
        <v>2.08</v>
      </c>
      <c r="G1723" s="43">
        <f>COUNTIF(D1724:$D$1857,365)</f>
        <v>0</v>
      </c>
      <c r="H1723" s="43">
        <f>COUNTIF(D1724:$D$1857,366)</f>
        <v>134</v>
      </c>
    </row>
    <row r="1724" spans="1:8" x14ac:dyDescent="0.25">
      <c r="A1724" s="1">
        <f>COUNTIF($C$2:C1724,"Да")</f>
        <v>19</v>
      </c>
      <c r="B1724" s="45">
        <f t="shared" si="53"/>
        <v>46825</v>
      </c>
      <c r="C1724" s="42" t="str">
        <f>IF(ISERROR(VLOOKUP(B1724,'Aigen18-RF'!$C$3:$C$23,1,0)),"Нет","Да")</f>
        <v>Нет</v>
      </c>
      <c r="D1724" s="43">
        <f t="shared" si="54"/>
        <v>366</v>
      </c>
      <c r="E1724" s="44">
        <f>ROUND(('Все выпуски'!$L$3*'Все выпуски'!$L$6/100)/366*(B1724-IF(C1724="Нет",VLOOKUP(A1724,'Aigen18-RF'!$A$2:$C$23,3,0),VLOOKUP((A1724-1),'Aigen18-RF'!$A$2:$C$23,3,0))),2)</f>
        <v>2.19</v>
      </c>
      <c r="G1724" s="43">
        <f>COUNTIF(D1725:$D$1857,365)</f>
        <v>0</v>
      </c>
      <c r="H1724" s="43">
        <f>COUNTIF(D1725:$D$1857,366)</f>
        <v>133</v>
      </c>
    </row>
    <row r="1725" spans="1:8" x14ac:dyDescent="0.25">
      <c r="A1725" s="1">
        <f>COUNTIF($C$2:C1725,"Да")</f>
        <v>19</v>
      </c>
      <c r="B1725" s="45">
        <f t="shared" si="53"/>
        <v>46826</v>
      </c>
      <c r="C1725" s="42" t="str">
        <f>IF(ISERROR(VLOOKUP(B1725,'Aigen18-RF'!$C$3:$C$23,1,0)),"Нет","Да")</f>
        <v>Нет</v>
      </c>
      <c r="D1725" s="43">
        <f t="shared" si="54"/>
        <v>366</v>
      </c>
      <c r="E1725" s="44">
        <f>ROUND(('Все выпуски'!$L$3*'Все выпуски'!$L$6/100)/366*(B1725-IF(C1725="Нет",VLOOKUP(A1725,'Aigen18-RF'!$A$2:$C$23,3,0),VLOOKUP((A1725-1),'Aigen18-RF'!$A$2:$C$23,3,0))),2)</f>
        <v>2.2999999999999998</v>
      </c>
      <c r="G1725" s="43">
        <f>COUNTIF(D1726:$D$1857,365)</f>
        <v>0</v>
      </c>
      <c r="H1725" s="43">
        <f>COUNTIF(D1726:$D$1857,366)</f>
        <v>132</v>
      </c>
    </row>
    <row r="1726" spans="1:8" x14ac:dyDescent="0.25">
      <c r="A1726" s="1">
        <f>COUNTIF($C$2:C1726,"Да")</f>
        <v>19</v>
      </c>
      <c r="B1726" s="45">
        <f t="shared" si="53"/>
        <v>46827</v>
      </c>
      <c r="C1726" s="42" t="str">
        <f>IF(ISERROR(VLOOKUP(B1726,'Aigen18-RF'!$C$3:$C$23,1,0)),"Нет","Да")</f>
        <v>Нет</v>
      </c>
      <c r="D1726" s="43">
        <f t="shared" si="54"/>
        <v>366</v>
      </c>
      <c r="E1726" s="44">
        <f>ROUND(('Все выпуски'!$L$3*'Все выпуски'!$L$6/100)/366*(B1726-IF(C1726="Нет",VLOOKUP(A1726,'Aigen18-RF'!$A$2:$C$23,3,0),VLOOKUP((A1726-1),'Aigen18-RF'!$A$2:$C$23,3,0))),2)</f>
        <v>2.4</v>
      </c>
      <c r="G1726" s="43">
        <f>COUNTIF(D1727:$D$1857,365)</f>
        <v>0</v>
      </c>
      <c r="H1726" s="43">
        <f>COUNTIF(D1727:$D$1857,366)</f>
        <v>131</v>
      </c>
    </row>
    <row r="1727" spans="1:8" x14ac:dyDescent="0.25">
      <c r="A1727" s="1">
        <f>COUNTIF($C$2:C1727,"Да")</f>
        <v>19</v>
      </c>
      <c r="B1727" s="45">
        <f t="shared" si="53"/>
        <v>46828</v>
      </c>
      <c r="C1727" s="42" t="str">
        <f>IF(ISERROR(VLOOKUP(B1727,'Aigen18-RF'!$C$3:$C$23,1,0)),"Нет","Да")</f>
        <v>Нет</v>
      </c>
      <c r="D1727" s="43">
        <f t="shared" si="54"/>
        <v>366</v>
      </c>
      <c r="E1727" s="44">
        <f>ROUND(('Все выпуски'!$L$3*'Все выпуски'!$L$6/100)/366*(B1727-IF(C1727="Нет",VLOOKUP(A1727,'Aigen18-RF'!$A$2:$C$23,3,0),VLOOKUP((A1727-1),'Aigen18-RF'!$A$2:$C$23,3,0))),2)</f>
        <v>2.5099999999999998</v>
      </c>
      <c r="G1727" s="43">
        <f>COUNTIF(D1728:$D$1857,365)</f>
        <v>0</v>
      </c>
      <c r="H1727" s="43">
        <f>COUNTIF(D1728:$D$1857,366)</f>
        <v>130</v>
      </c>
    </row>
    <row r="1728" spans="1:8" x14ac:dyDescent="0.25">
      <c r="A1728" s="1">
        <f>COUNTIF($C$2:C1728,"Да")</f>
        <v>19</v>
      </c>
      <c r="B1728" s="45">
        <f t="shared" ref="B1728:B1791" si="55">B1727+1</f>
        <v>46829</v>
      </c>
      <c r="C1728" s="42" t="str">
        <f>IF(ISERROR(VLOOKUP(B1728,'Aigen18-RF'!$C$3:$C$23,1,0)),"Нет","Да")</f>
        <v>Нет</v>
      </c>
      <c r="D1728" s="43">
        <f t="shared" si="54"/>
        <v>366</v>
      </c>
      <c r="E1728" s="44">
        <f>ROUND(('Все выпуски'!$L$3*'Все выпуски'!$L$6/100)/366*(B1728-IF(C1728="Нет",VLOOKUP(A1728,'Aigen18-RF'!$A$2:$C$23,3,0),VLOOKUP((A1728-1),'Aigen18-RF'!$A$2:$C$23,3,0))),2)</f>
        <v>2.62</v>
      </c>
      <c r="G1728" s="43">
        <f>COUNTIF(D1729:$D$1857,365)</f>
        <v>0</v>
      </c>
      <c r="H1728" s="43">
        <f>COUNTIF(D1729:$D$1857,366)</f>
        <v>129</v>
      </c>
    </row>
    <row r="1729" spans="1:8" x14ac:dyDescent="0.25">
      <c r="A1729" s="1">
        <f>COUNTIF($C$2:C1729,"Да")</f>
        <v>19</v>
      </c>
      <c r="B1729" s="45">
        <f t="shared" si="55"/>
        <v>46830</v>
      </c>
      <c r="C1729" s="42" t="str">
        <f>IF(ISERROR(VLOOKUP(B1729,'Aigen18-RF'!$C$3:$C$23,1,0)),"Нет","Да")</f>
        <v>Нет</v>
      </c>
      <c r="D1729" s="43">
        <f t="shared" si="54"/>
        <v>366</v>
      </c>
      <c r="E1729" s="44">
        <f>ROUND(('Все выпуски'!$L$3*'Все выпуски'!$L$6/100)/366*(B1729-IF(C1729="Нет",VLOOKUP(A1729,'Aigen18-RF'!$A$2:$C$23,3,0),VLOOKUP((A1729-1),'Aigen18-RF'!$A$2:$C$23,3,0))),2)</f>
        <v>2.73</v>
      </c>
      <c r="G1729" s="43">
        <f>COUNTIF(D1730:$D$1857,365)</f>
        <v>0</v>
      </c>
      <c r="H1729" s="43">
        <f>COUNTIF(D1730:$D$1857,366)</f>
        <v>128</v>
      </c>
    </row>
    <row r="1730" spans="1:8" x14ac:dyDescent="0.25">
      <c r="A1730" s="1">
        <f>COUNTIF($C$2:C1730,"Да")</f>
        <v>19</v>
      </c>
      <c r="B1730" s="45">
        <f t="shared" si="55"/>
        <v>46831</v>
      </c>
      <c r="C1730" s="42" t="str">
        <f>IF(ISERROR(VLOOKUP(B1730,'Aigen18-RF'!$C$3:$C$23,1,0)),"Нет","Да")</f>
        <v>Нет</v>
      </c>
      <c r="D1730" s="43">
        <f t="shared" si="54"/>
        <v>366</v>
      </c>
      <c r="E1730" s="44">
        <f>ROUND(('Все выпуски'!$L$3*'Все выпуски'!$L$6/100)/366*(B1730-IF(C1730="Нет",VLOOKUP(A1730,'Aigen18-RF'!$A$2:$C$23,3,0),VLOOKUP((A1730-1),'Aigen18-RF'!$A$2:$C$23,3,0))),2)</f>
        <v>2.84</v>
      </c>
      <c r="G1730" s="43">
        <f>COUNTIF(D1731:$D$1857,365)</f>
        <v>0</v>
      </c>
      <c r="H1730" s="43">
        <f>COUNTIF(D1731:$D$1857,366)</f>
        <v>127</v>
      </c>
    </row>
    <row r="1731" spans="1:8" x14ac:dyDescent="0.25">
      <c r="A1731" s="1">
        <f>COUNTIF($C$2:C1731,"Да")</f>
        <v>19</v>
      </c>
      <c r="B1731" s="45">
        <f t="shared" si="55"/>
        <v>46832</v>
      </c>
      <c r="C1731" s="42" t="str">
        <f>IF(ISERROR(VLOOKUP(B1731,'Aigen18-RF'!$C$3:$C$23,1,0)),"Нет","Да")</f>
        <v>Нет</v>
      </c>
      <c r="D1731" s="43">
        <f t="shared" ref="D1731:D1794" si="56">IF(MOD(YEAR(B1731),4)=0,366,365)</f>
        <v>366</v>
      </c>
      <c r="E1731" s="44">
        <f>ROUND(('Все выпуски'!$L$3*'Все выпуски'!$L$6/100)/366*(B1731-IF(C1731="Нет",VLOOKUP(A1731,'Aigen18-RF'!$A$2:$C$23,3,0),VLOOKUP((A1731-1),'Aigen18-RF'!$A$2:$C$23,3,0))),2)</f>
        <v>2.95</v>
      </c>
      <c r="G1731" s="43">
        <f>COUNTIF(D1732:$D$1857,365)</f>
        <v>0</v>
      </c>
      <c r="H1731" s="43">
        <f>COUNTIF(D1732:$D$1857,366)</f>
        <v>126</v>
      </c>
    </row>
    <row r="1732" spans="1:8" x14ac:dyDescent="0.25">
      <c r="A1732" s="1">
        <f>COUNTIF($C$2:C1732,"Да")</f>
        <v>19</v>
      </c>
      <c r="B1732" s="45">
        <f t="shared" si="55"/>
        <v>46833</v>
      </c>
      <c r="C1732" s="42" t="str">
        <f>IF(ISERROR(VLOOKUP(B1732,'Aigen18-RF'!$C$3:$C$23,1,0)),"Нет","Да")</f>
        <v>Нет</v>
      </c>
      <c r="D1732" s="43">
        <f t="shared" si="56"/>
        <v>366</v>
      </c>
      <c r="E1732" s="44">
        <f>ROUND(('Все выпуски'!$L$3*'Все выпуски'!$L$6/100)/366*(B1732-IF(C1732="Нет",VLOOKUP(A1732,'Aigen18-RF'!$A$2:$C$23,3,0),VLOOKUP((A1732-1),'Aigen18-RF'!$A$2:$C$23,3,0))),2)</f>
        <v>3.06</v>
      </c>
      <c r="G1732" s="43">
        <f>COUNTIF(D1733:$D$1857,365)</f>
        <v>0</v>
      </c>
      <c r="H1732" s="43">
        <f>COUNTIF(D1733:$D$1857,366)</f>
        <v>125</v>
      </c>
    </row>
    <row r="1733" spans="1:8" x14ac:dyDescent="0.25">
      <c r="A1733" s="1">
        <f>COUNTIF($C$2:C1733,"Да")</f>
        <v>19</v>
      </c>
      <c r="B1733" s="45">
        <f t="shared" si="55"/>
        <v>46834</v>
      </c>
      <c r="C1733" s="42" t="str">
        <f>IF(ISERROR(VLOOKUP(B1733,'Aigen18-RF'!$C$3:$C$23,1,0)),"Нет","Да")</f>
        <v>Нет</v>
      </c>
      <c r="D1733" s="43">
        <f t="shared" si="56"/>
        <v>366</v>
      </c>
      <c r="E1733" s="44">
        <f>ROUND(('Все выпуски'!$L$3*'Все выпуски'!$L$6/100)/366*(B1733-IF(C1733="Нет",VLOOKUP(A1733,'Aigen18-RF'!$A$2:$C$23,3,0),VLOOKUP((A1733-1),'Aigen18-RF'!$A$2:$C$23,3,0))),2)</f>
        <v>3.17</v>
      </c>
      <c r="G1733" s="43">
        <f>COUNTIF(D1734:$D$1857,365)</f>
        <v>0</v>
      </c>
      <c r="H1733" s="43">
        <f>COUNTIF(D1734:$D$1857,366)</f>
        <v>124</v>
      </c>
    </row>
    <row r="1734" spans="1:8" x14ac:dyDescent="0.25">
      <c r="A1734" s="1">
        <f>COUNTIF($C$2:C1734,"Да")</f>
        <v>19</v>
      </c>
      <c r="B1734" s="45">
        <f t="shared" si="55"/>
        <v>46835</v>
      </c>
      <c r="C1734" s="42" t="str">
        <f>IF(ISERROR(VLOOKUP(B1734,'Aigen18-RF'!$C$3:$C$23,1,0)),"Нет","Да")</f>
        <v>Нет</v>
      </c>
      <c r="D1734" s="43">
        <f t="shared" si="56"/>
        <v>366</v>
      </c>
      <c r="E1734" s="44">
        <f>ROUND(('Все выпуски'!$L$3*'Все выпуски'!$L$6/100)/366*(B1734-IF(C1734="Нет",VLOOKUP(A1734,'Aigen18-RF'!$A$2:$C$23,3,0),VLOOKUP((A1734-1),'Aigen18-RF'!$A$2:$C$23,3,0))),2)</f>
        <v>3.28</v>
      </c>
      <c r="G1734" s="43">
        <f>COUNTIF(D1735:$D$1857,365)</f>
        <v>0</v>
      </c>
      <c r="H1734" s="43">
        <f>COUNTIF(D1735:$D$1857,366)</f>
        <v>123</v>
      </c>
    </row>
    <row r="1735" spans="1:8" x14ac:dyDescent="0.25">
      <c r="A1735" s="1">
        <f>COUNTIF($C$2:C1735,"Да")</f>
        <v>19</v>
      </c>
      <c r="B1735" s="45">
        <f t="shared" si="55"/>
        <v>46836</v>
      </c>
      <c r="C1735" s="42" t="str">
        <f>IF(ISERROR(VLOOKUP(B1735,'Aigen18-RF'!$C$3:$C$23,1,0)),"Нет","Да")</f>
        <v>Нет</v>
      </c>
      <c r="D1735" s="43">
        <f t="shared" si="56"/>
        <v>366</v>
      </c>
      <c r="E1735" s="44">
        <f>ROUND(('Все выпуски'!$L$3*'Все выпуски'!$L$6/100)/366*(B1735-IF(C1735="Нет",VLOOKUP(A1735,'Aigen18-RF'!$A$2:$C$23,3,0),VLOOKUP((A1735-1),'Aigen18-RF'!$A$2:$C$23,3,0))),2)</f>
        <v>3.39</v>
      </c>
      <c r="G1735" s="43">
        <f>COUNTIF(D1736:$D$1857,365)</f>
        <v>0</v>
      </c>
      <c r="H1735" s="43">
        <f>COUNTIF(D1736:$D$1857,366)</f>
        <v>122</v>
      </c>
    </row>
    <row r="1736" spans="1:8" x14ac:dyDescent="0.25">
      <c r="A1736" s="1">
        <f>COUNTIF($C$2:C1736,"Да")</f>
        <v>19</v>
      </c>
      <c r="B1736" s="45">
        <f t="shared" si="55"/>
        <v>46837</v>
      </c>
      <c r="C1736" s="42" t="str">
        <f>IF(ISERROR(VLOOKUP(B1736,'Aigen18-RF'!$C$3:$C$23,1,0)),"Нет","Да")</f>
        <v>Нет</v>
      </c>
      <c r="D1736" s="43">
        <f t="shared" si="56"/>
        <v>366</v>
      </c>
      <c r="E1736" s="44">
        <f>ROUND(('Все выпуски'!$L$3*'Все выпуски'!$L$6/100)/366*(B1736-IF(C1736="Нет",VLOOKUP(A1736,'Aigen18-RF'!$A$2:$C$23,3,0),VLOOKUP((A1736-1),'Aigen18-RF'!$A$2:$C$23,3,0))),2)</f>
        <v>3.5</v>
      </c>
      <c r="G1736" s="43">
        <f>COUNTIF(D1737:$D$1857,365)</f>
        <v>0</v>
      </c>
      <c r="H1736" s="43">
        <f>COUNTIF(D1737:$D$1857,366)</f>
        <v>121</v>
      </c>
    </row>
    <row r="1737" spans="1:8" x14ac:dyDescent="0.25">
      <c r="A1737" s="1">
        <f>COUNTIF($C$2:C1737,"Да")</f>
        <v>19</v>
      </c>
      <c r="B1737" s="45">
        <f t="shared" si="55"/>
        <v>46838</v>
      </c>
      <c r="C1737" s="42" t="str">
        <f>IF(ISERROR(VLOOKUP(B1737,'Aigen18-RF'!$C$3:$C$23,1,0)),"Нет","Да")</f>
        <v>Нет</v>
      </c>
      <c r="D1737" s="43">
        <f t="shared" si="56"/>
        <v>366</v>
      </c>
      <c r="E1737" s="44">
        <f>ROUND(('Все выпуски'!$L$3*'Все выпуски'!$L$6/100)/366*(B1737-IF(C1737="Нет",VLOOKUP(A1737,'Aigen18-RF'!$A$2:$C$23,3,0),VLOOKUP((A1737-1),'Aigen18-RF'!$A$2:$C$23,3,0))),2)</f>
        <v>3.61</v>
      </c>
      <c r="G1737" s="43">
        <f>COUNTIF(D1738:$D$1857,365)</f>
        <v>0</v>
      </c>
      <c r="H1737" s="43">
        <f>COUNTIF(D1738:$D$1857,366)</f>
        <v>120</v>
      </c>
    </row>
    <row r="1738" spans="1:8" x14ac:dyDescent="0.25">
      <c r="A1738" s="1">
        <f>COUNTIF($C$2:C1738,"Да")</f>
        <v>19</v>
      </c>
      <c r="B1738" s="45">
        <f t="shared" si="55"/>
        <v>46839</v>
      </c>
      <c r="C1738" s="42" t="str">
        <f>IF(ISERROR(VLOOKUP(B1738,'Aigen18-RF'!$C$3:$C$23,1,0)),"Нет","Да")</f>
        <v>Нет</v>
      </c>
      <c r="D1738" s="43">
        <f t="shared" si="56"/>
        <v>366</v>
      </c>
      <c r="E1738" s="44">
        <f>ROUND(('Все выпуски'!$L$3*'Все выпуски'!$L$6/100)/366*(B1738-IF(C1738="Нет",VLOOKUP(A1738,'Aigen18-RF'!$A$2:$C$23,3,0),VLOOKUP((A1738-1),'Aigen18-RF'!$A$2:$C$23,3,0))),2)</f>
        <v>3.72</v>
      </c>
      <c r="G1738" s="43">
        <f>COUNTIF(D1739:$D$1857,365)</f>
        <v>0</v>
      </c>
      <c r="H1738" s="43">
        <f>COUNTIF(D1739:$D$1857,366)</f>
        <v>119</v>
      </c>
    </row>
    <row r="1739" spans="1:8" x14ac:dyDescent="0.25">
      <c r="A1739" s="1">
        <f>COUNTIF($C$2:C1739,"Да")</f>
        <v>19</v>
      </c>
      <c r="B1739" s="45">
        <f t="shared" si="55"/>
        <v>46840</v>
      </c>
      <c r="C1739" s="42" t="str">
        <f>IF(ISERROR(VLOOKUP(B1739,'Aigen18-RF'!$C$3:$C$23,1,0)),"Нет","Да")</f>
        <v>Нет</v>
      </c>
      <c r="D1739" s="43">
        <f t="shared" si="56"/>
        <v>366</v>
      </c>
      <c r="E1739" s="44">
        <f>ROUND(('Все выпуски'!$L$3*'Все выпуски'!$L$6/100)/366*(B1739-IF(C1739="Нет",VLOOKUP(A1739,'Aigen18-RF'!$A$2:$C$23,3,0),VLOOKUP((A1739-1),'Aigen18-RF'!$A$2:$C$23,3,0))),2)</f>
        <v>3.83</v>
      </c>
      <c r="G1739" s="43">
        <f>COUNTIF(D1740:$D$1857,365)</f>
        <v>0</v>
      </c>
      <c r="H1739" s="43">
        <f>COUNTIF(D1740:$D$1857,366)</f>
        <v>118</v>
      </c>
    </row>
    <row r="1740" spans="1:8" x14ac:dyDescent="0.25">
      <c r="A1740" s="1">
        <f>COUNTIF($C$2:C1740,"Да")</f>
        <v>19</v>
      </c>
      <c r="B1740" s="45">
        <f t="shared" si="55"/>
        <v>46841</v>
      </c>
      <c r="C1740" s="42" t="str">
        <f>IF(ISERROR(VLOOKUP(B1740,'Aigen18-RF'!$C$3:$C$23,1,0)),"Нет","Да")</f>
        <v>Нет</v>
      </c>
      <c r="D1740" s="43">
        <f t="shared" si="56"/>
        <v>366</v>
      </c>
      <c r="E1740" s="44">
        <f>ROUND(('Все выпуски'!$L$3*'Все выпуски'!$L$6/100)/366*(B1740-IF(C1740="Нет",VLOOKUP(A1740,'Aigen18-RF'!$A$2:$C$23,3,0),VLOOKUP((A1740-1),'Aigen18-RF'!$A$2:$C$23,3,0))),2)</f>
        <v>3.93</v>
      </c>
      <c r="G1740" s="43">
        <f>COUNTIF(D1741:$D$1857,365)</f>
        <v>0</v>
      </c>
      <c r="H1740" s="43">
        <f>COUNTIF(D1741:$D$1857,366)</f>
        <v>117</v>
      </c>
    </row>
    <row r="1741" spans="1:8" x14ac:dyDescent="0.25">
      <c r="A1741" s="1">
        <f>COUNTIF($C$2:C1741,"Да")</f>
        <v>19</v>
      </c>
      <c r="B1741" s="45">
        <f t="shared" si="55"/>
        <v>46842</v>
      </c>
      <c r="C1741" s="42" t="str">
        <f>IF(ISERROR(VLOOKUP(B1741,'Aigen18-RF'!$C$3:$C$23,1,0)),"Нет","Да")</f>
        <v>Нет</v>
      </c>
      <c r="D1741" s="43">
        <f t="shared" si="56"/>
        <v>366</v>
      </c>
      <c r="E1741" s="44">
        <f>ROUND(('Все выпуски'!$L$3*'Все выпуски'!$L$6/100)/366*(B1741-IF(C1741="Нет",VLOOKUP(A1741,'Aigen18-RF'!$A$2:$C$23,3,0),VLOOKUP((A1741-1),'Aigen18-RF'!$A$2:$C$23,3,0))),2)</f>
        <v>4.04</v>
      </c>
      <c r="G1741" s="43">
        <f>COUNTIF(D1742:$D$1857,365)</f>
        <v>0</v>
      </c>
      <c r="H1741" s="43">
        <f>COUNTIF(D1742:$D$1857,366)</f>
        <v>116</v>
      </c>
    </row>
    <row r="1742" spans="1:8" x14ac:dyDescent="0.25">
      <c r="A1742" s="1">
        <f>COUNTIF($C$2:C1742,"Да")</f>
        <v>19</v>
      </c>
      <c r="B1742" s="45">
        <f t="shared" si="55"/>
        <v>46843</v>
      </c>
      <c r="C1742" s="42" t="str">
        <f>IF(ISERROR(VLOOKUP(B1742,'Aigen18-RF'!$C$3:$C$23,1,0)),"Нет","Да")</f>
        <v>Нет</v>
      </c>
      <c r="D1742" s="43">
        <f t="shared" si="56"/>
        <v>366</v>
      </c>
      <c r="E1742" s="44">
        <f>ROUND(('Все выпуски'!$L$3*'Все выпуски'!$L$6/100)/366*(B1742-IF(C1742="Нет",VLOOKUP(A1742,'Aigen18-RF'!$A$2:$C$23,3,0),VLOOKUP((A1742-1),'Aigen18-RF'!$A$2:$C$23,3,0))),2)</f>
        <v>4.1500000000000004</v>
      </c>
      <c r="G1742" s="43">
        <f>COUNTIF(D1743:$D$1857,365)</f>
        <v>0</v>
      </c>
      <c r="H1742" s="43">
        <f>COUNTIF(D1743:$D$1857,366)</f>
        <v>115</v>
      </c>
    </row>
    <row r="1743" spans="1:8" x14ac:dyDescent="0.25">
      <c r="A1743" s="1">
        <f>COUNTIF($C$2:C1743,"Да")</f>
        <v>19</v>
      </c>
      <c r="B1743" s="45">
        <f t="shared" si="55"/>
        <v>46844</v>
      </c>
      <c r="C1743" s="42" t="str">
        <f>IF(ISERROR(VLOOKUP(B1743,'Aigen18-RF'!$C$3:$C$23,1,0)),"Нет","Да")</f>
        <v>Нет</v>
      </c>
      <c r="D1743" s="43">
        <f t="shared" si="56"/>
        <v>366</v>
      </c>
      <c r="E1743" s="44">
        <f>ROUND(('Все выпуски'!$L$3*'Все выпуски'!$L$6/100)/366*(B1743-IF(C1743="Нет",VLOOKUP(A1743,'Aigen18-RF'!$A$2:$C$23,3,0),VLOOKUP((A1743-1),'Aigen18-RF'!$A$2:$C$23,3,0))),2)</f>
        <v>4.26</v>
      </c>
      <c r="G1743" s="43">
        <f>COUNTIF(D1744:$D$1857,365)</f>
        <v>0</v>
      </c>
      <c r="H1743" s="43">
        <f>COUNTIF(D1744:$D$1857,366)</f>
        <v>114</v>
      </c>
    </row>
    <row r="1744" spans="1:8" x14ac:dyDescent="0.25">
      <c r="A1744" s="1">
        <f>COUNTIF($C$2:C1744,"Да")</f>
        <v>19</v>
      </c>
      <c r="B1744" s="45">
        <f t="shared" si="55"/>
        <v>46845</v>
      </c>
      <c r="C1744" s="42" t="str">
        <f>IF(ISERROR(VLOOKUP(B1744,'Aigen18-RF'!$C$3:$C$23,1,0)),"Нет","Да")</f>
        <v>Нет</v>
      </c>
      <c r="D1744" s="43">
        <f t="shared" si="56"/>
        <v>366</v>
      </c>
      <c r="E1744" s="44">
        <f>ROUND(('Все выпуски'!$L$3*'Все выпуски'!$L$6/100)/366*(B1744-IF(C1744="Нет",VLOOKUP(A1744,'Aigen18-RF'!$A$2:$C$23,3,0),VLOOKUP((A1744-1),'Aigen18-RF'!$A$2:$C$23,3,0))),2)</f>
        <v>4.37</v>
      </c>
      <c r="G1744" s="43">
        <f>COUNTIF(D1745:$D$1857,365)</f>
        <v>0</v>
      </c>
      <c r="H1744" s="43">
        <f>COUNTIF(D1745:$D$1857,366)</f>
        <v>113</v>
      </c>
    </row>
    <row r="1745" spans="1:8" x14ac:dyDescent="0.25">
      <c r="A1745" s="1">
        <f>COUNTIF($C$2:C1745,"Да")</f>
        <v>19</v>
      </c>
      <c r="B1745" s="45">
        <f t="shared" si="55"/>
        <v>46846</v>
      </c>
      <c r="C1745" s="42" t="str">
        <f>IF(ISERROR(VLOOKUP(B1745,'Aigen18-RF'!$C$3:$C$23,1,0)),"Нет","Да")</f>
        <v>Нет</v>
      </c>
      <c r="D1745" s="43">
        <f t="shared" si="56"/>
        <v>366</v>
      </c>
      <c r="E1745" s="44">
        <f>ROUND(('Все выпуски'!$L$3*'Все выпуски'!$L$6/100)/366*(B1745-IF(C1745="Нет",VLOOKUP(A1745,'Aigen18-RF'!$A$2:$C$23,3,0),VLOOKUP((A1745-1),'Aigen18-RF'!$A$2:$C$23,3,0))),2)</f>
        <v>4.4800000000000004</v>
      </c>
      <c r="G1745" s="43">
        <f>COUNTIF(D1746:$D$1857,365)</f>
        <v>0</v>
      </c>
      <c r="H1745" s="43">
        <f>COUNTIF(D1746:$D$1857,366)</f>
        <v>112</v>
      </c>
    </row>
    <row r="1746" spans="1:8" x14ac:dyDescent="0.25">
      <c r="A1746" s="1">
        <f>COUNTIF($C$2:C1746,"Да")</f>
        <v>19</v>
      </c>
      <c r="B1746" s="45">
        <f t="shared" si="55"/>
        <v>46847</v>
      </c>
      <c r="C1746" s="42" t="str">
        <f>IF(ISERROR(VLOOKUP(B1746,'Aigen18-RF'!$C$3:$C$23,1,0)),"Нет","Да")</f>
        <v>Нет</v>
      </c>
      <c r="D1746" s="43">
        <f t="shared" si="56"/>
        <v>366</v>
      </c>
      <c r="E1746" s="44">
        <f>ROUND(('Все выпуски'!$L$3*'Все выпуски'!$L$6/100)/366*(B1746-IF(C1746="Нет",VLOOKUP(A1746,'Aigen18-RF'!$A$2:$C$23,3,0),VLOOKUP((A1746-1),'Aigen18-RF'!$A$2:$C$23,3,0))),2)</f>
        <v>4.59</v>
      </c>
      <c r="G1746" s="43">
        <f>COUNTIF(D1747:$D$1857,365)</f>
        <v>0</v>
      </c>
      <c r="H1746" s="43">
        <f>COUNTIF(D1747:$D$1857,366)</f>
        <v>111</v>
      </c>
    </row>
    <row r="1747" spans="1:8" x14ac:dyDescent="0.25">
      <c r="A1747" s="1">
        <f>COUNTIF($C$2:C1747,"Да")</f>
        <v>19</v>
      </c>
      <c r="B1747" s="45">
        <f t="shared" si="55"/>
        <v>46848</v>
      </c>
      <c r="C1747" s="42" t="str">
        <f>IF(ISERROR(VLOOKUP(B1747,'Aigen18-RF'!$C$3:$C$23,1,0)),"Нет","Да")</f>
        <v>Нет</v>
      </c>
      <c r="D1747" s="43">
        <f t="shared" si="56"/>
        <v>366</v>
      </c>
      <c r="E1747" s="44">
        <f>ROUND(('Все выпуски'!$L$3*'Все выпуски'!$L$6/100)/366*(B1747-IF(C1747="Нет",VLOOKUP(A1747,'Aigen18-RF'!$A$2:$C$23,3,0),VLOOKUP((A1747-1),'Aigen18-RF'!$A$2:$C$23,3,0))),2)</f>
        <v>4.7</v>
      </c>
      <c r="G1747" s="43">
        <f>COUNTIF(D1748:$D$1857,365)</f>
        <v>0</v>
      </c>
      <c r="H1747" s="43">
        <f>COUNTIF(D1748:$D$1857,366)</f>
        <v>110</v>
      </c>
    </row>
    <row r="1748" spans="1:8" x14ac:dyDescent="0.25">
      <c r="A1748" s="1">
        <f>COUNTIF($C$2:C1748,"Да")</f>
        <v>19</v>
      </c>
      <c r="B1748" s="45">
        <f t="shared" si="55"/>
        <v>46849</v>
      </c>
      <c r="C1748" s="42" t="str">
        <f>IF(ISERROR(VLOOKUP(B1748,'Aigen18-RF'!$C$3:$C$23,1,0)),"Нет","Да")</f>
        <v>Нет</v>
      </c>
      <c r="D1748" s="43">
        <f t="shared" si="56"/>
        <v>366</v>
      </c>
      <c r="E1748" s="44">
        <f>ROUND(('Все выпуски'!$L$3*'Все выпуски'!$L$6/100)/366*(B1748-IF(C1748="Нет",VLOOKUP(A1748,'Aigen18-RF'!$A$2:$C$23,3,0),VLOOKUP((A1748-1),'Aigen18-RF'!$A$2:$C$23,3,0))),2)</f>
        <v>4.8099999999999996</v>
      </c>
      <c r="G1748" s="43">
        <f>COUNTIF(D1749:$D$1857,365)</f>
        <v>0</v>
      </c>
      <c r="H1748" s="43">
        <f>COUNTIF(D1749:$D$1857,366)</f>
        <v>109</v>
      </c>
    </row>
    <row r="1749" spans="1:8" x14ac:dyDescent="0.25">
      <c r="A1749" s="1">
        <f>COUNTIF($C$2:C1749,"Да")</f>
        <v>19</v>
      </c>
      <c r="B1749" s="45">
        <f t="shared" si="55"/>
        <v>46850</v>
      </c>
      <c r="C1749" s="42" t="str">
        <f>IF(ISERROR(VLOOKUP(B1749,'Aigen18-RF'!$C$3:$C$23,1,0)),"Нет","Да")</f>
        <v>Нет</v>
      </c>
      <c r="D1749" s="43">
        <f t="shared" si="56"/>
        <v>366</v>
      </c>
      <c r="E1749" s="44">
        <f>ROUND(('Все выпуски'!$L$3*'Все выпуски'!$L$6/100)/366*(B1749-IF(C1749="Нет",VLOOKUP(A1749,'Aigen18-RF'!$A$2:$C$23,3,0),VLOOKUP((A1749-1),'Aigen18-RF'!$A$2:$C$23,3,0))),2)</f>
        <v>4.92</v>
      </c>
      <c r="G1749" s="43">
        <f>COUNTIF(D1750:$D$1857,365)</f>
        <v>0</v>
      </c>
      <c r="H1749" s="43">
        <f>COUNTIF(D1750:$D$1857,366)</f>
        <v>108</v>
      </c>
    </row>
    <row r="1750" spans="1:8" x14ac:dyDescent="0.25">
      <c r="A1750" s="1">
        <f>COUNTIF($C$2:C1750,"Да")</f>
        <v>19</v>
      </c>
      <c r="B1750" s="45">
        <f t="shared" si="55"/>
        <v>46851</v>
      </c>
      <c r="C1750" s="42" t="str">
        <f>IF(ISERROR(VLOOKUP(B1750,'Aigen18-RF'!$C$3:$C$23,1,0)),"Нет","Да")</f>
        <v>Нет</v>
      </c>
      <c r="D1750" s="43">
        <f t="shared" si="56"/>
        <v>366</v>
      </c>
      <c r="E1750" s="44">
        <f>ROUND(('Все выпуски'!$L$3*'Все выпуски'!$L$6/100)/366*(B1750-IF(C1750="Нет",VLOOKUP(A1750,'Aigen18-RF'!$A$2:$C$23,3,0),VLOOKUP((A1750-1),'Aigen18-RF'!$A$2:$C$23,3,0))),2)</f>
        <v>5.03</v>
      </c>
      <c r="G1750" s="43">
        <f>COUNTIF(D1751:$D$1857,365)</f>
        <v>0</v>
      </c>
      <c r="H1750" s="43">
        <f>COUNTIF(D1751:$D$1857,366)</f>
        <v>107</v>
      </c>
    </row>
    <row r="1751" spans="1:8" x14ac:dyDescent="0.25">
      <c r="A1751" s="1">
        <f>COUNTIF($C$2:C1751,"Да")</f>
        <v>19</v>
      </c>
      <c r="B1751" s="45">
        <f t="shared" si="55"/>
        <v>46852</v>
      </c>
      <c r="C1751" s="42" t="str">
        <f>IF(ISERROR(VLOOKUP(B1751,'Aigen18-RF'!$C$3:$C$23,1,0)),"Нет","Да")</f>
        <v>Нет</v>
      </c>
      <c r="D1751" s="43">
        <f t="shared" si="56"/>
        <v>366</v>
      </c>
      <c r="E1751" s="44">
        <f>ROUND(('Все выпуски'!$L$3*'Все выпуски'!$L$6/100)/366*(B1751-IF(C1751="Нет",VLOOKUP(A1751,'Aigen18-RF'!$A$2:$C$23,3,0),VLOOKUP((A1751-1),'Aigen18-RF'!$A$2:$C$23,3,0))),2)</f>
        <v>5.14</v>
      </c>
      <c r="G1751" s="43">
        <f>COUNTIF(D1752:$D$1857,365)</f>
        <v>0</v>
      </c>
      <c r="H1751" s="43">
        <f>COUNTIF(D1752:$D$1857,366)</f>
        <v>106</v>
      </c>
    </row>
    <row r="1752" spans="1:8" x14ac:dyDescent="0.25">
      <c r="A1752" s="1">
        <f>COUNTIF($C$2:C1752,"Да")</f>
        <v>19</v>
      </c>
      <c r="B1752" s="45">
        <f t="shared" si="55"/>
        <v>46853</v>
      </c>
      <c r="C1752" s="42" t="str">
        <f>IF(ISERROR(VLOOKUP(B1752,'Aigen18-RF'!$C$3:$C$23,1,0)),"Нет","Да")</f>
        <v>Нет</v>
      </c>
      <c r="D1752" s="43">
        <f t="shared" si="56"/>
        <v>366</v>
      </c>
      <c r="E1752" s="44">
        <f>ROUND(('Все выпуски'!$L$3*'Все выпуски'!$L$6/100)/366*(B1752-IF(C1752="Нет",VLOOKUP(A1752,'Aigen18-RF'!$A$2:$C$23,3,0),VLOOKUP((A1752-1),'Aigen18-RF'!$A$2:$C$23,3,0))),2)</f>
        <v>5.25</v>
      </c>
      <c r="G1752" s="43">
        <f>COUNTIF(D1753:$D$1857,365)</f>
        <v>0</v>
      </c>
      <c r="H1752" s="43">
        <f>COUNTIF(D1753:$D$1857,366)</f>
        <v>105</v>
      </c>
    </row>
    <row r="1753" spans="1:8" x14ac:dyDescent="0.25">
      <c r="A1753" s="1">
        <f>COUNTIF($C$2:C1753,"Да")</f>
        <v>19</v>
      </c>
      <c r="B1753" s="45">
        <f t="shared" si="55"/>
        <v>46854</v>
      </c>
      <c r="C1753" s="42" t="str">
        <f>IF(ISERROR(VLOOKUP(B1753,'Aigen18-RF'!$C$3:$C$23,1,0)),"Нет","Да")</f>
        <v>Нет</v>
      </c>
      <c r="D1753" s="43">
        <f t="shared" si="56"/>
        <v>366</v>
      </c>
      <c r="E1753" s="44">
        <f>ROUND(('Все выпуски'!$L$3*'Все выпуски'!$L$6/100)/366*(B1753-IF(C1753="Нет",VLOOKUP(A1753,'Aigen18-RF'!$A$2:$C$23,3,0),VLOOKUP((A1753-1),'Aigen18-RF'!$A$2:$C$23,3,0))),2)</f>
        <v>5.36</v>
      </c>
      <c r="G1753" s="43">
        <f>COUNTIF(D1754:$D$1857,365)</f>
        <v>0</v>
      </c>
      <c r="H1753" s="43">
        <f>COUNTIF(D1754:$D$1857,366)</f>
        <v>104</v>
      </c>
    </row>
    <row r="1754" spans="1:8" x14ac:dyDescent="0.25">
      <c r="A1754" s="1">
        <f>COUNTIF($C$2:C1754,"Да")</f>
        <v>19</v>
      </c>
      <c r="B1754" s="45">
        <f t="shared" si="55"/>
        <v>46855</v>
      </c>
      <c r="C1754" s="42" t="str">
        <f>IF(ISERROR(VLOOKUP(B1754,'Aigen18-RF'!$C$3:$C$23,1,0)),"Нет","Да")</f>
        <v>Нет</v>
      </c>
      <c r="D1754" s="43">
        <f t="shared" si="56"/>
        <v>366</v>
      </c>
      <c r="E1754" s="44">
        <f>ROUND(('Все выпуски'!$L$3*'Все выпуски'!$L$6/100)/366*(B1754-IF(C1754="Нет",VLOOKUP(A1754,'Aigen18-RF'!$A$2:$C$23,3,0),VLOOKUP((A1754-1),'Aigen18-RF'!$A$2:$C$23,3,0))),2)</f>
        <v>5.46</v>
      </c>
      <c r="G1754" s="43">
        <f>COUNTIF(D1755:$D$1857,365)</f>
        <v>0</v>
      </c>
      <c r="H1754" s="43">
        <f>COUNTIF(D1755:$D$1857,366)</f>
        <v>103</v>
      </c>
    </row>
    <row r="1755" spans="1:8" x14ac:dyDescent="0.25">
      <c r="A1755" s="1">
        <f>COUNTIF($C$2:C1755,"Да")</f>
        <v>19</v>
      </c>
      <c r="B1755" s="45">
        <f t="shared" si="55"/>
        <v>46856</v>
      </c>
      <c r="C1755" s="42" t="str">
        <f>IF(ISERROR(VLOOKUP(B1755,'Aigen18-RF'!$C$3:$C$23,1,0)),"Нет","Да")</f>
        <v>Нет</v>
      </c>
      <c r="D1755" s="43">
        <f t="shared" si="56"/>
        <v>366</v>
      </c>
      <c r="E1755" s="44">
        <f>ROUND(('Все выпуски'!$L$3*'Все выпуски'!$L$6/100)/366*(B1755-IF(C1755="Нет",VLOOKUP(A1755,'Aigen18-RF'!$A$2:$C$23,3,0),VLOOKUP((A1755-1),'Aigen18-RF'!$A$2:$C$23,3,0))),2)</f>
        <v>5.57</v>
      </c>
      <c r="G1755" s="43">
        <f>COUNTIF(D1756:$D$1857,365)</f>
        <v>0</v>
      </c>
      <c r="H1755" s="43">
        <f>COUNTIF(D1756:$D$1857,366)</f>
        <v>102</v>
      </c>
    </row>
    <row r="1756" spans="1:8" x14ac:dyDescent="0.25">
      <c r="A1756" s="1">
        <f>COUNTIF($C$2:C1756,"Да")</f>
        <v>19</v>
      </c>
      <c r="B1756" s="45">
        <f t="shared" si="55"/>
        <v>46857</v>
      </c>
      <c r="C1756" s="42" t="str">
        <f>IF(ISERROR(VLOOKUP(B1756,'Aigen18-RF'!$C$3:$C$23,1,0)),"Нет","Да")</f>
        <v>Нет</v>
      </c>
      <c r="D1756" s="43">
        <f t="shared" si="56"/>
        <v>366</v>
      </c>
      <c r="E1756" s="44">
        <f>ROUND(('Все выпуски'!$L$3*'Все выпуски'!$L$6/100)/366*(B1756-IF(C1756="Нет",VLOOKUP(A1756,'Aigen18-RF'!$A$2:$C$23,3,0),VLOOKUP((A1756-1),'Aigen18-RF'!$A$2:$C$23,3,0))),2)</f>
        <v>5.68</v>
      </c>
      <c r="G1756" s="43">
        <f>COUNTIF(D1757:$D$1857,365)</f>
        <v>0</v>
      </c>
      <c r="H1756" s="43">
        <f>COUNTIF(D1757:$D$1857,366)</f>
        <v>101</v>
      </c>
    </row>
    <row r="1757" spans="1:8" x14ac:dyDescent="0.25">
      <c r="A1757" s="1">
        <f>COUNTIF($C$2:C1757,"Да")</f>
        <v>19</v>
      </c>
      <c r="B1757" s="45">
        <f t="shared" si="55"/>
        <v>46858</v>
      </c>
      <c r="C1757" s="42" t="str">
        <f>IF(ISERROR(VLOOKUP(B1757,'Aigen18-RF'!$C$3:$C$23,1,0)),"Нет","Да")</f>
        <v>Нет</v>
      </c>
      <c r="D1757" s="43">
        <f t="shared" si="56"/>
        <v>366</v>
      </c>
      <c r="E1757" s="44">
        <f>ROUND(('Все выпуски'!$L$3*'Все выпуски'!$L$6/100)/366*(B1757-IF(C1757="Нет",VLOOKUP(A1757,'Aigen18-RF'!$A$2:$C$23,3,0),VLOOKUP((A1757-1),'Aigen18-RF'!$A$2:$C$23,3,0))),2)</f>
        <v>5.79</v>
      </c>
      <c r="G1757" s="43">
        <f>COUNTIF(D1758:$D$1857,365)</f>
        <v>0</v>
      </c>
      <c r="H1757" s="43">
        <f>COUNTIF(D1758:$D$1857,366)</f>
        <v>100</v>
      </c>
    </row>
    <row r="1758" spans="1:8" x14ac:dyDescent="0.25">
      <c r="A1758" s="1">
        <f>COUNTIF($C$2:C1758,"Да")</f>
        <v>19</v>
      </c>
      <c r="B1758" s="45">
        <f t="shared" si="55"/>
        <v>46859</v>
      </c>
      <c r="C1758" s="42" t="str">
        <f>IF(ISERROR(VLOOKUP(B1758,'Aigen18-RF'!$C$3:$C$23,1,0)),"Нет","Да")</f>
        <v>Нет</v>
      </c>
      <c r="D1758" s="43">
        <f t="shared" si="56"/>
        <v>366</v>
      </c>
      <c r="E1758" s="44">
        <f>ROUND(('Все выпуски'!$L$3*'Все выпуски'!$L$6/100)/366*(B1758-IF(C1758="Нет",VLOOKUP(A1758,'Aigen18-RF'!$A$2:$C$23,3,0),VLOOKUP((A1758-1),'Aigen18-RF'!$A$2:$C$23,3,0))),2)</f>
        <v>5.9</v>
      </c>
      <c r="G1758" s="43">
        <f>COUNTIF(D1759:$D$1857,365)</f>
        <v>0</v>
      </c>
      <c r="H1758" s="43">
        <f>COUNTIF(D1759:$D$1857,366)</f>
        <v>99</v>
      </c>
    </row>
    <row r="1759" spans="1:8" x14ac:dyDescent="0.25">
      <c r="A1759" s="1">
        <f>COUNTIF($C$2:C1759,"Да")</f>
        <v>19</v>
      </c>
      <c r="B1759" s="45">
        <f t="shared" si="55"/>
        <v>46860</v>
      </c>
      <c r="C1759" s="42" t="str">
        <f>IF(ISERROR(VLOOKUP(B1759,'Aigen18-RF'!$C$3:$C$23,1,0)),"Нет","Да")</f>
        <v>Нет</v>
      </c>
      <c r="D1759" s="43">
        <f t="shared" si="56"/>
        <v>366</v>
      </c>
      <c r="E1759" s="44">
        <f>ROUND(('Все выпуски'!$L$3*'Все выпуски'!$L$6/100)/366*(B1759-IF(C1759="Нет",VLOOKUP(A1759,'Aigen18-RF'!$A$2:$C$23,3,0),VLOOKUP((A1759-1),'Aigen18-RF'!$A$2:$C$23,3,0))),2)</f>
        <v>6.01</v>
      </c>
      <c r="G1759" s="43">
        <f>COUNTIF(D1760:$D$1857,365)</f>
        <v>0</v>
      </c>
      <c r="H1759" s="43">
        <f>COUNTIF(D1760:$D$1857,366)</f>
        <v>98</v>
      </c>
    </row>
    <row r="1760" spans="1:8" x14ac:dyDescent="0.25">
      <c r="A1760" s="1">
        <f>COUNTIF($C$2:C1760,"Да")</f>
        <v>19</v>
      </c>
      <c r="B1760" s="45">
        <f t="shared" si="55"/>
        <v>46861</v>
      </c>
      <c r="C1760" s="42" t="str">
        <f>IF(ISERROR(VLOOKUP(B1760,'Aigen18-RF'!$C$3:$C$23,1,0)),"Нет","Да")</f>
        <v>Нет</v>
      </c>
      <c r="D1760" s="43">
        <f t="shared" si="56"/>
        <v>366</v>
      </c>
      <c r="E1760" s="44">
        <f>ROUND(('Все выпуски'!$L$3*'Все выпуски'!$L$6/100)/366*(B1760-IF(C1760="Нет",VLOOKUP(A1760,'Aigen18-RF'!$A$2:$C$23,3,0),VLOOKUP((A1760-1),'Aigen18-RF'!$A$2:$C$23,3,0))),2)</f>
        <v>6.12</v>
      </c>
      <c r="G1760" s="43">
        <f>COUNTIF(D1761:$D$1857,365)</f>
        <v>0</v>
      </c>
      <c r="H1760" s="43">
        <f>COUNTIF(D1761:$D$1857,366)</f>
        <v>97</v>
      </c>
    </row>
    <row r="1761" spans="1:8" x14ac:dyDescent="0.25">
      <c r="A1761" s="1">
        <f>COUNTIF($C$2:C1761,"Да")</f>
        <v>19</v>
      </c>
      <c r="B1761" s="45">
        <f t="shared" si="55"/>
        <v>46862</v>
      </c>
      <c r="C1761" s="42" t="str">
        <f>IF(ISERROR(VLOOKUP(B1761,'Aigen18-RF'!$C$3:$C$23,1,0)),"Нет","Да")</f>
        <v>Нет</v>
      </c>
      <c r="D1761" s="43">
        <f t="shared" si="56"/>
        <v>366</v>
      </c>
      <c r="E1761" s="44">
        <f>ROUND(('Все выпуски'!$L$3*'Все выпуски'!$L$6/100)/366*(B1761-IF(C1761="Нет",VLOOKUP(A1761,'Aigen18-RF'!$A$2:$C$23,3,0),VLOOKUP((A1761-1),'Aigen18-RF'!$A$2:$C$23,3,0))),2)</f>
        <v>6.23</v>
      </c>
      <c r="G1761" s="43">
        <f>COUNTIF(D1762:$D$1857,365)</f>
        <v>0</v>
      </c>
      <c r="H1761" s="43">
        <f>COUNTIF(D1762:$D$1857,366)</f>
        <v>96</v>
      </c>
    </row>
    <row r="1762" spans="1:8" x14ac:dyDescent="0.25">
      <c r="A1762" s="1">
        <f>COUNTIF($C$2:C1762,"Да")</f>
        <v>19</v>
      </c>
      <c r="B1762" s="45">
        <f t="shared" si="55"/>
        <v>46863</v>
      </c>
      <c r="C1762" s="42" t="str">
        <f>IF(ISERROR(VLOOKUP(B1762,'Aigen18-RF'!$C$3:$C$23,1,0)),"Нет","Да")</f>
        <v>Нет</v>
      </c>
      <c r="D1762" s="43">
        <f t="shared" si="56"/>
        <v>366</v>
      </c>
      <c r="E1762" s="44">
        <f>ROUND(('Все выпуски'!$L$3*'Все выпуски'!$L$6/100)/366*(B1762-IF(C1762="Нет",VLOOKUP(A1762,'Aigen18-RF'!$A$2:$C$23,3,0),VLOOKUP((A1762-1),'Aigen18-RF'!$A$2:$C$23,3,0))),2)</f>
        <v>6.34</v>
      </c>
      <c r="G1762" s="43">
        <f>COUNTIF(D1763:$D$1857,365)</f>
        <v>0</v>
      </c>
      <c r="H1762" s="43">
        <f>COUNTIF(D1763:$D$1857,366)</f>
        <v>95</v>
      </c>
    </row>
    <row r="1763" spans="1:8" x14ac:dyDescent="0.25">
      <c r="A1763" s="1">
        <f>COUNTIF($C$2:C1763,"Да")</f>
        <v>19</v>
      </c>
      <c r="B1763" s="45">
        <f t="shared" si="55"/>
        <v>46864</v>
      </c>
      <c r="C1763" s="42" t="str">
        <f>IF(ISERROR(VLOOKUP(B1763,'Aigen18-RF'!$C$3:$C$23,1,0)),"Нет","Да")</f>
        <v>Нет</v>
      </c>
      <c r="D1763" s="43">
        <f t="shared" si="56"/>
        <v>366</v>
      </c>
      <c r="E1763" s="44">
        <f>ROUND(('Все выпуски'!$L$3*'Все выпуски'!$L$6/100)/366*(B1763-IF(C1763="Нет",VLOOKUP(A1763,'Aigen18-RF'!$A$2:$C$23,3,0),VLOOKUP((A1763-1),'Aigen18-RF'!$A$2:$C$23,3,0))),2)</f>
        <v>6.45</v>
      </c>
      <c r="G1763" s="43">
        <f>COUNTIF(D1764:$D$1857,365)</f>
        <v>0</v>
      </c>
      <c r="H1763" s="43">
        <f>COUNTIF(D1764:$D$1857,366)</f>
        <v>94</v>
      </c>
    </row>
    <row r="1764" spans="1:8" x14ac:dyDescent="0.25">
      <c r="A1764" s="1">
        <f>COUNTIF($C$2:C1764,"Да")</f>
        <v>19</v>
      </c>
      <c r="B1764" s="45">
        <f t="shared" si="55"/>
        <v>46865</v>
      </c>
      <c r="C1764" s="42" t="str">
        <f>IF(ISERROR(VLOOKUP(B1764,'Aigen18-RF'!$C$3:$C$23,1,0)),"Нет","Да")</f>
        <v>Нет</v>
      </c>
      <c r="D1764" s="43">
        <f t="shared" si="56"/>
        <v>366</v>
      </c>
      <c r="E1764" s="44">
        <f>ROUND(('Все выпуски'!$L$3*'Все выпуски'!$L$6/100)/366*(B1764-IF(C1764="Нет",VLOOKUP(A1764,'Aigen18-RF'!$A$2:$C$23,3,0),VLOOKUP((A1764-1),'Aigen18-RF'!$A$2:$C$23,3,0))),2)</f>
        <v>6.56</v>
      </c>
      <c r="G1764" s="43">
        <f>COUNTIF(D1765:$D$1857,365)</f>
        <v>0</v>
      </c>
      <c r="H1764" s="43">
        <f>COUNTIF(D1765:$D$1857,366)</f>
        <v>93</v>
      </c>
    </row>
    <row r="1765" spans="1:8" x14ac:dyDescent="0.25">
      <c r="A1765" s="1">
        <f>COUNTIF($C$2:C1765,"Да")</f>
        <v>19</v>
      </c>
      <c r="B1765" s="45">
        <f t="shared" si="55"/>
        <v>46866</v>
      </c>
      <c r="C1765" s="42" t="str">
        <f>IF(ISERROR(VLOOKUP(B1765,'Aigen18-RF'!$C$3:$C$23,1,0)),"Нет","Да")</f>
        <v>Нет</v>
      </c>
      <c r="D1765" s="43">
        <f t="shared" si="56"/>
        <v>366</v>
      </c>
      <c r="E1765" s="44">
        <f>ROUND(('Все выпуски'!$L$3*'Все выпуски'!$L$6/100)/366*(B1765-IF(C1765="Нет",VLOOKUP(A1765,'Aigen18-RF'!$A$2:$C$23,3,0),VLOOKUP((A1765-1),'Aigen18-RF'!$A$2:$C$23,3,0))),2)</f>
        <v>6.67</v>
      </c>
      <c r="G1765" s="43">
        <f>COUNTIF(D1766:$D$1857,365)</f>
        <v>0</v>
      </c>
      <c r="H1765" s="43">
        <f>COUNTIF(D1766:$D$1857,366)</f>
        <v>92</v>
      </c>
    </row>
    <row r="1766" spans="1:8" x14ac:dyDescent="0.25">
      <c r="A1766" s="1">
        <f>COUNTIF($C$2:C1766,"Да")</f>
        <v>19</v>
      </c>
      <c r="B1766" s="45">
        <f t="shared" si="55"/>
        <v>46867</v>
      </c>
      <c r="C1766" s="42" t="str">
        <f>IF(ISERROR(VLOOKUP(B1766,'Aigen18-RF'!$C$3:$C$23,1,0)),"Нет","Да")</f>
        <v>Нет</v>
      </c>
      <c r="D1766" s="43">
        <f t="shared" si="56"/>
        <v>366</v>
      </c>
      <c r="E1766" s="44">
        <f>ROUND(('Все выпуски'!$L$3*'Все выпуски'!$L$6/100)/366*(B1766-IF(C1766="Нет",VLOOKUP(A1766,'Aigen18-RF'!$A$2:$C$23,3,0),VLOOKUP((A1766-1),'Aigen18-RF'!$A$2:$C$23,3,0))),2)</f>
        <v>6.78</v>
      </c>
      <c r="G1766" s="43">
        <f>COUNTIF(D1767:$D$1857,365)</f>
        <v>0</v>
      </c>
      <c r="H1766" s="43">
        <f>COUNTIF(D1767:$D$1857,366)</f>
        <v>91</v>
      </c>
    </row>
    <row r="1767" spans="1:8" x14ac:dyDescent="0.25">
      <c r="A1767" s="1">
        <f>COUNTIF($C$2:C1767,"Да")</f>
        <v>19</v>
      </c>
      <c r="B1767" s="45">
        <f t="shared" si="55"/>
        <v>46868</v>
      </c>
      <c r="C1767" s="42" t="str">
        <f>IF(ISERROR(VLOOKUP(B1767,'Aigen18-RF'!$C$3:$C$23,1,0)),"Нет","Да")</f>
        <v>Нет</v>
      </c>
      <c r="D1767" s="43">
        <f t="shared" si="56"/>
        <v>366</v>
      </c>
      <c r="E1767" s="44">
        <f>ROUND(('Все выпуски'!$L$3*'Все выпуски'!$L$6/100)/366*(B1767-IF(C1767="Нет",VLOOKUP(A1767,'Aigen18-RF'!$A$2:$C$23,3,0),VLOOKUP((A1767-1),'Aigen18-RF'!$A$2:$C$23,3,0))),2)</f>
        <v>6.89</v>
      </c>
      <c r="G1767" s="43">
        <f>COUNTIF(D1768:$D$1857,365)</f>
        <v>0</v>
      </c>
      <c r="H1767" s="43">
        <f>COUNTIF(D1768:$D$1857,366)</f>
        <v>90</v>
      </c>
    </row>
    <row r="1768" spans="1:8" x14ac:dyDescent="0.25">
      <c r="A1768" s="1">
        <f>COUNTIF($C$2:C1768,"Да")</f>
        <v>19</v>
      </c>
      <c r="B1768" s="45">
        <f t="shared" si="55"/>
        <v>46869</v>
      </c>
      <c r="C1768" s="42" t="str">
        <f>IF(ISERROR(VLOOKUP(B1768,'Aigen18-RF'!$C$3:$C$23,1,0)),"Нет","Да")</f>
        <v>Нет</v>
      </c>
      <c r="D1768" s="43">
        <f t="shared" si="56"/>
        <v>366</v>
      </c>
      <c r="E1768" s="44">
        <f>ROUND(('Все выпуски'!$L$3*'Все выпуски'!$L$6/100)/366*(B1768-IF(C1768="Нет",VLOOKUP(A1768,'Aigen18-RF'!$A$2:$C$23,3,0),VLOOKUP((A1768-1),'Aigen18-RF'!$A$2:$C$23,3,0))),2)</f>
        <v>6.99</v>
      </c>
      <c r="G1768" s="43">
        <f>COUNTIF(D1769:$D$1857,365)</f>
        <v>0</v>
      </c>
      <c r="H1768" s="43">
        <f>COUNTIF(D1769:$D$1857,366)</f>
        <v>89</v>
      </c>
    </row>
    <row r="1769" spans="1:8" x14ac:dyDescent="0.25">
      <c r="A1769" s="1">
        <f>COUNTIF($C$2:C1769,"Да")</f>
        <v>19</v>
      </c>
      <c r="B1769" s="45">
        <f t="shared" si="55"/>
        <v>46870</v>
      </c>
      <c r="C1769" s="42" t="str">
        <f>IF(ISERROR(VLOOKUP(B1769,'Aigen18-RF'!$C$3:$C$23,1,0)),"Нет","Да")</f>
        <v>Нет</v>
      </c>
      <c r="D1769" s="43">
        <f t="shared" si="56"/>
        <v>366</v>
      </c>
      <c r="E1769" s="44">
        <f>ROUND(('Все выпуски'!$L$3*'Все выпуски'!$L$6/100)/366*(B1769-IF(C1769="Нет",VLOOKUP(A1769,'Aigen18-RF'!$A$2:$C$23,3,0),VLOOKUP((A1769-1),'Aigen18-RF'!$A$2:$C$23,3,0))),2)</f>
        <v>7.1</v>
      </c>
      <c r="G1769" s="43">
        <f>COUNTIF(D1770:$D$1857,365)</f>
        <v>0</v>
      </c>
      <c r="H1769" s="43">
        <f>COUNTIF(D1770:$D$1857,366)</f>
        <v>88</v>
      </c>
    </row>
    <row r="1770" spans="1:8" x14ac:dyDescent="0.25">
      <c r="A1770" s="1">
        <f>COUNTIF($C$2:C1770,"Да")</f>
        <v>19</v>
      </c>
      <c r="B1770" s="45">
        <f t="shared" si="55"/>
        <v>46871</v>
      </c>
      <c r="C1770" s="42" t="str">
        <f>IF(ISERROR(VLOOKUP(B1770,'Aigen18-RF'!$C$3:$C$23,1,0)),"Нет","Да")</f>
        <v>Нет</v>
      </c>
      <c r="D1770" s="43">
        <f t="shared" si="56"/>
        <v>366</v>
      </c>
      <c r="E1770" s="44">
        <f>ROUND(('Все выпуски'!$L$3*'Все выпуски'!$L$6/100)/366*(B1770-IF(C1770="Нет",VLOOKUP(A1770,'Aigen18-RF'!$A$2:$C$23,3,0),VLOOKUP((A1770-1),'Aigen18-RF'!$A$2:$C$23,3,0))),2)</f>
        <v>7.21</v>
      </c>
      <c r="G1770" s="43">
        <f>COUNTIF(D1771:$D$1857,365)</f>
        <v>0</v>
      </c>
      <c r="H1770" s="43">
        <f>COUNTIF(D1771:$D$1857,366)</f>
        <v>87</v>
      </c>
    </row>
    <row r="1771" spans="1:8" x14ac:dyDescent="0.25">
      <c r="A1771" s="1">
        <f>COUNTIF($C$2:C1771,"Да")</f>
        <v>19</v>
      </c>
      <c r="B1771" s="45">
        <f t="shared" si="55"/>
        <v>46872</v>
      </c>
      <c r="C1771" s="42" t="str">
        <f>IF(ISERROR(VLOOKUP(B1771,'Aigen18-RF'!$C$3:$C$23,1,0)),"Нет","Да")</f>
        <v>Нет</v>
      </c>
      <c r="D1771" s="43">
        <f t="shared" si="56"/>
        <v>366</v>
      </c>
      <c r="E1771" s="44">
        <f>ROUND(('Все выпуски'!$L$3*'Все выпуски'!$L$6/100)/366*(B1771-IF(C1771="Нет",VLOOKUP(A1771,'Aigen18-RF'!$A$2:$C$23,3,0),VLOOKUP((A1771-1),'Aigen18-RF'!$A$2:$C$23,3,0))),2)</f>
        <v>7.32</v>
      </c>
      <c r="G1771" s="43">
        <f>COUNTIF(D1772:$D$1857,365)</f>
        <v>0</v>
      </c>
      <c r="H1771" s="43">
        <f>COUNTIF(D1772:$D$1857,366)</f>
        <v>86</v>
      </c>
    </row>
    <row r="1772" spans="1:8" x14ac:dyDescent="0.25">
      <c r="A1772" s="1">
        <f>COUNTIF($C$2:C1772,"Да")</f>
        <v>19</v>
      </c>
      <c r="B1772" s="45">
        <f t="shared" si="55"/>
        <v>46873</v>
      </c>
      <c r="C1772" s="42" t="str">
        <f>IF(ISERROR(VLOOKUP(B1772,'Aigen18-RF'!$C$3:$C$23,1,0)),"Нет","Да")</f>
        <v>Нет</v>
      </c>
      <c r="D1772" s="43">
        <f t="shared" si="56"/>
        <v>366</v>
      </c>
      <c r="E1772" s="44">
        <f>ROUND(('Все выпуски'!$L$3*'Все выпуски'!$L$6/100)/366*(B1772-IF(C1772="Нет",VLOOKUP(A1772,'Aigen18-RF'!$A$2:$C$23,3,0),VLOOKUP((A1772-1),'Aigen18-RF'!$A$2:$C$23,3,0))),2)</f>
        <v>7.43</v>
      </c>
      <c r="G1772" s="43">
        <f>COUNTIF(D1773:$D$1857,365)</f>
        <v>0</v>
      </c>
      <c r="H1772" s="43">
        <f>COUNTIF(D1773:$D$1857,366)</f>
        <v>85</v>
      </c>
    </row>
    <row r="1773" spans="1:8" x14ac:dyDescent="0.25">
      <c r="A1773" s="1">
        <f>COUNTIF($C$2:C1773,"Да")</f>
        <v>19</v>
      </c>
      <c r="B1773" s="45">
        <f t="shared" si="55"/>
        <v>46874</v>
      </c>
      <c r="C1773" s="42" t="str">
        <f>IF(ISERROR(VLOOKUP(B1773,'Aigen18-RF'!$C$3:$C$23,1,0)),"Нет","Да")</f>
        <v>Нет</v>
      </c>
      <c r="D1773" s="43">
        <f t="shared" si="56"/>
        <v>366</v>
      </c>
      <c r="E1773" s="44">
        <f>ROUND(('Все выпуски'!$L$3*'Все выпуски'!$L$6/100)/366*(B1773-IF(C1773="Нет",VLOOKUP(A1773,'Aigen18-RF'!$A$2:$C$23,3,0),VLOOKUP((A1773-1),'Aigen18-RF'!$A$2:$C$23,3,0))),2)</f>
        <v>7.54</v>
      </c>
      <c r="G1773" s="43">
        <f>COUNTIF(D1774:$D$1857,365)</f>
        <v>0</v>
      </c>
      <c r="H1773" s="43">
        <f>COUNTIF(D1774:$D$1857,366)</f>
        <v>84</v>
      </c>
    </row>
    <row r="1774" spans="1:8" x14ac:dyDescent="0.25">
      <c r="A1774" s="1">
        <f>COUNTIF($C$2:C1774,"Да")</f>
        <v>19</v>
      </c>
      <c r="B1774" s="45">
        <f t="shared" si="55"/>
        <v>46875</v>
      </c>
      <c r="C1774" s="42" t="str">
        <f>IF(ISERROR(VLOOKUP(B1774,'Aigen18-RF'!$C$3:$C$23,1,0)),"Нет","Да")</f>
        <v>Нет</v>
      </c>
      <c r="D1774" s="43">
        <f t="shared" si="56"/>
        <v>366</v>
      </c>
      <c r="E1774" s="44">
        <f>ROUND(('Все выпуски'!$L$3*'Все выпуски'!$L$6/100)/366*(B1774-IF(C1774="Нет",VLOOKUP(A1774,'Aigen18-RF'!$A$2:$C$23,3,0),VLOOKUP((A1774-1),'Aigen18-RF'!$A$2:$C$23,3,0))),2)</f>
        <v>7.65</v>
      </c>
      <c r="G1774" s="43">
        <f>COUNTIF(D1775:$D$1857,365)</f>
        <v>0</v>
      </c>
      <c r="H1774" s="43">
        <f>COUNTIF(D1775:$D$1857,366)</f>
        <v>83</v>
      </c>
    </row>
    <row r="1775" spans="1:8" x14ac:dyDescent="0.25">
      <c r="A1775" s="1">
        <f>COUNTIF($C$2:C1775,"Да")</f>
        <v>19</v>
      </c>
      <c r="B1775" s="45">
        <f t="shared" si="55"/>
        <v>46876</v>
      </c>
      <c r="C1775" s="42" t="str">
        <f>IF(ISERROR(VLOOKUP(B1775,'Aigen18-RF'!$C$3:$C$23,1,0)),"Нет","Да")</f>
        <v>Нет</v>
      </c>
      <c r="D1775" s="43">
        <f t="shared" si="56"/>
        <v>366</v>
      </c>
      <c r="E1775" s="44">
        <f>ROUND(('Все выпуски'!$L$3*'Все выпуски'!$L$6/100)/366*(B1775-IF(C1775="Нет",VLOOKUP(A1775,'Aigen18-RF'!$A$2:$C$23,3,0),VLOOKUP((A1775-1),'Aigen18-RF'!$A$2:$C$23,3,0))),2)</f>
        <v>7.76</v>
      </c>
      <c r="G1775" s="43">
        <f>COUNTIF(D1776:$D$1857,365)</f>
        <v>0</v>
      </c>
      <c r="H1775" s="43">
        <f>COUNTIF(D1776:$D$1857,366)</f>
        <v>82</v>
      </c>
    </row>
    <row r="1776" spans="1:8" x14ac:dyDescent="0.25">
      <c r="A1776" s="1">
        <f>COUNTIF($C$2:C1776,"Да")</f>
        <v>19</v>
      </c>
      <c r="B1776" s="45">
        <f t="shared" si="55"/>
        <v>46877</v>
      </c>
      <c r="C1776" s="42" t="str">
        <f>IF(ISERROR(VLOOKUP(B1776,'Aigen18-RF'!$C$3:$C$23,1,0)),"Нет","Да")</f>
        <v>Нет</v>
      </c>
      <c r="D1776" s="43">
        <f t="shared" si="56"/>
        <v>366</v>
      </c>
      <c r="E1776" s="44">
        <f>ROUND(('Все выпуски'!$L$3*'Все выпуски'!$L$6/100)/366*(B1776-IF(C1776="Нет",VLOOKUP(A1776,'Aigen18-RF'!$A$2:$C$23,3,0),VLOOKUP((A1776-1),'Aigen18-RF'!$A$2:$C$23,3,0))),2)</f>
        <v>7.87</v>
      </c>
      <c r="G1776" s="43">
        <f>COUNTIF(D1777:$D$1857,365)</f>
        <v>0</v>
      </c>
      <c r="H1776" s="43">
        <f>COUNTIF(D1777:$D$1857,366)</f>
        <v>81</v>
      </c>
    </row>
    <row r="1777" spans="1:8" x14ac:dyDescent="0.25">
      <c r="A1777" s="1">
        <f>COUNTIF($C$2:C1777,"Да")</f>
        <v>19</v>
      </c>
      <c r="B1777" s="45">
        <f t="shared" si="55"/>
        <v>46878</v>
      </c>
      <c r="C1777" s="42" t="str">
        <f>IF(ISERROR(VLOOKUP(B1777,'Aigen18-RF'!$C$3:$C$23,1,0)),"Нет","Да")</f>
        <v>Нет</v>
      </c>
      <c r="D1777" s="43">
        <f t="shared" si="56"/>
        <v>366</v>
      </c>
      <c r="E1777" s="44">
        <f>ROUND(('Все выпуски'!$L$3*'Все выпуски'!$L$6/100)/366*(B1777-IF(C1777="Нет",VLOOKUP(A1777,'Aigen18-RF'!$A$2:$C$23,3,0),VLOOKUP((A1777-1),'Aigen18-RF'!$A$2:$C$23,3,0))),2)</f>
        <v>7.98</v>
      </c>
      <c r="G1777" s="43">
        <f>COUNTIF(D1778:$D$1857,365)</f>
        <v>0</v>
      </c>
      <c r="H1777" s="43">
        <f>COUNTIF(D1778:$D$1857,366)</f>
        <v>80</v>
      </c>
    </row>
    <row r="1778" spans="1:8" x14ac:dyDescent="0.25">
      <c r="A1778" s="1">
        <f>COUNTIF($C$2:C1778,"Да")</f>
        <v>19</v>
      </c>
      <c r="B1778" s="45">
        <f t="shared" si="55"/>
        <v>46879</v>
      </c>
      <c r="C1778" s="42" t="str">
        <f>IF(ISERROR(VLOOKUP(B1778,'Aigen18-RF'!$C$3:$C$23,1,0)),"Нет","Да")</f>
        <v>Нет</v>
      </c>
      <c r="D1778" s="43">
        <f t="shared" si="56"/>
        <v>366</v>
      </c>
      <c r="E1778" s="44">
        <f>ROUND(('Все выпуски'!$L$3*'Все выпуски'!$L$6/100)/366*(B1778-IF(C1778="Нет",VLOOKUP(A1778,'Aigen18-RF'!$A$2:$C$23,3,0),VLOOKUP((A1778-1),'Aigen18-RF'!$A$2:$C$23,3,0))),2)</f>
        <v>8.09</v>
      </c>
      <c r="G1778" s="43">
        <f>COUNTIF(D1779:$D$1857,365)</f>
        <v>0</v>
      </c>
      <c r="H1778" s="43">
        <f>COUNTIF(D1779:$D$1857,366)</f>
        <v>79</v>
      </c>
    </row>
    <row r="1779" spans="1:8" x14ac:dyDescent="0.25">
      <c r="A1779" s="1">
        <f>COUNTIF($C$2:C1779,"Да")</f>
        <v>19</v>
      </c>
      <c r="B1779" s="45">
        <f t="shared" si="55"/>
        <v>46880</v>
      </c>
      <c r="C1779" s="42" t="str">
        <f>IF(ISERROR(VLOOKUP(B1779,'Aigen18-RF'!$C$3:$C$23,1,0)),"Нет","Да")</f>
        <v>Нет</v>
      </c>
      <c r="D1779" s="43">
        <f t="shared" si="56"/>
        <v>366</v>
      </c>
      <c r="E1779" s="44">
        <f>ROUND(('Все выпуски'!$L$3*'Все выпуски'!$L$6/100)/366*(B1779-IF(C1779="Нет",VLOOKUP(A1779,'Aigen18-RF'!$A$2:$C$23,3,0),VLOOKUP((A1779-1),'Aigen18-RF'!$A$2:$C$23,3,0))),2)</f>
        <v>8.1999999999999993</v>
      </c>
      <c r="G1779" s="43">
        <f>COUNTIF(D1780:$D$1857,365)</f>
        <v>0</v>
      </c>
      <c r="H1779" s="43">
        <f>COUNTIF(D1780:$D$1857,366)</f>
        <v>78</v>
      </c>
    </row>
    <row r="1780" spans="1:8" x14ac:dyDescent="0.25">
      <c r="A1780" s="1">
        <f>COUNTIF($C$2:C1780,"Да")</f>
        <v>19</v>
      </c>
      <c r="B1780" s="45">
        <f t="shared" si="55"/>
        <v>46881</v>
      </c>
      <c r="C1780" s="42" t="str">
        <f>IF(ISERROR(VLOOKUP(B1780,'Aigen18-RF'!$C$3:$C$23,1,0)),"Нет","Да")</f>
        <v>Нет</v>
      </c>
      <c r="D1780" s="43">
        <f t="shared" si="56"/>
        <v>366</v>
      </c>
      <c r="E1780" s="44">
        <f>ROUND(('Все выпуски'!$L$3*'Все выпуски'!$L$6/100)/366*(B1780-IF(C1780="Нет",VLOOKUP(A1780,'Aigen18-RF'!$A$2:$C$23,3,0),VLOOKUP((A1780-1),'Aigen18-RF'!$A$2:$C$23,3,0))),2)</f>
        <v>8.31</v>
      </c>
      <c r="G1780" s="43">
        <f>COUNTIF(D1781:$D$1857,365)</f>
        <v>0</v>
      </c>
      <c r="H1780" s="43">
        <f>COUNTIF(D1781:$D$1857,366)</f>
        <v>77</v>
      </c>
    </row>
    <row r="1781" spans="1:8" x14ac:dyDescent="0.25">
      <c r="A1781" s="1">
        <f>COUNTIF($C$2:C1781,"Да")</f>
        <v>19</v>
      </c>
      <c r="B1781" s="45">
        <f t="shared" si="55"/>
        <v>46882</v>
      </c>
      <c r="C1781" s="42" t="str">
        <f>IF(ISERROR(VLOOKUP(B1781,'Aigen18-RF'!$C$3:$C$23,1,0)),"Нет","Да")</f>
        <v>Нет</v>
      </c>
      <c r="D1781" s="43">
        <f t="shared" si="56"/>
        <v>366</v>
      </c>
      <c r="E1781" s="44">
        <f>ROUND(('Все выпуски'!$L$3*'Все выпуски'!$L$6/100)/366*(B1781-IF(C1781="Нет",VLOOKUP(A1781,'Aigen18-RF'!$A$2:$C$23,3,0),VLOOKUP((A1781-1),'Aigen18-RF'!$A$2:$C$23,3,0))),2)</f>
        <v>8.42</v>
      </c>
      <c r="G1781" s="43">
        <f>COUNTIF(D1782:$D$1857,365)</f>
        <v>0</v>
      </c>
      <c r="H1781" s="43">
        <f>COUNTIF(D1782:$D$1857,366)</f>
        <v>76</v>
      </c>
    </row>
    <row r="1782" spans="1:8" x14ac:dyDescent="0.25">
      <c r="A1782" s="1">
        <f>COUNTIF($C$2:C1782,"Да")</f>
        <v>19</v>
      </c>
      <c r="B1782" s="45">
        <f t="shared" si="55"/>
        <v>46883</v>
      </c>
      <c r="C1782" s="42" t="str">
        <f>IF(ISERROR(VLOOKUP(B1782,'Aigen18-RF'!$C$3:$C$23,1,0)),"Нет","Да")</f>
        <v>Нет</v>
      </c>
      <c r="D1782" s="43">
        <f t="shared" si="56"/>
        <v>366</v>
      </c>
      <c r="E1782" s="44">
        <f>ROUND(('Все выпуски'!$L$3*'Все выпуски'!$L$6/100)/366*(B1782-IF(C1782="Нет",VLOOKUP(A1782,'Aigen18-RF'!$A$2:$C$23,3,0),VLOOKUP((A1782-1),'Aigen18-RF'!$A$2:$C$23,3,0))),2)</f>
        <v>8.52</v>
      </c>
      <c r="G1782" s="43">
        <f>COUNTIF(D1783:$D$1857,365)</f>
        <v>0</v>
      </c>
      <c r="H1782" s="43">
        <f>COUNTIF(D1783:$D$1857,366)</f>
        <v>75</v>
      </c>
    </row>
    <row r="1783" spans="1:8" x14ac:dyDescent="0.25">
      <c r="A1783" s="1">
        <f>COUNTIF($C$2:C1783,"Да")</f>
        <v>19</v>
      </c>
      <c r="B1783" s="45">
        <f t="shared" si="55"/>
        <v>46884</v>
      </c>
      <c r="C1783" s="42" t="str">
        <f>IF(ISERROR(VLOOKUP(B1783,'Aigen18-RF'!$C$3:$C$23,1,0)),"Нет","Да")</f>
        <v>Нет</v>
      </c>
      <c r="D1783" s="43">
        <f t="shared" si="56"/>
        <v>366</v>
      </c>
      <c r="E1783" s="44">
        <f>ROUND(('Все выпуски'!$L$3*'Все выпуски'!$L$6/100)/366*(B1783-IF(C1783="Нет",VLOOKUP(A1783,'Aigen18-RF'!$A$2:$C$23,3,0),VLOOKUP((A1783-1),'Aigen18-RF'!$A$2:$C$23,3,0))),2)</f>
        <v>8.6300000000000008</v>
      </c>
      <c r="G1783" s="43">
        <f>COUNTIF(D1784:$D$1857,365)</f>
        <v>0</v>
      </c>
      <c r="H1783" s="43">
        <f>COUNTIF(D1784:$D$1857,366)</f>
        <v>74</v>
      </c>
    </row>
    <row r="1784" spans="1:8" x14ac:dyDescent="0.25">
      <c r="A1784" s="1">
        <f>COUNTIF($C$2:C1784,"Да")</f>
        <v>19</v>
      </c>
      <c r="B1784" s="45">
        <f t="shared" si="55"/>
        <v>46885</v>
      </c>
      <c r="C1784" s="42" t="str">
        <f>IF(ISERROR(VLOOKUP(B1784,'Aigen18-RF'!$C$3:$C$23,1,0)),"Нет","Да")</f>
        <v>Нет</v>
      </c>
      <c r="D1784" s="43">
        <f t="shared" si="56"/>
        <v>366</v>
      </c>
      <c r="E1784" s="44">
        <f>ROUND(('Все выпуски'!$L$3*'Все выпуски'!$L$6/100)/366*(B1784-IF(C1784="Нет",VLOOKUP(A1784,'Aigen18-RF'!$A$2:$C$23,3,0),VLOOKUP((A1784-1),'Aigen18-RF'!$A$2:$C$23,3,0))),2)</f>
        <v>8.74</v>
      </c>
      <c r="G1784" s="43">
        <f>COUNTIF(D1785:$D$1857,365)</f>
        <v>0</v>
      </c>
      <c r="H1784" s="43">
        <f>COUNTIF(D1785:$D$1857,366)</f>
        <v>73</v>
      </c>
    </row>
    <row r="1785" spans="1:8" x14ac:dyDescent="0.25">
      <c r="A1785" s="1">
        <f>COUNTIF($C$2:C1785,"Да")</f>
        <v>19</v>
      </c>
      <c r="B1785" s="45">
        <f t="shared" si="55"/>
        <v>46886</v>
      </c>
      <c r="C1785" s="42" t="str">
        <f>IF(ISERROR(VLOOKUP(B1785,'Aigen18-RF'!$C$3:$C$23,1,0)),"Нет","Да")</f>
        <v>Нет</v>
      </c>
      <c r="D1785" s="43">
        <f t="shared" si="56"/>
        <v>366</v>
      </c>
      <c r="E1785" s="44">
        <f>ROUND(('Все выпуски'!$L$3*'Все выпуски'!$L$6/100)/366*(B1785-IF(C1785="Нет",VLOOKUP(A1785,'Aigen18-RF'!$A$2:$C$23,3,0),VLOOKUP((A1785-1),'Aigen18-RF'!$A$2:$C$23,3,0))),2)</f>
        <v>8.85</v>
      </c>
      <c r="G1785" s="43">
        <f>COUNTIF(D1786:$D$1857,365)</f>
        <v>0</v>
      </c>
      <c r="H1785" s="43">
        <f>COUNTIF(D1786:$D$1857,366)</f>
        <v>72</v>
      </c>
    </row>
    <row r="1786" spans="1:8" x14ac:dyDescent="0.25">
      <c r="A1786" s="1">
        <f>COUNTIF($C$2:C1786,"Да")</f>
        <v>19</v>
      </c>
      <c r="B1786" s="45">
        <f t="shared" si="55"/>
        <v>46887</v>
      </c>
      <c r="C1786" s="42" t="str">
        <f>IF(ISERROR(VLOOKUP(B1786,'Aigen18-RF'!$C$3:$C$23,1,0)),"Нет","Да")</f>
        <v>Нет</v>
      </c>
      <c r="D1786" s="43">
        <f t="shared" si="56"/>
        <v>366</v>
      </c>
      <c r="E1786" s="44">
        <f>ROUND(('Все выпуски'!$L$3*'Все выпуски'!$L$6/100)/366*(B1786-IF(C1786="Нет",VLOOKUP(A1786,'Aigen18-RF'!$A$2:$C$23,3,0),VLOOKUP((A1786-1),'Aigen18-RF'!$A$2:$C$23,3,0))),2)</f>
        <v>8.9600000000000009</v>
      </c>
      <c r="G1786" s="43">
        <f>COUNTIF(D1787:$D$1857,365)</f>
        <v>0</v>
      </c>
      <c r="H1786" s="43">
        <f>COUNTIF(D1787:$D$1857,366)</f>
        <v>71</v>
      </c>
    </row>
    <row r="1787" spans="1:8" x14ac:dyDescent="0.25">
      <c r="A1787" s="1">
        <f>COUNTIF($C$2:C1787,"Да")</f>
        <v>19</v>
      </c>
      <c r="B1787" s="45">
        <f t="shared" si="55"/>
        <v>46888</v>
      </c>
      <c r="C1787" s="42" t="str">
        <f>IF(ISERROR(VLOOKUP(B1787,'Aigen18-RF'!$C$3:$C$23,1,0)),"Нет","Да")</f>
        <v>Нет</v>
      </c>
      <c r="D1787" s="43">
        <f t="shared" si="56"/>
        <v>366</v>
      </c>
      <c r="E1787" s="44">
        <f>ROUND(('Все выпуски'!$L$3*'Все выпуски'!$L$6/100)/366*(B1787-IF(C1787="Нет",VLOOKUP(A1787,'Aigen18-RF'!$A$2:$C$23,3,0),VLOOKUP((A1787-1),'Aigen18-RF'!$A$2:$C$23,3,0))),2)</f>
        <v>9.07</v>
      </c>
      <c r="G1787" s="43">
        <f>COUNTIF(D1788:$D$1857,365)</f>
        <v>0</v>
      </c>
      <c r="H1787" s="43">
        <f>COUNTIF(D1788:$D$1857,366)</f>
        <v>70</v>
      </c>
    </row>
    <row r="1788" spans="1:8" x14ac:dyDescent="0.25">
      <c r="A1788" s="1">
        <f>COUNTIF($C$2:C1788,"Да")</f>
        <v>19</v>
      </c>
      <c r="B1788" s="45">
        <f t="shared" si="55"/>
        <v>46889</v>
      </c>
      <c r="C1788" s="42" t="str">
        <f>IF(ISERROR(VLOOKUP(B1788,'Aigen18-RF'!$C$3:$C$23,1,0)),"Нет","Да")</f>
        <v>Нет</v>
      </c>
      <c r="D1788" s="43">
        <f t="shared" si="56"/>
        <v>366</v>
      </c>
      <c r="E1788" s="44">
        <f>ROUND(('Все выпуски'!$L$3*'Все выпуски'!$L$6/100)/366*(B1788-IF(C1788="Нет",VLOOKUP(A1788,'Aigen18-RF'!$A$2:$C$23,3,0),VLOOKUP((A1788-1),'Aigen18-RF'!$A$2:$C$23,3,0))),2)</f>
        <v>9.18</v>
      </c>
      <c r="G1788" s="43">
        <f>COUNTIF(D1789:$D$1857,365)</f>
        <v>0</v>
      </c>
      <c r="H1788" s="43">
        <f>COUNTIF(D1789:$D$1857,366)</f>
        <v>69</v>
      </c>
    </row>
    <row r="1789" spans="1:8" x14ac:dyDescent="0.25">
      <c r="A1789" s="1">
        <f>COUNTIF($C$2:C1789,"Да")</f>
        <v>19</v>
      </c>
      <c r="B1789" s="45">
        <f t="shared" si="55"/>
        <v>46890</v>
      </c>
      <c r="C1789" s="42" t="str">
        <f>IF(ISERROR(VLOOKUP(B1789,'Aigen18-RF'!$C$3:$C$23,1,0)),"Нет","Да")</f>
        <v>Нет</v>
      </c>
      <c r="D1789" s="43">
        <f t="shared" si="56"/>
        <v>366</v>
      </c>
      <c r="E1789" s="44">
        <f>ROUND(('Все выпуски'!$L$3*'Все выпуски'!$L$6/100)/366*(B1789-IF(C1789="Нет",VLOOKUP(A1789,'Aigen18-RF'!$A$2:$C$23,3,0),VLOOKUP((A1789-1),'Aigen18-RF'!$A$2:$C$23,3,0))),2)</f>
        <v>9.2899999999999991</v>
      </c>
      <c r="G1789" s="43">
        <f>COUNTIF(D1790:$D$1857,365)</f>
        <v>0</v>
      </c>
      <c r="H1789" s="43">
        <f>COUNTIF(D1790:$D$1857,366)</f>
        <v>68</v>
      </c>
    </row>
    <row r="1790" spans="1:8" x14ac:dyDescent="0.25">
      <c r="A1790" s="1">
        <f>COUNTIF($C$2:C1790,"Да")</f>
        <v>19</v>
      </c>
      <c r="B1790" s="45">
        <f t="shared" si="55"/>
        <v>46891</v>
      </c>
      <c r="C1790" s="42" t="str">
        <f>IF(ISERROR(VLOOKUP(B1790,'Aigen18-RF'!$C$3:$C$23,1,0)),"Нет","Да")</f>
        <v>Нет</v>
      </c>
      <c r="D1790" s="43">
        <f t="shared" si="56"/>
        <v>366</v>
      </c>
      <c r="E1790" s="44">
        <f>ROUND(('Все выпуски'!$L$3*'Все выпуски'!$L$6/100)/366*(B1790-IF(C1790="Нет",VLOOKUP(A1790,'Aigen18-RF'!$A$2:$C$23,3,0),VLOOKUP((A1790-1),'Aigen18-RF'!$A$2:$C$23,3,0))),2)</f>
        <v>9.4</v>
      </c>
      <c r="G1790" s="43">
        <f>COUNTIF(D1791:$D$1857,365)</f>
        <v>0</v>
      </c>
      <c r="H1790" s="43">
        <f>COUNTIF(D1791:$D$1857,366)</f>
        <v>67</v>
      </c>
    </row>
    <row r="1791" spans="1:8" x14ac:dyDescent="0.25">
      <c r="A1791" s="1">
        <f>COUNTIF($C$2:C1791,"Да")</f>
        <v>19</v>
      </c>
      <c r="B1791" s="45">
        <f t="shared" si="55"/>
        <v>46892</v>
      </c>
      <c r="C1791" s="42" t="str">
        <f>IF(ISERROR(VLOOKUP(B1791,'Aigen18-RF'!$C$3:$C$23,1,0)),"Нет","Да")</f>
        <v>Нет</v>
      </c>
      <c r="D1791" s="43">
        <f t="shared" si="56"/>
        <v>366</v>
      </c>
      <c r="E1791" s="44">
        <f>ROUND(('Все выпуски'!$L$3*'Все выпуски'!$L$6/100)/366*(B1791-IF(C1791="Нет",VLOOKUP(A1791,'Aigen18-RF'!$A$2:$C$23,3,0),VLOOKUP((A1791-1),'Aigen18-RF'!$A$2:$C$23,3,0))),2)</f>
        <v>9.51</v>
      </c>
      <c r="G1791" s="43">
        <f>COUNTIF(D1792:$D$1857,365)</f>
        <v>0</v>
      </c>
      <c r="H1791" s="43">
        <f>COUNTIF(D1792:$D$1857,366)</f>
        <v>66</v>
      </c>
    </row>
    <row r="1792" spans="1:8" x14ac:dyDescent="0.25">
      <c r="A1792" s="1">
        <f>COUNTIF($C$2:C1792,"Да")</f>
        <v>19</v>
      </c>
      <c r="B1792" s="45">
        <f t="shared" ref="B1792:B1855" si="57">B1791+1</f>
        <v>46893</v>
      </c>
      <c r="C1792" s="42" t="str">
        <f>IF(ISERROR(VLOOKUP(B1792,'Aigen18-RF'!$C$3:$C$23,1,0)),"Нет","Да")</f>
        <v>Нет</v>
      </c>
      <c r="D1792" s="43">
        <f t="shared" si="56"/>
        <v>366</v>
      </c>
      <c r="E1792" s="44">
        <f>ROUND(('Все выпуски'!$L$3*'Все выпуски'!$L$6/100)/366*(B1792-IF(C1792="Нет",VLOOKUP(A1792,'Aigen18-RF'!$A$2:$C$23,3,0),VLOOKUP((A1792-1),'Aigen18-RF'!$A$2:$C$23,3,0))),2)</f>
        <v>9.6199999999999992</v>
      </c>
      <c r="G1792" s="43">
        <f>COUNTIF(D1793:$D$1857,365)</f>
        <v>0</v>
      </c>
      <c r="H1792" s="43">
        <f>COUNTIF(D1793:$D$1857,366)</f>
        <v>65</v>
      </c>
    </row>
    <row r="1793" spans="1:8" x14ac:dyDescent="0.25">
      <c r="A1793" s="1">
        <f>COUNTIF($C$2:C1793,"Да")</f>
        <v>19</v>
      </c>
      <c r="B1793" s="45">
        <f t="shared" si="57"/>
        <v>46894</v>
      </c>
      <c r="C1793" s="42" t="str">
        <f>IF(ISERROR(VLOOKUP(B1793,'Aigen18-RF'!$C$3:$C$23,1,0)),"Нет","Да")</f>
        <v>Нет</v>
      </c>
      <c r="D1793" s="43">
        <f t="shared" si="56"/>
        <v>366</v>
      </c>
      <c r="E1793" s="44">
        <f>ROUND(('Все выпуски'!$L$3*'Все выпуски'!$L$6/100)/366*(B1793-IF(C1793="Нет",VLOOKUP(A1793,'Aigen18-RF'!$A$2:$C$23,3,0),VLOOKUP((A1793-1),'Aigen18-RF'!$A$2:$C$23,3,0))),2)</f>
        <v>9.73</v>
      </c>
      <c r="G1793" s="43">
        <f>COUNTIF(D1794:$D$1857,365)</f>
        <v>0</v>
      </c>
      <c r="H1793" s="43">
        <f>COUNTIF(D1794:$D$1857,366)</f>
        <v>64</v>
      </c>
    </row>
    <row r="1794" spans="1:8" x14ac:dyDescent="0.25">
      <c r="A1794" s="1">
        <f>COUNTIF($C$2:C1794,"Да")</f>
        <v>19</v>
      </c>
      <c r="B1794" s="45">
        <f t="shared" si="57"/>
        <v>46895</v>
      </c>
      <c r="C1794" s="42" t="str">
        <f>IF(ISERROR(VLOOKUP(B1794,'Aigen18-RF'!$C$3:$C$23,1,0)),"Нет","Да")</f>
        <v>Нет</v>
      </c>
      <c r="D1794" s="43">
        <f t="shared" si="56"/>
        <v>366</v>
      </c>
      <c r="E1794" s="44">
        <f>ROUND(('Все выпуски'!$L$3*'Все выпуски'!$L$6/100)/366*(B1794-IF(C1794="Нет",VLOOKUP(A1794,'Aigen18-RF'!$A$2:$C$23,3,0),VLOOKUP((A1794-1),'Aigen18-RF'!$A$2:$C$23,3,0))),2)</f>
        <v>9.84</v>
      </c>
      <c r="G1794" s="43">
        <f>COUNTIF(D1795:$D$1857,365)</f>
        <v>0</v>
      </c>
      <c r="H1794" s="43">
        <f>COUNTIF(D1795:$D$1857,366)</f>
        <v>63</v>
      </c>
    </row>
    <row r="1795" spans="1:8" x14ac:dyDescent="0.25">
      <c r="A1795" s="1">
        <f>COUNTIF($C$2:C1795,"Да")</f>
        <v>20</v>
      </c>
      <c r="B1795" s="45">
        <f t="shared" si="57"/>
        <v>46896</v>
      </c>
      <c r="C1795" s="42" t="str">
        <f>IF(ISERROR(VLOOKUP(B1795,'Aigen18-RF'!$C$3:$C$23,1,0)),"Нет","Да")</f>
        <v>Да</v>
      </c>
      <c r="D1795" s="43">
        <f t="shared" ref="D1795:D1857" si="58">IF(MOD(YEAR(B1795),4)=0,366,365)</f>
        <v>366</v>
      </c>
      <c r="E1795" s="44">
        <f>ROUND(('Все выпуски'!$L$3*'Все выпуски'!$L$6/100)/366*(B1795-IF(C1795="Нет",VLOOKUP(A1795,'Aigen18-RF'!$A$2:$C$23,3,0),VLOOKUP((A1795-1),'Aigen18-RF'!$A$2:$C$23,3,0))),2)</f>
        <v>9.9499999999999993</v>
      </c>
      <c r="G1795" s="43">
        <f>COUNTIF(D1796:$D$1857,365)</f>
        <v>0</v>
      </c>
      <c r="H1795" s="43">
        <f>COUNTIF(D1796:$D$1857,366)</f>
        <v>62</v>
      </c>
    </row>
    <row r="1796" spans="1:8" x14ac:dyDescent="0.25">
      <c r="A1796" s="1">
        <f>COUNTIF($C$2:C1796,"Да")</f>
        <v>20</v>
      </c>
      <c r="B1796" s="45">
        <f t="shared" si="57"/>
        <v>46897</v>
      </c>
      <c r="C1796" s="42" t="str">
        <f>IF(ISERROR(VLOOKUP(B1796,'Aigen18-RF'!$C$3:$C$23,1,0)),"Нет","Да")</f>
        <v>Нет</v>
      </c>
      <c r="D1796" s="43">
        <f t="shared" si="58"/>
        <v>366</v>
      </c>
      <c r="E1796" s="44">
        <f>ROUND(('Все выпуски'!$L$3*'Все выпуски'!$L$6/100)/366*(B1796-IF(C1796="Нет",VLOOKUP(A1796,'Aigen18-RF'!$A$2:$C$23,3,0),VLOOKUP((A1796-1),'Aigen18-RF'!$A$2:$C$23,3,0))),2)</f>
        <v>0.11</v>
      </c>
      <c r="G1796" s="43">
        <f>COUNTIF(D1797:$D$1857,365)</f>
        <v>0</v>
      </c>
      <c r="H1796" s="43">
        <f>COUNTIF(D1797:$D$1857,366)</f>
        <v>61</v>
      </c>
    </row>
    <row r="1797" spans="1:8" x14ac:dyDescent="0.25">
      <c r="A1797" s="1">
        <f>COUNTIF($C$2:C1797,"Да")</f>
        <v>20</v>
      </c>
      <c r="B1797" s="45">
        <f t="shared" si="57"/>
        <v>46898</v>
      </c>
      <c r="C1797" s="42" t="str">
        <f>IF(ISERROR(VLOOKUP(B1797,'Aigen18-RF'!$C$3:$C$23,1,0)),"Нет","Да")</f>
        <v>Нет</v>
      </c>
      <c r="D1797" s="43">
        <f t="shared" si="58"/>
        <v>366</v>
      </c>
      <c r="E1797" s="44">
        <f>ROUND(('Все выпуски'!$L$3*'Все выпуски'!$L$6/100)/366*(B1797-IF(C1797="Нет",VLOOKUP(A1797,'Aigen18-RF'!$A$2:$C$23,3,0),VLOOKUP((A1797-1),'Aigen18-RF'!$A$2:$C$23,3,0))),2)</f>
        <v>0.22</v>
      </c>
      <c r="G1797" s="43">
        <f>COUNTIF(D1798:$D$1857,365)</f>
        <v>0</v>
      </c>
      <c r="H1797" s="43">
        <f>COUNTIF(D1798:$D$1857,366)</f>
        <v>60</v>
      </c>
    </row>
    <row r="1798" spans="1:8" x14ac:dyDescent="0.25">
      <c r="A1798" s="1">
        <f>COUNTIF($C$2:C1798,"Да")</f>
        <v>20</v>
      </c>
      <c r="B1798" s="45">
        <f t="shared" si="57"/>
        <v>46899</v>
      </c>
      <c r="C1798" s="42" t="str">
        <f>IF(ISERROR(VLOOKUP(B1798,'Aigen18-RF'!$C$3:$C$23,1,0)),"Нет","Да")</f>
        <v>Нет</v>
      </c>
      <c r="D1798" s="43">
        <f t="shared" si="58"/>
        <v>366</v>
      </c>
      <c r="E1798" s="44">
        <f>ROUND(('Все выпуски'!$L$3*'Все выпуски'!$L$6/100)/366*(B1798-IF(C1798="Нет",VLOOKUP(A1798,'Aigen18-RF'!$A$2:$C$23,3,0),VLOOKUP((A1798-1),'Aigen18-RF'!$A$2:$C$23,3,0))),2)</f>
        <v>0.33</v>
      </c>
      <c r="G1798" s="43">
        <f>COUNTIF(D1799:$D$1857,365)</f>
        <v>0</v>
      </c>
      <c r="H1798" s="43">
        <f>COUNTIF(D1799:$D$1857,366)</f>
        <v>59</v>
      </c>
    </row>
    <row r="1799" spans="1:8" x14ac:dyDescent="0.25">
      <c r="A1799" s="1">
        <f>COUNTIF($C$2:C1799,"Да")</f>
        <v>20</v>
      </c>
      <c r="B1799" s="45">
        <f t="shared" si="57"/>
        <v>46900</v>
      </c>
      <c r="C1799" s="42" t="str">
        <f>IF(ISERROR(VLOOKUP(B1799,'Aigen18-RF'!$C$3:$C$23,1,0)),"Нет","Да")</f>
        <v>Нет</v>
      </c>
      <c r="D1799" s="43">
        <f t="shared" si="58"/>
        <v>366</v>
      </c>
      <c r="E1799" s="44">
        <f>ROUND(('Все выпуски'!$L$3*'Все выпуски'!$L$6/100)/366*(B1799-IF(C1799="Нет",VLOOKUP(A1799,'Aigen18-RF'!$A$2:$C$23,3,0),VLOOKUP((A1799-1),'Aigen18-RF'!$A$2:$C$23,3,0))),2)</f>
        <v>0.44</v>
      </c>
      <c r="G1799" s="43">
        <f>COUNTIF(D1800:$D$1857,365)</f>
        <v>0</v>
      </c>
      <c r="H1799" s="43">
        <f>COUNTIF(D1800:$D$1857,366)</f>
        <v>58</v>
      </c>
    </row>
    <row r="1800" spans="1:8" x14ac:dyDescent="0.25">
      <c r="A1800" s="1">
        <f>COUNTIF($C$2:C1800,"Да")</f>
        <v>20</v>
      </c>
      <c r="B1800" s="45">
        <f t="shared" si="57"/>
        <v>46901</v>
      </c>
      <c r="C1800" s="42" t="str">
        <f>IF(ISERROR(VLOOKUP(B1800,'Aigen18-RF'!$C$3:$C$23,1,0)),"Нет","Да")</f>
        <v>Нет</v>
      </c>
      <c r="D1800" s="43">
        <f t="shared" si="58"/>
        <v>366</v>
      </c>
      <c r="E1800" s="44">
        <f>ROUND(('Все выпуски'!$L$3*'Все выпуски'!$L$6/100)/366*(B1800-IF(C1800="Нет",VLOOKUP(A1800,'Aigen18-RF'!$A$2:$C$23,3,0),VLOOKUP((A1800-1),'Aigen18-RF'!$A$2:$C$23,3,0))),2)</f>
        <v>0.55000000000000004</v>
      </c>
      <c r="G1800" s="43">
        <f>COUNTIF(D1801:$D$1857,365)</f>
        <v>0</v>
      </c>
      <c r="H1800" s="43">
        <f>COUNTIF(D1801:$D$1857,366)</f>
        <v>57</v>
      </c>
    </row>
    <row r="1801" spans="1:8" x14ac:dyDescent="0.25">
      <c r="A1801" s="1">
        <f>COUNTIF($C$2:C1801,"Да")</f>
        <v>20</v>
      </c>
      <c r="B1801" s="45">
        <f t="shared" si="57"/>
        <v>46902</v>
      </c>
      <c r="C1801" s="42" t="str">
        <f>IF(ISERROR(VLOOKUP(B1801,'Aigen18-RF'!$C$3:$C$23,1,0)),"Нет","Да")</f>
        <v>Нет</v>
      </c>
      <c r="D1801" s="43">
        <f t="shared" si="58"/>
        <v>366</v>
      </c>
      <c r="E1801" s="44">
        <f>ROUND(('Все выпуски'!$L$3*'Все выпуски'!$L$6/100)/366*(B1801-IF(C1801="Нет",VLOOKUP(A1801,'Aigen18-RF'!$A$2:$C$23,3,0),VLOOKUP((A1801-1),'Aigen18-RF'!$A$2:$C$23,3,0))),2)</f>
        <v>0.66</v>
      </c>
      <c r="G1801" s="43">
        <f>COUNTIF(D1802:$D$1857,365)</f>
        <v>0</v>
      </c>
      <c r="H1801" s="43">
        <f>COUNTIF(D1802:$D$1857,366)</f>
        <v>56</v>
      </c>
    </row>
    <row r="1802" spans="1:8" x14ac:dyDescent="0.25">
      <c r="A1802" s="1">
        <f>COUNTIF($C$2:C1802,"Да")</f>
        <v>20</v>
      </c>
      <c r="B1802" s="45">
        <f t="shared" si="57"/>
        <v>46903</v>
      </c>
      <c r="C1802" s="42" t="str">
        <f>IF(ISERROR(VLOOKUP(B1802,'Aigen18-RF'!$C$3:$C$23,1,0)),"Нет","Да")</f>
        <v>Нет</v>
      </c>
      <c r="D1802" s="43">
        <f t="shared" si="58"/>
        <v>366</v>
      </c>
      <c r="E1802" s="44">
        <f>ROUND(('Все выпуски'!$L$3*'Все выпуски'!$L$6/100)/366*(B1802-IF(C1802="Нет",VLOOKUP(A1802,'Aigen18-RF'!$A$2:$C$23,3,0),VLOOKUP((A1802-1),'Aigen18-RF'!$A$2:$C$23,3,0))),2)</f>
        <v>0.77</v>
      </c>
      <c r="G1802" s="43">
        <f>COUNTIF(D1803:$D$1857,365)</f>
        <v>0</v>
      </c>
      <c r="H1802" s="43">
        <f>COUNTIF(D1803:$D$1857,366)</f>
        <v>55</v>
      </c>
    </row>
    <row r="1803" spans="1:8" x14ac:dyDescent="0.25">
      <c r="A1803" s="1">
        <f>COUNTIF($C$2:C1803,"Да")</f>
        <v>20</v>
      </c>
      <c r="B1803" s="45">
        <f t="shared" si="57"/>
        <v>46904</v>
      </c>
      <c r="C1803" s="42" t="str">
        <f>IF(ISERROR(VLOOKUP(B1803,'Aigen18-RF'!$C$3:$C$23,1,0)),"Нет","Да")</f>
        <v>Нет</v>
      </c>
      <c r="D1803" s="43">
        <f t="shared" si="58"/>
        <v>366</v>
      </c>
      <c r="E1803" s="44">
        <f>ROUND(('Все выпуски'!$L$3*'Все выпуски'!$L$6/100)/366*(B1803-IF(C1803="Нет",VLOOKUP(A1803,'Aigen18-RF'!$A$2:$C$23,3,0),VLOOKUP((A1803-1),'Aigen18-RF'!$A$2:$C$23,3,0))),2)</f>
        <v>0.87</v>
      </c>
      <c r="G1803" s="43">
        <f>COUNTIF(D1804:$D$1857,365)</f>
        <v>0</v>
      </c>
      <c r="H1803" s="43">
        <f>COUNTIF(D1804:$D$1857,366)</f>
        <v>54</v>
      </c>
    </row>
    <row r="1804" spans="1:8" x14ac:dyDescent="0.25">
      <c r="A1804" s="1">
        <f>COUNTIF($C$2:C1804,"Да")</f>
        <v>20</v>
      </c>
      <c r="B1804" s="45">
        <f t="shared" si="57"/>
        <v>46905</v>
      </c>
      <c r="C1804" s="42" t="str">
        <f>IF(ISERROR(VLOOKUP(B1804,'Aigen18-RF'!$C$3:$C$23,1,0)),"Нет","Да")</f>
        <v>Нет</v>
      </c>
      <c r="D1804" s="43">
        <f t="shared" si="58"/>
        <v>366</v>
      </c>
      <c r="E1804" s="44">
        <f>ROUND(('Все выпуски'!$L$3*'Все выпуски'!$L$6/100)/366*(B1804-IF(C1804="Нет",VLOOKUP(A1804,'Aigen18-RF'!$A$2:$C$23,3,0),VLOOKUP((A1804-1),'Aigen18-RF'!$A$2:$C$23,3,0))),2)</f>
        <v>0.98</v>
      </c>
      <c r="G1804" s="43">
        <f>COUNTIF(D1805:$D$1857,365)</f>
        <v>0</v>
      </c>
      <c r="H1804" s="43">
        <f>COUNTIF(D1805:$D$1857,366)</f>
        <v>53</v>
      </c>
    </row>
    <row r="1805" spans="1:8" x14ac:dyDescent="0.25">
      <c r="A1805" s="1">
        <f>COUNTIF($C$2:C1805,"Да")</f>
        <v>20</v>
      </c>
      <c r="B1805" s="45">
        <f t="shared" si="57"/>
        <v>46906</v>
      </c>
      <c r="C1805" s="42" t="str">
        <f>IF(ISERROR(VLOOKUP(B1805,'Aigen18-RF'!$C$3:$C$23,1,0)),"Нет","Да")</f>
        <v>Нет</v>
      </c>
      <c r="D1805" s="43">
        <f t="shared" si="58"/>
        <v>366</v>
      </c>
      <c r="E1805" s="44">
        <f>ROUND(('Все выпуски'!$L$3*'Все выпуски'!$L$6/100)/366*(B1805-IF(C1805="Нет",VLOOKUP(A1805,'Aigen18-RF'!$A$2:$C$23,3,0),VLOOKUP((A1805-1),'Aigen18-RF'!$A$2:$C$23,3,0))),2)</f>
        <v>1.0900000000000001</v>
      </c>
      <c r="G1805" s="43">
        <f>COUNTIF(D1806:$D$1857,365)</f>
        <v>0</v>
      </c>
      <c r="H1805" s="43">
        <f>COUNTIF(D1806:$D$1857,366)</f>
        <v>52</v>
      </c>
    </row>
    <row r="1806" spans="1:8" x14ac:dyDescent="0.25">
      <c r="A1806" s="1">
        <f>COUNTIF($C$2:C1806,"Да")</f>
        <v>20</v>
      </c>
      <c r="B1806" s="45">
        <f t="shared" si="57"/>
        <v>46907</v>
      </c>
      <c r="C1806" s="42" t="str">
        <f>IF(ISERROR(VLOOKUP(B1806,'Aigen18-RF'!$C$3:$C$23,1,0)),"Нет","Да")</f>
        <v>Нет</v>
      </c>
      <c r="D1806" s="43">
        <f t="shared" si="58"/>
        <v>366</v>
      </c>
      <c r="E1806" s="44">
        <f>ROUND(('Все выпуски'!$L$3*'Все выпуски'!$L$6/100)/366*(B1806-IF(C1806="Нет",VLOOKUP(A1806,'Aigen18-RF'!$A$2:$C$23,3,0),VLOOKUP((A1806-1),'Aigen18-RF'!$A$2:$C$23,3,0))),2)</f>
        <v>1.2</v>
      </c>
      <c r="G1806" s="43">
        <f>COUNTIF(D1807:$D$1857,365)</f>
        <v>0</v>
      </c>
      <c r="H1806" s="43">
        <f>COUNTIF(D1807:$D$1857,366)</f>
        <v>51</v>
      </c>
    </row>
    <row r="1807" spans="1:8" x14ac:dyDescent="0.25">
      <c r="A1807" s="1">
        <f>COUNTIF($C$2:C1807,"Да")</f>
        <v>20</v>
      </c>
      <c r="B1807" s="45">
        <f t="shared" si="57"/>
        <v>46908</v>
      </c>
      <c r="C1807" s="42" t="str">
        <f>IF(ISERROR(VLOOKUP(B1807,'Aigen18-RF'!$C$3:$C$23,1,0)),"Нет","Да")</f>
        <v>Нет</v>
      </c>
      <c r="D1807" s="43">
        <f t="shared" si="58"/>
        <v>366</v>
      </c>
      <c r="E1807" s="44">
        <f>ROUND(('Все выпуски'!$L$3*'Все выпуски'!$L$6/100)/366*(B1807-IF(C1807="Нет",VLOOKUP(A1807,'Aigen18-RF'!$A$2:$C$23,3,0),VLOOKUP((A1807-1),'Aigen18-RF'!$A$2:$C$23,3,0))),2)</f>
        <v>1.31</v>
      </c>
      <c r="G1807" s="43">
        <f>COUNTIF(D1808:$D$1857,365)</f>
        <v>0</v>
      </c>
      <c r="H1807" s="43">
        <f>COUNTIF(D1808:$D$1857,366)</f>
        <v>50</v>
      </c>
    </row>
    <row r="1808" spans="1:8" x14ac:dyDescent="0.25">
      <c r="A1808" s="1">
        <f>COUNTIF($C$2:C1808,"Да")</f>
        <v>20</v>
      </c>
      <c r="B1808" s="45">
        <f t="shared" si="57"/>
        <v>46909</v>
      </c>
      <c r="C1808" s="42" t="str">
        <f>IF(ISERROR(VLOOKUP(B1808,'Aigen18-RF'!$C$3:$C$23,1,0)),"Нет","Да")</f>
        <v>Нет</v>
      </c>
      <c r="D1808" s="43">
        <f t="shared" si="58"/>
        <v>366</v>
      </c>
      <c r="E1808" s="44">
        <f>ROUND(('Все выпуски'!$L$3*'Все выпуски'!$L$6/100)/366*(B1808-IF(C1808="Нет",VLOOKUP(A1808,'Aigen18-RF'!$A$2:$C$23,3,0),VLOOKUP((A1808-1),'Aigen18-RF'!$A$2:$C$23,3,0))),2)</f>
        <v>1.42</v>
      </c>
      <c r="G1808" s="43">
        <f>COUNTIF(D1809:$D$1857,365)</f>
        <v>0</v>
      </c>
      <c r="H1808" s="43">
        <f>COUNTIF(D1809:$D$1857,366)</f>
        <v>49</v>
      </c>
    </row>
    <row r="1809" spans="1:8" x14ac:dyDescent="0.25">
      <c r="A1809" s="1">
        <f>COUNTIF($C$2:C1809,"Да")</f>
        <v>20</v>
      </c>
      <c r="B1809" s="45">
        <f t="shared" si="57"/>
        <v>46910</v>
      </c>
      <c r="C1809" s="42" t="str">
        <f>IF(ISERROR(VLOOKUP(B1809,'Aigen18-RF'!$C$3:$C$23,1,0)),"Нет","Да")</f>
        <v>Нет</v>
      </c>
      <c r="D1809" s="43">
        <f t="shared" si="58"/>
        <v>366</v>
      </c>
      <c r="E1809" s="44">
        <f>ROUND(('Все выпуски'!$L$3*'Все выпуски'!$L$6/100)/366*(B1809-IF(C1809="Нет",VLOOKUP(A1809,'Aigen18-RF'!$A$2:$C$23,3,0),VLOOKUP((A1809-1),'Aigen18-RF'!$A$2:$C$23,3,0))),2)</f>
        <v>1.53</v>
      </c>
      <c r="G1809" s="43">
        <f>COUNTIF(D1810:$D$1857,365)</f>
        <v>0</v>
      </c>
      <c r="H1809" s="43">
        <f>COUNTIF(D1810:$D$1857,366)</f>
        <v>48</v>
      </c>
    </row>
    <row r="1810" spans="1:8" x14ac:dyDescent="0.25">
      <c r="A1810" s="1">
        <f>COUNTIF($C$2:C1810,"Да")</f>
        <v>20</v>
      </c>
      <c r="B1810" s="45">
        <f t="shared" si="57"/>
        <v>46911</v>
      </c>
      <c r="C1810" s="42" t="str">
        <f>IF(ISERROR(VLOOKUP(B1810,'Aigen18-RF'!$C$3:$C$23,1,0)),"Нет","Да")</f>
        <v>Нет</v>
      </c>
      <c r="D1810" s="43">
        <f t="shared" si="58"/>
        <v>366</v>
      </c>
      <c r="E1810" s="44">
        <f>ROUND(('Все выпуски'!$L$3*'Все выпуски'!$L$6/100)/366*(B1810-IF(C1810="Нет",VLOOKUP(A1810,'Aigen18-RF'!$A$2:$C$23,3,0),VLOOKUP((A1810-1),'Aigen18-RF'!$A$2:$C$23,3,0))),2)</f>
        <v>1.64</v>
      </c>
      <c r="G1810" s="43">
        <f>COUNTIF(D1811:$D$1857,365)</f>
        <v>0</v>
      </c>
      <c r="H1810" s="43">
        <f>COUNTIF(D1811:$D$1857,366)</f>
        <v>47</v>
      </c>
    </row>
    <row r="1811" spans="1:8" x14ac:dyDescent="0.25">
      <c r="A1811" s="1">
        <f>COUNTIF($C$2:C1811,"Да")</f>
        <v>20</v>
      </c>
      <c r="B1811" s="45">
        <f t="shared" si="57"/>
        <v>46912</v>
      </c>
      <c r="C1811" s="42" t="str">
        <f>IF(ISERROR(VLOOKUP(B1811,'Aigen18-RF'!$C$3:$C$23,1,0)),"Нет","Да")</f>
        <v>Нет</v>
      </c>
      <c r="D1811" s="43">
        <f t="shared" si="58"/>
        <v>366</v>
      </c>
      <c r="E1811" s="44">
        <f>ROUND(('Все выпуски'!$L$3*'Все выпуски'!$L$6/100)/366*(B1811-IF(C1811="Нет",VLOOKUP(A1811,'Aigen18-RF'!$A$2:$C$23,3,0),VLOOKUP((A1811-1),'Aigen18-RF'!$A$2:$C$23,3,0))),2)</f>
        <v>1.75</v>
      </c>
      <c r="G1811" s="43">
        <f>COUNTIF(D1812:$D$1857,365)</f>
        <v>0</v>
      </c>
      <c r="H1811" s="43">
        <f>COUNTIF(D1812:$D$1857,366)</f>
        <v>46</v>
      </c>
    </row>
    <row r="1812" spans="1:8" x14ac:dyDescent="0.25">
      <c r="A1812" s="1">
        <f>COUNTIF($C$2:C1812,"Да")</f>
        <v>20</v>
      </c>
      <c r="B1812" s="45">
        <f t="shared" si="57"/>
        <v>46913</v>
      </c>
      <c r="C1812" s="42" t="str">
        <f>IF(ISERROR(VLOOKUP(B1812,'Aigen18-RF'!$C$3:$C$23,1,0)),"Нет","Да")</f>
        <v>Нет</v>
      </c>
      <c r="D1812" s="43">
        <f t="shared" si="58"/>
        <v>366</v>
      </c>
      <c r="E1812" s="44">
        <f>ROUND(('Все выпуски'!$L$3*'Все выпуски'!$L$6/100)/366*(B1812-IF(C1812="Нет",VLOOKUP(A1812,'Aigen18-RF'!$A$2:$C$23,3,0),VLOOKUP((A1812-1),'Aigen18-RF'!$A$2:$C$23,3,0))),2)</f>
        <v>1.86</v>
      </c>
      <c r="G1812" s="43">
        <f>COUNTIF(D1813:$D$1857,365)</f>
        <v>0</v>
      </c>
      <c r="H1812" s="43">
        <f>COUNTIF(D1813:$D$1857,366)</f>
        <v>45</v>
      </c>
    </row>
    <row r="1813" spans="1:8" x14ac:dyDescent="0.25">
      <c r="A1813" s="1">
        <f>COUNTIF($C$2:C1813,"Да")</f>
        <v>20</v>
      </c>
      <c r="B1813" s="45">
        <f t="shared" si="57"/>
        <v>46914</v>
      </c>
      <c r="C1813" s="42" t="str">
        <f>IF(ISERROR(VLOOKUP(B1813,'Aigen18-RF'!$C$3:$C$23,1,0)),"Нет","Да")</f>
        <v>Нет</v>
      </c>
      <c r="D1813" s="43">
        <f t="shared" si="58"/>
        <v>366</v>
      </c>
      <c r="E1813" s="44">
        <f>ROUND(('Все выпуски'!$L$3*'Все выпуски'!$L$6/100)/366*(B1813-IF(C1813="Нет",VLOOKUP(A1813,'Aigen18-RF'!$A$2:$C$23,3,0),VLOOKUP((A1813-1),'Aigen18-RF'!$A$2:$C$23,3,0))),2)</f>
        <v>1.97</v>
      </c>
      <c r="G1813" s="43">
        <f>COUNTIF(D1814:$D$1857,365)</f>
        <v>0</v>
      </c>
      <c r="H1813" s="43">
        <f>COUNTIF(D1814:$D$1857,366)</f>
        <v>44</v>
      </c>
    </row>
    <row r="1814" spans="1:8" x14ac:dyDescent="0.25">
      <c r="A1814" s="1">
        <f>COUNTIF($C$2:C1814,"Да")</f>
        <v>20</v>
      </c>
      <c r="B1814" s="45">
        <f t="shared" si="57"/>
        <v>46915</v>
      </c>
      <c r="C1814" s="42" t="str">
        <f>IF(ISERROR(VLOOKUP(B1814,'Aigen18-RF'!$C$3:$C$23,1,0)),"Нет","Да")</f>
        <v>Нет</v>
      </c>
      <c r="D1814" s="43">
        <f t="shared" si="58"/>
        <v>366</v>
      </c>
      <c r="E1814" s="44">
        <f>ROUND(('Все выпуски'!$L$3*'Все выпуски'!$L$6/100)/366*(B1814-IF(C1814="Нет",VLOOKUP(A1814,'Aigen18-RF'!$A$2:$C$23,3,0),VLOOKUP((A1814-1),'Aigen18-RF'!$A$2:$C$23,3,0))),2)</f>
        <v>2.08</v>
      </c>
      <c r="G1814" s="43">
        <f>COUNTIF(D1815:$D$1857,365)</f>
        <v>0</v>
      </c>
      <c r="H1814" s="43">
        <f>COUNTIF(D1815:$D$1857,366)</f>
        <v>43</v>
      </c>
    </row>
    <row r="1815" spans="1:8" x14ac:dyDescent="0.25">
      <c r="A1815" s="1">
        <f>COUNTIF($C$2:C1815,"Да")</f>
        <v>20</v>
      </c>
      <c r="B1815" s="45">
        <f t="shared" si="57"/>
        <v>46916</v>
      </c>
      <c r="C1815" s="42" t="str">
        <f>IF(ISERROR(VLOOKUP(B1815,'Aigen18-RF'!$C$3:$C$23,1,0)),"Нет","Да")</f>
        <v>Нет</v>
      </c>
      <c r="D1815" s="43">
        <f t="shared" si="58"/>
        <v>366</v>
      </c>
      <c r="E1815" s="44">
        <f>ROUND(('Все выпуски'!$L$3*'Все выпуски'!$L$6/100)/366*(B1815-IF(C1815="Нет",VLOOKUP(A1815,'Aigen18-RF'!$A$2:$C$23,3,0),VLOOKUP((A1815-1),'Aigen18-RF'!$A$2:$C$23,3,0))),2)</f>
        <v>2.19</v>
      </c>
      <c r="G1815" s="43">
        <f>COUNTIF(D1816:$D$1857,365)</f>
        <v>0</v>
      </c>
      <c r="H1815" s="43">
        <f>COUNTIF(D1816:$D$1857,366)</f>
        <v>42</v>
      </c>
    </row>
    <row r="1816" spans="1:8" x14ac:dyDescent="0.25">
      <c r="A1816" s="1">
        <f>COUNTIF($C$2:C1816,"Да")</f>
        <v>20</v>
      </c>
      <c r="B1816" s="45">
        <f t="shared" si="57"/>
        <v>46917</v>
      </c>
      <c r="C1816" s="42" t="str">
        <f>IF(ISERROR(VLOOKUP(B1816,'Aigen18-RF'!$C$3:$C$23,1,0)),"Нет","Да")</f>
        <v>Нет</v>
      </c>
      <c r="D1816" s="43">
        <f t="shared" si="58"/>
        <v>366</v>
      </c>
      <c r="E1816" s="44">
        <f>ROUND(('Все выпуски'!$L$3*'Все выпуски'!$L$6/100)/366*(B1816-IF(C1816="Нет",VLOOKUP(A1816,'Aigen18-RF'!$A$2:$C$23,3,0),VLOOKUP((A1816-1),'Aigen18-RF'!$A$2:$C$23,3,0))),2)</f>
        <v>2.2999999999999998</v>
      </c>
      <c r="G1816" s="43">
        <f>COUNTIF(D1817:$D$1857,365)</f>
        <v>0</v>
      </c>
      <c r="H1816" s="43">
        <f>COUNTIF(D1817:$D$1857,366)</f>
        <v>41</v>
      </c>
    </row>
    <row r="1817" spans="1:8" x14ac:dyDescent="0.25">
      <c r="A1817" s="1">
        <f>COUNTIF($C$2:C1817,"Да")</f>
        <v>20</v>
      </c>
      <c r="B1817" s="45">
        <f t="shared" si="57"/>
        <v>46918</v>
      </c>
      <c r="C1817" s="42" t="str">
        <f>IF(ISERROR(VLOOKUP(B1817,'Aigen18-RF'!$C$3:$C$23,1,0)),"Нет","Да")</f>
        <v>Нет</v>
      </c>
      <c r="D1817" s="43">
        <f t="shared" si="58"/>
        <v>366</v>
      </c>
      <c r="E1817" s="44">
        <f>ROUND(('Все выпуски'!$L$3*'Все выпуски'!$L$6/100)/366*(B1817-IF(C1817="Нет",VLOOKUP(A1817,'Aigen18-RF'!$A$2:$C$23,3,0),VLOOKUP((A1817-1),'Aigen18-RF'!$A$2:$C$23,3,0))),2)</f>
        <v>2.4</v>
      </c>
      <c r="G1817" s="43">
        <f>COUNTIF(D1818:$D$1857,365)</f>
        <v>0</v>
      </c>
      <c r="H1817" s="43">
        <f>COUNTIF(D1818:$D$1857,366)</f>
        <v>40</v>
      </c>
    </row>
    <row r="1818" spans="1:8" x14ac:dyDescent="0.25">
      <c r="A1818" s="1">
        <f>COUNTIF($C$2:C1818,"Да")</f>
        <v>20</v>
      </c>
      <c r="B1818" s="45">
        <f t="shared" si="57"/>
        <v>46919</v>
      </c>
      <c r="C1818" s="42" t="str">
        <f>IF(ISERROR(VLOOKUP(B1818,'Aigen18-RF'!$C$3:$C$23,1,0)),"Нет","Да")</f>
        <v>Нет</v>
      </c>
      <c r="D1818" s="43">
        <f t="shared" si="58"/>
        <v>366</v>
      </c>
      <c r="E1818" s="44">
        <f>ROUND(('Все выпуски'!$L$3*'Все выпуски'!$L$6/100)/366*(B1818-IF(C1818="Нет",VLOOKUP(A1818,'Aigen18-RF'!$A$2:$C$23,3,0),VLOOKUP((A1818-1),'Aigen18-RF'!$A$2:$C$23,3,0))),2)</f>
        <v>2.5099999999999998</v>
      </c>
      <c r="G1818" s="43">
        <f>COUNTIF(D1819:$D$1857,365)</f>
        <v>0</v>
      </c>
      <c r="H1818" s="43">
        <f>COUNTIF(D1819:$D$1857,366)</f>
        <v>39</v>
      </c>
    </row>
    <row r="1819" spans="1:8" x14ac:dyDescent="0.25">
      <c r="A1819" s="1">
        <f>COUNTIF($C$2:C1819,"Да")</f>
        <v>20</v>
      </c>
      <c r="B1819" s="45">
        <f t="shared" si="57"/>
        <v>46920</v>
      </c>
      <c r="C1819" s="42" t="str">
        <f>IF(ISERROR(VLOOKUP(B1819,'Aigen18-RF'!$C$3:$C$23,1,0)),"Нет","Да")</f>
        <v>Нет</v>
      </c>
      <c r="D1819" s="43">
        <f t="shared" si="58"/>
        <v>366</v>
      </c>
      <c r="E1819" s="44">
        <f>ROUND(('Все выпуски'!$L$3*'Все выпуски'!$L$6/100)/366*(B1819-IF(C1819="Нет",VLOOKUP(A1819,'Aigen18-RF'!$A$2:$C$23,3,0),VLOOKUP((A1819-1),'Aigen18-RF'!$A$2:$C$23,3,0))),2)</f>
        <v>2.62</v>
      </c>
      <c r="G1819" s="43">
        <f>COUNTIF(D1820:$D$1857,365)</f>
        <v>0</v>
      </c>
      <c r="H1819" s="43">
        <f>COUNTIF(D1820:$D$1857,366)</f>
        <v>38</v>
      </c>
    </row>
    <row r="1820" spans="1:8" x14ac:dyDescent="0.25">
      <c r="A1820" s="1">
        <f>COUNTIF($C$2:C1820,"Да")</f>
        <v>20</v>
      </c>
      <c r="B1820" s="45">
        <f t="shared" si="57"/>
        <v>46921</v>
      </c>
      <c r="C1820" s="42" t="str">
        <f>IF(ISERROR(VLOOKUP(B1820,'Aigen18-RF'!$C$3:$C$23,1,0)),"Нет","Да")</f>
        <v>Нет</v>
      </c>
      <c r="D1820" s="43">
        <f t="shared" si="58"/>
        <v>366</v>
      </c>
      <c r="E1820" s="44">
        <f>ROUND(('Все выпуски'!$L$3*'Все выпуски'!$L$6/100)/366*(B1820-IF(C1820="Нет",VLOOKUP(A1820,'Aigen18-RF'!$A$2:$C$23,3,0),VLOOKUP((A1820-1),'Aigen18-RF'!$A$2:$C$23,3,0))),2)</f>
        <v>2.73</v>
      </c>
      <c r="G1820" s="43">
        <f>COUNTIF(D1821:$D$1857,365)</f>
        <v>0</v>
      </c>
      <c r="H1820" s="43">
        <f>COUNTIF(D1821:$D$1857,366)</f>
        <v>37</v>
      </c>
    </row>
    <row r="1821" spans="1:8" x14ac:dyDescent="0.25">
      <c r="A1821" s="1">
        <f>COUNTIF($C$2:C1821,"Да")</f>
        <v>20</v>
      </c>
      <c r="B1821" s="45">
        <f t="shared" si="57"/>
        <v>46922</v>
      </c>
      <c r="C1821" s="42" t="str">
        <f>IF(ISERROR(VLOOKUP(B1821,'Aigen18-RF'!$C$3:$C$23,1,0)),"Нет","Да")</f>
        <v>Нет</v>
      </c>
      <c r="D1821" s="43">
        <f t="shared" si="58"/>
        <v>366</v>
      </c>
      <c r="E1821" s="44">
        <f>ROUND(('Все выпуски'!$L$3*'Все выпуски'!$L$6/100)/366*(B1821-IF(C1821="Нет",VLOOKUP(A1821,'Aigen18-RF'!$A$2:$C$23,3,0),VLOOKUP((A1821-1),'Aigen18-RF'!$A$2:$C$23,3,0))),2)</f>
        <v>2.84</v>
      </c>
      <c r="G1821" s="43">
        <f>COUNTIF(D1822:$D$1857,365)</f>
        <v>0</v>
      </c>
      <c r="H1821" s="43">
        <f>COUNTIF(D1822:$D$1857,366)</f>
        <v>36</v>
      </c>
    </row>
    <row r="1822" spans="1:8" x14ac:dyDescent="0.25">
      <c r="A1822" s="1">
        <f>COUNTIF($C$2:C1822,"Да")</f>
        <v>20</v>
      </c>
      <c r="B1822" s="45">
        <f t="shared" si="57"/>
        <v>46923</v>
      </c>
      <c r="C1822" s="42" t="str">
        <f>IF(ISERROR(VLOOKUP(B1822,'Aigen18-RF'!$C$3:$C$23,1,0)),"Нет","Да")</f>
        <v>Нет</v>
      </c>
      <c r="D1822" s="43">
        <f t="shared" si="58"/>
        <v>366</v>
      </c>
      <c r="E1822" s="44">
        <f>ROUND(('Все выпуски'!$L$3*'Все выпуски'!$L$6/100)/366*(B1822-IF(C1822="Нет",VLOOKUP(A1822,'Aigen18-RF'!$A$2:$C$23,3,0),VLOOKUP((A1822-1),'Aigen18-RF'!$A$2:$C$23,3,0))),2)</f>
        <v>2.95</v>
      </c>
      <c r="G1822" s="43">
        <f>COUNTIF(D1823:$D$1857,365)</f>
        <v>0</v>
      </c>
      <c r="H1822" s="43">
        <f>COUNTIF(D1823:$D$1857,366)</f>
        <v>35</v>
      </c>
    </row>
    <row r="1823" spans="1:8" x14ac:dyDescent="0.25">
      <c r="A1823" s="1">
        <f>COUNTIF($C$2:C1823,"Да")</f>
        <v>20</v>
      </c>
      <c r="B1823" s="45">
        <f t="shared" si="57"/>
        <v>46924</v>
      </c>
      <c r="C1823" s="42" t="str">
        <f>IF(ISERROR(VLOOKUP(B1823,'Aigen18-RF'!$C$3:$C$23,1,0)),"Нет","Да")</f>
        <v>Нет</v>
      </c>
      <c r="D1823" s="43">
        <f t="shared" si="58"/>
        <v>366</v>
      </c>
      <c r="E1823" s="44">
        <f>ROUND(('Все выпуски'!$L$3*'Все выпуски'!$L$6/100)/366*(B1823-IF(C1823="Нет",VLOOKUP(A1823,'Aigen18-RF'!$A$2:$C$23,3,0),VLOOKUP((A1823-1),'Aigen18-RF'!$A$2:$C$23,3,0))),2)</f>
        <v>3.06</v>
      </c>
      <c r="G1823" s="43">
        <f>COUNTIF(D1824:$D$1857,365)</f>
        <v>0</v>
      </c>
      <c r="H1823" s="43">
        <f>COUNTIF(D1824:$D$1857,366)</f>
        <v>34</v>
      </c>
    </row>
    <row r="1824" spans="1:8" x14ac:dyDescent="0.25">
      <c r="A1824" s="1">
        <f>COUNTIF($C$2:C1824,"Да")</f>
        <v>20</v>
      </c>
      <c r="B1824" s="45">
        <f t="shared" si="57"/>
        <v>46925</v>
      </c>
      <c r="C1824" s="42" t="str">
        <f>IF(ISERROR(VLOOKUP(B1824,'Aigen18-RF'!$C$3:$C$23,1,0)),"Нет","Да")</f>
        <v>Нет</v>
      </c>
      <c r="D1824" s="43">
        <f t="shared" si="58"/>
        <v>366</v>
      </c>
      <c r="E1824" s="44">
        <f>ROUND(('Все выпуски'!$L$3*'Все выпуски'!$L$6/100)/366*(B1824-IF(C1824="Нет",VLOOKUP(A1824,'Aigen18-RF'!$A$2:$C$23,3,0),VLOOKUP((A1824-1),'Aigen18-RF'!$A$2:$C$23,3,0))),2)</f>
        <v>3.17</v>
      </c>
      <c r="G1824" s="43">
        <f>COUNTIF(D1825:$D$1857,365)</f>
        <v>0</v>
      </c>
      <c r="H1824" s="43">
        <f>COUNTIF(D1825:$D$1857,366)</f>
        <v>33</v>
      </c>
    </row>
    <row r="1825" spans="1:8" x14ac:dyDescent="0.25">
      <c r="A1825" s="1">
        <f>COUNTIF($C$2:C1825,"Да")</f>
        <v>20</v>
      </c>
      <c r="B1825" s="45">
        <f t="shared" si="57"/>
        <v>46926</v>
      </c>
      <c r="C1825" s="42" t="str">
        <f>IF(ISERROR(VLOOKUP(B1825,'Aigen18-RF'!$C$3:$C$23,1,0)),"Нет","Да")</f>
        <v>Нет</v>
      </c>
      <c r="D1825" s="43">
        <f t="shared" si="58"/>
        <v>366</v>
      </c>
      <c r="E1825" s="44">
        <f>ROUND(('Все выпуски'!$L$3*'Все выпуски'!$L$6/100)/366*(B1825-IF(C1825="Нет",VLOOKUP(A1825,'Aigen18-RF'!$A$2:$C$23,3,0),VLOOKUP((A1825-1),'Aigen18-RF'!$A$2:$C$23,3,0))),2)</f>
        <v>3.28</v>
      </c>
      <c r="G1825" s="43">
        <f>COUNTIF(D1826:$D$1857,365)</f>
        <v>0</v>
      </c>
      <c r="H1825" s="43">
        <f>COUNTIF(D1826:$D$1857,366)</f>
        <v>32</v>
      </c>
    </row>
    <row r="1826" spans="1:8" x14ac:dyDescent="0.25">
      <c r="A1826" s="1">
        <f>COUNTIF($C$2:C1826,"Да")</f>
        <v>20</v>
      </c>
      <c r="B1826" s="45">
        <f t="shared" si="57"/>
        <v>46927</v>
      </c>
      <c r="C1826" s="42" t="str">
        <f>IF(ISERROR(VLOOKUP(B1826,'Aigen18-RF'!$C$3:$C$23,1,0)),"Нет","Да")</f>
        <v>Нет</v>
      </c>
      <c r="D1826" s="43">
        <f t="shared" si="58"/>
        <v>366</v>
      </c>
      <c r="E1826" s="44">
        <f>ROUND(('Все выпуски'!$L$3*'Все выпуски'!$L$6/100)/366*(B1826-IF(C1826="Нет",VLOOKUP(A1826,'Aigen18-RF'!$A$2:$C$23,3,0),VLOOKUP((A1826-1),'Aigen18-RF'!$A$2:$C$23,3,0))),2)</f>
        <v>3.39</v>
      </c>
      <c r="G1826" s="43">
        <f>COUNTIF(D1827:$D$1857,365)</f>
        <v>0</v>
      </c>
      <c r="H1826" s="43">
        <f>COUNTIF(D1827:$D$1857,366)</f>
        <v>31</v>
      </c>
    </row>
    <row r="1827" spans="1:8" x14ac:dyDescent="0.25">
      <c r="A1827" s="1">
        <f>COUNTIF($C$2:C1827,"Да")</f>
        <v>20</v>
      </c>
      <c r="B1827" s="45">
        <f t="shared" si="57"/>
        <v>46928</v>
      </c>
      <c r="C1827" s="42" t="str">
        <f>IF(ISERROR(VLOOKUP(B1827,'Aigen18-RF'!$C$3:$C$23,1,0)),"Нет","Да")</f>
        <v>Нет</v>
      </c>
      <c r="D1827" s="43">
        <f t="shared" si="58"/>
        <v>366</v>
      </c>
      <c r="E1827" s="44">
        <f>ROUND(('Все выпуски'!$L$3*'Все выпуски'!$L$6/100)/366*(B1827-IF(C1827="Нет",VLOOKUP(A1827,'Aigen18-RF'!$A$2:$C$23,3,0),VLOOKUP((A1827-1),'Aigen18-RF'!$A$2:$C$23,3,0))),2)</f>
        <v>3.5</v>
      </c>
      <c r="G1827" s="43">
        <f>COUNTIF(D1828:$D$1857,365)</f>
        <v>0</v>
      </c>
      <c r="H1827" s="43">
        <f>COUNTIF(D1828:$D$1857,366)</f>
        <v>30</v>
      </c>
    </row>
    <row r="1828" spans="1:8" x14ac:dyDescent="0.25">
      <c r="A1828" s="1">
        <f>COUNTIF($C$2:C1828,"Да")</f>
        <v>20</v>
      </c>
      <c r="B1828" s="45">
        <f t="shared" si="57"/>
        <v>46929</v>
      </c>
      <c r="C1828" s="42" t="str">
        <f>IF(ISERROR(VLOOKUP(B1828,'Aigen18-RF'!$C$3:$C$23,1,0)),"Нет","Да")</f>
        <v>Нет</v>
      </c>
      <c r="D1828" s="43">
        <f t="shared" si="58"/>
        <v>366</v>
      </c>
      <c r="E1828" s="44">
        <f>ROUND(('Все выпуски'!$L$3*'Все выпуски'!$L$6/100)/366*(B1828-IF(C1828="Нет",VLOOKUP(A1828,'Aigen18-RF'!$A$2:$C$23,3,0),VLOOKUP((A1828-1),'Aigen18-RF'!$A$2:$C$23,3,0))),2)</f>
        <v>3.61</v>
      </c>
      <c r="G1828" s="43">
        <f>COUNTIF(D1829:$D$1857,365)</f>
        <v>0</v>
      </c>
      <c r="H1828" s="43">
        <f>COUNTIF(D1829:$D$1857,366)</f>
        <v>29</v>
      </c>
    </row>
    <row r="1829" spans="1:8" x14ac:dyDescent="0.25">
      <c r="A1829" s="1">
        <f>COUNTIF($C$2:C1829,"Да")</f>
        <v>20</v>
      </c>
      <c r="B1829" s="45">
        <f t="shared" si="57"/>
        <v>46930</v>
      </c>
      <c r="C1829" s="42" t="str">
        <f>IF(ISERROR(VLOOKUP(B1829,'Aigen18-RF'!$C$3:$C$23,1,0)),"Нет","Да")</f>
        <v>Нет</v>
      </c>
      <c r="D1829" s="43">
        <f t="shared" si="58"/>
        <v>366</v>
      </c>
      <c r="E1829" s="44">
        <f>ROUND(('Все выпуски'!$L$3*'Все выпуски'!$L$6/100)/366*(B1829-IF(C1829="Нет",VLOOKUP(A1829,'Aigen18-RF'!$A$2:$C$23,3,0),VLOOKUP((A1829-1),'Aigen18-RF'!$A$2:$C$23,3,0))),2)</f>
        <v>3.72</v>
      </c>
      <c r="G1829" s="43">
        <f>COUNTIF(D1830:$D$1857,365)</f>
        <v>0</v>
      </c>
      <c r="H1829" s="43">
        <f>COUNTIF(D1830:$D$1857,366)</f>
        <v>28</v>
      </c>
    </row>
    <row r="1830" spans="1:8" x14ac:dyDescent="0.25">
      <c r="A1830" s="1">
        <f>COUNTIF($C$2:C1830,"Да")</f>
        <v>20</v>
      </c>
      <c r="B1830" s="45">
        <f t="shared" si="57"/>
        <v>46931</v>
      </c>
      <c r="C1830" s="42" t="str">
        <f>IF(ISERROR(VLOOKUP(B1830,'Aigen18-RF'!$C$3:$C$23,1,0)),"Нет","Да")</f>
        <v>Нет</v>
      </c>
      <c r="D1830" s="43">
        <f t="shared" si="58"/>
        <v>366</v>
      </c>
      <c r="E1830" s="44">
        <f>ROUND(('Все выпуски'!$L$3*'Все выпуски'!$L$6/100)/366*(B1830-IF(C1830="Нет",VLOOKUP(A1830,'Aigen18-RF'!$A$2:$C$23,3,0),VLOOKUP((A1830-1),'Aigen18-RF'!$A$2:$C$23,3,0))),2)</f>
        <v>3.83</v>
      </c>
      <c r="G1830" s="43">
        <f>COUNTIF(D1831:$D$1857,365)</f>
        <v>0</v>
      </c>
      <c r="H1830" s="43">
        <f>COUNTIF(D1831:$D$1857,366)</f>
        <v>27</v>
      </c>
    </row>
    <row r="1831" spans="1:8" x14ac:dyDescent="0.25">
      <c r="A1831" s="1">
        <f>COUNTIF($C$2:C1831,"Да")</f>
        <v>20</v>
      </c>
      <c r="B1831" s="45">
        <f t="shared" si="57"/>
        <v>46932</v>
      </c>
      <c r="C1831" s="42" t="str">
        <f>IF(ISERROR(VLOOKUP(B1831,'Aigen18-RF'!$C$3:$C$23,1,0)),"Нет","Да")</f>
        <v>Нет</v>
      </c>
      <c r="D1831" s="43">
        <f t="shared" si="58"/>
        <v>366</v>
      </c>
      <c r="E1831" s="44">
        <f>ROUND(('Все выпуски'!$L$3*'Все выпуски'!$L$6/100)/366*(B1831-IF(C1831="Нет",VLOOKUP(A1831,'Aigen18-RF'!$A$2:$C$23,3,0),VLOOKUP((A1831-1),'Aigen18-RF'!$A$2:$C$23,3,0))),2)</f>
        <v>3.93</v>
      </c>
      <c r="G1831" s="43">
        <f>COUNTIF(D1832:$D$1857,365)</f>
        <v>0</v>
      </c>
      <c r="H1831" s="43">
        <f>COUNTIF(D1832:$D$1857,366)</f>
        <v>26</v>
      </c>
    </row>
    <row r="1832" spans="1:8" x14ac:dyDescent="0.25">
      <c r="A1832" s="1">
        <f>COUNTIF($C$2:C1832,"Да")</f>
        <v>20</v>
      </c>
      <c r="B1832" s="45">
        <f t="shared" si="57"/>
        <v>46933</v>
      </c>
      <c r="C1832" s="42" t="str">
        <f>IF(ISERROR(VLOOKUP(B1832,'Aigen18-RF'!$C$3:$C$23,1,0)),"Нет","Да")</f>
        <v>Нет</v>
      </c>
      <c r="D1832" s="43">
        <f t="shared" si="58"/>
        <v>366</v>
      </c>
      <c r="E1832" s="44">
        <f>ROUND(('Все выпуски'!$L$3*'Все выпуски'!$L$6/100)/366*(B1832-IF(C1832="Нет",VLOOKUP(A1832,'Aigen18-RF'!$A$2:$C$23,3,0),VLOOKUP((A1832-1),'Aigen18-RF'!$A$2:$C$23,3,0))),2)</f>
        <v>4.04</v>
      </c>
      <c r="G1832" s="43">
        <f>COUNTIF(D1833:$D$1857,365)</f>
        <v>0</v>
      </c>
      <c r="H1832" s="43">
        <f>COUNTIF(D1833:$D$1857,366)</f>
        <v>25</v>
      </c>
    </row>
    <row r="1833" spans="1:8" x14ac:dyDescent="0.25">
      <c r="A1833" s="1">
        <f>COUNTIF($C$2:C1833,"Да")</f>
        <v>20</v>
      </c>
      <c r="B1833" s="45">
        <f t="shared" si="57"/>
        <v>46934</v>
      </c>
      <c r="C1833" s="42" t="str">
        <f>IF(ISERROR(VLOOKUP(B1833,'Aigen18-RF'!$C$3:$C$23,1,0)),"Нет","Да")</f>
        <v>Нет</v>
      </c>
      <c r="D1833" s="43">
        <f t="shared" si="58"/>
        <v>366</v>
      </c>
      <c r="E1833" s="44">
        <f>ROUND(('Все выпуски'!$L$3*'Все выпуски'!$L$6/100)/366*(B1833-IF(C1833="Нет",VLOOKUP(A1833,'Aigen18-RF'!$A$2:$C$23,3,0),VLOOKUP((A1833-1),'Aigen18-RF'!$A$2:$C$23,3,0))),2)</f>
        <v>4.1500000000000004</v>
      </c>
      <c r="G1833" s="43">
        <f>COUNTIF(D1834:$D$1857,365)</f>
        <v>0</v>
      </c>
      <c r="H1833" s="43">
        <f>COUNTIF(D1834:$D$1857,366)</f>
        <v>24</v>
      </c>
    </row>
    <row r="1834" spans="1:8" x14ac:dyDescent="0.25">
      <c r="A1834" s="1">
        <f>COUNTIF($C$2:C1834,"Да")</f>
        <v>20</v>
      </c>
      <c r="B1834" s="45">
        <f t="shared" si="57"/>
        <v>46935</v>
      </c>
      <c r="C1834" s="42" t="str">
        <f>IF(ISERROR(VLOOKUP(B1834,'Aigen18-RF'!$C$3:$C$23,1,0)),"Нет","Да")</f>
        <v>Нет</v>
      </c>
      <c r="D1834" s="43">
        <f t="shared" si="58"/>
        <v>366</v>
      </c>
      <c r="E1834" s="44">
        <f>ROUND(('Все выпуски'!$L$3*'Все выпуски'!$L$6/100)/366*(B1834-IF(C1834="Нет",VLOOKUP(A1834,'Aigen18-RF'!$A$2:$C$23,3,0),VLOOKUP((A1834-1),'Aigen18-RF'!$A$2:$C$23,3,0))),2)</f>
        <v>4.26</v>
      </c>
      <c r="G1834" s="43">
        <f>COUNTIF(D1835:$D$1857,365)</f>
        <v>0</v>
      </c>
      <c r="H1834" s="43">
        <f>COUNTIF(D1835:$D$1857,366)</f>
        <v>23</v>
      </c>
    </row>
    <row r="1835" spans="1:8" x14ac:dyDescent="0.25">
      <c r="A1835" s="1">
        <f>COUNTIF($C$2:C1835,"Да")</f>
        <v>20</v>
      </c>
      <c r="B1835" s="45">
        <f t="shared" si="57"/>
        <v>46936</v>
      </c>
      <c r="C1835" s="42" t="str">
        <f>IF(ISERROR(VLOOKUP(B1835,'Aigen18-RF'!$C$3:$C$23,1,0)),"Нет","Да")</f>
        <v>Нет</v>
      </c>
      <c r="D1835" s="43">
        <f t="shared" si="58"/>
        <v>366</v>
      </c>
      <c r="E1835" s="44">
        <f>ROUND(('Все выпуски'!$L$3*'Все выпуски'!$L$6/100)/366*(B1835-IF(C1835="Нет",VLOOKUP(A1835,'Aigen18-RF'!$A$2:$C$23,3,0),VLOOKUP((A1835-1),'Aigen18-RF'!$A$2:$C$23,3,0))),2)</f>
        <v>4.37</v>
      </c>
      <c r="G1835" s="43">
        <f>COUNTIF(D1836:$D$1857,365)</f>
        <v>0</v>
      </c>
      <c r="H1835" s="43">
        <f>COUNTIF(D1836:$D$1857,366)</f>
        <v>22</v>
      </c>
    </row>
    <row r="1836" spans="1:8" x14ac:dyDescent="0.25">
      <c r="A1836" s="1">
        <f>COUNTIF($C$2:C1836,"Да")</f>
        <v>20</v>
      </c>
      <c r="B1836" s="45">
        <f t="shared" si="57"/>
        <v>46937</v>
      </c>
      <c r="C1836" s="42" t="str">
        <f>IF(ISERROR(VLOOKUP(B1836,'Aigen18-RF'!$C$3:$C$23,1,0)),"Нет","Да")</f>
        <v>Нет</v>
      </c>
      <c r="D1836" s="43">
        <f t="shared" si="58"/>
        <v>366</v>
      </c>
      <c r="E1836" s="44">
        <f>ROUND(('Все выпуски'!$L$3*'Все выпуски'!$L$6/100)/366*(B1836-IF(C1836="Нет",VLOOKUP(A1836,'Aigen18-RF'!$A$2:$C$23,3,0),VLOOKUP((A1836-1),'Aigen18-RF'!$A$2:$C$23,3,0))),2)</f>
        <v>4.4800000000000004</v>
      </c>
      <c r="G1836" s="43">
        <f>COUNTIF(D1837:$D$1857,365)</f>
        <v>0</v>
      </c>
      <c r="H1836" s="43">
        <f>COUNTIF(D1837:$D$1857,366)</f>
        <v>21</v>
      </c>
    </row>
    <row r="1837" spans="1:8" x14ac:dyDescent="0.25">
      <c r="A1837" s="1">
        <f>COUNTIF($C$2:C1837,"Да")</f>
        <v>20</v>
      </c>
      <c r="B1837" s="45">
        <f t="shared" si="57"/>
        <v>46938</v>
      </c>
      <c r="C1837" s="42" t="str">
        <f>IF(ISERROR(VLOOKUP(B1837,'Aigen18-RF'!$C$3:$C$23,1,0)),"Нет","Да")</f>
        <v>Нет</v>
      </c>
      <c r="D1837" s="43">
        <f t="shared" si="58"/>
        <v>366</v>
      </c>
      <c r="E1837" s="44">
        <f>ROUND(('Все выпуски'!$L$3*'Все выпуски'!$L$6/100)/366*(B1837-IF(C1837="Нет",VLOOKUP(A1837,'Aigen18-RF'!$A$2:$C$23,3,0),VLOOKUP((A1837-1),'Aigen18-RF'!$A$2:$C$23,3,0))),2)</f>
        <v>4.59</v>
      </c>
      <c r="G1837" s="43">
        <f>COUNTIF(D1838:$D$1857,365)</f>
        <v>0</v>
      </c>
      <c r="H1837" s="43">
        <f>COUNTIF(D1838:$D$1857,366)</f>
        <v>20</v>
      </c>
    </row>
    <row r="1838" spans="1:8" x14ac:dyDescent="0.25">
      <c r="A1838" s="1">
        <f>COUNTIF($C$2:C1838,"Да")</f>
        <v>20</v>
      </c>
      <c r="B1838" s="45">
        <f t="shared" si="57"/>
        <v>46939</v>
      </c>
      <c r="C1838" s="42" t="str">
        <f>IF(ISERROR(VLOOKUP(B1838,'Aigen18-RF'!$C$3:$C$23,1,0)),"Нет","Да")</f>
        <v>Нет</v>
      </c>
      <c r="D1838" s="43">
        <f t="shared" si="58"/>
        <v>366</v>
      </c>
      <c r="E1838" s="44">
        <f>ROUND(('Все выпуски'!$L$3*'Все выпуски'!$L$6/100)/366*(B1838-IF(C1838="Нет",VLOOKUP(A1838,'Aigen18-RF'!$A$2:$C$23,3,0),VLOOKUP((A1838-1),'Aigen18-RF'!$A$2:$C$23,3,0))),2)</f>
        <v>4.7</v>
      </c>
      <c r="G1838" s="43">
        <f>COUNTIF(D1839:$D$1857,365)</f>
        <v>0</v>
      </c>
      <c r="H1838" s="43">
        <f>COUNTIF(D1839:$D$1857,366)</f>
        <v>19</v>
      </c>
    </row>
    <row r="1839" spans="1:8" x14ac:dyDescent="0.25">
      <c r="A1839" s="1">
        <f>COUNTIF($C$2:C1839,"Да")</f>
        <v>20</v>
      </c>
      <c r="B1839" s="45">
        <f t="shared" si="57"/>
        <v>46940</v>
      </c>
      <c r="C1839" s="42" t="str">
        <f>IF(ISERROR(VLOOKUP(B1839,'Aigen18-RF'!$C$3:$C$23,1,0)),"Нет","Да")</f>
        <v>Нет</v>
      </c>
      <c r="D1839" s="43">
        <f t="shared" si="58"/>
        <v>366</v>
      </c>
      <c r="E1839" s="44">
        <f>ROUND(('Все выпуски'!$L$3*'Все выпуски'!$L$6/100)/366*(B1839-IF(C1839="Нет",VLOOKUP(A1839,'Aigen18-RF'!$A$2:$C$23,3,0),VLOOKUP((A1839-1),'Aigen18-RF'!$A$2:$C$23,3,0))),2)</f>
        <v>4.8099999999999996</v>
      </c>
      <c r="G1839" s="43">
        <f>COUNTIF(D1840:$D$1857,365)</f>
        <v>0</v>
      </c>
      <c r="H1839" s="43">
        <f>COUNTIF(D1840:$D$1857,366)</f>
        <v>18</v>
      </c>
    </row>
    <row r="1840" spans="1:8" x14ac:dyDescent="0.25">
      <c r="A1840" s="1">
        <f>COUNTIF($C$2:C1840,"Да")</f>
        <v>20</v>
      </c>
      <c r="B1840" s="45">
        <f t="shared" si="57"/>
        <v>46941</v>
      </c>
      <c r="C1840" s="42" t="str">
        <f>IF(ISERROR(VLOOKUP(B1840,'Aigen18-RF'!$C$3:$C$23,1,0)),"Нет","Да")</f>
        <v>Нет</v>
      </c>
      <c r="D1840" s="43">
        <f t="shared" si="58"/>
        <v>366</v>
      </c>
      <c r="E1840" s="44">
        <f>ROUND(('Все выпуски'!$L$3*'Все выпуски'!$L$6/100)/366*(B1840-IF(C1840="Нет",VLOOKUP(A1840,'Aigen18-RF'!$A$2:$C$23,3,0),VLOOKUP((A1840-1),'Aigen18-RF'!$A$2:$C$23,3,0))),2)</f>
        <v>4.92</v>
      </c>
      <c r="G1840" s="43">
        <f>COUNTIF(D1841:$D$1857,365)</f>
        <v>0</v>
      </c>
      <c r="H1840" s="43">
        <f>COUNTIF(D1841:$D$1857,366)</f>
        <v>17</v>
      </c>
    </row>
    <row r="1841" spans="1:8" x14ac:dyDescent="0.25">
      <c r="A1841" s="1">
        <f>COUNTIF($C$2:C1841,"Да")</f>
        <v>20</v>
      </c>
      <c r="B1841" s="45">
        <f t="shared" si="57"/>
        <v>46942</v>
      </c>
      <c r="C1841" s="42" t="str">
        <f>IF(ISERROR(VLOOKUP(B1841,'Aigen18-RF'!$C$3:$C$23,1,0)),"Нет","Да")</f>
        <v>Нет</v>
      </c>
      <c r="D1841" s="43">
        <f t="shared" si="58"/>
        <v>366</v>
      </c>
      <c r="E1841" s="44">
        <f>ROUND(('Все выпуски'!$L$3*'Все выпуски'!$L$6/100)/366*(B1841-IF(C1841="Нет",VLOOKUP(A1841,'Aigen18-RF'!$A$2:$C$23,3,0),VLOOKUP((A1841-1),'Aigen18-RF'!$A$2:$C$23,3,0))),2)</f>
        <v>5.03</v>
      </c>
      <c r="G1841" s="43">
        <f>COUNTIF(D1842:$D$1857,365)</f>
        <v>0</v>
      </c>
      <c r="H1841" s="43">
        <f>COUNTIF(D1842:$D$1857,366)</f>
        <v>16</v>
      </c>
    </row>
    <row r="1842" spans="1:8" x14ac:dyDescent="0.25">
      <c r="A1842" s="1">
        <f>COUNTIF($C$2:C1842,"Да")</f>
        <v>20</v>
      </c>
      <c r="B1842" s="45">
        <f t="shared" si="57"/>
        <v>46943</v>
      </c>
      <c r="C1842" s="42" t="str">
        <f>IF(ISERROR(VLOOKUP(B1842,'Aigen18-RF'!$C$3:$C$23,1,0)),"Нет","Да")</f>
        <v>Нет</v>
      </c>
      <c r="D1842" s="43">
        <f t="shared" si="58"/>
        <v>366</v>
      </c>
      <c r="E1842" s="44">
        <f>ROUND(('Все выпуски'!$L$3*'Все выпуски'!$L$6/100)/366*(B1842-IF(C1842="Нет",VLOOKUP(A1842,'Aigen18-RF'!$A$2:$C$23,3,0),VLOOKUP((A1842-1),'Aigen18-RF'!$A$2:$C$23,3,0))),2)</f>
        <v>5.14</v>
      </c>
      <c r="G1842" s="43">
        <f>COUNTIF(D1843:$D$1857,365)</f>
        <v>0</v>
      </c>
      <c r="H1842" s="43">
        <f>COUNTIF(D1843:$D$1857,366)</f>
        <v>15</v>
      </c>
    </row>
    <row r="1843" spans="1:8" x14ac:dyDescent="0.25">
      <c r="A1843" s="1">
        <f>COUNTIF($C$2:C1843,"Да")</f>
        <v>20</v>
      </c>
      <c r="B1843" s="45">
        <f t="shared" si="57"/>
        <v>46944</v>
      </c>
      <c r="C1843" s="42" t="str">
        <f>IF(ISERROR(VLOOKUP(B1843,'Aigen18-RF'!$C$3:$C$23,1,0)),"Нет","Да")</f>
        <v>Нет</v>
      </c>
      <c r="D1843" s="43">
        <f t="shared" si="58"/>
        <v>366</v>
      </c>
      <c r="E1843" s="44">
        <f>ROUND(('Все выпуски'!$L$3*'Все выпуски'!$L$6/100)/366*(B1843-IF(C1843="Нет",VLOOKUP(A1843,'Aigen18-RF'!$A$2:$C$23,3,0),VLOOKUP((A1843-1),'Aigen18-RF'!$A$2:$C$23,3,0))),2)</f>
        <v>5.25</v>
      </c>
      <c r="G1843" s="43">
        <f>COUNTIF(D1844:$D$1857,365)</f>
        <v>0</v>
      </c>
      <c r="H1843" s="43">
        <f>COUNTIF(D1844:$D$1857,366)</f>
        <v>14</v>
      </c>
    </row>
    <row r="1844" spans="1:8" x14ac:dyDescent="0.25">
      <c r="A1844" s="1">
        <f>COUNTIF($C$2:C1844,"Да")</f>
        <v>20</v>
      </c>
      <c r="B1844" s="45">
        <f t="shared" si="57"/>
        <v>46945</v>
      </c>
      <c r="C1844" s="42" t="str">
        <f>IF(ISERROR(VLOOKUP(B1844,'Aigen18-RF'!$C$3:$C$23,1,0)),"Нет","Да")</f>
        <v>Нет</v>
      </c>
      <c r="D1844" s="43">
        <f t="shared" si="58"/>
        <v>366</v>
      </c>
      <c r="E1844" s="44">
        <f>ROUND(('Все выпуски'!$L$3*'Все выпуски'!$L$6/100)/366*(B1844-IF(C1844="Нет",VLOOKUP(A1844,'Aigen18-RF'!$A$2:$C$23,3,0),VLOOKUP((A1844-1),'Aigen18-RF'!$A$2:$C$23,3,0))),2)</f>
        <v>5.36</v>
      </c>
      <c r="G1844" s="43">
        <f>COUNTIF(D1845:$D$1857,365)</f>
        <v>0</v>
      </c>
      <c r="H1844" s="43">
        <f>COUNTIF(D1845:$D$1857,366)</f>
        <v>13</v>
      </c>
    </row>
    <row r="1845" spans="1:8" x14ac:dyDescent="0.25">
      <c r="A1845" s="1">
        <f>COUNTIF($C$2:C1845,"Да")</f>
        <v>20</v>
      </c>
      <c r="B1845" s="45">
        <f t="shared" si="57"/>
        <v>46946</v>
      </c>
      <c r="C1845" s="42" t="str">
        <f>IF(ISERROR(VLOOKUP(B1845,'Aigen18-RF'!$C$3:$C$23,1,0)),"Нет","Да")</f>
        <v>Нет</v>
      </c>
      <c r="D1845" s="43">
        <f t="shared" si="58"/>
        <v>366</v>
      </c>
      <c r="E1845" s="44">
        <f>ROUND(('Все выпуски'!$L$3*'Все выпуски'!$L$6/100)/366*(B1845-IF(C1845="Нет",VLOOKUP(A1845,'Aigen18-RF'!$A$2:$C$23,3,0),VLOOKUP((A1845-1),'Aigen18-RF'!$A$2:$C$23,3,0))),2)</f>
        <v>5.46</v>
      </c>
      <c r="G1845" s="43">
        <f>COUNTIF(D1846:$D$1857,365)</f>
        <v>0</v>
      </c>
      <c r="H1845" s="43">
        <f>COUNTIF(D1846:$D$1857,366)</f>
        <v>12</v>
      </c>
    </row>
    <row r="1846" spans="1:8" x14ac:dyDescent="0.25">
      <c r="A1846" s="1">
        <f>COUNTIF($C$2:C1846,"Да")</f>
        <v>20</v>
      </c>
      <c r="B1846" s="45">
        <f t="shared" si="57"/>
        <v>46947</v>
      </c>
      <c r="C1846" s="42" t="str">
        <f>IF(ISERROR(VLOOKUP(B1846,'Aigen18-RF'!$C$3:$C$23,1,0)),"Нет","Да")</f>
        <v>Нет</v>
      </c>
      <c r="D1846" s="43">
        <f t="shared" si="58"/>
        <v>366</v>
      </c>
      <c r="E1846" s="44">
        <f>ROUND(('Все выпуски'!$L$3*'Все выпуски'!$L$6/100)/366*(B1846-IF(C1846="Нет",VLOOKUP(A1846,'Aigen18-RF'!$A$2:$C$23,3,0),VLOOKUP((A1846-1),'Aigen18-RF'!$A$2:$C$23,3,0))),2)</f>
        <v>5.57</v>
      </c>
      <c r="G1846" s="43">
        <f>COUNTIF(D1847:$D$1857,365)</f>
        <v>0</v>
      </c>
      <c r="H1846" s="43">
        <f>COUNTIF(D1847:$D$1857,366)</f>
        <v>11</v>
      </c>
    </row>
    <row r="1847" spans="1:8" x14ac:dyDescent="0.25">
      <c r="A1847" s="1">
        <f>COUNTIF($C$2:C1847,"Да")</f>
        <v>20</v>
      </c>
      <c r="B1847" s="45">
        <f t="shared" si="57"/>
        <v>46948</v>
      </c>
      <c r="C1847" s="42" t="str">
        <f>IF(ISERROR(VLOOKUP(B1847,'Aigen18-RF'!$C$3:$C$23,1,0)),"Нет","Да")</f>
        <v>Нет</v>
      </c>
      <c r="D1847" s="43">
        <f t="shared" si="58"/>
        <v>366</v>
      </c>
      <c r="E1847" s="44">
        <f>ROUND(('Все выпуски'!$L$3*'Все выпуски'!$L$6/100)/366*(B1847-IF(C1847="Нет",VLOOKUP(A1847,'Aigen18-RF'!$A$2:$C$23,3,0),VLOOKUP((A1847-1),'Aigen18-RF'!$A$2:$C$23,3,0))),2)</f>
        <v>5.68</v>
      </c>
      <c r="G1847" s="43">
        <f>COUNTIF(D1848:$D$1857,365)</f>
        <v>0</v>
      </c>
      <c r="H1847" s="43">
        <f>COUNTIF(D1848:$D$1857,366)</f>
        <v>10</v>
      </c>
    </row>
    <row r="1848" spans="1:8" x14ac:dyDescent="0.25">
      <c r="A1848" s="1">
        <f>COUNTIF($C$2:C1848,"Да")</f>
        <v>20</v>
      </c>
      <c r="B1848" s="45">
        <f t="shared" si="57"/>
        <v>46949</v>
      </c>
      <c r="C1848" s="42" t="str">
        <f>IF(ISERROR(VLOOKUP(B1848,'Aigen18-RF'!$C$3:$C$23,1,0)),"Нет","Да")</f>
        <v>Нет</v>
      </c>
      <c r="D1848" s="43">
        <f t="shared" si="58"/>
        <v>366</v>
      </c>
      <c r="E1848" s="44">
        <f>ROUND(('Все выпуски'!$L$3*'Все выпуски'!$L$6/100)/366*(B1848-IF(C1848="Нет",VLOOKUP(A1848,'Aigen18-RF'!$A$2:$C$23,3,0),VLOOKUP((A1848-1),'Aigen18-RF'!$A$2:$C$23,3,0))),2)</f>
        <v>5.79</v>
      </c>
      <c r="G1848" s="43">
        <f>COUNTIF(D1849:$D$1857,365)</f>
        <v>0</v>
      </c>
      <c r="H1848" s="43">
        <f>COUNTIF(D1849:$D$1857,366)</f>
        <v>9</v>
      </c>
    </row>
    <row r="1849" spans="1:8" x14ac:dyDescent="0.25">
      <c r="A1849" s="1">
        <f>COUNTIF($C$2:C1849,"Да")</f>
        <v>20</v>
      </c>
      <c r="B1849" s="45">
        <f t="shared" si="57"/>
        <v>46950</v>
      </c>
      <c r="C1849" s="42" t="str">
        <f>IF(ISERROR(VLOOKUP(B1849,'Aigen18-RF'!$C$3:$C$23,1,0)),"Нет","Да")</f>
        <v>Нет</v>
      </c>
      <c r="D1849" s="43">
        <f t="shared" si="58"/>
        <v>366</v>
      </c>
      <c r="E1849" s="44">
        <f>ROUND(('Все выпуски'!$L$3*'Все выпуски'!$L$6/100)/366*(B1849-IF(C1849="Нет",VLOOKUP(A1849,'Aigen18-RF'!$A$2:$C$23,3,0),VLOOKUP((A1849-1),'Aigen18-RF'!$A$2:$C$23,3,0))),2)</f>
        <v>5.9</v>
      </c>
      <c r="G1849" s="43">
        <f>COUNTIF(D1850:$D$1857,365)</f>
        <v>0</v>
      </c>
      <c r="H1849" s="43">
        <f>COUNTIF(D1850:$D$1857,366)</f>
        <v>8</v>
      </c>
    </row>
    <row r="1850" spans="1:8" x14ac:dyDescent="0.25">
      <c r="A1850" s="1">
        <f>COUNTIF($C$2:C1850,"Да")</f>
        <v>20</v>
      </c>
      <c r="B1850" s="45">
        <f t="shared" si="57"/>
        <v>46951</v>
      </c>
      <c r="C1850" s="42" t="str">
        <f>IF(ISERROR(VLOOKUP(B1850,'Aigen18-RF'!$C$3:$C$23,1,0)),"Нет","Да")</f>
        <v>Нет</v>
      </c>
      <c r="D1850" s="43">
        <f t="shared" si="58"/>
        <v>366</v>
      </c>
      <c r="E1850" s="44">
        <f>ROUND(('Все выпуски'!$L$3*'Все выпуски'!$L$6/100)/366*(B1850-IF(C1850="Нет",VLOOKUP(A1850,'Aigen18-RF'!$A$2:$C$23,3,0),VLOOKUP((A1850-1),'Aigen18-RF'!$A$2:$C$23,3,0))),2)</f>
        <v>6.01</v>
      </c>
      <c r="G1850" s="43">
        <f>COUNTIF(D1851:$D$1857,365)</f>
        <v>0</v>
      </c>
      <c r="H1850" s="43">
        <f>COUNTIF(D1851:$D$1857,366)</f>
        <v>7</v>
      </c>
    </row>
    <row r="1851" spans="1:8" x14ac:dyDescent="0.25">
      <c r="A1851" s="1">
        <f>COUNTIF($C$2:C1851,"Да")</f>
        <v>20</v>
      </c>
      <c r="B1851" s="45">
        <f t="shared" si="57"/>
        <v>46952</v>
      </c>
      <c r="C1851" s="42" t="str">
        <f>IF(ISERROR(VLOOKUP(B1851,'Aigen18-RF'!$C$3:$C$23,1,0)),"Нет","Да")</f>
        <v>Нет</v>
      </c>
      <c r="D1851" s="43">
        <f t="shared" si="58"/>
        <v>366</v>
      </c>
      <c r="E1851" s="44">
        <f>ROUND(('Все выпуски'!$L$3*'Все выпуски'!$L$6/100)/366*(B1851-IF(C1851="Нет",VLOOKUP(A1851,'Aigen18-RF'!$A$2:$C$23,3,0),VLOOKUP((A1851-1),'Aigen18-RF'!$A$2:$C$23,3,0))),2)</f>
        <v>6.12</v>
      </c>
      <c r="G1851" s="43">
        <f>COUNTIF(D1852:$D$1857,365)</f>
        <v>0</v>
      </c>
      <c r="H1851" s="43">
        <f>COUNTIF(D1852:$D$1857,366)</f>
        <v>6</v>
      </c>
    </row>
    <row r="1852" spans="1:8" x14ac:dyDescent="0.25">
      <c r="A1852" s="1">
        <f>COUNTIF($C$2:C1852,"Да")</f>
        <v>20</v>
      </c>
      <c r="B1852" s="45">
        <f t="shared" si="57"/>
        <v>46953</v>
      </c>
      <c r="C1852" s="42" t="str">
        <f>IF(ISERROR(VLOOKUP(B1852,'Aigen18-RF'!$C$3:$C$23,1,0)),"Нет","Да")</f>
        <v>Нет</v>
      </c>
      <c r="D1852" s="43">
        <f t="shared" si="58"/>
        <v>366</v>
      </c>
      <c r="E1852" s="44">
        <f>ROUND(('Все выпуски'!$L$3*'Все выпуски'!$L$6/100)/366*(B1852-IF(C1852="Нет",VLOOKUP(A1852,'Aigen18-RF'!$A$2:$C$23,3,0),VLOOKUP((A1852-1),'Aigen18-RF'!$A$2:$C$23,3,0))),2)</f>
        <v>6.23</v>
      </c>
      <c r="G1852" s="43">
        <f>COUNTIF(D1853:$D$1857,365)</f>
        <v>0</v>
      </c>
      <c r="H1852" s="43">
        <f>COUNTIF(D1853:$D$1857,366)</f>
        <v>5</v>
      </c>
    </row>
    <row r="1853" spans="1:8" x14ac:dyDescent="0.25">
      <c r="A1853" s="1">
        <f>COUNTIF($C$2:C1853,"Да")</f>
        <v>20</v>
      </c>
      <c r="B1853" s="45">
        <f t="shared" si="57"/>
        <v>46954</v>
      </c>
      <c r="C1853" s="42" t="str">
        <f>IF(ISERROR(VLOOKUP(B1853,'Aigen18-RF'!$C$3:$C$23,1,0)),"Нет","Да")</f>
        <v>Нет</v>
      </c>
      <c r="D1853" s="43">
        <f t="shared" si="58"/>
        <v>366</v>
      </c>
      <c r="E1853" s="44">
        <f>ROUND(('Все выпуски'!$L$3*'Все выпуски'!$L$6/100)/366*(B1853-IF(C1853="Нет",VLOOKUP(A1853,'Aigen18-RF'!$A$2:$C$23,3,0),VLOOKUP((A1853-1),'Aigen18-RF'!$A$2:$C$23,3,0))),2)</f>
        <v>6.34</v>
      </c>
      <c r="G1853" s="43">
        <f>COUNTIF(D1854:$D$1857,365)</f>
        <v>0</v>
      </c>
      <c r="H1853" s="43">
        <f>COUNTIF(D1854:$D$1857,366)</f>
        <v>4</v>
      </c>
    </row>
    <row r="1854" spans="1:8" x14ac:dyDescent="0.25">
      <c r="A1854" s="1">
        <f>COUNTIF($C$2:C1854,"Да")</f>
        <v>20</v>
      </c>
      <c r="B1854" s="45">
        <f t="shared" si="57"/>
        <v>46955</v>
      </c>
      <c r="C1854" s="42" t="str">
        <f>IF(ISERROR(VLOOKUP(B1854,'Aigen18-RF'!$C$3:$C$23,1,0)),"Нет","Да")</f>
        <v>Нет</v>
      </c>
      <c r="D1854" s="43">
        <f t="shared" si="58"/>
        <v>366</v>
      </c>
      <c r="E1854" s="44">
        <f>ROUND(('Все выпуски'!$L$3*'Все выпуски'!$L$6/100)/366*(B1854-IF(C1854="Нет",VLOOKUP(A1854,'Aigen18-RF'!$A$2:$C$23,3,0),VLOOKUP((A1854-1),'Aigen18-RF'!$A$2:$C$23,3,0))),2)</f>
        <v>6.45</v>
      </c>
      <c r="G1854" s="43">
        <f>COUNTIF(D1855:$D$1857,365)</f>
        <v>0</v>
      </c>
      <c r="H1854" s="43">
        <f>COUNTIF(D1855:$D$1857,366)</f>
        <v>3</v>
      </c>
    </row>
    <row r="1855" spans="1:8" x14ac:dyDescent="0.25">
      <c r="A1855" s="1">
        <f>COUNTIF($C$2:C1855,"Да")</f>
        <v>20</v>
      </c>
      <c r="B1855" s="45">
        <f t="shared" si="57"/>
        <v>46956</v>
      </c>
      <c r="C1855" s="42" t="str">
        <f>IF(ISERROR(VLOOKUP(B1855,'Aigen18-RF'!$C$3:$C$23,1,0)),"Нет","Да")</f>
        <v>Нет</v>
      </c>
      <c r="D1855" s="43">
        <f t="shared" si="58"/>
        <v>366</v>
      </c>
      <c r="E1855" s="44">
        <f>ROUND(('Все выпуски'!$L$3*'Все выпуски'!$L$6/100)/366*(B1855-IF(C1855="Нет",VLOOKUP(A1855,'Aigen18-RF'!$A$2:$C$23,3,0),VLOOKUP((A1855-1),'Aigen18-RF'!$A$2:$C$23,3,0))),2)</f>
        <v>6.56</v>
      </c>
      <c r="G1855" s="43">
        <f>COUNTIF(D1856:$D$1857,365)</f>
        <v>0</v>
      </c>
      <c r="H1855" s="43">
        <f>COUNTIF(D1856:$D$1857,366)</f>
        <v>2</v>
      </c>
    </row>
    <row r="1856" spans="1:8" x14ac:dyDescent="0.25">
      <c r="A1856" s="1">
        <f>COUNTIF($C$2:C1856,"Да")</f>
        <v>20</v>
      </c>
      <c r="B1856" s="45">
        <f t="shared" ref="B1856:B1857" si="59">B1855+1</f>
        <v>46957</v>
      </c>
      <c r="C1856" s="42" t="str">
        <f>IF(ISERROR(VLOOKUP(B1856,'Aigen18-RF'!$C$3:$C$23,1,0)),"Нет","Да")</f>
        <v>Нет</v>
      </c>
      <c r="D1856" s="43">
        <f t="shared" si="58"/>
        <v>366</v>
      </c>
      <c r="E1856" s="44">
        <f>ROUND(('Все выпуски'!$L$3*'Все выпуски'!$L$6/100)/366*(B1856-IF(C1856="Нет",VLOOKUP(A1856,'Aigen18-RF'!$A$2:$C$23,3,0),VLOOKUP((A1856-1),'Aigen18-RF'!$A$2:$C$23,3,0))),2)</f>
        <v>6.67</v>
      </c>
      <c r="G1856" s="43">
        <f>COUNTIF(D1857:$D$1857,365)</f>
        <v>0</v>
      </c>
      <c r="H1856" s="43">
        <f>COUNTIF(D1857:$D$1857,366)</f>
        <v>1</v>
      </c>
    </row>
    <row r="1857" spans="1:5" x14ac:dyDescent="0.25">
      <c r="A1857" s="1">
        <f>COUNTIF($C$2:C1857,"Да")</f>
        <v>21</v>
      </c>
      <c r="B1857" s="45">
        <f t="shared" si="59"/>
        <v>46958</v>
      </c>
      <c r="C1857" s="42" t="str">
        <f>IF(ISERROR(VLOOKUP(B1857,'Aigen18-RF'!$C$3:$C$23,1,0)),"Нет","Да")</f>
        <v>Да</v>
      </c>
      <c r="D1857" s="43">
        <f t="shared" si="58"/>
        <v>366</v>
      </c>
      <c r="E1857" s="44">
        <f>ROUND(('Все выпуски'!$L$3*'Все выпуски'!$L$6/100)/366*(B1857-IF(C1857="Нет",VLOOKUP(A1857,'Aigen18-RF'!$A$2:$C$23,3,0),VLOOKUP((A1857-1),'Aigen18-RF'!$A$2:$C$23,3,0))),2)</f>
        <v>6.78</v>
      </c>
    </row>
    <row r="1858" spans="1:5" x14ac:dyDescent="0.25">
      <c r="B1858" s="45"/>
    </row>
    <row r="1859" spans="1:5" x14ac:dyDescent="0.25">
      <c r="B1859" s="45"/>
    </row>
    <row r="1860" spans="1:5" x14ac:dyDescent="0.25">
      <c r="B1860" s="45"/>
    </row>
    <row r="1861" spans="1:5" x14ac:dyDescent="0.25">
      <c r="B1861" s="45"/>
    </row>
    <row r="1862" spans="1:5" x14ac:dyDescent="0.25">
      <c r="B1862" s="45"/>
    </row>
    <row r="1863" spans="1:5" x14ac:dyDescent="0.25">
      <c r="B1863" s="45"/>
    </row>
    <row r="1864" spans="1:5" x14ac:dyDescent="0.25">
      <c r="B1864" s="45"/>
    </row>
    <row r="1865" spans="1:5" x14ac:dyDescent="0.25">
      <c r="B1865" s="45"/>
    </row>
    <row r="1866" spans="1:5" x14ac:dyDescent="0.25">
      <c r="B1866" s="45"/>
    </row>
    <row r="1867" spans="1:5" x14ac:dyDescent="0.25">
      <c r="B1867" s="45"/>
    </row>
    <row r="1868" spans="1:5" x14ac:dyDescent="0.25">
      <c r="B1868" s="45"/>
    </row>
    <row r="1869" spans="1:5" x14ac:dyDescent="0.25">
      <c r="B1869" s="45"/>
    </row>
    <row r="1870" spans="1:5" x14ac:dyDescent="0.25">
      <c r="B1870" s="45"/>
    </row>
    <row r="1871" spans="1:5" x14ac:dyDescent="0.25">
      <c r="B1871" s="45"/>
    </row>
    <row r="1872" spans="1:5" x14ac:dyDescent="0.25">
      <c r="B1872" s="45"/>
    </row>
    <row r="1873" spans="2:2" x14ac:dyDescent="0.25">
      <c r="B1873" s="45"/>
    </row>
    <row r="1874" spans="2:2" x14ac:dyDescent="0.25">
      <c r="B1874" s="45"/>
    </row>
    <row r="1875" spans="2:2" x14ac:dyDescent="0.25">
      <c r="B1875" s="45"/>
    </row>
    <row r="1876" spans="2:2" x14ac:dyDescent="0.25">
      <c r="B1876" s="45"/>
    </row>
    <row r="1877" spans="2:2" x14ac:dyDescent="0.25">
      <c r="B1877" s="45"/>
    </row>
    <row r="1878" spans="2:2" x14ac:dyDescent="0.25">
      <c r="B1878" s="45"/>
    </row>
    <row r="1879" spans="2:2" x14ac:dyDescent="0.25">
      <c r="B1879" s="45"/>
    </row>
    <row r="1880" spans="2:2" x14ac:dyDescent="0.25">
      <c r="B1880" s="45"/>
    </row>
    <row r="1881" spans="2:2" x14ac:dyDescent="0.25">
      <c r="B1881" s="45"/>
    </row>
    <row r="1882" spans="2:2" x14ac:dyDescent="0.25">
      <c r="B1882" s="45"/>
    </row>
    <row r="1883" spans="2:2" x14ac:dyDescent="0.25">
      <c r="B1883" s="45"/>
    </row>
    <row r="1884" spans="2:2" x14ac:dyDescent="0.25">
      <c r="B1884" s="45"/>
    </row>
    <row r="1885" spans="2:2" x14ac:dyDescent="0.25">
      <c r="B1885" s="45"/>
    </row>
    <row r="1886" spans="2:2" x14ac:dyDescent="0.25">
      <c r="B1886" s="45"/>
    </row>
    <row r="1887" spans="2:2" x14ac:dyDescent="0.25">
      <c r="B1887" s="45"/>
    </row>
    <row r="1888" spans="2:2" x14ac:dyDescent="0.25">
      <c r="B1888" s="45"/>
    </row>
    <row r="1889" spans="2:2" x14ac:dyDescent="0.25">
      <c r="B1889" s="45"/>
    </row>
    <row r="1890" spans="2:2" x14ac:dyDescent="0.25">
      <c r="B1890" s="45"/>
    </row>
    <row r="1891" spans="2:2" x14ac:dyDescent="0.25">
      <c r="B1891" s="45"/>
    </row>
    <row r="1892" spans="2:2" x14ac:dyDescent="0.25">
      <c r="B1892" s="45"/>
    </row>
    <row r="1893" spans="2:2" x14ac:dyDescent="0.25">
      <c r="B1893" s="45"/>
    </row>
    <row r="1894" spans="2:2" x14ac:dyDescent="0.25">
      <c r="B1894" s="45"/>
    </row>
    <row r="1895" spans="2:2" x14ac:dyDescent="0.25">
      <c r="B1895" s="45"/>
    </row>
    <row r="1896" spans="2:2" x14ac:dyDescent="0.25">
      <c r="B1896" s="45"/>
    </row>
    <row r="1897" spans="2:2" x14ac:dyDescent="0.25">
      <c r="B1897" s="45"/>
    </row>
    <row r="1898" spans="2:2" x14ac:dyDescent="0.25">
      <c r="B1898" s="45"/>
    </row>
    <row r="1899" spans="2:2" x14ac:dyDescent="0.25">
      <c r="B1899" s="45"/>
    </row>
    <row r="1900" spans="2:2" x14ac:dyDescent="0.25">
      <c r="B1900" s="45"/>
    </row>
    <row r="1901" spans="2:2" x14ac:dyDescent="0.25">
      <c r="B1901" s="45"/>
    </row>
    <row r="1902" spans="2:2" x14ac:dyDescent="0.25">
      <c r="B1902" s="45"/>
    </row>
    <row r="1903" spans="2:2" x14ac:dyDescent="0.25">
      <c r="B1903" s="45"/>
    </row>
    <row r="1904" spans="2:2" x14ac:dyDescent="0.25">
      <c r="B1904" s="45"/>
    </row>
    <row r="1905" spans="2:2" x14ac:dyDescent="0.25">
      <c r="B1905" s="45"/>
    </row>
    <row r="1906" spans="2:2" x14ac:dyDescent="0.25">
      <c r="B1906" s="45"/>
    </row>
    <row r="1907" spans="2:2" x14ac:dyDescent="0.25">
      <c r="B1907" s="45"/>
    </row>
    <row r="1908" spans="2:2" x14ac:dyDescent="0.25">
      <c r="B1908" s="45"/>
    </row>
    <row r="1909" spans="2:2" x14ac:dyDescent="0.25">
      <c r="B1909" s="45"/>
    </row>
    <row r="1910" spans="2:2" x14ac:dyDescent="0.25">
      <c r="B1910" s="45"/>
    </row>
    <row r="1911" spans="2:2" x14ac:dyDescent="0.25">
      <c r="B1911" s="45"/>
    </row>
    <row r="1912" spans="2:2" x14ac:dyDescent="0.25">
      <c r="B1912" s="45"/>
    </row>
    <row r="1913" spans="2:2" x14ac:dyDescent="0.25">
      <c r="B1913" s="45"/>
    </row>
    <row r="1914" spans="2:2" x14ac:dyDescent="0.25">
      <c r="B1914" s="45"/>
    </row>
    <row r="1915" spans="2:2" x14ac:dyDescent="0.25">
      <c r="B1915" s="45"/>
    </row>
    <row r="1916" spans="2:2" x14ac:dyDescent="0.25">
      <c r="B1916" s="45"/>
    </row>
    <row r="1917" spans="2:2" x14ac:dyDescent="0.25">
      <c r="B1917" s="45"/>
    </row>
    <row r="1918" spans="2:2" x14ac:dyDescent="0.25">
      <c r="B1918" s="45"/>
    </row>
    <row r="1919" spans="2:2" x14ac:dyDescent="0.25">
      <c r="B1919" s="45"/>
    </row>
    <row r="1920" spans="2:2" x14ac:dyDescent="0.25">
      <c r="B1920" s="45"/>
    </row>
    <row r="1921" spans="2:2" x14ac:dyDescent="0.25">
      <c r="B1921" s="45"/>
    </row>
    <row r="1922" spans="2:2" x14ac:dyDescent="0.25">
      <c r="B1922" s="45"/>
    </row>
    <row r="1923" spans="2:2" x14ac:dyDescent="0.25">
      <c r="B1923" s="45"/>
    </row>
    <row r="1924" spans="2:2" x14ac:dyDescent="0.25">
      <c r="B1924" s="45"/>
    </row>
    <row r="1925" spans="2:2" x14ac:dyDescent="0.25">
      <c r="B1925" s="45"/>
    </row>
    <row r="1926" spans="2:2" x14ac:dyDescent="0.25">
      <c r="B1926" s="45"/>
    </row>
    <row r="1927" spans="2:2" x14ac:dyDescent="0.25">
      <c r="B1927" s="45"/>
    </row>
    <row r="1928" spans="2:2" x14ac:dyDescent="0.25">
      <c r="B1928" s="45"/>
    </row>
    <row r="1929" spans="2:2" x14ac:dyDescent="0.25">
      <c r="B1929" s="45"/>
    </row>
  </sheetData>
  <sheetProtection algorithmName="SHA-512" hashValue="Zs+brBikYW8fKWjx1I1w5rZ2MaPuH70Ec5TZPZIqWaK0PHblgg6xTnQGgbCgq7G2tOnv/j+AjNnSzhokNqSDmA==" saltValue="PubUaji5V3BGCsRZQ03AEg==" spinCount="100000" sheet="1" objects="1" scenarios="1" selectLockedCells="1" selectUnlockedCells="1"/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D1D7CF-65D7-4012-A03C-1026ABA8246C}">
  <sheetPr codeName="Лист20"/>
  <dimension ref="A1:I863"/>
  <sheetViews>
    <sheetView showGridLines="0" workbookViewId="0"/>
  </sheetViews>
  <sheetFormatPr defaultRowHeight="15" x14ac:dyDescent="0.25"/>
  <cols>
    <col min="1" max="1" width="12.5703125" style="1" bestFit="1" customWidth="1"/>
    <col min="2" max="2" width="13.42578125" style="1" bestFit="1" customWidth="1"/>
    <col min="3" max="4" width="13.28515625" style="1" bestFit="1" customWidth="1"/>
    <col min="5" max="5" width="11.140625" style="1" bestFit="1" customWidth="1"/>
    <col min="6" max="6" width="22.28515625" style="1" bestFit="1" customWidth="1"/>
    <col min="7" max="16384" width="9.140625" style="1"/>
  </cols>
  <sheetData>
    <row r="1" spans="1:9" ht="30" x14ac:dyDescent="0.25">
      <c r="A1" s="35" t="s">
        <v>12</v>
      </c>
      <c r="B1" s="35" t="s">
        <v>6</v>
      </c>
      <c r="C1" s="35" t="s">
        <v>10</v>
      </c>
      <c r="D1" s="35" t="s">
        <v>11</v>
      </c>
      <c r="E1" s="35" t="s">
        <v>7</v>
      </c>
      <c r="F1" s="35" t="s">
        <v>15</v>
      </c>
      <c r="G1" s="35" t="s">
        <v>13</v>
      </c>
      <c r="H1" s="35" t="s">
        <v>14</v>
      </c>
    </row>
    <row r="2" spans="1:9" x14ac:dyDescent="0.25">
      <c r="A2" s="36">
        <f>COUNTIF($C$2:C2,"Да")</f>
        <v>0</v>
      </c>
      <c r="B2" s="37">
        <v>45103</v>
      </c>
      <c r="C2" s="37" t="str">
        <f>IF(ISERROR(VLOOKUP(B2,'Aigen19-RZD'!$C$3:$C$12,1,0)),"Нет","Да")</f>
        <v>Нет</v>
      </c>
      <c r="D2" s="38">
        <f>IF(MOD(YEAR(B2),4)=0,366,365)</f>
        <v>365</v>
      </c>
      <c r="E2" s="39">
        <v>0</v>
      </c>
      <c r="F2" s="36"/>
      <c r="G2" s="38">
        <f>COUNTIF(D3:$D$863,365)</f>
        <v>495</v>
      </c>
      <c r="H2" s="38">
        <f>COUNTIF(D3:$D$863,366)</f>
        <v>366</v>
      </c>
      <c r="I2" s="2"/>
    </row>
    <row r="3" spans="1:9" x14ac:dyDescent="0.25">
      <c r="A3" s="36">
        <f>COUNTIF($C$2:C3,"Да")</f>
        <v>0</v>
      </c>
      <c r="B3" s="40">
        <f>B2+1</f>
        <v>45104</v>
      </c>
      <c r="C3" s="37" t="str">
        <f>IF(ISERROR(VLOOKUP(B3,'Aigen19-RZD'!$C$3:$C$12,1,0)),"Нет","Да")</f>
        <v>Нет</v>
      </c>
      <c r="D3" s="38">
        <f t="shared" ref="D3:D66" si="0">IF(MOD(YEAR(B3),4)=0,366,365)</f>
        <v>365</v>
      </c>
      <c r="E3" s="39">
        <f>ROUND(('Все выпуски'!$N$3*'Все выпуски'!$N$6/100)/365*(B3-IF(C3="Нет",VLOOKUP(A3,'Aigen19-RZD'!$A$2:$C$12,3,0),VLOOKUP((A3-1),'Aigen19-RZD'!$A$2:$C$12,3,0))),2)</f>
        <v>0.12</v>
      </c>
      <c r="F3" s="36"/>
      <c r="G3" s="38">
        <f>COUNTIF(D4:$D$863,365)</f>
        <v>494</v>
      </c>
      <c r="H3" s="38">
        <f>COUNTIF(D4:$D$863,366)</f>
        <v>366</v>
      </c>
      <c r="I3" s="2"/>
    </row>
    <row r="4" spans="1:9" x14ac:dyDescent="0.25">
      <c r="A4" s="36">
        <f>COUNTIF($C$2:C4,"Да")</f>
        <v>0</v>
      </c>
      <c r="B4" s="40">
        <f t="shared" ref="B4:B67" si="1">B3+1</f>
        <v>45105</v>
      </c>
      <c r="C4" s="37" t="str">
        <f>IF(ISERROR(VLOOKUP(B4,'Aigen19-RZD'!$C$3:$C$12,1,0)),"Нет","Да")</f>
        <v>Нет</v>
      </c>
      <c r="D4" s="38">
        <f t="shared" si="0"/>
        <v>365</v>
      </c>
      <c r="E4" s="39">
        <f>ROUND(('Все выпуски'!$N$3*'Все выпуски'!$N$6/100)/365*(B4-IF(C4="Нет",VLOOKUP(A4,'Aigen19-RZD'!$A$2:$C$12,3,0),VLOOKUP((A4-1),'Aigen19-RZD'!$A$2:$C$12,3,0))),2)</f>
        <v>0.23</v>
      </c>
      <c r="F4" s="36"/>
      <c r="G4" s="38">
        <f>COUNTIF(D5:$D$863,365)</f>
        <v>493</v>
      </c>
      <c r="H4" s="38">
        <f>COUNTIF(D5:$D$863,366)</f>
        <v>366</v>
      </c>
      <c r="I4" s="2"/>
    </row>
    <row r="5" spans="1:9" x14ac:dyDescent="0.25">
      <c r="A5" s="36">
        <f>COUNTIF($C$2:C5,"Да")</f>
        <v>0</v>
      </c>
      <c r="B5" s="40">
        <f t="shared" si="1"/>
        <v>45106</v>
      </c>
      <c r="C5" s="37" t="str">
        <f>IF(ISERROR(VLOOKUP(B5,'Aigen19-RZD'!$C$3:$C$12,1,0)),"Нет","Да")</f>
        <v>Нет</v>
      </c>
      <c r="D5" s="38">
        <f t="shared" si="0"/>
        <v>365</v>
      </c>
      <c r="E5" s="39">
        <f>ROUND(('Все выпуски'!$N$3*'Все выпуски'!$N$6/100)/365*(B5-IF(C5="Нет",VLOOKUP(A5,'Aigen19-RZD'!$A$2:$C$12,3,0),VLOOKUP((A5-1),'Aigen19-RZD'!$A$2:$C$12,3,0))),2)</f>
        <v>0.35</v>
      </c>
      <c r="F5" s="36"/>
      <c r="G5" s="38">
        <f>COUNTIF(D6:$D$863,365)</f>
        <v>492</v>
      </c>
      <c r="H5" s="38">
        <f>COUNTIF(D6:$D$863,366)</f>
        <v>366</v>
      </c>
      <c r="I5" s="2"/>
    </row>
    <row r="6" spans="1:9" x14ac:dyDescent="0.25">
      <c r="A6" s="36">
        <f>COUNTIF($C$2:C6,"Да")</f>
        <v>0</v>
      </c>
      <c r="B6" s="40">
        <f t="shared" si="1"/>
        <v>45107</v>
      </c>
      <c r="C6" s="37" t="str">
        <f>IF(ISERROR(VLOOKUP(B6,'Aigen19-RZD'!$C$3:$C$12,1,0)),"Нет","Да")</f>
        <v>Нет</v>
      </c>
      <c r="D6" s="38">
        <f t="shared" si="0"/>
        <v>365</v>
      </c>
      <c r="E6" s="39">
        <f>ROUND(('Все выпуски'!$N$3*'Все выпуски'!$N$6/100)/365*(B6-IF(C6="Нет",VLOOKUP(A6,'Aigen19-RZD'!$A$2:$C$12,3,0),VLOOKUP((A6-1),'Aigen19-RZD'!$A$2:$C$12,3,0))),2)</f>
        <v>0.46</v>
      </c>
      <c r="F6" s="36"/>
      <c r="G6" s="38">
        <f>COUNTIF(D7:$D$863,365)</f>
        <v>491</v>
      </c>
      <c r="H6" s="38">
        <f>COUNTIF(D7:$D$863,366)</f>
        <v>366</v>
      </c>
      <c r="I6" s="2"/>
    </row>
    <row r="7" spans="1:9" x14ac:dyDescent="0.25">
      <c r="A7" s="36">
        <f>COUNTIF($C$2:C7,"Да")</f>
        <v>0</v>
      </c>
      <c r="B7" s="40">
        <f t="shared" si="1"/>
        <v>45108</v>
      </c>
      <c r="C7" s="37" t="str">
        <f>IF(ISERROR(VLOOKUP(B7,'Aigen19-RZD'!$C$3:$C$12,1,0)),"Нет","Да")</f>
        <v>Нет</v>
      </c>
      <c r="D7" s="38">
        <f t="shared" si="0"/>
        <v>365</v>
      </c>
      <c r="E7" s="39">
        <f>ROUND(('Все выпуски'!$N$3*'Все выпуски'!$N$6/100)/365*(B7-IF(C7="Нет",VLOOKUP(A7,'Aigen19-RZD'!$A$2:$C$12,3,0),VLOOKUP((A7-1),'Aigen19-RZD'!$A$2:$C$12,3,0))),2)</f>
        <v>0.57999999999999996</v>
      </c>
      <c r="F7" s="36"/>
      <c r="G7" s="38">
        <f>COUNTIF(D8:$D$863,365)</f>
        <v>490</v>
      </c>
      <c r="H7" s="38">
        <f>COUNTIF(D8:$D$863,366)</f>
        <v>366</v>
      </c>
      <c r="I7" s="2"/>
    </row>
    <row r="8" spans="1:9" x14ac:dyDescent="0.25">
      <c r="A8" s="36">
        <f>COUNTIF($C$2:C8,"Да")</f>
        <v>0</v>
      </c>
      <c r="B8" s="40">
        <f t="shared" si="1"/>
        <v>45109</v>
      </c>
      <c r="C8" s="37" t="str">
        <f>IF(ISERROR(VLOOKUP(B8,'Aigen19-RZD'!$C$3:$C$12,1,0)),"Нет","Да")</f>
        <v>Нет</v>
      </c>
      <c r="D8" s="38">
        <f t="shared" si="0"/>
        <v>365</v>
      </c>
      <c r="E8" s="39">
        <f>ROUND(('Все выпуски'!$N$3*'Все выпуски'!$N$6/100)/365*(B8-IF(C8="Нет",VLOOKUP(A8,'Aigen19-RZD'!$A$2:$C$12,3,0),VLOOKUP((A8-1),'Aigen19-RZD'!$A$2:$C$12,3,0))),2)</f>
        <v>0.69</v>
      </c>
      <c r="F8" s="36"/>
      <c r="G8" s="38">
        <f>COUNTIF(D9:$D$863,365)</f>
        <v>489</v>
      </c>
      <c r="H8" s="38">
        <f>COUNTIF(D9:$D$863,366)</f>
        <v>366</v>
      </c>
      <c r="I8" s="2"/>
    </row>
    <row r="9" spans="1:9" x14ac:dyDescent="0.25">
      <c r="A9" s="36">
        <f>COUNTIF($C$2:C9,"Да")</f>
        <v>0</v>
      </c>
      <c r="B9" s="40">
        <f t="shared" si="1"/>
        <v>45110</v>
      </c>
      <c r="C9" s="37" t="str">
        <f>IF(ISERROR(VLOOKUP(B9,'Aigen19-RZD'!$C$3:$C$12,1,0)),"Нет","Да")</f>
        <v>Нет</v>
      </c>
      <c r="D9" s="38">
        <f t="shared" si="0"/>
        <v>365</v>
      </c>
      <c r="E9" s="39">
        <f>ROUND(('Все выпуски'!$N$3*'Все выпуски'!$N$6/100)/365*(B9-IF(C9="Нет",VLOOKUP(A9,'Aigen19-RZD'!$A$2:$C$12,3,0),VLOOKUP((A9-1),'Aigen19-RZD'!$A$2:$C$12,3,0))),2)</f>
        <v>0.81</v>
      </c>
      <c r="F9" s="36"/>
      <c r="G9" s="38">
        <f>COUNTIF(D10:$D$863,365)</f>
        <v>488</v>
      </c>
      <c r="H9" s="38">
        <f>COUNTIF(D10:$D$863,366)</f>
        <v>366</v>
      </c>
      <c r="I9" s="2"/>
    </row>
    <row r="10" spans="1:9" x14ac:dyDescent="0.25">
      <c r="A10" s="36">
        <f>COUNTIF($C$2:C10,"Да")</f>
        <v>0</v>
      </c>
      <c r="B10" s="40">
        <f t="shared" si="1"/>
        <v>45111</v>
      </c>
      <c r="C10" s="37" t="str">
        <f>IF(ISERROR(VLOOKUP(B10,'Aigen19-RZD'!$C$3:$C$12,1,0)),"Нет","Да")</f>
        <v>Нет</v>
      </c>
      <c r="D10" s="38">
        <f t="shared" si="0"/>
        <v>365</v>
      </c>
      <c r="E10" s="39">
        <f>ROUND(('Все выпуски'!$N$3*'Все выпуски'!$N$6/100)/365*(B10-IF(C10="Нет",VLOOKUP(A10,'Aigen19-RZD'!$A$2:$C$12,3,0),VLOOKUP((A10-1),'Aigen19-RZD'!$A$2:$C$12,3,0))),2)</f>
        <v>0.92</v>
      </c>
      <c r="F10" s="36"/>
      <c r="G10" s="38">
        <f>COUNTIF(D11:$D$863,365)</f>
        <v>487</v>
      </c>
      <c r="H10" s="38">
        <f>COUNTIF(D11:$D$863,366)</f>
        <v>366</v>
      </c>
      <c r="I10" s="2"/>
    </row>
    <row r="11" spans="1:9" x14ac:dyDescent="0.25">
      <c r="A11" s="36">
        <f>COUNTIF($C$2:C11,"Да")</f>
        <v>0</v>
      </c>
      <c r="B11" s="40">
        <f t="shared" si="1"/>
        <v>45112</v>
      </c>
      <c r="C11" s="37" t="str">
        <f>IF(ISERROR(VLOOKUP(B11,'Aigen19-RZD'!$C$3:$C$12,1,0)),"Нет","Да")</f>
        <v>Нет</v>
      </c>
      <c r="D11" s="38">
        <f t="shared" si="0"/>
        <v>365</v>
      </c>
      <c r="E11" s="39">
        <f>ROUND(('Все выпуски'!$N$3*'Все выпуски'!$N$6/100)/365*(B11-IF(C11="Нет",VLOOKUP(A11,'Aigen19-RZD'!$A$2:$C$12,3,0),VLOOKUP((A11-1),'Aigen19-RZD'!$A$2:$C$12,3,0))),2)</f>
        <v>1.04</v>
      </c>
      <c r="F11" s="36"/>
      <c r="G11" s="38">
        <f>COUNTIF(D12:$D$863,365)</f>
        <v>486</v>
      </c>
      <c r="H11" s="38">
        <f>COUNTIF(D12:$D$863,366)</f>
        <v>366</v>
      </c>
      <c r="I11" s="2"/>
    </row>
    <row r="12" spans="1:9" x14ac:dyDescent="0.25">
      <c r="A12" s="36">
        <f>COUNTIF($C$2:C12,"Да")</f>
        <v>0</v>
      </c>
      <c r="B12" s="40">
        <f t="shared" si="1"/>
        <v>45113</v>
      </c>
      <c r="C12" s="37" t="str">
        <f>IF(ISERROR(VLOOKUP(B12,'Aigen19-RZD'!$C$3:$C$12,1,0)),"Нет","Да")</f>
        <v>Нет</v>
      </c>
      <c r="D12" s="38">
        <f t="shared" si="0"/>
        <v>365</v>
      </c>
      <c r="E12" s="39">
        <f>ROUND(('Все выпуски'!$N$3*'Все выпуски'!$N$6/100)/365*(B12-IF(C12="Нет",VLOOKUP(A12,'Aigen19-RZD'!$A$2:$C$12,3,0),VLOOKUP((A12-1),'Aigen19-RZD'!$A$2:$C$12,3,0))),2)</f>
        <v>1.1499999999999999</v>
      </c>
      <c r="F12" s="36"/>
      <c r="G12" s="38">
        <f>COUNTIF(D13:$D$863,365)</f>
        <v>485</v>
      </c>
      <c r="H12" s="38">
        <f>COUNTIF(D13:$D$863,366)</f>
        <v>366</v>
      </c>
      <c r="I12" s="2"/>
    </row>
    <row r="13" spans="1:9" x14ac:dyDescent="0.25">
      <c r="A13" s="36">
        <f>COUNTIF($C$2:C13,"Да")</f>
        <v>0</v>
      </c>
      <c r="B13" s="40">
        <f t="shared" si="1"/>
        <v>45114</v>
      </c>
      <c r="C13" s="37" t="str">
        <f>IF(ISERROR(VLOOKUP(B13,'Aigen19-RZD'!$C$3:$C$12,1,0)),"Нет","Да")</f>
        <v>Нет</v>
      </c>
      <c r="D13" s="38">
        <f t="shared" si="0"/>
        <v>365</v>
      </c>
      <c r="E13" s="39">
        <f>ROUND(('Все выпуски'!$N$3*'Все выпуски'!$N$6/100)/365*(B13-IF(C13="Нет",VLOOKUP(A13,'Aigen19-RZD'!$A$2:$C$12,3,0),VLOOKUP((A13-1),'Aigen19-RZD'!$A$2:$C$12,3,0))),2)</f>
        <v>1.27</v>
      </c>
      <c r="F13" s="36"/>
      <c r="G13" s="38">
        <f>COUNTIF(D14:$D$863,365)</f>
        <v>484</v>
      </c>
      <c r="H13" s="38">
        <f>COUNTIF(D14:$D$863,366)</f>
        <v>366</v>
      </c>
      <c r="I13" s="2"/>
    </row>
    <row r="14" spans="1:9" x14ac:dyDescent="0.25">
      <c r="A14" s="36">
        <f>COUNTIF($C$2:C14,"Да")</f>
        <v>0</v>
      </c>
      <c r="B14" s="40">
        <f t="shared" si="1"/>
        <v>45115</v>
      </c>
      <c r="C14" s="37" t="str">
        <f>IF(ISERROR(VLOOKUP(B14,'Aigen19-RZD'!$C$3:$C$12,1,0)),"Нет","Да")</f>
        <v>Нет</v>
      </c>
      <c r="D14" s="38">
        <f t="shared" si="0"/>
        <v>365</v>
      </c>
      <c r="E14" s="39">
        <f>ROUND(('Все выпуски'!$N$3*'Все выпуски'!$N$6/100)/365*(B14-IF(C14="Нет",VLOOKUP(A14,'Aigen19-RZD'!$A$2:$C$12,3,0),VLOOKUP((A14-1),'Aigen19-RZD'!$A$2:$C$12,3,0))),2)</f>
        <v>1.38</v>
      </c>
      <c r="F14" s="36"/>
      <c r="G14" s="38">
        <f>COUNTIF(D15:$D$863,365)</f>
        <v>483</v>
      </c>
      <c r="H14" s="38">
        <f>COUNTIF(D15:$D$863,366)</f>
        <v>366</v>
      </c>
      <c r="I14" s="2"/>
    </row>
    <row r="15" spans="1:9" x14ac:dyDescent="0.25">
      <c r="A15" s="36">
        <f>COUNTIF($C$2:C15,"Да")</f>
        <v>0</v>
      </c>
      <c r="B15" s="40">
        <f t="shared" si="1"/>
        <v>45116</v>
      </c>
      <c r="C15" s="37" t="str">
        <f>IF(ISERROR(VLOOKUP(B15,'Aigen19-RZD'!$C$3:$C$12,1,0)),"Нет","Да")</f>
        <v>Нет</v>
      </c>
      <c r="D15" s="38">
        <f t="shared" si="0"/>
        <v>365</v>
      </c>
      <c r="E15" s="39">
        <f>ROUND(('Все выпуски'!$N$3*'Все выпуски'!$N$6/100)/365*(B15-IF(C15="Нет",VLOOKUP(A15,'Aigen19-RZD'!$A$2:$C$12,3,0),VLOOKUP((A15-1),'Aigen19-RZD'!$A$2:$C$12,3,0))),2)</f>
        <v>1.5</v>
      </c>
      <c r="F15" s="36"/>
      <c r="G15" s="38">
        <f>COUNTIF(D16:$D$863,365)</f>
        <v>482</v>
      </c>
      <c r="H15" s="38">
        <f>COUNTIF(D16:$D$863,366)</f>
        <v>366</v>
      </c>
      <c r="I15" s="2"/>
    </row>
    <row r="16" spans="1:9" x14ac:dyDescent="0.25">
      <c r="A16" s="36">
        <f>COUNTIF($C$2:C16,"Да")</f>
        <v>0</v>
      </c>
      <c r="B16" s="40">
        <f t="shared" si="1"/>
        <v>45117</v>
      </c>
      <c r="C16" s="37" t="str">
        <f>IF(ISERROR(VLOOKUP(B16,'Aigen19-RZD'!$C$3:$C$12,1,0)),"Нет","Да")</f>
        <v>Нет</v>
      </c>
      <c r="D16" s="38">
        <f t="shared" si="0"/>
        <v>365</v>
      </c>
      <c r="E16" s="39">
        <f>ROUND(('Все выпуски'!$N$3*'Все выпуски'!$N$6/100)/365*(B16-IF(C16="Нет",VLOOKUP(A16,'Aigen19-RZD'!$A$2:$C$12,3,0),VLOOKUP((A16-1),'Aigen19-RZD'!$A$2:$C$12,3,0))),2)</f>
        <v>1.61</v>
      </c>
      <c r="F16" s="36"/>
      <c r="G16" s="38">
        <f>COUNTIF(D17:$D$863,365)</f>
        <v>481</v>
      </c>
      <c r="H16" s="38">
        <f>COUNTIF(D17:$D$863,366)</f>
        <v>366</v>
      </c>
      <c r="I16" s="2"/>
    </row>
    <row r="17" spans="1:9" x14ac:dyDescent="0.25">
      <c r="A17" s="36">
        <f>COUNTIF($C$2:C17,"Да")</f>
        <v>0</v>
      </c>
      <c r="B17" s="40">
        <f t="shared" si="1"/>
        <v>45118</v>
      </c>
      <c r="C17" s="37" t="str">
        <f>IF(ISERROR(VLOOKUP(B17,'Aigen19-RZD'!$C$3:$C$12,1,0)),"Нет","Да")</f>
        <v>Нет</v>
      </c>
      <c r="D17" s="38">
        <f t="shared" si="0"/>
        <v>365</v>
      </c>
      <c r="E17" s="39">
        <f>ROUND(('Все выпуски'!$N$3*'Все выпуски'!$N$6/100)/365*(B17-IF(C17="Нет",VLOOKUP(A17,'Aigen19-RZD'!$A$2:$C$12,3,0),VLOOKUP((A17-1),'Aigen19-RZD'!$A$2:$C$12,3,0))),2)</f>
        <v>1.73</v>
      </c>
      <c r="F17" s="36"/>
      <c r="G17" s="38">
        <f>COUNTIF(D18:$D$863,365)</f>
        <v>480</v>
      </c>
      <c r="H17" s="38">
        <f>COUNTIF(D18:$D$863,366)</f>
        <v>366</v>
      </c>
      <c r="I17" s="2"/>
    </row>
    <row r="18" spans="1:9" x14ac:dyDescent="0.25">
      <c r="A18" s="36">
        <f>COUNTIF($C$2:C18,"Да")</f>
        <v>0</v>
      </c>
      <c r="B18" s="40">
        <f t="shared" si="1"/>
        <v>45119</v>
      </c>
      <c r="C18" s="37" t="str">
        <f>IF(ISERROR(VLOOKUP(B18,'Aigen19-RZD'!$C$3:$C$12,1,0)),"Нет","Да")</f>
        <v>Нет</v>
      </c>
      <c r="D18" s="38">
        <f t="shared" si="0"/>
        <v>365</v>
      </c>
      <c r="E18" s="39">
        <f>ROUND(('Все выпуски'!$N$3*'Все выпуски'!$N$6/100)/365*(B18-IF(C18="Нет",VLOOKUP(A18,'Aigen19-RZD'!$A$2:$C$12,3,0),VLOOKUP((A18-1),'Aigen19-RZD'!$A$2:$C$12,3,0))),2)</f>
        <v>1.84</v>
      </c>
      <c r="F18" s="36"/>
      <c r="G18" s="38">
        <f>COUNTIF(D19:$D$863,365)</f>
        <v>479</v>
      </c>
      <c r="H18" s="38">
        <f>COUNTIF(D19:$D$863,366)</f>
        <v>366</v>
      </c>
      <c r="I18" s="2"/>
    </row>
    <row r="19" spans="1:9" x14ac:dyDescent="0.25">
      <c r="A19" s="36">
        <f>COUNTIF($C$2:C19,"Да")</f>
        <v>0</v>
      </c>
      <c r="B19" s="40">
        <f t="shared" si="1"/>
        <v>45120</v>
      </c>
      <c r="C19" s="37" t="str">
        <f>IF(ISERROR(VLOOKUP(B19,'Aigen19-RZD'!$C$3:$C$12,1,0)),"Нет","Да")</f>
        <v>Нет</v>
      </c>
      <c r="D19" s="38">
        <f t="shared" si="0"/>
        <v>365</v>
      </c>
      <c r="E19" s="39">
        <f>ROUND(('Все выпуски'!$N$3*'Все выпуски'!$N$6/100)/365*(B19-IF(C19="Нет",VLOOKUP(A19,'Aigen19-RZD'!$A$2:$C$12,3,0),VLOOKUP((A19-1),'Aigen19-RZD'!$A$2:$C$12,3,0))),2)</f>
        <v>1.96</v>
      </c>
      <c r="F19" s="36"/>
      <c r="G19" s="38">
        <f>COUNTIF(D20:$D$863,365)</f>
        <v>478</v>
      </c>
      <c r="H19" s="38">
        <f>COUNTIF(D20:$D$863,366)</f>
        <v>366</v>
      </c>
      <c r="I19" s="2"/>
    </row>
    <row r="20" spans="1:9" x14ac:dyDescent="0.25">
      <c r="A20" s="36">
        <f>COUNTIF($C$2:C20,"Да")</f>
        <v>0</v>
      </c>
      <c r="B20" s="40">
        <f t="shared" si="1"/>
        <v>45121</v>
      </c>
      <c r="C20" s="37" t="str">
        <f>IF(ISERROR(VLOOKUP(B20,'Aigen19-RZD'!$C$3:$C$12,1,0)),"Нет","Да")</f>
        <v>Нет</v>
      </c>
      <c r="D20" s="38">
        <f t="shared" si="0"/>
        <v>365</v>
      </c>
      <c r="E20" s="39">
        <f>ROUND(('Все выпуски'!$N$3*'Все выпуски'!$N$6/100)/365*(B20-IF(C20="Нет",VLOOKUP(A20,'Aigen19-RZD'!$A$2:$C$12,3,0),VLOOKUP((A20-1),'Aigen19-RZD'!$A$2:$C$12,3,0))),2)</f>
        <v>2.0699999999999998</v>
      </c>
      <c r="F20" s="36"/>
      <c r="G20" s="38">
        <f>COUNTIF(D21:$D$863,365)</f>
        <v>477</v>
      </c>
      <c r="H20" s="38">
        <f>COUNTIF(D21:$D$863,366)</f>
        <v>366</v>
      </c>
      <c r="I20" s="2"/>
    </row>
    <row r="21" spans="1:9" x14ac:dyDescent="0.25">
      <c r="A21" s="36">
        <f>COUNTIF($C$2:C21,"Да")</f>
        <v>0</v>
      </c>
      <c r="B21" s="40">
        <f t="shared" si="1"/>
        <v>45122</v>
      </c>
      <c r="C21" s="37" t="str">
        <f>IF(ISERROR(VLOOKUP(B21,'Aigen19-RZD'!$C$3:$C$12,1,0)),"Нет","Да")</f>
        <v>Нет</v>
      </c>
      <c r="D21" s="38">
        <f t="shared" si="0"/>
        <v>365</v>
      </c>
      <c r="E21" s="39">
        <f>ROUND(('Все выпуски'!$N$3*'Все выпуски'!$N$6/100)/365*(B21-IF(C21="Нет",VLOOKUP(A21,'Aigen19-RZD'!$A$2:$C$12,3,0),VLOOKUP((A21-1),'Aigen19-RZD'!$A$2:$C$12,3,0))),2)</f>
        <v>2.19</v>
      </c>
      <c r="F21" s="36"/>
      <c r="G21" s="38">
        <f>COUNTIF(D22:$D$863,365)</f>
        <v>476</v>
      </c>
      <c r="H21" s="38">
        <f>COUNTIF(D22:$D$863,366)</f>
        <v>366</v>
      </c>
      <c r="I21" s="2"/>
    </row>
    <row r="22" spans="1:9" x14ac:dyDescent="0.25">
      <c r="A22" s="36">
        <f>COUNTIF($C$2:C22,"Да")</f>
        <v>0</v>
      </c>
      <c r="B22" s="40">
        <f t="shared" si="1"/>
        <v>45123</v>
      </c>
      <c r="C22" s="37" t="str">
        <f>IF(ISERROR(VLOOKUP(B22,'Aigen19-RZD'!$C$3:$C$12,1,0)),"Нет","Да")</f>
        <v>Нет</v>
      </c>
      <c r="D22" s="38">
        <f t="shared" si="0"/>
        <v>365</v>
      </c>
      <c r="E22" s="39">
        <f>ROUND(('Все выпуски'!$N$3*'Все выпуски'!$N$6/100)/365*(B22-IF(C22="Нет",VLOOKUP(A22,'Aigen19-RZD'!$A$2:$C$12,3,0),VLOOKUP((A22-1),'Aigen19-RZD'!$A$2:$C$12,3,0))),2)</f>
        <v>2.2999999999999998</v>
      </c>
      <c r="F22" s="36"/>
      <c r="G22" s="38">
        <f>COUNTIF(D23:$D$863,365)</f>
        <v>475</v>
      </c>
      <c r="H22" s="38">
        <f>COUNTIF(D23:$D$863,366)</f>
        <v>366</v>
      </c>
      <c r="I22" s="2"/>
    </row>
    <row r="23" spans="1:9" x14ac:dyDescent="0.25">
      <c r="A23" s="36">
        <f>COUNTIF($C$2:C23,"Да")</f>
        <v>0</v>
      </c>
      <c r="B23" s="40">
        <f t="shared" si="1"/>
        <v>45124</v>
      </c>
      <c r="C23" s="37" t="str">
        <f>IF(ISERROR(VLOOKUP(B23,'Aigen19-RZD'!$C$3:$C$12,1,0)),"Нет","Да")</f>
        <v>Нет</v>
      </c>
      <c r="D23" s="38">
        <f t="shared" si="0"/>
        <v>365</v>
      </c>
      <c r="E23" s="39">
        <f>ROUND(('Все выпуски'!$N$3*'Все выпуски'!$N$6/100)/365*(B23-IF(C23="Нет",VLOOKUP(A23,'Aigen19-RZD'!$A$2:$C$12,3,0),VLOOKUP((A23-1),'Aigen19-RZD'!$A$2:$C$12,3,0))),2)</f>
        <v>2.42</v>
      </c>
      <c r="F23" s="36"/>
      <c r="G23" s="38">
        <f>COUNTIF(D24:$D$863,365)</f>
        <v>474</v>
      </c>
      <c r="H23" s="38">
        <f>COUNTIF(D24:$D$863,366)</f>
        <v>366</v>
      </c>
      <c r="I23" s="2"/>
    </row>
    <row r="24" spans="1:9" x14ac:dyDescent="0.25">
      <c r="A24" s="36">
        <f>COUNTIF($C$2:C24,"Да")</f>
        <v>0</v>
      </c>
      <c r="B24" s="40">
        <f t="shared" si="1"/>
        <v>45125</v>
      </c>
      <c r="C24" s="37" t="str">
        <f>IF(ISERROR(VLOOKUP(B24,'Aigen19-RZD'!$C$3:$C$12,1,0)),"Нет","Да")</f>
        <v>Нет</v>
      </c>
      <c r="D24" s="38">
        <f t="shared" si="0"/>
        <v>365</v>
      </c>
      <c r="E24" s="39">
        <f>ROUND(('Все выпуски'!$N$3*'Все выпуски'!$N$6/100)/365*(B24-IF(C24="Нет",VLOOKUP(A24,'Aigen19-RZD'!$A$2:$C$12,3,0),VLOOKUP((A24-1),'Aigen19-RZD'!$A$2:$C$12,3,0))),2)</f>
        <v>2.5299999999999998</v>
      </c>
      <c r="F24" s="36"/>
      <c r="G24" s="38">
        <f>COUNTIF(D25:$D$863,365)</f>
        <v>473</v>
      </c>
      <c r="H24" s="38">
        <f>COUNTIF(D25:$D$863,366)</f>
        <v>366</v>
      </c>
      <c r="I24" s="2"/>
    </row>
    <row r="25" spans="1:9" x14ac:dyDescent="0.25">
      <c r="A25" s="36">
        <f>COUNTIF($C$2:C25,"Да")</f>
        <v>0</v>
      </c>
      <c r="B25" s="40">
        <f t="shared" si="1"/>
        <v>45126</v>
      </c>
      <c r="C25" s="37" t="str">
        <f>IF(ISERROR(VLOOKUP(B25,'Aigen19-RZD'!$C$3:$C$12,1,0)),"Нет","Да")</f>
        <v>Нет</v>
      </c>
      <c r="D25" s="38">
        <f t="shared" si="0"/>
        <v>365</v>
      </c>
      <c r="E25" s="39">
        <f>ROUND(('Все выпуски'!$N$3*'Все выпуски'!$N$6/100)/365*(B25-IF(C25="Нет",VLOOKUP(A25,'Aigen19-RZD'!$A$2:$C$12,3,0),VLOOKUP((A25-1),'Aigen19-RZD'!$A$2:$C$12,3,0))),2)</f>
        <v>2.65</v>
      </c>
      <c r="F25" s="36"/>
      <c r="G25" s="38">
        <f>COUNTIF(D26:$D$863,365)</f>
        <v>472</v>
      </c>
      <c r="H25" s="38">
        <f>COUNTIF(D26:$D$863,366)</f>
        <v>366</v>
      </c>
      <c r="I25" s="2"/>
    </row>
    <row r="26" spans="1:9" x14ac:dyDescent="0.25">
      <c r="A26" s="36">
        <f>COUNTIF($C$2:C26,"Да")</f>
        <v>0</v>
      </c>
      <c r="B26" s="40">
        <f t="shared" si="1"/>
        <v>45127</v>
      </c>
      <c r="C26" s="37" t="str">
        <f>IF(ISERROR(VLOOKUP(B26,'Aigen19-RZD'!$C$3:$C$12,1,0)),"Нет","Да")</f>
        <v>Нет</v>
      </c>
      <c r="D26" s="38">
        <f t="shared" si="0"/>
        <v>365</v>
      </c>
      <c r="E26" s="39">
        <f>ROUND(('Все выпуски'!$N$3*'Все выпуски'!$N$6/100)/365*(B26-IF(C26="Нет",VLOOKUP(A26,'Aigen19-RZD'!$A$2:$C$12,3,0),VLOOKUP((A26-1),'Aigen19-RZD'!$A$2:$C$12,3,0))),2)</f>
        <v>2.76</v>
      </c>
      <c r="F26" s="36"/>
      <c r="G26" s="38">
        <f>COUNTIF(D27:$D$863,365)</f>
        <v>471</v>
      </c>
      <c r="H26" s="38">
        <f>COUNTIF(D27:$D$863,366)</f>
        <v>366</v>
      </c>
      <c r="I26" s="2"/>
    </row>
    <row r="27" spans="1:9" x14ac:dyDescent="0.25">
      <c r="A27" s="36">
        <f>COUNTIF($C$2:C27,"Да")</f>
        <v>0</v>
      </c>
      <c r="B27" s="40">
        <f t="shared" si="1"/>
        <v>45128</v>
      </c>
      <c r="C27" s="37" t="str">
        <f>IF(ISERROR(VLOOKUP(B27,'Aigen19-RZD'!$C$3:$C$12,1,0)),"Нет","Да")</f>
        <v>Нет</v>
      </c>
      <c r="D27" s="38">
        <f t="shared" si="0"/>
        <v>365</v>
      </c>
      <c r="E27" s="39">
        <f>ROUND(('Все выпуски'!$N$3*'Все выпуски'!$N$6/100)/365*(B27-IF(C27="Нет",VLOOKUP(A27,'Aigen19-RZD'!$A$2:$C$12,3,0),VLOOKUP((A27-1),'Aigen19-RZD'!$A$2:$C$12,3,0))),2)</f>
        <v>2.88</v>
      </c>
      <c r="F27" s="36"/>
      <c r="G27" s="38">
        <f>COUNTIF(D28:$D$863,365)</f>
        <v>470</v>
      </c>
      <c r="H27" s="38">
        <f>COUNTIF(D28:$D$863,366)</f>
        <v>366</v>
      </c>
      <c r="I27" s="2"/>
    </row>
    <row r="28" spans="1:9" x14ac:dyDescent="0.25">
      <c r="A28" s="36">
        <f>COUNTIF($C$2:C28,"Да")</f>
        <v>0</v>
      </c>
      <c r="B28" s="40">
        <f t="shared" si="1"/>
        <v>45129</v>
      </c>
      <c r="C28" s="37" t="str">
        <f>IF(ISERROR(VLOOKUP(B28,'Aigen19-RZD'!$C$3:$C$12,1,0)),"Нет","Да")</f>
        <v>Нет</v>
      </c>
      <c r="D28" s="38">
        <f t="shared" si="0"/>
        <v>365</v>
      </c>
      <c r="E28" s="39">
        <f>ROUND(('Все выпуски'!$N$3*'Все выпуски'!$N$6/100)/365*(B28-IF(C28="Нет",VLOOKUP(A28,'Aigen19-RZD'!$A$2:$C$12,3,0),VLOOKUP((A28-1),'Aigen19-RZD'!$A$2:$C$12,3,0))),2)</f>
        <v>2.99</v>
      </c>
      <c r="F28" s="36"/>
      <c r="G28" s="38">
        <f>COUNTIF(D29:$D$863,365)</f>
        <v>469</v>
      </c>
      <c r="H28" s="38">
        <f>COUNTIF(D29:$D$863,366)</f>
        <v>366</v>
      </c>
      <c r="I28" s="2"/>
    </row>
    <row r="29" spans="1:9" x14ac:dyDescent="0.25">
      <c r="A29" s="36">
        <f>COUNTIF($C$2:C29,"Да")</f>
        <v>0</v>
      </c>
      <c r="B29" s="40">
        <f t="shared" si="1"/>
        <v>45130</v>
      </c>
      <c r="C29" s="37" t="str">
        <f>IF(ISERROR(VLOOKUP(B29,'Aigen19-RZD'!$C$3:$C$12,1,0)),"Нет","Да")</f>
        <v>Нет</v>
      </c>
      <c r="D29" s="38">
        <f t="shared" si="0"/>
        <v>365</v>
      </c>
      <c r="E29" s="39">
        <f>ROUND(('Все выпуски'!$N$3*'Все выпуски'!$N$6/100)/365*(B29-IF(C29="Нет",VLOOKUP(A29,'Aigen19-RZD'!$A$2:$C$12,3,0),VLOOKUP((A29-1),'Aigen19-RZD'!$A$2:$C$12,3,0))),2)</f>
        <v>3.11</v>
      </c>
      <c r="F29" s="36"/>
      <c r="G29" s="38">
        <f>COUNTIF(D30:$D$863,365)</f>
        <v>468</v>
      </c>
      <c r="H29" s="38">
        <f>COUNTIF(D30:$D$863,366)</f>
        <v>366</v>
      </c>
      <c r="I29" s="2"/>
    </row>
    <row r="30" spans="1:9" x14ac:dyDescent="0.25">
      <c r="A30" s="36">
        <f>COUNTIF($C$2:C30,"Да")</f>
        <v>0</v>
      </c>
      <c r="B30" s="40">
        <f t="shared" si="1"/>
        <v>45131</v>
      </c>
      <c r="C30" s="37" t="str">
        <f>IF(ISERROR(VLOOKUP(B30,'Aigen19-RZD'!$C$3:$C$12,1,0)),"Нет","Да")</f>
        <v>Нет</v>
      </c>
      <c r="D30" s="38">
        <f t="shared" si="0"/>
        <v>365</v>
      </c>
      <c r="E30" s="39">
        <f>ROUND(('Все выпуски'!$N$3*'Все выпуски'!$N$6/100)/365*(B30-IF(C30="Нет",VLOOKUP(A30,'Aigen19-RZD'!$A$2:$C$12,3,0),VLOOKUP((A30-1),'Aigen19-RZD'!$A$2:$C$12,3,0))),2)</f>
        <v>3.22</v>
      </c>
      <c r="F30" s="36"/>
      <c r="G30" s="38">
        <f>COUNTIF(D31:$D$863,365)</f>
        <v>467</v>
      </c>
      <c r="H30" s="38">
        <f>COUNTIF(D31:$D$863,366)</f>
        <v>366</v>
      </c>
      <c r="I30" s="2"/>
    </row>
    <row r="31" spans="1:9" x14ac:dyDescent="0.25">
      <c r="A31" s="36">
        <f>COUNTIF($C$2:C31,"Да")</f>
        <v>0</v>
      </c>
      <c r="B31" s="40">
        <f t="shared" si="1"/>
        <v>45132</v>
      </c>
      <c r="C31" s="37" t="str">
        <f>IF(ISERROR(VLOOKUP(B31,'Aigen19-RZD'!$C$3:$C$12,1,0)),"Нет","Да")</f>
        <v>Нет</v>
      </c>
      <c r="D31" s="38">
        <f t="shared" si="0"/>
        <v>365</v>
      </c>
      <c r="E31" s="39">
        <f>ROUND(('Все выпуски'!$N$3*'Все выпуски'!$N$6/100)/365*(B31-IF(C31="Нет",VLOOKUP(A31,'Aigen19-RZD'!$A$2:$C$12,3,0),VLOOKUP((A31-1),'Aigen19-RZD'!$A$2:$C$12,3,0))),2)</f>
        <v>3.34</v>
      </c>
      <c r="F31" s="36"/>
      <c r="G31" s="38">
        <f>COUNTIF(D32:$D$863,365)</f>
        <v>466</v>
      </c>
      <c r="H31" s="38">
        <f>COUNTIF(D32:$D$863,366)</f>
        <v>366</v>
      </c>
      <c r="I31" s="2"/>
    </row>
    <row r="32" spans="1:9" x14ac:dyDescent="0.25">
      <c r="A32" s="36">
        <f>COUNTIF($C$2:C32,"Да")</f>
        <v>0</v>
      </c>
      <c r="B32" s="40">
        <f t="shared" si="1"/>
        <v>45133</v>
      </c>
      <c r="C32" s="37" t="str">
        <f>IF(ISERROR(VLOOKUP(B32,'Aigen19-RZD'!$C$3:$C$12,1,0)),"Нет","Да")</f>
        <v>Нет</v>
      </c>
      <c r="D32" s="38">
        <f t="shared" si="0"/>
        <v>365</v>
      </c>
      <c r="E32" s="39">
        <f>ROUND(('Все выпуски'!$N$3*'Все выпуски'!$N$6/100)/365*(B32-IF(C32="Нет",VLOOKUP(A32,'Aigen19-RZD'!$A$2:$C$12,3,0),VLOOKUP((A32-1),'Aigen19-RZD'!$A$2:$C$12,3,0))),2)</f>
        <v>3.45</v>
      </c>
      <c r="F32" s="36"/>
      <c r="G32" s="38">
        <f>COUNTIF(D33:$D$863,365)</f>
        <v>465</v>
      </c>
      <c r="H32" s="38">
        <f>COUNTIF(D33:$D$863,366)</f>
        <v>366</v>
      </c>
      <c r="I32" s="2"/>
    </row>
    <row r="33" spans="1:9" x14ac:dyDescent="0.25">
      <c r="A33" s="36">
        <f>COUNTIF($C$2:C33,"Да")</f>
        <v>0</v>
      </c>
      <c r="B33" s="40">
        <f t="shared" si="1"/>
        <v>45134</v>
      </c>
      <c r="C33" s="37" t="str">
        <f>IF(ISERROR(VLOOKUP(B33,'Aigen19-RZD'!$C$3:$C$12,1,0)),"Нет","Да")</f>
        <v>Нет</v>
      </c>
      <c r="D33" s="38">
        <f t="shared" si="0"/>
        <v>365</v>
      </c>
      <c r="E33" s="39">
        <f>ROUND(('Все выпуски'!$N$3*'Все выпуски'!$N$6/100)/365*(B33-IF(C33="Нет",VLOOKUP(A33,'Aigen19-RZD'!$A$2:$C$12,3,0),VLOOKUP((A33-1),'Aigen19-RZD'!$A$2:$C$12,3,0))),2)</f>
        <v>3.57</v>
      </c>
      <c r="F33" s="36"/>
      <c r="G33" s="38">
        <f>COUNTIF(D34:$D$863,365)</f>
        <v>464</v>
      </c>
      <c r="H33" s="38">
        <f>COUNTIF(D34:$D$863,366)</f>
        <v>366</v>
      </c>
      <c r="I33" s="2"/>
    </row>
    <row r="34" spans="1:9" x14ac:dyDescent="0.25">
      <c r="A34" s="36">
        <f>COUNTIF($C$2:C34,"Да")</f>
        <v>0</v>
      </c>
      <c r="B34" s="40">
        <f t="shared" si="1"/>
        <v>45135</v>
      </c>
      <c r="C34" s="37" t="str">
        <f>IF(ISERROR(VLOOKUP(B34,'Aigen19-RZD'!$C$3:$C$12,1,0)),"Нет","Да")</f>
        <v>Нет</v>
      </c>
      <c r="D34" s="38">
        <f t="shared" si="0"/>
        <v>365</v>
      </c>
      <c r="E34" s="39">
        <f>ROUND(('Все выпуски'!$N$3*'Все выпуски'!$N$6/100)/365*(B34-IF(C34="Нет",VLOOKUP(A34,'Aigen19-RZD'!$A$2:$C$12,3,0),VLOOKUP((A34-1),'Aigen19-RZD'!$A$2:$C$12,3,0))),2)</f>
        <v>3.68</v>
      </c>
      <c r="F34" s="36"/>
      <c r="G34" s="38">
        <f>COUNTIF(D35:$D$863,365)</f>
        <v>463</v>
      </c>
      <c r="H34" s="38">
        <f>COUNTIF(D35:$D$863,366)</f>
        <v>366</v>
      </c>
      <c r="I34" s="2"/>
    </row>
    <row r="35" spans="1:9" x14ac:dyDescent="0.25">
      <c r="A35" s="36">
        <f>COUNTIF($C$2:C35,"Да")</f>
        <v>0</v>
      </c>
      <c r="B35" s="40">
        <f t="shared" si="1"/>
        <v>45136</v>
      </c>
      <c r="C35" s="37" t="str">
        <f>IF(ISERROR(VLOOKUP(B35,'Aigen19-RZD'!$C$3:$C$12,1,0)),"Нет","Да")</f>
        <v>Нет</v>
      </c>
      <c r="D35" s="38">
        <f t="shared" si="0"/>
        <v>365</v>
      </c>
      <c r="E35" s="39">
        <f>ROUND(('Все выпуски'!$N$3*'Все выпуски'!$N$6/100)/365*(B35-IF(C35="Нет",VLOOKUP(A35,'Aigen19-RZD'!$A$2:$C$12,3,0),VLOOKUP((A35-1),'Aigen19-RZD'!$A$2:$C$12,3,0))),2)</f>
        <v>3.8</v>
      </c>
      <c r="F35" s="36"/>
      <c r="G35" s="38">
        <f>COUNTIF(D36:$D$863,365)</f>
        <v>462</v>
      </c>
      <c r="H35" s="38">
        <f>COUNTIF(D36:$D$863,366)</f>
        <v>366</v>
      </c>
      <c r="I35" s="2"/>
    </row>
    <row r="36" spans="1:9" x14ac:dyDescent="0.25">
      <c r="A36" s="36">
        <f>COUNTIF($C$2:C36,"Да")</f>
        <v>0</v>
      </c>
      <c r="B36" s="40">
        <f t="shared" si="1"/>
        <v>45137</v>
      </c>
      <c r="C36" s="37" t="str">
        <f>IF(ISERROR(VLOOKUP(B36,'Aigen19-RZD'!$C$3:$C$12,1,0)),"Нет","Да")</f>
        <v>Нет</v>
      </c>
      <c r="D36" s="38">
        <f t="shared" si="0"/>
        <v>365</v>
      </c>
      <c r="E36" s="39">
        <f>ROUND(('Все выпуски'!$N$3*'Все выпуски'!$N$6/100)/365*(B36-IF(C36="Нет",VLOOKUP(A36,'Aigen19-RZD'!$A$2:$C$12,3,0),VLOOKUP((A36-1),'Aigen19-RZD'!$A$2:$C$12,3,0))),2)</f>
        <v>3.91</v>
      </c>
      <c r="F36" s="36"/>
      <c r="G36" s="38">
        <f>COUNTIF(D37:$D$863,365)</f>
        <v>461</v>
      </c>
      <c r="H36" s="38">
        <f>COUNTIF(D37:$D$863,366)</f>
        <v>366</v>
      </c>
      <c r="I36" s="2"/>
    </row>
    <row r="37" spans="1:9" x14ac:dyDescent="0.25">
      <c r="A37" s="36">
        <f>COUNTIF($C$2:C37,"Да")</f>
        <v>0</v>
      </c>
      <c r="B37" s="40">
        <f t="shared" si="1"/>
        <v>45138</v>
      </c>
      <c r="C37" s="37" t="str">
        <f>IF(ISERROR(VLOOKUP(B37,'Aigen19-RZD'!$C$3:$C$12,1,0)),"Нет","Да")</f>
        <v>Нет</v>
      </c>
      <c r="D37" s="38">
        <f t="shared" si="0"/>
        <v>365</v>
      </c>
      <c r="E37" s="39">
        <f>ROUND(('Все выпуски'!$N$3*'Все выпуски'!$N$6/100)/365*(B37-IF(C37="Нет",VLOOKUP(A37,'Aigen19-RZD'!$A$2:$C$12,3,0),VLOOKUP((A37-1),'Aigen19-RZD'!$A$2:$C$12,3,0))),2)</f>
        <v>4.03</v>
      </c>
      <c r="F37" s="36"/>
      <c r="G37" s="38">
        <f>COUNTIF(D38:$D$863,365)</f>
        <v>460</v>
      </c>
      <c r="H37" s="38">
        <f>COUNTIF(D38:$D$863,366)</f>
        <v>366</v>
      </c>
      <c r="I37" s="2"/>
    </row>
    <row r="38" spans="1:9" x14ac:dyDescent="0.25">
      <c r="A38" s="36">
        <f>COUNTIF($C$2:C38,"Да")</f>
        <v>0</v>
      </c>
      <c r="B38" s="40">
        <f t="shared" si="1"/>
        <v>45139</v>
      </c>
      <c r="C38" s="37" t="str">
        <f>IF(ISERROR(VLOOKUP(B38,'Aigen19-RZD'!$C$3:$C$12,1,0)),"Нет","Да")</f>
        <v>Нет</v>
      </c>
      <c r="D38" s="38">
        <f t="shared" si="0"/>
        <v>365</v>
      </c>
      <c r="E38" s="39">
        <f>ROUND(('Все выпуски'!$N$3*'Все выпуски'!$N$6/100)/365*(B38-IF(C38="Нет",VLOOKUP(A38,'Aigen19-RZD'!$A$2:$C$12,3,0),VLOOKUP((A38-1),'Aigen19-RZD'!$A$2:$C$12,3,0))),2)</f>
        <v>4.1399999999999997</v>
      </c>
      <c r="F38" s="36"/>
      <c r="G38" s="38">
        <f>COUNTIF(D39:$D$863,365)</f>
        <v>459</v>
      </c>
      <c r="H38" s="38">
        <f>COUNTIF(D39:$D$863,366)</f>
        <v>366</v>
      </c>
      <c r="I38" s="2"/>
    </row>
    <row r="39" spans="1:9" x14ac:dyDescent="0.25">
      <c r="A39" s="36">
        <f>COUNTIF($C$2:C39,"Да")</f>
        <v>0</v>
      </c>
      <c r="B39" s="40">
        <f t="shared" si="1"/>
        <v>45140</v>
      </c>
      <c r="C39" s="37" t="str">
        <f>IF(ISERROR(VLOOKUP(B39,'Aigen19-RZD'!$C$3:$C$12,1,0)),"Нет","Да")</f>
        <v>Нет</v>
      </c>
      <c r="D39" s="38">
        <f t="shared" si="0"/>
        <v>365</v>
      </c>
      <c r="E39" s="39">
        <f>ROUND(('Все выпуски'!$N$3*'Все выпуски'!$N$6/100)/365*(B39-IF(C39="Нет",VLOOKUP(A39,'Aigen19-RZD'!$A$2:$C$12,3,0),VLOOKUP((A39-1),'Aigen19-RZD'!$A$2:$C$12,3,0))),2)</f>
        <v>4.26</v>
      </c>
      <c r="F39" s="36"/>
      <c r="G39" s="38">
        <f>COUNTIF(D40:$D$863,365)</f>
        <v>458</v>
      </c>
      <c r="H39" s="38">
        <f>COUNTIF(D40:$D$863,366)</f>
        <v>366</v>
      </c>
      <c r="I39" s="2"/>
    </row>
    <row r="40" spans="1:9" x14ac:dyDescent="0.25">
      <c r="A40" s="36">
        <f>COUNTIF($C$2:C40,"Да")</f>
        <v>0</v>
      </c>
      <c r="B40" s="40">
        <f t="shared" si="1"/>
        <v>45141</v>
      </c>
      <c r="C40" s="37" t="str">
        <f>IF(ISERROR(VLOOKUP(B40,'Aigen19-RZD'!$C$3:$C$12,1,0)),"Нет","Да")</f>
        <v>Нет</v>
      </c>
      <c r="D40" s="38">
        <f t="shared" si="0"/>
        <v>365</v>
      </c>
      <c r="E40" s="39">
        <f>ROUND(('Все выпуски'!$N$3*'Все выпуски'!$N$6/100)/365*(B40-IF(C40="Нет",VLOOKUP(A40,'Aigen19-RZD'!$A$2:$C$12,3,0),VLOOKUP((A40-1),'Aigen19-RZD'!$A$2:$C$12,3,0))),2)</f>
        <v>4.37</v>
      </c>
      <c r="F40" s="36"/>
      <c r="G40" s="38">
        <f>COUNTIF(D41:$D$863,365)</f>
        <v>457</v>
      </c>
      <c r="H40" s="38">
        <f>COUNTIF(D41:$D$863,366)</f>
        <v>366</v>
      </c>
      <c r="I40" s="2"/>
    </row>
    <row r="41" spans="1:9" x14ac:dyDescent="0.25">
      <c r="A41" s="36">
        <f>COUNTIF($C$2:C41,"Да")</f>
        <v>0</v>
      </c>
      <c r="B41" s="40">
        <f t="shared" si="1"/>
        <v>45142</v>
      </c>
      <c r="C41" s="37" t="str">
        <f>IF(ISERROR(VLOOKUP(B41,'Aigen19-RZD'!$C$3:$C$12,1,0)),"Нет","Да")</f>
        <v>Нет</v>
      </c>
      <c r="D41" s="38">
        <f t="shared" si="0"/>
        <v>365</v>
      </c>
      <c r="E41" s="39">
        <f>ROUND(('Все выпуски'!$N$3*'Все выпуски'!$N$6/100)/365*(B41-IF(C41="Нет",VLOOKUP(A41,'Aigen19-RZD'!$A$2:$C$12,3,0),VLOOKUP((A41-1),'Aigen19-RZD'!$A$2:$C$12,3,0))),2)</f>
        <v>4.49</v>
      </c>
      <c r="F41" s="36"/>
      <c r="G41" s="38">
        <f>COUNTIF(D42:$D$863,365)</f>
        <v>456</v>
      </c>
      <c r="H41" s="38">
        <f>COUNTIF(D42:$D$863,366)</f>
        <v>366</v>
      </c>
      <c r="I41" s="2"/>
    </row>
    <row r="42" spans="1:9" x14ac:dyDescent="0.25">
      <c r="A42" s="36">
        <f>COUNTIF($C$2:C42,"Да")</f>
        <v>0</v>
      </c>
      <c r="B42" s="40">
        <f t="shared" si="1"/>
        <v>45143</v>
      </c>
      <c r="C42" s="37" t="str">
        <f>IF(ISERROR(VLOOKUP(B42,'Aigen19-RZD'!$C$3:$C$12,1,0)),"Нет","Да")</f>
        <v>Нет</v>
      </c>
      <c r="D42" s="38">
        <f t="shared" si="0"/>
        <v>365</v>
      </c>
      <c r="E42" s="39">
        <f>ROUND(('Все выпуски'!$N$3*'Все выпуски'!$N$6/100)/365*(B42-IF(C42="Нет",VLOOKUP(A42,'Aigen19-RZD'!$A$2:$C$12,3,0),VLOOKUP((A42-1),'Aigen19-RZD'!$A$2:$C$12,3,0))),2)</f>
        <v>4.5999999999999996</v>
      </c>
      <c r="F42" s="36"/>
      <c r="G42" s="38">
        <f>COUNTIF(D43:$D$863,365)</f>
        <v>455</v>
      </c>
      <c r="H42" s="38">
        <f>COUNTIF(D43:$D$863,366)</f>
        <v>366</v>
      </c>
      <c r="I42" s="2"/>
    </row>
    <row r="43" spans="1:9" x14ac:dyDescent="0.25">
      <c r="A43" s="36">
        <f>COUNTIF($C$2:C43,"Да")</f>
        <v>0</v>
      </c>
      <c r="B43" s="40">
        <f t="shared" si="1"/>
        <v>45144</v>
      </c>
      <c r="C43" s="37" t="str">
        <f>IF(ISERROR(VLOOKUP(B43,'Aigen19-RZD'!$C$3:$C$12,1,0)),"Нет","Да")</f>
        <v>Нет</v>
      </c>
      <c r="D43" s="38">
        <f t="shared" si="0"/>
        <v>365</v>
      </c>
      <c r="E43" s="39">
        <f>ROUND(('Все выпуски'!$N$3*'Все выпуски'!$N$6/100)/365*(B43-IF(C43="Нет",VLOOKUP(A43,'Aigen19-RZD'!$A$2:$C$12,3,0),VLOOKUP((A43-1),'Aigen19-RZD'!$A$2:$C$12,3,0))),2)</f>
        <v>4.72</v>
      </c>
      <c r="F43" s="36"/>
      <c r="G43" s="38">
        <f>COUNTIF(D44:$D$863,365)</f>
        <v>454</v>
      </c>
      <c r="H43" s="38">
        <f>COUNTIF(D44:$D$863,366)</f>
        <v>366</v>
      </c>
      <c r="I43" s="2"/>
    </row>
    <row r="44" spans="1:9" x14ac:dyDescent="0.25">
      <c r="A44" s="36">
        <f>COUNTIF($C$2:C44,"Да")</f>
        <v>0</v>
      </c>
      <c r="B44" s="40">
        <f t="shared" si="1"/>
        <v>45145</v>
      </c>
      <c r="C44" s="37" t="str">
        <f>IF(ISERROR(VLOOKUP(B44,'Aigen19-RZD'!$C$3:$C$12,1,0)),"Нет","Да")</f>
        <v>Нет</v>
      </c>
      <c r="D44" s="38">
        <f t="shared" si="0"/>
        <v>365</v>
      </c>
      <c r="E44" s="39">
        <f>ROUND(('Все выпуски'!$N$3*'Все выпуски'!$N$6/100)/365*(B44-IF(C44="Нет",VLOOKUP(A44,'Aigen19-RZD'!$A$2:$C$12,3,0),VLOOKUP((A44-1),'Aigen19-RZD'!$A$2:$C$12,3,0))),2)</f>
        <v>4.83</v>
      </c>
      <c r="F44" s="36"/>
      <c r="G44" s="38">
        <f>COUNTIF(D45:$D$863,365)</f>
        <v>453</v>
      </c>
      <c r="H44" s="38">
        <f>COUNTIF(D45:$D$863,366)</f>
        <v>366</v>
      </c>
      <c r="I44" s="2"/>
    </row>
    <row r="45" spans="1:9" x14ac:dyDescent="0.25">
      <c r="A45" s="36">
        <f>COUNTIF($C$2:C45,"Да")</f>
        <v>0</v>
      </c>
      <c r="B45" s="40">
        <f t="shared" si="1"/>
        <v>45146</v>
      </c>
      <c r="C45" s="37" t="str">
        <f>IF(ISERROR(VLOOKUP(B45,'Aigen19-RZD'!$C$3:$C$12,1,0)),"Нет","Да")</f>
        <v>Нет</v>
      </c>
      <c r="D45" s="38">
        <f t="shared" si="0"/>
        <v>365</v>
      </c>
      <c r="E45" s="39">
        <f>ROUND(('Все выпуски'!$N$3*'Все выпуски'!$N$6/100)/365*(B45-IF(C45="Нет",VLOOKUP(A45,'Aigen19-RZD'!$A$2:$C$12,3,0),VLOOKUP((A45-1),'Aigen19-RZD'!$A$2:$C$12,3,0))),2)</f>
        <v>4.95</v>
      </c>
      <c r="F45" s="36"/>
      <c r="G45" s="38">
        <f>COUNTIF(D46:$D$863,365)</f>
        <v>452</v>
      </c>
      <c r="H45" s="38">
        <f>COUNTIF(D46:$D$863,366)</f>
        <v>366</v>
      </c>
      <c r="I45" s="2"/>
    </row>
    <row r="46" spans="1:9" x14ac:dyDescent="0.25">
      <c r="A46" s="36">
        <f>COUNTIF($C$2:C46,"Да")</f>
        <v>0</v>
      </c>
      <c r="B46" s="40">
        <f t="shared" si="1"/>
        <v>45147</v>
      </c>
      <c r="C46" s="37" t="str">
        <f>IF(ISERROR(VLOOKUP(B46,'Aigen19-RZD'!$C$3:$C$12,1,0)),"Нет","Да")</f>
        <v>Нет</v>
      </c>
      <c r="D46" s="38">
        <f t="shared" si="0"/>
        <v>365</v>
      </c>
      <c r="E46" s="39">
        <f>ROUND(('Все выпуски'!$N$3*'Все выпуски'!$N$6/100)/365*(B46-IF(C46="Нет",VLOOKUP(A46,'Aigen19-RZD'!$A$2:$C$12,3,0),VLOOKUP((A46-1),'Aigen19-RZD'!$A$2:$C$12,3,0))),2)</f>
        <v>5.0599999999999996</v>
      </c>
      <c r="F46" s="36"/>
      <c r="G46" s="38">
        <f>COUNTIF(D47:$D$863,365)</f>
        <v>451</v>
      </c>
      <c r="H46" s="38">
        <f>COUNTIF(D47:$D$863,366)</f>
        <v>366</v>
      </c>
      <c r="I46" s="2"/>
    </row>
    <row r="47" spans="1:9" x14ac:dyDescent="0.25">
      <c r="A47" s="36">
        <f>COUNTIF($C$2:C47,"Да")</f>
        <v>0</v>
      </c>
      <c r="B47" s="40">
        <f t="shared" si="1"/>
        <v>45148</v>
      </c>
      <c r="C47" s="37" t="str">
        <f>IF(ISERROR(VLOOKUP(B47,'Aigen19-RZD'!$C$3:$C$12,1,0)),"Нет","Да")</f>
        <v>Нет</v>
      </c>
      <c r="D47" s="38">
        <f t="shared" si="0"/>
        <v>365</v>
      </c>
      <c r="E47" s="39">
        <f>ROUND(('Все выпуски'!$N$3*'Все выпуски'!$N$6/100)/365*(B47-IF(C47="Нет",VLOOKUP(A47,'Aigen19-RZD'!$A$2:$C$12,3,0),VLOOKUP((A47-1),'Aigen19-RZD'!$A$2:$C$12,3,0))),2)</f>
        <v>5.18</v>
      </c>
      <c r="F47" s="36"/>
      <c r="G47" s="38">
        <f>COUNTIF(D48:$D$863,365)</f>
        <v>450</v>
      </c>
      <c r="H47" s="38">
        <f>COUNTIF(D48:$D$863,366)</f>
        <v>366</v>
      </c>
      <c r="I47" s="2"/>
    </row>
    <row r="48" spans="1:9" x14ac:dyDescent="0.25">
      <c r="A48" s="36">
        <f>COUNTIF($C$2:C48,"Да")</f>
        <v>0</v>
      </c>
      <c r="B48" s="40">
        <f t="shared" si="1"/>
        <v>45149</v>
      </c>
      <c r="C48" s="37" t="str">
        <f>IF(ISERROR(VLOOKUP(B48,'Aigen19-RZD'!$C$3:$C$12,1,0)),"Нет","Да")</f>
        <v>Нет</v>
      </c>
      <c r="D48" s="38">
        <f t="shared" si="0"/>
        <v>365</v>
      </c>
      <c r="E48" s="39">
        <f>ROUND(('Все выпуски'!$N$3*'Все выпуски'!$N$6/100)/365*(B48-IF(C48="Нет",VLOOKUP(A48,'Aigen19-RZD'!$A$2:$C$12,3,0),VLOOKUP((A48-1),'Aigen19-RZD'!$A$2:$C$12,3,0))),2)</f>
        <v>5.29</v>
      </c>
      <c r="F48" s="36"/>
      <c r="G48" s="38">
        <f>COUNTIF(D49:$D$863,365)</f>
        <v>449</v>
      </c>
      <c r="H48" s="38">
        <f>COUNTIF(D49:$D$863,366)</f>
        <v>366</v>
      </c>
      <c r="I48" s="2"/>
    </row>
    <row r="49" spans="1:9" x14ac:dyDescent="0.25">
      <c r="A49" s="36">
        <f>COUNTIF($C$2:C49,"Да")</f>
        <v>0</v>
      </c>
      <c r="B49" s="40">
        <f t="shared" si="1"/>
        <v>45150</v>
      </c>
      <c r="C49" s="37" t="str">
        <f>IF(ISERROR(VLOOKUP(B49,'Aigen19-RZD'!$C$3:$C$12,1,0)),"Нет","Да")</f>
        <v>Нет</v>
      </c>
      <c r="D49" s="38">
        <f t="shared" si="0"/>
        <v>365</v>
      </c>
      <c r="E49" s="39">
        <f>ROUND(('Все выпуски'!$N$3*'Все выпуски'!$N$6/100)/365*(B49-IF(C49="Нет",VLOOKUP(A49,'Aigen19-RZD'!$A$2:$C$12,3,0),VLOOKUP((A49-1),'Aigen19-RZD'!$A$2:$C$12,3,0))),2)</f>
        <v>5.41</v>
      </c>
      <c r="F49" s="36"/>
      <c r="G49" s="38">
        <f>COUNTIF(D50:$D$863,365)</f>
        <v>448</v>
      </c>
      <c r="H49" s="38">
        <f>COUNTIF(D50:$D$863,366)</f>
        <v>366</v>
      </c>
      <c r="I49" s="2"/>
    </row>
    <row r="50" spans="1:9" x14ac:dyDescent="0.25">
      <c r="A50" s="36">
        <f>COUNTIF($C$2:C50,"Да")</f>
        <v>0</v>
      </c>
      <c r="B50" s="40">
        <f t="shared" si="1"/>
        <v>45151</v>
      </c>
      <c r="C50" s="37" t="str">
        <f>IF(ISERROR(VLOOKUP(B50,'Aigen19-RZD'!$C$3:$C$12,1,0)),"Нет","Да")</f>
        <v>Нет</v>
      </c>
      <c r="D50" s="38">
        <f t="shared" si="0"/>
        <v>365</v>
      </c>
      <c r="E50" s="39">
        <f>ROUND(('Все выпуски'!$N$3*'Все выпуски'!$N$6/100)/365*(B50-IF(C50="Нет",VLOOKUP(A50,'Aigen19-RZD'!$A$2:$C$12,3,0),VLOOKUP((A50-1),'Aigen19-RZD'!$A$2:$C$12,3,0))),2)</f>
        <v>5.52</v>
      </c>
      <c r="F50" s="36"/>
      <c r="G50" s="38">
        <f>COUNTIF(D51:$D$863,365)</f>
        <v>447</v>
      </c>
      <c r="H50" s="38">
        <f>COUNTIF(D51:$D$863,366)</f>
        <v>366</v>
      </c>
      <c r="I50" s="2"/>
    </row>
    <row r="51" spans="1:9" x14ac:dyDescent="0.25">
      <c r="A51" s="36">
        <f>COUNTIF($C$2:C51,"Да")</f>
        <v>1</v>
      </c>
      <c r="B51" s="40">
        <f t="shared" si="1"/>
        <v>45152</v>
      </c>
      <c r="C51" s="37" t="str">
        <f>IF(ISERROR(VLOOKUP(B51,'Aigen19-RZD'!$C$3:$C$12,1,0)),"Нет","Да")</f>
        <v>Да</v>
      </c>
      <c r="D51" s="38">
        <f t="shared" si="0"/>
        <v>365</v>
      </c>
      <c r="E51" s="39">
        <f>ROUND(('Все выпуски'!$N$3*'Все выпуски'!$N$6/100)/365*(B51-IF(C51="Нет",VLOOKUP(A51,'Aigen19-RZD'!$A$2:$C$12,3,0),VLOOKUP((A51-1),'Aigen19-RZD'!$A$2:$C$12,3,0))),2)</f>
        <v>5.64</v>
      </c>
      <c r="F51" s="36"/>
      <c r="G51" s="38">
        <f>COUNTIF(D52:$D$863,365)</f>
        <v>446</v>
      </c>
      <c r="H51" s="38">
        <f>COUNTIF(D52:$D$863,366)</f>
        <v>366</v>
      </c>
      <c r="I51" s="2"/>
    </row>
    <row r="52" spans="1:9" x14ac:dyDescent="0.25">
      <c r="A52" s="36">
        <f>COUNTIF($C$2:C52,"Да")</f>
        <v>1</v>
      </c>
      <c r="B52" s="40">
        <f t="shared" si="1"/>
        <v>45153</v>
      </c>
      <c r="C52" s="37" t="str">
        <f>IF(ISERROR(VLOOKUP(B52,'Aigen19-RZD'!$C$3:$C$12,1,0)),"Нет","Да")</f>
        <v>Нет</v>
      </c>
      <c r="D52" s="38">
        <f t="shared" si="0"/>
        <v>365</v>
      </c>
      <c r="E52" s="39">
        <f>ROUND(('Все выпуски'!$N$3*'Все выпуски'!$N$6/100)/365*(B52-IF(C52="Нет",VLOOKUP(A52,'Aigen19-RZD'!$A$2:$C$12,3,0),VLOOKUP((A52-1),'Aigen19-RZD'!$A$2:$C$12,3,0))),2)</f>
        <v>0.12</v>
      </c>
      <c r="F52" s="36"/>
      <c r="G52" s="38">
        <f>COUNTIF(D53:$D$863,365)</f>
        <v>445</v>
      </c>
      <c r="H52" s="38">
        <f>COUNTIF(D53:$D$863,366)</f>
        <v>366</v>
      </c>
      <c r="I52" s="2"/>
    </row>
    <row r="53" spans="1:9" x14ac:dyDescent="0.25">
      <c r="A53" s="36">
        <f>COUNTIF($C$2:C53,"Да")</f>
        <v>1</v>
      </c>
      <c r="B53" s="40">
        <f t="shared" si="1"/>
        <v>45154</v>
      </c>
      <c r="C53" s="37" t="str">
        <f>IF(ISERROR(VLOOKUP(B53,'Aigen19-RZD'!$C$3:$C$12,1,0)),"Нет","Да")</f>
        <v>Нет</v>
      </c>
      <c r="D53" s="38">
        <f t="shared" si="0"/>
        <v>365</v>
      </c>
      <c r="E53" s="39">
        <f>ROUND(('Все выпуски'!$N$3*'Все выпуски'!$N$6/100)/365*(B53-IF(C53="Нет",VLOOKUP(A53,'Aigen19-RZD'!$A$2:$C$12,3,0),VLOOKUP((A53-1),'Aigen19-RZD'!$A$2:$C$12,3,0))),2)</f>
        <v>0.23</v>
      </c>
      <c r="F53" s="36"/>
      <c r="G53" s="38">
        <f>COUNTIF(D54:$D$863,365)</f>
        <v>444</v>
      </c>
      <c r="H53" s="38">
        <f>COUNTIF(D54:$D$863,366)</f>
        <v>366</v>
      </c>
      <c r="I53" s="2"/>
    </row>
    <row r="54" spans="1:9" x14ac:dyDescent="0.25">
      <c r="A54" s="36">
        <f>COUNTIF($C$2:C54,"Да")</f>
        <v>1</v>
      </c>
      <c r="B54" s="40">
        <f t="shared" si="1"/>
        <v>45155</v>
      </c>
      <c r="C54" s="37" t="str">
        <f>IF(ISERROR(VLOOKUP(B54,'Aigen19-RZD'!$C$3:$C$12,1,0)),"Нет","Да")</f>
        <v>Нет</v>
      </c>
      <c r="D54" s="38">
        <f t="shared" si="0"/>
        <v>365</v>
      </c>
      <c r="E54" s="39">
        <f>ROUND(('Все выпуски'!$N$3*'Все выпуски'!$N$6/100)/365*(B54-IF(C54="Нет",VLOOKUP(A54,'Aigen19-RZD'!$A$2:$C$12,3,0),VLOOKUP((A54-1),'Aigen19-RZD'!$A$2:$C$12,3,0))),2)</f>
        <v>0.35</v>
      </c>
      <c r="F54" s="36"/>
      <c r="G54" s="38">
        <f>COUNTIF(D55:$D$863,365)</f>
        <v>443</v>
      </c>
      <c r="H54" s="38">
        <f>COUNTIF(D55:$D$863,366)</f>
        <v>366</v>
      </c>
      <c r="I54" s="2"/>
    </row>
    <row r="55" spans="1:9" x14ac:dyDescent="0.25">
      <c r="A55" s="36">
        <f>COUNTIF($C$2:C55,"Да")</f>
        <v>1</v>
      </c>
      <c r="B55" s="40">
        <f t="shared" si="1"/>
        <v>45156</v>
      </c>
      <c r="C55" s="37" t="str">
        <f>IF(ISERROR(VLOOKUP(B55,'Aigen19-RZD'!$C$3:$C$12,1,0)),"Нет","Да")</f>
        <v>Нет</v>
      </c>
      <c r="D55" s="38">
        <f t="shared" si="0"/>
        <v>365</v>
      </c>
      <c r="E55" s="39">
        <f>ROUND(('Все выпуски'!$N$3*'Все выпуски'!$N$6/100)/365*(B55-IF(C55="Нет",VLOOKUP(A55,'Aigen19-RZD'!$A$2:$C$12,3,0),VLOOKUP((A55-1),'Aigen19-RZD'!$A$2:$C$12,3,0))),2)</f>
        <v>0.46</v>
      </c>
      <c r="F55" s="36"/>
      <c r="G55" s="38">
        <f>COUNTIF(D56:$D$863,365)</f>
        <v>442</v>
      </c>
      <c r="H55" s="38">
        <f>COUNTIF(D56:$D$863,366)</f>
        <v>366</v>
      </c>
      <c r="I55" s="2"/>
    </row>
    <row r="56" spans="1:9" x14ac:dyDescent="0.25">
      <c r="A56" s="36">
        <f>COUNTIF($C$2:C56,"Да")</f>
        <v>1</v>
      </c>
      <c r="B56" s="40">
        <f t="shared" si="1"/>
        <v>45157</v>
      </c>
      <c r="C56" s="37" t="str">
        <f>IF(ISERROR(VLOOKUP(B56,'Aigen19-RZD'!$C$3:$C$12,1,0)),"Нет","Да")</f>
        <v>Нет</v>
      </c>
      <c r="D56" s="38">
        <f t="shared" si="0"/>
        <v>365</v>
      </c>
      <c r="E56" s="39">
        <f>ROUND(('Все выпуски'!$N$3*'Все выпуски'!$N$6/100)/365*(B56-IF(C56="Нет",VLOOKUP(A56,'Aigen19-RZD'!$A$2:$C$12,3,0),VLOOKUP((A56-1),'Aigen19-RZD'!$A$2:$C$12,3,0))),2)</f>
        <v>0.57999999999999996</v>
      </c>
      <c r="F56" s="36"/>
      <c r="G56" s="38">
        <f>COUNTIF(D57:$D$863,365)</f>
        <v>441</v>
      </c>
      <c r="H56" s="38">
        <f>COUNTIF(D57:$D$863,366)</f>
        <v>366</v>
      </c>
      <c r="I56" s="2"/>
    </row>
    <row r="57" spans="1:9" x14ac:dyDescent="0.25">
      <c r="A57" s="36">
        <f>COUNTIF($C$2:C57,"Да")</f>
        <v>1</v>
      </c>
      <c r="B57" s="40">
        <f t="shared" si="1"/>
        <v>45158</v>
      </c>
      <c r="C57" s="37" t="str">
        <f>IF(ISERROR(VLOOKUP(B57,'Aigen19-RZD'!$C$3:$C$12,1,0)),"Нет","Да")</f>
        <v>Нет</v>
      </c>
      <c r="D57" s="38">
        <f t="shared" si="0"/>
        <v>365</v>
      </c>
      <c r="E57" s="39">
        <f>ROUND(('Все выпуски'!$N$3*'Все выпуски'!$N$6/100)/365*(B57-IF(C57="Нет",VLOOKUP(A57,'Aigen19-RZD'!$A$2:$C$12,3,0),VLOOKUP((A57-1),'Aigen19-RZD'!$A$2:$C$12,3,0))),2)</f>
        <v>0.69</v>
      </c>
      <c r="F57" s="36"/>
      <c r="G57" s="38">
        <f>COUNTIF(D58:$D$863,365)</f>
        <v>440</v>
      </c>
      <c r="H57" s="38">
        <f>COUNTIF(D58:$D$863,366)</f>
        <v>366</v>
      </c>
      <c r="I57" s="2"/>
    </row>
    <row r="58" spans="1:9" x14ac:dyDescent="0.25">
      <c r="A58" s="36">
        <f>COUNTIF($C$2:C58,"Да")</f>
        <v>1</v>
      </c>
      <c r="B58" s="40">
        <f t="shared" si="1"/>
        <v>45159</v>
      </c>
      <c r="C58" s="37" t="str">
        <f>IF(ISERROR(VLOOKUP(B58,'Aigen19-RZD'!$C$3:$C$12,1,0)),"Нет","Да")</f>
        <v>Нет</v>
      </c>
      <c r="D58" s="38">
        <f t="shared" si="0"/>
        <v>365</v>
      </c>
      <c r="E58" s="39">
        <f>ROUND(('Все выпуски'!$N$3*'Все выпуски'!$N$6/100)/365*(B58-IF(C58="Нет",VLOOKUP(A58,'Aigen19-RZD'!$A$2:$C$12,3,0),VLOOKUP((A58-1),'Aigen19-RZD'!$A$2:$C$12,3,0))),2)</f>
        <v>0.81</v>
      </c>
      <c r="F58" s="36"/>
      <c r="G58" s="38">
        <f>COUNTIF(D59:$D$863,365)</f>
        <v>439</v>
      </c>
      <c r="H58" s="38">
        <f>COUNTIF(D59:$D$863,366)</f>
        <v>366</v>
      </c>
      <c r="I58" s="2"/>
    </row>
    <row r="59" spans="1:9" x14ac:dyDescent="0.25">
      <c r="A59" s="36">
        <f>COUNTIF($C$2:C59,"Да")</f>
        <v>1</v>
      </c>
      <c r="B59" s="40">
        <f t="shared" si="1"/>
        <v>45160</v>
      </c>
      <c r="C59" s="37" t="str">
        <f>IF(ISERROR(VLOOKUP(B59,'Aigen19-RZD'!$C$3:$C$12,1,0)),"Нет","Да")</f>
        <v>Нет</v>
      </c>
      <c r="D59" s="38">
        <f t="shared" si="0"/>
        <v>365</v>
      </c>
      <c r="E59" s="39">
        <f>ROUND(('Все выпуски'!$N$3*'Все выпуски'!$N$6/100)/365*(B59-IF(C59="Нет",VLOOKUP(A59,'Aigen19-RZD'!$A$2:$C$12,3,0),VLOOKUP((A59-1),'Aigen19-RZD'!$A$2:$C$12,3,0))),2)</f>
        <v>0.92</v>
      </c>
      <c r="F59" s="36"/>
      <c r="G59" s="38">
        <f>COUNTIF(D60:$D$863,365)</f>
        <v>438</v>
      </c>
      <c r="H59" s="38">
        <f>COUNTIF(D60:$D$863,366)</f>
        <v>366</v>
      </c>
      <c r="I59" s="2"/>
    </row>
    <row r="60" spans="1:9" x14ac:dyDescent="0.25">
      <c r="A60" s="36">
        <f>COUNTIF($C$2:C60,"Да")</f>
        <v>1</v>
      </c>
      <c r="B60" s="40">
        <f t="shared" si="1"/>
        <v>45161</v>
      </c>
      <c r="C60" s="37" t="str">
        <f>IF(ISERROR(VLOOKUP(B60,'Aigen19-RZD'!$C$3:$C$12,1,0)),"Нет","Да")</f>
        <v>Нет</v>
      </c>
      <c r="D60" s="38">
        <f t="shared" si="0"/>
        <v>365</v>
      </c>
      <c r="E60" s="39">
        <f>ROUND(('Все выпуски'!$N$3*'Все выпуски'!$N$6/100)/365*(B60-IF(C60="Нет",VLOOKUP(A60,'Aigen19-RZD'!$A$2:$C$12,3,0),VLOOKUP((A60-1),'Aigen19-RZD'!$A$2:$C$12,3,0))),2)</f>
        <v>1.04</v>
      </c>
      <c r="F60" s="36"/>
      <c r="G60" s="38">
        <f>COUNTIF(D61:$D$863,365)</f>
        <v>437</v>
      </c>
      <c r="H60" s="38">
        <f>COUNTIF(D61:$D$863,366)</f>
        <v>366</v>
      </c>
      <c r="I60" s="2"/>
    </row>
    <row r="61" spans="1:9" x14ac:dyDescent="0.25">
      <c r="A61" s="36">
        <f>COUNTIF($C$2:C61,"Да")</f>
        <v>1</v>
      </c>
      <c r="B61" s="40">
        <f t="shared" si="1"/>
        <v>45162</v>
      </c>
      <c r="C61" s="37" t="str">
        <f>IF(ISERROR(VLOOKUP(B61,'Aigen19-RZD'!$C$3:$C$12,1,0)),"Нет","Да")</f>
        <v>Нет</v>
      </c>
      <c r="D61" s="38">
        <f t="shared" si="0"/>
        <v>365</v>
      </c>
      <c r="E61" s="39">
        <f>ROUND(('Все выпуски'!$N$3*'Все выпуски'!$N$6/100)/365*(B61-IF(C61="Нет",VLOOKUP(A61,'Aigen19-RZD'!$A$2:$C$12,3,0),VLOOKUP((A61-1),'Aigen19-RZD'!$A$2:$C$12,3,0))),2)</f>
        <v>1.1499999999999999</v>
      </c>
      <c r="F61" s="36"/>
      <c r="G61" s="38">
        <f>COUNTIF(D62:$D$863,365)</f>
        <v>436</v>
      </c>
      <c r="H61" s="38">
        <f>COUNTIF(D62:$D$863,366)</f>
        <v>366</v>
      </c>
      <c r="I61" s="2"/>
    </row>
    <row r="62" spans="1:9" x14ac:dyDescent="0.25">
      <c r="A62" s="36">
        <f>COUNTIF($C$2:C62,"Да")</f>
        <v>1</v>
      </c>
      <c r="B62" s="40">
        <f t="shared" si="1"/>
        <v>45163</v>
      </c>
      <c r="C62" s="37" t="str">
        <f>IF(ISERROR(VLOOKUP(B62,'Aigen19-RZD'!$C$3:$C$12,1,0)),"Нет","Да")</f>
        <v>Нет</v>
      </c>
      <c r="D62" s="38">
        <f t="shared" si="0"/>
        <v>365</v>
      </c>
      <c r="E62" s="39">
        <f>ROUND(('Все выпуски'!$N$3*'Все выпуски'!$N$6/100)/365*(B62-IF(C62="Нет",VLOOKUP(A62,'Aigen19-RZD'!$A$2:$C$12,3,0),VLOOKUP((A62-1),'Aigen19-RZD'!$A$2:$C$12,3,0))),2)</f>
        <v>1.27</v>
      </c>
      <c r="F62" s="36"/>
      <c r="G62" s="38">
        <f>COUNTIF(D63:$D$863,365)</f>
        <v>435</v>
      </c>
      <c r="H62" s="38">
        <f>COUNTIF(D63:$D$863,366)</f>
        <v>366</v>
      </c>
      <c r="I62" s="2"/>
    </row>
    <row r="63" spans="1:9" x14ac:dyDescent="0.25">
      <c r="A63" s="36">
        <f>COUNTIF($C$2:C63,"Да")</f>
        <v>1</v>
      </c>
      <c r="B63" s="40">
        <f t="shared" si="1"/>
        <v>45164</v>
      </c>
      <c r="C63" s="37" t="str">
        <f>IF(ISERROR(VLOOKUP(B63,'Aigen19-RZD'!$C$3:$C$12,1,0)),"Нет","Да")</f>
        <v>Нет</v>
      </c>
      <c r="D63" s="38">
        <f t="shared" si="0"/>
        <v>365</v>
      </c>
      <c r="E63" s="39">
        <f>ROUND(('Все выпуски'!$N$3*'Все выпуски'!$N$6/100)/365*(B63-IF(C63="Нет",VLOOKUP(A63,'Aigen19-RZD'!$A$2:$C$12,3,0),VLOOKUP((A63-1),'Aigen19-RZD'!$A$2:$C$12,3,0))),2)</f>
        <v>1.38</v>
      </c>
      <c r="F63" s="36"/>
      <c r="G63" s="38">
        <f>COUNTIF(D64:$D$863,365)</f>
        <v>434</v>
      </c>
      <c r="H63" s="38">
        <f>COUNTIF(D64:$D$863,366)</f>
        <v>366</v>
      </c>
      <c r="I63" s="2"/>
    </row>
    <row r="64" spans="1:9" x14ac:dyDescent="0.25">
      <c r="A64" s="36">
        <f>COUNTIF($C$2:C64,"Да")</f>
        <v>1</v>
      </c>
      <c r="B64" s="40">
        <f t="shared" si="1"/>
        <v>45165</v>
      </c>
      <c r="C64" s="37" t="str">
        <f>IF(ISERROR(VLOOKUP(B64,'Aigen19-RZD'!$C$3:$C$12,1,0)),"Нет","Да")</f>
        <v>Нет</v>
      </c>
      <c r="D64" s="38">
        <f t="shared" si="0"/>
        <v>365</v>
      </c>
      <c r="E64" s="39">
        <f>ROUND(('Все выпуски'!$N$3*'Все выпуски'!$N$6/100)/365*(B64-IF(C64="Нет",VLOOKUP(A64,'Aigen19-RZD'!$A$2:$C$12,3,0),VLOOKUP((A64-1),'Aigen19-RZD'!$A$2:$C$12,3,0))),2)</f>
        <v>1.5</v>
      </c>
      <c r="F64" s="36"/>
      <c r="G64" s="38">
        <f>COUNTIF(D65:$D$863,365)</f>
        <v>433</v>
      </c>
      <c r="H64" s="38">
        <f>COUNTIF(D65:$D$863,366)</f>
        <v>366</v>
      </c>
      <c r="I64" s="2"/>
    </row>
    <row r="65" spans="1:9" x14ac:dyDescent="0.25">
      <c r="A65" s="36">
        <f>COUNTIF($C$2:C65,"Да")</f>
        <v>1</v>
      </c>
      <c r="B65" s="40">
        <f t="shared" si="1"/>
        <v>45166</v>
      </c>
      <c r="C65" s="37" t="str">
        <f>IF(ISERROR(VLOOKUP(B65,'Aigen19-RZD'!$C$3:$C$12,1,0)),"Нет","Да")</f>
        <v>Нет</v>
      </c>
      <c r="D65" s="38">
        <f t="shared" si="0"/>
        <v>365</v>
      </c>
      <c r="E65" s="39">
        <f>ROUND(('Все выпуски'!$N$3*'Все выпуски'!$N$6/100)/365*(B65-IF(C65="Нет",VLOOKUP(A65,'Aigen19-RZD'!$A$2:$C$12,3,0),VLOOKUP((A65-1),'Aigen19-RZD'!$A$2:$C$12,3,0))),2)</f>
        <v>1.61</v>
      </c>
      <c r="F65" s="36"/>
      <c r="G65" s="38">
        <f>COUNTIF(D66:$D$863,365)</f>
        <v>432</v>
      </c>
      <c r="H65" s="38">
        <f>COUNTIF(D66:$D$863,366)</f>
        <v>366</v>
      </c>
      <c r="I65" s="2"/>
    </row>
    <row r="66" spans="1:9" x14ac:dyDescent="0.25">
      <c r="A66" s="36">
        <f>COUNTIF($C$2:C66,"Да")</f>
        <v>1</v>
      </c>
      <c r="B66" s="40">
        <f t="shared" si="1"/>
        <v>45167</v>
      </c>
      <c r="C66" s="37" t="str">
        <f>IF(ISERROR(VLOOKUP(B66,'Aigen19-RZD'!$C$3:$C$12,1,0)),"Нет","Да")</f>
        <v>Нет</v>
      </c>
      <c r="D66" s="38">
        <f t="shared" si="0"/>
        <v>365</v>
      </c>
      <c r="E66" s="39">
        <f>ROUND(('Все выпуски'!$N$3*'Все выпуски'!$N$6/100)/365*(B66-IF(C66="Нет",VLOOKUP(A66,'Aigen19-RZD'!$A$2:$C$12,3,0),VLOOKUP((A66-1),'Aigen19-RZD'!$A$2:$C$12,3,0))),2)</f>
        <v>1.73</v>
      </c>
      <c r="F66" s="36"/>
      <c r="G66" s="38">
        <f>COUNTIF(D67:$D$863,365)</f>
        <v>431</v>
      </c>
      <c r="H66" s="38">
        <f>COUNTIF(D67:$D$863,366)</f>
        <v>366</v>
      </c>
      <c r="I66" s="2"/>
    </row>
    <row r="67" spans="1:9" x14ac:dyDescent="0.25">
      <c r="A67" s="36">
        <f>COUNTIF($C$2:C67,"Да")</f>
        <v>1</v>
      </c>
      <c r="B67" s="40">
        <f t="shared" si="1"/>
        <v>45168</v>
      </c>
      <c r="C67" s="37" t="str">
        <f>IF(ISERROR(VLOOKUP(B67,'Aigen19-RZD'!$C$3:$C$12,1,0)),"Нет","Да")</f>
        <v>Нет</v>
      </c>
      <c r="D67" s="38">
        <f t="shared" ref="D67:D130" si="2">IF(MOD(YEAR(B67),4)=0,366,365)</f>
        <v>365</v>
      </c>
      <c r="E67" s="39">
        <f>ROUND(('Все выпуски'!$N$3*'Все выпуски'!$N$6/100)/365*(B67-IF(C67="Нет",VLOOKUP(A67,'Aigen19-RZD'!$A$2:$C$12,3,0),VLOOKUP((A67-1),'Aigen19-RZD'!$A$2:$C$12,3,0))),2)</f>
        <v>1.84</v>
      </c>
      <c r="F67" s="36"/>
      <c r="G67" s="38">
        <f>COUNTIF(D68:$D$863,365)</f>
        <v>430</v>
      </c>
      <c r="H67" s="38">
        <f>COUNTIF(D68:$D$863,366)</f>
        <v>366</v>
      </c>
      <c r="I67" s="2"/>
    </row>
    <row r="68" spans="1:9" x14ac:dyDescent="0.25">
      <c r="A68" s="36">
        <f>COUNTIF($C$2:C68,"Да")</f>
        <v>1</v>
      </c>
      <c r="B68" s="40">
        <f t="shared" ref="B68:B131" si="3">B67+1</f>
        <v>45169</v>
      </c>
      <c r="C68" s="37" t="str">
        <f>IF(ISERROR(VLOOKUP(B68,'Aigen19-RZD'!$C$3:$C$12,1,0)),"Нет","Да")</f>
        <v>Нет</v>
      </c>
      <c r="D68" s="38">
        <f t="shared" si="2"/>
        <v>365</v>
      </c>
      <c r="E68" s="39">
        <f>ROUND(('Все выпуски'!$N$3*'Все выпуски'!$N$6/100)/365*(B68-IF(C68="Нет",VLOOKUP(A68,'Aigen19-RZD'!$A$2:$C$12,3,0),VLOOKUP((A68-1),'Aigen19-RZD'!$A$2:$C$12,3,0))),2)</f>
        <v>1.96</v>
      </c>
      <c r="F68" s="36"/>
      <c r="G68" s="38">
        <f>COUNTIF(D69:$D$863,365)</f>
        <v>429</v>
      </c>
      <c r="H68" s="38">
        <f>COUNTIF(D69:$D$863,366)</f>
        <v>366</v>
      </c>
      <c r="I68" s="2"/>
    </row>
    <row r="69" spans="1:9" x14ac:dyDescent="0.25">
      <c r="A69" s="36">
        <f>COUNTIF($C$2:C69,"Да")</f>
        <v>1</v>
      </c>
      <c r="B69" s="40">
        <f t="shared" si="3"/>
        <v>45170</v>
      </c>
      <c r="C69" s="37" t="str">
        <f>IF(ISERROR(VLOOKUP(B69,'Aigen19-RZD'!$C$3:$C$12,1,0)),"Нет","Да")</f>
        <v>Нет</v>
      </c>
      <c r="D69" s="38">
        <f t="shared" si="2"/>
        <v>365</v>
      </c>
      <c r="E69" s="39">
        <f>ROUND(('Все выпуски'!$N$3*'Все выпуски'!$N$6/100)/365*(B69-IF(C69="Нет",VLOOKUP(A69,'Aigen19-RZD'!$A$2:$C$12,3,0),VLOOKUP((A69-1),'Aigen19-RZD'!$A$2:$C$12,3,0))),2)</f>
        <v>2.0699999999999998</v>
      </c>
      <c r="F69" s="36"/>
      <c r="G69" s="38">
        <f>COUNTIF(D70:$D$863,365)</f>
        <v>428</v>
      </c>
      <c r="H69" s="38">
        <f>COUNTIF(D70:$D$863,366)</f>
        <v>366</v>
      </c>
      <c r="I69" s="2"/>
    </row>
    <row r="70" spans="1:9" x14ac:dyDescent="0.25">
      <c r="A70" s="36">
        <f>COUNTIF($C$2:C70,"Да")</f>
        <v>1</v>
      </c>
      <c r="B70" s="40">
        <f t="shared" si="3"/>
        <v>45171</v>
      </c>
      <c r="C70" s="37" t="str">
        <f>IF(ISERROR(VLOOKUP(B70,'Aigen19-RZD'!$C$3:$C$12,1,0)),"Нет","Да")</f>
        <v>Нет</v>
      </c>
      <c r="D70" s="38">
        <f t="shared" si="2"/>
        <v>365</v>
      </c>
      <c r="E70" s="39">
        <f>ROUND(('Все выпуски'!$N$3*'Все выпуски'!$N$6/100)/365*(B70-IF(C70="Нет",VLOOKUP(A70,'Aigen19-RZD'!$A$2:$C$12,3,0),VLOOKUP((A70-1),'Aigen19-RZD'!$A$2:$C$12,3,0))),2)</f>
        <v>2.19</v>
      </c>
      <c r="F70" s="36"/>
      <c r="G70" s="38">
        <f>COUNTIF(D71:$D$863,365)</f>
        <v>427</v>
      </c>
      <c r="H70" s="38">
        <f>COUNTIF(D71:$D$863,366)</f>
        <v>366</v>
      </c>
      <c r="I70" s="2"/>
    </row>
    <row r="71" spans="1:9" x14ac:dyDescent="0.25">
      <c r="A71" s="36">
        <f>COUNTIF($C$2:C71,"Да")</f>
        <v>1</v>
      </c>
      <c r="B71" s="40">
        <f t="shared" si="3"/>
        <v>45172</v>
      </c>
      <c r="C71" s="37" t="str">
        <f>IF(ISERROR(VLOOKUP(B71,'Aigen19-RZD'!$C$3:$C$12,1,0)),"Нет","Да")</f>
        <v>Нет</v>
      </c>
      <c r="D71" s="38">
        <f t="shared" si="2"/>
        <v>365</v>
      </c>
      <c r="E71" s="39">
        <f>ROUND(('Все выпуски'!$N$3*'Все выпуски'!$N$6/100)/365*(B71-IF(C71="Нет",VLOOKUP(A71,'Aigen19-RZD'!$A$2:$C$12,3,0),VLOOKUP((A71-1),'Aigen19-RZD'!$A$2:$C$12,3,0))),2)</f>
        <v>2.2999999999999998</v>
      </c>
      <c r="F71" s="36"/>
      <c r="G71" s="38">
        <f>COUNTIF(D72:$D$863,365)</f>
        <v>426</v>
      </c>
      <c r="H71" s="38">
        <f>COUNTIF(D72:$D$863,366)</f>
        <v>366</v>
      </c>
      <c r="I71" s="2"/>
    </row>
    <row r="72" spans="1:9" x14ac:dyDescent="0.25">
      <c r="A72" s="36">
        <f>COUNTIF($C$2:C72,"Да")</f>
        <v>1</v>
      </c>
      <c r="B72" s="40">
        <f t="shared" si="3"/>
        <v>45173</v>
      </c>
      <c r="C72" s="37" t="str">
        <f>IF(ISERROR(VLOOKUP(B72,'Aigen19-RZD'!$C$3:$C$12,1,0)),"Нет","Да")</f>
        <v>Нет</v>
      </c>
      <c r="D72" s="38">
        <f t="shared" si="2"/>
        <v>365</v>
      </c>
      <c r="E72" s="39">
        <f>ROUND(('Все выпуски'!$N$3*'Все выпуски'!$N$6/100)/365*(B72-IF(C72="Нет",VLOOKUP(A72,'Aigen19-RZD'!$A$2:$C$12,3,0),VLOOKUP((A72-1),'Aigen19-RZD'!$A$2:$C$12,3,0))),2)</f>
        <v>2.42</v>
      </c>
      <c r="F72" s="36"/>
      <c r="G72" s="38">
        <f>COUNTIF(D73:$D$863,365)</f>
        <v>425</v>
      </c>
      <c r="H72" s="38">
        <f>COUNTIF(D73:$D$863,366)</f>
        <v>366</v>
      </c>
      <c r="I72" s="2"/>
    </row>
    <row r="73" spans="1:9" x14ac:dyDescent="0.25">
      <c r="A73" s="36">
        <f>COUNTIF($C$2:C73,"Да")</f>
        <v>1</v>
      </c>
      <c r="B73" s="40">
        <f t="shared" si="3"/>
        <v>45174</v>
      </c>
      <c r="C73" s="37" t="str">
        <f>IF(ISERROR(VLOOKUP(B73,'Aigen19-RZD'!$C$3:$C$12,1,0)),"Нет","Да")</f>
        <v>Нет</v>
      </c>
      <c r="D73" s="38">
        <f t="shared" si="2"/>
        <v>365</v>
      </c>
      <c r="E73" s="39">
        <f>ROUND(('Все выпуски'!$N$3*'Все выпуски'!$N$6/100)/365*(B73-IF(C73="Нет",VLOOKUP(A73,'Aigen19-RZD'!$A$2:$C$12,3,0),VLOOKUP((A73-1),'Aigen19-RZD'!$A$2:$C$12,3,0))),2)</f>
        <v>2.5299999999999998</v>
      </c>
      <c r="F73" s="36"/>
      <c r="G73" s="38">
        <f>COUNTIF(D74:$D$863,365)</f>
        <v>424</v>
      </c>
      <c r="H73" s="38">
        <f>COUNTIF(D74:$D$863,366)</f>
        <v>366</v>
      </c>
      <c r="I73" s="2"/>
    </row>
    <row r="74" spans="1:9" x14ac:dyDescent="0.25">
      <c r="A74" s="36">
        <f>COUNTIF($C$2:C74,"Да")</f>
        <v>1</v>
      </c>
      <c r="B74" s="40">
        <f t="shared" si="3"/>
        <v>45175</v>
      </c>
      <c r="C74" s="37" t="str">
        <f>IF(ISERROR(VLOOKUP(B74,'Aigen19-RZD'!$C$3:$C$12,1,0)),"Нет","Да")</f>
        <v>Нет</v>
      </c>
      <c r="D74" s="38">
        <f t="shared" si="2"/>
        <v>365</v>
      </c>
      <c r="E74" s="39">
        <f>ROUND(('Все выпуски'!$N$3*'Все выпуски'!$N$6/100)/365*(B74-IF(C74="Нет",VLOOKUP(A74,'Aigen19-RZD'!$A$2:$C$12,3,0),VLOOKUP((A74-1),'Aigen19-RZD'!$A$2:$C$12,3,0))),2)</f>
        <v>2.65</v>
      </c>
      <c r="F74" s="36"/>
      <c r="G74" s="38">
        <f>COUNTIF(D75:$D$863,365)</f>
        <v>423</v>
      </c>
      <c r="H74" s="38">
        <f>COUNTIF(D75:$D$863,366)</f>
        <v>366</v>
      </c>
      <c r="I74" s="2"/>
    </row>
    <row r="75" spans="1:9" x14ac:dyDescent="0.25">
      <c r="A75" s="36">
        <f>COUNTIF($C$2:C75,"Да")</f>
        <v>1</v>
      </c>
      <c r="B75" s="40">
        <f t="shared" si="3"/>
        <v>45176</v>
      </c>
      <c r="C75" s="37" t="str">
        <f>IF(ISERROR(VLOOKUP(B75,'Aigen19-RZD'!$C$3:$C$12,1,0)),"Нет","Да")</f>
        <v>Нет</v>
      </c>
      <c r="D75" s="38">
        <f t="shared" si="2"/>
        <v>365</v>
      </c>
      <c r="E75" s="39">
        <f>ROUND(('Все выпуски'!$N$3*'Все выпуски'!$N$6/100)/365*(B75-IF(C75="Нет",VLOOKUP(A75,'Aigen19-RZD'!$A$2:$C$12,3,0),VLOOKUP((A75-1),'Aigen19-RZD'!$A$2:$C$12,3,0))),2)</f>
        <v>2.76</v>
      </c>
      <c r="F75" s="36"/>
      <c r="G75" s="38">
        <f>COUNTIF(D76:$D$863,365)</f>
        <v>422</v>
      </c>
      <c r="H75" s="38">
        <f>COUNTIF(D76:$D$863,366)</f>
        <v>366</v>
      </c>
      <c r="I75" s="2"/>
    </row>
    <row r="76" spans="1:9" x14ac:dyDescent="0.25">
      <c r="A76" s="36">
        <f>COUNTIF($C$2:C76,"Да")</f>
        <v>1</v>
      </c>
      <c r="B76" s="40">
        <f t="shared" si="3"/>
        <v>45177</v>
      </c>
      <c r="C76" s="37" t="str">
        <f>IF(ISERROR(VLOOKUP(B76,'Aigen19-RZD'!$C$3:$C$12,1,0)),"Нет","Да")</f>
        <v>Нет</v>
      </c>
      <c r="D76" s="38">
        <f t="shared" si="2"/>
        <v>365</v>
      </c>
      <c r="E76" s="39">
        <f>ROUND(('Все выпуски'!$N$3*'Все выпуски'!$N$6/100)/365*(B76-IF(C76="Нет",VLOOKUP(A76,'Aigen19-RZD'!$A$2:$C$12,3,0),VLOOKUP((A76-1),'Aigen19-RZD'!$A$2:$C$12,3,0))),2)</f>
        <v>2.88</v>
      </c>
      <c r="F76" s="36"/>
      <c r="G76" s="38">
        <f>COUNTIF(D77:$D$863,365)</f>
        <v>421</v>
      </c>
      <c r="H76" s="38">
        <f>COUNTIF(D77:$D$863,366)</f>
        <v>366</v>
      </c>
      <c r="I76" s="2"/>
    </row>
    <row r="77" spans="1:9" x14ac:dyDescent="0.25">
      <c r="A77" s="36">
        <f>COUNTIF($C$2:C77,"Да")</f>
        <v>1</v>
      </c>
      <c r="B77" s="40">
        <f t="shared" si="3"/>
        <v>45178</v>
      </c>
      <c r="C77" s="37" t="str">
        <f>IF(ISERROR(VLOOKUP(B77,'Aigen19-RZD'!$C$3:$C$12,1,0)),"Нет","Да")</f>
        <v>Нет</v>
      </c>
      <c r="D77" s="38">
        <f t="shared" si="2"/>
        <v>365</v>
      </c>
      <c r="E77" s="39">
        <f>ROUND(('Все выпуски'!$N$3*'Все выпуски'!$N$6/100)/365*(B77-IF(C77="Нет",VLOOKUP(A77,'Aigen19-RZD'!$A$2:$C$12,3,0),VLOOKUP((A77-1),'Aigen19-RZD'!$A$2:$C$12,3,0))),2)</f>
        <v>2.99</v>
      </c>
      <c r="F77" s="36"/>
      <c r="G77" s="38">
        <f>COUNTIF(D78:$D$863,365)</f>
        <v>420</v>
      </c>
      <c r="H77" s="38">
        <f>COUNTIF(D78:$D$863,366)</f>
        <v>366</v>
      </c>
      <c r="I77" s="2"/>
    </row>
    <row r="78" spans="1:9" x14ac:dyDescent="0.25">
      <c r="A78" s="36">
        <f>COUNTIF($C$2:C78,"Да")</f>
        <v>1</v>
      </c>
      <c r="B78" s="40">
        <f t="shared" si="3"/>
        <v>45179</v>
      </c>
      <c r="C78" s="37" t="str">
        <f>IF(ISERROR(VLOOKUP(B78,'Aigen19-RZD'!$C$3:$C$12,1,0)),"Нет","Да")</f>
        <v>Нет</v>
      </c>
      <c r="D78" s="38">
        <f t="shared" si="2"/>
        <v>365</v>
      </c>
      <c r="E78" s="39">
        <f>ROUND(('Все выпуски'!$N$3*'Все выпуски'!$N$6/100)/365*(B78-IF(C78="Нет",VLOOKUP(A78,'Aigen19-RZD'!$A$2:$C$12,3,0),VLOOKUP((A78-1),'Aigen19-RZD'!$A$2:$C$12,3,0))),2)</f>
        <v>3.11</v>
      </c>
      <c r="F78" s="36"/>
      <c r="G78" s="38">
        <f>COUNTIF(D79:$D$863,365)</f>
        <v>419</v>
      </c>
      <c r="H78" s="38">
        <f>COUNTIF(D79:$D$863,366)</f>
        <v>366</v>
      </c>
      <c r="I78" s="2"/>
    </row>
    <row r="79" spans="1:9" x14ac:dyDescent="0.25">
      <c r="A79" s="36">
        <f>COUNTIF($C$2:C79,"Да")</f>
        <v>1</v>
      </c>
      <c r="B79" s="40">
        <f t="shared" si="3"/>
        <v>45180</v>
      </c>
      <c r="C79" s="37" t="str">
        <f>IF(ISERROR(VLOOKUP(B79,'Aigen19-RZD'!$C$3:$C$12,1,0)),"Нет","Да")</f>
        <v>Нет</v>
      </c>
      <c r="D79" s="38">
        <f t="shared" si="2"/>
        <v>365</v>
      </c>
      <c r="E79" s="39">
        <f>ROUND(('Все выпуски'!$N$3*'Все выпуски'!$N$6/100)/365*(B79-IF(C79="Нет",VLOOKUP(A79,'Aigen19-RZD'!$A$2:$C$12,3,0),VLOOKUP((A79-1),'Aigen19-RZD'!$A$2:$C$12,3,0))),2)</f>
        <v>3.22</v>
      </c>
      <c r="F79" s="36"/>
      <c r="G79" s="38">
        <f>COUNTIF(D80:$D$863,365)</f>
        <v>418</v>
      </c>
      <c r="H79" s="38">
        <f>COUNTIF(D80:$D$863,366)</f>
        <v>366</v>
      </c>
      <c r="I79" s="2"/>
    </row>
    <row r="80" spans="1:9" x14ac:dyDescent="0.25">
      <c r="A80" s="36">
        <f>COUNTIF($C$2:C80,"Да")</f>
        <v>1</v>
      </c>
      <c r="B80" s="40">
        <f t="shared" si="3"/>
        <v>45181</v>
      </c>
      <c r="C80" s="37" t="str">
        <f>IF(ISERROR(VLOOKUP(B80,'Aigen19-RZD'!$C$3:$C$12,1,0)),"Нет","Да")</f>
        <v>Нет</v>
      </c>
      <c r="D80" s="38">
        <f t="shared" si="2"/>
        <v>365</v>
      </c>
      <c r="E80" s="39">
        <f>ROUND(('Все выпуски'!$N$3*'Все выпуски'!$N$6/100)/365*(B80-IF(C80="Нет",VLOOKUP(A80,'Aigen19-RZD'!$A$2:$C$12,3,0),VLOOKUP((A80-1),'Aigen19-RZD'!$A$2:$C$12,3,0))),2)</f>
        <v>3.34</v>
      </c>
      <c r="F80" s="36"/>
      <c r="G80" s="38">
        <f>COUNTIF(D81:$D$863,365)</f>
        <v>417</v>
      </c>
      <c r="H80" s="38">
        <f>COUNTIF(D81:$D$863,366)</f>
        <v>366</v>
      </c>
      <c r="I80" s="2"/>
    </row>
    <row r="81" spans="1:9" x14ac:dyDescent="0.25">
      <c r="A81" s="36">
        <f>COUNTIF($C$2:C81,"Да")</f>
        <v>1</v>
      </c>
      <c r="B81" s="40">
        <f t="shared" si="3"/>
        <v>45182</v>
      </c>
      <c r="C81" s="37" t="str">
        <f>IF(ISERROR(VLOOKUP(B81,'Aigen19-RZD'!$C$3:$C$12,1,0)),"Нет","Да")</f>
        <v>Нет</v>
      </c>
      <c r="D81" s="38">
        <f t="shared" si="2"/>
        <v>365</v>
      </c>
      <c r="E81" s="39">
        <f>ROUND(('Все выпуски'!$N$3*'Все выпуски'!$N$6/100)/365*(B81-IF(C81="Нет",VLOOKUP(A81,'Aigen19-RZD'!$A$2:$C$12,3,0),VLOOKUP((A81-1),'Aigen19-RZD'!$A$2:$C$12,3,0))),2)</f>
        <v>3.45</v>
      </c>
      <c r="F81" s="36"/>
      <c r="G81" s="38">
        <f>COUNTIF(D82:$D$863,365)</f>
        <v>416</v>
      </c>
      <c r="H81" s="38">
        <f>COUNTIF(D82:$D$863,366)</f>
        <v>366</v>
      </c>
      <c r="I81" s="2"/>
    </row>
    <row r="82" spans="1:9" x14ac:dyDescent="0.25">
      <c r="A82" s="36">
        <f>COUNTIF($C$2:C82,"Да")</f>
        <v>1</v>
      </c>
      <c r="B82" s="40">
        <f t="shared" si="3"/>
        <v>45183</v>
      </c>
      <c r="C82" s="37" t="str">
        <f>IF(ISERROR(VLOOKUP(B82,'Aigen19-RZD'!$C$3:$C$12,1,0)),"Нет","Да")</f>
        <v>Нет</v>
      </c>
      <c r="D82" s="38">
        <f t="shared" si="2"/>
        <v>365</v>
      </c>
      <c r="E82" s="39">
        <f>ROUND(('Все выпуски'!$N$3*'Все выпуски'!$N$6/100)/365*(B82-IF(C82="Нет",VLOOKUP(A82,'Aigen19-RZD'!$A$2:$C$12,3,0),VLOOKUP((A82-1),'Aigen19-RZD'!$A$2:$C$12,3,0))),2)</f>
        <v>3.57</v>
      </c>
      <c r="F82" s="36"/>
      <c r="G82" s="38">
        <f>COUNTIF(D83:$D$863,365)</f>
        <v>415</v>
      </c>
      <c r="H82" s="38">
        <f>COUNTIF(D83:$D$863,366)</f>
        <v>366</v>
      </c>
      <c r="I82" s="2"/>
    </row>
    <row r="83" spans="1:9" x14ac:dyDescent="0.25">
      <c r="A83" s="36">
        <f>COUNTIF($C$2:C83,"Да")</f>
        <v>1</v>
      </c>
      <c r="B83" s="40">
        <f t="shared" si="3"/>
        <v>45184</v>
      </c>
      <c r="C83" s="37" t="str">
        <f>IF(ISERROR(VLOOKUP(B83,'Aigen19-RZD'!$C$3:$C$12,1,0)),"Нет","Да")</f>
        <v>Нет</v>
      </c>
      <c r="D83" s="38">
        <f t="shared" si="2"/>
        <v>365</v>
      </c>
      <c r="E83" s="39">
        <f>ROUND(('Все выпуски'!$N$3*'Все выпуски'!$N$6/100)/365*(B83-IF(C83="Нет",VLOOKUP(A83,'Aigen19-RZD'!$A$2:$C$12,3,0),VLOOKUP((A83-1),'Aigen19-RZD'!$A$2:$C$12,3,0))),2)</f>
        <v>3.68</v>
      </c>
      <c r="F83" s="36"/>
      <c r="G83" s="38">
        <f>COUNTIF(D84:$D$863,365)</f>
        <v>414</v>
      </c>
      <c r="H83" s="38">
        <f>COUNTIF(D84:$D$863,366)</f>
        <v>366</v>
      </c>
      <c r="I83" s="2"/>
    </row>
    <row r="84" spans="1:9" x14ac:dyDescent="0.25">
      <c r="A84" s="36">
        <f>COUNTIF($C$2:C84,"Да")</f>
        <v>1</v>
      </c>
      <c r="B84" s="40">
        <f t="shared" si="3"/>
        <v>45185</v>
      </c>
      <c r="C84" s="37" t="str">
        <f>IF(ISERROR(VLOOKUP(B84,'Aigen19-RZD'!$C$3:$C$12,1,0)),"Нет","Да")</f>
        <v>Нет</v>
      </c>
      <c r="D84" s="38">
        <f t="shared" si="2"/>
        <v>365</v>
      </c>
      <c r="E84" s="39">
        <f>ROUND(('Все выпуски'!$N$3*'Все выпуски'!$N$6/100)/365*(B84-IF(C84="Нет",VLOOKUP(A84,'Aigen19-RZD'!$A$2:$C$12,3,0),VLOOKUP((A84-1),'Aigen19-RZD'!$A$2:$C$12,3,0))),2)</f>
        <v>3.8</v>
      </c>
      <c r="F84" s="36"/>
      <c r="G84" s="38">
        <f>COUNTIF(D85:$D$863,365)</f>
        <v>413</v>
      </c>
      <c r="H84" s="38">
        <f>COUNTIF(D85:$D$863,366)</f>
        <v>366</v>
      </c>
      <c r="I84" s="2"/>
    </row>
    <row r="85" spans="1:9" x14ac:dyDescent="0.25">
      <c r="A85" s="36">
        <f>COUNTIF($C$2:C85,"Да")</f>
        <v>1</v>
      </c>
      <c r="B85" s="40">
        <f t="shared" si="3"/>
        <v>45186</v>
      </c>
      <c r="C85" s="37" t="str">
        <f>IF(ISERROR(VLOOKUP(B85,'Aigen19-RZD'!$C$3:$C$12,1,0)),"Нет","Да")</f>
        <v>Нет</v>
      </c>
      <c r="D85" s="38">
        <f t="shared" si="2"/>
        <v>365</v>
      </c>
      <c r="E85" s="39">
        <f>ROUND(('Все выпуски'!$N$3*'Все выпуски'!$N$6/100)/365*(B85-IF(C85="Нет",VLOOKUP(A85,'Aigen19-RZD'!$A$2:$C$12,3,0),VLOOKUP((A85-1),'Aigen19-RZD'!$A$2:$C$12,3,0))),2)</f>
        <v>3.91</v>
      </c>
      <c r="F85" s="36"/>
      <c r="G85" s="38">
        <f>COUNTIF(D86:$D$863,365)</f>
        <v>412</v>
      </c>
      <c r="H85" s="38">
        <f>COUNTIF(D86:$D$863,366)</f>
        <v>366</v>
      </c>
      <c r="I85" s="2"/>
    </row>
    <row r="86" spans="1:9" x14ac:dyDescent="0.25">
      <c r="A86" s="36">
        <f>COUNTIF($C$2:C86,"Да")</f>
        <v>1</v>
      </c>
      <c r="B86" s="40">
        <f t="shared" si="3"/>
        <v>45187</v>
      </c>
      <c r="C86" s="37" t="str">
        <f>IF(ISERROR(VLOOKUP(B86,'Aigen19-RZD'!$C$3:$C$12,1,0)),"Нет","Да")</f>
        <v>Нет</v>
      </c>
      <c r="D86" s="38">
        <f t="shared" si="2"/>
        <v>365</v>
      </c>
      <c r="E86" s="39">
        <f>ROUND(('Все выпуски'!$N$3*'Все выпуски'!$N$6/100)/365*(B86-IF(C86="Нет",VLOOKUP(A86,'Aigen19-RZD'!$A$2:$C$12,3,0),VLOOKUP((A86-1),'Aigen19-RZD'!$A$2:$C$12,3,0))),2)</f>
        <v>4.03</v>
      </c>
      <c r="F86" s="36"/>
      <c r="G86" s="38">
        <f>COUNTIF(D87:$D$863,365)</f>
        <v>411</v>
      </c>
      <c r="H86" s="38">
        <f>COUNTIF(D87:$D$863,366)</f>
        <v>366</v>
      </c>
      <c r="I86" s="2"/>
    </row>
    <row r="87" spans="1:9" x14ac:dyDescent="0.25">
      <c r="A87" s="36">
        <f>COUNTIF($C$2:C87,"Да")</f>
        <v>1</v>
      </c>
      <c r="B87" s="40">
        <f t="shared" si="3"/>
        <v>45188</v>
      </c>
      <c r="C87" s="37" t="str">
        <f>IF(ISERROR(VLOOKUP(B87,'Aigen19-RZD'!$C$3:$C$12,1,0)),"Нет","Да")</f>
        <v>Нет</v>
      </c>
      <c r="D87" s="38">
        <f t="shared" si="2"/>
        <v>365</v>
      </c>
      <c r="E87" s="39">
        <f>ROUND(('Все выпуски'!$N$3*'Все выпуски'!$N$6/100)/365*(B87-IF(C87="Нет",VLOOKUP(A87,'Aigen19-RZD'!$A$2:$C$12,3,0),VLOOKUP((A87-1),'Aigen19-RZD'!$A$2:$C$12,3,0))),2)</f>
        <v>4.1399999999999997</v>
      </c>
      <c r="F87" s="36"/>
      <c r="G87" s="38">
        <f>COUNTIF(D88:$D$863,365)</f>
        <v>410</v>
      </c>
      <c r="H87" s="38">
        <f>COUNTIF(D88:$D$863,366)</f>
        <v>366</v>
      </c>
      <c r="I87" s="2"/>
    </row>
    <row r="88" spans="1:9" x14ac:dyDescent="0.25">
      <c r="A88" s="36">
        <f>COUNTIF($C$2:C88,"Да")</f>
        <v>1</v>
      </c>
      <c r="B88" s="40">
        <f t="shared" si="3"/>
        <v>45189</v>
      </c>
      <c r="C88" s="37" t="str">
        <f>IF(ISERROR(VLOOKUP(B88,'Aigen19-RZD'!$C$3:$C$12,1,0)),"Нет","Да")</f>
        <v>Нет</v>
      </c>
      <c r="D88" s="38">
        <f t="shared" si="2"/>
        <v>365</v>
      </c>
      <c r="E88" s="39">
        <f>ROUND(('Все выпуски'!$N$3*'Все выпуски'!$N$6/100)/365*(B88-IF(C88="Нет",VLOOKUP(A88,'Aigen19-RZD'!$A$2:$C$12,3,0),VLOOKUP((A88-1),'Aigen19-RZD'!$A$2:$C$12,3,0))),2)</f>
        <v>4.26</v>
      </c>
      <c r="F88" s="36"/>
      <c r="G88" s="38">
        <f>COUNTIF(D89:$D$863,365)</f>
        <v>409</v>
      </c>
      <c r="H88" s="38">
        <f>COUNTIF(D89:$D$863,366)</f>
        <v>366</v>
      </c>
      <c r="I88" s="2"/>
    </row>
    <row r="89" spans="1:9" x14ac:dyDescent="0.25">
      <c r="A89" s="36">
        <f>COUNTIF($C$2:C89,"Да")</f>
        <v>1</v>
      </c>
      <c r="B89" s="40">
        <f t="shared" si="3"/>
        <v>45190</v>
      </c>
      <c r="C89" s="37" t="str">
        <f>IF(ISERROR(VLOOKUP(B89,'Aigen19-RZD'!$C$3:$C$12,1,0)),"Нет","Да")</f>
        <v>Нет</v>
      </c>
      <c r="D89" s="38">
        <f t="shared" si="2"/>
        <v>365</v>
      </c>
      <c r="E89" s="39">
        <f>ROUND(('Все выпуски'!$N$3*'Все выпуски'!$N$6/100)/365*(B89-IF(C89="Нет",VLOOKUP(A89,'Aigen19-RZD'!$A$2:$C$12,3,0),VLOOKUP((A89-1),'Aigen19-RZD'!$A$2:$C$12,3,0))),2)</f>
        <v>4.37</v>
      </c>
      <c r="F89" s="36"/>
      <c r="G89" s="38">
        <f>COUNTIF(D90:$D$863,365)</f>
        <v>408</v>
      </c>
      <c r="H89" s="38">
        <f>COUNTIF(D90:$D$863,366)</f>
        <v>366</v>
      </c>
      <c r="I89" s="2"/>
    </row>
    <row r="90" spans="1:9" x14ac:dyDescent="0.25">
      <c r="A90" s="36">
        <f>COUNTIF($C$2:C90,"Да")</f>
        <v>1</v>
      </c>
      <c r="B90" s="40">
        <f t="shared" si="3"/>
        <v>45191</v>
      </c>
      <c r="C90" s="37" t="str">
        <f>IF(ISERROR(VLOOKUP(B90,'Aigen19-RZD'!$C$3:$C$12,1,0)),"Нет","Да")</f>
        <v>Нет</v>
      </c>
      <c r="D90" s="38">
        <f t="shared" si="2"/>
        <v>365</v>
      </c>
      <c r="E90" s="39">
        <f>ROUND(('Все выпуски'!$N$3*'Все выпуски'!$N$6/100)/365*(B90-IF(C90="Нет",VLOOKUP(A90,'Aigen19-RZD'!$A$2:$C$12,3,0),VLOOKUP((A90-1),'Aigen19-RZD'!$A$2:$C$12,3,0))),2)</f>
        <v>4.49</v>
      </c>
      <c r="F90" s="36"/>
      <c r="G90" s="38">
        <f>COUNTIF(D91:$D$863,365)</f>
        <v>407</v>
      </c>
      <c r="H90" s="38">
        <f>COUNTIF(D91:$D$863,366)</f>
        <v>366</v>
      </c>
      <c r="I90" s="2"/>
    </row>
    <row r="91" spans="1:9" x14ac:dyDescent="0.25">
      <c r="A91" s="36">
        <f>COUNTIF($C$2:C91,"Да")</f>
        <v>1</v>
      </c>
      <c r="B91" s="40">
        <f t="shared" si="3"/>
        <v>45192</v>
      </c>
      <c r="C91" s="37" t="str">
        <f>IF(ISERROR(VLOOKUP(B91,'Aigen19-RZD'!$C$3:$C$12,1,0)),"Нет","Да")</f>
        <v>Нет</v>
      </c>
      <c r="D91" s="38">
        <f t="shared" si="2"/>
        <v>365</v>
      </c>
      <c r="E91" s="39">
        <f>ROUND(('Все выпуски'!$N$3*'Все выпуски'!$N$6/100)/365*(B91-IF(C91="Нет",VLOOKUP(A91,'Aigen19-RZD'!$A$2:$C$12,3,0),VLOOKUP((A91-1),'Aigen19-RZD'!$A$2:$C$12,3,0))),2)</f>
        <v>4.5999999999999996</v>
      </c>
      <c r="F91" s="36"/>
      <c r="G91" s="38">
        <f>COUNTIF(D92:$D$863,365)</f>
        <v>406</v>
      </c>
      <c r="H91" s="38">
        <f>COUNTIF(D92:$D$863,366)</f>
        <v>366</v>
      </c>
      <c r="I91" s="2"/>
    </row>
    <row r="92" spans="1:9" x14ac:dyDescent="0.25">
      <c r="A92" s="36">
        <f>COUNTIF($C$2:C92,"Да")</f>
        <v>1</v>
      </c>
      <c r="B92" s="40">
        <f t="shared" si="3"/>
        <v>45193</v>
      </c>
      <c r="C92" s="37" t="str">
        <f>IF(ISERROR(VLOOKUP(B92,'Aigen19-RZD'!$C$3:$C$12,1,0)),"Нет","Да")</f>
        <v>Нет</v>
      </c>
      <c r="D92" s="38">
        <f t="shared" si="2"/>
        <v>365</v>
      </c>
      <c r="E92" s="39">
        <f>ROUND(('Все выпуски'!$N$3*'Все выпуски'!$N$6/100)/365*(B92-IF(C92="Нет",VLOOKUP(A92,'Aigen19-RZD'!$A$2:$C$12,3,0),VLOOKUP((A92-1),'Aigen19-RZD'!$A$2:$C$12,3,0))),2)</f>
        <v>4.72</v>
      </c>
      <c r="F92" s="36"/>
      <c r="G92" s="38">
        <f>COUNTIF(D93:$D$863,365)</f>
        <v>405</v>
      </c>
      <c r="H92" s="38">
        <f>COUNTIF(D93:$D$863,366)</f>
        <v>366</v>
      </c>
      <c r="I92" s="2"/>
    </row>
    <row r="93" spans="1:9" x14ac:dyDescent="0.25">
      <c r="A93" s="36">
        <f>COUNTIF($C$2:C93,"Да")</f>
        <v>1</v>
      </c>
      <c r="B93" s="40">
        <f t="shared" si="3"/>
        <v>45194</v>
      </c>
      <c r="C93" s="37" t="str">
        <f>IF(ISERROR(VLOOKUP(B93,'Aigen19-RZD'!$C$3:$C$12,1,0)),"Нет","Да")</f>
        <v>Нет</v>
      </c>
      <c r="D93" s="38">
        <f t="shared" si="2"/>
        <v>365</v>
      </c>
      <c r="E93" s="39">
        <f>ROUND(('Все выпуски'!$N$3*'Все выпуски'!$N$6/100)/365*(B93-IF(C93="Нет",VLOOKUP(A93,'Aigen19-RZD'!$A$2:$C$12,3,0),VLOOKUP((A93-1),'Aigen19-RZD'!$A$2:$C$12,3,0))),2)</f>
        <v>4.83</v>
      </c>
      <c r="F93" s="36"/>
      <c r="G93" s="38">
        <f>COUNTIF(D94:$D$863,365)</f>
        <v>404</v>
      </c>
      <c r="H93" s="38">
        <f>COUNTIF(D94:$D$863,366)</f>
        <v>366</v>
      </c>
      <c r="I93" s="2"/>
    </row>
    <row r="94" spans="1:9" x14ac:dyDescent="0.25">
      <c r="A94" s="36">
        <f>COUNTIF($C$2:C94,"Да")</f>
        <v>1</v>
      </c>
      <c r="B94" s="40">
        <f t="shared" si="3"/>
        <v>45195</v>
      </c>
      <c r="C94" s="37" t="str">
        <f>IF(ISERROR(VLOOKUP(B94,'Aigen19-RZD'!$C$3:$C$12,1,0)),"Нет","Да")</f>
        <v>Нет</v>
      </c>
      <c r="D94" s="38">
        <f t="shared" si="2"/>
        <v>365</v>
      </c>
      <c r="E94" s="39">
        <f>ROUND(('Все выпуски'!$N$3*'Все выпуски'!$N$6/100)/365*(B94-IF(C94="Нет",VLOOKUP(A94,'Aigen19-RZD'!$A$2:$C$12,3,0),VLOOKUP((A94-1),'Aigen19-RZD'!$A$2:$C$12,3,0))),2)</f>
        <v>4.95</v>
      </c>
      <c r="F94" s="36"/>
      <c r="G94" s="38">
        <f>COUNTIF(D95:$D$863,365)</f>
        <v>403</v>
      </c>
      <c r="H94" s="38">
        <f>COUNTIF(D95:$D$863,366)</f>
        <v>366</v>
      </c>
      <c r="I94" s="2"/>
    </row>
    <row r="95" spans="1:9" x14ac:dyDescent="0.25">
      <c r="A95" s="36">
        <f>COUNTIF($C$2:C95,"Да")</f>
        <v>1</v>
      </c>
      <c r="B95" s="40">
        <f t="shared" si="3"/>
        <v>45196</v>
      </c>
      <c r="C95" s="37" t="str">
        <f>IF(ISERROR(VLOOKUP(B95,'Aigen19-RZD'!$C$3:$C$12,1,0)),"Нет","Да")</f>
        <v>Нет</v>
      </c>
      <c r="D95" s="38">
        <f t="shared" si="2"/>
        <v>365</v>
      </c>
      <c r="E95" s="39">
        <f>ROUND(('Все выпуски'!$N$3*'Все выпуски'!$N$6/100)/365*(B95-IF(C95="Нет",VLOOKUP(A95,'Aigen19-RZD'!$A$2:$C$12,3,0),VLOOKUP((A95-1),'Aigen19-RZD'!$A$2:$C$12,3,0))),2)</f>
        <v>5.0599999999999996</v>
      </c>
      <c r="F95" s="36"/>
      <c r="G95" s="38">
        <f>COUNTIF(D96:$D$863,365)</f>
        <v>402</v>
      </c>
      <c r="H95" s="38">
        <f>COUNTIF(D96:$D$863,366)</f>
        <v>366</v>
      </c>
      <c r="I95" s="2"/>
    </row>
    <row r="96" spans="1:9" x14ac:dyDescent="0.25">
      <c r="A96" s="36">
        <f>COUNTIF($C$2:C96,"Да")</f>
        <v>1</v>
      </c>
      <c r="B96" s="40">
        <f t="shared" si="3"/>
        <v>45197</v>
      </c>
      <c r="C96" s="37" t="str">
        <f>IF(ISERROR(VLOOKUP(B96,'Aigen19-RZD'!$C$3:$C$12,1,0)),"Нет","Да")</f>
        <v>Нет</v>
      </c>
      <c r="D96" s="38">
        <f t="shared" si="2"/>
        <v>365</v>
      </c>
      <c r="E96" s="39">
        <f>ROUND(('Все выпуски'!$N$3*'Все выпуски'!$N$6/100)/365*(B96-IF(C96="Нет",VLOOKUP(A96,'Aigen19-RZD'!$A$2:$C$12,3,0),VLOOKUP((A96-1),'Aigen19-RZD'!$A$2:$C$12,3,0))),2)</f>
        <v>5.18</v>
      </c>
      <c r="F96" s="36"/>
      <c r="G96" s="38">
        <f>COUNTIF(D97:$D$863,365)</f>
        <v>401</v>
      </c>
      <c r="H96" s="38">
        <f>COUNTIF(D97:$D$863,366)</f>
        <v>366</v>
      </c>
      <c r="I96" s="2"/>
    </row>
    <row r="97" spans="1:9" x14ac:dyDescent="0.25">
      <c r="A97" s="36">
        <f>COUNTIF($C$2:C97,"Да")</f>
        <v>1</v>
      </c>
      <c r="B97" s="40">
        <f t="shared" si="3"/>
        <v>45198</v>
      </c>
      <c r="C97" s="37" t="str">
        <f>IF(ISERROR(VLOOKUP(B97,'Aigen19-RZD'!$C$3:$C$12,1,0)),"Нет","Да")</f>
        <v>Нет</v>
      </c>
      <c r="D97" s="38">
        <f t="shared" si="2"/>
        <v>365</v>
      </c>
      <c r="E97" s="39">
        <f>ROUND(('Все выпуски'!$N$3*'Все выпуски'!$N$6/100)/365*(B97-IF(C97="Нет",VLOOKUP(A97,'Aigen19-RZD'!$A$2:$C$12,3,0),VLOOKUP((A97-1),'Aigen19-RZD'!$A$2:$C$12,3,0))),2)</f>
        <v>5.29</v>
      </c>
      <c r="F97" s="36"/>
      <c r="G97" s="38">
        <f>COUNTIF(D98:$D$863,365)</f>
        <v>400</v>
      </c>
      <c r="H97" s="38">
        <f>COUNTIF(D98:$D$863,366)</f>
        <v>366</v>
      </c>
      <c r="I97" s="2"/>
    </row>
    <row r="98" spans="1:9" x14ac:dyDescent="0.25">
      <c r="A98" s="36">
        <f>COUNTIF($C$2:C98,"Да")</f>
        <v>1</v>
      </c>
      <c r="B98" s="40">
        <f t="shared" si="3"/>
        <v>45199</v>
      </c>
      <c r="C98" s="37" t="str">
        <f>IF(ISERROR(VLOOKUP(B98,'Aigen19-RZD'!$C$3:$C$12,1,0)),"Нет","Да")</f>
        <v>Нет</v>
      </c>
      <c r="D98" s="38">
        <f t="shared" si="2"/>
        <v>365</v>
      </c>
      <c r="E98" s="39">
        <f>ROUND(('Все выпуски'!$N$3*'Все выпуски'!$N$6/100)/365*(B98-IF(C98="Нет",VLOOKUP(A98,'Aigen19-RZD'!$A$2:$C$12,3,0),VLOOKUP((A98-1),'Aigen19-RZD'!$A$2:$C$12,3,0))),2)</f>
        <v>5.41</v>
      </c>
      <c r="F98" s="36"/>
      <c r="G98" s="38">
        <f>COUNTIF(D99:$D$863,365)</f>
        <v>399</v>
      </c>
      <c r="H98" s="38">
        <f>COUNTIF(D99:$D$863,366)</f>
        <v>366</v>
      </c>
      <c r="I98" s="2"/>
    </row>
    <row r="99" spans="1:9" x14ac:dyDescent="0.25">
      <c r="A99" s="36">
        <f>COUNTIF($C$2:C99,"Да")</f>
        <v>1</v>
      </c>
      <c r="B99" s="40">
        <f t="shared" si="3"/>
        <v>45200</v>
      </c>
      <c r="C99" s="37" t="str">
        <f>IF(ISERROR(VLOOKUP(B99,'Aigen19-RZD'!$C$3:$C$12,1,0)),"Нет","Да")</f>
        <v>Нет</v>
      </c>
      <c r="D99" s="38">
        <f t="shared" si="2"/>
        <v>365</v>
      </c>
      <c r="E99" s="39">
        <f>ROUND(('Все выпуски'!$N$3*'Все выпуски'!$N$6/100)/365*(B99-IF(C99="Нет",VLOOKUP(A99,'Aigen19-RZD'!$A$2:$C$12,3,0),VLOOKUP((A99-1),'Aigen19-RZD'!$A$2:$C$12,3,0))),2)</f>
        <v>5.52</v>
      </c>
      <c r="F99" s="36"/>
      <c r="G99" s="38">
        <f>COUNTIF(D100:$D$863,365)</f>
        <v>398</v>
      </c>
      <c r="H99" s="38">
        <f>COUNTIF(D100:$D$863,366)</f>
        <v>366</v>
      </c>
      <c r="I99" s="2"/>
    </row>
    <row r="100" spans="1:9" x14ac:dyDescent="0.25">
      <c r="A100" s="36">
        <f>COUNTIF($C$2:C100,"Да")</f>
        <v>1</v>
      </c>
      <c r="B100" s="40">
        <f t="shared" si="3"/>
        <v>45201</v>
      </c>
      <c r="C100" s="37" t="str">
        <f>IF(ISERROR(VLOOKUP(B100,'Aigen19-RZD'!$C$3:$C$12,1,0)),"Нет","Да")</f>
        <v>Нет</v>
      </c>
      <c r="D100" s="38">
        <f t="shared" si="2"/>
        <v>365</v>
      </c>
      <c r="E100" s="39">
        <f>ROUND(('Все выпуски'!$N$3*'Все выпуски'!$N$6/100)/365*(B100-IF(C100="Нет",VLOOKUP(A100,'Aigen19-RZD'!$A$2:$C$12,3,0),VLOOKUP((A100-1),'Aigen19-RZD'!$A$2:$C$12,3,0))),2)</f>
        <v>5.64</v>
      </c>
      <c r="F100" s="36"/>
      <c r="G100" s="38">
        <f>COUNTIF(D101:$D$863,365)</f>
        <v>397</v>
      </c>
      <c r="H100" s="38">
        <f>COUNTIF(D101:$D$863,366)</f>
        <v>366</v>
      </c>
      <c r="I100" s="2"/>
    </row>
    <row r="101" spans="1:9" x14ac:dyDescent="0.25">
      <c r="A101" s="36">
        <f>COUNTIF($C$2:C101,"Да")</f>
        <v>1</v>
      </c>
      <c r="B101" s="40">
        <f t="shared" si="3"/>
        <v>45202</v>
      </c>
      <c r="C101" s="37" t="str">
        <f>IF(ISERROR(VLOOKUP(B101,'Aigen19-RZD'!$C$3:$C$12,1,0)),"Нет","Да")</f>
        <v>Нет</v>
      </c>
      <c r="D101" s="38">
        <f t="shared" si="2"/>
        <v>365</v>
      </c>
      <c r="E101" s="39">
        <f>ROUND(('Все выпуски'!$N$3*'Все выпуски'!$N$6/100)/365*(B101-IF(C101="Нет",VLOOKUP(A101,'Aigen19-RZD'!$A$2:$C$12,3,0),VLOOKUP((A101-1),'Aigen19-RZD'!$A$2:$C$12,3,0))),2)</f>
        <v>5.75</v>
      </c>
      <c r="F101" s="36"/>
      <c r="G101" s="38">
        <f>COUNTIF(D102:$D$863,365)</f>
        <v>396</v>
      </c>
      <c r="H101" s="38">
        <f>COUNTIF(D102:$D$863,366)</f>
        <v>366</v>
      </c>
      <c r="I101" s="2"/>
    </row>
    <row r="102" spans="1:9" x14ac:dyDescent="0.25">
      <c r="A102" s="36">
        <f>COUNTIF($C$2:C102,"Да")</f>
        <v>1</v>
      </c>
      <c r="B102" s="40">
        <f t="shared" si="3"/>
        <v>45203</v>
      </c>
      <c r="C102" s="37" t="str">
        <f>IF(ISERROR(VLOOKUP(B102,'Aigen19-RZD'!$C$3:$C$12,1,0)),"Нет","Да")</f>
        <v>Нет</v>
      </c>
      <c r="D102" s="38">
        <f t="shared" si="2"/>
        <v>365</v>
      </c>
      <c r="E102" s="39">
        <f>ROUND(('Все выпуски'!$N$3*'Все выпуски'!$N$6/100)/365*(B102-IF(C102="Нет",VLOOKUP(A102,'Aigen19-RZD'!$A$2:$C$12,3,0),VLOOKUP((A102-1),'Aigen19-RZD'!$A$2:$C$12,3,0))),2)</f>
        <v>5.87</v>
      </c>
      <c r="F102" s="36"/>
      <c r="G102" s="38">
        <f>COUNTIF(D103:$D$863,365)</f>
        <v>395</v>
      </c>
      <c r="H102" s="38">
        <f>COUNTIF(D103:$D$863,366)</f>
        <v>366</v>
      </c>
      <c r="I102" s="2"/>
    </row>
    <row r="103" spans="1:9" x14ac:dyDescent="0.25">
      <c r="A103" s="36">
        <f>COUNTIF($C$2:C103,"Да")</f>
        <v>1</v>
      </c>
      <c r="B103" s="40">
        <f t="shared" si="3"/>
        <v>45204</v>
      </c>
      <c r="C103" s="37" t="str">
        <f>IF(ISERROR(VLOOKUP(B103,'Aigen19-RZD'!$C$3:$C$12,1,0)),"Нет","Да")</f>
        <v>Нет</v>
      </c>
      <c r="D103" s="38">
        <f t="shared" si="2"/>
        <v>365</v>
      </c>
      <c r="E103" s="39">
        <f>ROUND(('Все выпуски'!$N$3*'Все выпуски'!$N$6/100)/365*(B103-IF(C103="Нет",VLOOKUP(A103,'Aigen19-RZD'!$A$2:$C$12,3,0),VLOOKUP((A103-1),'Aigen19-RZD'!$A$2:$C$12,3,0))),2)</f>
        <v>5.98</v>
      </c>
      <c r="F103" s="36"/>
      <c r="G103" s="38">
        <f>COUNTIF(D104:$D$863,365)</f>
        <v>394</v>
      </c>
      <c r="H103" s="38">
        <f>COUNTIF(D104:$D$863,366)</f>
        <v>366</v>
      </c>
      <c r="I103" s="2"/>
    </row>
    <row r="104" spans="1:9" x14ac:dyDescent="0.25">
      <c r="A104" s="36">
        <f>COUNTIF($C$2:C104,"Да")</f>
        <v>1</v>
      </c>
      <c r="B104" s="40">
        <f t="shared" si="3"/>
        <v>45205</v>
      </c>
      <c r="C104" s="37" t="str">
        <f>IF(ISERROR(VLOOKUP(B104,'Aigen19-RZD'!$C$3:$C$12,1,0)),"Нет","Да")</f>
        <v>Нет</v>
      </c>
      <c r="D104" s="38">
        <f t="shared" si="2"/>
        <v>365</v>
      </c>
      <c r="E104" s="39">
        <f>ROUND(('Все выпуски'!$N$3*'Все выпуски'!$N$6/100)/365*(B104-IF(C104="Нет",VLOOKUP(A104,'Aigen19-RZD'!$A$2:$C$12,3,0),VLOOKUP((A104-1),'Aigen19-RZD'!$A$2:$C$12,3,0))),2)</f>
        <v>6.1</v>
      </c>
      <c r="F104" s="36"/>
      <c r="G104" s="38">
        <f>COUNTIF(D105:$D$863,365)</f>
        <v>393</v>
      </c>
      <c r="H104" s="38">
        <f>COUNTIF(D105:$D$863,366)</f>
        <v>366</v>
      </c>
      <c r="I104" s="2"/>
    </row>
    <row r="105" spans="1:9" x14ac:dyDescent="0.25">
      <c r="A105" s="36">
        <f>COUNTIF($C$2:C105,"Да")</f>
        <v>1</v>
      </c>
      <c r="B105" s="40">
        <f t="shared" si="3"/>
        <v>45206</v>
      </c>
      <c r="C105" s="37" t="str">
        <f>IF(ISERROR(VLOOKUP(B105,'Aigen19-RZD'!$C$3:$C$12,1,0)),"Нет","Да")</f>
        <v>Нет</v>
      </c>
      <c r="D105" s="38">
        <f t="shared" si="2"/>
        <v>365</v>
      </c>
      <c r="E105" s="39">
        <f>ROUND(('Все выпуски'!$N$3*'Все выпуски'!$N$6/100)/365*(B105-IF(C105="Нет",VLOOKUP(A105,'Aigen19-RZD'!$A$2:$C$12,3,0),VLOOKUP((A105-1),'Aigen19-RZD'!$A$2:$C$12,3,0))),2)</f>
        <v>6.21</v>
      </c>
      <c r="F105" s="36"/>
      <c r="G105" s="38">
        <f>COUNTIF(D106:$D$863,365)</f>
        <v>392</v>
      </c>
      <c r="H105" s="38">
        <f>COUNTIF(D106:$D$863,366)</f>
        <v>366</v>
      </c>
      <c r="I105" s="2"/>
    </row>
    <row r="106" spans="1:9" x14ac:dyDescent="0.25">
      <c r="A106" s="36">
        <f>COUNTIF($C$2:C106,"Да")</f>
        <v>1</v>
      </c>
      <c r="B106" s="40">
        <f t="shared" si="3"/>
        <v>45207</v>
      </c>
      <c r="C106" s="37" t="str">
        <f>IF(ISERROR(VLOOKUP(B106,'Aigen19-RZD'!$C$3:$C$12,1,0)),"Нет","Да")</f>
        <v>Нет</v>
      </c>
      <c r="D106" s="38">
        <f t="shared" si="2"/>
        <v>365</v>
      </c>
      <c r="E106" s="39">
        <f>ROUND(('Все выпуски'!$N$3*'Все выпуски'!$N$6/100)/365*(B106-IF(C106="Нет",VLOOKUP(A106,'Aigen19-RZD'!$A$2:$C$12,3,0),VLOOKUP((A106-1),'Aigen19-RZD'!$A$2:$C$12,3,0))),2)</f>
        <v>6.33</v>
      </c>
      <c r="F106" s="36"/>
      <c r="G106" s="38">
        <f>COUNTIF(D107:$D$863,365)</f>
        <v>391</v>
      </c>
      <c r="H106" s="38">
        <f>COUNTIF(D107:$D$863,366)</f>
        <v>366</v>
      </c>
      <c r="I106" s="2"/>
    </row>
    <row r="107" spans="1:9" x14ac:dyDescent="0.25">
      <c r="A107" s="36">
        <f>COUNTIF($C$2:C107,"Да")</f>
        <v>1</v>
      </c>
      <c r="B107" s="40">
        <f t="shared" si="3"/>
        <v>45208</v>
      </c>
      <c r="C107" s="37" t="str">
        <f>IF(ISERROR(VLOOKUP(B107,'Aigen19-RZD'!$C$3:$C$12,1,0)),"Нет","Да")</f>
        <v>Нет</v>
      </c>
      <c r="D107" s="38">
        <f t="shared" si="2"/>
        <v>365</v>
      </c>
      <c r="E107" s="39">
        <f>ROUND(('Все выпуски'!$N$3*'Все выпуски'!$N$6/100)/365*(B107-IF(C107="Нет",VLOOKUP(A107,'Aigen19-RZD'!$A$2:$C$12,3,0),VLOOKUP((A107-1),'Aigen19-RZD'!$A$2:$C$12,3,0))),2)</f>
        <v>6.44</v>
      </c>
      <c r="F107" s="36"/>
      <c r="G107" s="38">
        <f>COUNTIF(D108:$D$863,365)</f>
        <v>390</v>
      </c>
      <c r="H107" s="38">
        <f>COUNTIF(D108:$D$863,366)</f>
        <v>366</v>
      </c>
      <c r="I107" s="2"/>
    </row>
    <row r="108" spans="1:9" x14ac:dyDescent="0.25">
      <c r="A108" s="36">
        <f>COUNTIF($C$2:C108,"Да")</f>
        <v>1</v>
      </c>
      <c r="B108" s="40">
        <f t="shared" si="3"/>
        <v>45209</v>
      </c>
      <c r="C108" s="37" t="str">
        <f>IF(ISERROR(VLOOKUP(B108,'Aigen19-RZD'!$C$3:$C$12,1,0)),"Нет","Да")</f>
        <v>Нет</v>
      </c>
      <c r="D108" s="38">
        <f t="shared" si="2"/>
        <v>365</v>
      </c>
      <c r="E108" s="39">
        <f>ROUND(('Все выпуски'!$N$3*'Все выпуски'!$N$6/100)/365*(B108-IF(C108="Нет",VLOOKUP(A108,'Aigen19-RZD'!$A$2:$C$12,3,0),VLOOKUP((A108-1),'Aigen19-RZD'!$A$2:$C$12,3,0))),2)</f>
        <v>6.56</v>
      </c>
      <c r="F108" s="36"/>
      <c r="G108" s="38">
        <f>COUNTIF(D109:$D$863,365)</f>
        <v>389</v>
      </c>
      <c r="H108" s="38">
        <f>COUNTIF(D109:$D$863,366)</f>
        <v>366</v>
      </c>
      <c r="I108" s="2"/>
    </row>
    <row r="109" spans="1:9" x14ac:dyDescent="0.25">
      <c r="A109" s="36">
        <f>COUNTIF($C$2:C109,"Да")</f>
        <v>1</v>
      </c>
      <c r="B109" s="40">
        <f t="shared" si="3"/>
        <v>45210</v>
      </c>
      <c r="C109" s="37" t="str">
        <f>IF(ISERROR(VLOOKUP(B109,'Aigen19-RZD'!$C$3:$C$12,1,0)),"Нет","Да")</f>
        <v>Нет</v>
      </c>
      <c r="D109" s="38">
        <f t="shared" si="2"/>
        <v>365</v>
      </c>
      <c r="E109" s="39">
        <f>ROUND(('Все выпуски'!$N$3*'Все выпуски'!$N$6/100)/365*(B109-IF(C109="Нет",VLOOKUP(A109,'Aigen19-RZD'!$A$2:$C$12,3,0),VLOOKUP((A109-1),'Aigen19-RZD'!$A$2:$C$12,3,0))),2)</f>
        <v>6.67</v>
      </c>
      <c r="F109" s="36"/>
      <c r="G109" s="38">
        <f>COUNTIF(D110:$D$863,365)</f>
        <v>388</v>
      </c>
      <c r="H109" s="38">
        <f>COUNTIF(D110:$D$863,366)</f>
        <v>366</v>
      </c>
      <c r="I109" s="2"/>
    </row>
    <row r="110" spans="1:9" x14ac:dyDescent="0.25">
      <c r="A110" s="36">
        <f>COUNTIF($C$2:C110,"Да")</f>
        <v>1</v>
      </c>
      <c r="B110" s="40">
        <f t="shared" si="3"/>
        <v>45211</v>
      </c>
      <c r="C110" s="37" t="str">
        <f>IF(ISERROR(VLOOKUP(B110,'Aigen19-RZD'!$C$3:$C$12,1,0)),"Нет","Да")</f>
        <v>Нет</v>
      </c>
      <c r="D110" s="38">
        <f t="shared" si="2"/>
        <v>365</v>
      </c>
      <c r="E110" s="39">
        <f>ROUND(('Все выпуски'!$N$3*'Все выпуски'!$N$6/100)/365*(B110-IF(C110="Нет",VLOOKUP(A110,'Aigen19-RZD'!$A$2:$C$12,3,0),VLOOKUP((A110-1),'Aigen19-RZD'!$A$2:$C$12,3,0))),2)</f>
        <v>6.79</v>
      </c>
      <c r="F110" s="36"/>
      <c r="G110" s="38">
        <f>COUNTIF(D111:$D$863,365)</f>
        <v>387</v>
      </c>
      <c r="H110" s="38">
        <f>COUNTIF(D111:$D$863,366)</f>
        <v>366</v>
      </c>
      <c r="I110" s="2"/>
    </row>
    <row r="111" spans="1:9" x14ac:dyDescent="0.25">
      <c r="A111" s="36">
        <f>COUNTIF($C$2:C111,"Да")</f>
        <v>1</v>
      </c>
      <c r="B111" s="40">
        <f t="shared" si="3"/>
        <v>45212</v>
      </c>
      <c r="C111" s="37" t="str">
        <f>IF(ISERROR(VLOOKUP(B111,'Aigen19-RZD'!$C$3:$C$12,1,0)),"Нет","Да")</f>
        <v>Нет</v>
      </c>
      <c r="D111" s="38">
        <f t="shared" si="2"/>
        <v>365</v>
      </c>
      <c r="E111" s="39">
        <f>ROUND(('Все выпуски'!$N$3*'Все выпуски'!$N$6/100)/365*(B111-IF(C111="Нет",VLOOKUP(A111,'Aigen19-RZD'!$A$2:$C$12,3,0),VLOOKUP((A111-1),'Aigen19-RZD'!$A$2:$C$12,3,0))),2)</f>
        <v>6.9</v>
      </c>
      <c r="F111" s="36"/>
      <c r="G111" s="38">
        <f>COUNTIF(D112:$D$863,365)</f>
        <v>386</v>
      </c>
      <c r="H111" s="38">
        <f>COUNTIF(D112:$D$863,366)</f>
        <v>366</v>
      </c>
      <c r="I111" s="2"/>
    </row>
    <row r="112" spans="1:9" x14ac:dyDescent="0.25">
      <c r="A112" s="36">
        <f>COUNTIF($C$2:C112,"Да")</f>
        <v>1</v>
      </c>
      <c r="B112" s="40">
        <f t="shared" si="3"/>
        <v>45213</v>
      </c>
      <c r="C112" s="37" t="str">
        <f>IF(ISERROR(VLOOKUP(B112,'Aigen19-RZD'!$C$3:$C$12,1,0)),"Нет","Да")</f>
        <v>Нет</v>
      </c>
      <c r="D112" s="38">
        <f t="shared" si="2"/>
        <v>365</v>
      </c>
      <c r="E112" s="39">
        <f>ROUND(('Все выпуски'!$N$3*'Все выпуски'!$N$6/100)/365*(B112-IF(C112="Нет",VLOOKUP(A112,'Aigen19-RZD'!$A$2:$C$12,3,0),VLOOKUP((A112-1),'Aigen19-RZD'!$A$2:$C$12,3,0))),2)</f>
        <v>7.02</v>
      </c>
      <c r="F112" s="36"/>
      <c r="G112" s="38">
        <f>COUNTIF(D113:$D$863,365)</f>
        <v>385</v>
      </c>
      <c r="H112" s="38">
        <f>COUNTIF(D113:$D$863,366)</f>
        <v>366</v>
      </c>
      <c r="I112" s="2"/>
    </row>
    <row r="113" spans="1:9" x14ac:dyDescent="0.25">
      <c r="A113" s="36">
        <f>COUNTIF($C$2:C113,"Да")</f>
        <v>1</v>
      </c>
      <c r="B113" s="40">
        <f t="shared" si="3"/>
        <v>45214</v>
      </c>
      <c r="C113" s="37" t="str">
        <f>IF(ISERROR(VLOOKUP(B113,'Aigen19-RZD'!$C$3:$C$12,1,0)),"Нет","Да")</f>
        <v>Нет</v>
      </c>
      <c r="D113" s="38">
        <f t="shared" si="2"/>
        <v>365</v>
      </c>
      <c r="E113" s="39">
        <f>ROUND(('Все выпуски'!$N$3*'Все выпуски'!$N$6/100)/365*(B113-IF(C113="Нет",VLOOKUP(A113,'Aigen19-RZD'!$A$2:$C$12,3,0),VLOOKUP((A113-1),'Aigen19-RZD'!$A$2:$C$12,3,0))),2)</f>
        <v>7.13</v>
      </c>
      <c r="F113" s="36"/>
      <c r="G113" s="38">
        <f>COUNTIF(D114:$D$863,365)</f>
        <v>384</v>
      </c>
      <c r="H113" s="38">
        <f>COUNTIF(D114:$D$863,366)</f>
        <v>366</v>
      </c>
      <c r="I113" s="2"/>
    </row>
    <row r="114" spans="1:9" x14ac:dyDescent="0.25">
      <c r="A114" s="36">
        <f>COUNTIF($C$2:C114,"Да")</f>
        <v>1</v>
      </c>
      <c r="B114" s="40">
        <f t="shared" si="3"/>
        <v>45215</v>
      </c>
      <c r="C114" s="37" t="str">
        <f>IF(ISERROR(VLOOKUP(B114,'Aigen19-RZD'!$C$3:$C$12,1,0)),"Нет","Да")</f>
        <v>Нет</v>
      </c>
      <c r="D114" s="38">
        <f t="shared" si="2"/>
        <v>365</v>
      </c>
      <c r="E114" s="39">
        <f>ROUND(('Все выпуски'!$N$3*'Все выпуски'!$N$6/100)/365*(B114-IF(C114="Нет",VLOOKUP(A114,'Aigen19-RZD'!$A$2:$C$12,3,0),VLOOKUP((A114-1),'Aigen19-RZD'!$A$2:$C$12,3,0))),2)</f>
        <v>7.25</v>
      </c>
      <c r="F114" s="36"/>
      <c r="G114" s="38">
        <f>COUNTIF(D115:$D$863,365)</f>
        <v>383</v>
      </c>
      <c r="H114" s="38">
        <f>COUNTIF(D115:$D$863,366)</f>
        <v>366</v>
      </c>
      <c r="I114" s="2"/>
    </row>
    <row r="115" spans="1:9" x14ac:dyDescent="0.25">
      <c r="A115" s="36">
        <f>COUNTIF($C$2:C115,"Да")</f>
        <v>1</v>
      </c>
      <c r="B115" s="40">
        <f t="shared" si="3"/>
        <v>45216</v>
      </c>
      <c r="C115" s="37" t="str">
        <f>IF(ISERROR(VLOOKUP(B115,'Aigen19-RZD'!$C$3:$C$12,1,0)),"Нет","Да")</f>
        <v>Нет</v>
      </c>
      <c r="D115" s="38">
        <f t="shared" si="2"/>
        <v>365</v>
      </c>
      <c r="E115" s="39">
        <f>ROUND(('Все выпуски'!$N$3*'Все выпуски'!$N$6/100)/365*(B115-IF(C115="Нет",VLOOKUP(A115,'Aigen19-RZD'!$A$2:$C$12,3,0),VLOOKUP((A115-1),'Aigen19-RZD'!$A$2:$C$12,3,0))),2)</f>
        <v>7.36</v>
      </c>
      <c r="F115" s="36"/>
      <c r="G115" s="38">
        <f>COUNTIF(D116:$D$863,365)</f>
        <v>382</v>
      </c>
      <c r="H115" s="38">
        <f>COUNTIF(D116:$D$863,366)</f>
        <v>366</v>
      </c>
      <c r="I115" s="2"/>
    </row>
    <row r="116" spans="1:9" x14ac:dyDescent="0.25">
      <c r="A116" s="36">
        <f>COUNTIF($C$2:C116,"Да")</f>
        <v>1</v>
      </c>
      <c r="B116" s="40">
        <f t="shared" si="3"/>
        <v>45217</v>
      </c>
      <c r="C116" s="37" t="str">
        <f>IF(ISERROR(VLOOKUP(B116,'Aigen19-RZD'!$C$3:$C$12,1,0)),"Нет","Да")</f>
        <v>Нет</v>
      </c>
      <c r="D116" s="38">
        <f t="shared" si="2"/>
        <v>365</v>
      </c>
      <c r="E116" s="39">
        <f>ROUND(('Все выпуски'!$N$3*'Все выпуски'!$N$6/100)/365*(B116-IF(C116="Нет",VLOOKUP(A116,'Aigen19-RZD'!$A$2:$C$12,3,0),VLOOKUP((A116-1),'Aigen19-RZD'!$A$2:$C$12,3,0))),2)</f>
        <v>7.48</v>
      </c>
      <c r="F116" s="36"/>
      <c r="G116" s="38">
        <f>COUNTIF(D117:$D$863,365)</f>
        <v>381</v>
      </c>
      <c r="H116" s="38">
        <f>COUNTIF(D117:$D$863,366)</f>
        <v>366</v>
      </c>
      <c r="I116" s="2"/>
    </row>
    <row r="117" spans="1:9" x14ac:dyDescent="0.25">
      <c r="A117" s="36">
        <f>COUNTIF($C$2:C117,"Да")</f>
        <v>1</v>
      </c>
      <c r="B117" s="40">
        <f t="shared" si="3"/>
        <v>45218</v>
      </c>
      <c r="C117" s="37" t="str">
        <f>IF(ISERROR(VLOOKUP(B117,'Aigen19-RZD'!$C$3:$C$12,1,0)),"Нет","Да")</f>
        <v>Нет</v>
      </c>
      <c r="D117" s="38">
        <f t="shared" si="2"/>
        <v>365</v>
      </c>
      <c r="E117" s="39">
        <f>ROUND(('Все выпуски'!$N$3*'Все выпуски'!$N$6/100)/365*(B117-IF(C117="Нет",VLOOKUP(A117,'Aigen19-RZD'!$A$2:$C$12,3,0),VLOOKUP((A117-1),'Aigen19-RZD'!$A$2:$C$12,3,0))),2)</f>
        <v>7.59</v>
      </c>
      <c r="F117" s="36"/>
      <c r="G117" s="38">
        <f>COUNTIF(D118:$D$863,365)</f>
        <v>380</v>
      </c>
      <c r="H117" s="38">
        <f>COUNTIF(D118:$D$863,366)</f>
        <v>366</v>
      </c>
      <c r="I117" s="2"/>
    </row>
    <row r="118" spans="1:9" x14ac:dyDescent="0.25">
      <c r="A118" s="36">
        <f>COUNTIF($C$2:C118,"Да")</f>
        <v>1</v>
      </c>
      <c r="B118" s="40">
        <f t="shared" si="3"/>
        <v>45219</v>
      </c>
      <c r="C118" s="37" t="str">
        <f>IF(ISERROR(VLOOKUP(B118,'Aigen19-RZD'!$C$3:$C$12,1,0)),"Нет","Да")</f>
        <v>Нет</v>
      </c>
      <c r="D118" s="38">
        <f t="shared" si="2"/>
        <v>365</v>
      </c>
      <c r="E118" s="39">
        <f>ROUND(('Все выпуски'!$N$3*'Все выпуски'!$N$6/100)/365*(B118-IF(C118="Нет",VLOOKUP(A118,'Aigen19-RZD'!$A$2:$C$12,3,0),VLOOKUP((A118-1),'Aigen19-RZD'!$A$2:$C$12,3,0))),2)</f>
        <v>7.71</v>
      </c>
      <c r="F118" s="36"/>
      <c r="G118" s="38">
        <f>COUNTIF(D119:$D$863,365)</f>
        <v>379</v>
      </c>
      <c r="H118" s="38">
        <f>COUNTIF(D119:$D$863,366)</f>
        <v>366</v>
      </c>
      <c r="I118" s="2"/>
    </row>
    <row r="119" spans="1:9" x14ac:dyDescent="0.25">
      <c r="A119" s="36">
        <f>COUNTIF($C$2:C119,"Да")</f>
        <v>1</v>
      </c>
      <c r="B119" s="40">
        <f t="shared" si="3"/>
        <v>45220</v>
      </c>
      <c r="C119" s="37" t="str">
        <f>IF(ISERROR(VLOOKUP(B119,'Aigen19-RZD'!$C$3:$C$12,1,0)),"Нет","Да")</f>
        <v>Нет</v>
      </c>
      <c r="D119" s="38">
        <f t="shared" si="2"/>
        <v>365</v>
      </c>
      <c r="E119" s="39">
        <f>ROUND(('Все выпуски'!$N$3*'Все выпуски'!$N$6/100)/365*(B119-IF(C119="Нет",VLOOKUP(A119,'Aigen19-RZD'!$A$2:$C$12,3,0),VLOOKUP((A119-1),'Aigen19-RZD'!$A$2:$C$12,3,0))),2)</f>
        <v>7.82</v>
      </c>
      <c r="F119" s="36"/>
      <c r="G119" s="38">
        <f>COUNTIF(D120:$D$863,365)</f>
        <v>378</v>
      </c>
      <c r="H119" s="38">
        <f>COUNTIF(D120:$D$863,366)</f>
        <v>366</v>
      </c>
      <c r="I119" s="2"/>
    </row>
    <row r="120" spans="1:9" x14ac:dyDescent="0.25">
      <c r="A120" s="36">
        <f>COUNTIF($C$2:C120,"Да")</f>
        <v>1</v>
      </c>
      <c r="B120" s="40">
        <f t="shared" si="3"/>
        <v>45221</v>
      </c>
      <c r="C120" s="37" t="str">
        <f>IF(ISERROR(VLOOKUP(B120,'Aigen19-RZD'!$C$3:$C$12,1,0)),"Нет","Да")</f>
        <v>Нет</v>
      </c>
      <c r="D120" s="38">
        <f t="shared" si="2"/>
        <v>365</v>
      </c>
      <c r="E120" s="39">
        <f>ROUND(('Все выпуски'!$N$3*'Все выпуски'!$N$6/100)/365*(B120-IF(C120="Нет",VLOOKUP(A120,'Aigen19-RZD'!$A$2:$C$12,3,0),VLOOKUP((A120-1),'Aigen19-RZD'!$A$2:$C$12,3,0))),2)</f>
        <v>7.94</v>
      </c>
      <c r="F120" s="36"/>
      <c r="G120" s="38">
        <f>COUNTIF(D121:$D$863,365)</f>
        <v>377</v>
      </c>
      <c r="H120" s="38">
        <f>COUNTIF(D121:$D$863,366)</f>
        <v>366</v>
      </c>
      <c r="I120" s="2"/>
    </row>
    <row r="121" spans="1:9" x14ac:dyDescent="0.25">
      <c r="A121" s="36">
        <f>COUNTIF($C$2:C121,"Да")</f>
        <v>1</v>
      </c>
      <c r="B121" s="40">
        <f t="shared" si="3"/>
        <v>45222</v>
      </c>
      <c r="C121" s="37" t="str">
        <f>IF(ISERROR(VLOOKUP(B121,'Aigen19-RZD'!$C$3:$C$12,1,0)),"Нет","Да")</f>
        <v>Нет</v>
      </c>
      <c r="D121" s="38">
        <f t="shared" si="2"/>
        <v>365</v>
      </c>
      <c r="E121" s="39">
        <f>ROUND(('Все выпуски'!$N$3*'Все выпуски'!$N$6/100)/365*(B121-IF(C121="Нет",VLOOKUP(A121,'Aigen19-RZD'!$A$2:$C$12,3,0),VLOOKUP((A121-1),'Aigen19-RZD'!$A$2:$C$12,3,0))),2)</f>
        <v>8.0500000000000007</v>
      </c>
      <c r="F121" s="36"/>
      <c r="G121" s="38">
        <f>COUNTIF(D122:$D$863,365)</f>
        <v>376</v>
      </c>
      <c r="H121" s="38">
        <f>COUNTIF(D122:$D$863,366)</f>
        <v>366</v>
      </c>
      <c r="I121" s="2"/>
    </row>
    <row r="122" spans="1:9" x14ac:dyDescent="0.25">
      <c r="A122" s="36">
        <f>COUNTIF($C$2:C122,"Да")</f>
        <v>1</v>
      </c>
      <c r="B122" s="40">
        <f t="shared" si="3"/>
        <v>45223</v>
      </c>
      <c r="C122" s="37" t="str">
        <f>IF(ISERROR(VLOOKUP(B122,'Aigen19-RZD'!$C$3:$C$12,1,0)),"Нет","Да")</f>
        <v>Нет</v>
      </c>
      <c r="D122" s="38">
        <f t="shared" si="2"/>
        <v>365</v>
      </c>
      <c r="E122" s="39">
        <f>ROUND(('Все выпуски'!$N$3*'Все выпуски'!$N$6/100)/365*(B122-IF(C122="Нет",VLOOKUP(A122,'Aigen19-RZD'!$A$2:$C$12,3,0),VLOOKUP((A122-1),'Aigen19-RZD'!$A$2:$C$12,3,0))),2)</f>
        <v>8.17</v>
      </c>
      <c r="F122" s="36"/>
      <c r="G122" s="38">
        <f>COUNTIF(D123:$D$863,365)</f>
        <v>375</v>
      </c>
      <c r="H122" s="38">
        <f>COUNTIF(D123:$D$863,366)</f>
        <v>366</v>
      </c>
      <c r="I122" s="2"/>
    </row>
    <row r="123" spans="1:9" x14ac:dyDescent="0.25">
      <c r="A123" s="36">
        <f>COUNTIF($C$2:C123,"Да")</f>
        <v>1</v>
      </c>
      <c r="B123" s="40">
        <f t="shared" si="3"/>
        <v>45224</v>
      </c>
      <c r="C123" s="37" t="str">
        <f>IF(ISERROR(VLOOKUP(B123,'Aigen19-RZD'!$C$3:$C$12,1,0)),"Нет","Да")</f>
        <v>Нет</v>
      </c>
      <c r="D123" s="38">
        <f t="shared" si="2"/>
        <v>365</v>
      </c>
      <c r="E123" s="39">
        <f>ROUND(('Все выпуски'!$N$3*'Все выпуски'!$N$6/100)/365*(B123-IF(C123="Нет",VLOOKUP(A123,'Aigen19-RZD'!$A$2:$C$12,3,0),VLOOKUP((A123-1),'Aigen19-RZD'!$A$2:$C$12,3,0))),2)</f>
        <v>8.2799999999999994</v>
      </c>
      <c r="F123" s="36"/>
      <c r="G123" s="38">
        <f>COUNTIF(D124:$D$863,365)</f>
        <v>374</v>
      </c>
      <c r="H123" s="38">
        <f>COUNTIF(D124:$D$863,366)</f>
        <v>366</v>
      </c>
      <c r="I123" s="2"/>
    </row>
    <row r="124" spans="1:9" x14ac:dyDescent="0.25">
      <c r="A124" s="36">
        <f>COUNTIF($C$2:C124,"Да")</f>
        <v>1</v>
      </c>
      <c r="B124" s="40">
        <f t="shared" si="3"/>
        <v>45225</v>
      </c>
      <c r="C124" s="37" t="str">
        <f>IF(ISERROR(VLOOKUP(B124,'Aigen19-RZD'!$C$3:$C$12,1,0)),"Нет","Да")</f>
        <v>Нет</v>
      </c>
      <c r="D124" s="38">
        <f t="shared" si="2"/>
        <v>365</v>
      </c>
      <c r="E124" s="39">
        <f>ROUND(('Все выпуски'!$N$3*'Все выпуски'!$N$6/100)/365*(B124-IF(C124="Нет",VLOOKUP(A124,'Aigen19-RZD'!$A$2:$C$12,3,0),VLOOKUP((A124-1),'Aigen19-RZD'!$A$2:$C$12,3,0))),2)</f>
        <v>8.4</v>
      </c>
      <c r="F124" s="36"/>
      <c r="G124" s="38">
        <f>COUNTIF(D125:$D$863,365)</f>
        <v>373</v>
      </c>
      <c r="H124" s="38">
        <f>COUNTIF(D125:$D$863,366)</f>
        <v>366</v>
      </c>
      <c r="I124" s="2"/>
    </row>
    <row r="125" spans="1:9" x14ac:dyDescent="0.25">
      <c r="A125" s="36">
        <f>COUNTIF($C$2:C125,"Да")</f>
        <v>1</v>
      </c>
      <c r="B125" s="40">
        <f t="shared" si="3"/>
        <v>45226</v>
      </c>
      <c r="C125" s="37" t="str">
        <f>IF(ISERROR(VLOOKUP(B125,'Aigen19-RZD'!$C$3:$C$12,1,0)),"Нет","Да")</f>
        <v>Нет</v>
      </c>
      <c r="D125" s="38">
        <f t="shared" si="2"/>
        <v>365</v>
      </c>
      <c r="E125" s="39">
        <f>ROUND(('Все выпуски'!$N$3*'Все выпуски'!$N$6/100)/365*(B125-IF(C125="Нет",VLOOKUP(A125,'Aigen19-RZD'!$A$2:$C$12,3,0),VLOOKUP((A125-1),'Aigen19-RZD'!$A$2:$C$12,3,0))),2)</f>
        <v>8.52</v>
      </c>
      <c r="F125" s="36"/>
      <c r="G125" s="38">
        <f>COUNTIF(D126:$D$863,365)</f>
        <v>372</v>
      </c>
      <c r="H125" s="38">
        <f>COUNTIF(D126:$D$863,366)</f>
        <v>366</v>
      </c>
      <c r="I125" s="2"/>
    </row>
    <row r="126" spans="1:9" x14ac:dyDescent="0.25">
      <c r="A126" s="36">
        <f>COUNTIF($C$2:C126,"Да")</f>
        <v>1</v>
      </c>
      <c r="B126" s="40">
        <f t="shared" si="3"/>
        <v>45227</v>
      </c>
      <c r="C126" s="37" t="str">
        <f>IF(ISERROR(VLOOKUP(B126,'Aigen19-RZD'!$C$3:$C$12,1,0)),"Нет","Да")</f>
        <v>Нет</v>
      </c>
      <c r="D126" s="38">
        <f t="shared" si="2"/>
        <v>365</v>
      </c>
      <c r="E126" s="39">
        <f>ROUND(('Все выпуски'!$N$3*'Все выпуски'!$N$6/100)/365*(B126-IF(C126="Нет",VLOOKUP(A126,'Aigen19-RZD'!$A$2:$C$12,3,0),VLOOKUP((A126-1),'Aigen19-RZD'!$A$2:$C$12,3,0))),2)</f>
        <v>8.6300000000000008</v>
      </c>
      <c r="F126" s="36"/>
      <c r="G126" s="38">
        <f>COUNTIF(D127:$D$863,365)</f>
        <v>371</v>
      </c>
      <c r="H126" s="38">
        <f>COUNTIF(D127:$D$863,366)</f>
        <v>366</v>
      </c>
      <c r="I126" s="2"/>
    </row>
    <row r="127" spans="1:9" x14ac:dyDescent="0.25">
      <c r="A127" s="36">
        <f>COUNTIF($C$2:C127,"Да")</f>
        <v>1</v>
      </c>
      <c r="B127" s="40">
        <f t="shared" si="3"/>
        <v>45228</v>
      </c>
      <c r="C127" s="37" t="str">
        <f>IF(ISERROR(VLOOKUP(B127,'Aigen19-RZD'!$C$3:$C$12,1,0)),"Нет","Да")</f>
        <v>Нет</v>
      </c>
      <c r="D127" s="38">
        <f t="shared" si="2"/>
        <v>365</v>
      </c>
      <c r="E127" s="39">
        <f>ROUND(('Все выпуски'!$N$3*'Все выпуски'!$N$6/100)/365*(B127-IF(C127="Нет",VLOOKUP(A127,'Aigen19-RZD'!$A$2:$C$12,3,0),VLOOKUP((A127-1),'Aigen19-RZD'!$A$2:$C$12,3,0))),2)</f>
        <v>8.75</v>
      </c>
      <c r="F127" s="36"/>
      <c r="G127" s="38">
        <f>COUNTIF(D128:$D$863,365)</f>
        <v>370</v>
      </c>
      <c r="H127" s="38">
        <f>COUNTIF(D128:$D$863,366)</f>
        <v>366</v>
      </c>
      <c r="I127" s="2"/>
    </row>
    <row r="128" spans="1:9" x14ac:dyDescent="0.25">
      <c r="A128" s="36">
        <f>COUNTIF($C$2:C128,"Да")</f>
        <v>1</v>
      </c>
      <c r="B128" s="40">
        <f t="shared" si="3"/>
        <v>45229</v>
      </c>
      <c r="C128" s="37" t="str">
        <f>IF(ISERROR(VLOOKUP(B128,'Aigen19-RZD'!$C$3:$C$12,1,0)),"Нет","Да")</f>
        <v>Нет</v>
      </c>
      <c r="D128" s="38">
        <f t="shared" si="2"/>
        <v>365</v>
      </c>
      <c r="E128" s="39">
        <f>ROUND(('Все выпуски'!$N$3*'Все выпуски'!$N$6/100)/365*(B128-IF(C128="Нет",VLOOKUP(A128,'Aigen19-RZD'!$A$2:$C$12,3,0),VLOOKUP((A128-1),'Aigen19-RZD'!$A$2:$C$12,3,0))),2)</f>
        <v>8.86</v>
      </c>
      <c r="F128" s="36"/>
      <c r="G128" s="38">
        <f>COUNTIF(D129:$D$863,365)</f>
        <v>369</v>
      </c>
      <c r="H128" s="38">
        <f>COUNTIF(D129:$D$863,366)</f>
        <v>366</v>
      </c>
      <c r="I128" s="2"/>
    </row>
    <row r="129" spans="1:9" x14ac:dyDescent="0.25">
      <c r="A129" s="36">
        <f>COUNTIF($C$2:C129,"Да")</f>
        <v>1</v>
      </c>
      <c r="B129" s="40">
        <f t="shared" si="3"/>
        <v>45230</v>
      </c>
      <c r="C129" s="37" t="str">
        <f>IF(ISERROR(VLOOKUP(B129,'Aigen19-RZD'!$C$3:$C$12,1,0)),"Нет","Да")</f>
        <v>Нет</v>
      </c>
      <c r="D129" s="38">
        <f t="shared" si="2"/>
        <v>365</v>
      </c>
      <c r="E129" s="39">
        <f>ROUND(('Все выпуски'!$N$3*'Все выпуски'!$N$6/100)/365*(B129-IF(C129="Нет",VLOOKUP(A129,'Aigen19-RZD'!$A$2:$C$12,3,0),VLOOKUP((A129-1),'Aigen19-RZD'!$A$2:$C$12,3,0))),2)</f>
        <v>8.98</v>
      </c>
      <c r="F129" s="36"/>
      <c r="G129" s="38">
        <f>COUNTIF(D130:$D$863,365)</f>
        <v>368</v>
      </c>
      <c r="H129" s="38">
        <f>COUNTIF(D130:$D$863,366)</f>
        <v>366</v>
      </c>
      <c r="I129" s="2"/>
    </row>
    <row r="130" spans="1:9" x14ac:dyDescent="0.25">
      <c r="A130" s="36">
        <f>COUNTIF($C$2:C130,"Да")</f>
        <v>1</v>
      </c>
      <c r="B130" s="40">
        <f t="shared" si="3"/>
        <v>45231</v>
      </c>
      <c r="C130" s="37" t="str">
        <f>IF(ISERROR(VLOOKUP(B130,'Aigen19-RZD'!$C$3:$C$12,1,0)),"Нет","Да")</f>
        <v>Нет</v>
      </c>
      <c r="D130" s="38">
        <f t="shared" si="2"/>
        <v>365</v>
      </c>
      <c r="E130" s="39">
        <f>ROUND(('Все выпуски'!$N$3*'Все выпуски'!$N$6/100)/365*(B130-IF(C130="Нет",VLOOKUP(A130,'Aigen19-RZD'!$A$2:$C$12,3,0),VLOOKUP((A130-1),'Aigen19-RZD'!$A$2:$C$12,3,0))),2)</f>
        <v>9.09</v>
      </c>
      <c r="F130" s="36"/>
      <c r="G130" s="38">
        <f>COUNTIF(D131:$D$863,365)</f>
        <v>367</v>
      </c>
      <c r="H130" s="38">
        <f>COUNTIF(D131:$D$863,366)</f>
        <v>366</v>
      </c>
      <c r="I130" s="2"/>
    </row>
    <row r="131" spans="1:9" x14ac:dyDescent="0.25">
      <c r="A131" s="36">
        <f>COUNTIF($C$2:C131,"Да")</f>
        <v>1</v>
      </c>
      <c r="B131" s="40">
        <f t="shared" si="3"/>
        <v>45232</v>
      </c>
      <c r="C131" s="37" t="str">
        <f>IF(ISERROR(VLOOKUP(B131,'Aigen19-RZD'!$C$3:$C$12,1,0)),"Нет","Да")</f>
        <v>Нет</v>
      </c>
      <c r="D131" s="38">
        <f t="shared" ref="D131:D194" si="4">IF(MOD(YEAR(B131),4)=0,366,365)</f>
        <v>365</v>
      </c>
      <c r="E131" s="39">
        <f>ROUND(('Все выпуски'!$N$3*'Все выпуски'!$N$6/100)/365*(B131-IF(C131="Нет",VLOOKUP(A131,'Aigen19-RZD'!$A$2:$C$12,3,0),VLOOKUP((A131-1),'Aigen19-RZD'!$A$2:$C$12,3,0))),2)</f>
        <v>9.2100000000000009</v>
      </c>
      <c r="F131" s="36"/>
      <c r="G131" s="38">
        <f>COUNTIF(D132:$D$863,365)</f>
        <v>366</v>
      </c>
      <c r="H131" s="38">
        <f>COUNTIF(D132:$D$863,366)</f>
        <v>366</v>
      </c>
      <c r="I131" s="2"/>
    </row>
    <row r="132" spans="1:9" x14ac:dyDescent="0.25">
      <c r="A132" s="36">
        <f>COUNTIF($C$2:C132,"Да")</f>
        <v>1</v>
      </c>
      <c r="B132" s="40">
        <f t="shared" ref="B132:B195" si="5">B131+1</f>
        <v>45233</v>
      </c>
      <c r="C132" s="37" t="str">
        <f>IF(ISERROR(VLOOKUP(B132,'Aigen19-RZD'!$C$3:$C$12,1,0)),"Нет","Да")</f>
        <v>Нет</v>
      </c>
      <c r="D132" s="38">
        <f t="shared" si="4"/>
        <v>365</v>
      </c>
      <c r="E132" s="39">
        <f>ROUND(('Все выпуски'!$N$3*'Все выпуски'!$N$6/100)/365*(B132-IF(C132="Нет",VLOOKUP(A132,'Aigen19-RZD'!$A$2:$C$12,3,0),VLOOKUP((A132-1),'Aigen19-RZD'!$A$2:$C$12,3,0))),2)</f>
        <v>9.32</v>
      </c>
      <c r="F132" s="36"/>
      <c r="G132" s="38">
        <f>COUNTIF(D133:$D$863,365)</f>
        <v>365</v>
      </c>
      <c r="H132" s="38">
        <f>COUNTIF(D133:$D$863,366)</f>
        <v>366</v>
      </c>
      <c r="I132" s="2"/>
    </row>
    <row r="133" spans="1:9" x14ac:dyDescent="0.25">
      <c r="A133" s="36">
        <f>COUNTIF($C$2:C133,"Да")</f>
        <v>1</v>
      </c>
      <c r="B133" s="40">
        <f t="shared" si="5"/>
        <v>45234</v>
      </c>
      <c r="C133" s="37" t="str">
        <f>IF(ISERROR(VLOOKUP(B133,'Aigen19-RZD'!$C$3:$C$12,1,0)),"Нет","Да")</f>
        <v>Нет</v>
      </c>
      <c r="D133" s="38">
        <f t="shared" si="4"/>
        <v>365</v>
      </c>
      <c r="E133" s="39">
        <f>ROUND(('Все выпуски'!$N$3*'Все выпуски'!$N$6/100)/365*(B133-IF(C133="Нет",VLOOKUP(A133,'Aigen19-RZD'!$A$2:$C$12,3,0),VLOOKUP((A133-1),'Aigen19-RZD'!$A$2:$C$12,3,0))),2)</f>
        <v>9.44</v>
      </c>
      <c r="F133" s="36"/>
      <c r="G133" s="38">
        <f>COUNTIF(D134:$D$863,365)</f>
        <v>364</v>
      </c>
      <c r="H133" s="38">
        <f>COUNTIF(D134:$D$863,366)</f>
        <v>366</v>
      </c>
      <c r="I133" s="2"/>
    </row>
    <row r="134" spans="1:9" x14ac:dyDescent="0.25">
      <c r="A134" s="36">
        <f>COUNTIF($C$2:C134,"Да")</f>
        <v>1</v>
      </c>
      <c r="B134" s="40">
        <f t="shared" si="5"/>
        <v>45235</v>
      </c>
      <c r="C134" s="37" t="str">
        <f>IF(ISERROR(VLOOKUP(B134,'Aigen19-RZD'!$C$3:$C$12,1,0)),"Нет","Да")</f>
        <v>Нет</v>
      </c>
      <c r="D134" s="38">
        <f t="shared" si="4"/>
        <v>365</v>
      </c>
      <c r="E134" s="39">
        <f>ROUND(('Все выпуски'!$N$3*'Все выпуски'!$N$6/100)/365*(B134-IF(C134="Нет",VLOOKUP(A134,'Aigen19-RZD'!$A$2:$C$12,3,0),VLOOKUP((A134-1),'Aigen19-RZD'!$A$2:$C$12,3,0))),2)</f>
        <v>9.5500000000000007</v>
      </c>
      <c r="F134" s="36"/>
      <c r="G134" s="38">
        <f>COUNTIF(D135:$D$863,365)</f>
        <v>363</v>
      </c>
      <c r="H134" s="38">
        <f>COUNTIF(D135:$D$863,366)</f>
        <v>366</v>
      </c>
      <c r="I134" s="2"/>
    </row>
    <row r="135" spans="1:9" x14ac:dyDescent="0.25">
      <c r="A135" s="36">
        <f>COUNTIF($C$2:C135,"Да")</f>
        <v>1</v>
      </c>
      <c r="B135" s="40">
        <f t="shared" si="5"/>
        <v>45236</v>
      </c>
      <c r="C135" s="37" t="str">
        <f>IF(ISERROR(VLOOKUP(B135,'Aigen19-RZD'!$C$3:$C$12,1,0)),"Нет","Да")</f>
        <v>Нет</v>
      </c>
      <c r="D135" s="38">
        <f t="shared" si="4"/>
        <v>365</v>
      </c>
      <c r="E135" s="39">
        <f>ROUND(('Все выпуски'!$N$3*'Все выпуски'!$N$6/100)/365*(B135-IF(C135="Нет",VLOOKUP(A135,'Aigen19-RZD'!$A$2:$C$12,3,0),VLOOKUP((A135-1),'Aigen19-RZD'!$A$2:$C$12,3,0))),2)</f>
        <v>9.67</v>
      </c>
      <c r="F135" s="36"/>
      <c r="G135" s="38">
        <f>COUNTIF(D136:$D$863,365)</f>
        <v>362</v>
      </c>
      <c r="H135" s="38">
        <f>COUNTIF(D136:$D$863,366)</f>
        <v>366</v>
      </c>
      <c r="I135" s="2"/>
    </row>
    <row r="136" spans="1:9" x14ac:dyDescent="0.25">
      <c r="A136" s="36">
        <f>COUNTIF($C$2:C136,"Да")</f>
        <v>1</v>
      </c>
      <c r="B136" s="40">
        <f t="shared" si="5"/>
        <v>45237</v>
      </c>
      <c r="C136" s="37" t="str">
        <f>IF(ISERROR(VLOOKUP(B136,'Aigen19-RZD'!$C$3:$C$12,1,0)),"Нет","Да")</f>
        <v>Нет</v>
      </c>
      <c r="D136" s="38">
        <f t="shared" si="4"/>
        <v>365</v>
      </c>
      <c r="E136" s="39">
        <f>ROUND(('Все выпуски'!$N$3*'Все выпуски'!$N$6/100)/365*(B136-IF(C136="Нет",VLOOKUP(A136,'Aigen19-RZD'!$A$2:$C$12,3,0),VLOOKUP((A136-1),'Aigen19-RZD'!$A$2:$C$12,3,0))),2)</f>
        <v>9.7799999999999994</v>
      </c>
      <c r="F136" s="36"/>
      <c r="G136" s="38">
        <f>COUNTIF(D137:$D$863,365)</f>
        <v>361</v>
      </c>
      <c r="H136" s="38">
        <f>COUNTIF(D137:$D$863,366)</f>
        <v>366</v>
      </c>
      <c r="I136" s="2"/>
    </row>
    <row r="137" spans="1:9" x14ac:dyDescent="0.25">
      <c r="A137" s="36">
        <f>COUNTIF($C$2:C137,"Да")</f>
        <v>1</v>
      </c>
      <c r="B137" s="40">
        <f t="shared" si="5"/>
        <v>45238</v>
      </c>
      <c r="C137" s="37" t="str">
        <f>IF(ISERROR(VLOOKUP(B137,'Aigen19-RZD'!$C$3:$C$12,1,0)),"Нет","Да")</f>
        <v>Нет</v>
      </c>
      <c r="D137" s="38">
        <f t="shared" si="4"/>
        <v>365</v>
      </c>
      <c r="E137" s="39">
        <f>ROUND(('Все выпуски'!$N$3*'Все выпуски'!$N$6/100)/365*(B137-IF(C137="Нет",VLOOKUP(A137,'Aigen19-RZD'!$A$2:$C$12,3,0),VLOOKUP((A137-1),'Aigen19-RZD'!$A$2:$C$12,3,0))),2)</f>
        <v>9.9</v>
      </c>
      <c r="F137" s="36"/>
      <c r="G137" s="38">
        <f>COUNTIF(D138:$D$863,365)</f>
        <v>360</v>
      </c>
      <c r="H137" s="38">
        <f>COUNTIF(D138:$D$863,366)</f>
        <v>366</v>
      </c>
      <c r="I137" s="2"/>
    </row>
    <row r="138" spans="1:9" x14ac:dyDescent="0.25">
      <c r="A138" s="36">
        <f>COUNTIF($C$2:C138,"Да")</f>
        <v>1</v>
      </c>
      <c r="B138" s="40">
        <f t="shared" si="5"/>
        <v>45239</v>
      </c>
      <c r="C138" s="37" t="str">
        <f>IF(ISERROR(VLOOKUP(B138,'Aigen19-RZD'!$C$3:$C$12,1,0)),"Нет","Да")</f>
        <v>Нет</v>
      </c>
      <c r="D138" s="38">
        <f t="shared" si="4"/>
        <v>365</v>
      </c>
      <c r="E138" s="39">
        <f>ROUND(('Все выпуски'!$N$3*'Все выпуски'!$N$6/100)/365*(B138-IF(C138="Нет",VLOOKUP(A138,'Aigen19-RZD'!$A$2:$C$12,3,0),VLOOKUP((A138-1),'Aigen19-RZD'!$A$2:$C$12,3,0))),2)</f>
        <v>10.01</v>
      </c>
      <c r="F138" s="36"/>
      <c r="G138" s="38">
        <f>COUNTIF(D139:$D$863,365)</f>
        <v>359</v>
      </c>
      <c r="H138" s="38">
        <f>COUNTIF(D139:$D$863,366)</f>
        <v>366</v>
      </c>
      <c r="I138" s="2"/>
    </row>
    <row r="139" spans="1:9" x14ac:dyDescent="0.25">
      <c r="A139" s="36">
        <f>COUNTIF($C$2:C139,"Да")</f>
        <v>1</v>
      </c>
      <c r="B139" s="40">
        <f t="shared" si="5"/>
        <v>45240</v>
      </c>
      <c r="C139" s="37" t="str">
        <f>IF(ISERROR(VLOOKUP(B139,'Aigen19-RZD'!$C$3:$C$12,1,0)),"Нет","Да")</f>
        <v>Нет</v>
      </c>
      <c r="D139" s="38">
        <f t="shared" si="4"/>
        <v>365</v>
      </c>
      <c r="E139" s="39">
        <f>ROUND(('Все выпуски'!$N$3*'Все выпуски'!$N$6/100)/365*(B139-IF(C139="Нет",VLOOKUP(A139,'Aigen19-RZD'!$A$2:$C$12,3,0),VLOOKUP((A139-1),'Aigen19-RZD'!$A$2:$C$12,3,0))),2)</f>
        <v>10.130000000000001</v>
      </c>
      <c r="F139" s="36"/>
      <c r="G139" s="38">
        <f>COUNTIF(D140:$D$863,365)</f>
        <v>358</v>
      </c>
      <c r="H139" s="38">
        <f>COUNTIF(D140:$D$863,366)</f>
        <v>366</v>
      </c>
      <c r="I139" s="2"/>
    </row>
    <row r="140" spans="1:9" x14ac:dyDescent="0.25">
      <c r="A140" s="36">
        <f>COUNTIF($C$2:C140,"Да")</f>
        <v>1</v>
      </c>
      <c r="B140" s="40">
        <f t="shared" si="5"/>
        <v>45241</v>
      </c>
      <c r="C140" s="37" t="str">
        <f>IF(ISERROR(VLOOKUP(B140,'Aigen19-RZD'!$C$3:$C$12,1,0)),"Нет","Да")</f>
        <v>Нет</v>
      </c>
      <c r="D140" s="38">
        <f t="shared" si="4"/>
        <v>365</v>
      </c>
      <c r="E140" s="39">
        <f>ROUND(('Все выпуски'!$N$3*'Все выпуски'!$N$6/100)/365*(B140-IF(C140="Нет",VLOOKUP(A140,'Aigen19-RZD'!$A$2:$C$12,3,0),VLOOKUP((A140-1),'Aigen19-RZD'!$A$2:$C$12,3,0))),2)</f>
        <v>10.24</v>
      </c>
      <c r="F140" s="36"/>
      <c r="G140" s="38">
        <f>COUNTIF(D141:$D$863,365)</f>
        <v>357</v>
      </c>
      <c r="H140" s="38">
        <f>COUNTIF(D141:$D$863,366)</f>
        <v>366</v>
      </c>
      <c r="I140" s="2"/>
    </row>
    <row r="141" spans="1:9" x14ac:dyDescent="0.25">
      <c r="A141" s="36">
        <f>COUNTIF($C$2:C141,"Да")</f>
        <v>1</v>
      </c>
      <c r="B141" s="40">
        <f t="shared" si="5"/>
        <v>45242</v>
      </c>
      <c r="C141" s="37" t="str">
        <f>IF(ISERROR(VLOOKUP(B141,'Aigen19-RZD'!$C$3:$C$12,1,0)),"Нет","Да")</f>
        <v>Нет</v>
      </c>
      <c r="D141" s="38">
        <f t="shared" si="4"/>
        <v>365</v>
      </c>
      <c r="E141" s="39">
        <f>ROUND(('Все выпуски'!$N$3*'Все выпуски'!$N$6/100)/365*(B141-IF(C141="Нет",VLOOKUP(A141,'Aigen19-RZD'!$A$2:$C$12,3,0),VLOOKUP((A141-1),'Aigen19-RZD'!$A$2:$C$12,3,0))),2)</f>
        <v>10.36</v>
      </c>
      <c r="F141" s="36"/>
      <c r="G141" s="38">
        <f>COUNTIF(D142:$D$863,365)</f>
        <v>356</v>
      </c>
      <c r="H141" s="38">
        <f>COUNTIF(D142:$D$863,366)</f>
        <v>366</v>
      </c>
      <c r="I141" s="2"/>
    </row>
    <row r="142" spans="1:9" x14ac:dyDescent="0.25">
      <c r="A142" s="36">
        <f>COUNTIF($C$2:C142,"Да")</f>
        <v>1</v>
      </c>
      <c r="B142" s="40">
        <f t="shared" si="5"/>
        <v>45243</v>
      </c>
      <c r="C142" s="37" t="str">
        <f>IF(ISERROR(VLOOKUP(B142,'Aigen19-RZD'!$C$3:$C$12,1,0)),"Нет","Да")</f>
        <v>Нет</v>
      </c>
      <c r="D142" s="38">
        <f t="shared" si="4"/>
        <v>365</v>
      </c>
      <c r="E142" s="39">
        <f>ROUND(('Все выпуски'!$N$3*'Все выпуски'!$N$6/100)/365*(B142-IF(C142="Нет",VLOOKUP(A142,'Aigen19-RZD'!$A$2:$C$12,3,0),VLOOKUP((A142-1),'Aigen19-RZD'!$A$2:$C$12,3,0))),2)</f>
        <v>10.47</v>
      </c>
      <c r="F142" s="36"/>
      <c r="G142" s="38">
        <f>COUNTIF(D143:$D$863,365)</f>
        <v>355</v>
      </c>
      <c r="H142" s="38">
        <f>COUNTIF(D143:$D$863,366)</f>
        <v>366</v>
      </c>
      <c r="I142" s="2"/>
    </row>
    <row r="143" spans="1:9" x14ac:dyDescent="0.25">
      <c r="A143" s="36">
        <f>COUNTIF($C$2:C143,"Да")</f>
        <v>2</v>
      </c>
      <c r="B143" s="40">
        <f t="shared" si="5"/>
        <v>45244</v>
      </c>
      <c r="C143" s="37" t="str">
        <f>IF(ISERROR(VLOOKUP(B143,'Aigen19-RZD'!$C$3:$C$12,1,0)),"Нет","Да")</f>
        <v>Да</v>
      </c>
      <c r="D143" s="38">
        <f t="shared" si="4"/>
        <v>365</v>
      </c>
      <c r="E143" s="39">
        <f>ROUND(('Все выпуски'!$N$3*'Все выпуски'!$N$6/100)/365*(B143-IF(C143="Нет",VLOOKUP(A143,'Aigen19-RZD'!$A$2:$C$12,3,0),VLOOKUP((A143-1),'Aigen19-RZD'!$A$2:$C$12,3,0))),2)</f>
        <v>10.59</v>
      </c>
      <c r="F143" s="36"/>
      <c r="G143" s="38">
        <f>COUNTIF(D144:$D$863,365)</f>
        <v>354</v>
      </c>
      <c r="H143" s="38">
        <f>COUNTIF(D144:$D$863,366)</f>
        <v>366</v>
      </c>
      <c r="I143" s="2"/>
    </row>
    <row r="144" spans="1:9" x14ac:dyDescent="0.25">
      <c r="A144" s="36">
        <f>COUNTIF($C$2:C144,"Да")</f>
        <v>2</v>
      </c>
      <c r="B144" s="40">
        <f t="shared" si="5"/>
        <v>45245</v>
      </c>
      <c r="C144" s="37" t="str">
        <f>IF(ISERROR(VLOOKUP(B144,'Aigen19-RZD'!$C$3:$C$12,1,0)),"Нет","Да")</f>
        <v>Нет</v>
      </c>
      <c r="D144" s="38">
        <f t="shared" si="4"/>
        <v>365</v>
      </c>
      <c r="E144" s="39">
        <f>ROUND(('Все выпуски'!$N$3*'Все выпуски'!$N$6/100)/365*(B144-IF(C144="Нет",VLOOKUP(A144,'Aigen19-RZD'!$A$2:$C$12,3,0),VLOOKUP((A144-1),'Aigen19-RZD'!$A$2:$C$12,3,0))),2)</f>
        <v>0.12</v>
      </c>
      <c r="F144" s="36"/>
      <c r="G144" s="38">
        <f>COUNTIF(D145:$D$863,365)</f>
        <v>353</v>
      </c>
      <c r="H144" s="38">
        <f>COUNTIF(D145:$D$863,366)</f>
        <v>366</v>
      </c>
      <c r="I144" s="2"/>
    </row>
    <row r="145" spans="1:9" x14ac:dyDescent="0.25">
      <c r="A145" s="36">
        <f>COUNTIF($C$2:C145,"Да")</f>
        <v>2</v>
      </c>
      <c r="B145" s="40">
        <f t="shared" si="5"/>
        <v>45246</v>
      </c>
      <c r="C145" s="37" t="str">
        <f>IF(ISERROR(VLOOKUP(B145,'Aigen19-RZD'!$C$3:$C$12,1,0)),"Нет","Да")</f>
        <v>Нет</v>
      </c>
      <c r="D145" s="38">
        <f t="shared" si="4"/>
        <v>365</v>
      </c>
      <c r="E145" s="39">
        <f>ROUND(('Все выпуски'!$N$3*'Все выпуски'!$N$6/100)/365*(B145-IF(C145="Нет",VLOOKUP(A145,'Aigen19-RZD'!$A$2:$C$12,3,0),VLOOKUP((A145-1),'Aigen19-RZD'!$A$2:$C$12,3,0))),2)</f>
        <v>0.23</v>
      </c>
      <c r="F145" s="36"/>
      <c r="G145" s="38">
        <f>COUNTIF(D146:$D$863,365)</f>
        <v>352</v>
      </c>
      <c r="H145" s="38">
        <f>COUNTIF(D146:$D$863,366)</f>
        <v>366</v>
      </c>
      <c r="I145" s="2"/>
    </row>
    <row r="146" spans="1:9" x14ac:dyDescent="0.25">
      <c r="A146" s="36">
        <f>COUNTIF($C$2:C146,"Да")</f>
        <v>2</v>
      </c>
      <c r="B146" s="40">
        <f t="shared" si="5"/>
        <v>45247</v>
      </c>
      <c r="C146" s="37" t="str">
        <f>IF(ISERROR(VLOOKUP(B146,'Aigen19-RZD'!$C$3:$C$12,1,0)),"Нет","Да")</f>
        <v>Нет</v>
      </c>
      <c r="D146" s="38">
        <f t="shared" si="4"/>
        <v>365</v>
      </c>
      <c r="E146" s="39">
        <f>ROUND(('Все выпуски'!$N$3*'Все выпуски'!$N$6/100)/365*(B146-IF(C146="Нет",VLOOKUP(A146,'Aigen19-RZD'!$A$2:$C$12,3,0),VLOOKUP((A146-1),'Aigen19-RZD'!$A$2:$C$12,3,0))),2)</f>
        <v>0.35</v>
      </c>
      <c r="F146" s="36"/>
      <c r="G146" s="38">
        <f>COUNTIF(D147:$D$863,365)</f>
        <v>351</v>
      </c>
      <c r="H146" s="38">
        <f>COUNTIF(D147:$D$863,366)</f>
        <v>366</v>
      </c>
      <c r="I146" s="2"/>
    </row>
    <row r="147" spans="1:9" x14ac:dyDescent="0.25">
      <c r="A147" s="36">
        <f>COUNTIF($C$2:C147,"Да")</f>
        <v>2</v>
      </c>
      <c r="B147" s="40">
        <f t="shared" si="5"/>
        <v>45248</v>
      </c>
      <c r="C147" s="37" t="str">
        <f>IF(ISERROR(VLOOKUP(B147,'Aigen19-RZD'!$C$3:$C$12,1,0)),"Нет","Да")</f>
        <v>Нет</v>
      </c>
      <c r="D147" s="38">
        <f t="shared" si="4"/>
        <v>365</v>
      </c>
      <c r="E147" s="39">
        <f>ROUND(('Все выпуски'!$N$3*'Все выпуски'!$N$6/100)/365*(B147-IF(C147="Нет",VLOOKUP(A147,'Aigen19-RZD'!$A$2:$C$12,3,0),VLOOKUP((A147-1),'Aigen19-RZD'!$A$2:$C$12,3,0))),2)</f>
        <v>0.46</v>
      </c>
      <c r="F147" s="36"/>
      <c r="G147" s="38">
        <f>COUNTIF(D148:$D$863,365)</f>
        <v>350</v>
      </c>
      <c r="H147" s="38">
        <f>COUNTIF(D148:$D$863,366)</f>
        <v>366</v>
      </c>
      <c r="I147" s="2"/>
    </row>
    <row r="148" spans="1:9" x14ac:dyDescent="0.25">
      <c r="A148" s="36">
        <f>COUNTIF($C$2:C148,"Да")</f>
        <v>2</v>
      </c>
      <c r="B148" s="40">
        <f t="shared" si="5"/>
        <v>45249</v>
      </c>
      <c r="C148" s="37" t="str">
        <f>IF(ISERROR(VLOOKUP(B148,'Aigen19-RZD'!$C$3:$C$12,1,0)),"Нет","Да")</f>
        <v>Нет</v>
      </c>
      <c r="D148" s="38">
        <f t="shared" si="4"/>
        <v>365</v>
      </c>
      <c r="E148" s="39">
        <f>ROUND(('Все выпуски'!$N$3*'Все выпуски'!$N$6/100)/365*(B148-IF(C148="Нет",VLOOKUP(A148,'Aigen19-RZD'!$A$2:$C$12,3,0),VLOOKUP((A148-1),'Aigen19-RZD'!$A$2:$C$12,3,0))),2)</f>
        <v>0.57999999999999996</v>
      </c>
      <c r="F148" s="36"/>
      <c r="G148" s="38">
        <f>COUNTIF(D149:$D$863,365)</f>
        <v>349</v>
      </c>
      <c r="H148" s="38">
        <f>COUNTIF(D149:$D$863,366)</f>
        <v>366</v>
      </c>
      <c r="I148" s="2"/>
    </row>
    <row r="149" spans="1:9" x14ac:dyDescent="0.25">
      <c r="A149" s="36">
        <f>COUNTIF($C$2:C149,"Да")</f>
        <v>2</v>
      </c>
      <c r="B149" s="40">
        <f t="shared" si="5"/>
        <v>45250</v>
      </c>
      <c r="C149" s="37" t="str">
        <f>IF(ISERROR(VLOOKUP(B149,'Aigen19-RZD'!$C$3:$C$12,1,0)),"Нет","Да")</f>
        <v>Нет</v>
      </c>
      <c r="D149" s="38">
        <f t="shared" si="4"/>
        <v>365</v>
      </c>
      <c r="E149" s="39">
        <f>ROUND(('Все выпуски'!$N$3*'Все выпуски'!$N$6/100)/365*(B149-IF(C149="Нет",VLOOKUP(A149,'Aigen19-RZD'!$A$2:$C$12,3,0),VLOOKUP((A149-1),'Aigen19-RZD'!$A$2:$C$12,3,0))),2)</f>
        <v>0.69</v>
      </c>
      <c r="F149" s="36"/>
      <c r="G149" s="38">
        <f>COUNTIF(D150:$D$863,365)</f>
        <v>348</v>
      </c>
      <c r="H149" s="38">
        <f>COUNTIF(D150:$D$863,366)</f>
        <v>366</v>
      </c>
      <c r="I149" s="2"/>
    </row>
    <row r="150" spans="1:9" x14ac:dyDescent="0.25">
      <c r="A150" s="36">
        <f>COUNTIF($C$2:C150,"Да")</f>
        <v>2</v>
      </c>
      <c r="B150" s="40">
        <f t="shared" si="5"/>
        <v>45251</v>
      </c>
      <c r="C150" s="37" t="str">
        <f>IF(ISERROR(VLOOKUP(B150,'Aigen19-RZD'!$C$3:$C$12,1,0)),"Нет","Да")</f>
        <v>Нет</v>
      </c>
      <c r="D150" s="38">
        <f t="shared" si="4"/>
        <v>365</v>
      </c>
      <c r="E150" s="39">
        <f>ROUND(('Все выпуски'!$N$3*'Все выпуски'!$N$6/100)/365*(B150-IF(C150="Нет",VLOOKUP(A150,'Aigen19-RZD'!$A$2:$C$12,3,0),VLOOKUP((A150-1),'Aigen19-RZD'!$A$2:$C$12,3,0))),2)</f>
        <v>0.81</v>
      </c>
      <c r="F150" s="36"/>
      <c r="G150" s="38">
        <f>COUNTIF(D151:$D$863,365)</f>
        <v>347</v>
      </c>
      <c r="H150" s="38">
        <f>COUNTIF(D151:$D$863,366)</f>
        <v>366</v>
      </c>
      <c r="I150" s="2"/>
    </row>
    <row r="151" spans="1:9" x14ac:dyDescent="0.25">
      <c r="A151" s="36">
        <f>COUNTIF($C$2:C151,"Да")</f>
        <v>2</v>
      </c>
      <c r="B151" s="40">
        <f t="shared" si="5"/>
        <v>45252</v>
      </c>
      <c r="C151" s="37" t="str">
        <f>IF(ISERROR(VLOOKUP(B151,'Aigen19-RZD'!$C$3:$C$12,1,0)),"Нет","Да")</f>
        <v>Нет</v>
      </c>
      <c r="D151" s="38">
        <f t="shared" si="4"/>
        <v>365</v>
      </c>
      <c r="E151" s="39">
        <f>ROUND(('Все выпуски'!$N$3*'Все выпуски'!$N$6/100)/365*(B151-IF(C151="Нет",VLOOKUP(A151,'Aigen19-RZD'!$A$2:$C$12,3,0),VLOOKUP((A151-1),'Aigen19-RZD'!$A$2:$C$12,3,0))),2)</f>
        <v>0.92</v>
      </c>
      <c r="F151" s="36"/>
      <c r="G151" s="38">
        <f>COUNTIF(D152:$D$863,365)</f>
        <v>346</v>
      </c>
      <c r="H151" s="38">
        <f>COUNTIF(D152:$D$863,366)</f>
        <v>366</v>
      </c>
      <c r="I151" s="2"/>
    </row>
    <row r="152" spans="1:9" x14ac:dyDescent="0.25">
      <c r="A152" s="36">
        <f>COUNTIF($C$2:C152,"Да")</f>
        <v>2</v>
      </c>
      <c r="B152" s="40">
        <f t="shared" si="5"/>
        <v>45253</v>
      </c>
      <c r="C152" s="37" t="str">
        <f>IF(ISERROR(VLOOKUP(B152,'Aigen19-RZD'!$C$3:$C$12,1,0)),"Нет","Да")</f>
        <v>Нет</v>
      </c>
      <c r="D152" s="38">
        <f t="shared" si="4"/>
        <v>365</v>
      </c>
      <c r="E152" s="39">
        <f>ROUND(('Все выпуски'!$N$3*'Все выпуски'!$N$6/100)/365*(B152-IF(C152="Нет",VLOOKUP(A152,'Aigen19-RZD'!$A$2:$C$12,3,0),VLOOKUP((A152-1),'Aigen19-RZD'!$A$2:$C$12,3,0))),2)</f>
        <v>1.04</v>
      </c>
      <c r="F152" s="36"/>
      <c r="G152" s="38">
        <f>COUNTIF(D153:$D$863,365)</f>
        <v>345</v>
      </c>
      <c r="H152" s="38">
        <f>COUNTIF(D153:$D$863,366)</f>
        <v>366</v>
      </c>
      <c r="I152" s="2"/>
    </row>
    <row r="153" spans="1:9" x14ac:dyDescent="0.25">
      <c r="A153" s="36">
        <f>COUNTIF($C$2:C153,"Да")</f>
        <v>2</v>
      </c>
      <c r="B153" s="40">
        <f t="shared" si="5"/>
        <v>45254</v>
      </c>
      <c r="C153" s="37" t="str">
        <f>IF(ISERROR(VLOOKUP(B153,'Aigen19-RZD'!$C$3:$C$12,1,0)),"Нет","Да")</f>
        <v>Нет</v>
      </c>
      <c r="D153" s="38">
        <f t="shared" si="4"/>
        <v>365</v>
      </c>
      <c r="E153" s="39">
        <f>ROUND(('Все выпуски'!$N$3*'Все выпуски'!$N$6/100)/365*(B153-IF(C153="Нет",VLOOKUP(A153,'Aigen19-RZD'!$A$2:$C$12,3,0),VLOOKUP((A153-1),'Aigen19-RZD'!$A$2:$C$12,3,0))),2)</f>
        <v>1.1499999999999999</v>
      </c>
      <c r="F153" s="36"/>
      <c r="G153" s="38">
        <f>COUNTIF(D154:$D$863,365)</f>
        <v>344</v>
      </c>
      <c r="H153" s="38">
        <f>COUNTIF(D154:$D$863,366)</f>
        <v>366</v>
      </c>
      <c r="I153" s="2"/>
    </row>
    <row r="154" spans="1:9" x14ac:dyDescent="0.25">
      <c r="A154" s="36">
        <f>COUNTIF($C$2:C154,"Да")</f>
        <v>2</v>
      </c>
      <c r="B154" s="40">
        <f t="shared" si="5"/>
        <v>45255</v>
      </c>
      <c r="C154" s="37" t="str">
        <f>IF(ISERROR(VLOOKUP(B154,'Aigen19-RZD'!$C$3:$C$12,1,0)),"Нет","Да")</f>
        <v>Нет</v>
      </c>
      <c r="D154" s="38">
        <f t="shared" si="4"/>
        <v>365</v>
      </c>
      <c r="E154" s="39">
        <f>ROUND(('Все выпуски'!$N$3*'Все выпуски'!$N$6/100)/365*(B154-IF(C154="Нет",VLOOKUP(A154,'Aigen19-RZD'!$A$2:$C$12,3,0),VLOOKUP((A154-1),'Aigen19-RZD'!$A$2:$C$12,3,0))),2)</f>
        <v>1.27</v>
      </c>
      <c r="F154" s="36"/>
      <c r="G154" s="38">
        <f>COUNTIF(D155:$D$863,365)</f>
        <v>343</v>
      </c>
      <c r="H154" s="38">
        <f>COUNTIF(D155:$D$863,366)</f>
        <v>366</v>
      </c>
      <c r="I154" s="2"/>
    </row>
    <row r="155" spans="1:9" x14ac:dyDescent="0.25">
      <c r="A155" s="36">
        <f>COUNTIF($C$2:C155,"Да")</f>
        <v>2</v>
      </c>
      <c r="B155" s="40">
        <f t="shared" si="5"/>
        <v>45256</v>
      </c>
      <c r="C155" s="37" t="str">
        <f>IF(ISERROR(VLOOKUP(B155,'Aigen19-RZD'!$C$3:$C$12,1,0)),"Нет","Да")</f>
        <v>Нет</v>
      </c>
      <c r="D155" s="38">
        <f t="shared" si="4"/>
        <v>365</v>
      </c>
      <c r="E155" s="39">
        <f>ROUND(('Все выпуски'!$N$3*'Все выпуски'!$N$6/100)/365*(B155-IF(C155="Нет",VLOOKUP(A155,'Aigen19-RZD'!$A$2:$C$12,3,0),VLOOKUP((A155-1),'Aigen19-RZD'!$A$2:$C$12,3,0))),2)</f>
        <v>1.38</v>
      </c>
      <c r="F155" s="36"/>
      <c r="G155" s="38">
        <f>COUNTIF(D156:$D$863,365)</f>
        <v>342</v>
      </c>
      <c r="H155" s="38">
        <f>COUNTIF(D156:$D$863,366)</f>
        <v>366</v>
      </c>
      <c r="I155" s="2"/>
    </row>
    <row r="156" spans="1:9" x14ac:dyDescent="0.25">
      <c r="A156" s="36">
        <f>COUNTIF($C$2:C156,"Да")</f>
        <v>2</v>
      </c>
      <c r="B156" s="40">
        <f t="shared" si="5"/>
        <v>45257</v>
      </c>
      <c r="C156" s="37" t="str">
        <f>IF(ISERROR(VLOOKUP(B156,'Aigen19-RZD'!$C$3:$C$12,1,0)),"Нет","Да")</f>
        <v>Нет</v>
      </c>
      <c r="D156" s="38">
        <f t="shared" si="4"/>
        <v>365</v>
      </c>
      <c r="E156" s="39">
        <f>ROUND(('Все выпуски'!$N$3*'Все выпуски'!$N$6/100)/365*(B156-IF(C156="Нет",VLOOKUP(A156,'Aigen19-RZD'!$A$2:$C$12,3,0),VLOOKUP((A156-1),'Aigen19-RZD'!$A$2:$C$12,3,0))),2)</f>
        <v>1.5</v>
      </c>
      <c r="F156" s="36"/>
      <c r="G156" s="38">
        <f>COUNTIF(D157:$D$863,365)</f>
        <v>341</v>
      </c>
      <c r="H156" s="38">
        <f>COUNTIF(D157:$D$863,366)</f>
        <v>366</v>
      </c>
      <c r="I156" s="2"/>
    </row>
    <row r="157" spans="1:9" x14ac:dyDescent="0.25">
      <c r="A157" s="36">
        <f>COUNTIF($C$2:C157,"Да")</f>
        <v>2</v>
      </c>
      <c r="B157" s="40">
        <f t="shared" si="5"/>
        <v>45258</v>
      </c>
      <c r="C157" s="37" t="str">
        <f>IF(ISERROR(VLOOKUP(B157,'Aigen19-RZD'!$C$3:$C$12,1,0)),"Нет","Да")</f>
        <v>Нет</v>
      </c>
      <c r="D157" s="38">
        <f t="shared" si="4"/>
        <v>365</v>
      </c>
      <c r="E157" s="39">
        <f>ROUND(('Все выпуски'!$N$3*'Все выпуски'!$N$6/100)/365*(B157-IF(C157="Нет",VLOOKUP(A157,'Aigen19-RZD'!$A$2:$C$12,3,0),VLOOKUP((A157-1),'Aigen19-RZD'!$A$2:$C$12,3,0))),2)</f>
        <v>1.61</v>
      </c>
      <c r="F157" s="36"/>
      <c r="G157" s="38">
        <f>COUNTIF(D158:$D$863,365)</f>
        <v>340</v>
      </c>
      <c r="H157" s="38">
        <f>COUNTIF(D158:$D$863,366)</f>
        <v>366</v>
      </c>
      <c r="I157" s="2"/>
    </row>
    <row r="158" spans="1:9" x14ac:dyDescent="0.25">
      <c r="A158" s="36">
        <f>COUNTIF($C$2:C158,"Да")</f>
        <v>2</v>
      </c>
      <c r="B158" s="40">
        <f t="shared" si="5"/>
        <v>45259</v>
      </c>
      <c r="C158" s="37" t="str">
        <f>IF(ISERROR(VLOOKUP(B158,'Aigen19-RZD'!$C$3:$C$12,1,0)),"Нет","Да")</f>
        <v>Нет</v>
      </c>
      <c r="D158" s="38">
        <f t="shared" si="4"/>
        <v>365</v>
      </c>
      <c r="E158" s="39">
        <f>ROUND(('Все выпуски'!$N$3*'Все выпуски'!$N$6/100)/365*(B158-IF(C158="Нет",VLOOKUP(A158,'Aigen19-RZD'!$A$2:$C$12,3,0),VLOOKUP((A158-1),'Aigen19-RZD'!$A$2:$C$12,3,0))),2)</f>
        <v>1.73</v>
      </c>
      <c r="F158" s="36"/>
      <c r="G158" s="38">
        <f>COUNTIF(D159:$D$863,365)</f>
        <v>339</v>
      </c>
      <c r="H158" s="38">
        <f>COUNTIF(D159:$D$863,366)</f>
        <v>366</v>
      </c>
      <c r="I158" s="2"/>
    </row>
    <row r="159" spans="1:9" x14ac:dyDescent="0.25">
      <c r="A159" s="36">
        <f>COUNTIF($C$2:C159,"Да")</f>
        <v>2</v>
      </c>
      <c r="B159" s="40">
        <f t="shared" si="5"/>
        <v>45260</v>
      </c>
      <c r="C159" s="37" t="str">
        <f>IF(ISERROR(VLOOKUP(B159,'Aigen19-RZD'!$C$3:$C$12,1,0)),"Нет","Да")</f>
        <v>Нет</v>
      </c>
      <c r="D159" s="38">
        <f t="shared" si="4"/>
        <v>365</v>
      </c>
      <c r="E159" s="39">
        <f>ROUND(('Все выпуски'!$N$3*'Все выпуски'!$N$6/100)/365*(B159-IF(C159="Нет",VLOOKUP(A159,'Aigen19-RZD'!$A$2:$C$12,3,0),VLOOKUP((A159-1),'Aigen19-RZD'!$A$2:$C$12,3,0))),2)</f>
        <v>1.84</v>
      </c>
      <c r="F159" s="36"/>
      <c r="G159" s="38">
        <f>COUNTIF(D160:$D$863,365)</f>
        <v>338</v>
      </c>
      <c r="H159" s="38">
        <f>COUNTIF(D160:$D$863,366)</f>
        <v>366</v>
      </c>
      <c r="I159" s="2"/>
    </row>
    <row r="160" spans="1:9" x14ac:dyDescent="0.25">
      <c r="A160" s="36">
        <f>COUNTIF($C$2:C160,"Да")</f>
        <v>2</v>
      </c>
      <c r="B160" s="40">
        <f t="shared" si="5"/>
        <v>45261</v>
      </c>
      <c r="C160" s="37" t="str">
        <f>IF(ISERROR(VLOOKUP(B160,'Aigen19-RZD'!$C$3:$C$12,1,0)),"Нет","Да")</f>
        <v>Нет</v>
      </c>
      <c r="D160" s="38">
        <f t="shared" si="4"/>
        <v>365</v>
      </c>
      <c r="E160" s="39">
        <f>ROUND(('Все выпуски'!$N$3*'Все выпуски'!$N$6/100)/365*(B160-IF(C160="Нет",VLOOKUP(A160,'Aigen19-RZD'!$A$2:$C$12,3,0),VLOOKUP((A160-1),'Aigen19-RZD'!$A$2:$C$12,3,0))),2)</f>
        <v>1.96</v>
      </c>
      <c r="F160" s="36"/>
      <c r="G160" s="38">
        <f>COUNTIF(D161:$D$863,365)</f>
        <v>337</v>
      </c>
      <c r="H160" s="38">
        <f>COUNTIF(D161:$D$863,366)</f>
        <v>366</v>
      </c>
      <c r="I160" s="2"/>
    </row>
    <row r="161" spans="1:9" x14ac:dyDescent="0.25">
      <c r="A161" s="36">
        <f>COUNTIF($C$2:C161,"Да")</f>
        <v>2</v>
      </c>
      <c r="B161" s="40">
        <f t="shared" si="5"/>
        <v>45262</v>
      </c>
      <c r="C161" s="37" t="str">
        <f>IF(ISERROR(VLOOKUP(B161,'Aigen19-RZD'!$C$3:$C$12,1,0)),"Нет","Да")</f>
        <v>Нет</v>
      </c>
      <c r="D161" s="38">
        <f t="shared" si="4"/>
        <v>365</v>
      </c>
      <c r="E161" s="39">
        <f>ROUND(('Все выпуски'!$N$3*'Все выпуски'!$N$6/100)/365*(B161-IF(C161="Нет",VLOOKUP(A161,'Aigen19-RZD'!$A$2:$C$12,3,0),VLOOKUP((A161-1),'Aigen19-RZD'!$A$2:$C$12,3,0))),2)</f>
        <v>2.0699999999999998</v>
      </c>
      <c r="F161" s="36"/>
      <c r="G161" s="38">
        <f>COUNTIF(D162:$D$863,365)</f>
        <v>336</v>
      </c>
      <c r="H161" s="38">
        <f>COUNTIF(D162:$D$863,366)</f>
        <v>366</v>
      </c>
      <c r="I161" s="2"/>
    </row>
    <row r="162" spans="1:9" x14ac:dyDescent="0.25">
      <c r="A162" s="36">
        <f>COUNTIF($C$2:C162,"Да")</f>
        <v>2</v>
      </c>
      <c r="B162" s="40">
        <f t="shared" si="5"/>
        <v>45263</v>
      </c>
      <c r="C162" s="37" t="str">
        <f>IF(ISERROR(VLOOKUP(B162,'Aigen19-RZD'!$C$3:$C$12,1,0)),"Нет","Да")</f>
        <v>Нет</v>
      </c>
      <c r="D162" s="38">
        <f t="shared" si="4"/>
        <v>365</v>
      </c>
      <c r="E162" s="39">
        <f>ROUND(('Все выпуски'!$N$3*'Все выпуски'!$N$6/100)/365*(B162-IF(C162="Нет",VLOOKUP(A162,'Aigen19-RZD'!$A$2:$C$12,3,0),VLOOKUP((A162-1),'Aigen19-RZD'!$A$2:$C$12,3,0))),2)</f>
        <v>2.19</v>
      </c>
      <c r="F162" s="36"/>
      <c r="G162" s="38">
        <f>COUNTIF(D163:$D$863,365)</f>
        <v>335</v>
      </c>
      <c r="H162" s="38">
        <f>COUNTIF(D163:$D$863,366)</f>
        <v>366</v>
      </c>
      <c r="I162" s="2"/>
    </row>
    <row r="163" spans="1:9" x14ac:dyDescent="0.25">
      <c r="A163" s="36">
        <f>COUNTIF($C$2:C163,"Да")</f>
        <v>2</v>
      </c>
      <c r="B163" s="40">
        <f t="shared" si="5"/>
        <v>45264</v>
      </c>
      <c r="C163" s="37" t="str">
        <f>IF(ISERROR(VLOOKUP(B163,'Aigen19-RZD'!$C$3:$C$12,1,0)),"Нет","Да")</f>
        <v>Нет</v>
      </c>
      <c r="D163" s="38">
        <f t="shared" si="4"/>
        <v>365</v>
      </c>
      <c r="E163" s="39">
        <f>ROUND(('Все выпуски'!$N$3*'Все выпуски'!$N$6/100)/365*(B163-IF(C163="Нет",VLOOKUP(A163,'Aigen19-RZD'!$A$2:$C$12,3,0),VLOOKUP((A163-1),'Aigen19-RZD'!$A$2:$C$12,3,0))),2)</f>
        <v>2.2999999999999998</v>
      </c>
      <c r="F163" s="36"/>
      <c r="G163" s="38">
        <f>COUNTIF(D164:$D$863,365)</f>
        <v>334</v>
      </c>
      <c r="H163" s="38">
        <f>COUNTIF(D164:$D$863,366)</f>
        <v>366</v>
      </c>
      <c r="I163" s="2"/>
    </row>
    <row r="164" spans="1:9" x14ac:dyDescent="0.25">
      <c r="A164" s="36">
        <f>COUNTIF($C$2:C164,"Да")</f>
        <v>2</v>
      </c>
      <c r="B164" s="40">
        <f t="shared" si="5"/>
        <v>45265</v>
      </c>
      <c r="C164" s="37" t="str">
        <f>IF(ISERROR(VLOOKUP(B164,'Aigen19-RZD'!$C$3:$C$12,1,0)),"Нет","Да")</f>
        <v>Нет</v>
      </c>
      <c r="D164" s="38">
        <f t="shared" si="4"/>
        <v>365</v>
      </c>
      <c r="E164" s="39">
        <f>ROUND(('Все выпуски'!$N$3*'Все выпуски'!$N$6/100)/365*(B164-IF(C164="Нет",VLOOKUP(A164,'Aigen19-RZD'!$A$2:$C$12,3,0),VLOOKUP((A164-1),'Aigen19-RZD'!$A$2:$C$12,3,0))),2)</f>
        <v>2.42</v>
      </c>
      <c r="F164" s="36"/>
      <c r="G164" s="38">
        <f>COUNTIF(D165:$D$863,365)</f>
        <v>333</v>
      </c>
      <c r="H164" s="38">
        <f>COUNTIF(D165:$D$863,366)</f>
        <v>366</v>
      </c>
      <c r="I164" s="2"/>
    </row>
    <row r="165" spans="1:9" x14ac:dyDescent="0.25">
      <c r="A165" s="36">
        <f>COUNTIF($C$2:C165,"Да")</f>
        <v>2</v>
      </c>
      <c r="B165" s="40">
        <f t="shared" si="5"/>
        <v>45266</v>
      </c>
      <c r="C165" s="37" t="str">
        <f>IF(ISERROR(VLOOKUP(B165,'Aigen19-RZD'!$C$3:$C$12,1,0)),"Нет","Да")</f>
        <v>Нет</v>
      </c>
      <c r="D165" s="38">
        <f t="shared" si="4"/>
        <v>365</v>
      </c>
      <c r="E165" s="39">
        <f>ROUND(('Все выпуски'!$N$3*'Все выпуски'!$N$6/100)/365*(B165-IF(C165="Нет",VLOOKUP(A165,'Aigen19-RZD'!$A$2:$C$12,3,0),VLOOKUP((A165-1),'Aigen19-RZD'!$A$2:$C$12,3,0))),2)</f>
        <v>2.5299999999999998</v>
      </c>
      <c r="F165" s="36"/>
      <c r="G165" s="38">
        <f>COUNTIF(D166:$D$863,365)</f>
        <v>332</v>
      </c>
      <c r="H165" s="38">
        <f>COUNTIF(D166:$D$863,366)</f>
        <v>366</v>
      </c>
      <c r="I165" s="2"/>
    </row>
    <row r="166" spans="1:9" x14ac:dyDescent="0.25">
      <c r="A166" s="36">
        <f>COUNTIF($C$2:C166,"Да")</f>
        <v>2</v>
      </c>
      <c r="B166" s="40">
        <f t="shared" si="5"/>
        <v>45267</v>
      </c>
      <c r="C166" s="37" t="str">
        <f>IF(ISERROR(VLOOKUP(B166,'Aigen19-RZD'!$C$3:$C$12,1,0)),"Нет","Да")</f>
        <v>Нет</v>
      </c>
      <c r="D166" s="38">
        <f t="shared" si="4"/>
        <v>365</v>
      </c>
      <c r="E166" s="39">
        <f>ROUND(('Все выпуски'!$N$3*'Все выпуски'!$N$6/100)/365*(B166-IF(C166="Нет",VLOOKUP(A166,'Aigen19-RZD'!$A$2:$C$12,3,0),VLOOKUP((A166-1),'Aigen19-RZD'!$A$2:$C$12,3,0))),2)</f>
        <v>2.65</v>
      </c>
      <c r="F166" s="36"/>
      <c r="G166" s="38">
        <f>COUNTIF(D167:$D$863,365)</f>
        <v>331</v>
      </c>
      <c r="H166" s="38">
        <f>COUNTIF(D167:$D$863,366)</f>
        <v>366</v>
      </c>
      <c r="I166" s="2"/>
    </row>
    <row r="167" spans="1:9" x14ac:dyDescent="0.25">
      <c r="A167" s="36">
        <f>COUNTIF($C$2:C167,"Да")</f>
        <v>2</v>
      </c>
      <c r="B167" s="40">
        <f t="shared" si="5"/>
        <v>45268</v>
      </c>
      <c r="C167" s="37" t="str">
        <f>IF(ISERROR(VLOOKUP(B167,'Aigen19-RZD'!$C$3:$C$12,1,0)),"Нет","Да")</f>
        <v>Нет</v>
      </c>
      <c r="D167" s="38">
        <f t="shared" si="4"/>
        <v>365</v>
      </c>
      <c r="E167" s="39">
        <f>ROUND(('Все выпуски'!$N$3*'Все выпуски'!$N$6/100)/365*(B167-IF(C167="Нет",VLOOKUP(A167,'Aigen19-RZD'!$A$2:$C$12,3,0),VLOOKUP((A167-1),'Aigen19-RZD'!$A$2:$C$12,3,0))),2)</f>
        <v>2.76</v>
      </c>
      <c r="F167" s="36"/>
      <c r="G167" s="38">
        <f>COUNTIF(D168:$D$863,365)</f>
        <v>330</v>
      </c>
      <c r="H167" s="38">
        <f>COUNTIF(D168:$D$863,366)</f>
        <v>366</v>
      </c>
      <c r="I167" s="2"/>
    </row>
    <row r="168" spans="1:9" x14ac:dyDescent="0.25">
      <c r="A168" s="36">
        <f>COUNTIF($C$2:C168,"Да")</f>
        <v>2</v>
      </c>
      <c r="B168" s="40">
        <f t="shared" si="5"/>
        <v>45269</v>
      </c>
      <c r="C168" s="37" t="str">
        <f>IF(ISERROR(VLOOKUP(B168,'Aigen19-RZD'!$C$3:$C$12,1,0)),"Нет","Да")</f>
        <v>Нет</v>
      </c>
      <c r="D168" s="38">
        <f t="shared" si="4"/>
        <v>365</v>
      </c>
      <c r="E168" s="39">
        <f>ROUND(('Все выпуски'!$N$3*'Все выпуски'!$N$6/100)/365*(B168-IF(C168="Нет",VLOOKUP(A168,'Aigen19-RZD'!$A$2:$C$12,3,0),VLOOKUP((A168-1),'Aigen19-RZD'!$A$2:$C$12,3,0))),2)</f>
        <v>2.88</v>
      </c>
      <c r="F168" s="36"/>
      <c r="G168" s="38">
        <f>COUNTIF(D169:$D$863,365)</f>
        <v>329</v>
      </c>
      <c r="H168" s="38">
        <f>COUNTIF(D169:$D$863,366)</f>
        <v>366</v>
      </c>
      <c r="I168" s="2"/>
    </row>
    <row r="169" spans="1:9" x14ac:dyDescent="0.25">
      <c r="A169" s="36">
        <f>COUNTIF($C$2:C169,"Да")</f>
        <v>2</v>
      </c>
      <c r="B169" s="40">
        <f t="shared" si="5"/>
        <v>45270</v>
      </c>
      <c r="C169" s="37" t="str">
        <f>IF(ISERROR(VLOOKUP(B169,'Aigen19-RZD'!$C$3:$C$12,1,0)),"Нет","Да")</f>
        <v>Нет</v>
      </c>
      <c r="D169" s="38">
        <f t="shared" si="4"/>
        <v>365</v>
      </c>
      <c r="E169" s="39">
        <f>ROUND(('Все выпуски'!$N$3*'Все выпуски'!$N$6/100)/365*(B169-IF(C169="Нет",VLOOKUP(A169,'Aigen19-RZD'!$A$2:$C$12,3,0),VLOOKUP((A169-1),'Aigen19-RZD'!$A$2:$C$12,3,0))),2)</f>
        <v>2.99</v>
      </c>
      <c r="F169" s="36"/>
      <c r="G169" s="38">
        <f>COUNTIF(D170:$D$863,365)</f>
        <v>328</v>
      </c>
      <c r="H169" s="38">
        <f>COUNTIF(D170:$D$863,366)</f>
        <v>366</v>
      </c>
      <c r="I169" s="2"/>
    </row>
    <row r="170" spans="1:9" x14ac:dyDescent="0.25">
      <c r="A170" s="36">
        <f>COUNTIF($C$2:C170,"Да")</f>
        <v>2</v>
      </c>
      <c r="B170" s="40">
        <f t="shared" si="5"/>
        <v>45271</v>
      </c>
      <c r="C170" s="37" t="str">
        <f>IF(ISERROR(VLOOKUP(B170,'Aigen19-RZD'!$C$3:$C$12,1,0)),"Нет","Да")</f>
        <v>Нет</v>
      </c>
      <c r="D170" s="38">
        <f t="shared" si="4"/>
        <v>365</v>
      </c>
      <c r="E170" s="39">
        <f>ROUND(('Все выпуски'!$N$3*'Все выпуски'!$N$6/100)/365*(B170-IF(C170="Нет",VLOOKUP(A170,'Aigen19-RZD'!$A$2:$C$12,3,0),VLOOKUP((A170-1),'Aigen19-RZD'!$A$2:$C$12,3,0))),2)</f>
        <v>3.11</v>
      </c>
      <c r="F170" s="36"/>
      <c r="G170" s="38">
        <f>COUNTIF(D171:$D$863,365)</f>
        <v>327</v>
      </c>
      <c r="H170" s="38">
        <f>COUNTIF(D171:$D$863,366)</f>
        <v>366</v>
      </c>
      <c r="I170" s="2"/>
    </row>
    <row r="171" spans="1:9" x14ac:dyDescent="0.25">
      <c r="A171" s="36">
        <f>COUNTIF($C$2:C171,"Да")</f>
        <v>2</v>
      </c>
      <c r="B171" s="40">
        <f t="shared" si="5"/>
        <v>45272</v>
      </c>
      <c r="C171" s="37" t="str">
        <f>IF(ISERROR(VLOOKUP(B171,'Aigen19-RZD'!$C$3:$C$12,1,0)),"Нет","Да")</f>
        <v>Нет</v>
      </c>
      <c r="D171" s="38">
        <f t="shared" si="4"/>
        <v>365</v>
      </c>
      <c r="E171" s="39">
        <f>ROUND(('Все выпуски'!$N$3*'Все выпуски'!$N$6/100)/365*(B171-IF(C171="Нет",VLOOKUP(A171,'Aigen19-RZD'!$A$2:$C$12,3,0),VLOOKUP((A171-1),'Aigen19-RZD'!$A$2:$C$12,3,0))),2)</f>
        <v>3.22</v>
      </c>
      <c r="F171" s="36"/>
      <c r="G171" s="38">
        <f>COUNTIF(D172:$D$863,365)</f>
        <v>326</v>
      </c>
      <c r="H171" s="38">
        <f>COUNTIF(D172:$D$863,366)</f>
        <v>366</v>
      </c>
      <c r="I171" s="2"/>
    </row>
    <row r="172" spans="1:9" x14ac:dyDescent="0.25">
      <c r="A172" s="36">
        <f>COUNTIF($C$2:C172,"Да")</f>
        <v>2</v>
      </c>
      <c r="B172" s="40">
        <f t="shared" si="5"/>
        <v>45273</v>
      </c>
      <c r="C172" s="37" t="str">
        <f>IF(ISERROR(VLOOKUP(B172,'Aigen19-RZD'!$C$3:$C$12,1,0)),"Нет","Да")</f>
        <v>Нет</v>
      </c>
      <c r="D172" s="38">
        <f t="shared" si="4"/>
        <v>365</v>
      </c>
      <c r="E172" s="39">
        <f>ROUND(('Все выпуски'!$N$3*'Все выпуски'!$N$6/100)/365*(B172-IF(C172="Нет",VLOOKUP(A172,'Aigen19-RZD'!$A$2:$C$12,3,0),VLOOKUP((A172-1),'Aigen19-RZD'!$A$2:$C$12,3,0))),2)</f>
        <v>3.34</v>
      </c>
      <c r="F172" s="36"/>
      <c r="G172" s="38">
        <f>COUNTIF(D173:$D$863,365)</f>
        <v>325</v>
      </c>
      <c r="H172" s="38">
        <f>COUNTIF(D173:$D$863,366)</f>
        <v>366</v>
      </c>
      <c r="I172" s="2"/>
    </row>
    <row r="173" spans="1:9" x14ac:dyDescent="0.25">
      <c r="A173" s="36">
        <f>COUNTIF($C$2:C173,"Да")</f>
        <v>2</v>
      </c>
      <c r="B173" s="40">
        <f t="shared" si="5"/>
        <v>45274</v>
      </c>
      <c r="C173" s="37" t="str">
        <f>IF(ISERROR(VLOOKUP(B173,'Aigen19-RZD'!$C$3:$C$12,1,0)),"Нет","Да")</f>
        <v>Нет</v>
      </c>
      <c r="D173" s="38">
        <f t="shared" si="4"/>
        <v>365</v>
      </c>
      <c r="E173" s="39">
        <f>ROUND(('Все выпуски'!$N$3*'Все выпуски'!$N$6/100)/365*(B173-IF(C173="Нет",VLOOKUP(A173,'Aigen19-RZD'!$A$2:$C$12,3,0),VLOOKUP((A173-1),'Aigen19-RZD'!$A$2:$C$12,3,0))),2)</f>
        <v>3.45</v>
      </c>
      <c r="F173" s="36"/>
      <c r="G173" s="38">
        <f>COUNTIF(D174:$D$863,365)</f>
        <v>324</v>
      </c>
      <c r="H173" s="38">
        <f>COUNTIF(D174:$D$863,366)</f>
        <v>366</v>
      </c>
      <c r="I173" s="2"/>
    </row>
    <row r="174" spans="1:9" x14ac:dyDescent="0.25">
      <c r="A174" s="36">
        <f>COUNTIF($C$2:C174,"Да")</f>
        <v>2</v>
      </c>
      <c r="B174" s="40">
        <f t="shared" si="5"/>
        <v>45275</v>
      </c>
      <c r="C174" s="37" t="str">
        <f>IF(ISERROR(VLOOKUP(B174,'Aigen19-RZD'!$C$3:$C$12,1,0)),"Нет","Да")</f>
        <v>Нет</v>
      </c>
      <c r="D174" s="38">
        <f t="shared" si="4"/>
        <v>365</v>
      </c>
      <c r="E174" s="39">
        <f>ROUND(('Все выпуски'!$N$3*'Все выпуски'!$N$6/100)/365*(B174-IF(C174="Нет",VLOOKUP(A174,'Aigen19-RZD'!$A$2:$C$12,3,0),VLOOKUP((A174-1),'Aigen19-RZD'!$A$2:$C$12,3,0))),2)</f>
        <v>3.57</v>
      </c>
      <c r="F174" s="36"/>
      <c r="G174" s="38">
        <f>COUNTIF(D175:$D$863,365)</f>
        <v>323</v>
      </c>
      <c r="H174" s="38">
        <f>COUNTIF(D175:$D$863,366)</f>
        <v>366</v>
      </c>
      <c r="I174" s="2"/>
    </row>
    <row r="175" spans="1:9" x14ac:dyDescent="0.25">
      <c r="A175" s="36">
        <f>COUNTIF($C$2:C175,"Да")</f>
        <v>2</v>
      </c>
      <c r="B175" s="40">
        <f t="shared" si="5"/>
        <v>45276</v>
      </c>
      <c r="C175" s="37" t="str">
        <f>IF(ISERROR(VLOOKUP(B175,'Aigen19-RZD'!$C$3:$C$12,1,0)),"Нет","Да")</f>
        <v>Нет</v>
      </c>
      <c r="D175" s="38">
        <f t="shared" si="4"/>
        <v>365</v>
      </c>
      <c r="E175" s="39">
        <f>ROUND(('Все выпуски'!$N$3*'Все выпуски'!$N$6/100)/365*(B175-IF(C175="Нет",VLOOKUP(A175,'Aigen19-RZD'!$A$2:$C$12,3,0),VLOOKUP((A175-1),'Aigen19-RZD'!$A$2:$C$12,3,0))),2)</f>
        <v>3.68</v>
      </c>
      <c r="F175" s="36"/>
      <c r="G175" s="38">
        <f>COUNTIF(D176:$D$863,365)</f>
        <v>322</v>
      </c>
      <c r="H175" s="38">
        <f>COUNTIF(D176:$D$863,366)</f>
        <v>366</v>
      </c>
      <c r="I175" s="2"/>
    </row>
    <row r="176" spans="1:9" x14ac:dyDescent="0.25">
      <c r="A176" s="36">
        <f>COUNTIF($C$2:C176,"Да")</f>
        <v>2</v>
      </c>
      <c r="B176" s="40">
        <f t="shared" si="5"/>
        <v>45277</v>
      </c>
      <c r="C176" s="37" t="str">
        <f>IF(ISERROR(VLOOKUP(B176,'Aigen19-RZD'!$C$3:$C$12,1,0)),"Нет","Да")</f>
        <v>Нет</v>
      </c>
      <c r="D176" s="38">
        <f t="shared" si="4"/>
        <v>365</v>
      </c>
      <c r="E176" s="39">
        <f>ROUND(('Все выпуски'!$N$3*'Все выпуски'!$N$6/100)/365*(B176-IF(C176="Нет",VLOOKUP(A176,'Aigen19-RZD'!$A$2:$C$12,3,0),VLOOKUP((A176-1),'Aigen19-RZD'!$A$2:$C$12,3,0))),2)</f>
        <v>3.8</v>
      </c>
      <c r="F176" s="36"/>
      <c r="G176" s="38">
        <f>COUNTIF(D177:$D$863,365)</f>
        <v>321</v>
      </c>
      <c r="H176" s="38">
        <f>COUNTIF(D177:$D$863,366)</f>
        <v>366</v>
      </c>
      <c r="I176" s="2"/>
    </row>
    <row r="177" spans="1:9" x14ac:dyDescent="0.25">
      <c r="A177" s="36">
        <f>COUNTIF($C$2:C177,"Да")</f>
        <v>2</v>
      </c>
      <c r="B177" s="40">
        <f t="shared" si="5"/>
        <v>45278</v>
      </c>
      <c r="C177" s="37" t="str">
        <f>IF(ISERROR(VLOOKUP(B177,'Aigen19-RZD'!$C$3:$C$12,1,0)),"Нет","Да")</f>
        <v>Нет</v>
      </c>
      <c r="D177" s="38">
        <f t="shared" si="4"/>
        <v>365</v>
      </c>
      <c r="E177" s="39">
        <f>ROUND(('Все выпуски'!$N$3*'Все выпуски'!$N$6/100)/365*(B177-IF(C177="Нет",VLOOKUP(A177,'Aigen19-RZD'!$A$2:$C$12,3,0),VLOOKUP((A177-1),'Aigen19-RZD'!$A$2:$C$12,3,0))),2)</f>
        <v>3.91</v>
      </c>
      <c r="F177" s="36"/>
      <c r="G177" s="38">
        <f>COUNTIF(D178:$D$863,365)</f>
        <v>320</v>
      </c>
      <c r="H177" s="38">
        <f>COUNTIF(D178:$D$863,366)</f>
        <v>366</v>
      </c>
      <c r="I177" s="2"/>
    </row>
    <row r="178" spans="1:9" x14ac:dyDescent="0.25">
      <c r="A178" s="36">
        <f>COUNTIF($C$2:C178,"Да")</f>
        <v>2</v>
      </c>
      <c r="B178" s="40">
        <f t="shared" si="5"/>
        <v>45279</v>
      </c>
      <c r="C178" s="37" t="str">
        <f>IF(ISERROR(VLOOKUP(B178,'Aigen19-RZD'!$C$3:$C$12,1,0)),"Нет","Да")</f>
        <v>Нет</v>
      </c>
      <c r="D178" s="38">
        <f t="shared" si="4"/>
        <v>365</v>
      </c>
      <c r="E178" s="39">
        <f>ROUND(('Все выпуски'!$N$3*'Все выпуски'!$N$6/100)/365*(B178-IF(C178="Нет",VLOOKUP(A178,'Aigen19-RZD'!$A$2:$C$12,3,0),VLOOKUP((A178-1),'Aigen19-RZD'!$A$2:$C$12,3,0))),2)</f>
        <v>4.03</v>
      </c>
      <c r="F178" s="36"/>
      <c r="G178" s="38">
        <f>COUNTIF(D179:$D$863,365)</f>
        <v>319</v>
      </c>
      <c r="H178" s="38">
        <f>COUNTIF(D179:$D$863,366)</f>
        <v>366</v>
      </c>
      <c r="I178" s="2"/>
    </row>
    <row r="179" spans="1:9" x14ac:dyDescent="0.25">
      <c r="A179" s="36">
        <f>COUNTIF($C$2:C179,"Да")</f>
        <v>2</v>
      </c>
      <c r="B179" s="40">
        <f t="shared" si="5"/>
        <v>45280</v>
      </c>
      <c r="C179" s="37" t="str">
        <f>IF(ISERROR(VLOOKUP(B179,'Aigen19-RZD'!$C$3:$C$12,1,0)),"Нет","Да")</f>
        <v>Нет</v>
      </c>
      <c r="D179" s="38">
        <f t="shared" si="4"/>
        <v>365</v>
      </c>
      <c r="E179" s="39">
        <f>ROUND(('Все выпуски'!$N$3*'Все выпуски'!$N$6/100)/365*(B179-IF(C179="Нет",VLOOKUP(A179,'Aigen19-RZD'!$A$2:$C$12,3,0),VLOOKUP((A179-1),'Aigen19-RZD'!$A$2:$C$12,3,0))),2)</f>
        <v>4.1399999999999997</v>
      </c>
      <c r="F179" s="36"/>
      <c r="G179" s="38">
        <f>COUNTIF(D180:$D$863,365)</f>
        <v>318</v>
      </c>
      <c r="H179" s="38">
        <f>COUNTIF(D180:$D$863,366)</f>
        <v>366</v>
      </c>
      <c r="I179" s="2"/>
    </row>
    <row r="180" spans="1:9" x14ac:dyDescent="0.25">
      <c r="A180" s="36">
        <f>COUNTIF($C$2:C180,"Да")</f>
        <v>2</v>
      </c>
      <c r="B180" s="40">
        <f t="shared" si="5"/>
        <v>45281</v>
      </c>
      <c r="C180" s="37" t="str">
        <f>IF(ISERROR(VLOOKUP(B180,'Aigen19-RZD'!$C$3:$C$12,1,0)),"Нет","Да")</f>
        <v>Нет</v>
      </c>
      <c r="D180" s="38">
        <f t="shared" si="4"/>
        <v>365</v>
      </c>
      <c r="E180" s="39">
        <f>ROUND(('Все выпуски'!$N$3*'Все выпуски'!$N$6/100)/365*(B180-IF(C180="Нет",VLOOKUP(A180,'Aigen19-RZD'!$A$2:$C$12,3,0),VLOOKUP((A180-1),'Aigen19-RZD'!$A$2:$C$12,3,0))),2)</f>
        <v>4.26</v>
      </c>
      <c r="F180" s="36"/>
      <c r="G180" s="38">
        <f>COUNTIF(D181:$D$863,365)</f>
        <v>317</v>
      </c>
      <c r="H180" s="38">
        <f>COUNTIF(D181:$D$863,366)</f>
        <v>366</v>
      </c>
      <c r="I180" s="2"/>
    </row>
    <row r="181" spans="1:9" x14ac:dyDescent="0.25">
      <c r="A181" s="36">
        <f>COUNTIF($C$2:C181,"Да")</f>
        <v>2</v>
      </c>
      <c r="B181" s="40">
        <f t="shared" si="5"/>
        <v>45282</v>
      </c>
      <c r="C181" s="37" t="str">
        <f>IF(ISERROR(VLOOKUP(B181,'Aigen19-RZD'!$C$3:$C$12,1,0)),"Нет","Да")</f>
        <v>Нет</v>
      </c>
      <c r="D181" s="38">
        <f t="shared" si="4"/>
        <v>365</v>
      </c>
      <c r="E181" s="39">
        <f>ROUND(('Все выпуски'!$N$3*'Все выпуски'!$N$6/100)/365*(B181-IF(C181="Нет",VLOOKUP(A181,'Aigen19-RZD'!$A$2:$C$12,3,0),VLOOKUP((A181-1),'Aigen19-RZD'!$A$2:$C$12,3,0))),2)</f>
        <v>4.37</v>
      </c>
      <c r="F181" s="36"/>
      <c r="G181" s="38">
        <f>COUNTIF(D182:$D$863,365)</f>
        <v>316</v>
      </c>
      <c r="H181" s="38">
        <f>COUNTIF(D182:$D$863,366)</f>
        <v>366</v>
      </c>
      <c r="I181" s="2"/>
    </row>
    <row r="182" spans="1:9" x14ac:dyDescent="0.25">
      <c r="A182" s="36">
        <f>COUNTIF($C$2:C182,"Да")</f>
        <v>2</v>
      </c>
      <c r="B182" s="40">
        <f t="shared" si="5"/>
        <v>45283</v>
      </c>
      <c r="C182" s="37" t="str">
        <f>IF(ISERROR(VLOOKUP(B182,'Aigen19-RZD'!$C$3:$C$12,1,0)),"Нет","Да")</f>
        <v>Нет</v>
      </c>
      <c r="D182" s="38">
        <f t="shared" si="4"/>
        <v>365</v>
      </c>
      <c r="E182" s="39">
        <f>ROUND(('Все выпуски'!$N$3*'Все выпуски'!$N$6/100)/365*(B182-IF(C182="Нет",VLOOKUP(A182,'Aigen19-RZD'!$A$2:$C$12,3,0),VLOOKUP((A182-1),'Aigen19-RZD'!$A$2:$C$12,3,0))),2)</f>
        <v>4.49</v>
      </c>
      <c r="F182" s="36"/>
      <c r="G182" s="38">
        <f>COUNTIF(D183:$D$863,365)</f>
        <v>315</v>
      </c>
      <c r="H182" s="38">
        <f>COUNTIF(D183:$D$863,366)</f>
        <v>366</v>
      </c>
      <c r="I182" s="2"/>
    </row>
    <row r="183" spans="1:9" x14ac:dyDescent="0.25">
      <c r="A183" s="36">
        <f>COUNTIF($C$2:C183,"Да")</f>
        <v>2</v>
      </c>
      <c r="B183" s="40">
        <f t="shared" si="5"/>
        <v>45284</v>
      </c>
      <c r="C183" s="37" t="str">
        <f>IF(ISERROR(VLOOKUP(B183,'Aigen19-RZD'!$C$3:$C$12,1,0)),"Нет","Да")</f>
        <v>Нет</v>
      </c>
      <c r="D183" s="38">
        <f t="shared" si="4"/>
        <v>365</v>
      </c>
      <c r="E183" s="39">
        <f>ROUND(('Все выпуски'!$N$3*'Все выпуски'!$N$6/100)/365*(B183-IF(C183="Нет",VLOOKUP(A183,'Aigen19-RZD'!$A$2:$C$12,3,0),VLOOKUP((A183-1),'Aigen19-RZD'!$A$2:$C$12,3,0))),2)</f>
        <v>4.5999999999999996</v>
      </c>
      <c r="F183" s="36"/>
      <c r="G183" s="38">
        <f>COUNTIF(D184:$D$863,365)</f>
        <v>314</v>
      </c>
      <c r="H183" s="38">
        <f>COUNTIF(D184:$D$863,366)</f>
        <v>366</v>
      </c>
      <c r="I183" s="2"/>
    </row>
    <row r="184" spans="1:9" x14ac:dyDescent="0.25">
      <c r="A184" s="36">
        <f>COUNTIF($C$2:C184,"Да")</f>
        <v>2</v>
      </c>
      <c r="B184" s="40">
        <f t="shared" si="5"/>
        <v>45285</v>
      </c>
      <c r="C184" s="37" t="str">
        <f>IF(ISERROR(VLOOKUP(B184,'Aigen19-RZD'!$C$3:$C$12,1,0)),"Нет","Да")</f>
        <v>Нет</v>
      </c>
      <c r="D184" s="38">
        <f t="shared" si="4"/>
        <v>365</v>
      </c>
      <c r="E184" s="39">
        <f>ROUND(('Все выпуски'!$N$3*'Все выпуски'!$N$6/100)/365*(B184-IF(C184="Нет",VLOOKUP(A184,'Aigen19-RZD'!$A$2:$C$12,3,0),VLOOKUP((A184-1),'Aigen19-RZD'!$A$2:$C$12,3,0))),2)</f>
        <v>4.72</v>
      </c>
      <c r="F184" s="36"/>
      <c r="G184" s="38">
        <f>COUNTIF(D185:$D$863,365)</f>
        <v>313</v>
      </c>
      <c r="H184" s="38">
        <f>COUNTIF(D185:$D$863,366)</f>
        <v>366</v>
      </c>
      <c r="I184" s="2"/>
    </row>
    <row r="185" spans="1:9" x14ac:dyDescent="0.25">
      <c r="A185" s="36">
        <f>COUNTIF($C$2:C185,"Да")</f>
        <v>2</v>
      </c>
      <c r="B185" s="40">
        <f t="shared" si="5"/>
        <v>45286</v>
      </c>
      <c r="C185" s="37" t="str">
        <f>IF(ISERROR(VLOOKUP(B185,'Aigen19-RZD'!$C$3:$C$12,1,0)),"Нет","Да")</f>
        <v>Нет</v>
      </c>
      <c r="D185" s="38">
        <f t="shared" si="4"/>
        <v>365</v>
      </c>
      <c r="E185" s="39">
        <f>ROUND(('Все выпуски'!$N$3*'Все выпуски'!$N$6/100)/365*(B185-IF(C185="Нет",VLOOKUP(A185,'Aigen19-RZD'!$A$2:$C$12,3,0),VLOOKUP((A185-1),'Aigen19-RZD'!$A$2:$C$12,3,0))),2)</f>
        <v>4.83</v>
      </c>
      <c r="F185" s="36"/>
      <c r="G185" s="38">
        <f>COUNTIF(D186:$D$863,365)</f>
        <v>312</v>
      </c>
      <c r="H185" s="38">
        <f>COUNTIF(D186:$D$863,366)</f>
        <v>366</v>
      </c>
      <c r="I185" s="2"/>
    </row>
    <row r="186" spans="1:9" x14ac:dyDescent="0.25">
      <c r="A186" s="36">
        <f>COUNTIF($C$2:C186,"Да")</f>
        <v>2</v>
      </c>
      <c r="B186" s="40">
        <f t="shared" si="5"/>
        <v>45287</v>
      </c>
      <c r="C186" s="37" t="str">
        <f>IF(ISERROR(VLOOKUP(B186,'Aigen19-RZD'!$C$3:$C$12,1,0)),"Нет","Да")</f>
        <v>Нет</v>
      </c>
      <c r="D186" s="38">
        <f t="shared" si="4"/>
        <v>365</v>
      </c>
      <c r="E186" s="39">
        <f>ROUND(('Все выпуски'!$N$3*'Все выпуски'!$N$6/100)/365*(B186-IF(C186="Нет",VLOOKUP(A186,'Aigen19-RZD'!$A$2:$C$12,3,0),VLOOKUP((A186-1),'Aigen19-RZD'!$A$2:$C$12,3,0))),2)</f>
        <v>4.95</v>
      </c>
      <c r="F186" s="36"/>
      <c r="G186" s="38">
        <f>COUNTIF(D187:$D$863,365)</f>
        <v>311</v>
      </c>
      <c r="H186" s="38">
        <f>COUNTIF(D187:$D$863,366)</f>
        <v>366</v>
      </c>
      <c r="I186" s="2"/>
    </row>
    <row r="187" spans="1:9" x14ac:dyDescent="0.25">
      <c r="A187" s="36">
        <f>COUNTIF($C$2:C187,"Да")</f>
        <v>2</v>
      </c>
      <c r="B187" s="40">
        <f t="shared" si="5"/>
        <v>45288</v>
      </c>
      <c r="C187" s="37" t="str">
        <f>IF(ISERROR(VLOOKUP(B187,'Aigen19-RZD'!$C$3:$C$12,1,0)),"Нет","Да")</f>
        <v>Нет</v>
      </c>
      <c r="D187" s="38">
        <f t="shared" si="4"/>
        <v>365</v>
      </c>
      <c r="E187" s="39">
        <f>ROUND(('Все выпуски'!$N$3*'Все выпуски'!$N$6/100)/365*(B187-IF(C187="Нет",VLOOKUP(A187,'Aigen19-RZD'!$A$2:$C$12,3,0),VLOOKUP((A187-1),'Aigen19-RZD'!$A$2:$C$12,3,0))),2)</f>
        <v>5.0599999999999996</v>
      </c>
      <c r="F187" s="36"/>
      <c r="G187" s="38">
        <f>COUNTIF(D188:$D$863,365)</f>
        <v>310</v>
      </c>
      <c r="H187" s="38">
        <f>COUNTIF(D188:$D$863,366)</f>
        <v>366</v>
      </c>
      <c r="I187" s="2"/>
    </row>
    <row r="188" spans="1:9" x14ac:dyDescent="0.25">
      <c r="A188" s="36">
        <f>COUNTIF($C$2:C188,"Да")</f>
        <v>2</v>
      </c>
      <c r="B188" s="40">
        <f t="shared" si="5"/>
        <v>45289</v>
      </c>
      <c r="C188" s="37" t="str">
        <f>IF(ISERROR(VLOOKUP(B188,'Aigen19-RZD'!$C$3:$C$12,1,0)),"Нет","Да")</f>
        <v>Нет</v>
      </c>
      <c r="D188" s="38">
        <f t="shared" si="4"/>
        <v>365</v>
      </c>
      <c r="E188" s="39">
        <f>ROUND(('Все выпуски'!$N$3*'Все выпуски'!$N$6/100)/365*(B188-IF(C188="Нет",VLOOKUP(A188,'Aigen19-RZD'!$A$2:$C$12,3,0),VLOOKUP((A188-1),'Aigen19-RZD'!$A$2:$C$12,3,0))),2)</f>
        <v>5.18</v>
      </c>
      <c r="F188" s="36"/>
      <c r="G188" s="38">
        <f>COUNTIF(D189:$D$863,365)</f>
        <v>309</v>
      </c>
      <c r="H188" s="38">
        <f>COUNTIF(D189:$D$863,366)</f>
        <v>366</v>
      </c>
      <c r="I188" s="2"/>
    </row>
    <row r="189" spans="1:9" x14ac:dyDescent="0.25">
      <c r="A189" s="36">
        <f>COUNTIF($C$2:C189,"Да")</f>
        <v>2</v>
      </c>
      <c r="B189" s="40">
        <f t="shared" si="5"/>
        <v>45290</v>
      </c>
      <c r="C189" s="37" t="str">
        <f>IF(ISERROR(VLOOKUP(B189,'Aigen19-RZD'!$C$3:$C$12,1,0)),"Нет","Да")</f>
        <v>Нет</v>
      </c>
      <c r="D189" s="38">
        <f t="shared" si="4"/>
        <v>365</v>
      </c>
      <c r="E189" s="39">
        <f>ROUND(('Все выпуски'!$N$3*'Все выпуски'!$N$6/100)/365*(B189-IF(C189="Нет",VLOOKUP(A189,'Aigen19-RZD'!$A$2:$C$12,3,0),VLOOKUP((A189-1),'Aigen19-RZD'!$A$2:$C$12,3,0))),2)</f>
        <v>5.29</v>
      </c>
      <c r="F189" s="36"/>
      <c r="G189" s="38">
        <f>COUNTIF(D190:$D$863,365)</f>
        <v>308</v>
      </c>
      <c r="H189" s="38">
        <f>COUNTIF(D190:$D$863,366)</f>
        <v>366</v>
      </c>
      <c r="I189" s="2"/>
    </row>
    <row r="190" spans="1:9" x14ac:dyDescent="0.25">
      <c r="A190" s="36">
        <f>COUNTIF($C$2:C190,"Да")</f>
        <v>2</v>
      </c>
      <c r="B190" s="40">
        <f t="shared" si="5"/>
        <v>45291</v>
      </c>
      <c r="C190" s="37" t="str">
        <f>IF(ISERROR(VLOOKUP(B190,'Aigen19-RZD'!$C$3:$C$12,1,0)),"Нет","Да")</f>
        <v>Нет</v>
      </c>
      <c r="D190" s="38">
        <f t="shared" si="4"/>
        <v>365</v>
      </c>
      <c r="E190" s="39">
        <f>ROUND(('Все выпуски'!$N$3*'Все выпуски'!$N$6/100)/365*(B190-IF(C190="Нет",VLOOKUP(A190,'Aigen19-RZD'!$A$2:$C$12,3,0),VLOOKUP((A190-1),'Aigen19-RZD'!$A$2:$C$12,3,0))),2)</f>
        <v>5.41</v>
      </c>
      <c r="F190" s="39">
        <f>('Все выпуски'!$N$3*'Все выпуски'!$N$6/100)/365*(B190-IF(C190="Нет",VLOOKUP(A190,'Aigen19-RZD'!$A$2:$C$12,3,0),VLOOKUP((A190-1),'Aigen19-RZD'!$A$2:$C$12,3,0)))</f>
        <v>5.4082191780821915</v>
      </c>
      <c r="G190" s="38">
        <f>COUNTIF(D191:$D$863,365)</f>
        <v>307</v>
      </c>
      <c r="H190" s="38">
        <f>COUNTIF(D191:$D$863,366)</f>
        <v>366</v>
      </c>
      <c r="I190" s="2"/>
    </row>
    <row r="191" spans="1:9" x14ac:dyDescent="0.25">
      <c r="A191" s="36">
        <f>COUNTIF($C$2:C191,"Да")</f>
        <v>2</v>
      </c>
      <c r="B191" s="40">
        <f t="shared" si="5"/>
        <v>45292</v>
      </c>
      <c r="C191" s="37" t="str">
        <f>IF(ISERROR(VLOOKUP(B191,'Aigen19-RZD'!$C$3:$C$12,1,0)),"Нет","Да")</f>
        <v>Нет</v>
      </c>
      <c r="D191" s="38">
        <f t="shared" si="4"/>
        <v>366</v>
      </c>
      <c r="E191" s="39">
        <f>ROUND(('Все выпуски'!$N$3*'Все выпуски'!$N$6/100)*((B191-$B$190)/366)+$F$190,2)</f>
        <v>5.52</v>
      </c>
      <c r="F191" s="36"/>
      <c r="G191" s="38">
        <f>COUNTIF(D192:$D$863,365)</f>
        <v>307</v>
      </c>
      <c r="H191" s="38">
        <f>COUNTIF(D192:$D$863,366)</f>
        <v>365</v>
      </c>
      <c r="I191" s="2"/>
    </row>
    <row r="192" spans="1:9" x14ac:dyDescent="0.25">
      <c r="A192" s="36">
        <f>COUNTIF($C$2:C192,"Да")</f>
        <v>2</v>
      </c>
      <c r="B192" s="40">
        <f t="shared" si="5"/>
        <v>45293</v>
      </c>
      <c r="C192" s="37" t="str">
        <f>IF(ISERROR(VLOOKUP(B192,'Aigen19-RZD'!$C$3:$C$12,1,0)),"Нет","Да")</f>
        <v>Нет</v>
      </c>
      <c r="D192" s="38">
        <f t="shared" si="4"/>
        <v>366</v>
      </c>
      <c r="E192" s="39">
        <f>ROUND(('Все выпуски'!$N$3*'Все выпуски'!$N$6/100)*((B192-$B$190)/366)+$F$190,2)</f>
        <v>5.64</v>
      </c>
      <c r="F192" s="36"/>
      <c r="G192" s="38">
        <f>COUNTIF(D193:$D$863,365)</f>
        <v>307</v>
      </c>
      <c r="H192" s="38">
        <f>COUNTIF(D193:$D$863,366)</f>
        <v>364</v>
      </c>
      <c r="I192" s="2"/>
    </row>
    <row r="193" spans="1:9" x14ac:dyDescent="0.25">
      <c r="A193" s="36">
        <f>COUNTIF($C$2:C193,"Да")</f>
        <v>2</v>
      </c>
      <c r="B193" s="40">
        <f t="shared" si="5"/>
        <v>45294</v>
      </c>
      <c r="C193" s="37" t="str">
        <f>IF(ISERROR(VLOOKUP(B193,'Aigen19-RZD'!$C$3:$C$12,1,0)),"Нет","Да")</f>
        <v>Нет</v>
      </c>
      <c r="D193" s="38">
        <f t="shared" si="4"/>
        <v>366</v>
      </c>
      <c r="E193" s="39">
        <f>ROUND(('Все выпуски'!$N$3*'Все выпуски'!$N$6/100)*((B193-$B$190)/366)+$F$190,2)</f>
        <v>5.75</v>
      </c>
      <c r="F193" s="36"/>
      <c r="G193" s="38">
        <f>COUNTIF(D194:$D$863,365)</f>
        <v>307</v>
      </c>
      <c r="H193" s="38">
        <f>COUNTIF(D194:$D$863,366)</f>
        <v>363</v>
      </c>
      <c r="I193" s="2"/>
    </row>
    <row r="194" spans="1:9" x14ac:dyDescent="0.25">
      <c r="A194" s="36">
        <f>COUNTIF($C$2:C194,"Да")</f>
        <v>2</v>
      </c>
      <c r="B194" s="40">
        <f t="shared" si="5"/>
        <v>45295</v>
      </c>
      <c r="C194" s="37" t="str">
        <f>IF(ISERROR(VLOOKUP(B194,'Aigen19-RZD'!$C$3:$C$12,1,0)),"Нет","Да")</f>
        <v>Нет</v>
      </c>
      <c r="D194" s="38">
        <f t="shared" si="4"/>
        <v>366</v>
      </c>
      <c r="E194" s="39">
        <f>ROUND(('Все выпуски'!$N$3*'Все выпуски'!$N$6/100)*((B194-$B$190)/366)+$F$190,2)</f>
        <v>5.87</v>
      </c>
      <c r="F194" s="36"/>
      <c r="G194" s="38">
        <f>COUNTIF(D195:$D$863,365)</f>
        <v>307</v>
      </c>
      <c r="H194" s="38">
        <f>COUNTIF(D195:$D$863,366)</f>
        <v>362</v>
      </c>
      <c r="I194" s="2"/>
    </row>
    <row r="195" spans="1:9" x14ac:dyDescent="0.25">
      <c r="A195" s="36">
        <f>COUNTIF($C$2:C195,"Да")</f>
        <v>2</v>
      </c>
      <c r="B195" s="40">
        <f t="shared" si="5"/>
        <v>45296</v>
      </c>
      <c r="C195" s="37" t="str">
        <f>IF(ISERROR(VLOOKUP(B195,'Aigen19-RZD'!$C$3:$C$12,1,0)),"Нет","Да")</f>
        <v>Нет</v>
      </c>
      <c r="D195" s="38">
        <f t="shared" ref="D195:D258" si="6">IF(MOD(YEAR(B195),4)=0,366,365)</f>
        <v>366</v>
      </c>
      <c r="E195" s="39">
        <f>ROUND(('Все выпуски'!$N$3*'Все выпуски'!$N$6/100)*((B195-$B$190)/366)+$F$190,2)</f>
        <v>5.98</v>
      </c>
      <c r="F195" s="36"/>
      <c r="G195" s="38">
        <f>COUNTIF(D196:$D$863,365)</f>
        <v>307</v>
      </c>
      <c r="H195" s="38">
        <f>COUNTIF(D196:$D$863,366)</f>
        <v>361</v>
      </c>
      <c r="I195" s="2"/>
    </row>
    <row r="196" spans="1:9" x14ac:dyDescent="0.25">
      <c r="A196" s="36">
        <f>COUNTIF($C$2:C196,"Да")</f>
        <v>2</v>
      </c>
      <c r="B196" s="40">
        <f t="shared" ref="B196:B259" si="7">B195+1</f>
        <v>45297</v>
      </c>
      <c r="C196" s="37" t="str">
        <f>IF(ISERROR(VLOOKUP(B196,'Aigen19-RZD'!$C$3:$C$12,1,0)),"Нет","Да")</f>
        <v>Нет</v>
      </c>
      <c r="D196" s="38">
        <f t="shared" si="6"/>
        <v>366</v>
      </c>
      <c r="E196" s="39">
        <f>ROUND(('Все выпуски'!$N$3*'Все выпуски'!$N$6/100)*((B196-$B$190)/366)+$F$190,2)</f>
        <v>6.1</v>
      </c>
      <c r="F196" s="36"/>
      <c r="G196" s="38">
        <f>COUNTIF(D197:$D$863,365)</f>
        <v>307</v>
      </c>
      <c r="H196" s="38">
        <f>COUNTIF(D197:$D$863,366)</f>
        <v>360</v>
      </c>
      <c r="I196" s="2"/>
    </row>
    <row r="197" spans="1:9" x14ac:dyDescent="0.25">
      <c r="A197" s="36">
        <f>COUNTIF($C$2:C197,"Да")</f>
        <v>2</v>
      </c>
      <c r="B197" s="40">
        <f t="shared" si="7"/>
        <v>45298</v>
      </c>
      <c r="C197" s="37" t="str">
        <f>IF(ISERROR(VLOOKUP(B197,'Aigen19-RZD'!$C$3:$C$12,1,0)),"Нет","Да")</f>
        <v>Нет</v>
      </c>
      <c r="D197" s="38">
        <f t="shared" si="6"/>
        <v>366</v>
      </c>
      <c r="E197" s="39">
        <f>ROUND(('Все выпуски'!$N$3*'Все выпуски'!$N$6/100)*((B197-$B$190)/366)+$F$190,2)</f>
        <v>6.21</v>
      </c>
      <c r="F197" s="36"/>
      <c r="G197" s="38">
        <f>COUNTIF(D198:$D$863,365)</f>
        <v>307</v>
      </c>
      <c r="H197" s="38">
        <f>COUNTIF(D198:$D$863,366)</f>
        <v>359</v>
      </c>
      <c r="I197" s="2"/>
    </row>
    <row r="198" spans="1:9" x14ac:dyDescent="0.25">
      <c r="A198" s="36">
        <f>COUNTIF($C$2:C198,"Да")</f>
        <v>2</v>
      </c>
      <c r="B198" s="40">
        <f t="shared" si="7"/>
        <v>45299</v>
      </c>
      <c r="C198" s="37" t="str">
        <f>IF(ISERROR(VLOOKUP(B198,'Aigen19-RZD'!$C$3:$C$12,1,0)),"Нет","Да")</f>
        <v>Нет</v>
      </c>
      <c r="D198" s="38">
        <f t="shared" si="6"/>
        <v>366</v>
      </c>
      <c r="E198" s="39">
        <f>ROUND(('Все выпуски'!$N$3*'Все выпуски'!$N$6/100)*((B198-$B$190)/366)+$F$190,2)</f>
        <v>6.33</v>
      </c>
      <c r="F198" s="36"/>
      <c r="G198" s="38">
        <f>COUNTIF(D199:$D$863,365)</f>
        <v>307</v>
      </c>
      <c r="H198" s="38">
        <f>COUNTIF(D199:$D$863,366)</f>
        <v>358</v>
      </c>
      <c r="I198" s="2"/>
    </row>
    <row r="199" spans="1:9" x14ac:dyDescent="0.25">
      <c r="A199" s="36">
        <f>COUNTIF($C$2:C199,"Да")</f>
        <v>2</v>
      </c>
      <c r="B199" s="40">
        <f t="shared" si="7"/>
        <v>45300</v>
      </c>
      <c r="C199" s="37" t="str">
        <f>IF(ISERROR(VLOOKUP(B199,'Aigen19-RZD'!$C$3:$C$12,1,0)),"Нет","Да")</f>
        <v>Нет</v>
      </c>
      <c r="D199" s="38">
        <f t="shared" si="6"/>
        <v>366</v>
      </c>
      <c r="E199" s="39">
        <f>ROUND(('Все выпуски'!$N$3*'Все выпуски'!$N$6/100)*((B199-$B$190)/366)+$F$190,2)</f>
        <v>6.44</v>
      </c>
      <c r="F199" s="36"/>
      <c r="G199" s="38">
        <f>COUNTIF(D200:$D$863,365)</f>
        <v>307</v>
      </c>
      <c r="H199" s="38">
        <f>COUNTIF(D200:$D$863,366)</f>
        <v>357</v>
      </c>
      <c r="I199" s="2"/>
    </row>
    <row r="200" spans="1:9" x14ac:dyDescent="0.25">
      <c r="A200" s="36">
        <f>COUNTIF($C$2:C200,"Да")</f>
        <v>2</v>
      </c>
      <c r="B200" s="40">
        <f t="shared" si="7"/>
        <v>45301</v>
      </c>
      <c r="C200" s="37" t="str">
        <f>IF(ISERROR(VLOOKUP(B200,'Aigen19-RZD'!$C$3:$C$12,1,0)),"Нет","Да")</f>
        <v>Нет</v>
      </c>
      <c r="D200" s="38">
        <f t="shared" si="6"/>
        <v>366</v>
      </c>
      <c r="E200" s="39">
        <f>ROUND(('Все выпуски'!$N$3*'Все выпуски'!$N$6/100)*((B200-$B$190)/366)+$F$190,2)</f>
        <v>6.56</v>
      </c>
      <c r="F200" s="36"/>
      <c r="G200" s="38">
        <f>COUNTIF(D201:$D$863,365)</f>
        <v>307</v>
      </c>
      <c r="H200" s="38">
        <f>COUNTIF(D201:$D$863,366)</f>
        <v>356</v>
      </c>
      <c r="I200" s="2"/>
    </row>
    <row r="201" spans="1:9" x14ac:dyDescent="0.25">
      <c r="A201" s="36">
        <f>COUNTIF($C$2:C201,"Да")</f>
        <v>2</v>
      </c>
      <c r="B201" s="40">
        <f t="shared" si="7"/>
        <v>45302</v>
      </c>
      <c r="C201" s="37" t="str">
        <f>IF(ISERROR(VLOOKUP(B201,'Aigen19-RZD'!$C$3:$C$12,1,0)),"Нет","Да")</f>
        <v>Нет</v>
      </c>
      <c r="D201" s="38">
        <f t="shared" si="6"/>
        <v>366</v>
      </c>
      <c r="E201" s="39">
        <f>ROUND(('Все выпуски'!$N$3*'Все выпуски'!$N$6/100)*((B201-$B$190)/366)+$F$190,2)</f>
        <v>6.67</v>
      </c>
      <c r="F201" s="36"/>
      <c r="G201" s="38">
        <f>COUNTIF(D202:$D$863,365)</f>
        <v>307</v>
      </c>
      <c r="H201" s="38">
        <f>COUNTIF(D202:$D$863,366)</f>
        <v>355</v>
      </c>
      <c r="I201" s="2"/>
    </row>
    <row r="202" spans="1:9" x14ac:dyDescent="0.25">
      <c r="A202" s="36">
        <f>COUNTIF($C$2:C202,"Да")</f>
        <v>2</v>
      </c>
      <c r="B202" s="40">
        <f t="shared" si="7"/>
        <v>45303</v>
      </c>
      <c r="C202" s="37" t="str">
        <f>IF(ISERROR(VLOOKUP(B202,'Aigen19-RZD'!$C$3:$C$12,1,0)),"Нет","Да")</f>
        <v>Нет</v>
      </c>
      <c r="D202" s="38">
        <f t="shared" si="6"/>
        <v>366</v>
      </c>
      <c r="E202" s="39">
        <f>ROUND(('Все выпуски'!$N$3*'Все выпуски'!$N$6/100)*((B202-$B$190)/366)+$F$190,2)</f>
        <v>6.79</v>
      </c>
      <c r="F202" s="36"/>
      <c r="G202" s="38">
        <f>COUNTIF(D203:$D$863,365)</f>
        <v>307</v>
      </c>
      <c r="H202" s="38">
        <f>COUNTIF(D203:$D$863,366)</f>
        <v>354</v>
      </c>
      <c r="I202" s="2"/>
    </row>
    <row r="203" spans="1:9" x14ac:dyDescent="0.25">
      <c r="A203" s="36">
        <f>COUNTIF($C$2:C203,"Да")</f>
        <v>2</v>
      </c>
      <c r="B203" s="40">
        <f t="shared" si="7"/>
        <v>45304</v>
      </c>
      <c r="C203" s="37" t="str">
        <f>IF(ISERROR(VLOOKUP(B203,'Aigen19-RZD'!$C$3:$C$12,1,0)),"Нет","Да")</f>
        <v>Нет</v>
      </c>
      <c r="D203" s="38">
        <f t="shared" si="6"/>
        <v>366</v>
      </c>
      <c r="E203" s="39">
        <f>ROUND(('Все выпуски'!$N$3*'Все выпуски'!$N$6/100)*((B203-$B$190)/366)+$F$190,2)</f>
        <v>6.9</v>
      </c>
      <c r="F203" s="36"/>
      <c r="G203" s="38">
        <f>COUNTIF(D204:$D$863,365)</f>
        <v>307</v>
      </c>
      <c r="H203" s="38">
        <f>COUNTIF(D204:$D$863,366)</f>
        <v>353</v>
      </c>
      <c r="I203" s="2"/>
    </row>
    <row r="204" spans="1:9" x14ac:dyDescent="0.25">
      <c r="A204" s="36">
        <f>COUNTIF($C$2:C204,"Да")</f>
        <v>2</v>
      </c>
      <c r="B204" s="40">
        <f t="shared" si="7"/>
        <v>45305</v>
      </c>
      <c r="C204" s="37" t="str">
        <f>IF(ISERROR(VLOOKUP(B204,'Aigen19-RZD'!$C$3:$C$12,1,0)),"Нет","Да")</f>
        <v>Нет</v>
      </c>
      <c r="D204" s="38">
        <f t="shared" si="6"/>
        <v>366</v>
      </c>
      <c r="E204" s="39">
        <f>ROUND(('Все выпуски'!$N$3*'Все выпуски'!$N$6/100)*((B204-$B$190)/366)+$F$190,2)</f>
        <v>7.01</v>
      </c>
      <c r="F204" s="36"/>
      <c r="G204" s="38">
        <f>COUNTIF(D205:$D$863,365)</f>
        <v>307</v>
      </c>
      <c r="H204" s="38">
        <f>COUNTIF(D205:$D$863,366)</f>
        <v>352</v>
      </c>
      <c r="I204" s="2"/>
    </row>
    <row r="205" spans="1:9" x14ac:dyDescent="0.25">
      <c r="A205" s="36">
        <f>COUNTIF($C$2:C205,"Да")</f>
        <v>2</v>
      </c>
      <c r="B205" s="40">
        <f t="shared" si="7"/>
        <v>45306</v>
      </c>
      <c r="C205" s="37" t="str">
        <f>IF(ISERROR(VLOOKUP(B205,'Aigen19-RZD'!$C$3:$C$12,1,0)),"Нет","Да")</f>
        <v>Нет</v>
      </c>
      <c r="D205" s="38">
        <f t="shared" si="6"/>
        <v>366</v>
      </c>
      <c r="E205" s="39">
        <f>ROUND(('Все выпуски'!$N$3*'Все выпуски'!$N$6/100)*((B205-$B$190)/366)+$F$190,2)</f>
        <v>7.13</v>
      </c>
      <c r="F205" s="36"/>
      <c r="G205" s="38">
        <f>COUNTIF(D206:$D$863,365)</f>
        <v>307</v>
      </c>
      <c r="H205" s="38">
        <f>COUNTIF(D206:$D$863,366)</f>
        <v>351</v>
      </c>
      <c r="I205" s="2"/>
    </row>
    <row r="206" spans="1:9" x14ac:dyDescent="0.25">
      <c r="A206" s="36">
        <f>COUNTIF($C$2:C206,"Да")</f>
        <v>2</v>
      </c>
      <c r="B206" s="40">
        <f t="shared" si="7"/>
        <v>45307</v>
      </c>
      <c r="C206" s="37" t="str">
        <f>IF(ISERROR(VLOOKUP(B206,'Aigen19-RZD'!$C$3:$C$12,1,0)),"Нет","Да")</f>
        <v>Нет</v>
      </c>
      <c r="D206" s="38">
        <f t="shared" si="6"/>
        <v>366</v>
      </c>
      <c r="E206" s="39">
        <f>ROUND(('Все выпуски'!$N$3*'Все выпуски'!$N$6/100)*((B206-$B$190)/366)+$F$190,2)</f>
        <v>7.24</v>
      </c>
      <c r="F206" s="36"/>
      <c r="G206" s="38">
        <f>COUNTIF(D207:$D$863,365)</f>
        <v>307</v>
      </c>
      <c r="H206" s="38">
        <f>COUNTIF(D207:$D$863,366)</f>
        <v>350</v>
      </c>
      <c r="I206" s="2"/>
    </row>
    <row r="207" spans="1:9" x14ac:dyDescent="0.25">
      <c r="A207" s="36">
        <f>COUNTIF($C$2:C207,"Да")</f>
        <v>2</v>
      </c>
      <c r="B207" s="40">
        <f t="shared" si="7"/>
        <v>45308</v>
      </c>
      <c r="C207" s="37" t="str">
        <f>IF(ISERROR(VLOOKUP(B207,'Aigen19-RZD'!$C$3:$C$12,1,0)),"Нет","Да")</f>
        <v>Нет</v>
      </c>
      <c r="D207" s="38">
        <f t="shared" si="6"/>
        <v>366</v>
      </c>
      <c r="E207" s="39">
        <f>ROUND(('Все выпуски'!$N$3*'Все выпуски'!$N$6/100)*((B207-$B$190)/366)+$F$190,2)</f>
        <v>7.36</v>
      </c>
      <c r="F207" s="36"/>
      <c r="G207" s="38">
        <f>COUNTIF(D208:$D$863,365)</f>
        <v>307</v>
      </c>
      <c r="H207" s="38">
        <f>COUNTIF(D208:$D$863,366)</f>
        <v>349</v>
      </c>
      <c r="I207" s="2"/>
    </row>
    <row r="208" spans="1:9" x14ac:dyDescent="0.25">
      <c r="A208" s="36">
        <f>COUNTIF($C$2:C208,"Да")</f>
        <v>2</v>
      </c>
      <c r="B208" s="40">
        <f t="shared" si="7"/>
        <v>45309</v>
      </c>
      <c r="C208" s="37" t="str">
        <f>IF(ISERROR(VLOOKUP(B208,'Aigen19-RZD'!$C$3:$C$12,1,0)),"Нет","Да")</f>
        <v>Нет</v>
      </c>
      <c r="D208" s="38">
        <f t="shared" si="6"/>
        <v>366</v>
      </c>
      <c r="E208" s="39">
        <f>ROUND(('Все выпуски'!$N$3*'Все выпуски'!$N$6/100)*((B208-$B$190)/366)+$F$190,2)</f>
        <v>7.47</v>
      </c>
      <c r="F208" s="36"/>
      <c r="G208" s="38">
        <f>COUNTIF(D209:$D$863,365)</f>
        <v>307</v>
      </c>
      <c r="H208" s="38">
        <f>COUNTIF(D209:$D$863,366)</f>
        <v>348</v>
      </c>
      <c r="I208" s="2"/>
    </row>
    <row r="209" spans="1:9" x14ac:dyDescent="0.25">
      <c r="A209" s="36">
        <f>COUNTIF($C$2:C209,"Да")</f>
        <v>2</v>
      </c>
      <c r="B209" s="40">
        <f t="shared" si="7"/>
        <v>45310</v>
      </c>
      <c r="C209" s="37" t="str">
        <f>IF(ISERROR(VLOOKUP(B209,'Aigen19-RZD'!$C$3:$C$12,1,0)),"Нет","Да")</f>
        <v>Нет</v>
      </c>
      <c r="D209" s="38">
        <f t="shared" si="6"/>
        <v>366</v>
      </c>
      <c r="E209" s="39">
        <f>ROUND(('Все выпуски'!$N$3*'Все выпуски'!$N$6/100)*((B209-$B$190)/366)+$F$190,2)</f>
        <v>7.59</v>
      </c>
      <c r="F209" s="36"/>
      <c r="G209" s="38">
        <f>COUNTIF(D210:$D$863,365)</f>
        <v>307</v>
      </c>
      <c r="H209" s="38">
        <f>COUNTIF(D210:$D$863,366)</f>
        <v>347</v>
      </c>
      <c r="I209" s="2"/>
    </row>
    <row r="210" spans="1:9" x14ac:dyDescent="0.25">
      <c r="A210" s="36">
        <f>COUNTIF($C$2:C210,"Да")</f>
        <v>2</v>
      </c>
      <c r="B210" s="40">
        <f t="shared" si="7"/>
        <v>45311</v>
      </c>
      <c r="C210" s="37" t="str">
        <f>IF(ISERROR(VLOOKUP(B210,'Aigen19-RZD'!$C$3:$C$12,1,0)),"Нет","Да")</f>
        <v>Нет</v>
      </c>
      <c r="D210" s="38">
        <f t="shared" si="6"/>
        <v>366</v>
      </c>
      <c r="E210" s="39">
        <f>ROUND(('Все выпуски'!$N$3*'Все выпуски'!$N$6/100)*((B210-$B$190)/366)+$F$190,2)</f>
        <v>7.7</v>
      </c>
      <c r="F210" s="36"/>
      <c r="G210" s="38">
        <f>COUNTIF(D211:$D$863,365)</f>
        <v>307</v>
      </c>
      <c r="H210" s="38">
        <f>COUNTIF(D211:$D$863,366)</f>
        <v>346</v>
      </c>
      <c r="I210" s="2"/>
    </row>
    <row r="211" spans="1:9" x14ac:dyDescent="0.25">
      <c r="A211" s="36">
        <f>COUNTIF($C$2:C211,"Да")</f>
        <v>2</v>
      </c>
      <c r="B211" s="40">
        <f t="shared" si="7"/>
        <v>45312</v>
      </c>
      <c r="C211" s="37" t="str">
        <f>IF(ISERROR(VLOOKUP(B211,'Aigen19-RZD'!$C$3:$C$12,1,0)),"Нет","Да")</f>
        <v>Нет</v>
      </c>
      <c r="D211" s="38">
        <f t="shared" si="6"/>
        <v>366</v>
      </c>
      <c r="E211" s="39">
        <f>ROUND(('Все выпуски'!$N$3*'Все выпуски'!$N$6/100)*((B211-$B$190)/366)+$F$190,2)</f>
        <v>7.82</v>
      </c>
      <c r="F211" s="36"/>
      <c r="G211" s="38">
        <f>COUNTIF(D212:$D$863,365)</f>
        <v>307</v>
      </c>
      <c r="H211" s="38">
        <f>COUNTIF(D212:$D$863,366)</f>
        <v>345</v>
      </c>
      <c r="I211" s="2"/>
    </row>
    <row r="212" spans="1:9" x14ac:dyDescent="0.25">
      <c r="A212" s="36">
        <f>COUNTIF($C$2:C212,"Да")</f>
        <v>2</v>
      </c>
      <c r="B212" s="40">
        <f t="shared" si="7"/>
        <v>45313</v>
      </c>
      <c r="C212" s="37" t="str">
        <f>IF(ISERROR(VLOOKUP(B212,'Aigen19-RZD'!$C$3:$C$12,1,0)),"Нет","Да")</f>
        <v>Нет</v>
      </c>
      <c r="D212" s="38">
        <f t="shared" si="6"/>
        <v>366</v>
      </c>
      <c r="E212" s="39">
        <f>ROUND(('Все выпуски'!$N$3*'Все выпуски'!$N$6/100)*((B212-$B$190)/366)+$F$190,2)</f>
        <v>7.93</v>
      </c>
      <c r="F212" s="36"/>
      <c r="G212" s="38">
        <f>COUNTIF(D213:$D$863,365)</f>
        <v>307</v>
      </c>
      <c r="H212" s="38">
        <f>COUNTIF(D213:$D$863,366)</f>
        <v>344</v>
      </c>
      <c r="I212" s="2"/>
    </row>
    <row r="213" spans="1:9" x14ac:dyDescent="0.25">
      <c r="A213" s="36">
        <f>COUNTIF($C$2:C213,"Да")</f>
        <v>2</v>
      </c>
      <c r="B213" s="40">
        <f t="shared" si="7"/>
        <v>45314</v>
      </c>
      <c r="C213" s="37" t="str">
        <f>IF(ISERROR(VLOOKUP(B213,'Aigen19-RZD'!$C$3:$C$12,1,0)),"Нет","Да")</f>
        <v>Нет</v>
      </c>
      <c r="D213" s="38">
        <f t="shared" si="6"/>
        <v>366</v>
      </c>
      <c r="E213" s="39">
        <f>ROUND(('Все выпуски'!$N$3*'Все выпуски'!$N$6/100)*((B213-$B$190)/366)+$F$190,2)</f>
        <v>8.0500000000000007</v>
      </c>
      <c r="F213" s="36"/>
      <c r="G213" s="38">
        <f>COUNTIF(D214:$D$863,365)</f>
        <v>307</v>
      </c>
      <c r="H213" s="38">
        <f>COUNTIF(D214:$D$863,366)</f>
        <v>343</v>
      </c>
      <c r="I213" s="2"/>
    </row>
    <row r="214" spans="1:9" x14ac:dyDescent="0.25">
      <c r="A214" s="36">
        <f>COUNTIF($C$2:C214,"Да")</f>
        <v>2</v>
      </c>
      <c r="B214" s="40">
        <f t="shared" si="7"/>
        <v>45315</v>
      </c>
      <c r="C214" s="37" t="str">
        <f>IF(ISERROR(VLOOKUP(B214,'Aigen19-RZD'!$C$3:$C$12,1,0)),"Нет","Да")</f>
        <v>Нет</v>
      </c>
      <c r="D214" s="38">
        <f t="shared" si="6"/>
        <v>366</v>
      </c>
      <c r="E214" s="39">
        <f>ROUND(('Все выпуски'!$N$3*'Все выпуски'!$N$6/100)*((B214-$B$190)/366)+$F$190,2)</f>
        <v>8.16</v>
      </c>
      <c r="F214" s="36"/>
      <c r="G214" s="38">
        <f>COUNTIF(D215:$D$863,365)</f>
        <v>307</v>
      </c>
      <c r="H214" s="38">
        <f>COUNTIF(D215:$D$863,366)</f>
        <v>342</v>
      </c>
      <c r="I214" s="2"/>
    </row>
    <row r="215" spans="1:9" x14ac:dyDescent="0.25">
      <c r="A215" s="36">
        <f>COUNTIF($C$2:C215,"Да")</f>
        <v>2</v>
      </c>
      <c r="B215" s="40">
        <f t="shared" si="7"/>
        <v>45316</v>
      </c>
      <c r="C215" s="37" t="str">
        <f>IF(ISERROR(VLOOKUP(B215,'Aigen19-RZD'!$C$3:$C$12,1,0)),"Нет","Да")</f>
        <v>Нет</v>
      </c>
      <c r="D215" s="38">
        <f t="shared" si="6"/>
        <v>366</v>
      </c>
      <c r="E215" s="39">
        <f>ROUND(('Все выпуски'!$N$3*'Все выпуски'!$N$6/100)*((B215-$B$190)/366)+$F$190,2)</f>
        <v>8.2799999999999994</v>
      </c>
      <c r="F215" s="36"/>
      <c r="G215" s="38">
        <f>COUNTIF(D216:$D$863,365)</f>
        <v>307</v>
      </c>
      <c r="H215" s="38">
        <f>COUNTIF(D216:$D$863,366)</f>
        <v>341</v>
      </c>
      <c r="I215" s="2"/>
    </row>
    <row r="216" spans="1:9" x14ac:dyDescent="0.25">
      <c r="A216" s="36">
        <f>COUNTIF($C$2:C216,"Да")</f>
        <v>2</v>
      </c>
      <c r="B216" s="40">
        <f t="shared" si="7"/>
        <v>45317</v>
      </c>
      <c r="C216" s="37" t="str">
        <f>IF(ISERROR(VLOOKUP(B216,'Aigen19-RZD'!$C$3:$C$12,1,0)),"Нет","Да")</f>
        <v>Нет</v>
      </c>
      <c r="D216" s="38">
        <f t="shared" si="6"/>
        <v>366</v>
      </c>
      <c r="E216" s="39">
        <f>ROUND(('Все выпуски'!$N$3*'Все выпуски'!$N$6/100)*((B216-$B$190)/366)+$F$190,2)</f>
        <v>8.39</v>
      </c>
      <c r="F216" s="36"/>
      <c r="G216" s="38">
        <f>COUNTIF(D217:$D$863,365)</f>
        <v>307</v>
      </c>
      <c r="H216" s="38">
        <f>COUNTIF(D217:$D$863,366)</f>
        <v>340</v>
      </c>
      <c r="I216" s="2"/>
    </row>
    <row r="217" spans="1:9" x14ac:dyDescent="0.25">
      <c r="A217" s="36">
        <f>COUNTIF($C$2:C217,"Да")</f>
        <v>2</v>
      </c>
      <c r="B217" s="40">
        <f t="shared" si="7"/>
        <v>45318</v>
      </c>
      <c r="C217" s="37" t="str">
        <f>IF(ISERROR(VLOOKUP(B217,'Aigen19-RZD'!$C$3:$C$12,1,0)),"Нет","Да")</f>
        <v>Нет</v>
      </c>
      <c r="D217" s="38">
        <f t="shared" si="6"/>
        <v>366</v>
      </c>
      <c r="E217" s="39">
        <f>ROUND(('Все выпуски'!$N$3*'Все выпуски'!$N$6/100)*((B217-$B$190)/366)+$F$190,2)</f>
        <v>8.51</v>
      </c>
      <c r="F217" s="36"/>
      <c r="G217" s="38">
        <f>COUNTIF(D218:$D$863,365)</f>
        <v>307</v>
      </c>
      <c r="H217" s="38">
        <f>COUNTIF(D218:$D$863,366)</f>
        <v>339</v>
      </c>
      <c r="I217" s="2"/>
    </row>
    <row r="218" spans="1:9" x14ac:dyDescent="0.25">
      <c r="A218" s="36">
        <f>COUNTIF($C$2:C218,"Да")</f>
        <v>2</v>
      </c>
      <c r="B218" s="40">
        <f t="shared" si="7"/>
        <v>45319</v>
      </c>
      <c r="C218" s="37" t="str">
        <f>IF(ISERROR(VLOOKUP(B218,'Aigen19-RZD'!$C$3:$C$12,1,0)),"Нет","Да")</f>
        <v>Нет</v>
      </c>
      <c r="D218" s="38">
        <f t="shared" si="6"/>
        <v>366</v>
      </c>
      <c r="E218" s="39">
        <f>ROUND(('Все выпуски'!$N$3*'Все выпуски'!$N$6/100)*((B218-$B$190)/366)+$F$190,2)</f>
        <v>8.6199999999999992</v>
      </c>
      <c r="F218" s="36"/>
      <c r="G218" s="38">
        <f>COUNTIF(D219:$D$863,365)</f>
        <v>307</v>
      </c>
      <c r="H218" s="38">
        <f>COUNTIF(D219:$D$863,366)</f>
        <v>338</v>
      </c>
      <c r="I218" s="2"/>
    </row>
    <row r="219" spans="1:9" x14ac:dyDescent="0.25">
      <c r="A219" s="36">
        <f>COUNTIF($C$2:C219,"Да")</f>
        <v>2</v>
      </c>
      <c r="B219" s="40">
        <f t="shared" si="7"/>
        <v>45320</v>
      </c>
      <c r="C219" s="37" t="str">
        <f>IF(ISERROR(VLOOKUP(B219,'Aigen19-RZD'!$C$3:$C$12,1,0)),"Нет","Да")</f>
        <v>Нет</v>
      </c>
      <c r="D219" s="38">
        <f t="shared" si="6"/>
        <v>366</v>
      </c>
      <c r="E219" s="39">
        <f>ROUND(('Все выпуски'!$N$3*'Все выпуски'!$N$6/100)*((B219-$B$190)/366)+$F$190,2)</f>
        <v>8.74</v>
      </c>
      <c r="F219" s="36"/>
      <c r="G219" s="38">
        <f>COUNTIF(D220:$D$863,365)</f>
        <v>307</v>
      </c>
      <c r="H219" s="38">
        <f>COUNTIF(D220:$D$863,366)</f>
        <v>337</v>
      </c>
      <c r="I219" s="2"/>
    </row>
    <row r="220" spans="1:9" x14ac:dyDescent="0.25">
      <c r="A220" s="36">
        <f>COUNTIF($C$2:C220,"Да")</f>
        <v>2</v>
      </c>
      <c r="B220" s="40">
        <f t="shared" si="7"/>
        <v>45321</v>
      </c>
      <c r="C220" s="37" t="str">
        <f>IF(ISERROR(VLOOKUP(B220,'Aigen19-RZD'!$C$3:$C$12,1,0)),"Нет","Да")</f>
        <v>Нет</v>
      </c>
      <c r="D220" s="38">
        <f t="shared" si="6"/>
        <v>366</v>
      </c>
      <c r="E220" s="39">
        <f>ROUND(('Все выпуски'!$N$3*'Все выпуски'!$N$6/100)*((B220-$B$190)/366)+$F$190,2)</f>
        <v>8.85</v>
      </c>
      <c r="F220" s="36"/>
      <c r="G220" s="38">
        <f>COUNTIF(D221:$D$863,365)</f>
        <v>307</v>
      </c>
      <c r="H220" s="38">
        <f>COUNTIF(D221:$D$863,366)</f>
        <v>336</v>
      </c>
      <c r="I220" s="2"/>
    </row>
    <row r="221" spans="1:9" x14ac:dyDescent="0.25">
      <c r="A221" s="36">
        <f>COUNTIF($C$2:C221,"Да")</f>
        <v>2</v>
      </c>
      <c r="B221" s="40">
        <f t="shared" si="7"/>
        <v>45322</v>
      </c>
      <c r="C221" s="37" t="str">
        <f>IF(ISERROR(VLOOKUP(B221,'Aigen19-RZD'!$C$3:$C$12,1,0)),"Нет","Да")</f>
        <v>Нет</v>
      </c>
      <c r="D221" s="38">
        <f t="shared" si="6"/>
        <v>366</v>
      </c>
      <c r="E221" s="39">
        <f>ROUND(('Все выпуски'!$N$3*'Все выпуски'!$N$6/100)*((B221-$B$190)/366)+$F$190,2)</f>
        <v>8.9700000000000006</v>
      </c>
      <c r="F221" s="36"/>
      <c r="G221" s="38">
        <f>COUNTIF(D222:$D$863,365)</f>
        <v>307</v>
      </c>
      <c r="H221" s="38">
        <f>COUNTIF(D222:$D$863,366)</f>
        <v>335</v>
      </c>
      <c r="I221" s="2"/>
    </row>
    <row r="222" spans="1:9" x14ac:dyDescent="0.25">
      <c r="A222" s="36">
        <f>COUNTIF($C$2:C222,"Да")</f>
        <v>2</v>
      </c>
      <c r="B222" s="40">
        <f t="shared" si="7"/>
        <v>45323</v>
      </c>
      <c r="C222" s="37" t="str">
        <f>IF(ISERROR(VLOOKUP(B222,'Aigen19-RZD'!$C$3:$C$12,1,0)),"Нет","Да")</f>
        <v>Нет</v>
      </c>
      <c r="D222" s="38">
        <f t="shared" si="6"/>
        <v>366</v>
      </c>
      <c r="E222" s="39">
        <f>ROUND(('Все выпуски'!$N$3*'Все выпуски'!$N$6/100)*((B222-$B$190)/366)+$F$190,2)</f>
        <v>9.08</v>
      </c>
      <c r="F222" s="36"/>
      <c r="G222" s="38">
        <f>COUNTIF(D223:$D$863,365)</f>
        <v>307</v>
      </c>
      <c r="H222" s="38">
        <f>COUNTIF(D223:$D$863,366)</f>
        <v>334</v>
      </c>
      <c r="I222" s="2"/>
    </row>
    <row r="223" spans="1:9" x14ac:dyDescent="0.25">
      <c r="A223" s="36">
        <f>COUNTIF($C$2:C223,"Да")</f>
        <v>2</v>
      </c>
      <c r="B223" s="40">
        <f t="shared" si="7"/>
        <v>45324</v>
      </c>
      <c r="C223" s="37" t="str">
        <f>IF(ISERROR(VLOOKUP(B223,'Aigen19-RZD'!$C$3:$C$12,1,0)),"Нет","Да")</f>
        <v>Нет</v>
      </c>
      <c r="D223" s="38">
        <f t="shared" si="6"/>
        <v>366</v>
      </c>
      <c r="E223" s="39">
        <f>ROUND(('Все выпуски'!$N$3*'Все выпуски'!$N$6/100)*((B223-$B$190)/366)+$F$190,2)</f>
        <v>9.1999999999999993</v>
      </c>
      <c r="F223" s="36"/>
      <c r="G223" s="38">
        <f>COUNTIF(D224:$D$863,365)</f>
        <v>307</v>
      </c>
      <c r="H223" s="38">
        <f>COUNTIF(D224:$D$863,366)</f>
        <v>333</v>
      </c>
      <c r="I223" s="2"/>
    </row>
    <row r="224" spans="1:9" x14ac:dyDescent="0.25">
      <c r="A224" s="36">
        <f>COUNTIF($C$2:C224,"Да")</f>
        <v>2</v>
      </c>
      <c r="B224" s="40">
        <f t="shared" si="7"/>
        <v>45325</v>
      </c>
      <c r="C224" s="37" t="str">
        <f>IF(ISERROR(VLOOKUP(B224,'Aigen19-RZD'!$C$3:$C$12,1,0)),"Нет","Да")</f>
        <v>Нет</v>
      </c>
      <c r="D224" s="38">
        <f t="shared" si="6"/>
        <v>366</v>
      </c>
      <c r="E224" s="39">
        <f>ROUND(('Все выпуски'!$N$3*'Все выпуски'!$N$6/100)*((B224-$B$190)/366)+$F$190,2)</f>
        <v>9.31</v>
      </c>
      <c r="F224" s="36"/>
      <c r="G224" s="38">
        <f>COUNTIF(D225:$D$863,365)</f>
        <v>307</v>
      </c>
      <c r="H224" s="38">
        <f>COUNTIF(D225:$D$863,366)</f>
        <v>332</v>
      </c>
      <c r="I224" s="2"/>
    </row>
    <row r="225" spans="1:9" x14ac:dyDescent="0.25">
      <c r="A225" s="36">
        <f>COUNTIF($C$2:C225,"Да")</f>
        <v>2</v>
      </c>
      <c r="B225" s="40">
        <f t="shared" si="7"/>
        <v>45326</v>
      </c>
      <c r="C225" s="37" t="str">
        <f>IF(ISERROR(VLOOKUP(B225,'Aigen19-RZD'!$C$3:$C$12,1,0)),"Нет","Да")</f>
        <v>Нет</v>
      </c>
      <c r="D225" s="38">
        <f t="shared" si="6"/>
        <v>366</v>
      </c>
      <c r="E225" s="39">
        <f>ROUND(('Все выпуски'!$N$3*'Все выпуски'!$N$6/100)*((B225-$B$190)/366)+$F$190,2)</f>
        <v>9.42</v>
      </c>
      <c r="F225" s="36"/>
      <c r="G225" s="38">
        <f>COUNTIF(D226:$D$863,365)</f>
        <v>307</v>
      </c>
      <c r="H225" s="38">
        <f>COUNTIF(D226:$D$863,366)</f>
        <v>331</v>
      </c>
      <c r="I225" s="2"/>
    </row>
    <row r="226" spans="1:9" x14ac:dyDescent="0.25">
      <c r="A226" s="36">
        <f>COUNTIF($C$2:C226,"Да")</f>
        <v>2</v>
      </c>
      <c r="B226" s="40">
        <f t="shared" si="7"/>
        <v>45327</v>
      </c>
      <c r="C226" s="37" t="str">
        <f>IF(ISERROR(VLOOKUP(B226,'Aigen19-RZD'!$C$3:$C$12,1,0)),"Нет","Да")</f>
        <v>Нет</v>
      </c>
      <c r="D226" s="38">
        <f t="shared" si="6"/>
        <v>366</v>
      </c>
      <c r="E226" s="39">
        <f>ROUND(('Все выпуски'!$N$3*'Все выпуски'!$N$6/100)*((B226-$B$190)/366)+$F$190,2)</f>
        <v>9.5399999999999991</v>
      </c>
      <c r="F226" s="36"/>
      <c r="G226" s="38">
        <f>COUNTIF(D227:$D$863,365)</f>
        <v>307</v>
      </c>
      <c r="H226" s="38">
        <f>COUNTIF(D227:$D$863,366)</f>
        <v>330</v>
      </c>
      <c r="I226" s="2"/>
    </row>
    <row r="227" spans="1:9" x14ac:dyDescent="0.25">
      <c r="A227" s="36">
        <f>COUNTIF($C$2:C227,"Да")</f>
        <v>2</v>
      </c>
      <c r="B227" s="40">
        <f t="shared" si="7"/>
        <v>45328</v>
      </c>
      <c r="C227" s="37" t="str">
        <f>IF(ISERROR(VLOOKUP(B227,'Aigen19-RZD'!$C$3:$C$12,1,0)),"Нет","Да")</f>
        <v>Нет</v>
      </c>
      <c r="D227" s="38">
        <f t="shared" si="6"/>
        <v>366</v>
      </c>
      <c r="E227" s="39">
        <f>ROUND(('Все выпуски'!$N$3*'Все выпуски'!$N$6/100)*((B227-$B$190)/366)+$F$190,2)</f>
        <v>9.65</v>
      </c>
      <c r="F227" s="36"/>
      <c r="G227" s="38">
        <f>COUNTIF(D228:$D$863,365)</f>
        <v>307</v>
      </c>
      <c r="H227" s="38">
        <f>COUNTIF(D228:$D$863,366)</f>
        <v>329</v>
      </c>
      <c r="I227" s="2"/>
    </row>
    <row r="228" spans="1:9" x14ac:dyDescent="0.25">
      <c r="A228" s="36">
        <f>COUNTIF($C$2:C228,"Да")</f>
        <v>2</v>
      </c>
      <c r="B228" s="40">
        <f t="shared" si="7"/>
        <v>45329</v>
      </c>
      <c r="C228" s="37" t="str">
        <f>IF(ISERROR(VLOOKUP(B228,'Aigen19-RZD'!$C$3:$C$12,1,0)),"Нет","Да")</f>
        <v>Нет</v>
      </c>
      <c r="D228" s="38">
        <f t="shared" si="6"/>
        <v>366</v>
      </c>
      <c r="E228" s="39">
        <f>ROUND(('Все выпуски'!$N$3*'Все выпуски'!$N$6/100)*((B228-$B$190)/366)+$F$190,2)</f>
        <v>9.77</v>
      </c>
      <c r="F228" s="36"/>
      <c r="G228" s="38">
        <f>COUNTIF(D229:$D$863,365)</f>
        <v>307</v>
      </c>
      <c r="H228" s="38">
        <f>COUNTIF(D229:$D$863,366)</f>
        <v>328</v>
      </c>
      <c r="I228" s="2"/>
    </row>
    <row r="229" spans="1:9" x14ac:dyDescent="0.25">
      <c r="A229" s="36">
        <f>COUNTIF($C$2:C229,"Да")</f>
        <v>2</v>
      </c>
      <c r="B229" s="40">
        <f t="shared" si="7"/>
        <v>45330</v>
      </c>
      <c r="C229" s="37" t="str">
        <f>IF(ISERROR(VLOOKUP(B229,'Aigen19-RZD'!$C$3:$C$12,1,0)),"Нет","Да")</f>
        <v>Нет</v>
      </c>
      <c r="D229" s="38">
        <f t="shared" si="6"/>
        <v>366</v>
      </c>
      <c r="E229" s="39">
        <f>ROUND(('Все выпуски'!$N$3*'Все выпуски'!$N$6/100)*((B229-$B$190)/366)+$F$190,2)</f>
        <v>9.8800000000000008</v>
      </c>
      <c r="F229" s="36"/>
      <c r="G229" s="38">
        <f>COUNTIF(D230:$D$863,365)</f>
        <v>307</v>
      </c>
      <c r="H229" s="38">
        <f>COUNTIF(D230:$D$863,366)</f>
        <v>327</v>
      </c>
      <c r="I229" s="2"/>
    </row>
    <row r="230" spans="1:9" x14ac:dyDescent="0.25">
      <c r="A230" s="36">
        <f>COUNTIF($C$2:C230,"Да")</f>
        <v>2</v>
      </c>
      <c r="B230" s="40">
        <f t="shared" si="7"/>
        <v>45331</v>
      </c>
      <c r="C230" s="37" t="str">
        <f>IF(ISERROR(VLOOKUP(B230,'Aigen19-RZD'!$C$3:$C$12,1,0)),"Нет","Да")</f>
        <v>Нет</v>
      </c>
      <c r="D230" s="38">
        <f t="shared" si="6"/>
        <v>366</v>
      </c>
      <c r="E230" s="39">
        <f>ROUND(('Все выпуски'!$N$3*'Все выпуски'!$N$6/100)*((B230-$B$190)/366)+$F$190,2)</f>
        <v>10</v>
      </c>
      <c r="F230" s="36"/>
      <c r="G230" s="38">
        <f>COUNTIF(D231:$D$863,365)</f>
        <v>307</v>
      </c>
      <c r="H230" s="38">
        <f>COUNTIF(D231:$D$863,366)</f>
        <v>326</v>
      </c>
      <c r="I230" s="2"/>
    </row>
    <row r="231" spans="1:9" x14ac:dyDescent="0.25">
      <c r="A231" s="36">
        <f>COUNTIF($C$2:C231,"Да")</f>
        <v>2</v>
      </c>
      <c r="B231" s="40">
        <f t="shared" si="7"/>
        <v>45332</v>
      </c>
      <c r="C231" s="37" t="str">
        <f>IF(ISERROR(VLOOKUP(B231,'Aigen19-RZD'!$C$3:$C$12,1,0)),"Нет","Да")</f>
        <v>Нет</v>
      </c>
      <c r="D231" s="38">
        <f t="shared" si="6"/>
        <v>366</v>
      </c>
      <c r="E231" s="39">
        <f>ROUND(('Все выпуски'!$N$3*'Все выпуски'!$N$6/100)*((B231-$B$190)/366)+$F$190,2)</f>
        <v>10.11</v>
      </c>
      <c r="F231" s="36"/>
      <c r="G231" s="38">
        <f>COUNTIF(D232:$D$863,365)</f>
        <v>307</v>
      </c>
      <c r="H231" s="38">
        <f>COUNTIF(D232:$D$863,366)</f>
        <v>325</v>
      </c>
      <c r="I231" s="2"/>
    </row>
    <row r="232" spans="1:9" x14ac:dyDescent="0.25">
      <c r="A232" s="36">
        <f>COUNTIF($C$2:C232,"Да")</f>
        <v>2</v>
      </c>
      <c r="B232" s="40">
        <f t="shared" si="7"/>
        <v>45333</v>
      </c>
      <c r="C232" s="37" t="str">
        <f>IF(ISERROR(VLOOKUP(B232,'Aigen19-RZD'!$C$3:$C$12,1,0)),"Нет","Да")</f>
        <v>Нет</v>
      </c>
      <c r="D232" s="38">
        <f t="shared" si="6"/>
        <v>366</v>
      </c>
      <c r="E232" s="39">
        <f>ROUND(('Все выпуски'!$N$3*'Все выпуски'!$N$6/100)*((B232-$B$190)/366)+$F$190,2)</f>
        <v>10.23</v>
      </c>
      <c r="F232" s="36"/>
      <c r="G232" s="38">
        <f>COUNTIF(D233:$D$863,365)</f>
        <v>307</v>
      </c>
      <c r="H232" s="38">
        <f>COUNTIF(D233:$D$863,366)</f>
        <v>324</v>
      </c>
      <c r="I232" s="2"/>
    </row>
    <row r="233" spans="1:9" x14ac:dyDescent="0.25">
      <c r="A233" s="36">
        <f>COUNTIF($C$2:C233,"Да")</f>
        <v>2</v>
      </c>
      <c r="B233" s="40">
        <f t="shared" si="7"/>
        <v>45334</v>
      </c>
      <c r="C233" s="37" t="str">
        <f>IF(ISERROR(VLOOKUP(B233,'Aigen19-RZD'!$C$3:$C$12,1,0)),"Нет","Да")</f>
        <v>Нет</v>
      </c>
      <c r="D233" s="38">
        <f t="shared" si="6"/>
        <v>366</v>
      </c>
      <c r="E233" s="39">
        <f>ROUND(('Все выпуски'!$N$3*'Все выпуски'!$N$6/100)*((B233-$B$190)/366)+$F$190,2)</f>
        <v>10.34</v>
      </c>
      <c r="F233" s="36"/>
      <c r="G233" s="38">
        <f>COUNTIF(D234:$D$863,365)</f>
        <v>307</v>
      </c>
      <c r="H233" s="38">
        <f>COUNTIF(D234:$D$863,366)</f>
        <v>323</v>
      </c>
      <c r="I233" s="2"/>
    </row>
    <row r="234" spans="1:9" x14ac:dyDescent="0.25">
      <c r="A234" s="36">
        <f>COUNTIF($C$2:C234,"Да")</f>
        <v>2</v>
      </c>
      <c r="B234" s="40">
        <f t="shared" si="7"/>
        <v>45335</v>
      </c>
      <c r="C234" s="37" t="str">
        <f>IF(ISERROR(VLOOKUP(B234,'Aigen19-RZD'!$C$3:$C$12,1,0)),"Нет","Да")</f>
        <v>Нет</v>
      </c>
      <c r="D234" s="38">
        <f t="shared" si="6"/>
        <v>366</v>
      </c>
      <c r="E234" s="39">
        <f>ROUND(('Все выпуски'!$N$3*'Все выпуски'!$N$6/100)*((B234-$B$190)/366)+$F$190,2)</f>
        <v>10.46</v>
      </c>
      <c r="F234" s="36"/>
      <c r="G234" s="38">
        <f>COUNTIF(D235:$D$863,365)</f>
        <v>307</v>
      </c>
      <c r="H234" s="38">
        <f>COUNTIF(D235:$D$863,366)</f>
        <v>322</v>
      </c>
      <c r="I234" s="2"/>
    </row>
    <row r="235" spans="1:9" x14ac:dyDescent="0.25">
      <c r="A235" s="36">
        <f>COUNTIF($C$2:C235,"Да")</f>
        <v>3</v>
      </c>
      <c r="B235" s="40">
        <f t="shared" si="7"/>
        <v>45336</v>
      </c>
      <c r="C235" s="37" t="str">
        <f>IF(ISERROR(VLOOKUP(B235,'Aigen19-RZD'!$C$3:$C$12,1,0)),"Нет","Да")</f>
        <v>Да</v>
      </c>
      <c r="D235" s="38">
        <f t="shared" si="6"/>
        <v>366</v>
      </c>
      <c r="E235" s="39">
        <f>ROUND(('Все выпуски'!$N$3*'Все выпуски'!$N$6/100)*((B235-$B$190)/366)+$F$190,2)</f>
        <v>10.57</v>
      </c>
      <c r="F235" s="36"/>
      <c r="G235" s="38">
        <f>COUNTIF(D236:$D$863,365)</f>
        <v>307</v>
      </c>
      <c r="H235" s="38">
        <f>COUNTIF(D236:$D$863,366)</f>
        <v>321</v>
      </c>
      <c r="I235" s="2"/>
    </row>
    <row r="236" spans="1:9" x14ac:dyDescent="0.25">
      <c r="A236" s="36">
        <f>COUNTIF($C$2:C236,"Да")</f>
        <v>3</v>
      </c>
      <c r="B236" s="40">
        <f t="shared" si="7"/>
        <v>45337</v>
      </c>
      <c r="C236" s="37" t="str">
        <f>IF(ISERROR(VLOOKUP(B236,'Aigen19-RZD'!$C$3:$C$12,1,0)),"Нет","Да")</f>
        <v>Нет</v>
      </c>
      <c r="D236" s="38">
        <f t="shared" si="6"/>
        <v>366</v>
      </c>
      <c r="E236" s="39">
        <f>ROUND(('Все выпуски'!$N$3*'Все выпуски'!$N$6/100)/366*(B236-IF(C236="Нет",VLOOKUP(A236,'Aigen19-RZD'!$A$2:$C$12,3,0),VLOOKUP((A236-1),'Aigen19-RZD'!$A$2:$C$12,3,0))),2)</f>
        <v>0.11</v>
      </c>
      <c r="F236" s="36"/>
      <c r="G236" s="38">
        <f>COUNTIF(D237:$D$863,365)</f>
        <v>307</v>
      </c>
      <c r="H236" s="38">
        <f>COUNTIF(D237:$D$863,366)</f>
        <v>320</v>
      </c>
      <c r="I236" s="2"/>
    </row>
    <row r="237" spans="1:9" x14ac:dyDescent="0.25">
      <c r="A237" s="36">
        <f>COUNTIF($C$2:C237,"Да")</f>
        <v>3</v>
      </c>
      <c r="B237" s="40">
        <f t="shared" si="7"/>
        <v>45338</v>
      </c>
      <c r="C237" s="37" t="str">
        <f>IF(ISERROR(VLOOKUP(B237,'Aigen19-RZD'!$C$3:$C$12,1,0)),"Нет","Да")</f>
        <v>Нет</v>
      </c>
      <c r="D237" s="38">
        <f t="shared" si="6"/>
        <v>366</v>
      </c>
      <c r="E237" s="39">
        <f>ROUND(('Все выпуски'!$N$3*'Все выпуски'!$N$6/100)/366*(B237-IF(C237="Нет",VLOOKUP(A237,'Aigen19-RZD'!$A$2:$C$12,3,0),VLOOKUP((A237-1),'Aigen19-RZD'!$A$2:$C$12,3,0))),2)</f>
        <v>0.23</v>
      </c>
      <c r="F237" s="36"/>
      <c r="G237" s="38">
        <f>COUNTIF(D238:$D$863,365)</f>
        <v>307</v>
      </c>
      <c r="H237" s="38">
        <f>COUNTIF(D238:$D$863,366)</f>
        <v>319</v>
      </c>
      <c r="I237" s="2"/>
    </row>
    <row r="238" spans="1:9" x14ac:dyDescent="0.25">
      <c r="A238" s="36">
        <f>COUNTIF($C$2:C238,"Да")</f>
        <v>3</v>
      </c>
      <c r="B238" s="40">
        <f t="shared" si="7"/>
        <v>45339</v>
      </c>
      <c r="C238" s="37" t="str">
        <f>IF(ISERROR(VLOOKUP(B238,'Aigen19-RZD'!$C$3:$C$12,1,0)),"Нет","Да")</f>
        <v>Нет</v>
      </c>
      <c r="D238" s="38">
        <f t="shared" si="6"/>
        <v>366</v>
      </c>
      <c r="E238" s="39">
        <f>ROUND(('Все выпуски'!$N$3*'Все выпуски'!$N$6/100)/366*(B238-IF(C238="Нет",VLOOKUP(A238,'Aigen19-RZD'!$A$2:$C$12,3,0),VLOOKUP((A238-1),'Aigen19-RZD'!$A$2:$C$12,3,0))),2)</f>
        <v>0.34</v>
      </c>
      <c r="F238" s="36"/>
      <c r="G238" s="38">
        <f>COUNTIF(D239:$D$863,365)</f>
        <v>307</v>
      </c>
      <c r="H238" s="38">
        <f>COUNTIF(D239:$D$863,366)</f>
        <v>318</v>
      </c>
      <c r="I238" s="2"/>
    </row>
    <row r="239" spans="1:9" x14ac:dyDescent="0.25">
      <c r="A239" s="36">
        <f>COUNTIF($C$2:C239,"Да")</f>
        <v>3</v>
      </c>
      <c r="B239" s="40">
        <f t="shared" si="7"/>
        <v>45340</v>
      </c>
      <c r="C239" s="37" t="str">
        <f>IF(ISERROR(VLOOKUP(B239,'Aigen19-RZD'!$C$3:$C$12,1,0)),"Нет","Да")</f>
        <v>Нет</v>
      </c>
      <c r="D239" s="38">
        <f t="shared" si="6"/>
        <v>366</v>
      </c>
      <c r="E239" s="39">
        <f>ROUND(('Все выпуски'!$N$3*'Все выпуски'!$N$6/100)/366*(B239-IF(C239="Нет",VLOOKUP(A239,'Aigen19-RZD'!$A$2:$C$12,3,0),VLOOKUP((A239-1),'Aigen19-RZD'!$A$2:$C$12,3,0))),2)</f>
        <v>0.46</v>
      </c>
      <c r="F239" s="36"/>
      <c r="G239" s="38">
        <f>COUNTIF(D240:$D$863,365)</f>
        <v>307</v>
      </c>
      <c r="H239" s="38">
        <f>COUNTIF(D240:$D$863,366)</f>
        <v>317</v>
      </c>
      <c r="I239" s="2"/>
    </row>
    <row r="240" spans="1:9" x14ac:dyDescent="0.25">
      <c r="A240" s="36">
        <f>COUNTIF($C$2:C240,"Да")</f>
        <v>3</v>
      </c>
      <c r="B240" s="40">
        <f t="shared" si="7"/>
        <v>45341</v>
      </c>
      <c r="C240" s="37" t="str">
        <f>IF(ISERROR(VLOOKUP(B240,'Aigen19-RZD'!$C$3:$C$12,1,0)),"Нет","Да")</f>
        <v>Нет</v>
      </c>
      <c r="D240" s="38">
        <f t="shared" si="6"/>
        <v>366</v>
      </c>
      <c r="E240" s="39">
        <f>ROUND(('Все выпуски'!$N$3*'Все выпуски'!$N$6/100)/366*(B240-IF(C240="Нет",VLOOKUP(A240,'Aigen19-RZD'!$A$2:$C$12,3,0),VLOOKUP((A240-1),'Aigen19-RZD'!$A$2:$C$12,3,0))),2)</f>
        <v>0.56999999999999995</v>
      </c>
      <c r="F240" s="36"/>
      <c r="G240" s="38">
        <f>COUNTIF(D241:$D$863,365)</f>
        <v>307</v>
      </c>
      <c r="H240" s="38">
        <f>COUNTIF(D241:$D$863,366)</f>
        <v>316</v>
      </c>
      <c r="I240" s="2"/>
    </row>
    <row r="241" spans="1:9" x14ac:dyDescent="0.25">
      <c r="A241" s="36">
        <f>COUNTIF($C$2:C241,"Да")</f>
        <v>3</v>
      </c>
      <c r="B241" s="40">
        <f t="shared" si="7"/>
        <v>45342</v>
      </c>
      <c r="C241" s="37" t="str">
        <f>IF(ISERROR(VLOOKUP(B241,'Aigen19-RZD'!$C$3:$C$12,1,0)),"Нет","Да")</f>
        <v>Нет</v>
      </c>
      <c r="D241" s="38">
        <f t="shared" si="6"/>
        <v>366</v>
      </c>
      <c r="E241" s="39">
        <f>ROUND(('Все выпуски'!$N$3*'Все выпуски'!$N$6/100)/366*(B241-IF(C241="Нет",VLOOKUP(A241,'Aigen19-RZD'!$A$2:$C$12,3,0),VLOOKUP((A241-1),'Aigen19-RZD'!$A$2:$C$12,3,0))),2)</f>
        <v>0.69</v>
      </c>
      <c r="F241" s="36"/>
      <c r="G241" s="38">
        <f>COUNTIF(D242:$D$863,365)</f>
        <v>307</v>
      </c>
      <c r="H241" s="38">
        <f>COUNTIF(D242:$D$863,366)</f>
        <v>315</v>
      </c>
      <c r="I241" s="2"/>
    </row>
    <row r="242" spans="1:9" x14ac:dyDescent="0.25">
      <c r="A242" s="36">
        <f>COUNTIF($C$2:C242,"Да")</f>
        <v>3</v>
      </c>
      <c r="B242" s="40">
        <f t="shared" si="7"/>
        <v>45343</v>
      </c>
      <c r="C242" s="37" t="str">
        <f>IF(ISERROR(VLOOKUP(B242,'Aigen19-RZD'!$C$3:$C$12,1,0)),"Нет","Да")</f>
        <v>Нет</v>
      </c>
      <c r="D242" s="38">
        <f t="shared" si="6"/>
        <v>366</v>
      </c>
      <c r="E242" s="39">
        <f>ROUND(('Все выпуски'!$N$3*'Все выпуски'!$N$6/100)/366*(B242-IF(C242="Нет",VLOOKUP(A242,'Aigen19-RZD'!$A$2:$C$12,3,0),VLOOKUP((A242-1),'Aigen19-RZD'!$A$2:$C$12,3,0))),2)</f>
        <v>0.8</v>
      </c>
      <c r="F242" s="36"/>
      <c r="G242" s="38">
        <f>COUNTIF(D243:$D$863,365)</f>
        <v>307</v>
      </c>
      <c r="H242" s="38">
        <f>COUNTIF(D243:$D$863,366)</f>
        <v>314</v>
      </c>
      <c r="I242" s="2"/>
    </row>
    <row r="243" spans="1:9" x14ac:dyDescent="0.25">
      <c r="A243" s="36">
        <f>COUNTIF($C$2:C243,"Да")</f>
        <v>3</v>
      </c>
      <c r="B243" s="40">
        <f t="shared" si="7"/>
        <v>45344</v>
      </c>
      <c r="C243" s="37" t="str">
        <f>IF(ISERROR(VLOOKUP(B243,'Aigen19-RZD'!$C$3:$C$12,1,0)),"Нет","Да")</f>
        <v>Нет</v>
      </c>
      <c r="D243" s="38">
        <f t="shared" si="6"/>
        <v>366</v>
      </c>
      <c r="E243" s="39">
        <f>ROUND(('Все выпуски'!$N$3*'Все выпуски'!$N$6/100)/366*(B243-IF(C243="Нет",VLOOKUP(A243,'Aigen19-RZD'!$A$2:$C$12,3,0),VLOOKUP((A243-1),'Aigen19-RZD'!$A$2:$C$12,3,0))),2)</f>
        <v>0.92</v>
      </c>
      <c r="F243" s="36"/>
      <c r="G243" s="38">
        <f>COUNTIF(D244:$D$863,365)</f>
        <v>307</v>
      </c>
      <c r="H243" s="38">
        <f>COUNTIF(D244:$D$863,366)</f>
        <v>313</v>
      </c>
      <c r="I243" s="2"/>
    </row>
    <row r="244" spans="1:9" x14ac:dyDescent="0.25">
      <c r="A244" s="36">
        <f>COUNTIF($C$2:C244,"Да")</f>
        <v>3</v>
      </c>
      <c r="B244" s="40">
        <f t="shared" si="7"/>
        <v>45345</v>
      </c>
      <c r="C244" s="37" t="str">
        <f>IF(ISERROR(VLOOKUP(B244,'Aigen19-RZD'!$C$3:$C$12,1,0)),"Нет","Да")</f>
        <v>Нет</v>
      </c>
      <c r="D244" s="38">
        <f t="shared" si="6"/>
        <v>366</v>
      </c>
      <c r="E244" s="39">
        <f>ROUND(('Все выпуски'!$N$3*'Все выпуски'!$N$6/100)/366*(B244-IF(C244="Нет",VLOOKUP(A244,'Aigen19-RZD'!$A$2:$C$12,3,0),VLOOKUP((A244-1),'Aigen19-RZD'!$A$2:$C$12,3,0))),2)</f>
        <v>1.03</v>
      </c>
      <c r="F244" s="36"/>
      <c r="G244" s="38">
        <f>COUNTIF(D245:$D$863,365)</f>
        <v>307</v>
      </c>
      <c r="H244" s="38">
        <f>COUNTIF(D245:$D$863,366)</f>
        <v>312</v>
      </c>
      <c r="I244" s="2"/>
    </row>
    <row r="245" spans="1:9" x14ac:dyDescent="0.25">
      <c r="A245" s="36">
        <f>COUNTIF($C$2:C245,"Да")</f>
        <v>3</v>
      </c>
      <c r="B245" s="40">
        <f t="shared" si="7"/>
        <v>45346</v>
      </c>
      <c r="C245" s="37" t="str">
        <f>IF(ISERROR(VLOOKUP(B245,'Aigen19-RZD'!$C$3:$C$12,1,0)),"Нет","Да")</f>
        <v>Нет</v>
      </c>
      <c r="D245" s="38">
        <f t="shared" si="6"/>
        <v>366</v>
      </c>
      <c r="E245" s="39">
        <f>ROUND(('Все выпуски'!$N$3*'Все выпуски'!$N$6/100)/366*(B245-IF(C245="Нет",VLOOKUP(A245,'Aigen19-RZD'!$A$2:$C$12,3,0),VLOOKUP((A245-1),'Aigen19-RZD'!$A$2:$C$12,3,0))),2)</f>
        <v>1.1499999999999999</v>
      </c>
      <c r="F245" s="36"/>
      <c r="G245" s="38">
        <f>COUNTIF(D246:$D$863,365)</f>
        <v>307</v>
      </c>
      <c r="H245" s="38">
        <f>COUNTIF(D246:$D$863,366)</f>
        <v>311</v>
      </c>
      <c r="I245" s="2"/>
    </row>
    <row r="246" spans="1:9" x14ac:dyDescent="0.25">
      <c r="A246" s="36">
        <f>COUNTIF($C$2:C246,"Да")</f>
        <v>3</v>
      </c>
      <c r="B246" s="40">
        <f t="shared" si="7"/>
        <v>45347</v>
      </c>
      <c r="C246" s="37" t="str">
        <f>IF(ISERROR(VLOOKUP(B246,'Aigen19-RZD'!$C$3:$C$12,1,0)),"Нет","Да")</f>
        <v>Нет</v>
      </c>
      <c r="D246" s="38">
        <f t="shared" si="6"/>
        <v>366</v>
      </c>
      <c r="E246" s="39">
        <f>ROUND(('Все выпуски'!$N$3*'Все выпуски'!$N$6/100)/366*(B246-IF(C246="Нет",VLOOKUP(A246,'Aigen19-RZD'!$A$2:$C$12,3,0),VLOOKUP((A246-1),'Aigen19-RZD'!$A$2:$C$12,3,0))),2)</f>
        <v>1.26</v>
      </c>
      <c r="F246" s="36"/>
      <c r="G246" s="38">
        <f>COUNTIF(D247:$D$863,365)</f>
        <v>307</v>
      </c>
      <c r="H246" s="38">
        <f>COUNTIF(D247:$D$863,366)</f>
        <v>310</v>
      </c>
      <c r="I246" s="2"/>
    </row>
    <row r="247" spans="1:9" x14ac:dyDescent="0.25">
      <c r="A247" s="36">
        <f>COUNTIF($C$2:C247,"Да")</f>
        <v>3</v>
      </c>
      <c r="B247" s="40">
        <f t="shared" si="7"/>
        <v>45348</v>
      </c>
      <c r="C247" s="37" t="str">
        <f>IF(ISERROR(VLOOKUP(B247,'Aigen19-RZD'!$C$3:$C$12,1,0)),"Нет","Да")</f>
        <v>Нет</v>
      </c>
      <c r="D247" s="38">
        <f t="shared" si="6"/>
        <v>366</v>
      </c>
      <c r="E247" s="39">
        <f>ROUND(('Все выпуски'!$N$3*'Все выпуски'!$N$6/100)/366*(B247-IF(C247="Нет",VLOOKUP(A247,'Aigen19-RZD'!$A$2:$C$12,3,0),VLOOKUP((A247-1),'Aigen19-RZD'!$A$2:$C$12,3,0))),2)</f>
        <v>1.38</v>
      </c>
      <c r="F247" s="36"/>
      <c r="G247" s="38">
        <f>COUNTIF(D248:$D$863,365)</f>
        <v>307</v>
      </c>
      <c r="H247" s="38">
        <f>COUNTIF(D248:$D$863,366)</f>
        <v>309</v>
      </c>
      <c r="I247" s="2"/>
    </row>
    <row r="248" spans="1:9" x14ac:dyDescent="0.25">
      <c r="A248" s="36">
        <f>COUNTIF($C$2:C248,"Да")</f>
        <v>3</v>
      </c>
      <c r="B248" s="40">
        <f t="shared" si="7"/>
        <v>45349</v>
      </c>
      <c r="C248" s="37" t="str">
        <f>IF(ISERROR(VLOOKUP(B248,'Aigen19-RZD'!$C$3:$C$12,1,0)),"Нет","Да")</f>
        <v>Нет</v>
      </c>
      <c r="D248" s="38">
        <f t="shared" si="6"/>
        <v>366</v>
      </c>
      <c r="E248" s="39">
        <f>ROUND(('Все выпуски'!$N$3*'Все выпуски'!$N$6/100)/366*(B248-IF(C248="Нет",VLOOKUP(A248,'Aigen19-RZD'!$A$2:$C$12,3,0),VLOOKUP((A248-1),'Aigen19-RZD'!$A$2:$C$12,3,0))),2)</f>
        <v>1.49</v>
      </c>
      <c r="F248" s="36"/>
      <c r="G248" s="38">
        <f>COUNTIF(D249:$D$863,365)</f>
        <v>307</v>
      </c>
      <c r="H248" s="38">
        <f>COUNTIF(D249:$D$863,366)</f>
        <v>308</v>
      </c>
      <c r="I248" s="2"/>
    </row>
    <row r="249" spans="1:9" x14ac:dyDescent="0.25">
      <c r="A249" s="36">
        <f>COUNTIF($C$2:C249,"Да")</f>
        <v>3</v>
      </c>
      <c r="B249" s="40">
        <f t="shared" si="7"/>
        <v>45350</v>
      </c>
      <c r="C249" s="37" t="str">
        <f>IF(ISERROR(VLOOKUP(B249,'Aigen19-RZD'!$C$3:$C$12,1,0)),"Нет","Да")</f>
        <v>Нет</v>
      </c>
      <c r="D249" s="38">
        <f t="shared" si="6"/>
        <v>366</v>
      </c>
      <c r="E249" s="39">
        <f>ROUND(('Все выпуски'!$N$3*'Все выпуски'!$N$6/100)/366*(B249-IF(C249="Нет",VLOOKUP(A249,'Aigen19-RZD'!$A$2:$C$12,3,0),VLOOKUP((A249-1),'Aigen19-RZD'!$A$2:$C$12,3,0))),2)</f>
        <v>1.61</v>
      </c>
      <c r="F249" s="36"/>
      <c r="G249" s="38">
        <f>COUNTIF(D250:$D$863,365)</f>
        <v>307</v>
      </c>
      <c r="H249" s="38">
        <f>COUNTIF(D250:$D$863,366)</f>
        <v>307</v>
      </c>
      <c r="I249" s="2"/>
    </row>
    <row r="250" spans="1:9" x14ac:dyDescent="0.25">
      <c r="A250" s="36">
        <f>COUNTIF($C$2:C250,"Да")</f>
        <v>3</v>
      </c>
      <c r="B250" s="40">
        <f t="shared" si="7"/>
        <v>45351</v>
      </c>
      <c r="C250" s="37" t="str">
        <f>IF(ISERROR(VLOOKUP(B250,'Aigen19-RZD'!$C$3:$C$12,1,0)),"Нет","Да")</f>
        <v>Нет</v>
      </c>
      <c r="D250" s="38">
        <f t="shared" si="6"/>
        <v>366</v>
      </c>
      <c r="E250" s="39">
        <f>ROUND(('Все выпуски'!$N$3*'Все выпуски'!$N$6/100)/366*(B250-IF(C250="Нет",VLOOKUP(A250,'Aigen19-RZD'!$A$2:$C$12,3,0),VLOOKUP((A250-1),'Aigen19-RZD'!$A$2:$C$12,3,0))),2)</f>
        <v>1.72</v>
      </c>
      <c r="F250" s="36"/>
      <c r="G250" s="38">
        <f>COUNTIF(D251:$D$863,365)</f>
        <v>307</v>
      </c>
      <c r="H250" s="38">
        <f>COUNTIF(D251:$D$863,366)</f>
        <v>306</v>
      </c>
      <c r="I250" s="2"/>
    </row>
    <row r="251" spans="1:9" x14ac:dyDescent="0.25">
      <c r="A251" s="36">
        <f>COUNTIF($C$2:C251,"Да")</f>
        <v>3</v>
      </c>
      <c r="B251" s="40">
        <f t="shared" si="7"/>
        <v>45352</v>
      </c>
      <c r="C251" s="37" t="str">
        <f>IF(ISERROR(VLOOKUP(B251,'Aigen19-RZD'!$C$3:$C$12,1,0)),"Нет","Да")</f>
        <v>Нет</v>
      </c>
      <c r="D251" s="38">
        <f t="shared" si="6"/>
        <v>366</v>
      </c>
      <c r="E251" s="39">
        <f>ROUND(('Все выпуски'!$N$3*'Все выпуски'!$N$6/100)/366*(B251-IF(C251="Нет",VLOOKUP(A251,'Aigen19-RZD'!$A$2:$C$12,3,0),VLOOKUP((A251-1),'Aigen19-RZD'!$A$2:$C$12,3,0))),2)</f>
        <v>1.84</v>
      </c>
      <c r="F251" s="36"/>
      <c r="G251" s="38">
        <f>COUNTIF(D252:$D$863,365)</f>
        <v>307</v>
      </c>
      <c r="H251" s="38">
        <f>COUNTIF(D252:$D$863,366)</f>
        <v>305</v>
      </c>
      <c r="I251" s="2"/>
    </row>
    <row r="252" spans="1:9" x14ac:dyDescent="0.25">
      <c r="A252" s="36">
        <f>COUNTIF($C$2:C252,"Да")</f>
        <v>3</v>
      </c>
      <c r="B252" s="40">
        <f t="shared" si="7"/>
        <v>45353</v>
      </c>
      <c r="C252" s="37" t="str">
        <f>IF(ISERROR(VLOOKUP(B252,'Aigen19-RZD'!$C$3:$C$12,1,0)),"Нет","Да")</f>
        <v>Нет</v>
      </c>
      <c r="D252" s="38">
        <f t="shared" si="6"/>
        <v>366</v>
      </c>
      <c r="E252" s="39">
        <f>ROUND(('Все выпуски'!$N$3*'Все выпуски'!$N$6/100)/366*(B252-IF(C252="Нет",VLOOKUP(A252,'Aigen19-RZD'!$A$2:$C$12,3,0),VLOOKUP((A252-1),'Aigen19-RZD'!$A$2:$C$12,3,0))),2)</f>
        <v>1.95</v>
      </c>
      <c r="F252" s="36"/>
      <c r="G252" s="38">
        <f>COUNTIF(D253:$D$863,365)</f>
        <v>307</v>
      </c>
      <c r="H252" s="38">
        <f>COUNTIF(D253:$D$863,366)</f>
        <v>304</v>
      </c>
      <c r="I252" s="2"/>
    </row>
    <row r="253" spans="1:9" x14ac:dyDescent="0.25">
      <c r="A253" s="36">
        <f>COUNTIF($C$2:C253,"Да")</f>
        <v>3</v>
      </c>
      <c r="B253" s="40">
        <f t="shared" si="7"/>
        <v>45354</v>
      </c>
      <c r="C253" s="37" t="str">
        <f>IF(ISERROR(VLOOKUP(B253,'Aigen19-RZD'!$C$3:$C$12,1,0)),"Нет","Да")</f>
        <v>Нет</v>
      </c>
      <c r="D253" s="38">
        <f t="shared" si="6"/>
        <v>366</v>
      </c>
      <c r="E253" s="39">
        <f>ROUND(('Все выпуски'!$N$3*'Все выпуски'!$N$6/100)/366*(B253-IF(C253="Нет",VLOOKUP(A253,'Aigen19-RZD'!$A$2:$C$12,3,0),VLOOKUP((A253-1),'Aigen19-RZD'!$A$2:$C$12,3,0))),2)</f>
        <v>2.0699999999999998</v>
      </c>
      <c r="F253" s="36"/>
      <c r="G253" s="38">
        <f>COUNTIF(D254:$D$863,365)</f>
        <v>307</v>
      </c>
      <c r="H253" s="38">
        <f>COUNTIF(D254:$D$863,366)</f>
        <v>303</v>
      </c>
      <c r="I253" s="2"/>
    </row>
    <row r="254" spans="1:9" x14ac:dyDescent="0.25">
      <c r="A254" s="36">
        <f>COUNTIF($C$2:C254,"Да")</f>
        <v>3</v>
      </c>
      <c r="B254" s="40">
        <f t="shared" si="7"/>
        <v>45355</v>
      </c>
      <c r="C254" s="37" t="str">
        <f>IF(ISERROR(VLOOKUP(B254,'Aigen19-RZD'!$C$3:$C$12,1,0)),"Нет","Да")</f>
        <v>Нет</v>
      </c>
      <c r="D254" s="38">
        <f t="shared" si="6"/>
        <v>366</v>
      </c>
      <c r="E254" s="39">
        <f>ROUND(('Все выпуски'!$N$3*'Все выпуски'!$N$6/100)/366*(B254-IF(C254="Нет",VLOOKUP(A254,'Aigen19-RZD'!$A$2:$C$12,3,0),VLOOKUP((A254-1),'Aigen19-RZD'!$A$2:$C$12,3,0))),2)</f>
        <v>2.1800000000000002</v>
      </c>
      <c r="F254" s="36"/>
      <c r="G254" s="38">
        <f>COUNTIF(D255:$D$863,365)</f>
        <v>307</v>
      </c>
      <c r="H254" s="38">
        <f>COUNTIF(D255:$D$863,366)</f>
        <v>302</v>
      </c>
      <c r="I254" s="2"/>
    </row>
    <row r="255" spans="1:9" x14ac:dyDescent="0.25">
      <c r="A255" s="36">
        <f>COUNTIF($C$2:C255,"Да")</f>
        <v>3</v>
      </c>
      <c r="B255" s="40">
        <f t="shared" si="7"/>
        <v>45356</v>
      </c>
      <c r="C255" s="37" t="str">
        <f>IF(ISERROR(VLOOKUP(B255,'Aigen19-RZD'!$C$3:$C$12,1,0)),"Нет","Да")</f>
        <v>Нет</v>
      </c>
      <c r="D255" s="38">
        <f t="shared" si="6"/>
        <v>366</v>
      </c>
      <c r="E255" s="39">
        <f>ROUND(('Все выпуски'!$N$3*'Все выпуски'!$N$6/100)/366*(B255-IF(C255="Нет",VLOOKUP(A255,'Aigen19-RZD'!$A$2:$C$12,3,0),VLOOKUP((A255-1),'Aigen19-RZD'!$A$2:$C$12,3,0))),2)</f>
        <v>2.2999999999999998</v>
      </c>
      <c r="F255" s="36"/>
      <c r="G255" s="38">
        <f>COUNTIF(D256:$D$863,365)</f>
        <v>307</v>
      </c>
      <c r="H255" s="38">
        <f>COUNTIF(D256:$D$863,366)</f>
        <v>301</v>
      </c>
      <c r="I255" s="2"/>
    </row>
    <row r="256" spans="1:9" x14ac:dyDescent="0.25">
      <c r="A256" s="36">
        <f>COUNTIF($C$2:C256,"Да")</f>
        <v>3</v>
      </c>
      <c r="B256" s="40">
        <f t="shared" si="7"/>
        <v>45357</v>
      </c>
      <c r="C256" s="37" t="str">
        <f>IF(ISERROR(VLOOKUP(B256,'Aigen19-RZD'!$C$3:$C$12,1,0)),"Нет","Да")</f>
        <v>Нет</v>
      </c>
      <c r="D256" s="38">
        <f t="shared" si="6"/>
        <v>366</v>
      </c>
      <c r="E256" s="39">
        <f>ROUND(('Все выпуски'!$N$3*'Все выпуски'!$N$6/100)/366*(B256-IF(C256="Нет",VLOOKUP(A256,'Aigen19-RZD'!$A$2:$C$12,3,0),VLOOKUP((A256-1),'Aigen19-RZD'!$A$2:$C$12,3,0))),2)</f>
        <v>2.41</v>
      </c>
      <c r="F256" s="36"/>
      <c r="G256" s="38">
        <f>COUNTIF(D257:$D$863,365)</f>
        <v>307</v>
      </c>
      <c r="H256" s="38">
        <f>COUNTIF(D257:$D$863,366)</f>
        <v>300</v>
      </c>
      <c r="I256" s="2"/>
    </row>
    <row r="257" spans="1:9" x14ac:dyDescent="0.25">
      <c r="A257" s="36">
        <f>COUNTIF($C$2:C257,"Да")</f>
        <v>3</v>
      </c>
      <c r="B257" s="40">
        <f t="shared" si="7"/>
        <v>45358</v>
      </c>
      <c r="C257" s="37" t="str">
        <f>IF(ISERROR(VLOOKUP(B257,'Aigen19-RZD'!$C$3:$C$12,1,0)),"Нет","Да")</f>
        <v>Нет</v>
      </c>
      <c r="D257" s="38">
        <f t="shared" si="6"/>
        <v>366</v>
      </c>
      <c r="E257" s="39">
        <f>ROUND(('Все выпуски'!$N$3*'Все выпуски'!$N$6/100)/366*(B257-IF(C257="Нет",VLOOKUP(A257,'Aigen19-RZD'!$A$2:$C$12,3,0),VLOOKUP((A257-1),'Aigen19-RZD'!$A$2:$C$12,3,0))),2)</f>
        <v>2.52</v>
      </c>
      <c r="F257" s="36"/>
      <c r="G257" s="38">
        <f>COUNTIF(D258:$D$863,365)</f>
        <v>307</v>
      </c>
      <c r="H257" s="38">
        <f>COUNTIF(D258:$D$863,366)</f>
        <v>299</v>
      </c>
      <c r="I257" s="2"/>
    </row>
    <row r="258" spans="1:9" x14ac:dyDescent="0.25">
      <c r="A258" s="36">
        <f>COUNTIF($C$2:C258,"Да")</f>
        <v>3</v>
      </c>
      <c r="B258" s="40">
        <f t="shared" si="7"/>
        <v>45359</v>
      </c>
      <c r="C258" s="37" t="str">
        <f>IF(ISERROR(VLOOKUP(B258,'Aigen19-RZD'!$C$3:$C$12,1,0)),"Нет","Да")</f>
        <v>Нет</v>
      </c>
      <c r="D258" s="38">
        <f t="shared" si="6"/>
        <v>366</v>
      </c>
      <c r="E258" s="39">
        <f>ROUND(('Все выпуски'!$N$3*'Все выпуски'!$N$6/100)/366*(B258-IF(C258="Нет",VLOOKUP(A258,'Aigen19-RZD'!$A$2:$C$12,3,0),VLOOKUP((A258-1),'Aigen19-RZD'!$A$2:$C$12,3,0))),2)</f>
        <v>2.64</v>
      </c>
      <c r="F258" s="36"/>
      <c r="G258" s="38">
        <f>COUNTIF(D259:$D$863,365)</f>
        <v>307</v>
      </c>
      <c r="H258" s="38">
        <f>COUNTIF(D259:$D$863,366)</f>
        <v>298</v>
      </c>
      <c r="I258" s="2"/>
    </row>
    <row r="259" spans="1:9" x14ac:dyDescent="0.25">
      <c r="A259" s="36">
        <f>COUNTIF($C$2:C259,"Да")</f>
        <v>3</v>
      </c>
      <c r="B259" s="40">
        <f t="shared" si="7"/>
        <v>45360</v>
      </c>
      <c r="C259" s="37" t="str">
        <f>IF(ISERROR(VLOOKUP(B259,'Aigen19-RZD'!$C$3:$C$12,1,0)),"Нет","Да")</f>
        <v>Нет</v>
      </c>
      <c r="D259" s="38">
        <f t="shared" ref="D259:D322" si="8">IF(MOD(YEAR(B259),4)=0,366,365)</f>
        <v>366</v>
      </c>
      <c r="E259" s="39">
        <f>ROUND(('Все выпуски'!$N$3*'Все выпуски'!$N$6/100)/366*(B259-IF(C259="Нет",VLOOKUP(A259,'Aigen19-RZD'!$A$2:$C$12,3,0),VLOOKUP((A259-1),'Aigen19-RZD'!$A$2:$C$12,3,0))),2)</f>
        <v>2.75</v>
      </c>
      <c r="F259" s="36"/>
      <c r="G259" s="38">
        <f>COUNTIF(D260:$D$863,365)</f>
        <v>307</v>
      </c>
      <c r="H259" s="38">
        <f>COUNTIF(D260:$D$863,366)</f>
        <v>297</v>
      </c>
      <c r="I259" s="2"/>
    </row>
    <row r="260" spans="1:9" x14ac:dyDescent="0.25">
      <c r="A260" s="36">
        <f>COUNTIF($C$2:C260,"Да")</f>
        <v>3</v>
      </c>
      <c r="B260" s="40">
        <f t="shared" ref="B260:B323" si="9">B259+1</f>
        <v>45361</v>
      </c>
      <c r="C260" s="37" t="str">
        <f>IF(ISERROR(VLOOKUP(B260,'Aigen19-RZD'!$C$3:$C$12,1,0)),"Нет","Да")</f>
        <v>Нет</v>
      </c>
      <c r="D260" s="38">
        <f t="shared" si="8"/>
        <v>366</v>
      </c>
      <c r="E260" s="39">
        <f>ROUND(('Все выпуски'!$N$3*'Все выпуски'!$N$6/100)/366*(B260-IF(C260="Нет",VLOOKUP(A260,'Aigen19-RZD'!$A$2:$C$12,3,0),VLOOKUP((A260-1),'Aigen19-RZD'!$A$2:$C$12,3,0))),2)</f>
        <v>2.87</v>
      </c>
      <c r="F260" s="36"/>
      <c r="G260" s="38">
        <f>COUNTIF(D261:$D$863,365)</f>
        <v>307</v>
      </c>
      <c r="H260" s="38">
        <f>COUNTIF(D261:$D$863,366)</f>
        <v>296</v>
      </c>
      <c r="I260" s="2"/>
    </row>
    <row r="261" spans="1:9" x14ac:dyDescent="0.25">
      <c r="A261" s="36">
        <f>COUNTIF($C$2:C261,"Да")</f>
        <v>3</v>
      </c>
      <c r="B261" s="40">
        <f t="shared" si="9"/>
        <v>45362</v>
      </c>
      <c r="C261" s="37" t="str">
        <f>IF(ISERROR(VLOOKUP(B261,'Aigen19-RZD'!$C$3:$C$12,1,0)),"Нет","Да")</f>
        <v>Нет</v>
      </c>
      <c r="D261" s="38">
        <f t="shared" si="8"/>
        <v>366</v>
      </c>
      <c r="E261" s="39">
        <f>ROUND(('Все выпуски'!$N$3*'Все выпуски'!$N$6/100)/366*(B261-IF(C261="Нет",VLOOKUP(A261,'Aigen19-RZD'!$A$2:$C$12,3,0),VLOOKUP((A261-1),'Aigen19-RZD'!$A$2:$C$12,3,0))),2)</f>
        <v>2.98</v>
      </c>
      <c r="F261" s="36"/>
      <c r="G261" s="38">
        <f>COUNTIF(D262:$D$863,365)</f>
        <v>307</v>
      </c>
      <c r="H261" s="38">
        <f>COUNTIF(D262:$D$863,366)</f>
        <v>295</v>
      </c>
      <c r="I261" s="2"/>
    </row>
    <row r="262" spans="1:9" x14ac:dyDescent="0.25">
      <c r="A262" s="36">
        <f>COUNTIF($C$2:C262,"Да")</f>
        <v>3</v>
      </c>
      <c r="B262" s="40">
        <f t="shared" si="9"/>
        <v>45363</v>
      </c>
      <c r="C262" s="37" t="str">
        <f>IF(ISERROR(VLOOKUP(B262,'Aigen19-RZD'!$C$3:$C$12,1,0)),"Нет","Да")</f>
        <v>Нет</v>
      </c>
      <c r="D262" s="38">
        <f t="shared" si="8"/>
        <v>366</v>
      </c>
      <c r="E262" s="39">
        <f>ROUND(('Все выпуски'!$N$3*'Все выпуски'!$N$6/100)/366*(B262-IF(C262="Нет",VLOOKUP(A262,'Aigen19-RZD'!$A$2:$C$12,3,0),VLOOKUP((A262-1),'Aigen19-RZD'!$A$2:$C$12,3,0))),2)</f>
        <v>3.1</v>
      </c>
      <c r="F262" s="36"/>
      <c r="G262" s="38">
        <f>COUNTIF(D263:$D$863,365)</f>
        <v>307</v>
      </c>
      <c r="H262" s="38">
        <f>COUNTIF(D263:$D$863,366)</f>
        <v>294</v>
      </c>
      <c r="I262" s="2"/>
    </row>
    <row r="263" spans="1:9" x14ac:dyDescent="0.25">
      <c r="A263" s="36">
        <f>COUNTIF($C$2:C263,"Да")</f>
        <v>3</v>
      </c>
      <c r="B263" s="40">
        <f t="shared" si="9"/>
        <v>45364</v>
      </c>
      <c r="C263" s="37" t="str">
        <f>IF(ISERROR(VLOOKUP(B263,'Aigen19-RZD'!$C$3:$C$12,1,0)),"Нет","Да")</f>
        <v>Нет</v>
      </c>
      <c r="D263" s="38">
        <f t="shared" si="8"/>
        <v>366</v>
      </c>
      <c r="E263" s="39">
        <f>ROUND(('Все выпуски'!$N$3*'Все выпуски'!$N$6/100)/366*(B263-IF(C263="Нет",VLOOKUP(A263,'Aigen19-RZD'!$A$2:$C$12,3,0),VLOOKUP((A263-1),'Aigen19-RZD'!$A$2:$C$12,3,0))),2)</f>
        <v>3.21</v>
      </c>
      <c r="F263" s="36"/>
      <c r="G263" s="38">
        <f>COUNTIF(D264:$D$863,365)</f>
        <v>307</v>
      </c>
      <c r="H263" s="38">
        <f>COUNTIF(D264:$D$863,366)</f>
        <v>293</v>
      </c>
      <c r="I263" s="2"/>
    </row>
    <row r="264" spans="1:9" x14ac:dyDescent="0.25">
      <c r="A264" s="36">
        <f>COUNTIF($C$2:C264,"Да")</f>
        <v>3</v>
      </c>
      <c r="B264" s="40">
        <f t="shared" si="9"/>
        <v>45365</v>
      </c>
      <c r="C264" s="37" t="str">
        <f>IF(ISERROR(VLOOKUP(B264,'Aigen19-RZD'!$C$3:$C$12,1,0)),"Нет","Да")</f>
        <v>Нет</v>
      </c>
      <c r="D264" s="38">
        <f t="shared" si="8"/>
        <v>366</v>
      </c>
      <c r="E264" s="39">
        <f>ROUND(('Все выпуски'!$N$3*'Все выпуски'!$N$6/100)/366*(B264-IF(C264="Нет",VLOOKUP(A264,'Aigen19-RZD'!$A$2:$C$12,3,0),VLOOKUP((A264-1),'Aigen19-RZD'!$A$2:$C$12,3,0))),2)</f>
        <v>3.33</v>
      </c>
      <c r="F264" s="36"/>
      <c r="G264" s="38">
        <f>COUNTIF(D265:$D$863,365)</f>
        <v>307</v>
      </c>
      <c r="H264" s="38">
        <f>COUNTIF(D265:$D$863,366)</f>
        <v>292</v>
      </c>
      <c r="I264" s="2"/>
    </row>
    <row r="265" spans="1:9" x14ac:dyDescent="0.25">
      <c r="A265" s="36">
        <f>COUNTIF($C$2:C265,"Да")</f>
        <v>3</v>
      </c>
      <c r="B265" s="40">
        <f t="shared" si="9"/>
        <v>45366</v>
      </c>
      <c r="C265" s="37" t="str">
        <f>IF(ISERROR(VLOOKUP(B265,'Aigen19-RZD'!$C$3:$C$12,1,0)),"Нет","Да")</f>
        <v>Нет</v>
      </c>
      <c r="D265" s="38">
        <f t="shared" si="8"/>
        <v>366</v>
      </c>
      <c r="E265" s="39">
        <f>ROUND(('Все выпуски'!$N$3*'Все выпуски'!$N$6/100)/366*(B265-IF(C265="Нет",VLOOKUP(A265,'Aigen19-RZD'!$A$2:$C$12,3,0),VLOOKUP((A265-1),'Aigen19-RZD'!$A$2:$C$12,3,0))),2)</f>
        <v>3.44</v>
      </c>
      <c r="F265" s="36"/>
      <c r="G265" s="38">
        <f>COUNTIF(D266:$D$863,365)</f>
        <v>307</v>
      </c>
      <c r="H265" s="38">
        <f>COUNTIF(D266:$D$863,366)</f>
        <v>291</v>
      </c>
      <c r="I265" s="2"/>
    </row>
    <row r="266" spans="1:9" x14ac:dyDescent="0.25">
      <c r="A266" s="36">
        <f>COUNTIF($C$2:C266,"Да")</f>
        <v>3</v>
      </c>
      <c r="B266" s="40">
        <f t="shared" si="9"/>
        <v>45367</v>
      </c>
      <c r="C266" s="37" t="str">
        <f>IF(ISERROR(VLOOKUP(B266,'Aigen19-RZD'!$C$3:$C$12,1,0)),"Нет","Да")</f>
        <v>Нет</v>
      </c>
      <c r="D266" s="38">
        <f t="shared" si="8"/>
        <v>366</v>
      </c>
      <c r="E266" s="39">
        <f>ROUND(('Все выпуски'!$N$3*'Все выпуски'!$N$6/100)/366*(B266-IF(C266="Нет",VLOOKUP(A266,'Aigen19-RZD'!$A$2:$C$12,3,0),VLOOKUP((A266-1),'Aigen19-RZD'!$A$2:$C$12,3,0))),2)</f>
        <v>3.56</v>
      </c>
      <c r="F266" s="36"/>
      <c r="G266" s="38">
        <f>COUNTIF(D267:$D$863,365)</f>
        <v>307</v>
      </c>
      <c r="H266" s="38">
        <f>COUNTIF(D267:$D$863,366)</f>
        <v>290</v>
      </c>
      <c r="I266" s="2"/>
    </row>
    <row r="267" spans="1:9" x14ac:dyDescent="0.25">
      <c r="A267" s="36">
        <f>COUNTIF($C$2:C267,"Да")</f>
        <v>3</v>
      </c>
      <c r="B267" s="40">
        <f t="shared" si="9"/>
        <v>45368</v>
      </c>
      <c r="C267" s="37" t="str">
        <f>IF(ISERROR(VLOOKUP(B267,'Aigen19-RZD'!$C$3:$C$12,1,0)),"Нет","Да")</f>
        <v>Нет</v>
      </c>
      <c r="D267" s="38">
        <f t="shared" si="8"/>
        <v>366</v>
      </c>
      <c r="E267" s="39">
        <f>ROUND(('Все выпуски'!$N$3*'Все выпуски'!$N$6/100)/366*(B267-IF(C267="Нет",VLOOKUP(A267,'Aigen19-RZD'!$A$2:$C$12,3,0),VLOOKUP((A267-1),'Aigen19-RZD'!$A$2:$C$12,3,0))),2)</f>
        <v>3.67</v>
      </c>
      <c r="F267" s="36"/>
      <c r="G267" s="38">
        <f>COUNTIF(D268:$D$863,365)</f>
        <v>307</v>
      </c>
      <c r="H267" s="38">
        <f>COUNTIF(D268:$D$863,366)</f>
        <v>289</v>
      </c>
      <c r="I267" s="2"/>
    </row>
    <row r="268" spans="1:9" x14ac:dyDescent="0.25">
      <c r="A268" s="36">
        <f>COUNTIF($C$2:C268,"Да")</f>
        <v>3</v>
      </c>
      <c r="B268" s="40">
        <f t="shared" si="9"/>
        <v>45369</v>
      </c>
      <c r="C268" s="37" t="str">
        <f>IF(ISERROR(VLOOKUP(B268,'Aigen19-RZD'!$C$3:$C$12,1,0)),"Нет","Да")</f>
        <v>Нет</v>
      </c>
      <c r="D268" s="38">
        <f t="shared" si="8"/>
        <v>366</v>
      </c>
      <c r="E268" s="39">
        <f>ROUND(('Все выпуски'!$N$3*'Все выпуски'!$N$6/100)/366*(B268-IF(C268="Нет",VLOOKUP(A268,'Aigen19-RZD'!$A$2:$C$12,3,0),VLOOKUP((A268-1),'Aigen19-RZD'!$A$2:$C$12,3,0))),2)</f>
        <v>3.79</v>
      </c>
      <c r="F268" s="36"/>
      <c r="G268" s="38">
        <f>COUNTIF(D269:$D$863,365)</f>
        <v>307</v>
      </c>
      <c r="H268" s="38">
        <f>COUNTIF(D269:$D$863,366)</f>
        <v>288</v>
      </c>
      <c r="I268" s="2"/>
    </row>
    <row r="269" spans="1:9" x14ac:dyDescent="0.25">
      <c r="A269" s="36">
        <f>COUNTIF($C$2:C269,"Да")</f>
        <v>3</v>
      </c>
      <c r="B269" s="40">
        <f t="shared" si="9"/>
        <v>45370</v>
      </c>
      <c r="C269" s="37" t="str">
        <f>IF(ISERROR(VLOOKUP(B269,'Aigen19-RZD'!$C$3:$C$12,1,0)),"Нет","Да")</f>
        <v>Нет</v>
      </c>
      <c r="D269" s="38">
        <f t="shared" si="8"/>
        <v>366</v>
      </c>
      <c r="E269" s="39">
        <f>ROUND(('Все выпуски'!$N$3*'Все выпуски'!$N$6/100)/366*(B269-IF(C269="Нет",VLOOKUP(A269,'Aigen19-RZD'!$A$2:$C$12,3,0),VLOOKUP((A269-1),'Aigen19-RZD'!$A$2:$C$12,3,0))),2)</f>
        <v>3.9</v>
      </c>
      <c r="F269" s="36"/>
      <c r="G269" s="38">
        <f>COUNTIF(D270:$D$863,365)</f>
        <v>307</v>
      </c>
      <c r="H269" s="38">
        <f>COUNTIF(D270:$D$863,366)</f>
        <v>287</v>
      </c>
      <c r="I269" s="2"/>
    </row>
    <row r="270" spans="1:9" x14ac:dyDescent="0.25">
      <c r="A270" s="36">
        <f>COUNTIF($C$2:C270,"Да")</f>
        <v>3</v>
      </c>
      <c r="B270" s="40">
        <f t="shared" si="9"/>
        <v>45371</v>
      </c>
      <c r="C270" s="37" t="str">
        <f>IF(ISERROR(VLOOKUP(B270,'Aigen19-RZD'!$C$3:$C$12,1,0)),"Нет","Да")</f>
        <v>Нет</v>
      </c>
      <c r="D270" s="38">
        <f t="shared" si="8"/>
        <v>366</v>
      </c>
      <c r="E270" s="39">
        <f>ROUND(('Все выпуски'!$N$3*'Все выпуски'!$N$6/100)/366*(B270-IF(C270="Нет",VLOOKUP(A270,'Aigen19-RZD'!$A$2:$C$12,3,0),VLOOKUP((A270-1),'Aigen19-RZD'!$A$2:$C$12,3,0))),2)</f>
        <v>4.0199999999999996</v>
      </c>
      <c r="F270" s="36"/>
      <c r="G270" s="38">
        <f>COUNTIF(D271:$D$863,365)</f>
        <v>307</v>
      </c>
      <c r="H270" s="38">
        <f>COUNTIF(D271:$D$863,366)</f>
        <v>286</v>
      </c>
      <c r="I270" s="2"/>
    </row>
    <row r="271" spans="1:9" x14ac:dyDescent="0.25">
      <c r="A271" s="36">
        <f>COUNTIF($C$2:C271,"Да")</f>
        <v>3</v>
      </c>
      <c r="B271" s="40">
        <f t="shared" si="9"/>
        <v>45372</v>
      </c>
      <c r="C271" s="37" t="str">
        <f>IF(ISERROR(VLOOKUP(B271,'Aigen19-RZD'!$C$3:$C$12,1,0)),"Нет","Да")</f>
        <v>Нет</v>
      </c>
      <c r="D271" s="38">
        <f t="shared" si="8"/>
        <v>366</v>
      </c>
      <c r="E271" s="39">
        <f>ROUND(('Все выпуски'!$N$3*'Все выпуски'!$N$6/100)/366*(B271-IF(C271="Нет",VLOOKUP(A271,'Aigen19-RZD'!$A$2:$C$12,3,0),VLOOKUP((A271-1),'Aigen19-RZD'!$A$2:$C$12,3,0))),2)</f>
        <v>4.13</v>
      </c>
      <c r="F271" s="36"/>
      <c r="G271" s="38">
        <f>COUNTIF(D272:$D$863,365)</f>
        <v>307</v>
      </c>
      <c r="H271" s="38">
        <f>COUNTIF(D272:$D$863,366)</f>
        <v>285</v>
      </c>
      <c r="I271" s="2"/>
    </row>
    <row r="272" spans="1:9" x14ac:dyDescent="0.25">
      <c r="A272" s="36">
        <f>COUNTIF($C$2:C272,"Да")</f>
        <v>3</v>
      </c>
      <c r="B272" s="40">
        <f t="shared" si="9"/>
        <v>45373</v>
      </c>
      <c r="C272" s="37" t="str">
        <f>IF(ISERROR(VLOOKUP(B272,'Aigen19-RZD'!$C$3:$C$12,1,0)),"Нет","Да")</f>
        <v>Нет</v>
      </c>
      <c r="D272" s="38">
        <f t="shared" si="8"/>
        <v>366</v>
      </c>
      <c r="E272" s="39">
        <f>ROUND(('Все выпуски'!$N$3*'Все выпуски'!$N$6/100)/366*(B272-IF(C272="Нет",VLOOKUP(A272,'Aigen19-RZD'!$A$2:$C$12,3,0),VLOOKUP((A272-1),'Aigen19-RZD'!$A$2:$C$12,3,0))),2)</f>
        <v>4.25</v>
      </c>
      <c r="F272" s="36"/>
      <c r="G272" s="38">
        <f>COUNTIF(D273:$D$863,365)</f>
        <v>307</v>
      </c>
      <c r="H272" s="38">
        <f>COUNTIF(D273:$D$863,366)</f>
        <v>284</v>
      </c>
      <c r="I272" s="2"/>
    </row>
    <row r="273" spans="1:9" x14ac:dyDescent="0.25">
      <c r="A273" s="36">
        <f>COUNTIF($C$2:C273,"Да")</f>
        <v>3</v>
      </c>
      <c r="B273" s="40">
        <f t="shared" si="9"/>
        <v>45374</v>
      </c>
      <c r="C273" s="37" t="str">
        <f>IF(ISERROR(VLOOKUP(B273,'Aigen19-RZD'!$C$3:$C$12,1,0)),"Нет","Да")</f>
        <v>Нет</v>
      </c>
      <c r="D273" s="38">
        <f t="shared" si="8"/>
        <v>366</v>
      </c>
      <c r="E273" s="39">
        <f>ROUND(('Все выпуски'!$N$3*'Все выпуски'!$N$6/100)/366*(B273-IF(C273="Нет",VLOOKUP(A273,'Aigen19-RZD'!$A$2:$C$12,3,0),VLOOKUP((A273-1),'Aigen19-RZD'!$A$2:$C$12,3,0))),2)</f>
        <v>4.3600000000000003</v>
      </c>
      <c r="F273" s="36"/>
      <c r="G273" s="38">
        <f>COUNTIF(D274:$D$863,365)</f>
        <v>307</v>
      </c>
      <c r="H273" s="38">
        <f>COUNTIF(D274:$D$863,366)</f>
        <v>283</v>
      </c>
      <c r="I273" s="2"/>
    </row>
    <row r="274" spans="1:9" x14ac:dyDescent="0.25">
      <c r="A274" s="36">
        <f>COUNTIF($C$2:C274,"Да")</f>
        <v>3</v>
      </c>
      <c r="B274" s="40">
        <f t="shared" si="9"/>
        <v>45375</v>
      </c>
      <c r="C274" s="37" t="str">
        <f>IF(ISERROR(VLOOKUP(B274,'Aigen19-RZD'!$C$3:$C$12,1,0)),"Нет","Да")</f>
        <v>Нет</v>
      </c>
      <c r="D274" s="38">
        <f t="shared" si="8"/>
        <v>366</v>
      </c>
      <c r="E274" s="39">
        <f>ROUND(('Все выпуски'!$N$3*'Все выпуски'!$N$6/100)/366*(B274-IF(C274="Нет",VLOOKUP(A274,'Aigen19-RZD'!$A$2:$C$12,3,0),VLOOKUP((A274-1),'Aigen19-RZD'!$A$2:$C$12,3,0))),2)</f>
        <v>4.4800000000000004</v>
      </c>
      <c r="F274" s="36"/>
      <c r="G274" s="38">
        <f>COUNTIF(D275:$D$863,365)</f>
        <v>307</v>
      </c>
      <c r="H274" s="38">
        <f>COUNTIF(D275:$D$863,366)</f>
        <v>282</v>
      </c>
      <c r="I274" s="2"/>
    </row>
    <row r="275" spans="1:9" x14ac:dyDescent="0.25">
      <c r="A275" s="36">
        <f>COUNTIF($C$2:C275,"Да")</f>
        <v>3</v>
      </c>
      <c r="B275" s="40">
        <f t="shared" si="9"/>
        <v>45376</v>
      </c>
      <c r="C275" s="37" t="str">
        <f>IF(ISERROR(VLOOKUP(B275,'Aigen19-RZD'!$C$3:$C$12,1,0)),"Нет","Да")</f>
        <v>Нет</v>
      </c>
      <c r="D275" s="38">
        <f t="shared" si="8"/>
        <v>366</v>
      </c>
      <c r="E275" s="39">
        <f>ROUND(('Все выпуски'!$N$3*'Все выпуски'!$N$6/100)/366*(B275-IF(C275="Нет",VLOOKUP(A275,'Aigen19-RZD'!$A$2:$C$12,3,0),VLOOKUP((A275-1),'Aigen19-RZD'!$A$2:$C$12,3,0))),2)</f>
        <v>4.59</v>
      </c>
      <c r="F275" s="36"/>
      <c r="G275" s="38">
        <f>COUNTIF(D276:$D$863,365)</f>
        <v>307</v>
      </c>
      <c r="H275" s="38">
        <f>COUNTIF(D276:$D$863,366)</f>
        <v>281</v>
      </c>
      <c r="I275" s="2"/>
    </row>
    <row r="276" spans="1:9" x14ac:dyDescent="0.25">
      <c r="A276" s="36">
        <f>COUNTIF($C$2:C276,"Да")</f>
        <v>3</v>
      </c>
      <c r="B276" s="40">
        <f t="shared" si="9"/>
        <v>45377</v>
      </c>
      <c r="C276" s="37" t="str">
        <f>IF(ISERROR(VLOOKUP(B276,'Aigen19-RZD'!$C$3:$C$12,1,0)),"Нет","Да")</f>
        <v>Нет</v>
      </c>
      <c r="D276" s="38">
        <f t="shared" si="8"/>
        <v>366</v>
      </c>
      <c r="E276" s="39">
        <f>ROUND(('Все выпуски'!$N$3*'Все выпуски'!$N$6/100)/366*(B276-IF(C276="Нет",VLOOKUP(A276,'Aigen19-RZD'!$A$2:$C$12,3,0),VLOOKUP((A276-1),'Aigen19-RZD'!$A$2:$C$12,3,0))),2)</f>
        <v>4.7</v>
      </c>
      <c r="F276" s="36"/>
      <c r="G276" s="38">
        <f>COUNTIF(D277:$D$863,365)</f>
        <v>307</v>
      </c>
      <c r="H276" s="38">
        <f>COUNTIF(D277:$D$863,366)</f>
        <v>280</v>
      </c>
      <c r="I276" s="2"/>
    </row>
    <row r="277" spans="1:9" x14ac:dyDescent="0.25">
      <c r="A277" s="36">
        <f>COUNTIF($C$2:C277,"Да")</f>
        <v>3</v>
      </c>
      <c r="B277" s="40">
        <f t="shared" si="9"/>
        <v>45378</v>
      </c>
      <c r="C277" s="37" t="str">
        <f>IF(ISERROR(VLOOKUP(B277,'Aigen19-RZD'!$C$3:$C$12,1,0)),"Нет","Да")</f>
        <v>Нет</v>
      </c>
      <c r="D277" s="38">
        <f t="shared" si="8"/>
        <v>366</v>
      </c>
      <c r="E277" s="39">
        <f>ROUND(('Все выпуски'!$N$3*'Все выпуски'!$N$6/100)/366*(B277-IF(C277="Нет",VLOOKUP(A277,'Aigen19-RZD'!$A$2:$C$12,3,0),VLOOKUP((A277-1),'Aigen19-RZD'!$A$2:$C$12,3,0))),2)</f>
        <v>4.82</v>
      </c>
      <c r="F277" s="36"/>
      <c r="G277" s="38">
        <f>COUNTIF(D278:$D$863,365)</f>
        <v>307</v>
      </c>
      <c r="H277" s="38">
        <f>COUNTIF(D278:$D$863,366)</f>
        <v>279</v>
      </c>
      <c r="I277" s="2"/>
    </row>
    <row r="278" spans="1:9" x14ac:dyDescent="0.25">
      <c r="A278" s="36">
        <f>COUNTIF($C$2:C278,"Да")</f>
        <v>3</v>
      </c>
      <c r="B278" s="40">
        <f t="shared" si="9"/>
        <v>45379</v>
      </c>
      <c r="C278" s="37" t="str">
        <f>IF(ISERROR(VLOOKUP(B278,'Aigen19-RZD'!$C$3:$C$12,1,0)),"Нет","Да")</f>
        <v>Нет</v>
      </c>
      <c r="D278" s="38">
        <f t="shared" si="8"/>
        <v>366</v>
      </c>
      <c r="E278" s="39">
        <f>ROUND(('Все выпуски'!$N$3*'Все выпуски'!$N$6/100)/366*(B278-IF(C278="Нет",VLOOKUP(A278,'Aigen19-RZD'!$A$2:$C$12,3,0),VLOOKUP((A278-1),'Aigen19-RZD'!$A$2:$C$12,3,0))),2)</f>
        <v>4.93</v>
      </c>
      <c r="F278" s="36"/>
      <c r="G278" s="38">
        <f>COUNTIF(D279:$D$863,365)</f>
        <v>307</v>
      </c>
      <c r="H278" s="38">
        <f>COUNTIF(D279:$D$863,366)</f>
        <v>278</v>
      </c>
      <c r="I278" s="2"/>
    </row>
    <row r="279" spans="1:9" x14ac:dyDescent="0.25">
      <c r="A279" s="36">
        <f>COUNTIF($C$2:C279,"Да")</f>
        <v>3</v>
      </c>
      <c r="B279" s="40">
        <f t="shared" si="9"/>
        <v>45380</v>
      </c>
      <c r="C279" s="37" t="str">
        <f>IF(ISERROR(VLOOKUP(B279,'Aigen19-RZD'!$C$3:$C$12,1,0)),"Нет","Да")</f>
        <v>Нет</v>
      </c>
      <c r="D279" s="38">
        <f t="shared" si="8"/>
        <v>366</v>
      </c>
      <c r="E279" s="39">
        <f>ROUND(('Все выпуски'!$N$3*'Все выпуски'!$N$6/100)/366*(B279-IF(C279="Нет",VLOOKUP(A279,'Aigen19-RZD'!$A$2:$C$12,3,0),VLOOKUP((A279-1),'Aigen19-RZD'!$A$2:$C$12,3,0))),2)</f>
        <v>5.05</v>
      </c>
      <c r="F279" s="36"/>
      <c r="G279" s="38">
        <f>COUNTIF(D280:$D$863,365)</f>
        <v>307</v>
      </c>
      <c r="H279" s="38">
        <f>COUNTIF(D280:$D$863,366)</f>
        <v>277</v>
      </c>
      <c r="I279" s="2"/>
    </row>
    <row r="280" spans="1:9" x14ac:dyDescent="0.25">
      <c r="A280" s="36">
        <f>COUNTIF($C$2:C280,"Да")</f>
        <v>3</v>
      </c>
      <c r="B280" s="40">
        <f t="shared" si="9"/>
        <v>45381</v>
      </c>
      <c r="C280" s="37" t="str">
        <f>IF(ISERROR(VLOOKUP(B280,'Aigen19-RZD'!$C$3:$C$12,1,0)),"Нет","Да")</f>
        <v>Нет</v>
      </c>
      <c r="D280" s="38">
        <f t="shared" si="8"/>
        <v>366</v>
      </c>
      <c r="E280" s="39">
        <f>ROUND(('Все выпуски'!$N$3*'Все выпуски'!$N$6/100)/366*(B280-IF(C280="Нет",VLOOKUP(A280,'Aigen19-RZD'!$A$2:$C$12,3,0),VLOOKUP((A280-1),'Aigen19-RZD'!$A$2:$C$12,3,0))),2)</f>
        <v>5.16</v>
      </c>
      <c r="F280" s="36"/>
      <c r="G280" s="38">
        <f>COUNTIF(D281:$D$863,365)</f>
        <v>307</v>
      </c>
      <c r="H280" s="38">
        <f>COUNTIF(D281:$D$863,366)</f>
        <v>276</v>
      </c>
      <c r="I280" s="2"/>
    </row>
    <row r="281" spans="1:9" x14ac:dyDescent="0.25">
      <c r="A281" s="36">
        <f>COUNTIF($C$2:C281,"Да")</f>
        <v>3</v>
      </c>
      <c r="B281" s="40">
        <f t="shared" si="9"/>
        <v>45382</v>
      </c>
      <c r="C281" s="37" t="str">
        <f>IF(ISERROR(VLOOKUP(B281,'Aigen19-RZD'!$C$3:$C$12,1,0)),"Нет","Да")</f>
        <v>Нет</v>
      </c>
      <c r="D281" s="38">
        <f t="shared" si="8"/>
        <v>366</v>
      </c>
      <c r="E281" s="39">
        <f>ROUND(('Все выпуски'!$N$3*'Все выпуски'!$N$6/100)/366*(B281-IF(C281="Нет",VLOOKUP(A281,'Aigen19-RZD'!$A$2:$C$12,3,0),VLOOKUP((A281-1),'Aigen19-RZD'!$A$2:$C$12,3,0))),2)</f>
        <v>5.28</v>
      </c>
      <c r="F281" s="36"/>
      <c r="G281" s="38">
        <f>COUNTIF(D282:$D$863,365)</f>
        <v>307</v>
      </c>
      <c r="H281" s="38">
        <f>COUNTIF(D282:$D$863,366)</f>
        <v>275</v>
      </c>
      <c r="I281" s="2"/>
    </row>
    <row r="282" spans="1:9" x14ac:dyDescent="0.25">
      <c r="A282" s="36">
        <f>COUNTIF($C$2:C282,"Да")</f>
        <v>3</v>
      </c>
      <c r="B282" s="40">
        <f t="shared" si="9"/>
        <v>45383</v>
      </c>
      <c r="C282" s="37" t="str">
        <f>IF(ISERROR(VLOOKUP(B282,'Aigen19-RZD'!$C$3:$C$12,1,0)),"Нет","Да")</f>
        <v>Нет</v>
      </c>
      <c r="D282" s="38">
        <f t="shared" si="8"/>
        <v>366</v>
      </c>
      <c r="E282" s="39">
        <f>ROUND(('Все выпуски'!$N$3*'Все выпуски'!$N$6/100)/366*(B282-IF(C282="Нет",VLOOKUP(A282,'Aigen19-RZD'!$A$2:$C$12,3,0),VLOOKUP((A282-1),'Aigen19-RZD'!$A$2:$C$12,3,0))),2)</f>
        <v>5.39</v>
      </c>
      <c r="F282" s="36"/>
      <c r="G282" s="38">
        <f>COUNTIF(D283:$D$863,365)</f>
        <v>307</v>
      </c>
      <c r="H282" s="38">
        <f>COUNTIF(D283:$D$863,366)</f>
        <v>274</v>
      </c>
      <c r="I282" s="2"/>
    </row>
    <row r="283" spans="1:9" x14ac:dyDescent="0.25">
      <c r="A283" s="36">
        <f>COUNTIF($C$2:C283,"Да")</f>
        <v>3</v>
      </c>
      <c r="B283" s="40">
        <f t="shared" si="9"/>
        <v>45384</v>
      </c>
      <c r="C283" s="37" t="str">
        <f>IF(ISERROR(VLOOKUP(B283,'Aigen19-RZD'!$C$3:$C$12,1,0)),"Нет","Да")</f>
        <v>Нет</v>
      </c>
      <c r="D283" s="38">
        <f t="shared" si="8"/>
        <v>366</v>
      </c>
      <c r="E283" s="39">
        <f>ROUND(('Все выпуски'!$N$3*'Все выпуски'!$N$6/100)/366*(B283-IF(C283="Нет",VLOOKUP(A283,'Aigen19-RZD'!$A$2:$C$12,3,0),VLOOKUP((A283-1),'Aigen19-RZD'!$A$2:$C$12,3,0))),2)</f>
        <v>5.51</v>
      </c>
      <c r="F283" s="36"/>
      <c r="G283" s="38">
        <f>COUNTIF(D284:$D$863,365)</f>
        <v>307</v>
      </c>
      <c r="H283" s="38">
        <f>COUNTIF(D284:$D$863,366)</f>
        <v>273</v>
      </c>
      <c r="I283" s="2"/>
    </row>
    <row r="284" spans="1:9" x14ac:dyDescent="0.25">
      <c r="A284" s="36">
        <f>COUNTIF($C$2:C284,"Да")</f>
        <v>3</v>
      </c>
      <c r="B284" s="40">
        <f t="shared" si="9"/>
        <v>45385</v>
      </c>
      <c r="C284" s="37" t="str">
        <f>IF(ISERROR(VLOOKUP(B284,'Aigen19-RZD'!$C$3:$C$12,1,0)),"Нет","Да")</f>
        <v>Нет</v>
      </c>
      <c r="D284" s="38">
        <f t="shared" si="8"/>
        <v>366</v>
      </c>
      <c r="E284" s="39">
        <f>ROUND(('Все выпуски'!$N$3*'Все выпуски'!$N$6/100)/366*(B284-IF(C284="Нет",VLOOKUP(A284,'Aigen19-RZD'!$A$2:$C$12,3,0),VLOOKUP((A284-1),'Aigen19-RZD'!$A$2:$C$12,3,0))),2)</f>
        <v>5.62</v>
      </c>
      <c r="F284" s="36"/>
      <c r="G284" s="38">
        <f>COUNTIF(D285:$D$863,365)</f>
        <v>307</v>
      </c>
      <c r="H284" s="38">
        <f>COUNTIF(D285:$D$863,366)</f>
        <v>272</v>
      </c>
      <c r="I284" s="2"/>
    </row>
    <row r="285" spans="1:9" x14ac:dyDescent="0.25">
      <c r="A285" s="36">
        <f>COUNTIF($C$2:C285,"Да")</f>
        <v>3</v>
      </c>
      <c r="B285" s="40">
        <f t="shared" si="9"/>
        <v>45386</v>
      </c>
      <c r="C285" s="37" t="str">
        <f>IF(ISERROR(VLOOKUP(B285,'Aigen19-RZD'!$C$3:$C$12,1,0)),"Нет","Да")</f>
        <v>Нет</v>
      </c>
      <c r="D285" s="38">
        <f t="shared" si="8"/>
        <v>366</v>
      </c>
      <c r="E285" s="39">
        <f>ROUND(('Все выпуски'!$N$3*'Все выпуски'!$N$6/100)/366*(B285-IF(C285="Нет",VLOOKUP(A285,'Aigen19-RZD'!$A$2:$C$12,3,0),VLOOKUP((A285-1),'Aigen19-RZD'!$A$2:$C$12,3,0))),2)</f>
        <v>5.74</v>
      </c>
      <c r="F285" s="36"/>
      <c r="G285" s="38">
        <f>COUNTIF(D286:$D$863,365)</f>
        <v>307</v>
      </c>
      <c r="H285" s="38">
        <f>COUNTIF(D286:$D$863,366)</f>
        <v>271</v>
      </c>
      <c r="I285" s="2"/>
    </row>
    <row r="286" spans="1:9" x14ac:dyDescent="0.25">
      <c r="A286" s="36">
        <f>COUNTIF($C$2:C286,"Да")</f>
        <v>3</v>
      </c>
      <c r="B286" s="40">
        <f t="shared" si="9"/>
        <v>45387</v>
      </c>
      <c r="C286" s="37" t="str">
        <f>IF(ISERROR(VLOOKUP(B286,'Aigen19-RZD'!$C$3:$C$12,1,0)),"Нет","Да")</f>
        <v>Нет</v>
      </c>
      <c r="D286" s="38">
        <f t="shared" si="8"/>
        <v>366</v>
      </c>
      <c r="E286" s="39">
        <f>ROUND(('Все выпуски'!$N$3*'Все выпуски'!$N$6/100)/366*(B286-IF(C286="Нет",VLOOKUP(A286,'Aigen19-RZD'!$A$2:$C$12,3,0),VLOOKUP((A286-1),'Aigen19-RZD'!$A$2:$C$12,3,0))),2)</f>
        <v>5.85</v>
      </c>
      <c r="F286" s="36"/>
      <c r="G286" s="38">
        <f>COUNTIF(D287:$D$863,365)</f>
        <v>307</v>
      </c>
      <c r="H286" s="38">
        <f>COUNTIF(D287:$D$863,366)</f>
        <v>270</v>
      </c>
      <c r="I286" s="2"/>
    </row>
    <row r="287" spans="1:9" x14ac:dyDescent="0.25">
      <c r="A287" s="36">
        <f>COUNTIF($C$2:C287,"Да")</f>
        <v>3</v>
      </c>
      <c r="B287" s="40">
        <f t="shared" si="9"/>
        <v>45388</v>
      </c>
      <c r="C287" s="37" t="str">
        <f>IF(ISERROR(VLOOKUP(B287,'Aigen19-RZD'!$C$3:$C$12,1,0)),"Нет","Да")</f>
        <v>Нет</v>
      </c>
      <c r="D287" s="38">
        <f t="shared" si="8"/>
        <v>366</v>
      </c>
      <c r="E287" s="39">
        <f>ROUND(('Все выпуски'!$N$3*'Все выпуски'!$N$6/100)/366*(B287-IF(C287="Нет",VLOOKUP(A287,'Aigen19-RZD'!$A$2:$C$12,3,0),VLOOKUP((A287-1),'Aigen19-RZD'!$A$2:$C$12,3,0))),2)</f>
        <v>5.97</v>
      </c>
      <c r="F287" s="36"/>
      <c r="G287" s="38">
        <f>COUNTIF(D288:$D$863,365)</f>
        <v>307</v>
      </c>
      <c r="H287" s="38">
        <f>COUNTIF(D288:$D$863,366)</f>
        <v>269</v>
      </c>
      <c r="I287" s="2"/>
    </row>
    <row r="288" spans="1:9" x14ac:dyDescent="0.25">
      <c r="A288" s="36">
        <f>COUNTIF($C$2:C288,"Да")</f>
        <v>3</v>
      </c>
      <c r="B288" s="40">
        <f t="shared" si="9"/>
        <v>45389</v>
      </c>
      <c r="C288" s="37" t="str">
        <f>IF(ISERROR(VLOOKUP(B288,'Aigen19-RZD'!$C$3:$C$12,1,0)),"Нет","Да")</f>
        <v>Нет</v>
      </c>
      <c r="D288" s="38">
        <f t="shared" si="8"/>
        <v>366</v>
      </c>
      <c r="E288" s="39">
        <f>ROUND(('Все выпуски'!$N$3*'Все выпуски'!$N$6/100)/366*(B288-IF(C288="Нет",VLOOKUP(A288,'Aigen19-RZD'!$A$2:$C$12,3,0),VLOOKUP((A288-1),'Aigen19-RZD'!$A$2:$C$12,3,0))),2)</f>
        <v>6.08</v>
      </c>
      <c r="F288" s="36"/>
      <c r="G288" s="38">
        <f>COUNTIF(D289:$D$863,365)</f>
        <v>307</v>
      </c>
      <c r="H288" s="38">
        <f>COUNTIF(D289:$D$863,366)</f>
        <v>268</v>
      </c>
      <c r="I288" s="2"/>
    </row>
    <row r="289" spans="1:9" x14ac:dyDescent="0.25">
      <c r="A289" s="36">
        <f>COUNTIF($C$2:C289,"Да")</f>
        <v>3</v>
      </c>
      <c r="B289" s="40">
        <f t="shared" si="9"/>
        <v>45390</v>
      </c>
      <c r="C289" s="37" t="str">
        <f>IF(ISERROR(VLOOKUP(B289,'Aigen19-RZD'!$C$3:$C$12,1,0)),"Нет","Да")</f>
        <v>Нет</v>
      </c>
      <c r="D289" s="38">
        <f t="shared" si="8"/>
        <v>366</v>
      </c>
      <c r="E289" s="39">
        <f>ROUND(('Все выпуски'!$N$3*'Все выпуски'!$N$6/100)/366*(B289-IF(C289="Нет",VLOOKUP(A289,'Aigen19-RZD'!$A$2:$C$12,3,0),VLOOKUP((A289-1),'Aigen19-RZD'!$A$2:$C$12,3,0))),2)</f>
        <v>6.2</v>
      </c>
      <c r="F289" s="36"/>
      <c r="G289" s="38">
        <f>COUNTIF(D290:$D$863,365)</f>
        <v>307</v>
      </c>
      <c r="H289" s="38">
        <f>COUNTIF(D290:$D$863,366)</f>
        <v>267</v>
      </c>
      <c r="I289" s="2"/>
    </row>
    <row r="290" spans="1:9" x14ac:dyDescent="0.25">
      <c r="A290" s="36">
        <f>COUNTIF($C$2:C290,"Да")</f>
        <v>3</v>
      </c>
      <c r="B290" s="40">
        <f t="shared" si="9"/>
        <v>45391</v>
      </c>
      <c r="C290" s="37" t="str">
        <f>IF(ISERROR(VLOOKUP(B290,'Aigen19-RZD'!$C$3:$C$12,1,0)),"Нет","Да")</f>
        <v>Нет</v>
      </c>
      <c r="D290" s="38">
        <f t="shared" si="8"/>
        <v>366</v>
      </c>
      <c r="E290" s="39">
        <f>ROUND(('Все выпуски'!$N$3*'Все выпуски'!$N$6/100)/366*(B290-IF(C290="Нет",VLOOKUP(A290,'Aigen19-RZD'!$A$2:$C$12,3,0),VLOOKUP((A290-1),'Aigen19-RZD'!$A$2:$C$12,3,0))),2)</f>
        <v>6.31</v>
      </c>
      <c r="F290" s="36"/>
      <c r="G290" s="38">
        <f>COUNTIF(D291:$D$863,365)</f>
        <v>307</v>
      </c>
      <c r="H290" s="38">
        <f>COUNTIF(D291:$D$863,366)</f>
        <v>266</v>
      </c>
      <c r="I290" s="2"/>
    </row>
    <row r="291" spans="1:9" x14ac:dyDescent="0.25">
      <c r="A291" s="36">
        <f>COUNTIF($C$2:C291,"Да")</f>
        <v>3</v>
      </c>
      <c r="B291" s="40">
        <f t="shared" si="9"/>
        <v>45392</v>
      </c>
      <c r="C291" s="37" t="str">
        <f>IF(ISERROR(VLOOKUP(B291,'Aigen19-RZD'!$C$3:$C$12,1,0)),"Нет","Да")</f>
        <v>Нет</v>
      </c>
      <c r="D291" s="38">
        <f t="shared" si="8"/>
        <v>366</v>
      </c>
      <c r="E291" s="39">
        <f>ROUND(('Все выпуски'!$N$3*'Все выпуски'!$N$6/100)/366*(B291-IF(C291="Нет",VLOOKUP(A291,'Aigen19-RZD'!$A$2:$C$12,3,0),VLOOKUP((A291-1),'Aigen19-RZD'!$A$2:$C$12,3,0))),2)</f>
        <v>6.43</v>
      </c>
      <c r="F291" s="36"/>
      <c r="G291" s="38">
        <f>COUNTIF(D292:$D$863,365)</f>
        <v>307</v>
      </c>
      <c r="H291" s="38">
        <f>COUNTIF(D292:$D$863,366)</f>
        <v>265</v>
      </c>
      <c r="I291" s="2"/>
    </row>
    <row r="292" spans="1:9" x14ac:dyDescent="0.25">
      <c r="A292" s="36">
        <f>COUNTIF($C$2:C292,"Да")</f>
        <v>3</v>
      </c>
      <c r="B292" s="40">
        <f t="shared" si="9"/>
        <v>45393</v>
      </c>
      <c r="C292" s="37" t="str">
        <f>IF(ISERROR(VLOOKUP(B292,'Aigen19-RZD'!$C$3:$C$12,1,0)),"Нет","Да")</f>
        <v>Нет</v>
      </c>
      <c r="D292" s="38">
        <f t="shared" si="8"/>
        <v>366</v>
      </c>
      <c r="E292" s="39">
        <f>ROUND(('Все выпуски'!$N$3*'Все выпуски'!$N$6/100)/366*(B292-IF(C292="Нет",VLOOKUP(A292,'Aigen19-RZD'!$A$2:$C$12,3,0),VLOOKUP((A292-1),'Aigen19-RZD'!$A$2:$C$12,3,0))),2)</f>
        <v>6.54</v>
      </c>
      <c r="F292" s="39"/>
      <c r="G292" s="38">
        <f>COUNTIF(D293:$D$863,365)</f>
        <v>307</v>
      </c>
      <c r="H292" s="38">
        <f>COUNTIF(D293:$D$863,366)</f>
        <v>264</v>
      </c>
      <c r="I292" s="2"/>
    </row>
    <row r="293" spans="1:9" x14ac:dyDescent="0.25">
      <c r="A293" s="36">
        <f>COUNTIF($C$2:C293,"Да")</f>
        <v>3</v>
      </c>
      <c r="B293" s="40">
        <f t="shared" si="9"/>
        <v>45394</v>
      </c>
      <c r="C293" s="37" t="str">
        <f>IF(ISERROR(VLOOKUP(B293,'Aigen19-RZD'!$C$3:$C$12,1,0)),"Нет","Да")</f>
        <v>Нет</v>
      </c>
      <c r="D293" s="38">
        <f t="shared" si="8"/>
        <v>366</v>
      </c>
      <c r="E293" s="39">
        <f>ROUND(('Все выпуски'!$N$3*'Все выпуски'!$N$6/100)/366*(B293-IF(C293="Нет",VLOOKUP(A293,'Aigen19-RZD'!$A$2:$C$12,3,0),VLOOKUP((A293-1),'Aigen19-RZD'!$A$2:$C$12,3,0))),2)</f>
        <v>6.66</v>
      </c>
      <c r="F293" s="36"/>
      <c r="G293" s="38">
        <f>COUNTIF(D294:$D$863,365)</f>
        <v>307</v>
      </c>
      <c r="H293" s="38">
        <f>COUNTIF(D294:$D$863,366)</f>
        <v>263</v>
      </c>
      <c r="I293" s="2"/>
    </row>
    <row r="294" spans="1:9" x14ac:dyDescent="0.25">
      <c r="A294" s="36">
        <f>COUNTIF($C$2:C294,"Да")</f>
        <v>3</v>
      </c>
      <c r="B294" s="40">
        <f t="shared" si="9"/>
        <v>45395</v>
      </c>
      <c r="C294" s="37" t="str">
        <f>IF(ISERROR(VLOOKUP(B294,'Aigen19-RZD'!$C$3:$C$12,1,0)),"Нет","Да")</f>
        <v>Нет</v>
      </c>
      <c r="D294" s="38">
        <f t="shared" si="8"/>
        <v>366</v>
      </c>
      <c r="E294" s="39">
        <f>ROUND(('Все выпуски'!$N$3*'Все выпуски'!$N$6/100)/366*(B294-IF(C294="Нет",VLOOKUP(A294,'Aigen19-RZD'!$A$2:$C$12,3,0),VLOOKUP((A294-1),'Aigen19-RZD'!$A$2:$C$12,3,0))),2)</f>
        <v>6.77</v>
      </c>
      <c r="F294" s="36"/>
      <c r="G294" s="38">
        <f>COUNTIF(D295:$D$863,365)</f>
        <v>307</v>
      </c>
      <c r="H294" s="38">
        <f>COUNTIF(D295:$D$863,366)</f>
        <v>262</v>
      </c>
      <c r="I294" s="2"/>
    </row>
    <row r="295" spans="1:9" x14ac:dyDescent="0.25">
      <c r="A295" s="36">
        <f>COUNTIF($C$2:C295,"Да")</f>
        <v>3</v>
      </c>
      <c r="B295" s="40">
        <f t="shared" si="9"/>
        <v>45396</v>
      </c>
      <c r="C295" s="37" t="str">
        <f>IF(ISERROR(VLOOKUP(B295,'Aigen19-RZD'!$C$3:$C$12,1,0)),"Нет","Да")</f>
        <v>Нет</v>
      </c>
      <c r="D295" s="38">
        <f t="shared" si="8"/>
        <v>366</v>
      </c>
      <c r="E295" s="39">
        <f>ROUND(('Все выпуски'!$N$3*'Все выпуски'!$N$6/100)/366*(B295-IF(C295="Нет",VLOOKUP(A295,'Aigen19-RZD'!$A$2:$C$12,3,0),VLOOKUP((A295-1),'Aigen19-RZD'!$A$2:$C$12,3,0))),2)</f>
        <v>6.89</v>
      </c>
      <c r="F295" s="36"/>
      <c r="G295" s="38">
        <f>COUNTIF(D296:$D$863,365)</f>
        <v>307</v>
      </c>
      <c r="H295" s="38">
        <f>COUNTIF(D296:$D$863,366)</f>
        <v>261</v>
      </c>
      <c r="I295" s="2"/>
    </row>
    <row r="296" spans="1:9" x14ac:dyDescent="0.25">
      <c r="A296" s="36">
        <f>COUNTIF($C$2:C296,"Да")</f>
        <v>3</v>
      </c>
      <c r="B296" s="40">
        <f t="shared" si="9"/>
        <v>45397</v>
      </c>
      <c r="C296" s="37" t="str">
        <f>IF(ISERROR(VLOOKUP(B296,'Aigen19-RZD'!$C$3:$C$12,1,0)),"Нет","Да")</f>
        <v>Нет</v>
      </c>
      <c r="D296" s="38">
        <f t="shared" si="8"/>
        <v>366</v>
      </c>
      <c r="E296" s="39">
        <f>ROUND(('Все выпуски'!$N$3*'Все выпуски'!$N$6/100)/366*(B296-IF(C296="Нет",VLOOKUP(A296,'Aigen19-RZD'!$A$2:$C$12,3,0),VLOOKUP((A296-1),'Aigen19-RZD'!$A$2:$C$12,3,0))),2)</f>
        <v>7</v>
      </c>
      <c r="F296" s="36"/>
      <c r="G296" s="38">
        <f>COUNTIF(D297:$D$863,365)</f>
        <v>307</v>
      </c>
      <c r="H296" s="38">
        <f>COUNTIF(D297:$D$863,366)</f>
        <v>260</v>
      </c>
      <c r="I296" s="2"/>
    </row>
    <row r="297" spans="1:9" x14ac:dyDescent="0.25">
      <c r="A297" s="36">
        <f>COUNTIF($C$2:C297,"Да")</f>
        <v>3</v>
      </c>
      <c r="B297" s="40">
        <f t="shared" si="9"/>
        <v>45398</v>
      </c>
      <c r="C297" s="37" t="str">
        <f>IF(ISERROR(VLOOKUP(B297,'Aigen19-RZD'!$C$3:$C$12,1,0)),"Нет","Да")</f>
        <v>Нет</v>
      </c>
      <c r="D297" s="38">
        <f t="shared" si="8"/>
        <v>366</v>
      </c>
      <c r="E297" s="39">
        <f>ROUND(('Все выпуски'!$N$3*'Все выпуски'!$N$6/100)/366*(B297-IF(C297="Нет",VLOOKUP(A297,'Aigen19-RZD'!$A$2:$C$12,3,0),VLOOKUP((A297-1),'Aigen19-RZD'!$A$2:$C$12,3,0))),2)</f>
        <v>7.11</v>
      </c>
      <c r="F297" s="36"/>
      <c r="G297" s="38">
        <f>COUNTIF(D298:$D$863,365)</f>
        <v>307</v>
      </c>
      <c r="H297" s="38">
        <f>COUNTIF(D298:$D$863,366)</f>
        <v>259</v>
      </c>
      <c r="I297" s="2"/>
    </row>
    <row r="298" spans="1:9" x14ac:dyDescent="0.25">
      <c r="A298" s="36">
        <f>COUNTIF($C$2:C298,"Да")</f>
        <v>3</v>
      </c>
      <c r="B298" s="40">
        <f t="shared" si="9"/>
        <v>45399</v>
      </c>
      <c r="C298" s="37" t="str">
        <f>IF(ISERROR(VLOOKUP(B298,'Aigen19-RZD'!$C$3:$C$12,1,0)),"Нет","Да")</f>
        <v>Нет</v>
      </c>
      <c r="D298" s="38">
        <f t="shared" si="8"/>
        <v>366</v>
      </c>
      <c r="E298" s="39">
        <f>ROUND(('Все выпуски'!$N$3*'Все выпуски'!$N$6/100)/366*(B298-IF(C298="Нет",VLOOKUP(A298,'Aigen19-RZD'!$A$2:$C$12,3,0),VLOOKUP((A298-1),'Aigen19-RZD'!$A$2:$C$12,3,0))),2)</f>
        <v>7.23</v>
      </c>
      <c r="F298" s="36"/>
      <c r="G298" s="38">
        <f>COUNTIF(D299:$D$863,365)</f>
        <v>307</v>
      </c>
      <c r="H298" s="38">
        <f>COUNTIF(D299:$D$863,366)</f>
        <v>258</v>
      </c>
      <c r="I298" s="2"/>
    </row>
    <row r="299" spans="1:9" x14ac:dyDescent="0.25">
      <c r="A299" s="36">
        <f>COUNTIF($C$2:C299,"Да")</f>
        <v>3</v>
      </c>
      <c r="B299" s="40">
        <f t="shared" si="9"/>
        <v>45400</v>
      </c>
      <c r="C299" s="37" t="str">
        <f>IF(ISERROR(VLOOKUP(B299,'Aigen19-RZD'!$C$3:$C$12,1,0)),"Нет","Да")</f>
        <v>Нет</v>
      </c>
      <c r="D299" s="38">
        <f t="shared" si="8"/>
        <v>366</v>
      </c>
      <c r="E299" s="39">
        <f>ROUND(('Все выпуски'!$N$3*'Все выпуски'!$N$6/100)/366*(B299-IF(C299="Нет",VLOOKUP(A299,'Aigen19-RZD'!$A$2:$C$12,3,0),VLOOKUP((A299-1),'Aigen19-RZD'!$A$2:$C$12,3,0))),2)</f>
        <v>7.34</v>
      </c>
      <c r="F299" s="36"/>
      <c r="G299" s="38">
        <f>COUNTIF(D300:$D$863,365)</f>
        <v>307</v>
      </c>
      <c r="H299" s="38">
        <f>COUNTIF(D300:$D$863,366)</f>
        <v>257</v>
      </c>
      <c r="I299" s="2"/>
    </row>
    <row r="300" spans="1:9" x14ac:dyDescent="0.25">
      <c r="A300" s="36">
        <f>COUNTIF($C$2:C300,"Да")</f>
        <v>3</v>
      </c>
      <c r="B300" s="40">
        <f t="shared" si="9"/>
        <v>45401</v>
      </c>
      <c r="C300" s="37" t="str">
        <f>IF(ISERROR(VLOOKUP(B300,'Aigen19-RZD'!$C$3:$C$12,1,0)),"Нет","Да")</f>
        <v>Нет</v>
      </c>
      <c r="D300" s="38">
        <f t="shared" si="8"/>
        <v>366</v>
      </c>
      <c r="E300" s="39">
        <f>ROUND(('Все выпуски'!$N$3*'Все выпуски'!$N$6/100)/366*(B300-IF(C300="Нет",VLOOKUP(A300,'Aigen19-RZD'!$A$2:$C$12,3,0),VLOOKUP((A300-1),'Aigen19-RZD'!$A$2:$C$12,3,0))),2)</f>
        <v>7.46</v>
      </c>
      <c r="F300" s="36"/>
      <c r="G300" s="38">
        <f>COUNTIF(D301:$D$863,365)</f>
        <v>307</v>
      </c>
      <c r="H300" s="38">
        <f>COUNTIF(D301:$D$863,366)</f>
        <v>256</v>
      </c>
      <c r="I300" s="2"/>
    </row>
    <row r="301" spans="1:9" x14ac:dyDescent="0.25">
      <c r="A301" s="36">
        <f>COUNTIF($C$2:C301,"Да")</f>
        <v>3</v>
      </c>
      <c r="B301" s="40">
        <f t="shared" si="9"/>
        <v>45402</v>
      </c>
      <c r="C301" s="37" t="str">
        <f>IF(ISERROR(VLOOKUP(B301,'Aigen19-RZD'!$C$3:$C$12,1,0)),"Нет","Да")</f>
        <v>Нет</v>
      </c>
      <c r="D301" s="38">
        <f t="shared" si="8"/>
        <v>366</v>
      </c>
      <c r="E301" s="39">
        <f>ROUND(('Все выпуски'!$N$3*'Все выпуски'!$N$6/100)/366*(B301-IF(C301="Нет",VLOOKUP(A301,'Aigen19-RZD'!$A$2:$C$12,3,0),VLOOKUP((A301-1),'Aigen19-RZD'!$A$2:$C$12,3,0))),2)</f>
        <v>7.57</v>
      </c>
      <c r="F301" s="36"/>
      <c r="G301" s="38">
        <f>COUNTIF(D302:$D$863,365)</f>
        <v>307</v>
      </c>
      <c r="H301" s="38">
        <f>COUNTIF(D302:$D$863,366)</f>
        <v>255</v>
      </c>
      <c r="I301" s="2"/>
    </row>
    <row r="302" spans="1:9" x14ac:dyDescent="0.25">
      <c r="A302" s="36">
        <f>COUNTIF($C$2:C302,"Да")</f>
        <v>3</v>
      </c>
      <c r="B302" s="40">
        <f t="shared" si="9"/>
        <v>45403</v>
      </c>
      <c r="C302" s="37" t="str">
        <f>IF(ISERROR(VLOOKUP(B302,'Aigen19-RZD'!$C$3:$C$12,1,0)),"Нет","Да")</f>
        <v>Нет</v>
      </c>
      <c r="D302" s="38">
        <f t="shared" si="8"/>
        <v>366</v>
      </c>
      <c r="E302" s="39">
        <f>ROUND(('Все выпуски'!$N$3*'Все выпуски'!$N$6/100)/366*(B302-IF(C302="Нет",VLOOKUP(A302,'Aigen19-RZD'!$A$2:$C$12,3,0),VLOOKUP((A302-1),'Aigen19-RZD'!$A$2:$C$12,3,0))),2)</f>
        <v>7.69</v>
      </c>
      <c r="F302" s="36"/>
      <c r="G302" s="38">
        <f>COUNTIF(D303:$D$863,365)</f>
        <v>307</v>
      </c>
      <c r="H302" s="38">
        <f>COUNTIF(D303:$D$863,366)</f>
        <v>254</v>
      </c>
      <c r="I302" s="2"/>
    </row>
    <row r="303" spans="1:9" x14ac:dyDescent="0.25">
      <c r="A303" s="36">
        <f>COUNTIF($C$2:C303,"Да")</f>
        <v>3</v>
      </c>
      <c r="B303" s="40">
        <f t="shared" si="9"/>
        <v>45404</v>
      </c>
      <c r="C303" s="37" t="str">
        <f>IF(ISERROR(VLOOKUP(B303,'Aigen19-RZD'!$C$3:$C$12,1,0)),"Нет","Да")</f>
        <v>Нет</v>
      </c>
      <c r="D303" s="38">
        <f t="shared" si="8"/>
        <v>366</v>
      </c>
      <c r="E303" s="39">
        <f>ROUND(('Все выпуски'!$N$3*'Все выпуски'!$N$6/100)/366*(B303-IF(C303="Нет",VLOOKUP(A303,'Aigen19-RZD'!$A$2:$C$12,3,0),VLOOKUP((A303-1),'Aigen19-RZD'!$A$2:$C$12,3,0))),2)</f>
        <v>7.8</v>
      </c>
      <c r="F303" s="36"/>
      <c r="G303" s="38">
        <f>COUNTIF(D304:$D$863,365)</f>
        <v>307</v>
      </c>
      <c r="H303" s="38">
        <f>COUNTIF(D304:$D$863,366)</f>
        <v>253</v>
      </c>
      <c r="I303" s="2"/>
    </row>
    <row r="304" spans="1:9" x14ac:dyDescent="0.25">
      <c r="A304" s="36">
        <f>COUNTIF($C$2:C304,"Да")</f>
        <v>3</v>
      </c>
      <c r="B304" s="40">
        <f t="shared" si="9"/>
        <v>45405</v>
      </c>
      <c r="C304" s="37" t="str">
        <f>IF(ISERROR(VLOOKUP(B304,'Aigen19-RZD'!$C$3:$C$12,1,0)),"Нет","Да")</f>
        <v>Нет</v>
      </c>
      <c r="D304" s="38">
        <f t="shared" si="8"/>
        <v>366</v>
      </c>
      <c r="E304" s="39">
        <f>ROUND(('Все выпуски'!$N$3*'Все выпуски'!$N$6/100)/366*(B304-IF(C304="Нет",VLOOKUP(A304,'Aigen19-RZD'!$A$2:$C$12,3,0),VLOOKUP((A304-1),'Aigen19-RZD'!$A$2:$C$12,3,0))),2)</f>
        <v>7.92</v>
      </c>
      <c r="F304" s="36"/>
      <c r="G304" s="38">
        <f>COUNTIF(D305:$D$863,365)</f>
        <v>307</v>
      </c>
      <c r="H304" s="38">
        <f>COUNTIF(D305:$D$863,366)</f>
        <v>252</v>
      </c>
      <c r="I304" s="2"/>
    </row>
    <row r="305" spans="1:9" x14ac:dyDescent="0.25">
      <c r="A305" s="36">
        <f>COUNTIF($C$2:C305,"Да")</f>
        <v>3</v>
      </c>
      <c r="B305" s="40">
        <f t="shared" si="9"/>
        <v>45406</v>
      </c>
      <c r="C305" s="37" t="str">
        <f>IF(ISERROR(VLOOKUP(B305,'Aigen19-RZD'!$C$3:$C$12,1,0)),"Нет","Да")</f>
        <v>Нет</v>
      </c>
      <c r="D305" s="38">
        <f t="shared" si="8"/>
        <v>366</v>
      </c>
      <c r="E305" s="39">
        <f>ROUND(('Все выпуски'!$N$3*'Все выпуски'!$N$6/100)/366*(B305-IF(C305="Нет",VLOOKUP(A305,'Aigen19-RZD'!$A$2:$C$12,3,0),VLOOKUP((A305-1),'Aigen19-RZD'!$A$2:$C$12,3,0))),2)</f>
        <v>8.0299999999999994</v>
      </c>
      <c r="F305" s="36"/>
      <c r="G305" s="38">
        <f>COUNTIF(D306:$D$863,365)</f>
        <v>307</v>
      </c>
      <c r="H305" s="38">
        <f>COUNTIF(D306:$D$863,366)</f>
        <v>251</v>
      </c>
      <c r="I305" s="2"/>
    </row>
    <row r="306" spans="1:9" x14ac:dyDescent="0.25">
      <c r="A306" s="36">
        <f>COUNTIF($C$2:C306,"Да")</f>
        <v>3</v>
      </c>
      <c r="B306" s="40">
        <f t="shared" si="9"/>
        <v>45407</v>
      </c>
      <c r="C306" s="37" t="str">
        <f>IF(ISERROR(VLOOKUP(B306,'Aigen19-RZD'!$C$3:$C$12,1,0)),"Нет","Да")</f>
        <v>Нет</v>
      </c>
      <c r="D306" s="38">
        <f t="shared" si="8"/>
        <v>366</v>
      </c>
      <c r="E306" s="39">
        <f>ROUND(('Все выпуски'!$N$3*'Все выпуски'!$N$6/100)/366*(B306-IF(C306="Нет",VLOOKUP(A306,'Aigen19-RZD'!$A$2:$C$12,3,0),VLOOKUP((A306-1),'Aigen19-RZD'!$A$2:$C$12,3,0))),2)</f>
        <v>8.15</v>
      </c>
      <c r="F306" s="36"/>
      <c r="G306" s="38">
        <f>COUNTIF(D307:$D$863,365)</f>
        <v>307</v>
      </c>
      <c r="H306" s="38">
        <f>COUNTIF(D307:$D$863,366)</f>
        <v>250</v>
      </c>
      <c r="I306" s="2"/>
    </row>
    <row r="307" spans="1:9" x14ac:dyDescent="0.25">
      <c r="A307" s="36">
        <f>COUNTIF($C$2:C307,"Да")</f>
        <v>3</v>
      </c>
      <c r="B307" s="40">
        <f t="shared" si="9"/>
        <v>45408</v>
      </c>
      <c r="C307" s="37" t="str">
        <f>IF(ISERROR(VLOOKUP(B307,'Aigen19-RZD'!$C$3:$C$12,1,0)),"Нет","Да")</f>
        <v>Нет</v>
      </c>
      <c r="D307" s="38">
        <f t="shared" si="8"/>
        <v>366</v>
      </c>
      <c r="E307" s="39">
        <f>ROUND(('Все выпуски'!$N$3*'Все выпуски'!$N$6/100)/366*(B307-IF(C307="Нет",VLOOKUP(A307,'Aigen19-RZD'!$A$2:$C$12,3,0),VLOOKUP((A307-1),'Aigen19-RZD'!$A$2:$C$12,3,0))),2)</f>
        <v>8.26</v>
      </c>
      <c r="F307" s="36"/>
      <c r="G307" s="38">
        <f>COUNTIF(D308:$D$863,365)</f>
        <v>307</v>
      </c>
      <c r="H307" s="38">
        <f>COUNTIF(D308:$D$863,366)</f>
        <v>249</v>
      </c>
      <c r="I307" s="2"/>
    </row>
    <row r="308" spans="1:9" x14ac:dyDescent="0.25">
      <c r="A308" s="36">
        <f>COUNTIF($C$2:C308,"Да")</f>
        <v>3</v>
      </c>
      <c r="B308" s="40">
        <f t="shared" si="9"/>
        <v>45409</v>
      </c>
      <c r="C308" s="37" t="str">
        <f>IF(ISERROR(VLOOKUP(B308,'Aigen19-RZD'!$C$3:$C$12,1,0)),"Нет","Да")</f>
        <v>Нет</v>
      </c>
      <c r="D308" s="38">
        <f t="shared" si="8"/>
        <v>366</v>
      </c>
      <c r="E308" s="39">
        <f>ROUND(('Все выпуски'!$N$3*'Все выпуски'!$N$6/100)/366*(B308-IF(C308="Нет",VLOOKUP(A308,'Aigen19-RZD'!$A$2:$C$12,3,0),VLOOKUP((A308-1),'Aigen19-RZD'!$A$2:$C$12,3,0))),2)</f>
        <v>8.3800000000000008</v>
      </c>
      <c r="F308" s="36"/>
      <c r="G308" s="38">
        <f>COUNTIF(D309:$D$863,365)</f>
        <v>307</v>
      </c>
      <c r="H308" s="38">
        <f>COUNTIF(D309:$D$863,366)</f>
        <v>248</v>
      </c>
      <c r="I308" s="2"/>
    </row>
    <row r="309" spans="1:9" x14ac:dyDescent="0.25">
      <c r="A309" s="36">
        <f>COUNTIF($C$2:C309,"Да")</f>
        <v>3</v>
      </c>
      <c r="B309" s="40">
        <f t="shared" si="9"/>
        <v>45410</v>
      </c>
      <c r="C309" s="37" t="str">
        <f>IF(ISERROR(VLOOKUP(B309,'Aigen19-RZD'!$C$3:$C$12,1,0)),"Нет","Да")</f>
        <v>Нет</v>
      </c>
      <c r="D309" s="38">
        <f t="shared" si="8"/>
        <v>366</v>
      </c>
      <c r="E309" s="39">
        <f>ROUND(('Все выпуски'!$N$3*'Все выпуски'!$N$6/100)/366*(B309-IF(C309="Нет",VLOOKUP(A309,'Aigen19-RZD'!$A$2:$C$12,3,0),VLOOKUP((A309-1),'Aigen19-RZD'!$A$2:$C$12,3,0))),2)</f>
        <v>8.49</v>
      </c>
      <c r="F309" s="36"/>
      <c r="G309" s="38">
        <f>COUNTIF(D310:$D$863,365)</f>
        <v>307</v>
      </c>
      <c r="H309" s="38">
        <f>COUNTIF(D310:$D$863,366)</f>
        <v>247</v>
      </c>
      <c r="I309" s="2"/>
    </row>
    <row r="310" spans="1:9" x14ac:dyDescent="0.25">
      <c r="A310" s="36">
        <f>COUNTIF($C$2:C310,"Да")</f>
        <v>3</v>
      </c>
      <c r="B310" s="40">
        <f t="shared" si="9"/>
        <v>45411</v>
      </c>
      <c r="C310" s="37" t="str">
        <f>IF(ISERROR(VLOOKUP(B310,'Aigen19-RZD'!$C$3:$C$12,1,0)),"Нет","Да")</f>
        <v>Нет</v>
      </c>
      <c r="D310" s="38">
        <f t="shared" si="8"/>
        <v>366</v>
      </c>
      <c r="E310" s="39">
        <f>ROUND(('Все выпуски'!$N$3*'Все выпуски'!$N$6/100)/366*(B310-IF(C310="Нет",VLOOKUP(A310,'Aigen19-RZD'!$A$2:$C$12,3,0),VLOOKUP((A310-1),'Aigen19-RZD'!$A$2:$C$12,3,0))),2)</f>
        <v>8.61</v>
      </c>
      <c r="F310" s="36"/>
      <c r="G310" s="38">
        <f>COUNTIF(D311:$D$863,365)</f>
        <v>307</v>
      </c>
      <c r="H310" s="38">
        <f>COUNTIF(D311:$D$863,366)</f>
        <v>246</v>
      </c>
      <c r="I310" s="2"/>
    </row>
    <row r="311" spans="1:9" x14ac:dyDescent="0.25">
      <c r="A311" s="36">
        <f>COUNTIF($C$2:C311,"Да")</f>
        <v>3</v>
      </c>
      <c r="B311" s="40">
        <f t="shared" si="9"/>
        <v>45412</v>
      </c>
      <c r="C311" s="37" t="str">
        <f>IF(ISERROR(VLOOKUP(B311,'Aigen19-RZD'!$C$3:$C$12,1,0)),"Нет","Да")</f>
        <v>Нет</v>
      </c>
      <c r="D311" s="38">
        <f t="shared" si="8"/>
        <v>366</v>
      </c>
      <c r="E311" s="39">
        <f>ROUND(('Все выпуски'!$N$3*'Все выпуски'!$N$6/100)/366*(B311-IF(C311="Нет",VLOOKUP(A311,'Aigen19-RZD'!$A$2:$C$12,3,0),VLOOKUP((A311-1),'Aigen19-RZD'!$A$2:$C$12,3,0))),2)</f>
        <v>8.7200000000000006</v>
      </c>
      <c r="F311" s="36"/>
      <c r="G311" s="38">
        <f>COUNTIF(D312:$D$863,365)</f>
        <v>307</v>
      </c>
      <c r="H311" s="38">
        <f>COUNTIF(D312:$D$863,366)</f>
        <v>245</v>
      </c>
      <c r="I311" s="2"/>
    </row>
    <row r="312" spans="1:9" x14ac:dyDescent="0.25">
      <c r="A312" s="36">
        <f>COUNTIF($C$2:C312,"Да")</f>
        <v>3</v>
      </c>
      <c r="B312" s="40">
        <f t="shared" si="9"/>
        <v>45413</v>
      </c>
      <c r="C312" s="37" t="str">
        <f>IF(ISERROR(VLOOKUP(B312,'Aigen19-RZD'!$C$3:$C$12,1,0)),"Нет","Да")</f>
        <v>Нет</v>
      </c>
      <c r="D312" s="38">
        <f t="shared" si="8"/>
        <v>366</v>
      </c>
      <c r="E312" s="39">
        <f>ROUND(('Все выпуски'!$N$3*'Все выпуски'!$N$6/100)/366*(B312-IF(C312="Нет",VLOOKUP(A312,'Aigen19-RZD'!$A$2:$C$12,3,0),VLOOKUP((A312-1),'Aigen19-RZD'!$A$2:$C$12,3,0))),2)</f>
        <v>8.84</v>
      </c>
      <c r="F312" s="36"/>
      <c r="G312" s="38">
        <f>COUNTIF(D313:$D$863,365)</f>
        <v>307</v>
      </c>
      <c r="H312" s="38">
        <f>COUNTIF(D313:$D$863,366)</f>
        <v>244</v>
      </c>
      <c r="I312" s="2"/>
    </row>
    <row r="313" spans="1:9" x14ac:dyDescent="0.25">
      <c r="A313" s="36">
        <f>COUNTIF($C$2:C313,"Да")</f>
        <v>3</v>
      </c>
      <c r="B313" s="40">
        <f t="shared" si="9"/>
        <v>45414</v>
      </c>
      <c r="C313" s="37" t="str">
        <f>IF(ISERROR(VLOOKUP(B313,'Aigen19-RZD'!$C$3:$C$12,1,0)),"Нет","Да")</f>
        <v>Нет</v>
      </c>
      <c r="D313" s="38">
        <f t="shared" si="8"/>
        <v>366</v>
      </c>
      <c r="E313" s="39">
        <f>ROUND(('Все выпуски'!$N$3*'Все выпуски'!$N$6/100)/366*(B313-IF(C313="Нет",VLOOKUP(A313,'Aigen19-RZD'!$A$2:$C$12,3,0),VLOOKUP((A313-1),'Aigen19-RZD'!$A$2:$C$12,3,0))),2)</f>
        <v>8.9499999999999993</v>
      </c>
      <c r="F313" s="36"/>
      <c r="G313" s="38">
        <f>COUNTIF(D314:$D$863,365)</f>
        <v>307</v>
      </c>
      <c r="H313" s="38">
        <f>COUNTIF(D314:$D$863,366)</f>
        <v>243</v>
      </c>
      <c r="I313" s="2"/>
    </row>
    <row r="314" spans="1:9" x14ac:dyDescent="0.25">
      <c r="A314" s="36">
        <f>COUNTIF($C$2:C314,"Да")</f>
        <v>3</v>
      </c>
      <c r="B314" s="40">
        <f t="shared" si="9"/>
        <v>45415</v>
      </c>
      <c r="C314" s="37" t="str">
        <f>IF(ISERROR(VLOOKUP(B314,'Aigen19-RZD'!$C$3:$C$12,1,0)),"Нет","Да")</f>
        <v>Нет</v>
      </c>
      <c r="D314" s="38">
        <f t="shared" si="8"/>
        <v>366</v>
      </c>
      <c r="E314" s="39">
        <f>ROUND(('Все выпуски'!$N$3*'Все выпуски'!$N$6/100)/366*(B314-IF(C314="Нет",VLOOKUP(A314,'Aigen19-RZD'!$A$2:$C$12,3,0),VLOOKUP((A314-1),'Aigen19-RZD'!$A$2:$C$12,3,0))),2)</f>
        <v>9.07</v>
      </c>
      <c r="F314" s="36"/>
      <c r="G314" s="38">
        <f>COUNTIF(D315:$D$863,365)</f>
        <v>307</v>
      </c>
      <c r="H314" s="38">
        <f>COUNTIF(D315:$D$863,366)</f>
        <v>242</v>
      </c>
      <c r="I314" s="2"/>
    </row>
    <row r="315" spans="1:9" x14ac:dyDescent="0.25">
      <c r="A315" s="36">
        <f>COUNTIF($C$2:C315,"Да")</f>
        <v>3</v>
      </c>
      <c r="B315" s="40">
        <f t="shared" si="9"/>
        <v>45416</v>
      </c>
      <c r="C315" s="37" t="str">
        <f>IF(ISERROR(VLOOKUP(B315,'Aigen19-RZD'!$C$3:$C$12,1,0)),"Нет","Да")</f>
        <v>Нет</v>
      </c>
      <c r="D315" s="38">
        <f t="shared" si="8"/>
        <v>366</v>
      </c>
      <c r="E315" s="39">
        <f>ROUND(('Все выпуски'!$N$3*'Все выпуски'!$N$6/100)/366*(B315-IF(C315="Нет",VLOOKUP(A315,'Aigen19-RZD'!$A$2:$C$12,3,0),VLOOKUP((A315-1),'Aigen19-RZD'!$A$2:$C$12,3,0))),2)</f>
        <v>9.18</v>
      </c>
      <c r="F315" s="36"/>
      <c r="G315" s="38">
        <f>COUNTIF(D316:$D$863,365)</f>
        <v>307</v>
      </c>
      <c r="H315" s="38">
        <f>COUNTIF(D316:$D$863,366)</f>
        <v>241</v>
      </c>
      <c r="I315" s="2"/>
    </row>
    <row r="316" spans="1:9" x14ac:dyDescent="0.25">
      <c r="A316" s="36">
        <f>COUNTIF($C$2:C316,"Да")</f>
        <v>3</v>
      </c>
      <c r="B316" s="40">
        <f t="shared" si="9"/>
        <v>45417</v>
      </c>
      <c r="C316" s="37" t="str">
        <f>IF(ISERROR(VLOOKUP(B316,'Aigen19-RZD'!$C$3:$C$12,1,0)),"Нет","Да")</f>
        <v>Нет</v>
      </c>
      <c r="D316" s="38">
        <f t="shared" si="8"/>
        <v>366</v>
      </c>
      <c r="E316" s="39">
        <f>ROUND(('Все выпуски'!$N$3*'Все выпуски'!$N$6/100)/366*(B316-IF(C316="Нет",VLOOKUP(A316,'Aigen19-RZD'!$A$2:$C$12,3,0),VLOOKUP((A316-1),'Aigen19-RZD'!$A$2:$C$12,3,0))),2)</f>
        <v>9.3000000000000007</v>
      </c>
      <c r="F316" s="36"/>
      <c r="G316" s="38">
        <f>COUNTIF(D317:$D$863,365)</f>
        <v>307</v>
      </c>
      <c r="H316" s="38">
        <f>COUNTIF(D317:$D$863,366)</f>
        <v>240</v>
      </c>
      <c r="I316" s="2"/>
    </row>
    <row r="317" spans="1:9" x14ac:dyDescent="0.25">
      <c r="A317" s="36">
        <f>COUNTIF($C$2:C317,"Да")</f>
        <v>3</v>
      </c>
      <c r="B317" s="40">
        <f t="shared" si="9"/>
        <v>45418</v>
      </c>
      <c r="C317" s="37" t="str">
        <f>IF(ISERROR(VLOOKUP(B317,'Aigen19-RZD'!$C$3:$C$12,1,0)),"Нет","Да")</f>
        <v>Нет</v>
      </c>
      <c r="D317" s="38">
        <f t="shared" si="8"/>
        <v>366</v>
      </c>
      <c r="E317" s="39">
        <f>ROUND(('Все выпуски'!$N$3*'Все выпуски'!$N$6/100)/366*(B317-IF(C317="Нет",VLOOKUP(A317,'Aigen19-RZD'!$A$2:$C$12,3,0),VLOOKUP((A317-1),'Aigen19-RZD'!$A$2:$C$12,3,0))),2)</f>
        <v>9.41</v>
      </c>
      <c r="F317" s="36"/>
      <c r="G317" s="38">
        <f>COUNTIF(D318:$D$863,365)</f>
        <v>307</v>
      </c>
      <c r="H317" s="38">
        <f>COUNTIF(D318:$D$863,366)</f>
        <v>239</v>
      </c>
      <c r="I317" s="2"/>
    </row>
    <row r="318" spans="1:9" x14ac:dyDescent="0.25">
      <c r="A318" s="36">
        <f>COUNTIF($C$2:C318,"Да")</f>
        <v>3</v>
      </c>
      <c r="B318" s="40">
        <f t="shared" si="9"/>
        <v>45419</v>
      </c>
      <c r="C318" s="37" t="str">
        <f>IF(ISERROR(VLOOKUP(B318,'Aigen19-RZD'!$C$3:$C$12,1,0)),"Нет","Да")</f>
        <v>Нет</v>
      </c>
      <c r="D318" s="38">
        <f t="shared" si="8"/>
        <v>366</v>
      </c>
      <c r="E318" s="39">
        <f>ROUND(('Все выпуски'!$N$3*'Все выпуски'!$N$6/100)/366*(B318-IF(C318="Нет",VLOOKUP(A318,'Aigen19-RZD'!$A$2:$C$12,3,0),VLOOKUP((A318-1),'Aigen19-RZD'!$A$2:$C$12,3,0))),2)</f>
        <v>9.52</v>
      </c>
      <c r="F318" s="36"/>
      <c r="G318" s="38">
        <f>COUNTIF(D319:$D$863,365)</f>
        <v>307</v>
      </c>
      <c r="H318" s="38">
        <f>COUNTIF(D319:$D$863,366)</f>
        <v>238</v>
      </c>
      <c r="I318" s="2"/>
    </row>
    <row r="319" spans="1:9" x14ac:dyDescent="0.25">
      <c r="A319" s="36">
        <f>COUNTIF($C$2:C319,"Да")</f>
        <v>3</v>
      </c>
      <c r="B319" s="40">
        <f t="shared" si="9"/>
        <v>45420</v>
      </c>
      <c r="C319" s="37" t="str">
        <f>IF(ISERROR(VLOOKUP(B319,'Aigen19-RZD'!$C$3:$C$12,1,0)),"Нет","Да")</f>
        <v>Нет</v>
      </c>
      <c r="D319" s="38">
        <f t="shared" si="8"/>
        <v>366</v>
      </c>
      <c r="E319" s="39">
        <f>ROUND(('Все выпуски'!$N$3*'Все выпуски'!$N$6/100)/366*(B319-IF(C319="Нет",VLOOKUP(A319,'Aigen19-RZD'!$A$2:$C$12,3,0),VLOOKUP((A319-1),'Aigen19-RZD'!$A$2:$C$12,3,0))),2)</f>
        <v>9.64</v>
      </c>
      <c r="F319" s="36"/>
      <c r="G319" s="38">
        <f>COUNTIF(D320:$D$863,365)</f>
        <v>307</v>
      </c>
      <c r="H319" s="38">
        <f>COUNTIF(D320:$D$863,366)</f>
        <v>237</v>
      </c>
      <c r="I319" s="2"/>
    </row>
    <row r="320" spans="1:9" x14ac:dyDescent="0.25">
      <c r="A320" s="36">
        <f>COUNTIF($C$2:C320,"Да")</f>
        <v>3</v>
      </c>
      <c r="B320" s="40">
        <f t="shared" si="9"/>
        <v>45421</v>
      </c>
      <c r="C320" s="37" t="str">
        <f>IF(ISERROR(VLOOKUP(B320,'Aigen19-RZD'!$C$3:$C$12,1,0)),"Нет","Да")</f>
        <v>Нет</v>
      </c>
      <c r="D320" s="38">
        <f t="shared" si="8"/>
        <v>366</v>
      </c>
      <c r="E320" s="39">
        <f>ROUND(('Все выпуски'!$N$3*'Все выпуски'!$N$6/100)/366*(B320-IF(C320="Нет",VLOOKUP(A320,'Aigen19-RZD'!$A$2:$C$12,3,0),VLOOKUP((A320-1),'Aigen19-RZD'!$A$2:$C$12,3,0))),2)</f>
        <v>9.75</v>
      </c>
      <c r="F320" s="36"/>
      <c r="G320" s="38">
        <f>COUNTIF(D321:$D$863,365)</f>
        <v>307</v>
      </c>
      <c r="H320" s="38">
        <f>COUNTIF(D321:$D$863,366)</f>
        <v>236</v>
      </c>
      <c r="I320" s="2"/>
    </row>
    <row r="321" spans="1:9" x14ac:dyDescent="0.25">
      <c r="A321" s="36">
        <f>COUNTIF($C$2:C321,"Да")</f>
        <v>3</v>
      </c>
      <c r="B321" s="40">
        <f t="shared" si="9"/>
        <v>45422</v>
      </c>
      <c r="C321" s="37" t="str">
        <f>IF(ISERROR(VLOOKUP(B321,'Aigen19-RZD'!$C$3:$C$12,1,0)),"Нет","Да")</f>
        <v>Нет</v>
      </c>
      <c r="D321" s="38">
        <f t="shared" si="8"/>
        <v>366</v>
      </c>
      <c r="E321" s="39">
        <f>ROUND(('Все выпуски'!$N$3*'Все выпуски'!$N$6/100)/366*(B321-IF(C321="Нет",VLOOKUP(A321,'Aigen19-RZD'!$A$2:$C$12,3,0),VLOOKUP((A321-1),'Aigen19-RZD'!$A$2:$C$12,3,0))),2)</f>
        <v>9.8699999999999992</v>
      </c>
      <c r="F321" s="36"/>
      <c r="G321" s="38">
        <f>COUNTIF(D322:$D$863,365)</f>
        <v>307</v>
      </c>
      <c r="H321" s="38">
        <f>COUNTIF(D322:$D$863,366)</f>
        <v>235</v>
      </c>
      <c r="I321" s="2"/>
    </row>
    <row r="322" spans="1:9" x14ac:dyDescent="0.25">
      <c r="A322" s="36">
        <f>COUNTIF($C$2:C322,"Да")</f>
        <v>3</v>
      </c>
      <c r="B322" s="40">
        <f t="shared" si="9"/>
        <v>45423</v>
      </c>
      <c r="C322" s="37" t="str">
        <f>IF(ISERROR(VLOOKUP(B322,'Aigen19-RZD'!$C$3:$C$12,1,0)),"Нет","Да")</f>
        <v>Нет</v>
      </c>
      <c r="D322" s="38">
        <f t="shared" si="8"/>
        <v>366</v>
      </c>
      <c r="E322" s="39">
        <f>ROUND(('Все выпуски'!$N$3*'Все выпуски'!$N$6/100)/366*(B322-IF(C322="Нет",VLOOKUP(A322,'Aigen19-RZD'!$A$2:$C$12,3,0),VLOOKUP((A322-1),'Aigen19-RZD'!$A$2:$C$12,3,0))),2)</f>
        <v>9.98</v>
      </c>
      <c r="F322" s="36"/>
      <c r="G322" s="38">
        <f>COUNTIF(D323:$D$863,365)</f>
        <v>307</v>
      </c>
      <c r="H322" s="38">
        <f>COUNTIF(D323:$D$863,366)</f>
        <v>234</v>
      </c>
      <c r="I322" s="2"/>
    </row>
    <row r="323" spans="1:9" x14ac:dyDescent="0.25">
      <c r="A323" s="36">
        <f>COUNTIF($C$2:C323,"Да")</f>
        <v>3</v>
      </c>
      <c r="B323" s="40">
        <f t="shared" si="9"/>
        <v>45424</v>
      </c>
      <c r="C323" s="37" t="str">
        <f>IF(ISERROR(VLOOKUP(B323,'Aigen19-RZD'!$C$3:$C$12,1,0)),"Нет","Да")</f>
        <v>Нет</v>
      </c>
      <c r="D323" s="38">
        <f t="shared" ref="D323:D386" si="10">IF(MOD(YEAR(B323),4)=0,366,365)</f>
        <v>366</v>
      </c>
      <c r="E323" s="39">
        <f>ROUND(('Все выпуски'!$N$3*'Все выпуски'!$N$6/100)/366*(B323-IF(C323="Нет",VLOOKUP(A323,'Aigen19-RZD'!$A$2:$C$12,3,0),VLOOKUP((A323-1),'Aigen19-RZD'!$A$2:$C$12,3,0))),2)</f>
        <v>10.1</v>
      </c>
      <c r="F323" s="36"/>
      <c r="G323" s="38">
        <f>COUNTIF(D324:$D$863,365)</f>
        <v>307</v>
      </c>
      <c r="H323" s="38">
        <f>COUNTIF(D324:$D$863,366)</f>
        <v>233</v>
      </c>
      <c r="I323" s="2"/>
    </row>
    <row r="324" spans="1:9" x14ac:dyDescent="0.25">
      <c r="A324" s="36">
        <f>COUNTIF($C$2:C324,"Да")</f>
        <v>3</v>
      </c>
      <c r="B324" s="40">
        <f t="shared" ref="B324:B387" si="11">B323+1</f>
        <v>45425</v>
      </c>
      <c r="C324" s="37" t="str">
        <f>IF(ISERROR(VLOOKUP(B324,'Aigen19-RZD'!$C$3:$C$12,1,0)),"Нет","Да")</f>
        <v>Нет</v>
      </c>
      <c r="D324" s="38">
        <f t="shared" si="10"/>
        <v>366</v>
      </c>
      <c r="E324" s="39">
        <f>ROUND(('Все выпуски'!$N$3*'Все выпуски'!$N$6/100)/366*(B324-IF(C324="Нет",VLOOKUP(A324,'Aigen19-RZD'!$A$2:$C$12,3,0),VLOOKUP((A324-1),'Aigen19-RZD'!$A$2:$C$12,3,0))),2)</f>
        <v>10.210000000000001</v>
      </c>
      <c r="F324" s="36"/>
      <c r="G324" s="38">
        <f>COUNTIF(D325:$D$863,365)</f>
        <v>307</v>
      </c>
      <c r="H324" s="38">
        <f>COUNTIF(D325:$D$863,366)</f>
        <v>232</v>
      </c>
      <c r="I324" s="2"/>
    </row>
    <row r="325" spans="1:9" x14ac:dyDescent="0.25">
      <c r="A325" s="36">
        <f>COUNTIF($C$2:C325,"Да")</f>
        <v>4</v>
      </c>
      <c r="B325" s="40">
        <f t="shared" si="11"/>
        <v>45426</v>
      </c>
      <c r="C325" s="37" t="str">
        <f>IF(ISERROR(VLOOKUP(B325,'Aigen19-RZD'!$C$3:$C$12,1,0)),"Нет","Да")</f>
        <v>Да</v>
      </c>
      <c r="D325" s="38">
        <f t="shared" si="10"/>
        <v>366</v>
      </c>
      <c r="E325" s="39">
        <f>ROUND(('Все выпуски'!$N$3*'Все выпуски'!$N$6/100)/366*(B325-IF(C325="Нет",VLOOKUP(A325,'Aigen19-RZD'!$A$2:$C$12,3,0),VLOOKUP((A325-1),'Aigen19-RZD'!$A$2:$C$12,3,0))),2)</f>
        <v>10.33</v>
      </c>
      <c r="F325" s="36"/>
      <c r="G325" s="38">
        <f>COUNTIF(D326:$D$863,365)</f>
        <v>307</v>
      </c>
      <c r="H325" s="38">
        <f>COUNTIF(D326:$D$863,366)</f>
        <v>231</v>
      </c>
      <c r="I325" s="2"/>
    </row>
    <row r="326" spans="1:9" x14ac:dyDescent="0.25">
      <c r="A326" s="36">
        <f>COUNTIF($C$2:C326,"Да")</f>
        <v>4</v>
      </c>
      <c r="B326" s="40">
        <f t="shared" si="11"/>
        <v>45427</v>
      </c>
      <c r="C326" s="37" t="str">
        <f>IF(ISERROR(VLOOKUP(B326,'Aigen19-RZD'!$C$3:$C$12,1,0)),"Нет","Да")</f>
        <v>Нет</v>
      </c>
      <c r="D326" s="38">
        <f t="shared" si="10"/>
        <v>366</v>
      </c>
      <c r="E326" s="39">
        <f>ROUND(('Все выпуски'!$N$3*'Все выпуски'!$N$6/100)/366*(B326-IF(C326="Нет",VLOOKUP(A326,'Aigen19-RZD'!$A$2:$C$12,3,0),VLOOKUP((A326-1),'Aigen19-RZD'!$A$2:$C$12,3,0))),2)</f>
        <v>0.11</v>
      </c>
      <c r="F326" s="36"/>
      <c r="G326" s="38">
        <f>COUNTIF(D327:$D$863,365)</f>
        <v>307</v>
      </c>
      <c r="H326" s="38">
        <f>COUNTIF(D327:$D$863,366)</f>
        <v>230</v>
      </c>
      <c r="I326" s="2"/>
    </row>
    <row r="327" spans="1:9" x14ac:dyDescent="0.25">
      <c r="A327" s="36">
        <f>COUNTIF($C$2:C327,"Да")</f>
        <v>4</v>
      </c>
      <c r="B327" s="40">
        <f t="shared" si="11"/>
        <v>45428</v>
      </c>
      <c r="C327" s="37" t="str">
        <f>IF(ISERROR(VLOOKUP(B327,'Aigen19-RZD'!$C$3:$C$12,1,0)),"Нет","Да")</f>
        <v>Нет</v>
      </c>
      <c r="D327" s="38">
        <f t="shared" si="10"/>
        <v>366</v>
      </c>
      <c r="E327" s="39">
        <f>ROUND(('Все выпуски'!$N$3*'Все выпуски'!$N$6/100)/366*(B327-IF(C327="Нет",VLOOKUP(A327,'Aigen19-RZD'!$A$2:$C$12,3,0),VLOOKUP((A327-1),'Aigen19-RZD'!$A$2:$C$12,3,0))),2)</f>
        <v>0.23</v>
      </c>
      <c r="F327" s="36"/>
      <c r="G327" s="38">
        <f>COUNTIF(D328:$D$863,365)</f>
        <v>307</v>
      </c>
      <c r="H327" s="38">
        <f>COUNTIF(D328:$D$863,366)</f>
        <v>229</v>
      </c>
      <c r="I327" s="2"/>
    </row>
    <row r="328" spans="1:9" x14ac:dyDescent="0.25">
      <c r="A328" s="36">
        <f>COUNTIF($C$2:C328,"Да")</f>
        <v>4</v>
      </c>
      <c r="B328" s="40">
        <f t="shared" si="11"/>
        <v>45429</v>
      </c>
      <c r="C328" s="37" t="str">
        <f>IF(ISERROR(VLOOKUP(B328,'Aigen19-RZD'!$C$3:$C$12,1,0)),"Нет","Да")</f>
        <v>Нет</v>
      </c>
      <c r="D328" s="38">
        <f t="shared" si="10"/>
        <v>366</v>
      </c>
      <c r="E328" s="39">
        <f>ROUND(('Все выпуски'!$N$3*'Все выпуски'!$N$6/100)/366*(B328-IF(C328="Нет",VLOOKUP(A328,'Aigen19-RZD'!$A$2:$C$12,3,0),VLOOKUP((A328-1),'Aigen19-RZD'!$A$2:$C$12,3,0))),2)</f>
        <v>0.34</v>
      </c>
      <c r="F328" s="36"/>
      <c r="G328" s="38">
        <f>COUNTIF(D329:$D$863,365)</f>
        <v>307</v>
      </c>
      <c r="H328" s="38">
        <f>COUNTIF(D329:$D$863,366)</f>
        <v>228</v>
      </c>
      <c r="I328" s="2"/>
    </row>
    <row r="329" spans="1:9" x14ac:dyDescent="0.25">
      <c r="A329" s="36">
        <f>COUNTIF($C$2:C329,"Да")</f>
        <v>4</v>
      </c>
      <c r="B329" s="40">
        <f t="shared" si="11"/>
        <v>45430</v>
      </c>
      <c r="C329" s="37" t="str">
        <f>IF(ISERROR(VLOOKUP(B329,'Aigen19-RZD'!$C$3:$C$12,1,0)),"Нет","Да")</f>
        <v>Нет</v>
      </c>
      <c r="D329" s="38">
        <f t="shared" si="10"/>
        <v>366</v>
      </c>
      <c r="E329" s="39">
        <f>ROUND(('Все выпуски'!$N$3*'Все выпуски'!$N$6/100)/366*(B329-IF(C329="Нет",VLOOKUP(A329,'Aigen19-RZD'!$A$2:$C$12,3,0),VLOOKUP((A329-1),'Aigen19-RZD'!$A$2:$C$12,3,0))),2)</f>
        <v>0.46</v>
      </c>
      <c r="F329" s="36"/>
      <c r="G329" s="38">
        <f>COUNTIF(D330:$D$863,365)</f>
        <v>307</v>
      </c>
      <c r="H329" s="38">
        <f>COUNTIF(D330:$D$863,366)</f>
        <v>227</v>
      </c>
      <c r="I329" s="2"/>
    </row>
    <row r="330" spans="1:9" x14ac:dyDescent="0.25">
      <c r="A330" s="36">
        <f>COUNTIF($C$2:C330,"Да")</f>
        <v>4</v>
      </c>
      <c r="B330" s="40">
        <f t="shared" si="11"/>
        <v>45431</v>
      </c>
      <c r="C330" s="37" t="str">
        <f>IF(ISERROR(VLOOKUP(B330,'Aigen19-RZD'!$C$3:$C$12,1,0)),"Нет","Да")</f>
        <v>Нет</v>
      </c>
      <c r="D330" s="38">
        <f t="shared" si="10"/>
        <v>366</v>
      </c>
      <c r="E330" s="39">
        <f>ROUND(('Все выпуски'!$N$3*'Все выпуски'!$N$6/100)/366*(B330-IF(C330="Нет",VLOOKUP(A330,'Aigen19-RZD'!$A$2:$C$12,3,0),VLOOKUP((A330-1),'Aigen19-RZD'!$A$2:$C$12,3,0))),2)</f>
        <v>0.56999999999999995</v>
      </c>
      <c r="F330" s="36"/>
      <c r="G330" s="38">
        <f>COUNTIF(D331:$D$863,365)</f>
        <v>307</v>
      </c>
      <c r="H330" s="38">
        <f>COUNTIF(D331:$D$863,366)</f>
        <v>226</v>
      </c>
      <c r="I330" s="2"/>
    </row>
    <row r="331" spans="1:9" x14ac:dyDescent="0.25">
      <c r="A331" s="36">
        <f>COUNTIF($C$2:C331,"Да")</f>
        <v>4</v>
      </c>
      <c r="B331" s="40">
        <f t="shared" si="11"/>
        <v>45432</v>
      </c>
      <c r="C331" s="37" t="str">
        <f>IF(ISERROR(VLOOKUP(B331,'Aigen19-RZD'!$C$3:$C$12,1,0)),"Нет","Да")</f>
        <v>Нет</v>
      </c>
      <c r="D331" s="38">
        <f t="shared" si="10"/>
        <v>366</v>
      </c>
      <c r="E331" s="39">
        <f>ROUND(('Все выпуски'!$N$3*'Все выпуски'!$N$6/100)/366*(B331-IF(C331="Нет",VLOOKUP(A331,'Aigen19-RZD'!$A$2:$C$12,3,0),VLOOKUP((A331-1),'Aigen19-RZD'!$A$2:$C$12,3,0))),2)</f>
        <v>0.69</v>
      </c>
      <c r="F331" s="36"/>
      <c r="G331" s="38">
        <f>COUNTIF(D332:$D$863,365)</f>
        <v>307</v>
      </c>
      <c r="H331" s="38">
        <f>COUNTIF(D332:$D$863,366)</f>
        <v>225</v>
      </c>
      <c r="I331" s="2"/>
    </row>
    <row r="332" spans="1:9" x14ac:dyDescent="0.25">
      <c r="A332" s="36">
        <f>COUNTIF($C$2:C332,"Да")</f>
        <v>4</v>
      </c>
      <c r="B332" s="40">
        <f t="shared" si="11"/>
        <v>45433</v>
      </c>
      <c r="C332" s="37" t="str">
        <f>IF(ISERROR(VLOOKUP(B332,'Aigen19-RZD'!$C$3:$C$12,1,0)),"Нет","Да")</f>
        <v>Нет</v>
      </c>
      <c r="D332" s="38">
        <f t="shared" si="10"/>
        <v>366</v>
      </c>
      <c r="E332" s="39">
        <f>ROUND(('Все выпуски'!$N$3*'Все выпуски'!$N$6/100)/366*(B332-IF(C332="Нет",VLOOKUP(A332,'Aigen19-RZD'!$A$2:$C$12,3,0),VLOOKUP((A332-1),'Aigen19-RZD'!$A$2:$C$12,3,0))),2)</f>
        <v>0.8</v>
      </c>
      <c r="F332" s="36"/>
      <c r="G332" s="38">
        <f>COUNTIF(D333:$D$863,365)</f>
        <v>307</v>
      </c>
      <c r="H332" s="38">
        <f>COUNTIF(D333:$D$863,366)</f>
        <v>224</v>
      </c>
      <c r="I332" s="2"/>
    </row>
    <row r="333" spans="1:9" x14ac:dyDescent="0.25">
      <c r="A333" s="36">
        <f>COUNTIF($C$2:C333,"Да")</f>
        <v>4</v>
      </c>
      <c r="B333" s="40">
        <f t="shared" si="11"/>
        <v>45434</v>
      </c>
      <c r="C333" s="37" t="str">
        <f>IF(ISERROR(VLOOKUP(B333,'Aigen19-RZD'!$C$3:$C$12,1,0)),"Нет","Да")</f>
        <v>Нет</v>
      </c>
      <c r="D333" s="38">
        <f t="shared" si="10"/>
        <v>366</v>
      </c>
      <c r="E333" s="39">
        <f>ROUND(('Все выпуски'!$N$3*'Все выпуски'!$N$6/100)/366*(B333-IF(C333="Нет",VLOOKUP(A333,'Aigen19-RZD'!$A$2:$C$12,3,0),VLOOKUP((A333-1),'Aigen19-RZD'!$A$2:$C$12,3,0))),2)</f>
        <v>0.92</v>
      </c>
      <c r="F333" s="36"/>
      <c r="G333" s="38">
        <f>COUNTIF(D334:$D$863,365)</f>
        <v>307</v>
      </c>
      <c r="H333" s="38">
        <f>COUNTIF(D334:$D$863,366)</f>
        <v>223</v>
      </c>
      <c r="I333" s="2"/>
    </row>
    <row r="334" spans="1:9" x14ac:dyDescent="0.25">
      <c r="A334" s="36">
        <f>COUNTIF($C$2:C334,"Да")</f>
        <v>4</v>
      </c>
      <c r="B334" s="40">
        <f t="shared" si="11"/>
        <v>45435</v>
      </c>
      <c r="C334" s="37" t="str">
        <f>IF(ISERROR(VLOOKUP(B334,'Aigen19-RZD'!$C$3:$C$12,1,0)),"Нет","Да")</f>
        <v>Нет</v>
      </c>
      <c r="D334" s="38">
        <f t="shared" si="10"/>
        <v>366</v>
      </c>
      <c r="E334" s="39">
        <f>ROUND(('Все выпуски'!$N$3*'Все выпуски'!$N$6/100)/366*(B334-IF(C334="Нет",VLOOKUP(A334,'Aigen19-RZD'!$A$2:$C$12,3,0),VLOOKUP((A334-1),'Aigen19-RZD'!$A$2:$C$12,3,0))),2)</f>
        <v>1.03</v>
      </c>
      <c r="F334" s="36"/>
      <c r="G334" s="38">
        <f>COUNTIF(D335:$D$863,365)</f>
        <v>307</v>
      </c>
      <c r="H334" s="38">
        <f>COUNTIF(D335:$D$863,366)</f>
        <v>222</v>
      </c>
      <c r="I334" s="2"/>
    </row>
    <row r="335" spans="1:9" x14ac:dyDescent="0.25">
      <c r="A335" s="36">
        <f>COUNTIF($C$2:C335,"Да")</f>
        <v>4</v>
      </c>
      <c r="B335" s="40">
        <f t="shared" si="11"/>
        <v>45436</v>
      </c>
      <c r="C335" s="37" t="str">
        <f>IF(ISERROR(VLOOKUP(B335,'Aigen19-RZD'!$C$3:$C$12,1,0)),"Нет","Да")</f>
        <v>Нет</v>
      </c>
      <c r="D335" s="38">
        <f t="shared" si="10"/>
        <v>366</v>
      </c>
      <c r="E335" s="39">
        <f>ROUND(('Все выпуски'!$N$3*'Все выпуски'!$N$6/100)/366*(B335-IF(C335="Нет",VLOOKUP(A335,'Aigen19-RZD'!$A$2:$C$12,3,0),VLOOKUP((A335-1),'Aigen19-RZD'!$A$2:$C$12,3,0))),2)</f>
        <v>1.1499999999999999</v>
      </c>
      <c r="F335" s="36"/>
      <c r="G335" s="38">
        <f>COUNTIF(D336:$D$863,365)</f>
        <v>307</v>
      </c>
      <c r="H335" s="38">
        <f>COUNTIF(D336:$D$863,366)</f>
        <v>221</v>
      </c>
      <c r="I335" s="2"/>
    </row>
    <row r="336" spans="1:9" x14ac:dyDescent="0.25">
      <c r="A336" s="36">
        <f>COUNTIF($C$2:C336,"Да")</f>
        <v>4</v>
      </c>
      <c r="B336" s="40">
        <f t="shared" si="11"/>
        <v>45437</v>
      </c>
      <c r="C336" s="37" t="str">
        <f>IF(ISERROR(VLOOKUP(B336,'Aigen19-RZD'!$C$3:$C$12,1,0)),"Нет","Да")</f>
        <v>Нет</v>
      </c>
      <c r="D336" s="38">
        <f t="shared" si="10"/>
        <v>366</v>
      </c>
      <c r="E336" s="39">
        <f>ROUND(('Все выпуски'!$N$3*'Все выпуски'!$N$6/100)/366*(B336-IF(C336="Нет",VLOOKUP(A336,'Aigen19-RZD'!$A$2:$C$12,3,0),VLOOKUP((A336-1),'Aigen19-RZD'!$A$2:$C$12,3,0))),2)</f>
        <v>1.26</v>
      </c>
      <c r="F336" s="36"/>
      <c r="G336" s="38">
        <f>COUNTIF(D337:$D$863,365)</f>
        <v>307</v>
      </c>
      <c r="H336" s="38">
        <f>COUNTIF(D337:$D$863,366)</f>
        <v>220</v>
      </c>
      <c r="I336" s="2"/>
    </row>
    <row r="337" spans="1:9" x14ac:dyDescent="0.25">
      <c r="A337" s="36">
        <f>COUNTIF($C$2:C337,"Да")</f>
        <v>4</v>
      </c>
      <c r="B337" s="40">
        <f t="shared" si="11"/>
        <v>45438</v>
      </c>
      <c r="C337" s="37" t="str">
        <f>IF(ISERROR(VLOOKUP(B337,'Aigen19-RZD'!$C$3:$C$12,1,0)),"Нет","Да")</f>
        <v>Нет</v>
      </c>
      <c r="D337" s="38">
        <f t="shared" si="10"/>
        <v>366</v>
      </c>
      <c r="E337" s="39">
        <f>ROUND(('Все выпуски'!$N$3*'Все выпуски'!$N$6/100)/366*(B337-IF(C337="Нет",VLOOKUP(A337,'Aigen19-RZD'!$A$2:$C$12,3,0),VLOOKUP((A337-1),'Aigen19-RZD'!$A$2:$C$12,3,0))),2)</f>
        <v>1.38</v>
      </c>
      <c r="F337" s="36"/>
      <c r="G337" s="38">
        <f>COUNTIF(D338:$D$863,365)</f>
        <v>307</v>
      </c>
      <c r="H337" s="38">
        <f>COUNTIF(D338:$D$863,366)</f>
        <v>219</v>
      </c>
      <c r="I337" s="2"/>
    </row>
    <row r="338" spans="1:9" x14ac:dyDescent="0.25">
      <c r="A338" s="36">
        <f>COUNTIF($C$2:C338,"Да")</f>
        <v>4</v>
      </c>
      <c r="B338" s="40">
        <f t="shared" si="11"/>
        <v>45439</v>
      </c>
      <c r="C338" s="37" t="str">
        <f>IF(ISERROR(VLOOKUP(B338,'Aigen19-RZD'!$C$3:$C$12,1,0)),"Нет","Да")</f>
        <v>Нет</v>
      </c>
      <c r="D338" s="38">
        <f t="shared" si="10"/>
        <v>366</v>
      </c>
      <c r="E338" s="39">
        <f>ROUND(('Все выпуски'!$N$3*'Все выпуски'!$N$6/100)/366*(B338-IF(C338="Нет",VLOOKUP(A338,'Aigen19-RZD'!$A$2:$C$12,3,0),VLOOKUP((A338-1),'Aigen19-RZD'!$A$2:$C$12,3,0))),2)</f>
        <v>1.49</v>
      </c>
      <c r="F338" s="36"/>
      <c r="G338" s="38">
        <f>COUNTIF(D339:$D$863,365)</f>
        <v>307</v>
      </c>
      <c r="H338" s="38">
        <f>COUNTIF(D339:$D$863,366)</f>
        <v>218</v>
      </c>
      <c r="I338" s="2"/>
    </row>
    <row r="339" spans="1:9" x14ac:dyDescent="0.25">
      <c r="A339" s="36">
        <f>COUNTIF($C$2:C339,"Да")</f>
        <v>4</v>
      </c>
      <c r="B339" s="40">
        <f t="shared" si="11"/>
        <v>45440</v>
      </c>
      <c r="C339" s="37" t="str">
        <f>IF(ISERROR(VLOOKUP(B339,'Aigen19-RZD'!$C$3:$C$12,1,0)),"Нет","Да")</f>
        <v>Нет</v>
      </c>
      <c r="D339" s="38">
        <f t="shared" si="10"/>
        <v>366</v>
      </c>
      <c r="E339" s="39">
        <f>ROUND(('Все выпуски'!$N$3*'Все выпуски'!$N$6/100)/366*(B339-IF(C339="Нет",VLOOKUP(A339,'Aigen19-RZD'!$A$2:$C$12,3,0),VLOOKUP((A339-1),'Aigen19-RZD'!$A$2:$C$12,3,0))),2)</f>
        <v>1.61</v>
      </c>
      <c r="F339" s="36"/>
      <c r="G339" s="38">
        <f>COUNTIF(D340:$D$863,365)</f>
        <v>307</v>
      </c>
      <c r="H339" s="38">
        <f>COUNTIF(D340:$D$863,366)</f>
        <v>217</v>
      </c>
      <c r="I339" s="2"/>
    </row>
    <row r="340" spans="1:9" x14ac:dyDescent="0.25">
      <c r="A340" s="36">
        <f>COUNTIF($C$2:C340,"Да")</f>
        <v>4</v>
      </c>
      <c r="B340" s="40">
        <f t="shared" si="11"/>
        <v>45441</v>
      </c>
      <c r="C340" s="37" t="str">
        <f>IF(ISERROR(VLOOKUP(B340,'Aigen19-RZD'!$C$3:$C$12,1,0)),"Нет","Да")</f>
        <v>Нет</v>
      </c>
      <c r="D340" s="38">
        <f t="shared" si="10"/>
        <v>366</v>
      </c>
      <c r="E340" s="39">
        <f>ROUND(('Все выпуски'!$N$3*'Все выпуски'!$N$6/100)/366*(B340-IF(C340="Нет",VLOOKUP(A340,'Aigen19-RZD'!$A$2:$C$12,3,0),VLOOKUP((A340-1),'Aigen19-RZD'!$A$2:$C$12,3,0))),2)</f>
        <v>1.72</v>
      </c>
      <c r="F340" s="36"/>
      <c r="G340" s="38">
        <f>COUNTIF(D341:$D$863,365)</f>
        <v>307</v>
      </c>
      <c r="H340" s="38">
        <f>COUNTIF(D341:$D$863,366)</f>
        <v>216</v>
      </c>
      <c r="I340" s="2"/>
    </row>
    <row r="341" spans="1:9" x14ac:dyDescent="0.25">
      <c r="A341" s="36">
        <f>COUNTIF($C$2:C341,"Да")</f>
        <v>4</v>
      </c>
      <c r="B341" s="40">
        <f t="shared" si="11"/>
        <v>45442</v>
      </c>
      <c r="C341" s="37" t="str">
        <f>IF(ISERROR(VLOOKUP(B341,'Aigen19-RZD'!$C$3:$C$12,1,0)),"Нет","Да")</f>
        <v>Нет</v>
      </c>
      <c r="D341" s="38">
        <f t="shared" si="10"/>
        <v>366</v>
      </c>
      <c r="E341" s="39">
        <f>ROUND(('Все выпуски'!$N$3*'Все выпуски'!$N$6/100)/366*(B341-IF(C341="Нет",VLOOKUP(A341,'Aigen19-RZD'!$A$2:$C$12,3,0),VLOOKUP((A341-1),'Aigen19-RZD'!$A$2:$C$12,3,0))),2)</f>
        <v>1.84</v>
      </c>
      <c r="F341" s="36"/>
      <c r="G341" s="38">
        <f>COUNTIF(D342:$D$863,365)</f>
        <v>307</v>
      </c>
      <c r="H341" s="38">
        <f>COUNTIF(D342:$D$863,366)</f>
        <v>215</v>
      </c>
      <c r="I341" s="2"/>
    </row>
    <row r="342" spans="1:9" x14ac:dyDescent="0.25">
      <c r="A342" s="36">
        <f>COUNTIF($C$2:C342,"Да")</f>
        <v>4</v>
      </c>
      <c r="B342" s="40">
        <f t="shared" si="11"/>
        <v>45443</v>
      </c>
      <c r="C342" s="37" t="str">
        <f>IF(ISERROR(VLOOKUP(B342,'Aigen19-RZD'!$C$3:$C$12,1,0)),"Нет","Да")</f>
        <v>Нет</v>
      </c>
      <c r="D342" s="38">
        <f t="shared" si="10"/>
        <v>366</v>
      </c>
      <c r="E342" s="39">
        <f>ROUND(('Все выпуски'!$N$3*'Все выпуски'!$N$6/100)/366*(B342-IF(C342="Нет",VLOOKUP(A342,'Aigen19-RZD'!$A$2:$C$12,3,0),VLOOKUP((A342-1),'Aigen19-RZD'!$A$2:$C$12,3,0))),2)</f>
        <v>1.95</v>
      </c>
      <c r="F342" s="36"/>
      <c r="G342" s="38">
        <f>COUNTIF(D343:$D$863,365)</f>
        <v>307</v>
      </c>
      <c r="H342" s="38">
        <f>COUNTIF(D343:$D$863,366)</f>
        <v>214</v>
      </c>
      <c r="I342" s="2"/>
    </row>
    <row r="343" spans="1:9" x14ac:dyDescent="0.25">
      <c r="A343" s="36">
        <f>COUNTIF($C$2:C343,"Да")</f>
        <v>4</v>
      </c>
      <c r="B343" s="40">
        <f t="shared" si="11"/>
        <v>45444</v>
      </c>
      <c r="C343" s="37" t="str">
        <f>IF(ISERROR(VLOOKUP(B343,'Aigen19-RZD'!$C$3:$C$12,1,0)),"Нет","Да")</f>
        <v>Нет</v>
      </c>
      <c r="D343" s="38">
        <f t="shared" si="10"/>
        <v>366</v>
      </c>
      <c r="E343" s="39">
        <f>ROUND(('Все выпуски'!$N$3*'Все выпуски'!$N$6/100)/366*(B343-IF(C343="Нет",VLOOKUP(A343,'Aigen19-RZD'!$A$2:$C$12,3,0),VLOOKUP((A343-1),'Aigen19-RZD'!$A$2:$C$12,3,0))),2)</f>
        <v>2.0699999999999998</v>
      </c>
      <c r="F343" s="36"/>
      <c r="G343" s="38">
        <f>COUNTIF(D344:$D$863,365)</f>
        <v>307</v>
      </c>
      <c r="H343" s="38">
        <f>COUNTIF(D344:$D$863,366)</f>
        <v>213</v>
      </c>
      <c r="I343" s="2"/>
    </row>
    <row r="344" spans="1:9" x14ac:dyDescent="0.25">
      <c r="A344" s="36">
        <f>COUNTIF($C$2:C344,"Да")</f>
        <v>4</v>
      </c>
      <c r="B344" s="40">
        <f t="shared" si="11"/>
        <v>45445</v>
      </c>
      <c r="C344" s="37" t="str">
        <f>IF(ISERROR(VLOOKUP(B344,'Aigen19-RZD'!$C$3:$C$12,1,0)),"Нет","Да")</f>
        <v>Нет</v>
      </c>
      <c r="D344" s="38">
        <f t="shared" si="10"/>
        <v>366</v>
      </c>
      <c r="E344" s="39">
        <f>ROUND(('Все выпуски'!$N$3*'Все выпуски'!$N$6/100)/366*(B344-IF(C344="Нет",VLOOKUP(A344,'Aigen19-RZD'!$A$2:$C$12,3,0),VLOOKUP((A344-1),'Aigen19-RZD'!$A$2:$C$12,3,0))),2)</f>
        <v>2.1800000000000002</v>
      </c>
      <c r="F344" s="36"/>
      <c r="G344" s="38">
        <f>COUNTIF(D345:$D$863,365)</f>
        <v>307</v>
      </c>
      <c r="H344" s="38">
        <f>COUNTIF(D345:$D$863,366)</f>
        <v>212</v>
      </c>
      <c r="I344" s="2"/>
    </row>
    <row r="345" spans="1:9" x14ac:dyDescent="0.25">
      <c r="A345" s="36">
        <f>COUNTIF($C$2:C345,"Да")</f>
        <v>4</v>
      </c>
      <c r="B345" s="40">
        <f t="shared" si="11"/>
        <v>45446</v>
      </c>
      <c r="C345" s="37" t="str">
        <f>IF(ISERROR(VLOOKUP(B345,'Aigen19-RZD'!$C$3:$C$12,1,0)),"Нет","Да")</f>
        <v>Нет</v>
      </c>
      <c r="D345" s="38">
        <f t="shared" si="10"/>
        <v>366</v>
      </c>
      <c r="E345" s="39">
        <f>ROUND(('Все выпуски'!$N$3*'Все выпуски'!$N$6/100)/366*(B345-IF(C345="Нет",VLOOKUP(A345,'Aigen19-RZD'!$A$2:$C$12,3,0),VLOOKUP((A345-1),'Aigen19-RZD'!$A$2:$C$12,3,0))),2)</f>
        <v>2.2999999999999998</v>
      </c>
      <c r="F345" s="36"/>
      <c r="G345" s="38">
        <f>COUNTIF(D346:$D$863,365)</f>
        <v>307</v>
      </c>
      <c r="H345" s="38">
        <f>COUNTIF(D346:$D$863,366)</f>
        <v>211</v>
      </c>
      <c r="I345" s="2"/>
    </row>
    <row r="346" spans="1:9" x14ac:dyDescent="0.25">
      <c r="A346" s="36">
        <f>COUNTIF($C$2:C346,"Да")</f>
        <v>4</v>
      </c>
      <c r="B346" s="40">
        <f t="shared" si="11"/>
        <v>45447</v>
      </c>
      <c r="C346" s="37" t="str">
        <f>IF(ISERROR(VLOOKUP(B346,'Aigen19-RZD'!$C$3:$C$12,1,0)),"Нет","Да")</f>
        <v>Нет</v>
      </c>
      <c r="D346" s="38">
        <f t="shared" si="10"/>
        <v>366</v>
      </c>
      <c r="E346" s="39">
        <f>ROUND(('Все выпуски'!$N$3*'Все выпуски'!$N$6/100)/366*(B346-IF(C346="Нет",VLOOKUP(A346,'Aigen19-RZD'!$A$2:$C$12,3,0),VLOOKUP((A346-1),'Aigen19-RZD'!$A$2:$C$12,3,0))),2)</f>
        <v>2.41</v>
      </c>
      <c r="F346" s="36"/>
      <c r="G346" s="38">
        <f>COUNTIF(D347:$D$863,365)</f>
        <v>307</v>
      </c>
      <c r="H346" s="38">
        <f>COUNTIF(D347:$D$863,366)</f>
        <v>210</v>
      </c>
      <c r="I346" s="2"/>
    </row>
    <row r="347" spans="1:9" x14ac:dyDescent="0.25">
      <c r="A347" s="36">
        <f>COUNTIF($C$2:C347,"Да")</f>
        <v>4</v>
      </c>
      <c r="B347" s="40">
        <f t="shared" si="11"/>
        <v>45448</v>
      </c>
      <c r="C347" s="37" t="str">
        <f>IF(ISERROR(VLOOKUP(B347,'Aigen19-RZD'!$C$3:$C$12,1,0)),"Нет","Да")</f>
        <v>Нет</v>
      </c>
      <c r="D347" s="38">
        <f t="shared" si="10"/>
        <v>366</v>
      </c>
      <c r="E347" s="39">
        <f>ROUND(('Все выпуски'!$N$3*'Все выпуски'!$N$6/100)/366*(B347-IF(C347="Нет",VLOOKUP(A347,'Aigen19-RZD'!$A$2:$C$12,3,0),VLOOKUP((A347-1),'Aigen19-RZD'!$A$2:$C$12,3,0))),2)</f>
        <v>2.52</v>
      </c>
      <c r="F347" s="36"/>
      <c r="G347" s="38">
        <f>COUNTIF(D348:$D$863,365)</f>
        <v>307</v>
      </c>
      <c r="H347" s="38">
        <f>COUNTIF(D348:$D$863,366)</f>
        <v>209</v>
      </c>
      <c r="I347" s="2"/>
    </row>
    <row r="348" spans="1:9" x14ac:dyDescent="0.25">
      <c r="A348" s="36">
        <f>COUNTIF($C$2:C348,"Да")</f>
        <v>4</v>
      </c>
      <c r="B348" s="40">
        <f t="shared" si="11"/>
        <v>45449</v>
      </c>
      <c r="C348" s="37" t="str">
        <f>IF(ISERROR(VLOOKUP(B348,'Aigen19-RZD'!$C$3:$C$12,1,0)),"Нет","Да")</f>
        <v>Нет</v>
      </c>
      <c r="D348" s="38">
        <f t="shared" si="10"/>
        <v>366</v>
      </c>
      <c r="E348" s="39">
        <f>ROUND(('Все выпуски'!$N$3*'Все выпуски'!$N$6/100)/366*(B348-IF(C348="Нет",VLOOKUP(A348,'Aigen19-RZD'!$A$2:$C$12,3,0),VLOOKUP((A348-1),'Aigen19-RZD'!$A$2:$C$12,3,0))),2)</f>
        <v>2.64</v>
      </c>
      <c r="F348" s="36"/>
      <c r="G348" s="38">
        <f>COUNTIF(D349:$D$863,365)</f>
        <v>307</v>
      </c>
      <c r="H348" s="38">
        <f>COUNTIF(D349:$D$863,366)</f>
        <v>208</v>
      </c>
      <c r="I348" s="2"/>
    </row>
    <row r="349" spans="1:9" x14ac:dyDescent="0.25">
      <c r="A349" s="36">
        <f>COUNTIF($C$2:C349,"Да")</f>
        <v>4</v>
      </c>
      <c r="B349" s="40">
        <f t="shared" si="11"/>
        <v>45450</v>
      </c>
      <c r="C349" s="37" t="str">
        <f>IF(ISERROR(VLOOKUP(B349,'Aigen19-RZD'!$C$3:$C$12,1,0)),"Нет","Да")</f>
        <v>Нет</v>
      </c>
      <c r="D349" s="38">
        <f t="shared" si="10"/>
        <v>366</v>
      </c>
      <c r="E349" s="39">
        <f>ROUND(('Все выпуски'!$N$3*'Все выпуски'!$N$6/100)/366*(B349-IF(C349="Нет",VLOOKUP(A349,'Aigen19-RZD'!$A$2:$C$12,3,0),VLOOKUP((A349-1),'Aigen19-RZD'!$A$2:$C$12,3,0))),2)</f>
        <v>2.75</v>
      </c>
      <c r="F349" s="36"/>
      <c r="G349" s="38">
        <f>COUNTIF(D350:$D$863,365)</f>
        <v>307</v>
      </c>
      <c r="H349" s="38">
        <f>COUNTIF(D350:$D$863,366)</f>
        <v>207</v>
      </c>
      <c r="I349" s="2"/>
    </row>
    <row r="350" spans="1:9" x14ac:dyDescent="0.25">
      <c r="A350" s="36">
        <f>COUNTIF($C$2:C350,"Да")</f>
        <v>4</v>
      </c>
      <c r="B350" s="40">
        <f t="shared" si="11"/>
        <v>45451</v>
      </c>
      <c r="C350" s="37" t="str">
        <f>IF(ISERROR(VLOOKUP(B350,'Aigen19-RZD'!$C$3:$C$12,1,0)),"Нет","Да")</f>
        <v>Нет</v>
      </c>
      <c r="D350" s="38">
        <f t="shared" si="10"/>
        <v>366</v>
      </c>
      <c r="E350" s="39">
        <f>ROUND(('Все выпуски'!$N$3*'Все выпуски'!$N$6/100)/366*(B350-IF(C350="Нет",VLOOKUP(A350,'Aigen19-RZD'!$A$2:$C$12,3,0),VLOOKUP((A350-1),'Aigen19-RZD'!$A$2:$C$12,3,0))),2)</f>
        <v>2.87</v>
      </c>
      <c r="F350" s="36"/>
      <c r="G350" s="38">
        <f>COUNTIF(D351:$D$863,365)</f>
        <v>307</v>
      </c>
      <c r="H350" s="38">
        <f>COUNTIF(D351:$D$863,366)</f>
        <v>206</v>
      </c>
      <c r="I350" s="2"/>
    </row>
    <row r="351" spans="1:9" x14ac:dyDescent="0.25">
      <c r="A351" s="36">
        <f>COUNTIF($C$2:C351,"Да")</f>
        <v>4</v>
      </c>
      <c r="B351" s="40">
        <f t="shared" si="11"/>
        <v>45452</v>
      </c>
      <c r="C351" s="37" t="str">
        <f>IF(ISERROR(VLOOKUP(B351,'Aigen19-RZD'!$C$3:$C$12,1,0)),"Нет","Да")</f>
        <v>Нет</v>
      </c>
      <c r="D351" s="38">
        <f t="shared" si="10"/>
        <v>366</v>
      </c>
      <c r="E351" s="39">
        <f>ROUND(('Все выпуски'!$N$3*'Все выпуски'!$N$6/100)/366*(B351-IF(C351="Нет",VLOOKUP(A351,'Aigen19-RZD'!$A$2:$C$12,3,0),VLOOKUP((A351-1),'Aigen19-RZD'!$A$2:$C$12,3,0))),2)</f>
        <v>2.98</v>
      </c>
      <c r="F351" s="36"/>
      <c r="G351" s="38">
        <f>COUNTIF(D352:$D$863,365)</f>
        <v>307</v>
      </c>
      <c r="H351" s="38">
        <f>COUNTIF(D352:$D$863,366)</f>
        <v>205</v>
      </c>
      <c r="I351" s="2"/>
    </row>
    <row r="352" spans="1:9" x14ac:dyDescent="0.25">
      <c r="A352" s="36">
        <f>COUNTIF($C$2:C352,"Да")</f>
        <v>4</v>
      </c>
      <c r="B352" s="40">
        <f t="shared" si="11"/>
        <v>45453</v>
      </c>
      <c r="C352" s="37" t="str">
        <f>IF(ISERROR(VLOOKUP(B352,'Aigen19-RZD'!$C$3:$C$12,1,0)),"Нет","Да")</f>
        <v>Нет</v>
      </c>
      <c r="D352" s="38">
        <f t="shared" si="10"/>
        <v>366</v>
      </c>
      <c r="E352" s="39">
        <f>ROUND(('Все выпуски'!$N$3*'Все выпуски'!$N$6/100)/366*(B352-IF(C352="Нет",VLOOKUP(A352,'Aigen19-RZD'!$A$2:$C$12,3,0),VLOOKUP((A352-1),'Aigen19-RZD'!$A$2:$C$12,3,0))),2)</f>
        <v>3.1</v>
      </c>
      <c r="F352" s="36"/>
      <c r="G352" s="38">
        <f>COUNTIF(D353:$D$863,365)</f>
        <v>307</v>
      </c>
      <c r="H352" s="38">
        <f>COUNTIF(D353:$D$863,366)</f>
        <v>204</v>
      </c>
      <c r="I352" s="2"/>
    </row>
    <row r="353" spans="1:9" x14ac:dyDescent="0.25">
      <c r="A353" s="36">
        <f>COUNTIF($C$2:C353,"Да")</f>
        <v>4</v>
      </c>
      <c r="B353" s="40">
        <f t="shared" si="11"/>
        <v>45454</v>
      </c>
      <c r="C353" s="37" t="str">
        <f>IF(ISERROR(VLOOKUP(B353,'Aigen19-RZD'!$C$3:$C$12,1,0)),"Нет","Да")</f>
        <v>Нет</v>
      </c>
      <c r="D353" s="38">
        <f t="shared" si="10"/>
        <v>366</v>
      </c>
      <c r="E353" s="39">
        <f>ROUND(('Все выпуски'!$N$3*'Все выпуски'!$N$6/100)/366*(B353-IF(C353="Нет",VLOOKUP(A353,'Aigen19-RZD'!$A$2:$C$12,3,0),VLOOKUP((A353-1),'Aigen19-RZD'!$A$2:$C$12,3,0))),2)</f>
        <v>3.21</v>
      </c>
      <c r="F353" s="36"/>
      <c r="G353" s="38">
        <f>COUNTIF(D354:$D$863,365)</f>
        <v>307</v>
      </c>
      <c r="H353" s="38">
        <f>COUNTIF(D354:$D$863,366)</f>
        <v>203</v>
      </c>
      <c r="I353" s="2"/>
    </row>
    <row r="354" spans="1:9" x14ac:dyDescent="0.25">
      <c r="A354" s="36">
        <f>COUNTIF($C$2:C354,"Да")</f>
        <v>4</v>
      </c>
      <c r="B354" s="40">
        <f t="shared" si="11"/>
        <v>45455</v>
      </c>
      <c r="C354" s="37" t="str">
        <f>IF(ISERROR(VLOOKUP(B354,'Aigen19-RZD'!$C$3:$C$12,1,0)),"Нет","Да")</f>
        <v>Нет</v>
      </c>
      <c r="D354" s="38">
        <f t="shared" si="10"/>
        <v>366</v>
      </c>
      <c r="E354" s="39">
        <f>ROUND(('Все выпуски'!$N$3*'Все выпуски'!$N$6/100)/366*(B354-IF(C354="Нет",VLOOKUP(A354,'Aigen19-RZD'!$A$2:$C$12,3,0),VLOOKUP((A354-1),'Aigen19-RZD'!$A$2:$C$12,3,0))),2)</f>
        <v>3.33</v>
      </c>
      <c r="F354" s="36"/>
      <c r="G354" s="38">
        <f>COUNTIF(D355:$D$863,365)</f>
        <v>307</v>
      </c>
      <c r="H354" s="38">
        <f>COUNTIF(D355:$D$863,366)</f>
        <v>202</v>
      </c>
      <c r="I354" s="2"/>
    </row>
    <row r="355" spans="1:9" x14ac:dyDescent="0.25">
      <c r="A355" s="36">
        <f>COUNTIF($C$2:C355,"Да")</f>
        <v>4</v>
      </c>
      <c r="B355" s="40">
        <f t="shared" si="11"/>
        <v>45456</v>
      </c>
      <c r="C355" s="37" t="str">
        <f>IF(ISERROR(VLOOKUP(B355,'Aigen19-RZD'!$C$3:$C$12,1,0)),"Нет","Да")</f>
        <v>Нет</v>
      </c>
      <c r="D355" s="38">
        <f t="shared" si="10"/>
        <v>366</v>
      </c>
      <c r="E355" s="39">
        <f>ROUND(('Все выпуски'!$N$3*'Все выпуски'!$N$6/100)/366*(B355-IF(C355="Нет",VLOOKUP(A355,'Aigen19-RZD'!$A$2:$C$12,3,0),VLOOKUP((A355-1),'Aigen19-RZD'!$A$2:$C$12,3,0))),2)</f>
        <v>3.44</v>
      </c>
      <c r="F355" s="36"/>
      <c r="G355" s="38">
        <f>COUNTIF(D356:$D$863,365)</f>
        <v>307</v>
      </c>
      <c r="H355" s="38">
        <f>COUNTIF(D356:$D$863,366)</f>
        <v>201</v>
      </c>
      <c r="I355" s="2"/>
    </row>
    <row r="356" spans="1:9" x14ac:dyDescent="0.25">
      <c r="A356" s="36">
        <f>COUNTIF($C$2:C356,"Да")</f>
        <v>4</v>
      </c>
      <c r="B356" s="40">
        <f t="shared" si="11"/>
        <v>45457</v>
      </c>
      <c r="C356" s="37" t="str">
        <f>IF(ISERROR(VLOOKUP(B356,'Aigen19-RZD'!$C$3:$C$12,1,0)),"Нет","Да")</f>
        <v>Нет</v>
      </c>
      <c r="D356" s="38">
        <f t="shared" si="10"/>
        <v>366</v>
      </c>
      <c r="E356" s="39">
        <f>ROUND(('Все выпуски'!$N$3*'Все выпуски'!$N$6/100)/366*(B356-IF(C356="Нет",VLOOKUP(A356,'Aigen19-RZD'!$A$2:$C$12,3,0),VLOOKUP((A356-1),'Aigen19-RZD'!$A$2:$C$12,3,0))),2)</f>
        <v>3.56</v>
      </c>
      <c r="F356" s="36"/>
      <c r="G356" s="38">
        <f>COUNTIF(D357:$D$863,365)</f>
        <v>307</v>
      </c>
      <c r="H356" s="38">
        <f>COUNTIF(D357:$D$863,366)</f>
        <v>200</v>
      </c>
      <c r="I356" s="2"/>
    </row>
    <row r="357" spans="1:9" x14ac:dyDescent="0.25">
      <c r="A357" s="36">
        <f>COUNTIF($C$2:C357,"Да")</f>
        <v>4</v>
      </c>
      <c r="B357" s="40">
        <f t="shared" si="11"/>
        <v>45458</v>
      </c>
      <c r="C357" s="37" t="str">
        <f>IF(ISERROR(VLOOKUP(B357,'Aigen19-RZD'!$C$3:$C$12,1,0)),"Нет","Да")</f>
        <v>Нет</v>
      </c>
      <c r="D357" s="38">
        <f t="shared" si="10"/>
        <v>366</v>
      </c>
      <c r="E357" s="39">
        <f>ROUND(('Все выпуски'!$N$3*'Все выпуски'!$N$6/100)/366*(B357-IF(C357="Нет",VLOOKUP(A357,'Aigen19-RZD'!$A$2:$C$12,3,0),VLOOKUP((A357-1),'Aigen19-RZD'!$A$2:$C$12,3,0))),2)</f>
        <v>3.67</v>
      </c>
      <c r="F357" s="36"/>
      <c r="G357" s="38">
        <f>COUNTIF(D358:$D$863,365)</f>
        <v>307</v>
      </c>
      <c r="H357" s="38">
        <f>COUNTIF(D358:$D$863,366)</f>
        <v>199</v>
      </c>
      <c r="I357" s="2"/>
    </row>
    <row r="358" spans="1:9" x14ac:dyDescent="0.25">
      <c r="A358" s="36">
        <f>COUNTIF($C$2:C358,"Да")</f>
        <v>4</v>
      </c>
      <c r="B358" s="40">
        <f t="shared" si="11"/>
        <v>45459</v>
      </c>
      <c r="C358" s="37" t="str">
        <f>IF(ISERROR(VLOOKUP(B358,'Aigen19-RZD'!$C$3:$C$12,1,0)),"Нет","Да")</f>
        <v>Нет</v>
      </c>
      <c r="D358" s="38">
        <f t="shared" si="10"/>
        <v>366</v>
      </c>
      <c r="E358" s="39">
        <f>ROUND(('Все выпуски'!$N$3*'Все выпуски'!$N$6/100)/366*(B358-IF(C358="Нет",VLOOKUP(A358,'Aigen19-RZD'!$A$2:$C$12,3,0),VLOOKUP((A358-1),'Aigen19-RZD'!$A$2:$C$12,3,0))),2)</f>
        <v>3.79</v>
      </c>
      <c r="F358" s="36"/>
      <c r="G358" s="38">
        <f>COUNTIF(D359:$D$863,365)</f>
        <v>307</v>
      </c>
      <c r="H358" s="38">
        <f>COUNTIF(D359:$D$863,366)</f>
        <v>198</v>
      </c>
      <c r="I358" s="2"/>
    </row>
    <row r="359" spans="1:9" x14ac:dyDescent="0.25">
      <c r="A359" s="36">
        <f>COUNTIF($C$2:C359,"Да")</f>
        <v>4</v>
      </c>
      <c r="B359" s="40">
        <f t="shared" si="11"/>
        <v>45460</v>
      </c>
      <c r="C359" s="37" t="str">
        <f>IF(ISERROR(VLOOKUP(B359,'Aigen19-RZD'!$C$3:$C$12,1,0)),"Нет","Да")</f>
        <v>Нет</v>
      </c>
      <c r="D359" s="38">
        <f t="shared" si="10"/>
        <v>366</v>
      </c>
      <c r="E359" s="39">
        <f>ROUND(('Все выпуски'!$N$3*'Все выпуски'!$N$6/100)/366*(B359-IF(C359="Нет",VLOOKUP(A359,'Aigen19-RZD'!$A$2:$C$12,3,0),VLOOKUP((A359-1),'Aigen19-RZD'!$A$2:$C$12,3,0))),2)</f>
        <v>3.9</v>
      </c>
      <c r="F359" s="36"/>
      <c r="G359" s="38">
        <f>COUNTIF(D360:$D$863,365)</f>
        <v>307</v>
      </c>
      <c r="H359" s="38">
        <f>COUNTIF(D360:$D$863,366)</f>
        <v>197</v>
      </c>
      <c r="I359" s="2"/>
    </row>
    <row r="360" spans="1:9" x14ac:dyDescent="0.25">
      <c r="A360" s="36">
        <f>COUNTIF($C$2:C360,"Да")</f>
        <v>4</v>
      </c>
      <c r="B360" s="40">
        <f t="shared" si="11"/>
        <v>45461</v>
      </c>
      <c r="C360" s="37" t="str">
        <f>IF(ISERROR(VLOOKUP(B360,'Aigen19-RZD'!$C$3:$C$12,1,0)),"Нет","Да")</f>
        <v>Нет</v>
      </c>
      <c r="D360" s="38">
        <f t="shared" si="10"/>
        <v>366</v>
      </c>
      <c r="E360" s="39">
        <f>ROUND(('Все выпуски'!$N$3*'Все выпуски'!$N$6/100)/366*(B360-IF(C360="Нет",VLOOKUP(A360,'Aigen19-RZD'!$A$2:$C$12,3,0),VLOOKUP((A360-1),'Aigen19-RZD'!$A$2:$C$12,3,0))),2)</f>
        <v>4.0199999999999996</v>
      </c>
      <c r="F360" s="36"/>
      <c r="G360" s="38">
        <f>COUNTIF(D361:$D$863,365)</f>
        <v>307</v>
      </c>
      <c r="H360" s="38">
        <f>COUNTIF(D361:$D$863,366)</f>
        <v>196</v>
      </c>
      <c r="I360" s="2"/>
    </row>
    <row r="361" spans="1:9" x14ac:dyDescent="0.25">
      <c r="A361" s="36">
        <f>COUNTIF($C$2:C361,"Да")</f>
        <v>4</v>
      </c>
      <c r="B361" s="40">
        <f t="shared" si="11"/>
        <v>45462</v>
      </c>
      <c r="C361" s="37" t="str">
        <f>IF(ISERROR(VLOOKUP(B361,'Aigen19-RZD'!$C$3:$C$12,1,0)),"Нет","Да")</f>
        <v>Нет</v>
      </c>
      <c r="D361" s="38">
        <f t="shared" si="10"/>
        <v>366</v>
      </c>
      <c r="E361" s="39">
        <f>ROUND(('Все выпуски'!$N$3*'Все выпуски'!$N$6/100)/366*(B361-IF(C361="Нет",VLOOKUP(A361,'Aigen19-RZD'!$A$2:$C$12,3,0),VLOOKUP((A361-1),'Aigen19-RZD'!$A$2:$C$12,3,0))),2)</f>
        <v>4.13</v>
      </c>
      <c r="F361" s="36"/>
      <c r="G361" s="38">
        <f>COUNTIF(D362:$D$863,365)</f>
        <v>307</v>
      </c>
      <c r="H361" s="38">
        <f>COUNTIF(D362:$D$863,366)</f>
        <v>195</v>
      </c>
      <c r="I361" s="2"/>
    </row>
    <row r="362" spans="1:9" x14ac:dyDescent="0.25">
      <c r="A362" s="36">
        <f>COUNTIF($C$2:C362,"Да")</f>
        <v>4</v>
      </c>
      <c r="B362" s="40">
        <f t="shared" si="11"/>
        <v>45463</v>
      </c>
      <c r="C362" s="37" t="str">
        <f>IF(ISERROR(VLOOKUP(B362,'Aigen19-RZD'!$C$3:$C$12,1,0)),"Нет","Да")</f>
        <v>Нет</v>
      </c>
      <c r="D362" s="38">
        <f t="shared" si="10"/>
        <v>366</v>
      </c>
      <c r="E362" s="39">
        <f>ROUND(('Все выпуски'!$N$3*'Все выпуски'!$N$6/100)/366*(B362-IF(C362="Нет",VLOOKUP(A362,'Aigen19-RZD'!$A$2:$C$12,3,0),VLOOKUP((A362-1),'Aigen19-RZD'!$A$2:$C$12,3,0))),2)</f>
        <v>4.25</v>
      </c>
      <c r="F362" s="36"/>
      <c r="G362" s="38">
        <f>COUNTIF(D363:$D$863,365)</f>
        <v>307</v>
      </c>
      <c r="H362" s="38">
        <f>COUNTIF(D363:$D$863,366)</f>
        <v>194</v>
      </c>
      <c r="I362" s="2"/>
    </row>
    <row r="363" spans="1:9" x14ac:dyDescent="0.25">
      <c r="A363" s="36">
        <f>COUNTIF($C$2:C363,"Да")</f>
        <v>4</v>
      </c>
      <c r="B363" s="40">
        <f t="shared" si="11"/>
        <v>45464</v>
      </c>
      <c r="C363" s="37" t="str">
        <f>IF(ISERROR(VLOOKUP(B363,'Aigen19-RZD'!$C$3:$C$12,1,0)),"Нет","Да")</f>
        <v>Нет</v>
      </c>
      <c r="D363" s="38">
        <f t="shared" si="10"/>
        <v>366</v>
      </c>
      <c r="E363" s="39">
        <f>ROUND(('Все выпуски'!$N$3*'Все выпуски'!$N$6/100)/366*(B363-IF(C363="Нет",VLOOKUP(A363,'Aigen19-RZD'!$A$2:$C$12,3,0),VLOOKUP((A363-1),'Aigen19-RZD'!$A$2:$C$12,3,0))),2)</f>
        <v>4.3600000000000003</v>
      </c>
      <c r="F363" s="36"/>
      <c r="G363" s="38">
        <f>COUNTIF(D364:$D$863,365)</f>
        <v>307</v>
      </c>
      <c r="H363" s="38">
        <f>COUNTIF(D364:$D$863,366)</f>
        <v>193</v>
      </c>
      <c r="I363" s="2"/>
    </row>
    <row r="364" spans="1:9" x14ac:dyDescent="0.25">
      <c r="A364" s="36">
        <f>COUNTIF($C$2:C364,"Да")</f>
        <v>4</v>
      </c>
      <c r="B364" s="40">
        <f t="shared" si="11"/>
        <v>45465</v>
      </c>
      <c r="C364" s="37" t="str">
        <f>IF(ISERROR(VLOOKUP(B364,'Aigen19-RZD'!$C$3:$C$12,1,0)),"Нет","Да")</f>
        <v>Нет</v>
      </c>
      <c r="D364" s="38">
        <f t="shared" si="10"/>
        <v>366</v>
      </c>
      <c r="E364" s="39">
        <f>ROUND(('Все выпуски'!$N$3*'Все выпуски'!$N$6/100)/366*(B364-IF(C364="Нет",VLOOKUP(A364,'Aigen19-RZD'!$A$2:$C$12,3,0),VLOOKUP((A364-1),'Aigen19-RZD'!$A$2:$C$12,3,0))),2)</f>
        <v>4.4800000000000004</v>
      </c>
      <c r="F364" s="36"/>
      <c r="G364" s="38">
        <f>COUNTIF(D365:$D$863,365)</f>
        <v>307</v>
      </c>
      <c r="H364" s="38">
        <f>COUNTIF(D365:$D$863,366)</f>
        <v>192</v>
      </c>
      <c r="I364" s="2"/>
    </row>
    <row r="365" spans="1:9" x14ac:dyDescent="0.25">
      <c r="A365" s="36">
        <f>COUNTIF($C$2:C365,"Да")</f>
        <v>4</v>
      </c>
      <c r="B365" s="40">
        <f t="shared" si="11"/>
        <v>45466</v>
      </c>
      <c r="C365" s="37" t="str">
        <f>IF(ISERROR(VLOOKUP(B365,'Aigen19-RZD'!$C$3:$C$12,1,0)),"Нет","Да")</f>
        <v>Нет</v>
      </c>
      <c r="D365" s="38">
        <f t="shared" si="10"/>
        <v>366</v>
      </c>
      <c r="E365" s="39">
        <f>ROUND(('Все выпуски'!$N$3*'Все выпуски'!$N$6/100)/366*(B365-IF(C365="Нет",VLOOKUP(A365,'Aigen19-RZD'!$A$2:$C$12,3,0),VLOOKUP((A365-1),'Aigen19-RZD'!$A$2:$C$12,3,0))),2)</f>
        <v>4.59</v>
      </c>
      <c r="F365" s="36"/>
      <c r="G365" s="38">
        <f>COUNTIF(D366:$D$863,365)</f>
        <v>307</v>
      </c>
      <c r="H365" s="38">
        <f>COUNTIF(D366:$D$863,366)</f>
        <v>191</v>
      </c>
      <c r="I365" s="2"/>
    </row>
    <row r="366" spans="1:9" x14ac:dyDescent="0.25">
      <c r="A366" s="36">
        <f>COUNTIF($C$2:C366,"Да")</f>
        <v>4</v>
      </c>
      <c r="B366" s="40">
        <f t="shared" si="11"/>
        <v>45467</v>
      </c>
      <c r="C366" s="37" t="str">
        <f>IF(ISERROR(VLOOKUP(B366,'Aigen19-RZD'!$C$3:$C$12,1,0)),"Нет","Да")</f>
        <v>Нет</v>
      </c>
      <c r="D366" s="38">
        <f t="shared" si="10"/>
        <v>366</v>
      </c>
      <c r="E366" s="39">
        <f>ROUND(('Все выпуски'!$N$3*'Все выпуски'!$N$6/100)/366*(B366-IF(C366="Нет",VLOOKUP(A366,'Aigen19-RZD'!$A$2:$C$12,3,0),VLOOKUP((A366-1),'Aigen19-RZD'!$A$2:$C$12,3,0))),2)</f>
        <v>4.7</v>
      </c>
      <c r="F366" s="36"/>
      <c r="G366" s="38">
        <f>COUNTIF(D367:$D$863,365)</f>
        <v>307</v>
      </c>
      <c r="H366" s="38">
        <f>COUNTIF(D367:$D$863,366)</f>
        <v>190</v>
      </c>
      <c r="I366" s="2"/>
    </row>
    <row r="367" spans="1:9" x14ac:dyDescent="0.25">
      <c r="A367" s="36">
        <f>COUNTIF($C$2:C367,"Да")</f>
        <v>4</v>
      </c>
      <c r="B367" s="40">
        <f t="shared" si="11"/>
        <v>45468</v>
      </c>
      <c r="C367" s="37" t="str">
        <f>IF(ISERROR(VLOOKUP(B367,'Aigen19-RZD'!$C$3:$C$12,1,0)),"Нет","Да")</f>
        <v>Нет</v>
      </c>
      <c r="D367" s="38">
        <f t="shared" si="10"/>
        <v>366</v>
      </c>
      <c r="E367" s="39">
        <f>ROUND(('Все выпуски'!$N$3*'Все выпуски'!$N$6/100)/366*(B367-IF(C367="Нет",VLOOKUP(A367,'Aigen19-RZD'!$A$2:$C$12,3,0),VLOOKUP((A367-1),'Aigen19-RZD'!$A$2:$C$12,3,0))),2)</f>
        <v>4.82</v>
      </c>
      <c r="F367" s="36"/>
      <c r="G367" s="38">
        <f>COUNTIF(D368:$D$863,365)</f>
        <v>307</v>
      </c>
      <c r="H367" s="38">
        <f>COUNTIF(D368:$D$863,366)</f>
        <v>189</v>
      </c>
      <c r="I367" s="2"/>
    </row>
    <row r="368" spans="1:9" x14ac:dyDescent="0.25">
      <c r="A368" s="36">
        <f>COUNTIF($C$2:C368,"Да")</f>
        <v>4</v>
      </c>
      <c r="B368" s="40">
        <f t="shared" si="11"/>
        <v>45469</v>
      </c>
      <c r="C368" s="37" t="str">
        <f>IF(ISERROR(VLOOKUP(B368,'Aigen19-RZD'!$C$3:$C$12,1,0)),"Нет","Да")</f>
        <v>Нет</v>
      </c>
      <c r="D368" s="38">
        <f t="shared" si="10"/>
        <v>366</v>
      </c>
      <c r="E368" s="39">
        <f>ROUND(('Все выпуски'!$N$3*'Все выпуски'!$N$6/100)/366*(B368-IF(C368="Нет",VLOOKUP(A368,'Aigen19-RZD'!$A$2:$C$12,3,0),VLOOKUP((A368-1),'Aigen19-RZD'!$A$2:$C$12,3,0))),2)</f>
        <v>4.93</v>
      </c>
      <c r="F368" s="36"/>
      <c r="G368" s="38">
        <f>COUNTIF(D369:$D$863,365)</f>
        <v>307</v>
      </c>
      <c r="H368" s="38">
        <f>COUNTIF(D369:$D$863,366)</f>
        <v>188</v>
      </c>
      <c r="I368" s="2"/>
    </row>
    <row r="369" spans="1:9" x14ac:dyDescent="0.25">
      <c r="A369" s="36">
        <f>COUNTIF($C$2:C369,"Да")</f>
        <v>4</v>
      </c>
      <c r="B369" s="40">
        <f t="shared" si="11"/>
        <v>45470</v>
      </c>
      <c r="C369" s="37" t="str">
        <f>IF(ISERROR(VLOOKUP(B369,'Aigen19-RZD'!$C$3:$C$12,1,0)),"Нет","Да")</f>
        <v>Нет</v>
      </c>
      <c r="D369" s="38">
        <f t="shared" si="10"/>
        <v>366</v>
      </c>
      <c r="E369" s="39">
        <f>ROUND(('Все выпуски'!$N$3*'Все выпуски'!$N$6/100)/366*(B369-IF(C369="Нет",VLOOKUP(A369,'Aigen19-RZD'!$A$2:$C$12,3,0),VLOOKUP((A369-1),'Aigen19-RZD'!$A$2:$C$12,3,0))),2)</f>
        <v>5.05</v>
      </c>
      <c r="F369" s="36"/>
      <c r="G369" s="38">
        <f>COUNTIF(D370:$D$863,365)</f>
        <v>307</v>
      </c>
      <c r="H369" s="38">
        <f>COUNTIF(D370:$D$863,366)</f>
        <v>187</v>
      </c>
      <c r="I369" s="2"/>
    </row>
    <row r="370" spans="1:9" x14ac:dyDescent="0.25">
      <c r="A370" s="36">
        <f>COUNTIF($C$2:C370,"Да")</f>
        <v>4</v>
      </c>
      <c r="B370" s="40">
        <f t="shared" si="11"/>
        <v>45471</v>
      </c>
      <c r="C370" s="37" t="str">
        <f>IF(ISERROR(VLOOKUP(B370,'Aigen19-RZD'!$C$3:$C$12,1,0)),"Нет","Да")</f>
        <v>Нет</v>
      </c>
      <c r="D370" s="38">
        <f t="shared" si="10"/>
        <v>366</v>
      </c>
      <c r="E370" s="39">
        <f>ROUND(('Все выпуски'!$N$3*'Все выпуски'!$N$6/100)/366*(B370-IF(C370="Нет",VLOOKUP(A370,'Aigen19-RZD'!$A$2:$C$12,3,0),VLOOKUP((A370-1),'Aigen19-RZD'!$A$2:$C$12,3,0))),2)</f>
        <v>5.16</v>
      </c>
      <c r="F370" s="36"/>
      <c r="G370" s="38">
        <f>COUNTIF(D371:$D$863,365)</f>
        <v>307</v>
      </c>
      <c r="H370" s="38">
        <f>COUNTIF(D371:$D$863,366)</f>
        <v>186</v>
      </c>
      <c r="I370" s="2"/>
    </row>
    <row r="371" spans="1:9" x14ac:dyDescent="0.25">
      <c r="A371" s="36">
        <f>COUNTIF($C$2:C371,"Да")</f>
        <v>4</v>
      </c>
      <c r="B371" s="40">
        <f t="shared" si="11"/>
        <v>45472</v>
      </c>
      <c r="C371" s="37" t="str">
        <f>IF(ISERROR(VLOOKUP(B371,'Aigen19-RZD'!$C$3:$C$12,1,0)),"Нет","Да")</f>
        <v>Нет</v>
      </c>
      <c r="D371" s="38">
        <f t="shared" si="10"/>
        <v>366</v>
      </c>
      <c r="E371" s="39">
        <f>ROUND(('Все выпуски'!$N$3*'Все выпуски'!$N$6/100)/366*(B371-IF(C371="Нет",VLOOKUP(A371,'Aigen19-RZD'!$A$2:$C$12,3,0),VLOOKUP((A371-1),'Aigen19-RZD'!$A$2:$C$12,3,0))),2)</f>
        <v>5.28</v>
      </c>
      <c r="F371" s="36"/>
      <c r="G371" s="38">
        <f>COUNTIF(D372:$D$863,365)</f>
        <v>307</v>
      </c>
      <c r="H371" s="38">
        <f>COUNTIF(D372:$D$863,366)</f>
        <v>185</v>
      </c>
      <c r="I371" s="2"/>
    </row>
    <row r="372" spans="1:9" x14ac:dyDescent="0.25">
      <c r="A372" s="36">
        <f>COUNTIF($C$2:C372,"Да")</f>
        <v>4</v>
      </c>
      <c r="B372" s="40">
        <f t="shared" si="11"/>
        <v>45473</v>
      </c>
      <c r="C372" s="37" t="str">
        <f>IF(ISERROR(VLOOKUP(B372,'Aigen19-RZD'!$C$3:$C$12,1,0)),"Нет","Да")</f>
        <v>Нет</v>
      </c>
      <c r="D372" s="38">
        <f t="shared" si="10"/>
        <v>366</v>
      </c>
      <c r="E372" s="39">
        <f>ROUND(('Все выпуски'!$N$3*'Все выпуски'!$N$6/100)/366*(B372-IF(C372="Нет",VLOOKUP(A372,'Aigen19-RZD'!$A$2:$C$12,3,0),VLOOKUP((A372-1),'Aigen19-RZD'!$A$2:$C$12,3,0))),2)</f>
        <v>5.39</v>
      </c>
      <c r="F372" s="36"/>
      <c r="G372" s="38">
        <f>COUNTIF(D373:$D$863,365)</f>
        <v>307</v>
      </c>
      <c r="H372" s="38">
        <f>COUNTIF(D373:$D$863,366)</f>
        <v>184</v>
      </c>
      <c r="I372" s="2"/>
    </row>
    <row r="373" spans="1:9" x14ac:dyDescent="0.25">
      <c r="A373" s="36">
        <f>COUNTIF($C$2:C373,"Да")</f>
        <v>4</v>
      </c>
      <c r="B373" s="40">
        <f t="shared" si="11"/>
        <v>45474</v>
      </c>
      <c r="C373" s="37" t="str">
        <f>IF(ISERROR(VLOOKUP(B373,'Aigen19-RZD'!$C$3:$C$12,1,0)),"Нет","Да")</f>
        <v>Нет</v>
      </c>
      <c r="D373" s="38">
        <f t="shared" si="10"/>
        <v>366</v>
      </c>
      <c r="E373" s="39">
        <f>ROUND(('Все выпуски'!$N$3*'Все выпуски'!$N$6/100)/366*(B373-IF(C373="Нет",VLOOKUP(A373,'Aigen19-RZD'!$A$2:$C$12,3,0),VLOOKUP((A373-1),'Aigen19-RZD'!$A$2:$C$12,3,0))),2)</f>
        <v>5.51</v>
      </c>
      <c r="F373" s="36"/>
      <c r="G373" s="38">
        <f>COUNTIF(D374:$D$863,365)</f>
        <v>307</v>
      </c>
      <c r="H373" s="38">
        <f>COUNTIF(D374:$D$863,366)</f>
        <v>183</v>
      </c>
      <c r="I373" s="2"/>
    </row>
    <row r="374" spans="1:9" x14ac:dyDescent="0.25">
      <c r="A374" s="36">
        <f>COUNTIF($C$2:C374,"Да")</f>
        <v>4</v>
      </c>
      <c r="B374" s="40">
        <f t="shared" si="11"/>
        <v>45475</v>
      </c>
      <c r="C374" s="37" t="str">
        <f>IF(ISERROR(VLOOKUP(B374,'Aigen19-RZD'!$C$3:$C$12,1,0)),"Нет","Да")</f>
        <v>Нет</v>
      </c>
      <c r="D374" s="38">
        <f t="shared" si="10"/>
        <v>366</v>
      </c>
      <c r="E374" s="39">
        <f>ROUND(('Все выпуски'!$N$3*'Все выпуски'!$N$6/100)/366*(B374-IF(C374="Нет",VLOOKUP(A374,'Aigen19-RZD'!$A$2:$C$12,3,0),VLOOKUP((A374-1),'Aigen19-RZD'!$A$2:$C$12,3,0))),2)</f>
        <v>5.62</v>
      </c>
      <c r="F374" s="36"/>
      <c r="G374" s="38">
        <f>COUNTIF(D375:$D$863,365)</f>
        <v>307</v>
      </c>
      <c r="H374" s="38">
        <f>COUNTIF(D375:$D$863,366)</f>
        <v>182</v>
      </c>
      <c r="I374" s="2"/>
    </row>
    <row r="375" spans="1:9" x14ac:dyDescent="0.25">
      <c r="A375" s="36">
        <f>COUNTIF($C$2:C375,"Да")</f>
        <v>4</v>
      </c>
      <c r="B375" s="40">
        <f t="shared" si="11"/>
        <v>45476</v>
      </c>
      <c r="C375" s="37" t="str">
        <f>IF(ISERROR(VLOOKUP(B375,'Aigen19-RZD'!$C$3:$C$12,1,0)),"Нет","Да")</f>
        <v>Нет</v>
      </c>
      <c r="D375" s="38">
        <f t="shared" si="10"/>
        <v>366</v>
      </c>
      <c r="E375" s="39">
        <f>ROUND(('Все выпуски'!$N$3*'Все выпуски'!$N$6/100)/366*(B375-IF(C375="Нет",VLOOKUP(A375,'Aigen19-RZD'!$A$2:$C$12,3,0),VLOOKUP((A375-1),'Aigen19-RZD'!$A$2:$C$12,3,0))),2)</f>
        <v>5.74</v>
      </c>
      <c r="F375" s="36"/>
      <c r="G375" s="38">
        <f>COUNTIF(D376:$D$863,365)</f>
        <v>307</v>
      </c>
      <c r="H375" s="38">
        <f>COUNTIF(D376:$D$863,366)</f>
        <v>181</v>
      </c>
      <c r="I375" s="2"/>
    </row>
    <row r="376" spans="1:9" x14ac:dyDescent="0.25">
      <c r="A376" s="36">
        <f>COUNTIF($C$2:C376,"Да")</f>
        <v>4</v>
      </c>
      <c r="B376" s="40">
        <f t="shared" si="11"/>
        <v>45477</v>
      </c>
      <c r="C376" s="37" t="str">
        <f>IF(ISERROR(VLOOKUP(B376,'Aigen19-RZD'!$C$3:$C$12,1,0)),"Нет","Да")</f>
        <v>Нет</v>
      </c>
      <c r="D376" s="38">
        <f t="shared" si="10"/>
        <v>366</v>
      </c>
      <c r="E376" s="39">
        <f>ROUND(('Все выпуски'!$N$3*'Все выпуски'!$N$6/100)/366*(B376-IF(C376="Нет",VLOOKUP(A376,'Aigen19-RZD'!$A$2:$C$12,3,0),VLOOKUP((A376-1),'Aigen19-RZD'!$A$2:$C$12,3,0))),2)</f>
        <v>5.85</v>
      </c>
      <c r="F376" s="36"/>
      <c r="G376" s="38">
        <f>COUNTIF(D377:$D$863,365)</f>
        <v>307</v>
      </c>
      <c r="H376" s="38">
        <f>COUNTIF(D377:$D$863,366)</f>
        <v>180</v>
      </c>
      <c r="I376" s="2"/>
    </row>
    <row r="377" spans="1:9" x14ac:dyDescent="0.25">
      <c r="A377" s="36">
        <f>COUNTIF($C$2:C377,"Да")</f>
        <v>4</v>
      </c>
      <c r="B377" s="40">
        <f t="shared" si="11"/>
        <v>45478</v>
      </c>
      <c r="C377" s="37" t="str">
        <f>IF(ISERROR(VLOOKUP(B377,'Aigen19-RZD'!$C$3:$C$12,1,0)),"Нет","Да")</f>
        <v>Нет</v>
      </c>
      <c r="D377" s="38">
        <f t="shared" si="10"/>
        <v>366</v>
      </c>
      <c r="E377" s="39">
        <f>ROUND(('Все выпуски'!$N$3*'Все выпуски'!$N$6/100)/366*(B377-IF(C377="Нет",VLOOKUP(A377,'Aigen19-RZD'!$A$2:$C$12,3,0),VLOOKUP((A377-1),'Aigen19-RZD'!$A$2:$C$12,3,0))),2)</f>
        <v>5.97</v>
      </c>
      <c r="F377" s="36"/>
      <c r="G377" s="38">
        <f>COUNTIF(D378:$D$863,365)</f>
        <v>307</v>
      </c>
      <c r="H377" s="38">
        <f>COUNTIF(D378:$D$863,366)</f>
        <v>179</v>
      </c>
      <c r="I377" s="2"/>
    </row>
    <row r="378" spans="1:9" x14ac:dyDescent="0.25">
      <c r="A378" s="36">
        <f>COUNTIF($C$2:C378,"Да")</f>
        <v>4</v>
      </c>
      <c r="B378" s="40">
        <f t="shared" si="11"/>
        <v>45479</v>
      </c>
      <c r="C378" s="37" t="str">
        <f>IF(ISERROR(VLOOKUP(B378,'Aigen19-RZD'!$C$3:$C$12,1,0)),"Нет","Да")</f>
        <v>Нет</v>
      </c>
      <c r="D378" s="38">
        <f t="shared" si="10"/>
        <v>366</v>
      </c>
      <c r="E378" s="39">
        <f>ROUND(('Все выпуски'!$N$3*'Все выпуски'!$N$6/100)/366*(B378-IF(C378="Нет",VLOOKUP(A378,'Aigen19-RZD'!$A$2:$C$12,3,0),VLOOKUP((A378-1),'Aigen19-RZD'!$A$2:$C$12,3,0))),2)</f>
        <v>6.08</v>
      </c>
      <c r="F378" s="36"/>
      <c r="G378" s="38">
        <f>COUNTIF(D379:$D$863,365)</f>
        <v>307</v>
      </c>
      <c r="H378" s="38">
        <f>COUNTIF(D379:$D$863,366)</f>
        <v>178</v>
      </c>
      <c r="I378" s="2"/>
    </row>
    <row r="379" spans="1:9" x14ac:dyDescent="0.25">
      <c r="A379" s="36">
        <f>COUNTIF($C$2:C379,"Да")</f>
        <v>4</v>
      </c>
      <c r="B379" s="40">
        <f t="shared" si="11"/>
        <v>45480</v>
      </c>
      <c r="C379" s="37" t="str">
        <f>IF(ISERROR(VLOOKUP(B379,'Aigen19-RZD'!$C$3:$C$12,1,0)),"Нет","Да")</f>
        <v>Нет</v>
      </c>
      <c r="D379" s="38">
        <f t="shared" si="10"/>
        <v>366</v>
      </c>
      <c r="E379" s="39">
        <f>ROUND(('Все выпуски'!$N$3*'Все выпуски'!$N$6/100)/366*(B379-IF(C379="Нет",VLOOKUP(A379,'Aigen19-RZD'!$A$2:$C$12,3,0),VLOOKUP((A379-1),'Aigen19-RZD'!$A$2:$C$12,3,0))),2)</f>
        <v>6.2</v>
      </c>
      <c r="F379" s="36"/>
      <c r="G379" s="38">
        <f>COUNTIF(D380:$D$863,365)</f>
        <v>307</v>
      </c>
      <c r="H379" s="38">
        <f>COUNTIF(D380:$D$863,366)</f>
        <v>177</v>
      </c>
      <c r="I379" s="2"/>
    </row>
    <row r="380" spans="1:9" x14ac:dyDescent="0.25">
      <c r="A380" s="36">
        <f>COUNTIF($C$2:C380,"Да")</f>
        <v>4</v>
      </c>
      <c r="B380" s="40">
        <f t="shared" si="11"/>
        <v>45481</v>
      </c>
      <c r="C380" s="37" t="str">
        <f>IF(ISERROR(VLOOKUP(B380,'Aigen19-RZD'!$C$3:$C$12,1,0)),"Нет","Да")</f>
        <v>Нет</v>
      </c>
      <c r="D380" s="38">
        <f t="shared" si="10"/>
        <v>366</v>
      </c>
      <c r="E380" s="39">
        <f>ROUND(('Все выпуски'!$N$3*'Все выпуски'!$N$6/100)/366*(B380-IF(C380="Нет",VLOOKUP(A380,'Aigen19-RZD'!$A$2:$C$12,3,0),VLOOKUP((A380-1),'Aigen19-RZD'!$A$2:$C$12,3,0))),2)</f>
        <v>6.31</v>
      </c>
      <c r="F380" s="36"/>
      <c r="G380" s="38">
        <f>COUNTIF(D381:$D$863,365)</f>
        <v>307</v>
      </c>
      <c r="H380" s="38">
        <f>COUNTIF(D381:$D$863,366)</f>
        <v>176</v>
      </c>
      <c r="I380" s="2"/>
    </row>
    <row r="381" spans="1:9" x14ac:dyDescent="0.25">
      <c r="A381" s="36">
        <f>COUNTIF($C$2:C381,"Да")</f>
        <v>4</v>
      </c>
      <c r="B381" s="40">
        <f t="shared" si="11"/>
        <v>45482</v>
      </c>
      <c r="C381" s="37" t="str">
        <f>IF(ISERROR(VLOOKUP(B381,'Aigen19-RZD'!$C$3:$C$12,1,0)),"Нет","Да")</f>
        <v>Нет</v>
      </c>
      <c r="D381" s="38">
        <f t="shared" si="10"/>
        <v>366</v>
      </c>
      <c r="E381" s="39">
        <f>ROUND(('Все выпуски'!$N$3*'Все выпуски'!$N$6/100)/366*(B381-IF(C381="Нет",VLOOKUP(A381,'Aigen19-RZD'!$A$2:$C$12,3,0),VLOOKUP((A381-1),'Aigen19-RZD'!$A$2:$C$12,3,0))),2)</f>
        <v>6.43</v>
      </c>
      <c r="F381" s="36"/>
      <c r="G381" s="38">
        <f>COUNTIF(D382:$D$863,365)</f>
        <v>307</v>
      </c>
      <c r="H381" s="38">
        <f>COUNTIF(D382:$D$863,366)</f>
        <v>175</v>
      </c>
      <c r="I381" s="2"/>
    </row>
    <row r="382" spans="1:9" x14ac:dyDescent="0.25">
      <c r="A382" s="36">
        <f>COUNTIF($C$2:C382,"Да")</f>
        <v>4</v>
      </c>
      <c r="B382" s="40">
        <f t="shared" si="11"/>
        <v>45483</v>
      </c>
      <c r="C382" s="37" t="str">
        <f>IF(ISERROR(VLOOKUP(B382,'Aigen19-RZD'!$C$3:$C$12,1,0)),"Нет","Да")</f>
        <v>Нет</v>
      </c>
      <c r="D382" s="38">
        <f t="shared" si="10"/>
        <v>366</v>
      </c>
      <c r="E382" s="39">
        <f>ROUND(('Все выпуски'!$N$3*'Все выпуски'!$N$6/100)/366*(B382-IF(C382="Нет",VLOOKUP(A382,'Aigen19-RZD'!$A$2:$C$12,3,0),VLOOKUP((A382-1),'Aigen19-RZD'!$A$2:$C$12,3,0))),2)</f>
        <v>6.54</v>
      </c>
      <c r="F382" s="36"/>
      <c r="G382" s="38">
        <f>COUNTIF(D383:$D$863,365)</f>
        <v>307</v>
      </c>
      <c r="H382" s="38">
        <f>COUNTIF(D383:$D$863,366)</f>
        <v>174</v>
      </c>
      <c r="I382" s="2"/>
    </row>
    <row r="383" spans="1:9" x14ac:dyDescent="0.25">
      <c r="A383" s="36">
        <f>COUNTIF($C$2:C383,"Да")</f>
        <v>4</v>
      </c>
      <c r="B383" s="40">
        <f t="shared" si="11"/>
        <v>45484</v>
      </c>
      <c r="C383" s="37" t="str">
        <f>IF(ISERROR(VLOOKUP(B383,'Aigen19-RZD'!$C$3:$C$12,1,0)),"Нет","Да")</f>
        <v>Нет</v>
      </c>
      <c r="D383" s="38">
        <f t="shared" si="10"/>
        <v>366</v>
      </c>
      <c r="E383" s="39">
        <f>ROUND(('Все выпуски'!$N$3*'Все выпуски'!$N$6/100)/366*(B383-IF(C383="Нет",VLOOKUP(A383,'Aigen19-RZD'!$A$2:$C$12,3,0),VLOOKUP((A383-1),'Aigen19-RZD'!$A$2:$C$12,3,0))),2)</f>
        <v>6.66</v>
      </c>
      <c r="F383" s="36"/>
      <c r="G383" s="38">
        <f>COUNTIF(D384:$D$863,365)</f>
        <v>307</v>
      </c>
      <c r="H383" s="38">
        <f>COUNTIF(D384:$D$863,366)</f>
        <v>173</v>
      </c>
      <c r="I383" s="2"/>
    </row>
    <row r="384" spans="1:9" x14ac:dyDescent="0.25">
      <c r="A384" s="36">
        <f>COUNTIF($C$2:C384,"Да")</f>
        <v>4</v>
      </c>
      <c r="B384" s="40">
        <f t="shared" si="11"/>
        <v>45485</v>
      </c>
      <c r="C384" s="37" t="str">
        <f>IF(ISERROR(VLOOKUP(B384,'Aigen19-RZD'!$C$3:$C$12,1,0)),"Нет","Да")</f>
        <v>Нет</v>
      </c>
      <c r="D384" s="38">
        <f t="shared" si="10"/>
        <v>366</v>
      </c>
      <c r="E384" s="39">
        <f>ROUND(('Все выпуски'!$N$3*'Все выпуски'!$N$6/100)/366*(B384-IF(C384="Нет",VLOOKUP(A384,'Aigen19-RZD'!$A$2:$C$12,3,0),VLOOKUP((A384-1),'Aigen19-RZD'!$A$2:$C$12,3,0))),2)</f>
        <v>6.77</v>
      </c>
      <c r="F384" s="36"/>
      <c r="G384" s="38">
        <f>COUNTIF(D385:$D$863,365)</f>
        <v>307</v>
      </c>
      <c r="H384" s="38">
        <f>COUNTIF(D385:$D$863,366)</f>
        <v>172</v>
      </c>
      <c r="I384" s="2"/>
    </row>
    <row r="385" spans="1:9" x14ac:dyDescent="0.25">
      <c r="A385" s="36">
        <f>COUNTIF($C$2:C385,"Да")</f>
        <v>4</v>
      </c>
      <c r="B385" s="40">
        <f t="shared" si="11"/>
        <v>45486</v>
      </c>
      <c r="C385" s="37" t="str">
        <f>IF(ISERROR(VLOOKUP(B385,'Aigen19-RZD'!$C$3:$C$12,1,0)),"Нет","Да")</f>
        <v>Нет</v>
      </c>
      <c r="D385" s="38">
        <f t="shared" si="10"/>
        <v>366</v>
      </c>
      <c r="E385" s="39">
        <f>ROUND(('Все выпуски'!$N$3*'Все выпуски'!$N$6/100)/366*(B385-IF(C385="Нет",VLOOKUP(A385,'Aigen19-RZD'!$A$2:$C$12,3,0),VLOOKUP((A385-1),'Aigen19-RZD'!$A$2:$C$12,3,0))),2)</f>
        <v>6.89</v>
      </c>
      <c r="F385" s="36"/>
      <c r="G385" s="38">
        <f>COUNTIF(D386:$D$863,365)</f>
        <v>307</v>
      </c>
      <c r="H385" s="38">
        <f>COUNTIF(D386:$D$863,366)</f>
        <v>171</v>
      </c>
      <c r="I385" s="2"/>
    </row>
    <row r="386" spans="1:9" x14ac:dyDescent="0.25">
      <c r="A386" s="36">
        <f>COUNTIF($C$2:C386,"Да")</f>
        <v>4</v>
      </c>
      <c r="B386" s="40">
        <f t="shared" si="11"/>
        <v>45487</v>
      </c>
      <c r="C386" s="37" t="str">
        <f>IF(ISERROR(VLOOKUP(B386,'Aigen19-RZD'!$C$3:$C$12,1,0)),"Нет","Да")</f>
        <v>Нет</v>
      </c>
      <c r="D386" s="38">
        <f t="shared" si="10"/>
        <v>366</v>
      </c>
      <c r="E386" s="39">
        <f>ROUND(('Все выпуски'!$N$3*'Все выпуски'!$N$6/100)/366*(B386-IF(C386="Нет",VLOOKUP(A386,'Aigen19-RZD'!$A$2:$C$12,3,0),VLOOKUP((A386-1),'Aigen19-RZD'!$A$2:$C$12,3,0))),2)</f>
        <v>7</v>
      </c>
      <c r="F386" s="36"/>
      <c r="G386" s="38">
        <f>COUNTIF(D387:$D$863,365)</f>
        <v>307</v>
      </c>
      <c r="H386" s="38">
        <f>COUNTIF(D387:$D$863,366)</f>
        <v>170</v>
      </c>
      <c r="I386" s="2"/>
    </row>
    <row r="387" spans="1:9" x14ac:dyDescent="0.25">
      <c r="A387" s="36">
        <f>COUNTIF($C$2:C387,"Да")</f>
        <v>4</v>
      </c>
      <c r="B387" s="40">
        <f t="shared" si="11"/>
        <v>45488</v>
      </c>
      <c r="C387" s="37" t="str">
        <f>IF(ISERROR(VLOOKUP(B387,'Aigen19-RZD'!$C$3:$C$12,1,0)),"Нет","Да")</f>
        <v>Нет</v>
      </c>
      <c r="D387" s="38">
        <f t="shared" ref="D387:D450" si="12">IF(MOD(YEAR(B387),4)=0,366,365)</f>
        <v>366</v>
      </c>
      <c r="E387" s="39">
        <f>ROUND(('Все выпуски'!$N$3*'Все выпуски'!$N$6/100)/366*(B387-IF(C387="Нет",VLOOKUP(A387,'Aigen19-RZD'!$A$2:$C$12,3,0),VLOOKUP((A387-1),'Aigen19-RZD'!$A$2:$C$12,3,0))),2)</f>
        <v>7.11</v>
      </c>
      <c r="F387" s="36"/>
      <c r="G387" s="38">
        <f>COUNTIF(D388:$D$863,365)</f>
        <v>307</v>
      </c>
      <c r="H387" s="38">
        <f>COUNTIF(D388:$D$863,366)</f>
        <v>169</v>
      </c>
      <c r="I387" s="2"/>
    </row>
    <row r="388" spans="1:9" x14ac:dyDescent="0.25">
      <c r="A388" s="36">
        <f>COUNTIF($C$2:C388,"Да")</f>
        <v>4</v>
      </c>
      <c r="B388" s="40">
        <f t="shared" ref="B388:B451" si="13">B387+1</f>
        <v>45489</v>
      </c>
      <c r="C388" s="37" t="str">
        <f>IF(ISERROR(VLOOKUP(B388,'Aigen19-RZD'!$C$3:$C$12,1,0)),"Нет","Да")</f>
        <v>Нет</v>
      </c>
      <c r="D388" s="38">
        <f t="shared" si="12"/>
        <v>366</v>
      </c>
      <c r="E388" s="39">
        <f>ROUND(('Все выпуски'!$N$3*'Все выпуски'!$N$6/100)/366*(B388-IF(C388="Нет",VLOOKUP(A388,'Aigen19-RZD'!$A$2:$C$12,3,0),VLOOKUP((A388-1),'Aigen19-RZD'!$A$2:$C$12,3,0))),2)</f>
        <v>7.23</v>
      </c>
      <c r="F388" s="36"/>
      <c r="G388" s="38">
        <f>COUNTIF(D389:$D$863,365)</f>
        <v>307</v>
      </c>
      <c r="H388" s="38">
        <f>COUNTIF(D389:$D$863,366)</f>
        <v>168</v>
      </c>
      <c r="I388" s="2"/>
    </row>
    <row r="389" spans="1:9" x14ac:dyDescent="0.25">
      <c r="A389" s="36">
        <f>COUNTIF($C$2:C389,"Да")</f>
        <v>4</v>
      </c>
      <c r="B389" s="40">
        <f t="shared" si="13"/>
        <v>45490</v>
      </c>
      <c r="C389" s="37" t="str">
        <f>IF(ISERROR(VLOOKUP(B389,'Aigen19-RZD'!$C$3:$C$12,1,0)),"Нет","Да")</f>
        <v>Нет</v>
      </c>
      <c r="D389" s="38">
        <f t="shared" si="12"/>
        <v>366</v>
      </c>
      <c r="E389" s="39">
        <f>ROUND(('Все выпуски'!$N$3*'Все выпуски'!$N$6/100)/366*(B389-IF(C389="Нет",VLOOKUP(A389,'Aigen19-RZD'!$A$2:$C$12,3,0),VLOOKUP((A389-1),'Aigen19-RZD'!$A$2:$C$12,3,0))),2)</f>
        <v>7.34</v>
      </c>
      <c r="F389" s="36"/>
      <c r="G389" s="38">
        <f>COUNTIF(D390:$D$863,365)</f>
        <v>307</v>
      </c>
      <c r="H389" s="38">
        <f>COUNTIF(D390:$D$863,366)</f>
        <v>167</v>
      </c>
      <c r="I389" s="2"/>
    </row>
    <row r="390" spans="1:9" x14ac:dyDescent="0.25">
      <c r="A390" s="36">
        <f>COUNTIF($C$2:C390,"Да")</f>
        <v>4</v>
      </c>
      <c r="B390" s="40">
        <f t="shared" si="13"/>
        <v>45491</v>
      </c>
      <c r="C390" s="37" t="str">
        <f>IF(ISERROR(VLOOKUP(B390,'Aigen19-RZD'!$C$3:$C$12,1,0)),"Нет","Да")</f>
        <v>Нет</v>
      </c>
      <c r="D390" s="38">
        <f t="shared" si="12"/>
        <v>366</v>
      </c>
      <c r="E390" s="39">
        <f>ROUND(('Все выпуски'!$N$3*'Все выпуски'!$N$6/100)/366*(B390-IF(C390="Нет",VLOOKUP(A390,'Aigen19-RZD'!$A$2:$C$12,3,0),VLOOKUP((A390-1),'Aigen19-RZD'!$A$2:$C$12,3,0))),2)</f>
        <v>7.46</v>
      </c>
      <c r="F390" s="36"/>
      <c r="G390" s="38">
        <f>COUNTIF(D391:$D$863,365)</f>
        <v>307</v>
      </c>
      <c r="H390" s="38">
        <f>COUNTIF(D391:$D$863,366)</f>
        <v>166</v>
      </c>
      <c r="I390" s="2"/>
    </row>
    <row r="391" spans="1:9" x14ac:dyDescent="0.25">
      <c r="A391" s="36">
        <f>COUNTIF($C$2:C391,"Да")</f>
        <v>4</v>
      </c>
      <c r="B391" s="40">
        <f t="shared" si="13"/>
        <v>45492</v>
      </c>
      <c r="C391" s="37" t="str">
        <f>IF(ISERROR(VLOOKUP(B391,'Aigen19-RZD'!$C$3:$C$12,1,0)),"Нет","Да")</f>
        <v>Нет</v>
      </c>
      <c r="D391" s="38">
        <f t="shared" si="12"/>
        <v>366</v>
      </c>
      <c r="E391" s="39">
        <f>ROUND(('Все выпуски'!$N$3*'Все выпуски'!$N$6/100)/366*(B391-IF(C391="Нет",VLOOKUP(A391,'Aigen19-RZD'!$A$2:$C$12,3,0),VLOOKUP((A391-1),'Aigen19-RZD'!$A$2:$C$12,3,0))),2)</f>
        <v>7.57</v>
      </c>
      <c r="F391" s="36"/>
      <c r="G391" s="38">
        <f>COUNTIF(D392:$D$863,365)</f>
        <v>307</v>
      </c>
      <c r="H391" s="38">
        <f>COUNTIF(D392:$D$863,366)</f>
        <v>165</v>
      </c>
      <c r="I391" s="2"/>
    </row>
    <row r="392" spans="1:9" x14ac:dyDescent="0.25">
      <c r="A392" s="36">
        <f>COUNTIF($C$2:C392,"Да")</f>
        <v>4</v>
      </c>
      <c r="B392" s="40">
        <f t="shared" si="13"/>
        <v>45493</v>
      </c>
      <c r="C392" s="37" t="str">
        <f>IF(ISERROR(VLOOKUP(B392,'Aigen19-RZD'!$C$3:$C$12,1,0)),"Нет","Да")</f>
        <v>Нет</v>
      </c>
      <c r="D392" s="38">
        <f t="shared" si="12"/>
        <v>366</v>
      </c>
      <c r="E392" s="39">
        <f>ROUND(('Все выпуски'!$N$3*'Все выпуски'!$N$6/100)/366*(B392-IF(C392="Нет",VLOOKUP(A392,'Aigen19-RZD'!$A$2:$C$12,3,0),VLOOKUP((A392-1),'Aigen19-RZD'!$A$2:$C$12,3,0))),2)</f>
        <v>7.69</v>
      </c>
      <c r="F392" s="36"/>
      <c r="G392" s="38">
        <f>COUNTIF(D393:$D$863,365)</f>
        <v>307</v>
      </c>
      <c r="H392" s="38">
        <f>COUNTIF(D393:$D$863,366)</f>
        <v>164</v>
      </c>
      <c r="I392" s="2"/>
    </row>
    <row r="393" spans="1:9" x14ac:dyDescent="0.25">
      <c r="A393" s="36">
        <f>COUNTIF($C$2:C393,"Да")</f>
        <v>4</v>
      </c>
      <c r="B393" s="40">
        <f t="shared" si="13"/>
        <v>45494</v>
      </c>
      <c r="C393" s="37" t="str">
        <f>IF(ISERROR(VLOOKUP(B393,'Aigen19-RZD'!$C$3:$C$12,1,0)),"Нет","Да")</f>
        <v>Нет</v>
      </c>
      <c r="D393" s="38">
        <f t="shared" si="12"/>
        <v>366</v>
      </c>
      <c r="E393" s="39">
        <f>ROUND(('Все выпуски'!$N$3*'Все выпуски'!$N$6/100)/366*(B393-IF(C393="Нет",VLOOKUP(A393,'Aigen19-RZD'!$A$2:$C$12,3,0),VLOOKUP((A393-1),'Aigen19-RZD'!$A$2:$C$12,3,0))),2)</f>
        <v>7.8</v>
      </c>
      <c r="F393" s="36"/>
      <c r="G393" s="38">
        <f>COUNTIF(D394:$D$863,365)</f>
        <v>307</v>
      </c>
      <c r="H393" s="38">
        <f>COUNTIF(D394:$D$863,366)</f>
        <v>163</v>
      </c>
      <c r="I393" s="2"/>
    </row>
    <row r="394" spans="1:9" x14ac:dyDescent="0.25">
      <c r="A394" s="36">
        <f>COUNTIF($C$2:C394,"Да")</f>
        <v>4</v>
      </c>
      <c r="B394" s="40">
        <f t="shared" si="13"/>
        <v>45495</v>
      </c>
      <c r="C394" s="37" t="str">
        <f>IF(ISERROR(VLOOKUP(B394,'Aigen19-RZD'!$C$3:$C$12,1,0)),"Нет","Да")</f>
        <v>Нет</v>
      </c>
      <c r="D394" s="38">
        <f t="shared" si="12"/>
        <v>366</v>
      </c>
      <c r="E394" s="39">
        <f>ROUND(('Все выпуски'!$N$3*'Все выпуски'!$N$6/100)/366*(B394-IF(C394="Нет",VLOOKUP(A394,'Aigen19-RZD'!$A$2:$C$12,3,0),VLOOKUP((A394-1),'Aigen19-RZD'!$A$2:$C$12,3,0))),2)</f>
        <v>7.92</v>
      </c>
      <c r="F394" s="36"/>
      <c r="G394" s="38">
        <f>COUNTIF(D395:$D$863,365)</f>
        <v>307</v>
      </c>
      <c r="H394" s="38">
        <f>COUNTIF(D395:$D$863,366)</f>
        <v>162</v>
      </c>
      <c r="I394" s="2"/>
    </row>
    <row r="395" spans="1:9" x14ac:dyDescent="0.25">
      <c r="A395" s="36">
        <f>COUNTIF($C$2:C395,"Да")</f>
        <v>4</v>
      </c>
      <c r="B395" s="40">
        <f t="shared" si="13"/>
        <v>45496</v>
      </c>
      <c r="C395" s="37" t="str">
        <f>IF(ISERROR(VLOOKUP(B395,'Aigen19-RZD'!$C$3:$C$12,1,0)),"Нет","Да")</f>
        <v>Нет</v>
      </c>
      <c r="D395" s="38">
        <f t="shared" si="12"/>
        <v>366</v>
      </c>
      <c r="E395" s="39">
        <f>ROUND(('Все выпуски'!$N$3*'Все выпуски'!$N$6/100)/366*(B395-IF(C395="Нет",VLOOKUP(A395,'Aigen19-RZD'!$A$2:$C$12,3,0),VLOOKUP((A395-1),'Aigen19-RZD'!$A$2:$C$12,3,0))),2)</f>
        <v>8.0299999999999994</v>
      </c>
      <c r="F395" s="36"/>
      <c r="G395" s="38">
        <f>COUNTIF(D396:$D$863,365)</f>
        <v>307</v>
      </c>
      <c r="H395" s="38">
        <f>COUNTIF(D396:$D$863,366)</f>
        <v>161</v>
      </c>
      <c r="I395" s="2"/>
    </row>
    <row r="396" spans="1:9" x14ac:dyDescent="0.25">
      <c r="A396" s="36">
        <f>COUNTIF($C$2:C396,"Да")</f>
        <v>4</v>
      </c>
      <c r="B396" s="40">
        <f t="shared" si="13"/>
        <v>45497</v>
      </c>
      <c r="C396" s="37" t="str">
        <f>IF(ISERROR(VLOOKUP(B396,'Aigen19-RZD'!$C$3:$C$12,1,0)),"Нет","Да")</f>
        <v>Нет</v>
      </c>
      <c r="D396" s="38">
        <f t="shared" si="12"/>
        <v>366</v>
      </c>
      <c r="E396" s="39">
        <f>ROUND(('Все выпуски'!$N$3*'Все выпуски'!$N$6/100)/366*(B396-IF(C396="Нет",VLOOKUP(A396,'Aigen19-RZD'!$A$2:$C$12,3,0),VLOOKUP((A396-1),'Aigen19-RZD'!$A$2:$C$12,3,0))),2)</f>
        <v>8.15</v>
      </c>
      <c r="F396" s="36"/>
      <c r="G396" s="38">
        <f>COUNTIF(D397:$D$863,365)</f>
        <v>307</v>
      </c>
      <c r="H396" s="38">
        <f>COUNTIF(D397:$D$863,366)</f>
        <v>160</v>
      </c>
      <c r="I396" s="2"/>
    </row>
    <row r="397" spans="1:9" x14ac:dyDescent="0.25">
      <c r="A397" s="36">
        <f>COUNTIF($C$2:C397,"Да")</f>
        <v>4</v>
      </c>
      <c r="B397" s="40">
        <f t="shared" si="13"/>
        <v>45498</v>
      </c>
      <c r="C397" s="37" t="str">
        <f>IF(ISERROR(VLOOKUP(B397,'Aigen19-RZD'!$C$3:$C$12,1,0)),"Нет","Да")</f>
        <v>Нет</v>
      </c>
      <c r="D397" s="38">
        <f t="shared" si="12"/>
        <v>366</v>
      </c>
      <c r="E397" s="39">
        <f>ROUND(('Все выпуски'!$N$3*'Все выпуски'!$N$6/100)/366*(B397-IF(C397="Нет",VLOOKUP(A397,'Aigen19-RZD'!$A$2:$C$12,3,0),VLOOKUP((A397-1),'Aigen19-RZD'!$A$2:$C$12,3,0))),2)</f>
        <v>8.26</v>
      </c>
      <c r="F397" s="36"/>
      <c r="G397" s="38">
        <f>COUNTIF(D398:$D$863,365)</f>
        <v>307</v>
      </c>
      <c r="H397" s="38">
        <f>COUNTIF(D398:$D$863,366)</f>
        <v>159</v>
      </c>
      <c r="I397" s="2"/>
    </row>
    <row r="398" spans="1:9" x14ac:dyDescent="0.25">
      <c r="A398" s="36">
        <f>COUNTIF($C$2:C398,"Да")</f>
        <v>4</v>
      </c>
      <c r="B398" s="40">
        <f t="shared" si="13"/>
        <v>45499</v>
      </c>
      <c r="C398" s="37" t="str">
        <f>IF(ISERROR(VLOOKUP(B398,'Aigen19-RZD'!$C$3:$C$12,1,0)),"Нет","Да")</f>
        <v>Нет</v>
      </c>
      <c r="D398" s="38">
        <f t="shared" si="12"/>
        <v>366</v>
      </c>
      <c r="E398" s="39">
        <f>ROUND(('Все выпуски'!$N$3*'Все выпуски'!$N$6/100)/366*(B398-IF(C398="Нет",VLOOKUP(A398,'Aigen19-RZD'!$A$2:$C$12,3,0),VLOOKUP((A398-1),'Aigen19-RZD'!$A$2:$C$12,3,0))),2)</f>
        <v>8.3800000000000008</v>
      </c>
      <c r="F398" s="36"/>
      <c r="G398" s="38">
        <f>COUNTIF(D399:$D$863,365)</f>
        <v>307</v>
      </c>
      <c r="H398" s="38">
        <f>COUNTIF(D399:$D$863,366)</f>
        <v>158</v>
      </c>
      <c r="I398" s="2"/>
    </row>
    <row r="399" spans="1:9" x14ac:dyDescent="0.25">
      <c r="A399" s="36">
        <f>COUNTIF($C$2:C399,"Да")</f>
        <v>4</v>
      </c>
      <c r="B399" s="40">
        <f t="shared" si="13"/>
        <v>45500</v>
      </c>
      <c r="C399" s="37" t="str">
        <f>IF(ISERROR(VLOOKUP(B399,'Aigen19-RZD'!$C$3:$C$12,1,0)),"Нет","Да")</f>
        <v>Нет</v>
      </c>
      <c r="D399" s="38">
        <f t="shared" si="12"/>
        <v>366</v>
      </c>
      <c r="E399" s="39">
        <f>ROUND(('Все выпуски'!$N$3*'Все выпуски'!$N$6/100)/366*(B399-IF(C399="Нет",VLOOKUP(A399,'Aigen19-RZD'!$A$2:$C$12,3,0),VLOOKUP((A399-1),'Aigen19-RZD'!$A$2:$C$12,3,0))),2)</f>
        <v>8.49</v>
      </c>
      <c r="F399" s="36"/>
      <c r="G399" s="38">
        <f>COUNTIF(D400:$D$863,365)</f>
        <v>307</v>
      </c>
      <c r="H399" s="38">
        <f>COUNTIF(D400:$D$863,366)</f>
        <v>157</v>
      </c>
      <c r="I399" s="2"/>
    </row>
    <row r="400" spans="1:9" x14ac:dyDescent="0.25">
      <c r="A400" s="36">
        <f>COUNTIF($C$2:C400,"Да")</f>
        <v>4</v>
      </c>
      <c r="B400" s="40">
        <f t="shared" si="13"/>
        <v>45501</v>
      </c>
      <c r="C400" s="37" t="str">
        <f>IF(ISERROR(VLOOKUP(B400,'Aigen19-RZD'!$C$3:$C$12,1,0)),"Нет","Да")</f>
        <v>Нет</v>
      </c>
      <c r="D400" s="38">
        <f t="shared" si="12"/>
        <v>366</v>
      </c>
      <c r="E400" s="39">
        <f>ROUND(('Все выпуски'!$N$3*'Все выпуски'!$N$6/100)/366*(B400-IF(C400="Нет",VLOOKUP(A400,'Aigen19-RZD'!$A$2:$C$12,3,0),VLOOKUP((A400-1),'Aigen19-RZD'!$A$2:$C$12,3,0))),2)</f>
        <v>8.61</v>
      </c>
      <c r="F400" s="36"/>
      <c r="G400" s="38">
        <f>COUNTIF(D401:$D$863,365)</f>
        <v>307</v>
      </c>
      <c r="H400" s="38">
        <f>COUNTIF(D401:$D$863,366)</f>
        <v>156</v>
      </c>
      <c r="I400" s="2"/>
    </row>
    <row r="401" spans="1:9" x14ac:dyDescent="0.25">
      <c r="A401" s="36">
        <f>COUNTIF($C$2:C401,"Да")</f>
        <v>4</v>
      </c>
      <c r="B401" s="40">
        <f t="shared" si="13"/>
        <v>45502</v>
      </c>
      <c r="C401" s="37" t="str">
        <f>IF(ISERROR(VLOOKUP(B401,'Aigen19-RZD'!$C$3:$C$12,1,0)),"Нет","Да")</f>
        <v>Нет</v>
      </c>
      <c r="D401" s="38">
        <f t="shared" si="12"/>
        <v>366</v>
      </c>
      <c r="E401" s="39">
        <f>ROUND(('Все выпуски'!$N$3*'Все выпуски'!$N$6/100)/366*(B401-IF(C401="Нет",VLOOKUP(A401,'Aigen19-RZD'!$A$2:$C$12,3,0),VLOOKUP((A401-1),'Aigen19-RZD'!$A$2:$C$12,3,0))),2)</f>
        <v>8.7200000000000006</v>
      </c>
      <c r="F401" s="36"/>
      <c r="G401" s="38">
        <f>COUNTIF(D402:$D$863,365)</f>
        <v>307</v>
      </c>
      <c r="H401" s="38">
        <f>COUNTIF(D402:$D$863,366)</f>
        <v>155</v>
      </c>
      <c r="I401" s="2"/>
    </row>
    <row r="402" spans="1:9" x14ac:dyDescent="0.25">
      <c r="A402" s="36">
        <f>COUNTIF($C$2:C402,"Да")</f>
        <v>4</v>
      </c>
      <c r="B402" s="40">
        <f t="shared" si="13"/>
        <v>45503</v>
      </c>
      <c r="C402" s="37" t="str">
        <f>IF(ISERROR(VLOOKUP(B402,'Aigen19-RZD'!$C$3:$C$12,1,0)),"Нет","Да")</f>
        <v>Нет</v>
      </c>
      <c r="D402" s="38">
        <f t="shared" si="12"/>
        <v>366</v>
      </c>
      <c r="E402" s="39">
        <f>ROUND(('Все выпуски'!$N$3*'Все выпуски'!$N$6/100)/366*(B402-IF(C402="Нет",VLOOKUP(A402,'Aigen19-RZD'!$A$2:$C$12,3,0),VLOOKUP((A402-1),'Aigen19-RZD'!$A$2:$C$12,3,0))),2)</f>
        <v>8.84</v>
      </c>
      <c r="F402" s="36"/>
      <c r="G402" s="38">
        <f>COUNTIF(D403:$D$863,365)</f>
        <v>307</v>
      </c>
      <c r="H402" s="38">
        <f>COUNTIF(D403:$D$863,366)</f>
        <v>154</v>
      </c>
      <c r="I402" s="2"/>
    </row>
    <row r="403" spans="1:9" x14ac:dyDescent="0.25">
      <c r="A403" s="36">
        <f>COUNTIF($C$2:C403,"Да")</f>
        <v>4</v>
      </c>
      <c r="B403" s="40">
        <f t="shared" si="13"/>
        <v>45504</v>
      </c>
      <c r="C403" s="37" t="str">
        <f>IF(ISERROR(VLOOKUP(B403,'Aigen19-RZD'!$C$3:$C$12,1,0)),"Нет","Да")</f>
        <v>Нет</v>
      </c>
      <c r="D403" s="38">
        <f t="shared" si="12"/>
        <v>366</v>
      </c>
      <c r="E403" s="39">
        <f>ROUND(('Все выпуски'!$N$3*'Все выпуски'!$N$6/100)/366*(B403-IF(C403="Нет",VLOOKUP(A403,'Aigen19-RZD'!$A$2:$C$12,3,0),VLOOKUP((A403-1),'Aigen19-RZD'!$A$2:$C$12,3,0))),2)</f>
        <v>8.9499999999999993</v>
      </c>
      <c r="F403" s="36"/>
      <c r="G403" s="38">
        <f>COUNTIF(D404:$D$863,365)</f>
        <v>307</v>
      </c>
      <c r="H403" s="38">
        <f>COUNTIF(D404:$D$863,366)</f>
        <v>153</v>
      </c>
      <c r="I403" s="2"/>
    </row>
    <row r="404" spans="1:9" x14ac:dyDescent="0.25">
      <c r="A404" s="36">
        <f>COUNTIF($C$2:C404,"Да")</f>
        <v>4</v>
      </c>
      <c r="B404" s="40">
        <f t="shared" si="13"/>
        <v>45505</v>
      </c>
      <c r="C404" s="37" t="str">
        <f>IF(ISERROR(VLOOKUP(B404,'Aigen19-RZD'!$C$3:$C$12,1,0)),"Нет","Да")</f>
        <v>Нет</v>
      </c>
      <c r="D404" s="38">
        <f t="shared" si="12"/>
        <v>366</v>
      </c>
      <c r="E404" s="39">
        <f>ROUND(('Все выпуски'!$N$3*'Все выпуски'!$N$6/100)/366*(B404-IF(C404="Нет",VLOOKUP(A404,'Aigen19-RZD'!$A$2:$C$12,3,0),VLOOKUP((A404-1),'Aigen19-RZD'!$A$2:$C$12,3,0))),2)</f>
        <v>9.07</v>
      </c>
      <c r="F404" s="36"/>
      <c r="G404" s="38">
        <f>COUNTIF(D405:$D$863,365)</f>
        <v>307</v>
      </c>
      <c r="H404" s="38">
        <f>COUNTIF(D405:$D$863,366)</f>
        <v>152</v>
      </c>
      <c r="I404" s="2"/>
    </row>
    <row r="405" spans="1:9" x14ac:dyDescent="0.25">
      <c r="A405" s="36">
        <f>COUNTIF($C$2:C405,"Да")</f>
        <v>4</v>
      </c>
      <c r="B405" s="40">
        <f t="shared" si="13"/>
        <v>45506</v>
      </c>
      <c r="C405" s="37" t="str">
        <f>IF(ISERROR(VLOOKUP(B405,'Aigen19-RZD'!$C$3:$C$12,1,0)),"Нет","Да")</f>
        <v>Нет</v>
      </c>
      <c r="D405" s="38">
        <f t="shared" si="12"/>
        <v>366</v>
      </c>
      <c r="E405" s="39">
        <f>ROUND(('Все выпуски'!$N$3*'Все выпуски'!$N$6/100)/366*(B405-IF(C405="Нет",VLOOKUP(A405,'Aigen19-RZD'!$A$2:$C$12,3,0),VLOOKUP((A405-1),'Aigen19-RZD'!$A$2:$C$12,3,0))),2)</f>
        <v>9.18</v>
      </c>
      <c r="F405" s="36"/>
      <c r="G405" s="38">
        <f>COUNTIF(D406:$D$863,365)</f>
        <v>307</v>
      </c>
      <c r="H405" s="38">
        <f>COUNTIF(D406:$D$863,366)</f>
        <v>151</v>
      </c>
      <c r="I405" s="2"/>
    </row>
    <row r="406" spans="1:9" x14ac:dyDescent="0.25">
      <c r="A406" s="36">
        <f>COUNTIF($C$2:C406,"Да")</f>
        <v>4</v>
      </c>
      <c r="B406" s="40">
        <f t="shared" si="13"/>
        <v>45507</v>
      </c>
      <c r="C406" s="37" t="str">
        <f>IF(ISERROR(VLOOKUP(B406,'Aigen19-RZD'!$C$3:$C$12,1,0)),"Нет","Да")</f>
        <v>Нет</v>
      </c>
      <c r="D406" s="38">
        <f t="shared" si="12"/>
        <v>366</v>
      </c>
      <c r="E406" s="39">
        <f>ROUND(('Все выпуски'!$N$3*'Все выпуски'!$N$6/100)/366*(B406-IF(C406="Нет",VLOOKUP(A406,'Aigen19-RZD'!$A$2:$C$12,3,0),VLOOKUP((A406-1),'Aigen19-RZD'!$A$2:$C$12,3,0))),2)</f>
        <v>9.3000000000000007</v>
      </c>
      <c r="F406" s="36"/>
      <c r="G406" s="38">
        <f>COUNTIF(D407:$D$863,365)</f>
        <v>307</v>
      </c>
      <c r="H406" s="38">
        <f>COUNTIF(D407:$D$863,366)</f>
        <v>150</v>
      </c>
      <c r="I406" s="2"/>
    </row>
    <row r="407" spans="1:9" x14ac:dyDescent="0.25">
      <c r="A407" s="36">
        <f>COUNTIF($C$2:C407,"Да")</f>
        <v>4</v>
      </c>
      <c r="B407" s="40">
        <f t="shared" si="13"/>
        <v>45508</v>
      </c>
      <c r="C407" s="37" t="str">
        <f>IF(ISERROR(VLOOKUP(B407,'Aigen19-RZD'!$C$3:$C$12,1,0)),"Нет","Да")</f>
        <v>Нет</v>
      </c>
      <c r="D407" s="38">
        <f t="shared" si="12"/>
        <v>366</v>
      </c>
      <c r="E407" s="39">
        <f>ROUND(('Все выпуски'!$N$3*'Все выпуски'!$N$6/100)/366*(B407-IF(C407="Нет",VLOOKUP(A407,'Aigen19-RZD'!$A$2:$C$12,3,0),VLOOKUP((A407-1),'Aigen19-RZD'!$A$2:$C$12,3,0))),2)</f>
        <v>9.41</v>
      </c>
      <c r="F407" s="36"/>
      <c r="G407" s="38">
        <f>COUNTIF(D408:$D$863,365)</f>
        <v>307</v>
      </c>
      <c r="H407" s="38">
        <f>COUNTIF(D408:$D$863,366)</f>
        <v>149</v>
      </c>
      <c r="I407" s="2"/>
    </row>
    <row r="408" spans="1:9" x14ac:dyDescent="0.25">
      <c r="A408" s="36">
        <f>COUNTIF($C$2:C408,"Да")</f>
        <v>4</v>
      </c>
      <c r="B408" s="40">
        <f t="shared" si="13"/>
        <v>45509</v>
      </c>
      <c r="C408" s="37" t="str">
        <f>IF(ISERROR(VLOOKUP(B408,'Aigen19-RZD'!$C$3:$C$12,1,0)),"Нет","Да")</f>
        <v>Нет</v>
      </c>
      <c r="D408" s="38">
        <f t="shared" si="12"/>
        <v>366</v>
      </c>
      <c r="E408" s="39">
        <f>ROUND(('Все выпуски'!$N$3*'Все выпуски'!$N$6/100)/366*(B408-IF(C408="Нет",VLOOKUP(A408,'Aigen19-RZD'!$A$2:$C$12,3,0),VLOOKUP((A408-1),'Aigen19-RZD'!$A$2:$C$12,3,0))),2)</f>
        <v>9.52</v>
      </c>
      <c r="F408" s="36"/>
      <c r="G408" s="38">
        <f>COUNTIF(D409:$D$863,365)</f>
        <v>307</v>
      </c>
      <c r="H408" s="38">
        <f>COUNTIF(D409:$D$863,366)</f>
        <v>148</v>
      </c>
      <c r="I408" s="2"/>
    </row>
    <row r="409" spans="1:9" x14ac:dyDescent="0.25">
      <c r="A409" s="36">
        <f>COUNTIF($C$2:C409,"Да")</f>
        <v>4</v>
      </c>
      <c r="B409" s="40">
        <f t="shared" si="13"/>
        <v>45510</v>
      </c>
      <c r="C409" s="37" t="str">
        <f>IF(ISERROR(VLOOKUP(B409,'Aigen19-RZD'!$C$3:$C$12,1,0)),"Нет","Да")</f>
        <v>Нет</v>
      </c>
      <c r="D409" s="38">
        <f t="shared" si="12"/>
        <v>366</v>
      </c>
      <c r="E409" s="39">
        <f>ROUND(('Все выпуски'!$N$3*'Все выпуски'!$N$6/100)/366*(B409-IF(C409="Нет",VLOOKUP(A409,'Aigen19-RZD'!$A$2:$C$12,3,0),VLOOKUP((A409-1),'Aigen19-RZD'!$A$2:$C$12,3,0))),2)</f>
        <v>9.64</v>
      </c>
      <c r="F409" s="36"/>
      <c r="G409" s="38">
        <f>COUNTIF(D410:$D$863,365)</f>
        <v>307</v>
      </c>
      <c r="H409" s="38">
        <f>COUNTIF(D410:$D$863,366)</f>
        <v>147</v>
      </c>
      <c r="I409" s="2"/>
    </row>
    <row r="410" spans="1:9" x14ac:dyDescent="0.25">
      <c r="A410" s="36">
        <f>COUNTIF($C$2:C410,"Да")</f>
        <v>4</v>
      </c>
      <c r="B410" s="40">
        <f t="shared" si="13"/>
        <v>45511</v>
      </c>
      <c r="C410" s="37" t="str">
        <f>IF(ISERROR(VLOOKUP(B410,'Aigen19-RZD'!$C$3:$C$12,1,0)),"Нет","Да")</f>
        <v>Нет</v>
      </c>
      <c r="D410" s="38">
        <f t="shared" si="12"/>
        <v>366</v>
      </c>
      <c r="E410" s="39">
        <f>ROUND(('Все выпуски'!$N$3*'Все выпуски'!$N$6/100)/366*(B410-IF(C410="Нет",VLOOKUP(A410,'Aigen19-RZD'!$A$2:$C$12,3,0),VLOOKUP((A410-1),'Aigen19-RZD'!$A$2:$C$12,3,0))),2)</f>
        <v>9.75</v>
      </c>
      <c r="F410" s="36"/>
      <c r="G410" s="38">
        <f>COUNTIF(D411:$D$863,365)</f>
        <v>307</v>
      </c>
      <c r="H410" s="38">
        <f>COUNTIF(D411:$D$863,366)</f>
        <v>146</v>
      </c>
      <c r="I410" s="2"/>
    </row>
    <row r="411" spans="1:9" x14ac:dyDescent="0.25">
      <c r="A411" s="36">
        <f>COUNTIF($C$2:C411,"Да")</f>
        <v>4</v>
      </c>
      <c r="B411" s="40">
        <f t="shared" si="13"/>
        <v>45512</v>
      </c>
      <c r="C411" s="37" t="str">
        <f>IF(ISERROR(VLOOKUP(B411,'Aigen19-RZD'!$C$3:$C$12,1,0)),"Нет","Да")</f>
        <v>Нет</v>
      </c>
      <c r="D411" s="38">
        <f t="shared" si="12"/>
        <v>366</v>
      </c>
      <c r="E411" s="39">
        <f>ROUND(('Все выпуски'!$N$3*'Все выпуски'!$N$6/100)/366*(B411-IF(C411="Нет",VLOOKUP(A411,'Aigen19-RZD'!$A$2:$C$12,3,0),VLOOKUP((A411-1),'Aigen19-RZD'!$A$2:$C$12,3,0))),2)</f>
        <v>9.8699999999999992</v>
      </c>
      <c r="F411" s="36"/>
      <c r="G411" s="38">
        <f>COUNTIF(D412:$D$863,365)</f>
        <v>307</v>
      </c>
      <c r="H411" s="38">
        <f>COUNTIF(D412:$D$863,366)</f>
        <v>145</v>
      </c>
      <c r="I411" s="2"/>
    </row>
    <row r="412" spans="1:9" x14ac:dyDescent="0.25">
      <c r="A412" s="36">
        <f>COUNTIF($C$2:C412,"Да")</f>
        <v>4</v>
      </c>
      <c r="B412" s="40">
        <f t="shared" si="13"/>
        <v>45513</v>
      </c>
      <c r="C412" s="37" t="str">
        <f>IF(ISERROR(VLOOKUP(B412,'Aigen19-RZD'!$C$3:$C$12,1,0)),"Нет","Да")</f>
        <v>Нет</v>
      </c>
      <c r="D412" s="38">
        <f t="shared" si="12"/>
        <v>366</v>
      </c>
      <c r="E412" s="39">
        <f>ROUND(('Все выпуски'!$N$3*'Все выпуски'!$N$6/100)/366*(B412-IF(C412="Нет",VLOOKUP(A412,'Aigen19-RZD'!$A$2:$C$12,3,0),VLOOKUP((A412-1),'Aigen19-RZD'!$A$2:$C$12,3,0))),2)</f>
        <v>9.98</v>
      </c>
      <c r="F412" s="36"/>
      <c r="G412" s="38">
        <f>COUNTIF(D413:$D$863,365)</f>
        <v>307</v>
      </c>
      <c r="H412" s="38">
        <f>COUNTIF(D413:$D$863,366)</f>
        <v>144</v>
      </c>
      <c r="I412" s="2"/>
    </row>
    <row r="413" spans="1:9" x14ac:dyDescent="0.25">
      <c r="A413" s="36">
        <f>COUNTIF($C$2:C413,"Да")</f>
        <v>4</v>
      </c>
      <c r="B413" s="40">
        <f t="shared" si="13"/>
        <v>45514</v>
      </c>
      <c r="C413" s="37" t="str">
        <f>IF(ISERROR(VLOOKUP(B413,'Aigen19-RZD'!$C$3:$C$12,1,0)),"Нет","Да")</f>
        <v>Нет</v>
      </c>
      <c r="D413" s="38">
        <f t="shared" si="12"/>
        <v>366</v>
      </c>
      <c r="E413" s="39">
        <f>ROUND(('Все выпуски'!$N$3*'Все выпуски'!$N$6/100)/366*(B413-IF(C413="Нет",VLOOKUP(A413,'Aigen19-RZD'!$A$2:$C$12,3,0),VLOOKUP((A413-1),'Aigen19-RZD'!$A$2:$C$12,3,0))),2)</f>
        <v>10.1</v>
      </c>
      <c r="F413" s="36"/>
      <c r="G413" s="38">
        <f>COUNTIF(D414:$D$863,365)</f>
        <v>307</v>
      </c>
      <c r="H413" s="38">
        <f>COUNTIF(D414:$D$863,366)</f>
        <v>143</v>
      </c>
      <c r="I413" s="2"/>
    </row>
    <row r="414" spans="1:9" x14ac:dyDescent="0.25">
      <c r="A414" s="36">
        <f>COUNTIF($C$2:C414,"Да")</f>
        <v>4</v>
      </c>
      <c r="B414" s="40">
        <f t="shared" si="13"/>
        <v>45515</v>
      </c>
      <c r="C414" s="37" t="str">
        <f>IF(ISERROR(VLOOKUP(B414,'Aigen19-RZD'!$C$3:$C$12,1,0)),"Нет","Да")</f>
        <v>Нет</v>
      </c>
      <c r="D414" s="38">
        <f t="shared" si="12"/>
        <v>366</v>
      </c>
      <c r="E414" s="39">
        <f>ROUND(('Все выпуски'!$N$3*'Все выпуски'!$N$6/100)/366*(B414-IF(C414="Нет",VLOOKUP(A414,'Aigen19-RZD'!$A$2:$C$12,3,0),VLOOKUP((A414-1),'Aigen19-RZD'!$A$2:$C$12,3,0))),2)</f>
        <v>10.210000000000001</v>
      </c>
      <c r="F414" s="36"/>
      <c r="G414" s="38">
        <f>COUNTIF(D415:$D$863,365)</f>
        <v>307</v>
      </c>
      <c r="H414" s="38">
        <f>COUNTIF(D415:$D$863,366)</f>
        <v>142</v>
      </c>
      <c r="I414" s="2"/>
    </row>
    <row r="415" spans="1:9" x14ac:dyDescent="0.25">
      <c r="A415" s="36">
        <f>COUNTIF($C$2:C415,"Да")</f>
        <v>4</v>
      </c>
      <c r="B415" s="40">
        <f t="shared" si="13"/>
        <v>45516</v>
      </c>
      <c r="C415" s="37" t="str">
        <f>IF(ISERROR(VLOOKUP(B415,'Aigen19-RZD'!$C$3:$C$12,1,0)),"Нет","Да")</f>
        <v>Нет</v>
      </c>
      <c r="D415" s="38">
        <f t="shared" si="12"/>
        <v>366</v>
      </c>
      <c r="E415" s="39">
        <f>ROUND(('Все выпуски'!$N$3*'Все выпуски'!$N$6/100)/366*(B415-IF(C415="Нет",VLOOKUP(A415,'Aigen19-RZD'!$A$2:$C$12,3,0),VLOOKUP((A415-1),'Aigen19-RZD'!$A$2:$C$12,3,0))),2)</f>
        <v>10.33</v>
      </c>
      <c r="F415" s="36"/>
      <c r="G415" s="38">
        <f>COUNTIF(D416:$D$863,365)</f>
        <v>307</v>
      </c>
      <c r="H415" s="38">
        <f>COUNTIF(D416:$D$863,366)</f>
        <v>141</v>
      </c>
      <c r="I415" s="2"/>
    </row>
    <row r="416" spans="1:9" x14ac:dyDescent="0.25">
      <c r="A416" s="36">
        <f>COUNTIF($C$2:C416,"Да")</f>
        <v>4</v>
      </c>
      <c r="B416" s="40">
        <f t="shared" si="13"/>
        <v>45517</v>
      </c>
      <c r="C416" s="37" t="str">
        <f>IF(ISERROR(VLOOKUP(B416,'Aigen19-RZD'!$C$3:$C$12,1,0)),"Нет","Да")</f>
        <v>Нет</v>
      </c>
      <c r="D416" s="38">
        <f t="shared" si="12"/>
        <v>366</v>
      </c>
      <c r="E416" s="39">
        <f>ROUND(('Все выпуски'!$N$3*'Все выпуски'!$N$6/100)/366*(B416-IF(C416="Нет",VLOOKUP(A416,'Aigen19-RZD'!$A$2:$C$12,3,0),VLOOKUP((A416-1),'Aigen19-RZD'!$A$2:$C$12,3,0))),2)</f>
        <v>10.44</v>
      </c>
      <c r="F416" s="36"/>
      <c r="G416" s="38">
        <f>COUNTIF(D417:$D$863,365)</f>
        <v>307</v>
      </c>
      <c r="H416" s="38">
        <f>COUNTIF(D417:$D$863,366)</f>
        <v>140</v>
      </c>
      <c r="I416" s="2"/>
    </row>
    <row r="417" spans="1:9" x14ac:dyDescent="0.25">
      <c r="A417" s="36">
        <f>COUNTIF($C$2:C417,"Да")</f>
        <v>5</v>
      </c>
      <c r="B417" s="40">
        <f t="shared" si="13"/>
        <v>45518</v>
      </c>
      <c r="C417" s="37" t="str">
        <f>IF(ISERROR(VLOOKUP(B417,'Aigen19-RZD'!$C$3:$C$12,1,0)),"Нет","Да")</f>
        <v>Да</v>
      </c>
      <c r="D417" s="38">
        <f t="shared" si="12"/>
        <v>366</v>
      </c>
      <c r="E417" s="39">
        <f>ROUND(('Все выпуски'!$N$3*'Все выпуски'!$N$6/100)/366*(B417-IF(C417="Нет",VLOOKUP(A417,'Aigen19-RZD'!$A$2:$C$12,3,0),VLOOKUP((A417-1),'Aigen19-RZD'!$A$2:$C$12,3,0))),2)</f>
        <v>10.56</v>
      </c>
      <c r="F417" s="36"/>
      <c r="G417" s="38">
        <f>COUNTIF(D418:$D$863,365)</f>
        <v>307</v>
      </c>
      <c r="H417" s="38">
        <f>COUNTIF(D418:$D$863,366)</f>
        <v>139</v>
      </c>
      <c r="I417" s="2"/>
    </row>
    <row r="418" spans="1:9" x14ac:dyDescent="0.25">
      <c r="A418" s="36">
        <f>COUNTIF($C$2:C418,"Да")</f>
        <v>5</v>
      </c>
      <c r="B418" s="40">
        <f t="shared" si="13"/>
        <v>45519</v>
      </c>
      <c r="C418" s="37" t="str">
        <f>IF(ISERROR(VLOOKUP(B418,'Aigen19-RZD'!$C$3:$C$12,1,0)),"Нет","Да")</f>
        <v>Нет</v>
      </c>
      <c r="D418" s="38">
        <f t="shared" si="12"/>
        <v>366</v>
      </c>
      <c r="E418" s="39">
        <f>ROUND(('Все выпуски'!$N$3*'Все выпуски'!$N$6/100)/366*(B418-IF(C418="Нет",VLOOKUP(A418,'Aigen19-RZD'!$A$2:$C$12,3,0),VLOOKUP((A418-1),'Aigen19-RZD'!$A$2:$C$12,3,0))),2)</f>
        <v>0.11</v>
      </c>
      <c r="F418" s="36"/>
      <c r="G418" s="38">
        <f>COUNTIF(D419:$D$863,365)</f>
        <v>307</v>
      </c>
      <c r="H418" s="38">
        <f>COUNTIF(D419:$D$863,366)</f>
        <v>138</v>
      </c>
      <c r="I418" s="2"/>
    </row>
    <row r="419" spans="1:9" x14ac:dyDescent="0.25">
      <c r="A419" s="36">
        <f>COUNTIF($C$2:C419,"Да")</f>
        <v>5</v>
      </c>
      <c r="B419" s="40">
        <f t="shared" si="13"/>
        <v>45520</v>
      </c>
      <c r="C419" s="37" t="str">
        <f>IF(ISERROR(VLOOKUP(B419,'Aigen19-RZD'!$C$3:$C$12,1,0)),"Нет","Да")</f>
        <v>Нет</v>
      </c>
      <c r="D419" s="38">
        <f t="shared" si="12"/>
        <v>366</v>
      </c>
      <c r="E419" s="39">
        <f>ROUND(('Все выпуски'!$N$3*'Все выпуски'!$N$6/100)/366*(B419-IF(C419="Нет",VLOOKUP(A419,'Aigen19-RZD'!$A$2:$C$12,3,0),VLOOKUP((A419-1),'Aigen19-RZD'!$A$2:$C$12,3,0))),2)</f>
        <v>0.23</v>
      </c>
      <c r="F419" s="36"/>
      <c r="G419" s="38">
        <f>COUNTIF(D420:$D$863,365)</f>
        <v>307</v>
      </c>
      <c r="H419" s="38">
        <f>COUNTIF(D420:$D$863,366)</f>
        <v>137</v>
      </c>
      <c r="I419" s="2"/>
    </row>
    <row r="420" spans="1:9" x14ac:dyDescent="0.25">
      <c r="A420" s="36">
        <f>COUNTIF($C$2:C420,"Да")</f>
        <v>5</v>
      </c>
      <c r="B420" s="40">
        <f t="shared" si="13"/>
        <v>45521</v>
      </c>
      <c r="C420" s="37" t="str">
        <f>IF(ISERROR(VLOOKUP(B420,'Aigen19-RZD'!$C$3:$C$12,1,0)),"Нет","Да")</f>
        <v>Нет</v>
      </c>
      <c r="D420" s="38">
        <f t="shared" si="12"/>
        <v>366</v>
      </c>
      <c r="E420" s="39">
        <f>ROUND(('Все выпуски'!$N$3*'Все выпуски'!$N$6/100)/366*(B420-IF(C420="Нет",VLOOKUP(A420,'Aigen19-RZD'!$A$2:$C$12,3,0),VLOOKUP((A420-1),'Aigen19-RZD'!$A$2:$C$12,3,0))),2)</f>
        <v>0.34</v>
      </c>
      <c r="F420" s="36"/>
      <c r="G420" s="38">
        <f>COUNTIF(D421:$D$863,365)</f>
        <v>307</v>
      </c>
      <c r="H420" s="38">
        <f>COUNTIF(D421:$D$863,366)</f>
        <v>136</v>
      </c>
      <c r="I420" s="2"/>
    </row>
    <row r="421" spans="1:9" x14ac:dyDescent="0.25">
      <c r="A421" s="36">
        <f>COUNTIF($C$2:C421,"Да")</f>
        <v>5</v>
      </c>
      <c r="B421" s="40">
        <f t="shared" si="13"/>
        <v>45522</v>
      </c>
      <c r="C421" s="37" t="str">
        <f>IF(ISERROR(VLOOKUP(B421,'Aigen19-RZD'!$C$3:$C$12,1,0)),"Нет","Да")</f>
        <v>Нет</v>
      </c>
      <c r="D421" s="38">
        <f t="shared" si="12"/>
        <v>366</v>
      </c>
      <c r="E421" s="39">
        <f>ROUND(('Все выпуски'!$N$3*'Все выпуски'!$N$6/100)/366*(B421-IF(C421="Нет",VLOOKUP(A421,'Aigen19-RZD'!$A$2:$C$12,3,0),VLOOKUP((A421-1),'Aigen19-RZD'!$A$2:$C$12,3,0))),2)</f>
        <v>0.46</v>
      </c>
      <c r="F421" s="36"/>
      <c r="G421" s="38">
        <f>COUNTIF(D422:$D$863,365)</f>
        <v>307</v>
      </c>
      <c r="H421" s="38">
        <f>COUNTIF(D422:$D$863,366)</f>
        <v>135</v>
      </c>
      <c r="I421" s="2"/>
    </row>
    <row r="422" spans="1:9" x14ac:dyDescent="0.25">
      <c r="A422" s="36">
        <f>COUNTIF($C$2:C422,"Да")</f>
        <v>5</v>
      </c>
      <c r="B422" s="40">
        <f t="shared" si="13"/>
        <v>45523</v>
      </c>
      <c r="C422" s="37" t="str">
        <f>IF(ISERROR(VLOOKUP(B422,'Aigen19-RZD'!$C$3:$C$12,1,0)),"Нет","Да")</f>
        <v>Нет</v>
      </c>
      <c r="D422" s="38">
        <f t="shared" si="12"/>
        <v>366</v>
      </c>
      <c r="E422" s="39">
        <f>ROUND(('Все выпуски'!$N$3*'Все выпуски'!$N$6/100)/366*(B422-IF(C422="Нет",VLOOKUP(A422,'Aigen19-RZD'!$A$2:$C$12,3,0),VLOOKUP((A422-1),'Aigen19-RZD'!$A$2:$C$12,3,0))),2)</f>
        <v>0.56999999999999995</v>
      </c>
      <c r="F422" s="36"/>
      <c r="G422" s="38">
        <f>COUNTIF(D423:$D$863,365)</f>
        <v>307</v>
      </c>
      <c r="H422" s="38">
        <f>COUNTIF(D423:$D$863,366)</f>
        <v>134</v>
      </c>
      <c r="I422" s="2"/>
    </row>
    <row r="423" spans="1:9" x14ac:dyDescent="0.25">
      <c r="A423" s="36">
        <f>COUNTIF($C$2:C423,"Да")</f>
        <v>5</v>
      </c>
      <c r="B423" s="40">
        <f t="shared" si="13"/>
        <v>45524</v>
      </c>
      <c r="C423" s="37" t="str">
        <f>IF(ISERROR(VLOOKUP(B423,'Aigen19-RZD'!$C$3:$C$12,1,0)),"Нет","Да")</f>
        <v>Нет</v>
      </c>
      <c r="D423" s="38">
        <f t="shared" si="12"/>
        <v>366</v>
      </c>
      <c r="E423" s="39">
        <f>ROUND(('Все выпуски'!$N$3*'Все выпуски'!$N$6/100)/366*(B423-IF(C423="Нет",VLOOKUP(A423,'Aigen19-RZD'!$A$2:$C$12,3,0),VLOOKUP((A423-1),'Aigen19-RZD'!$A$2:$C$12,3,0))),2)</f>
        <v>0.69</v>
      </c>
      <c r="F423" s="36"/>
      <c r="G423" s="38">
        <f>COUNTIF(D424:$D$863,365)</f>
        <v>307</v>
      </c>
      <c r="H423" s="38">
        <f>COUNTIF(D424:$D$863,366)</f>
        <v>133</v>
      </c>
      <c r="I423" s="2"/>
    </row>
    <row r="424" spans="1:9" x14ac:dyDescent="0.25">
      <c r="A424" s="36">
        <f>COUNTIF($C$2:C424,"Да")</f>
        <v>5</v>
      </c>
      <c r="B424" s="40">
        <f t="shared" si="13"/>
        <v>45525</v>
      </c>
      <c r="C424" s="37" t="str">
        <f>IF(ISERROR(VLOOKUP(B424,'Aigen19-RZD'!$C$3:$C$12,1,0)),"Нет","Да")</f>
        <v>Нет</v>
      </c>
      <c r="D424" s="38">
        <f t="shared" si="12"/>
        <v>366</v>
      </c>
      <c r="E424" s="39">
        <f>ROUND(('Все выпуски'!$N$3*'Все выпуски'!$N$6/100)/366*(B424-IF(C424="Нет",VLOOKUP(A424,'Aigen19-RZD'!$A$2:$C$12,3,0),VLOOKUP((A424-1),'Aigen19-RZD'!$A$2:$C$12,3,0))),2)</f>
        <v>0.8</v>
      </c>
      <c r="F424" s="36"/>
      <c r="G424" s="38">
        <f>COUNTIF(D425:$D$863,365)</f>
        <v>307</v>
      </c>
      <c r="H424" s="38">
        <f>COUNTIF(D425:$D$863,366)</f>
        <v>132</v>
      </c>
      <c r="I424" s="2"/>
    </row>
    <row r="425" spans="1:9" x14ac:dyDescent="0.25">
      <c r="A425" s="36">
        <f>COUNTIF($C$2:C425,"Да")</f>
        <v>5</v>
      </c>
      <c r="B425" s="40">
        <f t="shared" si="13"/>
        <v>45526</v>
      </c>
      <c r="C425" s="37" t="str">
        <f>IF(ISERROR(VLOOKUP(B425,'Aigen19-RZD'!$C$3:$C$12,1,0)),"Нет","Да")</f>
        <v>Нет</v>
      </c>
      <c r="D425" s="38">
        <f t="shared" si="12"/>
        <v>366</v>
      </c>
      <c r="E425" s="39">
        <f>ROUND(('Все выпуски'!$N$3*'Все выпуски'!$N$6/100)/366*(B425-IF(C425="Нет",VLOOKUP(A425,'Aigen19-RZD'!$A$2:$C$12,3,0),VLOOKUP((A425-1),'Aigen19-RZD'!$A$2:$C$12,3,0))),2)</f>
        <v>0.92</v>
      </c>
      <c r="F425" s="36"/>
      <c r="G425" s="38">
        <f>COUNTIF(D426:$D$863,365)</f>
        <v>307</v>
      </c>
      <c r="H425" s="38">
        <f>COUNTIF(D426:$D$863,366)</f>
        <v>131</v>
      </c>
      <c r="I425" s="2"/>
    </row>
    <row r="426" spans="1:9" x14ac:dyDescent="0.25">
      <c r="A426" s="36">
        <f>COUNTIF($C$2:C426,"Да")</f>
        <v>5</v>
      </c>
      <c r="B426" s="40">
        <f t="shared" si="13"/>
        <v>45527</v>
      </c>
      <c r="C426" s="37" t="str">
        <f>IF(ISERROR(VLOOKUP(B426,'Aigen19-RZD'!$C$3:$C$12,1,0)),"Нет","Да")</f>
        <v>Нет</v>
      </c>
      <c r="D426" s="38">
        <f t="shared" si="12"/>
        <v>366</v>
      </c>
      <c r="E426" s="39">
        <f>ROUND(('Все выпуски'!$N$3*'Все выпуски'!$N$6/100)/366*(B426-IF(C426="Нет",VLOOKUP(A426,'Aigen19-RZD'!$A$2:$C$12,3,0),VLOOKUP((A426-1),'Aigen19-RZD'!$A$2:$C$12,3,0))),2)</f>
        <v>1.03</v>
      </c>
      <c r="F426" s="36"/>
      <c r="G426" s="38">
        <f>COUNTIF(D427:$D$863,365)</f>
        <v>307</v>
      </c>
      <c r="H426" s="38">
        <f>COUNTIF(D427:$D$863,366)</f>
        <v>130</v>
      </c>
      <c r="I426" s="2"/>
    </row>
    <row r="427" spans="1:9" x14ac:dyDescent="0.25">
      <c r="A427" s="36">
        <f>COUNTIF($C$2:C427,"Да")</f>
        <v>5</v>
      </c>
      <c r="B427" s="40">
        <f t="shared" si="13"/>
        <v>45528</v>
      </c>
      <c r="C427" s="37" t="str">
        <f>IF(ISERROR(VLOOKUP(B427,'Aigen19-RZD'!$C$3:$C$12,1,0)),"Нет","Да")</f>
        <v>Нет</v>
      </c>
      <c r="D427" s="38">
        <f t="shared" si="12"/>
        <v>366</v>
      </c>
      <c r="E427" s="39">
        <f>ROUND(('Все выпуски'!$N$3*'Все выпуски'!$N$6/100)/366*(B427-IF(C427="Нет",VLOOKUP(A427,'Aigen19-RZD'!$A$2:$C$12,3,0),VLOOKUP((A427-1),'Aigen19-RZD'!$A$2:$C$12,3,0))),2)</f>
        <v>1.1499999999999999</v>
      </c>
      <c r="F427" s="36"/>
      <c r="G427" s="38">
        <f>COUNTIF(D428:$D$863,365)</f>
        <v>307</v>
      </c>
      <c r="H427" s="38">
        <f>COUNTIF(D428:$D$863,366)</f>
        <v>129</v>
      </c>
      <c r="I427" s="2"/>
    </row>
    <row r="428" spans="1:9" x14ac:dyDescent="0.25">
      <c r="A428" s="36">
        <f>COUNTIF($C$2:C428,"Да")</f>
        <v>5</v>
      </c>
      <c r="B428" s="40">
        <f t="shared" si="13"/>
        <v>45529</v>
      </c>
      <c r="C428" s="37" t="str">
        <f>IF(ISERROR(VLOOKUP(B428,'Aigen19-RZD'!$C$3:$C$12,1,0)),"Нет","Да")</f>
        <v>Нет</v>
      </c>
      <c r="D428" s="38">
        <f t="shared" si="12"/>
        <v>366</v>
      </c>
      <c r="E428" s="39">
        <f>ROUND(('Все выпуски'!$N$3*'Все выпуски'!$N$6/100)/366*(B428-IF(C428="Нет",VLOOKUP(A428,'Aigen19-RZD'!$A$2:$C$12,3,0),VLOOKUP((A428-1),'Aigen19-RZD'!$A$2:$C$12,3,0))),2)</f>
        <v>1.26</v>
      </c>
      <c r="F428" s="36"/>
      <c r="G428" s="38">
        <f>COUNTIF(D429:$D$863,365)</f>
        <v>307</v>
      </c>
      <c r="H428" s="38">
        <f>COUNTIF(D429:$D$863,366)</f>
        <v>128</v>
      </c>
      <c r="I428" s="2"/>
    </row>
    <row r="429" spans="1:9" x14ac:dyDescent="0.25">
      <c r="A429" s="36">
        <f>COUNTIF($C$2:C429,"Да")</f>
        <v>5</v>
      </c>
      <c r="B429" s="40">
        <f t="shared" si="13"/>
        <v>45530</v>
      </c>
      <c r="C429" s="37" t="str">
        <f>IF(ISERROR(VLOOKUP(B429,'Aigen19-RZD'!$C$3:$C$12,1,0)),"Нет","Да")</f>
        <v>Нет</v>
      </c>
      <c r="D429" s="38">
        <f t="shared" si="12"/>
        <v>366</v>
      </c>
      <c r="E429" s="39">
        <f>ROUND(('Все выпуски'!$N$3*'Все выпуски'!$N$6/100)/366*(B429-IF(C429="Нет",VLOOKUP(A429,'Aigen19-RZD'!$A$2:$C$12,3,0),VLOOKUP((A429-1),'Aigen19-RZD'!$A$2:$C$12,3,0))),2)</f>
        <v>1.38</v>
      </c>
      <c r="F429" s="36"/>
      <c r="G429" s="38">
        <f>COUNTIF(D430:$D$863,365)</f>
        <v>307</v>
      </c>
      <c r="H429" s="38">
        <f>COUNTIF(D430:$D$863,366)</f>
        <v>127</v>
      </c>
      <c r="I429" s="2"/>
    </row>
    <row r="430" spans="1:9" x14ac:dyDescent="0.25">
      <c r="A430" s="36">
        <f>COUNTIF($C$2:C430,"Да")</f>
        <v>5</v>
      </c>
      <c r="B430" s="40">
        <f t="shared" si="13"/>
        <v>45531</v>
      </c>
      <c r="C430" s="37" t="str">
        <f>IF(ISERROR(VLOOKUP(B430,'Aigen19-RZD'!$C$3:$C$12,1,0)),"Нет","Да")</f>
        <v>Нет</v>
      </c>
      <c r="D430" s="38">
        <f t="shared" si="12"/>
        <v>366</v>
      </c>
      <c r="E430" s="39">
        <f>ROUND(('Все выпуски'!$N$3*'Все выпуски'!$N$6/100)/366*(B430-IF(C430="Нет",VLOOKUP(A430,'Aigen19-RZD'!$A$2:$C$12,3,0),VLOOKUP((A430-1),'Aigen19-RZD'!$A$2:$C$12,3,0))),2)</f>
        <v>1.49</v>
      </c>
      <c r="F430" s="36"/>
      <c r="G430" s="38">
        <f>COUNTIF(D431:$D$863,365)</f>
        <v>307</v>
      </c>
      <c r="H430" s="38">
        <f>COUNTIF(D431:$D$863,366)</f>
        <v>126</v>
      </c>
      <c r="I430" s="2"/>
    </row>
    <row r="431" spans="1:9" x14ac:dyDescent="0.25">
      <c r="A431" s="36">
        <f>COUNTIF($C$2:C431,"Да")</f>
        <v>5</v>
      </c>
      <c r="B431" s="40">
        <f t="shared" si="13"/>
        <v>45532</v>
      </c>
      <c r="C431" s="37" t="str">
        <f>IF(ISERROR(VLOOKUP(B431,'Aigen19-RZD'!$C$3:$C$12,1,0)),"Нет","Да")</f>
        <v>Нет</v>
      </c>
      <c r="D431" s="38">
        <f t="shared" si="12"/>
        <v>366</v>
      </c>
      <c r="E431" s="39">
        <f>ROUND(('Все выпуски'!$N$3*'Все выпуски'!$N$6/100)/366*(B431-IF(C431="Нет",VLOOKUP(A431,'Aigen19-RZD'!$A$2:$C$12,3,0),VLOOKUP((A431-1),'Aigen19-RZD'!$A$2:$C$12,3,0))),2)</f>
        <v>1.61</v>
      </c>
      <c r="F431" s="36"/>
      <c r="G431" s="38">
        <f>COUNTIF(D432:$D$863,365)</f>
        <v>307</v>
      </c>
      <c r="H431" s="38">
        <f>COUNTIF(D432:$D$863,366)</f>
        <v>125</v>
      </c>
      <c r="I431" s="2"/>
    </row>
    <row r="432" spans="1:9" x14ac:dyDescent="0.25">
      <c r="A432" s="36">
        <f>COUNTIF($C$2:C432,"Да")</f>
        <v>5</v>
      </c>
      <c r="B432" s="40">
        <f t="shared" si="13"/>
        <v>45533</v>
      </c>
      <c r="C432" s="37" t="str">
        <f>IF(ISERROR(VLOOKUP(B432,'Aigen19-RZD'!$C$3:$C$12,1,0)),"Нет","Да")</f>
        <v>Нет</v>
      </c>
      <c r="D432" s="38">
        <f t="shared" si="12"/>
        <v>366</v>
      </c>
      <c r="E432" s="39">
        <f>ROUND(('Все выпуски'!$N$3*'Все выпуски'!$N$6/100)/366*(B432-IF(C432="Нет",VLOOKUP(A432,'Aigen19-RZD'!$A$2:$C$12,3,0),VLOOKUP((A432-1),'Aigen19-RZD'!$A$2:$C$12,3,0))),2)</f>
        <v>1.72</v>
      </c>
      <c r="F432" s="36"/>
      <c r="G432" s="38">
        <f>COUNTIF(D433:$D$863,365)</f>
        <v>307</v>
      </c>
      <c r="H432" s="38">
        <f>COUNTIF(D433:$D$863,366)</f>
        <v>124</v>
      </c>
      <c r="I432" s="2"/>
    </row>
    <row r="433" spans="1:9" x14ac:dyDescent="0.25">
      <c r="A433" s="36">
        <f>COUNTIF($C$2:C433,"Да")</f>
        <v>5</v>
      </c>
      <c r="B433" s="40">
        <f t="shared" si="13"/>
        <v>45534</v>
      </c>
      <c r="C433" s="37" t="str">
        <f>IF(ISERROR(VLOOKUP(B433,'Aigen19-RZD'!$C$3:$C$12,1,0)),"Нет","Да")</f>
        <v>Нет</v>
      </c>
      <c r="D433" s="38">
        <f t="shared" si="12"/>
        <v>366</v>
      </c>
      <c r="E433" s="39">
        <f>ROUND(('Все выпуски'!$N$3*'Все выпуски'!$N$6/100)/366*(B433-IF(C433="Нет",VLOOKUP(A433,'Aigen19-RZD'!$A$2:$C$12,3,0),VLOOKUP((A433-1),'Aigen19-RZD'!$A$2:$C$12,3,0))),2)</f>
        <v>1.84</v>
      </c>
      <c r="F433" s="36"/>
      <c r="G433" s="38">
        <f>COUNTIF(D434:$D$863,365)</f>
        <v>307</v>
      </c>
      <c r="H433" s="38">
        <f>COUNTIF(D434:$D$863,366)</f>
        <v>123</v>
      </c>
      <c r="I433" s="2"/>
    </row>
    <row r="434" spans="1:9" x14ac:dyDescent="0.25">
      <c r="A434" s="36">
        <f>COUNTIF($C$2:C434,"Да")</f>
        <v>5</v>
      </c>
      <c r="B434" s="40">
        <f t="shared" si="13"/>
        <v>45535</v>
      </c>
      <c r="C434" s="37" t="str">
        <f>IF(ISERROR(VLOOKUP(B434,'Aigen19-RZD'!$C$3:$C$12,1,0)),"Нет","Да")</f>
        <v>Нет</v>
      </c>
      <c r="D434" s="38">
        <f t="shared" si="12"/>
        <v>366</v>
      </c>
      <c r="E434" s="39">
        <f>ROUND(('Все выпуски'!$N$3*'Все выпуски'!$N$6/100)/366*(B434-IF(C434="Нет",VLOOKUP(A434,'Aigen19-RZD'!$A$2:$C$12,3,0),VLOOKUP((A434-1),'Aigen19-RZD'!$A$2:$C$12,3,0))),2)</f>
        <v>1.95</v>
      </c>
      <c r="F434" s="39"/>
      <c r="G434" s="38">
        <f>COUNTIF(D435:$D$863,365)</f>
        <v>307</v>
      </c>
      <c r="H434" s="38">
        <f>COUNTIF(D435:$D$863,366)</f>
        <v>122</v>
      </c>
      <c r="I434" s="2"/>
    </row>
    <row r="435" spans="1:9" x14ac:dyDescent="0.25">
      <c r="A435" s="36">
        <f>COUNTIF($C$2:C435,"Да")</f>
        <v>5</v>
      </c>
      <c r="B435" s="40">
        <f t="shared" si="13"/>
        <v>45536</v>
      </c>
      <c r="C435" s="37" t="str">
        <f>IF(ISERROR(VLOOKUP(B435,'Aigen19-RZD'!$C$3:$C$12,1,0)),"Нет","Да")</f>
        <v>Нет</v>
      </c>
      <c r="D435" s="38">
        <f t="shared" si="12"/>
        <v>366</v>
      </c>
      <c r="E435" s="39">
        <f>ROUND(('Все выпуски'!$N$3*'Все выпуски'!$N$6/100)/366*(B435-IF(C435="Нет",VLOOKUP(A435,'Aigen19-RZD'!$A$2:$C$12,3,0),VLOOKUP((A435-1),'Aigen19-RZD'!$A$2:$C$12,3,0))),2)</f>
        <v>2.0699999999999998</v>
      </c>
      <c r="F435" s="36"/>
      <c r="G435" s="38">
        <f>COUNTIF(D436:$D$863,365)</f>
        <v>307</v>
      </c>
      <c r="H435" s="38">
        <f>COUNTIF(D436:$D$863,366)</f>
        <v>121</v>
      </c>
      <c r="I435" s="2"/>
    </row>
    <row r="436" spans="1:9" x14ac:dyDescent="0.25">
      <c r="A436" s="36">
        <f>COUNTIF($C$2:C436,"Да")</f>
        <v>5</v>
      </c>
      <c r="B436" s="40">
        <f t="shared" si="13"/>
        <v>45537</v>
      </c>
      <c r="C436" s="37" t="str">
        <f>IF(ISERROR(VLOOKUP(B436,'Aigen19-RZD'!$C$3:$C$12,1,0)),"Нет","Да")</f>
        <v>Нет</v>
      </c>
      <c r="D436" s="38">
        <f t="shared" si="12"/>
        <v>366</v>
      </c>
      <c r="E436" s="39">
        <f>ROUND(('Все выпуски'!$N$3*'Все выпуски'!$N$6/100)/366*(B436-IF(C436="Нет",VLOOKUP(A436,'Aigen19-RZD'!$A$2:$C$12,3,0),VLOOKUP((A436-1),'Aigen19-RZD'!$A$2:$C$12,3,0))),2)</f>
        <v>2.1800000000000002</v>
      </c>
      <c r="F436" s="36"/>
      <c r="G436" s="38">
        <f>COUNTIF(D437:$D$863,365)</f>
        <v>307</v>
      </c>
      <c r="H436" s="38">
        <f>COUNTIF(D437:$D$863,366)</f>
        <v>120</v>
      </c>
      <c r="I436" s="2"/>
    </row>
    <row r="437" spans="1:9" x14ac:dyDescent="0.25">
      <c r="A437" s="36">
        <f>COUNTIF($C$2:C437,"Да")</f>
        <v>5</v>
      </c>
      <c r="B437" s="40">
        <f t="shared" si="13"/>
        <v>45538</v>
      </c>
      <c r="C437" s="37" t="str">
        <f>IF(ISERROR(VLOOKUP(B437,'Aigen19-RZD'!$C$3:$C$12,1,0)),"Нет","Да")</f>
        <v>Нет</v>
      </c>
      <c r="D437" s="38">
        <f t="shared" si="12"/>
        <v>366</v>
      </c>
      <c r="E437" s="39">
        <f>ROUND(('Все выпуски'!$N$3*'Все выпуски'!$N$6/100)/366*(B437-IF(C437="Нет",VLOOKUP(A437,'Aigen19-RZD'!$A$2:$C$12,3,0),VLOOKUP((A437-1),'Aigen19-RZD'!$A$2:$C$12,3,0))),2)</f>
        <v>2.2999999999999998</v>
      </c>
      <c r="F437" s="36"/>
      <c r="G437" s="38">
        <f>COUNTIF(D438:$D$863,365)</f>
        <v>307</v>
      </c>
      <c r="H437" s="38">
        <f>COUNTIF(D438:$D$863,366)</f>
        <v>119</v>
      </c>
      <c r="I437" s="2"/>
    </row>
    <row r="438" spans="1:9" x14ac:dyDescent="0.25">
      <c r="A438" s="36">
        <f>COUNTIF($C$2:C438,"Да")</f>
        <v>5</v>
      </c>
      <c r="B438" s="40">
        <f t="shared" si="13"/>
        <v>45539</v>
      </c>
      <c r="C438" s="37" t="str">
        <f>IF(ISERROR(VLOOKUP(B438,'Aigen19-RZD'!$C$3:$C$12,1,0)),"Нет","Да")</f>
        <v>Нет</v>
      </c>
      <c r="D438" s="38">
        <f t="shared" si="12"/>
        <v>366</v>
      </c>
      <c r="E438" s="39">
        <f>ROUND(('Все выпуски'!$N$3*'Все выпуски'!$N$6/100)/366*(B438-IF(C438="Нет",VLOOKUP(A438,'Aigen19-RZD'!$A$2:$C$12,3,0),VLOOKUP((A438-1),'Aigen19-RZD'!$A$2:$C$12,3,0))),2)</f>
        <v>2.41</v>
      </c>
      <c r="F438" s="36"/>
      <c r="G438" s="38">
        <f>COUNTIF(D439:$D$863,365)</f>
        <v>307</v>
      </c>
      <c r="H438" s="38">
        <f>COUNTIF(D439:$D$863,366)</f>
        <v>118</v>
      </c>
      <c r="I438" s="2"/>
    </row>
    <row r="439" spans="1:9" x14ac:dyDescent="0.25">
      <c r="A439" s="36">
        <f>COUNTIF($C$2:C439,"Да")</f>
        <v>5</v>
      </c>
      <c r="B439" s="40">
        <f t="shared" si="13"/>
        <v>45540</v>
      </c>
      <c r="C439" s="37" t="str">
        <f>IF(ISERROR(VLOOKUP(B439,'Aigen19-RZD'!$C$3:$C$12,1,0)),"Нет","Да")</f>
        <v>Нет</v>
      </c>
      <c r="D439" s="38">
        <f t="shared" si="12"/>
        <v>366</v>
      </c>
      <c r="E439" s="39">
        <f>ROUND(('Все выпуски'!$N$3*'Все выпуски'!$N$6/100)/366*(B439-IF(C439="Нет",VLOOKUP(A439,'Aigen19-RZD'!$A$2:$C$12,3,0),VLOOKUP((A439-1),'Aigen19-RZD'!$A$2:$C$12,3,0))),2)</f>
        <v>2.52</v>
      </c>
      <c r="F439" s="36"/>
      <c r="G439" s="38">
        <f>COUNTIF(D440:$D$863,365)</f>
        <v>307</v>
      </c>
      <c r="H439" s="38">
        <f>COUNTIF(D440:$D$863,366)</f>
        <v>117</v>
      </c>
      <c r="I439" s="2"/>
    </row>
    <row r="440" spans="1:9" x14ac:dyDescent="0.25">
      <c r="A440" s="36">
        <f>COUNTIF($C$2:C440,"Да")</f>
        <v>5</v>
      </c>
      <c r="B440" s="40">
        <f t="shared" si="13"/>
        <v>45541</v>
      </c>
      <c r="C440" s="37" t="str">
        <f>IF(ISERROR(VLOOKUP(B440,'Aigen19-RZD'!$C$3:$C$12,1,0)),"Нет","Да")</f>
        <v>Нет</v>
      </c>
      <c r="D440" s="38">
        <f t="shared" si="12"/>
        <v>366</v>
      </c>
      <c r="E440" s="39">
        <f>ROUND(('Все выпуски'!$N$3*'Все выпуски'!$N$6/100)/366*(B440-IF(C440="Нет",VLOOKUP(A440,'Aigen19-RZD'!$A$2:$C$12,3,0),VLOOKUP((A440-1),'Aigen19-RZD'!$A$2:$C$12,3,0))),2)</f>
        <v>2.64</v>
      </c>
      <c r="F440" s="36"/>
      <c r="G440" s="38">
        <f>COUNTIF(D441:$D$863,365)</f>
        <v>307</v>
      </c>
      <c r="H440" s="38">
        <f>COUNTIF(D441:$D$863,366)</f>
        <v>116</v>
      </c>
      <c r="I440" s="2"/>
    </row>
    <row r="441" spans="1:9" x14ac:dyDescent="0.25">
      <c r="A441" s="36">
        <f>COUNTIF($C$2:C441,"Да")</f>
        <v>5</v>
      </c>
      <c r="B441" s="40">
        <f t="shared" si="13"/>
        <v>45542</v>
      </c>
      <c r="C441" s="37" t="str">
        <f>IF(ISERROR(VLOOKUP(B441,'Aigen19-RZD'!$C$3:$C$12,1,0)),"Нет","Да")</f>
        <v>Нет</v>
      </c>
      <c r="D441" s="38">
        <f t="shared" si="12"/>
        <v>366</v>
      </c>
      <c r="E441" s="39">
        <f>ROUND(('Все выпуски'!$N$3*'Все выпуски'!$N$6/100)/366*(B441-IF(C441="Нет",VLOOKUP(A441,'Aigen19-RZD'!$A$2:$C$12,3,0),VLOOKUP((A441-1),'Aigen19-RZD'!$A$2:$C$12,3,0))),2)</f>
        <v>2.75</v>
      </c>
      <c r="F441" s="36"/>
      <c r="G441" s="38">
        <f>COUNTIF(D442:$D$863,365)</f>
        <v>307</v>
      </c>
      <c r="H441" s="38">
        <f>COUNTIF(D442:$D$863,366)</f>
        <v>115</v>
      </c>
      <c r="I441" s="2"/>
    </row>
    <row r="442" spans="1:9" x14ac:dyDescent="0.25">
      <c r="A442" s="36">
        <f>COUNTIF($C$2:C442,"Да")</f>
        <v>5</v>
      </c>
      <c r="B442" s="40">
        <f t="shared" si="13"/>
        <v>45543</v>
      </c>
      <c r="C442" s="37" t="str">
        <f>IF(ISERROR(VLOOKUP(B442,'Aigen19-RZD'!$C$3:$C$12,1,0)),"Нет","Да")</f>
        <v>Нет</v>
      </c>
      <c r="D442" s="38">
        <f t="shared" si="12"/>
        <v>366</v>
      </c>
      <c r="E442" s="39">
        <f>ROUND(('Все выпуски'!$N$3*'Все выпуски'!$N$6/100)/366*(B442-IF(C442="Нет",VLOOKUP(A442,'Aigen19-RZD'!$A$2:$C$12,3,0),VLOOKUP((A442-1),'Aigen19-RZD'!$A$2:$C$12,3,0))),2)</f>
        <v>2.87</v>
      </c>
      <c r="F442" s="36"/>
      <c r="G442" s="38">
        <f>COUNTIF(D443:$D$863,365)</f>
        <v>307</v>
      </c>
      <c r="H442" s="38">
        <f>COUNTIF(D443:$D$863,366)</f>
        <v>114</v>
      </c>
      <c r="I442" s="2"/>
    </row>
    <row r="443" spans="1:9" x14ac:dyDescent="0.25">
      <c r="A443" s="36">
        <f>COUNTIF($C$2:C443,"Да")</f>
        <v>5</v>
      </c>
      <c r="B443" s="40">
        <f t="shared" si="13"/>
        <v>45544</v>
      </c>
      <c r="C443" s="37" t="str">
        <f>IF(ISERROR(VLOOKUP(B443,'Aigen19-RZD'!$C$3:$C$12,1,0)),"Нет","Да")</f>
        <v>Нет</v>
      </c>
      <c r="D443" s="38">
        <f t="shared" si="12"/>
        <v>366</v>
      </c>
      <c r="E443" s="39">
        <f>ROUND(('Все выпуски'!$N$3*'Все выпуски'!$N$6/100)/366*(B443-IF(C443="Нет",VLOOKUP(A443,'Aigen19-RZD'!$A$2:$C$12,3,0),VLOOKUP((A443-1),'Aigen19-RZD'!$A$2:$C$12,3,0))),2)</f>
        <v>2.98</v>
      </c>
      <c r="F443" s="36"/>
      <c r="G443" s="38">
        <f>COUNTIF(D444:$D$863,365)</f>
        <v>307</v>
      </c>
      <c r="H443" s="38">
        <f>COUNTIF(D444:$D$863,366)</f>
        <v>113</v>
      </c>
      <c r="I443" s="2"/>
    </row>
    <row r="444" spans="1:9" x14ac:dyDescent="0.25">
      <c r="A444" s="36">
        <f>COUNTIF($C$2:C444,"Да")</f>
        <v>5</v>
      </c>
      <c r="B444" s="40">
        <f t="shared" si="13"/>
        <v>45545</v>
      </c>
      <c r="C444" s="37" t="str">
        <f>IF(ISERROR(VLOOKUP(B444,'Aigen19-RZD'!$C$3:$C$12,1,0)),"Нет","Да")</f>
        <v>Нет</v>
      </c>
      <c r="D444" s="38">
        <f t="shared" si="12"/>
        <v>366</v>
      </c>
      <c r="E444" s="39">
        <f>ROUND(('Все выпуски'!$N$3*'Все выпуски'!$N$6/100)/366*(B444-IF(C444="Нет",VLOOKUP(A444,'Aigen19-RZD'!$A$2:$C$12,3,0),VLOOKUP((A444-1),'Aigen19-RZD'!$A$2:$C$12,3,0))),2)</f>
        <v>3.1</v>
      </c>
      <c r="F444" s="36"/>
      <c r="G444" s="38">
        <f>COUNTIF(D445:$D$863,365)</f>
        <v>307</v>
      </c>
      <c r="H444" s="38">
        <f>COUNTIF(D445:$D$863,366)</f>
        <v>112</v>
      </c>
      <c r="I444" s="2"/>
    </row>
    <row r="445" spans="1:9" x14ac:dyDescent="0.25">
      <c r="A445" s="36">
        <f>COUNTIF($C$2:C445,"Да")</f>
        <v>5</v>
      </c>
      <c r="B445" s="40">
        <f t="shared" si="13"/>
        <v>45546</v>
      </c>
      <c r="C445" s="37" t="str">
        <f>IF(ISERROR(VLOOKUP(B445,'Aigen19-RZD'!$C$3:$C$12,1,0)),"Нет","Да")</f>
        <v>Нет</v>
      </c>
      <c r="D445" s="38">
        <f t="shared" si="12"/>
        <v>366</v>
      </c>
      <c r="E445" s="39">
        <f>ROUND(('Все выпуски'!$N$3*'Все выпуски'!$N$6/100)/366*(B445-IF(C445="Нет",VLOOKUP(A445,'Aigen19-RZD'!$A$2:$C$12,3,0),VLOOKUP((A445-1),'Aigen19-RZD'!$A$2:$C$12,3,0))),2)</f>
        <v>3.21</v>
      </c>
      <c r="F445" s="36"/>
      <c r="G445" s="38">
        <f>COUNTIF(D446:$D$863,365)</f>
        <v>307</v>
      </c>
      <c r="H445" s="38">
        <f>COUNTIF(D446:$D$863,366)</f>
        <v>111</v>
      </c>
      <c r="I445" s="2"/>
    </row>
    <row r="446" spans="1:9" x14ac:dyDescent="0.25">
      <c r="A446" s="36">
        <f>COUNTIF($C$2:C446,"Да")</f>
        <v>5</v>
      </c>
      <c r="B446" s="40">
        <f t="shared" si="13"/>
        <v>45547</v>
      </c>
      <c r="C446" s="37" t="str">
        <f>IF(ISERROR(VLOOKUP(B446,'Aigen19-RZD'!$C$3:$C$12,1,0)),"Нет","Да")</f>
        <v>Нет</v>
      </c>
      <c r="D446" s="38">
        <f t="shared" si="12"/>
        <v>366</v>
      </c>
      <c r="E446" s="39">
        <f>ROUND(('Все выпуски'!$N$3*'Все выпуски'!$N$6/100)/366*(B446-IF(C446="Нет",VLOOKUP(A446,'Aigen19-RZD'!$A$2:$C$12,3,0),VLOOKUP((A446-1),'Aigen19-RZD'!$A$2:$C$12,3,0))),2)</f>
        <v>3.33</v>
      </c>
      <c r="F446" s="36"/>
      <c r="G446" s="38">
        <f>COUNTIF(D447:$D$863,365)</f>
        <v>307</v>
      </c>
      <c r="H446" s="38">
        <f>COUNTIF(D447:$D$863,366)</f>
        <v>110</v>
      </c>
      <c r="I446" s="2"/>
    </row>
    <row r="447" spans="1:9" x14ac:dyDescent="0.25">
      <c r="A447" s="36">
        <f>COUNTIF($C$2:C447,"Да")</f>
        <v>5</v>
      </c>
      <c r="B447" s="40">
        <f t="shared" si="13"/>
        <v>45548</v>
      </c>
      <c r="C447" s="37" t="str">
        <f>IF(ISERROR(VLOOKUP(B447,'Aigen19-RZD'!$C$3:$C$12,1,0)),"Нет","Да")</f>
        <v>Нет</v>
      </c>
      <c r="D447" s="38">
        <f t="shared" si="12"/>
        <v>366</v>
      </c>
      <c r="E447" s="39">
        <f>ROUND(('Все выпуски'!$N$3*'Все выпуски'!$N$6/100)/366*(B447-IF(C447="Нет",VLOOKUP(A447,'Aigen19-RZD'!$A$2:$C$12,3,0),VLOOKUP((A447-1),'Aigen19-RZD'!$A$2:$C$12,3,0))),2)</f>
        <v>3.44</v>
      </c>
      <c r="F447" s="36"/>
      <c r="G447" s="38">
        <f>COUNTIF(D448:$D$863,365)</f>
        <v>307</v>
      </c>
      <c r="H447" s="38">
        <f>COUNTIF(D448:$D$863,366)</f>
        <v>109</v>
      </c>
      <c r="I447" s="2"/>
    </row>
    <row r="448" spans="1:9" x14ac:dyDescent="0.25">
      <c r="A448" s="36">
        <f>COUNTIF($C$2:C448,"Да")</f>
        <v>5</v>
      </c>
      <c r="B448" s="40">
        <f t="shared" si="13"/>
        <v>45549</v>
      </c>
      <c r="C448" s="37" t="str">
        <f>IF(ISERROR(VLOOKUP(B448,'Aigen19-RZD'!$C$3:$C$12,1,0)),"Нет","Да")</f>
        <v>Нет</v>
      </c>
      <c r="D448" s="38">
        <f t="shared" si="12"/>
        <v>366</v>
      </c>
      <c r="E448" s="39">
        <f>ROUND(('Все выпуски'!$N$3*'Все выпуски'!$N$6/100)/366*(B448-IF(C448="Нет",VLOOKUP(A448,'Aigen19-RZD'!$A$2:$C$12,3,0),VLOOKUP((A448-1),'Aigen19-RZD'!$A$2:$C$12,3,0))),2)</f>
        <v>3.56</v>
      </c>
      <c r="F448" s="36"/>
      <c r="G448" s="38">
        <f>COUNTIF(D449:$D$863,365)</f>
        <v>307</v>
      </c>
      <c r="H448" s="38">
        <f>COUNTIF(D449:$D$863,366)</f>
        <v>108</v>
      </c>
      <c r="I448" s="2"/>
    </row>
    <row r="449" spans="1:9" x14ac:dyDescent="0.25">
      <c r="A449" s="36">
        <f>COUNTIF($C$2:C449,"Да")</f>
        <v>5</v>
      </c>
      <c r="B449" s="40">
        <f t="shared" si="13"/>
        <v>45550</v>
      </c>
      <c r="C449" s="37" t="str">
        <f>IF(ISERROR(VLOOKUP(B449,'Aigen19-RZD'!$C$3:$C$12,1,0)),"Нет","Да")</f>
        <v>Нет</v>
      </c>
      <c r="D449" s="38">
        <f t="shared" si="12"/>
        <v>366</v>
      </c>
      <c r="E449" s="39">
        <f>ROUND(('Все выпуски'!$N$3*'Все выпуски'!$N$6/100)/366*(B449-IF(C449="Нет",VLOOKUP(A449,'Aigen19-RZD'!$A$2:$C$12,3,0),VLOOKUP((A449-1),'Aigen19-RZD'!$A$2:$C$12,3,0))),2)</f>
        <v>3.67</v>
      </c>
      <c r="F449" s="36"/>
      <c r="G449" s="38">
        <f>COUNTIF(D450:$D$863,365)</f>
        <v>307</v>
      </c>
      <c r="H449" s="38">
        <f>COUNTIF(D450:$D$863,366)</f>
        <v>107</v>
      </c>
      <c r="I449" s="2"/>
    </row>
    <row r="450" spans="1:9" x14ac:dyDescent="0.25">
      <c r="A450" s="36">
        <f>COUNTIF($C$2:C450,"Да")</f>
        <v>5</v>
      </c>
      <c r="B450" s="40">
        <f t="shared" si="13"/>
        <v>45551</v>
      </c>
      <c r="C450" s="37" t="str">
        <f>IF(ISERROR(VLOOKUP(B450,'Aigen19-RZD'!$C$3:$C$12,1,0)),"Нет","Да")</f>
        <v>Нет</v>
      </c>
      <c r="D450" s="38">
        <f t="shared" si="12"/>
        <v>366</v>
      </c>
      <c r="E450" s="39">
        <f>ROUND(('Все выпуски'!$N$3*'Все выпуски'!$N$6/100)/366*(B450-IF(C450="Нет",VLOOKUP(A450,'Aigen19-RZD'!$A$2:$C$12,3,0),VLOOKUP((A450-1),'Aigen19-RZD'!$A$2:$C$12,3,0))),2)</f>
        <v>3.79</v>
      </c>
      <c r="F450" s="36"/>
      <c r="G450" s="38">
        <f>COUNTIF(D451:$D$863,365)</f>
        <v>307</v>
      </c>
      <c r="H450" s="38">
        <f>COUNTIF(D451:$D$863,366)</f>
        <v>106</v>
      </c>
      <c r="I450" s="2"/>
    </row>
    <row r="451" spans="1:9" x14ac:dyDescent="0.25">
      <c r="A451" s="36">
        <f>COUNTIF($C$2:C451,"Да")</f>
        <v>5</v>
      </c>
      <c r="B451" s="40">
        <f t="shared" si="13"/>
        <v>45552</v>
      </c>
      <c r="C451" s="37" t="str">
        <f>IF(ISERROR(VLOOKUP(B451,'Aigen19-RZD'!$C$3:$C$12,1,0)),"Нет","Да")</f>
        <v>Нет</v>
      </c>
      <c r="D451" s="38">
        <f t="shared" ref="D451:D514" si="14">IF(MOD(YEAR(B451),4)=0,366,365)</f>
        <v>366</v>
      </c>
      <c r="E451" s="39">
        <f>ROUND(('Все выпуски'!$N$3*'Все выпуски'!$N$6/100)/366*(B451-IF(C451="Нет",VLOOKUP(A451,'Aigen19-RZD'!$A$2:$C$12,3,0),VLOOKUP((A451-1),'Aigen19-RZD'!$A$2:$C$12,3,0))),2)</f>
        <v>3.9</v>
      </c>
      <c r="F451" s="36"/>
      <c r="G451" s="38">
        <f>COUNTIF(D452:$D$863,365)</f>
        <v>307</v>
      </c>
      <c r="H451" s="38">
        <f>COUNTIF(D452:$D$863,366)</f>
        <v>105</v>
      </c>
      <c r="I451" s="2"/>
    </row>
    <row r="452" spans="1:9" x14ac:dyDescent="0.25">
      <c r="A452" s="36">
        <f>COUNTIF($C$2:C452,"Да")</f>
        <v>5</v>
      </c>
      <c r="B452" s="40">
        <f t="shared" ref="B452:B515" si="15">B451+1</f>
        <v>45553</v>
      </c>
      <c r="C452" s="37" t="str">
        <f>IF(ISERROR(VLOOKUP(B452,'Aigen19-RZD'!$C$3:$C$12,1,0)),"Нет","Да")</f>
        <v>Нет</v>
      </c>
      <c r="D452" s="38">
        <f t="shared" si="14"/>
        <v>366</v>
      </c>
      <c r="E452" s="39">
        <f>ROUND(('Все выпуски'!$N$3*'Все выпуски'!$N$6/100)/366*(B452-IF(C452="Нет",VLOOKUP(A452,'Aigen19-RZD'!$A$2:$C$12,3,0),VLOOKUP((A452-1),'Aigen19-RZD'!$A$2:$C$12,3,0))),2)</f>
        <v>4.0199999999999996</v>
      </c>
      <c r="F452" s="36"/>
      <c r="G452" s="38">
        <f>COUNTIF(D453:$D$863,365)</f>
        <v>307</v>
      </c>
      <c r="H452" s="38">
        <f>COUNTIF(D453:$D$863,366)</f>
        <v>104</v>
      </c>
      <c r="I452" s="2"/>
    </row>
    <row r="453" spans="1:9" x14ac:dyDescent="0.25">
      <c r="A453" s="36">
        <f>COUNTIF($C$2:C453,"Да")</f>
        <v>5</v>
      </c>
      <c r="B453" s="40">
        <f t="shared" si="15"/>
        <v>45554</v>
      </c>
      <c r="C453" s="37" t="str">
        <f>IF(ISERROR(VLOOKUP(B453,'Aigen19-RZD'!$C$3:$C$12,1,0)),"Нет","Да")</f>
        <v>Нет</v>
      </c>
      <c r="D453" s="38">
        <f t="shared" si="14"/>
        <v>366</v>
      </c>
      <c r="E453" s="39">
        <f>ROUND(('Все выпуски'!$N$3*'Все выпуски'!$N$6/100)/366*(B453-IF(C453="Нет",VLOOKUP(A453,'Aigen19-RZD'!$A$2:$C$12,3,0),VLOOKUP((A453-1),'Aigen19-RZD'!$A$2:$C$12,3,0))),2)</f>
        <v>4.13</v>
      </c>
      <c r="F453" s="36"/>
      <c r="G453" s="38">
        <f>COUNTIF(D454:$D$863,365)</f>
        <v>307</v>
      </c>
      <c r="H453" s="38">
        <f>COUNTIF(D454:$D$863,366)</f>
        <v>103</v>
      </c>
      <c r="I453" s="2"/>
    </row>
    <row r="454" spans="1:9" x14ac:dyDescent="0.25">
      <c r="A454" s="36">
        <f>COUNTIF($C$2:C454,"Да")</f>
        <v>5</v>
      </c>
      <c r="B454" s="40">
        <f t="shared" si="15"/>
        <v>45555</v>
      </c>
      <c r="C454" s="37" t="str">
        <f>IF(ISERROR(VLOOKUP(B454,'Aigen19-RZD'!$C$3:$C$12,1,0)),"Нет","Да")</f>
        <v>Нет</v>
      </c>
      <c r="D454" s="38">
        <f t="shared" si="14"/>
        <v>366</v>
      </c>
      <c r="E454" s="39">
        <f>ROUND(('Все выпуски'!$N$3*'Все выпуски'!$N$6/100)/366*(B454-IF(C454="Нет",VLOOKUP(A454,'Aigen19-RZD'!$A$2:$C$12,3,0),VLOOKUP((A454-1),'Aigen19-RZD'!$A$2:$C$12,3,0))),2)</f>
        <v>4.25</v>
      </c>
      <c r="F454" s="36"/>
      <c r="G454" s="38">
        <f>COUNTIF(D455:$D$863,365)</f>
        <v>307</v>
      </c>
      <c r="H454" s="38">
        <f>COUNTIF(D455:$D$863,366)</f>
        <v>102</v>
      </c>
      <c r="I454" s="2"/>
    </row>
    <row r="455" spans="1:9" x14ac:dyDescent="0.25">
      <c r="A455" s="36">
        <f>COUNTIF($C$2:C455,"Да")</f>
        <v>5</v>
      </c>
      <c r="B455" s="40">
        <f t="shared" si="15"/>
        <v>45556</v>
      </c>
      <c r="C455" s="37" t="str">
        <f>IF(ISERROR(VLOOKUP(B455,'Aigen19-RZD'!$C$3:$C$12,1,0)),"Нет","Да")</f>
        <v>Нет</v>
      </c>
      <c r="D455" s="38">
        <f t="shared" si="14"/>
        <v>366</v>
      </c>
      <c r="E455" s="39">
        <f>ROUND(('Все выпуски'!$N$3*'Все выпуски'!$N$6/100)/366*(B455-IF(C455="Нет",VLOOKUP(A455,'Aigen19-RZD'!$A$2:$C$12,3,0),VLOOKUP((A455-1),'Aigen19-RZD'!$A$2:$C$12,3,0))),2)</f>
        <v>4.3600000000000003</v>
      </c>
      <c r="F455" s="36"/>
      <c r="G455" s="38">
        <f>COUNTIF(D456:$D$863,365)</f>
        <v>307</v>
      </c>
      <c r="H455" s="38">
        <f>COUNTIF(D456:$D$863,366)</f>
        <v>101</v>
      </c>
      <c r="I455" s="2"/>
    </row>
    <row r="456" spans="1:9" x14ac:dyDescent="0.25">
      <c r="A456" s="36">
        <f>COUNTIF($C$2:C456,"Да")</f>
        <v>5</v>
      </c>
      <c r="B456" s="40">
        <f t="shared" si="15"/>
        <v>45557</v>
      </c>
      <c r="C456" s="37" t="str">
        <f>IF(ISERROR(VLOOKUP(B456,'Aigen19-RZD'!$C$3:$C$12,1,0)),"Нет","Да")</f>
        <v>Нет</v>
      </c>
      <c r="D456" s="38">
        <f t="shared" si="14"/>
        <v>366</v>
      </c>
      <c r="E456" s="39">
        <f>ROUND(('Все выпуски'!$N$3*'Все выпуски'!$N$6/100)/366*(B456-IF(C456="Нет",VLOOKUP(A456,'Aigen19-RZD'!$A$2:$C$12,3,0),VLOOKUP((A456-1),'Aigen19-RZD'!$A$2:$C$12,3,0))),2)</f>
        <v>4.4800000000000004</v>
      </c>
      <c r="F456" s="36"/>
      <c r="G456" s="38">
        <f>COUNTIF(D457:$D$863,365)</f>
        <v>307</v>
      </c>
      <c r="H456" s="38">
        <f>COUNTIF(D457:$D$863,366)</f>
        <v>100</v>
      </c>
      <c r="I456" s="2"/>
    </row>
    <row r="457" spans="1:9" x14ac:dyDescent="0.25">
      <c r="A457" s="36">
        <f>COUNTIF($C$2:C457,"Да")</f>
        <v>5</v>
      </c>
      <c r="B457" s="40">
        <f t="shared" si="15"/>
        <v>45558</v>
      </c>
      <c r="C457" s="37" t="str">
        <f>IF(ISERROR(VLOOKUP(B457,'Aigen19-RZD'!$C$3:$C$12,1,0)),"Нет","Да")</f>
        <v>Нет</v>
      </c>
      <c r="D457" s="38">
        <f t="shared" si="14"/>
        <v>366</v>
      </c>
      <c r="E457" s="39">
        <f>ROUND(('Все выпуски'!$N$3*'Все выпуски'!$N$6/100)/366*(B457-IF(C457="Нет",VLOOKUP(A457,'Aigen19-RZD'!$A$2:$C$12,3,0),VLOOKUP((A457-1),'Aigen19-RZD'!$A$2:$C$12,3,0))),2)</f>
        <v>4.59</v>
      </c>
      <c r="F457" s="36"/>
      <c r="G457" s="38">
        <f>COUNTIF(D458:$D$863,365)</f>
        <v>307</v>
      </c>
      <c r="H457" s="38">
        <f>COUNTIF(D458:$D$863,366)</f>
        <v>99</v>
      </c>
      <c r="I457" s="2"/>
    </row>
    <row r="458" spans="1:9" x14ac:dyDescent="0.25">
      <c r="A458" s="36">
        <f>COUNTIF($C$2:C458,"Да")</f>
        <v>5</v>
      </c>
      <c r="B458" s="40">
        <f t="shared" si="15"/>
        <v>45559</v>
      </c>
      <c r="C458" s="37" t="str">
        <f>IF(ISERROR(VLOOKUP(B458,'Aigen19-RZD'!$C$3:$C$12,1,0)),"Нет","Да")</f>
        <v>Нет</v>
      </c>
      <c r="D458" s="38">
        <f t="shared" si="14"/>
        <v>366</v>
      </c>
      <c r="E458" s="39">
        <f>ROUND(('Все выпуски'!$N$3*'Все выпуски'!$N$6/100)/366*(B458-IF(C458="Нет",VLOOKUP(A458,'Aigen19-RZD'!$A$2:$C$12,3,0),VLOOKUP((A458-1),'Aigen19-RZD'!$A$2:$C$12,3,0))),2)</f>
        <v>4.7</v>
      </c>
      <c r="F458" s="36"/>
      <c r="G458" s="38">
        <f>COUNTIF(D459:$D$863,365)</f>
        <v>307</v>
      </c>
      <c r="H458" s="38">
        <f>COUNTIF(D459:$D$863,366)</f>
        <v>98</v>
      </c>
      <c r="I458" s="2"/>
    </row>
    <row r="459" spans="1:9" x14ac:dyDescent="0.25">
      <c r="A459" s="36">
        <f>COUNTIF($C$2:C459,"Да")</f>
        <v>5</v>
      </c>
      <c r="B459" s="40">
        <f t="shared" si="15"/>
        <v>45560</v>
      </c>
      <c r="C459" s="37" t="str">
        <f>IF(ISERROR(VLOOKUP(B459,'Aigen19-RZD'!$C$3:$C$12,1,0)),"Нет","Да")</f>
        <v>Нет</v>
      </c>
      <c r="D459" s="38">
        <f t="shared" si="14"/>
        <v>366</v>
      </c>
      <c r="E459" s="39">
        <f>ROUND(('Все выпуски'!$N$3*'Все выпуски'!$N$6/100)/366*(B459-IF(C459="Нет",VLOOKUP(A459,'Aigen19-RZD'!$A$2:$C$12,3,0),VLOOKUP((A459-1),'Aigen19-RZD'!$A$2:$C$12,3,0))),2)</f>
        <v>4.82</v>
      </c>
      <c r="F459" s="36"/>
      <c r="G459" s="38">
        <f>COUNTIF(D460:$D$863,365)</f>
        <v>307</v>
      </c>
      <c r="H459" s="38">
        <f>COUNTIF(D460:$D$863,366)</f>
        <v>97</v>
      </c>
      <c r="I459" s="2"/>
    </row>
    <row r="460" spans="1:9" x14ac:dyDescent="0.25">
      <c r="A460" s="36">
        <f>COUNTIF($C$2:C460,"Да")</f>
        <v>5</v>
      </c>
      <c r="B460" s="40">
        <f t="shared" si="15"/>
        <v>45561</v>
      </c>
      <c r="C460" s="37" t="str">
        <f>IF(ISERROR(VLOOKUP(B460,'Aigen19-RZD'!$C$3:$C$12,1,0)),"Нет","Да")</f>
        <v>Нет</v>
      </c>
      <c r="D460" s="38">
        <f t="shared" si="14"/>
        <v>366</v>
      </c>
      <c r="E460" s="39">
        <f>ROUND(('Все выпуски'!$N$3*'Все выпуски'!$N$6/100)/366*(B460-IF(C460="Нет",VLOOKUP(A460,'Aigen19-RZD'!$A$2:$C$12,3,0),VLOOKUP((A460-1),'Aigen19-RZD'!$A$2:$C$12,3,0))),2)</f>
        <v>4.93</v>
      </c>
      <c r="F460" s="36"/>
      <c r="G460" s="38">
        <f>COUNTIF(D461:$D$863,365)</f>
        <v>307</v>
      </c>
      <c r="H460" s="38">
        <f>COUNTIF(D461:$D$863,366)</f>
        <v>96</v>
      </c>
      <c r="I460" s="2"/>
    </row>
    <row r="461" spans="1:9" x14ac:dyDescent="0.25">
      <c r="A461" s="36">
        <f>COUNTIF($C$2:C461,"Да")</f>
        <v>5</v>
      </c>
      <c r="B461" s="40">
        <f t="shared" si="15"/>
        <v>45562</v>
      </c>
      <c r="C461" s="37" t="str">
        <f>IF(ISERROR(VLOOKUP(B461,'Aigen19-RZD'!$C$3:$C$12,1,0)),"Нет","Да")</f>
        <v>Нет</v>
      </c>
      <c r="D461" s="38">
        <f t="shared" si="14"/>
        <v>366</v>
      </c>
      <c r="E461" s="39">
        <f>ROUND(('Все выпуски'!$N$3*'Все выпуски'!$N$6/100)/366*(B461-IF(C461="Нет",VLOOKUP(A461,'Aigen19-RZD'!$A$2:$C$12,3,0),VLOOKUP((A461-1),'Aigen19-RZD'!$A$2:$C$12,3,0))),2)</f>
        <v>5.05</v>
      </c>
      <c r="F461" s="36"/>
      <c r="G461" s="38">
        <f>COUNTIF(D462:$D$863,365)</f>
        <v>307</v>
      </c>
      <c r="H461" s="38">
        <f>COUNTIF(D462:$D$863,366)</f>
        <v>95</v>
      </c>
      <c r="I461" s="2"/>
    </row>
    <row r="462" spans="1:9" x14ac:dyDescent="0.25">
      <c r="A462" s="36">
        <f>COUNTIF($C$2:C462,"Да")</f>
        <v>5</v>
      </c>
      <c r="B462" s="40">
        <f t="shared" si="15"/>
        <v>45563</v>
      </c>
      <c r="C462" s="37" t="str">
        <f>IF(ISERROR(VLOOKUP(B462,'Aigen19-RZD'!$C$3:$C$12,1,0)),"Нет","Да")</f>
        <v>Нет</v>
      </c>
      <c r="D462" s="38">
        <f t="shared" si="14"/>
        <v>366</v>
      </c>
      <c r="E462" s="39">
        <f>ROUND(('Все выпуски'!$N$3*'Все выпуски'!$N$6/100)/366*(B462-IF(C462="Нет",VLOOKUP(A462,'Aigen19-RZD'!$A$2:$C$12,3,0),VLOOKUP((A462-1),'Aigen19-RZD'!$A$2:$C$12,3,0))),2)</f>
        <v>5.16</v>
      </c>
      <c r="F462" s="36"/>
      <c r="G462" s="38">
        <f>COUNTIF(D463:$D$863,365)</f>
        <v>307</v>
      </c>
      <c r="H462" s="38">
        <f>COUNTIF(D463:$D$863,366)</f>
        <v>94</v>
      </c>
      <c r="I462" s="2"/>
    </row>
    <row r="463" spans="1:9" x14ac:dyDescent="0.25">
      <c r="A463" s="36">
        <f>COUNTIF($C$2:C463,"Да")</f>
        <v>5</v>
      </c>
      <c r="B463" s="40">
        <f t="shared" si="15"/>
        <v>45564</v>
      </c>
      <c r="C463" s="37" t="str">
        <f>IF(ISERROR(VLOOKUP(B463,'Aigen19-RZD'!$C$3:$C$12,1,0)),"Нет","Да")</f>
        <v>Нет</v>
      </c>
      <c r="D463" s="38">
        <f t="shared" si="14"/>
        <v>366</v>
      </c>
      <c r="E463" s="39">
        <f>ROUND(('Все выпуски'!$N$3*'Все выпуски'!$N$6/100)/366*(B463-IF(C463="Нет",VLOOKUP(A463,'Aigen19-RZD'!$A$2:$C$12,3,0),VLOOKUP((A463-1),'Aigen19-RZD'!$A$2:$C$12,3,0))),2)</f>
        <v>5.28</v>
      </c>
      <c r="F463" s="36"/>
      <c r="G463" s="38">
        <f>COUNTIF(D464:$D$863,365)</f>
        <v>307</v>
      </c>
      <c r="H463" s="38">
        <f>COUNTIF(D464:$D$863,366)</f>
        <v>93</v>
      </c>
      <c r="I463" s="2"/>
    </row>
    <row r="464" spans="1:9" x14ac:dyDescent="0.25">
      <c r="A464" s="36">
        <f>COUNTIF($C$2:C464,"Да")</f>
        <v>5</v>
      </c>
      <c r="B464" s="40">
        <f t="shared" si="15"/>
        <v>45565</v>
      </c>
      <c r="C464" s="37" t="str">
        <f>IF(ISERROR(VLOOKUP(B464,'Aigen19-RZD'!$C$3:$C$12,1,0)),"Нет","Да")</f>
        <v>Нет</v>
      </c>
      <c r="D464" s="38">
        <f t="shared" si="14"/>
        <v>366</v>
      </c>
      <c r="E464" s="39">
        <f>ROUND(('Все выпуски'!$N$3*'Все выпуски'!$N$6/100)/366*(B464-IF(C464="Нет",VLOOKUP(A464,'Aigen19-RZD'!$A$2:$C$12,3,0),VLOOKUP((A464-1),'Aigen19-RZD'!$A$2:$C$12,3,0))),2)</f>
        <v>5.39</v>
      </c>
      <c r="F464" s="36"/>
      <c r="G464" s="38">
        <f>COUNTIF(D465:$D$863,365)</f>
        <v>307</v>
      </c>
      <c r="H464" s="38">
        <f>COUNTIF(D465:$D$863,366)</f>
        <v>92</v>
      </c>
      <c r="I464" s="2"/>
    </row>
    <row r="465" spans="1:9" x14ac:dyDescent="0.25">
      <c r="A465" s="36">
        <f>COUNTIF($C$2:C465,"Да")</f>
        <v>5</v>
      </c>
      <c r="B465" s="40">
        <f t="shared" si="15"/>
        <v>45566</v>
      </c>
      <c r="C465" s="37" t="str">
        <f>IF(ISERROR(VLOOKUP(B465,'Aigen19-RZD'!$C$3:$C$12,1,0)),"Нет","Да")</f>
        <v>Нет</v>
      </c>
      <c r="D465" s="38">
        <f t="shared" si="14"/>
        <v>366</v>
      </c>
      <c r="E465" s="39">
        <f>ROUND(('Все выпуски'!$N$3*'Все выпуски'!$N$6/100)/366*(B465-IF(C465="Нет",VLOOKUP(A465,'Aigen19-RZD'!$A$2:$C$12,3,0),VLOOKUP((A465-1),'Aigen19-RZD'!$A$2:$C$12,3,0))),2)</f>
        <v>5.51</v>
      </c>
      <c r="F465" s="36"/>
      <c r="G465" s="38">
        <f>COUNTIF(D466:$D$863,365)</f>
        <v>307</v>
      </c>
      <c r="H465" s="38">
        <f>COUNTIF(D466:$D$863,366)</f>
        <v>91</v>
      </c>
      <c r="I465" s="2"/>
    </row>
    <row r="466" spans="1:9" x14ac:dyDescent="0.25">
      <c r="A466" s="36">
        <f>COUNTIF($C$2:C466,"Да")</f>
        <v>5</v>
      </c>
      <c r="B466" s="40">
        <f t="shared" si="15"/>
        <v>45567</v>
      </c>
      <c r="C466" s="37" t="str">
        <f>IF(ISERROR(VLOOKUP(B466,'Aigen19-RZD'!$C$3:$C$12,1,0)),"Нет","Да")</f>
        <v>Нет</v>
      </c>
      <c r="D466" s="38">
        <f t="shared" si="14"/>
        <v>366</v>
      </c>
      <c r="E466" s="39">
        <f>ROUND(('Все выпуски'!$N$3*'Все выпуски'!$N$6/100)/366*(B466-IF(C466="Нет",VLOOKUP(A466,'Aigen19-RZD'!$A$2:$C$12,3,0),VLOOKUP((A466-1),'Aigen19-RZD'!$A$2:$C$12,3,0))),2)</f>
        <v>5.62</v>
      </c>
      <c r="F466" s="36"/>
      <c r="G466" s="38">
        <f>COUNTIF(D467:$D$863,365)</f>
        <v>307</v>
      </c>
      <c r="H466" s="38">
        <f>COUNTIF(D467:$D$863,366)</f>
        <v>90</v>
      </c>
      <c r="I466" s="2"/>
    </row>
    <row r="467" spans="1:9" x14ac:dyDescent="0.25">
      <c r="A467" s="36">
        <f>COUNTIF($C$2:C467,"Да")</f>
        <v>5</v>
      </c>
      <c r="B467" s="40">
        <f t="shared" si="15"/>
        <v>45568</v>
      </c>
      <c r="C467" s="37" t="str">
        <f>IF(ISERROR(VLOOKUP(B467,'Aigen19-RZD'!$C$3:$C$12,1,0)),"Нет","Да")</f>
        <v>Нет</v>
      </c>
      <c r="D467" s="38">
        <f t="shared" si="14"/>
        <v>366</v>
      </c>
      <c r="E467" s="39">
        <f>ROUND(('Все выпуски'!$N$3*'Все выпуски'!$N$6/100)/366*(B467-IF(C467="Нет",VLOOKUP(A467,'Aigen19-RZD'!$A$2:$C$12,3,0),VLOOKUP((A467-1),'Aigen19-RZD'!$A$2:$C$12,3,0))),2)</f>
        <v>5.74</v>
      </c>
      <c r="F467" s="36"/>
      <c r="G467" s="38">
        <f>COUNTIF(D468:$D$863,365)</f>
        <v>307</v>
      </c>
      <c r="H467" s="38">
        <f>COUNTIF(D468:$D$863,366)</f>
        <v>89</v>
      </c>
      <c r="I467" s="2"/>
    </row>
    <row r="468" spans="1:9" x14ac:dyDescent="0.25">
      <c r="A468" s="36">
        <f>COUNTIF($C$2:C468,"Да")</f>
        <v>5</v>
      </c>
      <c r="B468" s="40">
        <f t="shared" si="15"/>
        <v>45569</v>
      </c>
      <c r="C468" s="37" t="str">
        <f>IF(ISERROR(VLOOKUP(B468,'Aigen19-RZD'!$C$3:$C$12,1,0)),"Нет","Да")</f>
        <v>Нет</v>
      </c>
      <c r="D468" s="38">
        <f t="shared" si="14"/>
        <v>366</v>
      </c>
      <c r="E468" s="39">
        <f>ROUND(('Все выпуски'!$N$3*'Все выпуски'!$N$6/100)/366*(B468-IF(C468="Нет",VLOOKUP(A468,'Aigen19-RZD'!$A$2:$C$12,3,0),VLOOKUP((A468-1),'Aigen19-RZD'!$A$2:$C$12,3,0))),2)</f>
        <v>5.85</v>
      </c>
      <c r="F468" s="36"/>
      <c r="G468" s="38">
        <f>COUNTIF(D469:$D$863,365)</f>
        <v>307</v>
      </c>
      <c r="H468" s="38">
        <f>COUNTIF(D469:$D$863,366)</f>
        <v>88</v>
      </c>
      <c r="I468" s="2"/>
    </row>
    <row r="469" spans="1:9" x14ac:dyDescent="0.25">
      <c r="A469" s="36">
        <f>COUNTIF($C$2:C469,"Да")</f>
        <v>5</v>
      </c>
      <c r="B469" s="40">
        <f t="shared" si="15"/>
        <v>45570</v>
      </c>
      <c r="C469" s="37" t="str">
        <f>IF(ISERROR(VLOOKUP(B469,'Aigen19-RZD'!$C$3:$C$12,1,0)),"Нет","Да")</f>
        <v>Нет</v>
      </c>
      <c r="D469" s="38">
        <f t="shared" si="14"/>
        <v>366</v>
      </c>
      <c r="E469" s="39">
        <f>ROUND(('Все выпуски'!$N$3*'Все выпуски'!$N$6/100)/366*(B469-IF(C469="Нет",VLOOKUP(A469,'Aigen19-RZD'!$A$2:$C$12,3,0),VLOOKUP((A469-1),'Aigen19-RZD'!$A$2:$C$12,3,0))),2)</f>
        <v>5.97</v>
      </c>
      <c r="F469" s="36"/>
      <c r="G469" s="38">
        <f>COUNTIF(D470:$D$863,365)</f>
        <v>307</v>
      </c>
      <c r="H469" s="38">
        <f>COUNTIF(D470:$D$863,366)</f>
        <v>87</v>
      </c>
      <c r="I469" s="2"/>
    </row>
    <row r="470" spans="1:9" x14ac:dyDescent="0.25">
      <c r="A470" s="36">
        <f>COUNTIF($C$2:C470,"Да")</f>
        <v>5</v>
      </c>
      <c r="B470" s="40">
        <f t="shared" si="15"/>
        <v>45571</v>
      </c>
      <c r="C470" s="37" t="str">
        <f>IF(ISERROR(VLOOKUP(B470,'Aigen19-RZD'!$C$3:$C$12,1,0)),"Нет","Да")</f>
        <v>Нет</v>
      </c>
      <c r="D470" s="38">
        <f t="shared" si="14"/>
        <v>366</v>
      </c>
      <c r="E470" s="39">
        <f>ROUND(('Все выпуски'!$N$3*'Все выпуски'!$N$6/100)/366*(B470-IF(C470="Нет",VLOOKUP(A470,'Aigen19-RZD'!$A$2:$C$12,3,0),VLOOKUP((A470-1),'Aigen19-RZD'!$A$2:$C$12,3,0))),2)</f>
        <v>6.08</v>
      </c>
      <c r="F470" s="36"/>
      <c r="G470" s="38">
        <f>COUNTIF(D471:$D$863,365)</f>
        <v>307</v>
      </c>
      <c r="H470" s="38">
        <f>COUNTIF(D471:$D$863,366)</f>
        <v>86</v>
      </c>
      <c r="I470" s="2"/>
    </row>
    <row r="471" spans="1:9" x14ac:dyDescent="0.25">
      <c r="A471" s="36">
        <f>COUNTIF($C$2:C471,"Да")</f>
        <v>5</v>
      </c>
      <c r="B471" s="40">
        <f t="shared" si="15"/>
        <v>45572</v>
      </c>
      <c r="C471" s="37" t="str">
        <f>IF(ISERROR(VLOOKUP(B471,'Aigen19-RZD'!$C$3:$C$12,1,0)),"Нет","Да")</f>
        <v>Нет</v>
      </c>
      <c r="D471" s="38">
        <f t="shared" si="14"/>
        <v>366</v>
      </c>
      <c r="E471" s="39">
        <f>ROUND(('Все выпуски'!$N$3*'Все выпуски'!$N$6/100)/366*(B471-IF(C471="Нет",VLOOKUP(A471,'Aigen19-RZD'!$A$2:$C$12,3,0),VLOOKUP((A471-1),'Aigen19-RZD'!$A$2:$C$12,3,0))),2)</f>
        <v>6.2</v>
      </c>
      <c r="F471" s="36"/>
      <c r="G471" s="38">
        <f>COUNTIF(D472:$D$863,365)</f>
        <v>307</v>
      </c>
      <c r="H471" s="38">
        <f>COUNTIF(D472:$D$863,366)</f>
        <v>85</v>
      </c>
      <c r="I471" s="2"/>
    </row>
    <row r="472" spans="1:9" x14ac:dyDescent="0.25">
      <c r="A472" s="36">
        <f>COUNTIF($C$2:C472,"Да")</f>
        <v>5</v>
      </c>
      <c r="B472" s="40">
        <f t="shared" si="15"/>
        <v>45573</v>
      </c>
      <c r="C472" s="37" t="str">
        <f>IF(ISERROR(VLOOKUP(B472,'Aigen19-RZD'!$C$3:$C$12,1,0)),"Нет","Да")</f>
        <v>Нет</v>
      </c>
      <c r="D472" s="38">
        <f t="shared" si="14"/>
        <v>366</v>
      </c>
      <c r="E472" s="39">
        <f>ROUND(('Все выпуски'!$N$3*'Все выпуски'!$N$6/100)/366*(B472-IF(C472="Нет",VLOOKUP(A472,'Aigen19-RZD'!$A$2:$C$12,3,0),VLOOKUP((A472-1),'Aigen19-RZD'!$A$2:$C$12,3,0))),2)</f>
        <v>6.31</v>
      </c>
      <c r="F472" s="36"/>
      <c r="G472" s="38">
        <f>COUNTIF(D473:$D$863,365)</f>
        <v>307</v>
      </c>
      <c r="H472" s="38">
        <f>COUNTIF(D473:$D$863,366)</f>
        <v>84</v>
      </c>
      <c r="I472" s="2"/>
    </row>
    <row r="473" spans="1:9" x14ac:dyDescent="0.25">
      <c r="A473" s="36">
        <f>COUNTIF($C$2:C473,"Да")</f>
        <v>5</v>
      </c>
      <c r="B473" s="40">
        <f t="shared" si="15"/>
        <v>45574</v>
      </c>
      <c r="C473" s="37" t="str">
        <f>IF(ISERROR(VLOOKUP(B473,'Aigen19-RZD'!$C$3:$C$12,1,0)),"Нет","Да")</f>
        <v>Нет</v>
      </c>
      <c r="D473" s="38">
        <f t="shared" si="14"/>
        <v>366</v>
      </c>
      <c r="E473" s="39">
        <f>ROUND(('Все выпуски'!$N$3*'Все выпуски'!$N$6/100)/366*(B473-IF(C473="Нет",VLOOKUP(A473,'Aigen19-RZD'!$A$2:$C$12,3,0),VLOOKUP((A473-1),'Aigen19-RZD'!$A$2:$C$12,3,0))),2)</f>
        <v>6.43</v>
      </c>
      <c r="F473" s="36"/>
      <c r="G473" s="38">
        <f>COUNTIF(D474:$D$863,365)</f>
        <v>307</v>
      </c>
      <c r="H473" s="38">
        <f>COUNTIF(D474:$D$863,366)</f>
        <v>83</v>
      </c>
      <c r="I473" s="2"/>
    </row>
    <row r="474" spans="1:9" x14ac:dyDescent="0.25">
      <c r="A474" s="36">
        <f>COUNTIF($C$2:C474,"Да")</f>
        <v>5</v>
      </c>
      <c r="B474" s="40">
        <f t="shared" si="15"/>
        <v>45575</v>
      </c>
      <c r="C474" s="37" t="str">
        <f>IF(ISERROR(VLOOKUP(B474,'Aigen19-RZD'!$C$3:$C$12,1,0)),"Нет","Да")</f>
        <v>Нет</v>
      </c>
      <c r="D474" s="38">
        <f t="shared" si="14"/>
        <v>366</v>
      </c>
      <c r="E474" s="39">
        <f>ROUND(('Все выпуски'!$N$3*'Все выпуски'!$N$6/100)/366*(B474-IF(C474="Нет",VLOOKUP(A474,'Aigen19-RZD'!$A$2:$C$12,3,0),VLOOKUP((A474-1),'Aigen19-RZD'!$A$2:$C$12,3,0))),2)</f>
        <v>6.54</v>
      </c>
      <c r="F474" s="36"/>
      <c r="G474" s="38">
        <f>COUNTIF(D475:$D$863,365)</f>
        <v>307</v>
      </c>
      <c r="H474" s="38">
        <f>COUNTIF(D475:$D$863,366)</f>
        <v>82</v>
      </c>
      <c r="I474" s="2"/>
    </row>
    <row r="475" spans="1:9" x14ac:dyDescent="0.25">
      <c r="A475" s="36">
        <f>COUNTIF($C$2:C475,"Да")</f>
        <v>5</v>
      </c>
      <c r="B475" s="40">
        <f t="shared" si="15"/>
        <v>45576</v>
      </c>
      <c r="C475" s="37" t="str">
        <f>IF(ISERROR(VLOOKUP(B475,'Aigen19-RZD'!$C$3:$C$12,1,0)),"Нет","Да")</f>
        <v>Нет</v>
      </c>
      <c r="D475" s="38">
        <f t="shared" si="14"/>
        <v>366</v>
      </c>
      <c r="E475" s="39">
        <f>ROUND(('Все выпуски'!$N$3*'Все выпуски'!$N$6/100)/366*(B475-IF(C475="Нет",VLOOKUP(A475,'Aigen19-RZD'!$A$2:$C$12,3,0),VLOOKUP((A475-1),'Aigen19-RZD'!$A$2:$C$12,3,0))),2)</f>
        <v>6.66</v>
      </c>
      <c r="F475" s="36"/>
      <c r="G475" s="38">
        <f>COUNTIF(D476:$D$863,365)</f>
        <v>307</v>
      </c>
      <c r="H475" s="38">
        <f>COUNTIF(D476:$D$863,366)</f>
        <v>81</v>
      </c>
      <c r="I475" s="2"/>
    </row>
    <row r="476" spans="1:9" x14ac:dyDescent="0.25">
      <c r="A476" s="36">
        <f>COUNTIF($C$2:C476,"Да")</f>
        <v>5</v>
      </c>
      <c r="B476" s="40">
        <f t="shared" si="15"/>
        <v>45577</v>
      </c>
      <c r="C476" s="37" t="str">
        <f>IF(ISERROR(VLOOKUP(B476,'Aigen19-RZD'!$C$3:$C$12,1,0)),"Нет","Да")</f>
        <v>Нет</v>
      </c>
      <c r="D476" s="38">
        <f t="shared" si="14"/>
        <v>366</v>
      </c>
      <c r="E476" s="39">
        <f>ROUND(('Все выпуски'!$N$3*'Все выпуски'!$N$6/100)/366*(B476-IF(C476="Нет",VLOOKUP(A476,'Aigen19-RZD'!$A$2:$C$12,3,0),VLOOKUP((A476-1),'Aigen19-RZD'!$A$2:$C$12,3,0))),2)</f>
        <v>6.77</v>
      </c>
      <c r="F476" s="36"/>
      <c r="G476" s="38">
        <f>COUNTIF(D477:$D$863,365)</f>
        <v>307</v>
      </c>
      <c r="H476" s="38">
        <f>COUNTIF(D477:$D$863,366)</f>
        <v>80</v>
      </c>
      <c r="I476" s="2"/>
    </row>
    <row r="477" spans="1:9" x14ac:dyDescent="0.25">
      <c r="A477" s="36">
        <f>COUNTIF($C$2:C477,"Да")</f>
        <v>5</v>
      </c>
      <c r="B477" s="40">
        <f t="shared" si="15"/>
        <v>45578</v>
      </c>
      <c r="C477" s="37" t="str">
        <f>IF(ISERROR(VLOOKUP(B477,'Aigen19-RZD'!$C$3:$C$12,1,0)),"Нет","Да")</f>
        <v>Нет</v>
      </c>
      <c r="D477" s="38">
        <f t="shared" si="14"/>
        <v>366</v>
      </c>
      <c r="E477" s="39">
        <f>ROUND(('Все выпуски'!$N$3*'Все выпуски'!$N$6/100)/366*(B477-IF(C477="Нет",VLOOKUP(A477,'Aigen19-RZD'!$A$2:$C$12,3,0),VLOOKUP((A477-1),'Aigen19-RZD'!$A$2:$C$12,3,0))),2)</f>
        <v>6.89</v>
      </c>
      <c r="F477" s="36"/>
      <c r="G477" s="38">
        <f>COUNTIF(D478:$D$863,365)</f>
        <v>307</v>
      </c>
      <c r="H477" s="38">
        <f>COUNTIF(D478:$D$863,366)</f>
        <v>79</v>
      </c>
      <c r="I477" s="2"/>
    </row>
    <row r="478" spans="1:9" x14ac:dyDescent="0.25">
      <c r="A478" s="36">
        <f>COUNTIF($C$2:C478,"Да")</f>
        <v>5</v>
      </c>
      <c r="B478" s="40">
        <f t="shared" si="15"/>
        <v>45579</v>
      </c>
      <c r="C478" s="37" t="str">
        <f>IF(ISERROR(VLOOKUP(B478,'Aigen19-RZD'!$C$3:$C$12,1,0)),"Нет","Да")</f>
        <v>Нет</v>
      </c>
      <c r="D478" s="38">
        <f t="shared" si="14"/>
        <v>366</v>
      </c>
      <c r="E478" s="39">
        <f>ROUND(('Все выпуски'!$N$3*'Все выпуски'!$N$6/100)/366*(B478-IF(C478="Нет",VLOOKUP(A478,'Aigen19-RZD'!$A$2:$C$12,3,0),VLOOKUP((A478-1),'Aigen19-RZD'!$A$2:$C$12,3,0))),2)</f>
        <v>7</v>
      </c>
      <c r="F478" s="36"/>
      <c r="G478" s="38">
        <f>COUNTIF(D479:$D$863,365)</f>
        <v>307</v>
      </c>
      <c r="H478" s="38">
        <f>COUNTIF(D479:$D$863,366)</f>
        <v>78</v>
      </c>
      <c r="I478" s="2"/>
    </row>
    <row r="479" spans="1:9" x14ac:dyDescent="0.25">
      <c r="A479" s="36">
        <f>COUNTIF($C$2:C479,"Да")</f>
        <v>5</v>
      </c>
      <c r="B479" s="40">
        <f t="shared" si="15"/>
        <v>45580</v>
      </c>
      <c r="C479" s="37" t="str">
        <f>IF(ISERROR(VLOOKUP(B479,'Aigen19-RZD'!$C$3:$C$12,1,0)),"Нет","Да")</f>
        <v>Нет</v>
      </c>
      <c r="D479" s="38">
        <f t="shared" si="14"/>
        <v>366</v>
      </c>
      <c r="E479" s="39">
        <f>ROUND(('Все выпуски'!$N$3*'Все выпуски'!$N$6/100)/366*(B479-IF(C479="Нет",VLOOKUP(A479,'Aigen19-RZD'!$A$2:$C$12,3,0),VLOOKUP((A479-1),'Aigen19-RZD'!$A$2:$C$12,3,0))),2)</f>
        <v>7.11</v>
      </c>
      <c r="F479" s="36"/>
      <c r="G479" s="38">
        <f>COUNTIF(D480:$D$863,365)</f>
        <v>307</v>
      </c>
      <c r="H479" s="38">
        <f>COUNTIF(D480:$D$863,366)</f>
        <v>77</v>
      </c>
      <c r="I479" s="2"/>
    </row>
    <row r="480" spans="1:9" x14ac:dyDescent="0.25">
      <c r="A480" s="36">
        <f>COUNTIF($C$2:C480,"Да")</f>
        <v>5</v>
      </c>
      <c r="B480" s="40">
        <f t="shared" si="15"/>
        <v>45581</v>
      </c>
      <c r="C480" s="37" t="str">
        <f>IF(ISERROR(VLOOKUP(B480,'Aigen19-RZD'!$C$3:$C$12,1,0)),"Нет","Да")</f>
        <v>Нет</v>
      </c>
      <c r="D480" s="38">
        <f t="shared" si="14"/>
        <v>366</v>
      </c>
      <c r="E480" s="39">
        <f>ROUND(('Все выпуски'!$N$3*'Все выпуски'!$N$6/100)/366*(B480-IF(C480="Нет",VLOOKUP(A480,'Aigen19-RZD'!$A$2:$C$12,3,0),VLOOKUP((A480-1),'Aigen19-RZD'!$A$2:$C$12,3,0))),2)</f>
        <v>7.23</v>
      </c>
      <c r="F480" s="36"/>
      <c r="G480" s="38">
        <f>COUNTIF(D481:$D$863,365)</f>
        <v>307</v>
      </c>
      <c r="H480" s="38">
        <f>COUNTIF(D481:$D$863,366)</f>
        <v>76</v>
      </c>
      <c r="I480" s="2"/>
    </row>
    <row r="481" spans="1:9" x14ac:dyDescent="0.25">
      <c r="A481" s="36">
        <f>COUNTIF($C$2:C481,"Да")</f>
        <v>5</v>
      </c>
      <c r="B481" s="40">
        <f t="shared" si="15"/>
        <v>45582</v>
      </c>
      <c r="C481" s="37" t="str">
        <f>IF(ISERROR(VLOOKUP(B481,'Aigen19-RZD'!$C$3:$C$12,1,0)),"Нет","Да")</f>
        <v>Нет</v>
      </c>
      <c r="D481" s="38">
        <f t="shared" si="14"/>
        <v>366</v>
      </c>
      <c r="E481" s="39">
        <f>ROUND(('Все выпуски'!$N$3*'Все выпуски'!$N$6/100)/366*(B481-IF(C481="Нет",VLOOKUP(A481,'Aigen19-RZD'!$A$2:$C$12,3,0),VLOOKUP((A481-1),'Aigen19-RZD'!$A$2:$C$12,3,0))),2)</f>
        <v>7.34</v>
      </c>
      <c r="F481" s="36"/>
      <c r="G481" s="38">
        <f>COUNTIF(D482:$D$863,365)</f>
        <v>307</v>
      </c>
      <c r="H481" s="38">
        <f>COUNTIF(D482:$D$863,366)</f>
        <v>75</v>
      </c>
      <c r="I481" s="2"/>
    </row>
    <row r="482" spans="1:9" x14ac:dyDescent="0.25">
      <c r="A482" s="36">
        <f>COUNTIF($C$2:C482,"Да")</f>
        <v>5</v>
      </c>
      <c r="B482" s="40">
        <f t="shared" si="15"/>
        <v>45583</v>
      </c>
      <c r="C482" s="37" t="str">
        <f>IF(ISERROR(VLOOKUP(B482,'Aigen19-RZD'!$C$3:$C$12,1,0)),"Нет","Да")</f>
        <v>Нет</v>
      </c>
      <c r="D482" s="38">
        <f t="shared" si="14"/>
        <v>366</v>
      </c>
      <c r="E482" s="39">
        <f>ROUND(('Все выпуски'!$N$3*'Все выпуски'!$N$6/100)/366*(B482-IF(C482="Нет",VLOOKUP(A482,'Aigen19-RZD'!$A$2:$C$12,3,0),VLOOKUP((A482-1),'Aigen19-RZD'!$A$2:$C$12,3,0))),2)</f>
        <v>7.46</v>
      </c>
      <c r="F482" s="36"/>
      <c r="G482" s="38">
        <f>COUNTIF(D483:$D$863,365)</f>
        <v>307</v>
      </c>
      <c r="H482" s="38">
        <f>COUNTIF(D483:$D$863,366)</f>
        <v>74</v>
      </c>
      <c r="I482" s="2"/>
    </row>
    <row r="483" spans="1:9" x14ac:dyDescent="0.25">
      <c r="A483" s="36">
        <f>COUNTIF($C$2:C483,"Да")</f>
        <v>5</v>
      </c>
      <c r="B483" s="40">
        <f t="shared" si="15"/>
        <v>45584</v>
      </c>
      <c r="C483" s="37" t="str">
        <f>IF(ISERROR(VLOOKUP(B483,'Aigen19-RZD'!$C$3:$C$12,1,0)),"Нет","Да")</f>
        <v>Нет</v>
      </c>
      <c r="D483" s="38">
        <f t="shared" si="14"/>
        <v>366</v>
      </c>
      <c r="E483" s="39">
        <f>ROUND(('Все выпуски'!$N$3*'Все выпуски'!$N$6/100)/366*(B483-IF(C483="Нет",VLOOKUP(A483,'Aigen19-RZD'!$A$2:$C$12,3,0),VLOOKUP((A483-1),'Aigen19-RZD'!$A$2:$C$12,3,0))),2)</f>
        <v>7.57</v>
      </c>
      <c r="F483" s="36"/>
      <c r="G483" s="38">
        <f>COUNTIF(D484:$D$863,365)</f>
        <v>307</v>
      </c>
      <c r="H483" s="38">
        <f>COUNTIF(D484:$D$863,366)</f>
        <v>73</v>
      </c>
      <c r="I483" s="2"/>
    </row>
    <row r="484" spans="1:9" x14ac:dyDescent="0.25">
      <c r="A484" s="36">
        <f>COUNTIF($C$2:C484,"Да")</f>
        <v>5</v>
      </c>
      <c r="B484" s="40">
        <f t="shared" si="15"/>
        <v>45585</v>
      </c>
      <c r="C484" s="37" t="str">
        <f>IF(ISERROR(VLOOKUP(B484,'Aigen19-RZD'!$C$3:$C$12,1,0)),"Нет","Да")</f>
        <v>Нет</v>
      </c>
      <c r="D484" s="38">
        <f t="shared" si="14"/>
        <v>366</v>
      </c>
      <c r="E484" s="39">
        <f>ROUND(('Все выпуски'!$N$3*'Все выпуски'!$N$6/100)/366*(B484-IF(C484="Нет",VLOOKUP(A484,'Aigen19-RZD'!$A$2:$C$12,3,0),VLOOKUP((A484-1),'Aigen19-RZD'!$A$2:$C$12,3,0))),2)</f>
        <v>7.69</v>
      </c>
      <c r="F484" s="36"/>
      <c r="G484" s="38">
        <f>COUNTIF(D485:$D$863,365)</f>
        <v>307</v>
      </c>
      <c r="H484" s="38">
        <f>COUNTIF(D485:$D$863,366)</f>
        <v>72</v>
      </c>
      <c r="I484" s="2"/>
    </row>
    <row r="485" spans="1:9" x14ac:dyDescent="0.25">
      <c r="A485" s="36">
        <f>COUNTIF($C$2:C485,"Да")</f>
        <v>5</v>
      </c>
      <c r="B485" s="40">
        <f t="shared" si="15"/>
        <v>45586</v>
      </c>
      <c r="C485" s="37" t="str">
        <f>IF(ISERROR(VLOOKUP(B485,'Aigen19-RZD'!$C$3:$C$12,1,0)),"Нет","Да")</f>
        <v>Нет</v>
      </c>
      <c r="D485" s="38">
        <f t="shared" si="14"/>
        <v>366</v>
      </c>
      <c r="E485" s="39">
        <f>ROUND(('Все выпуски'!$N$3*'Все выпуски'!$N$6/100)/366*(B485-IF(C485="Нет",VLOOKUP(A485,'Aigen19-RZD'!$A$2:$C$12,3,0),VLOOKUP((A485-1),'Aigen19-RZD'!$A$2:$C$12,3,0))),2)</f>
        <v>7.8</v>
      </c>
      <c r="F485" s="36"/>
      <c r="G485" s="38">
        <f>COUNTIF(D486:$D$863,365)</f>
        <v>307</v>
      </c>
      <c r="H485" s="38">
        <f>COUNTIF(D486:$D$863,366)</f>
        <v>71</v>
      </c>
      <c r="I485" s="2"/>
    </row>
    <row r="486" spans="1:9" x14ac:dyDescent="0.25">
      <c r="A486" s="36">
        <f>COUNTIF($C$2:C486,"Да")</f>
        <v>5</v>
      </c>
      <c r="B486" s="40">
        <f t="shared" si="15"/>
        <v>45587</v>
      </c>
      <c r="C486" s="37" t="str">
        <f>IF(ISERROR(VLOOKUP(B486,'Aigen19-RZD'!$C$3:$C$12,1,0)),"Нет","Да")</f>
        <v>Нет</v>
      </c>
      <c r="D486" s="38">
        <f t="shared" si="14"/>
        <v>366</v>
      </c>
      <c r="E486" s="39">
        <f>ROUND(('Все выпуски'!$N$3*'Все выпуски'!$N$6/100)/366*(B486-IF(C486="Нет",VLOOKUP(A486,'Aigen19-RZD'!$A$2:$C$12,3,0),VLOOKUP((A486-1),'Aigen19-RZD'!$A$2:$C$12,3,0))),2)</f>
        <v>7.92</v>
      </c>
      <c r="F486" s="36"/>
      <c r="G486" s="38">
        <f>COUNTIF(D487:$D$863,365)</f>
        <v>307</v>
      </c>
      <c r="H486" s="38">
        <f>COUNTIF(D487:$D$863,366)</f>
        <v>70</v>
      </c>
      <c r="I486" s="2"/>
    </row>
    <row r="487" spans="1:9" x14ac:dyDescent="0.25">
      <c r="A487" s="36">
        <f>COUNTIF($C$2:C487,"Да")</f>
        <v>5</v>
      </c>
      <c r="B487" s="40">
        <f t="shared" si="15"/>
        <v>45588</v>
      </c>
      <c r="C487" s="37" t="str">
        <f>IF(ISERROR(VLOOKUP(B487,'Aigen19-RZD'!$C$3:$C$12,1,0)),"Нет","Да")</f>
        <v>Нет</v>
      </c>
      <c r="D487" s="38">
        <f t="shared" si="14"/>
        <v>366</v>
      </c>
      <c r="E487" s="39">
        <f>ROUND(('Все выпуски'!$N$3*'Все выпуски'!$N$6/100)/366*(B487-IF(C487="Нет",VLOOKUP(A487,'Aigen19-RZD'!$A$2:$C$12,3,0),VLOOKUP((A487-1),'Aigen19-RZD'!$A$2:$C$12,3,0))),2)</f>
        <v>8.0299999999999994</v>
      </c>
      <c r="F487" s="36"/>
      <c r="G487" s="38">
        <f>COUNTIF(D488:$D$863,365)</f>
        <v>307</v>
      </c>
      <c r="H487" s="38">
        <f>COUNTIF(D488:$D$863,366)</f>
        <v>69</v>
      </c>
      <c r="I487" s="2"/>
    </row>
    <row r="488" spans="1:9" x14ac:dyDescent="0.25">
      <c r="A488" s="36">
        <f>COUNTIF($C$2:C488,"Да")</f>
        <v>5</v>
      </c>
      <c r="B488" s="40">
        <f t="shared" si="15"/>
        <v>45589</v>
      </c>
      <c r="C488" s="37" t="str">
        <f>IF(ISERROR(VLOOKUP(B488,'Aigen19-RZD'!$C$3:$C$12,1,0)),"Нет","Да")</f>
        <v>Нет</v>
      </c>
      <c r="D488" s="38">
        <f t="shared" si="14"/>
        <v>366</v>
      </c>
      <c r="E488" s="39">
        <f>ROUND(('Все выпуски'!$N$3*'Все выпуски'!$N$6/100)/366*(B488-IF(C488="Нет",VLOOKUP(A488,'Aigen19-RZD'!$A$2:$C$12,3,0),VLOOKUP((A488-1),'Aigen19-RZD'!$A$2:$C$12,3,0))),2)</f>
        <v>8.15</v>
      </c>
      <c r="F488" s="36"/>
      <c r="G488" s="38">
        <f>COUNTIF(D489:$D$863,365)</f>
        <v>307</v>
      </c>
      <c r="H488" s="38">
        <f>COUNTIF(D489:$D$863,366)</f>
        <v>68</v>
      </c>
      <c r="I488" s="2"/>
    </row>
    <row r="489" spans="1:9" x14ac:dyDescent="0.25">
      <c r="A489" s="36">
        <f>COUNTIF($C$2:C489,"Да")</f>
        <v>5</v>
      </c>
      <c r="B489" s="40">
        <f t="shared" si="15"/>
        <v>45590</v>
      </c>
      <c r="C489" s="37" t="str">
        <f>IF(ISERROR(VLOOKUP(B489,'Aigen19-RZD'!$C$3:$C$12,1,0)),"Нет","Да")</f>
        <v>Нет</v>
      </c>
      <c r="D489" s="38">
        <f t="shared" si="14"/>
        <v>366</v>
      </c>
      <c r="E489" s="39">
        <f>ROUND(('Все выпуски'!$N$3*'Все выпуски'!$N$6/100)/366*(B489-IF(C489="Нет",VLOOKUP(A489,'Aigen19-RZD'!$A$2:$C$12,3,0),VLOOKUP((A489-1),'Aigen19-RZD'!$A$2:$C$12,3,0))),2)</f>
        <v>8.26</v>
      </c>
      <c r="F489" s="36"/>
      <c r="G489" s="38">
        <f>COUNTIF(D490:$D$863,365)</f>
        <v>307</v>
      </c>
      <c r="H489" s="38">
        <f>COUNTIF(D490:$D$863,366)</f>
        <v>67</v>
      </c>
      <c r="I489" s="2"/>
    </row>
    <row r="490" spans="1:9" x14ac:dyDescent="0.25">
      <c r="A490" s="36">
        <f>COUNTIF($C$2:C490,"Да")</f>
        <v>5</v>
      </c>
      <c r="B490" s="40">
        <f t="shared" si="15"/>
        <v>45591</v>
      </c>
      <c r="C490" s="37" t="str">
        <f>IF(ISERROR(VLOOKUP(B490,'Aigen19-RZD'!$C$3:$C$12,1,0)),"Нет","Да")</f>
        <v>Нет</v>
      </c>
      <c r="D490" s="38">
        <f t="shared" si="14"/>
        <v>366</v>
      </c>
      <c r="E490" s="39">
        <f>ROUND(('Все выпуски'!$N$3*'Все выпуски'!$N$6/100)/366*(B490-IF(C490="Нет",VLOOKUP(A490,'Aigen19-RZD'!$A$2:$C$12,3,0),VLOOKUP((A490-1),'Aigen19-RZD'!$A$2:$C$12,3,0))),2)</f>
        <v>8.3800000000000008</v>
      </c>
      <c r="F490" s="36"/>
      <c r="G490" s="38">
        <f>COUNTIF(D491:$D$863,365)</f>
        <v>307</v>
      </c>
      <c r="H490" s="38">
        <f>COUNTIF(D491:$D$863,366)</f>
        <v>66</v>
      </c>
      <c r="I490" s="2"/>
    </row>
    <row r="491" spans="1:9" x14ac:dyDescent="0.25">
      <c r="A491" s="36">
        <f>COUNTIF($C$2:C491,"Да")</f>
        <v>5</v>
      </c>
      <c r="B491" s="40">
        <f t="shared" si="15"/>
        <v>45592</v>
      </c>
      <c r="C491" s="37" t="str">
        <f>IF(ISERROR(VLOOKUP(B491,'Aigen19-RZD'!$C$3:$C$12,1,0)),"Нет","Да")</f>
        <v>Нет</v>
      </c>
      <c r="D491" s="38">
        <f t="shared" si="14"/>
        <v>366</v>
      </c>
      <c r="E491" s="39">
        <f>ROUND(('Все выпуски'!$N$3*'Все выпуски'!$N$6/100)/366*(B491-IF(C491="Нет",VLOOKUP(A491,'Aigen19-RZD'!$A$2:$C$12,3,0),VLOOKUP((A491-1),'Aigen19-RZD'!$A$2:$C$12,3,0))),2)</f>
        <v>8.49</v>
      </c>
      <c r="F491" s="36"/>
      <c r="G491" s="38">
        <f>COUNTIF(D492:$D$863,365)</f>
        <v>307</v>
      </c>
      <c r="H491" s="38">
        <f>COUNTIF(D492:$D$863,366)</f>
        <v>65</v>
      </c>
      <c r="I491" s="2"/>
    </row>
    <row r="492" spans="1:9" x14ac:dyDescent="0.25">
      <c r="A492" s="36">
        <f>COUNTIF($C$2:C492,"Да")</f>
        <v>5</v>
      </c>
      <c r="B492" s="40">
        <f t="shared" si="15"/>
        <v>45593</v>
      </c>
      <c r="C492" s="37" t="str">
        <f>IF(ISERROR(VLOOKUP(B492,'Aigen19-RZD'!$C$3:$C$12,1,0)),"Нет","Да")</f>
        <v>Нет</v>
      </c>
      <c r="D492" s="38">
        <f t="shared" si="14"/>
        <v>366</v>
      </c>
      <c r="E492" s="39">
        <f>ROUND(('Все выпуски'!$N$3*'Все выпуски'!$N$6/100)/366*(B492-IF(C492="Нет",VLOOKUP(A492,'Aigen19-RZD'!$A$2:$C$12,3,0),VLOOKUP((A492-1),'Aigen19-RZD'!$A$2:$C$12,3,0))),2)</f>
        <v>8.61</v>
      </c>
      <c r="F492" s="36"/>
      <c r="G492" s="38">
        <f>COUNTIF(D493:$D$863,365)</f>
        <v>307</v>
      </c>
      <c r="H492" s="38">
        <f>COUNTIF(D493:$D$863,366)</f>
        <v>64</v>
      </c>
      <c r="I492" s="2"/>
    </row>
    <row r="493" spans="1:9" x14ac:dyDescent="0.25">
      <c r="A493" s="36">
        <f>COUNTIF($C$2:C493,"Да")</f>
        <v>5</v>
      </c>
      <c r="B493" s="40">
        <f t="shared" si="15"/>
        <v>45594</v>
      </c>
      <c r="C493" s="37" t="str">
        <f>IF(ISERROR(VLOOKUP(B493,'Aigen19-RZD'!$C$3:$C$12,1,0)),"Нет","Да")</f>
        <v>Нет</v>
      </c>
      <c r="D493" s="38">
        <f t="shared" si="14"/>
        <v>366</v>
      </c>
      <c r="E493" s="39">
        <f>ROUND(('Все выпуски'!$N$3*'Все выпуски'!$N$6/100)/366*(B493-IF(C493="Нет",VLOOKUP(A493,'Aigen19-RZD'!$A$2:$C$12,3,0),VLOOKUP((A493-1),'Aigen19-RZD'!$A$2:$C$12,3,0))),2)</f>
        <v>8.7200000000000006</v>
      </c>
      <c r="F493" s="36"/>
      <c r="G493" s="38">
        <f>COUNTIF(D494:$D$863,365)</f>
        <v>307</v>
      </c>
      <c r="H493" s="38">
        <f>COUNTIF(D494:$D$863,366)</f>
        <v>63</v>
      </c>
      <c r="I493" s="2"/>
    </row>
    <row r="494" spans="1:9" x14ac:dyDescent="0.25">
      <c r="A494" s="36">
        <f>COUNTIF($C$2:C494,"Да")</f>
        <v>5</v>
      </c>
      <c r="B494" s="40">
        <f t="shared" si="15"/>
        <v>45595</v>
      </c>
      <c r="C494" s="37" t="str">
        <f>IF(ISERROR(VLOOKUP(B494,'Aigen19-RZD'!$C$3:$C$12,1,0)),"Нет","Да")</f>
        <v>Нет</v>
      </c>
      <c r="D494" s="38">
        <f t="shared" si="14"/>
        <v>366</v>
      </c>
      <c r="E494" s="39">
        <f>ROUND(('Все выпуски'!$N$3*'Все выпуски'!$N$6/100)/366*(B494-IF(C494="Нет",VLOOKUP(A494,'Aigen19-RZD'!$A$2:$C$12,3,0),VLOOKUP((A494-1),'Aigen19-RZD'!$A$2:$C$12,3,0))),2)</f>
        <v>8.84</v>
      </c>
      <c r="F494" s="36"/>
      <c r="G494" s="38">
        <f>COUNTIF(D495:$D$863,365)</f>
        <v>307</v>
      </c>
      <c r="H494" s="38">
        <f>COUNTIF(D495:$D$863,366)</f>
        <v>62</v>
      </c>
      <c r="I494" s="2"/>
    </row>
    <row r="495" spans="1:9" x14ac:dyDescent="0.25">
      <c r="A495" s="36">
        <f>COUNTIF($C$2:C495,"Да")</f>
        <v>5</v>
      </c>
      <c r="B495" s="40">
        <f t="shared" si="15"/>
        <v>45596</v>
      </c>
      <c r="C495" s="37" t="str">
        <f>IF(ISERROR(VLOOKUP(B495,'Aigen19-RZD'!$C$3:$C$12,1,0)),"Нет","Да")</f>
        <v>Нет</v>
      </c>
      <c r="D495" s="38">
        <f t="shared" si="14"/>
        <v>366</v>
      </c>
      <c r="E495" s="39">
        <f>ROUND(('Все выпуски'!$N$3*'Все выпуски'!$N$6/100)/366*(B495-IF(C495="Нет",VLOOKUP(A495,'Aigen19-RZD'!$A$2:$C$12,3,0),VLOOKUP((A495-1),'Aigen19-RZD'!$A$2:$C$12,3,0))),2)</f>
        <v>8.9499999999999993</v>
      </c>
      <c r="F495" s="36"/>
      <c r="G495" s="38">
        <f>COUNTIF(D496:$D$863,365)</f>
        <v>307</v>
      </c>
      <c r="H495" s="38">
        <f>COUNTIF(D496:$D$863,366)</f>
        <v>61</v>
      </c>
      <c r="I495" s="2"/>
    </row>
    <row r="496" spans="1:9" x14ac:dyDescent="0.25">
      <c r="A496" s="36">
        <f>COUNTIF($C$2:C496,"Да")</f>
        <v>5</v>
      </c>
      <c r="B496" s="40">
        <f t="shared" si="15"/>
        <v>45597</v>
      </c>
      <c r="C496" s="37" t="str">
        <f>IF(ISERROR(VLOOKUP(B496,'Aigen19-RZD'!$C$3:$C$12,1,0)),"Нет","Да")</f>
        <v>Нет</v>
      </c>
      <c r="D496" s="38">
        <f t="shared" si="14"/>
        <v>366</v>
      </c>
      <c r="E496" s="39">
        <f>ROUND(('Все выпуски'!$N$3*'Все выпуски'!$N$6/100)/366*(B496-IF(C496="Нет",VLOOKUP(A496,'Aigen19-RZD'!$A$2:$C$12,3,0),VLOOKUP((A496-1),'Aigen19-RZD'!$A$2:$C$12,3,0))),2)</f>
        <v>9.07</v>
      </c>
      <c r="F496" s="36"/>
      <c r="G496" s="38">
        <f>COUNTIF(D497:$D$863,365)</f>
        <v>307</v>
      </c>
      <c r="H496" s="38">
        <f>COUNTIF(D497:$D$863,366)</f>
        <v>60</v>
      </c>
      <c r="I496" s="2"/>
    </row>
    <row r="497" spans="1:9" x14ac:dyDescent="0.25">
      <c r="A497" s="36">
        <f>COUNTIF($C$2:C497,"Да")</f>
        <v>5</v>
      </c>
      <c r="B497" s="40">
        <f t="shared" si="15"/>
        <v>45598</v>
      </c>
      <c r="C497" s="37" t="str">
        <f>IF(ISERROR(VLOOKUP(B497,'Aigen19-RZD'!$C$3:$C$12,1,0)),"Нет","Да")</f>
        <v>Нет</v>
      </c>
      <c r="D497" s="38">
        <f t="shared" si="14"/>
        <v>366</v>
      </c>
      <c r="E497" s="39">
        <f>ROUND(('Все выпуски'!$N$3*'Все выпуски'!$N$6/100)/366*(B497-IF(C497="Нет",VLOOKUP(A497,'Aigen19-RZD'!$A$2:$C$12,3,0),VLOOKUP((A497-1),'Aigen19-RZD'!$A$2:$C$12,3,0))),2)</f>
        <v>9.18</v>
      </c>
      <c r="F497" s="36"/>
      <c r="G497" s="38">
        <f>COUNTIF(D498:$D$863,365)</f>
        <v>307</v>
      </c>
      <c r="H497" s="38">
        <f>COUNTIF(D498:$D$863,366)</f>
        <v>59</v>
      </c>
      <c r="I497" s="2"/>
    </row>
    <row r="498" spans="1:9" x14ac:dyDescent="0.25">
      <c r="A498" s="36">
        <f>COUNTIF($C$2:C498,"Да")</f>
        <v>5</v>
      </c>
      <c r="B498" s="40">
        <f t="shared" si="15"/>
        <v>45599</v>
      </c>
      <c r="C498" s="37" t="str">
        <f>IF(ISERROR(VLOOKUP(B498,'Aigen19-RZD'!$C$3:$C$12,1,0)),"Нет","Да")</f>
        <v>Нет</v>
      </c>
      <c r="D498" s="38">
        <f t="shared" si="14"/>
        <v>366</v>
      </c>
      <c r="E498" s="39">
        <f>ROUND(('Все выпуски'!$N$3*'Все выпуски'!$N$6/100)/366*(B498-IF(C498="Нет",VLOOKUP(A498,'Aigen19-RZD'!$A$2:$C$12,3,0),VLOOKUP((A498-1),'Aigen19-RZD'!$A$2:$C$12,3,0))),2)</f>
        <v>9.3000000000000007</v>
      </c>
      <c r="F498" s="36"/>
      <c r="G498" s="38">
        <f>COUNTIF(D499:$D$863,365)</f>
        <v>307</v>
      </c>
      <c r="H498" s="38">
        <f>COUNTIF(D499:$D$863,366)</f>
        <v>58</v>
      </c>
      <c r="I498" s="2"/>
    </row>
    <row r="499" spans="1:9" x14ac:dyDescent="0.25">
      <c r="A499" s="36">
        <f>COUNTIF($C$2:C499,"Да")</f>
        <v>5</v>
      </c>
      <c r="B499" s="40">
        <f t="shared" si="15"/>
        <v>45600</v>
      </c>
      <c r="C499" s="37" t="str">
        <f>IF(ISERROR(VLOOKUP(B499,'Aigen19-RZD'!$C$3:$C$12,1,0)),"Нет","Да")</f>
        <v>Нет</v>
      </c>
      <c r="D499" s="38">
        <f t="shared" si="14"/>
        <v>366</v>
      </c>
      <c r="E499" s="39">
        <f>ROUND(('Все выпуски'!$N$3*'Все выпуски'!$N$6/100)/366*(B499-IF(C499="Нет",VLOOKUP(A499,'Aigen19-RZD'!$A$2:$C$12,3,0),VLOOKUP((A499-1),'Aigen19-RZD'!$A$2:$C$12,3,0))),2)</f>
        <v>9.41</v>
      </c>
      <c r="F499" s="36"/>
      <c r="G499" s="38">
        <f>COUNTIF(D500:$D$863,365)</f>
        <v>307</v>
      </c>
      <c r="H499" s="38">
        <f>COUNTIF(D500:$D$863,366)</f>
        <v>57</v>
      </c>
      <c r="I499" s="2"/>
    </row>
    <row r="500" spans="1:9" x14ac:dyDescent="0.25">
      <c r="A500" s="36">
        <f>COUNTIF($C$2:C500,"Да")</f>
        <v>5</v>
      </c>
      <c r="B500" s="40">
        <f t="shared" si="15"/>
        <v>45601</v>
      </c>
      <c r="C500" s="37" t="str">
        <f>IF(ISERROR(VLOOKUP(B500,'Aigen19-RZD'!$C$3:$C$12,1,0)),"Нет","Да")</f>
        <v>Нет</v>
      </c>
      <c r="D500" s="38">
        <f t="shared" si="14"/>
        <v>366</v>
      </c>
      <c r="E500" s="39">
        <f>ROUND(('Все выпуски'!$N$3*'Все выпуски'!$N$6/100)/366*(B500-IF(C500="Нет",VLOOKUP(A500,'Aigen19-RZD'!$A$2:$C$12,3,0),VLOOKUP((A500-1),'Aigen19-RZD'!$A$2:$C$12,3,0))),2)</f>
        <v>9.52</v>
      </c>
      <c r="F500" s="36"/>
      <c r="G500" s="38">
        <f>COUNTIF(D501:$D$863,365)</f>
        <v>307</v>
      </c>
      <c r="H500" s="38">
        <f>COUNTIF(D501:$D$863,366)</f>
        <v>56</v>
      </c>
      <c r="I500" s="2"/>
    </row>
    <row r="501" spans="1:9" x14ac:dyDescent="0.25">
      <c r="A501" s="36">
        <f>COUNTIF($C$2:C501,"Да")</f>
        <v>5</v>
      </c>
      <c r="B501" s="40">
        <f t="shared" si="15"/>
        <v>45602</v>
      </c>
      <c r="C501" s="37" t="str">
        <f>IF(ISERROR(VLOOKUP(B501,'Aigen19-RZD'!$C$3:$C$12,1,0)),"Нет","Да")</f>
        <v>Нет</v>
      </c>
      <c r="D501" s="38">
        <f t="shared" si="14"/>
        <v>366</v>
      </c>
      <c r="E501" s="39">
        <f>ROUND(('Все выпуски'!$N$3*'Все выпуски'!$N$6/100)/366*(B501-IF(C501="Нет",VLOOKUP(A501,'Aigen19-RZD'!$A$2:$C$12,3,0),VLOOKUP((A501-1),'Aigen19-RZD'!$A$2:$C$12,3,0))),2)</f>
        <v>9.64</v>
      </c>
      <c r="F501" s="36"/>
      <c r="G501" s="38">
        <f>COUNTIF(D502:$D$863,365)</f>
        <v>307</v>
      </c>
      <c r="H501" s="38">
        <f>COUNTIF(D502:$D$863,366)</f>
        <v>55</v>
      </c>
      <c r="I501" s="2"/>
    </row>
    <row r="502" spans="1:9" x14ac:dyDescent="0.25">
      <c r="A502" s="36">
        <f>COUNTIF($C$2:C502,"Да")</f>
        <v>5</v>
      </c>
      <c r="B502" s="40">
        <f t="shared" si="15"/>
        <v>45603</v>
      </c>
      <c r="C502" s="37" t="str">
        <f>IF(ISERROR(VLOOKUP(B502,'Aigen19-RZD'!$C$3:$C$12,1,0)),"Нет","Да")</f>
        <v>Нет</v>
      </c>
      <c r="D502" s="38">
        <f t="shared" si="14"/>
        <v>366</v>
      </c>
      <c r="E502" s="39">
        <f>ROUND(('Все выпуски'!$N$3*'Все выпуски'!$N$6/100)/366*(B502-IF(C502="Нет",VLOOKUP(A502,'Aigen19-RZD'!$A$2:$C$12,3,0),VLOOKUP((A502-1),'Aigen19-RZD'!$A$2:$C$12,3,0))),2)</f>
        <v>9.75</v>
      </c>
      <c r="F502" s="36"/>
      <c r="G502" s="38">
        <f>COUNTIF(D503:$D$863,365)</f>
        <v>307</v>
      </c>
      <c r="H502" s="38">
        <f>COUNTIF(D503:$D$863,366)</f>
        <v>54</v>
      </c>
      <c r="I502" s="2"/>
    </row>
    <row r="503" spans="1:9" x14ac:dyDescent="0.25">
      <c r="A503" s="36">
        <f>COUNTIF($C$2:C503,"Да")</f>
        <v>5</v>
      </c>
      <c r="B503" s="40">
        <f t="shared" si="15"/>
        <v>45604</v>
      </c>
      <c r="C503" s="37" t="str">
        <f>IF(ISERROR(VLOOKUP(B503,'Aigen19-RZD'!$C$3:$C$12,1,0)),"Нет","Да")</f>
        <v>Нет</v>
      </c>
      <c r="D503" s="38">
        <f t="shared" si="14"/>
        <v>366</v>
      </c>
      <c r="E503" s="39">
        <f>ROUND(('Все выпуски'!$N$3*'Все выпуски'!$N$6/100)/366*(B503-IF(C503="Нет",VLOOKUP(A503,'Aigen19-RZD'!$A$2:$C$12,3,0),VLOOKUP((A503-1),'Aigen19-RZD'!$A$2:$C$12,3,0))),2)</f>
        <v>9.8699999999999992</v>
      </c>
      <c r="F503" s="36"/>
      <c r="G503" s="38">
        <f>COUNTIF(D504:$D$863,365)</f>
        <v>307</v>
      </c>
      <c r="H503" s="38">
        <f>COUNTIF(D504:$D$863,366)</f>
        <v>53</v>
      </c>
      <c r="I503" s="2"/>
    </row>
    <row r="504" spans="1:9" x14ac:dyDescent="0.25">
      <c r="A504" s="36">
        <f>COUNTIF($C$2:C504,"Да")</f>
        <v>5</v>
      </c>
      <c r="B504" s="40">
        <f t="shared" si="15"/>
        <v>45605</v>
      </c>
      <c r="C504" s="37" t="str">
        <f>IF(ISERROR(VLOOKUP(B504,'Aigen19-RZD'!$C$3:$C$12,1,0)),"Нет","Да")</f>
        <v>Нет</v>
      </c>
      <c r="D504" s="38">
        <f t="shared" si="14"/>
        <v>366</v>
      </c>
      <c r="E504" s="39">
        <f>ROUND(('Все выпуски'!$N$3*'Все выпуски'!$N$6/100)/366*(B504-IF(C504="Нет",VLOOKUP(A504,'Aigen19-RZD'!$A$2:$C$12,3,0),VLOOKUP((A504-1),'Aigen19-RZD'!$A$2:$C$12,3,0))),2)</f>
        <v>9.98</v>
      </c>
      <c r="F504" s="36"/>
      <c r="G504" s="38">
        <f>COUNTIF(D505:$D$863,365)</f>
        <v>307</v>
      </c>
      <c r="H504" s="38">
        <f>COUNTIF(D505:$D$863,366)</f>
        <v>52</v>
      </c>
      <c r="I504" s="2"/>
    </row>
    <row r="505" spans="1:9" x14ac:dyDescent="0.25">
      <c r="A505" s="36">
        <f>COUNTIF($C$2:C505,"Да")</f>
        <v>5</v>
      </c>
      <c r="B505" s="40">
        <f t="shared" si="15"/>
        <v>45606</v>
      </c>
      <c r="C505" s="37" t="str">
        <f>IF(ISERROR(VLOOKUP(B505,'Aigen19-RZD'!$C$3:$C$12,1,0)),"Нет","Да")</f>
        <v>Нет</v>
      </c>
      <c r="D505" s="38">
        <f t="shared" si="14"/>
        <v>366</v>
      </c>
      <c r="E505" s="39">
        <f>ROUND(('Все выпуски'!$N$3*'Все выпуски'!$N$6/100)/366*(B505-IF(C505="Нет",VLOOKUP(A505,'Aigen19-RZD'!$A$2:$C$12,3,0),VLOOKUP((A505-1),'Aigen19-RZD'!$A$2:$C$12,3,0))),2)</f>
        <v>10.1</v>
      </c>
      <c r="F505" s="36"/>
      <c r="G505" s="38">
        <f>COUNTIF(D506:$D$863,365)</f>
        <v>307</v>
      </c>
      <c r="H505" s="38">
        <f>COUNTIF(D506:$D$863,366)</f>
        <v>51</v>
      </c>
      <c r="I505" s="2"/>
    </row>
    <row r="506" spans="1:9" x14ac:dyDescent="0.25">
      <c r="A506" s="36">
        <f>COUNTIF($C$2:C506,"Да")</f>
        <v>5</v>
      </c>
      <c r="B506" s="40">
        <f t="shared" si="15"/>
        <v>45607</v>
      </c>
      <c r="C506" s="37" t="str">
        <f>IF(ISERROR(VLOOKUP(B506,'Aigen19-RZD'!$C$3:$C$12,1,0)),"Нет","Да")</f>
        <v>Нет</v>
      </c>
      <c r="D506" s="38">
        <f t="shared" si="14"/>
        <v>366</v>
      </c>
      <c r="E506" s="39">
        <f>ROUND(('Все выпуски'!$N$3*'Все выпуски'!$N$6/100)/366*(B506-IF(C506="Нет",VLOOKUP(A506,'Aigen19-RZD'!$A$2:$C$12,3,0),VLOOKUP((A506-1),'Aigen19-RZD'!$A$2:$C$12,3,0))),2)</f>
        <v>10.210000000000001</v>
      </c>
      <c r="F506" s="36"/>
      <c r="G506" s="38">
        <f>COUNTIF(D507:$D$863,365)</f>
        <v>307</v>
      </c>
      <c r="H506" s="38">
        <f>COUNTIF(D507:$D$863,366)</f>
        <v>50</v>
      </c>
      <c r="I506" s="2"/>
    </row>
    <row r="507" spans="1:9" x14ac:dyDescent="0.25">
      <c r="A507" s="36">
        <f>COUNTIF($C$2:C507,"Да")</f>
        <v>5</v>
      </c>
      <c r="B507" s="40">
        <f t="shared" si="15"/>
        <v>45608</v>
      </c>
      <c r="C507" s="37" t="str">
        <f>IF(ISERROR(VLOOKUP(B507,'Aigen19-RZD'!$C$3:$C$12,1,0)),"Нет","Да")</f>
        <v>Нет</v>
      </c>
      <c r="D507" s="38">
        <f t="shared" si="14"/>
        <v>366</v>
      </c>
      <c r="E507" s="39">
        <f>ROUND(('Все выпуски'!$N$3*'Все выпуски'!$N$6/100)/366*(B507-IF(C507="Нет",VLOOKUP(A507,'Aigen19-RZD'!$A$2:$C$12,3,0),VLOOKUP((A507-1),'Aigen19-RZD'!$A$2:$C$12,3,0))),2)</f>
        <v>10.33</v>
      </c>
      <c r="F507" s="36"/>
      <c r="G507" s="38">
        <f>COUNTIF(D508:$D$863,365)</f>
        <v>307</v>
      </c>
      <c r="H507" s="38">
        <f>COUNTIF(D508:$D$863,366)</f>
        <v>49</v>
      </c>
      <c r="I507" s="2"/>
    </row>
    <row r="508" spans="1:9" x14ac:dyDescent="0.25">
      <c r="A508" s="36">
        <f>COUNTIF($C$2:C508,"Да")</f>
        <v>5</v>
      </c>
      <c r="B508" s="40">
        <f t="shared" si="15"/>
        <v>45609</v>
      </c>
      <c r="C508" s="37" t="str">
        <f>IF(ISERROR(VLOOKUP(B508,'Aigen19-RZD'!$C$3:$C$12,1,0)),"Нет","Да")</f>
        <v>Нет</v>
      </c>
      <c r="D508" s="38">
        <f t="shared" si="14"/>
        <v>366</v>
      </c>
      <c r="E508" s="39">
        <f>ROUND(('Все выпуски'!$N$3*'Все выпуски'!$N$6/100)/366*(B508-IF(C508="Нет",VLOOKUP(A508,'Aigen19-RZD'!$A$2:$C$12,3,0),VLOOKUP((A508-1),'Aigen19-RZD'!$A$2:$C$12,3,0))),2)</f>
        <v>10.44</v>
      </c>
      <c r="F508" s="36"/>
      <c r="G508" s="38">
        <f>COUNTIF(D509:$D$863,365)</f>
        <v>307</v>
      </c>
      <c r="H508" s="38">
        <f>COUNTIF(D509:$D$863,366)</f>
        <v>48</v>
      </c>
      <c r="I508" s="2"/>
    </row>
    <row r="509" spans="1:9" x14ac:dyDescent="0.25">
      <c r="A509" s="36">
        <f>COUNTIF($C$2:C509,"Да")</f>
        <v>6</v>
      </c>
      <c r="B509" s="40">
        <f t="shared" si="15"/>
        <v>45610</v>
      </c>
      <c r="C509" s="37" t="str">
        <f>IF(ISERROR(VLOOKUP(B509,'Aigen19-RZD'!$C$3:$C$12,1,0)),"Нет","Да")</f>
        <v>Да</v>
      </c>
      <c r="D509" s="38">
        <f t="shared" si="14"/>
        <v>366</v>
      </c>
      <c r="E509" s="39">
        <f>ROUND(('Все выпуски'!$N$3*'Все выпуски'!$N$6/100)/366*(B509-IF(C509="Нет",VLOOKUP(A509,'Aigen19-RZD'!$A$2:$C$12,3,0),VLOOKUP((A509-1),'Aigen19-RZD'!$A$2:$C$12,3,0))),2)</f>
        <v>10.56</v>
      </c>
      <c r="F509" s="36"/>
      <c r="G509" s="38">
        <f>COUNTIF(D510:$D$863,365)</f>
        <v>307</v>
      </c>
      <c r="H509" s="38">
        <f>COUNTIF(D510:$D$863,366)</f>
        <v>47</v>
      </c>
      <c r="I509" s="2"/>
    </row>
    <row r="510" spans="1:9" x14ac:dyDescent="0.25">
      <c r="A510" s="36">
        <f>COUNTIF($C$2:C510,"Да")</f>
        <v>6</v>
      </c>
      <c r="B510" s="40">
        <f t="shared" si="15"/>
        <v>45611</v>
      </c>
      <c r="C510" s="37" t="str">
        <f>IF(ISERROR(VLOOKUP(B510,'Aigen19-RZD'!$C$3:$C$12,1,0)),"Нет","Да")</f>
        <v>Нет</v>
      </c>
      <c r="D510" s="38">
        <f t="shared" si="14"/>
        <v>366</v>
      </c>
      <c r="E510" s="39">
        <f>ROUND(('Все выпуски'!$N$3*'Все выпуски'!$N$6/100)/366*(B510-IF(C510="Нет",VLOOKUP(A510,'Aigen19-RZD'!$A$2:$C$12,3,0),VLOOKUP((A510-1),'Aigen19-RZD'!$A$2:$C$12,3,0))),2)</f>
        <v>0.11</v>
      </c>
      <c r="F510" s="36"/>
      <c r="G510" s="38">
        <f>COUNTIF(D511:$D$863,365)</f>
        <v>307</v>
      </c>
      <c r="H510" s="38">
        <f>COUNTIF(D511:$D$863,366)</f>
        <v>46</v>
      </c>
      <c r="I510" s="2"/>
    </row>
    <row r="511" spans="1:9" x14ac:dyDescent="0.25">
      <c r="A511" s="36">
        <f>COUNTIF($C$2:C511,"Да")</f>
        <v>6</v>
      </c>
      <c r="B511" s="40">
        <f t="shared" si="15"/>
        <v>45612</v>
      </c>
      <c r="C511" s="37" t="str">
        <f>IF(ISERROR(VLOOKUP(B511,'Aigen19-RZD'!$C$3:$C$12,1,0)),"Нет","Да")</f>
        <v>Нет</v>
      </c>
      <c r="D511" s="38">
        <f t="shared" si="14"/>
        <v>366</v>
      </c>
      <c r="E511" s="39">
        <f>ROUND(('Все выпуски'!$N$3*'Все выпуски'!$N$6/100)/366*(B511-IF(C511="Нет",VLOOKUP(A511,'Aigen19-RZD'!$A$2:$C$12,3,0),VLOOKUP((A511-1),'Aigen19-RZD'!$A$2:$C$12,3,0))),2)</f>
        <v>0.23</v>
      </c>
      <c r="F511" s="36"/>
      <c r="G511" s="38">
        <f>COUNTIF(D512:$D$863,365)</f>
        <v>307</v>
      </c>
      <c r="H511" s="38">
        <f>COUNTIF(D512:$D$863,366)</f>
        <v>45</v>
      </c>
      <c r="I511" s="2"/>
    </row>
    <row r="512" spans="1:9" x14ac:dyDescent="0.25">
      <c r="A512" s="36">
        <f>COUNTIF($C$2:C512,"Да")</f>
        <v>6</v>
      </c>
      <c r="B512" s="40">
        <f t="shared" si="15"/>
        <v>45613</v>
      </c>
      <c r="C512" s="37" t="str">
        <f>IF(ISERROR(VLOOKUP(B512,'Aigen19-RZD'!$C$3:$C$12,1,0)),"Нет","Да")</f>
        <v>Нет</v>
      </c>
      <c r="D512" s="38">
        <f t="shared" si="14"/>
        <v>366</v>
      </c>
      <c r="E512" s="39">
        <f>ROUND(('Все выпуски'!$N$3*'Все выпуски'!$N$6/100)/366*(B512-IF(C512="Нет",VLOOKUP(A512,'Aigen19-RZD'!$A$2:$C$12,3,0),VLOOKUP((A512-1),'Aigen19-RZD'!$A$2:$C$12,3,0))),2)</f>
        <v>0.34</v>
      </c>
      <c r="F512" s="36"/>
      <c r="G512" s="38">
        <f>COUNTIF(D513:$D$863,365)</f>
        <v>307</v>
      </c>
      <c r="H512" s="38">
        <f>COUNTIF(D513:$D$863,366)</f>
        <v>44</v>
      </c>
      <c r="I512" s="2"/>
    </row>
    <row r="513" spans="1:9" x14ac:dyDescent="0.25">
      <c r="A513" s="36">
        <f>COUNTIF($C$2:C513,"Да")</f>
        <v>6</v>
      </c>
      <c r="B513" s="40">
        <f t="shared" si="15"/>
        <v>45614</v>
      </c>
      <c r="C513" s="37" t="str">
        <f>IF(ISERROR(VLOOKUP(B513,'Aigen19-RZD'!$C$3:$C$12,1,0)),"Нет","Да")</f>
        <v>Нет</v>
      </c>
      <c r="D513" s="38">
        <f t="shared" si="14"/>
        <v>366</v>
      </c>
      <c r="E513" s="39">
        <f>ROUND(('Все выпуски'!$N$3*'Все выпуски'!$N$6/100)/366*(B513-IF(C513="Нет",VLOOKUP(A513,'Aigen19-RZD'!$A$2:$C$12,3,0),VLOOKUP((A513-1),'Aigen19-RZD'!$A$2:$C$12,3,0))),2)</f>
        <v>0.46</v>
      </c>
      <c r="F513" s="36"/>
      <c r="G513" s="38">
        <f>COUNTIF(D514:$D$863,365)</f>
        <v>307</v>
      </c>
      <c r="H513" s="38">
        <f>COUNTIF(D514:$D$863,366)</f>
        <v>43</v>
      </c>
      <c r="I513" s="2"/>
    </row>
    <row r="514" spans="1:9" x14ac:dyDescent="0.25">
      <c r="A514" s="36">
        <f>COUNTIF($C$2:C514,"Да")</f>
        <v>6</v>
      </c>
      <c r="B514" s="40">
        <f t="shared" si="15"/>
        <v>45615</v>
      </c>
      <c r="C514" s="37" t="str">
        <f>IF(ISERROR(VLOOKUP(B514,'Aigen19-RZD'!$C$3:$C$12,1,0)),"Нет","Да")</f>
        <v>Нет</v>
      </c>
      <c r="D514" s="38">
        <f t="shared" si="14"/>
        <v>366</v>
      </c>
      <c r="E514" s="39">
        <f>ROUND(('Все выпуски'!$N$3*'Все выпуски'!$N$6/100)/366*(B514-IF(C514="Нет",VLOOKUP(A514,'Aigen19-RZD'!$A$2:$C$12,3,0),VLOOKUP((A514-1),'Aigen19-RZD'!$A$2:$C$12,3,0))),2)</f>
        <v>0.56999999999999995</v>
      </c>
      <c r="F514" s="36"/>
      <c r="G514" s="38">
        <f>COUNTIF(D515:$D$863,365)</f>
        <v>307</v>
      </c>
      <c r="H514" s="38">
        <f>COUNTIF(D515:$D$863,366)</f>
        <v>42</v>
      </c>
      <c r="I514" s="2"/>
    </row>
    <row r="515" spans="1:9" x14ac:dyDescent="0.25">
      <c r="A515" s="36">
        <f>COUNTIF($C$2:C515,"Да")</f>
        <v>6</v>
      </c>
      <c r="B515" s="40">
        <f t="shared" si="15"/>
        <v>45616</v>
      </c>
      <c r="C515" s="37" t="str">
        <f>IF(ISERROR(VLOOKUP(B515,'Aigen19-RZD'!$C$3:$C$12,1,0)),"Нет","Да")</f>
        <v>Нет</v>
      </c>
      <c r="D515" s="38">
        <f t="shared" ref="D515:D578" si="16">IF(MOD(YEAR(B515),4)=0,366,365)</f>
        <v>366</v>
      </c>
      <c r="E515" s="39">
        <f>ROUND(('Все выпуски'!$N$3*'Все выпуски'!$N$6/100)/366*(B515-IF(C515="Нет",VLOOKUP(A515,'Aigen19-RZD'!$A$2:$C$12,3,0),VLOOKUP((A515-1),'Aigen19-RZD'!$A$2:$C$12,3,0))),2)</f>
        <v>0.69</v>
      </c>
      <c r="F515" s="36"/>
      <c r="G515" s="38">
        <f>COUNTIF(D516:$D$863,365)</f>
        <v>307</v>
      </c>
      <c r="H515" s="38">
        <f>COUNTIF(D516:$D$863,366)</f>
        <v>41</v>
      </c>
      <c r="I515" s="2"/>
    </row>
    <row r="516" spans="1:9" x14ac:dyDescent="0.25">
      <c r="A516" s="36">
        <f>COUNTIF($C$2:C516,"Да")</f>
        <v>6</v>
      </c>
      <c r="B516" s="40">
        <f t="shared" ref="B516:B579" si="17">B515+1</f>
        <v>45617</v>
      </c>
      <c r="C516" s="37" t="str">
        <f>IF(ISERROR(VLOOKUP(B516,'Aigen19-RZD'!$C$3:$C$12,1,0)),"Нет","Да")</f>
        <v>Нет</v>
      </c>
      <c r="D516" s="38">
        <f t="shared" si="16"/>
        <v>366</v>
      </c>
      <c r="E516" s="39">
        <f>ROUND(('Все выпуски'!$N$3*'Все выпуски'!$N$6/100)/366*(B516-IF(C516="Нет",VLOOKUP(A516,'Aigen19-RZD'!$A$2:$C$12,3,0),VLOOKUP((A516-1),'Aigen19-RZD'!$A$2:$C$12,3,0))),2)</f>
        <v>0.8</v>
      </c>
      <c r="F516" s="36"/>
      <c r="G516" s="38">
        <f>COUNTIF(D517:$D$863,365)</f>
        <v>307</v>
      </c>
      <c r="H516" s="38">
        <f>COUNTIF(D517:$D$863,366)</f>
        <v>40</v>
      </c>
      <c r="I516" s="2"/>
    </row>
    <row r="517" spans="1:9" x14ac:dyDescent="0.25">
      <c r="A517" s="36">
        <f>COUNTIF($C$2:C517,"Да")</f>
        <v>6</v>
      </c>
      <c r="B517" s="40">
        <f t="shared" si="17"/>
        <v>45618</v>
      </c>
      <c r="C517" s="37" t="str">
        <f>IF(ISERROR(VLOOKUP(B517,'Aigen19-RZD'!$C$3:$C$12,1,0)),"Нет","Да")</f>
        <v>Нет</v>
      </c>
      <c r="D517" s="38">
        <f t="shared" si="16"/>
        <v>366</v>
      </c>
      <c r="E517" s="39">
        <f>ROUND(('Все выпуски'!$N$3*'Все выпуски'!$N$6/100)/366*(B517-IF(C517="Нет",VLOOKUP(A517,'Aigen19-RZD'!$A$2:$C$12,3,0),VLOOKUP((A517-1),'Aigen19-RZD'!$A$2:$C$12,3,0))),2)</f>
        <v>0.92</v>
      </c>
      <c r="F517" s="36"/>
      <c r="G517" s="38">
        <f>COUNTIF(D518:$D$863,365)</f>
        <v>307</v>
      </c>
      <c r="H517" s="38">
        <f>COUNTIF(D518:$D$863,366)</f>
        <v>39</v>
      </c>
      <c r="I517" s="2"/>
    </row>
    <row r="518" spans="1:9" x14ac:dyDescent="0.25">
      <c r="A518" s="36">
        <f>COUNTIF($C$2:C518,"Да")</f>
        <v>6</v>
      </c>
      <c r="B518" s="40">
        <f t="shared" si="17"/>
        <v>45619</v>
      </c>
      <c r="C518" s="37" t="str">
        <f>IF(ISERROR(VLOOKUP(B518,'Aigen19-RZD'!$C$3:$C$12,1,0)),"Нет","Да")</f>
        <v>Нет</v>
      </c>
      <c r="D518" s="38">
        <f t="shared" si="16"/>
        <v>366</v>
      </c>
      <c r="E518" s="39">
        <f>ROUND(('Все выпуски'!$N$3*'Все выпуски'!$N$6/100)/366*(B518-IF(C518="Нет",VLOOKUP(A518,'Aigen19-RZD'!$A$2:$C$12,3,0),VLOOKUP((A518-1),'Aigen19-RZD'!$A$2:$C$12,3,0))),2)</f>
        <v>1.03</v>
      </c>
      <c r="F518" s="36"/>
      <c r="G518" s="38">
        <f>COUNTIF(D519:$D$863,365)</f>
        <v>307</v>
      </c>
      <c r="H518" s="38">
        <f>COUNTIF(D519:$D$863,366)</f>
        <v>38</v>
      </c>
      <c r="I518" s="2"/>
    </row>
    <row r="519" spans="1:9" x14ac:dyDescent="0.25">
      <c r="A519" s="36">
        <f>COUNTIF($C$2:C519,"Да")</f>
        <v>6</v>
      </c>
      <c r="B519" s="40">
        <f t="shared" si="17"/>
        <v>45620</v>
      </c>
      <c r="C519" s="37" t="str">
        <f>IF(ISERROR(VLOOKUP(B519,'Aigen19-RZD'!$C$3:$C$12,1,0)),"Нет","Да")</f>
        <v>Нет</v>
      </c>
      <c r="D519" s="38">
        <f t="shared" si="16"/>
        <v>366</v>
      </c>
      <c r="E519" s="39">
        <f>ROUND(('Все выпуски'!$N$3*'Все выпуски'!$N$6/100)/366*(B519-IF(C519="Нет",VLOOKUP(A519,'Aigen19-RZD'!$A$2:$C$12,3,0),VLOOKUP((A519-1),'Aigen19-RZD'!$A$2:$C$12,3,0))),2)</f>
        <v>1.1499999999999999</v>
      </c>
      <c r="F519" s="36"/>
      <c r="G519" s="38">
        <f>COUNTIF(D520:$D$863,365)</f>
        <v>307</v>
      </c>
      <c r="H519" s="38">
        <f>COUNTIF(D520:$D$863,366)</f>
        <v>37</v>
      </c>
      <c r="I519" s="2"/>
    </row>
    <row r="520" spans="1:9" x14ac:dyDescent="0.25">
      <c r="A520" s="36">
        <f>COUNTIF($C$2:C520,"Да")</f>
        <v>6</v>
      </c>
      <c r="B520" s="40">
        <f t="shared" si="17"/>
        <v>45621</v>
      </c>
      <c r="C520" s="37" t="str">
        <f>IF(ISERROR(VLOOKUP(B520,'Aigen19-RZD'!$C$3:$C$12,1,0)),"Нет","Да")</f>
        <v>Нет</v>
      </c>
      <c r="D520" s="38">
        <f t="shared" si="16"/>
        <v>366</v>
      </c>
      <c r="E520" s="39">
        <f>ROUND(('Все выпуски'!$N$3*'Все выпуски'!$N$6/100)/366*(B520-IF(C520="Нет",VLOOKUP(A520,'Aigen19-RZD'!$A$2:$C$12,3,0),VLOOKUP((A520-1),'Aigen19-RZD'!$A$2:$C$12,3,0))),2)</f>
        <v>1.26</v>
      </c>
      <c r="F520" s="36"/>
      <c r="G520" s="38">
        <f>COUNTIF(D521:$D$863,365)</f>
        <v>307</v>
      </c>
      <c r="H520" s="38">
        <f>COUNTIF(D521:$D$863,366)</f>
        <v>36</v>
      </c>
      <c r="I520" s="2"/>
    </row>
    <row r="521" spans="1:9" x14ac:dyDescent="0.25">
      <c r="A521" s="36">
        <f>COUNTIF($C$2:C521,"Да")</f>
        <v>6</v>
      </c>
      <c r="B521" s="40">
        <f t="shared" si="17"/>
        <v>45622</v>
      </c>
      <c r="C521" s="37" t="str">
        <f>IF(ISERROR(VLOOKUP(B521,'Aigen19-RZD'!$C$3:$C$12,1,0)),"Нет","Да")</f>
        <v>Нет</v>
      </c>
      <c r="D521" s="38">
        <f t="shared" si="16"/>
        <v>366</v>
      </c>
      <c r="E521" s="39">
        <f>ROUND(('Все выпуски'!$N$3*'Все выпуски'!$N$6/100)/366*(B521-IF(C521="Нет",VLOOKUP(A521,'Aigen19-RZD'!$A$2:$C$12,3,0),VLOOKUP((A521-1),'Aigen19-RZD'!$A$2:$C$12,3,0))),2)</f>
        <v>1.38</v>
      </c>
      <c r="F521" s="36"/>
      <c r="G521" s="38">
        <f>COUNTIF(D522:$D$863,365)</f>
        <v>307</v>
      </c>
      <c r="H521" s="38">
        <f>COUNTIF(D522:$D$863,366)</f>
        <v>35</v>
      </c>
      <c r="I521" s="2"/>
    </row>
    <row r="522" spans="1:9" x14ac:dyDescent="0.25">
      <c r="A522" s="36">
        <f>COUNTIF($C$2:C522,"Да")</f>
        <v>6</v>
      </c>
      <c r="B522" s="40">
        <f t="shared" si="17"/>
        <v>45623</v>
      </c>
      <c r="C522" s="37" t="str">
        <f>IF(ISERROR(VLOOKUP(B522,'Aigen19-RZD'!$C$3:$C$12,1,0)),"Нет","Да")</f>
        <v>Нет</v>
      </c>
      <c r="D522" s="38">
        <f t="shared" si="16"/>
        <v>366</v>
      </c>
      <c r="E522" s="39">
        <f>ROUND(('Все выпуски'!$N$3*'Все выпуски'!$N$6/100)/366*(B522-IF(C522="Нет",VLOOKUP(A522,'Aigen19-RZD'!$A$2:$C$12,3,0),VLOOKUP((A522-1),'Aigen19-RZD'!$A$2:$C$12,3,0))),2)</f>
        <v>1.49</v>
      </c>
      <c r="F522" s="36"/>
      <c r="G522" s="38">
        <f>COUNTIF(D523:$D$863,365)</f>
        <v>307</v>
      </c>
      <c r="H522" s="38">
        <f>COUNTIF(D523:$D$863,366)</f>
        <v>34</v>
      </c>
      <c r="I522" s="2"/>
    </row>
    <row r="523" spans="1:9" x14ac:dyDescent="0.25">
      <c r="A523" s="36">
        <f>COUNTIF($C$2:C523,"Да")</f>
        <v>6</v>
      </c>
      <c r="B523" s="40">
        <f t="shared" si="17"/>
        <v>45624</v>
      </c>
      <c r="C523" s="37" t="str">
        <f>IF(ISERROR(VLOOKUP(B523,'Aigen19-RZD'!$C$3:$C$12,1,0)),"Нет","Да")</f>
        <v>Нет</v>
      </c>
      <c r="D523" s="38">
        <f t="shared" si="16"/>
        <v>366</v>
      </c>
      <c r="E523" s="39">
        <f>ROUND(('Все выпуски'!$N$3*'Все выпуски'!$N$6/100)/366*(B523-IF(C523="Нет",VLOOKUP(A523,'Aigen19-RZD'!$A$2:$C$12,3,0),VLOOKUP((A523-1),'Aigen19-RZD'!$A$2:$C$12,3,0))),2)</f>
        <v>1.61</v>
      </c>
      <c r="F523" s="36"/>
      <c r="G523" s="38">
        <f>COUNTIF(D524:$D$863,365)</f>
        <v>307</v>
      </c>
      <c r="H523" s="38">
        <f>COUNTIF(D524:$D$863,366)</f>
        <v>33</v>
      </c>
      <c r="I523" s="2"/>
    </row>
    <row r="524" spans="1:9" x14ac:dyDescent="0.25">
      <c r="A524" s="36">
        <f>COUNTIF($C$2:C524,"Да")</f>
        <v>6</v>
      </c>
      <c r="B524" s="40">
        <f t="shared" si="17"/>
        <v>45625</v>
      </c>
      <c r="C524" s="37" t="str">
        <f>IF(ISERROR(VLOOKUP(B524,'Aigen19-RZD'!$C$3:$C$12,1,0)),"Нет","Да")</f>
        <v>Нет</v>
      </c>
      <c r="D524" s="38">
        <f t="shared" si="16"/>
        <v>366</v>
      </c>
      <c r="E524" s="39">
        <f>ROUND(('Все выпуски'!$N$3*'Все выпуски'!$N$6/100)/366*(B524-IF(C524="Нет",VLOOKUP(A524,'Aigen19-RZD'!$A$2:$C$12,3,0),VLOOKUP((A524-1),'Aigen19-RZD'!$A$2:$C$12,3,0))),2)</f>
        <v>1.72</v>
      </c>
      <c r="F524" s="36"/>
      <c r="G524" s="38">
        <f>COUNTIF(D525:$D$863,365)</f>
        <v>307</v>
      </c>
      <c r="H524" s="38">
        <f>COUNTIF(D525:$D$863,366)</f>
        <v>32</v>
      </c>
      <c r="I524" s="2"/>
    </row>
    <row r="525" spans="1:9" x14ac:dyDescent="0.25">
      <c r="A525" s="36">
        <f>COUNTIF($C$2:C525,"Да")</f>
        <v>6</v>
      </c>
      <c r="B525" s="40">
        <f t="shared" si="17"/>
        <v>45626</v>
      </c>
      <c r="C525" s="37" t="str">
        <f>IF(ISERROR(VLOOKUP(B525,'Aigen19-RZD'!$C$3:$C$12,1,0)),"Нет","Да")</f>
        <v>Нет</v>
      </c>
      <c r="D525" s="38">
        <f t="shared" si="16"/>
        <v>366</v>
      </c>
      <c r="E525" s="39">
        <f>ROUND(('Все выпуски'!$N$3*'Все выпуски'!$N$6/100)/366*(B525-IF(C525="Нет",VLOOKUP(A525,'Aigen19-RZD'!$A$2:$C$12,3,0),VLOOKUP((A525-1),'Aigen19-RZD'!$A$2:$C$12,3,0))),2)</f>
        <v>1.84</v>
      </c>
      <c r="F525" s="36"/>
      <c r="G525" s="38">
        <f>COUNTIF(D526:$D$863,365)</f>
        <v>307</v>
      </c>
      <c r="H525" s="38">
        <f>COUNTIF(D526:$D$863,366)</f>
        <v>31</v>
      </c>
      <c r="I525" s="2"/>
    </row>
    <row r="526" spans="1:9" x14ac:dyDescent="0.25">
      <c r="A526" s="36">
        <f>COUNTIF($C$2:C526,"Да")</f>
        <v>6</v>
      </c>
      <c r="B526" s="40">
        <f t="shared" si="17"/>
        <v>45627</v>
      </c>
      <c r="C526" s="37" t="str">
        <f>IF(ISERROR(VLOOKUP(B526,'Aigen19-RZD'!$C$3:$C$12,1,0)),"Нет","Да")</f>
        <v>Нет</v>
      </c>
      <c r="D526" s="38">
        <f t="shared" si="16"/>
        <v>366</v>
      </c>
      <c r="E526" s="39">
        <f>ROUND(('Все выпуски'!$N$3*'Все выпуски'!$N$6/100)/366*(B526-IF(C526="Нет",VLOOKUP(A526,'Aigen19-RZD'!$A$2:$C$12,3,0),VLOOKUP((A526-1),'Aigen19-RZD'!$A$2:$C$12,3,0))),2)</f>
        <v>1.95</v>
      </c>
      <c r="F526" s="36"/>
      <c r="G526" s="38">
        <f>COUNTIF(D527:$D$863,365)</f>
        <v>307</v>
      </c>
      <c r="H526" s="38">
        <f>COUNTIF(D527:$D$863,366)</f>
        <v>30</v>
      </c>
      <c r="I526" s="2"/>
    </row>
    <row r="527" spans="1:9" x14ac:dyDescent="0.25">
      <c r="A527" s="36">
        <f>COUNTIF($C$2:C527,"Да")</f>
        <v>6</v>
      </c>
      <c r="B527" s="40">
        <f t="shared" si="17"/>
        <v>45628</v>
      </c>
      <c r="C527" s="37" t="str">
        <f>IF(ISERROR(VLOOKUP(B527,'Aigen19-RZD'!$C$3:$C$12,1,0)),"Нет","Да")</f>
        <v>Нет</v>
      </c>
      <c r="D527" s="38">
        <f t="shared" si="16"/>
        <v>366</v>
      </c>
      <c r="E527" s="39">
        <f>ROUND(('Все выпуски'!$N$3*'Все выпуски'!$N$6/100)/366*(B527-IF(C527="Нет",VLOOKUP(A527,'Aigen19-RZD'!$A$2:$C$12,3,0),VLOOKUP((A527-1),'Aigen19-RZD'!$A$2:$C$12,3,0))),2)</f>
        <v>2.0699999999999998</v>
      </c>
      <c r="F527" s="36"/>
      <c r="G527" s="38">
        <f>COUNTIF(D528:$D$863,365)</f>
        <v>307</v>
      </c>
      <c r="H527" s="38">
        <f>COUNTIF(D528:$D$863,366)</f>
        <v>29</v>
      </c>
      <c r="I527" s="2"/>
    </row>
    <row r="528" spans="1:9" x14ac:dyDescent="0.25">
      <c r="A528" s="36">
        <f>COUNTIF($C$2:C528,"Да")</f>
        <v>6</v>
      </c>
      <c r="B528" s="40">
        <f t="shared" si="17"/>
        <v>45629</v>
      </c>
      <c r="C528" s="37" t="str">
        <f>IF(ISERROR(VLOOKUP(B528,'Aigen19-RZD'!$C$3:$C$12,1,0)),"Нет","Да")</f>
        <v>Нет</v>
      </c>
      <c r="D528" s="38">
        <f t="shared" si="16"/>
        <v>366</v>
      </c>
      <c r="E528" s="39">
        <f>ROUND(('Все выпуски'!$N$3*'Все выпуски'!$N$6/100)/366*(B528-IF(C528="Нет",VLOOKUP(A528,'Aigen19-RZD'!$A$2:$C$12,3,0),VLOOKUP((A528-1),'Aigen19-RZD'!$A$2:$C$12,3,0))),2)</f>
        <v>2.1800000000000002</v>
      </c>
      <c r="F528" s="36"/>
      <c r="G528" s="38">
        <f>COUNTIF(D529:$D$863,365)</f>
        <v>307</v>
      </c>
      <c r="H528" s="38">
        <f>COUNTIF(D529:$D$863,366)</f>
        <v>28</v>
      </c>
      <c r="I528" s="2"/>
    </row>
    <row r="529" spans="1:9" x14ac:dyDescent="0.25">
      <c r="A529" s="36">
        <f>COUNTIF($C$2:C529,"Да")</f>
        <v>6</v>
      </c>
      <c r="B529" s="40">
        <f t="shared" si="17"/>
        <v>45630</v>
      </c>
      <c r="C529" s="37" t="str">
        <f>IF(ISERROR(VLOOKUP(B529,'Aigen19-RZD'!$C$3:$C$12,1,0)),"Нет","Да")</f>
        <v>Нет</v>
      </c>
      <c r="D529" s="38">
        <f t="shared" si="16"/>
        <v>366</v>
      </c>
      <c r="E529" s="39">
        <f>ROUND(('Все выпуски'!$N$3*'Все выпуски'!$N$6/100)/366*(B529-IF(C529="Нет",VLOOKUP(A529,'Aigen19-RZD'!$A$2:$C$12,3,0),VLOOKUP((A529-1),'Aigen19-RZD'!$A$2:$C$12,3,0))),2)</f>
        <v>2.2999999999999998</v>
      </c>
      <c r="F529" s="36"/>
      <c r="G529" s="38">
        <f>COUNTIF(D530:$D$863,365)</f>
        <v>307</v>
      </c>
      <c r="H529" s="38">
        <f>COUNTIF(D530:$D$863,366)</f>
        <v>27</v>
      </c>
      <c r="I529" s="2"/>
    </row>
    <row r="530" spans="1:9" x14ac:dyDescent="0.25">
      <c r="A530" s="36">
        <f>COUNTIF($C$2:C530,"Да")</f>
        <v>6</v>
      </c>
      <c r="B530" s="40">
        <f t="shared" si="17"/>
        <v>45631</v>
      </c>
      <c r="C530" s="37" t="str">
        <f>IF(ISERROR(VLOOKUP(B530,'Aigen19-RZD'!$C$3:$C$12,1,0)),"Нет","Да")</f>
        <v>Нет</v>
      </c>
      <c r="D530" s="38">
        <f t="shared" si="16"/>
        <v>366</v>
      </c>
      <c r="E530" s="39">
        <f>ROUND(('Все выпуски'!$N$3*'Все выпуски'!$N$6/100)/366*(B530-IF(C530="Нет",VLOOKUP(A530,'Aigen19-RZD'!$A$2:$C$12,3,0),VLOOKUP((A530-1),'Aigen19-RZD'!$A$2:$C$12,3,0))),2)</f>
        <v>2.41</v>
      </c>
      <c r="F530" s="36"/>
      <c r="G530" s="38">
        <f>COUNTIF(D531:$D$863,365)</f>
        <v>307</v>
      </c>
      <c r="H530" s="38">
        <f>COUNTIF(D531:$D$863,366)</f>
        <v>26</v>
      </c>
      <c r="I530" s="2"/>
    </row>
    <row r="531" spans="1:9" x14ac:dyDescent="0.25">
      <c r="A531" s="36">
        <f>COUNTIF($C$2:C531,"Да")</f>
        <v>6</v>
      </c>
      <c r="B531" s="40">
        <f t="shared" si="17"/>
        <v>45632</v>
      </c>
      <c r="C531" s="37" t="str">
        <f>IF(ISERROR(VLOOKUP(B531,'Aigen19-RZD'!$C$3:$C$12,1,0)),"Нет","Да")</f>
        <v>Нет</v>
      </c>
      <c r="D531" s="38">
        <f t="shared" si="16"/>
        <v>366</v>
      </c>
      <c r="E531" s="39">
        <f>ROUND(('Все выпуски'!$N$3*'Все выпуски'!$N$6/100)/366*(B531-IF(C531="Нет",VLOOKUP(A531,'Aigen19-RZD'!$A$2:$C$12,3,0),VLOOKUP((A531-1),'Aigen19-RZD'!$A$2:$C$12,3,0))),2)</f>
        <v>2.52</v>
      </c>
      <c r="F531" s="36"/>
      <c r="G531" s="38">
        <f>COUNTIF(D532:$D$863,365)</f>
        <v>307</v>
      </c>
      <c r="H531" s="38">
        <f>COUNTIF(D532:$D$863,366)</f>
        <v>25</v>
      </c>
      <c r="I531" s="2"/>
    </row>
    <row r="532" spans="1:9" x14ac:dyDescent="0.25">
      <c r="A532" s="36">
        <f>COUNTIF($C$2:C532,"Да")</f>
        <v>6</v>
      </c>
      <c r="B532" s="40">
        <f t="shared" si="17"/>
        <v>45633</v>
      </c>
      <c r="C532" s="37" t="str">
        <f>IF(ISERROR(VLOOKUP(B532,'Aigen19-RZD'!$C$3:$C$12,1,0)),"Нет","Да")</f>
        <v>Нет</v>
      </c>
      <c r="D532" s="38">
        <f t="shared" si="16"/>
        <v>366</v>
      </c>
      <c r="E532" s="39">
        <f>ROUND(('Все выпуски'!$N$3*'Все выпуски'!$N$6/100)/366*(B532-IF(C532="Нет",VLOOKUP(A532,'Aigen19-RZD'!$A$2:$C$12,3,0),VLOOKUP((A532-1),'Aigen19-RZD'!$A$2:$C$12,3,0))),2)</f>
        <v>2.64</v>
      </c>
      <c r="F532" s="36"/>
      <c r="G532" s="38">
        <f>COUNTIF(D533:$D$863,365)</f>
        <v>307</v>
      </c>
      <c r="H532" s="38">
        <f>COUNTIF(D533:$D$863,366)</f>
        <v>24</v>
      </c>
      <c r="I532" s="2"/>
    </row>
    <row r="533" spans="1:9" x14ac:dyDescent="0.25">
      <c r="A533" s="36">
        <f>COUNTIF($C$2:C533,"Да")</f>
        <v>6</v>
      </c>
      <c r="B533" s="40">
        <f t="shared" si="17"/>
        <v>45634</v>
      </c>
      <c r="C533" s="37" t="str">
        <f>IF(ISERROR(VLOOKUP(B533,'Aigen19-RZD'!$C$3:$C$12,1,0)),"Нет","Да")</f>
        <v>Нет</v>
      </c>
      <c r="D533" s="38">
        <f t="shared" si="16"/>
        <v>366</v>
      </c>
      <c r="E533" s="39">
        <f>ROUND(('Все выпуски'!$N$3*'Все выпуски'!$N$6/100)/366*(B533-IF(C533="Нет",VLOOKUP(A533,'Aigen19-RZD'!$A$2:$C$12,3,0),VLOOKUP((A533-1),'Aigen19-RZD'!$A$2:$C$12,3,0))),2)</f>
        <v>2.75</v>
      </c>
      <c r="F533" s="36"/>
      <c r="G533" s="38">
        <f>COUNTIF(D534:$D$863,365)</f>
        <v>307</v>
      </c>
      <c r="H533" s="38">
        <f>COUNTIF(D534:$D$863,366)</f>
        <v>23</v>
      </c>
      <c r="I533" s="2"/>
    </row>
    <row r="534" spans="1:9" x14ac:dyDescent="0.25">
      <c r="A534" s="36">
        <f>COUNTIF($C$2:C534,"Да")</f>
        <v>6</v>
      </c>
      <c r="B534" s="40">
        <f t="shared" si="17"/>
        <v>45635</v>
      </c>
      <c r="C534" s="37" t="str">
        <f>IF(ISERROR(VLOOKUP(B534,'Aigen19-RZD'!$C$3:$C$12,1,0)),"Нет","Да")</f>
        <v>Нет</v>
      </c>
      <c r="D534" s="38">
        <f t="shared" si="16"/>
        <v>366</v>
      </c>
      <c r="E534" s="39">
        <f>ROUND(('Все выпуски'!$N$3*'Все выпуски'!$N$6/100)/366*(B534-IF(C534="Нет",VLOOKUP(A534,'Aigen19-RZD'!$A$2:$C$12,3,0),VLOOKUP((A534-1),'Aigen19-RZD'!$A$2:$C$12,3,0))),2)</f>
        <v>2.87</v>
      </c>
      <c r="F534" s="36"/>
      <c r="G534" s="38">
        <f>COUNTIF(D535:$D$863,365)</f>
        <v>307</v>
      </c>
      <c r="H534" s="38">
        <f>COUNTIF(D535:$D$863,366)</f>
        <v>22</v>
      </c>
      <c r="I534" s="2"/>
    </row>
    <row r="535" spans="1:9" x14ac:dyDescent="0.25">
      <c r="A535" s="36">
        <f>COUNTIF($C$2:C535,"Да")</f>
        <v>6</v>
      </c>
      <c r="B535" s="40">
        <f t="shared" si="17"/>
        <v>45636</v>
      </c>
      <c r="C535" s="37" t="str">
        <f>IF(ISERROR(VLOOKUP(B535,'Aigen19-RZD'!$C$3:$C$12,1,0)),"Нет","Да")</f>
        <v>Нет</v>
      </c>
      <c r="D535" s="38">
        <f t="shared" si="16"/>
        <v>366</v>
      </c>
      <c r="E535" s="39">
        <f>ROUND(('Все выпуски'!$N$3*'Все выпуски'!$N$6/100)/366*(B535-IF(C535="Нет",VLOOKUP(A535,'Aigen19-RZD'!$A$2:$C$12,3,0),VLOOKUP((A535-1),'Aigen19-RZD'!$A$2:$C$12,3,0))),2)</f>
        <v>2.98</v>
      </c>
      <c r="F535" s="36"/>
      <c r="G535" s="38">
        <f>COUNTIF(D536:$D$863,365)</f>
        <v>307</v>
      </c>
      <c r="H535" s="38">
        <f>COUNTIF(D536:$D$863,366)</f>
        <v>21</v>
      </c>
      <c r="I535" s="2"/>
    </row>
    <row r="536" spans="1:9" x14ac:dyDescent="0.25">
      <c r="A536" s="36">
        <f>COUNTIF($C$2:C536,"Да")</f>
        <v>6</v>
      </c>
      <c r="B536" s="40">
        <f t="shared" si="17"/>
        <v>45637</v>
      </c>
      <c r="C536" s="37" t="str">
        <f>IF(ISERROR(VLOOKUP(B536,'Aigen19-RZD'!$C$3:$C$12,1,0)),"Нет","Да")</f>
        <v>Нет</v>
      </c>
      <c r="D536" s="38">
        <f t="shared" si="16"/>
        <v>366</v>
      </c>
      <c r="E536" s="39">
        <f>ROUND(('Все выпуски'!$N$3*'Все выпуски'!$N$6/100)/366*(B536-IF(C536="Нет",VLOOKUP(A536,'Aigen19-RZD'!$A$2:$C$12,3,0),VLOOKUP((A536-1),'Aigen19-RZD'!$A$2:$C$12,3,0))),2)</f>
        <v>3.1</v>
      </c>
      <c r="F536" s="36"/>
      <c r="G536" s="38">
        <f>COUNTIF(D537:$D$863,365)</f>
        <v>307</v>
      </c>
      <c r="H536" s="38">
        <f>COUNTIF(D537:$D$863,366)</f>
        <v>20</v>
      </c>
      <c r="I536" s="2"/>
    </row>
    <row r="537" spans="1:9" x14ac:dyDescent="0.25">
      <c r="A537" s="36">
        <f>COUNTIF($C$2:C537,"Да")</f>
        <v>6</v>
      </c>
      <c r="B537" s="40">
        <f t="shared" si="17"/>
        <v>45638</v>
      </c>
      <c r="C537" s="37" t="str">
        <f>IF(ISERROR(VLOOKUP(B537,'Aigen19-RZD'!$C$3:$C$12,1,0)),"Нет","Да")</f>
        <v>Нет</v>
      </c>
      <c r="D537" s="38">
        <f t="shared" si="16"/>
        <v>366</v>
      </c>
      <c r="E537" s="39">
        <f>ROUND(('Все выпуски'!$N$3*'Все выпуски'!$N$6/100)/366*(B537-IF(C537="Нет",VLOOKUP(A537,'Aigen19-RZD'!$A$2:$C$12,3,0),VLOOKUP((A537-1),'Aigen19-RZD'!$A$2:$C$12,3,0))),2)</f>
        <v>3.21</v>
      </c>
      <c r="F537" s="36"/>
      <c r="G537" s="38">
        <f>COUNTIF(D538:$D$863,365)</f>
        <v>307</v>
      </c>
      <c r="H537" s="38">
        <f>COUNTIF(D538:$D$863,366)</f>
        <v>19</v>
      </c>
      <c r="I537" s="2"/>
    </row>
    <row r="538" spans="1:9" x14ac:dyDescent="0.25">
      <c r="A538" s="36">
        <f>COUNTIF($C$2:C538,"Да")</f>
        <v>6</v>
      </c>
      <c r="B538" s="40">
        <f t="shared" si="17"/>
        <v>45639</v>
      </c>
      <c r="C538" s="37" t="str">
        <f>IF(ISERROR(VLOOKUP(B538,'Aigen19-RZD'!$C$3:$C$12,1,0)),"Нет","Да")</f>
        <v>Нет</v>
      </c>
      <c r="D538" s="38">
        <f t="shared" si="16"/>
        <v>366</v>
      </c>
      <c r="E538" s="39">
        <f>ROUND(('Все выпуски'!$N$3*'Все выпуски'!$N$6/100)/366*(B538-IF(C538="Нет",VLOOKUP(A538,'Aigen19-RZD'!$A$2:$C$12,3,0),VLOOKUP((A538-1),'Aigen19-RZD'!$A$2:$C$12,3,0))),2)</f>
        <v>3.33</v>
      </c>
      <c r="F538" s="36"/>
      <c r="G538" s="38">
        <f>COUNTIF(D539:$D$863,365)</f>
        <v>307</v>
      </c>
      <c r="H538" s="38">
        <f>COUNTIF(D539:$D$863,366)</f>
        <v>18</v>
      </c>
      <c r="I538" s="2"/>
    </row>
    <row r="539" spans="1:9" x14ac:dyDescent="0.25">
      <c r="A539" s="36">
        <f>COUNTIF($C$2:C539,"Да")</f>
        <v>6</v>
      </c>
      <c r="B539" s="40">
        <f t="shared" si="17"/>
        <v>45640</v>
      </c>
      <c r="C539" s="37" t="str">
        <f>IF(ISERROR(VLOOKUP(B539,'Aigen19-RZD'!$C$3:$C$12,1,0)),"Нет","Да")</f>
        <v>Нет</v>
      </c>
      <c r="D539" s="38">
        <f t="shared" si="16"/>
        <v>366</v>
      </c>
      <c r="E539" s="39">
        <f>ROUND(('Все выпуски'!$N$3*'Все выпуски'!$N$6/100)/366*(B539-IF(C539="Нет",VLOOKUP(A539,'Aigen19-RZD'!$A$2:$C$12,3,0),VLOOKUP((A539-1),'Aigen19-RZD'!$A$2:$C$12,3,0))),2)</f>
        <v>3.44</v>
      </c>
      <c r="F539" s="36"/>
      <c r="G539" s="38">
        <f>COUNTIF(D540:$D$863,365)</f>
        <v>307</v>
      </c>
      <c r="H539" s="38">
        <f>COUNTIF(D540:$D$863,366)</f>
        <v>17</v>
      </c>
      <c r="I539" s="2"/>
    </row>
    <row r="540" spans="1:9" x14ac:dyDescent="0.25">
      <c r="A540" s="36">
        <f>COUNTIF($C$2:C540,"Да")</f>
        <v>6</v>
      </c>
      <c r="B540" s="40">
        <f t="shared" si="17"/>
        <v>45641</v>
      </c>
      <c r="C540" s="37" t="str">
        <f>IF(ISERROR(VLOOKUP(B540,'Aigen19-RZD'!$C$3:$C$12,1,0)),"Нет","Да")</f>
        <v>Нет</v>
      </c>
      <c r="D540" s="38">
        <f t="shared" si="16"/>
        <v>366</v>
      </c>
      <c r="E540" s="39">
        <f>ROUND(('Все выпуски'!$N$3*'Все выпуски'!$N$6/100)/366*(B540-IF(C540="Нет",VLOOKUP(A540,'Aigen19-RZD'!$A$2:$C$12,3,0),VLOOKUP((A540-1),'Aigen19-RZD'!$A$2:$C$12,3,0))),2)</f>
        <v>3.56</v>
      </c>
      <c r="F540" s="36"/>
      <c r="G540" s="38">
        <f>COUNTIF(D541:$D$863,365)</f>
        <v>307</v>
      </c>
      <c r="H540" s="38">
        <f>COUNTIF(D541:$D$863,366)</f>
        <v>16</v>
      </c>
      <c r="I540" s="2"/>
    </row>
    <row r="541" spans="1:9" x14ac:dyDescent="0.25">
      <c r="A541" s="36">
        <f>COUNTIF($C$2:C541,"Да")</f>
        <v>6</v>
      </c>
      <c r="B541" s="40">
        <f t="shared" si="17"/>
        <v>45642</v>
      </c>
      <c r="C541" s="37" t="str">
        <f>IF(ISERROR(VLOOKUP(B541,'Aigen19-RZD'!$C$3:$C$12,1,0)),"Нет","Да")</f>
        <v>Нет</v>
      </c>
      <c r="D541" s="38">
        <f t="shared" si="16"/>
        <v>366</v>
      </c>
      <c r="E541" s="39">
        <f>ROUND(('Все выпуски'!$N$3*'Все выпуски'!$N$6/100)/366*(B541-IF(C541="Нет",VLOOKUP(A541,'Aigen19-RZD'!$A$2:$C$12,3,0),VLOOKUP((A541-1),'Aigen19-RZD'!$A$2:$C$12,3,0))),2)</f>
        <v>3.67</v>
      </c>
      <c r="F541" s="36"/>
      <c r="G541" s="38">
        <f>COUNTIF(D542:$D$863,365)</f>
        <v>307</v>
      </c>
      <c r="H541" s="38">
        <f>COUNTIF(D542:$D$863,366)</f>
        <v>15</v>
      </c>
      <c r="I541" s="2"/>
    </row>
    <row r="542" spans="1:9" x14ac:dyDescent="0.25">
      <c r="A542" s="36">
        <f>COUNTIF($C$2:C542,"Да")</f>
        <v>6</v>
      </c>
      <c r="B542" s="40">
        <f t="shared" si="17"/>
        <v>45643</v>
      </c>
      <c r="C542" s="37" t="str">
        <f>IF(ISERROR(VLOOKUP(B542,'Aigen19-RZD'!$C$3:$C$12,1,0)),"Нет","Да")</f>
        <v>Нет</v>
      </c>
      <c r="D542" s="38">
        <f t="shared" si="16"/>
        <v>366</v>
      </c>
      <c r="E542" s="39">
        <f>ROUND(('Все выпуски'!$N$3*'Все выпуски'!$N$6/100)/366*(B542-IF(C542="Нет",VLOOKUP(A542,'Aigen19-RZD'!$A$2:$C$12,3,0),VLOOKUP((A542-1),'Aigen19-RZD'!$A$2:$C$12,3,0))),2)</f>
        <v>3.79</v>
      </c>
      <c r="F542" s="36"/>
      <c r="G542" s="38">
        <f>COUNTIF(D543:$D$863,365)</f>
        <v>307</v>
      </c>
      <c r="H542" s="38">
        <f>COUNTIF(D543:$D$863,366)</f>
        <v>14</v>
      </c>
      <c r="I542" s="2"/>
    </row>
    <row r="543" spans="1:9" x14ac:dyDescent="0.25">
      <c r="A543" s="36">
        <f>COUNTIF($C$2:C543,"Да")</f>
        <v>6</v>
      </c>
      <c r="B543" s="40">
        <f t="shared" si="17"/>
        <v>45644</v>
      </c>
      <c r="C543" s="37" t="str">
        <f>IF(ISERROR(VLOOKUP(B543,'Aigen19-RZD'!$C$3:$C$12,1,0)),"Нет","Да")</f>
        <v>Нет</v>
      </c>
      <c r="D543" s="38">
        <f t="shared" si="16"/>
        <v>366</v>
      </c>
      <c r="E543" s="39">
        <f>ROUND(('Все выпуски'!$N$3*'Все выпуски'!$N$6/100)/366*(B543-IF(C543="Нет",VLOOKUP(A543,'Aigen19-RZD'!$A$2:$C$12,3,0),VLOOKUP((A543-1),'Aigen19-RZD'!$A$2:$C$12,3,0))),2)</f>
        <v>3.9</v>
      </c>
      <c r="F543" s="36"/>
      <c r="G543" s="38">
        <f>COUNTIF(D544:$D$863,365)</f>
        <v>307</v>
      </c>
      <c r="H543" s="38">
        <f>COUNTIF(D544:$D$863,366)</f>
        <v>13</v>
      </c>
      <c r="I543" s="2"/>
    </row>
    <row r="544" spans="1:9" x14ac:dyDescent="0.25">
      <c r="A544" s="36">
        <f>COUNTIF($C$2:C544,"Да")</f>
        <v>6</v>
      </c>
      <c r="B544" s="40">
        <f t="shared" si="17"/>
        <v>45645</v>
      </c>
      <c r="C544" s="37" t="str">
        <f>IF(ISERROR(VLOOKUP(B544,'Aigen19-RZD'!$C$3:$C$12,1,0)),"Нет","Да")</f>
        <v>Нет</v>
      </c>
      <c r="D544" s="38">
        <f t="shared" si="16"/>
        <v>366</v>
      </c>
      <c r="E544" s="39">
        <f>ROUND(('Все выпуски'!$N$3*'Все выпуски'!$N$6/100)/366*(B544-IF(C544="Нет",VLOOKUP(A544,'Aigen19-RZD'!$A$2:$C$12,3,0),VLOOKUP((A544-1),'Aigen19-RZD'!$A$2:$C$12,3,0))),2)</f>
        <v>4.0199999999999996</v>
      </c>
      <c r="F544" s="36"/>
      <c r="G544" s="38">
        <f>COUNTIF(D545:$D$863,365)</f>
        <v>307</v>
      </c>
      <c r="H544" s="38">
        <f>COUNTIF(D545:$D$863,366)</f>
        <v>12</v>
      </c>
      <c r="I544" s="2"/>
    </row>
    <row r="545" spans="1:9" x14ac:dyDescent="0.25">
      <c r="A545" s="36">
        <f>COUNTIF($C$2:C545,"Да")</f>
        <v>6</v>
      </c>
      <c r="B545" s="40">
        <f t="shared" si="17"/>
        <v>45646</v>
      </c>
      <c r="C545" s="37" t="str">
        <f>IF(ISERROR(VLOOKUP(B545,'Aigen19-RZD'!$C$3:$C$12,1,0)),"Нет","Да")</f>
        <v>Нет</v>
      </c>
      <c r="D545" s="38">
        <f t="shared" si="16"/>
        <v>366</v>
      </c>
      <c r="E545" s="39">
        <f>ROUND(('Все выпуски'!$N$3*'Все выпуски'!$N$6/100)/366*(B545-IF(C545="Нет",VLOOKUP(A545,'Aigen19-RZD'!$A$2:$C$12,3,0),VLOOKUP((A545-1),'Aigen19-RZD'!$A$2:$C$12,3,0))),2)</f>
        <v>4.13</v>
      </c>
      <c r="F545" s="36"/>
      <c r="G545" s="38">
        <f>COUNTIF(D546:$D$863,365)</f>
        <v>307</v>
      </c>
      <c r="H545" s="38">
        <f>COUNTIF(D546:$D$863,366)</f>
        <v>11</v>
      </c>
      <c r="I545" s="2"/>
    </row>
    <row r="546" spans="1:9" x14ac:dyDescent="0.25">
      <c r="A546" s="36">
        <f>COUNTIF($C$2:C546,"Да")</f>
        <v>6</v>
      </c>
      <c r="B546" s="40">
        <f t="shared" si="17"/>
        <v>45647</v>
      </c>
      <c r="C546" s="37" t="str">
        <f>IF(ISERROR(VLOOKUP(B546,'Aigen19-RZD'!$C$3:$C$12,1,0)),"Нет","Да")</f>
        <v>Нет</v>
      </c>
      <c r="D546" s="38">
        <f t="shared" si="16"/>
        <v>366</v>
      </c>
      <c r="E546" s="39">
        <f>ROUND(('Все выпуски'!$N$3*'Все выпуски'!$N$6/100)/366*(B546-IF(C546="Нет",VLOOKUP(A546,'Aigen19-RZD'!$A$2:$C$12,3,0),VLOOKUP((A546-1),'Aigen19-RZD'!$A$2:$C$12,3,0))),2)</f>
        <v>4.25</v>
      </c>
      <c r="F546" s="36"/>
      <c r="G546" s="38">
        <f>COUNTIF(D547:$D$863,365)</f>
        <v>307</v>
      </c>
      <c r="H546" s="38">
        <f>COUNTIF(D547:$D$863,366)</f>
        <v>10</v>
      </c>
      <c r="I546" s="2"/>
    </row>
    <row r="547" spans="1:9" x14ac:dyDescent="0.25">
      <c r="A547" s="36">
        <f>COUNTIF($C$2:C547,"Да")</f>
        <v>6</v>
      </c>
      <c r="B547" s="40">
        <f t="shared" si="17"/>
        <v>45648</v>
      </c>
      <c r="C547" s="37" t="str">
        <f>IF(ISERROR(VLOOKUP(B547,'Aigen19-RZD'!$C$3:$C$12,1,0)),"Нет","Да")</f>
        <v>Нет</v>
      </c>
      <c r="D547" s="38">
        <f t="shared" si="16"/>
        <v>366</v>
      </c>
      <c r="E547" s="39">
        <f>ROUND(('Все выпуски'!$N$3*'Все выпуски'!$N$6/100)/366*(B547-IF(C547="Нет",VLOOKUP(A547,'Aigen19-RZD'!$A$2:$C$12,3,0),VLOOKUP((A547-1),'Aigen19-RZD'!$A$2:$C$12,3,0))),2)</f>
        <v>4.3600000000000003</v>
      </c>
      <c r="F547" s="36"/>
      <c r="G547" s="38">
        <f>COUNTIF(D548:$D$863,365)</f>
        <v>307</v>
      </c>
      <c r="H547" s="38">
        <f>COUNTIF(D548:$D$863,366)</f>
        <v>9</v>
      </c>
      <c r="I547" s="2"/>
    </row>
    <row r="548" spans="1:9" x14ac:dyDescent="0.25">
      <c r="A548" s="36">
        <f>COUNTIF($C$2:C548,"Да")</f>
        <v>6</v>
      </c>
      <c r="B548" s="40">
        <f t="shared" si="17"/>
        <v>45649</v>
      </c>
      <c r="C548" s="37" t="str">
        <f>IF(ISERROR(VLOOKUP(B548,'Aigen19-RZD'!$C$3:$C$12,1,0)),"Нет","Да")</f>
        <v>Нет</v>
      </c>
      <c r="D548" s="38">
        <f t="shared" si="16"/>
        <v>366</v>
      </c>
      <c r="E548" s="39">
        <f>ROUND(('Все выпуски'!$N$3*'Все выпуски'!$N$6/100)/366*(B548-IF(C548="Нет",VLOOKUP(A548,'Aigen19-RZD'!$A$2:$C$12,3,0),VLOOKUP((A548-1),'Aigen19-RZD'!$A$2:$C$12,3,0))),2)</f>
        <v>4.4800000000000004</v>
      </c>
      <c r="F548" s="36"/>
      <c r="G548" s="38">
        <f>COUNTIF(D549:$D$863,365)</f>
        <v>307</v>
      </c>
      <c r="H548" s="38">
        <f>COUNTIF(D549:$D$863,366)</f>
        <v>8</v>
      </c>
      <c r="I548" s="2"/>
    </row>
    <row r="549" spans="1:9" x14ac:dyDescent="0.25">
      <c r="A549" s="36">
        <f>COUNTIF($C$2:C549,"Да")</f>
        <v>6</v>
      </c>
      <c r="B549" s="40">
        <f t="shared" si="17"/>
        <v>45650</v>
      </c>
      <c r="C549" s="37" t="str">
        <f>IF(ISERROR(VLOOKUP(B549,'Aigen19-RZD'!$C$3:$C$12,1,0)),"Нет","Да")</f>
        <v>Нет</v>
      </c>
      <c r="D549" s="38">
        <f t="shared" si="16"/>
        <v>366</v>
      </c>
      <c r="E549" s="39">
        <f>ROUND(('Все выпуски'!$N$3*'Все выпуски'!$N$6/100)/366*(B549-IF(C549="Нет",VLOOKUP(A549,'Aigen19-RZD'!$A$2:$C$12,3,0),VLOOKUP((A549-1),'Aigen19-RZD'!$A$2:$C$12,3,0))),2)</f>
        <v>4.59</v>
      </c>
      <c r="F549" s="36"/>
      <c r="G549" s="38">
        <f>COUNTIF(D550:$D$863,365)</f>
        <v>307</v>
      </c>
      <c r="H549" s="38">
        <f>COUNTIF(D550:$D$863,366)</f>
        <v>7</v>
      </c>
      <c r="I549" s="2"/>
    </row>
    <row r="550" spans="1:9" x14ac:dyDescent="0.25">
      <c r="A550" s="36">
        <f>COUNTIF($C$2:C550,"Да")</f>
        <v>6</v>
      </c>
      <c r="B550" s="40">
        <f t="shared" si="17"/>
        <v>45651</v>
      </c>
      <c r="C550" s="37" t="str">
        <f>IF(ISERROR(VLOOKUP(B550,'Aigen19-RZD'!$C$3:$C$12,1,0)),"Нет","Да")</f>
        <v>Нет</v>
      </c>
      <c r="D550" s="38">
        <f t="shared" si="16"/>
        <v>366</v>
      </c>
      <c r="E550" s="39">
        <f>ROUND(('Все выпуски'!$N$3*'Все выпуски'!$N$6/100)/366*(B550-IF(C550="Нет",VLOOKUP(A550,'Aigen19-RZD'!$A$2:$C$12,3,0),VLOOKUP((A550-1),'Aigen19-RZD'!$A$2:$C$12,3,0))),2)</f>
        <v>4.7</v>
      </c>
      <c r="F550" s="36"/>
      <c r="G550" s="38">
        <f>COUNTIF(D551:$D$863,365)</f>
        <v>307</v>
      </c>
      <c r="H550" s="38">
        <f>COUNTIF(D551:$D$863,366)</f>
        <v>6</v>
      </c>
      <c r="I550" s="2"/>
    </row>
    <row r="551" spans="1:9" x14ac:dyDescent="0.25">
      <c r="A551" s="36">
        <f>COUNTIF($C$2:C551,"Да")</f>
        <v>6</v>
      </c>
      <c r="B551" s="40">
        <f t="shared" si="17"/>
        <v>45652</v>
      </c>
      <c r="C551" s="37" t="str">
        <f>IF(ISERROR(VLOOKUP(B551,'Aigen19-RZD'!$C$3:$C$12,1,0)),"Нет","Да")</f>
        <v>Нет</v>
      </c>
      <c r="D551" s="38">
        <f t="shared" si="16"/>
        <v>366</v>
      </c>
      <c r="E551" s="39">
        <f>ROUND(('Все выпуски'!$N$3*'Все выпуски'!$N$6/100)/366*(B551-IF(C551="Нет",VLOOKUP(A551,'Aigen19-RZD'!$A$2:$C$12,3,0),VLOOKUP((A551-1),'Aigen19-RZD'!$A$2:$C$12,3,0))),2)</f>
        <v>4.82</v>
      </c>
      <c r="F551" s="36"/>
      <c r="G551" s="38">
        <f>COUNTIF(D552:$D$863,365)</f>
        <v>307</v>
      </c>
      <c r="H551" s="38">
        <f>COUNTIF(D552:$D$863,366)</f>
        <v>5</v>
      </c>
      <c r="I551" s="2"/>
    </row>
    <row r="552" spans="1:9" x14ac:dyDescent="0.25">
      <c r="A552" s="36">
        <f>COUNTIF($C$2:C552,"Да")</f>
        <v>6</v>
      </c>
      <c r="B552" s="40">
        <f t="shared" si="17"/>
        <v>45653</v>
      </c>
      <c r="C552" s="37" t="str">
        <f>IF(ISERROR(VLOOKUP(B552,'Aigen19-RZD'!$C$3:$C$12,1,0)),"Нет","Да")</f>
        <v>Нет</v>
      </c>
      <c r="D552" s="38">
        <f t="shared" si="16"/>
        <v>366</v>
      </c>
      <c r="E552" s="39">
        <f>ROUND(('Все выпуски'!$N$3*'Все выпуски'!$N$6/100)/366*(B552-IF(C552="Нет",VLOOKUP(A552,'Aigen19-RZD'!$A$2:$C$12,3,0),VLOOKUP((A552-1),'Aigen19-RZD'!$A$2:$C$12,3,0))),2)</f>
        <v>4.93</v>
      </c>
      <c r="F552" s="36"/>
      <c r="G552" s="38">
        <f>COUNTIF(D553:$D$863,365)</f>
        <v>307</v>
      </c>
      <c r="H552" s="38">
        <f>COUNTIF(D553:$D$863,366)</f>
        <v>4</v>
      </c>
      <c r="I552" s="2"/>
    </row>
    <row r="553" spans="1:9" x14ac:dyDescent="0.25">
      <c r="A553" s="36">
        <f>COUNTIF($C$2:C553,"Да")</f>
        <v>6</v>
      </c>
      <c r="B553" s="40">
        <f t="shared" si="17"/>
        <v>45654</v>
      </c>
      <c r="C553" s="37" t="str">
        <f>IF(ISERROR(VLOOKUP(B553,'Aigen19-RZD'!$C$3:$C$12,1,0)),"Нет","Да")</f>
        <v>Нет</v>
      </c>
      <c r="D553" s="38">
        <f t="shared" si="16"/>
        <v>366</v>
      </c>
      <c r="E553" s="39">
        <f>ROUND(('Все выпуски'!$N$3*'Все выпуски'!$N$6/100)/366*(B553-IF(C553="Нет",VLOOKUP(A553,'Aigen19-RZD'!$A$2:$C$12,3,0),VLOOKUP((A553-1),'Aigen19-RZD'!$A$2:$C$12,3,0))),2)</f>
        <v>5.05</v>
      </c>
      <c r="F553" s="36"/>
      <c r="G553" s="38">
        <f>COUNTIF(D554:$D$863,365)</f>
        <v>307</v>
      </c>
      <c r="H553" s="38">
        <f>COUNTIF(D554:$D$863,366)</f>
        <v>3</v>
      </c>
      <c r="I553" s="2"/>
    </row>
    <row r="554" spans="1:9" x14ac:dyDescent="0.25">
      <c r="A554" s="36">
        <f>COUNTIF($C$2:C554,"Да")</f>
        <v>6</v>
      </c>
      <c r="B554" s="40">
        <f t="shared" si="17"/>
        <v>45655</v>
      </c>
      <c r="C554" s="37" t="str">
        <f>IF(ISERROR(VLOOKUP(B554,'Aigen19-RZD'!$C$3:$C$12,1,0)),"Нет","Да")</f>
        <v>Нет</v>
      </c>
      <c r="D554" s="38">
        <f t="shared" si="16"/>
        <v>366</v>
      </c>
      <c r="E554" s="39">
        <f>ROUND(('Все выпуски'!$N$3*'Все выпуски'!$N$6/100)/366*(B554-IF(C554="Нет",VLOOKUP(A554,'Aigen19-RZD'!$A$2:$C$12,3,0),VLOOKUP((A554-1),'Aigen19-RZD'!$A$2:$C$12,3,0))),2)</f>
        <v>5.16</v>
      </c>
      <c r="F554" s="36"/>
      <c r="G554" s="38">
        <f>COUNTIF(D555:$D$863,365)</f>
        <v>307</v>
      </c>
      <c r="H554" s="38">
        <f>COUNTIF(D555:$D$863,366)</f>
        <v>2</v>
      </c>
      <c r="I554" s="2"/>
    </row>
    <row r="555" spans="1:9" x14ac:dyDescent="0.25">
      <c r="A555" s="36">
        <f>COUNTIF($C$2:C555,"Да")</f>
        <v>6</v>
      </c>
      <c r="B555" s="40">
        <f t="shared" si="17"/>
        <v>45656</v>
      </c>
      <c r="C555" s="37" t="str">
        <f>IF(ISERROR(VLOOKUP(B555,'Aigen19-RZD'!$C$3:$C$12,1,0)),"Нет","Да")</f>
        <v>Нет</v>
      </c>
      <c r="D555" s="38">
        <f t="shared" si="16"/>
        <v>366</v>
      </c>
      <c r="E555" s="39">
        <f>ROUND(('Все выпуски'!$N$3*'Все выпуски'!$N$6/100)/366*(B555-IF(C555="Нет",VLOOKUP(A555,'Aigen19-RZD'!$A$2:$C$12,3,0),VLOOKUP((A555-1),'Aigen19-RZD'!$A$2:$C$12,3,0))),2)</f>
        <v>5.28</v>
      </c>
      <c r="F555" s="36"/>
      <c r="G555" s="38">
        <f>COUNTIF(D556:$D$863,365)</f>
        <v>307</v>
      </c>
      <c r="H555" s="38">
        <f>COUNTIF(D556:$D$863,366)</f>
        <v>1</v>
      </c>
      <c r="I555" s="2"/>
    </row>
    <row r="556" spans="1:9" x14ac:dyDescent="0.25">
      <c r="A556" s="36">
        <f>COUNTIF($C$2:C556,"Да")</f>
        <v>6</v>
      </c>
      <c r="B556" s="40">
        <f t="shared" si="17"/>
        <v>45657</v>
      </c>
      <c r="C556" s="37" t="str">
        <f>IF(ISERROR(VLOOKUP(B556,'Aigen19-RZD'!$C$3:$C$12,1,0)),"Нет","Да")</f>
        <v>Нет</v>
      </c>
      <c r="D556" s="38">
        <f t="shared" si="16"/>
        <v>366</v>
      </c>
      <c r="E556" s="39">
        <f>ROUND(('Все выпуски'!$N$3*'Все выпуски'!$N$6/100)/366*(B556-IF(C556="Нет",VLOOKUP(A556,'Aigen19-RZD'!$A$2:$C$12,3,0),VLOOKUP((A556-1),'Aigen19-RZD'!$A$2:$C$12,3,0))),2)</f>
        <v>5.39</v>
      </c>
      <c r="F556" s="39">
        <f>('Все выпуски'!$N$3*'Все выпуски'!$N$6/100)/366*(B556-IF(C556="Нет",VLOOKUP(A556,'Aigen19-RZD'!$A$2:$C$12,3,0),VLOOKUP((A556-1),'Aigen19-RZD'!$A$2:$C$12,3,0)))</f>
        <v>5.3934426229508201</v>
      </c>
      <c r="G556" s="38">
        <f>COUNTIF(D557:$D$863,365)</f>
        <v>307</v>
      </c>
      <c r="H556" s="38">
        <f>COUNTIF(D557:$D$863,366)</f>
        <v>0</v>
      </c>
      <c r="I556" s="2"/>
    </row>
    <row r="557" spans="1:9" x14ac:dyDescent="0.25">
      <c r="A557" s="36">
        <f>COUNTIF($C$2:C557,"Да")</f>
        <v>6</v>
      </c>
      <c r="B557" s="40">
        <f t="shared" si="17"/>
        <v>45658</v>
      </c>
      <c r="C557" s="37" t="str">
        <f>IF(ISERROR(VLOOKUP(B557,'Aigen19-RZD'!$C$3:$C$12,1,0)),"Нет","Да")</f>
        <v>Нет</v>
      </c>
      <c r="D557" s="38">
        <f t="shared" si="16"/>
        <v>365</v>
      </c>
      <c r="E557" s="39">
        <f>ROUND(('Все выпуски'!$N$3*'Все выпуски'!$N$6/100)*((B557-$B$556)/365)+$F$556,2)</f>
        <v>5.51</v>
      </c>
      <c r="F557" s="36"/>
      <c r="G557" s="38">
        <f>COUNTIF(D558:$D$863,365)</f>
        <v>306</v>
      </c>
      <c r="H557" s="38">
        <f>COUNTIF(D558:$D$863,366)</f>
        <v>0</v>
      </c>
      <c r="I557" s="2"/>
    </row>
    <row r="558" spans="1:9" x14ac:dyDescent="0.25">
      <c r="A558" s="36">
        <f>COUNTIF($C$2:C558,"Да")</f>
        <v>6</v>
      </c>
      <c r="B558" s="40">
        <f t="shared" si="17"/>
        <v>45659</v>
      </c>
      <c r="C558" s="37" t="str">
        <f>IF(ISERROR(VLOOKUP(B558,'Aigen19-RZD'!$C$3:$C$12,1,0)),"Нет","Да")</f>
        <v>Нет</v>
      </c>
      <c r="D558" s="38">
        <f t="shared" si="16"/>
        <v>365</v>
      </c>
      <c r="E558" s="39">
        <f>ROUND(('Все выпуски'!$N$3*'Все выпуски'!$N$6/100)*((B558-$B$556)/365)+$F$556,2)</f>
        <v>5.62</v>
      </c>
      <c r="F558" s="36"/>
      <c r="G558" s="38">
        <f>COUNTIF(D559:$D$863,365)</f>
        <v>305</v>
      </c>
      <c r="H558" s="38">
        <f>COUNTIF(D559:$D$863,366)</f>
        <v>0</v>
      </c>
      <c r="I558" s="2"/>
    </row>
    <row r="559" spans="1:9" x14ac:dyDescent="0.25">
      <c r="A559" s="36">
        <f>COUNTIF($C$2:C559,"Да")</f>
        <v>6</v>
      </c>
      <c r="B559" s="40">
        <f t="shared" si="17"/>
        <v>45660</v>
      </c>
      <c r="C559" s="37" t="str">
        <f>IF(ISERROR(VLOOKUP(B559,'Aigen19-RZD'!$C$3:$C$12,1,0)),"Нет","Да")</f>
        <v>Нет</v>
      </c>
      <c r="D559" s="38">
        <f t="shared" si="16"/>
        <v>365</v>
      </c>
      <c r="E559" s="39">
        <f>ROUND(('Все выпуски'!$N$3*'Все выпуски'!$N$6/100)*((B559-$B$556)/365)+$F$556,2)</f>
        <v>5.74</v>
      </c>
      <c r="F559" s="36"/>
      <c r="G559" s="38">
        <f>COUNTIF(D560:$D$863,365)</f>
        <v>304</v>
      </c>
      <c r="H559" s="38">
        <f>COUNTIF(D560:$D$863,366)</f>
        <v>0</v>
      </c>
      <c r="I559" s="2"/>
    </row>
    <row r="560" spans="1:9" x14ac:dyDescent="0.25">
      <c r="A560" s="36">
        <f>COUNTIF($C$2:C560,"Да")</f>
        <v>6</v>
      </c>
      <c r="B560" s="40">
        <f t="shared" si="17"/>
        <v>45661</v>
      </c>
      <c r="C560" s="37" t="str">
        <f>IF(ISERROR(VLOOKUP(B560,'Aigen19-RZD'!$C$3:$C$12,1,0)),"Нет","Да")</f>
        <v>Нет</v>
      </c>
      <c r="D560" s="38">
        <f t="shared" si="16"/>
        <v>365</v>
      </c>
      <c r="E560" s="39">
        <f>ROUND(('Все выпуски'!$N$3*'Все выпуски'!$N$6/100)*((B560-$B$556)/365)+$F$556,2)</f>
        <v>5.85</v>
      </c>
      <c r="F560" s="36"/>
      <c r="G560" s="38">
        <f>COUNTIF(D561:$D$863,365)</f>
        <v>303</v>
      </c>
      <c r="H560" s="38">
        <f>COUNTIF(D561:$D$863,366)</f>
        <v>0</v>
      </c>
      <c r="I560" s="2"/>
    </row>
    <row r="561" spans="1:9" x14ac:dyDescent="0.25">
      <c r="A561" s="36">
        <f>COUNTIF($C$2:C561,"Да")</f>
        <v>6</v>
      </c>
      <c r="B561" s="40">
        <f t="shared" si="17"/>
        <v>45662</v>
      </c>
      <c r="C561" s="37" t="str">
        <f>IF(ISERROR(VLOOKUP(B561,'Aigen19-RZD'!$C$3:$C$12,1,0)),"Нет","Да")</f>
        <v>Нет</v>
      </c>
      <c r="D561" s="38">
        <f t="shared" si="16"/>
        <v>365</v>
      </c>
      <c r="E561" s="39">
        <f>ROUND(('Все выпуски'!$N$3*'Все выпуски'!$N$6/100)*((B561-$B$556)/365)+$F$556,2)</f>
        <v>5.97</v>
      </c>
      <c r="F561" s="36"/>
      <c r="G561" s="38">
        <f>COUNTIF(D562:$D$863,365)</f>
        <v>302</v>
      </c>
      <c r="H561" s="38">
        <f>COUNTIF(D562:$D$863,366)</f>
        <v>0</v>
      </c>
      <c r="I561" s="2"/>
    </row>
    <row r="562" spans="1:9" x14ac:dyDescent="0.25">
      <c r="A562" s="36">
        <f>COUNTIF($C$2:C562,"Да")</f>
        <v>6</v>
      </c>
      <c r="B562" s="40">
        <f t="shared" si="17"/>
        <v>45663</v>
      </c>
      <c r="C562" s="37" t="str">
        <f>IF(ISERROR(VLOOKUP(B562,'Aigen19-RZD'!$C$3:$C$12,1,0)),"Нет","Да")</f>
        <v>Нет</v>
      </c>
      <c r="D562" s="38">
        <f t="shared" si="16"/>
        <v>365</v>
      </c>
      <c r="E562" s="39">
        <f>ROUND(('Все выпуски'!$N$3*'Все выпуски'!$N$6/100)*((B562-$B$556)/365)+$F$556,2)</f>
        <v>6.08</v>
      </c>
      <c r="F562" s="36"/>
      <c r="G562" s="38">
        <f>COUNTIF(D563:$D$863,365)</f>
        <v>301</v>
      </c>
      <c r="H562" s="38">
        <f>COUNTIF(D563:$D$863,366)</f>
        <v>0</v>
      </c>
      <c r="I562" s="2"/>
    </row>
    <row r="563" spans="1:9" x14ac:dyDescent="0.25">
      <c r="A563" s="36">
        <f>COUNTIF($C$2:C563,"Да")</f>
        <v>6</v>
      </c>
      <c r="B563" s="40">
        <f t="shared" si="17"/>
        <v>45664</v>
      </c>
      <c r="C563" s="37" t="str">
        <f>IF(ISERROR(VLOOKUP(B563,'Aigen19-RZD'!$C$3:$C$12,1,0)),"Нет","Да")</f>
        <v>Нет</v>
      </c>
      <c r="D563" s="38">
        <f t="shared" si="16"/>
        <v>365</v>
      </c>
      <c r="E563" s="39">
        <f>ROUND(('Все выпуски'!$N$3*'Все выпуски'!$N$6/100)*((B563-$B$556)/365)+$F$556,2)</f>
        <v>6.2</v>
      </c>
      <c r="F563" s="36"/>
      <c r="G563" s="38">
        <f>COUNTIF(D564:$D$863,365)</f>
        <v>300</v>
      </c>
      <c r="H563" s="38">
        <f>COUNTIF(D564:$D$863,366)</f>
        <v>0</v>
      </c>
      <c r="I563" s="2"/>
    </row>
    <row r="564" spans="1:9" x14ac:dyDescent="0.25">
      <c r="A564" s="36">
        <f>COUNTIF($C$2:C564,"Да")</f>
        <v>6</v>
      </c>
      <c r="B564" s="40">
        <f t="shared" si="17"/>
        <v>45665</v>
      </c>
      <c r="C564" s="37" t="str">
        <f>IF(ISERROR(VLOOKUP(B564,'Aigen19-RZD'!$C$3:$C$12,1,0)),"Нет","Да")</f>
        <v>Нет</v>
      </c>
      <c r="D564" s="38">
        <f t="shared" si="16"/>
        <v>365</v>
      </c>
      <c r="E564" s="39">
        <f>ROUND(('Все выпуски'!$N$3*'Все выпуски'!$N$6/100)*((B564-$B$556)/365)+$F$556,2)</f>
        <v>6.31</v>
      </c>
      <c r="F564" s="36"/>
      <c r="G564" s="38">
        <f>COUNTIF(D565:$D$863,365)</f>
        <v>299</v>
      </c>
      <c r="H564" s="38">
        <f>COUNTIF(D565:$D$863,366)</f>
        <v>0</v>
      </c>
      <c r="I564" s="2"/>
    </row>
    <row r="565" spans="1:9" x14ac:dyDescent="0.25">
      <c r="A565" s="36">
        <f>COUNTIF($C$2:C565,"Да")</f>
        <v>6</v>
      </c>
      <c r="B565" s="40">
        <f t="shared" si="17"/>
        <v>45666</v>
      </c>
      <c r="C565" s="37" t="str">
        <f>IF(ISERROR(VLOOKUP(B565,'Aigen19-RZD'!$C$3:$C$12,1,0)),"Нет","Да")</f>
        <v>Нет</v>
      </c>
      <c r="D565" s="38">
        <f t="shared" si="16"/>
        <v>365</v>
      </c>
      <c r="E565" s="39">
        <f>ROUND(('Все выпуски'!$N$3*'Все выпуски'!$N$6/100)*((B565-$B$556)/365)+$F$556,2)</f>
        <v>6.43</v>
      </c>
      <c r="F565" s="36"/>
      <c r="G565" s="38">
        <f>COUNTIF(D566:$D$863,365)</f>
        <v>298</v>
      </c>
      <c r="H565" s="38">
        <f>COUNTIF(D566:$D$863,366)</f>
        <v>0</v>
      </c>
      <c r="I565" s="2"/>
    </row>
    <row r="566" spans="1:9" x14ac:dyDescent="0.25">
      <c r="A566" s="36">
        <f>COUNTIF($C$2:C566,"Да")</f>
        <v>6</v>
      </c>
      <c r="B566" s="40">
        <f t="shared" si="17"/>
        <v>45667</v>
      </c>
      <c r="C566" s="37" t="str">
        <f>IF(ISERROR(VLOOKUP(B566,'Aigen19-RZD'!$C$3:$C$12,1,0)),"Нет","Да")</f>
        <v>Нет</v>
      </c>
      <c r="D566" s="38">
        <f t="shared" si="16"/>
        <v>365</v>
      </c>
      <c r="E566" s="39">
        <f>ROUND(('Все выпуски'!$N$3*'Все выпуски'!$N$6/100)*((B566-$B$556)/365)+$F$556,2)</f>
        <v>6.54</v>
      </c>
      <c r="F566" s="36"/>
      <c r="G566" s="38">
        <f>COUNTIF(D567:$D$863,365)</f>
        <v>297</v>
      </c>
      <c r="H566" s="38">
        <f>COUNTIF(D567:$D$863,366)</f>
        <v>0</v>
      </c>
      <c r="I566" s="2"/>
    </row>
    <row r="567" spans="1:9" x14ac:dyDescent="0.25">
      <c r="A567" s="36">
        <f>COUNTIF($C$2:C567,"Да")</f>
        <v>6</v>
      </c>
      <c r="B567" s="40">
        <f t="shared" si="17"/>
        <v>45668</v>
      </c>
      <c r="C567" s="37" t="str">
        <f>IF(ISERROR(VLOOKUP(B567,'Aigen19-RZD'!$C$3:$C$12,1,0)),"Нет","Да")</f>
        <v>Нет</v>
      </c>
      <c r="D567" s="38">
        <f t="shared" si="16"/>
        <v>365</v>
      </c>
      <c r="E567" s="39">
        <f>ROUND(('Все выпуски'!$N$3*'Все выпуски'!$N$6/100)*((B567-$B$556)/365)+$F$556,2)</f>
        <v>6.66</v>
      </c>
      <c r="F567" s="36"/>
      <c r="G567" s="38">
        <f>COUNTIF(D568:$D$863,365)</f>
        <v>296</v>
      </c>
      <c r="H567" s="38">
        <f>COUNTIF(D568:$D$863,366)</f>
        <v>0</v>
      </c>
      <c r="I567" s="2"/>
    </row>
    <row r="568" spans="1:9" x14ac:dyDescent="0.25">
      <c r="A568" s="36">
        <f>COUNTIF($C$2:C568,"Да")</f>
        <v>6</v>
      </c>
      <c r="B568" s="40">
        <f t="shared" si="17"/>
        <v>45669</v>
      </c>
      <c r="C568" s="37" t="str">
        <f>IF(ISERROR(VLOOKUP(B568,'Aigen19-RZD'!$C$3:$C$12,1,0)),"Нет","Да")</f>
        <v>Нет</v>
      </c>
      <c r="D568" s="38">
        <f t="shared" si="16"/>
        <v>365</v>
      </c>
      <c r="E568" s="39">
        <f>ROUND(('Все выпуски'!$N$3*'Все выпуски'!$N$6/100)*((B568-$B$556)/365)+$F$556,2)</f>
        <v>6.77</v>
      </c>
      <c r="F568" s="36"/>
      <c r="G568" s="38">
        <f>COUNTIF(D569:$D$863,365)</f>
        <v>295</v>
      </c>
      <c r="H568" s="38">
        <f>COUNTIF(D569:$D$863,366)</f>
        <v>0</v>
      </c>
      <c r="I568" s="2"/>
    </row>
    <row r="569" spans="1:9" x14ac:dyDescent="0.25">
      <c r="A569" s="36">
        <f>COUNTIF($C$2:C569,"Да")</f>
        <v>6</v>
      </c>
      <c r="B569" s="40">
        <f t="shared" si="17"/>
        <v>45670</v>
      </c>
      <c r="C569" s="37" t="str">
        <f>IF(ISERROR(VLOOKUP(B569,'Aigen19-RZD'!$C$3:$C$12,1,0)),"Нет","Да")</f>
        <v>Нет</v>
      </c>
      <c r="D569" s="38">
        <f t="shared" si="16"/>
        <v>365</v>
      </c>
      <c r="E569" s="39">
        <f>ROUND(('Все выпуски'!$N$3*'Все выпуски'!$N$6/100)*((B569-$B$556)/365)+$F$556,2)</f>
        <v>6.89</v>
      </c>
      <c r="F569" s="36"/>
      <c r="G569" s="38">
        <f>COUNTIF(D570:$D$863,365)</f>
        <v>294</v>
      </c>
      <c r="H569" s="38">
        <f>COUNTIF(D570:$D$863,366)</f>
        <v>0</v>
      </c>
      <c r="I569" s="2"/>
    </row>
    <row r="570" spans="1:9" x14ac:dyDescent="0.25">
      <c r="A570" s="36">
        <f>COUNTIF($C$2:C570,"Да")</f>
        <v>6</v>
      </c>
      <c r="B570" s="40">
        <f t="shared" si="17"/>
        <v>45671</v>
      </c>
      <c r="C570" s="37" t="str">
        <f>IF(ISERROR(VLOOKUP(B570,'Aigen19-RZD'!$C$3:$C$12,1,0)),"Нет","Да")</f>
        <v>Нет</v>
      </c>
      <c r="D570" s="38">
        <f t="shared" si="16"/>
        <v>365</v>
      </c>
      <c r="E570" s="39">
        <f>ROUND(('Все выпуски'!$N$3*'Все выпуски'!$N$6/100)*((B570-$B$556)/365)+$F$556,2)</f>
        <v>7</v>
      </c>
      <c r="F570" s="36"/>
      <c r="G570" s="38">
        <f>COUNTIF(D571:$D$863,365)</f>
        <v>293</v>
      </c>
      <c r="H570" s="38">
        <f>COUNTIF(D571:$D$863,366)</f>
        <v>0</v>
      </c>
      <c r="I570" s="2"/>
    </row>
    <row r="571" spans="1:9" x14ac:dyDescent="0.25">
      <c r="A571" s="36">
        <f>COUNTIF($C$2:C571,"Да")</f>
        <v>6</v>
      </c>
      <c r="B571" s="40">
        <f t="shared" si="17"/>
        <v>45672</v>
      </c>
      <c r="C571" s="37" t="str">
        <f>IF(ISERROR(VLOOKUP(B571,'Aigen19-RZD'!$C$3:$C$12,1,0)),"Нет","Да")</f>
        <v>Нет</v>
      </c>
      <c r="D571" s="38">
        <f t="shared" si="16"/>
        <v>365</v>
      </c>
      <c r="E571" s="39">
        <f>ROUND(('Все выпуски'!$N$3*'Все выпуски'!$N$6/100)*((B571-$B$556)/365)+$F$556,2)</f>
        <v>7.12</v>
      </c>
      <c r="F571" s="36"/>
      <c r="G571" s="38">
        <f>COUNTIF(D572:$D$863,365)</f>
        <v>292</v>
      </c>
      <c r="H571" s="38">
        <f>COUNTIF(D572:$D$863,366)</f>
        <v>0</v>
      </c>
      <c r="I571" s="2"/>
    </row>
    <row r="572" spans="1:9" x14ac:dyDescent="0.25">
      <c r="A572" s="36">
        <f>COUNTIF($C$2:C572,"Да")</f>
        <v>6</v>
      </c>
      <c r="B572" s="40">
        <f t="shared" si="17"/>
        <v>45673</v>
      </c>
      <c r="C572" s="37" t="str">
        <f>IF(ISERROR(VLOOKUP(B572,'Aigen19-RZD'!$C$3:$C$12,1,0)),"Нет","Да")</f>
        <v>Нет</v>
      </c>
      <c r="D572" s="38">
        <f t="shared" si="16"/>
        <v>365</v>
      </c>
      <c r="E572" s="39">
        <f>ROUND(('Все выпуски'!$N$3*'Все выпуски'!$N$6/100)*((B572-$B$556)/365)+$F$556,2)</f>
        <v>7.23</v>
      </c>
      <c r="F572" s="36"/>
      <c r="G572" s="38">
        <f>COUNTIF(D573:$D$863,365)</f>
        <v>291</v>
      </c>
      <c r="H572" s="38">
        <f>COUNTIF(D573:$D$863,366)</f>
        <v>0</v>
      </c>
      <c r="I572" s="2"/>
    </row>
    <row r="573" spans="1:9" x14ac:dyDescent="0.25">
      <c r="A573" s="36">
        <f>COUNTIF($C$2:C573,"Да")</f>
        <v>6</v>
      </c>
      <c r="B573" s="40">
        <f t="shared" si="17"/>
        <v>45674</v>
      </c>
      <c r="C573" s="37" t="str">
        <f>IF(ISERROR(VLOOKUP(B573,'Aigen19-RZD'!$C$3:$C$12,1,0)),"Нет","Да")</f>
        <v>Нет</v>
      </c>
      <c r="D573" s="38">
        <f t="shared" si="16"/>
        <v>365</v>
      </c>
      <c r="E573" s="39">
        <f>ROUND(('Все выпуски'!$N$3*'Все выпуски'!$N$6/100)*((B573-$B$556)/365)+$F$556,2)</f>
        <v>7.35</v>
      </c>
      <c r="F573" s="36"/>
      <c r="G573" s="38">
        <f>COUNTIF(D574:$D$863,365)</f>
        <v>290</v>
      </c>
      <c r="H573" s="38">
        <f>COUNTIF(D574:$D$863,366)</f>
        <v>0</v>
      </c>
      <c r="I573" s="2"/>
    </row>
    <row r="574" spans="1:9" x14ac:dyDescent="0.25">
      <c r="A574" s="36">
        <f>COUNTIF($C$2:C574,"Да")</f>
        <v>6</v>
      </c>
      <c r="B574" s="40">
        <f t="shared" si="17"/>
        <v>45675</v>
      </c>
      <c r="C574" s="37" t="str">
        <f>IF(ISERROR(VLOOKUP(B574,'Aigen19-RZD'!$C$3:$C$12,1,0)),"Нет","Да")</f>
        <v>Нет</v>
      </c>
      <c r="D574" s="38">
        <f t="shared" si="16"/>
        <v>365</v>
      </c>
      <c r="E574" s="39">
        <f>ROUND(('Все выпуски'!$N$3*'Все выпуски'!$N$6/100)*((B574-$B$556)/365)+$F$556,2)</f>
        <v>7.46</v>
      </c>
      <c r="F574" s="36"/>
      <c r="G574" s="38">
        <f>COUNTIF(D575:$D$863,365)</f>
        <v>289</v>
      </c>
      <c r="H574" s="38">
        <f>COUNTIF(D575:$D$863,366)</f>
        <v>0</v>
      </c>
      <c r="I574" s="2"/>
    </row>
    <row r="575" spans="1:9" x14ac:dyDescent="0.25">
      <c r="A575" s="36">
        <f>COUNTIF($C$2:C575,"Да")</f>
        <v>6</v>
      </c>
      <c r="B575" s="40">
        <f t="shared" si="17"/>
        <v>45676</v>
      </c>
      <c r="C575" s="37" t="str">
        <f>IF(ISERROR(VLOOKUP(B575,'Aigen19-RZD'!$C$3:$C$12,1,0)),"Нет","Да")</f>
        <v>Нет</v>
      </c>
      <c r="D575" s="38">
        <f t="shared" si="16"/>
        <v>365</v>
      </c>
      <c r="E575" s="39">
        <f>ROUND(('Все выпуски'!$N$3*'Все выпуски'!$N$6/100)*((B575-$B$556)/365)+$F$556,2)</f>
        <v>7.58</v>
      </c>
      <c r="F575" s="36"/>
      <c r="G575" s="38">
        <f>COUNTIF(D576:$D$863,365)</f>
        <v>288</v>
      </c>
      <c r="H575" s="38">
        <f>COUNTIF(D576:$D$863,366)</f>
        <v>0</v>
      </c>
      <c r="I575" s="2"/>
    </row>
    <row r="576" spans="1:9" x14ac:dyDescent="0.25">
      <c r="A576" s="36">
        <f>COUNTIF($C$2:C576,"Да")</f>
        <v>6</v>
      </c>
      <c r="B576" s="40">
        <f t="shared" si="17"/>
        <v>45677</v>
      </c>
      <c r="C576" s="37" t="str">
        <f>IF(ISERROR(VLOOKUP(B576,'Aigen19-RZD'!$C$3:$C$12,1,0)),"Нет","Да")</f>
        <v>Нет</v>
      </c>
      <c r="D576" s="38">
        <f t="shared" si="16"/>
        <v>365</v>
      </c>
      <c r="E576" s="39">
        <f>ROUND(('Все выпуски'!$N$3*'Все выпуски'!$N$6/100)*((B576-$B$556)/365)+$F$556,2)</f>
        <v>7.69</v>
      </c>
      <c r="F576" s="36"/>
      <c r="G576" s="38">
        <f>COUNTIF(D577:$D$863,365)</f>
        <v>287</v>
      </c>
      <c r="H576" s="38">
        <f>COUNTIF(D577:$D$863,366)</f>
        <v>0</v>
      </c>
      <c r="I576" s="2"/>
    </row>
    <row r="577" spans="1:9" x14ac:dyDescent="0.25">
      <c r="A577" s="36">
        <f>COUNTIF($C$2:C577,"Да")</f>
        <v>6</v>
      </c>
      <c r="B577" s="40">
        <f t="shared" si="17"/>
        <v>45678</v>
      </c>
      <c r="C577" s="37" t="str">
        <f>IF(ISERROR(VLOOKUP(B577,'Aigen19-RZD'!$C$3:$C$12,1,0)),"Нет","Да")</f>
        <v>Нет</v>
      </c>
      <c r="D577" s="38">
        <f t="shared" si="16"/>
        <v>365</v>
      </c>
      <c r="E577" s="39">
        <f>ROUND(('Все выпуски'!$N$3*'Все выпуски'!$N$6/100)*((B577-$B$556)/365)+$F$556,2)</f>
        <v>7.81</v>
      </c>
      <c r="F577" s="36"/>
      <c r="G577" s="38">
        <f>COUNTIF(D578:$D$863,365)</f>
        <v>286</v>
      </c>
      <c r="H577" s="38">
        <f>COUNTIF(D578:$D$863,366)</f>
        <v>0</v>
      </c>
      <c r="I577" s="2"/>
    </row>
    <row r="578" spans="1:9" x14ac:dyDescent="0.25">
      <c r="A578" s="36">
        <f>COUNTIF($C$2:C578,"Да")</f>
        <v>6</v>
      </c>
      <c r="B578" s="40">
        <f t="shared" si="17"/>
        <v>45679</v>
      </c>
      <c r="C578" s="37" t="str">
        <f>IF(ISERROR(VLOOKUP(B578,'Aigen19-RZD'!$C$3:$C$12,1,0)),"Нет","Да")</f>
        <v>Нет</v>
      </c>
      <c r="D578" s="38">
        <f t="shared" si="16"/>
        <v>365</v>
      </c>
      <c r="E578" s="39">
        <f>ROUND(('Все выпуски'!$N$3*'Все выпуски'!$N$6/100)*((B578-$B$556)/365)+$F$556,2)</f>
        <v>7.92</v>
      </c>
      <c r="F578" s="36"/>
      <c r="G578" s="38">
        <f>COUNTIF(D579:$D$863,365)</f>
        <v>285</v>
      </c>
      <c r="H578" s="38">
        <f>COUNTIF(D579:$D$863,366)</f>
        <v>0</v>
      </c>
      <c r="I578" s="2"/>
    </row>
    <row r="579" spans="1:9" x14ac:dyDescent="0.25">
      <c r="A579" s="36">
        <f>COUNTIF($C$2:C579,"Да")</f>
        <v>6</v>
      </c>
      <c r="B579" s="40">
        <f t="shared" si="17"/>
        <v>45680</v>
      </c>
      <c r="C579" s="37" t="str">
        <f>IF(ISERROR(VLOOKUP(B579,'Aigen19-RZD'!$C$3:$C$12,1,0)),"Нет","Да")</f>
        <v>Нет</v>
      </c>
      <c r="D579" s="38">
        <f t="shared" ref="D579:D642" si="18">IF(MOD(YEAR(B579),4)=0,366,365)</f>
        <v>365</v>
      </c>
      <c r="E579" s="39">
        <f>ROUND(('Все выпуски'!$N$3*'Все выпуски'!$N$6/100)*((B579-$B$556)/365)+$F$556,2)</f>
        <v>8.0399999999999991</v>
      </c>
      <c r="F579" s="36"/>
      <c r="G579" s="38">
        <f>COUNTIF(D580:$D$863,365)</f>
        <v>284</v>
      </c>
      <c r="H579" s="38">
        <f>COUNTIF(D580:$D$863,366)</f>
        <v>0</v>
      </c>
      <c r="I579" s="2"/>
    </row>
    <row r="580" spans="1:9" x14ac:dyDescent="0.25">
      <c r="A580" s="36">
        <f>COUNTIF($C$2:C580,"Да")</f>
        <v>6</v>
      </c>
      <c r="B580" s="40">
        <f t="shared" ref="B580:B643" si="19">B579+1</f>
        <v>45681</v>
      </c>
      <c r="C580" s="37" t="str">
        <f>IF(ISERROR(VLOOKUP(B580,'Aigen19-RZD'!$C$3:$C$12,1,0)),"Нет","Да")</f>
        <v>Нет</v>
      </c>
      <c r="D580" s="38">
        <f t="shared" si="18"/>
        <v>365</v>
      </c>
      <c r="E580" s="39">
        <f>ROUND(('Все выпуски'!$N$3*'Все выпуски'!$N$6/100)*((B580-$B$556)/365)+$F$556,2)</f>
        <v>8.16</v>
      </c>
      <c r="F580" s="36"/>
      <c r="G580" s="38">
        <f>COUNTIF(D581:$D$863,365)</f>
        <v>283</v>
      </c>
      <c r="H580" s="38">
        <f>COUNTIF(D581:$D$863,366)</f>
        <v>0</v>
      </c>
      <c r="I580" s="2"/>
    </row>
    <row r="581" spans="1:9" x14ac:dyDescent="0.25">
      <c r="A581" s="36">
        <f>COUNTIF($C$2:C581,"Да")</f>
        <v>6</v>
      </c>
      <c r="B581" s="40">
        <f t="shared" si="19"/>
        <v>45682</v>
      </c>
      <c r="C581" s="37" t="str">
        <f>IF(ISERROR(VLOOKUP(B581,'Aigen19-RZD'!$C$3:$C$12,1,0)),"Нет","Да")</f>
        <v>Нет</v>
      </c>
      <c r="D581" s="38">
        <f t="shared" si="18"/>
        <v>365</v>
      </c>
      <c r="E581" s="39">
        <f>ROUND(('Все выпуски'!$N$3*'Все выпуски'!$N$6/100)*((B581-$B$556)/365)+$F$556,2)</f>
        <v>8.27</v>
      </c>
      <c r="F581" s="36"/>
      <c r="G581" s="38">
        <f>COUNTIF(D582:$D$863,365)</f>
        <v>282</v>
      </c>
      <c r="H581" s="38">
        <f>COUNTIF(D582:$D$863,366)</f>
        <v>0</v>
      </c>
      <c r="I581" s="2"/>
    </row>
    <row r="582" spans="1:9" x14ac:dyDescent="0.25">
      <c r="A582" s="36">
        <f>COUNTIF($C$2:C582,"Да")</f>
        <v>6</v>
      </c>
      <c r="B582" s="40">
        <f t="shared" si="19"/>
        <v>45683</v>
      </c>
      <c r="C582" s="37" t="str">
        <f>IF(ISERROR(VLOOKUP(B582,'Aigen19-RZD'!$C$3:$C$12,1,0)),"Нет","Да")</f>
        <v>Нет</v>
      </c>
      <c r="D582" s="38">
        <f t="shared" si="18"/>
        <v>365</v>
      </c>
      <c r="E582" s="39">
        <f>ROUND(('Все выпуски'!$N$3*'Все выпуски'!$N$6/100)*((B582-$B$556)/365)+$F$556,2)</f>
        <v>8.39</v>
      </c>
      <c r="F582" s="36"/>
      <c r="G582" s="38">
        <f>COUNTIF(D583:$D$863,365)</f>
        <v>281</v>
      </c>
      <c r="H582" s="38">
        <f>COUNTIF(D583:$D$863,366)</f>
        <v>0</v>
      </c>
      <c r="I582" s="2"/>
    </row>
    <row r="583" spans="1:9" x14ac:dyDescent="0.25">
      <c r="A583" s="36">
        <f>COUNTIF($C$2:C583,"Да")</f>
        <v>6</v>
      </c>
      <c r="B583" s="40">
        <f t="shared" si="19"/>
        <v>45684</v>
      </c>
      <c r="C583" s="37" t="str">
        <f>IF(ISERROR(VLOOKUP(B583,'Aigen19-RZD'!$C$3:$C$12,1,0)),"Нет","Да")</f>
        <v>Нет</v>
      </c>
      <c r="D583" s="38">
        <f t="shared" si="18"/>
        <v>365</v>
      </c>
      <c r="E583" s="39">
        <f>ROUND(('Все выпуски'!$N$3*'Все выпуски'!$N$6/100)*((B583-$B$556)/365)+$F$556,2)</f>
        <v>8.5</v>
      </c>
      <c r="F583" s="36"/>
      <c r="G583" s="38">
        <f>COUNTIF(D584:$D$863,365)</f>
        <v>280</v>
      </c>
      <c r="H583" s="38">
        <f>COUNTIF(D584:$D$863,366)</f>
        <v>0</v>
      </c>
      <c r="I583" s="2"/>
    </row>
    <row r="584" spans="1:9" x14ac:dyDescent="0.25">
      <c r="A584" s="36">
        <f>COUNTIF($C$2:C584,"Да")</f>
        <v>6</v>
      </c>
      <c r="B584" s="40">
        <f t="shared" si="19"/>
        <v>45685</v>
      </c>
      <c r="C584" s="37" t="str">
        <f>IF(ISERROR(VLOOKUP(B584,'Aigen19-RZD'!$C$3:$C$12,1,0)),"Нет","Да")</f>
        <v>Нет</v>
      </c>
      <c r="D584" s="38">
        <f t="shared" si="18"/>
        <v>365</v>
      </c>
      <c r="E584" s="39">
        <f>ROUND(('Все выпуски'!$N$3*'Все выпуски'!$N$6/100)*((B584-$B$556)/365)+$F$556,2)</f>
        <v>8.6199999999999992</v>
      </c>
      <c r="F584" s="36"/>
      <c r="G584" s="38">
        <f>COUNTIF(D585:$D$863,365)</f>
        <v>279</v>
      </c>
      <c r="H584" s="38">
        <f>COUNTIF(D585:$D$863,366)</f>
        <v>0</v>
      </c>
      <c r="I584" s="2"/>
    </row>
    <row r="585" spans="1:9" x14ac:dyDescent="0.25">
      <c r="A585" s="36">
        <f>COUNTIF($C$2:C585,"Да")</f>
        <v>6</v>
      </c>
      <c r="B585" s="40">
        <f t="shared" si="19"/>
        <v>45686</v>
      </c>
      <c r="C585" s="37" t="str">
        <f>IF(ISERROR(VLOOKUP(B585,'Aigen19-RZD'!$C$3:$C$12,1,0)),"Нет","Да")</f>
        <v>Нет</v>
      </c>
      <c r="D585" s="38">
        <f t="shared" si="18"/>
        <v>365</v>
      </c>
      <c r="E585" s="39">
        <f>ROUND(('Все выпуски'!$N$3*'Все выпуски'!$N$6/100)*((B585-$B$556)/365)+$F$556,2)</f>
        <v>8.73</v>
      </c>
      <c r="F585" s="36"/>
      <c r="G585" s="38">
        <f>COUNTIF(D586:$D$863,365)</f>
        <v>278</v>
      </c>
      <c r="H585" s="38">
        <f>COUNTIF(D586:$D$863,366)</f>
        <v>0</v>
      </c>
      <c r="I585" s="2"/>
    </row>
    <row r="586" spans="1:9" x14ac:dyDescent="0.25">
      <c r="A586" s="36">
        <f>COUNTIF($C$2:C586,"Да")</f>
        <v>6</v>
      </c>
      <c r="B586" s="40">
        <f t="shared" si="19"/>
        <v>45687</v>
      </c>
      <c r="C586" s="37" t="str">
        <f>IF(ISERROR(VLOOKUP(B586,'Aigen19-RZD'!$C$3:$C$12,1,0)),"Нет","Да")</f>
        <v>Нет</v>
      </c>
      <c r="D586" s="38">
        <f t="shared" si="18"/>
        <v>365</v>
      </c>
      <c r="E586" s="39">
        <f>ROUND(('Все выпуски'!$N$3*'Все выпуски'!$N$6/100)*((B586-$B$556)/365)+$F$556,2)</f>
        <v>8.85</v>
      </c>
      <c r="F586" s="36"/>
      <c r="G586" s="38">
        <f>COUNTIF(D587:$D$863,365)</f>
        <v>277</v>
      </c>
      <c r="H586" s="38">
        <f>COUNTIF(D587:$D$863,366)</f>
        <v>0</v>
      </c>
      <c r="I586" s="2"/>
    </row>
    <row r="587" spans="1:9" x14ac:dyDescent="0.25">
      <c r="A587" s="36">
        <f>COUNTIF($C$2:C587,"Да")</f>
        <v>6</v>
      </c>
      <c r="B587" s="40">
        <f t="shared" si="19"/>
        <v>45688</v>
      </c>
      <c r="C587" s="37" t="str">
        <f>IF(ISERROR(VLOOKUP(B587,'Aigen19-RZD'!$C$3:$C$12,1,0)),"Нет","Да")</f>
        <v>Нет</v>
      </c>
      <c r="D587" s="38">
        <f t="shared" si="18"/>
        <v>365</v>
      </c>
      <c r="E587" s="39">
        <f>ROUND(('Все выпуски'!$N$3*'Все выпуски'!$N$6/100)*((B587-$B$556)/365)+$F$556,2)</f>
        <v>8.9600000000000009</v>
      </c>
      <c r="F587" s="36"/>
      <c r="G587" s="38">
        <f>COUNTIF(D588:$D$863,365)</f>
        <v>276</v>
      </c>
      <c r="H587" s="38">
        <f>COUNTIF(D588:$D$863,366)</f>
        <v>0</v>
      </c>
      <c r="I587" s="2"/>
    </row>
    <row r="588" spans="1:9" x14ac:dyDescent="0.25">
      <c r="A588" s="36">
        <f>COUNTIF($C$2:C588,"Да")</f>
        <v>6</v>
      </c>
      <c r="B588" s="40">
        <f t="shared" si="19"/>
        <v>45689</v>
      </c>
      <c r="C588" s="37" t="str">
        <f>IF(ISERROR(VLOOKUP(B588,'Aigen19-RZD'!$C$3:$C$12,1,0)),"Нет","Да")</f>
        <v>Нет</v>
      </c>
      <c r="D588" s="38">
        <f t="shared" si="18"/>
        <v>365</v>
      </c>
      <c r="E588" s="39">
        <f>ROUND(('Все выпуски'!$N$3*'Все выпуски'!$N$6/100)*((B588-$B$556)/365)+$F$556,2)</f>
        <v>9.08</v>
      </c>
      <c r="F588" s="36"/>
      <c r="G588" s="38">
        <f>COUNTIF(D589:$D$863,365)</f>
        <v>275</v>
      </c>
      <c r="H588" s="38">
        <f>COUNTIF(D589:$D$863,366)</f>
        <v>0</v>
      </c>
      <c r="I588" s="2"/>
    </row>
    <row r="589" spans="1:9" x14ac:dyDescent="0.25">
      <c r="A589" s="36">
        <f>COUNTIF($C$2:C589,"Да")</f>
        <v>6</v>
      </c>
      <c r="B589" s="40">
        <f t="shared" si="19"/>
        <v>45690</v>
      </c>
      <c r="C589" s="37" t="str">
        <f>IF(ISERROR(VLOOKUP(B589,'Aigen19-RZD'!$C$3:$C$12,1,0)),"Нет","Да")</f>
        <v>Нет</v>
      </c>
      <c r="D589" s="38">
        <f t="shared" si="18"/>
        <v>365</v>
      </c>
      <c r="E589" s="39">
        <f>ROUND(('Все выпуски'!$N$3*'Все выпуски'!$N$6/100)*((B589-$B$556)/365)+$F$556,2)</f>
        <v>9.19</v>
      </c>
      <c r="F589" s="36"/>
      <c r="G589" s="38">
        <f>COUNTIF(D590:$D$863,365)</f>
        <v>274</v>
      </c>
      <c r="H589" s="38">
        <f>COUNTIF(D590:$D$863,366)</f>
        <v>0</v>
      </c>
      <c r="I589" s="2"/>
    </row>
    <row r="590" spans="1:9" x14ac:dyDescent="0.25">
      <c r="A590" s="36">
        <f>COUNTIF($C$2:C590,"Да")</f>
        <v>6</v>
      </c>
      <c r="B590" s="40">
        <f t="shared" si="19"/>
        <v>45691</v>
      </c>
      <c r="C590" s="37" t="str">
        <f>IF(ISERROR(VLOOKUP(B590,'Aigen19-RZD'!$C$3:$C$12,1,0)),"Нет","Да")</f>
        <v>Нет</v>
      </c>
      <c r="D590" s="38">
        <f t="shared" si="18"/>
        <v>365</v>
      </c>
      <c r="E590" s="39">
        <f>ROUND(('Все выпуски'!$N$3*'Все выпуски'!$N$6/100)*((B590-$B$556)/365)+$F$556,2)</f>
        <v>9.31</v>
      </c>
      <c r="F590" s="36"/>
      <c r="G590" s="38">
        <f>COUNTIF(D591:$D$863,365)</f>
        <v>273</v>
      </c>
      <c r="H590" s="38">
        <f>COUNTIF(D591:$D$863,366)</f>
        <v>0</v>
      </c>
      <c r="I590" s="2"/>
    </row>
    <row r="591" spans="1:9" x14ac:dyDescent="0.25">
      <c r="A591" s="36">
        <f>COUNTIF($C$2:C591,"Да")</f>
        <v>6</v>
      </c>
      <c r="B591" s="40">
        <f t="shared" si="19"/>
        <v>45692</v>
      </c>
      <c r="C591" s="37" t="str">
        <f>IF(ISERROR(VLOOKUP(B591,'Aigen19-RZD'!$C$3:$C$12,1,0)),"Нет","Да")</f>
        <v>Нет</v>
      </c>
      <c r="D591" s="38">
        <f t="shared" si="18"/>
        <v>365</v>
      </c>
      <c r="E591" s="39">
        <f>ROUND(('Все выпуски'!$N$3*'Все выпуски'!$N$6/100)*((B591-$B$556)/365)+$F$556,2)</f>
        <v>9.42</v>
      </c>
      <c r="F591" s="36"/>
      <c r="G591" s="38">
        <f>COUNTIF(D592:$D$863,365)</f>
        <v>272</v>
      </c>
      <c r="H591" s="38">
        <f>COUNTIF(D592:$D$863,366)</f>
        <v>0</v>
      </c>
      <c r="I591" s="2"/>
    </row>
    <row r="592" spans="1:9" x14ac:dyDescent="0.25">
      <c r="A592" s="36">
        <f>COUNTIF($C$2:C592,"Да")</f>
        <v>6</v>
      </c>
      <c r="B592" s="40">
        <f t="shared" si="19"/>
        <v>45693</v>
      </c>
      <c r="C592" s="37" t="str">
        <f>IF(ISERROR(VLOOKUP(B592,'Aigen19-RZD'!$C$3:$C$12,1,0)),"Нет","Да")</f>
        <v>Нет</v>
      </c>
      <c r="D592" s="38">
        <f t="shared" si="18"/>
        <v>365</v>
      </c>
      <c r="E592" s="39">
        <f>ROUND(('Все выпуски'!$N$3*'Все выпуски'!$N$6/100)*((B592-$B$556)/365)+$F$556,2)</f>
        <v>9.5399999999999991</v>
      </c>
      <c r="F592" s="36"/>
      <c r="G592" s="38">
        <f>COUNTIF(D593:$D$863,365)</f>
        <v>271</v>
      </c>
      <c r="H592" s="38">
        <f>COUNTIF(D593:$D$863,366)</f>
        <v>0</v>
      </c>
      <c r="I592" s="2"/>
    </row>
    <row r="593" spans="1:9" x14ac:dyDescent="0.25">
      <c r="A593" s="36">
        <f>COUNTIF($C$2:C593,"Да")</f>
        <v>6</v>
      </c>
      <c r="B593" s="40">
        <f t="shared" si="19"/>
        <v>45694</v>
      </c>
      <c r="C593" s="37" t="str">
        <f>IF(ISERROR(VLOOKUP(B593,'Aigen19-RZD'!$C$3:$C$12,1,0)),"Нет","Да")</f>
        <v>Нет</v>
      </c>
      <c r="D593" s="38">
        <f t="shared" si="18"/>
        <v>365</v>
      </c>
      <c r="E593" s="39">
        <f>ROUND(('Все выпуски'!$N$3*'Все выпуски'!$N$6/100)*((B593-$B$556)/365)+$F$556,2)</f>
        <v>9.65</v>
      </c>
      <c r="F593" s="36"/>
      <c r="G593" s="38">
        <f>COUNTIF(D594:$D$863,365)</f>
        <v>270</v>
      </c>
      <c r="H593" s="38">
        <f>COUNTIF(D594:$D$863,366)</f>
        <v>0</v>
      </c>
      <c r="I593" s="2"/>
    </row>
    <row r="594" spans="1:9" x14ac:dyDescent="0.25">
      <c r="A594" s="36">
        <f>COUNTIF($C$2:C594,"Да")</f>
        <v>6</v>
      </c>
      <c r="B594" s="40">
        <f t="shared" si="19"/>
        <v>45695</v>
      </c>
      <c r="C594" s="37" t="str">
        <f>IF(ISERROR(VLOOKUP(B594,'Aigen19-RZD'!$C$3:$C$12,1,0)),"Нет","Да")</f>
        <v>Нет</v>
      </c>
      <c r="D594" s="38">
        <f t="shared" si="18"/>
        <v>365</v>
      </c>
      <c r="E594" s="39">
        <f>ROUND(('Все выпуски'!$N$3*'Все выпуски'!$N$6/100)*((B594-$B$556)/365)+$F$556,2)</f>
        <v>9.77</v>
      </c>
      <c r="F594" s="36"/>
      <c r="G594" s="38">
        <f>COUNTIF(D595:$D$863,365)</f>
        <v>269</v>
      </c>
      <c r="H594" s="38">
        <f>COUNTIF(D595:$D$863,366)</f>
        <v>0</v>
      </c>
      <c r="I594" s="2"/>
    </row>
    <row r="595" spans="1:9" x14ac:dyDescent="0.25">
      <c r="A595" s="36">
        <f>COUNTIF($C$2:C595,"Да")</f>
        <v>6</v>
      </c>
      <c r="B595" s="40">
        <f t="shared" si="19"/>
        <v>45696</v>
      </c>
      <c r="C595" s="37" t="str">
        <f>IF(ISERROR(VLOOKUP(B595,'Aigen19-RZD'!$C$3:$C$12,1,0)),"Нет","Да")</f>
        <v>Нет</v>
      </c>
      <c r="D595" s="38">
        <f t="shared" si="18"/>
        <v>365</v>
      </c>
      <c r="E595" s="39">
        <f>ROUND(('Все выпуски'!$N$3*'Все выпуски'!$N$6/100)*((B595-$B$556)/365)+$F$556,2)</f>
        <v>9.8800000000000008</v>
      </c>
      <c r="F595" s="36"/>
      <c r="G595" s="38">
        <f>COUNTIF(D596:$D$863,365)</f>
        <v>268</v>
      </c>
      <c r="H595" s="38">
        <f>COUNTIF(D596:$D$863,366)</f>
        <v>0</v>
      </c>
      <c r="I595" s="2"/>
    </row>
    <row r="596" spans="1:9" x14ac:dyDescent="0.25">
      <c r="A596" s="36">
        <f>COUNTIF($C$2:C596,"Да")</f>
        <v>6</v>
      </c>
      <c r="B596" s="40">
        <f t="shared" si="19"/>
        <v>45697</v>
      </c>
      <c r="C596" s="37" t="str">
        <f>IF(ISERROR(VLOOKUP(B596,'Aigen19-RZD'!$C$3:$C$12,1,0)),"Нет","Да")</f>
        <v>Нет</v>
      </c>
      <c r="D596" s="38">
        <f t="shared" si="18"/>
        <v>365</v>
      </c>
      <c r="E596" s="39">
        <f>ROUND(('Все выпуски'!$N$3*'Все выпуски'!$N$6/100)*((B596-$B$556)/365)+$F$556,2)</f>
        <v>10</v>
      </c>
      <c r="F596" s="36"/>
      <c r="G596" s="38">
        <f>COUNTIF(D597:$D$863,365)</f>
        <v>267</v>
      </c>
      <c r="H596" s="38">
        <f>COUNTIF(D597:$D$863,366)</f>
        <v>0</v>
      </c>
      <c r="I596" s="2"/>
    </row>
    <row r="597" spans="1:9" x14ac:dyDescent="0.25">
      <c r="A597" s="36">
        <f>COUNTIF($C$2:C597,"Да")</f>
        <v>6</v>
      </c>
      <c r="B597" s="40">
        <f t="shared" si="19"/>
        <v>45698</v>
      </c>
      <c r="C597" s="37" t="str">
        <f>IF(ISERROR(VLOOKUP(B597,'Aigen19-RZD'!$C$3:$C$12,1,0)),"Нет","Да")</f>
        <v>Нет</v>
      </c>
      <c r="D597" s="38">
        <f t="shared" si="18"/>
        <v>365</v>
      </c>
      <c r="E597" s="39">
        <f>ROUND(('Все выпуски'!$N$3*'Все выпуски'!$N$6/100)*((B597-$B$556)/365)+$F$556,2)</f>
        <v>10.11</v>
      </c>
      <c r="F597" s="36"/>
      <c r="G597" s="38">
        <f>COUNTIF(D598:$D$863,365)</f>
        <v>266</v>
      </c>
      <c r="H597" s="38">
        <f>COUNTIF(D598:$D$863,366)</f>
        <v>0</v>
      </c>
      <c r="I597" s="2"/>
    </row>
    <row r="598" spans="1:9" x14ac:dyDescent="0.25">
      <c r="A598" s="36">
        <f>COUNTIF($C$2:C598,"Да")</f>
        <v>6</v>
      </c>
      <c r="B598" s="40">
        <f t="shared" si="19"/>
        <v>45699</v>
      </c>
      <c r="C598" s="37" t="str">
        <f>IF(ISERROR(VLOOKUP(B598,'Aigen19-RZD'!$C$3:$C$12,1,0)),"Нет","Да")</f>
        <v>Нет</v>
      </c>
      <c r="D598" s="38">
        <f t="shared" si="18"/>
        <v>365</v>
      </c>
      <c r="E598" s="39">
        <f>ROUND(('Все выпуски'!$N$3*'Все выпуски'!$N$6/100)*((B598-$B$556)/365)+$F$556,2)</f>
        <v>10.23</v>
      </c>
      <c r="F598" s="36"/>
      <c r="G598" s="38">
        <f>COUNTIF(D599:$D$863,365)</f>
        <v>265</v>
      </c>
      <c r="H598" s="38">
        <f>COUNTIF(D599:$D$863,366)</f>
        <v>0</v>
      </c>
      <c r="I598" s="2"/>
    </row>
    <row r="599" spans="1:9" x14ac:dyDescent="0.25">
      <c r="A599" s="36">
        <f>COUNTIF($C$2:C599,"Да")</f>
        <v>6</v>
      </c>
      <c r="B599" s="40">
        <f t="shared" si="19"/>
        <v>45700</v>
      </c>
      <c r="C599" s="37" t="str">
        <f>IF(ISERROR(VLOOKUP(B599,'Aigen19-RZD'!$C$3:$C$12,1,0)),"Нет","Да")</f>
        <v>Нет</v>
      </c>
      <c r="D599" s="38">
        <f t="shared" si="18"/>
        <v>365</v>
      </c>
      <c r="E599" s="39">
        <f>ROUND(('Все выпуски'!$N$3*'Все выпуски'!$N$6/100)*((B599-$B$556)/365)+$F$556,2)</f>
        <v>10.34</v>
      </c>
      <c r="F599" s="36"/>
      <c r="G599" s="38">
        <f>COUNTIF(D600:$D$863,365)</f>
        <v>264</v>
      </c>
      <c r="H599" s="38">
        <f>COUNTIF(D600:$D$863,366)</f>
        <v>0</v>
      </c>
      <c r="I599" s="2"/>
    </row>
    <row r="600" spans="1:9" x14ac:dyDescent="0.25">
      <c r="A600" s="36">
        <f>COUNTIF($C$2:C600,"Да")</f>
        <v>7</v>
      </c>
      <c r="B600" s="40">
        <f t="shared" si="19"/>
        <v>45701</v>
      </c>
      <c r="C600" s="37" t="str">
        <f>IF(ISERROR(VLOOKUP(B600,'Aigen19-RZD'!$C$3:$C$12,1,0)),"Нет","Да")</f>
        <v>Да</v>
      </c>
      <c r="D600" s="38">
        <f t="shared" si="18"/>
        <v>365</v>
      </c>
      <c r="E600" s="39">
        <f>ROUND(('Все выпуски'!$N$3*'Все выпуски'!$N$6/100)*((B600-$B$556)/365)+$F$556,2)</f>
        <v>10.46</v>
      </c>
      <c r="F600" s="36"/>
      <c r="G600" s="38">
        <f>COUNTIF(D601:$D$863,365)</f>
        <v>263</v>
      </c>
      <c r="H600" s="38">
        <f>COUNTIF(D601:$D$863,366)</f>
        <v>0</v>
      </c>
      <c r="I600" s="2"/>
    </row>
    <row r="601" spans="1:9" x14ac:dyDescent="0.25">
      <c r="A601" s="36">
        <f>COUNTIF($C$2:C601,"Да")</f>
        <v>7</v>
      </c>
      <c r="B601" s="40">
        <f t="shared" si="19"/>
        <v>45702</v>
      </c>
      <c r="C601" s="37" t="str">
        <f>IF(ISERROR(VLOOKUP(B601,'Aigen19-RZD'!$C$3:$C$12,1,0)),"Нет","Да")</f>
        <v>Нет</v>
      </c>
      <c r="D601" s="38">
        <f t="shared" si="18"/>
        <v>365</v>
      </c>
      <c r="E601" s="39">
        <f>ROUND(('Все выпуски'!$N$3*'Все выпуски'!$N$6/100)/365*(B601-IF(C601="Нет",VLOOKUP(A601,'Aigen19-RZD'!$A$2:$C$12,3,0),VLOOKUP((A601-1),'Aigen19-RZD'!$A$2:$C$12,3,0))),2)</f>
        <v>0.12</v>
      </c>
      <c r="F601" s="36"/>
      <c r="G601" s="38">
        <f>COUNTIF(D602:$D$863,365)</f>
        <v>262</v>
      </c>
      <c r="H601" s="38">
        <f>COUNTIF(D602:$D$863,366)</f>
        <v>0</v>
      </c>
      <c r="I601" s="2"/>
    </row>
    <row r="602" spans="1:9" x14ac:dyDescent="0.25">
      <c r="A602" s="36">
        <f>COUNTIF($C$2:C602,"Да")</f>
        <v>7</v>
      </c>
      <c r="B602" s="40">
        <f t="shared" si="19"/>
        <v>45703</v>
      </c>
      <c r="C602" s="37" t="str">
        <f>IF(ISERROR(VLOOKUP(B602,'Aigen19-RZD'!$C$3:$C$12,1,0)),"Нет","Да")</f>
        <v>Нет</v>
      </c>
      <c r="D602" s="38">
        <f t="shared" si="18"/>
        <v>365</v>
      </c>
      <c r="E602" s="39">
        <f>ROUND(('Все выпуски'!$N$3*'Все выпуски'!$N$6/100)/365*(B602-IF(C602="Нет",VLOOKUP(A602,'Aigen19-RZD'!$A$2:$C$12,3,0),VLOOKUP((A602-1),'Aigen19-RZD'!$A$2:$C$12,3,0))),2)</f>
        <v>0.23</v>
      </c>
      <c r="F602" s="36"/>
      <c r="G602" s="38">
        <f>COUNTIF(D603:$D$863,365)</f>
        <v>261</v>
      </c>
      <c r="H602" s="38">
        <f>COUNTIF(D603:$D$863,366)</f>
        <v>0</v>
      </c>
      <c r="I602" s="2"/>
    </row>
    <row r="603" spans="1:9" x14ac:dyDescent="0.25">
      <c r="A603" s="36">
        <f>COUNTIF($C$2:C603,"Да")</f>
        <v>7</v>
      </c>
      <c r="B603" s="40">
        <f t="shared" si="19"/>
        <v>45704</v>
      </c>
      <c r="C603" s="37" t="str">
        <f>IF(ISERROR(VLOOKUP(B603,'Aigen19-RZD'!$C$3:$C$12,1,0)),"Нет","Да")</f>
        <v>Нет</v>
      </c>
      <c r="D603" s="38">
        <f t="shared" si="18"/>
        <v>365</v>
      </c>
      <c r="E603" s="39">
        <f>ROUND(('Все выпуски'!$N$3*'Все выпуски'!$N$6/100)/365*(B603-IF(C603="Нет",VLOOKUP(A603,'Aigen19-RZD'!$A$2:$C$12,3,0),VLOOKUP((A603-1),'Aigen19-RZD'!$A$2:$C$12,3,0))),2)</f>
        <v>0.35</v>
      </c>
      <c r="F603" s="36"/>
      <c r="G603" s="38">
        <f>COUNTIF(D604:$D$863,365)</f>
        <v>260</v>
      </c>
      <c r="H603" s="38">
        <f>COUNTIF(D604:$D$863,366)</f>
        <v>0</v>
      </c>
      <c r="I603" s="2"/>
    </row>
    <row r="604" spans="1:9" x14ac:dyDescent="0.25">
      <c r="A604" s="36">
        <f>COUNTIF($C$2:C604,"Да")</f>
        <v>7</v>
      </c>
      <c r="B604" s="40">
        <f t="shared" si="19"/>
        <v>45705</v>
      </c>
      <c r="C604" s="37" t="str">
        <f>IF(ISERROR(VLOOKUP(B604,'Aigen19-RZD'!$C$3:$C$12,1,0)),"Нет","Да")</f>
        <v>Нет</v>
      </c>
      <c r="D604" s="38">
        <f t="shared" si="18"/>
        <v>365</v>
      </c>
      <c r="E604" s="39">
        <f>ROUND(('Все выпуски'!$N$3*'Все выпуски'!$N$6/100)/365*(B604-IF(C604="Нет",VLOOKUP(A604,'Aigen19-RZD'!$A$2:$C$12,3,0),VLOOKUP((A604-1),'Aigen19-RZD'!$A$2:$C$12,3,0))),2)</f>
        <v>0.46</v>
      </c>
      <c r="F604" s="36"/>
      <c r="G604" s="38">
        <f>COUNTIF(D605:$D$863,365)</f>
        <v>259</v>
      </c>
      <c r="H604" s="38">
        <f>COUNTIF(D605:$D$863,366)</f>
        <v>0</v>
      </c>
      <c r="I604" s="2"/>
    </row>
    <row r="605" spans="1:9" x14ac:dyDescent="0.25">
      <c r="A605" s="36">
        <f>COUNTIF($C$2:C605,"Да")</f>
        <v>7</v>
      </c>
      <c r="B605" s="40">
        <f t="shared" si="19"/>
        <v>45706</v>
      </c>
      <c r="C605" s="37" t="str">
        <f>IF(ISERROR(VLOOKUP(B605,'Aigen19-RZD'!$C$3:$C$12,1,0)),"Нет","Да")</f>
        <v>Нет</v>
      </c>
      <c r="D605" s="38">
        <f t="shared" si="18"/>
        <v>365</v>
      </c>
      <c r="E605" s="39">
        <f>ROUND(('Все выпуски'!$N$3*'Все выпуски'!$N$6/100)/365*(B605-IF(C605="Нет",VLOOKUP(A605,'Aigen19-RZD'!$A$2:$C$12,3,0),VLOOKUP((A605-1),'Aigen19-RZD'!$A$2:$C$12,3,0))),2)</f>
        <v>0.57999999999999996</v>
      </c>
      <c r="F605" s="36"/>
      <c r="G605" s="38">
        <f>COUNTIF(D606:$D$863,365)</f>
        <v>258</v>
      </c>
      <c r="H605" s="38">
        <f>COUNTIF(D606:$D$863,366)</f>
        <v>0</v>
      </c>
      <c r="I605" s="2"/>
    </row>
    <row r="606" spans="1:9" x14ac:dyDescent="0.25">
      <c r="A606" s="36">
        <f>COUNTIF($C$2:C606,"Да")</f>
        <v>7</v>
      </c>
      <c r="B606" s="40">
        <f t="shared" si="19"/>
        <v>45707</v>
      </c>
      <c r="C606" s="37" t="str">
        <f>IF(ISERROR(VLOOKUP(B606,'Aigen19-RZD'!$C$3:$C$12,1,0)),"Нет","Да")</f>
        <v>Нет</v>
      </c>
      <c r="D606" s="38">
        <f t="shared" si="18"/>
        <v>365</v>
      </c>
      <c r="E606" s="39">
        <f>ROUND(('Все выпуски'!$N$3*'Все выпуски'!$N$6/100)/365*(B606-IF(C606="Нет",VLOOKUP(A606,'Aigen19-RZD'!$A$2:$C$12,3,0),VLOOKUP((A606-1),'Aigen19-RZD'!$A$2:$C$12,3,0))),2)</f>
        <v>0.69</v>
      </c>
      <c r="F606" s="36"/>
      <c r="G606" s="38">
        <f>COUNTIF(D607:$D$863,365)</f>
        <v>257</v>
      </c>
      <c r="H606" s="38">
        <f>COUNTIF(D607:$D$863,366)</f>
        <v>0</v>
      </c>
      <c r="I606" s="2"/>
    </row>
    <row r="607" spans="1:9" x14ac:dyDescent="0.25">
      <c r="A607" s="36">
        <f>COUNTIF($C$2:C607,"Да")</f>
        <v>7</v>
      </c>
      <c r="B607" s="40">
        <f t="shared" si="19"/>
        <v>45708</v>
      </c>
      <c r="C607" s="37" t="str">
        <f>IF(ISERROR(VLOOKUP(B607,'Aigen19-RZD'!$C$3:$C$12,1,0)),"Нет","Да")</f>
        <v>Нет</v>
      </c>
      <c r="D607" s="38">
        <f t="shared" si="18"/>
        <v>365</v>
      </c>
      <c r="E607" s="39">
        <f>ROUND(('Все выпуски'!$N$3*'Все выпуски'!$N$6/100)/365*(B607-IF(C607="Нет",VLOOKUP(A607,'Aigen19-RZD'!$A$2:$C$12,3,0),VLOOKUP((A607-1),'Aigen19-RZD'!$A$2:$C$12,3,0))),2)</f>
        <v>0.81</v>
      </c>
      <c r="F607" s="36"/>
      <c r="G607" s="38">
        <f>COUNTIF(D608:$D$863,365)</f>
        <v>256</v>
      </c>
      <c r="H607" s="38">
        <f>COUNTIF(D608:$D$863,366)</f>
        <v>0</v>
      </c>
      <c r="I607" s="2"/>
    </row>
    <row r="608" spans="1:9" x14ac:dyDescent="0.25">
      <c r="A608" s="36">
        <f>COUNTIF($C$2:C608,"Да")</f>
        <v>7</v>
      </c>
      <c r="B608" s="40">
        <f t="shared" si="19"/>
        <v>45709</v>
      </c>
      <c r="C608" s="37" t="str">
        <f>IF(ISERROR(VLOOKUP(B608,'Aigen19-RZD'!$C$3:$C$12,1,0)),"Нет","Да")</f>
        <v>Нет</v>
      </c>
      <c r="D608" s="38">
        <f t="shared" si="18"/>
        <v>365</v>
      </c>
      <c r="E608" s="39">
        <f>ROUND(('Все выпуски'!$N$3*'Все выпуски'!$N$6/100)/365*(B608-IF(C608="Нет",VLOOKUP(A608,'Aigen19-RZD'!$A$2:$C$12,3,0),VLOOKUP((A608-1),'Aigen19-RZD'!$A$2:$C$12,3,0))),2)</f>
        <v>0.92</v>
      </c>
      <c r="F608" s="36"/>
      <c r="G608" s="38">
        <f>COUNTIF(D609:$D$863,365)</f>
        <v>255</v>
      </c>
      <c r="H608" s="38">
        <f>COUNTIF(D609:$D$863,366)</f>
        <v>0</v>
      </c>
      <c r="I608" s="2"/>
    </row>
    <row r="609" spans="1:9" x14ac:dyDescent="0.25">
      <c r="A609" s="36">
        <f>COUNTIF($C$2:C609,"Да")</f>
        <v>7</v>
      </c>
      <c r="B609" s="40">
        <f t="shared" si="19"/>
        <v>45710</v>
      </c>
      <c r="C609" s="37" t="str">
        <f>IF(ISERROR(VLOOKUP(B609,'Aigen19-RZD'!$C$3:$C$12,1,0)),"Нет","Да")</f>
        <v>Нет</v>
      </c>
      <c r="D609" s="38">
        <f t="shared" si="18"/>
        <v>365</v>
      </c>
      <c r="E609" s="39">
        <f>ROUND(('Все выпуски'!$N$3*'Все выпуски'!$N$6/100)/365*(B609-IF(C609="Нет",VLOOKUP(A609,'Aigen19-RZD'!$A$2:$C$12,3,0),VLOOKUP((A609-1),'Aigen19-RZD'!$A$2:$C$12,3,0))),2)</f>
        <v>1.04</v>
      </c>
      <c r="F609" s="36"/>
      <c r="G609" s="38">
        <f>COUNTIF(D610:$D$863,365)</f>
        <v>254</v>
      </c>
      <c r="H609" s="38">
        <f>COUNTIF(D610:$D$863,366)</f>
        <v>0</v>
      </c>
      <c r="I609" s="2"/>
    </row>
    <row r="610" spans="1:9" x14ac:dyDescent="0.25">
      <c r="A610" s="36">
        <f>COUNTIF($C$2:C610,"Да")</f>
        <v>7</v>
      </c>
      <c r="B610" s="40">
        <f t="shared" si="19"/>
        <v>45711</v>
      </c>
      <c r="C610" s="37" t="str">
        <f>IF(ISERROR(VLOOKUP(B610,'Aigen19-RZD'!$C$3:$C$12,1,0)),"Нет","Да")</f>
        <v>Нет</v>
      </c>
      <c r="D610" s="38">
        <f t="shared" si="18"/>
        <v>365</v>
      </c>
      <c r="E610" s="39">
        <f>ROUND(('Все выпуски'!$N$3*'Все выпуски'!$N$6/100)/365*(B610-IF(C610="Нет",VLOOKUP(A610,'Aigen19-RZD'!$A$2:$C$12,3,0),VLOOKUP((A610-1),'Aigen19-RZD'!$A$2:$C$12,3,0))),2)</f>
        <v>1.1499999999999999</v>
      </c>
      <c r="F610" s="36"/>
      <c r="G610" s="38">
        <f>COUNTIF(D611:$D$863,365)</f>
        <v>253</v>
      </c>
      <c r="H610" s="38">
        <f>COUNTIF(D611:$D$863,366)</f>
        <v>0</v>
      </c>
      <c r="I610" s="2"/>
    </row>
    <row r="611" spans="1:9" x14ac:dyDescent="0.25">
      <c r="A611" s="36">
        <f>COUNTIF($C$2:C611,"Да")</f>
        <v>7</v>
      </c>
      <c r="B611" s="40">
        <f t="shared" si="19"/>
        <v>45712</v>
      </c>
      <c r="C611" s="37" t="str">
        <f>IF(ISERROR(VLOOKUP(B611,'Aigen19-RZD'!$C$3:$C$12,1,0)),"Нет","Да")</f>
        <v>Нет</v>
      </c>
      <c r="D611" s="38">
        <f t="shared" si="18"/>
        <v>365</v>
      </c>
      <c r="E611" s="39">
        <f>ROUND(('Все выпуски'!$N$3*'Все выпуски'!$N$6/100)/365*(B611-IF(C611="Нет",VLOOKUP(A611,'Aigen19-RZD'!$A$2:$C$12,3,0),VLOOKUP((A611-1),'Aigen19-RZD'!$A$2:$C$12,3,0))),2)</f>
        <v>1.27</v>
      </c>
      <c r="F611" s="36"/>
      <c r="G611" s="38">
        <f>COUNTIF(D612:$D$863,365)</f>
        <v>252</v>
      </c>
      <c r="H611" s="38">
        <f>COUNTIF(D612:$D$863,366)</f>
        <v>0</v>
      </c>
      <c r="I611" s="2"/>
    </row>
    <row r="612" spans="1:9" x14ac:dyDescent="0.25">
      <c r="A612" s="36">
        <f>COUNTIF($C$2:C612,"Да")</f>
        <v>7</v>
      </c>
      <c r="B612" s="40">
        <f t="shared" si="19"/>
        <v>45713</v>
      </c>
      <c r="C612" s="37" t="str">
        <f>IF(ISERROR(VLOOKUP(B612,'Aigen19-RZD'!$C$3:$C$12,1,0)),"Нет","Да")</f>
        <v>Нет</v>
      </c>
      <c r="D612" s="38">
        <f t="shared" si="18"/>
        <v>365</v>
      </c>
      <c r="E612" s="39">
        <f>ROUND(('Все выпуски'!$N$3*'Все выпуски'!$N$6/100)/365*(B612-IF(C612="Нет",VLOOKUP(A612,'Aigen19-RZD'!$A$2:$C$12,3,0),VLOOKUP((A612-1),'Aigen19-RZD'!$A$2:$C$12,3,0))),2)</f>
        <v>1.38</v>
      </c>
      <c r="F612" s="36"/>
      <c r="G612" s="38">
        <f>COUNTIF(D613:$D$863,365)</f>
        <v>251</v>
      </c>
      <c r="H612" s="38">
        <f>COUNTIF(D613:$D$863,366)</f>
        <v>0</v>
      </c>
      <c r="I612" s="2"/>
    </row>
    <row r="613" spans="1:9" x14ac:dyDescent="0.25">
      <c r="A613" s="36">
        <f>COUNTIF($C$2:C613,"Да")</f>
        <v>7</v>
      </c>
      <c r="B613" s="40">
        <f t="shared" si="19"/>
        <v>45714</v>
      </c>
      <c r="C613" s="37" t="str">
        <f>IF(ISERROR(VLOOKUP(B613,'Aigen19-RZD'!$C$3:$C$12,1,0)),"Нет","Да")</f>
        <v>Нет</v>
      </c>
      <c r="D613" s="38">
        <f t="shared" si="18"/>
        <v>365</v>
      </c>
      <c r="E613" s="39">
        <f>ROUND(('Все выпуски'!$N$3*'Все выпуски'!$N$6/100)/365*(B613-IF(C613="Нет",VLOOKUP(A613,'Aigen19-RZD'!$A$2:$C$12,3,0),VLOOKUP((A613-1),'Aigen19-RZD'!$A$2:$C$12,3,0))),2)</f>
        <v>1.5</v>
      </c>
      <c r="F613" s="36"/>
      <c r="G613" s="38">
        <f>COUNTIF(D614:$D$863,365)</f>
        <v>250</v>
      </c>
      <c r="H613" s="38">
        <f>COUNTIF(D614:$D$863,366)</f>
        <v>0</v>
      </c>
      <c r="I613" s="2"/>
    </row>
    <row r="614" spans="1:9" x14ac:dyDescent="0.25">
      <c r="A614" s="36">
        <f>COUNTIF($C$2:C614,"Да")</f>
        <v>7</v>
      </c>
      <c r="B614" s="40">
        <f t="shared" si="19"/>
        <v>45715</v>
      </c>
      <c r="C614" s="37" t="str">
        <f>IF(ISERROR(VLOOKUP(B614,'Aigen19-RZD'!$C$3:$C$12,1,0)),"Нет","Да")</f>
        <v>Нет</v>
      </c>
      <c r="D614" s="38">
        <f t="shared" si="18"/>
        <v>365</v>
      </c>
      <c r="E614" s="39">
        <f>ROUND(('Все выпуски'!$N$3*'Все выпуски'!$N$6/100)/365*(B614-IF(C614="Нет",VLOOKUP(A614,'Aigen19-RZD'!$A$2:$C$12,3,0),VLOOKUP((A614-1),'Aigen19-RZD'!$A$2:$C$12,3,0))),2)</f>
        <v>1.61</v>
      </c>
      <c r="F614" s="36"/>
      <c r="G614" s="38">
        <f>COUNTIF(D615:$D$863,365)</f>
        <v>249</v>
      </c>
      <c r="H614" s="38">
        <f>COUNTIF(D615:$D$863,366)</f>
        <v>0</v>
      </c>
      <c r="I614" s="2"/>
    </row>
    <row r="615" spans="1:9" x14ac:dyDescent="0.25">
      <c r="A615" s="36">
        <f>COUNTIF($C$2:C615,"Да")</f>
        <v>7</v>
      </c>
      <c r="B615" s="40">
        <f t="shared" si="19"/>
        <v>45716</v>
      </c>
      <c r="C615" s="37" t="str">
        <f>IF(ISERROR(VLOOKUP(B615,'Aigen19-RZD'!$C$3:$C$12,1,0)),"Нет","Да")</f>
        <v>Нет</v>
      </c>
      <c r="D615" s="38">
        <f t="shared" si="18"/>
        <v>365</v>
      </c>
      <c r="E615" s="39">
        <f>ROUND(('Все выпуски'!$N$3*'Все выпуски'!$N$6/100)/365*(B615-IF(C615="Нет",VLOOKUP(A615,'Aigen19-RZD'!$A$2:$C$12,3,0),VLOOKUP((A615-1),'Aigen19-RZD'!$A$2:$C$12,3,0))),2)</f>
        <v>1.73</v>
      </c>
      <c r="F615" s="36"/>
      <c r="G615" s="38">
        <f>COUNTIF(D616:$D$863,365)</f>
        <v>248</v>
      </c>
      <c r="H615" s="38">
        <f>COUNTIF(D616:$D$863,366)</f>
        <v>0</v>
      </c>
      <c r="I615" s="2"/>
    </row>
    <row r="616" spans="1:9" x14ac:dyDescent="0.25">
      <c r="A616" s="36">
        <f>COUNTIF($C$2:C616,"Да")</f>
        <v>7</v>
      </c>
      <c r="B616" s="40">
        <f t="shared" si="19"/>
        <v>45717</v>
      </c>
      <c r="C616" s="37" t="str">
        <f>IF(ISERROR(VLOOKUP(B616,'Aigen19-RZD'!$C$3:$C$12,1,0)),"Нет","Да")</f>
        <v>Нет</v>
      </c>
      <c r="D616" s="38">
        <f t="shared" si="18"/>
        <v>365</v>
      </c>
      <c r="E616" s="39">
        <f>ROUND(('Все выпуски'!$N$3*'Все выпуски'!$N$6/100)/365*(B616-IF(C616="Нет",VLOOKUP(A616,'Aigen19-RZD'!$A$2:$C$12,3,0),VLOOKUP((A616-1),'Aigen19-RZD'!$A$2:$C$12,3,0))),2)</f>
        <v>1.84</v>
      </c>
      <c r="F616" s="36"/>
      <c r="G616" s="38">
        <f>COUNTIF(D617:$D$863,365)</f>
        <v>247</v>
      </c>
      <c r="H616" s="38">
        <f>COUNTIF(D617:$D$863,366)</f>
        <v>0</v>
      </c>
      <c r="I616" s="2"/>
    </row>
    <row r="617" spans="1:9" x14ac:dyDescent="0.25">
      <c r="A617" s="36">
        <f>COUNTIF($C$2:C617,"Да")</f>
        <v>7</v>
      </c>
      <c r="B617" s="40">
        <f t="shared" si="19"/>
        <v>45718</v>
      </c>
      <c r="C617" s="37" t="str">
        <f>IF(ISERROR(VLOOKUP(B617,'Aigen19-RZD'!$C$3:$C$12,1,0)),"Нет","Да")</f>
        <v>Нет</v>
      </c>
      <c r="D617" s="38">
        <f t="shared" si="18"/>
        <v>365</v>
      </c>
      <c r="E617" s="39">
        <f>ROUND(('Все выпуски'!$N$3*'Все выпуски'!$N$6/100)/365*(B617-IF(C617="Нет",VLOOKUP(A617,'Aigen19-RZD'!$A$2:$C$12,3,0),VLOOKUP((A617-1),'Aigen19-RZD'!$A$2:$C$12,3,0))),2)</f>
        <v>1.96</v>
      </c>
      <c r="F617" s="36"/>
      <c r="G617" s="38">
        <f>COUNTIF(D618:$D$863,365)</f>
        <v>246</v>
      </c>
      <c r="H617" s="38">
        <f>COUNTIF(D618:$D$863,366)</f>
        <v>0</v>
      </c>
      <c r="I617" s="2"/>
    </row>
    <row r="618" spans="1:9" x14ac:dyDescent="0.25">
      <c r="A618" s="36">
        <f>COUNTIF($C$2:C618,"Да")</f>
        <v>7</v>
      </c>
      <c r="B618" s="40">
        <f t="shared" si="19"/>
        <v>45719</v>
      </c>
      <c r="C618" s="37" t="str">
        <f>IF(ISERROR(VLOOKUP(B618,'Aigen19-RZD'!$C$3:$C$12,1,0)),"Нет","Да")</f>
        <v>Нет</v>
      </c>
      <c r="D618" s="38">
        <f t="shared" si="18"/>
        <v>365</v>
      </c>
      <c r="E618" s="39">
        <f>ROUND(('Все выпуски'!$N$3*'Все выпуски'!$N$6/100)/365*(B618-IF(C618="Нет",VLOOKUP(A618,'Aigen19-RZD'!$A$2:$C$12,3,0),VLOOKUP((A618-1),'Aigen19-RZD'!$A$2:$C$12,3,0))),2)</f>
        <v>2.0699999999999998</v>
      </c>
      <c r="F618" s="36"/>
      <c r="G618" s="38">
        <f>COUNTIF(D619:$D$863,365)</f>
        <v>245</v>
      </c>
      <c r="H618" s="38">
        <f>COUNTIF(D619:$D$863,366)</f>
        <v>0</v>
      </c>
      <c r="I618" s="2"/>
    </row>
    <row r="619" spans="1:9" x14ac:dyDescent="0.25">
      <c r="A619" s="36">
        <f>COUNTIF($C$2:C619,"Да")</f>
        <v>7</v>
      </c>
      <c r="B619" s="40">
        <f t="shared" si="19"/>
        <v>45720</v>
      </c>
      <c r="C619" s="37" t="str">
        <f>IF(ISERROR(VLOOKUP(B619,'Aigen19-RZD'!$C$3:$C$12,1,0)),"Нет","Да")</f>
        <v>Нет</v>
      </c>
      <c r="D619" s="38">
        <f t="shared" si="18"/>
        <v>365</v>
      </c>
      <c r="E619" s="39">
        <f>ROUND(('Все выпуски'!$N$3*'Все выпуски'!$N$6/100)/365*(B619-IF(C619="Нет",VLOOKUP(A619,'Aigen19-RZD'!$A$2:$C$12,3,0),VLOOKUP((A619-1),'Aigen19-RZD'!$A$2:$C$12,3,0))),2)</f>
        <v>2.19</v>
      </c>
      <c r="F619" s="36"/>
      <c r="G619" s="38">
        <f>COUNTIF(D620:$D$863,365)</f>
        <v>244</v>
      </c>
      <c r="H619" s="38">
        <f>COUNTIF(D620:$D$863,366)</f>
        <v>0</v>
      </c>
      <c r="I619" s="2"/>
    </row>
    <row r="620" spans="1:9" x14ac:dyDescent="0.25">
      <c r="A620" s="36">
        <f>COUNTIF($C$2:C620,"Да")</f>
        <v>7</v>
      </c>
      <c r="B620" s="40">
        <f t="shared" si="19"/>
        <v>45721</v>
      </c>
      <c r="C620" s="37" t="str">
        <f>IF(ISERROR(VLOOKUP(B620,'Aigen19-RZD'!$C$3:$C$12,1,0)),"Нет","Да")</f>
        <v>Нет</v>
      </c>
      <c r="D620" s="38">
        <f t="shared" si="18"/>
        <v>365</v>
      </c>
      <c r="E620" s="39">
        <f>ROUND(('Все выпуски'!$N$3*'Все выпуски'!$N$6/100)/365*(B620-IF(C620="Нет",VLOOKUP(A620,'Aigen19-RZD'!$A$2:$C$12,3,0),VLOOKUP((A620-1),'Aigen19-RZD'!$A$2:$C$12,3,0))),2)</f>
        <v>2.2999999999999998</v>
      </c>
      <c r="F620" s="36"/>
      <c r="G620" s="38">
        <f>COUNTIF(D621:$D$863,365)</f>
        <v>243</v>
      </c>
      <c r="H620" s="38">
        <f>COUNTIF(D621:$D$863,366)</f>
        <v>0</v>
      </c>
      <c r="I620" s="2"/>
    </row>
    <row r="621" spans="1:9" x14ac:dyDescent="0.25">
      <c r="A621" s="36">
        <f>COUNTIF($C$2:C621,"Да")</f>
        <v>7</v>
      </c>
      <c r="B621" s="40">
        <f t="shared" si="19"/>
        <v>45722</v>
      </c>
      <c r="C621" s="37" t="str">
        <f>IF(ISERROR(VLOOKUP(B621,'Aigen19-RZD'!$C$3:$C$12,1,0)),"Нет","Да")</f>
        <v>Нет</v>
      </c>
      <c r="D621" s="38">
        <f t="shared" si="18"/>
        <v>365</v>
      </c>
      <c r="E621" s="39">
        <f>ROUND(('Все выпуски'!$N$3*'Все выпуски'!$N$6/100)/365*(B621-IF(C621="Нет",VLOOKUP(A621,'Aigen19-RZD'!$A$2:$C$12,3,0),VLOOKUP((A621-1),'Aigen19-RZD'!$A$2:$C$12,3,0))),2)</f>
        <v>2.42</v>
      </c>
      <c r="F621" s="36"/>
      <c r="G621" s="38">
        <f>COUNTIF(D622:$D$863,365)</f>
        <v>242</v>
      </c>
      <c r="H621" s="38">
        <f>COUNTIF(D622:$D$863,366)</f>
        <v>0</v>
      </c>
      <c r="I621" s="2"/>
    </row>
    <row r="622" spans="1:9" x14ac:dyDescent="0.25">
      <c r="A622" s="36">
        <f>COUNTIF($C$2:C622,"Да")</f>
        <v>7</v>
      </c>
      <c r="B622" s="40">
        <f t="shared" si="19"/>
        <v>45723</v>
      </c>
      <c r="C622" s="37" t="str">
        <f>IF(ISERROR(VLOOKUP(B622,'Aigen19-RZD'!$C$3:$C$12,1,0)),"Нет","Да")</f>
        <v>Нет</v>
      </c>
      <c r="D622" s="38">
        <f t="shared" si="18"/>
        <v>365</v>
      </c>
      <c r="E622" s="39">
        <f>ROUND(('Все выпуски'!$N$3*'Все выпуски'!$N$6/100)/365*(B622-IF(C622="Нет",VLOOKUP(A622,'Aigen19-RZD'!$A$2:$C$12,3,0),VLOOKUP((A622-1),'Aigen19-RZD'!$A$2:$C$12,3,0))),2)</f>
        <v>2.5299999999999998</v>
      </c>
      <c r="F622" s="36"/>
      <c r="G622" s="38">
        <f>COUNTIF(D623:$D$863,365)</f>
        <v>241</v>
      </c>
      <c r="H622" s="38">
        <f>COUNTIF(D623:$D$863,366)</f>
        <v>0</v>
      </c>
      <c r="I622" s="2"/>
    </row>
    <row r="623" spans="1:9" x14ac:dyDescent="0.25">
      <c r="A623" s="36">
        <f>COUNTIF($C$2:C623,"Да")</f>
        <v>7</v>
      </c>
      <c r="B623" s="40">
        <f t="shared" si="19"/>
        <v>45724</v>
      </c>
      <c r="C623" s="37" t="str">
        <f>IF(ISERROR(VLOOKUP(B623,'Aigen19-RZD'!$C$3:$C$12,1,0)),"Нет","Да")</f>
        <v>Нет</v>
      </c>
      <c r="D623" s="38">
        <f t="shared" si="18"/>
        <v>365</v>
      </c>
      <c r="E623" s="39">
        <f>ROUND(('Все выпуски'!$N$3*'Все выпуски'!$N$6/100)/365*(B623-IF(C623="Нет",VLOOKUP(A623,'Aigen19-RZD'!$A$2:$C$12,3,0),VLOOKUP((A623-1),'Aigen19-RZD'!$A$2:$C$12,3,0))),2)</f>
        <v>2.65</v>
      </c>
      <c r="F623" s="36"/>
      <c r="G623" s="38">
        <f>COUNTIF(D624:$D$863,365)</f>
        <v>240</v>
      </c>
      <c r="H623" s="38">
        <f>COUNTIF(D624:$D$863,366)</f>
        <v>0</v>
      </c>
      <c r="I623" s="2"/>
    </row>
    <row r="624" spans="1:9" x14ac:dyDescent="0.25">
      <c r="A624" s="36">
        <f>COUNTIF($C$2:C624,"Да")</f>
        <v>7</v>
      </c>
      <c r="B624" s="40">
        <f t="shared" si="19"/>
        <v>45725</v>
      </c>
      <c r="C624" s="37" t="str">
        <f>IF(ISERROR(VLOOKUP(B624,'Aigen19-RZD'!$C$3:$C$12,1,0)),"Нет","Да")</f>
        <v>Нет</v>
      </c>
      <c r="D624" s="38">
        <f t="shared" si="18"/>
        <v>365</v>
      </c>
      <c r="E624" s="39">
        <f>ROUND(('Все выпуски'!$N$3*'Все выпуски'!$N$6/100)/365*(B624-IF(C624="Нет",VLOOKUP(A624,'Aigen19-RZD'!$A$2:$C$12,3,0),VLOOKUP((A624-1),'Aigen19-RZD'!$A$2:$C$12,3,0))),2)</f>
        <v>2.76</v>
      </c>
      <c r="F624" s="36"/>
      <c r="G624" s="38">
        <f>COUNTIF(D625:$D$863,365)</f>
        <v>239</v>
      </c>
      <c r="H624" s="38">
        <f>COUNTIF(D625:$D$863,366)</f>
        <v>0</v>
      </c>
      <c r="I624" s="2"/>
    </row>
    <row r="625" spans="1:9" x14ac:dyDescent="0.25">
      <c r="A625" s="36">
        <f>COUNTIF($C$2:C625,"Да")</f>
        <v>7</v>
      </c>
      <c r="B625" s="40">
        <f t="shared" si="19"/>
        <v>45726</v>
      </c>
      <c r="C625" s="37" t="str">
        <f>IF(ISERROR(VLOOKUP(B625,'Aigen19-RZD'!$C$3:$C$12,1,0)),"Нет","Да")</f>
        <v>Нет</v>
      </c>
      <c r="D625" s="38">
        <f t="shared" si="18"/>
        <v>365</v>
      </c>
      <c r="E625" s="39">
        <f>ROUND(('Все выпуски'!$N$3*'Все выпуски'!$N$6/100)/365*(B625-IF(C625="Нет",VLOOKUP(A625,'Aigen19-RZD'!$A$2:$C$12,3,0),VLOOKUP((A625-1),'Aigen19-RZD'!$A$2:$C$12,3,0))),2)</f>
        <v>2.88</v>
      </c>
      <c r="F625" s="36"/>
      <c r="G625" s="38">
        <f>COUNTIF(D626:$D$863,365)</f>
        <v>238</v>
      </c>
      <c r="H625" s="38">
        <f>COUNTIF(D626:$D$863,366)</f>
        <v>0</v>
      </c>
      <c r="I625" s="2"/>
    </row>
    <row r="626" spans="1:9" x14ac:dyDescent="0.25">
      <c r="A626" s="36">
        <f>COUNTIF($C$2:C626,"Да")</f>
        <v>7</v>
      </c>
      <c r="B626" s="40">
        <f t="shared" si="19"/>
        <v>45727</v>
      </c>
      <c r="C626" s="37" t="str">
        <f>IF(ISERROR(VLOOKUP(B626,'Aigen19-RZD'!$C$3:$C$12,1,0)),"Нет","Да")</f>
        <v>Нет</v>
      </c>
      <c r="D626" s="38">
        <f t="shared" si="18"/>
        <v>365</v>
      </c>
      <c r="E626" s="39">
        <f>ROUND(('Все выпуски'!$N$3*'Все выпуски'!$N$6/100)/365*(B626-IF(C626="Нет",VLOOKUP(A626,'Aigen19-RZD'!$A$2:$C$12,3,0),VLOOKUP((A626-1),'Aigen19-RZD'!$A$2:$C$12,3,0))),2)</f>
        <v>2.99</v>
      </c>
      <c r="F626" s="36"/>
      <c r="G626" s="38">
        <f>COUNTIF(D627:$D$863,365)</f>
        <v>237</v>
      </c>
      <c r="H626" s="38">
        <f>COUNTIF(D627:$D$863,366)</f>
        <v>0</v>
      </c>
      <c r="I626" s="2"/>
    </row>
    <row r="627" spans="1:9" x14ac:dyDescent="0.25">
      <c r="A627" s="36">
        <f>COUNTIF($C$2:C627,"Да")</f>
        <v>7</v>
      </c>
      <c r="B627" s="40">
        <f t="shared" si="19"/>
        <v>45728</v>
      </c>
      <c r="C627" s="37" t="str">
        <f>IF(ISERROR(VLOOKUP(B627,'Aigen19-RZD'!$C$3:$C$12,1,0)),"Нет","Да")</f>
        <v>Нет</v>
      </c>
      <c r="D627" s="38">
        <f t="shared" si="18"/>
        <v>365</v>
      </c>
      <c r="E627" s="39">
        <f>ROUND(('Все выпуски'!$N$3*'Все выпуски'!$N$6/100)/365*(B627-IF(C627="Нет",VLOOKUP(A627,'Aigen19-RZD'!$A$2:$C$12,3,0),VLOOKUP((A627-1),'Aigen19-RZD'!$A$2:$C$12,3,0))),2)</f>
        <v>3.11</v>
      </c>
      <c r="F627" s="36"/>
      <c r="G627" s="38">
        <f>COUNTIF(D628:$D$863,365)</f>
        <v>236</v>
      </c>
      <c r="H627" s="38">
        <f>COUNTIF(D628:$D$863,366)</f>
        <v>0</v>
      </c>
      <c r="I627" s="2"/>
    </row>
    <row r="628" spans="1:9" x14ac:dyDescent="0.25">
      <c r="A628" s="36">
        <f>COUNTIF($C$2:C628,"Да")</f>
        <v>7</v>
      </c>
      <c r="B628" s="40">
        <f t="shared" si="19"/>
        <v>45729</v>
      </c>
      <c r="C628" s="37" t="str">
        <f>IF(ISERROR(VLOOKUP(B628,'Aigen19-RZD'!$C$3:$C$12,1,0)),"Нет","Да")</f>
        <v>Нет</v>
      </c>
      <c r="D628" s="38">
        <f t="shared" si="18"/>
        <v>365</v>
      </c>
      <c r="E628" s="39">
        <f>ROUND(('Все выпуски'!$N$3*'Все выпуски'!$N$6/100)/365*(B628-IF(C628="Нет",VLOOKUP(A628,'Aigen19-RZD'!$A$2:$C$12,3,0),VLOOKUP((A628-1),'Aigen19-RZD'!$A$2:$C$12,3,0))),2)</f>
        <v>3.22</v>
      </c>
      <c r="F628" s="36"/>
      <c r="G628" s="38">
        <f>COUNTIF(D629:$D$863,365)</f>
        <v>235</v>
      </c>
      <c r="H628" s="38">
        <f>COUNTIF(D629:$D$863,366)</f>
        <v>0</v>
      </c>
      <c r="I628" s="2"/>
    </row>
    <row r="629" spans="1:9" x14ac:dyDescent="0.25">
      <c r="A629" s="36">
        <f>COUNTIF($C$2:C629,"Да")</f>
        <v>7</v>
      </c>
      <c r="B629" s="40">
        <f t="shared" si="19"/>
        <v>45730</v>
      </c>
      <c r="C629" s="37" t="str">
        <f>IF(ISERROR(VLOOKUP(B629,'Aigen19-RZD'!$C$3:$C$12,1,0)),"Нет","Да")</f>
        <v>Нет</v>
      </c>
      <c r="D629" s="38">
        <f t="shared" si="18"/>
        <v>365</v>
      </c>
      <c r="E629" s="39">
        <f>ROUND(('Все выпуски'!$N$3*'Все выпуски'!$N$6/100)/365*(B629-IF(C629="Нет",VLOOKUP(A629,'Aigen19-RZD'!$A$2:$C$12,3,0),VLOOKUP((A629-1),'Aigen19-RZD'!$A$2:$C$12,3,0))),2)</f>
        <v>3.34</v>
      </c>
      <c r="F629" s="36"/>
      <c r="G629" s="38">
        <f>COUNTIF(D630:$D$863,365)</f>
        <v>234</v>
      </c>
      <c r="H629" s="38">
        <f>COUNTIF(D630:$D$863,366)</f>
        <v>0</v>
      </c>
      <c r="I629" s="2"/>
    </row>
    <row r="630" spans="1:9" x14ac:dyDescent="0.25">
      <c r="A630" s="36">
        <f>COUNTIF($C$2:C630,"Да")</f>
        <v>7</v>
      </c>
      <c r="B630" s="40">
        <f t="shared" si="19"/>
        <v>45731</v>
      </c>
      <c r="C630" s="37" t="str">
        <f>IF(ISERROR(VLOOKUP(B630,'Aigen19-RZD'!$C$3:$C$12,1,0)),"Нет","Да")</f>
        <v>Нет</v>
      </c>
      <c r="D630" s="38">
        <f t="shared" si="18"/>
        <v>365</v>
      </c>
      <c r="E630" s="39">
        <f>ROUND(('Все выпуски'!$N$3*'Все выпуски'!$N$6/100)/365*(B630-IF(C630="Нет",VLOOKUP(A630,'Aigen19-RZD'!$A$2:$C$12,3,0),VLOOKUP((A630-1),'Aigen19-RZD'!$A$2:$C$12,3,0))),2)</f>
        <v>3.45</v>
      </c>
      <c r="F630" s="36"/>
      <c r="G630" s="38">
        <f>COUNTIF(D631:$D$863,365)</f>
        <v>233</v>
      </c>
      <c r="H630" s="38">
        <f>COUNTIF(D631:$D$863,366)</f>
        <v>0</v>
      </c>
      <c r="I630" s="2"/>
    </row>
    <row r="631" spans="1:9" x14ac:dyDescent="0.25">
      <c r="A631" s="36">
        <f>COUNTIF($C$2:C631,"Да")</f>
        <v>7</v>
      </c>
      <c r="B631" s="40">
        <f t="shared" si="19"/>
        <v>45732</v>
      </c>
      <c r="C631" s="37" t="str">
        <f>IF(ISERROR(VLOOKUP(B631,'Aigen19-RZD'!$C$3:$C$12,1,0)),"Нет","Да")</f>
        <v>Нет</v>
      </c>
      <c r="D631" s="38">
        <f t="shared" si="18"/>
        <v>365</v>
      </c>
      <c r="E631" s="39">
        <f>ROUND(('Все выпуски'!$N$3*'Все выпуски'!$N$6/100)/365*(B631-IF(C631="Нет",VLOOKUP(A631,'Aigen19-RZD'!$A$2:$C$12,3,0),VLOOKUP((A631-1),'Aigen19-RZD'!$A$2:$C$12,3,0))),2)</f>
        <v>3.57</v>
      </c>
      <c r="F631" s="36"/>
      <c r="G631" s="38">
        <f>COUNTIF(D632:$D$863,365)</f>
        <v>232</v>
      </c>
      <c r="H631" s="38">
        <f>COUNTIF(D632:$D$863,366)</f>
        <v>0</v>
      </c>
      <c r="I631" s="2"/>
    </row>
    <row r="632" spans="1:9" x14ac:dyDescent="0.25">
      <c r="A632" s="36">
        <f>COUNTIF($C$2:C632,"Да")</f>
        <v>7</v>
      </c>
      <c r="B632" s="40">
        <f t="shared" si="19"/>
        <v>45733</v>
      </c>
      <c r="C632" s="37" t="str">
        <f>IF(ISERROR(VLOOKUP(B632,'Aigen19-RZD'!$C$3:$C$12,1,0)),"Нет","Да")</f>
        <v>Нет</v>
      </c>
      <c r="D632" s="38">
        <f t="shared" si="18"/>
        <v>365</v>
      </c>
      <c r="E632" s="39">
        <f>ROUND(('Все выпуски'!$N$3*'Все выпуски'!$N$6/100)/365*(B632-IF(C632="Нет",VLOOKUP(A632,'Aigen19-RZD'!$A$2:$C$12,3,0),VLOOKUP((A632-1),'Aigen19-RZD'!$A$2:$C$12,3,0))),2)</f>
        <v>3.68</v>
      </c>
      <c r="F632" s="36"/>
      <c r="G632" s="38">
        <f>COUNTIF(D633:$D$863,365)</f>
        <v>231</v>
      </c>
      <c r="H632" s="38">
        <f>COUNTIF(D633:$D$863,366)</f>
        <v>0</v>
      </c>
      <c r="I632" s="2"/>
    </row>
    <row r="633" spans="1:9" x14ac:dyDescent="0.25">
      <c r="A633" s="36">
        <f>COUNTIF($C$2:C633,"Да")</f>
        <v>7</v>
      </c>
      <c r="B633" s="40">
        <f t="shared" si="19"/>
        <v>45734</v>
      </c>
      <c r="C633" s="37" t="str">
        <f>IF(ISERROR(VLOOKUP(B633,'Aigen19-RZD'!$C$3:$C$12,1,0)),"Нет","Да")</f>
        <v>Нет</v>
      </c>
      <c r="D633" s="38">
        <f t="shared" si="18"/>
        <v>365</v>
      </c>
      <c r="E633" s="39">
        <f>ROUND(('Все выпуски'!$N$3*'Все выпуски'!$N$6/100)/365*(B633-IF(C633="Нет",VLOOKUP(A633,'Aigen19-RZD'!$A$2:$C$12,3,0),VLOOKUP((A633-1),'Aigen19-RZD'!$A$2:$C$12,3,0))),2)</f>
        <v>3.8</v>
      </c>
      <c r="F633" s="36"/>
      <c r="G633" s="38">
        <f>COUNTIF(D634:$D$863,365)</f>
        <v>230</v>
      </c>
      <c r="H633" s="38">
        <f>COUNTIF(D634:$D$863,366)</f>
        <v>0</v>
      </c>
      <c r="I633" s="2"/>
    </row>
    <row r="634" spans="1:9" x14ac:dyDescent="0.25">
      <c r="A634" s="36">
        <f>COUNTIF($C$2:C634,"Да")</f>
        <v>7</v>
      </c>
      <c r="B634" s="40">
        <f t="shared" si="19"/>
        <v>45735</v>
      </c>
      <c r="C634" s="37" t="str">
        <f>IF(ISERROR(VLOOKUP(B634,'Aigen19-RZD'!$C$3:$C$12,1,0)),"Нет","Да")</f>
        <v>Нет</v>
      </c>
      <c r="D634" s="38">
        <f t="shared" si="18"/>
        <v>365</v>
      </c>
      <c r="E634" s="39">
        <f>ROUND(('Все выпуски'!$N$3*'Все выпуски'!$N$6/100)/365*(B634-IF(C634="Нет",VLOOKUP(A634,'Aigen19-RZD'!$A$2:$C$12,3,0),VLOOKUP((A634-1),'Aigen19-RZD'!$A$2:$C$12,3,0))),2)</f>
        <v>3.91</v>
      </c>
      <c r="F634" s="36"/>
      <c r="G634" s="38">
        <f>COUNTIF(D635:$D$863,365)</f>
        <v>229</v>
      </c>
      <c r="H634" s="38">
        <f>COUNTIF(D635:$D$863,366)</f>
        <v>0</v>
      </c>
      <c r="I634" s="2"/>
    </row>
    <row r="635" spans="1:9" x14ac:dyDescent="0.25">
      <c r="A635" s="36">
        <f>COUNTIF($C$2:C635,"Да")</f>
        <v>7</v>
      </c>
      <c r="B635" s="40">
        <f t="shared" si="19"/>
        <v>45736</v>
      </c>
      <c r="C635" s="37" t="str">
        <f>IF(ISERROR(VLOOKUP(B635,'Aigen19-RZD'!$C$3:$C$12,1,0)),"Нет","Да")</f>
        <v>Нет</v>
      </c>
      <c r="D635" s="38">
        <f t="shared" si="18"/>
        <v>365</v>
      </c>
      <c r="E635" s="39">
        <f>ROUND(('Все выпуски'!$N$3*'Все выпуски'!$N$6/100)/365*(B635-IF(C635="Нет",VLOOKUP(A635,'Aigen19-RZD'!$A$2:$C$12,3,0),VLOOKUP((A635-1),'Aigen19-RZD'!$A$2:$C$12,3,0))),2)</f>
        <v>4.03</v>
      </c>
      <c r="F635" s="36"/>
      <c r="G635" s="38">
        <f>COUNTIF(D636:$D$863,365)</f>
        <v>228</v>
      </c>
      <c r="H635" s="38">
        <f>COUNTIF(D636:$D$863,366)</f>
        <v>0</v>
      </c>
      <c r="I635" s="2"/>
    </row>
    <row r="636" spans="1:9" x14ac:dyDescent="0.25">
      <c r="A636" s="36">
        <f>COUNTIF($C$2:C636,"Да")</f>
        <v>7</v>
      </c>
      <c r="B636" s="40">
        <f t="shared" si="19"/>
        <v>45737</v>
      </c>
      <c r="C636" s="37" t="str">
        <f>IF(ISERROR(VLOOKUP(B636,'Aigen19-RZD'!$C$3:$C$12,1,0)),"Нет","Да")</f>
        <v>Нет</v>
      </c>
      <c r="D636" s="38">
        <f t="shared" si="18"/>
        <v>365</v>
      </c>
      <c r="E636" s="39">
        <f>ROUND(('Все выпуски'!$N$3*'Все выпуски'!$N$6/100)/365*(B636-IF(C636="Нет",VLOOKUP(A636,'Aigen19-RZD'!$A$2:$C$12,3,0),VLOOKUP((A636-1),'Aigen19-RZD'!$A$2:$C$12,3,0))),2)</f>
        <v>4.1399999999999997</v>
      </c>
      <c r="F636" s="36"/>
      <c r="G636" s="38">
        <f>COUNTIF(D637:$D$863,365)</f>
        <v>227</v>
      </c>
      <c r="H636" s="38">
        <f>COUNTIF(D637:$D$863,366)</f>
        <v>0</v>
      </c>
      <c r="I636" s="2"/>
    </row>
    <row r="637" spans="1:9" x14ac:dyDescent="0.25">
      <c r="A637" s="36">
        <f>COUNTIF($C$2:C637,"Да")</f>
        <v>7</v>
      </c>
      <c r="B637" s="40">
        <f t="shared" si="19"/>
        <v>45738</v>
      </c>
      <c r="C637" s="37" t="str">
        <f>IF(ISERROR(VLOOKUP(B637,'Aigen19-RZD'!$C$3:$C$12,1,0)),"Нет","Да")</f>
        <v>Нет</v>
      </c>
      <c r="D637" s="38">
        <f t="shared" si="18"/>
        <v>365</v>
      </c>
      <c r="E637" s="39">
        <f>ROUND(('Все выпуски'!$N$3*'Все выпуски'!$N$6/100)/365*(B637-IF(C637="Нет",VLOOKUP(A637,'Aigen19-RZD'!$A$2:$C$12,3,0),VLOOKUP((A637-1),'Aigen19-RZD'!$A$2:$C$12,3,0))),2)</f>
        <v>4.26</v>
      </c>
      <c r="F637" s="36"/>
      <c r="G637" s="38">
        <f>COUNTIF(D638:$D$863,365)</f>
        <v>226</v>
      </c>
      <c r="H637" s="38">
        <f>COUNTIF(D638:$D$863,366)</f>
        <v>0</v>
      </c>
      <c r="I637" s="2"/>
    </row>
    <row r="638" spans="1:9" x14ac:dyDescent="0.25">
      <c r="A638" s="36">
        <f>COUNTIF($C$2:C638,"Да")</f>
        <v>7</v>
      </c>
      <c r="B638" s="40">
        <f t="shared" si="19"/>
        <v>45739</v>
      </c>
      <c r="C638" s="37" t="str">
        <f>IF(ISERROR(VLOOKUP(B638,'Aigen19-RZD'!$C$3:$C$12,1,0)),"Нет","Да")</f>
        <v>Нет</v>
      </c>
      <c r="D638" s="38">
        <f t="shared" si="18"/>
        <v>365</v>
      </c>
      <c r="E638" s="39">
        <f>ROUND(('Все выпуски'!$N$3*'Все выпуски'!$N$6/100)/365*(B638-IF(C638="Нет",VLOOKUP(A638,'Aigen19-RZD'!$A$2:$C$12,3,0),VLOOKUP((A638-1),'Aigen19-RZD'!$A$2:$C$12,3,0))),2)</f>
        <v>4.37</v>
      </c>
      <c r="F638" s="36"/>
      <c r="G638" s="38">
        <f>COUNTIF(D639:$D$863,365)</f>
        <v>225</v>
      </c>
      <c r="H638" s="38">
        <f>COUNTIF(D639:$D$863,366)</f>
        <v>0</v>
      </c>
      <c r="I638" s="2"/>
    </row>
    <row r="639" spans="1:9" x14ac:dyDescent="0.25">
      <c r="A639" s="36">
        <f>COUNTIF($C$2:C639,"Да")</f>
        <v>7</v>
      </c>
      <c r="B639" s="40">
        <f t="shared" si="19"/>
        <v>45740</v>
      </c>
      <c r="C639" s="37" t="str">
        <f>IF(ISERROR(VLOOKUP(B639,'Aigen19-RZD'!$C$3:$C$12,1,0)),"Нет","Да")</f>
        <v>Нет</v>
      </c>
      <c r="D639" s="38">
        <f t="shared" si="18"/>
        <v>365</v>
      </c>
      <c r="E639" s="39">
        <f>ROUND(('Все выпуски'!$N$3*'Все выпуски'!$N$6/100)/365*(B639-IF(C639="Нет",VLOOKUP(A639,'Aigen19-RZD'!$A$2:$C$12,3,0),VLOOKUP((A639-1),'Aigen19-RZD'!$A$2:$C$12,3,0))),2)</f>
        <v>4.49</v>
      </c>
      <c r="F639" s="36"/>
      <c r="G639" s="38">
        <f>COUNTIF(D640:$D$863,365)</f>
        <v>224</v>
      </c>
      <c r="H639" s="38">
        <f>COUNTIF(D640:$D$863,366)</f>
        <v>0</v>
      </c>
      <c r="I639" s="2"/>
    </row>
    <row r="640" spans="1:9" x14ac:dyDescent="0.25">
      <c r="A640" s="36">
        <f>COUNTIF($C$2:C640,"Да")</f>
        <v>7</v>
      </c>
      <c r="B640" s="40">
        <f t="shared" si="19"/>
        <v>45741</v>
      </c>
      <c r="C640" s="37" t="str">
        <f>IF(ISERROR(VLOOKUP(B640,'Aigen19-RZD'!$C$3:$C$12,1,0)),"Нет","Да")</f>
        <v>Нет</v>
      </c>
      <c r="D640" s="38">
        <f t="shared" si="18"/>
        <v>365</v>
      </c>
      <c r="E640" s="39">
        <f>ROUND(('Все выпуски'!$N$3*'Все выпуски'!$N$6/100)/365*(B640-IF(C640="Нет",VLOOKUP(A640,'Aigen19-RZD'!$A$2:$C$12,3,0),VLOOKUP((A640-1),'Aigen19-RZD'!$A$2:$C$12,3,0))),2)</f>
        <v>4.5999999999999996</v>
      </c>
      <c r="F640" s="36"/>
      <c r="G640" s="38">
        <f>COUNTIF(D641:$D$863,365)</f>
        <v>223</v>
      </c>
      <c r="H640" s="38">
        <f>COUNTIF(D641:$D$863,366)</f>
        <v>0</v>
      </c>
      <c r="I640" s="2"/>
    </row>
    <row r="641" spans="1:9" x14ac:dyDescent="0.25">
      <c r="A641" s="36">
        <f>COUNTIF($C$2:C641,"Да")</f>
        <v>7</v>
      </c>
      <c r="B641" s="40">
        <f t="shared" si="19"/>
        <v>45742</v>
      </c>
      <c r="C641" s="37" t="str">
        <f>IF(ISERROR(VLOOKUP(B641,'Aigen19-RZD'!$C$3:$C$12,1,0)),"Нет","Да")</f>
        <v>Нет</v>
      </c>
      <c r="D641" s="38">
        <f t="shared" si="18"/>
        <v>365</v>
      </c>
      <c r="E641" s="39">
        <f>ROUND(('Все выпуски'!$N$3*'Все выпуски'!$N$6/100)/365*(B641-IF(C641="Нет",VLOOKUP(A641,'Aigen19-RZD'!$A$2:$C$12,3,0),VLOOKUP((A641-1),'Aigen19-RZD'!$A$2:$C$12,3,0))),2)</f>
        <v>4.72</v>
      </c>
      <c r="F641" s="36"/>
      <c r="G641" s="38">
        <f>COUNTIF(D642:$D$863,365)</f>
        <v>222</v>
      </c>
      <c r="H641" s="38">
        <f>COUNTIF(D642:$D$863,366)</f>
        <v>0</v>
      </c>
      <c r="I641" s="2"/>
    </row>
    <row r="642" spans="1:9" x14ac:dyDescent="0.25">
      <c r="A642" s="36">
        <f>COUNTIF($C$2:C642,"Да")</f>
        <v>7</v>
      </c>
      <c r="B642" s="40">
        <f t="shared" si="19"/>
        <v>45743</v>
      </c>
      <c r="C642" s="37" t="str">
        <f>IF(ISERROR(VLOOKUP(B642,'Aigen19-RZD'!$C$3:$C$12,1,0)),"Нет","Да")</f>
        <v>Нет</v>
      </c>
      <c r="D642" s="38">
        <f t="shared" si="18"/>
        <v>365</v>
      </c>
      <c r="E642" s="39">
        <f>ROUND(('Все выпуски'!$N$3*'Все выпуски'!$N$6/100)/365*(B642-IF(C642="Нет",VLOOKUP(A642,'Aigen19-RZD'!$A$2:$C$12,3,0),VLOOKUP((A642-1),'Aigen19-RZD'!$A$2:$C$12,3,0))),2)</f>
        <v>4.83</v>
      </c>
      <c r="F642" s="36"/>
      <c r="G642" s="38">
        <f>COUNTIF(D643:$D$863,365)</f>
        <v>221</v>
      </c>
      <c r="H642" s="38">
        <f>COUNTIF(D643:$D$863,366)</f>
        <v>0</v>
      </c>
      <c r="I642" s="2"/>
    </row>
    <row r="643" spans="1:9" x14ac:dyDescent="0.25">
      <c r="A643" s="36">
        <f>COUNTIF($C$2:C643,"Да")</f>
        <v>7</v>
      </c>
      <c r="B643" s="40">
        <f t="shared" si="19"/>
        <v>45744</v>
      </c>
      <c r="C643" s="37" t="str">
        <f>IF(ISERROR(VLOOKUP(B643,'Aigen19-RZD'!$C$3:$C$12,1,0)),"Нет","Да")</f>
        <v>Нет</v>
      </c>
      <c r="D643" s="38">
        <f t="shared" ref="D643:D706" si="20">IF(MOD(YEAR(B643),4)=0,366,365)</f>
        <v>365</v>
      </c>
      <c r="E643" s="39">
        <f>ROUND(('Все выпуски'!$N$3*'Все выпуски'!$N$6/100)/365*(B643-IF(C643="Нет",VLOOKUP(A643,'Aigen19-RZD'!$A$2:$C$12,3,0),VLOOKUP((A643-1),'Aigen19-RZD'!$A$2:$C$12,3,0))),2)</f>
        <v>4.95</v>
      </c>
      <c r="F643" s="36"/>
      <c r="G643" s="38">
        <f>COUNTIF(D644:$D$863,365)</f>
        <v>220</v>
      </c>
      <c r="H643" s="38">
        <f>COUNTIF(D644:$D$863,366)</f>
        <v>0</v>
      </c>
      <c r="I643" s="2"/>
    </row>
    <row r="644" spans="1:9" x14ac:dyDescent="0.25">
      <c r="A644" s="36">
        <f>COUNTIF($C$2:C644,"Да")</f>
        <v>7</v>
      </c>
      <c r="B644" s="40">
        <f t="shared" ref="B644:B707" si="21">B643+1</f>
        <v>45745</v>
      </c>
      <c r="C644" s="37" t="str">
        <f>IF(ISERROR(VLOOKUP(B644,'Aigen19-RZD'!$C$3:$C$12,1,0)),"Нет","Да")</f>
        <v>Нет</v>
      </c>
      <c r="D644" s="38">
        <f t="shared" si="20"/>
        <v>365</v>
      </c>
      <c r="E644" s="39">
        <f>ROUND(('Все выпуски'!$N$3*'Все выпуски'!$N$6/100)/365*(B644-IF(C644="Нет",VLOOKUP(A644,'Aigen19-RZD'!$A$2:$C$12,3,0),VLOOKUP((A644-1),'Aigen19-RZD'!$A$2:$C$12,3,0))),2)</f>
        <v>5.0599999999999996</v>
      </c>
      <c r="F644" s="36"/>
      <c r="G644" s="38">
        <f>COUNTIF(D645:$D$863,365)</f>
        <v>219</v>
      </c>
      <c r="H644" s="38">
        <f>COUNTIF(D645:$D$863,366)</f>
        <v>0</v>
      </c>
      <c r="I644" s="2"/>
    </row>
    <row r="645" spans="1:9" x14ac:dyDescent="0.25">
      <c r="A645" s="36">
        <f>COUNTIF($C$2:C645,"Да")</f>
        <v>7</v>
      </c>
      <c r="B645" s="40">
        <f t="shared" si="21"/>
        <v>45746</v>
      </c>
      <c r="C645" s="37" t="str">
        <f>IF(ISERROR(VLOOKUP(B645,'Aigen19-RZD'!$C$3:$C$12,1,0)),"Нет","Да")</f>
        <v>Нет</v>
      </c>
      <c r="D645" s="38">
        <f t="shared" si="20"/>
        <v>365</v>
      </c>
      <c r="E645" s="39">
        <f>ROUND(('Все выпуски'!$N$3*'Все выпуски'!$N$6/100)/365*(B645-IF(C645="Нет",VLOOKUP(A645,'Aigen19-RZD'!$A$2:$C$12,3,0),VLOOKUP((A645-1),'Aigen19-RZD'!$A$2:$C$12,3,0))),2)</f>
        <v>5.18</v>
      </c>
      <c r="F645" s="36"/>
      <c r="G645" s="38">
        <f>COUNTIF(D646:$D$863,365)</f>
        <v>218</v>
      </c>
      <c r="H645" s="38">
        <f>COUNTIF(D646:$D$863,366)</f>
        <v>0</v>
      </c>
      <c r="I645" s="2"/>
    </row>
    <row r="646" spans="1:9" x14ac:dyDescent="0.25">
      <c r="A646" s="36">
        <f>COUNTIF($C$2:C646,"Да")</f>
        <v>7</v>
      </c>
      <c r="B646" s="40">
        <f t="shared" si="21"/>
        <v>45747</v>
      </c>
      <c r="C646" s="37" t="str">
        <f>IF(ISERROR(VLOOKUP(B646,'Aigen19-RZD'!$C$3:$C$12,1,0)),"Нет","Да")</f>
        <v>Нет</v>
      </c>
      <c r="D646" s="38">
        <f t="shared" si="20"/>
        <v>365</v>
      </c>
      <c r="E646" s="39">
        <f>ROUND(('Все выпуски'!$N$3*'Все выпуски'!$N$6/100)/365*(B646-IF(C646="Нет",VLOOKUP(A646,'Aigen19-RZD'!$A$2:$C$12,3,0),VLOOKUP((A646-1),'Aigen19-RZD'!$A$2:$C$12,3,0))),2)</f>
        <v>5.29</v>
      </c>
      <c r="F646" s="36"/>
      <c r="G646" s="38">
        <f>COUNTIF(D647:$D$863,365)</f>
        <v>217</v>
      </c>
      <c r="H646" s="38">
        <f>COUNTIF(D647:$D$863,366)</f>
        <v>0</v>
      </c>
      <c r="I646" s="2"/>
    </row>
    <row r="647" spans="1:9" x14ac:dyDescent="0.25">
      <c r="A647" s="36">
        <f>COUNTIF($C$2:C647,"Да")</f>
        <v>7</v>
      </c>
      <c r="B647" s="40">
        <f t="shared" si="21"/>
        <v>45748</v>
      </c>
      <c r="C647" s="37" t="str">
        <f>IF(ISERROR(VLOOKUP(B647,'Aigen19-RZD'!$C$3:$C$12,1,0)),"Нет","Да")</f>
        <v>Нет</v>
      </c>
      <c r="D647" s="38">
        <f t="shared" si="20"/>
        <v>365</v>
      </c>
      <c r="E647" s="39">
        <f>ROUND(('Все выпуски'!$N$3*'Все выпуски'!$N$6/100)/365*(B647-IF(C647="Нет",VLOOKUP(A647,'Aigen19-RZD'!$A$2:$C$12,3,0),VLOOKUP((A647-1),'Aigen19-RZD'!$A$2:$C$12,3,0))),2)</f>
        <v>5.41</v>
      </c>
      <c r="F647" s="36"/>
      <c r="G647" s="38">
        <f>COUNTIF(D648:$D$863,365)</f>
        <v>216</v>
      </c>
      <c r="H647" s="38">
        <f>COUNTIF(D648:$D$863,366)</f>
        <v>0</v>
      </c>
      <c r="I647" s="2"/>
    </row>
    <row r="648" spans="1:9" x14ac:dyDescent="0.25">
      <c r="A648" s="36">
        <f>COUNTIF($C$2:C648,"Да")</f>
        <v>7</v>
      </c>
      <c r="B648" s="40">
        <f t="shared" si="21"/>
        <v>45749</v>
      </c>
      <c r="C648" s="37" t="str">
        <f>IF(ISERROR(VLOOKUP(B648,'Aigen19-RZD'!$C$3:$C$12,1,0)),"Нет","Да")</f>
        <v>Нет</v>
      </c>
      <c r="D648" s="38">
        <f t="shared" si="20"/>
        <v>365</v>
      </c>
      <c r="E648" s="39">
        <f>ROUND(('Все выпуски'!$N$3*'Все выпуски'!$N$6/100)/365*(B648-IF(C648="Нет",VLOOKUP(A648,'Aigen19-RZD'!$A$2:$C$12,3,0),VLOOKUP((A648-1),'Aigen19-RZD'!$A$2:$C$12,3,0))),2)</f>
        <v>5.52</v>
      </c>
      <c r="F648" s="36"/>
      <c r="G648" s="38">
        <f>COUNTIF(D649:$D$863,365)</f>
        <v>215</v>
      </c>
      <c r="H648" s="38">
        <f>COUNTIF(D649:$D$863,366)</f>
        <v>0</v>
      </c>
      <c r="I648" s="2"/>
    </row>
    <row r="649" spans="1:9" x14ac:dyDescent="0.25">
      <c r="A649" s="36">
        <f>COUNTIF($C$2:C649,"Да")</f>
        <v>7</v>
      </c>
      <c r="B649" s="40">
        <f t="shared" si="21"/>
        <v>45750</v>
      </c>
      <c r="C649" s="37" t="str">
        <f>IF(ISERROR(VLOOKUP(B649,'Aigen19-RZD'!$C$3:$C$12,1,0)),"Нет","Да")</f>
        <v>Нет</v>
      </c>
      <c r="D649" s="38">
        <f t="shared" si="20"/>
        <v>365</v>
      </c>
      <c r="E649" s="39">
        <f>ROUND(('Все выпуски'!$N$3*'Все выпуски'!$N$6/100)/365*(B649-IF(C649="Нет",VLOOKUP(A649,'Aigen19-RZD'!$A$2:$C$12,3,0),VLOOKUP((A649-1),'Aigen19-RZD'!$A$2:$C$12,3,0))),2)</f>
        <v>5.64</v>
      </c>
      <c r="F649" s="36"/>
      <c r="G649" s="38">
        <f>COUNTIF(D650:$D$863,365)</f>
        <v>214</v>
      </c>
      <c r="H649" s="38">
        <f>COUNTIF(D650:$D$863,366)</f>
        <v>0</v>
      </c>
      <c r="I649" s="2"/>
    </row>
    <row r="650" spans="1:9" x14ac:dyDescent="0.25">
      <c r="A650" s="36">
        <f>COUNTIF($C$2:C650,"Да")</f>
        <v>7</v>
      </c>
      <c r="B650" s="40">
        <f t="shared" si="21"/>
        <v>45751</v>
      </c>
      <c r="C650" s="37" t="str">
        <f>IF(ISERROR(VLOOKUP(B650,'Aigen19-RZD'!$C$3:$C$12,1,0)),"Нет","Да")</f>
        <v>Нет</v>
      </c>
      <c r="D650" s="38">
        <f t="shared" si="20"/>
        <v>365</v>
      </c>
      <c r="E650" s="39">
        <f>ROUND(('Все выпуски'!$N$3*'Все выпуски'!$N$6/100)/365*(B650-IF(C650="Нет",VLOOKUP(A650,'Aigen19-RZD'!$A$2:$C$12,3,0),VLOOKUP((A650-1),'Aigen19-RZD'!$A$2:$C$12,3,0))),2)</f>
        <v>5.75</v>
      </c>
      <c r="F650" s="36"/>
      <c r="G650" s="38">
        <f>COUNTIF(D651:$D$863,365)</f>
        <v>213</v>
      </c>
      <c r="H650" s="38">
        <f>COUNTIF(D651:$D$863,366)</f>
        <v>0</v>
      </c>
      <c r="I650" s="2"/>
    </row>
    <row r="651" spans="1:9" x14ac:dyDescent="0.25">
      <c r="A651" s="36">
        <f>COUNTIF($C$2:C651,"Да")</f>
        <v>7</v>
      </c>
      <c r="B651" s="40">
        <f t="shared" si="21"/>
        <v>45752</v>
      </c>
      <c r="C651" s="37" t="str">
        <f>IF(ISERROR(VLOOKUP(B651,'Aigen19-RZD'!$C$3:$C$12,1,0)),"Нет","Да")</f>
        <v>Нет</v>
      </c>
      <c r="D651" s="38">
        <f t="shared" si="20"/>
        <v>365</v>
      </c>
      <c r="E651" s="39">
        <f>ROUND(('Все выпуски'!$N$3*'Все выпуски'!$N$6/100)/365*(B651-IF(C651="Нет",VLOOKUP(A651,'Aigen19-RZD'!$A$2:$C$12,3,0),VLOOKUP((A651-1),'Aigen19-RZD'!$A$2:$C$12,3,0))),2)</f>
        <v>5.87</v>
      </c>
      <c r="F651" s="36"/>
      <c r="G651" s="38">
        <f>COUNTIF(D652:$D$863,365)</f>
        <v>212</v>
      </c>
      <c r="H651" s="38">
        <f>COUNTIF(D652:$D$863,366)</f>
        <v>0</v>
      </c>
      <c r="I651" s="2"/>
    </row>
    <row r="652" spans="1:9" x14ac:dyDescent="0.25">
      <c r="A652" s="36">
        <f>COUNTIF($C$2:C652,"Да")</f>
        <v>7</v>
      </c>
      <c r="B652" s="40">
        <f t="shared" si="21"/>
        <v>45753</v>
      </c>
      <c r="C652" s="37" t="str">
        <f>IF(ISERROR(VLOOKUP(B652,'Aigen19-RZD'!$C$3:$C$12,1,0)),"Нет","Да")</f>
        <v>Нет</v>
      </c>
      <c r="D652" s="38">
        <f t="shared" si="20"/>
        <v>365</v>
      </c>
      <c r="E652" s="39">
        <f>ROUND(('Все выпуски'!$N$3*'Все выпуски'!$N$6/100)/365*(B652-IF(C652="Нет",VLOOKUP(A652,'Aigen19-RZD'!$A$2:$C$12,3,0),VLOOKUP((A652-1),'Aigen19-RZD'!$A$2:$C$12,3,0))),2)</f>
        <v>5.98</v>
      </c>
      <c r="F652" s="36"/>
      <c r="G652" s="38">
        <f>COUNTIF(D653:$D$863,365)</f>
        <v>211</v>
      </c>
      <c r="H652" s="38">
        <f>COUNTIF(D653:$D$863,366)</f>
        <v>0</v>
      </c>
      <c r="I652" s="2"/>
    </row>
    <row r="653" spans="1:9" x14ac:dyDescent="0.25">
      <c r="A653" s="36">
        <f>COUNTIF($C$2:C653,"Да")</f>
        <v>7</v>
      </c>
      <c r="B653" s="40">
        <f t="shared" si="21"/>
        <v>45754</v>
      </c>
      <c r="C653" s="37" t="str">
        <f>IF(ISERROR(VLOOKUP(B653,'Aigen19-RZD'!$C$3:$C$12,1,0)),"Нет","Да")</f>
        <v>Нет</v>
      </c>
      <c r="D653" s="38">
        <f t="shared" si="20"/>
        <v>365</v>
      </c>
      <c r="E653" s="39">
        <f>ROUND(('Все выпуски'!$N$3*'Все выпуски'!$N$6/100)/365*(B653-IF(C653="Нет",VLOOKUP(A653,'Aigen19-RZD'!$A$2:$C$12,3,0),VLOOKUP((A653-1),'Aigen19-RZD'!$A$2:$C$12,3,0))),2)</f>
        <v>6.1</v>
      </c>
      <c r="F653" s="36"/>
      <c r="G653" s="38">
        <f>COUNTIF(D654:$D$863,365)</f>
        <v>210</v>
      </c>
      <c r="H653" s="38">
        <f>COUNTIF(D654:$D$863,366)</f>
        <v>0</v>
      </c>
      <c r="I653" s="2"/>
    </row>
    <row r="654" spans="1:9" x14ac:dyDescent="0.25">
      <c r="A654" s="36">
        <f>COUNTIF($C$2:C654,"Да")</f>
        <v>7</v>
      </c>
      <c r="B654" s="40">
        <f t="shared" si="21"/>
        <v>45755</v>
      </c>
      <c r="C654" s="37" t="str">
        <f>IF(ISERROR(VLOOKUP(B654,'Aigen19-RZD'!$C$3:$C$12,1,0)),"Нет","Да")</f>
        <v>Нет</v>
      </c>
      <c r="D654" s="38">
        <f t="shared" si="20"/>
        <v>365</v>
      </c>
      <c r="E654" s="39">
        <f>ROUND(('Все выпуски'!$N$3*'Все выпуски'!$N$6/100)/365*(B654-IF(C654="Нет",VLOOKUP(A654,'Aigen19-RZD'!$A$2:$C$12,3,0),VLOOKUP((A654-1),'Aigen19-RZD'!$A$2:$C$12,3,0))),2)</f>
        <v>6.21</v>
      </c>
      <c r="F654" s="36"/>
      <c r="G654" s="38">
        <f>COUNTIF(D655:$D$863,365)</f>
        <v>209</v>
      </c>
      <c r="H654" s="38">
        <f>COUNTIF(D655:$D$863,366)</f>
        <v>0</v>
      </c>
      <c r="I654" s="2"/>
    </row>
    <row r="655" spans="1:9" x14ac:dyDescent="0.25">
      <c r="A655" s="36">
        <f>COUNTIF($C$2:C655,"Да")</f>
        <v>7</v>
      </c>
      <c r="B655" s="40">
        <f t="shared" si="21"/>
        <v>45756</v>
      </c>
      <c r="C655" s="37" t="str">
        <f>IF(ISERROR(VLOOKUP(B655,'Aigen19-RZD'!$C$3:$C$12,1,0)),"Нет","Да")</f>
        <v>Нет</v>
      </c>
      <c r="D655" s="38">
        <f t="shared" si="20"/>
        <v>365</v>
      </c>
      <c r="E655" s="39">
        <f>ROUND(('Все выпуски'!$N$3*'Все выпуски'!$N$6/100)/365*(B655-IF(C655="Нет",VLOOKUP(A655,'Aigen19-RZD'!$A$2:$C$12,3,0),VLOOKUP((A655-1),'Aigen19-RZD'!$A$2:$C$12,3,0))),2)</f>
        <v>6.33</v>
      </c>
      <c r="F655" s="36"/>
      <c r="G655" s="38">
        <f>COUNTIF(D656:$D$863,365)</f>
        <v>208</v>
      </c>
      <c r="H655" s="38">
        <f>COUNTIF(D656:$D$863,366)</f>
        <v>0</v>
      </c>
      <c r="I655" s="2"/>
    </row>
    <row r="656" spans="1:9" x14ac:dyDescent="0.25">
      <c r="A656" s="36">
        <f>COUNTIF($C$2:C656,"Да")</f>
        <v>7</v>
      </c>
      <c r="B656" s="40">
        <f t="shared" si="21"/>
        <v>45757</v>
      </c>
      <c r="C656" s="37" t="str">
        <f>IF(ISERROR(VLOOKUP(B656,'Aigen19-RZD'!$C$3:$C$12,1,0)),"Нет","Да")</f>
        <v>Нет</v>
      </c>
      <c r="D656" s="38">
        <f t="shared" si="20"/>
        <v>365</v>
      </c>
      <c r="E656" s="39">
        <f>ROUND(('Все выпуски'!$N$3*'Все выпуски'!$N$6/100)/365*(B656-IF(C656="Нет",VLOOKUP(A656,'Aigen19-RZD'!$A$2:$C$12,3,0),VLOOKUP((A656-1),'Aigen19-RZD'!$A$2:$C$12,3,0))),2)</f>
        <v>6.44</v>
      </c>
      <c r="F656" s="36"/>
      <c r="G656" s="38">
        <f>COUNTIF(D657:$D$863,365)</f>
        <v>207</v>
      </c>
      <c r="H656" s="38">
        <f>COUNTIF(D657:$D$863,366)</f>
        <v>0</v>
      </c>
      <c r="I656" s="2"/>
    </row>
    <row r="657" spans="1:9" x14ac:dyDescent="0.25">
      <c r="A657" s="36">
        <f>COUNTIF($C$2:C657,"Да")</f>
        <v>7</v>
      </c>
      <c r="B657" s="40">
        <f t="shared" si="21"/>
        <v>45758</v>
      </c>
      <c r="C657" s="37" t="str">
        <f>IF(ISERROR(VLOOKUP(B657,'Aigen19-RZD'!$C$3:$C$12,1,0)),"Нет","Да")</f>
        <v>Нет</v>
      </c>
      <c r="D657" s="38">
        <f t="shared" si="20"/>
        <v>365</v>
      </c>
      <c r="E657" s="39">
        <f>ROUND(('Все выпуски'!$N$3*'Все выпуски'!$N$6/100)/365*(B657-IF(C657="Нет",VLOOKUP(A657,'Aigen19-RZD'!$A$2:$C$12,3,0),VLOOKUP((A657-1),'Aigen19-RZD'!$A$2:$C$12,3,0))),2)</f>
        <v>6.56</v>
      </c>
      <c r="F657" s="36"/>
      <c r="G657" s="38">
        <f>COUNTIF(D658:$D$863,365)</f>
        <v>206</v>
      </c>
      <c r="H657" s="38">
        <f>COUNTIF(D658:$D$863,366)</f>
        <v>0</v>
      </c>
      <c r="I657" s="2"/>
    </row>
    <row r="658" spans="1:9" x14ac:dyDescent="0.25">
      <c r="A658" s="36">
        <f>COUNTIF($C$2:C658,"Да")</f>
        <v>7</v>
      </c>
      <c r="B658" s="40">
        <f t="shared" si="21"/>
        <v>45759</v>
      </c>
      <c r="C658" s="37" t="str">
        <f>IF(ISERROR(VLOOKUP(B658,'Aigen19-RZD'!$C$3:$C$12,1,0)),"Нет","Да")</f>
        <v>Нет</v>
      </c>
      <c r="D658" s="38">
        <f t="shared" si="20"/>
        <v>365</v>
      </c>
      <c r="E658" s="39">
        <f>ROUND(('Все выпуски'!$N$3*'Все выпуски'!$N$6/100)/365*(B658-IF(C658="Нет",VLOOKUP(A658,'Aigen19-RZD'!$A$2:$C$12,3,0),VLOOKUP((A658-1),'Aigen19-RZD'!$A$2:$C$12,3,0))),2)</f>
        <v>6.67</v>
      </c>
      <c r="F658" s="39"/>
      <c r="G658" s="38">
        <f>COUNTIF(D659:$D$863,365)</f>
        <v>205</v>
      </c>
      <c r="H658" s="38">
        <f>COUNTIF(D659:$D$863,366)</f>
        <v>0</v>
      </c>
      <c r="I658" s="2"/>
    </row>
    <row r="659" spans="1:9" x14ac:dyDescent="0.25">
      <c r="A659" s="36">
        <f>COUNTIF($C$2:C659,"Да")</f>
        <v>7</v>
      </c>
      <c r="B659" s="40">
        <f t="shared" si="21"/>
        <v>45760</v>
      </c>
      <c r="C659" s="37" t="str">
        <f>IF(ISERROR(VLOOKUP(B659,'Aigen19-RZD'!$C$3:$C$12,1,0)),"Нет","Да")</f>
        <v>Нет</v>
      </c>
      <c r="D659" s="38">
        <f t="shared" si="20"/>
        <v>365</v>
      </c>
      <c r="E659" s="39">
        <f>ROUND(('Все выпуски'!$N$3*'Все выпуски'!$N$6/100)/365*(B659-IF(C659="Нет",VLOOKUP(A659,'Aigen19-RZD'!$A$2:$C$12,3,0),VLOOKUP((A659-1),'Aigen19-RZD'!$A$2:$C$12,3,0))),2)</f>
        <v>6.79</v>
      </c>
      <c r="F659" s="36"/>
      <c r="G659" s="38">
        <f>COUNTIF(D660:$D$863,365)</f>
        <v>204</v>
      </c>
      <c r="H659" s="38">
        <f>COUNTIF(D660:$D$863,366)</f>
        <v>0</v>
      </c>
      <c r="I659" s="2"/>
    </row>
    <row r="660" spans="1:9" x14ac:dyDescent="0.25">
      <c r="A660" s="36">
        <f>COUNTIF($C$2:C660,"Да")</f>
        <v>7</v>
      </c>
      <c r="B660" s="40">
        <f t="shared" si="21"/>
        <v>45761</v>
      </c>
      <c r="C660" s="37" t="str">
        <f>IF(ISERROR(VLOOKUP(B660,'Aigen19-RZD'!$C$3:$C$12,1,0)),"Нет","Да")</f>
        <v>Нет</v>
      </c>
      <c r="D660" s="38">
        <f t="shared" si="20"/>
        <v>365</v>
      </c>
      <c r="E660" s="39">
        <f>ROUND(('Все выпуски'!$N$3*'Все выпуски'!$N$6/100)/365*(B660-IF(C660="Нет",VLOOKUP(A660,'Aigen19-RZD'!$A$2:$C$12,3,0),VLOOKUP((A660-1),'Aigen19-RZD'!$A$2:$C$12,3,0))),2)</f>
        <v>6.9</v>
      </c>
      <c r="F660" s="36"/>
      <c r="G660" s="38">
        <f>COUNTIF(D661:$D$863,365)</f>
        <v>203</v>
      </c>
      <c r="H660" s="38">
        <f>COUNTIF(D661:$D$863,366)</f>
        <v>0</v>
      </c>
      <c r="I660" s="2"/>
    </row>
    <row r="661" spans="1:9" x14ac:dyDescent="0.25">
      <c r="A661" s="36">
        <f>COUNTIF($C$2:C661,"Да")</f>
        <v>7</v>
      </c>
      <c r="B661" s="40">
        <f t="shared" si="21"/>
        <v>45762</v>
      </c>
      <c r="C661" s="37" t="str">
        <f>IF(ISERROR(VLOOKUP(B661,'Aigen19-RZD'!$C$3:$C$12,1,0)),"Нет","Да")</f>
        <v>Нет</v>
      </c>
      <c r="D661" s="38">
        <f t="shared" si="20"/>
        <v>365</v>
      </c>
      <c r="E661" s="39">
        <f>ROUND(('Все выпуски'!$N$3*'Все выпуски'!$N$6/100)/365*(B661-IF(C661="Нет",VLOOKUP(A661,'Aigen19-RZD'!$A$2:$C$12,3,0),VLOOKUP((A661-1),'Aigen19-RZD'!$A$2:$C$12,3,0))),2)</f>
        <v>7.02</v>
      </c>
      <c r="F661" s="36"/>
      <c r="G661" s="38">
        <f>COUNTIF(D662:$D$863,365)</f>
        <v>202</v>
      </c>
      <c r="H661" s="38">
        <f>COUNTIF(D662:$D$863,366)</f>
        <v>0</v>
      </c>
      <c r="I661" s="2"/>
    </row>
    <row r="662" spans="1:9" x14ac:dyDescent="0.25">
      <c r="A662" s="36">
        <f>COUNTIF($C$2:C662,"Да")</f>
        <v>7</v>
      </c>
      <c r="B662" s="40">
        <f t="shared" si="21"/>
        <v>45763</v>
      </c>
      <c r="C662" s="37" t="str">
        <f>IF(ISERROR(VLOOKUP(B662,'Aigen19-RZD'!$C$3:$C$12,1,0)),"Нет","Да")</f>
        <v>Нет</v>
      </c>
      <c r="D662" s="38">
        <f t="shared" si="20"/>
        <v>365</v>
      </c>
      <c r="E662" s="39">
        <f>ROUND(('Все выпуски'!$N$3*'Все выпуски'!$N$6/100)/365*(B662-IF(C662="Нет",VLOOKUP(A662,'Aigen19-RZD'!$A$2:$C$12,3,0),VLOOKUP((A662-1),'Aigen19-RZD'!$A$2:$C$12,3,0))),2)</f>
        <v>7.13</v>
      </c>
      <c r="F662" s="36"/>
      <c r="G662" s="38">
        <f>COUNTIF(D663:$D$863,365)</f>
        <v>201</v>
      </c>
      <c r="H662" s="38">
        <f>COUNTIF(D663:$D$863,366)</f>
        <v>0</v>
      </c>
      <c r="I662" s="2"/>
    </row>
    <row r="663" spans="1:9" x14ac:dyDescent="0.25">
      <c r="A663" s="36">
        <f>COUNTIF($C$2:C663,"Да")</f>
        <v>7</v>
      </c>
      <c r="B663" s="40">
        <f t="shared" si="21"/>
        <v>45764</v>
      </c>
      <c r="C663" s="37" t="str">
        <f>IF(ISERROR(VLOOKUP(B663,'Aigen19-RZD'!$C$3:$C$12,1,0)),"Нет","Да")</f>
        <v>Нет</v>
      </c>
      <c r="D663" s="38">
        <f t="shared" si="20"/>
        <v>365</v>
      </c>
      <c r="E663" s="39">
        <f>ROUND(('Все выпуски'!$N$3*'Все выпуски'!$N$6/100)/365*(B663-IF(C663="Нет",VLOOKUP(A663,'Aigen19-RZD'!$A$2:$C$12,3,0),VLOOKUP((A663-1),'Aigen19-RZD'!$A$2:$C$12,3,0))),2)</f>
        <v>7.25</v>
      </c>
      <c r="F663" s="36"/>
      <c r="G663" s="38">
        <f>COUNTIF(D664:$D$863,365)</f>
        <v>200</v>
      </c>
      <c r="H663" s="38">
        <f>COUNTIF(D664:$D$863,366)</f>
        <v>0</v>
      </c>
      <c r="I663" s="2"/>
    </row>
    <row r="664" spans="1:9" x14ac:dyDescent="0.25">
      <c r="A664" s="36">
        <f>COUNTIF($C$2:C664,"Да")</f>
        <v>7</v>
      </c>
      <c r="B664" s="40">
        <f t="shared" si="21"/>
        <v>45765</v>
      </c>
      <c r="C664" s="37" t="str">
        <f>IF(ISERROR(VLOOKUP(B664,'Aigen19-RZD'!$C$3:$C$12,1,0)),"Нет","Да")</f>
        <v>Нет</v>
      </c>
      <c r="D664" s="38">
        <f t="shared" si="20"/>
        <v>365</v>
      </c>
      <c r="E664" s="39">
        <f>ROUND(('Все выпуски'!$N$3*'Все выпуски'!$N$6/100)/365*(B664-IF(C664="Нет",VLOOKUP(A664,'Aigen19-RZD'!$A$2:$C$12,3,0),VLOOKUP((A664-1),'Aigen19-RZD'!$A$2:$C$12,3,0))),2)</f>
        <v>7.36</v>
      </c>
      <c r="F664" s="36"/>
      <c r="G664" s="38">
        <f>COUNTIF(D665:$D$863,365)</f>
        <v>199</v>
      </c>
      <c r="H664" s="38">
        <f>COUNTIF(D665:$D$863,366)</f>
        <v>0</v>
      </c>
      <c r="I664" s="2"/>
    </row>
    <row r="665" spans="1:9" x14ac:dyDescent="0.25">
      <c r="A665" s="36">
        <f>COUNTIF($C$2:C665,"Да")</f>
        <v>7</v>
      </c>
      <c r="B665" s="40">
        <f t="shared" si="21"/>
        <v>45766</v>
      </c>
      <c r="C665" s="37" t="str">
        <f>IF(ISERROR(VLOOKUP(B665,'Aigen19-RZD'!$C$3:$C$12,1,0)),"Нет","Да")</f>
        <v>Нет</v>
      </c>
      <c r="D665" s="38">
        <f t="shared" si="20"/>
        <v>365</v>
      </c>
      <c r="E665" s="39">
        <f>ROUND(('Все выпуски'!$N$3*'Все выпуски'!$N$6/100)/365*(B665-IF(C665="Нет",VLOOKUP(A665,'Aigen19-RZD'!$A$2:$C$12,3,0),VLOOKUP((A665-1),'Aigen19-RZD'!$A$2:$C$12,3,0))),2)</f>
        <v>7.48</v>
      </c>
      <c r="F665" s="36"/>
      <c r="G665" s="38">
        <f>COUNTIF(D666:$D$863,365)</f>
        <v>198</v>
      </c>
      <c r="H665" s="38">
        <f>COUNTIF(D666:$D$863,366)</f>
        <v>0</v>
      </c>
      <c r="I665" s="2"/>
    </row>
    <row r="666" spans="1:9" x14ac:dyDescent="0.25">
      <c r="A666" s="36">
        <f>COUNTIF($C$2:C666,"Да")</f>
        <v>7</v>
      </c>
      <c r="B666" s="40">
        <f t="shared" si="21"/>
        <v>45767</v>
      </c>
      <c r="C666" s="37" t="str">
        <f>IF(ISERROR(VLOOKUP(B666,'Aigen19-RZD'!$C$3:$C$12,1,0)),"Нет","Да")</f>
        <v>Нет</v>
      </c>
      <c r="D666" s="38">
        <f t="shared" si="20"/>
        <v>365</v>
      </c>
      <c r="E666" s="39">
        <f>ROUND(('Все выпуски'!$N$3*'Все выпуски'!$N$6/100)/365*(B666-IF(C666="Нет",VLOOKUP(A666,'Aigen19-RZD'!$A$2:$C$12,3,0),VLOOKUP((A666-1),'Aigen19-RZD'!$A$2:$C$12,3,0))),2)</f>
        <v>7.59</v>
      </c>
      <c r="F666" s="36"/>
      <c r="G666" s="38">
        <f>COUNTIF(D667:$D$863,365)</f>
        <v>197</v>
      </c>
      <c r="H666" s="38">
        <f>COUNTIF(D667:$D$863,366)</f>
        <v>0</v>
      </c>
      <c r="I666" s="2"/>
    </row>
    <row r="667" spans="1:9" x14ac:dyDescent="0.25">
      <c r="A667" s="36">
        <f>COUNTIF($C$2:C667,"Да")</f>
        <v>7</v>
      </c>
      <c r="B667" s="40">
        <f t="shared" si="21"/>
        <v>45768</v>
      </c>
      <c r="C667" s="37" t="str">
        <f>IF(ISERROR(VLOOKUP(B667,'Aigen19-RZD'!$C$3:$C$12,1,0)),"Нет","Да")</f>
        <v>Нет</v>
      </c>
      <c r="D667" s="38">
        <f t="shared" si="20"/>
        <v>365</v>
      </c>
      <c r="E667" s="39">
        <f>ROUND(('Все выпуски'!$N$3*'Все выпуски'!$N$6/100)/365*(B667-IF(C667="Нет",VLOOKUP(A667,'Aigen19-RZD'!$A$2:$C$12,3,0),VLOOKUP((A667-1),'Aigen19-RZD'!$A$2:$C$12,3,0))),2)</f>
        <v>7.71</v>
      </c>
      <c r="F667" s="36"/>
      <c r="G667" s="38">
        <f>COUNTIF(D668:$D$863,365)</f>
        <v>196</v>
      </c>
      <c r="H667" s="38">
        <f>COUNTIF(D668:$D$863,366)</f>
        <v>0</v>
      </c>
      <c r="I667" s="2"/>
    </row>
    <row r="668" spans="1:9" x14ac:dyDescent="0.25">
      <c r="A668" s="36">
        <f>COUNTIF($C$2:C668,"Да")</f>
        <v>7</v>
      </c>
      <c r="B668" s="40">
        <f t="shared" si="21"/>
        <v>45769</v>
      </c>
      <c r="C668" s="37" t="str">
        <f>IF(ISERROR(VLOOKUP(B668,'Aigen19-RZD'!$C$3:$C$12,1,0)),"Нет","Да")</f>
        <v>Нет</v>
      </c>
      <c r="D668" s="38">
        <f t="shared" si="20"/>
        <v>365</v>
      </c>
      <c r="E668" s="39">
        <f>ROUND(('Все выпуски'!$N$3*'Все выпуски'!$N$6/100)/365*(B668-IF(C668="Нет",VLOOKUP(A668,'Aigen19-RZD'!$A$2:$C$12,3,0),VLOOKUP((A668-1),'Aigen19-RZD'!$A$2:$C$12,3,0))),2)</f>
        <v>7.82</v>
      </c>
      <c r="F668" s="36"/>
      <c r="G668" s="38">
        <f>COUNTIF(D669:$D$863,365)</f>
        <v>195</v>
      </c>
      <c r="H668" s="38">
        <f>COUNTIF(D669:$D$863,366)</f>
        <v>0</v>
      </c>
      <c r="I668" s="2"/>
    </row>
    <row r="669" spans="1:9" x14ac:dyDescent="0.25">
      <c r="A669" s="36">
        <f>COUNTIF($C$2:C669,"Да")</f>
        <v>7</v>
      </c>
      <c r="B669" s="40">
        <f t="shared" si="21"/>
        <v>45770</v>
      </c>
      <c r="C669" s="37" t="str">
        <f>IF(ISERROR(VLOOKUP(B669,'Aigen19-RZD'!$C$3:$C$12,1,0)),"Нет","Да")</f>
        <v>Нет</v>
      </c>
      <c r="D669" s="38">
        <f t="shared" si="20"/>
        <v>365</v>
      </c>
      <c r="E669" s="39">
        <f>ROUND(('Все выпуски'!$N$3*'Все выпуски'!$N$6/100)/365*(B669-IF(C669="Нет",VLOOKUP(A669,'Aigen19-RZD'!$A$2:$C$12,3,0),VLOOKUP((A669-1),'Aigen19-RZD'!$A$2:$C$12,3,0))),2)</f>
        <v>7.94</v>
      </c>
      <c r="F669" s="36"/>
      <c r="G669" s="38">
        <f>COUNTIF(D670:$D$863,365)</f>
        <v>194</v>
      </c>
      <c r="H669" s="38">
        <f>COUNTIF(D670:$D$863,366)</f>
        <v>0</v>
      </c>
      <c r="I669" s="2"/>
    </row>
    <row r="670" spans="1:9" x14ac:dyDescent="0.25">
      <c r="A670" s="36">
        <f>COUNTIF($C$2:C670,"Да")</f>
        <v>7</v>
      </c>
      <c r="B670" s="40">
        <f t="shared" si="21"/>
        <v>45771</v>
      </c>
      <c r="C670" s="37" t="str">
        <f>IF(ISERROR(VLOOKUP(B670,'Aigen19-RZD'!$C$3:$C$12,1,0)),"Нет","Да")</f>
        <v>Нет</v>
      </c>
      <c r="D670" s="38">
        <f t="shared" si="20"/>
        <v>365</v>
      </c>
      <c r="E670" s="39">
        <f>ROUND(('Все выпуски'!$N$3*'Все выпуски'!$N$6/100)/365*(B670-IF(C670="Нет",VLOOKUP(A670,'Aigen19-RZD'!$A$2:$C$12,3,0),VLOOKUP((A670-1),'Aigen19-RZD'!$A$2:$C$12,3,0))),2)</f>
        <v>8.0500000000000007</v>
      </c>
      <c r="F670" s="36"/>
      <c r="G670" s="38">
        <f>COUNTIF(D671:$D$863,365)</f>
        <v>193</v>
      </c>
      <c r="H670" s="38">
        <f>COUNTIF(D671:$D$863,366)</f>
        <v>0</v>
      </c>
      <c r="I670" s="2"/>
    </row>
    <row r="671" spans="1:9" x14ac:dyDescent="0.25">
      <c r="A671" s="36">
        <f>COUNTIF($C$2:C671,"Да")</f>
        <v>7</v>
      </c>
      <c r="B671" s="40">
        <f t="shared" si="21"/>
        <v>45772</v>
      </c>
      <c r="C671" s="37" t="str">
        <f>IF(ISERROR(VLOOKUP(B671,'Aigen19-RZD'!$C$3:$C$12,1,0)),"Нет","Да")</f>
        <v>Нет</v>
      </c>
      <c r="D671" s="38">
        <f t="shared" si="20"/>
        <v>365</v>
      </c>
      <c r="E671" s="39">
        <f>ROUND(('Все выпуски'!$N$3*'Все выпуски'!$N$6/100)/365*(B671-IF(C671="Нет",VLOOKUP(A671,'Aigen19-RZD'!$A$2:$C$12,3,0),VLOOKUP((A671-1),'Aigen19-RZD'!$A$2:$C$12,3,0))),2)</f>
        <v>8.17</v>
      </c>
      <c r="F671" s="36"/>
      <c r="G671" s="38">
        <f>COUNTIF(D672:$D$863,365)</f>
        <v>192</v>
      </c>
      <c r="H671" s="38">
        <f>COUNTIF(D672:$D$863,366)</f>
        <v>0</v>
      </c>
      <c r="I671" s="2"/>
    </row>
    <row r="672" spans="1:9" x14ac:dyDescent="0.25">
      <c r="A672" s="36">
        <f>COUNTIF($C$2:C672,"Да")</f>
        <v>7</v>
      </c>
      <c r="B672" s="40">
        <f t="shared" si="21"/>
        <v>45773</v>
      </c>
      <c r="C672" s="37" t="str">
        <f>IF(ISERROR(VLOOKUP(B672,'Aigen19-RZD'!$C$3:$C$12,1,0)),"Нет","Да")</f>
        <v>Нет</v>
      </c>
      <c r="D672" s="38">
        <f t="shared" si="20"/>
        <v>365</v>
      </c>
      <c r="E672" s="39">
        <f>ROUND(('Все выпуски'!$N$3*'Все выпуски'!$N$6/100)/365*(B672-IF(C672="Нет",VLOOKUP(A672,'Aigen19-RZD'!$A$2:$C$12,3,0),VLOOKUP((A672-1),'Aigen19-RZD'!$A$2:$C$12,3,0))),2)</f>
        <v>8.2799999999999994</v>
      </c>
      <c r="F672" s="36"/>
      <c r="G672" s="38">
        <f>COUNTIF(D673:$D$863,365)</f>
        <v>191</v>
      </c>
      <c r="H672" s="38">
        <f>COUNTIF(D673:$D$863,366)</f>
        <v>0</v>
      </c>
      <c r="I672" s="2"/>
    </row>
    <row r="673" spans="1:9" x14ac:dyDescent="0.25">
      <c r="A673" s="36">
        <f>COUNTIF($C$2:C673,"Да")</f>
        <v>7</v>
      </c>
      <c r="B673" s="40">
        <f t="shared" si="21"/>
        <v>45774</v>
      </c>
      <c r="C673" s="37" t="str">
        <f>IF(ISERROR(VLOOKUP(B673,'Aigen19-RZD'!$C$3:$C$12,1,0)),"Нет","Да")</f>
        <v>Нет</v>
      </c>
      <c r="D673" s="38">
        <f t="shared" si="20"/>
        <v>365</v>
      </c>
      <c r="E673" s="39">
        <f>ROUND(('Все выпуски'!$N$3*'Все выпуски'!$N$6/100)/365*(B673-IF(C673="Нет",VLOOKUP(A673,'Aigen19-RZD'!$A$2:$C$12,3,0),VLOOKUP((A673-1),'Aigen19-RZD'!$A$2:$C$12,3,0))),2)</f>
        <v>8.4</v>
      </c>
      <c r="F673" s="36"/>
      <c r="G673" s="38">
        <f>COUNTIF(D674:$D$863,365)</f>
        <v>190</v>
      </c>
      <c r="H673" s="38">
        <f>COUNTIF(D674:$D$863,366)</f>
        <v>0</v>
      </c>
      <c r="I673" s="2"/>
    </row>
    <row r="674" spans="1:9" x14ac:dyDescent="0.25">
      <c r="A674" s="36">
        <f>COUNTIF($C$2:C674,"Да")</f>
        <v>7</v>
      </c>
      <c r="B674" s="40">
        <f t="shared" si="21"/>
        <v>45775</v>
      </c>
      <c r="C674" s="37" t="str">
        <f>IF(ISERROR(VLOOKUP(B674,'Aigen19-RZD'!$C$3:$C$12,1,0)),"Нет","Да")</f>
        <v>Нет</v>
      </c>
      <c r="D674" s="38">
        <f t="shared" si="20"/>
        <v>365</v>
      </c>
      <c r="E674" s="39">
        <f>ROUND(('Все выпуски'!$N$3*'Все выпуски'!$N$6/100)/365*(B674-IF(C674="Нет",VLOOKUP(A674,'Aigen19-RZD'!$A$2:$C$12,3,0),VLOOKUP((A674-1),'Aigen19-RZD'!$A$2:$C$12,3,0))),2)</f>
        <v>8.52</v>
      </c>
      <c r="F674" s="36"/>
      <c r="G674" s="38">
        <f>COUNTIF(D675:$D$863,365)</f>
        <v>189</v>
      </c>
      <c r="H674" s="38">
        <f>COUNTIF(D675:$D$863,366)</f>
        <v>0</v>
      </c>
      <c r="I674" s="2"/>
    </row>
    <row r="675" spans="1:9" x14ac:dyDescent="0.25">
      <c r="A675" s="36">
        <f>COUNTIF($C$2:C675,"Да")</f>
        <v>7</v>
      </c>
      <c r="B675" s="40">
        <f t="shared" si="21"/>
        <v>45776</v>
      </c>
      <c r="C675" s="37" t="str">
        <f>IF(ISERROR(VLOOKUP(B675,'Aigen19-RZD'!$C$3:$C$12,1,0)),"Нет","Да")</f>
        <v>Нет</v>
      </c>
      <c r="D675" s="38">
        <f t="shared" si="20"/>
        <v>365</v>
      </c>
      <c r="E675" s="39">
        <f>ROUND(('Все выпуски'!$N$3*'Все выпуски'!$N$6/100)/365*(B675-IF(C675="Нет",VLOOKUP(A675,'Aigen19-RZD'!$A$2:$C$12,3,0),VLOOKUP((A675-1),'Aigen19-RZD'!$A$2:$C$12,3,0))),2)</f>
        <v>8.6300000000000008</v>
      </c>
      <c r="F675" s="36"/>
      <c r="G675" s="38">
        <f>COUNTIF(D676:$D$863,365)</f>
        <v>188</v>
      </c>
      <c r="H675" s="38">
        <f>COUNTIF(D676:$D$863,366)</f>
        <v>0</v>
      </c>
      <c r="I675" s="2"/>
    </row>
    <row r="676" spans="1:9" x14ac:dyDescent="0.25">
      <c r="A676" s="36">
        <f>COUNTIF($C$2:C676,"Да")</f>
        <v>7</v>
      </c>
      <c r="B676" s="40">
        <f t="shared" si="21"/>
        <v>45777</v>
      </c>
      <c r="C676" s="37" t="str">
        <f>IF(ISERROR(VLOOKUP(B676,'Aigen19-RZD'!$C$3:$C$12,1,0)),"Нет","Да")</f>
        <v>Нет</v>
      </c>
      <c r="D676" s="38">
        <f t="shared" si="20"/>
        <v>365</v>
      </c>
      <c r="E676" s="39">
        <f>ROUND(('Все выпуски'!$N$3*'Все выпуски'!$N$6/100)/365*(B676-IF(C676="Нет",VLOOKUP(A676,'Aigen19-RZD'!$A$2:$C$12,3,0),VLOOKUP((A676-1),'Aigen19-RZD'!$A$2:$C$12,3,0))),2)</f>
        <v>8.75</v>
      </c>
      <c r="F676" s="36"/>
      <c r="G676" s="38">
        <f>COUNTIF(D677:$D$863,365)</f>
        <v>187</v>
      </c>
      <c r="H676" s="38">
        <f>COUNTIF(D677:$D$863,366)</f>
        <v>0</v>
      </c>
      <c r="I676" s="2"/>
    </row>
    <row r="677" spans="1:9" x14ac:dyDescent="0.25">
      <c r="A677" s="36">
        <f>COUNTIF($C$2:C677,"Да")</f>
        <v>7</v>
      </c>
      <c r="B677" s="40">
        <f t="shared" si="21"/>
        <v>45778</v>
      </c>
      <c r="C677" s="37" t="str">
        <f>IF(ISERROR(VLOOKUP(B677,'Aigen19-RZD'!$C$3:$C$12,1,0)),"Нет","Да")</f>
        <v>Нет</v>
      </c>
      <c r="D677" s="38">
        <f t="shared" si="20"/>
        <v>365</v>
      </c>
      <c r="E677" s="39">
        <f>ROUND(('Все выпуски'!$N$3*'Все выпуски'!$N$6/100)/365*(B677-IF(C677="Нет",VLOOKUP(A677,'Aigen19-RZD'!$A$2:$C$12,3,0),VLOOKUP((A677-1),'Aigen19-RZD'!$A$2:$C$12,3,0))),2)</f>
        <v>8.86</v>
      </c>
      <c r="F677" s="36"/>
      <c r="G677" s="38">
        <f>COUNTIF(D678:$D$863,365)</f>
        <v>186</v>
      </c>
      <c r="H677" s="38">
        <f>COUNTIF(D678:$D$863,366)</f>
        <v>0</v>
      </c>
      <c r="I677" s="2"/>
    </row>
    <row r="678" spans="1:9" x14ac:dyDescent="0.25">
      <c r="A678" s="36">
        <f>COUNTIF($C$2:C678,"Да")</f>
        <v>7</v>
      </c>
      <c r="B678" s="40">
        <f t="shared" si="21"/>
        <v>45779</v>
      </c>
      <c r="C678" s="37" t="str">
        <f>IF(ISERROR(VLOOKUP(B678,'Aigen19-RZD'!$C$3:$C$12,1,0)),"Нет","Да")</f>
        <v>Нет</v>
      </c>
      <c r="D678" s="38">
        <f t="shared" si="20"/>
        <v>365</v>
      </c>
      <c r="E678" s="39">
        <f>ROUND(('Все выпуски'!$N$3*'Все выпуски'!$N$6/100)/365*(B678-IF(C678="Нет",VLOOKUP(A678,'Aigen19-RZD'!$A$2:$C$12,3,0),VLOOKUP((A678-1),'Aigen19-RZD'!$A$2:$C$12,3,0))),2)</f>
        <v>8.98</v>
      </c>
      <c r="F678" s="36"/>
      <c r="G678" s="38">
        <f>COUNTIF(D679:$D$863,365)</f>
        <v>185</v>
      </c>
      <c r="H678" s="38">
        <f>COUNTIF(D679:$D$863,366)</f>
        <v>0</v>
      </c>
      <c r="I678" s="2"/>
    </row>
    <row r="679" spans="1:9" x14ac:dyDescent="0.25">
      <c r="A679" s="36">
        <f>COUNTIF($C$2:C679,"Да")</f>
        <v>7</v>
      </c>
      <c r="B679" s="40">
        <f t="shared" si="21"/>
        <v>45780</v>
      </c>
      <c r="C679" s="37" t="str">
        <f>IF(ISERROR(VLOOKUP(B679,'Aigen19-RZD'!$C$3:$C$12,1,0)),"Нет","Да")</f>
        <v>Нет</v>
      </c>
      <c r="D679" s="38">
        <f t="shared" si="20"/>
        <v>365</v>
      </c>
      <c r="E679" s="39">
        <f>ROUND(('Все выпуски'!$N$3*'Все выпуски'!$N$6/100)/365*(B679-IF(C679="Нет",VLOOKUP(A679,'Aigen19-RZD'!$A$2:$C$12,3,0),VLOOKUP((A679-1),'Aigen19-RZD'!$A$2:$C$12,3,0))),2)</f>
        <v>9.09</v>
      </c>
      <c r="F679" s="36"/>
      <c r="G679" s="38">
        <f>COUNTIF(D680:$D$863,365)</f>
        <v>184</v>
      </c>
      <c r="H679" s="38">
        <f>COUNTIF(D680:$D$863,366)</f>
        <v>0</v>
      </c>
      <c r="I679" s="2"/>
    </row>
    <row r="680" spans="1:9" x14ac:dyDescent="0.25">
      <c r="A680" s="36">
        <f>COUNTIF($C$2:C680,"Да")</f>
        <v>7</v>
      </c>
      <c r="B680" s="40">
        <f t="shared" si="21"/>
        <v>45781</v>
      </c>
      <c r="C680" s="37" t="str">
        <f>IF(ISERROR(VLOOKUP(B680,'Aigen19-RZD'!$C$3:$C$12,1,0)),"Нет","Да")</f>
        <v>Нет</v>
      </c>
      <c r="D680" s="38">
        <f t="shared" si="20"/>
        <v>365</v>
      </c>
      <c r="E680" s="39">
        <f>ROUND(('Все выпуски'!$N$3*'Все выпуски'!$N$6/100)/365*(B680-IF(C680="Нет",VLOOKUP(A680,'Aigen19-RZD'!$A$2:$C$12,3,0),VLOOKUP((A680-1),'Aigen19-RZD'!$A$2:$C$12,3,0))),2)</f>
        <v>9.2100000000000009</v>
      </c>
      <c r="F680" s="36"/>
      <c r="G680" s="38">
        <f>COUNTIF(D681:$D$863,365)</f>
        <v>183</v>
      </c>
      <c r="H680" s="38">
        <f>COUNTIF(D681:$D$863,366)</f>
        <v>0</v>
      </c>
      <c r="I680" s="2"/>
    </row>
    <row r="681" spans="1:9" x14ac:dyDescent="0.25">
      <c r="A681" s="36">
        <f>COUNTIF($C$2:C681,"Да")</f>
        <v>7</v>
      </c>
      <c r="B681" s="40">
        <f t="shared" si="21"/>
        <v>45782</v>
      </c>
      <c r="C681" s="37" t="str">
        <f>IF(ISERROR(VLOOKUP(B681,'Aigen19-RZD'!$C$3:$C$12,1,0)),"Нет","Да")</f>
        <v>Нет</v>
      </c>
      <c r="D681" s="38">
        <f t="shared" si="20"/>
        <v>365</v>
      </c>
      <c r="E681" s="39">
        <f>ROUND(('Все выпуски'!$N$3*'Все выпуски'!$N$6/100)/365*(B681-IF(C681="Нет",VLOOKUP(A681,'Aigen19-RZD'!$A$2:$C$12,3,0),VLOOKUP((A681-1),'Aigen19-RZD'!$A$2:$C$12,3,0))),2)</f>
        <v>9.32</v>
      </c>
      <c r="F681" s="36"/>
      <c r="G681" s="38">
        <f>COUNTIF(D682:$D$863,365)</f>
        <v>182</v>
      </c>
      <c r="H681" s="38">
        <f>COUNTIF(D682:$D$863,366)</f>
        <v>0</v>
      </c>
      <c r="I681" s="2"/>
    </row>
    <row r="682" spans="1:9" x14ac:dyDescent="0.25">
      <c r="A682" s="36">
        <f>COUNTIF($C$2:C682,"Да")</f>
        <v>7</v>
      </c>
      <c r="B682" s="40">
        <f t="shared" si="21"/>
        <v>45783</v>
      </c>
      <c r="C682" s="37" t="str">
        <f>IF(ISERROR(VLOOKUP(B682,'Aigen19-RZD'!$C$3:$C$12,1,0)),"Нет","Да")</f>
        <v>Нет</v>
      </c>
      <c r="D682" s="38">
        <f t="shared" si="20"/>
        <v>365</v>
      </c>
      <c r="E682" s="39">
        <f>ROUND(('Все выпуски'!$N$3*'Все выпуски'!$N$6/100)/365*(B682-IF(C682="Нет",VLOOKUP(A682,'Aigen19-RZD'!$A$2:$C$12,3,0),VLOOKUP((A682-1),'Aigen19-RZD'!$A$2:$C$12,3,0))),2)</f>
        <v>9.44</v>
      </c>
      <c r="F682" s="36"/>
      <c r="G682" s="38">
        <f>COUNTIF(D683:$D$863,365)</f>
        <v>181</v>
      </c>
      <c r="H682" s="38">
        <f>COUNTIF(D683:$D$863,366)</f>
        <v>0</v>
      </c>
      <c r="I682" s="2"/>
    </row>
    <row r="683" spans="1:9" x14ac:dyDescent="0.25">
      <c r="A683" s="36">
        <f>COUNTIF($C$2:C683,"Да")</f>
        <v>7</v>
      </c>
      <c r="B683" s="40">
        <f t="shared" si="21"/>
        <v>45784</v>
      </c>
      <c r="C683" s="37" t="str">
        <f>IF(ISERROR(VLOOKUP(B683,'Aigen19-RZD'!$C$3:$C$12,1,0)),"Нет","Да")</f>
        <v>Нет</v>
      </c>
      <c r="D683" s="38">
        <f t="shared" si="20"/>
        <v>365</v>
      </c>
      <c r="E683" s="39">
        <f>ROUND(('Все выпуски'!$N$3*'Все выпуски'!$N$6/100)/365*(B683-IF(C683="Нет",VLOOKUP(A683,'Aigen19-RZD'!$A$2:$C$12,3,0),VLOOKUP((A683-1),'Aigen19-RZD'!$A$2:$C$12,3,0))),2)</f>
        <v>9.5500000000000007</v>
      </c>
      <c r="F683" s="36"/>
      <c r="G683" s="38">
        <f>COUNTIF(D684:$D$863,365)</f>
        <v>180</v>
      </c>
      <c r="H683" s="38">
        <f>COUNTIF(D684:$D$863,366)</f>
        <v>0</v>
      </c>
      <c r="I683" s="2"/>
    </row>
    <row r="684" spans="1:9" x14ac:dyDescent="0.25">
      <c r="A684" s="36">
        <f>COUNTIF($C$2:C684,"Да")</f>
        <v>7</v>
      </c>
      <c r="B684" s="40">
        <f t="shared" si="21"/>
        <v>45785</v>
      </c>
      <c r="C684" s="37" t="str">
        <f>IF(ISERROR(VLOOKUP(B684,'Aigen19-RZD'!$C$3:$C$12,1,0)),"Нет","Да")</f>
        <v>Нет</v>
      </c>
      <c r="D684" s="38">
        <f t="shared" si="20"/>
        <v>365</v>
      </c>
      <c r="E684" s="39">
        <f>ROUND(('Все выпуски'!$N$3*'Все выпуски'!$N$6/100)/365*(B684-IF(C684="Нет",VLOOKUP(A684,'Aigen19-RZD'!$A$2:$C$12,3,0),VLOOKUP((A684-1),'Aigen19-RZD'!$A$2:$C$12,3,0))),2)</f>
        <v>9.67</v>
      </c>
      <c r="F684" s="36"/>
      <c r="G684" s="38">
        <f>COUNTIF(D685:$D$863,365)</f>
        <v>179</v>
      </c>
      <c r="H684" s="38">
        <f>COUNTIF(D685:$D$863,366)</f>
        <v>0</v>
      </c>
      <c r="I684" s="2"/>
    </row>
    <row r="685" spans="1:9" x14ac:dyDescent="0.25">
      <c r="A685" s="36">
        <f>COUNTIF($C$2:C685,"Да")</f>
        <v>7</v>
      </c>
      <c r="B685" s="40">
        <f t="shared" si="21"/>
        <v>45786</v>
      </c>
      <c r="C685" s="37" t="str">
        <f>IF(ISERROR(VLOOKUP(B685,'Aigen19-RZD'!$C$3:$C$12,1,0)),"Нет","Да")</f>
        <v>Нет</v>
      </c>
      <c r="D685" s="38">
        <f t="shared" si="20"/>
        <v>365</v>
      </c>
      <c r="E685" s="39">
        <f>ROUND(('Все выпуски'!$N$3*'Все выпуски'!$N$6/100)/365*(B685-IF(C685="Нет",VLOOKUP(A685,'Aigen19-RZD'!$A$2:$C$12,3,0),VLOOKUP((A685-1),'Aigen19-RZD'!$A$2:$C$12,3,0))),2)</f>
        <v>9.7799999999999994</v>
      </c>
      <c r="F685" s="36"/>
      <c r="G685" s="38">
        <f>COUNTIF(D686:$D$863,365)</f>
        <v>178</v>
      </c>
      <c r="H685" s="38">
        <f>COUNTIF(D686:$D$863,366)</f>
        <v>0</v>
      </c>
      <c r="I685" s="2"/>
    </row>
    <row r="686" spans="1:9" x14ac:dyDescent="0.25">
      <c r="A686" s="36">
        <f>COUNTIF($C$2:C686,"Да")</f>
        <v>7</v>
      </c>
      <c r="B686" s="40">
        <f t="shared" si="21"/>
        <v>45787</v>
      </c>
      <c r="C686" s="37" t="str">
        <f>IF(ISERROR(VLOOKUP(B686,'Aigen19-RZD'!$C$3:$C$12,1,0)),"Нет","Да")</f>
        <v>Нет</v>
      </c>
      <c r="D686" s="38">
        <f t="shared" si="20"/>
        <v>365</v>
      </c>
      <c r="E686" s="39">
        <f>ROUND(('Все выпуски'!$N$3*'Все выпуски'!$N$6/100)/365*(B686-IF(C686="Нет",VLOOKUP(A686,'Aigen19-RZD'!$A$2:$C$12,3,0),VLOOKUP((A686-1),'Aigen19-RZD'!$A$2:$C$12,3,0))),2)</f>
        <v>9.9</v>
      </c>
      <c r="F686" s="36"/>
      <c r="G686" s="38">
        <f>COUNTIF(D687:$D$863,365)</f>
        <v>177</v>
      </c>
      <c r="H686" s="38">
        <f>COUNTIF(D687:$D$863,366)</f>
        <v>0</v>
      </c>
      <c r="I686" s="2"/>
    </row>
    <row r="687" spans="1:9" x14ac:dyDescent="0.25">
      <c r="A687" s="36">
        <f>COUNTIF($C$2:C687,"Да")</f>
        <v>7</v>
      </c>
      <c r="B687" s="40">
        <f t="shared" si="21"/>
        <v>45788</v>
      </c>
      <c r="C687" s="37" t="str">
        <f>IF(ISERROR(VLOOKUP(B687,'Aigen19-RZD'!$C$3:$C$12,1,0)),"Нет","Да")</f>
        <v>Нет</v>
      </c>
      <c r="D687" s="38">
        <f t="shared" si="20"/>
        <v>365</v>
      </c>
      <c r="E687" s="39">
        <f>ROUND(('Все выпуски'!$N$3*'Все выпуски'!$N$6/100)/365*(B687-IF(C687="Нет",VLOOKUP(A687,'Aigen19-RZD'!$A$2:$C$12,3,0),VLOOKUP((A687-1),'Aigen19-RZD'!$A$2:$C$12,3,0))),2)</f>
        <v>10.01</v>
      </c>
      <c r="F687" s="36"/>
      <c r="G687" s="38">
        <f>COUNTIF(D688:$D$863,365)</f>
        <v>176</v>
      </c>
      <c r="H687" s="38">
        <f>COUNTIF(D688:$D$863,366)</f>
        <v>0</v>
      </c>
      <c r="I687" s="2"/>
    </row>
    <row r="688" spans="1:9" x14ac:dyDescent="0.25">
      <c r="A688" s="36">
        <f>COUNTIF($C$2:C688,"Да")</f>
        <v>7</v>
      </c>
      <c r="B688" s="40">
        <f t="shared" si="21"/>
        <v>45789</v>
      </c>
      <c r="C688" s="37" t="str">
        <f>IF(ISERROR(VLOOKUP(B688,'Aigen19-RZD'!$C$3:$C$12,1,0)),"Нет","Да")</f>
        <v>Нет</v>
      </c>
      <c r="D688" s="38">
        <f t="shared" si="20"/>
        <v>365</v>
      </c>
      <c r="E688" s="39">
        <f>ROUND(('Все выпуски'!$N$3*'Все выпуски'!$N$6/100)/365*(B688-IF(C688="Нет",VLOOKUP(A688,'Aigen19-RZD'!$A$2:$C$12,3,0),VLOOKUP((A688-1),'Aigen19-RZD'!$A$2:$C$12,3,0))),2)</f>
        <v>10.130000000000001</v>
      </c>
      <c r="F688" s="36"/>
      <c r="G688" s="38">
        <f>COUNTIF(D689:$D$863,365)</f>
        <v>175</v>
      </c>
      <c r="H688" s="38">
        <f>COUNTIF(D689:$D$863,366)</f>
        <v>0</v>
      </c>
      <c r="I688" s="2"/>
    </row>
    <row r="689" spans="1:9" x14ac:dyDescent="0.25">
      <c r="A689" s="36">
        <f>COUNTIF($C$2:C689,"Да")</f>
        <v>7</v>
      </c>
      <c r="B689" s="40">
        <f t="shared" si="21"/>
        <v>45790</v>
      </c>
      <c r="C689" s="37" t="str">
        <f>IF(ISERROR(VLOOKUP(B689,'Aigen19-RZD'!$C$3:$C$12,1,0)),"Нет","Да")</f>
        <v>Нет</v>
      </c>
      <c r="D689" s="38">
        <f t="shared" si="20"/>
        <v>365</v>
      </c>
      <c r="E689" s="39">
        <f>ROUND(('Все выпуски'!$N$3*'Все выпуски'!$N$6/100)/365*(B689-IF(C689="Нет",VLOOKUP(A689,'Aigen19-RZD'!$A$2:$C$12,3,0),VLOOKUP((A689-1),'Aigen19-RZD'!$A$2:$C$12,3,0))),2)</f>
        <v>10.24</v>
      </c>
      <c r="F689" s="36"/>
      <c r="G689" s="38">
        <f>COUNTIF(D690:$D$863,365)</f>
        <v>174</v>
      </c>
      <c r="H689" s="38">
        <f>COUNTIF(D690:$D$863,366)</f>
        <v>0</v>
      </c>
      <c r="I689" s="2"/>
    </row>
    <row r="690" spans="1:9" x14ac:dyDescent="0.25">
      <c r="A690" s="36">
        <f>COUNTIF($C$2:C690,"Да")</f>
        <v>8</v>
      </c>
      <c r="B690" s="40">
        <f t="shared" si="21"/>
        <v>45791</v>
      </c>
      <c r="C690" s="37" t="str">
        <f>IF(ISERROR(VLOOKUP(B690,'Aigen19-RZD'!$C$3:$C$12,1,0)),"Нет","Да")</f>
        <v>Да</v>
      </c>
      <c r="D690" s="38">
        <f t="shared" si="20"/>
        <v>365</v>
      </c>
      <c r="E690" s="39">
        <f>ROUND(('Все выпуски'!$N$3*'Все выпуски'!$N$6/100)/365*(B690-IF(C690="Нет",VLOOKUP(A690,'Aigen19-RZD'!$A$2:$C$12,3,0),VLOOKUP((A690-1),'Aigen19-RZD'!$A$2:$C$12,3,0))),2)</f>
        <v>10.36</v>
      </c>
      <c r="F690" s="36"/>
      <c r="G690" s="38">
        <f>COUNTIF(D691:$D$863,365)</f>
        <v>173</v>
      </c>
      <c r="H690" s="38">
        <f>COUNTIF(D691:$D$863,366)</f>
        <v>0</v>
      </c>
      <c r="I690" s="2"/>
    </row>
    <row r="691" spans="1:9" x14ac:dyDescent="0.25">
      <c r="A691" s="36">
        <f>COUNTIF($C$2:C691,"Да")</f>
        <v>8</v>
      </c>
      <c r="B691" s="40">
        <f t="shared" si="21"/>
        <v>45792</v>
      </c>
      <c r="C691" s="37" t="str">
        <f>IF(ISERROR(VLOOKUP(B691,'Aigen19-RZD'!$C$3:$C$12,1,0)),"Нет","Да")</f>
        <v>Нет</v>
      </c>
      <c r="D691" s="38">
        <f t="shared" si="20"/>
        <v>365</v>
      </c>
      <c r="E691" s="39">
        <f>ROUND(('Все выпуски'!$N$3*'Все выпуски'!$N$6/100)/365*(B691-IF(C691="Нет",VLOOKUP(A691,'Aigen19-RZD'!$A$2:$C$12,3,0),VLOOKUP((A691-1),'Aigen19-RZD'!$A$2:$C$12,3,0))),2)</f>
        <v>0.12</v>
      </c>
      <c r="F691" s="36"/>
      <c r="G691" s="38">
        <f>COUNTIF(D692:$D$863,365)</f>
        <v>172</v>
      </c>
      <c r="H691" s="38">
        <f>COUNTIF(D692:$D$863,366)</f>
        <v>0</v>
      </c>
      <c r="I691" s="2"/>
    </row>
    <row r="692" spans="1:9" x14ac:dyDescent="0.25">
      <c r="A692" s="36">
        <f>COUNTIF($C$2:C692,"Да")</f>
        <v>8</v>
      </c>
      <c r="B692" s="40">
        <f t="shared" si="21"/>
        <v>45793</v>
      </c>
      <c r="C692" s="37" t="str">
        <f>IF(ISERROR(VLOOKUP(B692,'Aigen19-RZD'!$C$3:$C$12,1,0)),"Нет","Да")</f>
        <v>Нет</v>
      </c>
      <c r="D692" s="38">
        <f t="shared" si="20"/>
        <v>365</v>
      </c>
      <c r="E692" s="39">
        <f>ROUND(('Все выпуски'!$N$3*'Все выпуски'!$N$6/100)/365*(B692-IF(C692="Нет",VLOOKUP(A692,'Aigen19-RZD'!$A$2:$C$12,3,0),VLOOKUP((A692-1),'Aigen19-RZD'!$A$2:$C$12,3,0))),2)</f>
        <v>0.23</v>
      </c>
      <c r="F692" s="36"/>
      <c r="G692" s="38">
        <f>COUNTIF(D693:$D$863,365)</f>
        <v>171</v>
      </c>
      <c r="H692" s="38">
        <f>COUNTIF(D693:$D$863,366)</f>
        <v>0</v>
      </c>
      <c r="I692" s="2"/>
    </row>
    <row r="693" spans="1:9" x14ac:dyDescent="0.25">
      <c r="A693" s="36">
        <f>COUNTIF($C$2:C693,"Да")</f>
        <v>8</v>
      </c>
      <c r="B693" s="40">
        <f t="shared" si="21"/>
        <v>45794</v>
      </c>
      <c r="C693" s="37" t="str">
        <f>IF(ISERROR(VLOOKUP(B693,'Aigen19-RZD'!$C$3:$C$12,1,0)),"Нет","Да")</f>
        <v>Нет</v>
      </c>
      <c r="D693" s="38">
        <f t="shared" si="20"/>
        <v>365</v>
      </c>
      <c r="E693" s="39">
        <f>ROUND(('Все выпуски'!$N$3*'Все выпуски'!$N$6/100)/365*(B693-IF(C693="Нет",VLOOKUP(A693,'Aigen19-RZD'!$A$2:$C$12,3,0),VLOOKUP((A693-1),'Aigen19-RZD'!$A$2:$C$12,3,0))),2)</f>
        <v>0.35</v>
      </c>
      <c r="F693" s="36"/>
      <c r="G693" s="38">
        <f>COUNTIF(D694:$D$863,365)</f>
        <v>170</v>
      </c>
      <c r="H693" s="38">
        <f>COUNTIF(D694:$D$863,366)</f>
        <v>0</v>
      </c>
      <c r="I693" s="2"/>
    </row>
    <row r="694" spans="1:9" x14ac:dyDescent="0.25">
      <c r="A694" s="36">
        <f>COUNTIF($C$2:C694,"Да")</f>
        <v>8</v>
      </c>
      <c r="B694" s="40">
        <f t="shared" si="21"/>
        <v>45795</v>
      </c>
      <c r="C694" s="37" t="str">
        <f>IF(ISERROR(VLOOKUP(B694,'Aigen19-RZD'!$C$3:$C$12,1,0)),"Нет","Да")</f>
        <v>Нет</v>
      </c>
      <c r="D694" s="38">
        <f t="shared" si="20"/>
        <v>365</v>
      </c>
      <c r="E694" s="39">
        <f>ROUND(('Все выпуски'!$N$3*'Все выпуски'!$N$6/100)/365*(B694-IF(C694="Нет",VLOOKUP(A694,'Aigen19-RZD'!$A$2:$C$12,3,0),VLOOKUP((A694-1),'Aigen19-RZD'!$A$2:$C$12,3,0))),2)</f>
        <v>0.46</v>
      </c>
      <c r="F694" s="36"/>
      <c r="G694" s="38">
        <f>COUNTIF(D695:$D$863,365)</f>
        <v>169</v>
      </c>
      <c r="H694" s="38">
        <f>COUNTIF(D695:$D$863,366)</f>
        <v>0</v>
      </c>
      <c r="I694" s="2"/>
    </row>
    <row r="695" spans="1:9" x14ac:dyDescent="0.25">
      <c r="A695" s="36">
        <f>COUNTIF($C$2:C695,"Да")</f>
        <v>8</v>
      </c>
      <c r="B695" s="40">
        <f t="shared" si="21"/>
        <v>45796</v>
      </c>
      <c r="C695" s="37" t="str">
        <f>IF(ISERROR(VLOOKUP(B695,'Aigen19-RZD'!$C$3:$C$12,1,0)),"Нет","Да")</f>
        <v>Нет</v>
      </c>
      <c r="D695" s="38">
        <f t="shared" si="20"/>
        <v>365</v>
      </c>
      <c r="E695" s="39">
        <f>ROUND(('Все выпуски'!$N$3*'Все выпуски'!$N$6/100)/365*(B695-IF(C695="Нет",VLOOKUP(A695,'Aigen19-RZD'!$A$2:$C$12,3,0),VLOOKUP((A695-1),'Aigen19-RZD'!$A$2:$C$12,3,0))),2)</f>
        <v>0.57999999999999996</v>
      </c>
      <c r="F695" s="36"/>
      <c r="G695" s="38">
        <f>COUNTIF(D696:$D$863,365)</f>
        <v>168</v>
      </c>
      <c r="H695" s="38">
        <f>COUNTIF(D696:$D$863,366)</f>
        <v>0</v>
      </c>
      <c r="I695" s="2"/>
    </row>
    <row r="696" spans="1:9" x14ac:dyDescent="0.25">
      <c r="A696" s="36">
        <f>COUNTIF($C$2:C696,"Да")</f>
        <v>8</v>
      </c>
      <c r="B696" s="40">
        <f t="shared" si="21"/>
        <v>45797</v>
      </c>
      <c r="C696" s="37" t="str">
        <f>IF(ISERROR(VLOOKUP(B696,'Aigen19-RZD'!$C$3:$C$12,1,0)),"Нет","Да")</f>
        <v>Нет</v>
      </c>
      <c r="D696" s="38">
        <f t="shared" si="20"/>
        <v>365</v>
      </c>
      <c r="E696" s="39">
        <f>ROUND(('Все выпуски'!$N$3*'Все выпуски'!$N$6/100)/365*(B696-IF(C696="Нет",VLOOKUP(A696,'Aigen19-RZD'!$A$2:$C$12,3,0),VLOOKUP((A696-1),'Aigen19-RZD'!$A$2:$C$12,3,0))),2)</f>
        <v>0.69</v>
      </c>
      <c r="F696" s="36"/>
      <c r="G696" s="38">
        <f>COUNTIF(D697:$D$863,365)</f>
        <v>167</v>
      </c>
      <c r="H696" s="38">
        <f>COUNTIF(D697:$D$863,366)</f>
        <v>0</v>
      </c>
      <c r="I696" s="2"/>
    </row>
    <row r="697" spans="1:9" x14ac:dyDescent="0.25">
      <c r="A697" s="36">
        <f>COUNTIF($C$2:C697,"Да")</f>
        <v>8</v>
      </c>
      <c r="B697" s="40">
        <f t="shared" si="21"/>
        <v>45798</v>
      </c>
      <c r="C697" s="37" t="str">
        <f>IF(ISERROR(VLOOKUP(B697,'Aigen19-RZD'!$C$3:$C$12,1,0)),"Нет","Да")</f>
        <v>Нет</v>
      </c>
      <c r="D697" s="38">
        <f t="shared" si="20"/>
        <v>365</v>
      </c>
      <c r="E697" s="39">
        <f>ROUND(('Все выпуски'!$N$3*'Все выпуски'!$N$6/100)/365*(B697-IF(C697="Нет",VLOOKUP(A697,'Aigen19-RZD'!$A$2:$C$12,3,0),VLOOKUP((A697-1),'Aigen19-RZD'!$A$2:$C$12,3,0))),2)</f>
        <v>0.81</v>
      </c>
      <c r="F697" s="36"/>
      <c r="G697" s="38">
        <f>COUNTIF(D698:$D$863,365)</f>
        <v>166</v>
      </c>
      <c r="H697" s="38">
        <f>COUNTIF(D698:$D$863,366)</f>
        <v>0</v>
      </c>
      <c r="I697" s="2"/>
    </row>
    <row r="698" spans="1:9" x14ac:dyDescent="0.25">
      <c r="A698" s="36">
        <f>COUNTIF($C$2:C698,"Да")</f>
        <v>8</v>
      </c>
      <c r="B698" s="40">
        <f t="shared" si="21"/>
        <v>45799</v>
      </c>
      <c r="C698" s="37" t="str">
        <f>IF(ISERROR(VLOOKUP(B698,'Aigen19-RZD'!$C$3:$C$12,1,0)),"Нет","Да")</f>
        <v>Нет</v>
      </c>
      <c r="D698" s="38">
        <f t="shared" si="20"/>
        <v>365</v>
      </c>
      <c r="E698" s="39">
        <f>ROUND(('Все выпуски'!$N$3*'Все выпуски'!$N$6/100)/365*(B698-IF(C698="Нет",VLOOKUP(A698,'Aigen19-RZD'!$A$2:$C$12,3,0),VLOOKUP((A698-1),'Aigen19-RZD'!$A$2:$C$12,3,0))),2)</f>
        <v>0.92</v>
      </c>
      <c r="F698" s="36"/>
      <c r="G698" s="38">
        <f>COUNTIF(D699:$D$863,365)</f>
        <v>165</v>
      </c>
      <c r="H698" s="38">
        <f>COUNTIF(D699:$D$863,366)</f>
        <v>0</v>
      </c>
      <c r="I698" s="2"/>
    </row>
    <row r="699" spans="1:9" x14ac:dyDescent="0.25">
      <c r="A699" s="36">
        <f>COUNTIF($C$2:C699,"Да")</f>
        <v>8</v>
      </c>
      <c r="B699" s="40">
        <f t="shared" si="21"/>
        <v>45800</v>
      </c>
      <c r="C699" s="37" t="str">
        <f>IF(ISERROR(VLOOKUP(B699,'Aigen19-RZD'!$C$3:$C$12,1,0)),"Нет","Да")</f>
        <v>Нет</v>
      </c>
      <c r="D699" s="38">
        <f t="shared" si="20"/>
        <v>365</v>
      </c>
      <c r="E699" s="39">
        <f>ROUND(('Все выпуски'!$N$3*'Все выпуски'!$N$6/100)/365*(B699-IF(C699="Нет",VLOOKUP(A699,'Aigen19-RZD'!$A$2:$C$12,3,0),VLOOKUP((A699-1),'Aigen19-RZD'!$A$2:$C$12,3,0))),2)</f>
        <v>1.04</v>
      </c>
      <c r="F699" s="36"/>
      <c r="G699" s="38">
        <f>COUNTIF(D700:$D$863,365)</f>
        <v>164</v>
      </c>
      <c r="H699" s="38">
        <f>COUNTIF(D700:$D$863,366)</f>
        <v>0</v>
      </c>
      <c r="I699" s="2"/>
    </row>
    <row r="700" spans="1:9" x14ac:dyDescent="0.25">
      <c r="A700" s="36">
        <f>COUNTIF($C$2:C700,"Да")</f>
        <v>8</v>
      </c>
      <c r="B700" s="40">
        <f t="shared" si="21"/>
        <v>45801</v>
      </c>
      <c r="C700" s="37" t="str">
        <f>IF(ISERROR(VLOOKUP(B700,'Aigen19-RZD'!$C$3:$C$12,1,0)),"Нет","Да")</f>
        <v>Нет</v>
      </c>
      <c r="D700" s="38">
        <f t="shared" si="20"/>
        <v>365</v>
      </c>
      <c r="E700" s="39">
        <f>ROUND(('Все выпуски'!$N$3*'Все выпуски'!$N$6/100)/365*(B700-IF(C700="Нет",VLOOKUP(A700,'Aigen19-RZD'!$A$2:$C$12,3,0),VLOOKUP((A700-1),'Aigen19-RZD'!$A$2:$C$12,3,0))),2)</f>
        <v>1.1499999999999999</v>
      </c>
      <c r="F700" s="36"/>
      <c r="G700" s="38">
        <f>COUNTIF(D701:$D$863,365)</f>
        <v>163</v>
      </c>
      <c r="H700" s="38">
        <f>COUNTIF(D701:$D$863,366)</f>
        <v>0</v>
      </c>
      <c r="I700" s="2"/>
    </row>
    <row r="701" spans="1:9" x14ac:dyDescent="0.25">
      <c r="A701" s="36">
        <f>COUNTIF($C$2:C701,"Да")</f>
        <v>8</v>
      </c>
      <c r="B701" s="40">
        <f t="shared" si="21"/>
        <v>45802</v>
      </c>
      <c r="C701" s="37" t="str">
        <f>IF(ISERROR(VLOOKUP(B701,'Aigen19-RZD'!$C$3:$C$12,1,0)),"Нет","Да")</f>
        <v>Нет</v>
      </c>
      <c r="D701" s="38">
        <f t="shared" si="20"/>
        <v>365</v>
      </c>
      <c r="E701" s="39">
        <f>ROUND(('Все выпуски'!$N$3*'Все выпуски'!$N$6/100)/365*(B701-IF(C701="Нет",VLOOKUP(A701,'Aigen19-RZD'!$A$2:$C$12,3,0),VLOOKUP((A701-1),'Aigen19-RZD'!$A$2:$C$12,3,0))),2)</f>
        <v>1.27</v>
      </c>
      <c r="F701" s="36"/>
      <c r="G701" s="38">
        <f>COUNTIF(D702:$D$863,365)</f>
        <v>162</v>
      </c>
      <c r="H701" s="38">
        <f>COUNTIF(D702:$D$863,366)</f>
        <v>0</v>
      </c>
      <c r="I701" s="2"/>
    </row>
    <row r="702" spans="1:9" x14ac:dyDescent="0.25">
      <c r="A702" s="36">
        <f>COUNTIF($C$2:C702,"Да")</f>
        <v>8</v>
      </c>
      <c r="B702" s="40">
        <f t="shared" si="21"/>
        <v>45803</v>
      </c>
      <c r="C702" s="37" t="str">
        <f>IF(ISERROR(VLOOKUP(B702,'Aigen19-RZD'!$C$3:$C$12,1,0)),"Нет","Да")</f>
        <v>Нет</v>
      </c>
      <c r="D702" s="38">
        <f t="shared" si="20"/>
        <v>365</v>
      </c>
      <c r="E702" s="39">
        <f>ROUND(('Все выпуски'!$N$3*'Все выпуски'!$N$6/100)/365*(B702-IF(C702="Нет",VLOOKUP(A702,'Aigen19-RZD'!$A$2:$C$12,3,0),VLOOKUP((A702-1),'Aigen19-RZD'!$A$2:$C$12,3,0))),2)</f>
        <v>1.38</v>
      </c>
      <c r="F702" s="36"/>
      <c r="G702" s="38">
        <f>COUNTIF(D703:$D$863,365)</f>
        <v>161</v>
      </c>
      <c r="H702" s="38">
        <f>COUNTIF(D703:$D$863,366)</f>
        <v>0</v>
      </c>
      <c r="I702" s="2"/>
    </row>
    <row r="703" spans="1:9" x14ac:dyDescent="0.25">
      <c r="A703" s="36">
        <f>COUNTIF($C$2:C703,"Да")</f>
        <v>8</v>
      </c>
      <c r="B703" s="40">
        <f t="shared" si="21"/>
        <v>45804</v>
      </c>
      <c r="C703" s="37" t="str">
        <f>IF(ISERROR(VLOOKUP(B703,'Aigen19-RZD'!$C$3:$C$12,1,0)),"Нет","Да")</f>
        <v>Нет</v>
      </c>
      <c r="D703" s="38">
        <f t="shared" si="20"/>
        <v>365</v>
      </c>
      <c r="E703" s="39">
        <f>ROUND(('Все выпуски'!$N$3*'Все выпуски'!$N$6/100)/365*(B703-IF(C703="Нет",VLOOKUP(A703,'Aigen19-RZD'!$A$2:$C$12,3,0),VLOOKUP((A703-1),'Aigen19-RZD'!$A$2:$C$12,3,0))),2)</f>
        <v>1.5</v>
      </c>
      <c r="F703" s="36"/>
      <c r="G703" s="38">
        <f>COUNTIF(D704:$D$863,365)</f>
        <v>160</v>
      </c>
      <c r="H703" s="38">
        <f>COUNTIF(D704:$D$863,366)</f>
        <v>0</v>
      </c>
      <c r="I703" s="2"/>
    </row>
    <row r="704" spans="1:9" x14ac:dyDescent="0.25">
      <c r="A704" s="36">
        <f>COUNTIF($C$2:C704,"Да")</f>
        <v>8</v>
      </c>
      <c r="B704" s="40">
        <f t="shared" si="21"/>
        <v>45805</v>
      </c>
      <c r="C704" s="37" t="str">
        <f>IF(ISERROR(VLOOKUP(B704,'Aigen19-RZD'!$C$3:$C$12,1,0)),"Нет","Да")</f>
        <v>Нет</v>
      </c>
      <c r="D704" s="38">
        <f t="shared" si="20"/>
        <v>365</v>
      </c>
      <c r="E704" s="39">
        <f>ROUND(('Все выпуски'!$N$3*'Все выпуски'!$N$6/100)/365*(B704-IF(C704="Нет",VLOOKUP(A704,'Aigen19-RZD'!$A$2:$C$12,3,0),VLOOKUP((A704-1),'Aigen19-RZD'!$A$2:$C$12,3,0))),2)</f>
        <v>1.61</v>
      </c>
      <c r="F704" s="36"/>
      <c r="G704" s="38">
        <f>COUNTIF(D705:$D$863,365)</f>
        <v>159</v>
      </c>
      <c r="H704" s="38">
        <f>COUNTIF(D705:$D$863,366)</f>
        <v>0</v>
      </c>
      <c r="I704" s="2"/>
    </row>
    <row r="705" spans="1:9" x14ac:dyDescent="0.25">
      <c r="A705" s="36">
        <f>COUNTIF($C$2:C705,"Да")</f>
        <v>8</v>
      </c>
      <c r="B705" s="40">
        <f t="shared" si="21"/>
        <v>45806</v>
      </c>
      <c r="C705" s="37" t="str">
        <f>IF(ISERROR(VLOOKUP(B705,'Aigen19-RZD'!$C$3:$C$12,1,0)),"Нет","Да")</f>
        <v>Нет</v>
      </c>
      <c r="D705" s="38">
        <f t="shared" si="20"/>
        <v>365</v>
      </c>
      <c r="E705" s="39">
        <f>ROUND(('Все выпуски'!$N$3*'Все выпуски'!$N$6/100)/365*(B705-IF(C705="Нет",VLOOKUP(A705,'Aigen19-RZD'!$A$2:$C$12,3,0),VLOOKUP((A705-1),'Aigen19-RZD'!$A$2:$C$12,3,0))),2)</f>
        <v>1.73</v>
      </c>
      <c r="F705" s="36"/>
      <c r="G705" s="38">
        <f>COUNTIF(D706:$D$863,365)</f>
        <v>158</v>
      </c>
      <c r="H705" s="38">
        <f>COUNTIF(D706:$D$863,366)</f>
        <v>0</v>
      </c>
      <c r="I705" s="2"/>
    </row>
    <row r="706" spans="1:9" x14ac:dyDescent="0.25">
      <c r="A706" s="36">
        <f>COUNTIF($C$2:C706,"Да")</f>
        <v>8</v>
      </c>
      <c r="B706" s="40">
        <f t="shared" si="21"/>
        <v>45807</v>
      </c>
      <c r="C706" s="37" t="str">
        <f>IF(ISERROR(VLOOKUP(B706,'Aigen19-RZD'!$C$3:$C$12,1,0)),"Нет","Да")</f>
        <v>Нет</v>
      </c>
      <c r="D706" s="38">
        <f t="shared" si="20"/>
        <v>365</v>
      </c>
      <c r="E706" s="39">
        <f>ROUND(('Все выпуски'!$N$3*'Все выпуски'!$N$6/100)/365*(B706-IF(C706="Нет",VLOOKUP(A706,'Aigen19-RZD'!$A$2:$C$12,3,0),VLOOKUP((A706-1),'Aigen19-RZD'!$A$2:$C$12,3,0))),2)</f>
        <v>1.84</v>
      </c>
      <c r="F706" s="36"/>
      <c r="G706" s="38">
        <f>COUNTIF(D707:$D$863,365)</f>
        <v>157</v>
      </c>
      <c r="H706" s="38">
        <f>COUNTIF(D707:$D$863,366)</f>
        <v>0</v>
      </c>
      <c r="I706" s="2"/>
    </row>
    <row r="707" spans="1:9" x14ac:dyDescent="0.25">
      <c r="A707" s="36">
        <f>COUNTIF($C$2:C707,"Да")</f>
        <v>8</v>
      </c>
      <c r="B707" s="40">
        <f t="shared" si="21"/>
        <v>45808</v>
      </c>
      <c r="C707" s="37" t="str">
        <f>IF(ISERROR(VLOOKUP(B707,'Aigen19-RZD'!$C$3:$C$12,1,0)),"Нет","Да")</f>
        <v>Нет</v>
      </c>
      <c r="D707" s="38">
        <f t="shared" ref="D707:D770" si="22">IF(MOD(YEAR(B707),4)=0,366,365)</f>
        <v>365</v>
      </c>
      <c r="E707" s="39">
        <f>ROUND(('Все выпуски'!$N$3*'Все выпуски'!$N$6/100)/365*(B707-IF(C707="Нет",VLOOKUP(A707,'Aigen19-RZD'!$A$2:$C$12,3,0),VLOOKUP((A707-1),'Aigen19-RZD'!$A$2:$C$12,3,0))),2)</f>
        <v>1.96</v>
      </c>
      <c r="F707" s="36"/>
      <c r="G707" s="38">
        <f>COUNTIF(D708:$D$863,365)</f>
        <v>156</v>
      </c>
      <c r="H707" s="38">
        <f>COUNTIF(D708:$D$863,366)</f>
        <v>0</v>
      </c>
      <c r="I707" s="2"/>
    </row>
    <row r="708" spans="1:9" x14ac:dyDescent="0.25">
      <c r="A708" s="36">
        <f>COUNTIF($C$2:C708,"Да")</f>
        <v>8</v>
      </c>
      <c r="B708" s="40">
        <f t="shared" ref="B708:B771" si="23">B707+1</f>
        <v>45809</v>
      </c>
      <c r="C708" s="37" t="str">
        <f>IF(ISERROR(VLOOKUP(B708,'Aigen19-RZD'!$C$3:$C$12,1,0)),"Нет","Да")</f>
        <v>Нет</v>
      </c>
      <c r="D708" s="38">
        <f t="shared" si="22"/>
        <v>365</v>
      </c>
      <c r="E708" s="39">
        <f>ROUND(('Все выпуски'!$N$3*'Все выпуски'!$N$6/100)/365*(B708-IF(C708="Нет",VLOOKUP(A708,'Aigen19-RZD'!$A$2:$C$12,3,0),VLOOKUP((A708-1),'Aigen19-RZD'!$A$2:$C$12,3,0))),2)</f>
        <v>2.0699999999999998</v>
      </c>
      <c r="F708" s="36"/>
      <c r="G708" s="38">
        <f>COUNTIF(D709:$D$863,365)</f>
        <v>155</v>
      </c>
      <c r="H708" s="38">
        <f>COUNTIF(D709:$D$863,366)</f>
        <v>0</v>
      </c>
      <c r="I708" s="2"/>
    </row>
    <row r="709" spans="1:9" x14ac:dyDescent="0.25">
      <c r="A709" s="36">
        <f>COUNTIF($C$2:C709,"Да")</f>
        <v>8</v>
      </c>
      <c r="B709" s="40">
        <f t="shared" si="23"/>
        <v>45810</v>
      </c>
      <c r="C709" s="37" t="str">
        <f>IF(ISERROR(VLOOKUP(B709,'Aigen19-RZD'!$C$3:$C$12,1,0)),"Нет","Да")</f>
        <v>Нет</v>
      </c>
      <c r="D709" s="38">
        <f t="shared" si="22"/>
        <v>365</v>
      </c>
      <c r="E709" s="39">
        <f>ROUND(('Все выпуски'!$N$3*'Все выпуски'!$N$6/100)/365*(B709-IF(C709="Нет",VLOOKUP(A709,'Aigen19-RZD'!$A$2:$C$12,3,0),VLOOKUP((A709-1),'Aigen19-RZD'!$A$2:$C$12,3,0))),2)</f>
        <v>2.19</v>
      </c>
      <c r="F709" s="36"/>
      <c r="G709" s="38">
        <f>COUNTIF(D710:$D$863,365)</f>
        <v>154</v>
      </c>
      <c r="H709" s="38">
        <f>COUNTIF(D710:$D$863,366)</f>
        <v>0</v>
      </c>
      <c r="I709" s="2"/>
    </row>
    <row r="710" spans="1:9" x14ac:dyDescent="0.25">
      <c r="A710" s="36">
        <f>COUNTIF($C$2:C710,"Да")</f>
        <v>8</v>
      </c>
      <c r="B710" s="40">
        <f t="shared" si="23"/>
        <v>45811</v>
      </c>
      <c r="C710" s="37" t="str">
        <f>IF(ISERROR(VLOOKUP(B710,'Aigen19-RZD'!$C$3:$C$12,1,0)),"Нет","Да")</f>
        <v>Нет</v>
      </c>
      <c r="D710" s="38">
        <f t="shared" si="22"/>
        <v>365</v>
      </c>
      <c r="E710" s="39">
        <f>ROUND(('Все выпуски'!$N$3*'Все выпуски'!$N$6/100)/365*(B710-IF(C710="Нет",VLOOKUP(A710,'Aigen19-RZD'!$A$2:$C$12,3,0),VLOOKUP((A710-1),'Aigen19-RZD'!$A$2:$C$12,3,0))),2)</f>
        <v>2.2999999999999998</v>
      </c>
      <c r="F710" s="36"/>
      <c r="G710" s="38">
        <f>COUNTIF(D711:$D$863,365)</f>
        <v>153</v>
      </c>
      <c r="H710" s="38">
        <f>COUNTIF(D711:$D$863,366)</f>
        <v>0</v>
      </c>
      <c r="I710" s="2"/>
    </row>
    <row r="711" spans="1:9" x14ac:dyDescent="0.25">
      <c r="A711" s="36">
        <f>COUNTIF($C$2:C711,"Да")</f>
        <v>8</v>
      </c>
      <c r="B711" s="40">
        <f t="shared" si="23"/>
        <v>45812</v>
      </c>
      <c r="C711" s="37" t="str">
        <f>IF(ISERROR(VLOOKUP(B711,'Aigen19-RZD'!$C$3:$C$12,1,0)),"Нет","Да")</f>
        <v>Нет</v>
      </c>
      <c r="D711" s="38">
        <f t="shared" si="22"/>
        <v>365</v>
      </c>
      <c r="E711" s="39">
        <f>ROUND(('Все выпуски'!$N$3*'Все выпуски'!$N$6/100)/365*(B711-IF(C711="Нет",VLOOKUP(A711,'Aigen19-RZD'!$A$2:$C$12,3,0),VLOOKUP((A711-1),'Aigen19-RZD'!$A$2:$C$12,3,0))),2)</f>
        <v>2.42</v>
      </c>
      <c r="F711" s="36"/>
      <c r="G711" s="38">
        <f>COUNTIF(D712:$D$863,365)</f>
        <v>152</v>
      </c>
      <c r="H711" s="38">
        <f>COUNTIF(D712:$D$863,366)</f>
        <v>0</v>
      </c>
      <c r="I711" s="2"/>
    </row>
    <row r="712" spans="1:9" x14ac:dyDescent="0.25">
      <c r="A712" s="36">
        <f>COUNTIF($C$2:C712,"Да")</f>
        <v>8</v>
      </c>
      <c r="B712" s="40">
        <f t="shared" si="23"/>
        <v>45813</v>
      </c>
      <c r="C712" s="37" t="str">
        <f>IF(ISERROR(VLOOKUP(B712,'Aigen19-RZD'!$C$3:$C$12,1,0)),"Нет","Да")</f>
        <v>Нет</v>
      </c>
      <c r="D712" s="38">
        <f t="shared" si="22"/>
        <v>365</v>
      </c>
      <c r="E712" s="39">
        <f>ROUND(('Все выпуски'!$N$3*'Все выпуски'!$N$6/100)/365*(B712-IF(C712="Нет",VLOOKUP(A712,'Aigen19-RZD'!$A$2:$C$12,3,0),VLOOKUP((A712-1),'Aigen19-RZD'!$A$2:$C$12,3,0))),2)</f>
        <v>2.5299999999999998</v>
      </c>
      <c r="F712" s="36"/>
      <c r="G712" s="38">
        <f>COUNTIF(D713:$D$863,365)</f>
        <v>151</v>
      </c>
      <c r="H712" s="38">
        <f>COUNTIF(D713:$D$863,366)</f>
        <v>0</v>
      </c>
      <c r="I712" s="2"/>
    </row>
    <row r="713" spans="1:9" x14ac:dyDescent="0.25">
      <c r="A713" s="36">
        <f>COUNTIF($C$2:C713,"Да")</f>
        <v>8</v>
      </c>
      <c r="B713" s="40">
        <f t="shared" si="23"/>
        <v>45814</v>
      </c>
      <c r="C713" s="37" t="str">
        <f>IF(ISERROR(VLOOKUP(B713,'Aigen19-RZD'!$C$3:$C$12,1,0)),"Нет","Да")</f>
        <v>Нет</v>
      </c>
      <c r="D713" s="38">
        <f t="shared" si="22"/>
        <v>365</v>
      </c>
      <c r="E713" s="39">
        <f>ROUND(('Все выпуски'!$N$3*'Все выпуски'!$N$6/100)/365*(B713-IF(C713="Нет",VLOOKUP(A713,'Aigen19-RZD'!$A$2:$C$12,3,0),VLOOKUP((A713-1),'Aigen19-RZD'!$A$2:$C$12,3,0))),2)</f>
        <v>2.65</v>
      </c>
      <c r="F713" s="36"/>
      <c r="G713" s="38">
        <f>COUNTIF(D714:$D$863,365)</f>
        <v>150</v>
      </c>
      <c r="H713" s="38">
        <f>COUNTIF(D714:$D$863,366)</f>
        <v>0</v>
      </c>
      <c r="I713" s="2"/>
    </row>
    <row r="714" spans="1:9" x14ac:dyDescent="0.25">
      <c r="A714" s="36">
        <f>COUNTIF($C$2:C714,"Да")</f>
        <v>8</v>
      </c>
      <c r="B714" s="40">
        <f t="shared" si="23"/>
        <v>45815</v>
      </c>
      <c r="C714" s="37" t="str">
        <f>IF(ISERROR(VLOOKUP(B714,'Aigen19-RZD'!$C$3:$C$12,1,0)),"Нет","Да")</f>
        <v>Нет</v>
      </c>
      <c r="D714" s="38">
        <f t="shared" si="22"/>
        <v>365</v>
      </c>
      <c r="E714" s="39">
        <f>ROUND(('Все выпуски'!$N$3*'Все выпуски'!$N$6/100)/365*(B714-IF(C714="Нет",VLOOKUP(A714,'Aigen19-RZD'!$A$2:$C$12,3,0),VLOOKUP((A714-1),'Aigen19-RZD'!$A$2:$C$12,3,0))),2)</f>
        <v>2.76</v>
      </c>
      <c r="F714" s="36"/>
      <c r="G714" s="38">
        <f>COUNTIF(D715:$D$863,365)</f>
        <v>149</v>
      </c>
      <c r="H714" s="38">
        <f>COUNTIF(D715:$D$863,366)</f>
        <v>0</v>
      </c>
      <c r="I714" s="2"/>
    </row>
    <row r="715" spans="1:9" x14ac:dyDescent="0.25">
      <c r="A715" s="36">
        <f>COUNTIF($C$2:C715,"Да")</f>
        <v>8</v>
      </c>
      <c r="B715" s="40">
        <f t="shared" si="23"/>
        <v>45816</v>
      </c>
      <c r="C715" s="37" t="str">
        <f>IF(ISERROR(VLOOKUP(B715,'Aigen19-RZD'!$C$3:$C$12,1,0)),"Нет","Да")</f>
        <v>Нет</v>
      </c>
      <c r="D715" s="38">
        <f t="shared" si="22"/>
        <v>365</v>
      </c>
      <c r="E715" s="39">
        <f>ROUND(('Все выпуски'!$N$3*'Все выпуски'!$N$6/100)/365*(B715-IF(C715="Нет",VLOOKUP(A715,'Aigen19-RZD'!$A$2:$C$12,3,0),VLOOKUP((A715-1),'Aigen19-RZD'!$A$2:$C$12,3,0))),2)</f>
        <v>2.88</v>
      </c>
      <c r="F715" s="36"/>
      <c r="G715" s="38">
        <f>COUNTIF(D716:$D$863,365)</f>
        <v>148</v>
      </c>
      <c r="H715" s="38">
        <f>COUNTIF(D716:$D$863,366)</f>
        <v>0</v>
      </c>
      <c r="I715" s="2"/>
    </row>
    <row r="716" spans="1:9" x14ac:dyDescent="0.25">
      <c r="A716" s="36">
        <f>COUNTIF($C$2:C716,"Да")</f>
        <v>8</v>
      </c>
      <c r="B716" s="40">
        <f t="shared" si="23"/>
        <v>45817</v>
      </c>
      <c r="C716" s="37" t="str">
        <f>IF(ISERROR(VLOOKUP(B716,'Aigen19-RZD'!$C$3:$C$12,1,0)),"Нет","Да")</f>
        <v>Нет</v>
      </c>
      <c r="D716" s="38">
        <f t="shared" si="22"/>
        <v>365</v>
      </c>
      <c r="E716" s="39">
        <f>ROUND(('Все выпуски'!$N$3*'Все выпуски'!$N$6/100)/365*(B716-IF(C716="Нет",VLOOKUP(A716,'Aigen19-RZD'!$A$2:$C$12,3,0),VLOOKUP((A716-1),'Aigen19-RZD'!$A$2:$C$12,3,0))),2)</f>
        <v>2.99</v>
      </c>
      <c r="F716" s="36"/>
      <c r="G716" s="38">
        <f>COUNTIF(D717:$D$863,365)</f>
        <v>147</v>
      </c>
      <c r="H716" s="38">
        <f>COUNTIF(D717:$D$863,366)</f>
        <v>0</v>
      </c>
      <c r="I716" s="2"/>
    </row>
    <row r="717" spans="1:9" x14ac:dyDescent="0.25">
      <c r="A717" s="36">
        <f>COUNTIF($C$2:C717,"Да")</f>
        <v>8</v>
      </c>
      <c r="B717" s="40">
        <f t="shared" si="23"/>
        <v>45818</v>
      </c>
      <c r="C717" s="37" t="str">
        <f>IF(ISERROR(VLOOKUP(B717,'Aigen19-RZD'!$C$3:$C$12,1,0)),"Нет","Да")</f>
        <v>Нет</v>
      </c>
      <c r="D717" s="38">
        <f t="shared" si="22"/>
        <v>365</v>
      </c>
      <c r="E717" s="39">
        <f>ROUND(('Все выпуски'!$N$3*'Все выпуски'!$N$6/100)/365*(B717-IF(C717="Нет",VLOOKUP(A717,'Aigen19-RZD'!$A$2:$C$12,3,0),VLOOKUP((A717-1),'Aigen19-RZD'!$A$2:$C$12,3,0))),2)</f>
        <v>3.11</v>
      </c>
      <c r="F717" s="36"/>
      <c r="G717" s="38">
        <f>COUNTIF(D718:$D$863,365)</f>
        <v>146</v>
      </c>
      <c r="H717" s="38">
        <f>COUNTIF(D718:$D$863,366)</f>
        <v>0</v>
      </c>
      <c r="I717" s="2"/>
    </row>
    <row r="718" spans="1:9" x14ac:dyDescent="0.25">
      <c r="A718" s="36">
        <f>COUNTIF($C$2:C718,"Да")</f>
        <v>8</v>
      </c>
      <c r="B718" s="40">
        <f t="shared" si="23"/>
        <v>45819</v>
      </c>
      <c r="C718" s="37" t="str">
        <f>IF(ISERROR(VLOOKUP(B718,'Aigen19-RZD'!$C$3:$C$12,1,0)),"Нет","Да")</f>
        <v>Нет</v>
      </c>
      <c r="D718" s="38">
        <f t="shared" si="22"/>
        <v>365</v>
      </c>
      <c r="E718" s="39">
        <f>ROUND(('Все выпуски'!$N$3*'Все выпуски'!$N$6/100)/365*(B718-IF(C718="Нет",VLOOKUP(A718,'Aigen19-RZD'!$A$2:$C$12,3,0),VLOOKUP((A718-1),'Aigen19-RZD'!$A$2:$C$12,3,0))),2)</f>
        <v>3.22</v>
      </c>
      <c r="F718" s="36"/>
      <c r="G718" s="38">
        <f>COUNTIF(D719:$D$863,365)</f>
        <v>145</v>
      </c>
      <c r="H718" s="38">
        <f>COUNTIF(D719:$D$863,366)</f>
        <v>0</v>
      </c>
      <c r="I718" s="2"/>
    </row>
    <row r="719" spans="1:9" x14ac:dyDescent="0.25">
      <c r="A719" s="36">
        <f>COUNTIF($C$2:C719,"Да")</f>
        <v>8</v>
      </c>
      <c r="B719" s="40">
        <f t="shared" si="23"/>
        <v>45820</v>
      </c>
      <c r="C719" s="37" t="str">
        <f>IF(ISERROR(VLOOKUP(B719,'Aigen19-RZD'!$C$3:$C$12,1,0)),"Нет","Да")</f>
        <v>Нет</v>
      </c>
      <c r="D719" s="38">
        <f t="shared" si="22"/>
        <v>365</v>
      </c>
      <c r="E719" s="39">
        <f>ROUND(('Все выпуски'!$N$3*'Все выпуски'!$N$6/100)/365*(B719-IF(C719="Нет",VLOOKUP(A719,'Aigen19-RZD'!$A$2:$C$12,3,0),VLOOKUP((A719-1),'Aigen19-RZD'!$A$2:$C$12,3,0))),2)</f>
        <v>3.34</v>
      </c>
      <c r="F719" s="36"/>
      <c r="G719" s="38">
        <f>COUNTIF(D720:$D$863,365)</f>
        <v>144</v>
      </c>
      <c r="H719" s="38">
        <f>COUNTIF(D720:$D$863,366)</f>
        <v>0</v>
      </c>
      <c r="I719" s="2"/>
    </row>
    <row r="720" spans="1:9" x14ac:dyDescent="0.25">
      <c r="A720" s="36">
        <f>COUNTIF($C$2:C720,"Да")</f>
        <v>8</v>
      </c>
      <c r="B720" s="40">
        <f t="shared" si="23"/>
        <v>45821</v>
      </c>
      <c r="C720" s="37" t="str">
        <f>IF(ISERROR(VLOOKUP(B720,'Aigen19-RZD'!$C$3:$C$12,1,0)),"Нет","Да")</f>
        <v>Нет</v>
      </c>
      <c r="D720" s="38">
        <f t="shared" si="22"/>
        <v>365</v>
      </c>
      <c r="E720" s="39">
        <f>ROUND(('Все выпуски'!$N$3*'Все выпуски'!$N$6/100)/365*(B720-IF(C720="Нет",VLOOKUP(A720,'Aigen19-RZD'!$A$2:$C$12,3,0),VLOOKUP((A720-1),'Aigen19-RZD'!$A$2:$C$12,3,0))),2)</f>
        <v>3.45</v>
      </c>
      <c r="F720" s="36"/>
      <c r="G720" s="38">
        <f>COUNTIF(D721:$D$863,365)</f>
        <v>143</v>
      </c>
      <c r="H720" s="38">
        <f>COUNTIF(D721:$D$863,366)</f>
        <v>0</v>
      </c>
      <c r="I720" s="2"/>
    </row>
    <row r="721" spans="1:9" x14ac:dyDescent="0.25">
      <c r="A721" s="36">
        <f>COUNTIF($C$2:C721,"Да")</f>
        <v>8</v>
      </c>
      <c r="B721" s="40">
        <f t="shared" si="23"/>
        <v>45822</v>
      </c>
      <c r="C721" s="37" t="str">
        <f>IF(ISERROR(VLOOKUP(B721,'Aigen19-RZD'!$C$3:$C$12,1,0)),"Нет","Да")</f>
        <v>Нет</v>
      </c>
      <c r="D721" s="38">
        <f t="shared" si="22"/>
        <v>365</v>
      </c>
      <c r="E721" s="39">
        <f>ROUND(('Все выпуски'!$N$3*'Все выпуски'!$N$6/100)/365*(B721-IF(C721="Нет",VLOOKUP(A721,'Aigen19-RZD'!$A$2:$C$12,3,0),VLOOKUP((A721-1),'Aigen19-RZD'!$A$2:$C$12,3,0))),2)</f>
        <v>3.57</v>
      </c>
      <c r="F721" s="36"/>
      <c r="G721" s="38">
        <f>COUNTIF(D722:$D$863,365)</f>
        <v>142</v>
      </c>
      <c r="H721" s="38">
        <f>COUNTIF(D722:$D$863,366)</f>
        <v>0</v>
      </c>
      <c r="I721" s="2"/>
    </row>
    <row r="722" spans="1:9" x14ac:dyDescent="0.25">
      <c r="A722" s="36">
        <f>COUNTIF($C$2:C722,"Да")</f>
        <v>8</v>
      </c>
      <c r="B722" s="40">
        <f t="shared" si="23"/>
        <v>45823</v>
      </c>
      <c r="C722" s="37" t="str">
        <f>IF(ISERROR(VLOOKUP(B722,'Aigen19-RZD'!$C$3:$C$12,1,0)),"Нет","Да")</f>
        <v>Нет</v>
      </c>
      <c r="D722" s="38">
        <f t="shared" si="22"/>
        <v>365</v>
      </c>
      <c r="E722" s="39">
        <f>ROUND(('Все выпуски'!$N$3*'Все выпуски'!$N$6/100)/365*(B722-IF(C722="Нет",VLOOKUP(A722,'Aigen19-RZD'!$A$2:$C$12,3,0),VLOOKUP((A722-1),'Aigen19-RZD'!$A$2:$C$12,3,0))),2)</f>
        <v>3.68</v>
      </c>
      <c r="F722" s="36"/>
      <c r="G722" s="38">
        <f>COUNTIF(D723:$D$863,365)</f>
        <v>141</v>
      </c>
      <c r="H722" s="38">
        <f>COUNTIF(D723:$D$863,366)</f>
        <v>0</v>
      </c>
      <c r="I722" s="2"/>
    </row>
    <row r="723" spans="1:9" x14ac:dyDescent="0.25">
      <c r="A723" s="36">
        <f>COUNTIF($C$2:C723,"Да")</f>
        <v>8</v>
      </c>
      <c r="B723" s="40">
        <f t="shared" si="23"/>
        <v>45824</v>
      </c>
      <c r="C723" s="37" t="str">
        <f>IF(ISERROR(VLOOKUP(B723,'Aigen19-RZD'!$C$3:$C$12,1,0)),"Нет","Да")</f>
        <v>Нет</v>
      </c>
      <c r="D723" s="38">
        <f t="shared" si="22"/>
        <v>365</v>
      </c>
      <c r="E723" s="39">
        <f>ROUND(('Все выпуски'!$N$3*'Все выпуски'!$N$6/100)/365*(B723-IF(C723="Нет",VLOOKUP(A723,'Aigen19-RZD'!$A$2:$C$12,3,0),VLOOKUP((A723-1),'Aigen19-RZD'!$A$2:$C$12,3,0))),2)</f>
        <v>3.8</v>
      </c>
      <c r="F723" s="36"/>
      <c r="G723" s="38">
        <f>COUNTIF(D724:$D$863,365)</f>
        <v>140</v>
      </c>
      <c r="H723" s="38">
        <f>COUNTIF(D724:$D$863,366)</f>
        <v>0</v>
      </c>
      <c r="I723" s="2"/>
    </row>
    <row r="724" spans="1:9" x14ac:dyDescent="0.25">
      <c r="A724" s="36">
        <f>COUNTIF($C$2:C724,"Да")</f>
        <v>8</v>
      </c>
      <c r="B724" s="40">
        <f t="shared" si="23"/>
        <v>45825</v>
      </c>
      <c r="C724" s="37" t="str">
        <f>IF(ISERROR(VLOOKUP(B724,'Aigen19-RZD'!$C$3:$C$12,1,0)),"Нет","Да")</f>
        <v>Нет</v>
      </c>
      <c r="D724" s="38">
        <f t="shared" si="22"/>
        <v>365</v>
      </c>
      <c r="E724" s="39">
        <f>ROUND(('Все выпуски'!$N$3*'Все выпуски'!$N$6/100)/365*(B724-IF(C724="Нет",VLOOKUP(A724,'Aigen19-RZD'!$A$2:$C$12,3,0),VLOOKUP((A724-1),'Aigen19-RZD'!$A$2:$C$12,3,0))),2)</f>
        <v>3.91</v>
      </c>
      <c r="F724" s="36"/>
      <c r="G724" s="38">
        <f>COUNTIF(D725:$D$863,365)</f>
        <v>139</v>
      </c>
      <c r="H724" s="38">
        <f>COUNTIF(D725:$D$863,366)</f>
        <v>0</v>
      </c>
      <c r="I724" s="2"/>
    </row>
    <row r="725" spans="1:9" x14ac:dyDescent="0.25">
      <c r="A725" s="36">
        <f>COUNTIF($C$2:C725,"Да")</f>
        <v>8</v>
      </c>
      <c r="B725" s="40">
        <f t="shared" si="23"/>
        <v>45826</v>
      </c>
      <c r="C725" s="37" t="str">
        <f>IF(ISERROR(VLOOKUP(B725,'Aigen19-RZD'!$C$3:$C$12,1,0)),"Нет","Да")</f>
        <v>Нет</v>
      </c>
      <c r="D725" s="38">
        <f t="shared" si="22"/>
        <v>365</v>
      </c>
      <c r="E725" s="39">
        <f>ROUND(('Все выпуски'!$N$3*'Все выпуски'!$N$6/100)/365*(B725-IF(C725="Нет",VLOOKUP(A725,'Aigen19-RZD'!$A$2:$C$12,3,0),VLOOKUP((A725-1),'Aigen19-RZD'!$A$2:$C$12,3,0))),2)</f>
        <v>4.03</v>
      </c>
      <c r="F725" s="36"/>
      <c r="G725" s="38">
        <f>COUNTIF(D726:$D$863,365)</f>
        <v>138</v>
      </c>
      <c r="H725" s="38">
        <f>COUNTIF(D726:$D$863,366)</f>
        <v>0</v>
      </c>
      <c r="I725" s="2"/>
    </row>
    <row r="726" spans="1:9" x14ac:dyDescent="0.25">
      <c r="A726" s="36">
        <f>COUNTIF($C$2:C726,"Да")</f>
        <v>8</v>
      </c>
      <c r="B726" s="40">
        <f t="shared" si="23"/>
        <v>45827</v>
      </c>
      <c r="C726" s="37" t="str">
        <f>IF(ISERROR(VLOOKUP(B726,'Aigen19-RZD'!$C$3:$C$12,1,0)),"Нет","Да")</f>
        <v>Нет</v>
      </c>
      <c r="D726" s="38">
        <f t="shared" si="22"/>
        <v>365</v>
      </c>
      <c r="E726" s="39">
        <f>ROUND(('Все выпуски'!$N$3*'Все выпуски'!$N$6/100)/365*(B726-IF(C726="Нет",VLOOKUP(A726,'Aigen19-RZD'!$A$2:$C$12,3,0),VLOOKUP((A726-1),'Aigen19-RZD'!$A$2:$C$12,3,0))),2)</f>
        <v>4.1399999999999997</v>
      </c>
      <c r="F726" s="36"/>
      <c r="G726" s="38">
        <f>COUNTIF(D727:$D$863,365)</f>
        <v>137</v>
      </c>
      <c r="H726" s="38">
        <f>COUNTIF(D727:$D$863,366)</f>
        <v>0</v>
      </c>
      <c r="I726" s="2"/>
    </row>
    <row r="727" spans="1:9" x14ac:dyDescent="0.25">
      <c r="A727" s="36">
        <f>COUNTIF($C$2:C727,"Да")</f>
        <v>8</v>
      </c>
      <c r="B727" s="40">
        <f t="shared" si="23"/>
        <v>45828</v>
      </c>
      <c r="C727" s="37" t="str">
        <f>IF(ISERROR(VLOOKUP(B727,'Aigen19-RZD'!$C$3:$C$12,1,0)),"Нет","Да")</f>
        <v>Нет</v>
      </c>
      <c r="D727" s="38">
        <f t="shared" si="22"/>
        <v>365</v>
      </c>
      <c r="E727" s="39">
        <f>ROUND(('Все выпуски'!$N$3*'Все выпуски'!$N$6/100)/365*(B727-IF(C727="Нет",VLOOKUP(A727,'Aigen19-RZD'!$A$2:$C$12,3,0),VLOOKUP((A727-1),'Aigen19-RZD'!$A$2:$C$12,3,0))),2)</f>
        <v>4.26</v>
      </c>
      <c r="F727" s="36"/>
      <c r="G727" s="38">
        <f>COUNTIF(D728:$D$863,365)</f>
        <v>136</v>
      </c>
      <c r="H727" s="38">
        <f>COUNTIF(D728:$D$863,366)</f>
        <v>0</v>
      </c>
      <c r="I727" s="2"/>
    </row>
    <row r="728" spans="1:9" x14ac:dyDescent="0.25">
      <c r="A728" s="36">
        <f>COUNTIF($C$2:C728,"Да")</f>
        <v>8</v>
      </c>
      <c r="B728" s="40">
        <f t="shared" si="23"/>
        <v>45829</v>
      </c>
      <c r="C728" s="37" t="str">
        <f>IF(ISERROR(VLOOKUP(B728,'Aigen19-RZD'!$C$3:$C$12,1,0)),"Нет","Да")</f>
        <v>Нет</v>
      </c>
      <c r="D728" s="38">
        <f t="shared" si="22"/>
        <v>365</v>
      </c>
      <c r="E728" s="39">
        <f>ROUND(('Все выпуски'!$N$3*'Все выпуски'!$N$6/100)/365*(B728-IF(C728="Нет",VLOOKUP(A728,'Aigen19-RZD'!$A$2:$C$12,3,0),VLOOKUP((A728-1),'Aigen19-RZD'!$A$2:$C$12,3,0))),2)</f>
        <v>4.37</v>
      </c>
      <c r="F728" s="36"/>
      <c r="G728" s="38">
        <f>COUNTIF(D729:$D$863,365)</f>
        <v>135</v>
      </c>
      <c r="H728" s="38">
        <f>COUNTIF(D729:$D$863,366)</f>
        <v>0</v>
      </c>
      <c r="I728" s="2"/>
    </row>
    <row r="729" spans="1:9" x14ac:dyDescent="0.25">
      <c r="A729" s="36">
        <f>COUNTIF($C$2:C729,"Да")</f>
        <v>8</v>
      </c>
      <c r="B729" s="40">
        <f t="shared" si="23"/>
        <v>45830</v>
      </c>
      <c r="C729" s="37" t="str">
        <f>IF(ISERROR(VLOOKUP(B729,'Aigen19-RZD'!$C$3:$C$12,1,0)),"Нет","Да")</f>
        <v>Нет</v>
      </c>
      <c r="D729" s="38">
        <f t="shared" si="22"/>
        <v>365</v>
      </c>
      <c r="E729" s="39">
        <f>ROUND(('Все выпуски'!$N$3*'Все выпуски'!$N$6/100)/365*(B729-IF(C729="Нет",VLOOKUP(A729,'Aigen19-RZD'!$A$2:$C$12,3,0),VLOOKUP((A729-1),'Aigen19-RZD'!$A$2:$C$12,3,0))),2)</f>
        <v>4.49</v>
      </c>
      <c r="F729" s="36"/>
      <c r="G729" s="38">
        <f>COUNTIF(D730:$D$863,365)</f>
        <v>134</v>
      </c>
      <c r="H729" s="38">
        <f>COUNTIF(D730:$D$863,366)</f>
        <v>0</v>
      </c>
      <c r="I729" s="2"/>
    </row>
    <row r="730" spans="1:9" x14ac:dyDescent="0.25">
      <c r="A730" s="36">
        <f>COUNTIF($C$2:C730,"Да")</f>
        <v>8</v>
      </c>
      <c r="B730" s="40">
        <f t="shared" si="23"/>
        <v>45831</v>
      </c>
      <c r="C730" s="37" t="str">
        <f>IF(ISERROR(VLOOKUP(B730,'Aigen19-RZD'!$C$3:$C$12,1,0)),"Нет","Да")</f>
        <v>Нет</v>
      </c>
      <c r="D730" s="38">
        <f t="shared" si="22"/>
        <v>365</v>
      </c>
      <c r="E730" s="39">
        <f>ROUND(('Все выпуски'!$N$3*'Все выпуски'!$N$6/100)/365*(B730-IF(C730="Нет",VLOOKUP(A730,'Aigen19-RZD'!$A$2:$C$12,3,0),VLOOKUP((A730-1),'Aigen19-RZD'!$A$2:$C$12,3,0))),2)</f>
        <v>4.5999999999999996</v>
      </c>
      <c r="F730" s="36"/>
      <c r="G730" s="38">
        <f>COUNTIF(D731:$D$863,365)</f>
        <v>133</v>
      </c>
      <c r="H730" s="38">
        <f>COUNTIF(D731:$D$863,366)</f>
        <v>0</v>
      </c>
      <c r="I730" s="2"/>
    </row>
    <row r="731" spans="1:9" x14ac:dyDescent="0.25">
      <c r="A731" s="36">
        <f>COUNTIF($C$2:C731,"Да")</f>
        <v>8</v>
      </c>
      <c r="B731" s="40">
        <f t="shared" si="23"/>
        <v>45832</v>
      </c>
      <c r="C731" s="37" t="str">
        <f>IF(ISERROR(VLOOKUP(B731,'Aigen19-RZD'!$C$3:$C$12,1,0)),"Нет","Да")</f>
        <v>Нет</v>
      </c>
      <c r="D731" s="38">
        <f t="shared" si="22"/>
        <v>365</v>
      </c>
      <c r="E731" s="39">
        <f>ROUND(('Все выпуски'!$N$3*'Все выпуски'!$N$6/100)/365*(B731-IF(C731="Нет",VLOOKUP(A731,'Aigen19-RZD'!$A$2:$C$12,3,0),VLOOKUP((A731-1),'Aigen19-RZD'!$A$2:$C$12,3,0))),2)</f>
        <v>4.72</v>
      </c>
      <c r="F731" s="36"/>
      <c r="G731" s="38">
        <f>COUNTIF(D732:$D$863,365)</f>
        <v>132</v>
      </c>
      <c r="H731" s="38">
        <f>COUNTIF(D732:$D$863,366)</f>
        <v>0</v>
      </c>
      <c r="I731" s="2"/>
    </row>
    <row r="732" spans="1:9" x14ac:dyDescent="0.25">
      <c r="A732" s="36">
        <f>COUNTIF($C$2:C732,"Да")</f>
        <v>8</v>
      </c>
      <c r="B732" s="40">
        <f t="shared" si="23"/>
        <v>45833</v>
      </c>
      <c r="C732" s="37" t="str">
        <f>IF(ISERROR(VLOOKUP(B732,'Aigen19-RZD'!$C$3:$C$12,1,0)),"Нет","Да")</f>
        <v>Нет</v>
      </c>
      <c r="D732" s="38">
        <f t="shared" si="22"/>
        <v>365</v>
      </c>
      <c r="E732" s="39">
        <f>ROUND(('Все выпуски'!$N$3*'Все выпуски'!$N$6/100)/365*(B732-IF(C732="Нет",VLOOKUP(A732,'Aigen19-RZD'!$A$2:$C$12,3,0),VLOOKUP((A732-1),'Aigen19-RZD'!$A$2:$C$12,3,0))),2)</f>
        <v>4.83</v>
      </c>
      <c r="F732" s="36"/>
      <c r="G732" s="38">
        <f>COUNTIF(D733:$D$863,365)</f>
        <v>131</v>
      </c>
      <c r="H732" s="38">
        <f>COUNTIF(D733:$D$863,366)</f>
        <v>0</v>
      </c>
      <c r="I732" s="2"/>
    </row>
    <row r="733" spans="1:9" x14ac:dyDescent="0.25">
      <c r="A733" s="36">
        <f>COUNTIF($C$2:C733,"Да")</f>
        <v>8</v>
      </c>
      <c r="B733" s="40">
        <f t="shared" si="23"/>
        <v>45834</v>
      </c>
      <c r="C733" s="37" t="str">
        <f>IF(ISERROR(VLOOKUP(B733,'Aigen19-RZD'!$C$3:$C$12,1,0)),"Нет","Да")</f>
        <v>Нет</v>
      </c>
      <c r="D733" s="38">
        <f t="shared" si="22"/>
        <v>365</v>
      </c>
      <c r="E733" s="39">
        <f>ROUND(('Все выпуски'!$N$3*'Все выпуски'!$N$6/100)/365*(B733-IF(C733="Нет",VLOOKUP(A733,'Aigen19-RZD'!$A$2:$C$12,3,0),VLOOKUP((A733-1),'Aigen19-RZD'!$A$2:$C$12,3,0))),2)</f>
        <v>4.95</v>
      </c>
      <c r="F733" s="36"/>
      <c r="G733" s="38">
        <f>COUNTIF(D734:$D$863,365)</f>
        <v>130</v>
      </c>
      <c r="H733" s="38">
        <f>COUNTIF(D734:$D$863,366)</f>
        <v>0</v>
      </c>
      <c r="I733" s="2"/>
    </row>
    <row r="734" spans="1:9" x14ac:dyDescent="0.25">
      <c r="A734" s="36">
        <f>COUNTIF($C$2:C734,"Да")</f>
        <v>8</v>
      </c>
      <c r="B734" s="40">
        <f t="shared" si="23"/>
        <v>45835</v>
      </c>
      <c r="C734" s="37" t="str">
        <f>IF(ISERROR(VLOOKUP(B734,'Aigen19-RZD'!$C$3:$C$12,1,0)),"Нет","Да")</f>
        <v>Нет</v>
      </c>
      <c r="D734" s="38">
        <f t="shared" si="22"/>
        <v>365</v>
      </c>
      <c r="E734" s="39">
        <f>ROUND(('Все выпуски'!$N$3*'Все выпуски'!$N$6/100)/365*(B734-IF(C734="Нет",VLOOKUP(A734,'Aigen19-RZD'!$A$2:$C$12,3,0),VLOOKUP((A734-1),'Aigen19-RZD'!$A$2:$C$12,3,0))),2)</f>
        <v>5.0599999999999996</v>
      </c>
      <c r="F734" s="36"/>
      <c r="G734" s="38">
        <f>COUNTIF(D735:$D$863,365)</f>
        <v>129</v>
      </c>
      <c r="H734" s="38">
        <f>COUNTIF(D735:$D$863,366)</f>
        <v>0</v>
      </c>
      <c r="I734" s="2"/>
    </row>
    <row r="735" spans="1:9" x14ac:dyDescent="0.25">
      <c r="A735" s="36">
        <f>COUNTIF($C$2:C735,"Да")</f>
        <v>8</v>
      </c>
      <c r="B735" s="40">
        <f t="shared" si="23"/>
        <v>45836</v>
      </c>
      <c r="C735" s="37" t="str">
        <f>IF(ISERROR(VLOOKUP(B735,'Aigen19-RZD'!$C$3:$C$12,1,0)),"Нет","Да")</f>
        <v>Нет</v>
      </c>
      <c r="D735" s="38">
        <f t="shared" si="22"/>
        <v>365</v>
      </c>
      <c r="E735" s="39">
        <f>ROUND(('Все выпуски'!$N$3*'Все выпуски'!$N$6/100)/365*(B735-IF(C735="Нет",VLOOKUP(A735,'Aigen19-RZD'!$A$2:$C$12,3,0),VLOOKUP((A735-1),'Aigen19-RZD'!$A$2:$C$12,3,0))),2)</f>
        <v>5.18</v>
      </c>
      <c r="F735" s="36"/>
      <c r="G735" s="38">
        <f>COUNTIF(D736:$D$863,365)</f>
        <v>128</v>
      </c>
      <c r="H735" s="38">
        <f>COUNTIF(D736:$D$863,366)</f>
        <v>0</v>
      </c>
      <c r="I735" s="2"/>
    </row>
    <row r="736" spans="1:9" x14ac:dyDescent="0.25">
      <c r="A736" s="36">
        <f>COUNTIF($C$2:C736,"Да")</f>
        <v>8</v>
      </c>
      <c r="B736" s="40">
        <f t="shared" si="23"/>
        <v>45837</v>
      </c>
      <c r="C736" s="37" t="str">
        <f>IF(ISERROR(VLOOKUP(B736,'Aigen19-RZD'!$C$3:$C$12,1,0)),"Нет","Да")</f>
        <v>Нет</v>
      </c>
      <c r="D736" s="38">
        <f t="shared" si="22"/>
        <v>365</v>
      </c>
      <c r="E736" s="39">
        <f>ROUND(('Все выпуски'!$N$3*'Все выпуски'!$N$6/100)/365*(B736-IF(C736="Нет",VLOOKUP(A736,'Aigen19-RZD'!$A$2:$C$12,3,0),VLOOKUP((A736-1),'Aigen19-RZD'!$A$2:$C$12,3,0))),2)</f>
        <v>5.29</v>
      </c>
      <c r="F736" s="36"/>
      <c r="G736" s="38">
        <f>COUNTIF(D737:$D$863,365)</f>
        <v>127</v>
      </c>
      <c r="H736" s="38">
        <f>COUNTIF(D737:$D$863,366)</f>
        <v>0</v>
      </c>
      <c r="I736" s="2"/>
    </row>
    <row r="737" spans="1:9" x14ac:dyDescent="0.25">
      <c r="A737" s="36">
        <f>COUNTIF($C$2:C737,"Да")</f>
        <v>8</v>
      </c>
      <c r="B737" s="40">
        <f t="shared" si="23"/>
        <v>45838</v>
      </c>
      <c r="C737" s="37" t="str">
        <f>IF(ISERROR(VLOOKUP(B737,'Aigen19-RZD'!$C$3:$C$12,1,0)),"Нет","Да")</f>
        <v>Нет</v>
      </c>
      <c r="D737" s="38">
        <f t="shared" si="22"/>
        <v>365</v>
      </c>
      <c r="E737" s="39">
        <f>ROUND(('Все выпуски'!$N$3*'Все выпуски'!$N$6/100)/365*(B737-IF(C737="Нет",VLOOKUP(A737,'Aigen19-RZD'!$A$2:$C$12,3,0),VLOOKUP((A737-1),'Aigen19-RZD'!$A$2:$C$12,3,0))),2)</f>
        <v>5.41</v>
      </c>
      <c r="F737" s="36"/>
      <c r="G737" s="38">
        <f>COUNTIF(D738:$D$863,365)</f>
        <v>126</v>
      </c>
      <c r="H737" s="38">
        <f>COUNTIF(D738:$D$863,366)</f>
        <v>0</v>
      </c>
      <c r="I737" s="2"/>
    </row>
    <row r="738" spans="1:9" x14ac:dyDescent="0.25">
      <c r="A738" s="36">
        <f>COUNTIF($C$2:C738,"Да")</f>
        <v>8</v>
      </c>
      <c r="B738" s="40">
        <f t="shared" si="23"/>
        <v>45839</v>
      </c>
      <c r="C738" s="37" t="str">
        <f>IF(ISERROR(VLOOKUP(B738,'Aigen19-RZD'!$C$3:$C$12,1,0)),"Нет","Да")</f>
        <v>Нет</v>
      </c>
      <c r="D738" s="38">
        <f t="shared" si="22"/>
        <v>365</v>
      </c>
      <c r="E738" s="39">
        <f>ROUND(('Все выпуски'!$N$3*'Все выпуски'!$N$6/100)/365*(B738-IF(C738="Нет",VLOOKUP(A738,'Aigen19-RZD'!$A$2:$C$12,3,0),VLOOKUP((A738-1),'Aigen19-RZD'!$A$2:$C$12,3,0))),2)</f>
        <v>5.52</v>
      </c>
      <c r="F738" s="36"/>
      <c r="G738" s="38">
        <f>COUNTIF(D739:$D$863,365)</f>
        <v>125</v>
      </c>
      <c r="H738" s="38">
        <f>COUNTIF(D739:$D$863,366)</f>
        <v>0</v>
      </c>
      <c r="I738" s="2"/>
    </row>
    <row r="739" spans="1:9" x14ac:dyDescent="0.25">
      <c r="A739" s="36">
        <f>COUNTIF($C$2:C739,"Да")</f>
        <v>8</v>
      </c>
      <c r="B739" s="40">
        <f t="shared" si="23"/>
        <v>45840</v>
      </c>
      <c r="C739" s="37" t="str">
        <f>IF(ISERROR(VLOOKUP(B739,'Aigen19-RZD'!$C$3:$C$12,1,0)),"Нет","Да")</f>
        <v>Нет</v>
      </c>
      <c r="D739" s="38">
        <f t="shared" si="22"/>
        <v>365</v>
      </c>
      <c r="E739" s="39">
        <f>ROUND(('Все выпуски'!$N$3*'Все выпуски'!$N$6/100)/365*(B739-IF(C739="Нет",VLOOKUP(A739,'Aigen19-RZD'!$A$2:$C$12,3,0),VLOOKUP((A739-1),'Aigen19-RZD'!$A$2:$C$12,3,0))),2)</f>
        <v>5.64</v>
      </c>
      <c r="F739" s="36"/>
      <c r="G739" s="38">
        <f>COUNTIF(D740:$D$863,365)</f>
        <v>124</v>
      </c>
      <c r="H739" s="38">
        <f>COUNTIF(D740:$D$863,366)</f>
        <v>0</v>
      </c>
      <c r="I739" s="2"/>
    </row>
    <row r="740" spans="1:9" x14ac:dyDescent="0.25">
      <c r="A740" s="36">
        <f>COUNTIF($C$2:C740,"Да")</f>
        <v>8</v>
      </c>
      <c r="B740" s="40">
        <f t="shared" si="23"/>
        <v>45841</v>
      </c>
      <c r="C740" s="37" t="str">
        <f>IF(ISERROR(VLOOKUP(B740,'Aigen19-RZD'!$C$3:$C$12,1,0)),"Нет","Да")</f>
        <v>Нет</v>
      </c>
      <c r="D740" s="38">
        <f t="shared" si="22"/>
        <v>365</v>
      </c>
      <c r="E740" s="39">
        <f>ROUND(('Все выпуски'!$N$3*'Все выпуски'!$N$6/100)/365*(B740-IF(C740="Нет",VLOOKUP(A740,'Aigen19-RZD'!$A$2:$C$12,3,0),VLOOKUP((A740-1),'Aigen19-RZD'!$A$2:$C$12,3,0))),2)</f>
        <v>5.75</v>
      </c>
      <c r="F740" s="36"/>
      <c r="G740" s="38">
        <f>COUNTIF(D741:$D$863,365)</f>
        <v>123</v>
      </c>
      <c r="H740" s="38">
        <f>COUNTIF(D741:$D$863,366)</f>
        <v>0</v>
      </c>
      <c r="I740" s="2"/>
    </row>
    <row r="741" spans="1:9" x14ac:dyDescent="0.25">
      <c r="A741" s="36">
        <f>COUNTIF($C$2:C741,"Да")</f>
        <v>8</v>
      </c>
      <c r="B741" s="40">
        <f t="shared" si="23"/>
        <v>45842</v>
      </c>
      <c r="C741" s="37" t="str">
        <f>IF(ISERROR(VLOOKUP(B741,'Aigen19-RZD'!$C$3:$C$12,1,0)),"Нет","Да")</f>
        <v>Нет</v>
      </c>
      <c r="D741" s="38">
        <f t="shared" si="22"/>
        <v>365</v>
      </c>
      <c r="E741" s="39">
        <f>ROUND(('Все выпуски'!$N$3*'Все выпуски'!$N$6/100)/365*(B741-IF(C741="Нет",VLOOKUP(A741,'Aigen19-RZD'!$A$2:$C$12,3,0),VLOOKUP((A741-1),'Aigen19-RZD'!$A$2:$C$12,3,0))),2)</f>
        <v>5.87</v>
      </c>
      <c r="F741" s="36"/>
      <c r="G741" s="38">
        <f>COUNTIF(D742:$D$863,365)</f>
        <v>122</v>
      </c>
      <c r="H741" s="38">
        <f>COUNTIF(D742:$D$863,366)</f>
        <v>0</v>
      </c>
      <c r="I741" s="2"/>
    </row>
    <row r="742" spans="1:9" x14ac:dyDescent="0.25">
      <c r="A742" s="36">
        <f>COUNTIF($C$2:C742,"Да")</f>
        <v>8</v>
      </c>
      <c r="B742" s="40">
        <f t="shared" si="23"/>
        <v>45843</v>
      </c>
      <c r="C742" s="37" t="str">
        <f>IF(ISERROR(VLOOKUP(B742,'Aigen19-RZD'!$C$3:$C$12,1,0)),"Нет","Да")</f>
        <v>Нет</v>
      </c>
      <c r="D742" s="38">
        <f t="shared" si="22"/>
        <v>365</v>
      </c>
      <c r="E742" s="39">
        <f>ROUND(('Все выпуски'!$N$3*'Все выпуски'!$N$6/100)/365*(B742-IF(C742="Нет",VLOOKUP(A742,'Aigen19-RZD'!$A$2:$C$12,3,0),VLOOKUP((A742-1),'Aigen19-RZD'!$A$2:$C$12,3,0))),2)</f>
        <v>5.98</v>
      </c>
      <c r="F742" s="36"/>
      <c r="G742" s="38">
        <f>COUNTIF(D743:$D$863,365)</f>
        <v>121</v>
      </c>
      <c r="H742" s="38">
        <f>COUNTIF(D743:$D$863,366)</f>
        <v>0</v>
      </c>
      <c r="I742" s="2"/>
    </row>
    <row r="743" spans="1:9" x14ac:dyDescent="0.25">
      <c r="A743" s="36">
        <f>COUNTIF($C$2:C743,"Да")</f>
        <v>8</v>
      </c>
      <c r="B743" s="40">
        <f t="shared" si="23"/>
        <v>45844</v>
      </c>
      <c r="C743" s="37" t="str">
        <f>IF(ISERROR(VLOOKUP(B743,'Aigen19-RZD'!$C$3:$C$12,1,0)),"Нет","Да")</f>
        <v>Нет</v>
      </c>
      <c r="D743" s="38">
        <f t="shared" si="22"/>
        <v>365</v>
      </c>
      <c r="E743" s="39">
        <f>ROUND(('Все выпуски'!$N$3*'Все выпуски'!$N$6/100)/365*(B743-IF(C743="Нет",VLOOKUP(A743,'Aigen19-RZD'!$A$2:$C$12,3,0),VLOOKUP((A743-1),'Aigen19-RZD'!$A$2:$C$12,3,0))),2)</f>
        <v>6.1</v>
      </c>
      <c r="F743" s="36"/>
      <c r="G743" s="38">
        <f>COUNTIF(D744:$D$863,365)</f>
        <v>120</v>
      </c>
      <c r="H743" s="38">
        <f>COUNTIF(D744:$D$863,366)</f>
        <v>0</v>
      </c>
      <c r="I743" s="2"/>
    </row>
    <row r="744" spans="1:9" x14ac:dyDescent="0.25">
      <c r="A744" s="36">
        <f>COUNTIF($C$2:C744,"Да")</f>
        <v>8</v>
      </c>
      <c r="B744" s="40">
        <f t="shared" si="23"/>
        <v>45845</v>
      </c>
      <c r="C744" s="37" t="str">
        <f>IF(ISERROR(VLOOKUP(B744,'Aigen19-RZD'!$C$3:$C$12,1,0)),"Нет","Да")</f>
        <v>Нет</v>
      </c>
      <c r="D744" s="38">
        <f t="shared" si="22"/>
        <v>365</v>
      </c>
      <c r="E744" s="39">
        <f>ROUND(('Все выпуски'!$N$3*'Все выпуски'!$N$6/100)/365*(B744-IF(C744="Нет",VLOOKUP(A744,'Aigen19-RZD'!$A$2:$C$12,3,0),VLOOKUP((A744-1),'Aigen19-RZD'!$A$2:$C$12,3,0))),2)</f>
        <v>6.21</v>
      </c>
      <c r="F744" s="36"/>
      <c r="G744" s="38">
        <f>COUNTIF(D745:$D$863,365)</f>
        <v>119</v>
      </c>
      <c r="H744" s="38">
        <f>COUNTIF(D745:$D$863,366)</f>
        <v>0</v>
      </c>
      <c r="I744" s="2"/>
    </row>
    <row r="745" spans="1:9" x14ac:dyDescent="0.25">
      <c r="A745" s="36">
        <f>COUNTIF($C$2:C745,"Да")</f>
        <v>8</v>
      </c>
      <c r="B745" s="40">
        <f t="shared" si="23"/>
        <v>45846</v>
      </c>
      <c r="C745" s="37" t="str">
        <f>IF(ISERROR(VLOOKUP(B745,'Aigen19-RZD'!$C$3:$C$12,1,0)),"Нет","Да")</f>
        <v>Нет</v>
      </c>
      <c r="D745" s="38">
        <f t="shared" si="22"/>
        <v>365</v>
      </c>
      <c r="E745" s="39">
        <f>ROUND(('Все выпуски'!$N$3*'Все выпуски'!$N$6/100)/365*(B745-IF(C745="Нет",VLOOKUP(A745,'Aigen19-RZD'!$A$2:$C$12,3,0),VLOOKUP((A745-1),'Aigen19-RZD'!$A$2:$C$12,3,0))),2)</f>
        <v>6.33</v>
      </c>
      <c r="F745" s="36"/>
      <c r="G745" s="38">
        <f>COUNTIF(D746:$D$863,365)</f>
        <v>118</v>
      </c>
      <c r="H745" s="38">
        <f>COUNTIF(D746:$D$863,366)</f>
        <v>0</v>
      </c>
      <c r="I745" s="2"/>
    </row>
    <row r="746" spans="1:9" x14ac:dyDescent="0.25">
      <c r="A746" s="36">
        <f>COUNTIF($C$2:C746,"Да")</f>
        <v>8</v>
      </c>
      <c r="B746" s="40">
        <f t="shared" si="23"/>
        <v>45847</v>
      </c>
      <c r="C746" s="37" t="str">
        <f>IF(ISERROR(VLOOKUP(B746,'Aigen19-RZD'!$C$3:$C$12,1,0)),"Нет","Да")</f>
        <v>Нет</v>
      </c>
      <c r="D746" s="38">
        <f t="shared" si="22"/>
        <v>365</v>
      </c>
      <c r="E746" s="39">
        <f>ROUND(('Все выпуски'!$N$3*'Все выпуски'!$N$6/100)/365*(B746-IF(C746="Нет",VLOOKUP(A746,'Aigen19-RZD'!$A$2:$C$12,3,0),VLOOKUP((A746-1),'Aigen19-RZD'!$A$2:$C$12,3,0))),2)</f>
        <v>6.44</v>
      </c>
      <c r="F746" s="36"/>
      <c r="G746" s="38">
        <f>COUNTIF(D747:$D$863,365)</f>
        <v>117</v>
      </c>
      <c r="H746" s="38">
        <f>COUNTIF(D747:$D$863,366)</f>
        <v>0</v>
      </c>
      <c r="I746" s="2"/>
    </row>
    <row r="747" spans="1:9" x14ac:dyDescent="0.25">
      <c r="A747" s="36">
        <f>COUNTIF($C$2:C747,"Да")</f>
        <v>8</v>
      </c>
      <c r="B747" s="40">
        <f t="shared" si="23"/>
        <v>45848</v>
      </c>
      <c r="C747" s="37" t="str">
        <f>IF(ISERROR(VLOOKUP(B747,'Aigen19-RZD'!$C$3:$C$12,1,0)),"Нет","Да")</f>
        <v>Нет</v>
      </c>
      <c r="D747" s="38">
        <f t="shared" si="22"/>
        <v>365</v>
      </c>
      <c r="E747" s="39">
        <f>ROUND(('Все выпуски'!$N$3*'Все выпуски'!$N$6/100)/365*(B747-IF(C747="Нет",VLOOKUP(A747,'Aigen19-RZD'!$A$2:$C$12,3,0),VLOOKUP((A747-1),'Aigen19-RZD'!$A$2:$C$12,3,0))),2)</f>
        <v>6.56</v>
      </c>
      <c r="F747" s="36"/>
      <c r="G747" s="38">
        <f>COUNTIF(D748:$D$863,365)</f>
        <v>116</v>
      </c>
      <c r="H747" s="38">
        <f>COUNTIF(D748:$D$863,366)</f>
        <v>0</v>
      </c>
      <c r="I747" s="2"/>
    </row>
    <row r="748" spans="1:9" x14ac:dyDescent="0.25">
      <c r="A748" s="36">
        <f>COUNTIF($C$2:C748,"Да")</f>
        <v>8</v>
      </c>
      <c r="B748" s="40">
        <f t="shared" si="23"/>
        <v>45849</v>
      </c>
      <c r="C748" s="37" t="str">
        <f>IF(ISERROR(VLOOKUP(B748,'Aigen19-RZD'!$C$3:$C$12,1,0)),"Нет","Да")</f>
        <v>Нет</v>
      </c>
      <c r="D748" s="38">
        <f t="shared" si="22"/>
        <v>365</v>
      </c>
      <c r="E748" s="39">
        <f>ROUND(('Все выпуски'!$N$3*'Все выпуски'!$N$6/100)/365*(B748-IF(C748="Нет",VLOOKUP(A748,'Aigen19-RZD'!$A$2:$C$12,3,0),VLOOKUP((A748-1),'Aigen19-RZD'!$A$2:$C$12,3,0))),2)</f>
        <v>6.67</v>
      </c>
      <c r="F748" s="36"/>
      <c r="G748" s="38">
        <f>COUNTIF(D749:$D$863,365)</f>
        <v>115</v>
      </c>
      <c r="H748" s="38">
        <f>COUNTIF(D749:$D$863,366)</f>
        <v>0</v>
      </c>
      <c r="I748" s="2"/>
    </row>
    <row r="749" spans="1:9" x14ac:dyDescent="0.25">
      <c r="A749" s="36">
        <f>COUNTIF($C$2:C749,"Да")</f>
        <v>8</v>
      </c>
      <c r="B749" s="40">
        <f t="shared" si="23"/>
        <v>45850</v>
      </c>
      <c r="C749" s="37" t="str">
        <f>IF(ISERROR(VLOOKUP(B749,'Aigen19-RZD'!$C$3:$C$12,1,0)),"Нет","Да")</f>
        <v>Нет</v>
      </c>
      <c r="D749" s="38">
        <f t="shared" si="22"/>
        <v>365</v>
      </c>
      <c r="E749" s="39">
        <f>ROUND(('Все выпуски'!$N$3*'Все выпуски'!$N$6/100)/365*(B749-IF(C749="Нет",VLOOKUP(A749,'Aigen19-RZD'!$A$2:$C$12,3,0),VLOOKUP((A749-1),'Aigen19-RZD'!$A$2:$C$12,3,0))),2)</f>
        <v>6.79</v>
      </c>
      <c r="F749" s="36"/>
      <c r="G749" s="38">
        <f>COUNTIF(D750:$D$863,365)</f>
        <v>114</v>
      </c>
      <c r="H749" s="38">
        <f>COUNTIF(D750:$D$863,366)</f>
        <v>0</v>
      </c>
      <c r="I749" s="2"/>
    </row>
    <row r="750" spans="1:9" x14ac:dyDescent="0.25">
      <c r="A750" s="36">
        <f>COUNTIF($C$2:C750,"Да")</f>
        <v>8</v>
      </c>
      <c r="B750" s="40">
        <f t="shared" si="23"/>
        <v>45851</v>
      </c>
      <c r="C750" s="37" t="str">
        <f>IF(ISERROR(VLOOKUP(B750,'Aigen19-RZD'!$C$3:$C$12,1,0)),"Нет","Да")</f>
        <v>Нет</v>
      </c>
      <c r="D750" s="38">
        <f t="shared" si="22"/>
        <v>365</v>
      </c>
      <c r="E750" s="39">
        <f>ROUND(('Все выпуски'!$N$3*'Все выпуски'!$N$6/100)/365*(B750-IF(C750="Нет",VLOOKUP(A750,'Aigen19-RZD'!$A$2:$C$12,3,0),VLOOKUP((A750-1),'Aigen19-RZD'!$A$2:$C$12,3,0))),2)</f>
        <v>6.9</v>
      </c>
      <c r="F750" s="36"/>
      <c r="G750" s="38">
        <f>COUNTIF(D751:$D$863,365)</f>
        <v>113</v>
      </c>
      <c r="H750" s="38">
        <f>COUNTIF(D751:$D$863,366)</f>
        <v>0</v>
      </c>
      <c r="I750" s="2"/>
    </row>
    <row r="751" spans="1:9" x14ac:dyDescent="0.25">
      <c r="A751" s="36">
        <f>COUNTIF($C$2:C751,"Да")</f>
        <v>8</v>
      </c>
      <c r="B751" s="40">
        <f t="shared" si="23"/>
        <v>45852</v>
      </c>
      <c r="C751" s="37" t="str">
        <f>IF(ISERROR(VLOOKUP(B751,'Aigen19-RZD'!$C$3:$C$12,1,0)),"Нет","Да")</f>
        <v>Нет</v>
      </c>
      <c r="D751" s="38">
        <f t="shared" si="22"/>
        <v>365</v>
      </c>
      <c r="E751" s="39">
        <f>ROUND(('Все выпуски'!$N$3*'Все выпуски'!$N$6/100)/365*(B751-IF(C751="Нет",VLOOKUP(A751,'Aigen19-RZD'!$A$2:$C$12,3,0),VLOOKUP((A751-1),'Aigen19-RZD'!$A$2:$C$12,3,0))),2)</f>
        <v>7.02</v>
      </c>
      <c r="F751" s="36"/>
      <c r="G751" s="38">
        <f>COUNTIF(D752:$D$863,365)</f>
        <v>112</v>
      </c>
      <c r="H751" s="38">
        <f>COUNTIF(D752:$D$863,366)</f>
        <v>0</v>
      </c>
      <c r="I751" s="2"/>
    </row>
    <row r="752" spans="1:9" x14ac:dyDescent="0.25">
      <c r="A752" s="36">
        <f>COUNTIF($C$2:C752,"Да")</f>
        <v>8</v>
      </c>
      <c r="B752" s="40">
        <f t="shared" si="23"/>
        <v>45853</v>
      </c>
      <c r="C752" s="37" t="str">
        <f>IF(ISERROR(VLOOKUP(B752,'Aigen19-RZD'!$C$3:$C$12,1,0)),"Нет","Да")</f>
        <v>Нет</v>
      </c>
      <c r="D752" s="38">
        <f t="shared" si="22"/>
        <v>365</v>
      </c>
      <c r="E752" s="39">
        <f>ROUND(('Все выпуски'!$N$3*'Все выпуски'!$N$6/100)/365*(B752-IF(C752="Нет",VLOOKUP(A752,'Aigen19-RZD'!$A$2:$C$12,3,0),VLOOKUP((A752-1),'Aigen19-RZD'!$A$2:$C$12,3,0))),2)</f>
        <v>7.13</v>
      </c>
      <c r="F752" s="36"/>
      <c r="G752" s="38">
        <f>COUNTIF(D753:$D$863,365)</f>
        <v>111</v>
      </c>
      <c r="H752" s="38">
        <f>COUNTIF(D753:$D$863,366)</f>
        <v>0</v>
      </c>
      <c r="I752" s="2"/>
    </row>
    <row r="753" spans="1:9" x14ac:dyDescent="0.25">
      <c r="A753" s="36">
        <f>COUNTIF($C$2:C753,"Да")</f>
        <v>8</v>
      </c>
      <c r="B753" s="40">
        <f t="shared" si="23"/>
        <v>45854</v>
      </c>
      <c r="C753" s="37" t="str">
        <f>IF(ISERROR(VLOOKUP(B753,'Aigen19-RZD'!$C$3:$C$12,1,0)),"Нет","Да")</f>
        <v>Нет</v>
      </c>
      <c r="D753" s="38">
        <f t="shared" si="22"/>
        <v>365</v>
      </c>
      <c r="E753" s="39">
        <f>ROUND(('Все выпуски'!$N$3*'Все выпуски'!$N$6/100)/365*(B753-IF(C753="Нет",VLOOKUP(A753,'Aigen19-RZD'!$A$2:$C$12,3,0),VLOOKUP((A753-1),'Aigen19-RZD'!$A$2:$C$12,3,0))),2)</f>
        <v>7.25</v>
      </c>
      <c r="F753" s="36"/>
      <c r="G753" s="38">
        <f>COUNTIF(D754:$D$863,365)</f>
        <v>110</v>
      </c>
      <c r="H753" s="38">
        <f>COUNTIF(D754:$D$863,366)</f>
        <v>0</v>
      </c>
      <c r="I753" s="2"/>
    </row>
    <row r="754" spans="1:9" x14ac:dyDescent="0.25">
      <c r="A754" s="36">
        <f>COUNTIF($C$2:C754,"Да")</f>
        <v>8</v>
      </c>
      <c r="B754" s="40">
        <f t="shared" si="23"/>
        <v>45855</v>
      </c>
      <c r="C754" s="37" t="str">
        <f>IF(ISERROR(VLOOKUP(B754,'Aigen19-RZD'!$C$3:$C$12,1,0)),"Нет","Да")</f>
        <v>Нет</v>
      </c>
      <c r="D754" s="38">
        <f t="shared" si="22"/>
        <v>365</v>
      </c>
      <c r="E754" s="39">
        <f>ROUND(('Все выпуски'!$N$3*'Все выпуски'!$N$6/100)/365*(B754-IF(C754="Нет",VLOOKUP(A754,'Aigen19-RZD'!$A$2:$C$12,3,0),VLOOKUP((A754-1),'Aigen19-RZD'!$A$2:$C$12,3,0))),2)</f>
        <v>7.36</v>
      </c>
      <c r="F754" s="36"/>
      <c r="G754" s="38">
        <f>COUNTIF(D755:$D$863,365)</f>
        <v>109</v>
      </c>
      <c r="H754" s="38">
        <f>COUNTIF(D755:$D$863,366)</f>
        <v>0</v>
      </c>
      <c r="I754" s="2"/>
    </row>
    <row r="755" spans="1:9" x14ac:dyDescent="0.25">
      <c r="A755" s="36">
        <f>COUNTIF($C$2:C755,"Да")</f>
        <v>8</v>
      </c>
      <c r="B755" s="40">
        <f t="shared" si="23"/>
        <v>45856</v>
      </c>
      <c r="C755" s="37" t="str">
        <f>IF(ISERROR(VLOOKUP(B755,'Aigen19-RZD'!$C$3:$C$12,1,0)),"Нет","Да")</f>
        <v>Нет</v>
      </c>
      <c r="D755" s="38">
        <f t="shared" si="22"/>
        <v>365</v>
      </c>
      <c r="E755" s="39">
        <f>ROUND(('Все выпуски'!$N$3*'Все выпуски'!$N$6/100)/365*(B755-IF(C755="Нет",VLOOKUP(A755,'Aigen19-RZD'!$A$2:$C$12,3,0),VLOOKUP((A755-1),'Aigen19-RZD'!$A$2:$C$12,3,0))),2)</f>
        <v>7.48</v>
      </c>
      <c r="F755" s="36"/>
      <c r="G755" s="38">
        <f>COUNTIF(D756:$D$863,365)</f>
        <v>108</v>
      </c>
      <c r="H755" s="38">
        <f>COUNTIF(D756:$D$863,366)</f>
        <v>0</v>
      </c>
      <c r="I755" s="2"/>
    </row>
    <row r="756" spans="1:9" x14ac:dyDescent="0.25">
      <c r="A756" s="36">
        <f>COUNTIF($C$2:C756,"Да")</f>
        <v>8</v>
      </c>
      <c r="B756" s="40">
        <f t="shared" si="23"/>
        <v>45857</v>
      </c>
      <c r="C756" s="37" t="str">
        <f>IF(ISERROR(VLOOKUP(B756,'Aigen19-RZD'!$C$3:$C$12,1,0)),"Нет","Да")</f>
        <v>Нет</v>
      </c>
      <c r="D756" s="38">
        <f t="shared" si="22"/>
        <v>365</v>
      </c>
      <c r="E756" s="39">
        <f>ROUND(('Все выпуски'!$N$3*'Все выпуски'!$N$6/100)/365*(B756-IF(C756="Нет",VLOOKUP(A756,'Aigen19-RZD'!$A$2:$C$12,3,0),VLOOKUP((A756-1),'Aigen19-RZD'!$A$2:$C$12,3,0))),2)</f>
        <v>7.59</v>
      </c>
      <c r="F756" s="36"/>
      <c r="G756" s="38">
        <f>COUNTIF(D757:$D$863,365)</f>
        <v>107</v>
      </c>
      <c r="H756" s="38">
        <f>COUNTIF(D757:$D$863,366)</f>
        <v>0</v>
      </c>
      <c r="I756" s="2"/>
    </row>
    <row r="757" spans="1:9" x14ac:dyDescent="0.25">
      <c r="A757" s="36">
        <f>COUNTIF($C$2:C757,"Да")</f>
        <v>8</v>
      </c>
      <c r="B757" s="40">
        <f t="shared" si="23"/>
        <v>45858</v>
      </c>
      <c r="C757" s="37" t="str">
        <f>IF(ISERROR(VLOOKUP(B757,'Aigen19-RZD'!$C$3:$C$12,1,0)),"Нет","Да")</f>
        <v>Нет</v>
      </c>
      <c r="D757" s="38">
        <f t="shared" si="22"/>
        <v>365</v>
      </c>
      <c r="E757" s="39">
        <f>ROUND(('Все выпуски'!$N$3*'Все выпуски'!$N$6/100)/365*(B757-IF(C757="Нет",VLOOKUP(A757,'Aigen19-RZD'!$A$2:$C$12,3,0),VLOOKUP((A757-1),'Aigen19-RZD'!$A$2:$C$12,3,0))),2)</f>
        <v>7.71</v>
      </c>
      <c r="F757" s="36"/>
      <c r="G757" s="38">
        <f>COUNTIF(D758:$D$863,365)</f>
        <v>106</v>
      </c>
      <c r="H757" s="38">
        <f>COUNTIF(D758:$D$863,366)</f>
        <v>0</v>
      </c>
      <c r="I757" s="2"/>
    </row>
    <row r="758" spans="1:9" x14ac:dyDescent="0.25">
      <c r="A758" s="36">
        <f>COUNTIF($C$2:C758,"Да")</f>
        <v>8</v>
      </c>
      <c r="B758" s="40">
        <f t="shared" si="23"/>
        <v>45859</v>
      </c>
      <c r="C758" s="37" t="str">
        <f>IF(ISERROR(VLOOKUP(B758,'Aigen19-RZD'!$C$3:$C$12,1,0)),"Нет","Да")</f>
        <v>Нет</v>
      </c>
      <c r="D758" s="38">
        <f t="shared" si="22"/>
        <v>365</v>
      </c>
      <c r="E758" s="39">
        <f>ROUND(('Все выпуски'!$N$3*'Все выпуски'!$N$6/100)/365*(B758-IF(C758="Нет",VLOOKUP(A758,'Aigen19-RZD'!$A$2:$C$12,3,0),VLOOKUP((A758-1),'Aigen19-RZD'!$A$2:$C$12,3,0))),2)</f>
        <v>7.82</v>
      </c>
      <c r="F758" s="36"/>
      <c r="G758" s="38">
        <f>COUNTIF(D759:$D$863,365)</f>
        <v>105</v>
      </c>
      <c r="H758" s="38">
        <f>COUNTIF(D759:$D$863,366)</f>
        <v>0</v>
      </c>
      <c r="I758" s="2"/>
    </row>
    <row r="759" spans="1:9" x14ac:dyDescent="0.25">
      <c r="A759" s="36">
        <f>COUNTIF($C$2:C759,"Да")</f>
        <v>8</v>
      </c>
      <c r="B759" s="40">
        <f t="shared" si="23"/>
        <v>45860</v>
      </c>
      <c r="C759" s="37" t="str">
        <f>IF(ISERROR(VLOOKUP(B759,'Aigen19-RZD'!$C$3:$C$12,1,0)),"Нет","Да")</f>
        <v>Нет</v>
      </c>
      <c r="D759" s="38">
        <f t="shared" si="22"/>
        <v>365</v>
      </c>
      <c r="E759" s="39">
        <f>ROUND(('Все выпуски'!$N$3*'Все выпуски'!$N$6/100)/365*(B759-IF(C759="Нет",VLOOKUP(A759,'Aigen19-RZD'!$A$2:$C$12,3,0),VLOOKUP((A759-1),'Aigen19-RZD'!$A$2:$C$12,3,0))),2)</f>
        <v>7.94</v>
      </c>
      <c r="F759" s="36"/>
      <c r="G759" s="38">
        <f>COUNTIF(D760:$D$863,365)</f>
        <v>104</v>
      </c>
      <c r="H759" s="38">
        <f>COUNTIF(D760:$D$863,366)</f>
        <v>0</v>
      </c>
      <c r="I759" s="2"/>
    </row>
    <row r="760" spans="1:9" x14ac:dyDescent="0.25">
      <c r="A760" s="36">
        <f>COUNTIF($C$2:C760,"Да")</f>
        <v>8</v>
      </c>
      <c r="B760" s="40">
        <f t="shared" si="23"/>
        <v>45861</v>
      </c>
      <c r="C760" s="37" t="str">
        <f>IF(ISERROR(VLOOKUP(B760,'Aigen19-RZD'!$C$3:$C$12,1,0)),"Нет","Да")</f>
        <v>Нет</v>
      </c>
      <c r="D760" s="38">
        <f t="shared" si="22"/>
        <v>365</v>
      </c>
      <c r="E760" s="39">
        <f>ROUND(('Все выпуски'!$N$3*'Все выпуски'!$N$6/100)/365*(B760-IF(C760="Нет",VLOOKUP(A760,'Aigen19-RZD'!$A$2:$C$12,3,0),VLOOKUP((A760-1),'Aigen19-RZD'!$A$2:$C$12,3,0))),2)</f>
        <v>8.0500000000000007</v>
      </c>
      <c r="F760" s="36"/>
      <c r="G760" s="38">
        <f>COUNTIF(D761:$D$863,365)</f>
        <v>103</v>
      </c>
      <c r="H760" s="38">
        <f>COUNTIF(D761:$D$863,366)</f>
        <v>0</v>
      </c>
      <c r="I760" s="2"/>
    </row>
    <row r="761" spans="1:9" x14ac:dyDescent="0.25">
      <c r="A761" s="36">
        <f>COUNTIF($C$2:C761,"Да")</f>
        <v>8</v>
      </c>
      <c r="B761" s="40">
        <f t="shared" si="23"/>
        <v>45862</v>
      </c>
      <c r="C761" s="37" t="str">
        <f>IF(ISERROR(VLOOKUP(B761,'Aigen19-RZD'!$C$3:$C$12,1,0)),"Нет","Да")</f>
        <v>Нет</v>
      </c>
      <c r="D761" s="38">
        <f t="shared" si="22"/>
        <v>365</v>
      </c>
      <c r="E761" s="39">
        <f>ROUND(('Все выпуски'!$N$3*'Все выпуски'!$N$6/100)/365*(B761-IF(C761="Нет",VLOOKUP(A761,'Aigen19-RZD'!$A$2:$C$12,3,0),VLOOKUP((A761-1),'Aigen19-RZD'!$A$2:$C$12,3,0))),2)</f>
        <v>8.17</v>
      </c>
      <c r="F761" s="36"/>
      <c r="G761" s="38">
        <f>COUNTIF(D762:$D$863,365)</f>
        <v>102</v>
      </c>
      <c r="H761" s="38">
        <f>COUNTIF(D762:$D$863,366)</f>
        <v>0</v>
      </c>
      <c r="I761" s="2"/>
    </row>
    <row r="762" spans="1:9" x14ac:dyDescent="0.25">
      <c r="A762" s="36">
        <f>COUNTIF($C$2:C762,"Да")</f>
        <v>8</v>
      </c>
      <c r="B762" s="40">
        <f t="shared" si="23"/>
        <v>45863</v>
      </c>
      <c r="C762" s="37" t="str">
        <f>IF(ISERROR(VLOOKUP(B762,'Aigen19-RZD'!$C$3:$C$12,1,0)),"Нет","Да")</f>
        <v>Нет</v>
      </c>
      <c r="D762" s="38">
        <f t="shared" si="22"/>
        <v>365</v>
      </c>
      <c r="E762" s="39">
        <f>ROUND(('Все выпуски'!$N$3*'Все выпуски'!$N$6/100)/365*(B762-IF(C762="Нет",VLOOKUP(A762,'Aigen19-RZD'!$A$2:$C$12,3,0),VLOOKUP((A762-1),'Aigen19-RZD'!$A$2:$C$12,3,0))),2)</f>
        <v>8.2799999999999994</v>
      </c>
      <c r="F762" s="36"/>
      <c r="G762" s="38">
        <f>COUNTIF(D763:$D$863,365)</f>
        <v>101</v>
      </c>
      <c r="H762" s="38">
        <f>COUNTIF(D763:$D$863,366)</f>
        <v>0</v>
      </c>
      <c r="I762" s="2"/>
    </row>
    <row r="763" spans="1:9" x14ac:dyDescent="0.25">
      <c r="A763" s="36">
        <f>COUNTIF($C$2:C763,"Да")</f>
        <v>8</v>
      </c>
      <c r="B763" s="40">
        <f t="shared" si="23"/>
        <v>45864</v>
      </c>
      <c r="C763" s="37" t="str">
        <f>IF(ISERROR(VLOOKUP(B763,'Aigen19-RZD'!$C$3:$C$12,1,0)),"Нет","Да")</f>
        <v>Нет</v>
      </c>
      <c r="D763" s="38">
        <f t="shared" si="22"/>
        <v>365</v>
      </c>
      <c r="E763" s="39">
        <f>ROUND(('Все выпуски'!$N$3*'Все выпуски'!$N$6/100)/365*(B763-IF(C763="Нет",VLOOKUP(A763,'Aigen19-RZD'!$A$2:$C$12,3,0),VLOOKUP((A763-1),'Aigen19-RZD'!$A$2:$C$12,3,0))),2)</f>
        <v>8.4</v>
      </c>
      <c r="F763" s="36"/>
      <c r="G763" s="38">
        <f>COUNTIF(D764:$D$863,365)</f>
        <v>100</v>
      </c>
      <c r="H763" s="38">
        <f>COUNTIF(D764:$D$863,366)</f>
        <v>0</v>
      </c>
      <c r="I763" s="2"/>
    </row>
    <row r="764" spans="1:9" x14ac:dyDescent="0.25">
      <c r="A764" s="36">
        <f>COUNTIF($C$2:C764,"Да")</f>
        <v>8</v>
      </c>
      <c r="B764" s="40">
        <f t="shared" si="23"/>
        <v>45865</v>
      </c>
      <c r="C764" s="37" t="str">
        <f>IF(ISERROR(VLOOKUP(B764,'Aigen19-RZD'!$C$3:$C$12,1,0)),"Нет","Да")</f>
        <v>Нет</v>
      </c>
      <c r="D764" s="38">
        <f t="shared" si="22"/>
        <v>365</v>
      </c>
      <c r="E764" s="39">
        <f>ROUND(('Все выпуски'!$N$3*'Все выпуски'!$N$6/100)/365*(B764-IF(C764="Нет",VLOOKUP(A764,'Aigen19-RZD'!$A$2:$C$12,3,0),VLOOKUP((A764-1),'Aigen19-RZD'!$A$2:$C$12,3,0))),2)</f>
        <v>8.52</v>
      </c>
      <c r="F764" s="36"/>
      <c r="G764" s="38">
        <f>COUNTIF(D765:$D$863,365)</f>
        <v>99</v>
      </c>
      <c r="H764" s="38">
        <f>COUNTIF(D765:$D$863,366)</f>
        <v>0</v>
      </c>
      <c r="I764" s="2"/>
    </row>
    <row r="765" spans="1:9" x14ac:dyDescent="0.25">
      <c r="A765" s="36">
        <f>COUNTIF($C$2:C765,"Да")</f>
        <v>8</v>
      </c>
      <c r="B765" s="40">
        <f t="shared" si="23"/>
        <v>45866</v>
      </c>
      <c r="C765" s="37" t="str">
        <f>IF(ISERROR(VLOOKUP(B765,'Aigen19-RZD'!$C$3:$C$12,1,0)),"Нет","Да")</f>
        <v>Нет</v>
      </c>
      <c r="D765" s="38">
        <f t="shared" si="22"/>
        <v>365</v>
      </c>
      <c r="E765" s="39">
        <f>ROUND(('Все выпуски'!$N$3*'Все выпуски'!$N$6/100)/365*(B765-IF(C765="Нет",VLOOKUP(A765,'Aigen19-RZD'!$A$2:$C$12,3,0),VLOOKUP((A765-1),'Aigen19-RZD'!$A$2:$C$12,3,0))),2)</f>
        <v>8.6300000000000008</v>
      </c>
      <c r="F765" s="36"/>
      <c r="G765" s="38">
        <f>COUNTIF(D766:$D$863,365)</f>
        <v>98</v>
      </c>
      <c r="H765" s="38">
        <f>COUNTIF(D766:$D$863,366)</f>
        <v>0</v>
      </c>
      <c r="I765" s="2"/>
    </row>
    <row r="766" spans="1:9" x14ac:dyDescent="0.25">
      <c r="A766" s="36">
        <f>COUNTIF($C$2:C766,"Да")</f>
        <v>8</v>
      </c>
      <c r="B766" s="40">
        <f t="shared" si="23"/>
        <v>45867</v>
      </c>
      <c r="C766" s="37" t="str">
        <f>IF(ISERROR(VLOOKUP(B766,'Aigen19-RZD'!$C$3:$C$12,1,0)),"Нет","Да")</f>
        <v>Нет</v>
      </c>
      <c r="D766" s="38">
        <f t="shared" si="22"/>
        <v>365</v>
      </c>
      <c r="E766" s="39">
        <f>ROUND(('Все выпуски'!$N$3*'Все выпуски'!$N$6/100)/365*(B766-IF(C766="Нет",VLOOKUP(A766,'Aigen19-RZD'!$A$2:$C$12,3,0),VLOOKUP((A766-1),'Aigen19-RZD'!$A$2:$C$12,3,0))),2)</f>
        <v>8.75</v>
      </c>
      <c r="F766" s="36"/>
      <c r="G766" s="38">
        <f>COUNTIF(D767:$D$863,365)</f>
        <v>97</v>
      </c>
      <c r="H766" s="38">
        <f>COUNTIF(D767:$D$863,366)</f>
        <v>0</v>
      </c>
      <c r="I766" s="2"/>
    </row>
    <row r="767" spans="1:9" x14ac:dyDescent="0.25">
      <c r="A767" s="36">
        <f>COUNTIF($C$2:C767,"Да")</f>
        <v>8</v>
      </c>
      <c r="B767" s="40">
        <f t="shared" si="23"/>
        <v>45868</v>
      </c>
      <c r="C767" s="37" t="str">
        <f>IF(ISERROR(VLOOKUP(B767,'Aigen19-RZD'!$C$3:$C$12,1,0)),"Нет","Да")</f>
        <v>Нет</v>
      </c>
      <c r="D767" s="38">
        <f t="shared" si="22"/>
        <v>365</v>
      </c>
      <c r="E767" s="39">
        <f>ROUND(('Все выпуски'!$N$3*'Все выпуски'!$N$6/100)/365*(B767-IF(C767="Нет",VLOOKUP(A767,'Aigen19-RZD'!$A$2:$C$12,3,0),VLOOKUP((A767-1),'Aigen19-RZD'!$A$2:$C$12,3,0))),2)</f>
        <v>8.86</v>
      </c>
      <c r="F767" s="36"/>
      <c r="G767" s="38">
        <f>COUNTIF(D768:$D$863,365)</f>
        <v>96</v>
      </c>
      <c r="H767" s="38">
        <f>COUNTIF(D768:$D$863,366)</f>
        <v>0</v>
      </c>
      <c r="I767" s="2"/>
    </row>
    <row r="768" spans="1:9" x14ac:dyDescent="0.25">
      <c r="A768" s="36">
        <f>COUNTIF($C$2:C768,"Да")</f>
        <v>8</v>
      </c>
      <c r="B768" s="40">
        <f t="shared" si="23"/>
        <v>45869</v>
      </c>
      <c r="C768" s="37" t="str">
        <f>IF(ISERROR(VLOOKUP(B768,'Aigen19-RZD'!$C$3:$C$12,1,0)),"Нет","Да")</f>
        <v>Нет</v>
      </c>
      <c r="D768" s="38">
        <f t="shared" si="22"/>
        <v>365</v>
      </c>
      <c r="E768" s="39">
        <f>ROUND(('Все выпуски'!$N$3*'Все выпуски'!$N$6/100)/365*(B768-IF(C768="Нет",VLOOKUP(A768,'Aigen19-RZD'!$A$2:$C$12,3,0),VLOOKUP((A768-1),'Aigen19-RZD'!$A$2:$C$12,3,0))),2)</f>
        <v>8.98</v>
      </c>
      <c r="F768" s="36"/>
      <c r="G768" s="38">
        <f>COUNTIF(D769:$D$863,365)</f>
        <v>95</v>
      </c>
      <c r="H768" s="38">
        <f>COUNTIF(D769:$D$863,366)</f>
        <v>0</v>
      </c>
      <c r="I768" s="2"/>
    </row>
    <row r="769" spans="1:9" x14ac:dyDescent="0.25">
      <c r="A769" s="36">
        <f>COUNTIF($C$2:C769,"Да")</f>
        <v>8</v>
      </c>
      <c r="B769" s="40">
        <f t="shared" si="23"/>
        <v>45870</v>
      </c>
      <c r="C769" s="37" t="str">
        <f>IF(ISERROR(VLOOKUP(B769,'Aigen19-RZD'!$C$3:$C$12,1,0)),"Нет","Да")</f>
        <v>Нет</v>
      </c>
      <c r="D769" s="38">
        <f t="shared" si="22"/>
        <v>365</v>
      </c>
      <c r="E769" s="39">
        <f>ROUND(('Все выпуски'!$N$3*'Все выпуски'!$N$6/100)/365*(B769-IF(C769="Нет",VLOOKUP(A769,'Aigen19-RZD'!$A$2:$C$12,3,0),VLOOKUP((A769-1),'Aigen19-RZD'!$A$2:$C$12,3,0))),2)</f>
        <v>9.09</v>
      </c>
      <c r="F769" s="36"/>
      <c r="G769" s="38">
        <f>COUNTIF(D770:$D$863,365)</f>
        <v>94</v>
      </c>
      <c r="H769" s="38">
        <f>COUNTIF(D770:$D$863,366)</f>
        <v>0</v>
      </c>
      <c r="I769" s="2"/>
    </row>
    <row r="770" spans="1:9" x14ac:dyDescent="0.25">
      <c r="A770" s="36">
        <f>COUNTIF($C$2:C770,"Да")</f>
        <v>8</v>
      </c>
      <c r="B770" s="40">
        <f t="shared" si="23"/>
        <v>45871</v>
      </c>
      <c r="C770" s="37" t="str">
        <f>IF(ISERROR(VLOOKUP(B770,'Aigen19-RZD'!$C$3:$C$12,1,0)),"Нет","Да")</f>
        <v>Нет</v>
      </c>
      <c r="D770" s="38">
        <f t="shared" si="22"/>
        <v>365</v>
      </c>
      <c r="E770" s="39">
        <f>ROUND(('Все выпуски'!$N$3*'Все выпуски'!$N$6/100)/365*(B770-IF(C770="Нет",VLOOKUP(A770,'Aigen19-RZD'!$A$2:$C$12,3,0),VLOOKUP((A770-1),'Aigen19-RZD'!$A$2:$C$12,3,0))),2)</f>
        <v>9.2100000000000009</v>
      </c>
      <c r="F770" s="36"/>
      <c r="G770" s="38">
        <f>COUNTIF(D771:$D$863,365)</f>
        <v>93</v>
      </c>
      <c r="H770" s="38">
        <f>COUNTIF(D771:$D$863,366)</f>
        <v>0</v>
      </c>
      <c r="I770" s="2"/>
    </row>
    <row r="771" spans="1:9" x14ac:dyDescent="0.25">
      <c r="A771" s="36">
        <f>COUNTIF($C$2:C771,"Да")</f>
        <v>8</v>
      </c>
      <c r="B771" s="40">
        <f t="shared" si="23"/>
        <v>45872</v>
      </c>
      <c r="C771" s="37" t="str">
        <f>IF(ISERROR(VLOOKUP(B771,'Aigen19-RZD'!$C$3:$C$12,1,0)),"Нет","Да")</f>
        <v>Нет</v>
      </c>
      <c r="D771" s="38">
        <f t="shared" ref="D771:D834" si="24">IF(MOD(YEAR(B771),4)=0,366,365)</f>
        <v>365</v>
      </c>
      <c r="E771" s="39">
        <f>ROUND(('Все выпуски'!$N$3*'Все выпуски'!$N$6/100)/365*(B771-IF(C771="Нет",VLOOKUP(A771,'Aigen19-RZD'!$A$2:$C$12,3,0),VLOOKUP((A771-1),'Aigen19-RZD'!$A$2:$C$12,3,0))),2)</f>
        <v>9.32</v>
      </c>
      <c r="F771" s="36"/>
      <c r="G771" s="38">
        <f>COUNTIF(D772:$D$863,365)</f>
        <v>92</v>
      </c>
      <c r="H771" s="38">
        <f>COUNTIF(D772:$D$863,366)</f>
        <v>0</v>
      </c>
      <c r="I771" s="2"/>
    </row>
    <row r="772" spans="1:9" x14ac:dyDescent="0.25">
      <c r="A772" s="36">
        <f>COUNTIF($C$2:C772,"Да")</f>
        <v>8</v>
      </c>
      <c r="B772" s="40">
        <f t="shared" ref="B772:B835" si="25">B771+1</f>
        <v>45873</v>
      </c>
      <c r="C772" s="37" t="str">
        <f>IF(ISERROR(VLOOKUP(B772,'Aigen19-RZD'!$C$3:$C$12,1,0)),"Нет","Да")</f>
        <v>Нет</v>
      </c>
      <c r="D772" s="38">
        <f t="shared" si="24"/>
        <v>365</v>
      </c>
      <c r="E772" s="39">
        <f>ROUND(('Все выпуски'!$N$3*'Все выпуски'!$N$6/100)/365*(B772-IF(C772="Нет",VLOOKUP(A772,'Aigen19-RZD'!$A$2:$C$12,3,0),VLOOKUP((A772-1),'Aigen19-RZD'!$A$2:$C$12,3,0))),2)</f>
        <v>9.44</v>
      </c>
      <c r="F772" s="36"/>
      <c r="G772" s="38">
        <f>COUNTIF(D773:$D$863,365)</f>
        <v>91</v>
      </c>
      <c r="H772" s="38">
        <f>COUNTIF(D773:$D$863,366)</f>
        <v>0</v>
      </c>
      <c r="I772" s="2"/>
    </row>
    <row r="773" spans="1:9" x14ac:dyDescent="0.25">
      <c r="A773" s="36">
        <f>COUNTIF($C$2:C773,"Да")</f>
        <v>8</v>
      </c>
      <c r="B773" s="40">
        <f t="shared" si="25"/>
        <v>45874</v>
      </c>
      <c r="C773" s="37" t="str">
        <f>IF(ISERROR(VLOOKUP(B773,'Aigen19-RZD'!$C$3:$C$12,1,0)),"Нет","Да")</f>
        <v>Нет</v>
      </c>
      <c r="D773" s="38">
        <f t="shared" si="24"/>
        <v>365</v>
      </c>
      <c r="E773" s="39">
        <f>ROUND(('Все выпуски'!$N$3*'Все выпуски'!$N$6/100)/365*(B773-IF(C773="Нет",VLOOKUP(A773,'Aigen19-RZD'!$A$2:$C$12,3,0),VLOOKUP((A773-1),'Aigen19-RZD'!$A$2:$C$12,3,0))),2)</f>
        <v>9.5500000000000007</v>
      </c>
      <c r="F773" s="36"/>
      <c r="G773" s="38">
        <f>COUNTIF(D774:$D$863,365)</f>
        <v>90</v>
      </c>
      <c r="H773" s="38">
        <f>COUNTIF(D774:$D$863,366)</f>
        <v>0</v>
      </c>
      <c r="I773" s="2"/>
    </row>
    <row r="774" spans="1:9" x14ac:dyDescent="0.25">
      <c r="A774" s="36">
        <f>COUNTIF($C$2:C774,"Да")</f>
        <v>8</v>
      </c>
      <c r="B774" s="40">
        <f t="shared" si="25"/>
        <v>45875</v>
      </c>
      <c r="C774" s="37" t="str">
        <f>IF(ISERROR(VLOOKUP(B774,'Aigen19-RZD'!$C$3:$C$12,1,0)),"Нет","Да")</f>
        <v>Нет</v>
      </c>
      <c r="D774" s="38">
        <f t="shared" si="24"/>
        <v>365</v>
      </c>
      <c r="E774" s="39">
        <f>ROUND(('Все выпуски'!$N$3*'Все выпуски'!$N$6/100)/365*(B774-IF(C774="Нет",VLOOKUP(A774,'Aigen19-RZD'!$A$2:$C$12,3,0),VLOOKUP((A774-1),'Aigen19-RZD'!$A$2:$C$12,3,0))),2)</f>
        <v>9.67</v>
      </c>
      <c r="F774" s="36"/>
      <c r="G774" s="38">
        <f>COUNTIF(D775:$D$863,365)</f>
        <v>89</v>
      </c>
      <c r="H774" s="38">
        <f>COUNTIF(D775:$D$863,366)</f>
        <v>0</v>
      </c>
      <c r="I774" s="2"/>
    </row>
    <row r="775" spans="1:9" x14ac:dyDescent="0.25">
      <c r="A775" s="36">
        <f>COUNTIF($C$2:C775,"Да")</f>
        <v>8</v>
      </c>
      <c r="B775" s="40">
        <f t="shared" si="25"/>
        <v>45876</v>
      </c>
      <c r="C775" s="37" t="str">
        <f>IF(ISERROR(VLOOKUP(B775,'Aigen19-RZD'!$C$3:$C$12,1,0)),"Нет","Да")</f>
        <v>Нет</v>
      </c>
      <c r="D775" s="38">
        <f t="shared" si="24"/>
        <v>365</v>
      </c>
      <c r="E775" s="39">
        <f>ROUND(('Все выпуски'!$N$3*'Все выпуски'!$N$6/100)/365*(B775-IF(C775="Нет",VLOOKUP(A775,'Aigen19-RZD'!$A$2:$C$12,3,0),VLOOKUP((A775-1),'Aigen19-RZD'!$A$2:$C$12,3,0))),2)</f>
        <v>9.7799999999999994</v>
      </c>
      <c r="F775" s="36"/>
      <c r="G775" s="38">
        <f>COUNTIF(D776:$D$863,365)</f>
        <v>88</v>
      </c>
      <c r="H775" s="38">
        <f>COUNTIF(D776:$D$863,366)</f>
        <v>0</v>
      </c>
      <c r="I775" s="2"/>
    </row>
    <row r="776" spans="1:9" x14ac:dyDescent="0.25">
      <c r="A776" s="36">
        <f>COUNTIF($C$2:C776,"Да")</f>
        <v>8</v>
      </c>
      <c r="B776" s="40">
        <f t="shared" si="25"/>
        <v>45877</v>
      </c>
      <c r="C776" s="37" t="str">
        <f>IF(ISERROR(VLOOKUP(B776,'Aigen19-RZD'!$C$3:$C$12,1,0)),"Нет","Да")</f>
        <v>Нет</v>
      </c>
      <c r="D776" s="38">
        <f t="shared" si="24"/>
        <v>365</v>
      </c>
      <c r="E776" s="39">
        <f>ROUND(('Все выпуски'!$N$3*'Все выпуски'!$N$6/100)/365*(B776-IF(C776="Нет",VLOOKUP(A776,'Aigen19-RZD'!$A$2:$C$12,3,0),VLOOKUP((A776-1),'Aigen19-RZD'!$A$2:$C$12,3,0))),2)</f>
        <v>9.9</v>
      </c>
      <c r="F776" s="36"/>
      <c r="G776" s="38">
        <f>COUNTIF(D777:$D$863,365)</f>
        <v>87</v>
      </c>
      <c r="H776" s="38">
        <f>COUNTIF(D777:$D$863,366)</f>
        <v>0</v>
      </c>
      <c r="I776" s="2"/>
    </row>
    <row r="777" spans="1:9" x14ac:dyDescent="0.25">
      <c r="A777" s="36">
        <f>COUNTIF($C$2:C777,"Да")</f>
        <v>8</v>
      </c>
      <c r="B777" s="40">
        <f t="shared" si="25"/>
        <v>45878</v>
      </c>
      <c r="C777" s="37" t="str">
        <f>IF(ISERROR(VLOOKUP(B777,'Aigen19-RZD'!$C$3:$C$12,1,0)),"Нет","Да")</f>
        <v>Нет</v>
      </c>
      <c r="D777" s="38">
        <f t="shared" si="24"/>
        <v>365</v>
      </c>
      <c r="E777" s="39">
        <f>ROUND(('Все выпуски'!$N$3*'Все выпуски'!$N$6/100)/365*(B777-IF(C777="Нет",VLOOKUP(A777,'Aigen19-RZD'!$A$2:$C$12,3,0),VLOOKUP((A777-1),'Aigen19-RZD'!$A$2:$C$12,3,0))),2)</f>
        <v>10.01</v>
      </c>
      <c r="F777" s="36"/>
      <c r="G777" s="38">
        <f>COUNTIF(D778:$D$863,365)</f>
        <v>86</v>
      </c>
      <c r="H777" s="38">
        <f>COUNTIF(D778:$D$863,366)</f>
        <v>0</v>
      </c>
      <c r="I777" s="2"/>
    </row>
    <row r="778" spans="1:9" x14ac:dyDescent="0.25">
      <c r="A778" s="36">
        <f>COUNTIF($C$2:C778,"Да")</f>
        <v>8</v>
      </c>
      <c r="B778" s="40">
        <f t="shared" si="25"/>
        <v>45879</v>
      </c>
      <c r="C778" s="37" t="str">
        <f>IF(ISERROR(VLOOKUP(B778,'Aigen19-RZD'!$C$3:$C$12,1,0)),"Нет","Да")</f>
        <v>Нет</v>
      </c>
      <c r="D778" s="38">
        <f t="shared" si="24"/>
        <v>365</v>
      </c>
      <c r="E778" s="39">
        <f>ROUND(('Все выпуски'!$N$3*'Все выпуски'!$N$6/100)/365*(B778-IF(C778="Нет",VLOOKUP(A778,'Aigen19-RZD'!$A$2:$C$12,3,0),VLOOKUP((A778-1),'Aigen19-RZD'!$A$2:$C$12,3,0))),2)</f>
        <v>10.130000000000001</v>
      </c>
      <c r="F778" s="36"/>
      <c r="G778" s="38">
        <f>COUNTIF(D779:$D$863,365)</f>
        <v>85</v>
      </c>
      <c r="H778" s="38">
        <f>COUNTIF(D779:$D$863,366)</f>
        <v>0</v>
      </c>
      <c r="I778" s="2"/>
    </row>
    <row r="779" spans="1:9" x14ac:dyDescent="0.25">
      <c r="A779" s="36">
        <f>COUNTIF($C$2:C779,"Да")</f>
        <v>8</v>
      </c>
      <c r="B779" s="40">
        <f t="shared" si="25"/>
        <v>45880</v>
      </c>
      <c r="C779" s="37" t="str">
        <f>IF(ISERROR(VLOOKUP(B779,'Aigen19-RZD'!$C$3:$C$12,1,0)),"Нет","Да")</f>
        <v>Нет</v>
      </c>
      <c r="D779" s="38">
        <f t="shared" si="24"/>
        <v>365</v>
      </c>
      <c r="E779" s="39">
        <f>ROUND(('Все выпуски'!$N$3*'Все выпуски'!$N$6/100)/365*(B779-IF(C779="Нет",VLOOKUP(A779,'Aigen19-RZD'!$A$2:$C$12,3,0),VLOOKUP((A779-1),'Aigen19-RZD'!$A$2:$C$12,3,0))),2)</f>
        <v>10.24</v>
      </c>
      <c r="F779" s="36"/>
      <c r="G779" s="38">
        <f>COUNTIF(D780:$D$863,365)</f>
        <v>84</v>
      </c>
      <c r="H779" s="38">
        <f>COUNTIF(D780:$D$863,366)</f>
        <v>0</v>
      </c>
      <c r="I779" s="2"/>
    </row>
    <row r="780" spans="1:9" x14ac:dyDescent="0.25">
      <c r="A780" s="36">
        <f>COUNTIF($C$2:C780,"Да")</f>
        <v>8</v>
      </c>
      <c r="B780" s="40">
        <f t="shared" si="25"/>
        <v>45881</v>
      </c>
      <c r="C780" s="37" t="str">
        <f>IF(ISERROR(VLOOKUP(B780,'Aigen19-RZD'!$C$3:$C$12,1,0)),"Нет","Да")</f>
        <v>Нет</v>
      </c>
      <c r="D780" s="38">
        <f t="shared" si="24"/>
        <v>365</v>
      </c>
      <c r="E780" s="39">
        <f>ROUND(('Все выпуски'!$N$3*'Все выпуски'!$N$6/100)/365*(B780-IF(C780="Нет",VLOOKUP(A780,'Aigen19-RZD'!$A$2:$C$12,3,0),VLOOKUP((A780-1),'Aigen19-RZD'!$A$2:$C$12,3,0))),2)</f>
        <v>10.36</v>
      </c>
      <c r="F780" s="36"/>
      <c r="G780" s="38">
        <f>COUNTIF(D781:$D$863,365)</f>
        <v>83</v>
      </c>
      <c r="H780" s="38">
        <f>COUNTIF(D781:$D$863,366)</f>
        <v>0</v>
      </c>
      <c r="I780" s="2"/>
    </row>
    <row r="781" spans="1:9" x14ac:dyDescent="0.25">
      <c r="A781" s="36">
        <f>COUNTIF($C$2:C781,"Да")</f>
        <v>8</v>
      </c>
      <c r="B781" s="40">
        <f t="shared" si="25"/>
        <v>45882</v>
      </c>
      <c r="C781" s="37" t="str">
        <f>IF(ISERROR(VLOOKUP(B781,'Aigen19-RZD'!$C$3:$C$12,1,0)),"Нет","Да")</f>
        <v>Нет</v>
      </c>
      <c r="D781" s="38">
        <f t="shared" si="24"/>
        <v>365</v>
      </c>
      <c r="E781" s="39">
        <f>ROUND(('Все выпуски'!$N$3*'Все выпуски'!$N$6/100)/365*(B781-IF(C781="Нет",VLOOKUP(A781,'Aigen19-RZD'!$A$2:$C$12,3,0),VLOOKUP((A781-1),'Aigen19-RZD'!$A$2:$C$12,3,0))),2)</f>
        <v>10.47</v>
      </c>
      <c r="F781" s="36"/>
      <c r="G781" s="38">
        <f>COUNTIF(D782:$D$863,365)</f>
        <v>82</v>
      </c>
      <c r="H781" s="38">
        <f>COUNTIF(D782:$D$863,366)</f>
        <v>0</v>
      </c>
      <c r="I781" s="2"/>
    </row>
    <row r="782" spans="1:9" x14ac:dyDescent="0.25">
      <c r="A782" s="36">
        <f>COUNTIF($C$2:C782,"Да")</f>
        <v>9</v>
      </c>
      <c r="B782" s="40">
        <f t="shared" si="25"/>
        <v>45883</v>
      </c>
      <c r="C782" s="37" t="str">
        <f>IF(ISERROR(VLOOKUP(B782,'Aigen19-RZD'!$C$3:$C$12,1,0)),"Нет","Да")</f>
        <v>Да</v>
      </c>
      <c r="D782" s="38">
        <f t="shared" si="24"/>
        <v>365</v>
      </c>
      <c r="E782" s="39">
        <f>ROUND(('Все выпуски'!$N$3*'Все выпуски'!$N$6/100)/365*(B782-IF(C782="Нет",VLOOKUP(A782,'Aigen19-RZD'!$A$2:$C$12,3,0),VLOOKUP((A782-1),'Aigen19-RZD'!$A$2:$C$12,3,0))),2)</f>
        <v>10.59</v>
      </c>
      <c r="F782" s="36"/>
      <c r="G782" s="38">
        <f>COUNTIF(D783:$D$863,365)</f>
        <v>81</v>
      </c>
      <c r="H782" s="38">
        <f>COUNTIF(D783:$D$863,366)</f>
        <v>0</v>
      </c>
      <c r="I782" s="2"/>
    </row>
    <row r="783" spans="1:9" x14ac:dyDescent="0.25">
      <c r="A783" s="36">
        <f>COUNTIF($C$2:C783,"Да")</f>
        <v>9</v>
      </c>
      <c r="B783" s="40">
        <f t="shared" si="25"/>
        <v>45884</v>
      </c>
      <c r="C783" s="37" t="str">
        <f>IF(ISERROR(VLOOKUP(B783,'Aigen19-RZD'!$C$3:$C$12,1,0)),"Нет","Да")</f>
        <v>Нет</v>
      </c>
      <c r="D783" s="38">
        <f t="shared" si="24"/>
        <v>365</v>
      </c>
      <c r="E783" s="39">
        <f>ROUND(('Все выпуски'!$N$3*'Все выпуски'!$N$6/100)/365*(B783-IF(C783="Нет",VLOOKUP(A783,'Aigen19-RZD'!$A$2:$C$12,3,0),VLOOKUP((A783-1),'Aigen19-RZD'!$A$2:$C$12,3,0))),2)</f>
        <v>0.12</v>
      </c>
      <c r="F783" s="36"/>
      <c r="G783" s="38">
        <f>COUNTIF(D784:$D$863,365)</f>
        <v>80</v>
      </c>
      <c r="H783" s="38">
        <f>COUNTIF(D784:$D$863,366)</f>
        <v>0</v>
      </c>
      <c r="I783" s="2"/>
    </row>
    <row r="784" spans="1:9" x14ac:dyDescent="0.25">
      <c r="A784" s="36">
        <f>COUNTIF($C$2:C784,"Да")</f>
        <v>9</v>
      </c>
      <c r="B784" s="40">
        <f t="shared" si="25"/>
        <v>45885</v>
      </c>
      <c r="C784" s="37" t="str">
        <f>IF(ISERROR(VLOOKUP(B784,'Aigen19-RZD'!$C$3:$C$12,1,0)),"Нет","Да")</f>
        <v>Нет</v>
      </c>
      <c r="D784" s="38">
        <f t="shared" si="24"/>
        <v>365</v>
      </c>
      <c r="E784" s="39">
        <f>ROUND(('Все выпуски'!$N$3*'Все выпуски'!$N$6/100)/365*(B784-IF(C784="Нет",VLOOKUP(A784,'Aigen19-RZD'!$A$2:$C$12,3,0),VLOOKUP((A784-1),'Aigen19-RZD'!$A$2:$C$12,3,0))),2)</f>
        <v>0.23</v>
      </c>
      <c r="F784" s="36"/>
      <c r="G784" s="38">
        <f>COUNTIF(D785:$D$863,365)</f>
        <v>79</v>
      </c>
      <c r="H784" s="38">
        <f>COUNTIF(D785:$D$863,366)</f>
        <v>0</v>
      </c>
      <c r="I784" s="2"/>
    </row>
    <row r="785" spans="1:9" x14ac:dyDescent="0.25">
      <c r="A785" s="36">
        <f>COUNTIF($C$2:C785,"Да")</f>
        <v>9</v>
      </c>
      <c r="B785" s="40">
        <f t="shared" si="25"/>
        <v>45886</v>
      </c>
      <c r="C785" s="37" t="str">
        <f>IF(ISERROR(VLOOKUP(B785,'Aigen19-RZD'!$C$3:$C$12,1,0)),"Нет","Да")</f>
        <v>Нет</v>
      </c>
      <c r="D785" s="38">
        <f t="shared" si="24"/>
        <v>365</v>
      </c>
      <c r="E785" s="39">
        <f>ROUND(('Все выпуски'!$N$3*'Все выпуски'!$N$6/100)/365*(B785-IF(C785="Нет",VLOOKUP(A785,'Aigen19-RZD'!$A$2:$C$12,3,0),VLOOKUP((A785-1),'Aigen19-RZD'!$A$2:$C$12,3,0))),2)</f>
        <v>0.35</v>
      </c>
      <c r="F785" s="36"/>
      <c r="G785" s="38">
        <f>COUNTIF(D786:$D$863,365)</f>
        <v>78</v>
      </c>
      <c r="H785" s="38">
        <f>COUNTIF(D786:$D$863,366)</f>
        <v>0</v>
      </c>
      <c r="I785" s="2"/>
    </row>
    <row r="786" spans="1:9" x14ac:dyDescent="0.25">
      <c r="A786" s="36">
        <f>COUNTIF($C$2:C786,"Да")</f>
        <v>9</v>
      </c>
      <c r="B786" s="40">
        <f t="shared" si="25"/>
        <v>45887</v>
      </c>
      <c r="C786" s="37" t="str">
        <f>IF(ISERROR(VLOOKUP(B786,'Aigen19-RZD'!$C$3:$C$12,1,0)),"Нет","Да")</f>
        <v>Нет</v>
      </c>
      <c r="D786" s="38">
        <f t="shared" si="24"/>
        <v>365</v>
      </c>
      <c r="E786" s="39">
        <f>ROUND(('Все выпуски'!$N$3*'Все выпуски'!$N$6/100)/365*(B786-IF(C786="Нет",VLOOKUP(A786,'Aigen19-RZD'!$A$2:$C$12,3,0),VLOOKUP((A786-1),'Aigen19-RZD'!$A$2:$C$12,3,0))),2)</f>
        <v>0.46</v>
      </c>
      <c r="F786" s="36"/>
      <c r="G786" s="38">
        <f>COUNTIF(D787:$D$863,365)</f>
        <v>77</v>
      </c>
      <c r="H786" s="38">
        <f>COUNTIF(D787:$D$863,366)</f>
        <v>0</v>
      </c>
      <c r="I786" s="2"/>
    </row>
    <row r="787" spans="1:9" x14ac:dyDescent="0.25">
      <c r="A787" s="36">
        <f>COUNTIF($C$2:C787,"Да")</f>
        <v>9</v>
      </c>
      <c r="B787" s="40">
        <f t="shared" si="25"/>
        <v>45888</v>
      </c>
      <c r="C787" s="37" t="str">
        <f>IF(ISERROR(VLOOKUP(B787,'Aigen19-RZD'!$C$3:$C$12,1,0)),"Нет","Да")</f>
        <v>Нет</v>
      </c>
      <c r="D787" s="38">
        <f t="shared" si="24"/>
        <v>365</v>
      </c>
      <c r="E787" s="39">
        <f>ROUND(('Все выпуски'!$N$3*'Все выпуски'!$N$6/100)/365*(B787-IF(C787="Нет",VLOOKUP(A787,'Aigen19-RZD'!$A$2:$C$12,3,0),VLOOKUP((A787-1),'Aigen19-RZD'!$A$2:$C$12,3,0))),2)</f>
        <v>0.57999999999999996</v>
      </c>
      <c r="F787" s="36"/>
      <c r="G787" s="38">
        <f>COUNTIF(D788:$D$863,365)</f>
        <v>76</v>
      </c>
      <c r="H787" s="38">
        <f>COUNTIF(D788:$D$863,366)</f>
        <v>0</v>
      </c>
      <c r="I787" s="2"/>
    </row>
    <row r="788" spans="1:9" x14ac:dyDescent="0.25">
      <c r="A788" s="36">
        <f>COUNTIF($C$2:C788,"Да")</f>
        <v>9</v>
      </c>
      <c r="B788" s="40">
        <f t="shared" si="25"/>
        <v>45889</v>
      </c>
      <c r="C788" s="37" t="str">
        <f>IF(ISERROR(VLOOKUP(B788,'Aigen19-RZD'!$C$3:$C$12,1,0)),"Нет","Да")</f>
        <v>Нет</v>
      </c>
      <c r="D788" s="38">
        <f t="shared" si="24"/>
        <v>365</v>
      </c>
      <c r="E788" s="39">
        <f>ROUND(('Все выпуски'!$N$3*'Все выпуски'!$N$6/100)/365*(B788-IF(C788="Нет",VLOOKUP(A788,'Aigen19-RZD'!$A$2:$C$12,3,0),VLOOKUP((A788-1),'Aigen19-RZD'!$A$2:$C$12,3,0))),2)</f>
        <v>0.69</v>
      </c>
      <c r="F788" s="36"/>
      <c r="G788" s="38">
        <f>COUNTIF(D789:$D$863,365)</f>
        <v>75</v>
      </c>
      <c r="H788" s="38">
        <f>COUNTIF(D789:$D$863,366)</f>
        <v>0</v>
      </c>
      <c r="I788" s="2"/>
    </row>
    <row r="789" spans="1:9" x14ac:dyDescent="0.25">
      <c r="A789" s="36">
        <f>COUNTIF($C$2:C789,"Да")</f>
        <v>9</v>
      </c>
      <c r="B789" s="40">
        <f t="shared" si="25"/>
        <v>45890</v>
      </c>
      <c r="C789" s="37" t="str">
        <f>IF(ISERROR(VLOOKUP(B789,'Aigen19-RZD'!$C$3:$C$12,1,0)),"Нет","Да")</f>
        <v>Нет</v>
      </c>
      <c r="D789" s="38">
        <f t="shared" si="24"/>
        <v>365</v>
      </c>
      <c r="E789" s="39">
        <f>ROUND(('Все выпуски'!$N$3*'Все выпуски'!$N$6/100)/365*(B789-IF(C789="Нет",VLOOKUP(A789,'Aigen19-RZD'!$A$2:$C$12,3,0),VLOOKUP((A789-1),'Aigen19-RZD'!$A$2:$C$12,3,0))),2)</f>
        <v>0.81</v>
      </c>
      <c r="F789" s="36"/>
      <c r="G789" s="38">
        <f>COUNTIF(D790:$D$863,365)</f>
        <v>74</v>
      </c>
      <c r="H789" s="38">
        <f>COUNTIF(D790:$D$863,366)</f>
        <v>0</v>
      </c>
      <c r="I789" s="2"/>
    </row>
    <row r="790" spans="1:9" x14ac:dyDescent="0.25">
      <c r="A790" s="36">
        <f>COUNTIF($C$2:C790,"Да")</f>
        <v>9</v>
      </c>
      <c r="B790" s="40">
        <f t="shared" si="25"/>
        <v>45891</v>
      </c>
      <c r="C790" s="37" t="str">
        <f>IF(ISERROR(VLOOKUP(B790,'Aigen19-RZD'!$C$3:$C$12,1,0)),"Нет","Да")</f>
        <v>Нет</v>
      </c>
      <c r="D790" s="38">
        <f t="shared" si="24"/>
        <v>365</v>
      </c>
      <c r="E790" s="39">
        <f>ROUND(('Все выпуски'!$N$3*'Все выпуски'!$N$6/100)/365*(B790-IF(C790="Нет",VLOOKUP(A790,'Aigen19-RZD'!$A$2:$C$12,3,0),VLOOKUP((A790-1),'Aigen19-RZD'!$A$2:$C$12,3,0))),2)</f>
        <v>0.92</v>
      </c>
      <c r="F790" s="36"/>
      <c r="G790" s="38">
        <f>COUNTIF(D791:$D$863,365)</f>
        <v>73</v>
      </c>
      <c r="H790" s="38">
        <f>COUNTIF(D791:$D$863,366)</f>
        <v>0</v>
      </c>
      <c r="I790" s="2"/>
    </row>
    <row r="791" spans="1:9" x14ac:dyDescent="0.25">
      <c r="A791" s="36">
        <f>COUNTIF($C$2:C791,"Да")</f>
        <v>9</v>
      </c>
      <c r="B791" s="40">
        <f t="shared" si="25"/>
        <v>45892</v>
      </c>
      <c r="C791" s="37" t="str">
        <f>IF(ISERROR(VLOOKUP(B791,'Aigen19-RZD'!$C$3:$C$12,1,0)),"Нет","Да")</f>
        <v>Нет</v>
      </c>
      <c r="D791" s="38">
        <f t="shared" si="24"/>
        <v>365</v>
      </c>
      <c r="E791" s="39">
        <f>ROUND(('Все выпуски'!$N$3*'Все выпуски'!$N$6/100)/365*(B791-IF(C791="Нет",VLOOKUP(A791,'Aigen19-RZD'!$A$2:$C$12,3,0),VLOOKUP((A791-1),'Aigen19-RZD'!$A$2:$C$12,3,0))),2)</f>
        <v>1.04</v>
      </c>
      <c r="F791" s="36"/>
      <c r="G791" s="38">
        <f>COUNTIF(D792:$D$863,365)</f>
        <v>72</v>
      </c>
      <c r="H791" s="38">
        <f>COUNTIF(D792:$D$863,366)</f>
        <v>0</v>
      </c>
      <c r="I791" s="2"/>
    </row>
    <row r="792" spans="1:9" x14ac:dyDescent="0.25">
      <c r="A792" s="36">
        <f>COUNTIF($C$2:C792,"Да")</f>
        <v>9</v>
      </c>
      <c r="B792" s="40">
        <f t="shared" si="25"/>
        <v>45893</v>
      </c>
      <c r="C792" s="37" t="str">
        <f>IF(ISERROR(VLOOKUP(B792,'Aigen19-RZD'!$C$3:$C$12,1,0)),"Нет","Да")</f>
        <v>Нет</v>
      </c>
      <c r="D792" s="38">
        <f t="shared" si="24"/>
        <v>365</v>
      </c>
      <c r="E792" s="39">
        <f>ROUND(('Все выпуски'!$N$3*'Все выпуски'!$N$6/100)/365*(B792-IF(C792="Нет",VLOOKUP(A792,'Aigen19-RZD'!$A$2:$C$12,3,0),VLOOKUP((A792-1),'Aigen19-RZD'!$A$2:$C$12,3,0))),2)</f>
        <v>1.1499999999999999</v>
      </c>
      <c r="F792" s="36"/>
      <c r="G792" s="38">
        <f>COUNTIF(D793:$D$863,365)</f>
        <v>71</v>
      </c>
      <c r="H792" s="38">
        <f>COUNTIF(D793:$D$863,366)</f>
        <v>0</v>
      </c>
      <c r="I792" s="2"/>
    </row>
    <row r="793" spans="1:9" x14ac:dyDescent="0.25">
      <c r="A793" s="36">
        <f>COUNTIF($C$2:C793,"Да")</f>
        <v>9</v>
      </c>
      <c r="B793" s="40">
        <f t="shared" si="25"/>
        <v>45894</v>
      </c>
      <c r="C793" s="37" t="str">
        <f>IF(ISERROR(VLOOKUP(B793,'Aigen19-RZD'!$C$3:$C$12,1,0)),"Нет","Да")</f>
        <v>Нет</v>
      </c>
      <c r="D793" s="38">
        <f t="shared" si="24"/>
        <v>365</v>
      </c>
      <c r="E793" s="39">
        <f>ROUND(('Все выпуски'!$N$3*'Все выпуски'!$N$6/100)/365*(B793-IF(C793="Нет",VLOOKUP(A793,'Aigen19-RZD'!$A$2:$C$12,3,0),VLOOKUP((A793-1),'Aigen19-RZD'!$A$2:$C$12,3,0))),2)</f>
        <v>1.27</v>
      </c>
      <c r="F793" s="36"/>
      <c r="G793" s="38">
        <f>COUNTIF(D794:$D$863,365)</f>
        <v>70</v>
      </c>
      <c r="H793" s="38">
        <f>COUNTIF(D794:$D$863,366)</f>
        <v>0</v>
      </c>
      <c r="I793" s="2"/>
    </row>
    <row r="794" spans="1:9" x14ac:dyDescent="0.25">
      <c r="A794" s="36">
        <f>COUNTIF($C$2:C794,"Да")</f>
        <v>9</v>
      </c>
      <c r="B794" s="40">
        <f t="shared" si="25"/>
        <v>45895</v>
      </c>
      <c r="C794" s="37" t="str">
        <f>IF(ISERROR(VLOOKUP(B794,'Aigen19-RZD'!$C$3:$C$12,1,0)),"Нет","Да")</f>
        <v>Нет</v>
      </c>
      <c r="D794" s="38">
        <f t="shared" si="24"/>
        <v>365</v>
      </c>
      <c r="E794" s="39">
        <f>ROUND(('Все выпуски'!$N$3*'Все выпуски'!$N$6/100)/365*(B794-IF(C794="Нет",VLOOKUP(A794,'Aigen19-RZD'!$A$2:$C$12,3,0),VLOOKUP((A794-1),'Aigen19-RZD'!$A$2:$C$12,3,0))),2)</f>
        <v>1.38</v>
      </c>
      <c r="F794" s="36"/>
      <c r="G794" s="38">
        <f>COUNTIF(D795:$D$863,365)</f>
        <v>69</v>
      </c>
      <c r="H794" s="38">
        <f>COUNTIF(D795:$D$863,366)</f>
        <v>0</v>
      </c>
      <c r="I794" s="2"/>
    </row>
    <row r="795" spans="1:9" x14ac:dyDescent="0.25">
      <c r="A795" s="36">
        <f>COUNTIF($C$2:C795,"Да")</f>
        <v>9</v>
      </c>
      <c r="B795" s="40">
        <f t="shared" si="25"/>
        <v>45896</v>
      </c>
      <c r="C795" s="37" t="str">
        <f>IF(ISERROR(VLOOKUP(B795,'Aigen19-RZD'!$C$3:$C$12,1,0)),"Нет","Да")</f>
        <v>Нет</v>
      </c>
      <c r="D795" s="38">
        <f t="shared" si="24"/>
        <v>365</v>
      </c>
      <c r="E795" s="39">
        <f>ROUND(('Все выпуски'!$N$3*'Все выпуски'!$N$6/100)/365*(B795-IF(C795="Нет",VLOOKUP(A795,'Aigen19-RZD'!$A$2:$C$12,3,0),VLOOKUP((A795-1),'Aigen19-RZD'!$A$2:$C$12,3,0))),2)</f>
        <v>1.5</v>
      </c>
      <c r="F795" s="36"/>
      <c r="G795" s="38">
        <f>COUNTIF(D796:$D$863,365)</f>
        <v>68</v>
      </c>
      <c r="H795" s="38">
        <f>COUNTIF(D796:$D$863,366)</f>
        <v>0</v>
      </c>
      <c r="I795" s="2"/>
    </row>
    <row r="796" spans="1:9" x14ac:dyDescent="0.25">
      <c r="A796" s="36">
        <f>COUNTIF($C$2:C796,"Да")</f>
        <v>9</v>
      </c>
      <c r="B796" s="40">
        <f t="shared" si="25"/>
        <v>45897</v>
      </c>
      <c r="C796" s="37" t="str">
        <f>IF(ISERROR(VLOOKUP(B796,'Aigen19-RZD'!$C$3:$C$12,1,0)),"Нет","Да")</f>
        <v>Нет</v>
      </c>
      <c r="D796" s="38">
        <f t="shared" si="24"/>
        <v>365</v>
      </c>
      <c r="E796" s="39">
        <f>ROUND(('Все выпуски'!$N$3*'Все выпуски'!$N$6/100)/365*(B796-IF(C796="Нет",VLOOKUP(A796,'Aigen19-RZD'!$A$2:$C$12,3,0),VLOOKUP((A796-1),'Aigen19-RZD'!$A$2:$C$12,3,0))),2)</f>
        <v>1.61</v>
      </c>
      <c r="F796" s="36"/>
      <c r="G796" s="38">
        <f>COUNTIF(D797:$D$863,365)</f>
        <v>67</v>
      </c>
      <c r="H796" s="38">
        <f>COUNTIF(D797:$D$863,366)</f>
        <v>0</v>
      </c>
      <c r="I796" s="2"/>
    </row>
    <row r="797" spans="1:9" x14ac:dyDescent="0.25">
      <c r="A797" s="36">
        <f>COUNTIF($C$2:C797,"Да")</f>
        <v>9</v>
      </c>
      <c r="B797" s="40">
        <f t="shared" si="25"/>
        <v>45898</v>
      </c>
      <c r="C797" s="37" t="str">
        <f>IF(ISERROR(VLOOKUP(B797,'Aigen19-RZD'!$C$3:$C$12,1,0)),"Нет","Да")</f>
        <v>Нет</v>
      </c>
      <c r="D797" s="38">
        <f t="shared" si="24"/>
        <v>365</v>
      </c>
      <c r="E797" s="39">
        <f>ROUND(('Все выпуски'!$N$3*'Все выпуски'!$N$6/100)/365*(B797-IF(C797="Нет",VLOOKUP(A797,'Aigen19-RZD'!$A$2:$C$12,3,0),VLOOKUP((A797-1),'Aigen19-RZD'!$A$2:$C$12,3,0))),2)</f>
        <v>1.73</v>
      </c>
      <c r="F797" s="36"/>
      <c r="G797" s="38">
        <f>COUNTIF(D798:$D$863,365)</f>
        <v>66</v>
      </c>
      <c r="H797" s="38">
        <f>COUNTIF(D798:$D$863,366)</f>
        <v>0</v>
      </c>
      <c r="I797" s="2"/>
    </row>
    <row r="798" spans="1:9" x14ac:dyDescent="0.25">
      <c r="A798" s="36">
        <f>COUNTIF($C$2:C798,"Да")</f>
        <v>9</v>
      </c>
      <c r="B798" s="40">
        <f t="shared" si="25"/>
        <v>45899</v>
      </c>
      <c r="C798" s="37" t="str">
        <f>IF(ISERROR(VLOOKUP(B798,'Aigen19-RZD'!$C$3:$C$12,1,0)),"Нет","Да")</f>
        <v>Нет</v>
      </c>
      <c r="D798" s="38">
        <f t="shared" si="24"/>
        <v>365</v>
      </c>
      <c r="E798" s="39">
        <f>ROUND(('Все выпуски'!$N$3*'Все выпуски'!$N$6/100)/365*(B798-IF(C798="Нет",VLOOKUP(A798,'Aigen19-RZD'!$A$2:$C$12,3,0),VLOOKUP((A798-1),'Aigen19-RZD'!$A$2:$C$12,3,0))),2)</f>
        <v>1.84</v>
      </c>
      <c r="F798" s="36"/>
      <c r="G798" s="38">
        <f>COUNTIF(D799:$D$863,365)</f>
        <v>65</v>
      </c>
      <c r="H798" s="38">
        <f>COUNTIF(D799:$D$863,366)</f>
        <v>0</v>
      </c>
      <c r="I798" s="2"/>
    </row>
    <row r="799" spans="1:9" x14ac:dyDescent="0.25">
      <c r="A799" s="36">
        <f>COUNTIF($C$2:C799,"Да")</f>
        <v>9</v>
      </c>
      <c r="B799" s="40">
        <f t="shared" si="25"/>
        <v>45900</v>
      </c>
      <c r="C799" s="37" t="str">
        <f>IF(ISERROR(VLOOKUP(B799,'Aigen19-RZD'!$C$3:$C$12,1,0)),"Нет","Да")</f>
        <v>Нет</v>
      </c>
      <c r="D799" s="38">
        <f t="shared" si="24"/>
        <v>365</v>
      </c>
      <c r="E799" s="39">
        <f>ROUND(('Все выпуски'!$N$3*'Все выпуски'!$N$6/100)/365*(B799-IF(C799="Нет",VLOOKUP(A799,'Aigen19-RZD'!$A$2:$C$12,3,0),VLOOKUP((A799-1),'Aigen19-RZD'!$A$2:$C$12,3,0))),2)</f>
        <v>1.96</v>
      </c>
      <c r="F799" s="36"/>
      <c r="G799" s="38">
        <f>COUNTIF(D800:$D$863,365)</f>
        <v>64</v>
      </c>
      <c r="H799" s="38">
        <f>COUNTIF(D800:$D$863,366)</f>
        <v>0</v>
      </c>
      <c r="I799" s="2"/>
    </row>
    <row r="800" spans="1:9" x14ac:dyDescent="0.25">
      <c r="A800" s="36">
        <f>COUNTIF($C$2:C800,"Да")</f>
        <v>9</v>
      </c>
      <c r="B800" s="40">
        <f t="shared" si="25"/>
        <v>45901</v>
      </c>
      <c r="C800" s="37" t="str">
        <f>IF(ISERROR(VLOOKUP(B800,'Aigen19-RZD'!$C$3:$C$12,1,0)),"Нет","Да")</f>
        <v>Нет</v>
      </c>
      <c r="D800" s="38">
        <f t="shared" si="24"/>
        <v>365</v>
      </c>
      <c r="E800" s="39">
        <f>ROUND(('Все выпуски'!$N$3*'Все выпуски'!$N$6/100)/365*(B800-IF(C800="Нет",VLOOKUP(A800,'Aigen19-RZD'!$A$2:$C$12,3,0),VLOOKUP((A800-1),'Aigen19-RZD'!$A$2:$C$12,3,0))),2)</f>
        <v>2.0699999999999998</v>
      </c>
      <c r="F800" s="39"/>
      <c r="G800" s="38">
        <f>COUNTIF(D801:$D$863,365)</f>
        <v>63</v>
      </c>
      <c r="H800" s="38">
        <f>COUNTIF(D801:$D$863,366)</f>
        <v>0</v>
      </c>
      <c r="I800" s="2"/>
    </row>
    <row r="801" spans="1:9" x14ac:dyDescent="0.25">
      <c r="A801" s="36">
        <f>COUNTIF($C$2:C801,"Да")</f>
        <v>9</v>
      </c>
      <c r="B801" s="40">
        <f t="shared" si="25"/>
        <v>45902</v>
      </c>
      <c r="C801" s="37" t="str">
        <f>IF(ISERROR(VLOOKUP(B801,'Aigen19-RZD'!$C$3:$C$12,1,0)),"Нет","Да")</f>
        <v>Нет</v>
      </c>
      <c r="D801" s="38">
        <f t="shared" si="24"/>
        <v>365</v>
      </c>
      <c r="E801" s="39">
        <f>ROUND(('Все выпуски'!$N$3*'Все выпуски'!$N$6/100)/365*(B801-IF(C801="Нет",VLOOKUP(A801,'Aigen19-RZD'!$A$2:$C$12,3,0),VLOOKUP((A801-1),'Aigen19-RZD'!$A$2:$C$12,3,0))),2)</f>
        <v>2.19</v>
      </c>
      <c r="F801" s="36"/>
      <c r="G801" s="38">
        <f>COUNTIF(D802:$D$863,365)</f>
        <v>62</v>
      </c>
      <c r="H801" s="38">
        <f>COUNTIF(D802:$D$863,366)</f>
        <v>0</v>
      </c>
      <c r="I801" s="2"/>
    </row>
    <row r="802" spans="1:9" x14ac:dyDescent="0.25">
      <c r="A802" s="36">
        <f>COUNTIF($C$2:C802,"Да")</f>
        <v>9</v>
      </c>
      <c r="B802" s="40">
        <f t="shared" si="25"/>
        <v>45903</v>
      </c>
      <c r="C802" s="37" t="str">
        <f>IF(ISERROR(VLOOKUP(B802,'Aigen19-RZD'!$C$3:$C$12,1,0)),"Нет","Да")</f>
        <v>Нет</v>
      </c>
      <c r="D802" s="38">
        <f t="shared" si="24"/>
        <v>365</v>
      </c>
      <c r="E802" s="39">
        <f>ROUND(('Все выпуски'!$N$3*'Все выпуски'!$N$6/100)/365*(B802-IF(C802="Нет",VLOOKUP(A802,'Aigen19-RZD'!$A$2:$C$12,3,0),VLOOKUP((A802-1),'Aigen19-RZD'!$A$2:$C$12,3,0))),2)</f>
        <v>2.2999999999999998</v>
      </c>
      <c r="F802" s="36"/>
      <c r="G802" s="38">
        <f>COUNTIF(D803:$D$863,365)</f>
        <v>61</v>
      </c>
      <c r="H802" s="38">
        <f>COUNTIF(D803:$D$863,366)</f>
        <v>0</v>
      </c>
      <c r="I802" s="2"/>
    </row>
    <row r="803" spans="1:9" x14ac:dyDescent="0.25">
      <c r="A803" s="36">
        <f>COUNTIF($C$2:C803,"Да")</f>
        <v>9</v>
      </c>
      <c r="B803" s="40">
        <f t="shared" si="25"/>
        <v>45904</v>
      </c>
      <c r="C803" s="37" t="str">
        <f>IF(ISERROR(VLOOKUP(B803,'Aigen19-RZD'!$C$3:$C$12,1,0)),"Нет","Да")</f>
        <v>Нет</v>
      </c>
      <c r="D803" s="38">
        <f t="shared" si="24"/>
        <v>365</v>
      </c>
      <c r="E803" s="39">
        <f>ROUND(('Все выпуски'!$N$3*'Все выпуски'!$N$6/100)/365*(B803-IF(C803="Нет",VLOOKUP(A803,'Aigen19-RZD'!$A$2:$C$12,3,0),VLOOKUP((A803-1),'Aigen19-RZD'!$A$2:$C$12,3,0))),2)</f>
        <v>2.42</v>
      </c>
      <c r="F803" s="36"/>
      <c r="G803" s="38">
        <f>COUNTIF(D804:$D$863,365)</f>
        <v>60</v>
      </c>
      <c r="H803" s="38">
        <f>COUNTIF(D804:$D$863,366)</f>
        <v>0</v>
      </c>
      <c r="I803" s="2"/>
    </row>
    <row r="804" spans="1:9" x14ac:dyDescent="0.25">
      <c r="A804" s="36">
        <f>COUNTIF($C$2:C804,"Да")</f>
        <v>9</v>
      </c>
      <c r="B804" s="40">
        <f t="shared" si="25"/>
        <v>45905</v>
      </c>
      <c r="C804" s="37" t="str">
        <f>IF(ISERROR(VLOOKUP(B804,'Aigen19-RZD'!$C$3:$C$12,1,0)),"Нет","Да")</f>
        <v>Нет</v>
      </c>
      <c r="D804" s="38">
        <f t="shared" si="24"/>
        <v>365</v>
      </c>
      <c r="E804" s="39">
        <f>ROUND(('Все выпуски'!$N$3*'Все выпуски'!$N$6/100)/365*(B804-IF(C804="Нет",VLOOKUP(A804,'Aigen19-RZD'!$A$2:$C$12,3,0),VLOOKUP((A804-1),'Aigen19-RZD'!$A$2:$C$12,3,0))),2)</f>
        <v>2.5299999999999998</v>
      </c>
      <c r="F804" s="36"/>
      <c r="G804" s="38">
        <f>COUNTIF(D805:$D$863,365)</f>
        <v>59</v>
      </c>
      <c r="H804" s="38">
        <f>COUNTIF(D805:$D$863,366)</f>
        <v>0</v>
      </c>
      <c r="I804" s="2"/>
    </row>
    <row r="805" spans="1:9" x14ac:dyDescent="0.25">
      <c r="A805" s="36">
        <f>COUNTIF($C$2:C805,"Да")</f>
        <v>9</v>
      </c>
      <c r="B805" s="40">
        <f t="shared" si="25"/>
        <v>45906</v>
      </c>
      <c r="C805" s="37" t="str">
        <f>IF(ISERROR(VLOOKUP(B805,'Aigen19-RZD'!$C$3:$C$12,1,0)),"Нет","Да")</f>
        <v>Нет</v>
      </c>
      <c r="D805" s="38">
        <f t="shared" si="24"/>
        <v>365</v>
      </c>
      <c r="E805" s="39">
        <f>ROUND(('Все выпуски'!$N$3*'Все выпуски'!$N$6/100)/365*(B805-IF(C805="Нет",VLOOKUP(A805,'Aigen19-RZD'!$A$2:$C$12,3,0),VLOOKUP((A805-1),'Aigen19-RZD'!$A$2:$C$12,3,0))),2)</f>
        <v>2.65</v>
      </c>
      <c r="F805" s="36"/>
      <c r="G805" s="38">
        <f>COUNTIF(D806:$D$863,365)</f>
        <v>58</v>
      </c>
      <c r="H805" s="38">
        <f>COUNTIF(D806:$D$863,366)</f>
        <v>0</v>
      </c>
      <c r="I805" s="2"/>
    </row>
    <row r="806" spans="1:9" x14ac:dyDescent="0.25">
      <c r="A806" s="36">
        <f>COUNTIF($C$2:C806,"Да")</f>
        <v>9</v>
      </c>
      <c r="B806" s="40">
        <f t="shared" si="25"/>
        <v>45907</v>
      </c>
      <c r="C806" s="37" t="str">
        <f>IF(ISERROR(VLOOKUP(B806,'Aigen19-RZD'!$C$3:$C$12,1,0)),"Нет","Да")</f>
        <v>Нет</v>
      </c>
      <c r="D806" s="38">
        <f t="shared" si="24"/>
        <v>365</v>
      </c>
      <c r="E806" s="39">
        <f>ROUND(('Все выпуски'!$N$3*'Все выпуски'!$N$6/100)/365*(B806-IF(C806="Нет",VLOOKUP(A806,'Aigen19-RZD'!$A$2:$C$12,3,0),VLOOKUP((A806-1),'Aigen19-RZD'!$A$2:$C$12,3,0))),2)</f>
        <v>2.76</v>
      </c>
      <c r="F806" s="36"/>
      <c r="G806" s="38">
        <f>COUNTIF(D807:$D$863,365)</f>
        <v>57</v>
      </c>
      <c r="H806" s="38">
        <f>COUNTIF(D807:$D$863,366)</f>
        <v>0</v>
      </c>
      <c r="I806" s="2"/>
    </row>
    <row r="807" spans="1:9" x14ac:dyDescent="0.25">
      <c r="A807" s="36">
        <f>COUNTIF($C$2:C807,"Да")</f>
        <v>9</v>
      </c>
      <c r="B807" s="40">
        <f t="shared" si="25"/>
        <v>45908</v>
      </c>
      <c r="C807" s="37" t="str">
        <f>IF(ISERROR(VLOOKUP(B807,'Aigen19-RZD'!$C$3:$C$12,1,0)),"Нет","Да")</f>
        <v>Нет</v>
      </c>
      <c r="D807" s="38">
        <f t="shared" si="24"/>
        <v>365</v>
      </c>
      <c r="E807" s="39">
        <f>ROUND(('Все выпуски'!$N$3*'Все выпуски'!$N$6/100)/365*(B807-IF(C807="Нет",VLOOKUP(A807,'Aigen19-RZD'!$A$2:$C$12,3,0),VLOOKUP((A807-1),'Aigen19-RZD'!$A$2:$C$12,3,0))),2)</f>
        <v>2.88</v>
      </c>
      <c r="F807" s="36"/>
      <c r="G807" s="38">
        <f>COUNTIF(D808:$D$863,365)</f>
        <v>56</v>
      </c>
      <c r="H807" s="38">
        <f>COUNTIF(D808:$D$863,366)</f>
        <v>0</v>
      </c>
      <c r="I807" s="2"/>
    </row>
    <row r="808" spans="1:9" x14ac:dyDescent="0.25">
      <c r="A808" s="36">
        <f>COUNTIF($C$2:C808,"Да")</f>
        <v>9</v>
      </c>
      <c r="B808" s="40">
        <f t="shared" si="25"/>
        <v>45909</v>
      </c>
      <c r="C808" s="37" t="str">
        <f>IF(ISERROR(VLOOKUP(B808,'Aigen19-RZD'!$C$3:$C$12,1,0)),"Нет","Да")</f>
        <v>Нет</v>
      </c>
      <c r="D808" s="38">
        <f t="shared" si="24"/>
        <v>365</v>
      </c>
      <c r="E808" s="39">
        <f>ROUND(('Все выпуски'!$N$3*'Все выпуски'!$N$6/100)/365*(B808-IF(C808="Нет",VLOOKUP(A808,'Aigen19-RZD'!$A$2:$C$12,3,0),VLOOKUP((A808-1),'Aigen19-RZD'!$A$2:$C$12,3,0))),2)</f>
        <v>2.99</v>
      </c>
      <c r="F808" s="36"/>
      <c r="G808" s="38">
        <f>COUNTIF(D809:$D$863,365)</f>
        <v>55</v>
      </c>
      <c r="H808" s="38">
        <f>COUNTIF(D809:$D$863,366)</f>
        <v>0</v>
      </c>
      <c r="I808" s="2"/>
    </row>
    <row r="809" spans="1:9" x14ac:dyDescent="0.25">
      <c r="A809" s="36">
        <f>COUNTIF($C$2:C809,"Да")</f>
        <v>9</v>
      </c>
      <c r="B809" s="40">
        <f t="shared" si="25"/>
        <v>45910</v>
      </c>
      <c r="C809" s="37" t="str">
        <f>IF(ISERROR(VLOOKUP(B809,'Aigen19-RZD'!$C$3:$C$12,1,0)),"Нет","Да")</f>
        <v>Нет</v>
      </c>
      <c r="D809" s="38">
        <f t="shared" si="24"/>
        <v>365</v>
      </c>
      <c r="E809" s="39">
        <f>ROUND(('Все выпуски'!$N$3*'Все выпуски'!$N$6/100)/365*(B809-IF(C809="Нет",VLOOKUP(A809,'Aigen19-RZD'!$A$2:$C$12,3,0),VLOOKUP((A809-1),'Aigen19-RZD'!$A$2:$C$12,3,0))),2)</f>
        <v>3.11</v>
      </c>
      <c r="F809" s="36"/>
      <c r="G809" s="38">
        <f>COUNTIF(D810:$D$863,365)</f>
        <v>54</v>
      </c>
      <c r="H809" s="38">
        <f>COUNTIF(D810:$D$863,366)</f>
        <v>0</v>
      </c>
      <c r="I809" s="2"/>
    </row>
    <row r="810" spans="1:9" x14ac:dyDescent="0.25">
      <c r="A810" s="36">
        <f>COUNTIF($C$2:C810,"Да")</f>
        <v>9</v>
      </c>
      <c r="B810" s="40">
        <f t="shared" si="25"/>
        <v>45911</v>
      </c>
      <c r="C810" s="37" t="str">
        <f>IF(ISERROR(VLOOKUP(B810,'Aigen19-RZD'!$C$3:$C$12,1,0)),"Нет","Да")</f>
        <v>Нет</v>
      </c>
      <c r="D810" s="38">
        <f t="shared" si="24"/>
        <v>365</v>
      </c>
      <c r="E810" s="39">
        <f>ROUND(('Все выпуски'!$N$3*'Все выпуски'!$N$6/100)/365*(B810-IF(C810="Нет",VLOOKUP(A810,'Aigen19-RZD'!$A$2:$C$12,3,0),VLOOKUP((A810-1),'Aigen19-RZD'!$A$2:$C$12,3,0))),2)</f>
        <v>3.22</v>
      </c>
      <c r="F810" s="36"/>
      <c r="G810" s="38">
        <f>COUNTIF(D811:$D$863,365)</f>
        <v>53</v>
      </c>
      <c r="H810" s="38">
        <f>COUNTIF(D811:$D$863,366)</f>
        <v>0</v>
      </c>
      <c r="I810" s="2"/>
    </row>
    <row r="811" spans="1:9" x14ac:dyDescent="0.25">
      <c r="A811" s="36">
        <f>COUNTIF($C$2:C811,"Да")</f>
        <v>9</v>
      </c>
      <c r="B811" s="40">
        <f t="shared" si="25"/>
        <v>45912</v>
      </c>
      <c r="C811" s="37" t="str">
        <f>IF(ISERROR(VLOOKUP(B811,'Aigen19-RZD'!$C$3:$C$12,1,0)),"Нет","Да")</f>
        <v>Нет</v>
      </c>
      <c r="D811" s="38">
        <f t="shared" si="24"/>
        <v>365</v>
      </c>
      <c r="E811" s="39">
        <f>ROUND(('Все выпуски'!$N$3*'Все выпуски'!$N$6/100)/365*(B811-IF(C811="Нет",VLOOKUP(A811,'Aigen19-RZD'!$A$2:$C$12,3,0),VLOOKUP((A811-1),'Aigen19-RZD'!$A$2:$C$12,3,0))),2)</f>
        <v>3.34</v>
      </c>
      <c r="F811" s="36"/>
      <c r="G811" s="38">
        <f>COUNTIF(D812:$D$863,365)</f>
        <v>52</v>
      </c>
      <c r="H811" s="38">
        <f>COUNTIF(D812:$D$863,366)</f>
        <v>0</v>
      </c>
      <c r="I811" s="2"/>
    </row>
    <row r="812" spans="1:9" x14ac:dyDescent="0.25">
      <c r="A812" s="36">
        <f>COUNTIF($C$2:C812,"Да")</f>
        <v>9</v>
      </c>
      <c r="B812" s="40">
        <f t="shared" si="25"/>
        <v>45913</v>
      </c>
      <c r="C812" s="37" t="str">
        <f>IF(ISERROR(VLOOKUP(B812,'Aigen19-RZD'!$C$3:$C$12,1,0)),"Нет","Да")</f>
        <v>Нет</v>
      </c>
      <c r="D812" s="38">
        <f t="shared" si="24"/>
        <v>365</v>
      </c>
      <c r="E812" s="39">
        <f>ROUND(('Все выпуски'!$N$3*'Все выпуски'!$N$6/100)/365*(B812-IF(C812="Нет",VLOOKUP(A812,'Aigen19-RZD'!$A$2:$C$12,3,0),VLOOKUP((A812-1),'Aigen19-RZD'!$A$2:$C$12,3,0))),2)</f>
        <v>3.45</v>
      </c>
      <c r="F812" s="36"/>
      <c r="G812" s="38">
        <f>COUNTIF(D813:$D$863,365)</f>
        <v>51</v>
      </c>
      <c r="H812" s="38">
        <f>COUNTIF(D813:$D$863,366)</f>
        <v>0</v>
      </c>
      <c r="I812" s="2"/>
    </row>
    <row r="813" spans="1:9" x14ac:dyDescent="0.25">
      <c r="A813" s="36">
        <f>COUNTIF($C$2:C813,"Да")</f>
        <v>9</v>
      </c>
      <c r="B813" s="40">
        <f t="shared" si="25"/>
        <v>45914</v>
      </c>
      <c r="C813" s="37" t="str">
        <f>IF(ISERROR(VLOOKUP(B813,'Aigen19-RZD'!$C$3:$C$12,1,0)),"Нет","Да")</f>
        <v>Нет</v>
      </c>
      <c r="D813" s="38">
        <f t="shared" si="24"/>
        <v>365</v>
      </c>
      <c r="E813" s="39">
        <f>ROUND(('Все выпуски'!$N$3*'Все выпуски'!$N$6/100)/365*(B813-IF(C813="Нет",VLOOKUP(A813,'Aigen19-RZD'!$A$2:$C$12,3,0),VLOOKUP((A813-1),'Aigen19-RZD'!$A$2:$C$12,3,0))),2)</f>
        <v>3.57</v>
      </c>
      <c r="F813" s="36"/>
      <c r="G813" s="38">
        <f>COUNTIF(D814:$D$863,365)</f>
        <v>50</v>
      </c>
      <c r="H813" s="38">
        <f>COUNTIF(D814:$D$863,366)</f>
        <v>0</v>
      </c>
      <c r="I813" s="2"/>
    </row>
    <row r="814" spans="1:9" x14ac:dyDescent="0.25">
      <c r="A814" s="36">
        <f>COUNTIF($C$2:C814,"Да")</f>
        <v>9</v>
      </c>
      <c r="B814" s="40">
        <f t="shared" si="25"/>
        <v>45915</v>
      </c>
      <c r="C814" s="37" t="str">
        <f>IF(ISERROR(VLOOKUP(B814,'Aigen19-RZD'!$C$3:$C$12,1,0)),"Нет","Да")</f>
        <v>Нет</v>
      </c>
      <c r="D814" s="38">
        <f t="shared" si="24"/>
        <v>365</v>
      </c>
      <c r="E814" s="39">
        <f>ROUND(('Все выпуски'!$N$3*'Все выпуски'!$N$6/100)/365*(B814-IF(C814="Нет",VLOOKUP(A814,'Aigen19-RZD'!$A$2:$C$12,3,0),VLOOKUP((A814-1),'Aigen19-RZD'!$A$2:$C$12,3,0))),2)</f>
        <v>3.68</v>
      </c>
      <c r="F814" s="36"/>
      <c r="G814" s="38">
        <f>COUNTIF(D815:$D$863,365)</f>
        <v>49</v>
      </c>
      <c r="H814" s="38">
        <f>COUNTIF(D815:$D$863,366)</f>
        <v>0</v>
      </c>
      <c r="I814" s="2"/>
    </row>
    <row r="815" spans="1:9" x14ac:dyDescent="0.25">
      <c r="A815" s="36">
        <f>COUNTIF($C$2:C815,"Да")</f>
        <v>9</v>
      </c>
      <c r="B815" s="40">
        <f t="shared" si="25"/>
        <v>45916</v>
      </c>
      <c r="C815" s="37" t="str">
        <f>IF(ISERROR(VLOOKUP(B815,'Aigen19-RZD'!$C$3:$C$12,1,0)),"Нет","Да")</f>
        <v>Нет</v>
      </c>
      <c r="D815" s="38">
        <f t="shared" si="24"/>
        <v>365</v>
      </c>
      <c r="E815" s="39">
        <f>ROUND(('Все выпуски'!$N$3*'Все выпуски'!$N$6/100)/365*(B815-IF(C815="Нет",VLOOKUP(A815,'Aigen19-RZD'!$A$2:$C$12,3,0),VLOOKUP((A815-1),'Aigen19-RZD'!$A$2:$C$12,3,0))),2)</f>
        <v>3.8</v>
      </c>
      <c r="F815" s="36"/>
      <c r="G815" s="38">
        <f>COUNTIF(D816:$D$863,365)</f>
        <v>48</v>
      </c>
      <c r="H815" s="38">
        <f>COUNTIF(D816:$D$863,366)</f>
        <v>0</v>
      </c>
      <c r="I815" s="2"/>
    </row>
    <row r="816" spans="1:9" x14ac:dyDescent="0.25">
      <c r="A816" s="36">
        <f>COUNTIF($C$2:C816,"Да")</f>
        <v>9</v>
      </c>
      <c r="B816" s="40">
        <f t="shared" si="25"/>
        <v>45917</v>
      </c>
      <c r="C816" s="37" t="str">
        <f>IF(ISERROR(VLOOKUP(B816,'Aigen19-RZD'!$C$3:$C$12,1,0)),"Нет","Да")</f>
        <v>Нет</v>
      </c>
      <c r="D816" s="38">
        <f t="shared" si="24"/>
        <v>365</v>
      </c>
      <c r="E816" s="39">
        <f>ROUND(('Все выпуски'!$N$3*'Все выпуски'!$N$6/100)/365*(B816-IF(C816="Нет",VLOOKUP(A816,'Aigen19-RZD'!$A$2:$C$12,3,0),VLOOKUP((A816-1),'Aigen19-RZD'!$A$2:$C$12,3,0))),2)</f>
        <v>3.91</v>
      </c>
      <c r="F816" s="36"/>
      <c r="G816" s="38">
        <f>COUNTIF(D817:$D$863,365)</f>
        <v>47</v>
      </c>
      <c r="H816" s="38">
        <f>COUNTIF(D817:$D$863,366)</f>
        <v>0</v>
      </c>
      <c r="I816" s="2"/>
    </row>
    <row r="817" spans="1:9" x14ac:dyDescent="0.25">
      <c r="A817" s="36">
        <f>COUNTIF($C$2:C817,"Да")</f>
        <v>9</v>
      </c>
      <c r="B817" s="40">
        <f t="shared" si="25"/>
        <v>45918</v>
      </c>
      <c r="C817" s="37" t="str">
        <f>IF(ISERROR(VLOOKUP(B817,'Aigen19-RZD'!$C$3:$C$12,1,0)),"Нет","Да")</f>
        <v>Нет</v>
      </c>
      <c r="D817" s="38">
        <f t="shared" si="24"/>
        <v>365</v>
      </c>
      <c r="E817" s="39">
        <f>ROUND(('Все выпуски'!$N$3*'Все выпуски'!$N$6/100)/365*(B817-IF(C817="Нет",VLOOKUP(A817,'Aigen19-RZD'!$A$2:$C$12,3,0),VLOOKUP((A817-1),'Aigen19-RZD'!$A$2:$C$12,3,0))),2)</f>
        <v>4.03</v>
      </c>
      <c r="F817" s="36"/>
      <c r="G817" s="38">
        <f>COUNTIF(D818:$D$863,365)</f>
        <v>46</v>
      </c>
      <c r="H817" s="38">
        <f>COUNTIF(D818:$D$863,366)</f>
        <v>0</v>
      </c>
      <c r="I817" s="2"/>
    </row>
    <row r="818" spans="1:9" x14ac:dyDescent="0.25">
      <c r="A818" s="36">
        <f>COUNTIF($C$2:C818,"Да")</f>
        <v>9</v>
      </c>
      <c r="B818" s="40">
        <f t="shared" si="25"/>
        <v>45919</v>
      </c>
      <c r="C818" s="37" t="str">
        <f>IF(ISERROR(VLOOKUP(B818,'Aigen19-RZD'!$C$3:$C$12,1,0)),"Нет","Да")</f>
        <v>Нет</v>
      </c>
      <c r="D818" s="38">
        <f t="shared" si="24"/>
        <v>365</v>
      </c>
      <c r="E818" s="39">
        <f>ROUND(('Все выпуски'!$N$3*'Все выпуски'!$N$6/100)/365*(B818-IF(C818="Нет",VLOOKUP(A818,'Aigen19-RZD'!$A$2:$C$12,3,0),VLOOKUP((A818-1),'Aigen19-RZD'!$A$2:$C$12,3,0))),2)</f>
        <v>4.1399999999999997</v>
      </c>
      <c r="F818" s="36"/>
      <c r="G818" s="38">
        <f>COUNTIF(D819:$D$863,365)</f>
        <v>45</v>
      </c>
      <c r="H818" s="38">
        <f>COUNTIF(D819:$D$863,366)</f>
        <v>0</v>
      </c>
      <c r="I818" s="2"/>
    </row>
    <row r="819" spans="1:9" x14ac:dyDescent="0.25">
      <c r="A819" s="36">
        <f>COUNTIF($C$2:C819,"Да")</f>
        <v>9</v>
      </c>
      <c r="B819" s="40">
        <f t="shared" si="25"/>
        <v>45920</v>
      </c>
      <c r="C819" s="37" t="str">
        <f>IF(ISERROR(VLOOKUP(B819,'Aigen19-RZD'!$C$3:$C$12,1,0)),"Нет","Да")</f>
        <v>Нет</v>
      </c>
      <c r="D819" s="38">
        <f t="shared" si="24"/>
        <v>365</v>
      </c>
      <c r="E819" s="39">
        <f>ROUND(('Все выпуски'!$N$3*'Все выпуски'!$N$6/100)/365*(B819-IF(C819="Нет",VLOOKUP(A819,'Aigen19-RZD'!$A$2:$C$12,3,0),VLOOKUP((A819-1),'Aigen19-RZD'!$A$2:$C$12,3,0))),2)</f>
        <v>4.26</v>
      </c>
      <c r="F819" s="36"/>
      <c r="G819" s="38">
        <f>COUNTIF(D820:$D$863,365)</f>
        <v>44</v>
      </c>
      <c r="H819" s="38">
        <f>COUNTIF(D820:$D$863,366)</f>
        <v>0</v>
      </c>
      <c r="I819" s="2"/>
    </row>
    <row r="820" spans="1:9" x14ac:dyDescent="0.25">
      <c r="A820" s="36">
        <f>COUNTIF($C$2:C820,"Да")</f>
        <v>9</v>
      </c>
      <c r="B820" s="40">
        <f t="shared" si="25"/>
        <v>45921</v>
      </c>
      <c r="C820" s="37" t="str">
        <f>IF(ISERROR(VLOOKUP(B820,'Aigen19-RZD'!$C$3:$C$12,1,0)),"Нет","Да")</f>
        <v>Нет</v>
      </c>
      <c r="D820" s="38">
        <f t="shared" si="24"/>
        <v>365</v>
      </c>
      <c r="E820" s="39">
        <f>ROUND(('Все выпуски'!$N$3*'Все выпуски'!$N$6/100)/365*(B820-IF(C820="Нет",VLOOKUP(A820,'Aigen19-RZD'!$A$2:$C$12,3,0),VLOOKUP((A820-1),'Aigen19-RZD'!$A$2:$C$12,3,0))),2)</f>
        <v>4.37</v>
      </c>
      <c r="F820" s="36"/>
      <c r="G820" s="38">
        <f>COUNTIF(D821:$D$863,365)</f>
        <v>43</v>
      </c>
      <c r="H820" s="38">
        <f>COUNTIF(D821:$D$863,366)</f>
        <v>0</v>
      </c>
      <c r="I820" s="2"/>
    </row>
    <row r="821" spans="1:9" x14ac:dyDescent="0.25">
      <c r="A821" s="36">
        <f>COUNTIF($C$2:C821,"Да")</f>
        <v>9</v>
      </c>
      <c r="B821" s="40">
        <f t="shared" si="25"/>
        <v>45922</v>
      </c>
      <c r="C821" s="37" t="str">
        <f>IF(ISERROR(VLOOKUP(B821,'Aigen19-RZD'!$C$3:$C$12,1,0)),"Нет","Да")</f>
        <v>Нет</v>
      </c>
      <c r="D821" s="38">
        <f t="shared" si="24"/>
        <v>365</v>
      </c>
      <c r="E821" s="39">
        <f>ROUND(('Все выпуски'!$N$3*'Все выпуски'!$N$6/100)/365*(B821-IF(C821="Нет",VLOOKUP(A821,'Aigen19-RZD'!$A$2:$C$12,3,0),VLOOKUP((A821-1),'Aigen19-RZD'!$A$2:$C$12,3,0))),2)</f>
        <v>4.49</v>
      </c>
      <c r="F821" s="36"/>
      <c r="G821" s="38">
        <f>COUNTIF(D822:$D$863,365)</f>
        <v>42</v>
      </c>
      <c r="H821" s="38">
        <f>COUNTIF(D822:$D$863,366)</f>
        <v>0</v>
      </c>
      <c r="I821" s="2"/>
    </row>
    <row r="822" spans="1:9" x14ac:dyDescent="0.25">
      <c r="A822" s="36">
        <f>COUNTIF($C$2:C822,"Да")</f>
        <v>9</v>
      </c>
      <c r="B822" s="40">
        <f t="shared" si="25"/>
        <v>45923</v>
      </c>
      <c r="C822" s="37" t="str">
        <f>IF(ISERROR(VLOOKUP(B822,'Aigen19-RZD'!$C$3:$C$12,1,0)),"Нет","Да")</f>
        <v>Нет</v>
      </c>
      <c r="D822" s="38">
        <f t="shared" si="24"/>
        <v>365</v>
      </c>
      <c r="E822" s="39">
        <f>ROUND(('Все выпуски'!$N$3*'Все выпуски'!$N$6/100)/365*(B822-IF(C822="Нет",VLOOKUP(A822,'Aigen19-RZD'!$A$2:$C$12,3,0),VLOOKUP((A822-1),'Aigen19-RZD'!$A$2:$C$12,3,0))),2)</f>
        <v>4.5999999999999996</v>
      </c>
      <c r="F822" s="36"/>
      <c r="G822" s="38">
        <f>COUNTIF(D823:$D$863,365)</f>
        <v>41</v>
      </c>
      <c r="H822" s="38">
        <f>COUNTIF(D823:$D$863,366)</f>
        <v>0</v>
      </c>
      <c r="I822" s="2"/>
    </row>
    <row r="823" spans="1:9" x14ac:dyDescent="0.25">
      <c r="A823" s="36">
        <f>COUNTIF($C$2:C823,"Да")</f>
        <v>9</v>
      </c>
      <c r="B823" s="40">
        <f t="shared" si="25"/>
        <v>45924</v>
      </c>
      <c r="C823" s="37" t="str">
        <f>IF(ISERROR(VLOOKUP(B823,'Aigen19-RZD'!$C$3:$C$12,1,0)),"Нет","Да")</f>
        <v>Нет</v>
      </c>
      <c r="D823" s="38">
        <f t="shared" si="24"/>
        <v>365</v>
      </c>
      <c r="E823" s="39">
        <f>ROUND(('Все выпуски'!$N$3*'Все выпуски'!$N$6/100)/365*(B823-IF(C823="Нет",VLOOKUP(A823,'Aigen19-RZD'!$A$2:$C$12,3,0),VLOOKUP((A823-1),'Aigen19-RZD'!$A$2:$C$12,3,0))),2)</f>
        <v>4.72</v>
      </c>
      <c r="F823" s="36"/>
      <c r="G823" s="38">
        <f>COUNTIF(D824:$D$863,365)</f>
        <v>40</v>
      </c>
      <c r="H823" s="38">
        <f>COUNTIF(D824:$D$863,366)</f>
        <v>0</v>
      </c>
      <c r="I823" s="2"/>
    </row>
    <row r="824" spans="1:9" x14ac:dyDescent="0.25">
      <c r="A824" s="36">
        <f>COUNTIF($C$2:C824,"Да")</f>
        <v>9</v>
      </c>
      <c r="B824" s="40">
        <f t="shared" si="25"/>
        <v>45925</v>
      </c>
      <c r="C824" s="37" t="str">
        <f>IF(ISERROR(VLOOKUP(B824,'Aigen19-RZD'!$C$3:$C$12,1,0)),"Нет","Да")</f>
        <v>Нет</v>
      </c>
      <c r="D824" s="38">
        <f t="shared" si="24"/>
        <v>365</v>
      </c>
      <c r="E824" s="39">
        <f>ROUND(('Все выпуски'!$N$3*'Все выпуски'!$N$6/100)/365*(B824-IF(C824="Нет",VLOOKUP(A824,'Aigen19-RZD'!$A$2:$C$12,3,0),VLOOKUP((A824-1),'Aigen19-RZD'!$A$2:$C$12,3,0))),2)</f>
        <v>4.83</v>
      </c>
      <c r="F824" s="36"/>
      <c r="G824" s="38">
        <f>COUNTIF(D825:$D$863,365)</f>
        <v>39</v>
      </c>
      <c r="H824" s="38">
        <f>COUNTIF(D825:$D$863,366)</f>
        <v>0</v>
      </c>
      <c r="I824" s="2"/>
    </row>
    <row r="825" spans="1:9" x14ac:dyDescent="0.25">
      <c r="A825" s="36">
        <f>COUNTIF($C$2:C825,"Да")</f>
        <v>9</v>
      </c>
      <c r="B825" s="40">
        <f t="shared" si="25"/>
        <v>45926</v>
      </c>
      <c r="C825" s="37" t="str">
        <f>IF(ISERROR(VLOOKUP(B825,'Aigen19-RZD'!$C$3:$C$12,1,0)),"Нет","Да")</f>
        <v>Нет</v>
      </c>
      <c r="D825" s="38">
        <f t="shared" si="24"/>
        <v>365</v>
      </c>
      <c r="E825" s="39">
        <f>ROUND(('Все выпуски'!$N$3*'Все выпуски'!$N$6/100)/365*(B825-IF(C825="Нет",VLOOKUP(A825,'Aigen19-RZD'!$A$2:$C$12,3,0),VLOOKUP((A825-1),'Aigen19-RZD'!$A$2:$C$12,3,0))),2)</f>
        <v>4.95</v>
      </c>
      <c r="F825" s="36"/>
      <c r="G825" s="38">
        <f>COUNTIF(D826:$D$863,365)</f>
        <v>38</v>
      </c>
      <c r="H825" s="38">
        <f>COUNTIF(D826:$D$863,366)</f>
        <v>0</v>
      </c>
      <c r="I825" s="2"/>
    </row>
    <row r="826" spans="1:9" x14ac:dyDescent="0.25">
      <c r="A826" s="36">
        <f>COUNTIF($C$2:C826,"Да")</f>
        <v>9</v>
      </c>
      <c r="B826" s="40">
        <f t="shared" si="25"/>
        <v>45927</v>
      </c>
      <c r="C826" s="37" t="str">
        <f>IF(ISERROR(VLOOKUP(B826,'Aigen19-RZD'!$C$3:$C$12,1,0)),"Нет","Да")</f>
        <v>Нет</v>
      </c>
      <c r="D826" s="38">
        <f t="shared" si="24"/>
        <v>365</v>
      </c>
      <c r="E826" s="39">
        <f>ROUND(('Все выпуски'!$N$3*'Все выпуски'!$N$6/100)/365*(B826-IF(C826="Нет",VLOOKUP(A826,'Aigen19-RZD'!$A$2:$C$12,3,0),VLOOKUP((A826-1),'Aigen19-RZD'!$A$2:$C$12,3,0))),2)</f>
        <v>5.0599999999999996</v>
      </c>
      <c r="F826" s="36"/>
      <c r="G826" s="38">
        <f>COUNTIF(D827:$D$863,365)</f>
        <v>37</v>
      </c>
      <c r="H826" s="38">
        <f>COUNTIF(D827:$D$863,366)</f>
        <v>0</v>
      </c>
      <c r="I826" s="2"/>
    </row>
    <row r="827" spans="1:9" x14ac:dyDescent="0.25">
      <c r="A827" s="36">
        <f>COUNTIF($C$2:C827,"Да")</f>
        <v>9</v>
      </c>
      <c r="B827" s="40">
        <f t="shared" si="25"/>
        <v>45928</v>
      </c>
      <c r="C827" s="37" t="str">
        <f>IF(ISERROR(VLOOKUP(B827,'Aigen19-RZD'!$C$3:$C$12,1,0)),"Нет","Да")</f>
        <v>Нет</v>
      </c>
      <c r="D827" s="38">
        <f t="shared" si="24"/>
        <v>365</v>
      </c>
      <c r="E827" s="39">
        <f>ROUND(('Все выпуски'!$N$3*'Все выпуски'!$N$6/100)/365*(B827-IF(C827="Нет",VLOOKUP(A827,'Aigen19-RZD'!$A$2:$C$12,3,0),VLOOKUP((A827-1),'Aigen19-RZD'!$A$2:$C$12,3,0))),2)</f>
        <v>5.18</v>
      </c>
      <c r="F827" s="36"/>
      <c r="G827" s="38">
        <f>COUNTIF(D828:$D$863,365)</f>
        <v>36</v>
      </c>
      <c r="H827" s="38">
        <f>COUNTIF(D828:$D$863,366)</f>
        <v>0</v>
      </c>
      <c r="I827" s="2"/>
    </row>
    <row r="828" spans="1:9" x14ac:dyDescent="0.25">
      <c r="A828" s="36">
        <f>COUNTIF($C$2:C828,"Да")</f>
        <v>9</v>
      </c>
      <c r="B828" s="40">
        <f t="shared" si="25"/>
        <v>45929</v>
      </c>
      <c r="C828" s="37" t="str">
        <f>IF(ISERROR(VLOOKUP(B828,'Aigen19-RZD'!$C$3:$C$12,1,0)),"Нет","Да")</f>
        <v>Нет</v>
      </c>
      <c r="D828" s="38">
        <f t="shared" si="24"/>
        <v>365</v>
      </c>
      <c r="E828" s="39">
        <f>ROUND(('Все выпуски'!$N$3*'Все выпуски'!$N$6/100)/365*(B828-IF(C828="Нет",VLOOKUP(A828,'Aigen19-RZD'!$A$2:$C$12,3,0),VLOOKUP((A828-1),'Aigen19-RZD'!$A$2:$C$12,3,0))),2)</f>
        <v>5.29</v>
      </c>
      <c r="F828" s="36"/>
      <c r="G828" s="38">
        <f>COUNTIF(D829:$D$863,365)</f>
        <v>35</v>
      </c>
      <c r="H828" s="38">
        <f>COUNTIF(D829:$D$863,366)</f>
        <v>0</v>
      </c>
      <c r="I828" s="2"/>
    </row>
    <row r="829" spans="1:9" x14ac:dyDescent="0.25">
      <c r="A829" s="36">
        <f>COUNTIF($C$2:C829,"Да")</f>
        <v>9</v>
      </c>
      <c r="B829" s="40">
        <f t="shared" si="25"/>
        <v>45930</v>
      </c>
      <c r="C829" s="37" t="str">
        <f>IF(ISERROR(VLOOKUP(B829,'Aigen19-RZD'!$C$3:$C$12,1,0)),"Нет","Да")</f>
        <v>Нет</v>
      </c>
      <c r="D829" s="38">
        <f t="shared" si="24"/>
        <v>365</v>
      </c>
      <c r="E829" s="39">
        <f>ROUND(('Все выпуски'!$N$3*'Все выпуски'!$N$6/100)/365*(B829-IF(C829="Нет",VLOOKUP(A829,'Aigen19-RZD'!$A$2:$C$12,3,0),VLOOKUP((A829-1),'Aigen19-RZD'!$A$2:$C$12,3,0))),2)</f>
        <v>5.41</v>
      </c>
      <c r="F829" s="36"/>
      <c r="G829" s="38">
        <f>COUNTIF(D830:$D$863,365)</f>
        <v>34</v>
      </c>
      <c r="H829" s="38">
        <f>COUNTIF(D830:$D$863,366)</f>
        <v>0</v>
      </c>
      <c r="I829" s="2"/>
    </row>
    <row r="830" spans="1:9" x14ac:dyDescent="0.25">
      <c r="A830" s="36">
        <f>COUNTIF($C$2:C830,"Да")</f>
        <v>9</v>
      </c>
      <c r="B830" s="40">
        <f t="shared" si="25"/>
        <v>45931</v>
      </c>
      <c r="C830" s="37" t="str">
        <f>IF(ISERROR(VLOOKUP(B830,'Aigen19-RZD'!$C$3:$C$12,1,0)),"Нет","Да")</f>
        <v>Нет</v>
      </c>
      <c r="D830" s="38">
        <f t="shared" si="24"/>
        <v>365</v>
      </c>
      <c r="E830" s="39">
        <f>ROUND(('Все выпуски'!$N$3*'Все выпуски'!$N$6/100)/365*(B830-IF(C830="Нет",VLOOKUP(A830,'Aigen19-RZD'!$A$2:$C$12,3,0),VLOOKUP((A830-1),'Aigen19-RZD'!$A$2:$C$12,3,0))),2)</f>
        <v>5.52</v>
      </c>
      <c r="F830" s="36"/>
      <c r="G830" s="38">
        <f>COUNTIF(D831:$D$863,365)</f>
        <v>33</v>
      </c>
      <c r="H830" s="38">
        <f>COUNTIF(D831:$D$863,366)</f>
        <v>0</v>
      </c>
      <c r="I830" s="2"/>
    </row>
    <row r="831" spans="1:9" x14ac:dyDescent="0.25">
      <c r="A831" s="36">
        <f>COUNTIF($C$2:C831,"Да")</f>
        <v>9</v>
      </c>
      <c r="B831" s="40">
        <f t="shared" si="25"/>
        <v>45932</v>
      </c>
      <c r="C831" s="37" t="str">
        <f>IF(ISERROR(VLOOKUP(B831,'Aigen19-RZD'!$C$3:$C$12,1,0)),"Нет","Да")</f>
        <v>Нет</v>
      </c>
      <c r="D831" s="38">
        <f t="shared" si="24"/>
        <v>365</v>
      </c>
      <c r="E831" s="39">
        <f>ROUND(('Все выпуски'!$N$3*'Все выпуски'!$N$6/100)/365*(B831-IF(C831="Нет",VLOOKUP(A831,'Aigen19-RZD'!$A$2:$C$12,3,0),VLOOKUP((A831-1),'Aigen19-RZD'!$A$2:$C$12,3,0))),2)</f>
        <v>5.64</v>
      </c>
      <c r="F831" s="36"/>
      <c r="G831" s="38">
        <f>COUNTIF(D832:$D$863,365)</f>
        <v>32</v>
      </c>
      <c r="H831" s="38">
        <f>COUNTIF(D832:$D$863,366)</f>
        <v>0</v>
      </c>
      <c r="I831" s="2"/>
    </row>
    <row r="832" spans="1:9" x14ac:dyDescent="0.25">
      <c r="A832" s="36">
        <f>COUNTIF($C$2:C832,"Да")</f>
        <v>9</v>
      </c>
      <c r="B832" s="40">
        <f t="shared" si="25"/>
        <v>45933</v>
      </c>
      <c r="C832" s="37" t="str">
        <f>IF(ISERROR(VLOOKUP(B832,'Aigen19-RZD'!$C$3:$C$12,1,0)),"Нет","Да")</f>
        <v>Нет</v>
      </c>
      <c r="D832" s="38">
        <f t="shared" si="24"/>
        <v>365</v>
      </c>
      <c r="E832" s="39">
        <f>ROUND(('Все выпуски'!$N$3*'Все выпуски'!$N$6/100)/365*(B832-IF(C832="Нет",VLOOKUP(A832,'Aigen19-RZD'!$A$2:$C$12,3,0),VLOOKUP((A832-1),'Aigen19-RZD'!$A$2:$C$12,3,0))),2)</f>
        <v>5.75</v>
      </c>
      <c r="F832" s="36"/>
      <c r="G832" s="38">
        <f>COUNTIF(D833:$D$863,365)</f>
        <v>31</v>
      </c>
      <c r="H832" s="38">
        <f>COUNTIF(D833:$D$863,366)</f>
        <v>0</v>
      </c>
      <c r="I832" s="2"/>
    </row>
    <row r="833" spans="1:9" x14ac:dyDescent="0.25">
      <c r="A833" s="36">
        <f>COUNTIF($C$2:C833,"Да")</f>
        <v>9</v>
      </c>
      <c r="B833" s="40">
        <f t="shared" si="25"/>
        <v>45934</v>
      </c>
      <c r="C833" s="37" t="str">
        <f>IF(ISERROR(VLOOKUP(B833,'Aigen19-RZD'!$C$3:$C$12,1,0)),"Нет","Да")</f>
        <v>Нет</v>
      </c>
      <c r="D833" s="38">
        <f t="shared" si="24"/>
        <v>365</v>
      </c>
      <c r="E833" s="39">
        <f>ROUND(('Все выпуски'!$N$3*'Все выпуски'!$N$6/100)/365*(B833-IF(C833="Нет",VLOOKUP(A833,'Aigen19-RZD'!$A$2:$C$12,3,0),VLOOKUP((A833-1),'Aigen19-RZD'!$A$2:$C$12,3,0))),2)</f>
        <v>5.87</v>
      </c>
      <c r="F833" s="36"/>
      <c r="G833" s="38">
        <f>COUNTIF(D834:$D$863,365)</f>
        <v>30</v>
      </c>
      <c r="H833" s="38">
        <f>COUNTIF(D834:$D$863,366)</f>
        <v>0</v>
      </c>
      <c r="I833" s="2"/>
    </row>
    <row r="834" spans="1:9" x14ac:dyDescent="0.25">
      <c r="A834" s="36">
        <f>COUNTIF($C$2:C834,"Да")</f>
        <v>9</v>
      </c>
      <c r="B834" s="40">
        <f t="shared" si="25"/>
        <v>45935</v>
      </c>
      <c r="C834" s="37" t="str">
        <f>IF(ISERROR(VLOOKUP(B834,'Aigen19-RZD'!$C$3:$C$12,1,0)),"Нет","Да")</f>
        <v>Нет</v>
      </c>
      <c r="D834" s="38">
        <f t="shared" si="24"/>
        <v>365</v>
      </c>
      <c r="E834" s="39">
        <f>ROUND(('Все выпуски'!$N$3*'Все выпуски'!$N$6/100)/365*(B834-IF(C834="Нет",VLOOKUP(A834,'Aigen19-RZD'!$A$2:$C$12,3,0),VLOOKUP((A834-1),'Aigen19-RZD'!$A$2:$C$12,3,0))),2)</f>
        <v>5.98</v>
      </c>
      <c r="F834" s="36"/>
      <c r="G834" s="38">
        <f>COUNTIF(D835:$D$863,365)</f>
        <v>29</v>
      </c>
      <c r="H834" s="38">
        <f>COUNTIF(D835:$D$863,366)</f>
        <v>0</v>
      </c>
      <c r="I834" s="2"/>
    </row>
    <row r="835" spans="1:9" x14ac:dyDescent="0.25">
      <c r="A835" s="36">
        <f>COUNTIF($C$2:C835,"Да")</f>
        <v>9</v>
      </c>
      <c r="B835" s="40">
        <f t="shared" si="25"/>
        <v>45936</v>
      </c>
      <c r="C835" s="37" t="str">
        <f>IF(ISERROR(VLOOKUP(B835,'Aigen19-RZD'!$C$3:$C$12,1,0)),"Нет","Да")</f>
        <v>Нет</v>
      </c>
      <c r="D835" s="38">
        <f t="shared" ref="D835:D863" si="26">IF(MOD(YEAR(B835),4)=0,366,365)</f>
        <v>365</v>
      </c>
      <c r="E835" s="39">
        <f>ROUND(('Все выпуски'!$N$3*'Все выпуски'!$N$6/100)/365*(B835-IF(C835="Нет",VLOOKUP(A835,'Aigen19-RZD'!$A$2:$C$12,3,0),VLOOKUP((A835-1),'Aigen19-RZD'!$A$2:$C$12,3,0))),2)</f>
        <v>6.1</v>
      </c>
      <c r="F835" s="36"/>
      <c r="G835" s="38">
        <f>COUNTIF(D836:$D$863,365)</f>
        <v>28</v>
      </c>
      <c r="H835" s="38">
        <f>COUNTIF(D836:$D$863,366)</f>
        <v>0</v>
      </c>
      <c r="I835" s="2"/>
    </row>
    <row r="836" spans="1:9" x14ac:dyDescent="0.25">
      <c r="A836" s="36">
        <f>COUNTIF($C$2:C836,"Да")</f>
        <v>9</v>
      </c>
      <c r="B836" s="40">
        <f t="shared" ref="B836:B863" si="27">B835+1</f>
        <v>45937</v>
      </c>
      <c r="C836" s="37" t="str">
        <f>IF(ISERROR(VLOOKUP(B836,'Aigen19-RZD'!$C$3:$C$12,1,0)),"Нет","Да")</f>
        <v>Нет</v>
      </c>
      <c r="D836" s="38">
        <f t="shared" si="26"/>
        <v>365</v>
      </c>
      <c r="E836" s="39">
        <f>ROUND(('Все выпуски'!$N$3*'Все выпуски'!$N$6/100)/365*(B836-IF(C836="Нет",VLOOKUP(A836,'Aigen19-RZD'!$A$2:$C$12,3,0),VLOOKUP((A836-1),'Aigen19-RZD'!$A$2:$C$12,3,0))),2)</f>
        <v>6.21</v>
      </c>
      <c r="F836" s="36"/>
      <c r="G836" s="38">
        <f>COUNTIF(D837:$D$863,365)</f>
        <v>27</v>
      </c>
      <c r="H836" s="38">
        <f>COUNTIF(D837:$D$863,366)</f>
        <v>0</v>
      </c>
      <c r="I836" s="2"/>
    </row>
    <row r="837" spans="1:9" x14ac:dyDescent="0.25">
      <c r="A837" s="36">
        <f>COUNTIF($C$2:C837,"Да")</f>
        <v>9</v>
      </c>
      <c r="B837" s="40">
        <f t="shared" si="27"/>
        <v>45938</v>
      </c>
      <c r="C837" s="37" t="str">
        <f>IF(ISERROR(VLOOKUP(B837,'Aigen19-RZD'!$C$3:$C$12,1,0)),"Нет","Да")</f>
        <v>Нет</v>
      </c>
      <c r="D837" s="38">
        <f t="shared" si="26"/>
        <v>365</v>
      </c>
      <c r="E837" s="39">
        <f>ROUND(('Все выпуски'!$N$3*'Все выпуски'!$N$6/100)/365*(B837-IF(C837="Нет",VLOOKUP(A837,'Aigen19-RZD'!$A$2:$C$12,3,0),VLOOKUP((A837-1),'Aigen19-RZD'!$A$2:$C$12,3,0))),2)</f>
        <v>6.33</v>
      </c>
      <c r="F837" s="36"/>
      <c r="G837" s="38">
        <f>COUNTIF(D838:$D$863,365)</f>
        <v>26</v>
      </c>
      <c r="H837" s="38">
        <f>COUNTIF(D838:$D$863,366)</f>
        <v>0</v>
      </c>
      <c r="I837" s="2"/>
    </row>
    <row r="838" spans="1:9" x14ac:dyDescent="0.25">
      <c r="A838" s="36">
        <f>COUNTIF($C$2:C838,"Да")</f>
        <v>9</v>
      </c>
      <c r="B838" s="40">
        <f t="shared" si="27"/>
        <v>45939</v>
      </c>
      <c r="C838" s="37" t="str">
        <f>IF(ISERROR(VLOOKUP(B838,'Aigen19-RZD'!$C$3:$C$12,1,0)),"Нет","Да")</f>
        <v>Нет</v>
      </c>
      <c r="D838" s="38">
        <f t="shared" si="26"/>
        <v>365</v>
      </c>
      <c r="E838" s="39">
        <f>ROUND(('Все выпуски'!$N$3*'Все выпуски'!$N$6/100)/365*(B838-IF(C838="Нет",VLOOKUP(A838,'Aigen19-RZD'!$A$2:$C$12,3,0),VLOOKUP((A838-1),'Aigen19-RZD'!$A$2:$C$12,3,0))),2)</f>
        <v>6.44</v>
      </c>
      <c r="F838" s="36"/>
      <c r="G838" s="38">
        <f>COUNTIF(D839:$D$863,365)</f>
        <v>25</v>
      </c>
      <c r="H838" s="38">
        <f>COUNTIF(D839:$D$863,366)</f>
        <v>0</v>
      </c>
      <c r="I838" s="2"/>
    </row>
    <row r="839" spans="1:9" x14ac:dyDescent="0.25">
      <c r="A839" s="36">
        <f>COUNTIF($C$2:C839,"Да")</f>
        <v>9</v>
      </c>
      <c r="B839" s="40">
        <f t="shared" si="27"/>
        <v>45940</v>
      </c>
      <c r="C839" s="37" t="str">
        <f>IF(ISERROR(VLOOKUP(B839,'Aigen19-RZD'!$C$3:$C$12,1,0)),"Нет","Да")</f>
        <v>Нет</v>
      </c>
      <c r="D839" s="38">
        <f t="shared" si="26"/>
        <v>365</v>
      </c>
      <c r="E839" s="39">
        <f>ROUND(('Все выпуски'!$N$3*'Все выпуски'!$N$6/100)/365*(B839-IF(C839="Нет",VLOOKUP(A839,'Aigen19-RZD'!$A$2:$C$12,3,0),VLOOKUP((A839-1),'Aigen19-RZD'!$A$2:$C$12,3,0))),2)</f>
        <v>6.56</v>
      </c>
      <c r="F839" s="36"/>
      <c r="G839" s="38">
        <f>COUNTIF(D840:$D$863,365)</f>
        <v>24</v>
      </c>
      <c r="H839" s="38">
        <f>COUNTIF(D840:$D$863,366)</f>
        <v>0</v>
      </c>
      <c r="I839" s="2"/>
    </row>
    <row r="840" spans="1:9" x14ac:dyDescent="0.25">
      <c r="A840" s="36">
        <f>COUNTIF($C$2:C840,"Да")</f>
        <v>9</v>
      </c>
      <c r="B840" s="40">
        <f t="shared" si="27"/>
        <v>45941</v>
      </c>
      <c r="C840" s="37" t="str">
        <f>IF(ISERROR(VLOOKUP(B840,'Aigen19-RZD'!$C$3:$C$12,1,0)),"Нет","Да")</f>
        <v>Нет</v>
      </c>
      <c r="D840" s="38">
        <f t="shared" si="26"/>
        <v>365</v>
      </c>
      <c r="E840" s="39">
        <f>ROUND(('Все выпуски'!$N$3*'Все выпуски'!$N$6/100)/365*(B840-IF(C840="Нет",VLOOKUP(A840,'Aigen19-RZD'!$A$2:$C$12,3,0),VLOOKUP((A840-1),'Aigen19-RZD'!$A$2:$C$12,3,0))),2)</f>
        <v>6.67</v>
      </c>
      <c r="F840" s="36"/>
      <c r="G840" s="38">
        <f>COUNTIF(D841:$D$863,365)</f>
        <v>23</v>
      </c>
      <c r="H840" s="38">
        <f>COUNTIF(D841:$D$863,366)</f>
        <v>0</v>
      </c>
      <c r="I840" s="2"/>
    </row>
    <row r="841" spans="1:9" x14ac:dyDescent="0.25">
      <c r="A841" s="36">
        <f>COUNTIF($C$2:C841,"Да")</f>
        <v>9</v>
      </c>
      <c r="B841" s="40">
        <f t="shared" si="27"/>
        <v>45942</v>
      </c>
      <c r="C841" s="37" t="str">
        <f>IF(ISERROR(VLOOKUP(B841,'Aigen19-RZD'!$C$3:$C$12,1,0)),"Нет","Да")</f>
        <v>Нет</v>
      </c>
      <c r="D841" s="38">
        <f t="shared" si="26"/>
        <v>365</v>
      </c>
      <c r="E841" s="39">
        <f>ROUND(('Все выпуски'!$N$3*'Все выпуски'!$N$6/100)/365*(B841-IF(C841="Нет",VLOOKUP(A841,'Aigen19-RZD'!$A$2:$C$12,3,0),VLOOKUP((A841-1),'Aigen19-RZD'!$A$2:$C$12,3,0))),2)</f>
        <v>6.79</v>
      </c>
      <c r="F841" s="36"/>
      <c r="G841" s="38">
        <f>COUNTIF(D842:$D$863,365)</f>
        <v>22</v>
      </c>
      <c r="H841" s="38">
        <f>COUNTIF(D842:$D$863,366)</f>
        <v>0</v>
      </c>
      <c r="I841" s="2"/>
    </row>
    <row r="842" spans="1:9" x14ac:dyDescent="0.25">
      <c r="A842" s="36">
        <f>COUNTIF($C$2:C842,"Да")</f>
        <v>9</v>
      </c>
      <c r="B842" s="40">
        <f t="shared" si="27"/>
        <v>45943</v>
      </c>
      <c r="C842" s="37" t="str">
        <f>IF(ISERROR(VLOOKUP(B842,'Aigen19-RZD'!$C$3:$C$12,1,0)),"Нет","Да")</f>
        <v>Нет</v>
      </c>
      <c r="D842" s="38">
        <f t="shared" si="26"/>
        <v>365</v>
      </c>
      <c r="E842" s="39">
        <f>ROUND(('Все выпуски'!$N$3*'Все выпуски'!$N$6/100)/365*(B842-IF(C842="Нет",VLOOKUP(A842,'Aigen19-RZD'!$A$2:$C$12,3,0),VLOOKUP((A842-1),'Aigen19-RZD'!$A$2:$C$12,3,0))),2)</f>
        <v>6.9</v>
      </c>
      <c r="F842" s="36"/>
      <c r="G842" s="38">
        <f>COUNTIF(D843:$D$863,365)</f>
        <v>21</v>
      </c>
      <c r="H842" s="38">
        <f>COUNTIF(D843:$D$863,366)</f>
        <v>0</v>
      </c>
      <c r="I842" s="2"/>
    </row>
    <row r="843" spans="1:9" x14ac:dyDescent="0.25">
      <c r="A843" s="36">
        <f>COUNTIF($C$2:C843,"Да")</f>
        <v>9</v>
      </c>
      <c r="B843" s="40">
        <f t="shared" si="27"/>
        <v>45944</v>
      </c>
      <c r="C843" s="37" t="str">
        <f>IF(ISERROR(VLOOKUP(B843,'Aigen19-RZD'!$C$3:$C$12,1,0)),"Нет","Да")</f>
        <v>Нет</v>
      </c>
      <c r="D843" s="38">
        <f t="shared" si="26"/>
        <v>365</v>
      </c>
      <c r="E843" s="39">
        <f>ROUND(('Все выпуски'!$N$3*'Все выпуски'!$N$6/100)/365*(B843-IF(C843="Нет",VLOOKUP(A843,'Aigen19-RZD'!$A$2:$C$12,3,0),VLOOKUP((A843-1),'Aigen19-RZD'!$A$2:$C$12,3,0))),2)</f>
        <v>7.02</v>
      </c>
      <c r="F843" s="36"/>
      <c r="G843" s="38">
        <f>COUNTIF(D844:$D$863,365)</f>
        <v>20</v>
      </c>
      <c r="H843" s="38">
        <f>COUNTIF(D844:$D$863,366)</f>
        <v>0</v>
      </c>
      <c r="I843" s="2"/>
    </row>
    <row r="844" spans="1:9" x14ac:dyDescent="0.25">
      <c r="A844" s="36">
        <f>COUNTIF($C$2:C844,"Да")</f>
        <v>9</v>
      </c>
      <c r="B844" s="40">
        <f t="shared" si="27"/>
        <v>45945</v>
      </c>
      <c r="C844" s="37" t="str">
        <f>IF(ISERROR(VLOOKUP(B844,'Aigen19-RZD'!$C$3:$C$12,1,0)),"Нет","Да")</f>
        <v>Нет</v>
      </c>
      <c r="D844" s="38">
        <f t="shared" si="26"/>
        <v>365</v>
      </c>
      <c r="E844" s="39">
        <f>ROUND(('Все выпуски'!$N$3*'Все выпуски'!$N$6/100)/365*(B844-IF(C844="Нет",VLOOKUP(A844,'Aigen19-RZD'!$A$2:$C$12,3,0),VLOOKUP((A844-1),'Aigen19-RZD'!$A$2:$C$12,3,0))),2)</f>
        <v>7.13</v>
      </c>
      <c r="F844" s="36"/>
      <c r="G844" s="38">
        <f>COUNTIF(D845:$D$863,365)</f>
        <v>19</v>
      </c>
      <c r="H844" s="38">
        <f>COUNTIF(D845:$D$863,366)</f>
        <v>0</v>
      </c>
      <c r="I844" s="2"/>
    </row>
    <row r="845" spans="1:9" x14ac:dyDescent="0.25">
      <c r="A845" s="36">
        <f>COUNTIF($C$2:C845,"Да")</f>
        <v>9</v>
      </c>
      <c r="B845" s="40">
        <f t="shared" si="27"/>
        <v>45946</v>
      </c>
      <c r="C845" s="37" t="str">
        <f>IF(ISERROR(VLOOKUP(B845,'Aigen19-RZD'!$C$3:$C$12,1,0)),"Нет","Да")</f>
        <v>Нет</v>
      </c>
      <c r="D845" s="38">
        <f t="shared" si="26"/>
        <v>365</v>
      </c>
      <c r="E845" s="39">
        <f>ROUND(('Все выпуски'!$N$3*'Все выпуски'!$N$6/100)/365*(B845-IF(C845="Нет",VLOOKUP(A845,'Aigen19-RZD'!$A$2:$C$12,3,0),VLOOKUP((A845-1),'Aigen19-RZD'!$A$2:$C$12,3,0))),2)</f>
        <v>7.25</v>
      </c>
      <c r="F845" s="36"/>
      <c r="G845" s="38">
        <f>COUNTIF(D846:$D$863,365)</f>
        <v>18</v>
      </c>
      <c r="H845" s="38">
        <f>COUNTIF(D846:$D$863,366)</f>
        <v>0</v>
      </c>
      <c r="I845" s="2"/>
    </row>
    <row r="846" spans="1:9" x14ac:dyDescent="0.25">
      <c r="A846" s="36">
        <f>COUNTIF($C$2:C846,"Да")</f>
        <v>9</v>
      </c>
      <c r="B846" s="40">
        <f t="shared" si="27"/>
        <v>45947</v>
      </c>
      <c r="C846" s="37" t="str">
        <f>IF(ISERROR(VLOOKUP(B846,'Aigen19-RZD'!$C$3:$C$12,1,0)),"Нет","Да")</f>
        <v>Нет</v>
      </c>
      <c r="D846" s="38">
        <f t="shared" si="26"/>
        <v>365</v>
      </c>
      <c r="E846" s="39">
        <f>ROUND(('Все выпуски'!$N$3*'Все выпуски'!$N$6/100)/365*(B846-IF(C846="Нет",VLOOKUP(A846,'Aigen19-RZD'!$A$2:$C$12,3,0),VLOOKUP((A846-1),'Aigen19-RZD'!$A$2:$C$12,3,0))),2)</f>
        <v>7.36</v>
      </c>
      <c r="F846" s="36"/>
      <c r="G846" s="38">
        <f>COUNTIF(D847:$D$863,365)</f>
        <v>17</v>
      </c>
      <c r="H846" s="38">
        <f>COUNTIF(D847:$D$863,366)</f>
        <v>0</v>
      </c>
      <c r="I846" s="2"/>
    </row>
    <row r="847" spans="1:9" x14ac:dyDescent="0.25">
      <c r="A847" s="36">
        <f>COUNTIF($C$2:C847,"Да")</f>
        <v>9</v>
      </c>
      <c r="B847" s="40">
        <f t="shared" si="27"/>
        <v>45948</v>
      </c>
      <c r="C847" s="37" t="str">
        <f>IF(ISERROR(VLOOKUP(B847,'Aigen19-RZD'!$C$3:$C$12,1,0)),"Нет","Да")</f>
        <v>Нет</v>
      </c>
      <c r="D847" s="38">
        <f t="shared" si="26"/>
        <v>365</v>
      </c>
      <c r="E847" s="39">
        <f>ROUND(('Все выпуски'!$N$3*'Все выпуски'!$N$6/100)/365*(B847-IF(C847="Нет",VLOOKUP(A847,'Aigen19-RZD'!$A$2:$C$12,3,0),VLOOKUP((A847-1),'Aigen19-RZD'!$A$2:$C$12,3,0))),2)</f>
        <v>7.48</v>
      </c>
      <c r="F847" s="36"/>
      <c r="G847" s="38">
        <f>COUNTIF(D848:$D$863,365)</f>
        <v>16</v>
      </c>
      <c r="H847" s="38">
        <f>COUNTIF(D848:$D$863,366)</f>
        <v>0</v>
      </c>
      <c r="I847" s="2"/>
    </row>
    <row r="848" spans="1:9" x14ac:dyDescent="0.25">
      <c r="A848" s="36">
        <f>COUNTIF($C$2:C848,"Да")</f>
        <v>9</v>
      </c>
      <c r="B848" s="40">
        <f t="shared" si="27"/>
        <v>45949</v>
      </c>
      <c r="C848" s="37" t="str">
        <f>IF(ISERROR(VLOOKUP(B848,'Aigen19-RZD'!$C$3:$C$12,1,0)),"Нет","Да")</f>
        <v>Нет</v>
      </c>
      <c r="D848" s="38">
        <f t="shared" si="26"/>
        <v>365</v>
      </c>
      <c r="E848" s="39">
        <f>ROUND(('Все выпуски'!$N$3*'Все выпуски'!$N$6/100)/365*(B848-IF(C848="Нет",VLOOKUP(A848,'Aigen19-RZD'!$A$2:$C$12,3,0),VLOOKUP((A848-1),'Aigen19-RZD'!$A$2:$C$12,3,0))),2)</f>
        <v>7.59</v>
      </c>
      <c r="F848" s="36"/>
      <c r="G848" s="38">
        <f>COUNTIF(D849:$D$863,365)</f>
        <v>15</v>
      </c>
      <c r="H848" s="38">
        <f>COUNTIF(D849:$D$863,366)</f>
        <v>0</v>
      </c>
      <c r="I848" s="2"/>
    </row>
    <row r="849" spans="1:9" x14ac:dyDescent="0.25">
      <c r="A849" s="36">
        <f>COUNTIF($C$2:C849,"Да")</f>
        <v>9</v>
      </c>
      <c r="B849" s="40">
        <f t="shared" si="27"/>
        <v>45950</v>
      </c>
      <c r="C849" s="37" t="str">
        <f>IF(ISERROR(VLOOKUP(B849,'Aigen19-RZD'!$C$3:$C$12,1,0)),"Нет","Да")</f>
        <v>Нет</v>
      </c>
      <c r="D849" s="38">
        <f t="shared" si="26"/>
        <v>365</v>
      </c>
      <c r="E849" s="39">
        <f>ROUND(('Все выпуски'!$N$3*'Все выпуски'!$N$6/100)/365*(B849-IF(C849="Нет",VLOOKUP(A849,'Aigen19-RZD'!$A$2:$C$12,3,0),VLOOKUP((A849-1),'Aigen19-RZD'!$A$2:$C$12,3,0))),2)</f>
        <v>7.71</v>
      </c>
      <c r="F849" s="36"/>
      <c r="G849" s="38">
        <f>COUNTIF(D850:$D$863,365)</f>
        <v>14</v>
      </c>
      <c r="H849" s="38">
        <f>COUNTIF(D850:$D$863,366)</f>
        <v>0</v>
      </c>
      <c r="I849" s="2"/>
    </row>
    <row r="850" spans="1:9" x14ac:dyDescent="0.25">
      <c r="A850" s="36">
        <f>COUNTIF($C$2:C850,"Да")</f>
        <v>9</v>
      </c>
      <c r="B850" s="40">
        <f t="shared" si="27"/>
        <v>45951</v>
      </c>
      <c r="C850" s="37" t="str">
        <f>IF(ISERROR(VLOOKUP(B850,'Aigen19-RZD'!$C$3:$C$12,1,0)),"Нет","Да")</f>
        <v>Нет</v>
      </c>
      <c r="D850" s="38">
        <f t="shared" si="26"/>
        <v>365</v>
      </c>
      <c r="E850" s="39">
        <f>ROUND(('Все выпуски'!$N$3*'Все выпуски'!$N$6/100)/365*(B850-IF(C850="Нет",VLOOKUP(A850,'Aigen19-RZD'!$A$2:$C$12,3,0),VLOOKUP((A850-1),'Aigen19-RZD'!$A$2:$C$12,3,0))),2)</f>
        <v>7.82</v>
      </c>
      <c r="F850" s="36"/>
      <c r="G850" s="38">
        <f>COUNTIF(D851:$D$863,365)</f>
        <v>13</v>
      </c>
      <c r="H850" s="38">
        <f>COUNTIF(D851:$D$863,366)</f>
        <v>0</v>
      </c>
      <c r="I850" s="2"/>
    </row>
    <row r="851" spans="1:9" x14ac:dyDescent="0.25">
      <c r="A851" s="36">
        <f>COUNTIF($C$2:C851,"Да")</f>
        <v>9</v>
      </c>
      <c r="B851" s="40">
        <f t="shared" si="27"/>
        <v>45952</v>
      </c>
      <c r="C851" s="37" t="str">
        <f>IF(ISERROR(VLOOKUP(B851,'Aigen19-RZD'!$C$3:$C$12,1,0)),"Нет","Да")</f>
        <v>Нет</v>
      </c>
      <c r="D851" s="38">
        <f t="shared" si="26"/>
        <v>365</v>
      </c>
      <c r="E851" s="39">
        <f>ROUND(('Все выпуски'!$N$3*'Все выпуски'!$N$6/100)/365*(B851-IF(C851="Нет",VLOOKUP(A851,'Aigen19-RZD'!$A$2:$C$12,3,0),VLOOKUP((A851-1),'Aigen19-RZD'!$A$2:$C$12,3,0))),2)</f>
        <v>7.94</v>
      </c>
      <c r="F851" s="36"/>
      <c r="G851" s="38">
        <f>COUNTIF(D852:$D$863,365)</f>
        <v>12</v>
      </c>
      <c r="H851" s="38">
        <f>COUNTIF(D852:$D$863,366)</f>
        <v>0</v>
      </c>
      <c r="I851" s="2"/>
    </row>
    <row r="852" spans="1:9" x14ac:dyDescent="0.25">
      <c r="A852" s="36">
        <f>COUNTIF($C$2:C852,"Да")</f>
        <v>9</v>
      </c>
      <c r="B852" s="40">
        <f t="shared" si="27"/>
        <v>45953</v>
      </c>
      <c r="C852" s="37" t="str">
        <f>IF(ISERROR(VLOOKUP(B852,'Aigen19-RZD'!$C$3:$C$12,1,0)),"Нет","Да")</f>
        <v>Нет</v>
      </c>
      <c r="D852" s="38">
        <f t="shared" si="26"/>
        <v>365</v>
      </c>
      <c r="E852" s="39">
        <f>ROUND(('Все выпуски'!$N$3*'Все выпуски'!$N$6/100)/365*(B852-IF(C852="Нет",VLOOKUP(A852,'Aigen19-RZD'!$A$2:$C$12,3,0),VLOOKUP((A852-1),'Aigen19-RZD'!$A$2:$C$12,3,0))),2)</f>
        <v>8.0500000000000007</v>
      </c>
      <c r="F852" s="36"/>
      <c r="G852" s="38">
        <f>COUNTIF(D853:$D$863,365)</f>
        <v>11</v>
      </c>
      <c r="H852" s="38">
        <f>COUNTIF(D853:$D$863,366)</f>
        <v>0</v>
      </c>
      <c r="I852" s="2"/>
    </row>
    <row r="853" spans="1:9" x14ac:dyDescent="0.25">
      <c r="A853" s="36">
        <f>COUNTIF($C$2:C853,"Да")</f>
        <v>9</v>
      </c>
      <c r="B853" s="40">
        <f t="shared" si="27"/>
        <v>45954</v>
      </c>
      <c r="C853" s="37" t="str">
        <f>IF(ISERROR(VLOOKUP(B853,'Aigen19-RZD'!$C$3:$C$12,1,0)),"Нет","Да")</f>
        <v>Нет</v>
      </c>
      <c r="D853" s="38">
        <f t="shared" si="26"/>
        <v>365</v>
      </c>
      <c r="E853" s="39">
        <f>ROUND(('Все выпуски'!$N$3*'Все выпуски'!$N$6/100)/365*(B853-IF(C853="Нет",VLOOKUP(A853,'Aigen19-RZD'!$A$2:$C$12,3,0),VLOOKUP((A853-1),'Aigen19-RZD'!$A$2:$C$12,3,0))),2)</f>
        <v>8.17</v>
      </c>
      <c r="F853" s="36"/>
      <c r="G853" s="38">
        <f>COUNTIF(D854:$D$863,365)</f>
        <v>10</v>
      </c>
      <c r="H853" s="38">
        <f>COUNTIF(D854:$D$863,366)</f>
        <v>0</v>
      </c>
      <c r="I853" s="2"/>
    </row>
    <row r="854" spans="1:9" x14ac:dyDescent="0.25">
      <c r="A854" s="36">
        <f>COUNTIF($C$2:C854,"Да")</f>
        <v>9</v>
      </c>
      <c r="B854" s="40">
        <f t="shared" si="27"/>
        <v>45955</v>
      </c>
      <c r="C854" s="37" t="str">
        <f>IF(ISERROR(VLOOKUP(B854,'Aigen19-RZD'!$C$3:$C$12,1,0)),"Нет","Да")</f>
        <v>Нет</v>
      </c>
      <c r="D854" s="38">
        <f t="shared" si="26"/>
        <v>365</v>
      </c>
      <c r="E854" s="39">
        <f>ROUND(('Все выпуски'!$N$3*'Все выпуски'!$N$6/100)/365*(B854-IF(C854="Нет",VLOOKUP(A854,'Aigen19-RZD'!$A$2:$C$12,3,0),VLOOKUP((A854-1),'Aigen19-RZD'!$A$2:$C$12,3,0))),2)</f>
        <v>8.2799999999999994</v>
      </c>
      <c r="F854" s="36"/>
      <c r="G854" s="38">
        <f>COUNTIF(D855:$D$863,365)</f>
        <v>9</v>
      </c>
      <c r="H854" s="38">
        <f>COUNTIF(D855:$D$863,366)</f>
        <v>0</v>
      </c>
      <c r="I854" s="2"/>
    </row>
    <row r="855" spans="1:9" x14ac:dyDescent="0.25">
      <c r="A855" s="36">
        <f>COUNTIF($C$2:C855,"Да")</f>
        <v>9</v>
      </c>
      <c r="B855" s="40">
        <f t="shared" si="27"/>
        <v>45956</v>
      </c>
      <c r="C855" s="37" t="str">
        <f>IF(ISERROR(VLOOKUP(B855,'Aigen19-RZD'!$C$3:$C$12,1,0)),"Нет","Да")</f>
        <v>Нет</v>
      </c>
      <c r="D855" s="38">
        <f t="shared" si="26"/>
        <v>365</v>
      </c>
      <c r="E855" s="39">
        <f>ROUND(('Все выпуски'!$N$3*'Все выпуски'!$N$6/100)/365*(B855-IF(C855="Нет",VLOOKUP(A855,'Aigen19-RZD'!$A$2:$C$12,3,0),VLOOKUP((A855-1),'Aigen19-RZD'!$A$2:$C$12,3,0))),2)</f>
        <v>8.4</v>
      </c>
      <c r="F855" s="36"/>
      <c r="G855" s="38">
        <f>COUNTIF(D856:$D$863,365)</f>
        <v>8</v>
      </c>
      <c r="H855" s="38">
        <f>COUNTIF(D856:$D$863,366)</f>
        <v>0</v>
      </c>
      <c r="I855" s="2"/>
    </row>
    <row r="856" spans="1:9" x14ac:dyDescent="0.25">
      <c r="A856" s="36">
        <f>COUNTIF($C$2:C856,"Да")</f>
        <v>9</v>
      </c>
      <c r="B856" s="40">
        <f t="shared" si="27"/>
        <v>45957</v>
      </c>
      <c r="C856" s="37" t="str">
        <f>IF(ISERROR(VLOOKUP(B856,'Aigen19-RZD'!$C$3:$C$12,1,0)),"Нет","Да")</f>
        <v>Нет</v>
      </c>
      <c r="D856" s="38">
        <f t="shared" si="26"/>
        <v>365</v>
      </c>
      <c r="E856" s="39">
        <f>ROUND(('Все выпуски'!$N$3*'Все выпуски'!$N$6/100)/365*(B856-IF(C856="Нет",VLOOKUP(A856,'Aigen19-RZD'!$A$2:$C$12,3,0),VLOOKUP((A856-1),'Aigen19-RZD'!$A$2:$C$12,3,0))),2)</f>
        <v>8.52</v>
      </c>
      <c r="F856" s="36"/>
      <c r="G856" s="38">
        <f>COUNTIF(D857:$D$863,365)</f>
        <v>7</v>
      </c>
      <c r="H856" s="38">
        <f>COUNTIF(D857:$D$863,366)</f>
        <v>0</v>
      </c>
      <c r="I856" s="2"/>
    </row>
    <row r="857" spans="1:9" x14ac:dyDescent="0.25">
      <c r="A857" s="36">
        <f>COUNTIF($C$2:C857,"Да")</f>
        <v>9</v>
      </c>
      <c r="B857" s="40">
        <f t="shared" si="27"/>
        <v>45958</v>
      </c>
      <c r="C857" s="37" t="str">
        <f>IF(ISERROR(VLOOKUP(B857,'Aigen19-RZD'!$C$3:$C$12,1,0)),"Нет","Да")</f>
        <v>Нет</v>
      </c>
      <c r="D857" s="38">
        <f t="shared" si="26"/>
        <v>365</v>
      </c>
      <c r="E857" s="39">
        <f>ROUND(('Все выпуски'!$N$3*'Все выпуски'!$N$6/100)/365*(B857-IF(C857="Нет",VLOOKUP(A857,'Aigen19-RZD'!$A$2:$C$12,3,0),VLOOKUP((A857-1),'Aigen19-RZD'!$A$2:$C$12,3,0))),2)</f>
        <v>8.6300000000000008</v>
      </c>
      <c r="F857" s="36"/>
      <c r="G857" s="38">
        <f>COUNTIF(D858:$D$863,365)</f>
        <v>6</v>
      </c>
      <c r="H857" s="38">
        <f>COUNTIF(D858:$D$863,366)</f>
        <v>0</v>
      </c>
      <c r="I857" s="2"/>
    </row>
    <row r="858" spans="1:9" x14ac:dyDescent="0.25">
      <c r="A858" s="36">
        <f>COUNTIF($C$2:C858,"Да")</f>
        <v>9</v>
      </c>
      <c r="B858" s="40">
        <f t="shared" si="27"/>
        <v>45959</v>
      </c>
      <c r="C858" s="37" t="str">
        <f>IF(ISERROR(VLOOKUP(B858,'Aigen19-RZD'!$C$3:$C$12,1,0)),"Нет","Да")</f>
        <v>Нет</v>
      </c>
      <c r="D858" s="38">
        <f t="shared" si="26"/>
        <v>365</v>
      </c>
      <c r="E858" s="39">
        <f>ROUND(('Все выпуски'!$N$3*'Все выпуски'!$N$6/100)/365*(B858-IF(C858="Нет",VLOOKUP(A858,'Aigen19-RZD'!$A$2:$C$12,3,0),VLOOKUP((A858-1),'Aigen19-RZD'!$A$2:$C$12,3,0))),2)</f>
        <v>8.75</v>
      </c>
      <c r="F858" s="36"/>
      <c r="G858" s="38">
        <f>COUNTIF(D859:$D$863,365)</f>
        <v>5</v>
      </c>
      <c r="H858" s="38">
        <f>COUNTIF(D859:$D$863,366)</f>
        <v>0</v>
      </c>
      <c r="I858" s="2"/>
    </row>
    <row r="859" spans="1:9" x14ac:dyDescent="0.25">
      <c r="A859" s="36">
        <f>COUNTIF($C$2:C859,"Да")</f>
        <v>9</v>
      </c>
      <c r="B859" s="40">
        <f t="shared" si="27"/>
        <v>45960</v>
      </c>
      <c r="C859" s="37" t="str">
        <f>IF(ISERROR(VLOOKUP(B859,'Aigen19-RZD'!$C$3:$C$12,1,0)),"Нет","Да")</f>
        <v>Нет</v>
      </c>
      <c r="D859" s="38">
        <f t="shared" si="26"/>
        <v>365</v>
      </c>
      <c r="E859" s="39">
        <f>ROUND(('Все выпуски'!$N$3*'Все выпуски'!$N$6/100)/365*(B859-IF(C859="Нет",VLOOKUP(A859,'Aigen19-RZD'!$A$2:$C$12,3,0),VLOOKUP((A859-1),'Aigen19-RZD'!$A$2:$C$12,3,0))),2)</f>
        <v>8.86</v>
      </c>
      <c r="F859" s="36"/>
      <c r="G859" s="38">
        <f>COUNTIF(D860:$D$863,365)</f>
        <v>4</v>
      </c>
      <c r="H859" s="38">
        <f>COUNTIF(D860:$D$863,366)</f>
        <v>0</v>
      </c>
      <c r="I859" s="2"/>
    </row>
    <row r="860" spans="1:9" x14ac:dyDescent="0.25">
      <c r="A860" s="36">
        <f>COUNTIF($C$2:C860,"Да")</f>
        <v>9</v>
      </c>
      <c r="B860" s="40">
        <f t="shared" si="27"/>
        <v>45961</v>
      </c>
      <c r="C860" s="37" t="str">
        <f>IF(ISERROR(VLOOKUP(B860,'Aigen19-RZD'!$C$3:$C$12,1,0)),"Нет","Да")</f>
        <v>Нет</v>
      </c>
      <c r="D860" s="38">
        <f t="shared" si="26"/>
        <v>365</v>
      </c>
      <c r="E860" s="39">
        <f>ROUND(('Все выпуски'!$N$3*'Все выпуски'!$N$6/100)/365*(B860-IF(C860="Нет",VLOOKUP(A860,'Aigen19-RZD'!$A$2:$C$12,3,0),VLOOKUP((A860-1),'Aigen19-RZD'!$A$2:$C$12,3,0))),2)</f>
        <v>8.98</v>
      </c>
      <c r="F860" s="36"/>
      <c r="G860" s="38">
        <f>COUNTIF(D861:$D$863,365)</f>
        <v>3</v>
      </c>
      <c r="H860" s="38">
        <f>COUNTIF(D861:$D$863,366)</f>
        <v>0</v>
      </c>
      <c r="I860" s="2"/>
    </row>
    <row r="861" spans="1:9" x14ac:dyDescent="0.25">
      <c r="A861" s="36">
        <f>COUNTIF($C$2:C861,"Да")</f>
        <v>9</v>
      </c>
      <c r="B861" s="40">
        <f t="shared" si="27"/>
        <v>45962</v>
      </c>
      <c r="C861" s="37" t="str">
        <f>IF(ISERROR(VLOOKUP(B861,'Aigen19-RZD'!$C$3:$C$12,1,0)),"Нет","Да")</f>
        <v>Нет</v>
      </c>
      <c r="D861" s="38">
        <f t="shared" si="26"/>
        <v>365</v>
      </c>
      <c r="E861" s="39">
        <f>ROUND(('Все выпуски'!$N$3*'Все выпуски'!$N$6/100)/365*(B861-IF(C861="Нет",VLOOKUP(A861,'Aigen19-RZD'!$A$2:$C$12,3,0),VLOOKUP((A861-1),'Aigen19-RZD'!$A$2:$C$12,3,0))),2)</f>
        <v>9.09</v>
      </c>
      <c r="F861" s="36"/>
      <c r="G861" s="38">
        <f>COUNTIF(D862:$D$863,365)</f>
        <v>2</v>
      </c>
      <c r="H861" s="38">
        <f>COUNTIF(D862:$D$863,366)</f>
        <v>0</v>
      </c>
      <c r="I861" s="2"/>
    </row>
    <row r="862" spans="1:9" x14ac:dyDescent="0.25">
      <c r="A862" s="36">
        <f>COUNTIF($C$2:C862,"Да")</f>
        <v>9</v>
      </c>
      <c r="B862" s="40">
        <f t="shared" si="27"/>
        <v>45963</v>
      </c>
      <c r="C862" s="37" t="str">
        <f>IF(ISERROR(VLOOKUP(B862,'Aigen19-RZD'!$C$3:$C$12,1,0)),"Нет","Да")</f>
        <v>Нет</v>
      </c>
      <c r="D862" s="38">
        <f t="shared" si="26"/>
        <v>365</v>
      </c>
      <c r="E862" s="39">
        <f>ROUND(('Все выпуски'!$N$3*'Все выпуски'!$N$6/100)/365*(B862-IF(C862="Нет",VLOOKUP(A862,'Aigen19-RZD'!$A$2:$C$12,3,0),VLOOKUP((A862-1),'Aigen19-RZD'!$A$2:$C$12,3,0))),2)</f>
        <v>9.2100000000000009</v>
      </c>
      <c r="F862" s="36"/>
      <c r="G862" s="38">
        <f>COUNTIF(D863:$D$863,365)</f>
        <v>1</v>
      </c>
      <c r="H862" s="38">
        <f>COUNTIF(D863:$D$863,366)</f>
        <v>0</v>
      </c>
      <c r="I862" s="2"/>
    </row>
    <row r="863" spans="1:9" x14ac:dyDescent="0.25">
      <c r="A863" s="36">
        <f>COUNTIF($C$2:C863,"Да")</f>
        <v>10</v>
      </c>
      <c r="B863" s="40">
        <f t="shared" si="27"/>
        <v>45964</v>
      </c>
      <c r="C863" s="37" t="str">
        <f>IF(ISERROR(VLOOKUP(B863,'Aigen19-RZD'!$C$3:$C$12,1,0)),"Нет","Да")</f>
        <v>Да</v>
      </c>
      <c r="D863" s="38">
        <f t="shared" si="26"/>
        <v>365</v>
      </c>
      <c r="E863" s="39">
        <f>ROUND(('Все выпуски'!$N$3*'Все выпуски'!$N$6/100)/365*(B863-IF(C863="Нет",VLOOKUP(A863,'Aigen19-RZD'!$A$2:$C$12,3,0),VLOOKUP((A863-1),'Aigen19-RZD'!$A$2:$C$12,3,0))),2)</f>
        <v>9.32</v>
      </c>
      <c r="F863" s="36"/>
      <c r="G863" s="38"/>
      <c r="H863" s="38"/>
      <c r="I863" s="2"/>
    </row>
  </sheetData>
  <sheetProtection algorithmName="SHA-512" hashValue="qSfEFbScIFUjzME0AOeeIPOm90elWub1TWk3o8IdNRmGSywv+D9noX7rM0Z2RCZdl/8S9AVBsRLMWUabtZHPvA==" saltValue="vbMtvtYaT3y5p3A2jHtM2g==" spinCount="100000" sheet="1" objects="1" scenarios="1" selectLockedCells="1" selectUnlockedCells="1"/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89C745-439E-46B1-B8EB-8AF447B2E3B4}">
  <sheetPr codeName="Лист21"/>
  <dimension ref="A1:I667"/>
  <sheetViews>
    <sheetView showGridLines="0" workbookViewId="0"/>
  </sheetViews>
  <sheetFormatPr defaultRowHeight="15" x14ac:dyDescent="0.25"/>
  <cols>
    <col min="1" max="1" width="12.5703125" style="1" bestFit="1" customWidth="1"/>
    <col min="2" max="2" width="13.42578125" style="1" bestFit="1" customWidth="1"/>
    <col min="3" max="4" width="13.28515625" style="1" bestFit="1" customWidth="1"/>
    <col min="5" max="5" width="11.140625" style="1" bestFit="1" customWidth="1"/>
    <col min="6" max="6" width="22.28515625" style="1" bestFit="1" customWidth="1"/>
    <col min="7" max="16384" width="9.140625" style="1"/>
  </cols>
  <sheetData>
    <row r="1" spans="1:9" ht="30" x14ac:dyDescent="0.25">
      <c r="A1" s="41" t="s">
        <v>12</v>
      </c>
      <c r="B1" s="41" t="s">
        <v>6</v>
      </c>
      <c r="C1" s="41" t="s">
        <v>10</v>
      </c>
      <c r="D1" s="41" t="s">
        <v>11</v>
      </c>
      <c r="E1" s="41" t="s">
        <v>7</v>
      </c>
      <c r="F1" s="41" t="s">
        <v>15</v>
      </c>
      <c r="G1" s="41" t="s">
        <v>13</v>
      </c>
      <c r="H1" s="41" t="s">
        <v>14</v>
      </c>
    </row>
    <row r="2" spans="1:9" x14ac:dyDescent="0.25">
      <c r="A2" s="1">
        <f>COUNTIF($C$2:C2,"Да")</f>
        <v>0</v>
      </c>
      <c r="B2" s="42">
        <v>45103</v>
      </c>
      <c r="C2" s="42" t="str">
        <f>IF(ISERROR(VLOOKUP(B2,'Aigen20-GAZ'!$C$3:$C$9,1,0)),"Нет","Да")</f>
        <v>Нет</v>
      </c>
      <c r="D2" s="43">
        <f>IF(MOD(YEAR(B2),4)=0,366,365)</f>
        <v>365</v>
      </c>
      <c r="E2" s="44">
        <v>0</v>
      </c>
      <c r="G2" s="43">
        <f>COUNTIF(D3:$D$667,365)</f>
        <v>299</v>
      </c>
      <c r="H2" s="43">
        <f>COUNTIF(D3:$D$667,366)</f>
        <v>366</v>
      </c>
      <c r="I2" s="2"/>
    </row>
    <row r="3" spans="1:9" x14ac:dyDescent="0.25">
      <c r="A3" s="1">
        <f>COUNTIF($C$2:C3,"Да")</f>
        <v>0</v>
      </c>
      <c r="B3" s="45">
        <f>B2+1</f>
        <v>45104</v>
      </c>
      <c r="C3" s="42" t="str">
        <f>IF(ISERROR(VLOOKUP(B3,'Aigen20-GAZ'!$C$3:$C$9,1,0)),"Нет","Да")</f>
        <v>Нет</v>
      </c>
      <c r="D3" s="43">
        <f t="shared" ref="D3:D66" si="0">IF(MOD(YEAR(B3),4)=0,366,365)</f>
        <v>365</v>
      </c>
      <c r="E3" s="44">
        <f>ROUND(('Все выпуски'!$P$3*'Все выпуски'!$P$6/100)/365*(B3-IF(C3="Нет",VLOOKUP(A3,'Aigen20-GAZ'!$A$2:$C$9,3,0),VLOOKUP((A3-1),'Aigen20-GAZ'!$A$2:$C$9,3,0))),2)</f>
        <v>0.12</v>
      </c>
      <c r="G3" s="43">
        <f>COUNTIF(D4:$D$667,365)</f>
        <v>298</v>
      </c>
      <c r="H3" s="43">
        <f>COUNTIF(D4:$D$667,366)</f>
        <v>366</v>
      </c>
      <c r="I3" s="2"/>
    </row>
    <row r="4" spans="1:9" x14ac:dyDescent="0.25">
      <c r="A4" s="1">
        <f>COUNTIF($C$2:C4,"Да")</f>
        <v>0</v>
      </c>
      <c r="B4" s="45">
        <f t="shared" ref="B4:B67" si="1">B3+1</f>
        <v>45105</v>
      </c>
      <c r="C4" s="42" t="str">
        <f>IF(ISERROR(VLOOKUP(B4,'Aigen20-GAZ'!$C$3:$C$9,1,0)),"Нет","Да")</f>
        <v>Нет</v>
      </c>
      <c r="D4" s="43">
        <f t="shared" si="0"/>
        <v>365</v>
      </c>
      <c r="E4" s="44">
        <f>ROUND(('Все выпуски'!$P$3*'Все выпуски'!$P$6/100)/365*(B4-IF(C4="Нет",VLOOKUP(A4,'Aigen20-GAZ'!$A$2:$C$9,3,0),VLOOKUP((A4-1),'Aigen20-GAZ'!$A$2:$C$9,3,0))),2)</f>
        <v>0.24</v>
      </c>
      <c r="G4" s="43">
        <f>COUNTIF(D5:$D$667,365)</f>
        <v>297</v>
      </c>
      <c r="H4" s="43">
        <f>COUNTIF(D5:$D$667,366)</f>
        <v>366</v>
      </c>
      <c r="I4" s="2"/>
    </row>
    <row r="5" spans="1:9" x14ac:dyDescent="0.25">
      <c r="A5" s="1">
        <f>COUNTIF($C$2:C5,"Да")</f>
        <v>0</v>
      </c>
      <c r="B5" s="45">
        <f t="shared" si="1"/>
        <v>45106</v>
      </c>
      <c r="C5" s="42" t="str">
        <f>IF(ISERROR(VLOOKUP(B5,'Aigen20-GAZ'!$C$3:$C$9,1,0)),"Нет","Да")</f>
        <v>Нет</v>
      </c>
      <c r="D5" s="43">
        <f t="shared" si="0"/>
        <v>365</v>
      </c>
      <c r="E5" s="44">
        <f>ROUND(('Все выпуски'!$P$3*'Все выпуски'!$P$6/100)/365*(B5-IF(C5="Нет",VLOOKUP(A5,'Aigen20-GAZ'!$A$2:$C$9,3,0),VLOOKUP((A5-1),'Aigen20-GAZ'!$A$2:$C$9,3,0))),2)</f>
        <v>0.36</v>
      </c>
      <c r="G5" s="43">
        <f>COUNTIF(D6:$D$667,365)</f>
        <v>296</v>
      </c>
      <c r="H5" s="43">
        <f>COUNTIF(D6:$D$667,366)</f>
        <v>366</v>
      </c>
      <c r="I5" s="2"/>
    </row>
    <row r="6" spans="1:9" x14ac:dyDescent="0.25">
      <c r="A6" s="1">
        <f>COUNTIF($C$2:C6,"Да")</f>
        <v>0</v>
      </c>
      <c r="B6" s="45">
        <f t="shared" si="1"/>
        <v>45107</v>
      </c>
      <c r="C6" s="42" t="str">
        <f>IF(ISERROR(VLOOKUP(B6,'Aigen20-GAZ'!$C$3:$C$9,1,0)),"Нет","Да")</f>
        <v>Нет</v>
      </c>
      <c r="D6" s="43">
        <f t="shared" si="0"/>
        <v>365</v>
      </c>
      <c r="E6" s="44">
        <f>ROUND(('Все выпуски'!$P$3*'Все выпуски'!$P$6/100)/365*(B6-IF(C6="Нет",VLOOKUP(A6,'Aigen20-GAZ'!$A$2:$C$9,3,0),VLOOKUP((A6-1),'Aigen20-GAZ'!$A$2:$C$9,3,0))),2)</f>
        <v>0.48</v>
      </c>
      <c r="G6" s="43">
        <f>COUNTIF(D7:$D$667,365)</f>
        <v>295</v>
      </c>
      <c r="H6" s="43">
        <f>COUNTIF(D7:$D$667,366)</f>
        <v>366</v>
      </c>
      <c r="I6" s="2"/>
    </row>
    <row r="7" spans="1:9" x14ac:dyDescent="0.25">
      <c r="A7" s="1">
        <f>COUNTIF($C$2:C7,"Да")</f>
        <v>0</v>
      </c>
      <c r="B7" s="45">
        <f t="shared" si="1"/>
        <v>45108</v>
      </c>
      <c r="C7" s="42" t="str">
        <f>IF(ISERROR(VLOOKUP(B7,'Aigen20-GAZ'!$C$3:$C$9,1,0)),"Нет","Да")</f>
        <v>Нет</v>
      </c>
      <c r="D7" s="43">
        <f t="shared" si="0"/>
        <v>365</v>
      </c>
      <c r="E7" s="44">
        <f>ROUND(('Все выпуски'!$P$3*'Все выпуски'!$P$6/100)/365*(B7-IF(C7="Нет",VLOOKUP(A7,'Aigen20-GAZ'!$A$2:$C$9,3,0),VLOOKUP((A7-1),'Aigen20-GAZ'!$A$2:$C$9,3,0))),2)</f>
        <v>0.6</v>
      </c>
      <c r="G7" s="43">
        <f>COUNTIF(D8:$D$667,365)</f>
        <v>294</v>
      </c>
      <c r="H7" s="43">
        <f>COUNTIF(D8:$D$667,366)</f>
        <v>366</v>
      </c>
      <c r="I7" s="2"/>
    </row>
    <row r="8" spans="1:9" x14ac:dyDescent="0.25">
      <c r="A8" s="1">
        <f>COUNTIF($C$2:C8,"Да")</f>
        <v>0</v>
      </c>
      <c r="B8" s="45">
        <f t="shared" si="1"/>
        <v>45109</v>
      </c>
      <c r="C8" s="42" t="str">
        <f>IF(ISERROR(VLOOKUP(B8,'Aigen20-GAZ'!$C$3:$C$9,1,0)),"Нет","Да")</f>
        <v>Нет</v>
      </c>
      <c r="D8" s="43">
        <f t="shared" si="0"/>
        <v>365</v>
      </c>
      <c r="E8" s="44">
        <f>ROUND(('Все выпуски'!$P$3*'Все выпуски'!$P$6/100)/365*(B8-IF(C8="Нет",VLOOKUP(A8,'Aigen20-GAZ'!$A$2:$C$9,3,0),VLOOKUP((A8-1),'Aigen20-GAZ'!$A$2:$C$9,3,0))),2)</f>
        <v>0.72</v>
      </c>
      <c r="G8" s="43">
        <f>COUNTIF(D9:$D$667,365)</f>
        <v>293</v>
      </c>
      <c r="H8" s="43">
        <f>COUNTIF(D9:$D$667,366)</f>
        <v>366</v>
      </c>
      <c r="I8" s="2"/>
    </row>
    <row r="9" spans="1:9" x14ac:dyDescent="0.25">
      <c r="A9" s="1">
        <f>COUNTIF($C$2:C9,"Да")</f>
        <v>0</v>
      </c>
      <c r="B9" s="45">
        <f t="shared" si="1"/>
        <v>45110</v>
      </c>
      <c r="C9" s="42" t="str">
        <f>IF(ISERROR(VLOOKUP(B9,'Aigen20-GAZ'!$C$3:$C$9,1,0)),"Нет","Да")</f>
        <v>Нет</v>
      </c>
      <c r="D9" s="43">
        <f t="shared" si="0"/>
        <v>365</v>
      </c>
      <c r="E9" s="44">
        <f>ROUND(('Все выпуски'!$P$3*'Все выпуски'!$P$6/100)/365*(B9-IF(C9="Нет",VLOOKUP(A9,'Aigen20-GAZ'!$A$2:$C$9,3,0),VLOOKUP((A9-1),'Aigen20-GAZ'!$A$2:$C$9,3,0))),2)</f>
        <v>0.84</v>
      </c>
      <c r="G9" s="43">
        <f>COUNTIF(D10:$D$667,365)</f>
        <v>292</v>
      </c>
      <c r="H9" s="43">
        <f>COUNTIF(D10:$D$667,366)</f>
        <v>366</v>
      </c>
      <c r="I9" s="2"/>
    </row>
    <row r="10" spans="1:9" x14ac:dyDescent="0.25">
      <c r="A10" s="1">
        <f>COUNTIF($C$2:C10,"Да")</f>
        <v>0</v>
      </c>
      <c r="B10" s="45">
        <f t="shared" si="1"/>
        <v>45111</v>
      </c>
      <c r="C10" s="42" t="str">
        <f>IF(ISERROR(VLOOKUP(B10,'Aigen20-GAZ'!$C$3:$C$9,1,0)),"Нет","Да")</f>
        <v>Нет</v>
      </c>
      <c r="D10" s="43">
        <f t="shared" si="0"/>
        <v>365</v>
      </c>
      <c r="E10" s="44">
        <f>ROUND(('Все выпуски'!$P$3*'Все выпуски'!$P$6/100)/365*(B10-IF(C10="Нет",VLOOKUP(A10,'Aigen20-GAZ'!$A$2:$C$9,3,0),VLOOKUP((A10-1),'Aigen20-GAZ'!$A$2:$C$9,3,0))),2)</f>
        <v>0.96</v>
      </c>
      <c r="G10" s="43">
        <f>COUNTIF(D11:$D$667,365)</f>
        <v>291</v>
      </c>
      <c r="H10" s="43">
        <f>COUNTIF(D11:$D$667,366)</f>
        <v>366</v>
      </c>
      <c r="I10" s="2"/>
    </row>
    <row r="11" spans="1:9" x14ac:dyDescent="0.25">
      <c r="A11" s="1">
        <f>COUNTIF($C$2:C11,"Да")</f>
        <v>0</v>
      </c>
      <c r="B11" s="45">
        <f t="shared" si="1"/>
        <v>45112</v>
      </c>
      <c r="C11" s="42" t="str">
        <f>IF(ISERROR(VLOOKUP(B11,'Aigen20-GAZ'!$C$3:$C$9,1,0)),"Нет","Да")</f>
        <v>Нет</v>
      </c>
      <c r="D11" s="43">
        <f t="shared" si="0"/>
        <v>365</v>
      </c>
      <c r="E11" s="44">
        <f>ROUND(('Все выпуски'!$P$3*'Все выпуски'!$P$6/100)/365*(B11-IF(C11="Нет",VLOOKUP(A11,'Aigen20-GAZ'!$A$2:$C$9,3,0),VLOOKUP((A11-1),'Aigen20-GAZ'!$A$2:$C$9,3,0))),2)</f>
        <v>1.08</v>
      </c>
      <c r="G11" s="43">
        <f>COUNTIF(D12:$D$667,365)</f>
        <v>290</v>
      </c>
      <c r="H11" s="43">
        <f>COUNTIF(D12:$D$667,366)</f>
        <v>366</v>
      </c>
      <c r="I11" s="2"/>
    </row>
    <row r="12" spans="1:9" x14ac:dyDescent="0.25">
      <c r="A12" s="1">
        <f>COUNTIF($C$2:C12,"Да")</f>
        <v>0</v>
      </c>
      <c r="B12" s="45">
        <f t="shared" si="1"/>
        <v>45113</v>
      </c>
      <c r="C12" s="42" t="str">
        <f>IF(ISERROR(VLOOKUP(B12,'Aigen20-GAZ'!$C$3:$C$9,1,0)),"Нет","Да")</f>
        <v>Нет</v>
      </c>
      <c r="D12" s="43">
        <f t="shared" si="0"/>
        <v>365</v>
      </c>
      <c r="E12" s="44">
        <f>ROUND(('Все выпуски'!$P$3*'Все выпуски'!$P$6/100)/365*(B12-IF(C12="Нет",VLOOKUP(A12,'Aigen20-GAZ'!$A$2:$C$9,3,0),VLOOKUP((A12-1),'Aigen20-GAZ'!$A$2:$C$9,3,0))),2)</f>
        <v>1.21</v>
      </c>
      <c r="G12" s="43">
        <f>COUNTIF(D13:$D$667,365)</f>
        <v>289</v>
      </c>
      <c r="H12" s="43">
        <f>COUNTIF(D13:$D$667,366)</f>
        <v>366</v>
      </c>
      <c r="I12" s="2"/>
    </row>
    <row r="13" spans="1:9" x14ac:dyDescent="0.25">
      <c r="A13" s="1">
        <f>COUNTIF($C$2:C13,"Да")</f>
        <v>0</v>
      </c>
      <c r="B13" s="45">
        <f t="shared" si="1"/>
        <v>45114</v>
      </c>
      <c r="C13" s="42" t="str">
        <f>IF(ISERROR(VLOOKUP(B13,'Aigen20-GAZ'!$C$3:$C$9,1,0)),"Нет","Да")</f>
        <v>Нет</v>
      </c>
      <c r="D13" s="43">
        <f t="shared" si="0"/>
        <v>365</v>
      </c>
      <c r="E13" s="44">
        <f>ROUND(('Все выпуски'!$P$3*'Все выпуски'!$P$6/100)/365*(B13-IF(C13="Нет",VLOOKUP(A13,'Aigen20-GAZ'!$A$2:$C$9,3,0),VLOOKUP((A13-1),'Aigen20-GAZ'!$A$2:$C$9,3,0))),2)</f>
        <v>1.33</v>
      </c>
      <c r="G13" s="43">
        <f>COUNTIF(D14:$D$667,365)</f>
        <v>288</v>
      </c>
      <c r="H13" s="43">
        <f>COUNTIF(D14:$D$667,366)</f>
        <v>366</v>
      </c>
      <c r="I13" s="2"/>
    </row>
    <row r="14" spans="1:9" x14ac:dyDescent="0.25">
      <c r="A14" s="1">
        <f>COUNTIF($C$2:C14,"Да")</f>
        <v>0</v>
      </c>
      <c r="B14" s="45">
        <f t="shared" si="1"/>
        <v>45115</v>
      </c>
      <c r="C14" s="42" t="str">
        <f>IF(ISERROR(VLOOKUP(B14,'Aigen20-GAZ'!$C$3:$C$9,1,0)),"Нет","Да")</f>
        <v>Нет</v>
      </c>
      <c r="D14" s="43">
        <f t="shared" si="0"/>
        <v>365</v>
      </c>
      <c r="E14" s="44">
        <f>ROUND(('Все выпуски'!$P$3*'Все выпуски'!$P$6/100)/365*(B14-IF(C14="Нет",VLOOKUP(A14,'Aigen20-GAZ'!$A$2:$C$9,3,0),VLOOKUP((A14-1),'Aigen20-GAZ'!$A$2:$C$9,3,0))),2)</f>
        <v>1.45</v>
      </c>
      <c r="G14" s="43">
        <f>COUNTIF(D15:$D$667,365)</f>
        <v>287</v>
      </c>
      <c r="H14" s="43">
        <f>COUNTIF(D15:$D$667,366)</f>
        <v>366</v>
      </c>
      <c r="I14" s="2"/>
    </row>
    <row r="15" spans="1:9" x14ac:dyDescent="0.25">
      <c r="A15" s="1">
        <f>COUNTIF($C$2:C15,"Да")</f>
        <v>0</v>
      </c>
      <c r="B15" s="45">
        <f t="shared" si="1"/>
        <v>45116</v>
      </c>
      <c r="C15" s="42" t="str">
        <f>IF(ISERROR(VLOOKUP(B15,'Aigen20-GAZ'!$C$3:$C$9,1,0)),"Нет","Да")</f>
        <v>Нет</v>
      </c>
      <c r="D15" s="43">
        <f t="shared" si="0"/>
        <v>365</v>
      </c>
      <c r="E15" s="44">
        <f>ROUND(('Все выпуски'!$P$3*'Все выпуски'!$P$6/100)/365*(B15-IF(C15="Нет",VLOOKUP(A15,'Aigen20-GAZ'!$A$2:$C$9,3,0),VLOOKUP((A15-1),'Aigen20-GAZ'!$A$2:$C$9,3,0))),2)</f>
        <v>1.57</v>
      </c>
      <c r="G15" s="43">
        <f>COUNTIF(D16:$D$667,365)</f>
        <v>286</v>
      </c>
      <c r="H15" s="43">
        <f>COUNTIF(D16:$D$667,366)</f>
        <v>366</v>
      </c>
      <c r="I15" s="2"/>
    </row>
    <row r="16" spans="1:9" x14ac:dyDescent="0.25">
      <c r="A16" s="1">
        <f>COUNTIF($C$2:C16,"Да")</f>
        <v>0</v>
      </c>
      <c r="B16" s="45">
        <f t="shared" si="1"/>
        <v>45117</v>
      </c>
      <c r="C16" s="42" t="str">
        <f>IF(ISERROR(VLOOKUP(B16,'Aigen20-GAZ'!$C$3:$C$9,1,0)),"Нет","Да")</f>
        <v>Нет</v>
      </c>
      <c r="D16" s="43">
        <f t="shared" si="0"/>
        <v>365</v>
      </c>
      <c r="E16" s="44">
        <f>ROUND(('Все выпуски'!$P$3*'Все выпуски'!$P$6/100)/365*(B16-IF(C16="Нет",VLOOKUP(A16,'Aigen20-GAZ'!$A$2:$C$9,3,0),VLOOKUP((A16-1),'Aigen20-GAZ'!$A$2:$C$9,3,0))),2)</f>
        <v>1.69</v>
      </c>
      <c r="G16" s="43">
        <f>COUNTIF(D17:$D$667,365)</f>
        <v>285</v>
      </c>
      <c r="H16" s="43">
        <f>COUNTIF(D17:$D$667,366)</f>
        <v>366</v>
      </c>
      <c r="I16" s="2"/>
    </row>
    <row r="17" spans="1:9" x14ac:dyDescent="0.25">
      <c r="A17" s="1">
        <f>COUNTIF($C$2:C17,"Да")</f>
        <v>0</v>
      </c>
      <c r="B17" s="45">
        <f t="shared" si="1"/>
        <v>45118</v>
      </c>
      <c r="C17" s="42" t="str">
        <f>IF(ISERROR(VLOOKUP(B17,'Aigen20-GAZ'!$C$3:$C$9,1,0)),"Нет","Да")</f>
        <v>Нет</v>
      </c>
      <c r="D17" s="43">
        <f t="shared" si="0"/>
        <v>365</v>
      </c>
      <c r="E17" s="44">
        <f>ROUND(('Все выпуски'!$P$3*'Все выпуски'!$P$6/100)/365*(B17-IF(C17="Нет",VLOOKUP(A17,'Aigen20-GAZ'!$A$2:$C$9,3,0),VLOOKUP((A17-1),'Aigen20-GAZ'!$A$2:$C$9,3,0))),2)</f>
        <v>1.81</v>
      </c>
      <c r="G17" s="43">
        <f>COUNTIF(D18:$D$667,365)</f>
        <v>284</v>
      </c>
      <c r="H17" s="43">
        <f>COUNTIF(D18:$D$667,366)</f>
        <v>366</v>
      </c>
      <c r="I17" s="2"/>
    </row>
    <row r="18" spans="1:9" x14ac:dyDescent="0.25">
      <c r="A18" s="1">
        <f>COUNTIF($C$2:C18,"Да")</f>
        <v>0</v>
      </c>
      <c r="B18" s="45">
        <f t="shared" si="1"/>
        <v>45119</v>
      </c>
      <c r="C18" s="42" t="str">
        <f>IF(ISERROR(VLOOKUP(B18,'Aigen20-GAZ'!$C$3:$C$9,1,0)),"Нет","Да")</f>
        <v>Нет</v>
      </c>
      <c r="D18" s="43">
        <f t="shared" si="0"/>
        <v>365</v>
      </c>
      <c r="E18" s="44">
        <f>ROUND(('Все выпуски'!$P$3*'Все выпуски'!$P$6/100)/365*(B18-IF(C18="Нет",VLOOKUP(A18,'Aigen20-GAZ'!$A$2:$C$9,3,0),VLOOKUP((A18-1),'Aigen20-GAZ'!$A$2:$C$9,3,0))),2)</f>
        <v>1.93</v>
      </c>
      <c r="G18" s="43">
        <f>COUNTIF(D19:$D$667,365)</f>
        <v>283</v>
      </c>
      <c r="H18" s="43">
        <f>COUNTIF(D19:$D$667,366)</f>
        <v>366</v>
      </c>
      <c r="I18" s="2"/>
    </row>
    <row r="19" spans="1:9" x14ac:dyDescent="0.25">
      <c r="A19" s="1">
        <f>COUNTIF($C$2:C19,"Да")</f>
        <v>0</v>
      </c>
      <c r="B19" s="45">
        <f t="shared" si="1"/>
        <v>45120</v>
      </c>
      <c r="C19" s="42" t="str">
        <f>IF(ISERROR(VLOOKUP(B19,'Aigen20-GAZ'!$C$3:$C$9,1,0)),"Нет","Да")</f>
        <v>Нет</v>
      </c>
      <c r="D19" s="43">
        <f t="shared" si="0"/>
        <v>365</v>
      </c>
      <c r="E19" s="44">
        <f>ROUND(('Все выпуски'!$P$3*'Все выпуски'!$P$6/100)/365*(B19-IF(C19="Нет",VLOOKUP(A19,'Aigen20-GAZ'!$A$2:$C$9,3,0),VLOOKUP((A19-1),'Aigen20-GAZ'!$A$2:$C$9,3,0))),2)</f>
        <v>2.0499999999999998</v>
      </c>
      <c r="G19" s="43">
        <f>COUNTIF(D20:$D$667,365)</f>
        <v>282</v>
      </c>
      <c r="H19" s="43">
        <f>COUNTIF(D20:$D$667,366)</f>
        <v>366</v>
      </c>
      <c r="I19" s="2"/>
    </row>
    <row r="20" spans="1:9" x14ac:dyDescent="0.25">
      <c r="A20" s="1">
        <f>COUNTIF($C$2:C20,"Да")</f>
        <v>0</v>
      </c>
      <c r="B20" s="45">
        <f t="shared" si="1"/>
        <v>45121</v>
      </c>
      <c r="C20" s="42" t="str">
        <f>IF(ISERROR(VLOOKUP(B20,'Aigen20-GAZ'!$C$3:$C$9,1,0)),"Нет","Да")</f>
        <v>Нет</v>
      </c>
      <c r="D20" s="43">
        <f t="shared" si="0"/>
        <v>365</v>
      </c>
      <c r="E20" s="44">
        <f>ROUND(('Все выпуски'!$P$3*'Все выпуски'!$P$6/100)/365*(B20-IF(C20="Нет",VLOOKUP(A20,'Aigen20-GAZ'!$A$2:$C$9,3,0),VLOOKUP((A20-1),'Aigen20-GAZ'!$A$2:$C$9,3,0))),2)</f>
        <v>2.17</v>
      </c>
      <c r="G20" s="43">
        <f>COUNTIF(D21:$D$667,365)</f>
        <v>281</v>
      </c>
      <c r="H20" s="43">
        <f>COUNTIF(D21:$D$667,366)</f>
        <v>366</v>
      </c>
      <c r="I20" s="2"/>
    </row>
    <row r="21" spans="1:9" x14ac:dyDescent="0.25">
      <c r="A21" s="1">
        <f>COUNTIF($C$2:C21,"Да")</f>
        <v>0</v>
      </c>
      <c r="B21" s="45">
        <f t="shared" si="1"/>
        <v>45122</v>
      </c>
      <c r="C21" s="42" t="str">
        <f>IF(ISERROR(VLOOKUP(B21,'Aigen20-GAZ'!$C$3:$C$9,1,0)),"Нет","Да")</f>
        <v>Нет</v>
      </c>
      <c r="D21" s="43">
        <f t="shared" si="0"/>
        <v>365</v>
      </c>
      <c r="E21" s="44">
        <f>ROUND(('Все выпуски'!$P$3*'Все выпуски'!$P$6/100)/365*(B21-IF(C21="Нет",VLOOKUP(A21,'Aigen20-GAZ'!$A$2:$C$9,3,0),VLOOKUP((A21-1),'Aigen20-GAZ'!$A$2:$C$9,3,0))),2)</f>
        <v>2.29</v>
      </c>
      <c r="G21" s="43">
        <f>COUNTIF(D22:$D$667,365)</f>
        <v>280</v>
      </c>
      <c r="H21" s="43">
        <f>COUNTIF(D22:$D$667,366)</f>
        <v>366</v>
      </c>
      <c r="I21" s="2"/>
    </row>
    <row r="22" spans="1:9" x14ac:dyDescent="0.25">
      <c r="A22" s="1">
        <f>COUNTIF($C$2:C22,"Да")</f>
        <v>0</v>
      </c>
      <c r="B22" s="45">
        <f t="shared" si="1"/>
        <v>45123</v>
      </c>
      <c r="C22" s="42" t="str">
        <f>IF(ISERROR(VLOOKUP(B22,'Aigen20-GAZ'!$C$3:$C$9,1,0)),"Нет","Да")</f>
        <v>Нет</v>
      </c>
      <c r="D22" s="43">
        <f t="shared" si="0"/>
        <v>365</v>
      </c>
      <c r="E22" s="44">
        <f>ROUND(('Все выпуски'!$P$3*'Все выпуски'!$P$6/100)/365*(B22-IF(C22="Нет",VLOOKUP(A22,'Aigen20-GAZ'!$A$2:$C$9,3,0),VLOOKUP((A22-1),'Aigen20-GAZ'!$A$2:$C$9,3,0))),2)</f>
        <v>2.41</v>
      </c>
      <c r="G22" s="43">
        <f>COUNTIF(D23:$D$667,365)</f>
        <v>279</v>
      </c>
      <c r="H22" s="43">
        <f>COUNTIF(D23:$D$667,366)</f>
        <v>366</v>
      </c>
      <c r="I22" s="2"/>
    </row>
    <row r="23" spans="1:9" x14ac:dyDescent="0.25">
      <c r="A23" s="1">
        <f>COUNTIF($C$2:C23,"Да")</f>
        <v>0</v>
      </c>
      <c r="B23" s="45">
        <f t="shared" si="1"/>
        <v>45124</v>
      </c>
      <c r="C23" s="42" t="str">
        <f>IF(ISERROR(VLOOKUP(B23,'Aigen20-GAZ'!$C$3:$C$9,1,0)),"Нет","Да")</f>
        <v>Нет</v>
      </c>
      <c r="D23" s="43">
        <f t="shared" si="0"/>
        <v>365</v>
      </c>
      <c r="E23" s="44">
        <f>ROUND(('Все выпуски'!$P$3*'Все выпуски'!$P$6/100)/365*(B23-IF(C23="Нет",VLOOKUP(A23,'Aigen20-GAZ'!$A$2:$C$9,3,0),VLOOKUP((A23-1),'Aigen20-GAZ'!$A$2:$C$9,3,0))),2)</f>
        <v>2.5299999999999998</v>
      </c>
      <c r="G23" s="43">
        <f>COUNTIF(D24:$D$667,365)</f>
        <v>278</v>
      </c>
      <c r="H23" s="43">
        <f>COUNTIF(D24:$D$667,366)</f>
        <v>366</v>
      </c>
      <c r="I23" s="2"/>
    </row>
    <row r="24" spans="1:9" x14ac:dyDescent="0.25">
      <c r="A24" s="1">
        <f>COUNTIF($C$2:C24,"Да")</f>
        <v>0</v>
      </c>
      <c r="B24" s="45">
        <f t="shared" si="1"/>
        <v>45125</v>
      </c>
      <c r="C24" s="42" t="str">
        <f>IF(ISERROR(VLOOKUP(B24,'Aigen20-GAZ'!$C$3:$C$9,1,0)),"Нет","Да")</f>
        <v>Нет</v>
      </c>
      <c r="D24" s="43">
        <f t="shared" si="0"/>
        <v>365</v>
      </c>
      <c r="E24" s="44">
        <f>ROUND(('Все выпуски'!$P$3*'Все выпуски'!$P$6/100)/365*(B24-IF(C24="Нет",VLOOKUP(A24,'Aigen20-GAZ'!$A$2:$C$9,3,0),VLOOKUP((A24-1),'Aigen20-GAZ'!$A$2:$C$9,3,0))),2)</f>
        <v>2.65</v>
      </c>
      <c r="G24" s="43">
        <f>COUNTIF(D25:$D$667,365)</f>
        <v>277</v>
      </c>
      <c r="H24" s="43">
        <f>COUNTIF(D25:$D$667,366)</f>
        <v>366</v>
      </c>
      <c r="I24" s="2"/>
    </row>
    <row r="25" spans="1:9" x14ac:dyDescent="0.25">
      <c r="A25" s="1">
        <f>COUNTIF($C$2:C25,"Да")</f>
        <v>0</v>
      </c>
      <c r="B25" s="45">
        <f t="shared" si="1"/>
        <v>45126</v>
      </c>
      <c r="C25" s="42" t="str">
        <f>IF(ISERROR(VLOOKUP(B25,'Aigen20-GAZ'!$C$3:$C$9,1,0)),"Нет","Да")</f>
        <v>Нет</v>
      </c>
      <c r="D25" s="43">
        <f t="shared" si="0"/>
        <v>365</v>
      </c>
      <c r="E25" s="44">
        <f>ROUND(('Все выпуски'!$P$3*'Все выпуски'!$P$6/100)/365*(B25-IF(C25="Нет",VLOOKUP(A25,'Aigen20-GAZ'!$A$2:$C$9,3,0),VLOOKUP((A25-1),'Aigen20-GAZ'!$A$2:$C$9,3,0))),2)</f>
        <v>2.77</v>
      </c>
      <c r="G25" s="43">
        <f>COUNTIF(D26:$D$667,365)</f>
        <v>276</v>
      </c>
      <c r="H25" s="43">
        <f>COUNTIF(D26:$D$667,366)</f>
        <v>366</v>
      </c>
      <c r="I25" s="2"/>
    </row>
    <row r="26" spans="1:9" x14ac:dyDescent="0.25">
      <c r="A26" s="1">
        <f>COUNTIF($C$2:C26,"Да")</f>
        <v>0</v>
      </c>
      <c r="B26" s="45">
        <f t="shared" si="1"/>
        <v>45127</v>
      </c>
      <c r="C26" s="42" t="str">
        <f>IF(ISERROR(VLOOKUP(B26,'Aigen20-GAZ'!$C$3:$C$9,1,0)),"Нет","Да")</f>
        <v>Нет</v>
      </c>
      <c r="D26" s="43">
        <f t="shared" si="0"/>
        <v>365</v>
      </c>
      <c r="E26" s="44">
        <f>ROUND(('Все выпуски'!$P$3*'Все выпуски'!$P$6/100)/365*(B26-IF(C26="Нет",VLOOKUP(A26,'Aigen20-GAZ'!$A$2:$C$9,3,0),VLOOKUP((A26-1),'Aigen20-GAZ'!$A$2:$C$9,3,0))),2)</f>
        <v>2.89</v>
      </c>
      <c r="G26" s="43">
        <f>COUNTIF(D27:$D$667,365)</f>
        <v>275</v>
      </c>
      <c r="H26" s="43">
        <f>COUNTIF(D27:$D$667,366)</f>
        <v>366</v>
      </c>
      <c r="I26" s="2"/>
    </row>
    <row r="27" spans="1:9" x14ac:dyDescent="0.25">
      <c r="A27" s="1">
        <f>COUNTIF($C$2:C27,"Да")</f>
        <v>0</v>
      </c>
      <c r="B27" s="45">
        <f t="shared" si="1"/>
        <v>45128</v>
      </c>
      <c r="C27" s="42" t="str">
        <f>IF(ISERROR(VLOOKUP(B27,'Aigen20-GAZ'!$C$3:$C$9,1,0)),"Нет","Да")</f>
        <v>Нет</v>
      </c>
      <c r="D27" s="43">
        <f t="shared" si="0"/>
        <v>365</v>
      </c>
      <c r="E27" s="44">
        <f>ROUND(('Все выпуски'!$P$3*'Все выпуски'!$P$6/100)/365*(B27-IF(C27="Нет",VLOOKUP(A27,'Aigen20-GAZ'!$A$2:$C$9,3,0),VLOOKUP((A27-1),'Aigen20-GAZ'!$A$2:$C$9,3,0))),2)</f>
        <v>3.01</v>
      </c>
      <c r="G27" s="43">
        <f>COUNTIF(D28:$D$667,365)</f>
        <v>274</v>
      </c>
      <c r="H27" s="43">
        <f>COUNTIF(D28:$D$667,366)</f>
        <v>366</v>
      </c>
      <c r="I27" s="2"/>
    </row>
    <row r="28" spans="1:9" x14ac:dyDescent="0.25">
      <c r="A28" s="1">
        <f>COUNTIF($C$2:C28,"Да")</f>
        <v>0</v>
      </c>
      <c r="B28" s="45">
        <f t="shared" si="1"/>
        <v>45129</v>
      </c>
      <c r="C28" s="42" t="str">
        <f>IF(ISERROR(VLOOKUP(B28,'Aigen20-GAZ'!$C$3:$C$9,1,0)),"Нет","Да")</f>
        <v>Нет</v>
      </c>
      <c r="D28" s="43">
        <f t="shared" si="0"/>
        <v>365</v>
      </c>
      <c r="E28" s="44">
        <f>ROUND(('Все выпуски'!$P$3*'Все выпуски'!$P$6/100)/365*(B28-IF(C28="Нет",VLOOKUP(A28,'Aigen20-GAZ'!$A$2:$C$9,3,0),VLOOKUP((A28-1),'Aigen20-GAZ'!$A$2:$C$9,3,0))),2)</f>
        <v>3.13</v>
      </c>
      <c r="G28" s="43">
        <f>COUNTIF(D29:$D$667,365)</f>
        <v>273</v>
      </c>
      <c r="H28" s="43">
        <f>COUNTIF(D29:$D$667,366)</f>
        <v>366</v>
      </c>
      <c r="I28" s="2"/>
    </row>
    <row r="29" spans="1:9" x14ac:dyDescent="0.25">
      <c r="A29" s="1">
        <f>COUNTIF($C$2:C29,"Да")</f>
        <v>0</v>
      </c>
      <c r="B29" s="45">
        <f t="shared" si="1"/>
        <v>45130</v>
      </c>
      <c r="C29" s="42" t="str">
        <f>IF(ISERROR(VLOOKUP(B29,'Aigen20-GAZ'!$C$3:$C$9,1,0)),"Нет","Да")</f>
        <v>Нет</v>
      </c>
      <c r="D29" s="43">
        <f t="shared" si="0"/>
        <v>365</v>
      </c>
      <c r="E29" s="44">
        <f>ROUND(('Все выпуски'!$P$3*'Все выпуски'!$P$6/100)/365*(B29-IF(C29="Нет",VLOOKUP(A29,'Aigen20-GAZ'!$A$2:$C$9,3,0),VLOOKUP((A29-1),'Aigen20-GAZ'!$A$2:$C$9,3,0))),2)</f>
        <v>3.25</v>
      </c>
      <c r="G29" s="43">
        <f>COUNTIF(D30:$D$667,365)</f>
        <v>272</v>
      </c>
      <c r="H29" s="43">
        <f>COUNTIF(D30:$D$667,366)</f>
        <v>366</v>
      </c>
      <c r="I29" s="2"/>
    </row>
    <row r="30" spans="1:9" x14ac:dyDescent="0.25">
      <c r="A30" s="1">
        <f>COUNTIF($C$2:C30,"Да")</f>
        <v>0</v>
      </c>
      <c r="B30" s="45">
        <f t="shared" si="1"/>
        <v>45131</v>
      </c>
      <c r="C30" s="42" t="str">
        <f>IF(ISERROR(VLOOKUP(B30,'Aigen20-GAZ'!$C$3:$C$9,1,0)),"Нет","Да")</f>
        <v>Нет</v>
      </c>
      <c r="D30" s="43">
        <f t="shared" si="0"/>
        <v>365</v>
      </c>
      <c r="E30" s="44">
        <f>ROUND(('Все выпуски'!$P$3*'Все выпуски'!$P$6/100)/365*(B30-IF(C30="Нет",VLOOKUP(A30,'Aigen20-GAZ'!$A$2:$C$9,3,0),VLOOKUP((A30-1),'Aigen20-GAZ'!$A$2:$C$9,3,0))),2)</f>
        <v>3.38</v>
      </c>
      <c r="G30" s="43">
        <f>COUNTIF(D31:$D$667,365)</f>
        <v>271</v>
      </c>
      <c r="H30" s="43">
        <f>COUNTIF(D31:$D$667,366)</f>
        <v>366</v>
      </c>
      <c r="I30" s="2"/>
    </row>
    <row r="31" spans="1:9" x14ac:dyDescent="0.25">
      <c r="A31" s="1">
        <f>COUNTIF($C$2:C31,"Да")</f>
        <v>0</v>
      </c>
      <c r="B31" s="45">
        <f t="shared" si="1"/>
        <v>45132</v>
      </c>
      <c r="C31" s="42" t="str">
        <f>IF(ISERROR(VLOOKUP(B31,'Aigen20-GAZ'!$C$3:$C$9,1,0)),"Нет","Да")</f>
        <v>Нет</v>
      </c>
      <c r="D31" s="43">
        <f t="shared" si="0"/>
        <v>365</v>
      </c>
      <c r="E31" s="44">
        <f>ROUND(('Все выпуски'!$P$3*'Все выпуски'!$P$6/100)/365*(B31-IF(C31="Нет",VLOOKUP(A31,'Aigen20-GAZ'!$A$2:$C$9,3,0),VLOOKUP((A31-1),'Aigen20-GAZ'!$A$2:$C$9,3,0))),2)</f>
        <v>3.5</v>
      </c>
      <c r="G31" s="43">
        <f>COUNTIF(D32:$D$667,365)</f>
        <v>270</v>
      </c>
      <c r="H31" s="43">
        <f>COUNTIF(D32:$D$667,366)</f>
        <v>366</v>
      </c>
      <c r="I31" s="2"/>
    </row>
    <row r="32" spans="1:9" x14ac:dyDescent="0.25">
      <c r="A32" s="1">
        <f>COUNTIF($C$2:C32,"Да")</f>
        <v>0</v>
      </c>
      <c r="B32" s="45">
        <f t="shared" si="1"/>
        <v>45133</v>
      </c>
      <c r="C32" s="42" t="str">
        <f>IF(ISERROR(VLOOKUP(B32,'Aigen20-GAZ'!$C$3:$C$9,1,0)),"Нет","Да")</f>
        <v>Нет</v>
      </c>
      <c r="D32" s="43">
        <f t="shared" si="0"/>
        <v>365</v>
      </c>
      <c r="E32" s="44">
        <f>ROUND(('Все выпуски'!$P$3*'Все выпуски'!$P$6/100)/365*(B32-IF(C32="Нет",VLOOKUP(A32,'Aigen20-GAZ'!$A$2:$C$9,3,0),VLOOKUP((A32-1),'Aigen20-GAZ'!$A$2:$C$9,3,0))),2)</f>
        <v>3.62</v>
      </c>
      <c r="G32" s="43">
        <f>COUNTIF(D33:$D$667,365)</f>
        <v>269</v>
      </c>
      <c r="H32" s="43">
        <f>COUNTIF(D33:$D$667,366)</f>
        <v>366</v>
      </c>
      <c r="I32" s="2"/>
    </row>
    <row r="33" spans="1:9" x14ac:dyDescent="0.25">
      <c r="A33" s="1">
        <f>COUNTIF($C$2:C33,"Да")</f>
        <v>0</v>
      </c>
      <c r="B33" s="45">
        <f t="shared" si="1"/>
        <v>45134</v>
      </c>
      <c r="C33" s="42" t="str">
        <f>IF(ISERROR(VLOOKUP(B33,'Aigen20-GAZ'!$C$3:$C$9,1,0)),"Нет","Да")</f>
        <v>Нет</v>
      </c>
      <c r="D33" s="43">
        <f t="shared" si="0"/>
        <v>365</v>
      </c>
      <c r="E33" s="44">
        <f>ROUND(('Все выпуски'!$P$3*'Все выпуски'!$P$6/100)/365*(B33-IF(C33="Нет",VLOOKUP(A33,'Aigen20-GAZ'!$A$2:$C$9,3,0),VLOOKUP((A33-1),'Aigen20-GAZ'!$A$2:$C$9,3,0))),2)</f>
        <v>3.74</v>
      </c>
      <c r="G33" s="43">
        <f>COUNTIF(D34:$D$667,365)</f>
        <v>268</v>
      </c>
      <c r="H33" s="43">
        <f>COUNTIF(D34:$D$667,366)</f>
        <v>366</v>
      </c>
      <c r="I33" s="2"/>
    </row>
    <row r="34" spans="1:9" x14ac:dyDescent="0.25">
      <c r="A34" s="1">
        <f>COUNTIF($C$2:C34,"Да")</f>
        <v>0</v>
      </c>
      <c r="B34" s="45">
        <f t="shared" si="1"/>
        <v>45135</v>
      </c>
      <c r="C34" s="42" t="str">
        <f>IF(ISERROR(VLOOKUP(B34,'Aigen20-GAZ'!$C$3:$C$9,1,0)),"Нет","Да")</f>
        <v>Нет</v>
      </c>
      <c r="D34" s="43">
        <f t="shared" si="0"/>
        <v>365</v>
      </c>
      <c r="E34" s="44">
        <f>ROUND(('Все выпуски'!$P$3*'Все выпуски'!$P$6/100)/365*(B34-IF(C34="Нет",VLOOKUP(A34,'Aigen20-GAZ'!$A$2:$C$9,3,0),VLOOKUP((A34-1),'Aigen20-GAZ'!$A$2:$C$9,3,0))),2)</f>
        <v>3.86</v>
      </c>
      <c r="G34" s="43">
        <f>COUNTIF(D35:$D$667,365)</f>
        <v>267</v>
      </c>
      <c r="H34" s="43">
        <f>COUNTIF(D35:$D$667,366)</f>
        <v>366</v>
      </c>
      <c r="I34" s="2"/>
    </row>
    <row r="35" spans="1:9" x14ac:dyDescent="0.25">
      <c r="A35" s="1">
        <f>COUNTIF($C$2:C35,"Да")</f>
        <v>0</v>
      </c>
      <c r="B35" s="45">
        <f t="shared" si="1"/>
        <v>45136</v>
      </c>
      <c r="C35" s="42" t="str">
        <f>IF(ISERROR(VLOOKUP(B35,'Aigen20-GAZ'!$C$3:$C$9,1,0)),"Нет","Да")</f>
        <v>Нет</v>
      </c>
      <c r="D35" s="43">
        <f t="shared" si="0"/>
        <v>365</v>
      </c>
      <c r="E35" s="44">
        <f>ROUND(('Все выпуски'!$P$3*'Все выпуски'!$P$6/100)/365*(B35-IF(C35="Нет",VLOOKUP(A35,'Aigen20-GAZ'!$A$2:$C$9,3,0),VLOOKUP((A35-1),'Aigen20-GAZ'!$A$2:$C$9,3,0))),2)</f>
        <v>3.98</v>
      </c>
      <c r="G35" s="43">
        <f>COUNTIF(D36:$D$667,365)</f>
        <v>266</v>
      </c>
      <c r="H35" s="43">
        <f>COUNTIF(D36:$D$667,366)</f>
        <v>366</v>
      </c>
      <c r="I35" s="2"/>
    </row>
    <row r="36" spans="1:9" x14ac:dyDescent="0.25">
      <c r="A36" s="1">
        <f>COUNTIF($C$2:C36,"Да")</f>
        <v>0</v>
      </c>
      <c r="B36" s="45">
        <f t="shared" si="1"/>
        <v>45137</v>
      </c>
      <c r="C36" s="42" t="str">
        <f>IF(ISERROR(VLOOKUP(B36,'Aigen20-GAZ'!$C$3:$C$9,1,0)),"Нет","Да")</f>
        <v>Нет</v>
      </c>
      <c r="D36" s="43">
        <f t="shared" si="0"/>
        <v>365</v>
      </c>
      <c r="E36" s="44">
        <f>ROUND(('Все выпуски'!$P$3*'Все выпуски'!$P$6/100)/365*(B36-IF(C36="Нет",VLOOKUP(A36,'Aigen20-GAZ'!$A$2:$C$9,3,0),VLOOKUP((A36-1),'Aigen20-GAZ'!$A$2:$C$9,3,0))),2)</f>
        <v>4.0999999999999996</v>
      </c>
      <c r="G36" s="43">
        <f>COUNTIF(D37:$D$667,365)</f>
        <v>265</v>
      </c>
      <c r="H36" s="43">
        <f>COUNTIF(D37:$D$667,366)</f>
        <v>366</v>
      </c>
      <c r="I36" s="2"/>
    </row>
    <row r="37" spans="1:9" x14ac:dyDescent="0.25">
      <c r="A37" s="1">
        <f>COUNTIF($C$2:C37,"Да")</f>
        <v>0</v>
      </c>
      <c r="B37" s="45">
        <f t="shared" si="1"/>
        <v>45138</v>
      </c>
      <c r="C37" s="42" t="str">
        <f>IF(ISERROR(VLOOKUP(B37,'Aigen20-GAZ'!$C$3:$C$9,1,0)),"Нет","Да")</f>
        <v>Нет</v>
      </c>
      <c r="D37" s="43">
        <f t="shared" si="0"/>
        <v>365</v>
      </c>
      <c r="E37" s="44">
        <f>ROUND(('Все выпуски'!$P$3*'Все выпуски'!$P$6/100)/365*(B37-IF(C37="Нет",VLOOKUP(A37,'Aigen20-GAZ'!$A$2:$C$9,3,0),VLOOKUP((A37-1),'Aigen20-GAZ'!$A$2:$C$9,3,0))),2)</f>
        <v>4.22</v>
      </c>
      <c r="G37" s="43">
        <f>COUNTIF(D38:$D$667,365)</f>
        <v>264</v>
      </c>
      <c r="H37" s="43">
        <f>COUNTIF(D38:$D$667,366)</f>
        <v>366</v>
      </c>
      <c r="I37" s="2"/>
    </row>
    <row r="38" spans="1:9" x14ac:dyDescent="0.25">
      <c r="A38" s="1">
        <f>COUNTIF($C$2:C38,"Да")</f>
        <v>0</v>
      </c>
      <c r="B38" s="45">
        <f t="shared" si="1"/>
        <v>45139</v>
      </c>
      <c r="C38" s="42" t="str">
        <f>IF(ISERROR(VLOOKUP(B38,'Aigen20-GAZ'!$C$3:$C$9,1,0)),"Нет","Да")</f>
        <v>Нет</v>
      </c>
      <c r="D38" s="43">
        <f t="shared" si="0"/>
        <v>365</v>
      </c>
      <c r="E38" s="44">
        <f>ROUND(('Все выпуски'!$P$3*'Все выпуски'!$P$6/100)/365*(B38-IF(C38="Нет",VLOOKUP(A38,'Aigen20-GAZ'!$A$2:$C$9,3,0),VLOOKUP((A38-1),'Aigen20-GAZ'!$A$2:$C$9,3,0))),2)</f>
        <v>4.34</v>
      </c>
      <c r="G38" s="43">
        <f>COUNTIF(D39:$D$667,365)</f>
        <v>263</v>
      </c>
      <c r="H38" s="43">
        <f>COUNTIF(D39:$D$667,366)</f>
        <v>366</v>
      </c>
      <c r="I38" s="2"/>
    </row>
    <row r="39" spans="1:9" x14ac:dyDescent="0.25">
      <c r="A39" s="1">
        <f>COUNTIF($C$2:C39,"Да")</f>
        <v>0</v>
      </c>
      <c r="B39" s="45">
        <f t="shared" si="1"/>
        <v>45140</v>
      </c>
      <c r="C39" s="42" t="str">
        <f>IF(ISERROR(VLOOKUP(B39,'Aigen20-GAZ'!$C$3:$C$9,1,0)),"Нет","Да")</f>
        <v>Нет</v>
      </c>
      <c r="D39" s="43">
        <f t="shared" si="0"/>
        <v>365</v>
      </c>
      <c r="E39" s="44">
        <f>ROUND(('Все выпуски'!$P$3*'Все выпуски'!$P$6/100)/365*(B39-IF(C39="Нет",VLOOKUP(A39,'Aigen20-GAZ'!$A$2:$C$9,3,0),VLOOKUP((A39-1),'Aigen20-GAZ'!$A$2:$C$9,3,0))),2)</f>
        <v>4.46</v>
      </c>
      <c r="G39" s="43">
        <f>COUNTIF(D40:$D$667,365)</f>
        <v>262</v>
      </c>
      <c r="H39" s="43">
        <f>COUNTIF(D40:$D$667,366)</f>
        <v>366</v>
      </c>
      <c r="I39" s="2"/>
    </row>
    <row r="40" spans="1:9" x14ac:dyDescent="0.25">
      <c r="A40" s="1">
        <f>COUNTIF($C$2:C40,"Да")</f>
        <v>0</v>
      </c>
      <c r="B40" s="45">
        <f t="shared" si="1"/>
        <v>45141</v>
      </c>
      <c r="C40" s="42" t="str">
        <f>IF(ISERROR(VLOOKUP(B40,'Aigen20-GAZ'!$C$3:$C$9,1,0)),"Нет","Да")</f>
        <v>Нет</v>
      </c>
      <c r="D40" s="43">
        <f t="shared" si="0"/>
        <v>365</v>
      </c>
      <c r="E40" s="44">
        <f>ROUND(('Все выпуски'!$P$3*'Все выпуски'!$P$6/100)/365*(B40-IF(C40="Нет",VLOOKUP(A40,'Aigen20-GAZ'!$A$2:$C$9,3,0),VLOOKUP((A40-1),'Aigen20-GAZ'!$A$2:$C$9,3,0))),2)</f>
        <v>4.58</v>
      </c>
      <c r="G40" s="43">
        <f>COUNTIF(D41:$D$667,365)</f>
        <v>261</v>
      </c>
      <c r="H40" s="43">
        <f>COUNTIF(D41:$D$667,366)</f>
        <v>366</v>
      </c>
      <c r="I40" s="2"/>
    </row>
    <row r="41" spans="1:9" x14ac:dyDescent="0.25">
      <c r="A41" s="1">
        <f>COUNTIF($C$2:C41,"Да")</f>
        <v>0</v>
      </c>
      <c r="B41" s="45">
        <f t="shared" si="1"/>
        <v>45142</v>
      </c>
      <c r="C41" s="42" t="str">
        <f>IF(ISERROR(VLOOKUP(B41,'Aigen20-GAZ'!$C$3:$C$9,1,0)),"Нет","Да")</f>
        <v>Нет</v>
      </c>
      <c r="D41" s="43">
        <f t="shared" si="0"/>
        <v>365</v>
      </c>
      <c r="E41" s="44">
        <f>ROUND(('Все выпуски'!$P$3*'Все выпуски'!$P$6/100)/365*(B41-IF(C41="Нет",VLOOKUP(A41,'Aigen20-GAZ'!$A$2:$C$9,3,0),VLOOKUP((A41-1),'Aigen20-GAZ'!$A$2:$C$9,3,0))),2)</f>
        <v>4.7</v>
      </c>
      <c r="G41" s="43">
        <f>COUNTIF(D42:$D$667,365)</f>
        <v>260</v>
      </c>
      <c r="H41" s="43">
        <f>COUNTIF(D42:$D$667,366)</f>
        <v>366</v>
      </c>
      <c r="I41" s="2"/>
    </row>
    <row r="42" spans="1:9" x14ac:dyDescent="0.25">
      <c r="A42" s="1">
        <f>COUNTIF($C$2:C42,"Да")</f>
        <v>0</v>
      </c>
      <c r="B42" s="45">
        <f t="shared" si="1"/>
        <v>45143</v>
      </c>
      <c r="C42" s="42" t="str">
        <f>IF(ISERROR(VLOOKUP(B42,'Aigen20-GAZ'!$C$3:$C$9,1,0)),"Нет","Да")</f>
        <v>Нет</v>
      </c>
      <c r="D42" s="43">
        <f t="shared" si="0"/>
        <v>365</v>
      </c>
      <c r="E42" s="44">
        <f>ROUND(('Все выпуски'!$P$3*'Все выпуски'!$P$6/100)/365*(B42-IF(C42="Нет",VLOOKUP(A42,'Aigen20-GAZ'!$A$2:$C$9,3,0),VLOOKUP((A42-1),'Aigen20-GAZ'!$A$2:$C$9,3,0))),2)</f>
        <v>4.82</v>
      </c>
      <c r="G42" s="43">
        <f>COUNTIF(D43:$D$667,365)</f>
        <v>259</v>
      </c>
      <c r="H42" s="43">
        <f>COUNTIF(D43:$D$667,366)</f>
        <v>366</v>
      </c>
      <c r="I42" s="2"/>
    </row>
    <row r="43" spans="1:9" x14ac:dyDescent="0.25">
      <c r="A43" s="1">
        <f>COUNTIF($C$2:C43,"Да")</f>
        <v>0</v>
      </c>
      <c r="B43" s="45">
        <f t="shared" si="1"/>
        <v>45144</v>
      </c>
      <c r="C43" s="42" t="str">
        <f>IF(ISERROR(VLOOKUP(B43,'Aigen20-GAZ'!$C$3:$C$9,1,0)),"Нет","Да")</f>
        <v>Нет</v>
      </c>
      <c r="D43" s="43">
        <f t="shared" si="0"/>
        <v>365</v>
      </c>
      <c r="E43" s="44">
        <f>ROUND(('Все выпуски'!$P$3*'Все выпуски'!$P$6/100)/365*(B43-IF(C43="Нет",VLOOKUP(A43,'Aigen20-GAZ'!$A$2:$C$9,3,0),VLOOKUP((A43-1),'Aigen20-GAZ'!$A$2:$C$9,3,0))),2)</f>
        <v>4.9400000000000004</v>
      </c>
      <c r="G43" s="43">
        <f>COUNTIF(D44:$D$667,365)</f>
        <v>258</v>
      </c>
      <c r="H43" s="43">
        <f>COUNTIF(D44:$D$667,366)</f>
        <v>366</v>
      </c>
      <c r="I43" s="2"/>
    </row>
    <row r="44" spans="1:9" x14ac:dyDescent="0.25">
      <c r="A44" s="1">
        <f>COUNTIF($C$2:C44,"Да")</f>
        <v>0</v>
      </c>
      <c r="B44" s="45">
        <f t="shared" si="1"/>
        <v>45145</v>
      </c>
      <c r="C44" s="42" t="str">
        <f>IF(ISERROR(VLOOKUP(B44,'Aigen20-GAZ'!$C$3:$C$9,1,0)),"Нет","Да")</f>
        <v>Нет</v>
      </c>
      <c r="D44" s="43">
        <f t="shared" si="0"/>
        <v>365</v>
      </c>
      <c r="E44" s="44">
        <f>ROUND(('Все выпуски'!$P$3*'Все выпуски'!$P$6/100)/365*(B44-IF(C44="Нет",VLOOKUP(A44,'Aigen20-GAZ'!$A$2:$C$9,3,0),VLOOKUP((A44-1),'Aigen20-GAZ'!$A$2:$C$9,3,0))),2)</f>
        <v>5.0599999999999996</v>
      </c>
      <c r="G44" s="43">
        <f>COUNTIF(D45:$D$667,365)</f>
        <v>257</v>
      </c>
      <c r="H44" s="43">
        <f>COUNTIF(D45:$D$667,366)</f>
        <v>366</v>
      </c>
      <c r="I44" s="2"/>
    </row>
    <row r="45" spans="1:9" x14ac:dyDescent="0.25">
      <c r="A45" s="1">
        <f>COUNTIF($C$2:C45,"Да")</f>
        <v>0</v>
      </c>
      <c r="B45" s="45">
        <f t="shared" si="1"/>
        <v>45146</v>
      </c>
      <c r="C45" s="42" t="str">
        <f>IF(ISERROR(VLOOKUP(B45,'Aigen20-GAZ'!$C$3:$C$9,1,0)),"Нет","Да")</f>
        <v>Нет</v>
      </c>
      <c r="D45" s="43">
        <f t="shared" si="0"/>
        <v>365</v>
      </c>
      <c r="E45" s="44">
        <f>ROUND(('Все выпуски'!$P$3*'Все выпуски'!$P$6/100)/365*(B45-IF(C45="Нет",VLOOKUP(A45,'Aigen20-GAZ'!$A$2:$C$9,3,0),VLOOKUP((A45-1),'Aigen20-GAZ'!$A$2:$C$9,3,0))),2)</f>
        <v>5.18</v>
      </c>
      <c r="G45" s="43">
        <f>COUNTIF(D46:$D$667,365)</f>
        <v>256</v>
      </c>
      <c r="H45" s="43">
        <f>COUNTIF(D46:$D$667,366)</f>
        <v>366</v>
      </c>
      <c r="I45" s="2"/>
    </row>
    <row r="46" spans="1:9" x14ac:dyDescent="0.25">
      <c r="A46" s="1">
        <f>COUNTIF($C$2:C46,"Да")</f>
        <v>0</v>
      </c>
      <c r="B46" s="45">
        <f t="shared" si="1"/>
        <v>45147</v>
      </c>
      <c r="C46" s="42" t="str">
        <f>IF(ISERROR(VLOOKUP(B46,'Aigen20-GAZ'!$C$3:$C$9,1,0)),"Нет","Да")</f>
        <v>Нет</v>
      </c>
      <c r="D46" s="43">
        <f t="shared" si="0"/>
        <v>365</v>
      </c>
      <c r="E46" s="44">
        <f>ROUND(('Все выпуски'!$P$3*'Все выпуски'!$P$6/100)/365*(B46-IF(C46="Нет",VLOOKUP(A46,'Aigen20-GAZ'!$A$2:$C$9,3,0),VLOOKUP((A46-1),'Aigen20-GAZ'!$A$2:$C$9,3,0))),2)</f>
        <v>5.3</v>
      </c>
      <c r="G46" s="43">
        <f>COUNTIF(D47:$D$667,365)</f>
        <v>255</v>
      </c>
      <c r="H46" s="43">
        <f>COUNTIF(D47:$D$667,366)</f>
        <v>366</v>
      </c>
      <c r="I46" s="2"/>
    </row>
    <row r="47" spans="1:9" x14ac:dyDescent="0.25">
      <c r="A47" s="1">
        <f>COUNTIF($C$2:C47,"Да")</f>
        <v>0</v>
      </c>
      <c r="B47" s="45">
        <f t="shared" si="1"/>
        <v>45148</v>
      </c>
      <c r="C47" s="42" t="str">
        <f>IF(ISERROR(VLOOKUP(B47,'Aigen20-GAZ'!$C$3:$C$9,1,0)),"Нет","Да")</f>
        <v>Нет</v>
      </c>
      <c r="D47" s="43">
        <f t="shared" si="0"/>
        <v>365</v>
      </c>
      <c r="E47" s="44">
        <f>ROUND(('Все выпуски'!$P$3*'Все выпуски'!$P$6/100)/365*(B47-IF(C47="Нет",VLOOKUP(A47,'Aigen20-GAZ'!$A$2:$C$9,3,0),VLOOKUP((A47-1),'Aigen20-GAZ'!$A$2:$C$9,3,0))),2)</f>
        <v>5.42</v>
      </c>
      <c r="G47" s="43">
        <f>COUNTIF(D48:$D$667,365)</f>
        <v>254</v>
      </c>
      <c r="H47" s="43">
        <f>COUNTIF(D48:$D$667,366)</f>
        <v>366</v>
      </c>
      <c r="I47" s="2"/>
    </row>
    <row r="48" spans="1:9" x14ac:dyDescent="0.25">
      <c r="A48" s="1">
        <f>COUNTIF($C$2:C48,"Да")</f>
        <v>0</v>
      </c>
      <c r="B48" s="45">
        <f t="shared" si="1"/>
        <v>45149</v>
      </c>
      <c r="C48" s="42" t="str">
        <f>IF(ISERROR(VLOOKUP(B48,'Aigen20-GAZ'!$C$3:$C$9,1,0)),"Нет","Да")</f>
        <v>Нет</v>
      </c>
      <c r="D48" s="43">
        <f t="shared" si="0"/>
        <v>365</v>
      </c>
      <c r="E48" s="44">
        <f>ROUND(('Все выпуски'!$P$3*'Все выпуски'!$P$6/100)/365*(B48-IF(C48="Нет",VLOOKUP(A48,'Aigen20-GAZ'!$A$2:$C$9,3,0),VLOOKUP((A48-1),'Aigen20-GAZ'!$A$2:$C$9,3,0))),2)</f>
        <v>5.55</v>
      </c>
      <c r="G48" s="43">
        <f>COUNTIF(D49:$D$667,365)</f>
        <v>253</v>
      </c>
      <c r="H48" s="43">
        <f>COUNTIF(D49:$D$667,366)</f>
        <v>366</v>
      </c>
      <c r="I48" s="2"/>
    </row>
    <row r="49" spans="1:9" x14ac:dyDescent="0.25">
      <c r="A49" s="1">
        <f>COUNTIF($C$2:C49,"Да")</f>
        <v>0</v>
      </c>
      <c r="B49" s="45">
        <f t="shared" si="1"/>
        <v>45150</v>
      </c>
      <c r="C49" s="42" t="str">
        <f>IF(ISERROR(VLOOKUP(B49,'Aigen20-GAZ'!$C$3:$C$9,1,0)),"Нет","Да")</f>
        <v>Нет</v>
      </c>
      <c r="D49" s="43">
        <f t="shared" si="0"/>
        <v>365</v>
      </c>
      <c r="E49" s="44">
        <f>ROUND(('Все выпуски'!$P$3*'Все выпуски'!$P$6/100)/365*(B49-IF(C49="Нет",VLOOKUP(A49,'Aigen20-GAZ'!$A$2:$C$9,3,0),VLOOKUP((A49-1),'Aigen20-GAZ'!$A$2:$C$9,3,0))),2)</f>
        <v>5.67</v>
      </c>
      <c r="G49" s="43">
        <f>COUNTIF(D50:$D$667,365)</f>
        <v>252</v>
      </c>
      <c r="H49" s="43">
        <f>COUNTIF(D50:$D$667,366)</f>
        <v>366</v>
      </c>
      <c r="I49" s="2"/>
    </row>
    <row r="50" spans="1:9" x14ac:dyDescent="0.25">
      <c r="A50" s="1">
        <f>COUNTIF($C$2:C50,"Да")</f>
        <v>0</v>
      </c>
      <c r="B50" s="45">
        <f t="shared" si="1"/>
        <v>45151</v>
      </c>
      <c r="C50" s="42" t="str">
        <f>IF(ISERROR(VLOOKUP(B50,'Aigen20-GAZ'!$C$3:$C$9,1,0)),"Нет","Да")</f>
        <v>Нет</v>
      </c>
      <c r="D50" s="43">
        <f t="shared" si="0"/>
        <v>365</v>
      </c>
      <c r="E50" s="44">
        <f>ROUND(('Все выпуски'!$P$3*'Все выпуски'!$P$6/100)/365*(B50-IF(C50="Нет",VLOOKUP(A50,'Aigen20-GAZ'!$A$2:$C$9,3,0),VLOOKUP((A50-1),'Aigen20-GAZ'!$A$2:$C$9,3,0))),2)</f>
        <v>5.79</v>
      </c>
      <c r="G50" s="43">
        <f>COUNTIF(D51:$D$667,365)</f>
        <v>251</v>
      </c>
      <c r="H50" s="43">
        <f>COUNTIF(D51:$D$667,366)</f>
        <v>366</v>
      </c>
      <c r="I50" s="2"/>
    </row>
    <row r="51" spans="1:9" x14ac:dyDescent="0.25">
      <c r="A51" s="1">
        <f>COUNTIF($C$2:C51,"Да")</f>
        <v>0</v>
      </c>
      <c r="B51" s="45">
        <f t="shared" si="1"/>
        <v>45152</v>
      </c>
      <c r="C51" s="42" t="str">
        <f>IF(ISERROR(VLOOKUP(B51,'Aigen20-GAZ'!$C$3:$C$9,1,0)),"Нет","Да")</f>
        <v>Нет</v>
      </c>
      <c r="D51" s="43">
        <f t="shared" si="0"/>
        <v>365</v>
      </c>
      <c r="E51" s="44">
        <f>ROUND(('Все выпуски'!$P$3*'Все выпуски'!$P$6/100)/365*(B51-IF(C51="Нет",VLOOKUP(A51,'Aigen20-GAZ'!$A$2:$C$9,3,0),VLOOKUP((A51-1),'Aigen20-GAZ'!$A$2:$C$9,3,0))),2)</f>
        <v>5.91</v>
      </c>
      <c r="G51" s="43">
        <f>COUNTIF(D52:$D$667,365)</f>
        <v>250</v>
      </c>
      <c r="H51" s="43">
        <f>COUNTIF(D52:$D$667,366)</f>
        <v>366</v>
      </c>
      <c r="I51" s="2"/>
    </row>
    <row r="52" spans="1:9" x14ac:dyDescent="0.25">
      <c r="A52" s="1">
        <f>COUNTIF($C$2:C52,"Да")</f>
        <v>0</v>
      </c>
      <c r="B52" s="45">
        <f t="shared" si="1"/>
        <v>45153</v>
      </c>
      <c r="C52" s="42" t="str">
        <f>IF(ISERROR(VLOOKUP(B52,'Aigen20-GAZ'!$C$3:$C$9,1,0)),"Нет","Да")</f>
        <v>Нет</v>
      </c>
      <c r="D52" s="43">
        <f t="shared" si="0"/>
        <v>365</v>
      </c>
      <c r="E52" s="44">
        <f>ROUND(('Все выпуски'!$P$3*'Все выпуски'!$P$6/100)/365*(B52-IF(C52="Нет",VLOOKUP(A52,'Aigen20-GAZ'!$A$2:$C$9,3,0),VLOOKUP((A52-1),'Aigen20-GAZ'!$A$2:$C$9,3,0))),2)</f>
        <v>6.03</v>
      </c>
      <c r="G52" s="43">
        <f>COUNTIF(D53:$D$667,365)</f>
        <v>249</v>
      </c>
      <c r="H52" s="43">
        <f>COUNTIF(D53:$D$667,366)</f>
        <v>366</v>
      </c>
      <c r="I52" s="2"/>
    </row>
    <row r="53" spans="1:9" x14ac:dyDescent="0.25">
      <c r="A53" s="1">
        <f>COUNTIF($C$2:C53,"Да")</f>
        <v>0</v>
      </c>
      <c r="B53" s="45">
        <f t="shared" si="1"/>
        <v>45154</v>
      </c>
      <c r="C53" s="42" t="str">
        <f>IF(ISERROR(VLOOKUP(B53,'Aigen20-GAZ'!$C$3:$C$9,1,0)),"Нет","Да")</f>
        <v>Нет</v>
      </c>
      <c r="D53" s="43">
        <f t="shared" si="0"/>
        <v>365</v>
      </c>
      <c r="E53" s="44">
        <f>ROUND(('Все выпуски'!$P$3*'Все выпуски'!$P$6/100)/365*(B53-IF(C53="Нет",VLOOKUP(A53,'Aigen20-GAZ'!$A$2:$C$9,3,0),VLOOKUP((A53-1),'Aigen20-GAZ'!$A$2:$C$9,3,0))),2)</f>
        <v>6.15</v>
      </c>
      <c r="G53" s="43">
        <f>COUNTIF(D54:$D$667,365)</f>
        <v>248</v>
      </c>
      <c r="H53" s="43">
        <f>COUNTIF(D54:$D$667,366)</f>
        <v>366</v>
      </c>
      <c r="I53" s="2"/>
    </row>
    <row r="54" spans="1:9" x14ac:dyDescent="0.25">
      <c r="A54" s="1">
        <f>COUNTIF($C$2:C54,"Да")</f>
        <v>0</v>
      </c>
      <c r="B54" s="45">
        <f t="shared" si="1"/>
        <v>45155</v>
      </c>
      <c r="C54" s="42" t="str">
        <f>IF(ISERROR(VLOOKUP(B54,'Aigen20-GAZ'!$C$3:$C$9,1,0)),"Нет","Да")</f>
        <v>Нет</v>
      </c>
      <c r="D54" s="43">
        <f t="shared" si="0"/>
        <v>365</v>
      </c>
      <c r="E54" s="44">
        <f>ROUND(('Все выпуски'!$P$3*'Все выпуски'!$P$6/100)/365*(B54-IF(C54="Нет",VLOOKUP(A54,'Aigen20-GAZ'!$A$2:$C$9,3,0),VLOOKUP((A54-1),'Aigen20-GAZ'!$A$2:$C$9,3,0))),2)</f>
        <v>6.27</v>
      </c>
      <c r="G54" s="43">
        <f>COUNTIF(D55:$D$667,365)</f>
        <v>247</v>
      </c>
      <c r="H54" s="43">
        <f>COUNTIF(D55:$D$667,366)</f>
        <v>366</v>
      </c>
      <c r="I54" s="2"/>
    </row>
    <row r="55" spans="1:9" x14ac:dyDescent="0.25">
      <c r="A55" s="1">
        <f>COUNTIF($C$2:C55,"Да")</f>
        <v>0</v>
      </c>
      <c r="B55" s="45">
        <f t="shared" si="1"/>
        <v>45156</v>
      </c>
      <c r="C55" s="42" t="str">
        <f>IF(ISERROR(VLOOKUP(B55,'Aigen20-GAZ'!$C$3:$C$9,1,0)),"Нет","Да")</f>
        <v>Нет</v>
      </c>
      <c r="D55" s="43">
        <f t="shared" si="0"/>
        <v>365</v>
      </c>
      <c r="E55" s="44">
        <f>ROUND(('Все выпуски'!$P$3*'Все выпуски'!$P$6/100)/365*(B55-IF(C55="Нет",VLOOKUP(A55,'Aigen20-GAZ'!$A$2:$C$9,3,0),VLOOKUP((A55-1),'Aigen20-GAZ'!$A$2:$C$9,3,0))),2)</f>
        <v>6.39</v>
      </c>
      <c r="G55" s="43">
        <f>COUNTIF(D56:$D$667,365)</f>
        <v>246</v>
      </c>
      <c r="H55" s="43">
        <f>COUNTIF(D56:$D$667,366)</f>
        <v>366</v>
      </c>
      <c r="I55" s="2"/>
    </row>
    <row r="56" spans="1:9" x14ac:dyDescent="0.25">
      <c r="A56" s="1">
        <f>COUNTIF($C$2:C56,"Да")</f>
        <v>0</v>
      </c>
      <c r="B56" s="45">
        <f t="shared" si="1"/>
        <v>45157</v>
      </c>
      <c r="C56" s="42" t="str">
        <f>IF(ISERROR(VLOOKUP(B56,'Aigen20-GAZ'!$C$3:$C$9,1,0)),"Нет","Да")</f>
        <v>Нет</v>
      </c>
      <c r="D56" s="43">
        <f t="shared" si="0"/>
        <v>365</v>
      </c>
      <c r="E56" s="44">
        <f>ROUND(('Все выпуски'!$P$3*'Все выпуски'!$P$6/100)/365*(B56-IF(C56="Нет",VLOOKUP(A56,'Aigen20-GAZ'!$A$2:$C$9,3,0),VLOOKUP((A56-1),'Aigen20-GAZ'!$A$2:$C$9,3,0))),2)</f>
        <v>6.51</v>
      </c>
      <c r="G56" s="43">
        <f>COUNTIF(D57:$D$667,365)</f>
        <v>245</v>
      </c>
      <c r="H56" s="43">
        <f>COUNTIF(D57:$D$667,366)</f>
        <v>366</v>
      </c>
      <c r="I56" s="2"/>
    </row>
    <row r="57" spans="1:9" x14ac:dyDescent="0.25">
      <c r="A57" s="1">
        <f>COUNTIF($C$2:C57,"Да")</f>
        <v>0</v>
      </c>
      <c r="B57" s="45">
        <f t="shared" si="1"/>
        <v>45158</v>
      </c>
      <c r="C57" s="42" t="str">
        <f>IF(ISERROR(VLOOKUP(B57,'Aigen20-GAZ'!$C$3:$C$9,1,0)),"Нет","Да")</f>
        <v>Нет</v>
      </c>
      <c r="D57" s="43">
        <f t="shared" si="0"/>
        <v>365</v>
      </c>
      <c r="E57" s="44">
        <f>ROUND(('Все выпуски'!$P$3*'Все выпуски'!$P$6/100)/365*(B57-IF(C57="Нет",VLOOKUP(A57,'Aigen20-GAZ'!$A$2:$C$9,3,0),VLOOKUP((A57-1),'Aigen20-GAZ'!$A$2:$C$9,3,0))),2)</f>
        <v>6.63</v>
      </c>
      <c r="G57" s="43">
        <f>COUNTIF(D58:$D$667,365)</f>
        <v>244</v>
      </c>
      <c r="H57" s="43">
        <f>COUNTIF(D58:$D$667,366)</f>
        <v>366</v>
      </c>
      <c r="I57" s="2"/>
    </row>
    <row r="58" spans="1:9" x14ac:dyDescent="0.25">
      <c r="A58" s="1">
        <f>COUNTIF($C$2:C58,"Да")</f>
        <v>0</v>
      </c>
      <c r="B58" s="45">
        <f t="shared" si="1"/>
        <v>45159</v>
      </c>
      <c r="C58" s="42" t="str">
        <f>IF(ISERROR(VLOOKUP(B58,'Aigen20-GAZ'!$C$3:$C$9,1,0)),"Нет","Да")</f>
        <v>Нет</v>
      </c>
      <c r="D58" s="43">
        <f t="shared" si="0"/>
        <v>365</v>
      </c>
      <c r="E58" s="44">
        <f>ROUND(('Все выпуски'!$P$3*'Все выпуски'!$P$6/100)/365*(B58-IF(C58="Нет",VLOOKUP(A58,'Aigen20-GAZ'!$A$2:$C$9,3,0),VLOOKUP((A58-1),'Aigen20-GAZ'!$A$2:$C$9,3,0))),2)</f>
        <v>6.75</v>
      </c>
      <c r="G58" s="43">
        <f>COUNTIF(D59:$D$667,365)</f>
        <v>243</v>
      </c>
      <c r="H58" s="43">
        <f>COUNTIF(D59:$D$667,366)</f>
        <v>366</v>
      </c>
      <c r="I58" s="2"/>
    </row>
    <row r="59" spans="1:9" x14ac:dyDescent="0.25">
      <c r="A59" s="1">
        <f>COUNTIF($C$2:C59,"Да")</f>
        <v>0</v>
      </c>
      <c r="B59" s="45">
        <f t="shared" si="1"/>
        <v>45160</v>
      </c>
      <c r="C59" s="42" t="str">
        <f>IF(ISERROR(VLOOKUP(B59,'Aigen20-GAZ'!$C$3:$C$9,1,0)),"Нет","Да")</f>
        <v>Нет</v>
      </c>
      <c r="D59" s="43">
        <f t="shared" si="0"/>
        <v>365</v>
      </c>
      <c r="E59" s="44">
        <f>ROUND(('Все выпуски'!$P$3*'Все выпуски'!$P$6/100)/365*(B59-IF(C59="Нет",VLOOKUP(A59,'Aigen20-GAZ'!$A$2:$C$9,3,0),VLOOKUP((A59-1),'Aigen20-GAZ'!$A$2:$C$9,3,0))),2)</f>
        <v>6.87</v>
      </c>
      <c r="G59" s="43">
        <f>COUNTIF(D60:$D$667,365)</f>
        <v>242</v>
      </c>
      <c r="H59" s="43">
        <f>COUNTIF(D60:$D$667,366)</f>
        <v>366</v>
      </c>
      <c r="I59" s="2"/>
    </row>
    <row r="60" spans="1:9" x14ac:dyDescent="0.25">
      <c r="A60" s="1">
        <f>COUNTIF($C$2:C60,"Да")</f>
        <v>0</v>
      </c>
      <c r="B60" s="45">
        <f t="shared" si="1"/>
        <v>45161</v>
      </c>
      <c r="C60" s="42" t="str">
        <f>IF(ISERROR(VLOOKUP(B60,'Aigen20-GAZ'!$C$3:$C$9,1,0)),"Нет","Да")</f>
        <v>Нет</v>
      </c>
      <c r="D60" s="43">
        <f t="shared" si="0"/>
        <v>365</v>
      </c>
      <c r="E60" s="44">
        <f>ROUND(('Все выпуски'!$P$3*'Все выпуски'!$P$6/100)/365*(B60-IF(C60="Нет",VLOOKUP(A60,'Aigen20-GAZ'!$A$2:$C$9,3,0),VLOOKUP((A60-1),'Aigen20-GAZ'!$A$2:$C$9,3,0))),2)</f>
        <v>6.99</v>
      </c>
      <c r="G60" s="43">
        <f>COUNTIF(D61:$D$667,365)</f>
        <v>241</v>
      </c>
      <c r="H60" s="43">
        <f>COUNTIF(D61:$D$667,366)</f>
        <v>366</v>
      </c>
      <c r="I60" s="2"/>
    </row>
    <row r="61" spans="1:9" x14ac:dyDescent="0.25">
      <c r="A61" s="1">
        <f>COUNTIF($C$2:C61,"Да")</f>
        <v>0</v>
      </c>
      <c r="B61" s="45">
        <f t="shared" si="1"/>
        <v>45162</v>
      </c>
      <c r="C61" s="42" t="str">
        <f>IF(ISERROR(VLOOKUP(B61,'Aigen20-GAZ'!$C$3:$C$9,1,0)),"Нет","Да")</f>
        <v>Нет</v>
      </c>
      <c r="D61" s="43">
        <f t="shared" si="0"/>
        <v>365</v>
      </c>
      <c r="E61" s="44">
        <f>ROUND(('Все выпуски'!$P$3*'Все выпуски'!$P$6/100)/365*(B61-IF(C61="Нет",VLOOKUP(A61,'Aigen20-GAZ'!$A$2:$C$9,3,0),VLOOKUP((A61-1),'Aigen20-GAZ'!$A$2:$C$9,3,0))),2)</f>
        <v>7.11</v>
      </c>
      <c r="G61" s="43">
        <f>COUNTIF(D62:$D$667,365)</f>
        <v>240</v>
      </c>
      <c r="H61" s="43">
        <f>COUNTIF(D62:$D$667,366)</f>
        <v>366</v>
      </c>
      <c r="I61" s="2"/>
    </row>
    <row r="62" spans="1:9" x14ac:dyDescent="0.25">
      <c r="A62" s="1">
        <f>COUNTIF($C$2:C62,"Да")</f>
        <v>0</v>
      </c>
      <c r="B62" s="45">
        <f t="shared" si="1"/>
        <v>45163</v>
      </c>
      <c r="C62" s="42" t="str">
        <f>IF(ISERROR(VLOOKUP(B62,'Aigen20-GAZ'!$C$3:$C$9,1,0)),"Нет","Да")</f>
        <v>Нет</v>
      </c>
      <c r="D62" s="43">
        <f t="shared" si="0"/>
        <v>365</v>
      </c>
      <c r="E62" s="44">
        <f>ROUND(('Все выпуски'!$P$3*'Все выпуски'!$P$6/100)/365*(B62-IF(C62="Нет",VLOOKUP(A62,'Aigen20-GAZ'!$A$2:$C$9,3,0),VLOOKUP((A62-1),'Aigen20-GAZ'!$A$2:$C$9,3,0))),2)</f>
        <v>7.23</v>
      </c>
      <c r="G62" s="43">
        <f>COUNTIF(D63:$D$667,365)</f>
        <v>239</v>
      </c>
      <c r="H62" s="43">
        <f>COUNTIF(D63:$D$667,366)</f>
        <v>366</v>
      </c>
      <c r="I62" s="2"/>
    </row>
    <row r="63" spans="1:9" x14ac:dyDescent="0.25">
      <c r="A63" s="1">
        <f>COUNTIF($C$2:C63,"Да")</f>
        <v>0</v>
      </c>
      <c r="B63" s="45">
        <f t="shared" si="1"/>
        <v>45164</v>
      </c>
      <c r="C63" s="42" t="str">
        <f>IF(ISERROR(VLOOKUP(B63,'Aigen20-GAZ'!$C$3:$C$9,1,0)),"Нет","Да")</f>
        <v>Нет</v>
      </c>
      <c r="D63" s="43">
        <f t="shared" si="0"/>
        <v>365</v>
      </c>
      <c r="E63" s="44">
        <f>ROUND(('Все выпуски'!$P$3*'Все выпуски'!$P$6/100)/365*(B63-IF(C63="Нет",VLOOKUP(A63,'Aigen20-GAZ'!$A$2:$C$9,3,0),VLOOKUP((A63-1),'Aigen20-GAZ'!$A$2:$C$9,3,0))),2)</f>
        <v>7.35</v>
      </c>
      <c r="G63" s="43">
        <f>COUNTIF(D64:$D$667,365)</f>
        <v>238</v>
      </c>
      <c r="H63" s="43">
        <f>COUNTIF(D64:$D$667,366)</f>
        <v>366</v>
      </c>
      <c r="I63" s="2"/>
    </row>
    <row r="64" spans="1:9" x14ac:dyDescent="0.25">
      <c r="A64" s="1">
        <f>COUNTIF($C$2:C64,"Да")</f>
        <v>0</v>
      </c>
      <c r="B64" s="45">
        <f t="shared" si="1"/>
        <v>45165</v>
      </c>
      <c r="C64" s="42" t="str">
        <f>IF(ISERROR(VLOOKUP(B64,'Aigen20-GAZ'!$C$3:$C$9,1,0)),"Нет","Да")</f>
        <v>Нет</v>
      </c>
      <c r="D64" s="43">
        <f t="shared" si="0"/>
        <v>365</v>
      </c>
      <c r="E64" s="44">
        <f>ROUND(('Все выпуски'!$P$3*'Все выпуски'!$P$6/100)/365*(B64-IF(C64="Нет",VLOOKUP(A64,'Aigen20-GAZ'!$A$2:$C$9,3,0),VLOOKUP((A64-1),'Aigen20-GAZ'!$A$2:$C$9,3,0))),2)</f>
        <v>7.47</v>
      </c>
      <c r="G64" s="43">
        <f>COUNTIF(D65:$D$667,365)</f>
        <v>237</v>
      </c>
      <c r="H64" s="43">
        <f>COUNTIF(D65:$D$667,366)</f>
        <v>366</v>
      </c>
      <c r="I64" s="2"/>
    </row>
    <row r="65" spans="1:9" x14ac:dyDescent="0.25">
      <c r="A65" s="1">
        <f>COUNTIF($C$2:C65,"Да")</f>
        <v>0</v>
      </c>
      <c r="B65" s="45">
        <f t="shared" si="1"/>
        <v>45166</v>
      </c>
      <c r="C65" s="42" t="str">
        <f>IF(ISERROR(VLOOKUP(B65,'Aigen20-GAZ'!$C$3:$C$9,1,0)),"Нет","Да")</f>
        <v>Нет</v>
      </c>
      <c r="D65" s="43">
        <f t="shared" si="0"/>
        <v>365</v>
      </c>
      <c r="E65" s="44">
        <f>ROUND(('Все выпуски'!$P$3*'Все выпуски'!$P$6/100)/365*(B65-IF(C65="Нет",VLOOKUP(A65,'Aigen20-GAZ'!$A$2:$C$9,3,0),VLOOKUP((A65-1),'Aigen20-GAZ'!$A$2:$C$9,3,0))),2)</f>
        <v>7.59</v>
      </c>
      <c r="G65" s="43">
        <f>COUNTIF(D66:$D$667,365)</f>
        <v>236</v>
      </c>
      <c r="H65" s="43">
        <f>COUNTIF(D66:$D$667,366)</f>
        <v>366</v>
      </c>
      <c r="I65" s="2"/>
    </row>
    <row r="66" spans="1:9" x14ac:dyDescent="0.25">
      <c r="A66" s="1">
        <f>COUNTIF($C$2:C66,"Да")</f>
        <v>0</v>
      </c>
      <c r="B66" s="45">
        <f t="shared" si="1"/>
        <v>45167</v>
      </c>
      <c r="C66" s="42" t="str">
        <f>IF(ISERROR(VLOOKUP(B66,'Aigen20-GAZ'!$C$3:$C$9,1,0)),"Нет","Да")</f>
        <v>Нет</v>
      </c>
      <c r="D66" s="43">
        <f t="shared" si="0"/>
        <v>365</v>
      </c>
      <c r="E66" s="44">
        <f>ROUND(('Все выпуски'!$P$3*'Все выпуски'!$P$6/100)/365*(B66-IF(C66="Нет",VLOOKUP(A66,'Aigen20-GAZ'!$A$2:$C$9,3,0),VLOOKUP((A66-1),'Aigen20-GAZ'!$A$2:$C$9,3,0))),2)</f>
        <v>7.72</v>
      </c>
      <c r="G66" s="43">
        <f>COUNTIF(D67:$D$667,365)</f>
        <v>235</v>
      </c>
      <c r="H66" s="43">
        <f>COUNTIF(D67:$D$667,366)</f>
        <v>366</v>
      </c>
      <c r="I66" s="2"/>
    </row>
    <row r="67" spans="1:9" x14ac:dyDescent="0.25">
      <c r="A67" s="1">
        <f>COUNTIF($C$2:C67,"Да")</f>
        <v>0</v>
      </c>
      <c r="B67" s="45">
        <f t="shared" si="1"/>
        <v>45168</v>
      </c>
      <c r="C67" s="42" t="str">
        <f>IF(ISERROR(VLOOKUP(B67,'Aigen20-GAZ'!$C$3:$C$9,1,0)),"Нет","Да")</f>
        <v>Нет</v>
      </c>
      <c r="D67" s="43">
        <f t="shared" ref="D67:D130" si="2">IF(MOD(YEAR(B67),4)=0,366,365)</f>
        <v>365</v>
      </c>
      <c r="E67" s="44">
        <f>ROUND(('Все выпуски'!$P$3*'Все выпуски'!$P$6/100)/365*(B67-IF(C67="Нет",VLOOKUP(A67,'Aigen20-GAZ'!$A$2:$C$9,3,0),VLOOKUP((A67-1),'Aigen20-GAZ'!$A$2:$C$9,3,0))),2)</f>
        <v>7.84</v>
      </c>
      <c r="G67" s="43">
        <f>COUNTIF(D68:$D$667,365)</f>
        <v>234</v>
      </c>
      <c r="H67" s="43">
        <f>COUNTIF(D68:$D$667,366)</f>
        <v>366</v>
      </c>
      <c r="I67" s="2"/>
    </row>
    <row r="68" spans="1:9" x14ac:dyDescent="0.25">
      <c r="A68" s="1">
        <f>COUNTIF($C$2:C68,"Да")</f>
        <v>0</v>
      </c>
      <c r="B68" s="45">
        <f t="shared" ref="B68:B131" si="3">B67+1</f>
        <v>45169</v>
      </c>
      <c r="C68" s="42" t="str">
        <f>IF(ISERROR(VLOOKUP(B68,'Aigen20-GAZ'!$C$3:$C$9,1,0)),"Нет","Да")</f>
        <v>Нет</v>
      </c>
      <c r="D68" s="43">
        <f t="shared" si="2"/>
        <v>365</v>
      </c>
      <c r="E68" s="44">
        <f>ROUND(('Все выпуски'!$P$3*'Все выпуски'!$P$6/100)/365*(B68-IF(C68="Нет",VLOOKUP(A68,'Aigen20-GAZ'!$A$2:$C$9,3,0),VLOOKUP((A68-1),'Aigen20-GAZ'!$A$2:$C$9,3,0))),2)</f>
        <v>7.96</v>
      </c>
      <c r="G68" s="43">
        <f>COUNTIF(D69:$D$667,365)</f>
        <v>233</v>
      </c>
      <c r="H68" s="43">
        <f>COUNTIF(D69:$D$667,366)</f>
        <v>366</v>
      </c>
      <c r="I68" s="2"/>
    </row>
    <row r="69" spans="1:9" x14ac:dyDescent="0.25">
      <c r="A69" s="1">
        <f>COUNTIF($C$2:C69,"Да")</f>
        <v>0</v>
      </c>
      <c r="B69" s="45">
        <f t="shared" si="3"/>
        <v>45170</v>
      </c>
      <c r="C69" s="42" t="str">
        <f>IF(ISERROR(VLOOKUP(B69,'Aigen20-GAZ'!$C$3:$C$9,1,0)),"Нет","Да")</f>
        <v>Нет</v>
      </c>
      <c r="D69" s="43">
        <f t="shared" si="2"/>
        <v>365</v>
      </c>
      <c r="E69" s="44">
        <f>ROUND(('Все выпуски'!$P$3*'Все выпуски'!$P$6/100)/365*(B69-IF(C69="Нет",VLOOKUP(A69,'Aigen20-GAZ'!$A$2:$C$9,3,0),VLOOKUP((A69-1),'Aigen20-GAZ'!$A$2:$C$9,3,0))),2)</f>
        <v>8.08</v>
      </c>
      <c r="G69" s="43">
        <f>COUNTIF(D70:$D$667,365)</f>
        <v>232</v>
      </c>
      <c r="H69" s="43">
        <f>COUNTIF(D70:$D$667,366)</f>
        <v>366</v>
      </c>
      <c r="I69" s="2"/>
    </row>
    <row r="70" spans="1:9" x14ac:dyDescent="0.25">
      <c r="A70" s="1">
        <f>COUNTIF($C$2:C70,"Да")</f>
        <v>0</v>
      </c>
      <c r="B70" s="45">
        <f t="shared" si="3"/>
        <v>45171</v>
      </c>
      <c r="C70" s="42" t="str">
        <f>IF(ISERROR(VLOOKUP(B70,'Aigen20-GAZ'!$C$3:$C$9,1,0)),"Нет","Да")</f>
        <v>Нет</v>
      </c>
      <c r="D70" s="43">
        <f t="shared" si="2"/>
        <v>365</v>
      </c>
      <c r="E70" s="44">
        <f>ROUND(('Все выпуски'!$P$3*'Все выпуски'!$P$6/100)/365*(B70-IF(C70="Нет",VLOOKUP(A70,'Aigen20-GAZ'!$A$2:$C$9,3,0),VLOOKUP((A70-1),'Aigen20-GAZ'!$A$2:$C$9,3,0))),2)</f>
        <v>8.1999999999999993</v>
      </c>
      <c r="G70" s="43">
        <f>COUNTIF(D71:$D$667,365)</f>
        <v>231</v>
      </c>
      <c r="H70" s="43">
        <f>COUNTIF(D71:$D$667,366)</f>
        <v>366</v>
      </c>
      <c r="I70" s="2"/>
    </row>
    <row r="71" spans="1:9" x14ac:dyDescent="0.25">
      <c r="A71" s="1">
        <f>COUNTIF($C$2:C71,"Да")</f>
        <v>0</v>
      </c>
      <c r="B71" s="45">
        <f t="shared" si="3"/>
        <v>45172</v>
      </c>
      <c r="C71" s="42" t="str">
        <f>IF(ISERROR(VLOOKUP(B71,'Aigen20-GAZ'!$C$3:$C$9,1,0)),"Нет","Да")</f>
        <v>Нет</v>
      </c>
      <c r="D71" s="43">
        <f t="shared" si="2"/>
        <v>365</v>
      </c>
      <c r="E71" s="44">
        <f>ROUND(('Все выпуски'!$P$3*'Все выпуски'!$P$6/100)/365*(B71-IF(C71="Нет",VLOOKUP(A71,'Aigen20-GAZ'!$A$2:$C$9,3,0),VLOOKUP((A71-1),'Aigen20-GAZ'!$A$2:$C$9,3,0))),2)</f>
        <v>8.32</v>
      </c>
      <c r="G71" s="43">
        <f>COUNTIF(D72:$D$667,365)</f>
        <v>230</v>
      </c>
      <c r="H71" s="43">
        <f>COUNTIF(D72:$D$667,366)</f>
        <v>366</v>
      </c>
      <c r="I71" s="2"/>
    </row>
    <row r="72" spans="1:9" x14ac:dyDescent="0.25">
      <c r="A72" s="1">
        <f>COUNTIF($C$2:C72,"Да")</f>
        <v>0</v>
      </c>
      <c r="B72" s="45">
        <f t="shared" si="3"/>
        <v>45173</v>
      </c>
      <c r="C72" s="42" t="str">
        <f>IF(ISERROR(VLOOKUP(B72,'Aigen20-GAZ'!$C$3:$C$9,1,0)),"Нет","Да")</f>
        <v>Нет</v>
      </c>
      <c r="D72" s="43">
        <f t="shared" si="2"/>
        <v>365</v>
      </c>
      <c r="E72" s="44">
        <f>ROUND(('Все выпуски'!$P$3*'Все выпуски'!$P$6/100)/365*(B72-IF(C72="Нет",VLOOKUP(A72,'Aigen20-GAZ'!$A$2:$C$9,3,0),VLOOKUP((A72-1),'Aigen20-GAZ'!$A$2:$C$9,3,0))),2)</f>
        <v>8.44</v>
      </c>
      <c r="G72" s="43">
        <f>COUNTIF(D73:$D$667,365)</f>
        <v>229</v>
      </c>
      <c r="H72" s="43">
        <f>COUNTIF(D73:$D$667,366)</f>
        <v>366</v>
      </c>
      <c r="I72" s="2"/>
    </row>
    <row r="73" spans="1:9" x14ac:dyDescent="0.25">
      <c r="A73" s="1">
        <f>COUNTIF($C$2:C73,"Да")</f>
        <v>0</v>
      </c>
      <c r="B73" s="45">
        <f t="shared" si="3"/>
        <v>45174</v>
      </c>
      <c r="C73" s="42" t="str">
        <f>IF(ISERROR(VLOOKUP(B73,'Aigen20-GAZ'!$C$3:$C$9,1,0)),"Нет","Да")</f>
        <v>Нет</v>
      </c>
      <c r="D73" s="43">
        <f t="shared" si="2"/>
        <v>365</v>
      </c>
      <c r="E73" s="44">
        <f>ROUND(('Все выпуски'!$P$3*'Все выпуски'!$P$6/100)/365*(B73-IF(C73="Нет",VLOOKUP(A73,'Aigen20-GAZ'!$A$2:$C$9,3,0),VLOOKUP((A73-1),'Aigen20-GAZ'!$A$2:$C$9,3,0))),2)</f>
        <v>8.56</v>
      </c>
      <c r="G73" s="43">
        <f>COUNTIF(D74:$D$667,365)</f>
        <v>228</v>
      </c>
      <c r="H73" s="43">
        <f>COUNTIF(D74:$D$667,366)</f>
        <v>366</v>
      </c>
      <c r="I73" s="2"/>
    </row>
    <row r="74" spans="1:9" x14ac:dyDescent="0.25">
      <c r="A74" s="1">
        <f>COUNTIF($C$2:C74,"Да")</f>
        <v>0</v>
      </c>
      <c r="B74" s="45">
        <f t="shared" si="3"/>
        <v>45175</v>
      </c>
      <c r="C74" s="42" t="str">
        <f>IF(ISERROR(VLOOKUP(B74,'Aigen20-GAZ'!$C$3:$C$9,1,0)),"Нет","Да")</f>
        <v>Нет</v>
      </c>
      <c r="D74" s="43">
        <f t="shared" si="2"/>
        <v>365</v>
      </c>
      <c r="E74" s="44">
        <f>ROUND(('Все выпуски'!$P$3*'Все выпуски'!$P$6/100)/365*(B74-IF(C74="Нет",VLOOKUP(A74,'Aigen20-GAZ'!$A$2:$C$9,3,0),VLOOKUP((A74-1),'Aigen20-GAZ'!$A$2:$C$9,3,0))),2)</f>
        <v>8.68</v>
      </c>
      <c r="G74" s="43">
        <f>COUNTIF(D75:$D$667,365)</f>
        <v>227</v>
      </c>
      <c r="H74" s="43">
        <f>COUNTIF(D75:$D$667,366)</f>
        <v>366</v>
      </c>
      <c r="I74" s="2"/>
    </row>
    <row r="75" spans="1:9" x14ac:dyDescent="0.25">
      <c r="A75" s="1">
        <f>COUNTIF($C$2:C75,"Да")</f>
        <v>0</v>
      </c>
      <c r="B75" s="45">
        <f t="shared" si="3"/>
        <v>45176</v>
      </c>
      <c r="C75" s="42" t="str">
        <f>IF(ISERROR(VLOOKUP(B75,'Aigen20-GAZ'!$C$3:$C$9,1,0)),"Нет","Да")</f>
        <v>Нет</v>
      </c>
      <c r="D75" s="43">
        <f t="shared" si="2"/>
        <v>365</v>
      </c>
      <c r="E75" s="44">
        <f>ROUND(('Все выпуски'!$P$3*'Все выпуски'!$P$6/100)/365*(B75-IF(C75="Нет",VLOOKUP(A75,'Aigen20-GAZ'!$A$2:$C$9,3,0),VLOOKUP((A75-1),'Aigen20-GAZ'!$A$2:$C$9,3,0))),2)</f>
        <v>8.8000000000000007</v>
      </c>
      <c r="G75" s="43">
        <f>COUNTIF(D76:$D$667,365)</f>
        <v>226</v>
      </c>
      <c r="H75" s="43">
        <f>COUNTIF(D76:$D$667,366)</f>
        <v>366</v>
      </c>
      <c r="I75" s="2"/>
    </row>
    <row r="76" spans="1:9" x14ac:dyDescent="0.25">
      <c r="A76" s="1">
        <f>COUNTIF($C$2:C76,"Да")</f>
        <v>0</v>
      </c>
      <c r="B76" s="45">
        <f t="shared" si="3"/>
        <v>45177</v>
      </c>
      <c r="C76" s="42" t="str">
        <f>IF(ISERROR(VLOOKUP(B76,'Aigen20-GAZ'!$C$3:$C$9,1,0)),"Нет","Да")</f>
        <v>Нет</v>
      </c>
      <c r="D76" s="43">
        <f t="shared" si="2"/>
        <v>365</v>
      </c>
      <c r="E76" s="44">
        <f>ROUND(('Все выпуски'!$P$3*'Все выпуски'!$P$6/100)/365*(B76-IF(C76="Нет",VLOOKUP(A76,'Aigen20-GAZ'!$A$2:$C$9,3,0),VLOOKUP((A76-1),'Aigen20-GAZ'!$A$2:$C$9,3,0))),2)</f>
        <v>8.92</v>
      </c>
      <c r="G76" s="43">
        <f>COUNTIF(D77:$D$667,365)</f>
        <v>225</v>
      </c>
      <c r="H76" s="43">
        <f>COUNTIF(D77:$D$667,366)</f>
        <v>366</v>
      </c>
      <c r="I76" s="2"/>
    </row>
    <row r="77" spans="1:9" x14ac:dyDescent="0.25">
      <c r="A77" s="1">
        <f>COUNTIF($C$2:C77,"Да")</f>
        <v>0</v>
      </c>
      <c r="B77" s="45">
        <f t="shared" si="3"/>
        <v>45178</v>
      </c>
      <c r="C77" s="42" t="str">
        <f>IF(ISERROR(VLOOKUP(B77,'Aigen20-GAZ'!$C$3:$C$9,1,0)),"Нет","Да")</f>
        <v>Нет</v>
      </c>
      <c r="D77" s="43">
        <f t="shared" si="2"/>
        <v>365</v>
      </c>
      <c r="E77" s="44">
        <f>ROUND(('Все выпуски'!$P$3*'Все выпуски'!$P$6/100)/365*(B77-IF(C77="Нет",VLOOKUP(A77,'Aigen20-GAZ'!$A$2:$C$9,3,0),VLOOKUP((A77-1),'Aigen20-GAZ'!$A$2:$C$9,3,0))),2)</f>
        <v>9.0399999999999991</v>
      </c>
      <c r="G77" s="43">
        <f>COUNTIF(D78:$D$667,365)</f>
        <v>224</v>
      </c>
      <c r="H77" s="43">
        <f>COUNTIF(D78:$D$667,366)</f>
        <v>366</v>
      </c>
      <c r="I77" s="2"/>
    </row>
    <row r="78" spans="1:9" x14ac:dyDescent="0.25">
      <c r="A78" s="1">
        <f>COUNTIF($C$2:C78,"Да")</f>
        <v>0</v>
      </c>
      <c r="B78" s="45">
        <f t="shared" si="3"/>
        <v>45179</v>
      </c>
      <c r="C78" s="42" t="str">
        <f>IF(ISERROR(VLOOKUP(B78,'Aigen20-GAZ'!$C$3:$C$9,1,0)),"Нет","Да")</f>
        <v>Нет</v>
      </c>
      <c r="D78" s="43">
        <f t="shared" si="2"/>
        <v>365</v>
      </c>
      <c r="E78" s="44">
        <f>ROUND(('Все выпуски'!$P$3*'Все выпуски'!$P$6/100)/365*(B78-IF(C78="Нет",VLOOKUP(A78,'Aigen20-GAZ'!$A$2:$C$9,3,0),VLOOKUP((A78-1),'Aigen20-GAZ'!$A$2:$C$9,3,0))),2)</f>
        <v>9.16</v>
      </c>
      <c r="G78" s="43">
        <f>COUNTIF(D79:$D$667,365)</f>
        <v>223</v>
      </c>
      <c r="H78" s="43">
        <f>COUNTIF(D79:$D$667,366)</f>
        <v>366</v>
      </c>
      <c r="I78" s="2"/>
    </row>
    <row r="79" spans="1:9" x14ac:dyDescent="0.25">
      <c r="A79" s="1">
        <f>COUNTIF($C$2:C79,"Да")</f>
        <v>0</v>
      </c>
      <c r="B79" s="45">
        <f t="shared" si="3"/>
        <v>45180</v>
      </c>
      <c r="C79" s="42" t="str">
        <f>IF(ISERROR(VLOOKUP(B79,'Aigen20-GAZ'!$C$3:$C$9,1,0)),"Нет","Да")</f>
        <v>Нет</v>
      </c>
      <c r="D79" s="43">
        <f t="shared" si="2"/>
        <v>365</v>
      </c>
      <c r="E79" s="44">
        <f>ROUND(('Все выпуски'!$P$3*'Все выпуски'!$P$6/100)/365*(B79-IF(C79="Нет",VLOOKUP(A79,'Aigen20-GAZ'!$A$2:$C$9,3,0),VLOOKUP((A79-1),'Aigen20-GAZ'!$A$2:$C$9,3,0))),2)</f>
        <v>9.2799999999999994</v>
      </c>
      <c r="G79" s="43">
        <f>COUNTIF(D80:$D$667,365)</f>
        <v>222</v>
      </c>
      <c r="H79" s="43">
        <f>COUNTIF(D80:$D$667,366)</f>
        <v>366</v>
      </c>
      <c r="I79" s="2"/>
    </row>
    <row r="80" spans="1:9" x14ac:dyDescent="0.25">
      <c r="A80" s="1">
        <f>COUNTIF($C$2:C80,"Да")</f>
        <v>0</v>
      </c>
      <c r="B80" s="45">
        <f t="shared" si="3"/>
        <v>45181</v>
      </c>
      <c r="C80" s="42" t="str">
        <f>IF(ISERROR(VLOOKUP(B80,'Aigen20-GAZ'!$C$3:$C$9,1,0)),"Нет","Да")</f>
        <v>Нет</v>
      </c>
      <c r="D80" s="43">
        <f t="shared" si="2"/>
        <v>365</v>
      </c>
      <c r="E80" s="44">
        <f>ROUND(('Все выпуски'!$P$3*'Все выпуски'!$P$6/100)/365*(B80-IF(C80="Нет",VLOOKUP(A80,'Aigen20-GAZ'!$A$2:$C$9,3,0),VLOOKUP((A80-1),'Aigen20-GAZ'!$A$2:$C$9,3,0))),2)</f>
        <v>9.4</v>
      </c>
      <c r="G80" s="43">
        <f>COUNTIF(D81:$D$667,365)</f>
        <v>221</v>
      </c>
      <c r="H80" s="43">
        <f>COUNTIF(D81:$D$667,366)</f>
        <v>366</v>
      </c>
      <c r="I80" s="2"/>
    </row>
    <row r="81" spans="1:9" x14ac:dyDescent="0.25">
      <c r="A81" s="1">
        <f>COUNTIF($C$2:C81,"Да")</f>
        <v>0</v>
      </c>
      <c r="B81" s="45">
        <f t="shared" si="3"/>
        <v>45182</v>
      </c>
      <c r="C81" s="42" t="str">
        <f>IF(ISERROR(VLOOKUP(B81,'Aigen20-GAZ'!$C$3:$C$9,1,0)),"Нет","Да")</f>
        <v>Нет</v>
      </c>
      <c r="D81" s="43">
        <f t="shared" si="2"/>
        <v>365</v>
      </c>
      <c r="E81" s="44">
        <f>ROUND(('Все выпуски'!$P$3*'Все выпуски'!$P$6/100)/365*(B81-IF(C81="Нет",VLOOKUP(A81,'Aigen20-GAZ'!$A$2:$C$9,3,0),VLOOKUP((A81-1),'Aigen20-GAZ'!$A$2:$C$9,3,0))),2)</f>
        <v>9.52</v>
      </c>
      <c r="G81" s="43">
        <f>COUNTIF(D82:$D$667,365)</f>
        <v>220</v>
      </c>
      <c r="H81" s="43">
        <f>COUNTIF(D82:$D$667,366)</f>
        <v>366</v>
      </c>
      <c r="I81" s="2"/>
    </row>
    <row r="82" spans="1:9" x14ac:dyDescent="0.25">
      <c r="A82" s="1">
        <f>COUNTIF($C$2:C82,"Да")</f>
        <v>0</v>
      </c>
      <c r="B82" s="45">
        <f t="shared" si="3"/>
        <v>45183</v>
      </c>
      <c r="C82" s="42" t="str">
        <f>IF(ISERROR(VLOOKUP(B82,'Aigen20-GAZ'!$C$3:$C$9,1,0)),"Нет","Да")</f>
        <v>Нет</v>
      </c>
      <c r="D82" s="43">
        <f t="shared" si="2"/>
        <v>365</v>
      </c>
      <c r="E82" s="44">
        <f>ROUND(('Все выпуски'!$P$3*'Все выпуски'!$P$6/100)/365*(B82-IF(C82="Нет",VLOOKUP(A82,'Aigen20-GAZ'!$A$2:$C$9,3,0),VLOOKUP((A82-1),'Aigen20-GAZ'!$A$2:$C$9,3,0))),2)</f>
        <v>9.64</v>
      </c>
      <c r="G82" s="43">
        <f>COUNTIF(D83:$D$667,365)</f>
        <v>219</v>
      </c>
      <c r="H82" s="43">
        <f>COUNTIF(D83:$D$667,366)</f>
        <v>366</v>
      </c>
      <c r="I82" s="2"/>
    </row>
    <row r="83" spans="1:9" x14ac:dyDescent="0.25">
      <c r="A83" s="1">
        <f>COUNTIF($C$2:C83,"Да")</f>
        <v>0</v>
      </c>
      <c r="B83" s="45">
        <f t="shared" si="3"/>
        <v>45184</v>
      </c>
      <c r="C83" s="42" t="str">
        <f>IF(ISERROR(VLOOKUP(B83,'Aigen20-GAZ'!$C$3:$C$9,1,0)),"Нет","Да")</f>
        <v>Нет</v>
      </c>
      <c r="D83" s="43">
        <f t="shared" si="2"/>
        <v>365</v>
      </c>
      <c r="E83" s="44">
        <f>ROUND(('Все выпуски'!$P$3*'Все выпуски'!$P$6/100)/365*(B83-IF(C83="Нет",VLOOKUP(A83,'Aigen20-GAZ'!$A$2:$C$9,3,0),VLOOKUP((A83-1),'Aigen20-GAZ'!$A$2:$C$9,3,0))),2)</f>
        <v>9.76</v>
      </c>
      <c r="G83" s="43">
        <f>COUNTIF(D84:$D$667,365)</f>
        <v>218</v>
      </c>
      <c r="H83" s="43">
        <f>COUNTIF(D84:$D$667,366)</f>
        <v>366</v>
      </c>
      <c r="I83" s="2"/>
    </row>
    <row r="84" spans="1:9" x14ac:dyDescent="0.25">
      <c r="A84" s="1">
        <f>COUNTIF($C$2:C84,"Да")</f>
        <v>0</v>
      </c>
      <c r="B84" s="45">
        <f t="shared" si="3"/>
        <v>45185</v>
      </c>
      <c r="C84" s="42" t="str">
        <f>IF(ISERROR(VLOOKUP(B84,'Aigen20-GAZ'!$C$3:$C$9,1,0)),"Нет","Да")</f>
        <v>Нет</v>
      </c>
      <c r="D84" s="43">
        <f t="shared" si="2"/>
        <v>365</v>
      </c>
      <c r="E84" s="44">
        <f>ROUND(('Все выпуски'!$P$3*'Все выпуски'!$P$6/100)/365*(B84-IF(C84="Нет",VLOOKUP(A84,'Aigen20-GAZ'!$A$2:$C$9,3,0),VLOOKUP((A84-1),'Aigen20-GAZ'!$A$2:$C$9,3,0))),2)</f>
        <v>9.8800000000000008</v>
      </c>
      <c r="G84" s="43">
        <f>COUNTIF(D85:$D$667,365)</f>
        <v>217</v>
      </c>
      <c r="H84" s="43">
        <f>COUNTIF(D85:$D$667,366)</f>
        <v>366</v>
      </c>
      <c r="I84" s="2"/>
    </row>
    <row r="85" spans="1:9" x14ac:dyDescent="0.25">
      <c r="A85" s="1">
        <f>COUNTIF($C$2:C85,"Да")</f>
        <v>0</v>
      </c>
      <c r="B85" s="45">
        <f t="shared" si="3"/>
        <v>45186</v>
      </c>
      <c r="C85" s="42" t="str">
        <f>IF(ISERROR(VLOOKUP(B85,'Aigen20-GAZ'!$C$3:$C$9,1,0)),"Нет","Да")</f>
        <v>Нет</v>
      </c>
      <c r="D85" s="43">
        <f t="shared" si="2"/>
        <v>365</v>
      </c>
      <c r="E85" s="44">
        <f>ROUND(('Все выпуски'!$P$3*'Все выпуски'!$P$6/100)/365*(B85-IF(C85="Нет",VLOOKUP(A85,'Aigen20-GAZ'!$A$2:$C$9,3,0),VLOOKUP((A85-1),'Aigen20-GAZ'!$A$2:$C$9,3,0))),2)</f>
        <v>10.01</v>
      </c>
      <c r="G85" s="43">
        <f>COUNTIF(D86:$D$667,365)</f>
        <v>216</v>
      </c>
      <c r="H85" s="43">
        <f>COUNTIF(D86:$D$667,366)</f>
        <v>366</v>
      </c>
      <c r="I85" s="2"/>
    </row>
    <row r="86" spans="1:9" x14ac:dyDescent="0.25">
      <c r="A86" s="1">
        <f>COUNTIF($C$2:C86,"Да")</f>
        <v>0</v>
      </c>
      <c r="B86" s="45">
        <f t="shared" si="3"/>
        <v>45187</v>
      </c>
      <c r="C86" s="42" t="str">
        <f>IF(ISERROR(VLOOKUP(B86,'Aigen20-GAZ'!$C$3:$C$9,1,0)),"Нет","Да")</f>
        <v>Нет</v>
      </c>
      <c r="D86" s="43">
        <f t="shared" si="2"/>
        <v>365</v>
      </c>
      <c r="E86" s="44">
        <f>ROUND(('Все выпуски'!$P$3*'Все выпуски'!$P$6/100)/365*(B86-IF(C86="Нет",VLOOKUP(A86,'Aigen20-GAZ'!$A$2:$C$9,3,0),VLOOKUP((A86-1),'Aigen20-GAZ'!$A$2:$C$9,3,0))),2)</f>
        <v>10.130000000000001</v>
      </c>
      <c r="G86" s="43">
        <f>COUNTIF(D87:$D$667,365)</f>
        <v>215</v>
      </c>
      <c r="H86" s="43">
        <f>COUNTIF(D87:$D$667,366)</f>
        <v>366</v>
      </c>
      <c r="I86" s="2"/>
    </row>
    <row r="87" spans="1:9" x14ac:dyDescent="0.25">
      <c r="A87" s="1">
        <f>COUNTIF($C$2:C87,"Да")</f>
        <v>0</v>
      </c>
      <c r="B87" s="45">
        <f t="shared" si="3"/>
        <v>45188</v>
      </c>
      <c r="C87" s="42" t="str">
        <f>IF(ISERROR(VLOOKUP(B87,'Aigen20-GAZ'!$C$3:$C$9,1,0)),"Нет","Да")</f>
        <v>Нет</v>
      </c>
      <c r="D87" s="43">
        <f t="shared" si="2"/>
        <v>365</v>
      </c>
      <c r="E87" s="44">
        <f>ROUND(('Все выпуски'!$P$3*'Все выпуски'!$P$6/100)/365*(B87-IF(C87="Нет",VLOOKUP(A87,'Aigen20-GAZ'!$A$2:$C$9,3,0),VLOOKUP((A87-1),'Aigen20-GAZ'!$A$2:$C$9,3,0))),2)</f>
        <v>10.25</v>
      </c>
      <c r="G87" s="43">
        <f>COUNTIF(D88:$D$667,365)</f>
        <v>214</v>
      </c>
      <c r="H87" s="43">
        <f>COUNTIF(D88:$D$667,366)</f>
        <v>366</v>
      </c>
      <c r="I87" s="2"/>
    </row>
    <row r="88" spans="1:9" x14ac:dyDescent="0.25">
      <c r="A88" s="1">
        <f>COUNTIF($C$2:C88,"Да")</f>
        <v>0</v>
      </c>
      <c r="B88" s="45">
        <f t="shared" si="3"/>
        <v>45189</v>
      </c>
      <c r="C88" s="42" t="str">
        <f>IF(ISERROR(VLOOKUP(B88,'Aigen20-GAZ'!$C$3:$C$9,1,0)),"Нет","Да")</f>
        <v>Нет</v>
      </c>
      <c r="D88" s="43">
        <f t="shared" si="2"/>
        <v>365</v>
      </c>
      <c r="E88" s="44">
        <f>ROUND(('Все выпуски'!$P$3*'Все выпуски'!$P$6/100)/365*(B88-IF(C88="Нет",VLOOKUP(A88,'Aigen20-GAZ'!$A$2:$C$9,3,0),VLOOKUP((A88-1),'Aigen20-GAZ'!$A$2:$C$9,3,0))),2)</f>
        <v>10.37</v>
      </c>
      <c r="G88" s="43">
        <f>COUNTIF(D89:$D$667,365)</f>
        <v>213</v>
      </c>
      <c r="H88" s="43">
        <f>COUNTIF(D89:$D$667,366)</f>
        <v>366</v>
      </c>
      <c r="I88" s="2"/>
    </row>
    <row r="89" spans="1:9" x14ac:dyDescent="0.25">
      <c r="A89" s="1">
        <f>COUNTIF($C$2:C89,"Да")</f>
        <v>0</v>
      </c>
      <c r="B89" s="45">
        <f t="shared" si="3"/>
        <v>45190</v>
      </c>
      <c r="C89" s="42" t="str">
        <f>IF(ISERROR(VLOOKUP(B89,'Aigen20-GAZ'!$C$3:$C$9,1,0)),"Нет","Да")</f>
        <v>Нет</v>
      </c>
      <c r="D89" s="43">
        <f t="shared" si="2"/>
        <v>365</v>
      </c>
      <c r="E89" s="44">
        <f>ROUND(('Все выпуски'!$P$3*'Все выпуски'!$P$6/100)/365*(B89-IF(C89="Нет",VLOOKUP(A89,'Aigen20-GAZ'!$A$2:$C$9,3,0),VLOOKUP((A89-1),'Aigen20-GAZ'!$A$2:$C$9,3,0))),2)</f>
        <v>10.49</v>
      </c>
      <c r="G89" s="43">
        <f>COUNTIF(D90:$D$667,365)</f>
        <v>212</v>
      </c>
      <c r="H89" s="43">
        <f>COUNTIF(D90:$D$667,366)</f>
        <v>366</v>
      </c>
      <c r="I89" s="2"/>
    </row>
    <row r="90" spans="1:9" x14ac:dyDescent="0.25">
      <c r="A90" s="1">
        <f>COUNTIF($C$2:C90,"Да")</f>
        <v>0</v>
      </c>
      <c r="B90" s="45">
        <f t="shared" si="3"/>
        <v>45191</v>
      </c>
      <c r="C90" s="42" t="str">
        <f>IF(ISERROR(VLOOKUP(B90,'Aigen20-GAZ'!$C$3:$C$9,1,0)),"Нет","Да")</f>
        <v>Нет</v>
      </c>
      <c r="D90" s="43">
        <f t="shared" si="2"/>
        <v>365</v>
      </c>
      <c r="E90" s="44">
        <f>ROUND(('Все выпуски'!$P$3*'Все выпуски'!$P$6/100)/365*(B90-IF(C90="Нет",VLOOKUP(A90,'Aigen20-GAZ'!$A$2:$C$9,3,0),VLOOKUP((A90-1),'Aigen20-GAZ'!$A$2:$C$9,3,0))),2)</f>
        <v>10.61</v>
      </c>
      <c r="G90" s="43">
        <f>COUNTIF(D91:$D$667,365)</f>
        <v>211</v>
      </c>
      <c r="H90" s="43">
        <f>COUNTIF(D91:$D$667,366)</f>
        <v>366</v>
      </c>
      <c r="I90" s="2"/>
    </row>
    <row r="91" spans="1:9" x14ac:dyDescent="0.25">
      <c r="A91" s="1">
        <f>COUNTIF($C$2:C91,"Да")</f>
        <v>0</v>
      </c>
      <c r="B91" s="45">
        <f t="shared" si="3"/>
        <v>45192</v>
      </c>
      <c r="C91" s="42" t="str">
        <f>IF(ISERROR(VLOOKUP(B91,'Aigen20-GAZ'!$C$3:$C$9,1,0)),"Нет","Да")</f>
        <v>Нет</v>
      </c>
      <c r="D91" s="43">
        <f t="shared" si="2"/>
        <v>365</v>
      </c>
      <c r="E91" s="44">
        <f>ROUND(('Все выпуски'!$P$3*'Все выпуски'!$P$6/100)/365*(B91-IF(C91="Нет",VLOOKUP(A91,'Aigen20-GAZ'!$A$2:$C$9,3,0),VLOOKUP((A91-1),'Aigen20-GAZ'!$A$2:$C$9,3,0))),2)</f>
        <v>10.73</v>
      </c>
      <c r="G91" s="43">
        <f>COUNTIF(D92:$D$667,365)</f>
        <v>210</v>
      </c>
      <c r="H91" s="43">
        <f>COUNTIF(D92:$D$667,366)</f>
        <v>366</v>
      </c>
      <c r="I91" s="2"/>
    </row>
    <row r="92" spans="1:9" x14ac:dyDescent="0.25">
      <c r="A92" s="1">
        <f>COUNTIF($C$2:C92,"Да")</f>
        <v>0</v>
      </c>
      <c r="B92" s="45">
        <f t="shared" si="3"/>
        <v>45193</v>
      </c>
      <c r="C92" s="42" t="str">
        <f>IF(ISERROR(VLOOKUP(B92,'Aigen20-GAZ'!$C$3:$C$9,1,0)),"Нет","Да")</f>
        <v>Нет</v>
      </c>
      <c r="D92" s="43">
        <f t="shared" si="2"/>
        <v>365</v>
      </c>
      <c r="E92" s="44">
        <f>ROUND(('Все выпуски'!$P$3*'Все выпуски'!$P$6/100)/365*(B92-IF(C92="Нет",VLOOKUP(A92,'Aigen20-GAZ'!$A$2:$C$9,3,0),VLOOKUP((A92-1),'Aigen20-GAZ'!$A$2:$C$9,3,0))),2)</f>
        <v>10.85</v>
      </c>
      <c r="G92" s="43">
        <f>COUNTIF(D93:$D$667,365)</f>
        <v>209</v>
      </c>
      <c r="H92" s="43">
        <f>COUNTIF(D93:$D$667,366)</f>
        <v>366</v>
      </c>
      <c r="I92" s="2"/>
    </row>
    <row r="93" spans="1:9" x14ac:dyDescent="0.25">
      <c r="A93" s="1">
        <f>COUNTIF($C$2:C93,"Да")</f>
        <v>0</v>
      </c>
      <c r="B93" s="45">
        <f t="shared" si="3"/>
        <v>45194</v>
      </c>
      <c r="C93" s="42" t="str">
        <f>IF(ISERROR(VLOOKUP(B93,'Aigen20-GAZ'!$C$3:$C$9,1,0)),"Нет","Да")</f>
        <v>Нет</v>
      </c>
      <c r="D93" s="43">
        <f t="shared" si="2"/>
        <v>365</v>
      </c>
      <c r="E93" s="44">
        <f>ROUND(('Все выпуски'!$P$3*'Все выпуски'!$P$6/100)/365*(B93-IF(C93="Нет",VLOOKUP(A93,'Aigen20-GAZ'!$A$2:$C$9,3,0),VLOOKUP((A93-1),'Aigen20-GAZ'!$A$2:$C$9,3,0))),2)</f>
        <v>10.97</v>
      </c>
      <c r="G93" s="43">
        <f>COUNTIF(D94:$D$667,365)</f>
        <v>208</v>
      </c>
      <c r="H93" s="43">
        <f>COUNTIF(D94:$D$667,366)</f>
        <v>366</v>
      </c>
      <c r="I93" s="2"/>
    </row>
    <row r="94" spans="1:9" x14ac:dyDescent="0.25">
      <c r="A94" s="1">
        <f>COUNTIF($C$2:C94,"Да")</f>
        <v>0</v>
      </c>
      <c r="B94" s="45">
        <f t="shared" si="3"/>
        <v>45195</v>
      </c>
      <c r="C94" s="42" t="str">
        <f>IF(ISERROR(VLOOKUP(B94,'Aigen20-GAZ'!$C$3:$C$9,1,0)),"Нет","Да")</f>
        <v>Нет</v>
      </c>
      <c r="D94" s="43">
        <f t="shared" si="2"/>
        <v>365</v>
      </c>
      <c r="E94" s="44">
        <f>ROUND(('Все выпуски'!$P$3*'Все выпуски'!$P$6/100)/365*(B94-IF(C94="Нет",VLOOKUP(A94,'Aigen20-GAZ'!$A$2:$C$9,3,0),VLOOKUP((A94-1),'Aigen20-GAZ'!$A$2:$C$9,3,0))),2)</f>
        <v>11.09</v>
      </c>
      <c r="G94" s="43">
        <f>COUNTIF(D95:$D$667,365)</f>
        <v>207</v>
      </c>
      <c r="H94" s="43">
        <f>COUNTIF(D95:$D$667,366)</f>
        <v>366</v>
      </c>
      <c r="I94" s="2"/>
    </row>
    <row r="95" spans="1:9" x14ac:dyDescent="0.25">
      <c r="A95" s="1">
        <f>COUNTIF($C$2:C95,"Да")</f>
        <v>0</v>
      </c>
      <c r="B95" s="45">
        <f t="shared" si="3"/>
        <v>45196</v>
      </c>
      <c r="C95" s="42" t="str">
        <f>IF(ISERROR(VLOOKUP(B95,'Aigen20-GAZ'!$C$3:$C$9,1,0)),"Нет","Да")</f>
        <v>Нет</v>
      </c>
      <c r="D95" s="43">
        <f t="shared" si="2"/>
        <v>365</v>
      </c>
      <c r="E95" s="44">
        <f>ROUND(('Все выпуски'!$P$3*'Все выпуски'!$P$6/100)/365*(B95-IF(C95="Нет",VLOOKUP(A95,'Aigen20-GAZ'!$A$2:$C$9,3,0),VLOOKUP((A95-1),'Aigen20-GAZ'!$A$2:$C$9,3,0))),2)</f>
        <v>11.21</v>
      </c>
      <c r="G95" s="43">
        <f>COUNTIF(D96:$D$667,365)</f>
        <v>206</v>
      </c>
      <c r="H95" s="43">
        <f>COUNTIF(D96:$D$667,366)</f>
        <v>366</v>
      </c>
      <c r="I95" s="2"/>
    </row>
    <row r="96" spans="1:9" x14ac:dyDescent="0.25">
      <c r="A96" s="1">
        <f>COUNTIF($C$2:C96,"Да")</f>
        <v>0</v>
      </c>
      <c r="B96" s="45">
        <f t="shared" si="3"/>
        <v>45197</v>
      </c>
      <c r="C96" s="42" t="str">
        <f>IF(ISERROR(VLOOKUP(B96,'Aigen20-GAZ'!$C$3:$C$9,1,0)),"Нет","Да")</f>
        <v>Нет</v>
      </c>
      <c r="D96" s="43">
        <f t="shared" si="2"/>
        <v>365</v>
      </c>
      <c r="E96" s="44">
        <f>ROUND(('Все выпуски'!$P$3*'Все выпуски'!$P$6/100)/365*(B96-IF(C96="Нет",VLOOKUP(A96,'Aigen20-GAZ'!$A$2:$C$9,3,0),VLOOKUP((A96-1),'Aigen20-GAZ'!$A$2:$C$9,3,0))),2)</f>
        <v>11.33</v>
      </c>
      <c r="G96" s="43">
        <f>COUNTIF(D97:$D$667,365)</f>
        <v>205</v>
      </c>
      <c r="H96" s="43">
        <f>COUNTIF(D97:$D$667,366)</f>
        <v>366</v>
      </c>
      <c r="I96" s="2"/>
    </row>
    <row r="97" spans="1:9" x14ac:dyDescent="0.25">
      <c r="A97" s="1">
        <f>COUNTIF($C$2:C97,"Да")</f>
        <v>0</v>
      </c>
      <c r="B97" s="45">
        <f t="shared" si="3"/>
        <v>45198</v>
      </c>
      <c r="C97" s="42" t="str">
        <f>IF(ISERROR(VLOOKUP(B97,'Aigen20-GAZ'!$C$3:$C$9,1,0)),"Нет","Да")</f>
        <v>Нет</v>
      </c>
      <c r="D97" s="43">
        <f t="shared" si="2"/>
        <v>365</v>
      </c>
      <c r="E97" s="44">
        <f>ROUND(('Все выпуски'!$P$3*'Все выпуски'!$P$6/100)/365*(B97-IF(C97="Нет",VLOOKUP(A97,'Aigen20-GAZ'!$A$2:$C$9,3,0),VLOOKUP((A97-1),'Aigen20-GAZ'!$A$2:$C$9,3,0))),2)</f>
        <v>11.45</v>
      </c>
      <c r="G97" s="43">
        <f>COUNTIF(D98:$D$667,365)</f>
        <v>204</v>
      </c>
      <c r="H97" s="43">
        <f>COUNTIF(D98:$D$667,366)</f>
        <v>366</v>
      </c>
      <c r="I97" s="2"/>
    </row>
    <row r="98" spans="1:9" x14ac:dyDescent="0.25">
      <c r="A98" s="1">
        <f>COUNTIF($C$2:C98,"Да")</f>
        <v>0</v>
      </c>
      <c r="B98" s="45">
        <f t="shared" si="3"/>
        <v>45199</v>
      </c>
      <c r="C98" s="42" t="str">
        <f>IF(ISERROR(VLOOKUP(B98,'Aigen20-GAZ'!$C$3:$C$9,1,0)),"Нет","Да")</f>
        <v>Нет</v>
      </c>
      <c r="D98" s="43">
        <f t="shared" si="2"/>
        <v>365</v>
      </c>
      <c r="E98" s="44">
        <f>ROUND(('Все выпуски'!$P$3*'Все выпуски'!$P$6/100)/365*(B98-IF(C98="Нет",VLOOKUP(A98,'Aigen20-GAZ'!$A$2:$C$9,3,0),VLOOKUP((A98-1),'Aigen20-GAZ'!$A$2:$C$9,3,0))),2)</f>
        <v>11.57</v>
      </c>
      <c r="G98" s="43">
        <f>COUNTIF(D99:$D$667,365)</f>
        <v>203</v>
      </c>
      <c r="H98" s="43">
        <f>COUNTIF(D99:$D$667,366)</f>
        <v>366</v>
      </c>
      <c r="I98" s="2"/>
    </row>
    <row r="99" spans="1:9" x14ac:dyDescent="0.25">
      <c r="A99" s="1">
        <f>COUNTIF($C$2:C99,"Да")</f>
        <v>0</v>
      </c>
      <c r="B99" s="45">
        <f t="shared" si="3"/>
        <v>45200</v>
      </c>
      <c r="C99" s="42" t="str">
        <f>IF(ISERROR(VLOOKUP(B99,'Aigen20-GAZ'!$C$3:$C$9,1,0)),"Нет","Да")</f>
        <v>Нет</v>
      </c>
      <c r="D99" s="43">
        <f t="shared" si="2"/>
        <v>365</v>
      </c>
      <c r="E99" s="44">
        <f>ROUND(('Все выпуски'!$P$3*'Все выпуски'!$P$6/100)/365*(B99-IF(C99="Нет",VLOOKUP(A99,'Aigen20-GAZ'!$A$2:$C$9,3,0),VLOOKUP((A99-1),'Aigen20-GAZ'!$A$2:$C$9,3,0))),2)</f>
        <v>11.69</v>
      </c>
      <c r="G99" s="43">
        <f>COUNTIF(D100:$D$667,365)</f>
        <v>202</v>
      </c>
      <c r="H99" s="43">
        <f>COUNTIF(D100:$D$667,366)</f>
        <v>366</v>
      </c>
      <c r="I99" s="2"/>
    </row>
    <row r="100" spans="1:9" x14ac:dyDescent="0.25">
      <c r="A100" s="1">
        <f>COUNTIF($C$2:C100,"Да")</f>
        <v>0</v>
      </c>
      <c r="B100" s="45">
        <f t="shared" si="3"/>
        <v>45201</v>
      </c>
      <c r="C100" s="42" t="str">
        <f>IF(ISERROR(VLOOKUP(B100,'Aigen20-GAZ'!$C$3:$C$9,1,0)),"Нет","Да")</f>
        <v>Нет</v>
      </c>
      <c r="D100" s="43">
        <f t="shared" si="2"/>
        <v>365</v>
      </c>
      <c r="E100" s="44">
        <f>ROUND(('Все выпуски'!$P$3*'Все выпуски'!$P$6/100)/365*(B100-IF(C100="Нет",VLOOKUP(A100,'Aigen20-GAZ'!$A$2:$C$9,3,0),VLOOKUP((A100-1),'Aigen20-GAZ'!$A$2:$C$9,3,0))),2)</f>
        <v>11.81</v>
      </c>
      <c r="G100" s="43">
        <f>COUNTIF(D101:$D$667,365)</f>
        <v>201</v>
      </c>
      <c r="H100" s="43">
        <f>COUNTIF(D101:$D$667,366)</f>
        <v>366</v>
      </c>
      <c r="I100" s="2"/>
    </row>
    <row r="101" spans="1:9" x14ac:dyDescent="0.25">
      <c r="A101" s="1">
        <f>COUNTIF($C$2:C101,"Да")</f>
        <v>0</v>
      </c>
      <c r="B101" s="45">
        <f t="shared" si="3"/>
        <v>45202</v>
      </c>
      <c r="C101" s="42" t="str">
        <f>IF(ISERROR(VLOOKUP(B101,'Aigen20-GAZ'!$C$3:$C$9,1,0)),"Нет","Да")</f>
        <v>Нет</v>
      </c>
      <c r="D101" s="43">
        <f t="shared" si="2"/>
        <v>365</v>
      </c>
      <c r="E101" s="44">
        <f>ROUND(('Все выпуски'!$P$3*'Все выпуски'!$P$6/100)/365*(B101-IF(C101="Нет",VLOOKUP(A101,'Aigen20-GAZ'!$A$2:$C$9,3,0),VLOOKUP((A101-1),'Aigen20-GAZ'!$A$2:$C$9,3,0))),2)</f>
        <v>11.93</v>
      </c>
      <c r="G101" s="43">
        <f>COUNTIF(D102:$D$667,365)</f>
        <v>200</v>
      </c>
      <c r="H101" s="43">
        <f>COUNTIF(D102:$D$667,366)</f>
        <v>366</v>
      </c>
      <c r="I101" s="2"/>
    </row>
    <row r="102" spans="1:9" x14ac:dyDescent="0.25">
      <c r="A102" s="1">
        <f>COUNTIF($C$2:C102,"Да")</f>
        <v>0</v>
      </c>
      <c r="B102" s="45">
        <f t="shared" si="3"/>
        <v>45203</v>
      </c>
      <c r="C102" s="42" t="str">
        <f>IF(ISERROR(VLOOKUP(B102,'Aigen20-GAZ'!$C$3:$C$9,1,0)),"Нет","Да")</f>
        <v>Нет</v>
      </c>
      <c r="D102" s="43">
        <f t="shared" si="2"/>
        <v>365</v>
      </c>
      <c r="E102" s="44">
        <f>ROUND(('Все выпуски'!$P$3*'Все выпуски'!$P$6/100)/365*(B102-IF(C102="Нет",VLOOKUP(A102,'Aigen20-GAZ'!$A$2:$C$9,3,0),VLOOKUP((A102-1),'Aigen20-GAZ'!$A$2:$C$9,3,0))),2)</f>
        <v>12.05</v>
      </c>
      <c r="G102" s="43">
        <f>COUNTIF(D103:$D$667,365)</f>
        <v>199</v>
      </c>
      <c r="H102" s="43">
        <f>COUNTIF(D103:$D$667,366)</f>
        <v>366</v>
      </c>
      <c r="I102" s="2"/>
    </row>
    <row r="103" spans="1:9" x14ac:dyDescent="0.25">
      <c r="A103" s="1">
        <f>COUNTIF($C$2:C103,"Да")</f>
        <v>0</v>
      </c>
      <c r="B103" s="45">
        <f t="shared" si="3"/>
        <v>45204</v>
      </c>
      <c r="C103" s="42" t="str">
        <f>IF(ISERROR(VLOOKUP(B103,'Aigen20-GAZ'!$C$3:$C$9,1,0)),"Нет","Да")</f>
        <v>Нет</v>
      </c>
      <c r="D103" s="43">
        <f t="shared" si="2"/>
        <v>365</v>
      </c>
      <c r="E103" s="44">
        <f>ROUND(('Все выпуски'!$P$3*'Все выпуски'!$P$6/100)/365*(B103-IF(C103="Нет",VLOOKUP(A103,'Aigen20-GAZ'!$A$2:$C$9,3,0),VLOOKUP((A103-1),'Aigen20-GAZ'!$A$2:$C$9,3,0))),2)</f>
        <v>12.18</v>
      </c>
      <c r="G103" s="43">
        <f>COUNTIF(D104:$D$667,365)</f>
        <v>198</v>
      </c>
      <c r="H103" s="43">
        <f>COUNTIF(D104:$D$667,366)</f>
        <v>366</v>
      </c>
      <c r="I103" s="2"/>
    </row>
    <row r="104" spans="1:9" x14ac:dyDescent="0.25">
      <c r="A104" s="1">
        <f>COUNTIF($C$2:C104,"Да")</f>
        <v>0</v>
      </c>
      <c r="B104" s="45">
        <f t="shared" si="3"/>
        <v>45205</v>
      </c>
      <c r="C104" s="42" t="str">
        <f>IF(ISERROR(VLOOKUP(B104,'Aigen20-GAZ'!$C$3:$C$9,1,0)),"Нет","Да")</f>
        <v>Нет</v>
      </c>
      <c r="D104" s="43">
        <f t="shared" si="2"/>
        <v>365</v>
      </c>
      <c r="E104" s="44">
        <f>ROUND(('Все выпуски'!$P$3*'Все выпуски'!$P$6/100)/365*(B104-IF(C104="Нет",VLOOKUP(A104,'Aigen20-GAZ'!$A$2:$C$9,3,0),VLOOKUP((A104-1),'Aigen20-GAZ'!$A$2:$C$9,3,0))),2)</f>
        <v>12.3</v>
      </c>
      <c r="G104" s="43">
        <f>COUNTIF(D105:$D$667,365)</f>
        <v>197</v>
      </c>
      <c r="H104" s="43">
        <f>COUNTIF(D105:$D$667,366)</f>
        <v>366</v>
      </c>
      <c r="I104" s="2"/>
    </row>
    <row r="105" spans="1:9" x14ac:dyDescent="0.25">
      <c r="A105" s="1">
        <f>COUNTIF($C$2:C105,"Да")</f>
        <v>0</v>
      </c>
      <c r="B105" s="45">
        <f t="shared" si="3"/>
        <v>45206</v>
      </c>
      <c r="C105" s="42" t="str">
        <f>IF(ISERROR(VLOOKUP(B105,'Aigen20-GAZ'!$C$3:$C$9,1,0)),"Нет","Да")</f>
        <v>Нет</v>
      </c>
      <c r="D105" s="43">
        <f t="shared" si="2"/>
        <v>365</v>
      </c>
      <c r="E105" s="44">
        <f>ROUND(('Все выпуски'!$P$3*'Все выпуски'!$P$6/100)/365*(B105-IF(C105="Нет",VLOOKUP(A105,'Aigen20-GAZ'!$A$2:$C$9,3,0),VLOOKUP((A105-1),'Aigen20-GAZ'!$A$2:$C$9,3,0))),2)</f>
        <v>12.42</v>
      </c>
      <c r="G105" s="43">
        <f>COUNTIF(D106:$D$667,365)</f>
        <v>196</v>
      </c>
      <c r="H105" s="43">
        <f>COUNTIF(D106:$D$667,366)</f>
        <v>366</v>
      </c>
      <c r="I105" s="2"/>
    </row>
    <row r="106" spans="1:9" x14ac:dyDescent="0.25">
      <c r="A106" s="1">
        <f>COUNTIF($C$2:C106,"Да")</f>
        <v>0</v>
      </c>
      <c r="B106" s="45">
        <f t="shared" si="3"/>
        <v>45207</v>
      </c>
      <c r="C106" s="42" t="str">
        <f>IF(ISERROR(VLOOKUP(B106,'Aigen20-GAZ'!$C$3:$C$9,1,0)),"Нет","Да")</f>
        <v>Нет</v>
      </c>
      <c r="D106" s="43">
        <f t="shared" si="2"/>
        <v>365</v>
      </c>
      <c r="E106" s="44">
        <f>ROUND(('Все выпуски'!$P$3*'Все выпуски'!$P$6/100)/365*(B106-IF(C106="Нет",VLOOKUP(A106,'Aigen20-GAZ'!$A$2:$C$9,3,0),VLOOKUP((A106-1),'Aigen20-GAZ'!$A$2:$C$9,3,0))),2)</f>
        <v>12.54</v>
      </c>
      <c r="G106" s="43">
        <f>COUNTIF(D107:$D$667,365)</f>
        <v>195</v>
      </c>
      <c r="H106" s="43">
        <f>COUNTIF(D107:$D$667,366)</f>
        <v>366</v>
      </c>
      <c r="I106" s="2"/>
    </row>
    <row r="107" spans="1:9" x14ac:dyDescent="0.25">
      <c r="A107" s="1">
        <f>COUNTIF($C$2:C107,"Да")</f>
        <v>0</v>
      </c>
      <c r="B107" s="45">
        <f t="shared" si="3"/>
        <v>45208</v>
      </c>
      <c r="C107" s="42" t="str">
        <f>IF(ISERROR(VLOOKUP(B107,'Aigen20-GAZ'!$C$3:$C$9,1,0)),"Нет","Да")</f>
        <v>Нет</v>
      </c>
      <c r="D107" s="43">
        <f t="shared" si="2"/>
        <v>365</v>
      </c>
      <c r="E107" s="44">
        <f>ROUND(('Все выпуски'!$P$3*'Все выпуски'!$P$6/100)/365*(B107-IF(C107="Нет",VLOOKUP(A107,'Aigen20-GAZ'!$A$2:$C$9,3,0),VLOOKUP((A107-1),'Aigen20-GAZ'!$A$2:$C$9,3,0))),2)</f>
        <v>12.66</v>
      </c>
      <c r="G107" s="43">
        <f>COUNTIF(D108:$D$667,365)</f>
        <v>194</v>
      </c>
      <c r="H107" s="43">
        <f>COUNTIF(D108:$D$667,366)</f>
        <v>366</v>
      </c>
      <c r="I107" s="2"/>
    </row>
    <row r="108" spans="1:9" x14ac:dyDescent="0.25">
      <c r="A108" s="1">
        <f>COUNTIF($C$2:C108,"Да")</f>
        <v>0</v>
      </c>
      <c r="B108" s="45">
        <f t="shared" si="3"/>
        <v>45209</v>
      </c>
      <c r="C108" s="42" t="str">
        <f>IF(ISERROR(VLOOKUP(B108,'Aigen20-GAZ'!$C$3:$C$9,1,0)),"Нет","Да")</f>
        <v>Нет</v>
      </c>
      <c r="D108" s="43">
        <f t="shared" si="2"/>
        <v>365</v>
      </c>
      <c r="E108" s="44">
        <f>ROUND(('Все выпуски'!$P$3*'Все выпуски'!$P$6/100)/365*(B108-IF(C108="Нет",VLOOKUP(A108,'Aigen20-GAZ'!$A$2:$C$9,3,0),VLOOKUP((A108-1),'Aigen20-GAZ'!$A$2:$C$9,3,0))),2)</f>
        <v>12.78</v>
      </c>
      <c r="G108" s="43">
        <f>COUNTIF(D109:$D$667,365)</f>
        <v>193</v>
      </c>
      <c r="H108" s="43">
        <f>COUNTIF(D109:$D$667,366)</f>
        <v>366</v>
      </c>
      <c r="I108" s="2"/>
    </row>
    <row r="109" spans="1:9" x14ac:dyDescent="0.25">
      <c r="A109" s="1">
        <f>COUNTIF($C$2:C109,"Да")</f>
        <v>0</v>
      </c>
      <c r="B109" s="45">
        <f t="shared" si="3"/>
        <v>45210</v>
      </c>
      <c r="C109" s="42" t="str">
        <f>IF(ISERROR(VLOOKUP(B109,'Aigen20-GAZ'!$C$3:$C$9,1,0)),"Нет","Да")</f>
        <v>Нет</v>
      </c>
      <c r="D109" s="43">
        <f t="shared" si="2"/>
        <v>365</v>
      </c>
      <c r="E109" s="44">
        <f>ROUND(('Все выпуски'!$P$3*'Все выпуски'!$P$6/100)/365*(B109-IF(C109="Нет",VLOOKUP(A109,'Aigen20-GAZ'!$A$2:$C$9,3,0),VLOOKUP((A109-1),'Aigen20-GAZ'!$A$2:$C$9,3,0))),2)</f>
        <v>12.9</v>
      </c>
      <c r="G109" s="43">
        <f>COUNTIF(D110:$D$667,365)</f>
        <v>192</v>
      </c>
      <c r="H109" s="43">
        <f>COUNTIF(D110:$D$667,366)</f>
        <v>366</v>
      </c>
      <c r="I109" s="2"/>
    </row>
    <row r="110" spans="1:9" x14ac:dyDescent="0.25">
      <c r="A110" s="1">
        <f>COUNTIF($C$2:C110,"Да")</f>
        <v>1</v>
      </c>
      <c r="B110" s="45">
        <f t="shared" si="3"/>
        <v>45211</v>
      </c>
      <c r="C110" s="42" t="str">
        <f>IF(ISERROR(VLOOKUP(B110,'Aigen20-GAZ'!$C$3:$C$9,1,0)),"Нет","Да")</f>
        <v>Да</v>
      </c>
      <c r="D110" s="43">
        <f t="shared" si="2"/>
        <v>365</v>
      </c>
      <c r="E110" s="44">
        <f>ROUND(('Все выпуски'!$P$3*'Все выпуски'!$P$6/100)/365*(B110-IF(C110="Нет",VLOOKUP(A110,'Aigen20-GAZ'!$A$2:$C$9,3,0),VLOOKUP((A110-1),'Aigen20-GAZ'!$A$2:$C$9,3,0))),2)</f>
        <v>13.02</v>
      </c>
      <c r="G110" s="43">
        <f>COUNTIF(D111:$D$667,365)</f>
        <v>191</v>
      </c>
      <c r="H110" s="43">
        <f>COUNTIF(D111:$D$667,366)</f>
        <v>366</v>
      </c>
      <c r="I110" s="2"/>
    </row>
    <row r="111" spans="1:9" x14ac:dyDescent="0.25">
      <c r="A111" s="1">
        <f>COUNTIF($C$2:C111,"Да")</f>
        <v>1</v>
      </c>
      <c r="B111" s="45">
        <f t="shared" si="3"/>
        <v>45212</v>
      </c>
      <c r="C111" s="42" t="str">
        <f>IF(ISERROR(VLOOKUP(B111,'Aigen20-GAZ'!$C$3:$C$9,1,0)),"Нет","Да")</f>
        <v>Нет</v>
      </c>
      <c r="D111" s="43">
        <f t="shared" si="2"/>
        <v>365</v>
      </c>
      <c r="E111" s="44">
        <f>ROUND(('Все выпуски'!$P$3*'Все выпуски'!$P$6/100)/365*(B111-IF(C111="Нет",VLOOKUP(A111,'Aigen20-GAZ'!$A$2:$C$9,3,0),VLOOKUP((A111-1),'Aigen20-GAZ'!$A$2:$C$9,3,0))),2)</f>
        <v>0.12</v>
      </c>
      <c r="G111" s="43">
        <f>COUNTIF(D112:$D$667,365)</f>
        <v>190</v>
      </c>
      <c r="H111" s="43">
        <f>COUNTIF(D112:$D$667,366)</f>
        <v>366</v>
      </c>
      <c r="I111" s="2"/>
    </row>
    <row r="112" spans="1:9" x14ac:dyDescent="0.25">
      <c r="A112" s="1">
        <f>COUNTIF($C$2:C112,"Да")</f>
        <v>1</v>
      </c>
      <c r="B112" s="45">
        <f t="shared" si="3"/>
        <v>45213</v>
      </c>
      <c r="C112" s="42" t="str">
        <f>IF(ISERROR(VLOOKUP(B112,'Aigen20-GAZ'!$C$3:$C$9,1,0)),"Нет","Да")</f>
        <v>Нет</v>
      </c>
      <c r="D112" s="43">
        <f t="shared" si="2"/>
        <v>365</v>
      </c>
      <c r="E112" s="44">
        <f>ROUND(('Все выпуски'!$P$3*'Все выпуски'!$P$6/100)/365*(B112-IF(C112="Нет",VLOOKUP(A112,'Aigen20-GAZ'!$A$2:$C$9,3,0),VLOOKUP((A112-1),'Aigen20-GAZ'!$A$2:$C$9,3,0))),2)</f>
        <v>0.24</v>
      </c>
      <c r="G112" s="43">
        <f>COUNTIF(D113:$D$667,365)</f>
        <v>189</v>
      </c>
      <c r="H112" s="43">
        <f>COUNTIF(D113:$D$667,366)</f>
        <v>366</v>
      </c>
      <c r="I112" s="2"/>
    </row>
    <row r="113" spans="1:9" x14ac:dyDescent="0.25">
      <c r="A113" s="1">
        <f>COUNTIF($C$2:C113,"Да")</f>
        <v>1</v>
      </c>
      <c r="B113" s="45">
        <f t="shared" si="3"/>
        <v>45214</v>
      </c>
      <c r="C113" s="42" t="str">
        <f>IF(ISERROR(VLOOKUP(B113,'Aigen20-GAZ'!$C$3:$C$9,1,0)),"Нет","Да")</f>
        <v>Нет</v>
      </c>
      <c r="D113" s="43">
        <f t="shared" si="2"/>
        <v>365</v>
      </c>
      <c r="E113" s="44">
        <f>ROUND(('Все выпуски'!$P$3*'Все выпуски'!$P$6/100)/365*(B113-IF(C113="Нет",VLOOKUP(A113,'Aigen20-GAZ'!$A$2:$C$9,3,0),VLOOKUP((A113-1),'Aigen20-GAZ'!$A$2:$C$9,3,0))),2)</f>
        <v>0.36</v>
      </c>
      <c r="G113" s="43">
        <f>COUNTIF(D114:$D$667,365)</f>
        <v>188</v>
      </c>
      <c r="H113" s="43">
        <f>COUNTIF(D114:$D$667,366)</f>
        <v>366</v>
      </c>
      <c r="I113" s="2"/>
    </row>
    <row r="114" spans="1:9" x14ac:dyDescent="0.25">
      <c r="A114" s="1">
        <f>COUNTIF($C$2:C114,"Да")</f>
        <v>1</v>
      </c>
      <c r="B114" s="45">
        <f t="shared" si="3"/>
        <v>45215</v>
      </c>
      <c r="C114" s="42" t="str">
        <f>IF(ISERROR(VLOOKUP(B114,'Aigen20-GAZ'!$C$3:$C$9,1,0)),"Нет","Да")</f>
        <v>Нет</v>
      </c>
      <c r="D114" s="43">
        <f t="shared" si="2"/>
        <v>365</v>
      </c>
      <c r="E114" s="44">
        <f>ROUND(('Все выпуски'!$P$3*'Все выпуски'!$P$6/100)/365*(B114-IF(C114="Нет",VLOOKUP(A114,'Aigen20-GAZ'!$A$2:$C$9,3,0),VLOOKUP((A114-1),'Aigen20-GAZ'!$A$2:$C$9,3,0))),2)</f>
        <v>0.48</v>
      </c>
      <c r="G114" s="43">
        <f>COUNTIF(D115:$D$667,365)</f>
        <v>187</v>
      </c>
      <c r="H114" s="43">
        <f>COUNTIF(D115:$D$667,366)</f>
        <v>366</v>
      </c>
      <c r="I114" s="2"/>
    </row>
    <row r="115" spans="1:9" x14ac:dyDescent="0.25">
      <c r="A115" s="1">
        <f>COUNTIF($C$2:C115,"Да")</f>
        <v>1</v>
      </c>
      <c r="B115" s="45">
        <f t="shared" si="3"/>
        <v>45216</v>
      </c>
      <c r="C115" s="42" t="str">
        <f>IF(ISERROR(VLOOKUP(B115,'Aigen20-GAZ'!$C$3:$C$9,1,0)),"Нет","Да")</f>
        <v>Нет</v>
      </c>
      <c r="D115" s="43">
        <f t="shared" si="2"/>
        <v>365</v>
      </c>
      <c r="E115" s="44">
        <f>ROUND(('Все выпуски'!$P$3*'Все выпуски'!$P$6/100)/365*(B115-IF(C115="Нет",VLOOKUP(A115,'Aigen20-GAZ'!$A$2:$C$9,3,0),VLOOKUP((A115-1),'Aigen20-GAZ'!$A$2:$C$9,3,0))),2)</f>
        <v>0.6</v>
      </c>
      <c r="G115" s="43">
        <f>COUNTIF(D116:$D$667,365)</f>
        <v>186</v>
      </c>
      <c r="H115" s="43">
        <f>COUNTIF(D116:$D$667,366)</f>
        <v>366</v>
      </c>
      <c r="I115" s="2"/>
    </row>
    <row r="116" spans="1:9" x14ac:dyDescent="0.25">
      <c r="A116" s="1">
        <f>COUNTIF($C$2:C116,"Да")</f>
        <v>1</v>
      </c>
      <c r="B116" s="45">
        <f t="shared" si="3"/>
        <v>45217</v>
      </c>
      <c r="C116" s="42" t="str">
        <f>IF(ISERROR(VLOOKUP(B116,'Aigen20-GAZ'!$C$3:$C$9,1,0)),"Нет","Да")</f>
        <v>Нет</v>
      </c>
      <c r="D116" s="43">
        <f t="shared" si="2"/>
        <v>365</v>
      </c>
      <c r="E116" s="44">
        <f>ROUND(('Все выпуски'!$P$3*'Все выпуски'!$P$6/100)/365*(B116-IF(C116="Нет",VLOOKUP(A116,'Aigen20-GAZ'!$A$2:$C$9,3,0),VLOOKUP((A116-1),'Aigen20-GAZ'!$A$2:$C$9,3,0))),2)</f>
        <v>0.72</v>
      </c>
      <c r="G116" s="43">
        <f>COUNTIF(D117:$D$667,365)</f>
        <v>185</v>
      </c>
      <c r="H116" s="43">
        <f>COUNTIF(D117:$D$667,366)</f>
        <v>366</v>
      </c>
      <c r="I116" s="2"/>
    </row>
    <row r="117" spans="1:9" x14ac:dyDescent="0.25">
      <c r="A117" s="1">
        <f>COUNTIF($C$2:C117,"Да")</f>
        <v>1</v>
      </c>
      <c r="B117" s="45">
        <f t="shared" si="3"/>
        <v>45218</v>
      </c>
      <c r="C117" s="42" t="str">
        <f>IF(ISERROR(VLOOKUP(B117,'Aigen20-GAZ'!$C$3:$C$9,1,0)),"Нет","Да")</f>
        <v>Нет</v>
      </c>
      <c r="D117" s="43">
        <f t="shared" si="2"/>
        <v>365</v>
      </c>
      <c r="E117" s="44">
        <f>ROUND(('Все выпуски'!$P$3*'Все выпуски'!$P$6/100)/365*(B117-IF(C117="Нет",VLOOKUP(A117,'Aigen20-GAZ'!$A$2:$C$9,3,0),VLOOKUP((A117-1),'Aigen20-GAZ'!$A$2:$C$9,3,0))),2)</f>
        <v>0.84</v>
      </c>
      <c r="G117" s="43">
        <f>COUNTIF(D118:$D$667,365)</f>
        <v>184</v>
      </c>
      <c r="H117" s="43">
        <f>COUNTIF(D118:$D$667,366)</f>
        <v>366</v>
      </c>
      <c r="I117" s="2"/>
    </row>
    <row r="118" spans="1:9" x14ac:dyDescent="0.25">
      <c r="A118" s="1">
        <f>COUNTIF($C$2:C118,"Да")</f>
        <v>1</v>
      </c>
      <c r="B118" s="45">
        <f t="shared" si="3"/>
        <v>45219</v>
      </c>
      <c r="C118" s="42" t="str">
        <f>IF(ISERROR(VLOOKUP(B118,'Aigen20-GAZ'!$C$3:$C$9,1,0)),"Нет","Да")</f>
        <v>Нет</v>
      </c>
      <c r="D118" s="43">
        <f t="shared" si="2"/>
        <v>365</v>
      </c>
      <c r="E118" s="44">
        <f>ROUND(('Все выпуски'!$P$3*'Все выпуски'!$P$6/100)/365*(B118-IF(C118="Нет",VLOOKUP(A118,'Aigen20-GAZ'!$A$2:$C$9,3,0),VLOOKUP((A118-1),'Aigen20-GAZ'!$A$2:$C$9,3,0))),2)</f>
        <v>0.96</v>
      </c>
      <c r="G118" s="43">
        <f>COUNTIF(D119:$D$667,365)</f>
        <v>183</v>
      </c>
      <c r="H118" s="43">
        <f>COUNTIF(D119:$D$667,366)</f>
        <v>366</v>
      </c>
      <c r="I118" s="2"/>
    </row>
    <row r="119" spans="1:9" x14ac:dyDescent="0.25">
      <c r="A119" s="1">
        <f>COUNTIF($C$2:C119,"Да")</f>
        <v>1</v>
      </c>
      <c r="B119" s="45">
        <f t="shared" si="3"/>
        <v>45220</v>
      </c>
      <c r="C119" s="42" t="str">
        <f>IF(ISERROR(VLOOKUP(B119,'Aigen20-GAZ'!$C$3:$C$9,1,0)),"Нет","Да")</f>
        <v>Нет</v>
      </c>
      <c r="D119" s="43">
        <f t="shared" si="2"/>
        <v>365</v>
      </c>
      <c r="E119" s="44">
        <f>ROUND(('Все выпуски'!$P$3*'Все выпуски'!$P$6/100)/365*(B119-IF(C119="Нет",VLOOKUP(A119,'Aigen20-GAZ'!$A$2:$C$9,3,0),VLOOKUP((A119-1),'Aigen20-GAZ'!$A$2:$C$9,3,0))),2)</f>
        <v>1.08</v>
      </c>
      <c r="G119" s="43">
        <f>COUNTIF(D120:$D$667,365)</f>
        <v>182</v>
      </c>
      <c r="H119" s="43">
        <f>COUNTIF(D120:$D$667,366)</f>
        <v>366</v>
      </c>
      <c r="I119" s="2"/>
    </row>
    <row r="120" spans="1:9" x14ac:dyDescent="0.25">
      <c r="A120" s="1">
        <f>COUNTIF($C$2:C120,"Да")</f>
        <v>1</v>
      </c>
      <c r="B120" s="45">
        <f t="shared" si="3"/>
        <v>45221</v>
      </c>
      <c r="C120" s="42" t="str">
        <f>IF(ISERROR(VLOOKUP(B120,'Aigen20-GAZ'!$C$3:$C$9,1,0)),"Нет","Да")</f>
        <v>Нет</v>
      </c>
      <c r="D120" s="43">
        <f t="shared" si="2"/>
        <v>365</v>
      </c>
      <c r="E120" s="44">
        <f>ROUND(('Все выпуски'!$P$3*'Все выпуски'!$P$6/100)/365*(B120-IF(C120="Нет",VLOOKUP(A120,'Aigen20-GAZ'!$A$2:$C$9,3,0),VLOOKUP((A120-1),'Aigen20-GAZ'!$A$2:$C$9,3,0))),2)</f>
        <v>1.21</v>
      </c>
      <c r="G120" s="43">
        <f>COUNTIF(D121:$D$667,365)</f>
        <v>181</v>
      </c>
      <c r="H120" s="43">
        <f>COUNTIF(D121:$D$667,366)</f>
        <v>366</v>
      </c>
      <c r="I120" s="2"/>
    </row>
    <row r="121" spans="1:9" x14ac:dyDescent="0.25">
      <c r="A121" s="1">
        <f>COUNTIF($C$2:C121,"Да")</f>
        <v>1</v>
      </c>
      <c r="B121" s="45">
        <f t="shared" si="3"/>
        <v>45222</v>
      </c>
      <c r="C121" s="42" t="str">
        <f>IF(ISERROR(VLOOKUP(B121,'Aigen20-GAZ'!$C$3:$C$9,1,0)),"Нет","Да")</f>
        <v>Нет</v>
      </c>
      <c r="D121" s="43">
        <f t="shared" si="2"/>
        <v>365</v>
      </c>
      <c r="E121" s="44">
        <f>ROUND(('Все выпуски'!$P$3*'Все выпуски'!$P$6/100)/365*(B121-IF(C121="Нет",VLOOKUP(A121,'Aigen20-GAZ'!$A$2:$C$9,3,0),VLOOKUP((A121-1),'Aigen20-GAZ'!$A$2:$C$9,3,0))),2)</f>
        <v>1.33</v>
      </c>
      <c r="G121" s="43">
        <f>COUNTIF(D122:$D$667,365)</f>
        <v>180</v>
      </c>
      <c r="H121" s="43">
        <f>COUNTIF(D122:$D$667,366)</f>
        <v>366</v>
      </c>
      <c r="I121" s="2"/>
    </row>
    <row r="122" spans="1:9" x14ac:dyDescent="0.25">
      <c r="A122" s="1">
        <f>COUNTIF($C$2:C122,"Да")</f>
        <v>1</v>
      </c>
      <c r="B122" s="45">
        <f t="shared" si="3"/>
        <v>45223</v>
      </c>
      <c r="C122" s="42" t="str">
        <f>IF(ISERROR(VLOOKUP(B122,'Aigen20-GAZ'!$C$3:$C$9,1,0)),"Нет","Да")</f>
        <v>Нет</v>
      </c>
      <c r="D122" s="43">
        <f t="shared" si="2"/>
        <v>365</v>
      </c>
      <c r="E122" s="44">
        <f>ROUND(('Все выпуски'!$P$3*'Все выпуски'!$P$6/100)/365*(B122-IF(C122="Нет",VLOOKUP(A122,'Aigen20-GAZ'!$A$2:$C$9,3,0),VLOOKUP((A122-1),'Aigen20-GAZ'!$A$2:$C$9,3,0))),2)</f>
        <v>1.45</v>
      </c>
      <c r="G122" s="43">
        <f>COUNTIF(D123:$D$667,365)</f>
        <v>179</v>
      </c>
      <c r="H122" s="43">
        <f>COUNTIF(D123:$D$667,366)</f>
        <v>366</v>
      </c>
      <c r="I122" s="2"/>
    </row>
    <row r="123" spans="1:9" x14ac:dyDescent="0.25">
      <c r="A123" s="1">
        <f>COUNTIF($C$2:C123,"Да")</f>
        <v>1</v>
      </c>
      <c r="B123" s="45">
        <f t="shared" si="3"/>
        <v>45224</v>
      </c>
      <c r="C123" s="42" t="str">
        <f>IF(ISERROR(VLOOKUP(B123,'Aigen20-GAZ'!$C$3:$C$9,1,0)),"Нет","Да")</f>
        <v>Нет</v>
      </c>
      <c r="D123" s="43">
        <f t="shared" si="2"/>
        <v>365</v>
      </c>
      <c r="E123" s="44">
        <f>ROUND(('Все выпуски'!$P$3*'Все выпуски'!$P$6/100)/365*(B123-IF(C123="Нет",VLOOKUP(A123,'Aigen20-GAZ'!$A$2:$C$9,3,0),VLOOKUP((A123-1),'Aigen20-GAZ'!$A$2:$C$9,3,0))),2)</f>
        <v>1.57</v>
      </c>
      <c r="G123" s="43">
        <f>COUNTIF(D124:$D$667,365)</f>
        <v>178</v>
      </c>
      <c r="H123" s="43">
        <f>COUNTIF(D124:$D$667,366)</f>
        <v>366</v>
      </c>
      <c r="I123" s="2"/>
    </row>
    <row r="124" spans="1:9" x14ac:dyDescent="0.25">
      <c r="A124" s="1">
        <f>COUNTIF($C$2:C124,"Да")</f>
        <v>1</v>
      </c>
      <c r="B124" s="45">
        <f t="shared" si="3"/>
        <v>45225</v>
      </c>
      <c r="C124" s="42" t="str">
        <f>IF(ISERROR(VLOOKUP(B124,'Aigen20-GAZ'!$C$3:$C$9,1,0)),"Нет","Да")</f>
        <v>Нет</v>
      </c>
      <c r="D124" s="43">
        <f t="shared" si="2"/>
        <v>365</v>
      </c>
      <c r="E124" s="44">
        <f>ROUND(('Все выпуски'!$P$3*'Все выпуски'!$P$6/100)/365*(B124-IF(C124="Нет",VLOOKUP(A124,'Aigen20-GAZ'!$A$2:$C$9,3,0),VLOOKUP((A124-1),'Aigen20-GAZ'!$A$2:$C$9,3,0))),2)</f>
        <v>1.69</v>
      </c>
      <c r="G124" s="43">
        <f>COUNTIF(D125:$D$667,365)</f>
        <v>177</v>
      </c>
      <c r="H124" s="43">
        <f>COUNTIF(D125:$D$667,366)</f>
        <v>366</v>
      </c>
      <c r="I124" s="2"/>
    </row>
    <row r="125" spans="1:9" x14ac:dyDescent="0.25">
      <c r="A125" s="1">
        <f>COUNTIF($C$2:C125,"Да")</f>
        <v>1</v>
      </c>
      <c r="B125" s="45">
        <f t="shared" si="3"/>
        <v>45226</v>
      </c>
      <c r="C125" s="42" t="str">
        <f>IF(ISERROR(VLOOKUP(B125,'Aigen20-GAZ'!$C$3:$C$9,1,0)),"Нет","Да")</f>
        <v>Нет</v>
      </c>
      <c r="D125" s="43">
        <f t="shared" si="2"/>
        <v>365</v>
      </c>
      <c r="E125" s="44">
        <f>ROUND(('Все выпуски'!$P$3*'Все выпуски'!$P$6/100)/365*(B125-IF(C125="Нет",VLOOKUP(A125,'Aigen20-GAZ'!$A$2:$C$9,3,0),VLOOKUP((A125-1),'Aigen20-GAZ'!$A$2:$C$9,3,0))),2)</f>
        <v>1.81</v>
      </c>
      <c r="G125" s="43">
        <f>COUNTIF(D126:$D$667,365)</f>
        <v>176</v>
      </c>
      <c r="H125" s="43">
        <f>COUNTIF(D126:$D$667,366)</f>
        <v>366</v>
      </c>
      <c r="I125" s="2"/>
    </row>
    <row r="126" spans="1:9" x14ac:dyDescent="0.25">
      <c r="A126" s="1">
        <f>COUNTIF($C$2:C126,"Да")</f>
        <v>1</v>
      </c>
      <c r="B126" s="45">
        <f t="shared" si="3"/>
        <v>45227</v>
      </c>
      <c r="C126" s="42" t="str">
        <f>IF(ISERROR(VLOOKUP(B126,'Aigen20-GAZ'!$C$3:$C$9,1,0)),"Нет","Да")</f>
        <v>Нет</v>
      </c>
      <c r="D126" s="43">
        <f t="shared" si="2"/>
        <v>365</v>
      </c>
      <c r="E126" s="44">
        <f>ROUND(('Все выпуски'!$P$3*'Все выпуски'!$P$6/100)/365*(B126-IF(C126="Нет",VLOOKUP(A126,'Aigen20-GAZ'!$A$2:$C$9,3,0),VLOOKUP((A126-1),'Aigen20-GAZ'!$A$2:$C$9,3,0))),2)</f>
        <v>1.93</v>
      </c>
      <c r="G126" s="43">
        <f>COUNTIF(D127:$D$667,365)</f>
        <v>175</v>
      </c>
      <c r="H126" s="43">
        <f>COUNTIF(D127:$D$667,366)</f>
        <v>366</v>
      </c>
      <c r="I126" s="2"/>
    </row>
    <row r="127" spans="1:9" x14ac:dyDescent="0.25">
      <c r="A127" s="1">
        <f>COUNTIF($C$2:C127,"Да")</f>
        <v>1</v>
      </c>
      <c r="B127" s="45">
        <f t="shared" si="3"/>
        <v>45228</v>
      </c>
      <c r="C127" s="42" t="str">
        <f>IF(ISERROR(VLOOKUP(B127,'Aigen20-GAZ'!$C$3:$C$9,1,0)),"Нет","Да")</f>
        <v>Нет</v>
      </c>
      <c r="D127" s="43">
        <f t="shared" si="2"/>
        <v>365</v>
      </c>
      <c r="E127" s="44">
        <f>ROUND(('Все выпуски'!$P$3*'Все выпуски'!$P$6/100)/365*(B127-IF(C127="Нет",VLOOKUP(A127,'Aigen20-GAZ'!$A$2:$C$9,3,0),VLOOKUP((A127-1),'Aigen20-GAZ'!$A$2:$C$9,3,0))),2)</f>
        <v>2.0499999999999998</v>
      </c>
      <c r="G127" s="43">
        <f>COUNTIF(D128:$D$667,365)</f>
        <v>174</v>
      </c>
      <c r="H127" s="43">
        <f>COUNTIF(D128:$D$667,366)</f>
        <v>366</v>
      </c>
      <c r="I127" s="2"/>
    </row>
    <row r="128" spans="1:9" x14ac:dyDescent="0.25">
      <c r="A128" s="1">
        <f>COUNTIF($C$2:C128,"Да")</f>
        <v>1</v>
      </c>
      <c r="B128" s="45">
        <f t="shared" si="3"/>
        <v>45229</v>
      </c>
      <c r="C128" s="42" t="str">
        <f>IF(ISERROR(VLOOKUP(B128,'Aigen20-GAZ'!$C$3:$C$9,1,0)),"Нет","Да")</f>
        <v>Нет</v>
      </c>
      <c r="D128" s="43">
        <f t="shared" si="2"/>
        <v>365</v>
      </c>
      <c r="E128" s="44">
        <f>ROUND(('Все выпуски'!$P$3*'Все выпуски'!$P$6/100)/365*(B128-IF(C128="Нет",VLOOKUP(A128,'Aigen20-GAZ'!$A$2:$C$9,3,0),VLOOKUP((A128-1),'Aigen20-GAZ'!$A$2:$C$9,3,0))),2)</f>
        <v>2.17</v>
      </c>
      <c r="G128" s="43">
        <f>COUNTIF(D129:$D$667,365)</f>
        <v>173</v>
      </c>
      <c r="H128" s="43">
        <f>COUNTIF(D129:$D$667,366)</f>
        <v>366</v>
      </c>
      <c r="I128" s="2"/>
    </row>
    <row r="129" spans="1:9" x14ac:dyDescent="0.25">
      <c r="A129" s="1">
        <f>COUNTIF($C$2:C129,"Да")</f>
        <v>1</v>
      </c>
      <c r="B129" s="45">
        <f t="shared" si="3"/>
        <v>45230</v>
      </c>
      <c r="C129" s="42" t="str">
        <f>IF(ISERROR(VLOOKUP(B129,'Aigen20-GAZ'!$C$3:$C$9,1,0)),"Нет","Да")</f>
        <v>Нет</v>
      </c>
      <c r="D129" s="43">
        <f t="shared" si="2"/>
        <v>365</v>
      </c>
      <c r="E129" s="44">
        <f>ROUND(('Все выпуски'!$P$3*'Все выпуски'!$P$6/100)/365*(B129-IF(C129="Нет",VLOOKUP(A129,'Aigen20-GAZ'!$A$2:$C$9,3,0),VLOOKUP((A129-1),'Aigen20-GAZ'!$A$2:$C$9,3,0))),2)</f>
        <v>2.29</v>
      </c>
      <c r="G129" s="43">
        <f>COUNTIF(D130:$D$667,365)</f>
        <v>172</v>
      </c>
      <c r="H129" s="43">
        <f>COUNTIF(D130:$D$667,366)</f>
        <v>366</v>
      </c>
      <c r="I129" s="2"/>
    </row>
    <row r="130" spans="1:9" x14ac:dyDescent="0.25">
      <c r="A130" s="1">
        <f>COUNTIF($C$2:C130,"Да")</f>
        <v>1</v>
      </c>
      <c r="B130" s="45">
        <f t="shared" si="3"/>
        <v>45231</v>
      </c>
      <c r="C130" s="42" t="str">
        <f>IF(ISERROR(VLOOKUP(B130,'Aigen20-GAZ'!$C$3:$C$9,1,0)),"Нет","Да")</f>
        <v>Нет</v>
      </c>
      <c r="D130" s="43">
        <f t="shared" si="2"/>
        <v>365</v>
      </c>
      <c r="E130" s="44">
        <f>ROUND(('Все выпуски'!$P$3*'Все выпуски'!$P$6/100)/365*(B130-IF(C130="Нет",VLOOKUP(A130,'Aigen20-GAZ'!$A$2:$C$9,3,0),VLOOKUP((A130-1),'Aigen20-GAZ'!$A$2:$C$9,3,0))),2)</f>
        <v>2.41</v>
      </c>
      <c r="G130" s="43">
        <f>COUNTIF(D131:$D$667,365)</f>
        <v>171</v>
      </c>
      <c r="H130" s="43">
        <f>COUNTIF(D131:$D$667,366)</f>
        <v>366</v>
      </c>
      <c r="I130" s="2"/>
    </row>
    <row r="131" spans="1:9" x14ac:dyDescent="0.25">
      <c r="A131" s="1">
        <f>COUNTIF($C$2:C131,"Да")</f>
        <v>1</v>
      </c>
      <c r="B131" s="45">
        <f t="shared" si="3"/>
        <v>45232</v>
      </c>
      <c r="C131" s="42" t="str">
        <f>IF(ISERROR(VLOOKUP(B131,'Aigen20-GAZ'!$C$3:$C$9,1,0)),"Нет","Да")</f>
        <v>Нет</v>
      </c>
      <c r="D131" s="43">
        <f t="shared" ref="D131:D194" si="4">IF(MOD(YEAR(B131),4)=0,366,365)</f>
        <v>365</v>
      </c>
      <c r="E131" s="44">
        <f>ROUND(('Все выпуски'!$P$3*'Все выпуски'!$P$6/100)/365*(B131-IF(C131="Нет",VLOOKUP(A131,'Aigen20-GAZ'!$A$2:$C$9,3,0),VLOOKUP((A131-1),'Aigen20-GAZ'!$A$2:$C$9,3,0))),2)</f>
        <v>2.5299999999999998</v>
      </c>
      <c r="G131" s="43">
        <f>COUNTIF(D132:$D$667,365)</f>
        <v>170</v>
      </c>
      <c r="H131" s="43">
        <f>COUNTIF(D132:$D$667,366)</f>
        <v>366</v>
      </c>
      <c r="I131" s="2"/>
    </row>
    <row r="132" spans="1:9" x14ac:dyDescent="0.25">
      <c r="A132" s="1">
        <f>COUNTIF($C$2:C132,"Да")</f>
        <v>1</v>
      </c>
      <c r="B132" s="45">
        <f t="shared" ref="B132:B195" si="5">B131+1</f>
        <v>45233</v>
      </c>
      <c r="C132" s="42" t="str">
        <f>IF(ISERROR(VLOOKUP(B132,'Aigen20-GAZ'!$C$3:$C$9,1,0)),"Нет","Да")</f>
        <v>Нет</v>
      </c>
      <c r="D132" s="43">
        <f t="shared" si="4"/>
        <v>365</v>
      </c>
      <c r="E132" s="44">
        <f>ROUND(('Все выпуски'!$P$3*'Все выпуски'!$P$6/100)/365*(B132-IF(C132="Нет",VLOOKUP(A132,'Aigen20-GAZ'!$A$2:$C$9,3,0),VLOOKUP((A132-1),'Aigen20-GAZ'!$A$2:$C$9,3,0))),2)</f>
        <v>2.65</v>
      </c>
      <c r="G132" s="43">
        <f>COUNTIF(D133:$D$667,365)</f>
        <v>169</v>
      </c>
      <c r="H132" s="43">
        <f>COUNTIF(D133:$D$667,366)</f>
        <v>366</v>
      </c>
      <c r="I132" s="2"/>
    </row>
    <row r="133" spans="1:9" x14ac:dyDescent="0.25">
      <c r="A133" s="1">
        <f>COUNTIF($C$2:C133,"Да")</f>
        <v>1</v>
      </c>
      <c r="B133" s="45">
        <f t="shared" si="5"/>
        <v>45234</v>
      </c>
      <c r="C133" s="42" t="str">
        <f>IF(ISERROR(VLOOKUP(B133,'Aigen20-GAZ'!$C$3:$C$9,1,0)),"Нет","Да")</f>
        <v>Нет</v>
      </c>
      <c r="D133" s="43">
        <f t="shared" si="4"/>
        <v>365</v>
      </c>
      <c r="E133" s="44">
        <f>ROUND(('Все выпуски'!$P$3*'Все выпуски'!$P$6/100)/365*(B133-IF(C133="Нет",VLOOKUP(A133,'Aigen20-GAZ'!$A$2:$C$9,3,0),VLOOKUP((A133-1),'Aigen20-GAZ'!$A$2:$C$9,3,0))),2)</f>
        <v>2.77</v>
      </c>
      <c r="G133" s="43">
        <f>COUNTIF(D134:$D$667,365)</f>
        <v>168</v>
      </c>
      <c r="H133" s="43">
        <f>COUNTIF(D134:$D$667,366)</f>
        <v>366</v>
      </c>
      <c r="I133" s="2"/>
    </row>
    <row r="134" spans="1:9" x14ac:dyDescent="0.25">
      <c r="A134" s="1">
        <f>COUNTIF($C$2:C134,"Да")</f>
        <v>1</v>
      </c>
      <c r="B134" s="45">
        <f t="shared" si="5"/>
        <v>45235</v>
      </c>
      <c r="C134" s="42" t="str">
        <f>IF(ISERROR(VLOOKUP(B134,'Aigen20-GAZ'!$C$3:$C$9,1,0)),"Нет","Да")</f>
        <v>Нет</v>
      </c>
      <c r="D134" s="43">
        <f t="shared" si="4"/>
        <v>365</v>
      </c>
      <c r="E134" s="44">
        <f>ROUND(('Все выпуски'!$P$3*'Все выпуски'!$P$6/100)/365*(B134-IF(C134="Нет",VLOOKUP(A134,'Aigen20-GAZ'!$A$2:$C$9,3,0),VLOOKUP((A134-1),'Aigen20-GAZ'!$A$2:$C$9,3,0))),2)</f>
        <v>2.89</v>
      </c>
      <c r="G134" s="43">
        <f>COUNTIF(D135:$D$667,365)</f>
        <v>167</v>
      </c>
      <c r="H134" s="43">
        <f>COUNTIF(D135:$D$667,366)</f>
        <v>366</v>
      </c>
      <c r="I134" s="2"/>
    </row>
    <row r="135" spans="1:9" x14ac:dyDescent="0.25">
      <c r="A135" s="1">
        <f>COUNTIF($C$2:C135,"Да")</f>
        <v>1</v>
      </c>
      <c r="B135" s="45">
        <f t="shared" si="5"/>
        <v>45236</v>
      </c>
      <c r="C135" s="42" t="str">
        <f>IF(ISERROR(VLOOKUP(B135,'Aigen20-GAZ'!$C$3:$C$9,1,0)),"Нет","Да")</f>
        <v>Нет</v>
      </c>
      <c r="D135" s="43">
        <f t="shared" si="4"/>
        <v>365</v>
      </c>
      <c r="E135" s="44">
        <f>ROUND(('Все выпуски'!$P$3*'Все выпуски'!$P$6/100)/365*(B135-IF(C135="Нет",VLOOKUP(A135,'Aigen20-GAZ'!$A$2:$C$9,3,0),VLOOKUP((A135-1),'Aigen20-GAZ'!$A$2:$C$9,3,0))),2)</f>
        <v>3.01</v>
      </c>
      <c r="G135" s="43">
        <f>COUNTIF(D136:$D$667,365)</f>
        <v>166</v>
      </c>
      <c r="H135" s="43">
        <f>COUNTIF(D136:$D$667,366)</f>
        <v>366</v>
      </c>
      <c r="I135" s="2"/>
    </row>
    <row r="136" spans="1:9" x14ac:dyDescent="0.25">
      <c r="A136" s="1">
        <f>COUNTIF($C$2:C136,"Да")</f>
        <v>1</v>
      </c>
      <c r="B136" s="45">
        <f t="shared" si="5"/>
        <v>45237</v>
      </c>
      <c r="C136" s="42" t="str">
        <f>IF(ISERROR(VLOOKUP(B136,'Aigen20-GAZ'!$C$3:$C$9,1,0)),"Нет","Да")</f>
        <v>Нет</v>
      </c>
      <c r="D136" s="43">
        <f t="shared" si="4"/>
        <v>365</v>
      </c>
      <c r="E136" s="44">
        <f>ROUND(('Все выпуски'!$P$3*'Все выпуски'!$P$6/100)/365*(B136-IF(C136="Нет",VLOOKUP(A136,'Aigen20-GAZ'!$A$2:$C$9,3,0),VLOOKUP((A136-1),'Aigen20-GAZ'!$A$2:$C$9,3,0))),2)</f>
        <v>3.13</v>
      </c>
      <c r="G136" s="43">
        <f>COUNTIF(D137:$D$667,365)</f>
        <v>165</v>
      </c>
      <c r="H136" s="43">
        <f>COUNTIF(D137:$D$667,366)</f>
        <v>366</v>
      </c>
      <c r="I136" s="2"/>
    </row>
    <row r="137" spans="1:9" x14ac:dyDescent="0.25">
      <c r="A137" s="1">
        <f>COUNTIF($C$2:C137,"Да")</f>
        <v>1</v>
      </c>
      <c r="B137" s="45">
        <f t="shared" si="5"/>
        <v>45238</v>
      </c>
      <c r="C137" s="42" t="str">
        <f>IF(ISERROR(VLOOKUP(B137,'Aigen20-GAZ'!$C$3:$C$9,1,0)),"Нет","Да")</f>
        <v>Нет</v>
      </c>
      <c r="D137" s="43">
        <f t="shared" si="4"/>
        <v>365</v>
      </c>
      <c r="E137" s="44">
        <f>ROUND(('Все выпуски'!$P$3*'Все выпуски'!$P$6/100)/365*(B137-IF(C137="Нет",VLOOKUP(A137,'Aigen20-GAZ'!$A$2:$C$9,3,0),VLOOKUP((A137-1),'Aigen20-GAZ'!$A$2:$C$9,3,0))),2)</f>
        <v>3.25</v>
      </c>
      <c r="G137" s="43">
        <f>COUNTIF(D138:$D$667,365)</f>
        <v>164</v>
      </c>
      <c r="H137" s="43">
        <f>COUNTIF(D138:$D$667,366)</f>
        <v>366</v>
      </c>
      <c r="I137" s="2"/>
    </row>
    <row r="138" spans="1:9" x14ac:dyDescent="0.25">
      <c r="A138" s="1">
        <f>COUNTIF($C$2:C138,"Да")</f>
        <v>1</v>
      </c>
      <c r="B138" s="45">
        <f t="shared" si="5"/>
        <v>45239</v>
      </c>
      <c r="C138" s="42" t="str">
        <f>IF(ISERROR(VLOOKUP(B138,'Aigen20-GAZ'!$C$3:$C$9,1,0)),"Нет","Да")</f>
        <v>Нет</v>
      </c>
      <c r="D138" s="43">
        <f t="shared" si="4"/>
        <v>365</v>
      </c>
      <c r="E138" s="44">
        <f>ROUND(('Все выпуски'!$P$3*'Все выпуски'!$P$6/100)/365*(B138-IF(C138="Нет",VLOOKUP(A138,'Aigen20-GAZ'!$A$2:$C$9,3,0),VLOOKUP((A138-1),'Aigen20-GAZ'!$A$2:$C$9,3,0))),2)</f>
        <v>3.38</v>
      </c>
      <c r="G138" s="43">
        <f>COUNTIF(D139:$D$667,365)</f>
        <v>163</v>
      </c>
      <c r="H138" s="43">
        <f>COUNTIF(D139:$D$667,366)</f>
        <v>366</v>
      </c>
      <c r="I138" s="2"/>
    </row>
    <row r="139" spans="1:9" x14ac:dyDescent="0.25">
      <c r="A139" s="1">
        <f>COUNTIF($C$2:C139,"Да")</f>
        <v>1</v>
      </c>
      <c r="B139" s="45">
        <f t="shared" si="5"/>
        <v>45240</v>
      </c>
      <c r="C139" s="42" t="str">
        <f>IF(ISERROR(VLOOKUP(B139,'Aigen20-GAZ'!$C$3:$C$9,1,0)),"Нет","Да")</f>
        <v>Нет</v>
      </c>
      <c r="D139" s="43">
        <f t="shared" si="4"/>
        <v>365</v>
      </c>
      <c r="E139" s="44">
        <f>ROUND(('Все выпуски'!$P$3*'Все выпуски'!$P$6/100)/365*(B139-IF(C139="Нет",VLOOKUP(A139,'Aigen20-GAZ'!$A$2:$C$9,3,0),VLOOKUP((A139-1),'Aigen20-GAZ'!$A$2:$C$9,3,0))),2)</f>
        <v>3.5</v>
      </c>
      <c r="G139" s="43">
        <f>COUNTIF(D140:$D$667,365)</f>
        <v>162</v>
      </c>
      <c r="H139" s="43">
        <f>COUNTIF(D140:$D$667,366)</f>
        <v>366</v>
      </c>
      <c r="I139" s="2"/>
    </row>
    <row r="140" spans="1:9" x14ac:dyDescent="0.25">
      <c r="A140" s="1">
        <f>COUNTIF($C$2:C140,"Да")</f>
        <v>1</v>
      </c>
      <c r="B140" s="45">
        <f t="shared" si="5"/>
        <v>45241</v>
      </c>
      <c r="C140" s="42" t="str">
        <f>IF(ISERROR(VLOOKUP(B140,'Aigen20-GAZ'!$C$3:$C$9,1,0)),"Нет","Да")</f>
        <v>Нет</v>
      </c>
      <c r="D140" s="43">
        <f t="shared" si="4"/>
        <v>365</v>
      </c>
      <c r="E140" s="44">
        <f>ROUND(('Все выпуски'!$P$3*'Все выпуски'!$P$6/100)/365*(B140-IF(C140="Нет",VLOOKUP(A140,'Aigen20-GAZ'!$A$2:$C$9,3,0),VLOOKUP((A140-1),'Aigen20-GAZ'!$A$2:$C$9,3,0))),2)</f>
        <v>3.62</v>
      </c>
      <c r="G140" s="43">
        <f>COUNTIF(D141:$D$667,365)</f>
        <v>161</v>
      </c>
      <c r="H140" s="43">
        <f>COUNTIF(D141:$D$667,366)</f>
        <v>366</v>
      </c>
      <c r="I140" s="2"/>
    </row>
    <row r="141" spans="1:9" x14ac:dyDescent="0.25">
      <c r="A141" s="1">
        <f>COUNTIF($C$2:C141,"Да")</f>
        <v>1</v>
      </c>
      <c r="B141" s="45">
        <f t="shared" si="5"/>
        <v>45242</v>
      </c>
      <c r="C141" s="42" t="str">
        <f>IF(ISERROR(VLOOKUP(B141,'Aigen20-GAZ'!$C$3:$C$9,1,0)),"Нет","Да")</f>
        <v>Нет</v>
      </c>
      <c r="D141" s="43">
        <f t="shared" si="4"/>
        <v>365</v>
      </c>
      <c r="E141" s="44">
        <f>ROUND(('Все выпуски'!$P$3*'Все выпуски'!$P$6/100)/365*(B141-IF(C141="Нет",VLOOKUP(A141,'Aigen20-GAZ'!$A$2:$C$9,3,0),VLOOKUP((A141-1),'Aigen20-GAZ'!$A$2:$C$9,3,0))),2)</f>
        <v>3.74</v>
      </c>
      <c r="G141" s="43">
        <f>COUNTIF(D142:$D$667,365)</f>
        <v>160</v>
      </c>
      <c r="H141" s="43">
        <f>COUNTIF(D142:$D$667,366)</f>
        <v>366</v>
      </c>
      <c r="I141" s="2"/>
    </row>
    <row r="142" spans="1:9" x14ac:dyDescent="0.25">
      <c r="A142" s="1">
        <f>COUNTIF($C$2:C142,"Да")</f>
        <v>1</v>
      </c>
      <c r="B142" s="45">
        <f t="shared" si="5"/>
        <v>45243</v>
      </c>
      <c r="C142" s="42" t="str">
        <f>IF(ISERROR(VLOOKUP(B142,'Aigen20-GAZ'!$C$3:$C$9,1,0)),"Нет","Да")</f>
        <v>Нет</v>
      </c>
      <c r="D142" s="43">
        <f t="shared" si="4"/>
        <v>365</v>
      </c>
      <c r="E142" s="44">
        <f>ROUND(('Все выпуски'!$P$3*'Все выпуски'!$P$6/100)/365*(B142-IF(C142="Нет",VLOOKUP(A142,'Aigen20-GAZ'!$A$2:$C$9,3,0),VLOOKUP((A142-1),'Aigen20-GAZ'!$A$2:$C$9,3,0))),2)</f>
        <v>3.86</v>
      </c>
      <c r="G142" s="43">
        <f>COUNTIF(D143:$D$667,365)</f>
        <v>159</v>
      </c>
      <c r="H142" s="43">
        <f>COUNTIF(D143:$D$667,366)</f>
        <v>366</v>
      </c>
      <c r="I142" s="2"/>
    </row>
    <row r="143" spans="1:9" x14ac:dyDescent="0.25">
      <c r="A143" s="1">
        <f>COUNTIF($C$2:C143,"Да")</f>
        <v>1</v>
      </c>
      <c r="B143" s="45">
        <f t="shared" si="5"/>
        <v>45244</v>
      </c>
      <c r="C143" s="42" t="str">
        <f>IF(ISERROR(VLOOKUP(B143,'Aigen20-GAZ'!$C$3:$C$9,1,0)),"Нет","Да")</f>
        <v>Нет</v>
      </c>
      <c r="D143" s="43">
        <f t="shared" si="4"/>
        <v>365</v>
      </c>
      <c r="E143" s="44">
        <f>ROUND(('Все выпуски'!$P$3*'Все выпуски'!$P$6/100)/365*(B143-IF(C143="Нет",VLOOKUP(A143,'Aigen20-GAZ'!$A$2:$C$9,3,0),VLOOKUP((A143-1),'Aigen20-GAZ'!$A$2:$C$9,3,0))),2)</f>
        <v>3.98</v>
      </c>
      <c r="G143" s="43">
        <f>COUNTIF(D144:$D$667,365)</f>
        <v>158</v>
      </c>
      <c r="H143" s="43">
        <f>COUNTIF(D144:$D$667,366)</f>
        <v>366</v>
      </c>
      <c r="I143" s="2"/>
    </row>
    <row r="144" spans="1:9" x14ac:dyDescent="0.25">
      <c r="A144" s="1">
        <f>COUNTIF($C$2:C144,"Да")</f>
        <v>1</v>
      </c>
      <c r="B144" s="45">
        <f t="shared" si="5"/>
        <v>45245</v>
      </c>
      <c r="C144" s="42" t="str">
        <f>IF(ISERROR(VLOOKUP(B144,'Aigen20-GAZ'!$C$3:$C$9,1,0)),"Нет","Да")</f>
        <v>Нет</v>
      </c>
      <c r="D144" s="43">
        <f t="shared" si="4"/>
        <v>365</v>
      </c>
      <c r="E144" s="44">
        <f>ROUND(('Все выпуски'!$P$3*'Все выпуски'!$P$6/100)/365*(B144-IF(C144="Нет",VLOOKUP(A144,'Aigen20-GAZ'!$A$2:$C$9,3,0),VLOOKUP((A144-1),'Aigen20-GAZ'!$A$2:$C$9,3,0))),2)</f>
        <v>4.0999999999999996</v>
      </c>
      <c r="G144" s="43">
        <f>COUNTIF(D145:$D$667,365)</f>
        <v>157</v>
      </c>
      <c r="H144" s="43">
        <f>COUNTIF(D145:$D$667,366)</f>
        <v>366</v>
      </c>
      <c r="I144" s="2"/>
    </row>
    <row r="145" spans="1:9" x14ac:dyDescent="0.25">
      <c r="A145" s="1">
        <f>COUNTIF($C$2:C145,"Да")</f>
        <v>1</v>
      </c>
      <c r="B145" s="45">
        <f t="shared" si="5"/>
        <v>45246</v>
      </c>
      <c r="C145" s="42" t="str">
        <f>IF(ISERROR(VLOOKUP(B145,'Aigen20-GAZ'!$C$3:$C$9,1,0)),"Нет","Да")</f>
        <v>Нет</v>
      </c>
      <c r="D145" s="43">
        <f t="shared" si="4"/>
        <v>365</v>
      </c>
      <c r="E145" s="44">
        <f>ROUND(('Все выпуски'!$P$3*'Все выпуски'!$P$6/100)/365*(B145-IF(C145="Нет",VLOOKUP(A145,'Aigen20-GAZ'!$A$2:$C$9,3,0),VLOOKUP((A145-1),'Aigen20-GAZ'!$A$2:$C$9,3,0))),2)</f>
        <v>4.22</v>
      </c>
      <c r="G145" s="43">
        <f>COUNTIF(D146:$D$667,365)</f>
        <v>156</v>
      </c>
      <c r="H145" s="43">
        <f>COUNTIF(D146:$D$667,366)</f>
        <v>366</v>
      </c>
      <c r="I145" s="2"/>
    </row>
    <row r="146" spans="1:9" x14ac:dyDescent="0.25">
      <c r="A146" s="1">
        <f>COUNTIF($C$2:C146,"Да")</f>
        <v>1</v>
      </c>
      <c r="B146" s="45">
        <f t="shared" si="5"/>
        <v>45247</v>
      </c>
      <c r="C146" s="42" t="str">
        <f>IF(ISERROR(VLOOKUP(B146,'Aigen20-GAZ'!$C$3:$C$9,1,0)),"Нет","Да")</f>
        <v>Нет</v>
      </c>
      <c r="D146" s="43">
        <f t="shared" si="4"/>
        <v>365</v>
      </c>
      <c r="E146" s="44">
        <f>ROUND(('Все выпуски'!$P$3*'Все выпуски'!$P$6/100)/365*(B146-IF(C146="Нет",VLOOKUP(A146,'Aigen20-GAZ'!$A$2:$C$9,3,0),VLOOKUP((A146-1),'Aigen20-GAZ'!$A$2:$C$9,3,0))),2)</f>
        <v>4.34</v>
      </c>
      <c r="G146" s="43">
        <f>COUNTIF(D147:$D$667,365)</f>
        <v>155</v>
      </c>
      <c r="H146" s="43">
        <f>COUNTIF(D147:$D$667,366)</f>
        <v>366</v>
      </c>
      <c r="I146" s="2"/>
    </row>
    <row r="147" spans="1:9" x14ac:dyDescent="0.25">
      <c r="A147" s="1">
        <f>COUNTIF($C$2:C147,"Да")</f>
        <v>1</v>
      </c>
      <c r="B147" s="45">
        <f t="shared" si="5"/>
        <v>45248</v>
      </c>
      <c r="C147" s="42" t="str">
        <f>IF(ISERROR(VLOOKUP(B147,'Aigen20-GAZ'!$C$3:$C$9,1,0)),"Нет","Да")</f>
        <v>Нет</v>
      </c>
      <c r="D147" s="43">
        <f t="shared" si="4"/>
        <v>365</v>
      </c>
      <c r="E147" s="44">
        <f>ROUND(('Все выпуски'!$P$3*'Все выпуски'!$P$6/100)/365*(B147-IF(C147="Нет",VLOOKUP(A147,'Aigen20-GAZ'!$A$2:$C$9,3,0),VLOOKUP((A147-1),'Aigen20-GAZ'!$A$2:$C$9,3,0))),2)</f>
        <v>4.46</v>
      </c>
      <c r="G147" s="43">
        <f>COUNTIF(D148:$D$667,365)</f>
        <v>154</v>
      </c>
      <c r="H147" s="43">
        <f>COUNTIF(D148:$D$667,366)</f>
        <v>366</v>
      </c>
      <c r="I147" s="2"/>
    </row>
    <row r="148" spans="1:9" x14ac:dyDescent="0.25">
      <c r="A148" s="1">
        <f>COUNTIF($C$2:C148,"Да")</f>
        <v>1</v>
      </c>
      <c r="B148" s="45">
        <f t="shared" si="5"/>
        <v>45249</v>
      </c>
      <c r="C148" s="42" t="str">
        <f>IF(ISERROR(VLOOKUP(B148,'Aigen20-GAZ'!$C$3:$C$9,1,0)),"Нет","Да")</f>
        <v>Нет</v>
      </c>
      <c r="D148" s="43">
        <f t="shared" si="4"/>
        <v>365</v>
      </c>
      <c r="E148" s="44">
        <f>ROUND(('Все выпуски'!$P$3*'Все выпуски'!$P$6/100)/365*(B148-IF(C148="Нет",VLOOKUP(A148,'Aigen20-GAZ'!$A$2:$C$9,3,0),VLOOKUP((A148-1),'Aigen20-GAZ'!$A$2:$C$9,3,0))),2)</f>
        <v>4.58</v>
      </c>
      <c r="G148" s="43">
        <f>COUNTIF(D149:$D$667,365)</f>
        <v>153</v>
      </c>
      <c r="H148" s="43">
        <f>COUNTIF(D149:$D$667,366)</f>
        <v>366</v>
      </c>
      <c r="I148" s="2"/>
    </row>
    <row r="149" spans="1:9" x14ac:dyDescent="0.25">
      <c r="A149" s="1">
        <f>COUNTIF($C$2:C149,"Да")</f>
        <v>1</v>
      </c>
      <c r="B149" s="45">
        <f t="shared" si="5"/>
        <v>45250</v>
      </c>
      <c r="C149" s="42" t="str">
        <f>IF(ISERROR(VLOOKUP(B149,'Aigen20-GAZ'!$C$3:$C$9,1,0)),"Нет","Да")</f>
        <v>Нет</v>
      </c>
      <c r="D149" s="43">
        <f t="shared" si="4"/>
        <v>365</v>
      </c>
      <c r="E149" s="44">
        <f>ROUND(('Все выпуски'!$P$3*'Все выпуски'!$P$6/100)/365*(B149-IF(C149="Нет",VLOOKUP(A149,'Aigen20-GAZ'!$A$2:$C$9,3,0),VLOOKUP((A149-1),'Aigen20-GAZ'!$A$2:$C$9,3,0))),2)</f>
        <v>4.7</v>
      </c>
      <c r="G149" s="43">
        <f>COUNTIF(D150:$D$667,365)</f>
        <v>152</v>
      </c>
      <c r="H149" s="43">
        <f>COUNTIF(D150:$D$667,366)</f>
        <v>366</v>
      </c>
      <c r="I149" s="2"/>
    </row>
    <row r="150" spans="1:9" x14ac:dyDescent="0.25">
      <c r="A150" s="1">
        <f>COUNTIF($C$2:C150,"Да")</f>
        <v>1</v>
      </c>
      <c r="B150" s="45">
        <f t="shared" si="5"/>
        <v>45251</v>
      </c>
      <c r="C150" s="42" t="str">
        <f>IF(ISERROR(VLOOKUP(B150,'Aigen20-GAZ'!$C$3:$C$9,1,0)),"Нет","Да")</f>
        <v>Нет</v>
      </c>
      <c r="D150" s="43">
        <f t="shared" si="4"/>
        <v>365</v>
      </c>
      <c r="E150" s="44">
        <f>ROUND(('Все выпуски'!$P$3*'Все выпуски'!$P$6/100)/365*(B150-IF(C150="Нет",VLOOKUP(A150,'Aigen20-GAZ'!$A$2:$C$9,3,0),VLOOKUP((A150-1),'Aigen20-GAZ'!$A$2:$C$9,3,0))),2)</f>
        <v>4.82</v>
      </c>
      <c r="G150" s="43">
        <f>COUNTIF(D151:$D$667,365)</f>
        <v>151</v>
      </c>
      <c r="H150" s="43">
        <f>COUNTIF(D151:$D$667,366)</f>
        <v>366</v>
      </c>
      <c r="I150" s="2"/>
    </row>
    <row r="151" spans="1:9" x14ac:dyDescent="0.25">
      <c r="A151" s="1">
        <f>COUNTIF($C$2:C151,"Да")</f>
        <v>1</v>
      </c>
      <c r="B151" s="45">
        <f t="shared" si="5"/>
        <v>45252</v>
      </c>
      <c r="C151" s="42" t="str">
        <f>IF(ISERROR(VLOOKUP(B151,'Aigen20-GAZ'!$C$3:$C$9,1,0)),"Нет","Да")</f>
        <v>Нет</v>
      </c>
      <c r="D151" s="43">
        <f t="shared" si="4"/>
        <v>365</v>
      </c>
      <c r="E151" s="44">
        <f>ROUND(('Все выпуски'!$P$3*'Все выпуски'!$P$6/100)/365*(B151-IF(C151="Нет",VLOOKUP(A151,'Aigen20-GAZ'!$A$2:$C$9,3,0),VLOOKUP((A151-1),'Aigen20-GAZ'!$A$2:$C$9,3,0))),2)</f>
        <v>4.9400000000000004</v>
      </c>
      <c r="G151" s="43">
        <f>COUNTIF(D152:$D$667,365)</f>
        <v>150</v>
      </c>
      <c r="H151" s="43">
        <f>COUNTIF(D152:$D$667,366)</f>
        <v>366</v>
      </c>
      <c r="I151" s="2"/>
    </row>
    <row r="152" spans="1:9" x14ac:dyDescent="0.25">
      <c r="A152" s="1">
        <f>COUNTIF($C$2:C152,"Да")</f>
        <v>1</v>
      </c>
      <c r="B152" s="45">
        <f t="shared" si="5"/>
        <v>45253</v>
      </c>
      <c r="C152" s="42" t="str">
        <f>IF(ISERROR(VLOOKUP(B152,'Aigen20-GAZ'!$C$3:$C$9,1,0)),"Нет","Да")</f>
        <v>Нет</v>
      </c>
      <c r="D152" s="43">
        <f t="shared" si="4"/>
        <v>365</v>
      </c>
      <c r="E152" s="44">
        <f>ROUND(('Все выпуски'!$P$3*'Все выпуски'!$P$6/100)/365*(B152-IF(C152="Нет",VLOOKUP(A152,'Aigen20-GAZ'!$A$2:$C$9,3,0),VLOOKUP((A152-1),'Aigen20-GAZ'!$A$2:$C$9,3,0))),2)</f>
        <v>5.0599999999999996</v>
      </c>
      <c r="G152" s="43">
        <f>COUNTIF(D153:$D$667,365)</f>
        <v>149</v>
      </c>
      <c r="H152" s="43">
        <f>COUNTIF(D153:$D$667,366)</f>
        <v>366</v>
      </c>
      <c r="I152" s="2"/>
    </row>
    <row r="153" spans="1:9" x14ac:dyDescent="0.25">
      <c r="A153" s="1">
        <f>COUNTIF($C$2:C153,"Да")</f>
        <v>1</v>
      </c>
      <c r="B153" s="45">
        <f t="shared" si="5"/>
        <v>45254</v>
      </c>
      <c r="C153" s="42" t="str">
        <f>IF(ISERROR(VLOOKUP(B153,'Aigen20-GAZ'!$C$3:$C$9,1,0)),"Нет","Да")</f>
        <v>Нет</v>
      </c>
      <c r="D153" s="43">
        <f t="shared" si="4"/>
        <v>365</v>
      </c>
      <c r="E153" s="44">
        <f>ROUND(('Все выпуски'!$P$3*'Все выпуски'!$P$6/100)/365*(B153-IF(C153="Нет",VLOOKUP(A153,'Aigen20-GAZ'!$A$2:$C$9,3,0),VLOOKUP((A153-1),'Aigen20-GAZ'!$A$2:$C$9,3,0))),2)</f>
        <v>5.18</v>
      </c>
      <c r="G153" s="43">
        <f>COUNTIF(D154:$D$667,365)</f>
        <v>148</v>
      </c>
      <c r="H153" s="43">
        <f>COUNTIF(D154:$D$667,366)</f>
        <v>366</v>
      </c>
      <c r="I153" s="2"/>
    </row>
    <row r="154" spans="1:9" x14ac:dyDescent="0.25">
      <c r="A154" s="1">
        <f>COUNTIF($C$2:C154,"Да")</f>
        <v>1</v>
      </c>
      <c r="B154" s="45">
        <f t="shared" si="5"/>
        <v>45255</v>
      </c>
      <c r="C154" s="42" t="str">
        <f>IF(ISERROR(VLOOKUP(B154,'Aigen20-GAZ'!$C$3:$C$9,1,0)),"Нет","Да")</f>
        <v>Нет</v>
      </c>
      <c r="D154" s="43">
        <f t="shared" si="4"/>
        <v>365</v>
      </c>
      <c r="E154" s="44">
        <f>ROUND(('Все выпуски'!$P$3*'Все выпуски'!$P$6/100)/365*(B154-IF(C154="Нет",VLOOKUP(A154,'Aigen20-GAZ'!$A$2:$C$9,3,0),VLOOKUP((A154-1),'Aigen20-GAZ'!$A$2:$C$9,3,0))),2)</f>
        <v>5.3</v>
      </c>
      <c r="G154" s="43">
        <f>COUNTIF(D155:$D$667,365)</f>
        <v>147</v>
      </c>
      <c r="H154" s="43">
        <f>COUNTIF(D155:$D$667,366)</f>
        <v>366</v>
      </c>
      <c r="I154" s="2"/>
    </row>
    <row r="155" spans="1:9" x14ac:dyDescent="0.25">
      <c r="A155" s="1">
        <f>COUNTIF($C$2:C155,"Да")</f>
        <v>1</v>
      </c>
      <c r="B155" s="45">
        <f t="shared" si="5"/>
        <v>45256</v>
      </c>
      <c r="C155" s="42" t="str">
        <f>IF(ISERROR(VLOOKUP(B155,'Aigen20-GAZ'!$C$3:$C$9,1,0)),"Нет","Да")</f>
        <v>Нет</v>
      </c>
      <c r="D155" s="43">
        <f t="shared" si="4"/>
        <v>365</v>
      </c>
      <c r="E155" s="44">
        <f>ROUND(('Все выпуски'!$P$3*'Все выпуски'!$P$6/100)/365*(B155-IF(C155="Нет",VLOOKUP(A155,'Aigen20-GAZ'!$A$2:$C$9,3,0),VLOOKUP((A155-1),'Aigen20-GAZ'!$A$2:$C$9,3,0))),2)</f>
        <v>5.42</v>
      </c>
      <c r="G155" s="43">
        <f>COUNTIF(D156:$D$667,365)</f>
        <v>146</v>
      </c>
      <c r="H155" s="43">
        <f>COUNTIF(D156:$D$667,366)</f>
        <v>366</v>
      </c>
      <c r="I155" s="2"/>
    </row>
    <row r="156" spans="1:9" x14ac:dyDescent="0.25">
      <c r="A156" s="1">
        <f>COUNTIF($C$2:C156,"Да")</f>
        <v>1</v>
      </c>
      <c r="B156" s="45">
        <f t="shared" si="5"/>
        <v>45257</v>
      </c>
      <c r="C156" s="42" t="str">
        <f>IF(ISERROR(VLOOKUP(B156,'Aigen20-GAZ'!$C$3:$C$9,1,0)),"Нет","Да")</f>
        <v>Нет</v>
      </c>
      <c r="D156" s="43">
        <f t="shared" si="4"/>
        <v>365</v>
      </c>
      <c r="E156" s="44">
        <f>ROUND(('Все выпуски'!$P$3*'Все выпуски'!$P$6/100)/365*(B156-IF(C156="Нет",VLOOKUP(A156,'Aigen20-GAZ'!$A$2:$C$9,3,0),VLOOKUP((A156-1),'Aigen20-GAZ'!$A$2:$C$9,3,0))),2)</f>
        <v>5.55</v>
      </c>
      <c r="G156" s="43">
        <f>COUNTIF(D157:$D$667,365)</f>
        <v>145</v>
      </c>
      <c r="H156" s="43">
        <f>COUNTIF(D157:$D$667,366)</f>
        <v>366</v>
      </c>
      <c r="I156" s="2"/>
    </row>
    <row r="157" spans="1:9" x14ac:dyDescent="0.25">
      <c r="A157" s="1">
        <f>COUNTIF($C$2:C157,"Да")</f>
        <v>1</v>
      </c>
      <c r="B157" s="45">
        <f t="shared" si="5"/>
        <v>45258</v>
      </c>
      <c r="C157" s="42" t="str">
        <f>IF(ISERROR(VLOOKUP(B157,'Aigen20-GAZ'!$C$3:$C$9,1,0)),"Нет","Да")</f>
        <v>Нет</v>
      </c>
      <c r="D157" s="43">
        <f t="shared" si="4"/>
        <v>365</v>
      </c>
      <c r="E157" s="44">
        <f>ROUND(('Все выпуски'!$P$3*'Все выпуски'!$P$6/100)/365*(B157-IF(C157="Нет",VLOOKUP(A157,'Aigen20-GAZ'!$A$2:$C$9,3,0),VLOOKUP((A157-1),'Aigen20-GAZ'!$A$2:$C$9,3,0))),2)</f>
        <v>5.67</v>
      </c>
      <c r="G157" s="43">
        <f>COUNTIF(D158:$D$667,365)</f>
        <v>144</v>
      </c>
      <c r="H157" s="43">
        <f>COUNTIF(D158:$D$667,366)</f>
        <v>366</v>
      </c>
      <c r="I157" s="2"/>
    </row>
    <row r="158" spans="1:9" x14ac:dyDescent="0.25">
      <c r="A158" s="1">
        <f>COUNTIF($C$2:C158,"Да")</f>
        <v>1</v>
      </c>
      <c r="B158" s="45">
        <f t="shared" si="5"/>
        <v>45259</v>
      </c>
      <c r="C158" s="42" t="str">
        <f>IF(ISERROR(VLOOKUP(B158,'Aigen20-GAZ'!$C$3:$C$9,1,0)),"Нет","Да")</f>
        <v>Нет</v>
      </c>
      <c r="D158" s="43">
        <f t="shared" si="4"/>
        <v>365</v>
      </c>
      <c r="E158" s="44">
        <f>ROUND(('Все выпуски'!$P$3*'Все выпуски'!$P$6/100)/365*(B158-IF(C158="Нет",VLOOKUP(A158,'Aigen20-GAZ'!$A$2:$C$9,3,0),VLOOKUP((A158-1),'Aigen20-GAZ'!$A$2:$C$9,3,0))),2)</f>
        <v>5.79</v>
      </c>
      <c r="G158" s="43">
        <f>COUNTIF(D159:$D$667,365)</f>
        <v>143</v>
      </c>
      <c r="H158" s="43">
        <f>COUNTIF(D159:$D$667,366)</f>
        <v>366</v>
      </c>
      <c r="I158" s="2"/>
    </row>
    <row r="159" spans="1:9" x14ac:dyDescent="0.25">
      <c r="A159" s="1">
        <f>COUNTIF($C$2:C159,"Да")</f>
        <v>1</v>
      </c>
      <c r="B159" s="45">
        <f t="shared" si="5"/>
        <v>45260</v>
      </c>
      <c r="C159" s="42" t="str">
        <f>IF(ISERROR(VLOOKUP(B159,'Aigen20-GAZ'!$C$3:$C$9,1,0)),"Нет","Да")</f>
        <v>Нет</v>
      </c>
      <c r="D159" s="43">
        <f t="shared" si="4"/>
        <v>365</v>
      </c>
      <c r="E159" s="44">
        <f>ROUND(('Все выпуски'!$P$3*'Все выпуски'!$P$6/100)/365*(B159-IF(C159="Нет",VLOOKUP(A159,'Aigen20-GAZ'!$A$2:$C$9,3,0),VLOOKUP((A159-1),'Aigen20-GAZ'!$A$2:$C$9,3,0))),2)</f>
        <v>5.91</v>
      </c>
      <c r="G159" s="43">
        <f>COUNTIF(D160:$D$667,365)</f>
        <v>142</v>
      </c>
      <c r="H159" s="43">
        <f>COUNTIF(D160:$D$667,366)</f>
        <v>366</v>
      </c>
      <c r="I159" s="2"/>
    </row>
    <row r="160" spans="1:9" x14ac:dyDescent="0.25">
      <c r="A160" s="1">
        <f>COUNTIF($C$2:C160,"Да")</f>
        <v>1</v>
      </c>
      <c r="B160" s="45">
        <f t="shared" si="5"/>
        <v>45261</v>
      </c>
      <c r="C160" s="42" t="str">
        <f>IF(ISERROR(VLOOKUP(B160,'Aigen20-GAZ'!$C$3:$C$9,1,0)),"Нет","Да")</f>
        <v>Нет</v>
      </c>
      <c r="D160" s="43">
        <f t="shared" si="4"/>
        <v>365</v>
      </c>
      <c r="E160" s="44">
        <f>ROUND(('Все выпуски'!$P$3*'Все выпуски'!$P$6/100)/365*(B160-IF(C160="Нет",VLOOKUP(A160,'Aigen20-GAZ'!$A$2:$C$9,3,0),VLOOKUP((A160-1),'Aigen20-GAZ'!$A$2:$C$9,3,0))),2)</f>
        <v>6.03</v>
      </c>
      <c r="G160" s="43">
        <f>COUNTIF(D161:$D$667,365)</f>
        <v>141</v>
      </c>
      <c r="H160" s="43">
        <f>COUNTIF(D161:$D$667,366)</f>
        <v>366</v>
      </c>
      <c r="I160" s="2"/>
    </row>
    <row r="161" spans="1:9" x14ac:dyDescent="0.25">
      <c r="A161" s="1">
        <f>COUNTIF($C$2:C161,"Да")</f>
        <v>1</v>
      </c>
      <c r="B161" s="45">
        <f t="shared" si="5"/>
        <v>45262</v>
      </c>
      <c r="C161" s="42" t="str">
        <f>IF(ISERROR(VLOOKUP(B161,'Aigen20-GAZ'!$C$3:$C$9,1,0)),"Нет","Да")</f>
        <v>Нет</v>
      </c>
      <c r="D161" s="43">
        <f t="shared" si="4"/>
        <v>365</v>
      </c>
      <c r="E161" s="44">
        <f>ROUND(('Все выпуски'!$P$3*'Все выпуски'!$P$6/100)/365*(B161-IF(C161="Нет",VLOOKUP(A161,'Aigen20-GAZ'!$A$2:$C$9,3,0),VLOOKUP((A161-1),'Aigen20-GAZ'!$A$2:$C$9,3,0))),2)</f>
        <v>6.15</v>
      </c>
      <c r="G161" s="43">
        <f>COUNTIF(D162:$D$667,365)</f>
        <v>140</v>
      </c>
      <c r="H161" s="43">
        <f>COUNTIF(D162:$D$667,366)</f>
        <v>366</v>
      </c>
      <c r="I161" s="2"/>
    </row>
    <row r="162" spans="1:9" x14ac:dyDescent="0.25">
      <c r="A162" s="1">
        <f>COUNTIF($C$2:C162,"Да")</f>
        <v>1</v>
      </c>
      <c r="B162" s="45">
        <f t="shared" si="5"/>
        <v>45263</v>
      </c>
      <c r="C162" s="42" t="str">
        <f>IF(ISERROR(VLOOKUP(B162,'Aigen20-GAZ'!$C$3:$C$9,1,0)),"Нет","Да")</f>
        <v>Нет</v>
      </c>
      <c r="D162" s="43">
        <f t="shared" si="4"/>
        <v>365</v>
      </c>
      <c r="E162" s="44">
        <f>ROUND(('Все выпуски'!$P$3*'Все выпуски'!$P$6/100)/365*(B162-IF(C162="Нет",VLOOKUP(A162,'Aigen20-GAZ'!$A$2:$C$9,3,0),VLOOKUP((A162-1),'Aigen20-GAZ'!$A$2:$C$9,3,0))),2)</f>
        <v>6.27</v>
      </c>
      <c r="G162" s="43">
        <f>COUNTIF(D163:$D$667,365)</f>
        <v>139</v>
      </c>
      <c r="H162" s="43">
        <f>COUNTIF(D163:$D$667,366)</f>
        <v>366</v>
      </c>
      <c r="I162" s="2"/>
    </row>
    <row r="163" spans="1:9" x14ac:dyDescent="0.25">
      <c r="A163" s="1">
        <f>COUNTIF($C$2:C163,"Да")</f>
        <v>1</v>
      </c>
      <c r="B163" s="45">
        <f t="shared" si="5"/>
        <v>45264</v>
      </c>
      <c r="C163" s="42" t="str">
        <f>IF(ISERROR(VLOOKUP(B163,'Aigen20-GAZ'!$C$3:$C$9,1,0)),"Нет","Да")</f>
        <v>Нет</v>
      </c>
      <c r="D163" s="43">
        <f t="shared" si="4"/>
        <v>365</v>
      </c>
      <c r="E163" s="44">
        <f>ROUND(('Все выпуски'!$P$3*'Все выпуски'!$P$6/100)/365*(B163-IF(C163="Нет",VLOOKUP(A163,'Aigen20-GAZ'!$A$2:$C$9,3,0),VLOOKUP((A163-1),'Aigen20-GAZ'!$A$2:$C$9,3,0))),2)</f>
        <v>6.39</v>
      </c>
      <c r="G163" s="43">
        <f>COUNTIF(D164:$D$667,365)</f>
        <v>138</v>
      </c>
      <c r="H163" s="43">
        <f>COUNTIF(D164:$D$667,366)</f>
        <v>366</v>
      </c>
      <c r="I163" s="2"/>
    </row>
    <row r="164" spans="1:9" x14ac:dyDescent="0.25">
      <c r="A164" s="1">
        <f>COUNTIF($C$2:C164,"Да")</f>
        <v>1</v>
      </c>
      <c r="B164" s="45">
        <f t="shared" si="5"/>
        <v>45265</v>
      </c>
      <c r="C164" s="42" t="str">
        <f>IF(ISERROR(VLOOKUP(B164,'Aigen20-GAZ'!$C$3:$C$9,1,0)),"Нет","Да")</f>
        <v>Нет</v>
      </c>
      <c r="D164" s="43">
        <f t="shared" si="4"/>
        <v>365</v>
      </c>
      <c r="E164" s="44">
        <f>ROUND(('Все выпуски'!$P$3*'Все выпуски'!$P$6/100)/365*(B164-IF(C164="Нет",VLOOKUP(A164,'Aigen20-GAZ'!$A$2:$C$9,3,0),VLOOKUP((A164-1),'Aigen20-GAZ'!$A$2:$C$9,3,0))),2)</f>
        <v>6.51</v>
      </c>
      <c r="G164" s="43">
        <f>COUNTIF(D165:$D$667,365)</f>
        <v>137</v>
      </c>
      <c r="H164" s="43">
        <f>COUNTIF(D165:$D$667,366)</f>
        <v>366</v>
      </c>
      <c r="I164" s="2"/>
    </row>
    <row r="165" spans="1:9" x14ac:dyDescent="0.25">
      <c r="A165" s="1">
        <f>COUNTIF($C$2:C165,"Да")</f>
        <v>1</v>
      </c>
      <c r="B165" s="45">
        <f t="shared" si="5"/>
        <v>45266</v>
      </c>
      <c r="C165" s="42" t="str">
        <f>IF(ISERROR(VLOOKUP(B165,'Aigen20-GAZ'!$C$3:$C$9,1,0)),"Нет","Да")</f>
        <v>Нет</v>
      </c>
      <c r="D165" s="43">
        <f t="shared" si="4"/>
        <v>365</v>
      </c>
      <c r="E165" s="44">
        <f>ROUND(('Все выпуски'!$P$3*'Все выпуски'!$P$6/100)/365*(B165-IF(C165="Нет",VLOOKUP(A165,'Aigen20-GAZ'!$A$2:$C$9,3,0),VLOOKUP((A165-1),'Aigen20-GAZ'!$A$2:$C$9,3,0))),2)</f>
        <v>6.63</v>
      </c>
      <c r="G165" s="43">
        <f>COUNTIF(D166:$D$667,365)</f>
        <v>136</v>
      </c>
      <c r="H165" s="43">
        <f>COUNTIF(D166:$D$667,366)</f>
        <v>366</v>
      </c>
      <c r="I165" s="2"/>
    </row>
    <row r="166" spans="1:9" x14ac:dyDescent="0.25">
      <c r="A166" s="1">
        <f>COUNTIF($C$2:C166,"Да")</f>
        <v>1</v>
      </c>
      <c r="B166" s="45">
        <f t="shared" si="5"/>
        <v>45267</v>
      </c>
      <c r="C166" s="42" t="str">
        <f>IF(ISERROR(VLOOKUP(B166,'Aigen20-GAZ'!$C$3:$C$9,1,0)),"Нет","Да")</f>
        <v>Нет</v>
      </c>
      <c r="D166" s="43">
        <f t="shared" si="4"/>
        <v>365</v>
      </c>
      <c r="E166" s="44">
        <f>ROUND(('Все выпуски'!$P$3*'Все выпуски'!$P$6/100)/365*(B166-IF(C166="Нет",VLOOKUP(A166,'Aigen20-GAZ'!$A$2:$C$9,3,0),VLOOKUP((A166-1),'Aigen20-GAZ'!$A$2:$C$9,3,0))),2)</f>
        <v>6.75</v>
      </c>
      <c r="G166" s="43">
        <f>COUNTIF(D167:$D$667,365)</f>
        <v>135</v>
      </c>
      <c r="H166" s="43">
        <f>COUNTIF(D167:$D$667,366)</f>
        <v>366</v>
      </c>
      <c r="I166" s="2"/>
    </row>
    <row r="167" spans="1:9" x14ac:dyDescent="0.25">
      <c r="A167" s="1">
        <f>COUNTIF($C$2:C167,"Да")</f>
        <v>1</v>
      </c>
      <c r="B167" s="45">
        <f t="shared" si="5"/>
        <v>45268</v>
      </c>
      <c r="C167" s="42" t="str">
        <f>IF(ISERROR(VLOOKUP(B167,'Aigen20-GAZ'!$C$3:$C$9,1,0)),"Нет","Да")</f>
        <v>Нет</v>
      </c>
      <c r="D167" s="43">
        <f t="shared" si="4"/>
        <v>365</v>
      </c>
      <c r="E167" s="44">
        <f>ROUND(('Все выпуски'!$P$3*'Все выпуски'!$P$6/100)/365*(B167-IF(C167="Нет",VLOOKUP(A167,'Aigen20-GAZ'!$A$2:$C$9,3,0),VLOOKUP((A167-1),'Aigen20-GAZ'!$A$2:$C$9,3,0))),2)</f>
        <v>6.87</v>
      </c>
      <c r="G167" s="43">
        <f>COUNTIF(D168:$D$667,365)</f>
        <v>134</v>
      </c>
      <c r="H167" s="43">
        <f>COUNTIF(D168:$D$667,366)</f>
        <v>366</v>
      </c>
      <c r="I167" s="2"/>
    </row>
    <row r="168" spans="1:9" x14ac:dyDescent="0.25">
      <c r="A168" s="1">
        <f>COUNTIF($C$2:C168,"Да")</f>
        <v>1</v>
      </c>
      <c r="B168" s="45">
        <f t="shared" si="5"/>
        <v>45269</v>
      </c>
      <c r="C168" s="42" t="str">
        <f>IF(ISERROR(VLOOKUP(B168,'Aigen20-GAZ'!$C$3:$C$9,1,0)),"Нет","Да")</f>
        <v>Нет</v>
      </c>
      <c r="D168" s="43">
        <f t="shared" si="4"/>
        <v>365</v>
      </c>
      <c r="E168" s="44">
        <f>ROUND(('Все выпуски'!$P$3*'Все выпуски'!$P$6/100)/365*(B168-IF(C168="Нет",VLOOKUP(A168,'Aigen20-GAZ'!$A$2:$C$9,3,0),VLOOKUP((A168-1),'Aigen20-GAZ'!$A$2:$C$9,3,0))),2)</f>
        <v>6.99</v>
      </c>
      <c r="G168" s="43">
        <f>COUNTIF(D169:$D$667,365)</f>
        <v>133</v>
      </c>
      <c r="H168" s="43">
        <f>COUNTIF(D169:$D$667,366)</f>
        <v>366</v>
      </c>
      <c r="I168" s="2"/>
    </row>
    <row r="169" spans="1:9" x14ac:dyDescent="0.25">
      <c r="A169" s="1">
        <f>COUNTIF($C$2:C169,"Да")</f>
        <v>1</v>
      </c>
      <c r="B169" s="45">
        <f t="shared" si="5"/>
        <v>45270</v>
      </c>
      <c r="C169" s="42" t="str">
        <f>IF(ISERROR(VLOOKUP(B169,'Aigen20-GAZ'!$C$3:$C$9,1,0)),"Нет","Да")</f>
        <v>Нет</v>
      </c>
      <c r="D169" s="43">
        <f t="shared" si="4"/>
        <v>365</v>
      </c>
      <c r="E169" s="44">
        <f>ROUND(('Все выпуски'!$P$3*'Все выпуски'!$P$6/100)/365*(B169-IF(C169="Нет",VLOOKUP(A169,'Aigen20-GAZ'!$A$2:$C$9,3,0),VLOOKUP((A169-1),'Aigen20-GAZ'!$A$2:$C$9,3,0))),2)</f>
        <v>7.11</v>
      </c>
      <c r="G169" s="43">
        <f>COUNTIF(D170:$D$667,365)</f>
        <v>132</v>
      </c>
      <c r="H169" s="43">
        <f>COUNTIF(D170:$D$667,366)</f>
        <v>366</v>
      </c>
      <c r="I169" s="2"/>
    </row>
    <row r="170" spans="1:9" x14ac:dyDescent="0.25">
      <c r="A170" s="1">
        <f>COUNTIF($C$2:C170,"Да")</f>
        <v>1</v>
      </c>
      <c r="B170" s="45">
        <f t="shared" si="5"/>
        <v>45271</v>
      </c>
      <c r="C170" s="42" t="str">
        <f>IF(ISERROR(VLOOKUP(B170,'Aigen20-GAZ'!$C$3:$C$9,1,0)),"Нет","Да")</f>
        <v>Нет</v>
      </c>
      <c r="D170" s="43">
        <f t="shared" si="4"/>
        <v>365</v>
      </c>
      <c r="E170" s="44">
        <f>ROUND(('Все выпуски'!$P$3*'Все выпуски'!$P$6/100)/365*(B170-IF(C170="Нет",VLOOKUP(A170,'Aigen20-GAZ'!$A$2:$C$9,3,0),VLOOKUP((A170-1),'Aigen20-GAZ'!$A$2:$C$9,3,0))),2)</f>
        <v>7.23</v>
      </c>
      <c r="G170" s="43">
        <f>COUNTIF(D171:$D$667,365)</f>
        <v>131</v>
      </c>
      <c r="H170" s="43">
        <f>COUNTIF(D171:$D$667,366)</f>
        <v>366</v>
      </c>
      <c r="I170" s="2"/>
    </row>
    <row r="171" spans="1:9" x14ac:dyDescent="0.25">
      <c r="A171" s="1">
        <f>COUNTIF($C$2:C171,"Да")</f>
        <v>1</v>
      </c>
      <c r="B171" s="45">
        <f t="shared" si="5"/>
        <v>45272</v>
      </c>
      <c r="C171" s="42" t="str">
        <f>IF(ISERROR(VLOOKUP(B171,'Aigen20-GAZ'!$C$3:$C$9,1,0)),"Нет","Да")</f>
        <v>Нет</v>
      </c>
      <c r="D171" s="43">
        <f t="shared" si="4"/>
        <v>365</v>
      </c>
      <c r="E171" s="44">
        <f>ROUND(('Все выпуски'!$P$3*'Все выпуски'!$P$6/100)/365*(B171-IF(C171="Нет",VLOOKUP(A171,'Aigen20-GAZ'!$A$2:$C$9,3,0),VLOOKUP((A171-1),'Aigen20-GAZ'!$A$2:$C$9,3,0))),2)</f>
        <v>7.35</v>
      </c>
      <c r="G171" s="43">
        <f>COUNTIF(D172:$D$667,365)</f>
        <v>130</v>
      </c>
      <c r="H171" s="43">
        <f>COUNTIF(D172:$D$667,366)</f>
        <v>366</v>
      </c>
      <c r="I171" s="2"/>
    </row>
    <row r="172" spans="1:9" x14ac:dyDescent="0.25">
      <c r="A172" s="1">
        <f>COUNTIF($C$2:C172,"Да")</f>
        <v>1</v>
      </c>
      <c r="B172" s="45">
        <f t="shared" si="5"/>
        <v>45273</v>
      </c>
      <c r="C172" s="42" t="str">
        <f>IF(ISERROR(VLOOKUP(B172,'Aigen20-GAZ'!$C$3:$C$9,1,0)),"Нет","Да")</f>
        <v>Нет</v>
      </c>
      <c r="D172" s="43">
        <f t="shared" si="4"/>
        <v>365</v>
      </c>
      <c r="E172" s="44">
        <f>ROUND(('Все выпуски'!$P$3*'Все выпуски'!$P$6/100)/365*(B172-IF(C172="Нет",VLOOKUP(A172,'Aigen20-GAZ'!$A$2:$C$9,3,0),VLOOKUP((A172-1),'Aigen20-GAZ'!$A$2:$C$9,3,0))),2)</f>
        <v>7.47</v>
      </c>
      <c r="G172" s="43">
        <f>COUNTIF(D173:$D$667,365)</f>
        <v>129</v>
      </c>
      <c r="H172" s="43">
        <f>COUNTIF(D173:$D$667,366)</f>
        <v>366</v>
      </c>
      <c r="I172" s="2"/>
    </row>
    <row r="173" spans="1:9" x14ac:dyDescent="0.25">
      <c r="A173" s="1">
        <f>COUNTIF($C$2:C173,"Да")</f>
        <v>1</v>
      </c>
      <c r="B173" s="45">
        <f t="shared" si="5"/>
        <v>45274</v>
      </c>
      <c r="C173" s="42" t="str">
        <f>IF(ISERROR(VLOOKUP(B173,'Aigen20-GAZ'!$C$3:$C$9,1,0)),"Нет","Да")</f>
        <v>Нет</v>
      </c>
      <c r="D173" s="43">
        <f t="shared" si="4"/>
        <v>365</v>
      </c>
      <c r="E173" s="44">
        <f>ROUND(('Все выпуски'!$P$3*'Все выпуски'!$P$6/100)/365*(B173-IF(C173="Нет",VLOOKUP(A173,'Aigen20-GAZ'!$A$2:$C$9,3,0),VLOOKUP((A173-1),'Aigen20-GAZ'!$A$2:$C$9,3,0))),2)</f>
        <v>7.59</v>
      </c>
      <c r="G173" s="43">
        <f>COUNTIF(D174:$D$667,365)</f>
        <v>128</v>
      </c>
      <c r="H173" s="43">
        <f>COUNTIF(D174:$D$667,366)</f>
        <v>366</v>
      </c>
      <c r="I173" s="2"/>
    </row>
    <row r="174" spans="1:9" x14ac:dyDescent="0.25">
      <c r="A174" s="1">
        <f>COUNTIF($C$2:C174,"Да")</f>
        <v>1</v>
      </c>
      <c r="B174" s="45">
        <f t="shared" si="5"/>
        <v>45275</v>
      </c>
      <c r="C174" s="42" t="str">
        <f>IF(ISERROR(VLOOKUP(B174,'Aigen20-GAZ'!$C$3:$C$9,1,0)),"Нет","Да")</f>
        <v>Нет</v>
      </c>
      <c r="D174" s="43">
        <f t="shared" si="4"/>
        <v>365</v>
      </c>
      <c r="E174" s="44">
        <f>ROUND(('Все выпуски'!$P$3*'Все выпуски'!$P$6/100)/365*(B174-IF(C174="Нет",VLOOKUP(A174,'Aigen20-GAZ'!$A$2:$C$9,3,0),VLOOKUP((A174-1),'Aigen20-GAZ'!$A$2:$C$9,3,0))),2)</f>
        <v>7.72</v>
      </c>
      <c r="G174" s="43">
        <f>COUNTIF(D175:$D$667,365)</f>
        <v>127</v>
      </c>
      <c r="H174" s="43">
        <f>COUNTIF(D175:$D$667,366)</f>
        <v>366</v>
      </c>
      <c r="I174" s="2"/>
    </row>
    <row r="175" spans="1:9" x14ac:dyDescent="0.25">
      <c r="A175" s="1">
        <f>COUNTIF($C$2:C175,"Да")</f>
        <v>1</v>
      </c>
      <c r="B175" s="45">
        <f t="shared" si="5"/>
        <v>45276</v>
      </c>
      <c r="C175" s="42" t="str">
        <f>IF(ISERROR(VLOOKUP(B175,'Aigen20-GAZ'!$C$3:$C$9,1,0)),"Нет","Да")</f>
        <v>Нет</v>
      </c>
      <c r="D175" s="43">
        <f t="shared" si="4"/>
        <v>365</v>
      </c>
      <c r="E175" s="44">
        <f>ROUND(('Все выпуски'!$P$3*'Все выпуски'!$P$6/100)/365*(B175-IF(C175="Нет",VLOOKUP(A175,'Aigen20-GAZ'!$A$2:$C$9,3,0),VLOOKUP((A175-1),'Aigen20-GAZ'!$A$2:$C$9,3,0))),2)</f>
        <v>7.84</v>
      </c>
      <c r="G175" s="43">
        <f>COUNTIF(D176:$D$667,365)</f>
        <v>126</v>
      </c>
      <c r="H175" s="43">
        <f>COUNTIF(D176:$D$667,366)</f>
        <v>366</v>
      </c>
      <c r="I175" s="2"/>
    </row>
    <row r="176" spans="1:9" x14ac:dyDescent="0.25">
      <c r="A176" s="1">
        <f>COUNTIF($C$2:C176,"Да")</f>
        <v>1</v>
      </c>
      <c r="B176" s="45">
        <f t="shared" si="5"/>
        <v>45277</v>
      </c>
      <c r="C176" s="42" t="str">
        <f>IF(ISERROR(VLOOKUP(B176,'Aigen20-GAZ'!$C$3:$C$9,1,0)),"Нет","Да")</f>
        <v>Нет</v>
      </c>
      <c r="D176" s="43">
        <f t="shared" si="4"/>
        <v>365</v>
      </c>
      <c r="E176" s="44">
        <f>ROUND(('Все выпуски'!$P$3*'Все выпуски'!$P$6/100)/365*(B176-IF(C176="Нет",VLOOKUP(A176,'Aigen20-GAZ'!$A$2:$C$9,3,0),VLOOKUP((A176-1),'Aigen20-GAZ'!$A$2:$C$9,3,0))),2)</f>
        <v>7.96</v>
      </c>
      <c r="G176" s="43">
        <f>COUNTIF(D177:$D$667,365)</f>
        <v>125</v>
      </c>
      <c r="H176" s="43">
        <f>COUNTIF(D177:$D$667,366)</f>
        <v>366</v>
      </c>
      <c r="I176" s="2"/>
    </row>
    <row r="177" spans="1:9" x14ac:dyDescent="0.25">
      <c r="A177" s="1">
        <f>COUNTIF($C$2:C177,"Да")</f>
        <v>1</v>
      </c>
      <c r="B177" s="45">
        <f t="shared" si="5"/>
        <v>45278</v>
      </c>
      <c r="C177" s="42" t="str">
        <f>IF(ISERROR(VLOOKUP(B177,'Aigen20-GAZ'!$C$3:$C$9,1,0)),"Нет","Да")</f>
        <v>Нет</v>
      </c>
      <c r="D177" s="43">
        <f t="shared" si="4"/>
        <v>365</v>
      </c>
      <c r="E177" s="44">
        <f>ROUND(('Все выпуски'!$P$3*'Все выпуски'!$P$6/100)/365*(B177-IF(C177="Нет",VLOOKUP(A177,'Aigen20-GAZ'!$A$2:$C$9,3,0),VLOOKUP((A177-1),'Aigen20-GAZ'!$A$2:$C$9,3,0))),2)</f>
        <v>8.08</v>
      </c>
      <c r="G177" s="43">
        <f>COUNTIF(D178:$D$667,365)</f>
        <v>124</v>
      </c>
      <c r="H177" s="43">
        <f>COUNTIF(D178:$D$667,366)</f>
        <v>366</v>
      </c>
      <c r="I177" s="2"/>
    </row>
    <row r="178" spans="1:9" x14ac:dyDescent="0.25">
      <c r="A178" s="1">
        <f>COUNTIF($C$2:C178,"Да")</f>
        <v>1</v>
      </c>
      <c r="B178" s="45">
        <f t="shared" si="5"/>
        <v>45279</v>
      </c>
      <c r="C178" s="42" t="str">
        <f>IF(ISERROR(VLOOKUP(B178,'Aigen20-GAZ'!$C$3:$C$9,1,0)),"Нет","Да")</f>
        <v>Нет</v>
      </c>
      <c r="D178" s="43">
        <f t="shared" si="4"/>
        <v>365</v>
      </c>
      <c r="E178" s="44">
        <f>ROUND(('Все выпуски'!$P$3*'Все выпуски'!$P$6/100)/365*(B178-IF(C178="Нет",VLOOKUP(A178,'Aigen20-GAZ'!$A$2:$C$9,3,0),VLOOKUP((A178-1),'Aigen20-GAZ'!$A$2:$C$9,3,0))),2)</f>
        <v>8.1999999999999993</v>
      </c>
      <c r="G178" s="43">
        <f>COUNTIF(D179:$D$667,365)</f>
        <v>123</v>
      </c>
      <c r="H178" s="43">
        <f>COUNTIF(D179:$D$667,366)</f>
        <v>366</v>
      </c>
      <c r="I178" s="2"/>
    </row>
    <row r="179" spans="1:9" x14ac:dyDescent="0.25">
      <c r="A179" s="1">
        <f>COUNTIF($C$2:C179,"Да")</f>
        <v>1</v>
      </c>
      <c r="B179" s="45">
        <f t="shared" si="5"/>
        <v>45280</v>
      </c>
      <c r="C179" s="42" t="str">
        <f>IF(ISERROR(VLOOKUP(B179,'Aigen20-GAZ'!$C$3:$C$9,1,0)),"Нет","Да")</f>
        <v>Нет</v>
      </c>
      <c r="D179" s="43">
        <f t="shared" si="4"/>
        <v>365</v>
      </c>
      <c r="E179" s="44">
        <f>ROUND(('Все выпуски'!$P$3*'Все выпуски'!$P$6/100)/365*(B179-IF(C179="Нет",VLOOKUP(A179,'Aigen20-GAZ'!$A$2:$C$9,3,0),VLOOKUP((A179-1),'Aigen20-GAZ'!$A$2:$C$9,3,0))),2)</f>
        <v>8.32</v>
      </c>
      <c r="G179" s="43">
        <f>COUNTIF(D180:$D$667,365)</f>
        <v>122</v>
      </c>
      <c r="H179" s="43">
        <f>COUNTIF(D180:$D$667,366)</f>
        <v>366</v>
      </c>
      <c r="I179" s="2"/>
    </row>
    <row r="180" spans="1:9" x14ac:dyDescent="0.25">
      <c r="A180" s="1">
        <f>COUNTIF($C$2:C180,"Да")</f>
        <v>1</v>
      </c>
      <c r="B180" s="45">
        <f t="shared" si="5"/>
        <v>45281</v>
      </c>
      <c r="C180" s="42" t="str">
        <f>IF(ISERROR(VLOOKUP(B180,'Aigen20-GAZ'!$C$3:$C$9,1,0)),"Нет","Да")</f>
        <v>Нет</v>
      </c>
      <c r="D180" s="43">
        <f t="shared" si="4"/>
        <v>365</v>
      </c>
      <c r="E180" s="44">
        <f>ROUND(('Все выпуски'!$P$3*'Все выпуски'!$P$6/100)/365*(B180-IF(C180="Нет",VLOOKUP(A180,'Aigen20-GAZ'!$A$2:$C$9,3,0),VLOOKUP((A180-1),'Aigen20-GAZ'!$A$2:$C$9,3,0))),2)</f>
        <v>8.44</v>
      </c>
      <c r="G180" s="43">
        <f>COUNTIF(D181:$D$667,365)</f>
        <v>121</v>
      </c>
      <c r="H180" s="43">
        <f>COUNTIF(D181:$D$667,366)</f>
        <v>366</v>
      </c>
      <c r="I180" s="2"/>
    </row>
    <row r="181" spans="1:9" x14ac:dyDescent="0.25">
      <c r="A181" s="1">
        <f>COUNTIF($C$2:C181,"Да")</f>
        <v>1</v>
      </c>
      <c r="B181" s="45">
        <f t="shared" si="5"/>
        <v>45282</v>
      </c>
      <c r="C181" s="42" t="str">
        <f>IF(ISERROR(VLOOKUP(B181,'Aigen20-GAZ'!$C$3:$C$9,1,0)),"Нет","Да")</f>
        <v>Нет</v>
      </c>
      <c r="D181" s="43">
        <f t="shared" si="4"/>
        <v>365</v>
      </c>
      <c r="E181" s="44">
        <f>ROUND(('Все выпуски'!$P$3*'Все выпуски'!$P$6/100)/365*(B181-IF(C181="Нет",VLOOKUP(A181,'Aigen20-GAZ'!$A$2:$C$9,3,0),VLOOKUP((A181-1),'Aigen20-GAZ'!$A$2:$C$9,3,0))),2)</f>
        <v>8.56</v>
      </c>
      <c r="G181" s="43">
        <f>COUNTIF(D182:$D$667,365)</f>
        <v>120</v>
      </c>
      <c r="H181" s="43">
        <f>COUNTIF(D182:$D$667,366)</f>
        <v>366</v>
      </c>
      <c r="I181" s="2"/>
    </row>
    <row r="182" spans="1:9" x14ac:dyDescent="0.25">
      <c r="A182" s="1">
        <f>COUNTIF($C$2:C182,"Да")</f>
        <v>1</v>
      </c>
      <c r="B182" s="45">
        <f t="shared" si="5"/>
        <v>45283</v>
      </c>
      <c r="C182" s="42" t="str">
        <f>IF(ISERROR(VLOOKUP(B182,'Aigen20-GAZ'!$C$3:$C$9,1,0)),"Нет","Да")</f>
        <v>Нет</v>
      </c>
      <c r="D182" s="43">
        <f t="shared" si="4"/>
        <v>365</v>
      </c>
      <c r="E182" s="44">
        <f>ROUND(('Все выпуски'!$P$3*'Все выпуски'!$P$6/100)/365*(B182-IF(C182="Нет",VLOOKUP(A182,'Aigen20-GAZ'!$A$2:$C$9,3,0),VLOOKUP((A182-1),'Aigen20-GAZ'!$A$2:$C$9,3,0))),2)</f>
        <v>8.68</v>
      </c>
      <c r="G182" s="43">
        <f>COUNTIF(D183:$D$667,365)</f>
        <v>119</v>
      </c>
      <c r="H182" s="43">
        <f>COUNTIF(D183:$D$667,366)</f>
        <v>366</v>
      </c>
      <c r="I182" s="2"/>
    </row>
    <row r="183" spans="1:9" x14ac:dyDescent="0.25">
      <c r="A183" s="1">
        <f>COUNTIF($C$2:C183,"Да")</f>
        <v>1</v>
      </c>
      <c r="B183" s="45">
        <f t="shared" si="5"/>
        <v>45284</v>
      </c>
      <c r="C183" s="42" t="str">
        <f>IF(ISERROR(VLOOKUP(B183,'Aigen20-GAZ'!$C$3:$C$9,1,0)),"Нет","Да")</f>
        <v>Нет</v>
      </c>
      <c r="D183" s="43">
        <f t="shared" si="4"/>
        <v>365</v>
      </c>
      <c r="E183" s="44">
        <f>ROUND(('Все выпуски'!$P$3*'Все выпуски'!$P$6/100)/365*(B183-IF(C183="Нет",VLOOKUP(A183,'Aigen20-GAZ'!$A$2:$C$9,3,0),VLOOKUP((A183-1),'Aigen20-GAZ'!$A$2:$C$9,3,0))),2)</f>
        <v>8.8000000000000007</v>
      </c>
      <c r="G183" s="43">
        <f>COUNTIF(D184:$D$667,365)</f>
        <v>118</v>
      </c>
      <c r="H183" s="43">
        <f>COUNTIF(D184:$D$667,366)</f>
        <v>366</v>
      </c>
      <c r="I183" s="2"/>
    </row>
    <row r="184" spans="1:9" x14ac:dyDescent="0.25">
      <c r="A184" s="1">
        <f>COUNTIF($C$2:C184,"Да")</f>
        <v>1</v>
      </c>
      <c r="B184" s="45">
        <f t="shared" si="5"/>
        <v>45285</v>
      </c>
      <c r="C184" s="42" t="str">
        <f>IF(ISERROR(VLOOKUP(B184,'Aigen20-GAZ'!$C$3:$C$9,1,0)),"Нет","Да")</f>
        <v>Нет</v>
      </c>
      <c r="D184" s="43">
        <f t="shared" si="4"/>
        <v>365</v>
      </c>
      <c r="E184" s="44">
        <f>ROUND(('Все выпуски'!$P$3*'Все выпуски'!$P$6/100)/365*(B184-IF(C184="Нет",VLOOKUP(A184,'Aigen20-GAZ'!$A$2:$C$9,3,0),VLOOKUP((A184-1),'Aigen20-GAZ'!$A$2:$C$9,3,0))),2)</f>
        <v>8.92</v>
      </c>
      <c r="G184" s="43">
        <f>COUNTIF(D185:$D$667,365)</f>
        <v>117</v>
      </c>
      <c r="H184" s="43">
        <f>COUNTIF(D185:$D$667,366)</f>
        <v>366</v>
      </c>
      <c r="I184" s="2"/>
    </row>
    <row r="185" spans="1:9" x14ac:dyDescent="0.25">
      <c r="A185" s="1">
        <f>COUNTIF($C$2:C185,"Да")</f>
        <v>1</v>
      </c>
      <c r="B185" s="45">
        <f t="shared" si="5"/>
        <v>45286</v>
      </c>
      <c r="C185" s="42" t="str">
        <f>IF(ISERROR(VLOOKUP(B185,'Aigen20-GAZ'!$C$3:$C$9,1,0)),"Нет","Да")</f>
        <v>Нет</v>
      </c>
      <c r="D185" s="43">
        <f t="shared" si="4"/>
        <v>365</v>
      </c>
      <c r="E185" s="44">
        <f>ROUND(('Все выпуски'!$P$3*'Все выпуски'!$P$6/100)/365*(B185-IF(C185="Нет",VLOOKUP(A185,'Aigen20-GAZ'!$A$2:$C$9,3,0),VLOOKUP((A185-1),'Aigen20-GAZ'!$A$2:$C$9,3,0))),2)</f>
        <v>9.0399999999999991</v>
      </c>
      <c r="G185" s="43">
        <f>COUNTIF(D186:$D$667,365)</f>
        <v>116</v>
      </c>
      <c r="H185" s="43">
        <f>COUNTIF(D186:$D$667,366)</f>
        <v>366</v>
      </c>
      <c r="I185" s="2"/>
    </row>
    <row r="186" spans="1:9" x14ac:dyDescent="0.25">
      <c r="A186" s="1">
        <f>COUNTIF($C$2:C186,"Да")</f>
        <v>1</v>
      </c>
      <c r="B186" s="45">
        <f t="shared" si="5"/>
        <v>45287</v>
      </c>
      <c r="C186" s="42" t="str">
        <f>IF(ISERROR(VLOOKUP(B186,'Aigen20-GAZ'!$C$3:$C$9,1,0)),"Нет","Да")</f>
        <v>Нет</v>
      </c>
      <c r="D186" s="43">
        <f t="shared" si="4"/>
        <v>365</v>
      </c>
      <c r="E186" s="44">
        <f>ROUND(('Все выпуски'!$P$3*'Все выпуски'!$P$6/100)/365*(B186-IF(C186="Нет",VLOOKUP(A186,'Aigen20-GAZ'!$A$2:$C$9,3,0),VLOOKUP((A186-1),'Aigen20-GAZ'!$A$2:$C$9,3,0))),2)</f>
        <v>9.16</v>
      </c>
      <c r="G186" s="43">
        <f>COUNTIF(D187:$D$667,365)</f>
        <v>115</v>
      </c>
      <c r="H186" s="43">
        <f>COUNTIF(D187:$D$667,366)</f>
        <v>366</v>
      </c>
      <c r="I186" s="2"/>
    </row>
    <row r="187" spans="1:9" x14ac:dyDescent="0.25">
      <c r="A187" s="1">
        <f>COUNTIF($C$2:C187,"Да")</f>
        <v>1</v>
      </c>
      <c r="B187" s="45">
        <f t="shared" si="5"/>
        <v>45288</v>
      </c>
      <c r="C187" s="42" t="str">
        <f>IF(ISERROR(VLOOKUP(B187,'Aigen20-GAZ'!$C$3:$C$9,1,0)),"Нет","Да")</f>
        <v>Нет</v>
      </c>
      <c r="D187" s="43">
        <f t="shared" si="4"/>
        <v>365</v>
      </c>
      <c r="E187" s="44">
        <f>ROUND(('Все выпуски'!$P$3*'Все выпуски'!$P$6/100)/365*(B187-IF(C187="Нет",VLOOKUP(A187,'Aigen20-GAZ'!$A$2:$C$9,3,0),VLOOKUP((A187-1),'Aigen20-GAZ'!$A$2:$C$9,3,0))),2)</f>
        <v>9.2799999999999994</v>
      </c>
      <c r="G187" s="43">
        <f>COUNTIF(D188:$D$667,365)</f>
        <v>114</v>
      </c>
      <c r="H187" s="43">
        <f>COUNTIF(D188:$D$667,366)</f>
        <v>366</v>
      </c>
      <c r="I187" s="2"/>
    </row>
    <row r="188" spans="1:9" x14ac:dyDescent="0.25">
      <c r="A188" s="1">
        <f>COUNTIF($C$2:C188,"Да")</f>
        <v>1</v>
      </c>
      <c r="B188" s="45">
        <f t="shared" si="5"/>
        <v>45289</v>
      </c>
      <c r="C188" s="42" t="str">
        <f>IF(ISERROR(VLOOKUP(B188,'Aigen20-GAZ'!$C$3:$C$9,1,0)),"Нет","Да")</f>
        <v>Нет</v>
      </c>
      <c r="D188" s="43">
        <f t="shared" si="4"/>
        <v>365</v>
      </c>
      <c r="E188" s="44">
        <f>ROUND(('Все выпуски'!$P$3*'Все выпуски'!$P$6/100)/365*(B188-IF(C188="Нет",VLOOKUP(A188,'Aigen20-GAZ'!$A$2:$C$9,3,0),VLOOKUP((A188-1),'Aigen20-GAZ'!$A$2:$C$9,3,0))),2)</f>
        <v>9.4</v>
      </c>
      <c r="G188" s="43">
        <f>COUNTIF(D189:$D$667,365)</f>
        <v>113</v>
      </c>
      <c r="H188" s="43">
        <f>COUNTIF(D189:$D$667,366)</f>
        <v>366</v>
      </c>
      <c r="I188" s="2"/>
    </row>
    <row r="189" spans="1:9" x14ac:dyDescent="0.25">
      <c r="A189" s="1">
        <f>COUNTIF($C$2:C189,"Да")</f>
        <v>1</v>
      </c>
      <c r="B189" s="45">
        <f t="shared" si="5"/>
        <v>45290</v>
      </c>
      <c r="C189" s="42" t="str">
        <f>IF(ISERROR(VLOOKUP(B189,'Aigen20-GAZ'!$C$3:$C$9,1,0)),"Нет","Да")</f>
        <v>Нет</v>
      </c>
      <c r="D189" s="43">
        <f t="shared" si="4"/>
        <v>365</v>
      </c>
      <c r="E189" s="44">
        <f>ROUND(('Все выпуски'!$P$3*'Все выпуски'!$P$6/100)/365*(B189-IF(C189="Нет",VLOOKUP(A189,'Aigen20-GAZ'!$A$2:$C$9,3,0),VLOOKUP((A189-1),'Aigen20-GAZ'!$A$2:$C$9,3,0))),2)</f>
        <v>9.52</v>
      </c>
      <c r="G189" s="43">
        <f>COUNTIF(D190:$D$667,365)</f>
        <v>112</v>
      </c>
      <c r="H189" s="43">
        <f>COUNTIF(D190:$D$667,366)</f>
        <v>366</v>
      </c>
      <c r="I189" s="2"/>
    </row>
    <row r="190" spans="1:9" x14ac:dyDescent="0.25">
      <c r="A190" s="1">
        <f>COUNTIF($C$2:C190,"Да")</f>
        <v>1</v>
      </c>
      <c r="B190" s="45">
        <f t="shared" si="5"/>
        <v>45291</v>
      </c>
      <c r="C190" s="42" t="str">
        <f>IF(ISERROR(VLOOKUP(B190,'Aigen20-GAZ'!$C$3:$C$9,1,0)),"Нет","Да")</f>
        <v>Нет</v>
      </c>
      <c r="D190" s="43">
        <f t="shared" si="4"/>
        <v>365</v>
      </c>
      <c r="E190" s="44">
        <f>ROUND(('Все выпуски'!$P$3*'Все выпуски'!$P$6/100)/365*(B190-IF(C190="Нет",VLOOKUP(A190,'Aigen20-GAZ'!$A$2:$C$9,3,0),VLOOKUP((A190-1),'Aigen20-GAZ'!$A$2:$C$9,3,0))),2)</f>
        <v>9.64</v>
      </c>
      <c r="F190" s="44">
        <f>('Все выпуски'!$P$3*'Все выпуски'!$P$6/100)/365*(B190-IF(C190="Нет",VLOOKUP(A190,'Aigen20-GAZ'!$A$2:$C$9,3,0),VLOOKUP((A190-1),'Aigen20-GAZ'!$A$2:$C$9,3,0)))</f>
        <v>9.6438356164383556</v>
      </c>
      <c r="G190" s="43">
        <f>COUNTIF(D191:$D$667,365)</f>
        <v>111</v>
      </c>
      <c r="H190" s="43">
        <f>COUNTIF(D191:$D$667,366)</f>
        <v>366</v>
      </c>
      <c r="I190" s="2"/>
    </row>
    <row r="191" spans="1:9" x14ac:dyDescent="0.25">
      <c r="A191" s="1">
        <f>COUNTIF($C$2:C191,"Да")</f>
        <v>1</v>
      </c>
      <c r="B191" s="45">
        <f t="shared" si="5"/>
        <v>45292</v>
      </c>
      <c r="C191" s="42" t="str">
        <f>IF(ISERROR(VLOOKUP(B191,'Aigen20-GAZ'!$C$3:$C$9,1,0)),"Нет","Да")</f>
        <v>Нет</v>
      </c>
      <c r="D191" s="43">
        <f t="shared" si="4"/>
        <v>366</v>
      </c>
      <c r="E191" s="44">
        <f>ROUND(('Все выпуски'!$P$3*'Все выпуски'!$P$6/100)*((B191-$B$190)/366)+$F$190,2)</f>
        <v>9.76</v>
      </c>
      <c r="G191" s="43">
        <f>COUNTIF(D192:$D$667,365)</f>
        <v>111</v>
      </c>
      <c r="H191" s="43">
        <f>COUNTIF(D192:$D$667,366)</f>
        <v>365</v>
      </c>
      <c r="I191" s="2"/>
    </row>
    <row r="192" spans="1:9" x14ac:dyDescent="0.25">
      <c r="A192" s="1">
        <f>COUNTIF($C$2:C192,"Да")</f>
        <v>1</v>
      </c>
      <c r="B192" s="45">
        <f t="shared" si="5"/>
        <v>45293</v>
      </c>
      <c r="C192" s="42" t="str">
        <f>IF(ISERROR(VLOOKUP(B192,'Aigen20-GAZ'!$C$3:$C$9,1,0)),"Нет","Да")</f>
        <v>Нет</v>
      </c>
      <c r="D192" s="43">
        <f t="shared" si="4"/>
        <v>366</v>
      </c>
      <c r="E192" s="44">
        <f>ROUND(('Все выпуски'!$P$3*'Все выпуски'!$P$6/100)*((B192-$B$190)/366)+$F$190,2)</f>
        <v>9.8800000000000008</v>
      </c>
      <c r="G192" s="43">
        <f>COUNTIF(D193:$D$667,365)</f>
        <v>111</v>
      </c>
      <c r="H192" s="43">
        <f>COUNTIF(D193:$D$667,366)</f>
        <v>364</v>
      </c>
      <c r="I192" s="2"/>
    </row>
    <row r="193" spans="1:9" x14ac:dyDescent="0.25">
      <c r="A193" s="1">
        <f>COUNTIF($C$2:C193,"Да")</f>
        <v>1</v>
      </c>
      <c r="B193" s="45">
        <f t="shared" si="5"/>
        <v>45294</v>
      </c>
      <c r="C193" s="42" t="str">
        <f>IF(ISERROR(VLOOKUP(B193,'Aigen20-GAZ'!$C$3:$C$9,1,0)),"Нет","Да")</f>
        <v>Нет</v>
      </c>
      <c r="D193" s="43">
        <f t="shared" si="4"/>
        <v>366</v>
      </c>
      <c r="E193" s="44">
        <f>ROUND(('Все выпуски'!$P$3*'Все выпуски'!$P$6/100)*((B193-$B$190)/366)+$F$190,2)</f>
        <v>10</v>
      </c>
      <c r="G193" s="43">
        <f>COUNTIF(D194:$D$667,365)</f>
        <v>111</v>
      </c>
      <c r="H193" s="43">
        <f>COUNTIF(D194:$D$667,366)</f>
        <v>363</v>
      </c>
      <c r="I193" s="2"/>
    </row>
    <row r="194" spans="1:9" x14ac:dyDescent="0.25">
      <c r="A194" s="1">
        <f>COUNTIF($C$2:C194,"Да")</f>
        <v>1</v>
      </c>
      <c r="B194" s="45">
        <f t="shared" si="5"/>
        <v>45295</v>
      </c>
      <c r="C194" s="42" t="str">
        <f>IF(ISERROR(VLOOKUP(B194,'Aigen20-GAZ'!$C$3:$C$9,1,0)),"Нет","Да")</f>
        <v>Нет</v>
      </c>
      <c r="D194" s="43">
        <f t="shared" si="4"/>
        <v>366</v>
      </c>
      <c r="E194" s="44">
        <f>ROUND(('Все выпуски'!$P$3*'Все выпуски'!$P$6/100)*((B194-$B$190)/366)+$F$190,2)</f>
        <v>10.119999999999999</v>
      </c>
      <c r="G194" s="43">
        <f>COUNTIF(D195:$D$667,365)</f>
        <v>111</v>
      </c>
      <c r="H194" s="43">
        <f>COUNTIF(D195:$D$667,366)</f>
        <v>362</v>
      </c>
      <c r="I194" s="2"/>
    </row>
    <row r="195" spans="1:9" x14ac:dyDescent="0.25">
      <c r="A195" s="1">
        <f>COUNTIF($C$2:C195,"Да")</f>
        <v>1</v>
      </c>
      <c r="B195" s="45">
        <f t="shared" si="5"/>
        <v>45296</v>
      </c>
      <c r="C195" s="42" t="str">
        <f>IF(ISERROR(VLOOKUP(B195,'Aigen20-GAZ'!$C$3:$C$9,1,0)),"Нет","Да")</f>
        <v>Нет</v>
      </c>
      <c r="D195" s="43">
        <f t="shared" ref="D195:D258" si="6">IF(MOD(YEAR(B195),4)=0,366,365)</f>
        <v>366</v>
      </c>
      <c r="E195" s="44">
        <f>ROUND(('Все выпуски'!$P$3*'Все выпуски'!$P$6/100)*((B195-$B$190)/366)+$F$190,2)</f>
        <v>10.24</v>
      </c>
      <c r="G195" s="43">
        <f>COUNTIF(D196:$D$667,365)</f>
        <v>111</v>
      </c>
      <c r="H195" s="43">
        <f>COUNTIF(D196:$D$667,366)</f>
        <v>361</v>
      </c>
      <c r="I195" s="2"/>
    </row>
    <row r="196" spans="1:9" x14ac:dyDescent="0.25">
      <c r="A196" s="1">
        <f>COUNTIF($C$2:C196,"Да")</f>
        <v>1</v>
      </c>
      <c r="B196" s="45">
        <f t="shared" ref="B196:B259" si="7">B195+1</f>
        <v>45297</v>
      </c>
      <c r="C196" s="42" t="str">
        <f>IF(ISERROR(VLOOKUP(B196,'Aigen20-GAZ'!$C$3:$C$9,1,0)),"Нет","Да")</f>
        <v>Нет</v>
      </c>
      <c r="D196" s="43">
        <f t="shared" si="6"/>
        <v>366</v>
      </c>
      <c r="E196" s="44">
        <f>ROUND(('Все выпуски'!$P$3*'Все выпуски'!$P$6/100)*((B196-$B$190)/366)+$F$190,2)</f>
        <v>10.37</v>
      </c>
      <c r="G196" s="43">
        <f>COUNTIF(D197:$D$667,365)</f>
        <v>111</v>
      </c>
      <c r="H196" s="43">
        <f>COUNTIF(D197:$D$667,366)</f>
        <v>360</v>
      </c>
      <c r="I196" s="2"/>
    </row>
    <row r="197" spans="1:9" x14ac:dyDescent="0.25">
      <c r="A197" s="1">
        <f>COUNTIF($C$2:C197,"Да")</f>
        <v>1</v>
      </c>
      <c r="B197" s="45">
        <f t="shared" si="7"/>
        <v>45298</v>
      </c>
      <c r="C197" s="42" t="str">
        <f>IF(ISERROR(VLOOKUP(B197,'Aigen20-GAZ'!$C$3:$C$9,1,0)),"Нет","Да")</f>
        <v>Нет</v>
      </c>
      <c r="D197" s="43">
        <f t="shared" si="6"/>
        <v>366</v>
      </c>
      <c r="E197" s="44">
        <f>ROUND(('Все выпуски'!$P$3*'Все выпуски'!$P$6/100)*((B197-$B$190)/366)+$F$190,2)</f>
        <v>10.49</v>
      </c>
      <c r="G197" s="43">
        <f>COUNTIF(D198:$D$667,365)</f>
        <v>111</v>
      </c>
      <c r="H197" s="43">
        <f>COUNTIF(D198:$D$667,366)</f>
        <v>359</v>
      </c>
      <c r="I197" s="2"/>
    </row>
    <row r="198" spans="1:9" x14ac:dyDescent="0.25">
      <c r="A198" s="1">
        <f>COUNTIF($C$2:C198,"Да")</f>
        <v>1</v>
      </c>
      <c r="B198" s="45">
        <f t="shared" si="7"/>
        <v>45299</v>
      </c>
      <c r="C198" s="42" t="str">
        <f>IF(ISERROR(VLOOKUP(B198,'Aigen20-GAZ'!$C$3:$C$9,1,0)),"Нет","Да")</f>
        <v>Нет</v>
      </c>
      <c r="D198" s="43">
        <f t="shared" si="6"/>
        <v>366</v>
      </c>
      <c r="E198" s="44">
        <f>ROUND(('Все выпуски'!$P$3*'Все выпуски'!$P$6/100)*((B198-$B$190)/366)+$F$190,2)</f>
        <v>10.61</v>
      </c>
      <c r="G198" s="43">
        <f>COUNTIF(D199:$D$667,365)</f>
        <v>111</v>
      </c>
      <c r="H198" s="43">
        <f>COUNTIF(D199:$D$667,366)</f>
        <v>358</v>
      </c>
      <c r="I198" s="2"/>
    </row>
    <row r="199" spans="1:9" x14ac:dyDescent="0.25">
      <c r="A199" s="1">
        <f>COUNTIF($C$2:C199,"Да")</f>
        <v>1</v>
      </c>
      <c r="B199" s="45">
        <f t="shared" si="7"/>
        <v>45300</v>
      </c>
      <c r="C199" s="42" t="str">
        <f>IF(ISERROR(VLOOKUP(B199,'Aigen20-GAZ'!$C$3:$C$9,1,0)),"Нет","Да")</f>
        <v>Нет</v>
      </c>
      <c r="D199" s="43">
        <f t="shared" si="6"/>
        <v>366</v>
      </c>
      <c r="E199" s="44">
        <f>ROUND(('Все выпуски'!$P$3*'Все выпуски'!$P$6/100)*((B199-$B$190)/366)+$F$190,2)</f>
        <v>10.73</v>
      </c>
      <c r="G199" s="43">
        <f>COUNTIF(D200:$D$667,365)</f>
        <v>111</v>
      </c>
      <c r="H199" s="43">
        <f>COUNTIF(D200:$D$667,366)</f>
        <v>357</v>
      </c>
      <c r="I199" s="2"/>
    </row>
    <row r="200" spans="1:9" x14ac:dyDescent="0.25">
      <c r="A200" s="1">
        <f>COUNTIF($C$2:C200,"Да")</f>
        <v>1</v>
      </c>
      <c r="B200" s="45">
        <f t="shared" si="7"/>
        <v>45301</v>
      </c>
      <c r="C200" s="42" t="str">
        <f>IF(ISERROR(VLOOKUP(B200,'Aigen20-GAZ'!$C$3:$C$9,1,0)),"Нет","Да")</f>
        <v>Нет</v>
      </c>
      <c r="D200" s="43">
        <f t="shared" si="6"/>
        <v>366</v>
      </c>
      <c r="E200" s="44">
        <f>ROUND(('Все выпуски'!$P$3*'Все выпуски'!$P$6/100)*((B200-$B$190)/366)+$F$190,2)</f>
        <v>10.85</v>
      </c>
      <c r="G200" s="43">
        <f>COUNTIF(D201:$D$667,365)</f>
        <v>111</v>
      </c>
      <c r="H200" s="43">
        <f>COUNTIF(D201:$D$667,366)</f>
        <v>356</v>
      </c>
      <c r="I200" s="2"/>
    </row>
    <row r="201" spans="1:9" x14ac:dyDescent="0.25">
      <c r="A201" s="1">
        <f>COUNTIF($C$2:C201,"Да")</f>
        <v>2</v>
      </c>
      <c r="B201" s="45">
        <f t="shared" si="7"/>
        <v>45302</v>
      </c>
      <c r="C201" s="42" t="str">
        <f>IF(ISERROR(VLOOKUP(B201,'Aigen20-GAZ'!$C$3:$C$9,1,0)),"Нет","Да")</f>
        <v>Да</v>
      </c>
      <c r="D201" s="43">
        <f t="shared" si="6"/>
        <v>366</v>
      </c>
      <c r="E201" s="44">
        <f>ROUND(('Все выпуски'!$P$3*'Все выпуски'!$P$6/100)*((B201-$B$190)/366)+$F$190,2)</f>
        <v>10.97</v>
      </c>
      <c r="G201" s="43">
        <f>COUNTIF(D202:$D$667,365)</f>
        <v>111</v>
      </c>
      <c r="H201" s="43">
        <f>COUNTIF(D202:$D$667,366)</f>
        <v>355</v>
      </c>
      <c r="I201" s="2"/>
    </row>
    <row r="202" spans="1:9" x14ac:dyDescent="0.25">
      <c r="A202" s="1">
        <f>COUNTIF($C$2:C202,"Да")</f>
        <v>2</v>
      </c>
      <c r="B202" s="45">
        <f t="shared" si="7"/>
        <v>45303</v>
      </c>
      <c r="C202" s="42" t="str">
        <f>IF(ISERROR(VLOOKUP(B202,'Aigen20-GAZ'!$C$3:$C$9,1,0)),"Нет","Да")</f>
        <v>Нет</v>
      </c>
      <c r="D202" s="43">
        <f t="shared" si="6"/>
        <v>366</v>
      </c>
      <c r="E202" s="44">
        <f>ROUND(('Все выпуски'!$P$3*'Все выпуски'!$P$6/100)/366*(B202-IF(C202="Нет",VLOOKUP(A202,'Aigen20-GAZ'!$A$2:$C$9,3,0),VLOOKUP((A202-1),'Aigen20-GAZ'!$A$2:$C$9,3,0))),2)</f>
        <v>0.12</v>
      </c>
      <c r="G202" s="43">
        <f>COUNTIF(D203:$D$667,365)</f>
        <v>111</v>
      </c>
      <c r="H202" s="43">
        <f>COUNTIF(D203:$D$667,366)</f>
        <v>354</v>
      </c>
      <c r="I202" s="2"/>
    </row>
    <row r="203" spans="1:9" x14ac:dyDescent="0.25">
      <c r="A203" s="1">
        <f>COUNTIF($C$2:C203,"Да")</f>
        <v>2</v>
      </c>
      <c r="B203" s="45">
        <f t="shared" si="7"/>
        <v>45304</v>
      </c>
      <c r="C203" s="42" t="str">
        <f>IF(ISERROR(VLOOKUP(B203,'Aigen20-GAZ'!$C$3:$C$9,1,0)),"Нет","Да")</f>
        <v>Нет</v>
      </c>
      <c r="D203" s="43">
        <f t="shared" si="6"/>
        <v>366</v>
      </c>
      <c r="E203" s="44">
        <f>ROUND(('Все выпуски'!$P$3*'Все выпуски'!$P$6/100)/366*(B203-IF(C203="Нет",VLOOKUP(A203,'Aigen20-GAZ'!$A$2:$C$9,3,0),VLOOKUP((A203-1),'Aigen20-GAZ'!$A$2:$C$9,3,0))),2)</f>
        <v>0.24</v>
      </c>
      <c r="G203" s="43">
        <f>COUNTIF(D204:$D$667,365)</f>
        <v>111</v>
      </c>
      <c r="H203" s="43">
        <f>COUNTIF(D204:$D$667,366)</f>
        <v>353</v>
      </c>
      <c r="I203" s="2"/>
    </row>
    <row r="204" spans="1:9" x14ac:dyDescent="0.25">
      <c r="A204" s="1">
        <f>COUNTIF($C$2:C204,"Да")</f>
        <v>2</v>
      </c>
      <c r="B204" s="45">
        <f t="shared" si="7"/>
        <v>45305</v>
      </c>
      <c r="C204" s="42" t="str">
        <f>IF(ISERROR(VLOOKUP(B204,'Aigen20-GAZ'!$C$3:$C$9,1,0)),"Нет","Да")</f>
        <v>Нет</v>
      </c>
      <c r="D204" s="43">
        <f t="shared" si="6"/>
        <v>366</v>
      </c>
      <c r="E204" s="44">
        <f>ROUND(('Все выпуски'!$P$3*'Все выпуски'!$P$6/100)/366*(B204-IF(C204="Нет",VLOOKUP(A204,'Aigen20-GAZ'!$A$2:$C$9,3,0),VLOOKUP((A204-1),'Aigen20-GAZ'!$A$2:$C$9,3,0))),2)</f>
        <v>0.36</v>
      </c>
      <c r="G204" s="43">
        <f>COUNTIF(D205:$D$667,365)</f>
        <v>111</v>
      </c>
      <c r="H204" s="43">
        <f>COUNTIF(D205:$D$667,366)</f>
        <v>352</v>
      </c>
      <c r="I204" s="2"/>
    </row>
    <row r="205" spans="1:9" x14ac:dyDescent="0.25">
      <c r="A205" s="1">
        <f>COUNTIF($C$2:C205,"Да")</f>
        <v>2</v>
      </c>
      <c r="B205" s="45">
        <f t="shared" si="7"/>
        <v>45306</v>
      </c>
      <c r="C205" s="42" t="str">
        <f>IF(ISERROR(VLOOKUP(B205,'Aigen20-GAZ'!$C$3:$C$9,1,0)),"Нет","Да")</f>
        <v>Нет</v>
      </c>
      <c r="D205" s="43">
        <f t="shared" si="6"/>
        <v>366</v>
      </c>
      <c r="E205" s="44">
        <f>ROUND(('Все выпуски'!$P$3*'Все выпуски'!$P$6/100)/366*(B205-IF(C205="Нет",VLOOKUP(A205,'Aigen20-GAZ'!$A$2:$C$9,3,0),VLOOKUP((A205-1),'Aigen20-GAZ'!$A$2:$C$9,3,0))),2)</f>
        <v>0.48</v>
      </c>
      <c r="G205" s="43">
        <f>COUNTIF(D206:$D$667,365)</f>
        <v>111</v>
      </c>
      <c r="H205" s="43">
        <f>COUNTIF(D206:$D$667,366)</f>
        <v>351</v>
      </c>
      <c r="I205" s="2"/>
    </row>
    <row r="206" spans="1:9" x14ac:dyDescent="0.25">
      <c r="A206" s="1">
        <f>COUNTIF($C$2:C206,"Да")</f>
        <v>2</v>
      </c>
      <c r="B206" s="45">
        <f t="shared" si="7"/>
        <v>45307</v>
      </c>
      <c r="C206" s="42" t="str">
        <f>IF(ISERROR(VLOOKUP(B206,'Aigen20-GAZ'!$C$3:$C$9,1,0)),"Нет","Да")</f>
        <v>Нет</v>
      </c>
      <c r="D206" s="43">
        <f t="shared" si="6"/>
        <v>366</v>
      </c>
      <c r="E206" s="44">
        <f>ROUND(('Все выпуски'!$P$3*'Все выпуски'!$P$6/100)/366*(B206-IF(C206="Нет",VLOOKUP(A206,'Aigen20-GAZ'!$A$2:$C$9,3,0),VLOOKUP((A206-1),'Aigen20-GAZ'!$A$2:$C$9,3,0))),2)</f>
        <v>0.6</v>
      </c>
      <c r="G206" s="43">
        <f>COUNTIF(D207:$D$667,365)</f>
        <v>111</v>
      </c>
      <c r="H206" s="43">
        <f>COUNTIF(D207:$D$667,366)</f>
        <v>350</v>
      </c>
      <c r="I206" s="2"/>
    </row>
    <row r="207" spans="1:9" x14ac:dyDescent="0.25">
      <c r="A207" s="1">
        <f>COUNTIF($C$2:C207,"Да")</f>
        <v>2</v>
      </c>
      <c r="B207" s="45">
        <f t="shared" si="7"/>
        <v>45308</v>
      </c>
      <c r="C207" s="42" t="str">
        <f>IF(ISERROR(VLOOKUP(B207,'Aigen20-GAZ'!$C$3:$C$9,1,0)),"Нет","Да")</f>
        <v>Нет</v>
      </c>
      <c r="D207" s="43">
        <f t="shared" si="6"/>
        <v>366</v>
      </c>
      <c r="E207" s="44">
        <f>ROUND(('Все выпуски'!$P$3*'Все выпуски'!$P$6/100)/366*(B207-IF(C207="Нет",VLOOKUP(A207,'Aigen20-GAZ'!$A$2:$C$9,3,0),VLOOKUP((A207-1),'Aigen20-GAZ'!$A$2:$C$9,3,0))),2)</f>
        <v>0.72</v>
      </c>
      <c r="G207" s="43">
        <f>COUNTIF(D208:$D$667,365)</f>
        <v>111</v>
      </c>
      <c r="H207" s="43">
        <f>COUNTIF(D208:$D$667,366)</f>
        <v>349</v>
      </c>
      <c r="I207" s="2"/>
    </row>
    <row r="208" spans="1:9" x14ac:dyDescent="0.25">
      <c r="A208" s="1">
        <f>COUNTIF($C$2:C208,"Да")</f>
        <v>2</v>
      </c>
      <c r="B208" s="45">
        <f t="shared" si="7"/>
        <v>45309</v>
      </c>
      <c r="C208" s="42" t="str">
        <f>IF(ISERROR(VLOOKUP(B208,'Aigen20-GAZ'!$C$3:$C$9,1,0)),"Нет","Да")</f>
        <v>Нет</v>
      </c>
      <c r="D208" s="43">
        <f t="shared" si="6"/>
        <v>366</v>
      </c>
      <c r="E208" s="44">
        <f>ROUND(('Все выпуски'!$P$3*'Все выпуски'!$P$6/100)/366*(B208-IF(C208="Нет",VLOOKUP(A208,'Aigen20-GAZ'!$A$2:$C$9,3,0),VLOOKUP((A208-1),'Aigen20-GAZ'!$A$2:$C$9,3,0))),2)</f>
        <v>0.84</v>
      </c>
      <c r="G208" s="43">
        <f>COUNTIF(D209:$D$667,365)</f>
        <v>111</v>
      </c>
      <c r="H208" s="43">
        <f>COUNTIF(D209:$D$667,366)</f>
        <v>348</v>
      </c>
      <c r="I208" s="2"/>
    </row>
    <row r="209" spans="1:9" x14ac:dyDescent="0.25">
      <c r="A209" s="1">
        <f>COUNTIF($C$2:C209,"Да")</f>
        <v>2</v>
      </c>
      <c r="B209" s="45">
        <f t="shared" si="7"/>
        <v>45310</v>
      </c>
      <c r="C209" s="42" t="str">
        <f>IF(ISERROR(VLOOKUP(B209,'Aigen20-GAZ'!$C$3:$C$9,1,0)),"Нет","Да")</f>
        <v>Нет</v>
      </c>
      <c r="D209" s="43">
        <f t="shared" si="6"/>
        <v>366</v>
      </c>
      <c r="E209" s="44">
        <f>ROUND(('Все выпуски'!$P$3*'Все выпуски'!$P$6/100)/366*(B209-IF(C209="Нет",VLOOKUP(A209,'Aigen20-GAZ'!$A$2:$C$9,3,0),VLOOKUP((A209-1),'Aigen20-GAZ'!$A$2:$C$9,3,0))),2)</f>
        <v>0.96</v>
      </c>
      <c r="G209" s="43">
        <f>COUNTIF(D210:$D$667,365)</f>
        <v>111</v>
      </c>
      <c r="H209" s="43">
        <f>COUNTIF(D210:$D$667,366)</f>
        <v>347</v>
      </c>
      <c r="I209" s="2"/>
    </row>
    <row r="210" spans="1:9" x14ac:dyDescent="0.25">
      <c r="A210" s="1">
        <f>COUNTIF($C$2:C210,"Да")</f>
        <v>2</v>
      </c>
      <c r="B210" s="45">
        <f t="shared" si="7"/>
        <v>45311</v>
      </c>
      <c r="C210" s="42" t="str">
        <f>IF(ISERROR(VLOOKUP(B210,'Aigen20-GAZ'!$C$3:$C$9,1,0)),"Нет","Да")</f>
        <v>Нет</v>
      </c>
      <c r="D210" s="43">
        <f t="shared" si="6"/>
        <v>366</v>
      </c>
      <c r="E210" s="44">
        <f>ROUND(('Все выпуски'!$P$3*'Все выпуски'!$P$6/100)/366*(B210-IF(C210="Нет",VLOOKUP(A210,'Aigen20-GAZ'!$A$2:$C$9,3,0),VLOOKUP((A210-1),'Aigen20-GAZ'!$A$2:$C$9,3,0))),2)</f>
        <v>1.08</v>
      </c>
      <c r="G210" s="43">
        <f>COUNTIF(D211:$D$667,365)</f>
        <v>111</v>
      </c>
      <c r="H210" s="43">
        <f>COUNTIF(D211:$D$667,366)</f>
        <v>346</v>
      </c>
      <c r="I210" s="2"/>
    </row>
    <row r="211" spans="1:9" x14ac:dyDescent="0.25">
      <c r="A211" s="1">
        <f>COUNTIF($C$2:C211,"Да")</f>
        <v>2</v>
      </c>
      <c r="B211" s="45">
        <f t="shared" si="7"/>
        <v>45312</v>
      </c>
      <c r="C211" s="42" t="str">
        <f>IF(ISERROR(VLOOKUP(B211,'Aigen20-GAZ'!$C$3:$C$9,1,0)),"Нет","Да")</f>
        <v>Нет</v>
      </c>
      <c r="D211" s="43">
        <f t="shared" si="6"/>
        <v>366</v>
      </c>
      <c r="E211" s="44">
        <f>ROUND(('Все выпуски'!$P$3*'Все выпуски'!$P$6/100)/366*(B211-IF(C211="Нет",VLOOKUP(A211,'Aigen20-GAZ'!$A$2:$C$9,3,0),VLOOKUP((A211-1),'Aigen20-GAZ'!$A$2:$C$9,3,0))),2)</f>
        <v>1.2</v>
      </c>
      <c r="G211" s="43">
        <f>COUNTIF(D212:$D$667,365)</f>
        <v>111</v>
      </c>
      <c r="H211" s="43">
        <f>COUNTIF(D212:$D$667,366)</f>
        <v>345</v>
      </c>
      <c r="I211" s="2"/>
    </row>
    <row r="212" spans="1:9" x14ac:dyDescent="0.25">
      <c r="A212" s="1">
        <f>COUNTIF($C$2:C212,"Да")</f>
        <v>2</v>
      </c>
      <c r="B212" s="45">
        <f t="shared" si="7"/>
        <v>45313</v>
      </c>
      <c r="C212" s="42" t="str">
        <f>IF(ISERROR(VLOOKUP(B212,'Aigen20-GAZ'!$C$3:$C$9,1,0)),"Нет","Да")</f>
        <v>Нет</v>
      </c>
      <c r="D212" s="43">
        <f t="shared" si="6"/>
        <v>366</v>
      </c>
      <c r="E212" s="44">
        <f>ROUND(('Все выпуски'!$P$3*'Все выпуски'!$P$6/100)/366*(B212-IF(C212="Нет",VLOOKUP(A212,'Aigen20-GAZ'!$A$2:$C$9,3,0),VLOOKUP((A212-1),'Aigen20-GAZ'!$A$2:$C$9,3,0))),2)</f>
        <v>1.32</v>
      </c>
      <c r="G212" s="43">
        <f>COUNTIF(D213:$D$667,365)</f>
        <v>111</v>
      </c>
      <c r="H212" s="43">
        <f>COUNTIF(D213:$D$667,366)</f>
        <v>344</v>
      </c>
      <c r="I212" s="2"/>
    </row>
    <row r="213" spans="1:9" x14ac:dyDescent="0.25">
      <c r="A213" s="1">
        <f>COUNTIF($C$2:C213,"Да")</f>
        <v>2</v>
      </c>
      <c r="B213" s="45">
        <f t="shared" si="7"/>
        <v>45314</v>
      </c>
      <c r="C213" s="42" t="str">
        <f>IF(ISERROR(VLOOKUP(B213,'Aigen20-GAZ'!$C$3:$C$9,1,0)),"Нет","Да")</f>
        <v>Нет</v>
      </c>
      <c r="D213" s="43">
        <f t="shared" si="6"/>
        <v>366</v>
      </c>
      <c r="E213" s="44">
        <f>ROUND(('Все выпуски'!$P$3*'Все выпуски'!$P$6/100)/366*(B213-IF(C213="Нет",VLOOKUP(A213,'Aigen20-GAZ'!$A$2:$C$9,3,0),VLOOKUP((A213-1),'Aigen20-GAZ'!$A$2:$C$9,3,0))),2)</f>
        <v>1.44</v>
      </c>
      <c r="G213" s="43">
        <f>COUNTIF(D214:$D$667,365)</f>
        <v>111</v>
      </c>
      <c r="H213" s="43">
        <f>COUNTIF(D214:$D$667,366)</f>
        <v>343</v>
      </c>
      <c r="I213" s="2"/>
    </row>
    <row r="214" spans="1:9" x14ac:dyDescent="0.25">
      <c r="A214" s="1">
        <f>COUNTIF($C$2:C214,"Да")</f>
        <v>2</v>
      </c>
      <c r="B214" s="45">
        <f t="shared" si="7"/>
        <v>45315</v>
      </c>
      <c r="C214" s="42" t="str">
        <f>IF(ISERROR(VLOOKUP(B214,'Aigen20-GAZ'!$C$3:$C$9,1,0)),"Нет","Да")</f>
        <v>Нет</v>
      </c>
      <c r="D214" s="43">
        <f t="shared" si="6"/>
        <v>366</v>
      </c>
      <c r="E214" s="44">
        <f>ROUND(('Все выпуски'!$P$3*'Все выпуски'!$P$6/100)/366*(B214-IF(C214="Нет",VLOOKUP(A214,'Aigen20-GAZ'!$A$2:$C$9,3,0),VLOOKUP((A214-1),'Aigen20-GAZ'!$A$2:$C$9,3,0))),2)</f>
        <v>1.56</v>
      </c>
      <c r="G214" s="43">
        <f>COUNTIF(D215:$D$667,365)</f>
        <v>111</v>
      </c>
      <c r="H214" s="43">
        <f>COUNTIF(D215:$D$667,366)</f>
        <v>342</v>
      </c>
      <c r="I214" s="2"/>
    </row>
    <row r="215" spans="1:9" x14ac:dyDescent="0.25">
      <c r="A215" s="1">
        <f>COUNTIF($C$2:C215,"Да")</f>
        <v>2</v>
      </c>
      <c r="B215" s="45">
        <f t="shared" si="7"/>
        <v>45316</v>
      </c>
      <c r="C215" s="42" t="str">
        <f>IF(ISERROR(VLOOKUP(B215,'Aigen20-GAZ'!$C$3:$C$9,1,0)),"Нет","Да")</f>
        <v>Нет</v>
      </c>
      <c r="D215" s="43">
        <f t="shared" si="6"/>
        <v>366</v>
      </c>
      <c r="E215" s="44">
        <f>ROUND(('Все выпуски'!$P$3*'Все выпуски'!$P$6/100)/366*(B215-IF(C215="Нет",VLOOKUP(A215,'Aigen20-GAZ'!$A$2:$C$9,3,0),VLOOKUP((A215-1),'Aigen20-GAZ'!$A$2:$C$9,3,0))),2)</f>
        <v>1.68</v>
      </c>
      <c r="G215" s="43">
        <f>COUNTIF(D216:$D$667,365)</f>
        <v>111</v>
      </c>
      <c r="H215" s="43">
        <f>COUNTIF(D216:$D$667,366)</f>
        <v>341</v>
      </c>
      <c r="I215" s="2"/>
    </row>
    <row r="216" spans="1:9" x14ac:dyDescent="0.25">
      <c r="A216" s="1">
        <f>COUNTIF($C$2:C216,"Да")</f>
        <v>2</v>
      </c>
      <c r="B216" s="45">
        <f t="shared" si="7"/>
        <v>45317</v>
      </c>
      <c r="C216" s="42" t="str">
        <f>IF(ISERROR(VLOOKUP(B216,'Aigen20-GAZ'!$C$3:$C$9,1,0)),"Нет","Да")</f>
        <v>Нет</v>
      </c>
      <c r="D216" s="43">
        <f t="shared" si="6"/>
        <v>366</v>
      </c>
      <c r="E216" s="44">
        <f>ROUND(('Все выпуски'!$P$3*'Все выпуски'!$P$6/100)/366*(B216-IF(C216="Нет",VLOOKUP(A216,'Aigen20-GAZ'!$A$2:$C$9,3,0),VLOOKUP((A216-1),'Aigen20-GAZ'!$A$2:$C$9,3,0))),2)</f>
        <v>1.8</v>
      </c>
      <c r="G216" s="43">
        <f>COUNTIF(D217:$D$667,365)</f>
        <v>111</v>
      </c>
      <c r="H216" s="43">
        <f>COUNTIF(D217:$D$667,366)</f>
        <v>340</v>
      </c>
      <c r="I216" s="2"/>
    </row>
    <row r="217" spans="1:9" x14ac:dyDescent="0.25">
      <c r="A217" s="1">
        <f>COUNTIF($C$2:C217,"Да")</f>
        <v>2</v>
      </c>
      <c r="B217" s="45">
        <f t="shared" si="7"/>
        <v>45318</v>
      </c>
      <c r="C217" s="42" t="str">
        <f>IF(ISERROR(VLOOKUP(B217,'Aigen20-GAZ'!$C$3:$C$9,1,0)),"Нет","Да")</f>
        <v>Нет</v>
      </c>
      <c r="D217" s="43">
        <f t="shared" si="6"/>
        <v>366</v>
      </c>
      <c r="E217" s="44">
        <f>ROUND(('Все выпуски'!$P$3*'Все выпуски'!$P$6/100)/366*(B217-IF(C217="Нет",VLOOKUP(A217,'Aigen20-GAZ'!$A$2:$C$9,3,0),VLOOKUP((A217-1),'Aigen20-GAZ'!$A$2:$C$9,3,0))),2)</f>
        <v>1.92</v>
      </c>
      <c r="G217" s="43">
        <f>COUNTIF(D218:$D$667,365)</f>
        <v>111</v>
      </c>
      <c r="H217" s="43">
        <f>COUNTIF(D218:$D$667,366)</f>
        <v>339</v>
      </c>
      <c r="I217" s="2"/>
    </row>
    <row r="218" spans="1:9" x14ac:dyDescent="0.25">
      <c r="A218" s="1">
        <f>COUNTIF($C$2:C218,"Да")</f>
        <v>2</v>
      </c>
      <c r="B218" s="45">
        <f t="shared" si="7"/>
        <v>45319</v>
      </c>
      <c r="C218" s="42" t="str">
        <f>IF(ISERROR(VLOOKUP(B218,'Aigen20-GAZ'!$C$3:$C$9,1,0)),"Нет","Да")</f>
        <v>Нет</v>
      </c>
      <c r="D218" s="43">
        <f t="shared" si="6"/>
        <v>366</v>
      </c>
      <c r="E218" s="44">
        <f>ROUND(('Все выпуски'!$P$3*'Все выпуски'!$P$6/100)/366*(B218-IF(C218="Нет",VLOOKUP(A218,'Aigen20-GAZ'!$A$2:$C$9,3,0),VLOOKUP((A218-1),'Aigen20-GAZ'!$A$2:$C$9,3,0))),2)</f>
        <v>2.04</v>
      </c>
      <c r="G218" s="43">
        <f>COUNTIF(D219:$D$667,365)</f>
        <v>111</v>
      </c>
      <c r="H218" s="43">
        <f>COUNTIF(D219:$D$667,366)</f>
        <v>338</v>
      </c>
      <c r="I218" s="2"/>
    </row>
    <row r="219" spans="1:9" x14ac:dyDescent="0.25">
      <c r="A219" s="1">
        <f>COUNTIF($C$2:C219,"Да")</f>
        <v>2</v>
      </c>
      <c r="B219" s="45">
        <f t="shared" si="7"/>
        <v>45320</v>
      </c>
      <c r="C219" s="42" t="str">
        <f>IF(ISERROR(VLOOKUP(B219,'Aigen20-GAZ'!$C$3:$C$9,1,0)),"Нет","Да")</f>
        <v>Нет</v>
      </c>
      <c r="D219" s="43">
        <f t="shared" si="6"/>
        <v>366</v>
      </c>
      <c r="E219" s="44">
        <f>ROUND(('Все выпуски'!$P$3*'Все выпуски'!$P$6/100)/366*(B219-IF(C219="Нет",VLOOKUP(A219,'Aigen20-GAZ'!$A$2:$C$9,3,0),VLOOKUP((A219-1),'Aigen20-GAZ'!$A$2:$C$9,3,0))),2)</f>
        <v>2.16</v>
      </c>
      <c r="G219" s="43">
        <f>COUNTIF(D220:$D$667,365)</f>
        <v>111</v>
      </c>
      <c r="H219" s="43">
        <f>COUNTIF(D220:$D$667,366)</f>
        <v>337</v>
      </c>
      <c r="I219" s="2"/>
    </row>
    <row r="220" spans="1:9" x14ac:dyDescent="0.25">
      <c r="A220" s="1">
        <f>COUNTIF($C$2:C220,"Да")</f>
        <v>2</v>
      </c>
      <c r="B220" s="45">
        <f t="shared" si="7"/>
        <v>45321</v>
      </c>
      <c r="C220" s="42" t="str">
        <f>IF(ISERROR(VLOOKUP(B220,'Aigen20-GAZ'!$C$3:$C$9,1,0)),"Нет","Да")</f>
        <v>Нет</v>
      </c>
      <c r="D220" s="43">
        <f t="shared" si="6"/>
        <v>366</v>
      </c>
      <c r="E220" s="44">
        <f>ROUND(('Все выпуски'!$P$3*'Все выпуски'!$P$6/100)/366*(B220-IF(C220="Нет",VLOOKUP(A220,'Aigen20-GAZ'!$A$2:$C$9,3,0),VLOOKUP((A220-1),'Aigen20-GAZ'!$A$2:$C$9,3,0))),2)</f>
        <v>2.2799999999999998</v>
      </c>
      <c r="G220" s="43">
        <f>COUNTIF(D221:$D$667,365)</f>
        <v>111</v>
      </c>
      <c r="H220" s="43">
        <f>COUNTIF(D221:$D$667,366)</f>
        <v>336</v>
      </c>
      <c r="I220" s="2"/>
    </row>
    <row r="221" spans="1:9" x14ac:dyDescent="0.25">
      <c r="A221" s="1">
        <f>COUNTIF($C$2:C221,"Да")</f>
        <v>2</v>
      </c>
      <c r="B221" s="45">
        <f t="shared" si="7"/>
        <v>45322</v>
      </c>
      <c r="C221" s="42" t="str">
        <f>IF(ISERROR(VLOOKUP(B221,'Aigen20-GAZ'!$C$3:$C$9,1,0)),"Нет","Да")</f>
        <v>Нет</v>
      </c>
      <c r="D221" s="43">
        <f t="shared" si="6"/>
        <v>366</v>
      </c>
      <c r="E221" s="44">
        <f>ROUND(('Все выпуски'!$P$3*'Все выпуски'!$P$6/100)/366*(B221-IF(C221="Нет",VLOOKUP(A221,'Aigen20-GAZ'!$A$2:$C$9,3,0),VLOOKUP((A221-1),'Aigen20-GAZ'!$A$2:$C$9,3,0))),2)</f>
        <v>2.4</v>
      </c>
      <c r="G221" s="43">
        <f>COUNTIF(D222:$D$667,365)</f>
        <v>111</v>
      </c>
      <c r="H221" s="43">
        <f>COUNTIF(D222:$D$667,366)</f>
        <v>335</v>
      </c>
      <c r="I221" s="2"/>
    </row>
    <row r="222" spans="1:9" x14ac:dyDescent="0.25">
      <c r="A222" s="1">
        <f>COUNTIF($C$2:C222,"Да")</f>
        <v>2</v>
      </c>
      <c r="B222" s="45">
        <f t="shared" si="7"/>
        <v>45323</v>
      </c>
      <c r="C222" s="42" t="str">
        <f>IF(ISERROR(VLOOKUP(B222,'Aigen20-GAZ'!$C$3:$C$9,1,0)),"Нет","Да")</f>
        <v>Нет</v>
      </c>
      <c r="D222" s="43">
        <f t="shared" si="6"/>
        <v>366</v>
      </c>
      <c r="E222" s="44">
        <f>ROUND(('Все выпуски'!$P$3*'Все выпуски'!$P$6/100)/366*(B222-IF(C222="Нет",VLOOKUP(A222,'Aigen20-GAZ'!$A$2:$C$9,3,0),VLOOKUP((A222-1),'Aigen20-GAZ'!$A$2:$C$9,3,0))),2)</f>
        <v>2.52</v>
      </c>
      <c r="G222" s="43">
        <f>COUNTIF(D223:$D$667,365)</f>
        <v>111</v>
      </c>
      <c r="H222" s="43">
        <f>COUNTIF(D223:$D$667,366)</f>
        <v>334</v>
      </c>
      <c r="I222" s="2"/>
    </row>
    <row r="223" spans="1:9" x14ac:dyDescent="0.25">
      <c r="A223" s="1">
        <f>COUNTIF($C$2:C223,"Да")</f>
        <v>2</v>
      </c>
      <c r="B223" s="45">
        <f t="shared" si="7"/>
        <v>45324</v>
      </c>
      <c r="C223" s="42" t="str">
        <f>IF(ISERROR(VLOOKUP(B223,'Aigen20-GAZ'!$C$3:$C$9,1,0)),"Нет","Да")</f>
        <v>Нет</v>
      </c>
      <c r="D223" s="43">
        <f t="shared" si="6"/>
        <v>366</v>
      </c>
      <c r="E223" s="44">
        <f>ROUND(('Все выпуски'!$P$3*'Все выпуски'!$P$6/100)/366*(B223-IF(C223="Нет",VLOOKUP(A223,'Aigen20-GAZ'!$A$2:$C$9,3,0),VLOOKUP((A223-1),'Aigen20-GAZ'!$A$2:$C$9,3,0))),2)</f>
        <v>2.64</v>
      </c>
      <c r="G223" s="43">
        <f>COUNTIF(D224:$D$667,365)</f>
        <v>111</v>
      </c>
      <c r="H223" s="43">
        <f>COUNTIF(D224:$D$667,366)</f>
        <v>333</v>
      </c>
      <c r="I223" s="2"/>
    </row>
    <row r="224" spans="1:9" x14ac:dyDescent="0.25">
      <c r="A224" s="1">
        <f>COUNTIF($C$2:C224,"Да")</f>
        <v>2</v>
      </c>
      <c r="B224" s="45">
        <f t="shared" si="7"/>
        <v>45325</v>
      </c>
      <c r="C224" s="42" t="str">
        <f>IF(ISERROR(VLOOKUP(B224,'Aigen20-GAZ'!$C$3:$C$9,1,0)),"Нет","Да")</f>
        <v>Нет</v>
      </c>
      <c r="D224" s="43">
        <f t="shared" si="6"/>
        <v>366</v>
      </c>
      <c r="E224" s="44">
        <f>ROUND(('Все выпуски'!$P$3*'Все выпуски'!$P$6/100)/366*(B224-IF(C224="Нет",VLOOKUP(A224,'Aigen20-GAZ'!$A$2:$C$9,3,0),VLOOKUP((A224-1),'Aigen20-GAZ'!$A$2:$C$9,3,0))),2)</f>
        <v>2.77</v>
      </c>
      <c r="G224" s="43">
        <f>COUNTIF(D225:$D$667,365)</f>
        <v>111</v>
      </c>
      <c r="H224" s="43">
        <f>COUNTIF(D225:$D$667,366)</f>
        <v>332</v>
      </c>
      <c r="I224" s="2"/>
    </row>
    <row r="225" spans="1:9" x14ac:dyDescent="0.25">
      <c r="A225" s="1">
        <f>COUNTIF($C$2:C225,"Да")</f>
        <v>2</v>
      </c>
      <c r="B225" s="45">
        <f t="shared" si="7"/>
        <v>45326</v>
      </c>
      <c r="C225" s="42" t="str">
        <f>IF(ISERROR(VLOOKUP(B225,'Aigen20-GAZ'!$C$3:$C$9,1,0)),"Нет","Да")</f>
        <v>Нет</v>
      </c>
      <c r="D225" s="43">
        <f t="shared" si="6"/>
        <v>366</v>
      </c>
      <c r="E225" s="44">
        <f>ROUND(('Все выпуски'!$P$3*'Все выпуски'!$P$6/100)/366*(B225-IF(C225="Нет",VLOOKUP(A225,'Aigen20-GAZ'!$A$2:$C$9,3,0),VLOOKUP((A225-1),'Aigen20-GAZ'!$A$2:$C$9,3,0))),2)</f>
        <v>2.89</v>
      </c>
      <c r="G225" s="43">
        <f>COUNTIF(D226:$D$667,365)</f>
        <v>111</v>
      </c>
      <c r="H225" s="43">
        <f>COUNTIF(D226:$D$667,366)</f>
        <v>331</v>
      </c>
      <c r="I225" s="2"/>
    </row>
    <row r="226" spans="1:9" x14ac:dyDescent="0.25">
      <c r="A226" s="1">
        <f>COUNTIF($C$2:C226,"Да")</f>
        <v>2</v>
      </c>
      <c r="B226" s="45">
        <f t="shared" si="7"/>
        <v>45327</v>
      </c>
      <c r="C226" s="42" t="str">
        <f>IF(ISERROR(VLOOKUP(B226,'Aigen20-GAZ'!$C$3:$C$9,1,0)),"Нет","Да")</f>
        <v>Нет</v>
      </c>
      <c r="D226" s="43">
        <f t="shared" si="6"/>
        <v>366</v>
      </c>
      <c r="E226" s="44">
        <f>ROUND(('Все выпуски'!$P$3*'Все выпуски'!$P$6/100)/366*(B226-IF(C226="Нет",VLOOKUP(A226,'Aigen20-GAZ'!$A$2:$C$9,3,0),VLOOKUP((A226-1),'Aigen20-GAZ'!$A$2:$C$9,3,0))),2)</f>
        <v>3.01</v>
      </c>
      <c r="G226" s="43">
        <f>COUNTIF(D227:$D$667,365)</f>
        <v>111</v>
      </c>
      <c r="H226" s="43">
        <f>COUNTIF(D227:$D$667,366)</f>
        <v>330</v>
      </c>
      <c r="I226" s="2"/>
    </row>
    <row r="227" spans="1:9" x14ac:dyDescent="0.25">
      <c r="A227" s="1">
        <f>COUNTIF($C$2:C227,"Да")</f>
        <v>2</v>
      </c>
      <c r="B227" s="45">
        <f t="shared" si="7"/>
        <v>45328</v>
      </c>
      <c r="C227" s="42" t="str">
        <f>IF(ISERROR(VLOOKUP(B227,'Aigen20-GAZ'!$C$3:$C$9,1,0)),"Нет","Да")</f>
        <v>Нет</v>
      </c>
      <c r="D227" s="43">
        <f t="shared" si="6"/>
        <v>366</v>
      </c>
      <c r="E227" s="44">
        <f>ROUND(('Все выпуски'!$P$3*'Все выпуски'!$P$6/100)/366*(B227-IF(C227="Нет",VLOOKUP(A227,'Aigen20-GAZ'!$A$2:$C$9,3,0),VLOOKUP((A227-1),'Aigen20-GAZ'!$A$2:$C$9,3,0))),2)</f>
        <v>3.13</v>
      </c>
      <c r="G227" s="43">
        <f>COUNTIF(D228:$D$667,365)</f>
        <v>111</v>
      </c>
      <c r="H227" s="43">
        <f>COUNTIF(D228:$D$667,366)</f>
        <v>329</v>
      </c>
      <c r="I227" s="2"/>
    </row>
    <row r="228" spans="1:9" x14ac:dyDescent="0.25">
      <c r="A228" s="1">
        <f>COUNTIF($C$2:C228,"Да")</f>
        <v>2</v>
      </c>
      <c r="B228" s="45">
        <f t="shared" si="7"/>
        <v>45329</v>
      </c>
      <c r="C228" s="42" t="str">
        <f>IF(ISERROR(VLOOKUP(B228,'Aigen20-GAZ'!$C$3:$C$9,1,0)),"Нет","Да")</f>
        <v>Нет</v>
      </c>
      <c r="D228" s="43">
        <f t="shared" si="6"/>
        <v>366</v>
      </c>
      <c r="E228" s="44">
        <f>ROUND(('Все выпуски'!$P$3*'Все выпуски'!$P$6/100)/366*(B228-IF(C228="Нет",VLOOKUP(A228,'Aigen20-GAZ'!$A$2:$C$9,3,0),VLOOKUP((A228-1),'Aigen20-GAZ'!$A$2:$C$9,3,0))),2)</f>
        <v>3.25</v>
      </c>
      <c r="G228" s="43">
        <f>COUNTIF(D229:$D$667,365)</f>
        <v>111</v>
      </c>
      <c r="H228" s="43">
        <f>COUNTIF(D229:$D$667,366)</f>
        <v>328</v>
      </c>
      <c r="I228" s="2"/>
    </row>
    <row r="229" spans="1:9" x14ac:dyDescent="0.25">
      <c r="A229" s="1">
        <f>COUNTIF($C$2:C229,"Да")</f>
        <v>2</v>
      </c>
      <c r="B229" s="45">
        <f t="shared" si="7"/>
        <v>45330</v>
      </c>
      <c r="C229" s="42" t="str">
        <f>IF(ISERROR(VLOOKUP(B229,'Aigen20-GAZ'!$C$3:$C$9,1,0)),"Нет","Да")</f>
        <v>Нет</v>
      </c>
      <c r="D229" s="43">
        <f t="shared" si="6"/>
        <v>366</v>
      </c>
      <c r="E229" s="44">
        <f>ROUND(('Все выпуски'!$P$3*'Все выпуски'!$P$6/100)/366*(B229-IF(C229="Нет",VLOOKUP(A229,'Aigen20-GAZ'!$A$2:$C$9,3,0),VLOOKUP((A229-1),'Aigen20-GAZ'!$A$2:$C$9,3,0))),2)</f>
        <v>3.37</v>
      </c>
      <c r="G229" s="43">
        <f>COUNTIF(D230:$D$667,365)</f>
        <v>111</v>
      </c>
      <c r="H229" s="43">
        <f>COUNTIF(D230:$D$667,366)</f>
        <v>327</v>
      </c>
      <c r="I229" s="2"/>
    </row>
    <row r="230" spans="1:9" x14ac:dyDescent="0.25">
      <c r="A230" s="1">
        <f>COUNTIF($C$2:C230,"Да")</f>
        <v>2</v>
      </c>
      <c r="B230" s="45">
        <f t="shared" si="7"/>
        <v>45331</v>
      </c>
      <c r="C230" s="42" t="str">
        <f>IF(ISERROR(VLOOKUP(B230,'Aigen20-GAZ'!$C$3:$C$9,1,0)),"Нет","Да")</f>
        <v>Нет</v>
      </c>
      <c r="D230" s="43">
        <f t="shared" si="6"/>
        <v>366</v>
      </c>
      <c r="E230" s="44">
        <f>ROUND(('Все выпуски'!$P$3*'Все выпуски'!$P$6/100)/366*(B230-IF(C230="Нет",VLOOKUP(A230,'Aigen20-GAZ'!$A$2:$C$9,3,0),VLOOKUP((A230-1),'Aigen20-GAZ'!$A$2:$C$9,3,0))),2)</f>
        <v>3.49</v>
      </c>
      <c r="G230" s="43">
        <f>COUNTIF(D231:$D$667,365)</f>
        <v>111</v>
      </c>
      <c r="H230" s="43">
        <f>COUNTIF(D231:$D$667,366)</f>
        <v>326</v>
      </c>
      <c r="I230" s="2"/>
    </row>
    <row r="231" spans="1:9" x14ac:dyDescent="0.25">
      <c r="A231" s="1">
        <f>COUNTIF($C$2:C231,"Да")</f>
        <v>2</v>
      </c>
      <c r="B231" s="45">
        <f t="shared" si="7"/>
        <v>45332</v>
      </c>
      <c r="C231" s="42" t="str">
        <f>IF(ISERROR(VLOOKUP(B231,'Aigen20-GAZ'!$C$3:$C$9,1,0)),"Нет","Да")</f>
        <v>Нет</v>
      </c>
      <c r="D231" s="43">
        <f t="shared" si="6"/>
        <v>366</v>
      </c>
      <c r="E231" s="44">
        <f>ROUND(('Все выпуски'!$P$3*'Все выпуски'!$P$6/100)/366*(B231-IF(C231="Нет",VLOOKUP(A231,'Aigen20-GAZ'!$A$2:$C$9,3,0),VLOOKUP((A231-1),'Aigen20-GAZ'!$A$2:$C$9,3,0))),2)</f>
        <v>3.61</v>
      </c>
      <c r="G231" s="43">
        <f>COUNTIF(D232:$D$667,365)</f>
        <v>111</v>
      </c>
      <c r="H231" s="43">
        <f>COUNTIF(D232:$D$667,366)</f>
        <v>325</v>
      </c>
      <c r="I231" s="2"/>
    </row>
    <row r="232" spans="1:9" x14ac:dyDescent="0.25">
      <c r="A232" s="1">
        <f>COUNTIF($C$2:C232,"Да")</f>
        <v>2</v>
      </c>
      <c r="B232" s="45">
        <f t="shared" si="7"/>
        <v>45333</v>
      </c>
      <c r="C232" s="42" t="str">
        <f>IF(ISERROR(VLOOKUP(B232,'Aigen20-GAZ'!$C$3:$C$9,1,0)),"Нет","Да")</f>
        <v>Нет</v>
      </c>
      <c r="D232" s="43">
        <f t="shared" si="6"/>
        <v>366</v>
      </c>
      <c r="E232" s="44">
        <f>ROUND(('Все выпуски'!$P$3*'Все выпуски'!$P$6/100)/366*(B232-IF(C232="Нет",VLOOKUP(A232,'Aigen20-GAZ'!$A$2:$C$9,3,0),VLOOKUP((A232-1),'Aigen20-GAZ'!$A$2:$C$9,3,0))),2)</f>
        <v>3.73</v>
      </c>
      <c r="G232" s="43">
        <f>COUNTIF(D233:$D$667,365)</f>
        <v>111</v>
      </c>
      <c r="H232" s="43">
        <f>COUNTIF(D233:$D$667,366)</f>
        <v>324</v>
      </c>
      <c r="I232" s="2"/>
    </row>
    <row r="233" spans="1:9" x14ac:dyDescent="0.25">
      <c r="A233" s="1">
        <f>COUNTIF($C$2:C233,"Да")</f>
        <v>2</v>
      </c>
      <c r="B233" s="45">
        <f t="shared" si="7"/>
        <v>45334</v>
      </c>
      <c r="C233" s="42" t="str">
        <f>IF(ISERROR(VLOOKUP(B233,'Aigen20-GAZ'!$C$3:$C$9,1,0)),"Нет","Да")</f>
        <v>Нет</v>
      </c>
      <c r="D233" s="43">
        <f t="shared" si="6"/>
        <v>366</v>
      </c>
      <c r="E233" s="44">
        <f>ROUND(('Все выпуски'!$P$3*'Все выпуски'!$P$6/100)/366*(B233-IF(C233="Нет",VLOOKUP(A233,'Aigen20-GAZ'!$A$2:$C$9,3,0),VLOOKUP((A233-1),'Aigen20-GAZ'!$A$2:$C$9,3,0))),2)</f>
        <v>3.85</v>
      </c>
      <c r="G233" s="43">
        <f>COUNTIF(D234:$D$667,365)</f>
        <v>111</v>
      </c>
      <c r="H233" s="43">
        <f>COUNTIF(D234:$D$667,366)</f>
        <v>323</v>
      </c>
      <c r="I233" s="2"/>
    </row>
    <row r="234" spans="1:9" x14ac:dyDescent="0.25">
      <c r="A234" s="1">
        <f>COUNTIF($C$2:C234,"Да")</f>
        <v>2</v>
      </c>
      <c r="B234" s="45">
        <f t="shared" si="7"/>
        <v>45335</v>
      </c>
      <c r="C234" s="42" t="str">
        <f>IF(ISERROR(VLOOKUP(B234,'Aigen20-GAZ'!$C$3:$C$9,1,0)),"Нет","Да")</f>
        <v>Нет</v>
      </c>
      <c r="D234" s="43">
        <f t="shared" si="6"/>
        <v>366</v>
      </c>
      <c r="E234" s="44">
        <f>ROUND(('Все выпуски'!$P$3*'Все выпуски'!$P$6/100)/366*(B234-IF(C234="Нет",VLOOKUP(A234,'Aigen20-GAZ'!$A$2:$C$9,3,0),VLOOKUP((A234-1),'Aigen20-GAZ'!$A$2:$C$9,3,0))),2)</f>
        <v>3.97</v>
      </c>
      <c r="G234" s="43">
        <f>COUNTIF(D235:$D$667,365)</f>
        <v>111</v>
      </c>
      <c r="H234" s="43">
        <f>COUNTIF(D235:$D$667,366)</f>
        <v>322</v>
      </c>
      <c r="I234" s="2"/>
    </row>
    <row r="235" spans="1:9" x14ac:dyDescent="0.25">
      <c r="A235" s="1">
        <f>COUNTIF($C$2:C235,"Да")</f>
        <v>2</v>
      </c>
      <c r="B235" s="45">
        <f t="shared" si="7"/>
        <v>45336</v>
      </c>
      <c r="C235" s="42" t="str">
        <f>IF(ISERROR(VLOOKUP(B235,'Aigen20-GAZ'!$C$3:$C$9,1,0)),"Нет","Да")</f>
        <v>Нет</v>
      </c>
      <c r="D235" s="43">
        <f t="shared" si="6"/>
        <v>366</v>
      </c>
      <c r="E235" s="44">
        <f>ROUND(('Все выпуски'!$P$3*'Все выпуски'!$P$6/100)/366*(B235-IF(C235="Нет",VLOOKUP(A235,'Aigen20-GAZ'!$A$2:$C$9,3,0),VLOOKUP((A235-1),'Aigen20-GAZ'!$A$2:$C$9,3,0))),2)</f>
        <v>4.09</v>
      </c>
      <c r="G235" s="43">
        <f>COUNTIF(D236:$D$667,365)</f>
        <v>111</v>
      </c>
      <c r="H235" s="43">
        <f>COUNTIF(D236:$D$667,366)</f>
        <v>321</v>
      </c>
      <c r="I235" s="2"/>
    </row>
    <row r="236" spans="1:9" x14ac:dyDescent="0.25">
      <c r="A236" s="1">
        <f>COUNTIF($C$2:C236,"Да")</f>
        <v>2</v>
      </c>
      <c r="B236" s="45">
        <f t="shared" si="7"/>
        <v>45337</v>
      </c>
      <c r="C236" s="42" t="str">
        <f>IF(ISERROR(VLOOKUP(B236,'Aigen20-GAZ'!$C$3:$C$9,1,0)),"Нет","Да")</f>
        <v>Нет</v>
      </c>
      <c r="D236" s="43">
        <f t="shared" si="6"/>
        <v>366</v>
      </c>
      <c r="E236" s="44">
        <f>ROUND(('Все выпуски'!$P$3*'Все выпуски'!$P$6/100)/366*(B236-IF(C236="Нет",VLOOKUP(A236,'Aigen20-GAZ'!$A$2:$C$9,3,0),VLOOKUP((A236-1),'Aigen20-GAZ'!$A$2:$C$9,3,0))),2)</f>
        <v>4.21</v>
      </c>
      <c r="G236" s="43">
        <f>COUNTIF(D237:$D$667,365)</f>
        <v>111</v>
      </c>
      <c r="H236" s="43">
        <f>COUNTIF(D237:$D$667,366)</f>
        <v>320</v>
      </c>
      <c r="I236" s="2"/>
    </row>
    <row r="237" spans="1:9" x14ac:dyDescent="0.25">
      <c r="A237" s="1">
        <f>COUNTIF($C$2:C237,"Да")</f>
        <v>2</v>
      </c>
      <c r="B237" s="45">
        <f t="shared" si="7"/>
        <v>45338</v>
      </c>
      <c r="C237" s="42" t="str">
        <f>IF(ISERROR(VLOOKUP(B237,'Aigen20-GAZ'!$C$3:$C$9,1,0)),"Нет","Да")</f>
        <v>Нет</v>
      </c>
      <c r="D237" s="43">
        <f t="shared" si="6"/>
        <v>366</v>
      </c>
      <c r="E237" s="44">
        <f>ROUND(('Все выпуски'!$P$3*'Все выпуски'!$P$6/100)/366*(B237-IF(C237="Нет",VLOOKUP(A237,'Aigen20-GAZ'!$A$2:$C$9,3,0),VLOOKUP((A237-1),'Aigen20-GAZ'!$A$2:$C$9,3,0))),2)</f>
        <v>4.33</v>
      </c>
      <c r="G237" s="43">
        <f>COUNTIF(D238:$D$667,365)</f>
        <v>111</v>
      </c>
      <c r="H237" s="43">
        <f>COUNTIF(D238:$D$667,366)</f>
        <v>319</v>
      </c>
      <c r="I237" s="2"/>
    </row>
    <row r="238" spans="1:9" x14ac:dyDescent="0.25">
      <c r="A238" s="1">
        <f>COUNTIF($C$2:C238,"Да")</f>
        <v>2</v>
      </c>
      <c r="B238" s="45">
        <f t="shared" si="7"/>
        <v>45339</v>
      </c>
      <c r="C238" s="42" t="str">
        <f>IF(ISERROR(VLOOKUP(B238,'Aigen20-GAZ'!$C$3:$C$9,1,0)),"Нет","Да")</f>
        <v>Нет</v>
      </c>
      <c r="D238" s="43">
        <f t="shared" si="6"/>
        <v>366</v>
      </c>
      <c r="E238" s="44">
        <f>ROUND(('Все выпуски'!$P$3*'Все выпуски'!$P$6/100)/366*(B238-IF(C238="Нет",VLOOKUP(A238,'Aigen20-GAZ'!$A$2:$C$9,3,0),VLOOKUP((A238-1),'Aigen20-GAZ'!$A$2:$C$9,3,0))),2)</f>
        <v>4.45</v>
      </c>
      <c r="G238" s="43">
        <f>COUNTIF(D239:$D$667,365)</f>
        <v>111</v>
      </c>
      <c r="H238" s="43">
        <f>COUNTIF(D239:$D$667,366)</f>
        <v>318</v>
      </c>
      <c r="I238" s="2"/>
    </row>
    <row r="239" spans="1:9" x14ac:dyDescent="0.25">
      <c r="A239" s="1">
        <f>COUNTIF($C$2:C239,"Да")</f>
        <v>2</v>
      </c>
      <c r="B239" s="45">
        <f t="shared" si="7"/>
        <v>45340</v>
      </c>
      <c r="C239" s="42" t="str">
        <f>IF(ISERROR(VLOOKUP(B239,'Aigen20-GAZ'!$C$3:$C$9,1,0)),"Нет","Да")</f>
        <v>Нет</v>
      </c>
      <c r="D239" s="43">
        <f t="shared" si="6"/>
        <v>366</v>
      </c>
      <c r="E239" s="44">
        <f>ROUND(('Все выпуски'!$P$3*'Все выпуски'!$P$6/100)/366*(B239-IF(C239="Нет",VLOOKUP(A239,'Aigen20-GAZ'!$A$2:$C$9,3,0),VLOOKUP((A239-1),'Aigen20-GAZ'!$A$2:$C$9,3,0))),2)</f>
        <v>4.57</v>
      </c>
      <c r="G239" s="43">
        <f>COUNTIF(D240:$D$667,365)</f>
        <v>111</v>
      </c>
      <c r="H239" s="43">
        <f>COUNTIF(D240:$D$667,366)</f>
        <v>317</v>
      </c>
      <c r="I239" s="2"/>
    </row>
    <row r="240" spans="1:9" x14ac:dyDescent="0.25">
      <c r="A240" s="1">
        <f>COUNTIF($C$2:C240,"Да")</f>
        <v>2</v>
      </c>
      <c r="B240" s="45">
        <f t="shared" si="7"/>
        <v>45341</v>
      </c>
      <c r="C240" s="42" t="str">
        <f>IF(ISERROR(VLOOKUP(B240,'Aigen20-GAZ'!$C$3:$C$9,1,0)),"Нет","Да")</f>
        <v>Нет</v>
      </c>
      <c r="D240" s="43">
        <f t="shared" si="6"/>
        <v>366</v>
      </c>
      <c r="E240" s="44">
        <f>ROUND(('Все выпуски'!$P$3*'Все выпуски'!$P$6/100)/366*(B240-IF(C240="Нет",VLOOKUP(A240,'Aigen20-GAZ'!$A$2:$C$9,3,0),VLOOKUP((A240-1),'Aigen20-GAZ'!$A$2:$C$9,3,0))),2)</f>
        <v>4.6900000000000004</v>
      </c>
      <c r="G240" s="43">
        <f>COUNTIF(D241:$D$667,365)</f>
        <v>111</v>
      </c>
      <c r="H240" s="43">
        <f>COUNTIF(D241:$D$667,366)</f>
        <v>316</v>
      </c>
      <c r="I240" s="2"/>
    </row>
    <row r="241" spans="1:9" x14ac:dyDescent="0.25">
      <c r="A241" s="1">
        <f>COUNTIF($C$2:C241,"Да")</f>
        <v>2</v>
      </c>
      <c r="B241" s="45">
        <f t="shared" si="7"/>
        <v>45342</v>
      </c>
      <c r="C241" s="42" t="str">
        <f>IF(ISERROR(VLOOKUP(B241,'Aigen20-GAZ'!$C$3:$C$9,1,0)),"Нет","Да")</f>
        <v>Нет</v>
      </c>
      <c r="D241" s="43">
        <f t="shared" si="6"/>
        <v>366</v>
      </c>
      <c r="E241" s="44">
        <f>ROUND(('Все выпуски'!$P$3*'Все выпуски'!$P$6/100)/366*(B241-IF(C241="Нет",VLOOKUP(A241,'Aigen20-GAZ'!$A$2:$C$9,3,0),VLOOKUP((A241-1),'Aigen20-GAZ'!$A$2:$C$9,3,0))),2)</f>
        <v>4.8099999999999996</v>
      </c>
      <c r="G241" s="43">
        <f>COUNTIF(D242:$D$667,365)</f>
        <v>111</v>
      </c>
      <c r="H241" s="43">
        <f>COUNTIF(D242:$D$667,366)</f>
        <v>315</v>
      </c>
      <c r="I241" s="2"/>
    </row>
    <row r="242" spans="1:9" x14ac:dyDescent="0.25">
      <c r="A242" s="1">
        <f>COUNTIF($C$2:C242,"Да")</f>
        <v>2</v>
      </c>
      <c r="B242" s="45">
        <f t="shared" si="7"/>
        <v>45343</v>
      </c>
      <c r="C242" s="42" t="str">
        <f>IF(ISERROR(VLOOKUP(B242,'Aigen20-GAZ'!$C$3:$C$9,1,0)),"Нет","Да")</f>
        <v>Нет</v>
      </c>
      <c r="D242" s="43">
        <f t="shared" si="6"/>
        <v>366</v>
      </c>
      <c r="E242" s="44">
        <f>ROUND(('Все выпуски'!$P$3*'Все выпуски'!$P$6/100)/366*(B242-IF(C242="Нет",VLOOKUP(A242,'Aigen20-GAZ'!$A$2:$C$9,3,0),VLOOKUP((A242-1),'Aigen20-GAZ'!$A$2:$C$9,3,0))),2)</f>
        <v>4.93</v>
      </c>
      <c r="G242" s="43">
        <f>COUNTIF(D243:$D$667,365)</f>
        <v>111</v>
      </c>
      <c r="H242" s="43">
        <f>COUNTIF(D243:$D$667,366)</f>
        <v>314</v>
      </c>
      <c r="I242" s="2"/>
    </row>
    <row r="243" spans="1:9" x14ac:dyDescent="0.25">
      <c r="A243" s="1">
        <f>COUNTIF($C$2:C243,"Да")</f>
        <v>2</v>
      </c>
      <c r="B243" s="45">
        <f t="shared" si="7"/>
        <v>45344</v>
      </c>
      <c r="C243" s="42" t="str">
        <f>IF(ISERROR(VLOOKUP(B243,'Aigen20-GAZ'!$C$3:$C$9,1,0)),"Нет","Да")</f>
        <v>Нет</v>
      </c>
      <c r="D243" s="43">
        <f t="shared" si="6"/>
        <v>366</v>
      </c>
      <c r="E243" s="44">
        <f>ROUND(('Все выпуски'!$P$3*'Все выпуски'!$P$6/100)/366*(B243-IF(C243="Нет",VLOOKUP(A243,'Aigen20-GAZ'!$A$2:$C$9,3,0),VLOOKUP((A243-1),'Aigen20-GAZ'!$A$2:$C$9,3,0))),2)</f>
        <v>5.05</v>
      </c>
      <c r="G243" s="43">
        <f>COUNTIF(D244:$D$667,365)</f>
        <v>111</v>
      </c>
      <c r="H243" s="43">
        <f>COUNTIF(D244:$D$667,366)</f>
        <v>313</v>
      </c>
      <c r="I243" s="2"/>
    </row>
    <row r="244" spans="1:9" x14ac:dyDescent="0.25">
      <c r="A244" s="1">
        <f>COUNTIF($C$2:C244,"Да")</f>
        <v>2</v>
      </c>
      <c r="B244" s="45">
        <f t="shared" si="7"/>
        <v>45345</v>
      </c>
      <c r="C244" s="42" t="str">
        <f>IF(ISERROR(VLOOKUP(B244,'Aigen20-GAZ'!$C$3:$C$9,1,0)),"Нет","Да")</f>
        <v>Нет</v>
      </c>
      <c r="D244" s="43">
        <f t="shared" si="6"/>
        <v>366</v>
      </c>
      <c r="E244" s="44">
        <f>ROUND(('Все выпуски'!$P$3*'Все выпуски'!$P$6/100)/366*(B244-IF(C244="Нет",VLOOKUP(A244,'Aigen20-GAZ'!$A$2:$C$9,3,0),VLOOKUP((A244-1),'Aigen20-GAZ'!$A$2:$C$9,3,0))),2)</f>
        <v>5.17</v>
      </c>
      <c r="G244" s="43">
        <f>COUNTIF(D245:$D$667,365)</f>
        <v>111</v>
      </c>
      <c r="H244" s="43">
        <f>COUNTIF(D245:$D$667,366)</f>
        <v>312</v>
      </c>
      <c r="I244" s="2"/>
    </row>
    <row r="245" spans="1:9" x14ac:dyDescent="0.25">
      <c r="A245" s="1">
        <f>COUNTIF($C$2:C245,"Да")</f>
        <v>2</v>
      </c>
      <c r="B245" s="45">
        <f t="shared" si="7"/>
        <v>45346</v>
      </c>
      <c r="C245" s="42" t="str">
        <f>IF(ISERROR(VLOOKUP(B245,'Aigen20-GAZ'!$C$3:$C$9,1,0)),"Нет","Да")</f>
        <v>Нет</v>
      </c>
      <c r="D245" s="43">
        <f t="shared" si="6"/>
        <v>366</v>
      </c>
      <c r="E245" s="44">
        <f>ROUND(('Все выпуски'!$P$3*'Все выпуски'!$P$6/100)/366*(B245-IF(C245="Нет",VLOOKUP(A245,'Aigen20-GAZ'!$A$2:$C$9,3,0),VLOOKUP((A245-1),'Aigen20-GAZ'!$A$2:$C$9,3,0))),2)</f>
        <v>5.29</v>
      </c>
      <c r="G245" s="43">
        <f>COUNTIF(D246:$D$667,365)</f>
        <v>111</v>
      </c>
      <c r="H245" s="43">
        <f>COUNTIF(D246:$D$667,366)</f>
        <v>311</v>
      </c>
      <c r="I245" s="2"/>
    </row>
    <row r="246" spans="1:9" x14ac:dyDescent="0.25">
      <c r="A246" s="1">
        <f>COUNTIF($C$2:C246,"Да")</f>
        <v>2</v>
      </c>
      <c r="B246" s="45">
        <f t="shared" si="7"/>
        <v>45347</v>
      </c>
      <c r="C246" s="42" t="str">
        <f>IF(ISERROR(VLOOKUP(B246,'Aigen20-GAZ'!$C$3:$C$9,1,0)),"Нет","Да")</f>
        <v>Нет</v>
      </c>
      <c r="D246" s="43">
        <f t="shared" si="6"/>
        <v>366</v>
      </c>
      <c r="E246" s="44">
        <f>ROUND(('Все выпуски'!$P$3*'Все выпуски'!$P$6/100)/366*(B246-IF(C246="Нет",VLOOKUP(A246,'Aigen20-GAZ'!$A$2:$C$9,3,0),VLOOKUP((A246-1),'Aigen20-GAZ'!$A$2:$C$9,3,0))),2)</f>
        <v>5.41</v>
      </c>
      <c r="G246" s="43">
        <f>COUNTIF(D247:$D$667,365)</f>
        <v>111</v>
      </c>
      <c r="H246" s="43">
        <f>COUNTIF(D247:$D$667,366)</f>
        <v>310</v>
      </c>
      <c r="I246" s="2"/>
    </row>
    <row r="247" spans="1:9" x14ac:dyDescent="0.25">
      <c r="A247" s="1">
        <f>COUNTIF($C$2:C247,"Да")</f>
        <v>2</v>
      </c>
      <c r="B247" s="45">
        <f t="shared" si="7"/>
        <v>45348</v>
      </c>
      <c r="C247" s="42" t="str">
        <f>IF(ISERROR(VLOOKUP(B247,'Aigen20-GAZ'!$C$3:$C$9,1,0)),"Нет","Да")</f>
        <v>Нет</v>
      </c>
      <c r="D247" s="43">
        <f t="shared" si="6"/>
        <v>366</v>
      </c>
      <c r="E247" s="44">
        <f>ROUND(('Все выпуски'!$P$3*'Все выпуски'!$P$6/100)/366*(B247-IF(C247="Нет",VLOOKUP(A247,'Aigen20-GAZ'!$A$2:$C$9,3,0),VLOOKUP((A247-1),'Aigen20-GAZ'!$A$2:$C$9,3,0))),2)</f>
        <v>5.53</v>
      </c>
      <c r="G247" s="43">
        <f>COUNTIF(D248:$D$667,365)</f>
        <v>111</v>
      </c>
      <c r="H247" s="43">
        <f>COUNTIF(D248:$D$667,366)</f>
        <v>309</v>
      </c>
      <c r="I247" s="2"/>
    </row>
    <row r="248" spans="1:9" x14ac:dyDescent="0.25">
      <c r="A248" s="1">
        <f>COUNTIF($C$2:C248,"Да")</f>
        <v>2</v>
      </c>
      <c r="B248" s="45">
        <f t="shared" si="7"/>
        <v>45349</v>
      </c>
      <c r="C248" s="42" t="str">
        <f>IF(ISERROR(VLOOKUP(B248,'Aigen20-GAZ'!$C$3:$C$9,1,0)),"Нет","Да")</f>
        <v>Нет</v>
      </c>
      <c r="D248" s="43">
        <f t="shared" si="6"/>
        <v>366</v>
      </c>
      <c r="E248" s="44">
        <f>ROUND(('Все выпуски'!$P$3*'Все выпуски'!$P$6/100)/366*(B248-IF(C248="Нет",VLOOKUP(A248,'Aigen20-GAZ'!$A$2:$C$9,3,0),VLOOKUP((A248-1),'Aigen20-GAZ'!$A$2:$C$9,3,0))),2)</f>
        <v>5.65</v>
      </c>
      <c r="G248" s="43">
        <f>COUNTIF(D249:$D$667,365)</f>
        <v>111</v>
      </c>
      <c r="H248" s="43">
        <f>COUNTIF(D249:$D$667,366)</f>
        <v>308</v>
      </c>
      <c r="I248" s="2"/>
    </row>
    <row r="249" spans="1:9" x14ac:dyDescent="0.25">
      <c r="A249" s="1">
        <f>COUNTIF($C$2:C249,"Да")</f>
        <v>2</v>
      </c>
      <c r="B249" s="45">
        <f t="shared" si="7"/>
        <v>45350</v>
      </c>
      <c r="C249" s="42" t="str">
        <f>IF(ISERROR(VLOOKUP(B249,'Aigen20-GAZ'!$C$3:$C$9,1,0)),"Нет","Да")</f>
        <v>Нет</v>
      </c>
      <c r="D249" s="43">
        <f t="shared" si="6"/>
        <v>366</v>
      </c>
      <c r="E249" s="44">
        <f>ROUND(('Все выпуски'!$P$3*'Все выпуски'!$P$6/100)/366*(B249-IF(C249="Нет",VLOOKUP(A249,'Aigen20-GAZ'!$A$2:$C$9,3,0),VLOOKUP((A249-1),'Aigen20-GAZ'!$A$2:$C$9,3,0))),2)</f>
        <v>5.77</v>
      </c>
      <c r="G249" s="43">
        <f>COUNTIF(D250:$D$667,365)</f>
        <v>111</v>
      </c>
      <c r="H249" s="43">
        <f>COUNTIF(D250:$D$667,366)</f>
        <v>307</v>
      </c>
      <c r="I249" s="2"/>
    </row>
    <row r="250" spans="1:9" x14ac:dyDescent="0.25">
      <c r="A250" s="1">
        <f>COUNTIF($C$2:C250,"Да")</f>
        <v>2</v>
      </c>
      <c r="B250" s="45">
        <f t="shared" si="7"/>
        <v>45351</v>
      </c>
      <c r="C250" s="42" t="str">
        <f>IF(ISERROR(VLOOKUP(B250,'Aigen20-GAZ'!$C$3:$C$9,1,0)),"Нет","Да")</f>
        <v>Нет</v>
      </c>
      <c r="D250" s="43">
        <f t="shared" si="6"/>
        <v>366</v>
      </c>
      <c r="E250" s="44">
        <f>ROUND(('Все выпуски'!$P$3*'Все выпуски'!$P$6/100)/366*(B250-IF(C250="Нет",VLOOKUP(A250,'Aigen20-GAZ'!$A$2:$C$9,3,0),VLOOKUP((A250-1),'Aigen20-GAZ'!$A$2:$C$9,3,0))),2)</f>
        <v>5.89</v>
      </c>
      <c r="G250" s="43">
        <f>COUNTIF(D251:$D$667,365)</f>
        <v>111</v>
      </c>
      <c r="H250" s="43">
        <f>COUNTIF(D251:$D$667,366)</f>
        <v>306</v>
      </c>
      <c r="I250" s="2"/>
    </row>
    <row r="251" spans="1:9" x14ac:dyDescent="0.25">
      <c r="A251" s="1">
        <f>COUNTIF($C$2:C251,"Да")</f>
        <v>2</v>
      </c>
      <c r="B251" s="45">
        <f t="shared" si="7"/>
        <v>45352</v>
      </c>
      <c r="C251" s="42" t="str">
        <f>IF(ISERROR(VLOOKUP(B251,'Aigen20-GAZ'!$C$3:$C$9,1,0)),"Нет","Да")</f>
        <v>Нет</v>
      </c>
      <c r="D251" s="43">
        <f t="shared" si="6"/>
        <v>366</v>
      </c>
      <c r="E251" s="44">
        <f>ROUND(('Все выпуски'!$P$3*'Все выпуски'!$P$6/100)/366*(B251-IF(C251="Нет",VLOOKUP(A251,'Aigen20-GAZ'!$A$2:$C$9,3,0),VLOOKUP((A251-1),'Aigen20-GAZ'!$A$2:$C$9,3,0))),2)</f>
        <v>6.01</v>
      </c>
      <c r="G251" s="43">
        <f>COUNTIF(D252:$D$667,365)</f>
        <v>111</v>
      </c>
      <c r="H251" s="43">
        <f>COUNTIF(D252:$D$667,366)</f>
        <v>305</v>
      </c>
      <c r="I251" s="2"/>
    </row>
    <row r="252" spans="1:9" x14ac:dyDescent="0.25">
      <c r="A252" s="1">
        <f>COUNTIF($C$2:C252,"Да")</f>
        <v>2</v>
      </c>
      <c r="B252" s="45">
        <f t="shared" si="7"/>
        <v>45353</v>
      </c>
      <c r="C252" s="42" t="str">
        <f>IF(ISERROR(VLOOKUP(B252,'Aigen20-GAZ'!$C$3:$C$9,1,0)),"Нет","Да")</f>
        <v>Нет</v>
      </c>
      <c r="D252" s="43">
        <f t="shared" si="6"/>
        <v>366</v>
      </c>
      <c r="E252" s="44">
        <f>ROUND(('Все выпуски'!$P$3*'Все выпуски'!$P$6/100)/366*(B252-IF(C252="Нет",VLOOKUP(A252,'Aigen20-GAZ'!$A$2:$C$9,3,0),VLOOKUP((A252-1),'Aigen20-GAZ'!$A$2:$C$9,3,0))),2)</f>
        <v>6.13</v>
      </c>
      <c r="G252" s="43">
        <f>COUNTIF(D253:$D$667,365)</f>
        <v>111</v>
      </c>
      <c r="H252" s="43">
        <f>COUNTIF(D253:$D$667,366)</f>
        <v>304</v>
      </c>
      <c r="I252" s="2"/>
    </row>
    <row r="253" spans="1:9" x14ac:dyDescent="0.25">
      <c r="A253" s="1">
        <f>COUNTIF($C$2:C253,"Да")</f>
        <v>2</v>
      </c>
      <c r="B253" s="45">
        <f t="shared" si="7"/>
        <v>45354</v>
      </c>
      <c r="C253" s="42" t="str">
        <f>IF(ISERROR(VLOOKUP(B253,'Aigen20-GAZ'!$C$3:$C$9,1,0)),"Нет","Да")</f>
        <v>Нет</v>
      </c>
      <c r="D253" s="43">
        <f t="shared" si="6"/>
        <v>366</v>
      </c>
      <c r="E253" s="44">
        <f>ROUND(('Все выпуски'!$P$3*'Все выпуски'!$P$6/100)/366*(B253-IF(C253="Нет",VLOOKUP(A253,'Aigen20-GAZ'!$A$2:$C$9,3,0),VLOOKUP((A253-1),'Aigen20-GAZ'!$A$2:$C$9,3,0))),2)</f>
        <v>6.25</v>
      </c>
      <c r="G253" s="43">
        <f>COUNTIF(D254:$D$667,365)</f>
        <v>111</v>
      </c>
      <c r="H253" s="43">
        <f>COUNTIF(D254:$D$667,366)</f>
        <v>303</v>
      </c>
      <c r="I253" s="2"/>
    </row>
    <row r="254" spans="1:9" x14ac:dyDescent="0.25">
      <c r="A254" s="1">
        <f>COUNTIF($C$2:C254,"Да")</f>
        <v>2</v>
      </c>
      <c r="B254" s="45">
        <f t="shared" si="7"/>
        <v>45355</v>
      </c>
      <c r="C254" s="42" t="str">
        <f>IF(ISERROR(VLOOKUP(B254,'Aigen20-GAZ'!$C$3:$C$9,1,0)),"Нет","Да")</f>
        <v>Нет</v>
      </c>
      <c r="D254" s="43">
        <f t="shared" si="6"/>
        <v>366</v>
      </c>
      <c r="E254" s="44">
        <f>ROUND(('Все выпуски'!$P$3*'Все выпуски'!$P$6/100)/366*(B254-IF(C254="Нет",VLOOKUP(A254,'Aigen20-GAZ'!$A$2:$C$9,3,0),VLOOKUP((A254-1),'Aigen20-GAZ'!$A$2:$C$9,3,0))),2)</f>
        <v>6.37</v>
      </c>
      <c r="G254" s="43">
        <f>COUNTIF(D255:$D$667,365)</f>
        <v>111</v>
      </c>
      <c r="H254" s="43">
        <f>COUNTIF(D255:$D$667,366)</f>
        <v>302</v>
      </c>
      <c r="I254" s="2"/>
    </row>
    <row r="255" spans="1:9" x14ac:dyDescent="0.25">
      <c r="A255" s="1">
        <f>COUNTIF($C$2:C255,"Да")</f>
        <v>2</v>
      </c>
      <c r="B255" s="45">
        <f t="shared" si="7"/>
        <v>45356</v>
      </c>
      <c r="C255" s="42" t="str">
        <f>IF(ISERROR(VLOOKUP(B255,'Aigen20-GAZ'!$C$3:$C$9,1,0)),"Нет","Да")</f>
        <v>Нет</v>
      </c>
      <c r="D255" s="43">
        <f t="shared" si="6"/>
        <v>366</v>
      </c>
      <c r="E255" s="44">
        <f>ROUND(('Все выпуски'!$P$3*'Все выпуски'!$P$6/100)/366*(B255-IF(C255="Нет",VLOOKUP(A255,'Aigen20-GAZ'!$A$2:$C$9,3,0),VLOOKUP((A255-1),'Aigen20-GAZ'!$A$2:$C$9,3,0))),2)</f>
        <v>6.49</v>
      </c>
      <c r="G255" s="43">
        <f>COUNTIF(D256:$D$667,365)</f>
        <v>111</v>
      </c>
      <c r="H255" s="43">
        <f>COUNTIF(D256:$D$667,366)</f>
        <v>301</v>
      </c>
      <c r="I255" s="2"/>
    </row>
    <row r="256" spans="1:9" x14ac:dyDescent="0.25">
      <c r="A256" s="1">
        <f>COUNTIF($C$2:C256,"Да")</f>
        <v>2</v>
      </c>
      <c r="B256" s="45">
        <f t="shared" si="7"/>
        <v>45357</v>
      </c>
      <c r="C256" s="42" t="str">
        <f>IF(ISERROR(VLOOKUP(B256,'Aigen20-GAZ'!$C$3:$C$9,1,0)),"Нет","Да")</f>
        <v>Нет</v>
      </c>
      <c r="D256" s="43">
        <f t="shared" si="6"/>
        <v>366</v>
      </c>
      <c r="E256" s="44">
        <f>ROUND(('Все выпуски'!$P$3*'Все выпуски'!$P$6/100)/366*(B256-IF(C256="Нет",VLOOKUP(A256,'Aigen20-GAZ'!$A$2:$C$9,3,0),VLOOKUP((A256-1),'Aigen20-GAZ'!$A$2:$C$9,3,0))),2)</f>
        <v>6.61</v>
      </c>
      <c r="G256" s="43">
        <f>COUNTIF(D257:$D$667,365)</f>
        <v>111</v>
      </c>
      <c r="H256" s="43">
        <f>COUNTIF(D257:$D$667,366)</f>
        <v>300</v>
      </c>
      <c r="I256" s="2"/>
    </row>
    <row r="257" spans="1:9" x14ac:dyDescent="0.25">
      <c r="A257" s="1">
        <f>COUNTIF($C$2:C257,"Да")</f>
        <v>2</v>
      </c>
      <c r="B257" s="45">
        <f t="shared" si="7"/>
        <v>45358</v>
      </c>
      <c r="C257" s="42" t="str">
        <f>IF(ISERROR(VLOOKUP(B257,'Aigen20-GAZ'!$C$3:$C$9,1,0)),"Нет","Да")</f>
        <v>Нет</v>
      </c>
      <c r="D257" s="43">
        <f t="shared" si="6"/>
        <v>366</v>
      </c>
      <c r="E257" s="44">
        <f>ROUND(('Все выпуски'!$P$3*'Все выпуски'!$P$6/100)/366*(B257-IF(C257="Нет",VLOOKUP(A257,'Aigen20-GAZ'!$A$2:$C$9,3,0),VLOOKUP((A257-1),'Aigen20-GAZ'!$A$2:$C$9,3,0))),2)</f>
        <v>6.73</v>
      </c>
      <c r="G257" s="43">
        <f>COUNTIF(D258:$D$667,365)</f>
        <v>111</v>
      </c>
      <c r="H257" s="43">
        <f>COUNTIF(D258:$D$667,366)</f>
        <v>299</v>
      </c>
      <c r="I257" s="2"/>
    </row>
    <row r="258" spans="1:9" x14ac:dyDescent="0.25">
      <c r="A258" s="1">
        <f>COUNTIF($C$2:C258,"Да")</f>
        <v>2</v>
      </c>
      <c r="B258" s="45">
        <f t="shared" si="7"/>
        <v>45359</v>
      </c>
      <c r="C258" s="42" t="str">
        <f>IF(ISERROR(VLOOKUP(B258,'Aigen20-GAZ'!$C$3:$C$9,1,0)),"Нет","Да")</f>
        <v>Нет</v>
      </c>
      <c r="D258" s="43">
        <f t="shared" si="6"/>
        <v>366</v>
      </c>
      <c r="E258" s="44">
        <f>ROUND(('Все выпуски'!$P$3*'Все выпуски'!$P$6/100)/366*(B258-IF(C258="Нет",VLOOKUP(A258,'Aigen20-GAZ'!$A$2:$C$9,3,0),VLOOKUP((A258-1),'Aigen20-GAZ'!$A$2:$C$9,3,0))),2)</f>
        <v>6.85</v>
      </c>
      <c r="G258" s="43">
        <f>COUNTIF(D259:$D$667,365)</f>
        <v>111</v>
      </c>
      <c r="H258" s="43">
        <f>COUNTIF(D259:$D$667,366)</f>
        <v>298</v>
      </c>
      <c r="I258" s="2"/>
    </row>
    <row r="259" spans="1:9" x14ac:dyDescent="0.25">
      <c r="A259" s="1">
        <f>COUNTIF($C$2:C259,"Да")</f>
        <v>2</v>
      </c>
      <c r="B259" s="45">
        <f t="shared" si="7"/>
        <v>45360</v>
      </c>
      <c r="C259" s="42" t="str">
        <f>IF(ISERROR(VLOOKUP(B259,'Aigen20-GAZ'!$C$3:$C$9,1,0)),"Нет","Да")</f>
        <v>Нет</v>
      </c>
      <c r="D259" s="43">
        <f t="shared" ref="D259:D322" si="8">IF(MOD(YEAR(B259),4)=0,366,365)</f>
        <v>366</v>
      </c>
      <c r="E259" s="44">
        <f>ROUND(('Все выпуски'!$P$3*'Все выпуски'!$P$6/100)/366*(B259-IF(C259="Нет",VLOOKUP(A259,'Aigen20-GAZ'!$A$2:$C$9,3,0),VLOOKUP((A259-1),'Aigen20-GAZ'!$A$2:$C$9,3,0))),2)</f>
        <v>6.97</v>
      </c>
      <c r="G259" s="43">
        <f>COUNTIF(D260:$D$667,365)</f>
        <v>111</v>
      </c>
      <c r="H259" s="43">
        <f>COUNTIF(D260:$D$667,366)</f>
        <v>297</v>
      </c>
      <c r="I259" s="2"/>
    </row>
    <row r="260" spans="1:9" x14ac:dyDescent="0.25">
      <c r="A260" s="1">
        <f>COUNTIF($C$2:C260,"Да")</f>
        <v>2</v>
      </c>
      <c r="B260" s="45">
        <f t="shared" ref="B260:B323" si="9">B259+1</f>
        <v>45361</v>
      </c>
      <c r="C260" s="42" t="str">
        <f>IF(ISERROR(VLOOKUP(B260,'Aigen20-GAZ'!$C$3:$C$9,1,0)),"Нет","Да")</f>
        <v>Нет</v>
      </c>
      <c r="D260" s="43">
        <f t="shared" si="8"/>
        <v>366</v>
      </c>
      <c r="E260" s="44">
        <f>ROUND(('Все выпуски'!$P$3*'Все выпуски'!$P$6/100)/366*(B260-IF(C260="Нет",VLOOKUP(A260,'Aigen20-GAZ'!$A$2:$C$9,3,0),VLOOKUP((A260-1),'Aigen20-GAZ'!$A$2:$C$9,3,0))),2)</f>
        <v>7.09</v>
      </c>
      <c r="G260" s="43">
        <f>COUNTIF(D261:$D$667,365)</f>
        <v>111</v>
      </c>
      <c r="H260" s="43">
        <f>COUNTIF(D261:$D$667,366)</f>
        <v>296</v>
      </c>
      <c r="I260" s="2"/>
    </row>
    <row r="261" spans="1:9" x14ac:dyDescent="0.25">
      <c r="A261" s="1">
        <f>COUNTIF($C$2:C261,"Да")</f>
        <v>2</v>
      </c>
      <c r="B261" s="45">
        <f t="shared" si="9"/>
        <v>45362</v>
      </c>
      <c r="C261" s="42" t="str">
        <f>IF(ISERROR(VLOOKUP(B261,'Aigen20-GAZ'!$C$3:$C$9,1,0)),"Нет","Да")</f>
        <v>Нет</v>
      </c>
      <c r="D261" s="43">
        <f t="shared" si="8"/>
        <v>366</v>
      </c>
      <c r="E261" s="44">
        <f>ROUND(('Все выпуски'!$P$3*'Все выпуски'!$P$6/100)/366*(B261-IF(C261="Нет",VLOOKUP(A261,'Aigen20-GAZ'!$A$2:$C$9,3,0),VLOOKUP((A261-1),'Aigen20-GAZ'!$A$2:$C$9,3,0))),2)</f>
        <v>7.21</v>
      </c>
      <c r="G261" s="43">
        <f>COUNTIF(D262:$D$667,365)</f>
        <v>111</v>
      </c>
      <c r="H261" s="43">
        <f>COUNTIF(D262:$D$667,366)</f>
        <v>295</v>
      </c>
      <c r="I261" s="2"/>
    </row>
    <row r="262" spans="1:9" x14ac:dyDescent="0.25">
      <c r="A262" s="1">
        <f>COUNTIF($C$2:C262,"Да")</f>
        <v>2</v>
      </c>
      <c r="B262" s="45">
        <f t="shared" si="9"/>
        <v>45363</v>
      </c>
      <c r="C262" s="42" t="str">
        <f>IF(ISERROR(VLOOKUP(B262,'Aigen20-GAZ'!$C$3:$C$9,1,0)),"Нет","Да")</f>
        <v>Нет</v>
      </c>
      <c r="D262" s="43">
        <f t="shared" si="8"/>
        <v>366</v>
      </c>
      <c r="E262" s="44">
        <f>ROUND(('Все выпуски'!$P$3*'Все выпуски'!$P$6/100)/366*(B262-IF(C262="Нет",VLOOKUP(A262,'Aigen20-GAZ'!$A$2:$C$9,3,0),VLOOKUP((A262-1),'Aigen20-GAZ'!$A$2:$C$9,3,0))),2)</f>
        <v>7.33</v>
      </c>
      <c r="G262" s="43">
        <f>COUNTIF(D263:$D$667,365)</f>
        <v>111</v>
      </c>
      <c r="H262" s="43">
        <f>COUNTIF(D263:$D$667,366)</f>
        <v>294</v>
      </c>
      <c r="I262" s="2"/>
    </row>
    <row r="263" spans="1:9" x14ac:dyDescent="0.25">
      <c r="A263" s="1">
        <f>COUNTIF($C$2:C263,"Да")</f>
        <v>2</v>
      </c>
      <c r="B263" s="45">
        <f t="shared" si="9"/>
        <v>45364</v>
      </c>
      <c r="C263" s="42" t="str">
        <f>IF(ISERROR(VLOOKUP(B263,'Aigen20-GAZ'!$C$3:$C$9,1,0)),"Нет","Да")</f>
        <v>Нет</v>
      </c>
      <c r="D263" s="43">
        <f t="shared" si="8"/>
        <v>366</v>
      </c>
      <c r="E263" s="44">
        <f>ROUND(('Все выпуски'!$P$3*'Все выпуски'!$P$6/100)/366*(B263-IF(C263="Нет",VLOOKUP(A263,'Aigen20-GAZ'!$A$2:$C$9,3,0),VLOOKUP((A263-1),'Aigen20-GAZ'!$A$2:$C$9,3,0))),2)</f>
        <v>7.45</v>
      </c>
      <c r="G263" s="43">
        <f>COUNTIF(D264:$D$667,365)</f>
        <v>111</v>
      </c>
      <c r="H263" s="43">
        <f>COUNTIF(D264:$D$667,366)</f>
        <v>293</v>
      </c>
      <c r="I263" s="2"/>
    </row>
    <row r="264" spans="1:9" x14ac:dyDescent="0.25">
      <c r="A264" s="1">
        <f>COUNTIF($C$2:C264,"Да")</f>
        <v>2</v>
      </c>
      <c r="B264" s="45">
        <f t="shared" si="9"/>
        <v>45365</v>
      </c>
      <c r="C264" s="42" t="str">
        <f>IF(ISERROR(VLOOKUP(B264,'Aigen20-GAZ'!$C$3:$C$9,1,0)),"Нет","Да")</f>
        <v>Нет</v>
      </c>
      <c r="D264" s="43">
        <f t="shared" si="8"/>
        <v>366</v>
      </c>
      <c r="E264" s="44">
        <f>ROUND(('Все выпуски'!$P$3*'Все выпуски'!$P$6/100)/366*(B264-IF(C264="Нет",VLOOKUP(A264,'Aigen20-GAZ'!$A$2:$C$9,3,0),VLOOKUP((A264-1),'Aigen20-GAZ'!$A$2:$C$9,3,0))),2)</f>
        <v>7.57</v>
      </c>
      <c r="G264" s="43">
        <f>COUNTIF(D265:$D$667,365)</f>
        <v>111</v>
      </c>
      <c r="H264" s="43">
        <f>COUNTIF(D265:$D$667,366)</f>
        <v>292</v>
      </c>
      <c r="I264" s="2"/>
    </row>
    <row r="265" spans="1:9" x14ac:dyDescent="0.25">
      <c r="A265" s="1">
        <f>COUNTIF($C$2:C265,"Да")</f>
        <v>2</v>
      </c>
      <c r="B265" s="45">
        <f t="shared" si="9"/>
        <v>45366</v>
      </c>
      <c r="C265" s="42" t="str">
        <f>IF(ISERROR(VLOOKUP(B265,'Aigen20-GAZ'!$C$3:$C$9,1,0)),"Нет","Да")</f>
        <v>Нет</v>
      </c>
      <c r="D265" s="43">
        <f t="shared" si="8"/>
        <v>366</v>
      </c>
      <c r="E265" s="44">
        <f>ROUND(('Все выпуски'!$P$3*'Все выпуски'!$P$6/100)/366*(B265-IF(C265="Нет",VLOOKUP(A265,'Aigen20-GAZ'!$A$2:$C$9,3,0),VLOOKUP((A265-1),'Aigen20-GAZ'!$A$2:$C$9,3,0))),2)</f>
        <v>7.69</v>
      </c>
      <c r="G265" s="43">
        <f>COUNTIF(D266:$D$667,365)</f>
        <v>111</v>
      </c>
      <c r="H265" s="43">
        <f>COUNTIF(D266:$D$667,366)</f>
        <v>291</v>
      </c>
      <c r="I265" s="2"/>
    </row>
    <row r="266" spans="1:9" x14ac:dyDescent="0.25">
      <c r="A266" s="1">
        <f>COUNTIF($C$2:C266,"Да")</f>
        <v>2</v>
      </c>
      <c r="B266" s="45">
        <f t="shared" si="9"/>
        <v>45367</v>
      </c>
      <c r="C266" s="42" t="str">
        <f>IF(ISERROR(VLOOKUP(B266,'Aigen20-GAZ'!$C$3:$C$9,1,0)),"Нет","Да")</f>
        <v>Нет</v>
      </c>
      <c r="D266" s="43">
        <f t="shared" si="8"/>
        <v>366</v>
      </c>
      <c r="E266" s="44">
        <f>ROUND(('Все выпуски'!$P$3*'Все выпуски'!$P$6/100)/366*(B266-IF(C266="Нет",VLOOKUP(A266,'Aigen20-GAZ'!$A$2:$C$9,3,0),VLOOKUP((A266-1),'Aigen20-GAZ'!$A$2:$C$9,3,0))),2)</f>
        <v>7.81</v>
      </c>
      <c r="G266" s="43">
        <f>COUNTIF(D267:$D$667,365)</f>
        <v>111</v>
      </c>
      <c r="H266" s="43">
        <f>COUNTIF(D267:$D$667,366)</f>
        <v>290</v>
      </c>
      <c r="I266" s="2"/>
    </row>
    <row r="267" spans="1:9" x14ac:dyDescent="0.25">
      <c r="A267" s="1">
        <f>COUNTIF($C$2:C267,"Да")</f>
        <v>2</v>
      </c>
      <c r="B267" s="45">
        <f t="shared" si="9"/>
        <v>45368</v>
      </c>
      <c r="C267" s="42" t="str">
        <f>IF(ISERROR(VLOOKUP(B267,'Aigen20-GAZ'!$C$3:$C$9,1,0)),"Нет","Да")</f>
        <v>Нет</v>
      </c>
      <c r="D267" s="43">
        <f t="shared" si="8"/>
        <v>366</v>
      </c>
      <c r="E267" s="44">
        <f>ROUND(('Все выпуски'!$P$3*'Все выпуски'!$P$6/100)/366*(B267-IF(C267="Нет",VLOOKUP(A267,'Aigen20-GAZ'!$A$2:$C$9,3,0),VLOOKUP((A267-1),'Aigen20-GAZ'!$A$2:$C$9,3,0))),2)</f>
        <v>7.93</v>
      </c>
      <c r="G267" s="43">
        <f>COUNTIF(D268:$D$667,365)</f>
        <v>111</v>
      </c>
      <c r="H267" s="43">
        <f>COUNTIF(D268:$D$667,366)</f>
        <v>289</v>
      </c>
      <c r="I267" s="2"/>
    </row>
    <row r="268" spans="1:9" x14ac:dyDescent="0.25">
      <c r="A268" s="1">
        <f>COUNTIF($C$2:C268,"Да")</f>
        <v>2</v>
      </c>
      <c r="B268" s="45">
        <f t="shared" si="9"/>
        <v>45369</v>
      </c>
      <c r="C268" s="42" t="str">
        <f>IF(ISERROR(VLOOKUP(B268,'Aigen20-GAZ'!$C$3:$C$9,1,0)),"Нет","Да")</f>
        <v>Нет</v>
      </c>
      <c r="D268" s="43">
        <f t="shared" si="8"/>
        <v>366</v>
      </c>
      <c r="E268" s="44">
        <f>ROUND(('Все выпуски'!$P$3*'Все выпуски'!$P$6/100)/366*(B268-IF(C268="Нет",VLOOKUP(A268,'Aigen20-GAZ'!$A$2:$C$9,3,0),VLOOKUP((A268-1),'Aigen20-GAZ'!$A$2:$C$9,3,0))),2)</f>
        <v>8.0500000000000007</v>
      </c>
      <c r="G268" s="43">
        <f>COUNTIF(D269:$D$667,365)</f>
        <v>111</v>
      </c>
      <c r="H268" s="43">
        <f>COUNTIF(D269:$D$667,366)</f>
        <v>288</v>
      </c>
      <c r="I268" s="2"/>
    </row>
    <row r="269" spans="1:9" x14ac:dyDescent="0.25">
      <c r="A269" s="1">
        <f>COUNTIF($C$2:C269,"Да")</f>
        <v>2</v>
      </c>
      <c r="B269" s="45">
        <f t="shared" si="9"/>
        <v>45370</v>
      </c>
      <c r="C269" s="42" t="str">
        <f>IF(ISERROR(VLOOKUP(B269,'Aigen20-GAZ'!$C$3:$C$9,1,0)),"Нет","Да")</f>
        <v>Нет</v>
      </c>
      <c r="D269" s="43">
        <f t="shared" si="8"/>
        <v>366</v>
      </c>
      <c r="E269" s="44">
        <f>ROUND(('Все выпуски'!$P$3*'Все выпуски'!$P$6/100)/366*(B269-IF(C269="Нет",VLOOKUP(A269,'Aigen20-GAZ'!$A$2:$C$9,3,0),VLOOKUP((A269-1),'Aigen20-GAZ'!$A$2:$C$9,3,0))),2)</f>
        <v>8.17</v>
      </c>
      <c r="G269" s="43">
        <f>COUNTIF(D270:$D$667,365)</f>
        <v>111</v>
      </c>
      <c r="H269" s="43">
        <f>COUNTIF(D270:$D$667,366)</f>
        <v>287</v>
      </c>
      <c r="I269" s="2"/>
    </row>
    <row r="270" spans="1:9" x14ac:dyDescent="0.25">
      <c r="A270" s="1">
        <f>COUNTIF($C$2:C270,"Да")</f>
        <v>2</v>
      </c>
      <c r="B270" s="45">
        <f t="shared" si="9"/>
        <v>45371</v>
      </c>
      <c r="C270" s="42" t="str">
        <f>IF(ISERROR(VLOOKUP(B270,'Aigen20-GAZ'!$C$3:$C$9,1,0)),"Нет","Да")</f>
        <v>Нет</v>
      </c>
      <c r="D270" s="43">
        <f t="shared" si="8"/>
        <v>366</v>
      </c>
      <c r="E270" s="44">
        <f>ROUND(('Все выпуски'!$P$3*'Все выпуски'!$P$6/100)/366*(B270-IF(C270="Нет",VLOOKUP(A270,'Aigen20-GAZ'!$A$2:$C$9,3,0),VLOOKUP((A270-1),'Aigen20-GAZ'!$A$2:$C$9,3,0))),2)</f>
        <v>8.3000000000000007</v>
      </c>
      <c r="G270" s="43">
        <f>COUNTIF(D271:$D$667,365)</f>
        <v>111</v>
      </c>
      <c r="H270" s="43">
        <f>COUNTIF(D271:$D$667,366)</f>
        <v>286</v>
      </c>
      <c r="I270" s="2"/>
    </row>
    <row r="271" spans="1:9" x14ac:dyDescent="0.25">
      <c r="A271" s="1">
        <f>COUNTIF($C$2:C271,"Да")</f>
        <v>2</v>
      </c>
      <c r="B271" s="45">
        <f t="shared" si="9"/>
        <v>45372</v>
      </c>
      <c r="C271" s="42" t="str">
        <f>IF(ISERROR(VLOOKUP(B271,'Aigen20-GAZ'!$C$3:$C$9,1,0)),"Нет","Да")</f>
        <v>Нет</v>
      </c>
      <c r="D271" s="43">
        <f t="shared" si="8"/>
        <v>366</v>
      </c>
      <c r="E271" s="44">
        <f>ROUND(('Все выпуски'!$P$3*'Все выпуски'!$P$6/100)/366*(B271-IF(C271="Нет",VLOOKUP(A271,'Aigen20-GAZ'!$A$2:$C$9,3,0),VLOOKUP((A271-1),'Aigen20-GAZ'!$A$2:$C$9,3,0))),2)</f>
        <v>8.42</v>
      </c>
      <c r="G271" s="43">
        <f>COUNTIF(D272:$D$667,365)</f>
        <v>111</v>
      </c>
      <c r="H271" s="43">
        <f>COUNTIF(D272:$D$667,366)</f>
        <v>285</v>
      </c>
      <c r="I271" s="2"/>
    </row>
    <row r="272" spans="1:9" x14ac:dyDescent="0.25">
      <c r="A272" s="1">
        <f>COUNTIF($C$2:C272,"Да")</f>
        <v>2</v>
      </c>
      <c r="B272" s="45">
        <f t="shared" si="9"/>
        <v>45373</v>
      </c>
      <c r="C272" s="42" t="str">
        <f>IF(ISERROR(VLOOKUP(B272,'Aigen20-GAZ'!$C$3:$C$9,1,0)),"Нет","Да")</f>
        <v>Нет</v>
      </c>
      <c r="D272" s="43">
        <f t="shared" si="8"/>
        <v>366</v>
      </c>
      <c r="E272" s="44">
        <f>ROUND(('Все выпуски'!$P$3*'Все выпуски'!$P$6/100)/366*(B272-IF(C272="Нет",VLOOKUP(A272,'Aigen20-GAZ'!$A$2:$C$9,3,0),VLOOKUP((A272-1),'Aigen20-GAZ'!$A$2:$C$9,3,0))),2)</f>
        <v>8.5399999999999991</v>
      </c>
      <c r="G272" s="43">
        <f>COUNTIF(D273:$D$667,365)</f>
        <v>111</v>
      </c>
      <c r="H272" s="43">
        <f>COUNTIF(D273:$D$667,366)</f>
        <v>284</v>
      </c>
      <c r="I272" s="2"/>
    </row>
    <row r="273" spans="1:9" x14ac:dyDescent="0.25">
      <c r="A273" s="1">
        <f>COUNTIF($C$2:C273,"Да")</f>
        <v>2</v>
      </c>
      <c r="B273" s="45">
        <f t="shared" si="9"/>
        <v>45374</v>
      </c>
      <c r="C273" s="42" t="str">
        <f>IF(ISERROR(VLOOKUP(B273,'Aigen20-GAZ'!$C$3:$C$9,1,0)),"Нет","Да")</f>
        <v>Нет</v>
      </c>
      <c r="D273" s="43">
        <f t="shared" si="8"/>
        <v>366</v>
      </c>
      <c r="E273" s="44">
        <f>ROUND(('Все выпуски'!$P$3*'Все выпуски'!$P$6/100)/366*(B273-IF(C273="Нет",VLOOKUP(A273,'Aigen20-GAZ'!$A$2:$C$9,3,0),VLOOKUP((A273-1),'Aigen20-GAZ'!$A$2:$C$9,3,0))),2)</f>
        <v>8.66</v>
      </c>
      <c r="G273" s="43">
        <f>COUNTIF(D274:$D$667,365)</f>
        <v>111</v>
      </c>
      <c r="H273" s="43">
        <f>COUNTIF(D274:$D$667,366)</f>
        <v>283</v>
      </c>
      <c r="I273" s="2"/>
    </row>
    <row r="274" spans="1:9" x14ac:dyDescent="0.25">
      <c r="A274" s="1">
        <f>COUNTIF($C$2:C274,"Да")</f>
        <v>2</v>
      </c>
      <c r="B274" s="45">
        <f t="shared" si="9"/>
        <v>45375</v>
      </c>
      <c r="C274" s="42" t="str">
        <f>IF(ISERROR(VLOOKUP(B274,'Aigen20-GAZ'!$C$3:$C$9,1,0)),"Нет","Да")</f>
        <v>Нет</v>
      </c>
      <c r="D274" s="43">
        <f t="shared" si="8"/>
        <v>366</v>
      </c>
      <c r="E274" s="44">
        <f>ROUND(('Все выпуски'!$P$3*'Все выпуски'!$P$6/100)/366*(B274-IF(C274="Нет",VLOOKUP(A274,'Aigen20-GAZ'!$A$2:$C$9,3,0),VLOOKUP((A274-1),'Aigen20-GAZ'!$A$2:$C$9,3,0))),2)</f>
        <v>8.7799999999999994</v>
      </c>
      <c r="G274" s="43">
        <f>COUNTIF(D275:$D$667,365)</f>
        <v>111</v>
      </c>
      <c r="H274" s="43">
        <f>COUNTIF(D275:$D$667,366)</f>
        <v>282</v>
      </c>
      <c r="I274" s="2"/>
    </row>
    <row r="275" spans="1:9" x14ac:dyDescent="0.25">
      <c r="A275" s="1">
        <f>COUNTIF($C$2:C275,"Да")</f>
        <v>2</v>
      </c>
      <c r="B275" s="45">
        <f t="shared" si="9"/>
        <v>45376</v>
      </c>
      <c r="C275" s="42" t="str">
        <f>IF(ISERROR(VLOOKUP(B275,'Aigen20-GAZ'!$C$3:$C$9,1,0)),"Нет","Да")</f>
        <v>Нет</v>
      </c>
      <c r="D275" s="43">
        <f t="shared" si="8"/>
        <v>366</v>
      </c>
      <c r="E275" s="44">
        <f>ROUND(('Все выпуски'!$P$3*'Все выпуски'!$P$6/100)/366*(B275-IF(C275="Нет",VLOOKUP(A275,'Aigen20-GAZ'!$A$2:$C$9,3,0),VLOOKUP((A275-1),'Aigen20-GAZ'!$A$2:$C$9,3,0))),2)</f>
        <v>8.9</v>
      </c>
      <c r="G275" s="43">
        <f>COUNTIF(D276:$D$667,365)</f>
        <v>111</v>
      </c>
      <c r="H275" s="43">
        <f>COUNTIF(D276:$D$667,366)</f>
        <v>281</v>
      </c>
      <c r="I275" s="2"/>
    </row>
    <row r="276" spans="1:9" x14ac:dyDescent="0.25">
      <c r="A276" s="1">
        <f>COUNTIF($C$2:C276,"Да")</f>
        <v>2</v>
      </c>
      <c r="B276" s="45">
        <f t="shared" si="9"/>
        <v>45377</v>
      </c>
      <c r="C276" s="42" t="str">
        <f>IF(ISERROR(VLOOKUP(B276,'Aigen20-GAZ'!$C$3:$C$9,1,0)),"Нет","Да")</f>
        <v>Нет</v>
      </c>
      <c r="D276" s="43">
        <f t="shared" si="8"/>
        <v>366</v>
      </c>
      <c r="E276" s="44">
        <f>ROUND(('Все выпуски'!$P$3*'Все выпуски'!$P$6/100)/366*(B276-IF(C276="Нет",VLOOKUP(A276,'Aigen20-GAZ'!$A$2:$C$9,3,0),VLOOKUP((A276-1),'Aigen20-GAZ'!$A$2:$C$9,3,0))),2)</f>
        <v>9.02</v>
      </c>
      <c r="G276" s="43">
        <f>COUNTIF(D277:$D$667,365)</f>
        <v>111</v>
      </c>
      <c r="H276" s="43">
        <f>COUNTIF(D277:$D$667,366)</f>
        <v>280</v>
      </c>
      <c r="I276" s="2"/>
    </row>
    <row r="277" spans="1:9" x14ac:dyDescent="0.25">
      <c r="A277" s="1">
        <f>COUNTIF($C$2:C277,"Да")</f>
        <v>2</v>
      </c>
      <c r="B277" s="45">
        <f t="shared" si="9"/>
        <v>45378</v>
      </c>
      <c r="C277" s="42" t="str">
        <f>IF(ISERROR(VLOOKUP(B277,'Aigen20-GAZ'!$C$3:$C$9,1,0)),"Нет","Да")</f>
        <v>Нет</v>
      </c>
      <c r="D277" s="43">
        <f t="shared" si="8"/>
        <v>366</v>
      </c>
      <c r="E277" s="44">
        <f>ROUND(('Все выпуски'!$P$3*'Все выпуски'!$P$6/100)/366*(B277-IF(C277="Нет",VLOOKUP(A277,'Aigen20-GAZ'!$A$2:$C$9,3,0),VLOOKUP((A277-1),'Aigen20-GAZ'!$A$2:$C$9,3,0))),2)</f>
        <v>9.14</v>
      </c>
      <c r="G277" s="43">
        <f>COUNTIF(D278:$D$667,365)</f>
        <v>111</v>
      </c>
      <c r="H277" s="43">
        <f>COUNTIF(D278:$D$667,366)</f>
        <v>279</v>
      </c>
      <c r="I277" s="2"/>
    </row>
    <row r="278" spans="1:9" x14ac:dyDescent="0.25">
      <c r="A278" s="1">
        <f>COUNTIF($C$2:C278,"Да")</f>
        <v>2</v>
      </c>
      <c r="B278" s="45">
        <f t="shared" si="9"/>
        <v>45379</v>
      </c>
      <c r="C278" s="42" t="str">
        <f>IF(ISERROR(VLOOKUP(B278,'Aigen20-GAZ'!$C$3:$C$9,1,0)),"Нет","Да")</f>
        <v>Нет</v>
      </c>
      <c r="D278" s="43">
        <f t="shared" si="8"/>
        <v>366</v>
      </c>
      <c r="E278" s="44">
        <f>ROUND(('Все выпуски'!$P$3*'Все выпуски'!$P$6/100)/366*(B278-IF(C278="Нет",VLOOKUP(A278,'Aigen20-GAZ'!$A$2:$C$9,3,0),VLOOKUP((A278-1),'Aigen20-GAZ'!$A$2:$C$9,3,0))),2)</f>
        <v>9.26</v>
      </c>
      <c r="G278" s="43">
        <f>COUNTIF(D279:$D$667,365)</f>
        <v>111</v>
      </c>
      <c r="H278" s="43">
        <f>COUNTIF(D279:$D$667,366)</f>
        <v>278</v>
      </c>
      <c r="I278" s="2"/>
    </row>
    <row r="279" spans="1:9" x14ac:dyDescent="0.25">
      <c r="A279" s="1">
        <f>COUNTIF($C$2:C279,"Да")</f>
        <v>2</v>
      </c>
      <c r="B279" s="45">
        <f t="shared" si="9"/>
        <v>45380</v>
      </c>
      <c r="C279" s="42" t="str">
        <f>IF(ISERROR(VLOOKUP(B279,'Aigen20-GAZ'!$C$3:$C$9,1,0)),"Нет","Да")</f>
        <v>Нет</v>
      </c>
      <c r="D279" s="43">
        <f t="shared" si="8"/>
        <v>366</v>
      </c>
      <c r="E279" s="44">
        <f>ROUND(('Все выпуски'!$P$3*'Все выпуски'!$P$6/100)/366*(B279-IF(C279="Нет",VLOOKUP(A279,'Aigen20-GAZ'!$A$2:$C$9,3,0),VLOOKUP((A279-1),'Aigen20-GAZ'!$A$2:$C$9,3,0))),2)</f>
        <v>9.3800000000000008</v>
      </c>
      <c r="G279" s="43">
        <f>COUNTIF(D280:$D$667,365)</f>
        <v>111</v>
      </c>
      <c r="H279" s="43">
        <f>COUNTIF(D280:$D$667,366)</f>
        <v>277</v>
      </c>
      <c r="I279" s="2"/>
    </row>
    <row r="280" spans="1:9" x14ac:dyDescent="0.25">
      <c r="A280" s="1">
        <f>COUNTIF($C$2:C280,"Да")</f>
        <v>2</v>
      </c>
      <c r="B280" s="45">
        <f t="shared" si="9"/>
        <v>45381</v>
      </c>
      <c r="C280" s="42" t="str">
        <f>IF(ISERROR(VLOOKUP(B280,'Aigen20-GAZ'!$C$3:$C$9,1,0)),"Нет","Да")</f>
        <v>Нет</v>
      </c>
      <c r="D280" s="43">
        <f t="shared" si="8"/>
        <v>366</v>
      </c>
      <c r="E280" s="44">
        <f>ROUND(('Все выпуски'!$P$3*'Все выпуски'!$P$6/100)/366*(B280-IF(C280="Нет",VLOOKUP(A280,'Aigen20-GAZ'!$A$2:$C$9,3,0),VLOOKUP((A280-1),'Aigen20-GAZ'!$A$2:$C$9,3,0))),2)</f>
        <v>9.5</v>
      </c>
      <c r="G280" s="43">
        <f>COUNTIF(D281:$D$667,365)</f>
        <v>111</v>
      </c>
      <c r="H280" s="43">
        <f>COUNTIF(D281:$D$667,366)</f>
        <v>276</v>
      </c>
      <c r="I280" s="2"/>
    </row>
    <row r="281" spans="1:9" x14ac:dyDescent="0.25">
      <c r="A281" s="1">
        <f>COUNTIF($C$2:C281,"Да")</f>
        <v>2</v>
      </c>
      <c r="B281" s="45">
        <f t="shared" si="9"/>
        <v>45382</v>
      </c>
      <c r="C281" s="42" t="str">
        <f>IF(ISERROR(VLOOKUP(B281,'Aigen20-GAZ'!$C$3:$C$9,1,0)),"Нет","Да")</f>
        <v>Нет</v>
      </c>
      <c r="D281" s="43">
        <f t="shared" si="8"/>
        <v>366</v>
      </c>
      <c r="E281" s="44">
        <f>ROUND(('Все выпуски'!$P$3*'Все выпуски'!$P$6/100)/366*(B281-IF(C281="Нет",VLOOKUP(A281,'Aigen20-GAZ'!$A$2:$C$9,3,0),VLOOKUP((A281-1),'Aigen20-GAZ'!$A$2:$C$9,3,0))),2)</f>
        <v>9.6199999999999992</v>
      </c>
      <c r="G281" s="43">
        <f>COUNTIF(D282:$D$667,365)</f>
        <v>111</v>
      </c>
      <c r="H281" s="43">
        <f>COUNTIF(D282:$D$667,366)</f>
        <v>275</v>
      </c>
      <c r="I281" s="2"/>
    </row>
    <row r="282" spans="1:9" x14ac:dyDescent="0.25">
      <c r="A282" s="1">
        <f>COUNTIF($C$2:C282,"Да")</f>
        <v>2</v>
      </c>
      <c r="B282" s="45">
        <f t="shared" si="9"/>
        <v>45383</v>
      </c>
      <c r="C282" s="42" t="str">
        <f>IF(ISERROR(VLOOKUP(B282,'Aigen20-GAZ'!$C$3:$C$9,1,0)),"Нет","Да")</f>
        <v>Нет</v>
      </c>
      <c r="D282" s="43">
        <f t="shared" si="8"/>
        <v>366</v>
      </c>
      <c r="E282" s="44">
        <f>ROUND(('Все выпуски'!$P$3*'Все выпуски'!$P$6/100)/366*(B282-IF(C282="Нет",VLOOKUP(A282,'Aigen20-GAZ'!$A$2:$C$9,3,0),VLOOKUP((A282-1),'Aigen20-GAZ'!$A$2:$C$9,3,0))),2)</f>
        <v>9.74</v>
      </c>
      <c r="G282" s="43">
        <f>COUNTIF(D283:$D$667,365)</f>
        <v>111</v>
      </c>
      <c r="H282" s="43">
        <f>COUNTIF(D283:$D$667,366)</f>
        <v>274</v>
      </c>
      <c r="I282" s="2"/>
    </row>
    <row r="283" spans="1:9" x14ac:dyDescent="0.25">
      <c r="A283" s="1">
        <f>COUNTIF($C$2:C283,"Да")</f>
        <v>2</v>
      </c>
      <c r="B283" s="45">
        <f t="shared" si="9"/>
        <v>45384</v>
      </c>
      <c r="C283" s="42" t="str">
        <f>IF(ISERROR(VLOOKUP(B283,'Aigen20-GAZ'!$C$3:$C$9,1,0)),"Нет","Да")</f>
        <v>Нет</v>
      </c>
      <c r="D283" s="43">
        <f t="shared" si="8"/>
        <v>366</v>
      </c>
      <c r="E283" s="44">
        <f>ROUND(('Все выпуски'!$P$3*'Все выпуски'!$P$6/100)/366*(B283-IF(C283="Нет",VLOOKUP(A283,'Aigen20-GAZ'!$A$2:$C$9,3,0),VLOOKUP((A283-1),'Aigen20-GAZ'!$A$2:$C$9,3,0))),2)</f>
        <v>9.86</v>
      </c>
      <c r="G283" s="43">
        <f>COUNTIF(D284:$D$667,365)</f>
        <v>111</v>
      </c>
      <c r="H283" s="43">
        <f>COUNTIF(D284:$D$667,366)</f>
        <v>273</v>
      </c>
      <c r="I283" s="2"/>
    </row>
    <row r="284" spans="1:9" x14ac:dyDescent="0.25">
      <c r="A284" s="1">
        <f>COUNTIF($C$2:C284,"Да")</f>
        <v>2</v>
      </c>
      <c r="B284" s="45">
        <f t="shared" si="9"/>
        <v>45385</v>
      </c>
      <c r="C284" s="42" t="str">
        <f>IF(ISERROR(VLOOKUP(B284,'Aigen20-GAZ'!$C$3:$C$9,1,0)),"Нет","Да")</f>
        <v>Нет</v>
      </c>
      <c r="D284" s="43">
        <f t="shared" si="8"/>
        <v>366</v>
      </c>
      <c r="E284" s="44">
        <f>ROUND(('Все выпуски'!$P$3*'Все выпуски'!$P$6/100)/366*(B284-IF(C284="Нет",VLOOKUP(A284,'Aigen20-GAZ'!$A$2:$C$9,3,0),VLOOKUP((A284-1),'Aigen20-GAZ'!$A$2:$C$9,3,0))),2)</f>
        <v>9.98</v>
      </c>
      <c r="G284" s="43">
        <f>COUNTIF(D285:$D$667,365)</f>
        <v>111</v>
      </c>
      <c r="H284" s="43">
        <f>COUNTIF(D285:$D$667,366)</f>
        <v>272</v>
      </c>
      <c r="I284" s="2"/>
    </row>
    <row r="285" spans="1:9" x14ac:dyDescent="0.25">
      <c r="A285" s="1">
        <f>COUNTIF($C$2:C285,"Да")</f>
        <v>2</v>
      </c>
      <c r="B285" s="45">
        <f t="shared" si="9"/>
        <v>45386</v>
      </c>
      <c r="C285" s="42" t="str">
        <f>IF(ISERROR(VLOOKUP(B285,'Aigen20-GAZ'!$C$3:$C$9,1,0)),"Нет","Да")</f>
        <v>Нет</v>
      </c>
      <c r="D285" s="43">
        <f t="shared" si="8"/>
        <v>366</v>
      </c>
      <c r="E285" s="44">
        <f>ROUND(('Все выпуски'!$P$3*'Все выпуски'!$P$6/100)/366*(B285-IF(C285="Нет",VLOOKUP(A285,'Aigen20-GAZ'!$A$2:$C$9,3,0),VLOOKUP((A285-1),'Aigen20-GAZ'!$A$2:$C$9,3,0))),2)</f>
        <v>10.1</v>
      </c>
      <c r="G285" s="43">
        <f>COUNTIF(D286:$D$667,365)</f>
        <v>111</v>
      </c>
      <c r="H285" s="43">
        <f>COUNTIF(D286:$D$667,366)</f>
        <v>271</v>
      </c>
      <c r="I285" s="2"/>
    </row>
    <row r="286" spans="1:9" x14ac:dyDescent="0.25">
      <c r="A286" s="1">
        <f>COUNTIF($C$2:C286,"Да")</f>
        <v>2</v>
      </c>
      <c r="B286" s="45">
        <f t="shared" si="9"/>
        <v>45387</v>
      </c>
      <c r="C286" s="42" t="str">
        <f>IF(ISERROR(VLOOKUP(B286,'Aigen20-GAZ'!$C$3:$C$9,1,0)),"Нет","Да")</f>
        <v>Нет</v>
      </c>
      <c r="D286" s="43">
        <f t="shared" si="8"/>
        <v>366</v>
      </c>
      <c r="E286" s="44">
        <f>ROUND(('Все выпуски'!$P$3*'Все выпуски'!$P$6/100)/366*(B286-IF(C286="Нет",VLOOKUP(A286,'Aigen20-GAZ'!$A$2:$C$9,3,0),VLOOKUP((A286-1),'Aigen20-GAZ'!$A$2:$C$9,3,0))),2)</f>
        <v>10.220000000000001</v>
      </c>
      <c r="G286" s="43">
        <f>COUNTIF(D287:$D$667,365)</f>
        <v>111</v>
      </c>
      <c r="H286" s="43">
        <f>COUNTIF(D287:$D$667,366)</f>
        <v>270</v>
      </c>
      <c r="I286" s="2"/>
    </row>
    <row r="287" spans="1:9" x14ac:dyDescent="0.25">
      <c r="A287" s="1">
        <f>COUNTIF($C$2:C287,"Да")</f>
        <v>2</v>
      </c>
      <c r="B287" s="45">
        <f t="shared" si="9"/>
        <v>45388</v>
      </c>
      <c r="C287" s="42" t="str">
        <f>IF(ISERROR(VLOOKUP(B287,'Aigen20-GAZ'!$C$3:$C$9,1,0)),"Нет","Да")</f>
        <v>Нет</v>
      </c>
      <c r="D287" s="43">
        <f t="shared" si="8"/>
        <v>366</v>
      </c>
      <c r="E287" s="44">
        <f>ROUND(('Все выпуски'!$P$3*'Все выпуски'!$P$6/100)/366*(B287-IF(C287="Нет",VLOOKUP(A287,'Aigen20-GAZ'!$A$2:$C$9,3,0),VLOOKUP((A287-1),'Aigen20-GAZ'!$A$2:$C$9,3,0))),2)</f>
        <v>10.34</v>
      </c>
      <c r="G287" s="43">
        <f>COUNTIF(D288:$D$667,365)</f>
        <v>111</v>
      </c>
      <c r="H287" s="43">
        <f>COUNTIF(D288:$D$667,366)</f>
        <v>269</v>
      </c>
      <c r="I287" s="2"/>
    </row>
    <row r="288" spans="1:9" x14ac:dyDescent="0.25">
      <c r="A288" s="1">
        <f>COUNTIF($C$2:C288,"Да")</f>
        <v>2</v>
      </c>
      <c r="B288" s="45">
        <f t="shared" si="9"/>
        <v>45389</v>
      </c>
      <c r="C288" s="42" t="str">
        <f>IF(ISERROR(VLOOKUP(B288,'Aigen20-GAZ'!$C$3:$C$9,1,0)),"Нет","Да")</f>
        <v>Нет</v>
      </c>
      <c r="D288" s="43">
        <f t="shared" si="8"/>
        <v>366</v>
      </c>
      <c r="E288" s="44">
        <f>ROUND(('Все выпуски'!$P$3*'Все выпуски'!$P$6/100)/366*(B288-IF(C288="Нет",VLOOKUP(A288,'Aigen20-GAZ'!$A$2:$C$9,3,0),VLOOKUP((A288-1),'Aigen20-GAZ'!$A$2:$C$9,3,0))),2)</f>
        <v>10.46</v>
      </c>
      <c r="G288" s="43">
        <f>COUNTIF(D289:$D$667,365)</f>
        <v>111</v>
      </c>
      <c r="H288" s="43">
        <f>COUNTIF(D289:$D$667,366)</f>
        <v>268</v>
      </c>
      <c r="I288" s="2"/>
    </row>
    <row r="289" spans="1:9" x14ac:dyDescent="0.25">
      <c r="A289" s="1">
        <f>COUNTIF($C$2:C289,"Да")</f>
        <v>2</v>
      </c>
      <c r="B289" s="45">
        <f t="shared" si="9"/>
        <v>45390</v>
      </c>
      <c r="C289" s="42" t="str">
        <f>IF(ISERROR(VLOOKUP(B289,'Aigen20-GAZ'!$C$3:$C$9,1,0)),"Нет","Да")</f>
        <v>Нет</v>
      </c>
      <c r="D289" s="43">
        <f t="shared" si="8"/>
        <v>366</v>
      </c>
      <c r="E289" s="44">
        <f>ROUND(('Все выпуски'!$P$3*'Все выпуски'!$P$6/100)/366*(B289-IF(C289="Нет",VLOOKUP(A289,'Aigen20-GAZ'!$A$2:$C$9,3,0),VLOOKUP((A289-1),'Aigen20-GAZ'!$A$2:$C$9,3,0))),2)</f>
        <v>10.58</v>
      </c>
      <c r="G289" s="43">
        <f>COUNTIF(D290:$D$667,365)</f>
        <v>111</v>
      </c>
      <c r="H289" s="43">
        <f>COUNTIF(D290:$D$667,366)</f>
        <v>267</v>
      </c>
      <c r="I289" s="2"/>
    </row>
    <row r="290" spans="1:9" x14ac:dyDescent="0.25">
      <c r="A290" s="1">
        <f>COUNTIF($C$2:C290,"Да")</f>
        <v>2</v>
      </c>
      <c r="B290" s="45">
        <f t="shared" si="9"/>
        <v>45391</v>
      </c>
      <c r="C290" s="42" t="str">
        <f>IF(ISERROR(VLOOKUP(B290,'Aigen20-GAZ'!$C$3:$C$9,1,0)),"Нет","Да")</f>
        <v>Нет</v>
      </c>
      <c r="D290" s="43">
        <f t="shared" si="8"/>
        <v>366</v>
      </c>
      <c r="E290" s="44">
        <f>ROUND(('Все выпуски'!$P$3*'Все выпуски'!$P$6/100)/366*(B290-IF(C290="Нет",VLOOKUP(A290,'Aigen20-GAZ'!$A$2:$C$9,3,0),VLOOKUP((A290-1),'Aigen20-GAZ'!$A$2:$C$9,3,0))),2)</f>
        <v>10.7</v>
      </c>
      <c r="G290" s="43">
        <f>COUNTIF(D291:$D$667,365)</f>
        <v>111</v>
      </c>
      <c r="H290" s="43">
        <f>COUNTIF(D291:$D$667,366)</f>
        <v>266</v>
      </c>
      <c r="I290" s="2"/>
    </row>
    <row r="291" spans="1:9" x14ac:dyDescent="0.25">
      <c r="A291" s="1">
        <f>COUNTIF($C$2:C291,"Да")</f>
        <v>2</v>
      </c>
      <c r="B291" s="45">
        <f t="shared" si="9"/>
        <v>45392</v>
      </c>
      <c r="C291" s="42" t="str">
        <f>IF(ISERROR(VLOOKUP(B291,'Aigen20-GAZ'!$C$3:$C$9,1,0)),"Нет","Да")</f>
        <v>Нет</v>
      </c>
      <c r="D291" s="43">
        <f t="shared" si="8"/>
        <v>366</v>
      </c>
      <c r="E291" s="44">
        <f>ROUND(('Все выпуски'!$P$3*'Все выпуски'!$P$6/100)/366*(B291-IF(C291="Нет",VLOOKUP(A291,'Aigen20-GAZ'!$A$2:$C$9,3,0),VLOOKUP((A291-1),'Aigen20-GAZ'!$A$2:$C$9,3,0))),2)</f>
        <v>10.82</v>
      </c>
      <c r="G291" s="43">
        <f>COUNTIF(D292:$D$667,365)</f>
        <v>111</v>
      </c>
      <c r="H291" s="43">
        <f>COUNTIF(D292:$D$667,366)</f>
        <v>265</v>
      </c>
      <c r="I291" s="2"/>
    </row>
    <row r="292" spans="1:9" x14ac:dyDescent="0.25">
      <c r="A292" s="1">
        <f>COUNTIF($C$2:C292,"Да")</f>
        <v>3</v>
      </c>
      <c r="B292" s="45">
        <f t="shared" si="9"/>
        <v>45393</v>
      </c>
      <c r="C292" s="42" t="str">
        <f>IF(ISERROR(VLOOKUP(B292,'Aigen20-GAZ'!$C$3:$C$9,1,0)),"Нет","Да")</f>
        <v>Да</v>
      </c>
      <c r="D292" s="43">
        <f t="shared" si="8"/>
        <v>366</v>
      </c>
      <c r="E292" s="44">
        <f>ROUND(('Все выпуски'!$P$3*'Все выпуски'!$P$6/100)/366*(B292-IF(C292="Нет",VLOOKUP(A292,'Aigen20-GAZ'!$A$2:$C$9,3,0),VLOOKUP((A292-1),'Aigen20-GAZ'!$A$2:$C$9,3,0))),2)</f>
        <v>10.94</v>
      </c>
      <c r="F292" s="44"/>
      <c r="G292" s="43">
        <f>COUNTIF(D293:$D$667,365)</f>
        <v>111</v>
      </c>
      <c r="H292" s="43">
        <f>COUNTIF(D293:$D$667,366)</f>
        <v>264</v>
      </c>
      <c r="I292" s="2"/>
    </row>
    <row r="293" spans="1:9" x14ac:dyDescent="0.25">
      <c r="A293" s="1">
        <f>COUNTIF($C$2:C293,"Да")</f>
        <v>3</v>
      </c>
      <c r="B293" s="45">
        <f t="shared" si="9"/>
        <v>45394</v>
      </c>
      <c r="C293" s="42" t="str">
        <f>IF(ISERROR(VLOOKUP(B293,'Aigen20-GAZ'!$C$3:$C$9,1,0)),"Нет","Да")</f>
        <v>Нет</v>
      </c>
      <c r="D293" s="43">
        <f t="shared" si="8"/>
        <v>366</v>
      </c>
      <c r="E293" s="44">
        <f>ROUND(('Все выпуски'!$P$3*'Все выпуски'!$P$6/100)/366*(B293-IF(C293="Нет",VLOOKUP(A293,'Aigen20-GAZ'!$A$2:$C$9,3,0),VLOOKUP((A293-1),'Aigen20-GAZ'!$A$2:$C$9,3,0))),2)</f>
        <v>0.12</v>
      </c>
      <c r="G293" s="43">
        <f>COUNTIF(D294:$D$667,365)</f>
        <v>111</v>
      </c>
      <c r="H293" s="43">
        <f>COUNTIF(D294:$D$667,366)</f>
        <v>263</v>
      </c>
      <c r="I293" s="2"/>
    </row>
    <row r="294" spans="1:9" x14ac:dyDescent="0.25">
      <c r="A294" s="1">
        <f>COUNTIF($C$2:C294,"Да")</f>
        <v>3</v>
      </c>
      <c r="B294" s="45">
        <f t="shared" si="9"/>
        <v>45395</v>
      </c>
      <c r="C294" s="42" t="str">
        <f>IF(ISERROR(VLOOKUP(B294,'Aigen20-GAZ'!$C$3:$C$9,1,0)),"Нет","Да")</f>
        <v>Нет</v>
      </c>
      <c r="D294" s="43">
        <f t="shared" si="8"/>
        <v>366</v>
      </c>
      <c r="E294" s="44">
        <f>ROUND(('Все выпуски'!$P$3*'Все выпуски'!$P$6/100)/366*(B294-IF(C294="Нет",VLOOKUP(A294,'Aigen20-GAZ'!$A$2:$C$9,3,0),VLOOKUP((A294-1),'Aigen20-GAZ'!$A$2:$C$9,3,0))),2)</f>
        <v>0.24</v>
      </c>
      <c r="G294" s="43">
        <f>COUNTIF(D295:$D$667,365)</f>
        <v>111</v>
      </c>
      <c r="H294" s="43">
        <f>COUNTIF(D295:$D$667,366)</f>
        <v>262</v>
      </c>
      <c r="I294" s="2"/>
    </row>
    <row r="295" spans="1:9" x14ac:dyDescent="0.25">
      <c r="A295" s="1">
        <f>COUNTIF($C$2:C295,"Да")</f>
        <v>3</v>
      </c>
      <c r="B295" s="45">
        <f t="shared" si="9"/>
        <v>45396</v>
      </c>
      <c r="C295" s="42" t="str">
        <f>IF(ISERROR(VLOOKUP(B295,'Aigen20-GAZ'!$C$3:$C$9,1,0)),"Нет","Да")</f>
        <v>Нет</v>
      </c>
      <c r="D295" s="43">
        <f t="shared" si="8"/>
        <v>366</v>
      </c>
      <c r="E295" s="44">
        <f>ROUND(('Все выпуски'!$P$3*'Все выпуски'!$P$6/100)/366*(B295-IF(C295="Нет",VLOOKUP(A295,'Aigen20-GAZ'!$A$2:$C$9,3,0),VLOOKUP((A295-1),'Aigen20-GAZ'!$A$2:$C$9,3,0))),2)</f>
        <v>0.36</v>
      </c>
      <c r="G295" s="43">
        <f>COUNTIF(D296:$D$667,365)</f>
        <v>111</v>
      </c>
      <c r="H295" s="43">
        <f>COUNTIF(D296:$D$667,366)</f>
        <v>261</v>
      </c>
      <c r="I295" s="2"/>
    </row>
    <row r="296" spans="1:9" x14ac:dyDescent="0.25">
      <c r="A296" s="1">
        <f>COUNTIF($C$2:C296,"Да")</f>
        <v>3</v>
      </c>
      <c r="B296" s="45">
        <f t="shared" si="9"/>
        <v>45397</v>
      </c>
      <c r="C296" s="42" t="str">
        <f>IF(ISERROR(VLOOKUP(B296,'Aigen20-GAZ'!$C$3:$C$9,1,0)),"Нет","Да")</f>
        <v>Нет</v>
      </c>
      <c r="D296" s="43">
        <f t="shared" si="8"/>
        <v>366</v>
      </c>
      <c r="E296" s="44">
        <f>ROUND(('Все выпуски'!$P$3*'Все выпуски'!$P$6/100)/366*(B296-IF(C296="Нет",VLOOKUP(A296,'Aigen20-GAZ'!$A$2:$C$9,3,0),VLOOKUP((A296-1),'Aigen20-GAZ'!$A$2:$C$9,3,0))),2)</f>
        <v>0.48</v>
      </c>
      <c r="G296" s="43">
        <f>COUNTIF(D297:$D$667,365)</f>
        <v>111</v>
      </c>
      <c r="H296" s="43">
        <f>COUNTIF(D297:$D$667,366)</f>
        <v>260</v>
      </c>
      <c r="I296" s="2"/>
    </row>
    <row r="297" spans="1:9" x14ac:dyDescent="0.25">
      <c r="A297" s="1">
        <f>COUNTIF($C$2:C297,"Да")</f>
        <v>3</v>
      </c>
      <c r="B297" s="45">
        <f t="shared" si="9"/>
        <v>45398</v>
      </c>
      <c r="C297" s="42" t="str">
        <f>IF(ISERROR(VLOOKUP(B297,'Aigen20-GAZ'!$C$3:$C$9,1,0)),"Нет","Да")</f>
        <v>Нет</v>
      </c>
      <c r="D297" s="43">
        <f t="shared" si="8"/>
        <v>366</v>
      </c>
      <c r="E297" s="44">
        <f>ROUND(('Все выпуски'!$P$3*'Все выпуски'!$P$6/100)/366*(B297-IF(C297="Нет",VLOOKUP(A297,'Aigen20-GAZ'!$A$2:$C$9,3,0),VLOOKUP((A297-1),'Aigen20-GAZ'!$A$2:$C$9,3,0))),2)</f>
        <v>0.6</v>
      </c>
      <c r="G297" s="43">
        <f>COUNTIF(D298:$D$667,365)</f>
        <v>111</v>
      </c>
      <c r="H297" s="43">
        <f>COUNTIF(D298:$D$667,366)</f>
        <v>259</v>
      </c>
      <c r="I297" s="2"/>
    </row>
    <row r="298" spans="1:9" x14ac:dyDescent="0.25">
      <c r="A298" s="1">
        <f>COUNTIF($C$2:C298,"Да")</f>
        <v>3</v>
      </c>
      <c r="B298" s="45">
        <f t="shared" si="9"/>
        <v>45399</v>
      </c>
      <c r="C298" s="42" t="str">
        <f>IF(ISERROR(VLOOKUP(B298,'Aigen20-GAZ'!$C$3:$C$9,1,0)),"Нет","Да")</f>
        <v>Нет</v>
      </c>
      <c r="D298" s="43">
        <f t="shared" si="8"/>
        <v>366</v>
      </c>
      <c r="E298" s="44">
        <f>ROUND(('Все выпуски'!$P$3*'Все выпуски'!$P$6/100)/366*(B298-IF(C298="Нет",VLOOKUP(A298,'Aigen20-GAZ'!$A$2:$C$9,3,0),VLOOKUP((A298-1),'Aigen20-GAZ'!$A$2:$C$9,3,0))),2)</f>
        <v>0.72</v>
      </c>
      <c r="G298" s="43">
        <f>COUNTIF(D299:$D$667,365)</f>
        <v>111</v>
      </c>
      <c r="H298" s="43">
        <f>COUNTIF(D299:$D$667,366)</f>
        <v>258</v>
      </c>
      <c r="I298" s="2"/>
    </row>
    <row r="299" spans="1:9" x14ac:dyDescent="0.25">
      <c r="A299" s="1">
        <f>COUNTIF($C$2:C299,"Да")</f>
        <v>3</v>
      </c>
      <c r="B299" s="45">
        <f t="shared" si="9"/>
        <v>45400</v>
      </c>
      <c r="C299" s="42" t="str">
        <f>IF(ISERROR(VLOOKUP(B299,'Aigen20-GAZ'!$C$3:$C$9,1,0)),"Нет","Да")</f>
        <v>Нет</v>
      </c>
      <c r="D299" s="43">
        <f t="shared" si="8"/>
        <v>366</v>
      </c>
      <c r="E299" s="44">
        <f>ROUND(('Все выпуски'!$P$3*'Все выпуски'!$P$6/100)/366*(B299-IF(C299="Нет",VLOOKUP(A299,'Aigen20-GAZ'!$A$2:$C$9,3,0),VLOOKUP((A299-1),'Aigen20-GAZ'!$A$2:$C$9,3,0))),2)</f>
        <v>0.84</v>
      </c>
      <c r="G299" s="43">
        <f>COUNTIF(D300:$D$667,365)</f>
        <v>111</v>
      </c>
      <c r="H299" s="43">
        <f>COUNTIF(D300:$D$667,366)</f>
        <v>257</v>
      </c>
      <c r="I299" s="2"/>
    </row>
    <row r="300" spans="1:9" x14ac:dyDescent="0.25">
      <c r="A300" s="1">
        <f>COUNTIF($C$2:C300,"Да")</f>
        <v>3</v>
      </c>
      <c r="B300" s="45">
        <f t="shared" si="9"/>
        <v>45401</v>
      </c>
      <c r="C300" s="42" t="str">
        <f>IF(ISERROR(VLOOKUP(B300,'Aigen20-GAZ'!$C$3:$C$9,1,0)),"Нет","Да")</f>
        <v>Нет</v>
      </c>
      <c r="D300" s="43">
        <f t="shared" si="8"/>
        <v>366</v>
      </c>
      <c r="E300" s="44">
        <f>ROUND(('Все выпуски'!$P$3*'Все выпуски'!$P$6/100)/366*(B300-IF(C300="Нет",VLOOKUP(A300,'Aigen20-GAZ'!$A$2:$C$9,3,0),VLOOKUP((A300-1),'Aigen20-GAZ'!$A$2:$C$9,3,0))),2)</f>
        <v>0.96</v>
      </c>
      <c r="G300" s="43">
        <f>COUNTIF(D301:$D$667,365)</f>
        <v>111</v>
      </c>
      <c r="H300" s="43">
        <f>COUNTIF(D301:$D$667,366)</f>
        <v>256</v>
      </c>
      <c r="I300" s="2"/>
    </row>
    <row r="301" spans="1:9" x14ac:dyDescent="0.25">
      <c r="A301" s="1">
        <f>COUNTIF($C$2:C301,"Да")</f>
        <v>3</v>
      </c>
      <c r="B301" s="45">
        <f t="shared" si="9"/>
        <v>45402</v>
      </c>
      <c r="C301" s="42" t="str">
        <f>IF(ISERROR(VLOOKUP(B301,'Aigen20-GAZ'!$C$3:$C$9,1,0)),"Нет","Да")</f>
        <v>Нет</v>
      </c>
      <c r="D301" s="43">
        <f t="shared" si="8"/>
        <v>366</v>
      </c>
      <c r="E301" s="44">
        <f>ROUND(('Все выпуски'!$P$3*'Все выпуски'!$P$6/100)/366*(B301-IF(C301="Нет",VLOOKUP(A301,'Aigen20-GAZ'!$A$2:$C$9,3,0),VLOOKUP((A301-1),'Aigen20-GAZ'!$A$2:$C$9,3,0))),2)</f>
        <v>1.08</v>
      </c>
      <c r="G301" s="43">
        <f>COUNTIF(D302:$D$667,365)</f>
        <v>111</v>
      </c>
      <c r="H301" s="43">
        <f>COUNTIF(D302:$D$667,366)</f>
        <v>255</v>
      </c>
      <c r="I301" s="2"/>
    </row>
    <row r="302" spans="1:9" x14ac:dyDescent="0.25">
      <c r="A302" s="1">
        <f>COUNTIF($C$2:C302,"Да")</f>
        <v>3</v>
      </c>
      <c r="B302" s="45">
        <f t="shared" si="9"/>
        <v>45403</v>
      </c>
      <c r="C302" s="42" t="str">
        <f>IF(ISERROR(VLOOKUP(B302,'Aigen20-GAZ'!$C$3:$C$9,1,0)),"Нет","Да")</f>
        <v>Нет</v>
      </c>
      <c r="D302" s="43">
        <f t="shared" si="8"/>
        <v>366</v>
      </c>
      <c r="E302" s="44">
        <f>ROUND(('Все выпуски'!$P$3*'Все выпуски'!$P$6/100)/366*(B302-IF(C302="Нет",VLOOKUP(A302,'Aigen20-GAZ'!$A$2:$C$9,3,0),VLOOKUP((A302-1),'Aigen20-GAZ'!$A$2:$C$9,3,0))),2)</f>
        <v>1.2</v>
      </c>
      <c r="G302" s="43">
        <f>COUNTIF(D303:$D$667,365)</f>
        <v>111</v>
      </c>
      <c r="H302" s="43">
        <f>COUNTIF(D303:$D$667,366)</f>
        <v>254</v>
      </c>
      <c r="I302" s="2"/>
    </row>
    <row r="303" spans="1:9" x14ac:dyDescent="0.25">
      <c r="A303" s="1">
        <f>COUNTIF($C$2:C303,"Да")</f>
        <v>3</v>
      </c>
      <c r="B303" s="45">
        <f t="shared" si="9"/>
        <v>45404</v>
      </c>
      <c r="C303" s="42" t="str">
        <f>IF(ISERROR(VLOOKUP(B303,'Aigen20-GAZ'!$C$3:$C$9,1,0)),"Нет","Да")</f>
        <v>Нет</v>
      </c>
      <c r="D303" s="43">
        <f t="shared" si="8"/>
        <v>366</v>
      </c>
      <c r="E303" s="44">
        <f>ROUND(('Все выпуски'!$P$3*'Все выпуски'!$P$6/100)/366*(B303-IF(C303="Нет",VLOOKUP(A303,'Aigen20-GAZ'!$A$2:$C$9,3,0),VLOOKUP((A303-1),'Aigen20-GAZ'!$A$2:$C$9,3,0))),2)</f>
        <v>1.32</v>
      </c>
      <c r="G303" s="43">
        <f>COUNTIF(D304:$D$667,365)</f>
        <v>111</v>
      </c>
      <c r="H303" s="43">
        <f>COUNTIF(D304:$D$667,366)</f>
        <v>253</v>
      </c>
      <c r="I303" s="2"/>
    </row>
    <row r="304" spans="1:9" x14ac:dyDescent="0.25">
      <c r="A304" s="1">
        <f>COUNTIF($C$2:C304,"Да")</f>
        <v>3</v>
      </c>
      <c r="B304" s="45">
        <f t="shared" si="9"/>
        <v>45405</v>
      </c>
      <c r="C304" s="42" t="str">
        <f>IF(ISERROR(VLOOKUP(B304,'Aigen20-GAZ'!$C$3:$C$9,1,0)),"Нет","Да")</f>
        <v>Нет</v>
      </c>
      <c r="D304" s="43">
        <f t="shared" si="8"/>
        <v>366</v>
      </c>
      <c r="E304" s="44">
        <f>ROUND(('Все выпуски'!$P$3*'Все выпуски'!$P$6/100)/366*(B304-IF(C304="Нет",VLOOKUP(A304,'Aigen20-GAZ'!$A$2:$C$9,3,0),VLOOKUP((A304-1),'Aigen20-GAZ'!$A$2:$C$9,3,0))),2)</f>
        <v>1.44</v>
      </c>
      <c r="G304" s="43">
        <f>COUNTIF(D305:$D$667,365)</f>
        <v>111</v>
      </c>
      <c r="H304" s="43">
        <f>COUNTIF(D305:$D$667,366)</f>
        <v>252</v>
      </c>
      <c r="I304" s="2"/>
    </row>
    <row r="305" spans="1:9" x14ac:dyDescent="0.25">
      <c r="A305" s="1">
        <f>COUNTIF($C$2:C305,"Да")</f>
        <v>3</v>
      </c>
      <c r="B305" s="45">
        <f t="shared" si="9"/>
        <v>45406</v>
      </c>
      <c r="C305" s="42" t="str">
        <f>IF(ISERROR(VLOOKUP(B305,'Aigen20-GAZ'!$C$3:$C$9,1,0)),"Нет","Да")</f>
        <v>Нет</v>
      </c>
      <c r="D305" s="43">
        <f t="shared" si="8"/>
        <v>366</v>
      </c>
      <c r="E305" s="44">
        <f>ROUND(('Все выпуски'!$P$3*'Все выпуски'!$P$6/100)/366*(B305-IF(C305="Нет",VLOOKUP(A305,'Aigen20-GAZ'!$A$2:$C$9,3,0),VLOOKUP((A305-1),'Aigen20-GAZ'!$A$2:$C$9,3,0))),2)</f>
        <v>1.56</v>
      </c>
      <c r="G305" s="43">
        <f>COUNTIF(D306:$D$667,365)</f>
        <v>111</v>
      </c>
      <c r="H305" s="43">
        <f>COUNTIF(D306:$D$667,366)</f>
        <v>251</v>
      </c>
      <c r="I305" s="2"/>
    </row>
    <row r="306" spans="1:9" x14ac:dyDescent="0.25">
      <c r="A306" s="1">
        <f>COUNTIF($C$2:C306,"Да")</f>
        <v>3</v>
      </c>
      <c r="B306" s="45">
        <f t="shared" si="9"/>
        <v>45407</v>
      </c>
      <c r="C306" s="42" t="str">
        <f>IF(ISERROR(VLOOKUP(B306,'Aigen20-GAZ'!$C$3:$C$9,1,0)),"Нет","Да")</f>
        <v>Нет</v>
      </c>
      <c r="D306" s="43">
        <f t="shared" si="8"/>
        <v>366</v>
      </c>
      <c r="E306" s="44">
        <f>ROUND(('Все выпуски'!$P$3*'Все выпуски'!$P$6/100)/366*(B306-IF(C306="Нет",VLOOKUP(A306,'Aigen20-GAZ'!$A$2:$C$9,3,0),VLOOKUP((A306-1),'Aigen20-GAZ'!$A$2:$C$9,3,0))),2)</f>
        <v>1.68</v>
      </c>
      <c r="G306" s="43">
        <f>COUNTIF(D307:$D$667,365)</f>
        <v>111</v>
      </c>
      <c r="H306" s="43">
        <f>COUNTIF(D307:$D$667,366)</f>
        <v>250</v>
      </c>
      <c r="I306" s="2"/>
    </row>
    <row r="307" spans="1:9" x14ac:dyDescent="0.25">
      <c r="A307" s="1">
        <f>COUNTIF($C$2:C307,"Да")</f>
        <v>3</v>
      </c>
      <c r="B307" s="45">
        <f t="shared" si="9"/>
        <v>45408</v>
      </c>
      <c r="C307" s="42" t="str">
        <f>IF(ISERROR(VLOOKUP(B307,'Aigen20-GAZ'!$C$3:$C$9,1,0)),"Нет","Да")</f>
        <v>Нет</v>
      </c>
      <c r="D307" s="43">
        <f t="shared" si="8"/>
        <v>366</v>
      </c>
      <c r="E307" s="44">
        <f>ROUND(('Все выпуски'!$P$3*'Все выпуски'!$P$6/100)/366*(B307-IF(C307="Нет",VLOOKUP(A307,'Aigen20-GAZ'!$A$2:$C$9,3,0),VLOOKUP((A307-1),'Aigen20-GAZ'!$A$2:$C$9,3,0))),2)</f>
        <v>1.8</v>
      </c>
      <c r="G307" s="43">
        <f>COUNTIF(D308:$D$667,365)</f>
        <v>111</v>
      </c>
      <c r="H307" s="43">
        <f>COUNTIF(D308:$D$667,366)</f>
        <v>249</v>
      </c>
      <c r="I307" s="2"/>
    </row>
    <row r="308" spans="1:9" x14ac:dyDescent="0.25">
      <c r="A308" s="1">
        <f>COUNTIF($C$2:C308,"Да")</f>
        <v>3</v>
      </c>
      <c r="B308" s="45">
        <f t="shared" si="9"/>
        <v>45409</v>
      </c>
      <c r="C308" s="42" t="str">
        <f>IF(ISERROR(VLOOKUP(B308,'Aigen20-GAZ'!$C$3:$C$9,1,0)),"Нет","Да")</f>
        <v>Нет</v>
      </c>
      <c r="D308" s="43">
        <f t="shared" si="8"/>
        <v>366</v>
      </c>
      <c r="E308" s="44">
        <f>ROUND(('Все выпуски'!$P$3*'Все выпуски'!$P$6/100)/366*(B308-IF(C308="Нет",VLOOKUP(A308,'Aigen20-GAZ'!$A$2:$C$9,3,0),VLOOKUP((A308-1),'Aigen20-GAZ'!$A$2:$C$9,3,0))),2)</f>
        <v>1.92</v>
      </c>
      <c r="G308" s="43">
        <f>COUNTIF(D309:$D$667,365)</f>
        <v>111</v>
      </c>
      <c r="H308" s="43">
        <f>COUNTIF(D309:$D$667,366)</f>
        <v>248</v>
      </c>
      <c r="I308" s="2"/>
    </row>
    <row r="309" spans="1:9" x14ac:dyDescent="0.25">
      <c r="A309" s="1">
        <f>COUNTIF($C$2:C309,"Да")</f>
        <v>3</v>
      </c>
      <c r="B309" s="45">
        <f t="shared" si="9"/>
        <v>45410</v>
      </c>
      <c r="C309" s="42" t="str">
        <f>IF(ISERROR(VLOOKUP(B309,'Aigen20-GAZ'!$C$3:$C$9,1,0)),"Нет","Да")</f>
        <v>Нет</v>
      </c>
      <c r="D309" s="43">
        <f t="shared" si="8"/>
        <v>366</v>
      </c>
      <c r="E309" s="44">
        <f>ROUND(('Все выпуски'!$P$3*'Все выпуски'!$P$6/100)/366*(B309-IF(C309="Нет",VLOOKUP(A309,'Aigen20-GAZ'!$A$2:$C$9,3,0),VLOOKUP((A309-1),'Aigen20-GAZ'!$A$2:$C$9,3,0))),2)</f>
        <v>2.04</v>
      </c>
      <c r="G309" s="43">
        <f>COUNTIF(D310:$D$667,365)</f>
        <v>111</v>
      </c>
      <c r="H309" s="43">
        <f>COUNTIF(D310:$D$667,366)</f>
        <v>247</v>
      </c>
      <c r="I309" s="2"/>
    </row>
    <row r="310" spans="1:9" x14ac:dyDescent="0.25">
      <c r="A310" s="1">
        <f>COUNTIF($C$2:C310,"Да")</f>
        <v>3</v>
      </c>
      <c r="B310" s="45">
        <f t="shared" si="9"/>
        <v>45411</v>
      </c>
      <c r="C310" s="42" t="str">
        <f>IF(ISERROR(VLOOKUP(B310,'Aigen20-GAZ'!$C$3:$C$9,1,0)),"Нет","Да")</f>
        <v>Нет</v>
      </c>
      <c r="D310" s="43">
        <f t="shared" si="8"/>
        <v>366</v>
      </c>
      <c r="E310" s="44">
        <f>ROUND(('Все выпуски'!$P$3*'Все выпуски'!$P$6/100)/366*(B310-IF(C310="Нет",VLOOKUP(A310,'Aigen20-GAZ'!$A$2:$C$9,3,0),VLOOKUP((A310-1),'Aigen20-GAZ'!$A$2:$C$9,3,0))),2)</f>
        <v>2.16</v>
      </c>
      <c r="G310" s="43">
        <f>COUNTIF(D311:$D$667,365)</f>
        <v>111</v>
      </c>
      <c r="H310" s="43">
        <f>COUNTIF(D311:$D$667,366)</f>
        <v>246</v>
      </c>
      <c r="I310" s="2"/>
    </row>
    <row r="311" spans="1:9" x14ac:dyDescent="0.25">
      <c r="A311" s="1">
        <f>COUNTIF($C$2:C311,"Да")</f>
        <v>3</v>
      </c>
      <c r="B311" s="45">
        <f t="shared" si="9"/>
        <v>45412</v>
      </c>
      <c r="C311" s="42" t="str">
        <f>IF(ISERROR(VLOOKUP(B311,'Aigen20-GAZ'!$C$3:$C$9,1,0)),"Нет","Да")</f>
        <v>Нет</v>
      </c>
      <c r="D311" s="43">
        <f t="shared" si="8"/>
        <v>366</v>
      </c>
      <c r="E311" s="44">
        <f>ROUND(('Все выпуски'!$P$3*'Все выпуски'!$P$6/100)/366*(B311-IF(C311="Нет",VLOOKUP(A311,'Aigen20-GAZ'!$A$2:$C$9,3,0),VLOOKUP((A311-1),'Aigen20-GAZ'!$A$2:$C$9,3,0))),2)</f>
        <v>2.2799999999999998</v>
      </c>
      <c r="G311" s="43">
        <f>COUNTIF(D312:$D$667,365)</f>
        <v>111</v>
      </c>
      <c r="H311" s="43">
        <f>COUNTIF(D312:$D$667,366)</f>
        <v>245</v>
      </c>
      <c r="I311" s="2"/>
    </row>
    <row r="312" spans="1:9" x14ac:dyDescent="0.25">
      <c r="A312" s="1">
        <f>COUNTIF($C$2:C312,"Да")</f>
        <v>3</v>
      </c>
      <c r="B312" s="45">
        <f t="shared" si="9"/>
        <v>45413</v>
      </c>
      <c r="C312" s="42" t="str">
        <f>IF(ISERROR(VLOOKUP(B312,'Aigen20-GAZ'!$C$3:$C$9,1,0)),"Нет","Да")</f>
        <v>Нет</v>
      </c>
      <c r="D312" s="43">
        <f t="shared" si="8"/>
        <v>366</v>
      </c>
      <c r="E312" s="44">
        <f>ROUND(('Все выпуски'!$P$3*'Все выпуски'!$P$6/100)/366*(B312-IF(C312="Нет",VLOOKUP(A312,'Aigen20-GAZ'!$A$2:$C$9,3,0),VLOOKUP((A312-1),'Aigen20-GAZ'!$A$2:$C$9,3,0))),2)</f>
        <v>2.4</v>
      </c>
      <c r="G312" s="43">
        <f>COUNTIF(D313:$D$667,365)</f>
        <v>111</v>
      </c>
      <c r="H312" s="43">
        <f>COUNTIF(D313:$D$667,366)</f>
        <v>244</v>
      </c>
      <c r="I312" s="2"/>
    </row>
    <row r="313" spans="1:9" x14ac:dyDescent="0.25">
      <c r="A313" s="1">
        <f>COUNTIF($C$2:C313,"Да")</f>
        <v>3</v>
      </c>
      <c r="B313" s="45">
        <f t="shared" si="9"/>
        <v>45414</v>
      </c>
      <c r="C313" s="42" t="str">
        <f>IF(ISERROR(VLOOKUP(B313,'Aigen20-GAZ'!$C$3:$C$9,1,0)),"Нет","Да")</f>
        <v>Нет</v>
      </c>
      <c r="D313" s="43">
        <f t="shared" si="8"/>
        <v>366</v>
      </c>
      <c r="E313" s="44">
        <f>ROUND(('Все выпуски'!$P$3*'Все выпуски'!$P$6/100)/366*(B313-IF(C313="Нет",VLOOKUP(A313,'Aigen20-GAZ'!$A$2:$C$9,3,0),VLOOKUP((A313-1),'Aigen20-GAZ'!$A$2:$C$9,3,0))),2)</f>
        <v>2.52</v>
      </c>
      <c r="G313" s="43">
        <f>COUNTIF(D314:$D$667,365)</f>
        <v>111</v>
      </c>
      <c r="H313" s="43">
        <f>COUNTIF(D314:$D$667,366)</f>
        <v>243</v>
      </c>
      <c r="I313" s="2"/>
    </row>
    <row r="314" spans="1:9" x14ac:dyDescent="0.25">
      <c r="A314" s="1">
        <f>COUNTIF($C$2:C314,"Да")</f>
        <v>3</v>
      </c>
      <c r="B314" s="45">
        <f t="shared" si="9"/>
        <v>45415</v>
      </c>
      <c r="C314" s="42" t="str">
        <f>IF(ISERROR(VLOOKUP(B314,'Aigen20-GAZ'!$C$3:$C$9,1,0)),"Нет","Да")</f>
        <v>Нет</v>
      </c>
      <c r="D314" s="43">
        <f t="shared" si="8"/>
        <v>366</v>
      </c>
      <c r="E314" s="44">
        <f>ROUND(('Все выпуски'!$P$3*'Все выпуски'!$P$6/100)/366*(B314-IF(C314="Нет",VLOOKUP(A314,'Aigen20-GAZ'!$A$2:$C$9,3,0),VLOOKUP((A314-1),'Aigen20-GAZ'!$A$2:$C$9,3,0))),2)</f>
        <v>2.64</v>
      </c>
      <c r="G314" s="43">
        <f>COUNTIF(D315:$D$667,365)</f>
        <v>111</v>
      </c>
      <c r="H314" s="43">
        <f>COUNTIF(D315:$D$667,366)</f>
        <v>242</v>
      </c>
      <c r="I314" s="2"/>
    </row>
    <row r="315" spans="1:9" x14ac:dyDescent="0.25">
      <c r="A315" s="1">
        <f>COUNTIF($C$2:C315,"Да")</f>
        <v>3</v>
      </c>
      <c r="B315" s="45">
        <f t="shared" si="9"/>
        <v>45416</v>
      </c>
      <c r="C315" s="42" t="str">
        <f>IF(ISERROR(VLOOKUP(B315,'Aigen20-GAZ'!$C$3:$C$9,1,0)),"Нет","Да")</f>
        <v>Нет</v>
      </c>
      <c r="D315" s="43">
        <f t="shared" si="8"/>
        <v>366</v>
      </c>
      <c r="E315" s="44">
        <f>ROUND(('Все выпуски'!$P$3*'Все выпуски'!$P$6/100)/366*(B315-IF(C315="Нет",VLOOKUP(A315,'Aigen20-GAZ'!$A$2:$C$9,3,0),VLOOKUP((A315-1),'Aigen20-GAZ'!$A$2:$C$9,3,0))),2)</f>
        <v>2.77</v>
      </c>
      <c r="G315" s="43">
        <f>COUNTIF(D316:$D$667,365)</f>
        <v>111</v>
      </c>
      <c r="H315" s="43">
        <f>COUNTIF(D316:$D$667,366)</f>
        <v>241</v>
      </c>
      <c r="I315" s="2"/>
    </row>
    <row r="316" spans="1:9" x14ac:dyDescent="0.25">
      <c r="A316" s="1">
        <f>COUNTIF($C$2:C316,"Да")</f>
        <v>3</v>
      </c>
      <c r="B316" s="45">
        <f t="shared" si="9"/>
        <v>45417</v>
      </c>
      <c r="C316" s="42" t="str">
        <f>IF(ISERROR(VLOOKUP(B316,'Aigen20-GAZ'!$C$3:$C$9,1,0)),"Нет","Да")</f>
        <v>Нет</v>
      </c>
      <c r="D316" s="43">
        <f t="shared" si="8"/>
        <v>366</v>
      </c>
      <c r="E316" s="44">
        <f>ROUND(('Все выпуски'!$P$3*'Все выпуски'!$P$6/100)/366*(B316-IF(C316="Нет",VLOOKUP(A316,'Aigen20-GAZ'!$A$2:$C$9,3,0),VLOOKUP((A316-1),'Aigen20-GAZ'!$A$2:$C$9,3,0))),2)</f>
        <v>2.89</v>
      </c>
      <c r="G316" s="43">
        <f>COUNTIF(D317:$D$667,365)</f>
        <v>111</v>
      </c>
      <c r="H316" s="43">
        <f>COUNTIF(D317:$D$667,366)</f>
        <v>240</v>
      </c>
      <c r="I316" s="2"/>
    </row>
    <row r="317" spans="1:9" x14ac:dyDescent="0.25">
      <c r="A317" s="1">
        <f>COUNTIF($C$2:C317,"Да")</f>
        <v>3</v>
      </c>
      <c r="B317" s="45">
        <f t="shared" si="9"/>
        <v>45418</v>
      </c>
      <c r="C317" s="42" t="str">
        <f>IF(ISERROR(VLOOKUP(B317,'Aigen20-GAZ'!$C$3:$C$9,1,0)),"Нет","Да")</f>
        <v>Нет</v>
      </c>
      <c r="D317" s="43">
        <f t="shared" si="8"/>
        <v>366</v>
      </c>
      <c r="E317" s="44">
        <f>ROUND(('Все выпуски'!$P$3*'Все выпуски'!$P$6/100)/366*(B317-IF(C317="Нет",VLOOKUP(A317,'Aigen20-GAZ'!$A$2:$C$9,3,0),VLOOKUP((A317-1),'Aigen20-GAZ'!$A$2:$C$9,3,0))),2)</f>
        <v>3.01</v>
      </c>
      <c r="G317" s="43">
        <f>COUNTIF(D318:$D$667,365)</f>
        <v>111</v>
      </c>
      <c r="H317" s="43">
        <f>COUNTIF(D318:$D$667,366)</f>
        <v>239</v>
      </c>
      <c r="I317" s="2"/>
    </row>
    <row r="318" spans="1:9" x14ac:dyDescent="0.25">
      <c r="A318" s="1">
        <f>COUNTIF($C$2:C318,"Да")</f>
        <v>3</v>
      </c>
      <c r="B318" s="45">
        <f t="shared" si="9"/>
        <v>45419</v>
      </c>
      <c r="C318" s="42" t="str">
        <f>IF(ISERROR(VLOOKUP(B318,'Aigen20-GAZ'!$C$3:$C$9,1,0)),"Нет","Да")</f>
        <v>Нет</v>
      </c>
      <c r="D318" s="43">
        <f t="shared" si="8"/>
        <v>366</v>
      </c>
      <c r="E318" s="44">
        <f>ROUND(('Все выпуски'!$P$3*'Все выпуски'!$P$6/100)/366*(B318-IF(C318="Нет",VLOOKUP(A318,'Aigen20-GAZ'!$A$2:$C$9,3,0),VLOOKUP((A318-1),'Aigen20-GAZ'!$A$2:$C$9,3,0))),2)</f>
        <v>3.13</v>
      </c>
      <c r="G318" s="43">
        <f>COUNTIF(D319:$D$667,365)</f>
        <v>111</v>
      </c>
      <c r="H318" s="43">
        <f>COUNTIF(D319:$D$667,366)</f>
        <v>238</v>
      </c>
      <c r="I318" s="2"/>
    </row>
    <row r="319" spans="1:9" x14ac:dyDescent="0.25">
      <c r="A319" s="1">
        <f>COUNTIF($C$2:C319,"Да")</f>
        <v>3</v>
      </c>
      <c r="B319" s="45">
        <f t="shared" si="9"/>
        <v>45420</v>
      </c>
      <c r="C319" s="42" t="str">
        <f>IF(ISERROR(VLOOKUP(B319,'Aigen20-GAZ'!$C$3:$C$9,1,0)),"Нет","Да")</f>
        <v>Нет</v>
      </c>
      <c r="D319" s="43">
        <f t="shared" si="8"/>
        <v>366</v>
      </c>
      <c r="E319" s="44">
        <f>ROUND(('Все выпуски'!$P$3*'Все выпуски'!$P$6/100)/366*(B319-IF(C319="Нет",VLOOKUP(A319,'Aigen20-GAZ'!$A$2:$C$9,3,0),VLOOKUP((A319-1),'Aigen20-GAZ'!$A$2:$C$9,3,0))),2)</f>
        <v>3.25</v>
      </c>
      <c r="G319" s="43">
        <f>COUNTIF(D320:$D$667,365)</f>
        <v>111</v>
      </c>
      <c r="H319" s="43">
        <f>COUNTIF(D320:$D$667,366)</f>
        <v>237</v>
      </c>
      <c r="I319" s="2"/>
    </row>
    <row r="320" spans="1:9" x14ac:dyDescent="0.25">
      <c r="A320" s="1">
        <f>COUNTIF($C$2:C320,"Да")</f>
        <v>3</v>
      </c>
      <c r="B320" s="45">
        <f t="shared" si="9"/>
        <v>45421</v>
      </c>
      <c r="C320" s="42" t="str">
        <f>IF(ISERROR(VLOOKUP(B320,'Aigen20-GAZ'!$C$3:$C$9,1,0)),"Нет","Да")</f>
        <v>Нет</v>
      </c>
      <c r="D320" s="43">
        <f t="shared" si="8"/>
        <v>366</v>
      </c>
      <c r="E320" s="44">
        <f>ROUND(('Все выпуски'!$P$3*'Все выпуски'!$P$6/100)/366*(B320-IF(C320="Нет",VLOOKUP(A320,'Aigen20-GAZ'!$A$2:$C$9,3,0),VLOOKUP((A320-1),'Aigen20-GAZ'!$A$2:$C$9,3,0))),2)</f>
        <v>3.37</v>
      </c>
      <c r="G320" s="43">
        <f>COUNTIF(D321:$D$667,365)</f>
        <v>111</v>
      </c>
      <c r="H320" s="43">
        <f>COUNTIF(D321:$D$667,366)</f>
        <v>236</v>
      </c>
      <c r="I320" s="2"/>
    </row>
    <row r="321" spans="1:9" x14ac:dyDescent="0.25">
      <c r="A321" s="1">
        <f>COUNTIF($C$2:C321,"Да")</f>
        <v>3</v>
      </c>
      <c r="B321" s="45">
        <f t="shared" si="9"/>
        <v>45422</v>
      </c>
      <c r="C321" s="42" t="str">
        <f>IF(ISERROR(VLOOKUP(B321,'Aigen20-GAZ'!$C$3:$C$9,1,0)),"Нет","Да")</f>
        <v>Нет</v>
      </c>
      <c r="D321" s="43">
        <f t="shared" si="8"/>
        <v>366</v>
      </c>
      <c r="E321" s="44">
        <f>ROUND(('Все выпуски'!$P$3*'Все выпуски'!$P$6/100)/366*(B321-IF(C321="Нет",VLOOKUP(A321,'Aigen20-GAZ'!$A$2:$C$9,3,0),VLOOKUP((A321-1),'Aigen20-GAZ'!$A$2:$C$9,3,0))),2)</f>
        <v>3.49</v>
      </c>
      <c r="G321" s="43">
        <f>COUNTIF(D322:$D$667,365)</f>
        <v>111</v>
      </c>
      <c r="H321" s="43">
        <f>COUNTIF(D322:$D$667,366)</f>
        <v>235</v>
      </c>
      <c r="I321" s="2"/>
    </row>
    <row r="322" spans="1:9" x14ac:dyDescent="0.25">
      <c r="A322" s="1">
        <f>COUNTIF($C$2:C322,"Да")</f>
        <v>3</v>
      </c>
      <c r="B322" s="45">
        <f t="shared" si="9"/>
        <v>45423</v>
      </c>
      <c r="C322" s="42" t="str">
        <f>IF(ISERROR(VLOOKUP(B322,'Aigen20-GAZ'!$C$3:$C$9,1,0)),"Нет","Да")</f>
        <v>Нет</v>
      </c>
      <c r="D322" s="43">
        <f t="shared" si="8"/>
        <v>366</v>
      </c>
      <c r="E322" s="44">
        <f>ROUND(('Все выпуски'!$P$3*'Все выпуски'!$P$6/100)/366*(B322-IF(C322="Нет",VLOOKUP(A322,'Aigen20-GAZ'!$A$2:$C$9,3,0),VLOOKUP((A322-1),'Aigen20-GAZ'!$A$2:$C$9,3,0))),2)</f>
        <v>3.61</v>
      </c>
      <c r="G322" s="43">
        <f>COUNTIF(D323:$D$667,365)</f>
        <v>111</v>
      </c>
      <c r="H322" s="43">
        <f>COUNTIF(D323:$D$667,366)</f>
        <v>234</v>
      </c>
      <c r="I322" s="2"/>
    </row>
    <row r="323" spans="1:9" x14ac:dyDescent="0.25">
      <c r="A323" s="1">
        <f>COUNTIF($C$2:C323,"Да")</f>
        <v>3</v>
      </c>
      <c r="B323" s="45">
        <f t="shared" si="9"/>
        <v>45424</v>
      </c>
      <c r="C323" s="42" t="str">
        <f>IF(ISERROR(VLOOKUP(B323,'Aigen20-GAZ'!$C$3:$C$9,1,0)),"Нет","Да")</f>
        <v>Нет</v>
      </c>
      <c r="D323" s="43">
        <f t="shared" ref="D323:D386" si="10">IF(MOD(YEAR(B323),4)=0,366,365)</f>
        <v>366</v>
      </c>
      <c r="E323" s="44">
        <f>ROUND(('Все выпуски'!$P$3*'Все выпуски'!$P$6/100)/366*(B323-IF(C323="Нет",VLOOKUP(A323,'Aigen20-GAZ'!$A$2:$C$9,3,0),VLOOKUP((A323-1),'Aigen20-GAZ'!$A$2:$C$9,3,0))),2)</f>
        <v>3.73</v>
      </c>
      <c r="G323" s="43">
        <f>COUNTIF(D324:$D$667,365)</f>
        <v>111</v>
      </c>
      <c r="H323" s="43">
        <f>COUNTIF(D324:$D$667,366)</f>
        <v>233</v>
      </c>
      <c r="I323" s="2"/>
    </row>
    <row r="324" spans="1:9" x14ac:dyDescent="0.25">
      <c r="A324" s="1">
        <f>COUNTIF($C$2:C324,"Да")</f>
        <v>3</v>
      </c>
      <c r="B324" s="45">
        <f t="shared" ref="B324:B387" si="11">B323+1</f>
        <v>45425</v>
      </c>
      <c r="C324" s="42" t="str">
        <f>IF(ISERROR(VLOOKUP(B324,'Aigen20-GAZ'!$C$3:$C$9,1,0)),"Нет","Да")</f>
        <v>Нет</v>
      </c>
      <c r="D324" s="43">
        <f t="shared" si="10"/>
        <v>366</v>
      </c>
      <c r="E324" s="44">
        <f>ROUND(('Все выпуски'!$P$3*'Все выпуски'!$P$6/100)/366*(B324-IF(C324="Нет",VLOOKUP(A324,'Aigen20-GAZ'!$A$2:$C$9,3,0),VLOOKUP((A324-1),'Aigen20-GAZ'!$A$2:$C$9,3,0))),2)</f>
        <v>3.85</v>
      </c>
      <c r="G324" s="43">
        <f>COUNTIF(D325:$D$667,365)</f>
        <v>111</v>
      </c>
      <c r="H324" s="43">
        <f>COUNTIF(D325:$D$667,366)</f>
        <v>232</v>
      </c>
      <c r="I324" s="2"/>
    </row>
    <row r="325" spans="1:9" x14ac:dyDescent="0.25">
      <c r="A325" s="1">
        <f>COUNTIF($C$2:C325,"Да")</f>
        <v>3</v>
      </c>
      <c r="B325" s="45">
        <f t="shared" si="11"/>
        <v>45426</v>
      </c>
      <c r="C325" s="42" t="str">
        <f>IF(ISERROR(VLOOKUP(B325,'Aigen20-GAZ'!$C$3:$C$9,1,0)),"Нет","Да")</f>
        <v>Нет</v>
      </c>
      <c r="D325" s="43">
        <f t="shared" si="10"/>
        <v>366</v>
      </c>
      <c r="E325" s="44">
        <f>ROUND(('Все выпуски'!$P$3*'Все выпуски'!$P$6/100)/366*(B325-IF(C325="Нет",VLOOKUP(A325,'Aigen20-GAZ'!$A$2:$C$9,3,0),VLOOKUP((A325-1),'Aigen20-GAZ'!$A$2:$C$9,3,0))),2)</f>
        <v>3.97</v>
      </c>
      <c r="G325" s="43">
        <f>COUNTIF(D326:$D$667,365)</f>
        <v>111</v>
      </c>
      <c r="H325" s="43">
        <f>COUNTIF(D326:$D$667,366)</f>
        <v>231</v>
      </c>
      <c r="I325" s="2"/>
    </row>
    <row r="326" spans="1:9" x14ac:dyDescent="0.25">
      <c r="A326" s="1">
        <f>COUNTIF($C$2:C326,"Да")</f>
        <v>3</v>
      </c>
      <c r="B326" s="45">
        <f t="shared" si="11"/>
        <v>45427</v>
      </c>
      <c r="C326" s="42" t="str">
        <f>IF(ISERROR(VLOOKUP(B326,'Aigen20-GAZ'!$C$3:$C$9,1,0)),"Нет","Да")</f>
        <v>Нет</v>
      </c>
      <c r="D326" s="43">
        <f t="shared" si="10"/>
        <v>366</v>
      </c>
      <c r="E326" s="44">
        <f>ROUND(('Все выпуски'!$P$3*'Все выпуски'!$P$6/100)/366*(B326-IF(C326="Нет",VLOOKUP(A326,'Aigen20-GAZ'!$A$2:$C$9,3,0),VLOOKUP((A326-1),'Aigen20-GAZ'!$A$2:$C$9,3,0))),2)</f>
        <v>4.09</v>
      </c>
      <c r="G326" s="43">
        <f>COUNTIF(D327:$D$667,365)</f>
        <v>111</v>
      </c>
      <c r="H326" s="43">
        <f>COUNTIF(D327:$D$667,366)</f>
        <v>230</v>
      </c>
      <c r="I326" s="2"/>
    </row>
    <row r="327" spans="1:9" x14ac:dyDescent="0.25">
      <c r="A327" s="1">
        <f>COUNTIF($C$2:C327,"Да")</f>
        <v>3</v>
      </c>
      <c r="B327" s="45">
        <f t="shared" si="11"/>
        <v>45428</v>
      </c>
      <c r="C327" s="42" t="str">
        <f>IF(ISERROR(VLOOKUP(B327,'Aigen20-GAZ'!$C$3:$C$9,1,0)),"Нет","Да")</f>
        <v>Нет</v>
      </c>
      <c r="D327" s="43">
        <f t="shared" si="10"/>
        <v>366</v>
      </c>
      <c r="E327" s="44">
        <f>ROUND(('Все выпуски'!$P$3*'Все выпуски'!$P$6/100)/366*(B327-IF(C327="Нет",VLOOKUP(A327,'Aigen20-GAZ'!$A$2:$C$9,3,0),VLOOKUP((A327-1),'Aigen20-GAZ'!$A$2:$C$9,3,0))),2)</f>
        <v>4.21</v>
      </c>
      <c r="G327" s="43">
        <f>COUNTIF(D328:$D$667,365)</f>
        <v>111</v>
      </c>
      <c r="H327" s="43">
        <f>COUNTIF(D328:$D$667,366)</f>
        <v>229</v>
      </c>
      <c r="I327" s="2"/>
    </row>
    <row r="328" spans="1:9" x14ac:dyDescent="0.25">
      <c r="A328" s="1">
        <f>COUNTIF($C$2:C328,"Да")</f>
        <v>3</v>
      </c>
      <c r="B328" s="45">
        <f t="shared" si="11"/>
        <v>45429</v>
      </c>
      <c r="C328" s="42" t="str">
        <f>IF(ISERROR(VLOOKUP(B328,'Aigen20-GAZ'!$C$3:$C$9,1,0)),"Нет","Да")</f>
        <v>Нет</v>
      </c>
      <c r="D328" s="43">
        <f t="shared" si="10"/>
        <v>366</v>
      </c>
      <c r="E328" s="44">
        <f>ROUND(('Все выпуски'!$P$3*'Все выпуски'!$P$6/100)/366*(B328-IF(C328="Нет",VLOOKUP(A328,'Aigen20-GAZ'!$A$2:$C$9,3,0),VLOOKUP((A328-1),'Aigen20-GAZ'!$A$2:$C$9,3,0))),2)</f>
        <v>4.33</v>
      </c>
      <c r="G328" s="43">
        <f>COUNTIF(D329:$D$667,365)</f>
        <v>111</v>
      </c>
      <c r="H328" s="43">
        <f>COUNTIF(D329:$D$667,366)</f>
        <v>228</v>
      </c>
      <c r="I328" s="2"/>
    </row>
    <row r="329" spans="1:9" x14ac:dyDescent="0.25">
      <c r="A329" s="1">
        <f>COUNTIF($C$2:C329,"Да")</f>
        <v>3</v>
      </c>
      <c r="B329" s="45">
        <f t="shared" si="11"/>
        <v>45430</v>
      </c>
      <c r="C329" s="42" t="str">
        <f>IF(ISERROR(VLOOKUP(B329,'Aigen20-GAZ'!$C$3:$C$9,1,0)),"Нет","Да")</f>
        <v>Нет</v>
      </c>
      <c r="D329" s="43">
        <f t="shared" si="10"/>
        <v>366</v>
      </c>
      <c r="E329" s="44">
        <f>ROUND(('Все выпуски'!$P$3*'Все выпуски'!$P$6/100)/366*(B329-IF(C329="Нет",VLOOKUP(A329,'Aigen20-GAZ'!$A$2:$C$9,3,0),VLOOKUP((A329-1),'Aigen20-GAZ'!$A$2:$C$9,3,0))),2)</f>
        <v>4.45</v>
      </c>
      <c r="G329" s="43">
        <f>COUNTIF(D330:$D$667,365)</f>
        <v>111</v>
      </c>
      <c r="H329" s="43">
        <f>COUNTIF(D330:$D$667,366)</f>
        <v>227</v>
      </c>
      <c r="I329" s="2"/>
    </row>
    <row r="330" spans="1:9" x14ac:dyDescent="0.25">
      <c r="A330" s="1">
        <f>COUNTIF($C$2:C330,"Да")</f>
        <v>3</v>
      </c>
      <c r="B330" s="45">
        <f t="shared" si="11"/>
        <v>45431</v>
      </c>
      <c r="C330" s="42" t="str">
        <f>IF(ISERROR(VLOOKUP(B330,'Aigen20-GAZ'!$C$3:$C$9,1,0)),"Нет","Да")</f>
        <v>Нет</v>
      </c>
      <c r="D330" s="43">
        <f t="shared" si="10"/>
        <v>366</v>
      </c>
      <c r="E330" s="44">
        <f>ROUND(('Все выпуски'!$P$3*'Все выпуски'!$P$6/100)/366*(B330-IF(C330="Нет",VLOOKUP(A330,'Aigen20-GAZ'!$A$2:$C$9,3,0),VLOOKUP((A330-1),'Aigen20-GAZ'!$A$2:$C$9,3,0))),2)</f>
        <v>4.57</v>
      </c>
      <c r="G330" s="43">
        <f>COUNTIF(D331:$D$667,365)</f>
        <v>111</v>
      </c>
      <c r="H330" s="43">
        <f>COUNTIF(D331:$D$667,366)</f>
        <v>226</v>
      </c>
      <c r="I330" s="2"/>
    </row>
    <row r="331" spans="1:9" x14ac:dyDescent="0.25">
      <c r="A331" s="1">
        <f>COUNTIF($C$2:C331,"Да")</f>
        <v>3</v>
      </c>
      <c r="B331" s="45">
        <f t="shared" si="11"/>
        <v>45432</v>
      </c>
      <c r="C331" s="42" t="str">
        <f>IF(ISERROR(VLOOKUP(B331,'Aigen20-GAZ'!$C$3:$C$9,1,0)),"Нет","Да")</f>
        <v>Нет</v>
      </c>
      <c r="D331" s="43">
        <f t="shared" si="10"/>
        <v>366</v>
      </c>
      <c r="E331" s="44">
        <f>ROUND(('Все выпуски'!$P$3*'Все выпуски'!$P$6/100)/366*(B331-IF(C331="Нет",VLOOKUP(A331,'Aigen20-GAZ'!$A$2:$C$9,3,0),VLOOKUP((A331-1),'Aigen20-GAZ'!$A$2:$C$9,3,0))),2)</f>
        <v>4.6900000000000004</v>
      </c>
      <c r="G331" s="43">
        <f>COUNTIF(D332:$D$667,365)</f>
        <v>111</v>
      </c>
      <c r="H331" s="43">
        <f>COUNTIF(D332:$D$667,366)</f>
        <v>225</v>
      </c>
      <c r="I331" s="2"/>
    </row>
    <row r="332" spans="1:9" x14ac:dyDescent="0.25">
      <c r="A332" s="1">
        <f>COUNTIF($C$2:C332,"Да")</f>
        <v>3</v>
      </c>
      <c r="B332" s="45">
        <f t="shared" si="11"/>
        <v>45433</v>
      </c>
      <c r="C332" s="42" t="str">
        <f>IF(ISERROR(VLOOKUP(B332,'Aigen20-GAZ'!$C$3:$C$9,1,0)),"Нет","Да")</f>
        <v>Нет</v>
      </c>
      <c r="D332" s="43">
        <f t="shared" si="10"/>
        <v>366</v>
      </c>
      <c r="E332" s="44">
        <f>ROUND(('Все выпуски'!$P$3*'Все выпуски'!$P$6/100)/366*(B332-IF(C332="Нет",VLOOKUP(A332,'Aigen20-GAZ'!$A$2:$C$9,3,0),VLOOKUP((A332-1),'Aigen20-GAZ'!$A$2:$C$9,3,0))),2)</f>
        <v>4.8099999999999996</v>
      </c>
      <c r="G332" s="43">
        <f>COUNTIF(D333:$D$667,365)</f>
        <v>111</v>
      </c>
      <c r="H332" s="43">
        <f>COUNTIF(D333:$D$667,366)</f>
        <v>224</v>
      </c>
      <c r="I332" s="2"/>
    </row>
    <row r="333" spans="1:9" x14ac:dyDescent="0.25">
      <c r="A333" s="1">
        <f>COUNTIF($C$2:C333,"Да")</f>
        <v>3</v>
      </c>
      <c r="B333" s="45">
        <f t="shared" si="11"/>
        <v>45434</v>
      </c>
      <c r="C333" s="42" t="str">
        <f>IF(ISERROR(VLOOKUP(B333,'Aigen20-GAZ'!$C$3:$C$9,1,0)),"Нет","Да")</f>
        <v>Нет</v>
      </c>
      <c r="D333" s="43">
        <f t="shared" si="10"/>
        <v>366</v>
      </c>
      <c r="E333" s="44">
        <f>ROUND(('Все выпуски'!$P$3*'Все выпуски'!$P$6/100)/366*(B333-IF(C333="Нет",VLOOKUP(A333,'Aigen20-GAZ'!$A$2:$C$9,3,0),VLOOKUP((A333-1),'Aigen20-GAZ'!$A$2:$C$9,3,0))),2)</f>
        <v>4.93</v>
      </c>
      <c r="G333" s="43">
        <f>COUNTIF(D334:$D$667,365)</f>
        <v>111</v>
      </c>
      <c r="H333" s="43">
        <f>COUNTIF(D334:$D$667,366)</f>
        <v>223</v>
      </c>
      <c r="I333" s="2"/>
    </row>
    <row r="334" spans="1:9" x14ac:dyDescent="0.25">
      <c r="A334" s="1">
        <f>COUNTIF($C$2:C334,"Да")</f>
        <v>3</v>
      </c>
      <c r="B334" s="45">
        <f t="shared" si="11"/>
        <v>45435</v>
      </c>
      <c r="C334" s="42" t="str">
        <f>IF(ISERROR(VLOOKUP(B334,'Aigen20-GAZ'!$C$3:$C$9,1,0)),"Нет","Да")</f>
        <v>Нет</v>
      </c>
      <c r="D334" s="43">
        <f t="shared" si="10"/>
        <v>366</v>
      </c>
      <c r="E334" s="44">
        <f>ROUND(('Все выпуски'!$P$3*'Все выпуски'!$P$6/100)/366*(B334-IF(C334="Нет",VLOOKUP(A334,'Aigen20-GAZ'!$A$2:$C$9,3,0),VLOOKUP((A334-1),'Aigen20-GAZ'!$A$2:$C$9,3,0))),2)</f>
        <v>5.05</v>
      </c>
      <c r="G334" s="43">
        <f>COUNTIF(D335:$D$667,365)</f>
        <v>111</v>
      </c>
      <c r="H334" s="43">
        <f>COUNTIF(D335:$D$667,366)</f>
        <v>222</v>
      </c>
      <c r="I334" s="2"/>
    </row>
    <row r="335" spans="1:9" x14ac:dyDescent="0.25">
      <c r="A335" s="1">
        <f>COUNTIF($C$2:C335,"Да")</f>
        <v>3</v>
      </c>
      <c r="B335" s="45">
        <f t="shared" si="11"/>
        <v>45436</v>
      </c>
      <c r="C335" s="42" t="str">
        <f>IF(ISERROR(VLOOKUP(B335,'Aigen20-GAZ'!$C$3:$C$9,1,0)),"Нет","Да")</f>
        <v>Нет</v>
      </c>
      <c r="D335" s="43">
        <f t="shared" si="10"/>
        <v>366</v>
      </c>
      <c r="E335" s="44">
        <f>ROUND(('Все выпуски'!$P$3*'Все выпуски'!$P$6/100)/366*(B335-IF(C335="Нет",VLOOKUP(A335,'Aigen20-GAZ'!$A$2:$C$9,3,0),VLOOKUP((A335-1),'Aigen20-GAZ'!$A$2:$C$9,3,0))),2)</f>
        <v>5.17</v>
      </c>
      <c r="G335" s="43">
        <f>COUNTIF(D336:$D$667,365)</f>
        <v>111</v>
      </c>
      <c r="H335" s="43">
        <f>COUNTIF(D336:$D$667,366)</f>
        <v>221</v>
      </c>
      <c r="I335" s="2"/>
    </row>
    <row r="336" spans="1:9" x14ac:dyDescent="0.25">
      <c r="A336" s="1">
        <f>COUNTIF($C$2:C336,"Да")</f>
        <v>3</v>
      </c>
      <c r="B336" s="45">
        <f t="shared" si="11"/>
        <v>45437</v>
      </c>
      <c r="C336" s="42" t="str">
        <f>IF(ISERROR(VLOOKUP(B336,'Aigen20-GAZ'!$C$3:$C$9,1,0)),"Нет","Да")</f>
        <v>Нет</v>
      </c>
      <c r="D336" s="43">
        <f t="shared" si="10"/>
        <v>366</v>
      </c>
      <c r="E336" s="44">
        <f>ROUND(('Все выпуски'!$P$3*'Все выпуски'!$P$6/100)/366*(B336-IF(C336="Нет",VLOOKUP(A336,'Aigen20-GAZ'!$A$2:$C$9,3,0),VLOOKUP((A336-1),'Aigen20-GAZ'!$A$2:$C$9,3,0))),2)</f>
        <v>5.29</v>
      </c>
      <c r="G336" s="43">
        <f>COUNTIF(D337:$D$667,365)</f>
        <v>111</v>
      </c>
      <c r="H336" s="43">
        <f>COUNTIF(D337:$D$667,366)</f>
        <v>220</v>
      </c>
      <c r="I336" s="2"/>
    </row>
    <row r="337" spans="1:9" x14ac:dyDescent="0.25">
      <c r="A337" s="1">
        <f>COUNTIF($C$2:C337,"Да")</f>
        <v>3</v>
      </c>
      <c r="B337" s="45">
        <f t="shared" si="11"/>
        <v>45438</v>
      </c>
      <c r="C337" s="42" t="str">
        <f>IF(ISERROR(VLOOKUP(B337,'Aigen20-GAZ'!$C$3:$C$9,1,0)),"Нет","Да")</f>
        <v>Нет</v>
      </c>
      <c r="D337" s="43">
        <f t="shared" si="10"/>
        <v>366</v>
      </c>
      <c r="E337" s="44">
        <f>ROUND(('Все выпуски'!$P$3*'Все выпуски'!$P$6/100)/366*(B337-IF(C337="Нет",VLOOKUP(A337,'Aigen20-GAZ'!$A$2:$C$9,3,0),VLOOKUP((A337-1),'Aigen20-GAZ'!$A$2:$C$9,3,0))),2)</f>
        <v>5.41</v>
      </c>
      <c r="G337" s="43">
        <f>COUNTIF(D338:$D$667,365)</f>
        <v>111</v>
      </c>
      <c r="H337" s="43">
        <f>COUNTIF(D338:$D$667,366)</f>
        <v>219</v>
      </c>
      <c r="I337" s="2"/>
    </row>
    <row r="338" spans="1:9" x14ac:dyDescent="0.25">
      <c r="A338" s="1">
        <f>COUNTIF($C$2:C338,"Да")</f>
        <v>3</v>
      </c>
      <c r="B338" s="45">
        <f t="shared" si="11"/>
        <v>45439</v>
      </c>
      <c r="C338" s="42" t="str">
        <f>IF(ISERROR(VLOOKUP(B338,'Aigen20-GAZ'!$C$3:$C$9,1,0)),"Нет","Да")</f>
        <v>Нет</v>
      </c>
      <c r="D338" s="43">
        <f t="shared" si="10"/>
        <v>366</v>
      </c>
      <c r="E338" s="44">
        <f>ROUND(('Все выпуски'!$P$3*'Все выпуски'!$P$6/100)/366*(B338-IF(C338="Нет",VLOOKUP(A338,'Aigen20-GAZ'!$A$2:$C$9,3,0),VLOOKUP((A338-1),'Aigen20-GAZ'!$A$2:$C$9,3,0))),2)</f>
        <v>5.53</v>
      </c>
      <c r="G338" s="43">
        <f>COUNTIF(D339:$D$667,365)</f>
        <v>111</v>
      </c>
      <c r="H338" s="43">
        <f>COUNTIF(D339:$D$667,366)</f>
        <v>218</v>
      </c>
      <c r="I338" s="2"/>
    </row>
    <row r="339" spans="1:9" x14ac:dyDescent="0.25">
      <c r="A339" s="1">
        <f>COUNTIF($C$2:C339,"Да")</f>
        <v>3</v>
      </c>
      <c r="B339" s="45">
        <f t="shared" si="11"/>
        <v>45440</v>
      </c>
      <c r="C339" s="42" t="str">
        <f>IF(ISERROR(VLOOKUP(B339,'Aigen20-GAZ'!$C$3:$C$9,1,0)),"Нет","Да")</f>
        <v>Нет</v>
      </c>
      <c r="D339" s="43">
        <f t="shared" si="10"/>
        <v>366</v>
      </c>
      <c r="E339" s="44">
        <f>ROUND(('Все выпуски'!$P$3*'Все выпуски'!$P$6/100)/366*(B339-IF(C339="Нет",VLOOKUP(A339,'Aigen20-GAZ'!$A$2:$C$9,3,0),VLOOKUP((A339-1),'Aigen20-GAZ'!$A$2:$C$9,3,0))),2)</f>
        <v>5.65</v>
      </c>
      <c r="G339" s="43">
        <f>COUNTIF(D340:$D$667,365)</f>
        <v>111</v>
      </c>
      <c r="H339" s="43">
        <f>COUNTIF(D340:$D$667,366)</f>
        <v>217</v>
      </c>
      <c r="I339" s="2"/>
    </row>
    <row r="340" spans="1:9" x14ac:dyDescent="0.25">
      <c r="A340" s="1">
        <f>COUNTIF($C$2:C340,"Да")</f>
        <v>3</v>
      </c>
      <c r="B340" s="45">
        <f t="shared" si="11"/>
        <v>45441</v>
      </c>
      <c r="C340" s="42" t="str">
        <f>IF(ISERROR(VLOOKUP(B340,'Aigen20-GAZ'!$C$3:$C$9,1,0)),"Нет","Да")</f>
        <v>Нет</v>
      </c>
      <c r="D340" s="43">
        <f t="shared" si="10"/>
        <v>366</v>
      </c>
      <c r="E340" s="44">
        <f>ROUND(('Все выпуски'!$P$3*'Все выпуски'!$P$6/100)/366*(B340-IF(C340="Нет",VLOOKUP(A340,'Aigen20-GAZ'!$A$2:$C$9,3,0),VLOOKUP((A340-1),'Aigen20-GAZ'!$A$2:$C$9,3,0))),2)</f>
        <v>5.77</v>
      </c>
      <c r="G340" s="43">
        <f>COUNTIF(D341:$D$667,365)</f>
        <v>111</v>
      </c>
      <c r="H340" s="43">
        <f>COUNTIF(D341:$D$667,366)</f>
        <v>216</v>
      </c>
      <c r="I340" s="2"/>
    </row>
    <row r="341" spans="1:9" x14ac:dyDescent="0.25">
      <c r="A341" s="1">
        <f>COUNTIF($C$2:C341,"Да")</f>
        <v>3</v>
      </c>
      <c r="B341" s="45">
        <f t="shared" si="11"/>
        <v>45442</v>
      </c>
      <c r="C341" s="42" t="str">
        <f>IF(ISERROR(VLOOKUP(B341,'Aigen20-GAZ'!$C$3:$C$9,1,0)),"Нет","Да")</f>
        <v>Нет</v>
      </c>
      <c r="D341" s="43">
        <f t="shared" si="10"/>
        <v>366</v>
      </c>
      <c r="E341" s="44">
        <f>ROUND(('Все выпуски'!$P$3*'Все выпуски'!$P$6/100)/366*(B341-IF(C341="Нет",VLOOKUP(A341,'Aigen20-GAZ'!$A$2:$C$9,3,0),VLOOKUP((A341-1),'Aigen20-GAZ'!$A$2:$C$9,3,0))),2)</f>
        <v>5.89</v>
      </c>
      <c r="G341" s="43">
        <f>COUNTIF(D342:$D$667,365)</f>
        <v>111</v>
      </c>
      <c r="H341" s="43">
        <f>COUNTIF(D342:$D$667,366)</f>
        <v>215</v>
      </c>
      <c r="I341" s="2"/>
    </row>
    <row r="342" spans="1:9" x14ac:dyDescent="0.25">
      <c r="A342" s="1">
        <f>COUNTIF($C$2:C342,"Да")</f>
        <v>3</v>
      </c>
      <c r="B342" s="45">
        <f t="shared" si="11"/>
        <v>45443</v>
      </c>
      <c r="C342" s="42" t="str">
        <f>IF(ISERROR(VLOOKUP(B342,'Aigen20-GAZ'!$C$3:$C$9,1,0)),"Нет","Да")</f>
        <v>Нет</v>
      </c>
      <c r="D342" s="43">
        <f t="shared" si="10"/>
        <v>366</v>
      </c>
      <c r="E342" s="44">
        <f>ROUND(('Все выпуски'!$P$3*'Все выпуски'!$P$6/100)/366*(B342-IF(C342="Нет",VLOOKUP(A342,'Aigen20-GAZ'!$A$2:$C$9,3,0),VLOOKUP((A342-1),'Aigen20-GAZ'!$A$2:$C$9,3,0))),2)</f>
        <v>6.01</v>
      </c>
      <c r="G342" s="43">
        <f>COUNTIF(D343:$D$667,365)</f>
        <v>111</v>
      </c>
      <c r="H342" s="43">
        <f>COUNTIF(D343:$D$667,366)</f>
        <v>214</v>
      </c>
      <c r="I342" s="2"/>
    </row>
    <row r="343" spans="1:9" x14ac:dyDescent="0.25">
      <c r="A343" s="1">
        <f>COUNTIF($C$2:C343,"Да")</f>
        <v>3</v>
      </c>
      <c r="B343" s="45">
        <f t="shared" si="11"/>
        <v>45444</v>
      </c>
      <c r="C343" s="42" t="str">
        <f>IF(ISERROR(VLOOKUP(B343,'Aigen20-GAZ'!$C$3:$C$9,1,0)),"Нет","Да")</f>
        <v>Нет</v>
      </c>
      <c r="D343" s="43">
        <f t="shared" si="10"/>
        <v>366</v>
      </c>
      <c r="E343" s="44">
        <f>ROUND(('Все выпуски'!$P$3*'Все выпуски'!$P$6/100)/366*(B343-IF(C343="Нет",VLOOKUP(A343,'Aigen20-GAZ'!$A$2:$C$9,3,0),VLOOKUP((A343-1),'Aigen20-GAZ'!$A$2:$C$9,3,0))),2)</f>
        <v>6.13</v>
      </c>
      <c r="G343" s="43">
        <f>COUNTIF(D344:$D$667,365)</f>
        <v>111</v>
      </c>
      <c r="H343" s="43">
        <f>COUNTIF(D344:$D$667,366)</f>
        <v>213</v>
      </c>
      <c r="I343" s="2"/>
    </row>
    <row r="344" spans="1:9" x14ac:dyDescent="0.25">
      <c r="A344" s="1">
        <f>COUNTIF($C$2:C344,"Да")</f>
        <v>3</v>
      </c>
      <c r="B344" s="45">
        <f t="shared" si="11"/>
        <v>45445</v>
      </c>
      <c r="C344" s="42" t="str">
        <f>IF(ISERROR(VLOOKUP(B344,'Aigen20-GAZ'!$C$3:$C$9,1,0)),"Нет","Да")</f>
        <v>Нет</v>
      </c>
      <c r="D344" s="43">
        <f t="shared" si="10"/>
        <v>366</v>
      </c>
      <c r="E344" s="44">
        <f>ROUND(('Все выпуски'!$P$3*'Все выпуски'!$P$6/100)/366*(B344-IF(C344="Нет",VLOOKUP(A344,'Aigen20-GAZ'!$A$2:$C$9,3,0),VLOOKUP((A344-1),'Aigen20-GAZ'!$A$2:$C$9,3,0))),2)</f>
        <v>6.25</v>
      </c>
      <c r="G344" s="43">
        <f>COUNTIF(D345:$D$667,365)</f>
        <v>111</v>
      </c>
      <c r="H344" s="43">
        <f>COUNTIF(D345:$D$667,366)</f>
        <v>212</v>
      </c>
      <c r="I344" s="2"/>
    </row>
    <row r="345" spans="1:9" x14ac:dyDescent="0.25">
      <c r="A345" s="1">
        <f>COUNTIF($C$2:C345,"Да")</f>
        <v>3</v>
      </c>
      <c r="B345" s="45">
        <f t="shared" si="11"/>
        <v>45446</v>
      </c>
      <c r="C345" s="42" t="str">
        <f>IF(ISERROR(VLOOKUP(B345,'Aigen20-GAZ'!$C$3:$C$9,1,0)),"Нет","Да")</f>
        <v>Нет</v>
      </c>
      <c r="D345" s="43">
        <f t="shared" si="10"/>
        <v>366</v>
      </c>
      <c r="E345" s="44">
        <f>ROUND(('Все выпуски'!$P$3*'Все выпуски'!$P$6/100)/366*(B345-IF(C345="Нет",VLOOKUP(A345,'Aigen20-GAZ'!$A$2:$C$9,3,0),VLOOKUP((A345-1),'Aigen20-GAZ'!$A$2:$C$9,3,0))),2)</f>
        <v>6.37</v>
      </c>
      <c r="G345" s="43">
        <f>COUNTIF(D346:$D$667,365)</f>
        <v>111</v>
      </c>
      <c r="H345" s="43">
        <f>COUNTIF(D346:$D$667,366)</f>
        <v>211</v>
      </c>
      <c r="I345" s="2"/>
    </row>
    <row r="346" spans="1:9" x14ac:dyDescent="0.25">
      <c r="A346" s="1">
        <f>COUNTIF($C$2:C346,"Да")</f>
        <v>3</v>
      </c>
      <c r="B346" s="45">
        <f t="shared" si="11"/>
        <v>45447</v>
      </c>
      <c r="C346" s="42" t="str">
        <f>IF(ISERROR(VLOOKUP(B346,'Aigen20-GAZ'!$C$3:$C$9,1,0)),"Нет","Да")</f>
        <v>Нет</v>
      </c>
      <c r="D346" s="43">
        <f t="shared" si="10"/>
        <v>366</v>
      </c>
      <c r="E346" s="44">
        <f>ROUND(('Все выпуски'!$P$3*'Все выпуски'!$P$6/100)/366*(B346-IF(C346="Нет",VLOOKUP(A346,'Aigen20-GAZ'!$A$2:$C$9,3,0),VLOOKUP((A346-1),'Aigen20-GAZ'!$A$2:$C$9,3,0))),2)</f>
        <v>6.49</v>
      </c>
      <c r="G346" s="43">
        <f>COUNTIF(D347:$D$667,365)</f>
        <v>111</v>
      </c>
      <c r="H346" s="43">
        <f>COUNTIF(D347:$D$667,366)</f>
        <v>210</v>
      </c>
      <c r="I346" s="2"/>
    </row>
    <row r="347" spans="1:9" x14ac:dyDescent="0.25">
      <c r="A347" s="1">
        <f>COUNTIF($C$2:C347,"Да")</f>
        <v>3</v>
      </c>
      <c r="B347" s="45">
        <f t="shared" si="11"/>
        <v>45448</v>
      </c>
      <c r="C347" s="42" t="str">
        <f>IF(ISERROR(VLOOKUP(B347,'Aigen20-GAZ'!$C$3:$C$9,1,0)),"Нет","Да")</f>
        <v>Нет</v>
      </c>
      <c r="D347" s="43">
        <f t="shared" si="10"/>
        <v>366</v>
      </c>
      <c r="E347" s="44">
        <f>ROUND(('Все выпуски'!$P$3*'Все выпуски'!$P$6/100)/366*(B347-IF(C347="Нет",VLOOKUP(A347,'Aigen20-GAZ'!$A$2:$C$9,3,0),VLOOKUP((A347-1),'Aigen20-GAZ'!$A$2:$C$9,3,0))),2)</f>
        <v>6.61</v>
      </c>
      <c r="G347" s="43">
        <f>COUNTIF(D348:$D$667,365)</f>
        <v>111</v>
      </c>
      <c r="H347" s="43">
        <f>COUNTIF(D348:$D$667,366)</f>
        <v>209</v>
      </c>
      <c r="I347" s="2"/>
    </row>
    <row r="348" spans="1:9" x14ac:dyDescent="0.25">
      <c r="A348" s="1">
        <f>COUNTIF($C$2:C348,"Да")</f>
        <v>3</v>
      </c>
      <c r="B348" s="45">
        <f t="shared" si="11"/>
        <v>45449</v>
      </c>
      <c r="C348" s="42" t="str">
        <f>IF(ISERROR(VLOOKUP(B348,'Aigen20-GAZ'!$C$3:$C$9,1,0)),"Нет","Да")</f>
        <v>Нет</v>
      </c>
      <c r="D348" s="43">
        <f t="shared" si="10"/>
        <v>366</v>
      </c>
      <c r="E348" s="44">
        <f>ROUND(('Все выпуски'!$P$3*'Все выпуски'!$P$6/100)/366*(B348-IF(C348="Нет",VLOOKUP(A348,'Aigen20-GAZ'!$A$2:$C$9,3,0),VLOOKUP((A348-1),'Aigen20-GAZ'!$A$2:$C$9,3,0))),2)</f>
        <v>6.73</v>
      </c>
      <c r="G348" s="43">
        <f>COUNTIF(D349:$D$667,365)</f>
        <v>111</v>
      </c>
      <c r="H348" s="43">
        <f>COUNTIF(D349:$D$667,366)</f>
        <v>208</v>
      </c>
      <c r="I348" s="2"/>
    </row>
    <row r="349" spans="1:9" x14ac:dyDescent="0.25">
      <c r="A349" s="1">
        <f>COUNTIF($C$2:C349,"Да")</f>
        <v>3</v>
      </c>
      <c r="B349" s="45">
        <f t="shared" si="11"/>
        <v>45450</v>
      </c>
      <c r="C349" s="42" t="str">
        <f>IF(ISERROR(VLOOKUP(B349,'Aigen20-GAZ'!$C$3:$C$9,1,0)),"Нет","Да")</f>
        <v>Нет</v>
      </c>
      <c r="D349" s="43">
        <f t="shared" si="10"/>
        <v>366</v>
      </c>
      <c r="E349" s="44">
        <f>ROUND(('Все выпуски'!$P$3*'Все выпуски'!$P$6/100)/366*(B349-IF(C349="Нет",VLOOKUP(A349,'Aigen20-GAZ'!$A$2:$C$9,3,0),VLOOKUP((A349-1),'Aigen20-GAZ'!$A$2:$C$9,3,0))),2)</f>
        <v>6.85</v>
      </c>
      <c r="G349" s="43">
        <f>COUNTIF(D350:$D$667,365)</f>
        <v>111</v>
      </c>
      <c r="H349" s="43">
        <f>COUNTIF(D350:$D$667,366)</f>
        <v>207</v>
      </c>
      <c r="I349" s="2"/>
    </row>
    <row r="350" spans="1:9" x14ac:dyDescent="0.25">
      <c r="A350" s="1">
        <f>COUNTIF($C$2:C350,"Да")</f>
        <v>3</v>
      </c>
      <c r="B350" s="45">
        <f t="shared" si="11"/>
        <v>45451</v>
      </c>
      <c r="C350" s="42" t="str">
        <f>IF(ISERROR(VLOOKUP(B350,'Aigen20-GAZ'!$C$3:$C$9,1,0)),"Нет","Да")</f>
        <v>Нет</v>
      </c>
      <c r="D350" s="43">
        <f t="shared" si="10"/>
        <v>366</v>
      </c>
      <c r="E350" s="44">
        <f>ROUND(('Все выпуски'!$P$3*'Все выпуски'!$P$6/100)/366*(B350-IF(C350="Нет",VLOOKUP(A350,'Aigen20-GAZ'!$A$2:$C$9,3,0),VLOOKUP((A350-1),'Aigen20-GAZ'!$A$2:$C$9,3,0))),2)</f>
        <v>6.97</v>
      </c>
      <c r="G350" s="43">
        <f>COUNTIF(D351:$D$667,365)</f>
        <v>111</v>
      </c>
      <c r="H350" s="43">
        <f>COUNTIF(D351:$D$667,366)</f>
        <v>206</v>
      </c>
      <c r="I350" s="2"/>
    </row>
    <row r="351" spans="1:9" x14ac:dyDescent="0.25">
      <c r="A351" s="1">
        <f>COUNTIF($C$2:C351,"Да")</f>
        <v>3</v>
      </c>
      <c r="B351" s="45">
        <f t="shared" si="11"/>
        <v>45452</v>
      </c>
      <c r="C351" s="42" t="str">
        <f>IF(ISERROR(VLOOKUP(B351,'Aigen20-GAZ'!$C$3:$C$9,1,0)),"Нет","Да")</f>
        <v>Нет</v>
      </c>
      <c r="D351" s="43">
        <f t="shared" si="10"/>
        <v>366</v>
      </c>
      <c r="E351" s="44">
        <f>ROUND(('Все выпуски'!$P$3*'Все выпуски'!$P$6/100)/366*(B351-IF(C351="Нет",VLOOKUP(A351,'Aigen20-GAZ'!$A$2:$C$9,3,0),VLOOKUP((A351-1),'Aigen20-GAZ'!$A$2:$C$9,3,0))),2)</f>
        <v>7.09</v>
      </c>
      <c r="G351" s="43">
        <f>COUNTIF(D352:$D$667,365)</f>
        <v>111</v>
      </c>
      <c r="H351" s="43">
        <f>COUNTIF(D352:$D$667,366)</f>
        <v>205</v>
      </c>
      <c r="I351" s="2"/>
    </row>
    <row r="352" spans="1:9" x14ac:dyDescent="0.25">
      <c r="A352" s="1">
        <f>COUNTIF($C$2:C352,"Да")</f>
        <v>3</v>
      </c>
      <c r="B352" s="45">
        <f t="shared" si="11"/>
        <v>45453</v>
      </c>
      <c r="C352" s="42" t="str">
        <f>IF(ISERROR(VLOOKUP(B352,'Aigen20-GAZ'!$C$3:$C$9,1,0)),"Нет","Да")</f>
        <v>Нет</v>
      </c>
      <c r="D352" s="43">
        <f t="shared" si="10"/>
        <v>366</v>
      </c>
      <c r="E352" s="44">
        <f>ROUND(('Все выпуски'!$P$3*'Все выпуски'!$P$6/100)/366*(B352-IF(C352="Нет",VLOOKUP(A352,'Aigen20-GAZ'!$A$2:$C$9,3,0),VLOOKUP((A352-1),'Aigen20-GAZ'!$A$2:$C$9,3,0))),2)</f>
        <v>7.21</v>
      </c>
      <c r="G352" s="43">
        <f>COUNTIF(D353:$D$667,365)</f>
        <v>111</v>
      </c>
      <c r="H352" s="43">
        <f>COUNTIF(D353:$D$667,366)</f>
        <v>204</v>
      </c>
      <c r="I352" s="2"/>
    </row>
    <row r="353" spans="1:9" x14ac:dyDescent="0.25">
      <c r="A353" s="1">
        <f>COUNTIF($C$2:C353,"Да")</f>
        <v>3</v>
      </c>
      <c r="B353" s="45">
        <f t="shared" si="11"/>
        <v>45454</v>
      </c>
      <c r="C353" s="42" t="str">
        <f>IF(ISERROR(VLOOKUP(B353,'Aigen20-GAZ'!$C$3:$C$9,1,0)),"Нет","Да")</f>
        <v>Нет</v>
      </c>
      <c r="D353" s="43">
        <f t="shared" si="10"/>
        <v>366</v>
      </c>
      <c r="E353" s="44">
        <f>ROUND(('Все выпуски'!$P$3*'Все выпуски'!$P$6/100)/366*(B353-IF(C353="Нет",VLOOKUP(A353,'Aigen20-GAZ'!$A$2:$C$9,3,0),VLOOKUP((A353-1),'Aigen20-GAZ'!$A$2:$C$9,3,0))),2)</f>
        <v>7.33</v>
      </c>
      <c r="G353" s="43">
        <f>COUNTIF(D354:$D$667,365)</f>
        <v>111</v>
      </c>
      <c r="H353" s="43">
        <f>COUNTIF(D354:$D$667,366)</f>
        <v>203</v>
      </c>
      <c r="I353" s="2"/>
    </row>
    <row r="354" spans="1:9" x14ac:dyDescent="0.25">
      <c r="A354" s="1">
        <f>COUNTIF($C$2:C354,"Да")</f>
        <v>3</v>
      </c>
      <c r="B354" s="45">
        <f t="shared" si="11"/>
        <v>45455</v>
      </c>
      <c r="C354" s="42" t="str">
        <f>IF(ISERROR(VLOOKUP(B354,'Aigen20-GAZ'!$C$3:$C$9,1,0)),"Нет","Да")</f>
        <v>Нет</v>
      </c>
      <c r="D354" s="43">
        <f t="shared" si="10"/>
        <v>366</v>
      </c>
      <c r="E354" s="44">
        <f>ROUND(('Все выпуски'!$P$3*'Все выпуски'!$P$6/100)/366*(B354-IF(C354="Нет",VLOOKUP(A354,'Aigen20-GAZ'!$A$2:$C$9,3,0),VLOOKUP((A354-1),'Aigen20-GAZ'!$A$2:$C$9,3,0))),2)</f>
        <v>7.45</v>
      </c>
      <c r="G354" s="43">
        <f>COUNTIF(D355:$D$667,365)</f>
        <v>111</v>
      </c>
      <c r="H354" s="43">
        <f>COUNTIF(D355:$D$667,366)</f>
        <v>202</v>
      </c>
      <c r="I354" s="2"/>
    </row>
    <row r="355" spans="1:9" x14ac:dyDescent="0.25">
      <c r="A355" s="1">
        <f>COUNTIF($C$2:C355,"Да")</f>
        <v>3</v>
      </c>
      <c r="B355" s="45">
        <f t="shared" si="11"/>
        <v>45456</v>
      </c>
      <c r="C355" s="42" t="str">
        <f>IF(ISERROR(VLOOKUP(B355,'Aigen20-GAZ'!$C$3:$C$9,1,0)),"Нет","Да")</f>
        <v>Нет</v>
      </c>
      <c r="D355" s="43">
        <f t="shared" si="10"/>
        <v>366</v>
      </c>
      <c r="E355" s="44">
        <f>ROUND(('Все выпуски'!$P$3*'Все выпуски'!$P$6/100)/366*(B355-IF(C355="Нет",VLOOKUP(A355,'Aigen20-GAZ'!$A$2:$C$9,3,0),VLOOKUP((A355-1),'Aigen20-GAZ'!$A$2:$C$9,3,0))),2)</f>
        <v>7.57</v>
      </c>
      <c r="G355" s="43">
        <f>COUNTIF(D356:$D$667,365)</f>
        <v>111</v>
      </c>
      <c r="H355" s="43">
        <f>COUNTIF(D356:$D$667,366)</f>
        <v>201</v>
      </c>
      <c r="I355" s="2"/>
    </row>
    <row r="356" spans="1:9" x14ac:dyDescent="0.25">
      <c r="A356" s="1">
        <f>COUNTIF($C$2:C356,"Да")</f>
        <v>3</v>
      </c>
      <c r="B356" s="45">
        <f t="shared" si="11"/>
        <v>45457</v>
      </c>
      <c r="C356" s="42" t="str">
        <f>IF(ISERROR(VLOOKUP(B356,'Aigen20-GAZ'!$C$3:$C$9,1,0)),"Нет","Да")</f>
        <v>Нет</v>
      </c>
      <c r="D356" s="43">
        <f t="shared" si="10"/>
        <v>366</v>
      </c>
      <c r="E356" s="44">
        <f>ROUND(('Все выпуски'!$P$3*'Все выпуски'!$P$6/100)/366*(B356-IF(C356="Нет",VLOOKUP(A356,'Aigen20-GAZ'!$A$2:$C$9,3,0),VLOOKUP((A356-1),'Aigen20-GAZ'!$A$2:$C$9,3,0))),2)</f>
        <v>7.69</v>
      </c>
      <c r="G356" s="43">
        <f>COUNTIF(D357:$D$667,365)</f>
        <v>111</v>
      </c>
      <c r="H356" s="43">
        <f>COUNTIF(D357:$D$667,366)</f>
        <v>200</v>
      </c>
      <c r="I356" s="2"/>
    </row>
    <row r="357" spans="1:9" x14ac:dyDescent="0.25">
      <c r="A357" s="1">
        <f>COUNTIF($C$2:C357,"Да")</f>
        <v>3</v>
      </c>
      <c r="B357" s="45">
        <f t="shared" si="11"/>
        <v>45458</v>
      </c>
      <c r="C357" s="42" t="str">
        <f>IF(ISERROR(VLOOKUP(B357,'Aigen20-GAZ'!$C$3:$C$9,1,0)),"Нет","Да")</f>
        <v>Нет</v>
      </c>
      <c r="D357" s="43">
        <f t="shared" si="10"/>
        <v>366</v>
      </c>
      <c r="E357" s="44">
        <f>ROUND(('Все выпуски'!$P$3*'Все выпуски'!$P$6/100)/366*(B357-IF(C357="Нет",VLOOKUP(A357,'Aigen20-GAZ'!$A$2:$C$9,3,0),VLOOKUP((A357-1),'Aigen20-GAZ'!$A$2:$C$9,3,0))),2)</f>
        <v>7.81</v>
      </c>
      <c r="G357" s="43">
        <f>COUNTIF(D358:$D$667,365)</f>
        <v>111</v>
      </c>
      <c r="H357" s="43">
        <f>COUNTIF(D358:$D$667,366)</f>
        <v>199</v>
      </c>
      <c r="I357" s="2"/>
    </row>
    <row r="358" spans="1:9" x14ac:dyDescent="0.25">
      <c r="A358" s="1">
        <f>COUNTIF($C$2:C358,"Да")</f>
        <v>3</v>
      </c>
      <c r="B358" s="45">
        <f t="shared" si="11"/>
        <v>45459</v>
      </c>
      <c r="C358" s="42" t="str">
        <f>IF(ISERROR(VLOOKUP(B358,'Aigen20-GAZ'!$C$3:$C$9,1,0)),"Нет","Да")</f>
        <v>Нет</v>
      </c>
      <c r="D358" s="43">
        <f t="shared" si="10"/>
        <v>366</v>
      </c>
      <c r="E358" s="44">
        <f>ROUND(('Все выпуски'!$P$3*'Все выпуски'!$P$6/100)/366*(B358-IF(C358="Нет",VLOOKUP(A358,'Aigen20-GAZ'!$A$2:$C$9,3,0),VLOOKUP((A358-1),'Aigen20-GAZ'!$A$2:$C$9,3,0))),2)</f>
        <v>7.93</v>
      </c>
      <c r="G358" s="43">
        <f>COUNTIF(D359:$D$667,365)</f>
        <v>111</v>
      </c>
      <c r="H358" s="43">
        <f>COUNTIF(D359:$D$667,366)</f>
        <v>198</v>
      </c>
      <c r="I358" s="2"/>
    </row>
    <row r="359" spans="1:9" x14ac:dyDescent="0.25">
      <c r="A359" s="1">
        <f>COUNTIF($C$2:C359,"Да")</f>
        <v>3</v>
      </c>
      <c r="B359" s="45">
        <f t="shared" si="11"/>
        <v>45460</v>
      </c>
      <c r="C359" s="42" t="str">
        <f>IF(ISERROR(VLOOKUP(B359,'Aigen20-GAZ'!$C$3:$C$9,1,0)),"Нет","Да")</f>
        <v>Нет</v>
      </c>
      <c r="D359" s="43">
        <f t="shared" si="10"/>
        <v>366</v>
      </c>
      <c r="E359" s="44">
        <f>ROUND(('Все выпуски'!$P$3*'Все выпуски'!$P$6/100)/366*(B359-IF(C359="Нет",VLOOKUP(A359,'Aigen20-GAZ'!$A$2:$C$9,3,0),VLOOKUP((A359-1),'Aigen20-GAZ'!$A$2:$C$9,3,0))),2)</f>
        <v>8.0500000000000007</v>
      </c>
      <c r="G359" s="43">
        <f>COUNTIF(D360:$D$667,365)</f>
        <v>111</v>
      </c>
      <c r="H359" s="43">
        <f>COUNTIF(D360:$D$667,366)</f>
        <v>197</v>
      </c>
      <c r="I359" s="2"/>
    </row>
    <row r="360" spans="1:9" x14ac:dyDescent="0.25">
      <c r="A360" s="1">
        <f>COUNTIF($C$2:C360,"Да")</f>
        <v>3</v>
      </c>
      <c r="B360" s="45">
        <f t="shared" si="11"/>
        <v>45461</v>
      </c>
      <c r="C360" s="42" t="str">
        <f>IF(ISERROR(VLOOKUP(B360,'Aigen20-GAZ'!$C$3:$C$9,1,0)),"Нет","Да")</f>
        <v>Нет</v>
      </c>
      <c r="D360" s="43">
        <f t="shared" si="10"/>
        <v>366</v>
      </c>
      <c r="E360" s="44">
        <f>ROUND(('Все выпуски'!$P$3*'Все выпуски'!$P$6/100)/366*(B360-IF(C360="Нет",VLOOKUP(A360,'Aigen20-GAZ'!$A$2:$C$9,3,0),VLOOKUP((A360-1),'Aigen20-GAZ'!$A$2:$C$9,3,0))),2)</f>
        <v>8.17</v>
      </c>
      <c r="G360" s="43">
        <f>COUNTIF(D361:$D$667,365)</f>
        <v>111</v>
      </c>
      <c r="H360" s="43">
        <f>COUNTIF(D361:$D$667,366)</f>
        <v>196</v>
      </c>
      <c r="I360" s="2"/>
    </row>
    <row r="361" spans="1:9" x14ac:dyDescent="0.25">
      <c r="A361" s="1">
        <f>COUNTIF($C$2:C361,"Да")</f>
        <v>3</v>
      </c>
      <c r="B361" s="45">
        <f t="shared" si="11"/>
        <v>45462</v>
      </c>
      <c r="C361" s="42" t="str">
        <f>IF(ISERROR(VLOOKUP(B361,'Aigen20-GAZ'!$C$3:$C$9,1,0)),"Нет","Да")</f>
        <v>Нет</v>
      </c>
      <c r="D361" s="43">
        <f t="shared" si="10"/>
        <v>366</v>
      </c>
      <c r="E361" s="44">
        <f>ROUND(('Все выпуски'!$P$3*'Все выпуски'!$P$6/100)/366*(B361-IF(C361="Нет",VLOOKUP(A361,'Aigen20-GAZ'!$A$2:$C$9,3,0),VLOOKUP((A361-1),'Aigen20-GAZ'!$A$2:$C$9,3,0))),2)</f>
        <v>8.3000000000000007</v>
      </c>
      <c r="G361" s="43">
        <f>COUNTIF(D362:$D$667,365)</f>
        <v>111</v>
      </c>
      <c r="H361" s="43">
        <f>COUNTIF(D362:$D$667,366)</f>
        <v>195</v>
      </c>
      <c r="I361" s="2"/>
    </row>
    <row r="362" spans="1:9" x14ac:dyDescent="0.25">
      <c r="A362" s="1">
        <f>COUNTIF($C$2:C362,"Да")</f>
        <v>3</v>
      </c>
      <c r="B362" s="45">
        <f t="shared" si="11"/>
        <v>45463</v>
      </c>
      <c r="C362" s="42" t="str">
        <f>IF(ISERROR(VLOOKUP(B362,'Aigen20-GAZ'!$C$3:$C$9,1,0)),"Нет","Да")</f>
        <v>Нет</v>
      </c>
      <c r="D362" s="43">
        <f t="shared" si="10"/>
        <v>366</v>
      </c>
      <c r="E362" s="44">
        <f>ROUND(('Все выпуски'!$P$3*'Все выпуски'!$P$6/100)/366*(B362-IF(C362="Нет",VLOOKUP(A362,'Aigen20-GAZ'!$A$2:$C$9,3,0),VLOOKUP((A362-1),'Aigen20-GAZ'!$A$2:$C$9,3,0))),2)</f>
        <v>8.42</v>
      </c>
      <c r="G362" s="43">
        <f>COUNTIF(D363:$D$667,365)</f>
        <v>111</v>
      </c>
      <c r="H362" s="43">
        <f>COUNTIF(D363:$D$667,366)</f>
        <v>194</v>
      </c>
      <c r="I362" s="2"/>
    </row>
    <row r="363" spans="1:9" x14ac:dyDescent="0.25">
      <c r="A363" s="1">
        <f>COUNTIF($C$2:C363,"Да")</f>
        <v>3</v>
      </c>
      <c r="B363" s="45">
        <f t="shared" si="11"/>
        <v>45464</v>
      </c>
      <c r="C363" s="42" t="str">
        <f>IF(ISERROR(VLOOKUP(B363,'Aigen20-GAZ'!$C$3:$C$9,1,0)),"Нет","Да")</f>
        <v>Нет</v>
      </c>
      <c r="D363" s="43">
        <f t="shared" si="10"/>
        <v>366</v>
      </c>
      <c r="E363" s="44">
        <f>ROUND(('Все выпуски'!$P$3*'Все выпуски'!$P$6/100)/366*(B363-IF(C363="Нет",VLOOKUP(A363,'Aigen20-GAZ'!$A$2:$C$9,3,0),VLOOKUP((A363-1),'Aigen20-GAZ'!$A$2:$C$9,3,0))),2)</f>
        <v>8.5399999999999991</v>
      </c>
      <c r="G363" s="43">
        <f>COUNTIF(D364:$D$667,365)</f>
        <v>111</v>
      </c>
      <c r="H363" s="43">
        <f>COUNTIF(D364:$D$667,366)</f>
        <v>193</v>
      </c>
      <c r="I363" s="2"/>
    </row>
    <row r="364" spans="1:9" x14ac:dyDescent="0.25">
      <c r="A364" s="1">
        <f>COUNTIF($C$2:C364,"Да")</f>
        <v>3</v>
      </c>
      <c r="B364" s="45">
        <f t="shared" si="11"/>
        <v>45465</v>
      </c>
      <c r="C364" s="42" t="str">
        <f>IF(ISERROR(VLOOKUP(B364,'Aigen20-GAZ'!$C$3:$C$9,1,0)),"Нет","Да")</f>
        <v>Нет</v>
      </c>
      <c r="D364" s="43">
        <f t="shared" si="10"/>
        <v>366</v>
      </c>
      <c r="E364" s="44">
        <f>ROUND(('Все выпуски'!$P$3*'Все выпуски'!$P$6/100)/366*(B364-IF(C364="Нет",VLOOKUP(A364,'Aigen20-GAZ'!$A$2:$C$9,3,0),VLOOKUP((A364-1),'Aigen20-GAZ'!$A$2:$C$9,3,0))),2)</f>
        <v>8.66</v>
      </c>
      <c r="G364" s="43">
        <f>COUNTIF(D365:$D$667,365)</f>
        <v>111</v>
      </c>
      <c r="H364" s="43">
        <f>COUNTIF(D365:$D$667,366)</f>
        <v>192</v>
      </c>
      <c r="I364" s="2"/>
    </row>
    <row r="365" spans="1:9" x14ac:dyDescent="0.25">
      <c r="A365" s="1">
        <f>COUNTIF($C$2:C365,"Да")</f>
        <v>3</v>
      </c>
      <c r="B365" s="45">
        <f t="shared" si="11"/>
        <v>45466</v>
      </c>
      <c r="C365" s="42" t="str">
        <f>IF(ISERROR(VLOOKUP(B365,'Aigen20-GAZ'!$C$3:$C$9,1,0)),"Нет","Да")</f>
        <v>Нет</v>
      </c>
      <c r="D365" s="43">
        <f t="shared" si="10"/>
        <v>366</v>
      </c>
      <c r="E365" s="44">
        <f>ROUND(('Все выпуски'!$P$3*'Все выпуски'!$P$6/100)/366*(B365-IF(C365="Нет",VLOOKUP(A365,'Aigen20-GAZ'!$A$2:$C$9,3,0),VLOOKUP((A365-1),'Aigen20-GAZ'!$A$2:$C$9,3,0))),2)</f>
        <v>8.7799999999999994</v>
      </c>
      <c r="G365" s="43">
        <f>COUNTIF(D366:$D$667,365)</f>
        <v>111</v>
      </c>
      <c r="H365" s="43">
        <f>COUNTIF(D366:$D$667,366)</f>
        <v>191</v>
      </c>
      <c r="I365" s="2"/>
    </row>
    <row r="366" spans="1:9" x14ac:dyDescent="0.25">
      <c r="A366" s="1">
        <f>COUNTIF($C$2:C366,"Да")</f>
        <v>3</v>
      </c>
      <c r="B366" s="45">
        <f t="shared" si="11"/>
        <v>45467</v>
      </c>
      <c r="C366" s="42" t="str">
        <f>IF(ISERROR(VLOOKUP(B366,'Aigen20-GAZ'!$C$3:$C$9,1,0)),"Нет","Да")</f>
        <v>Нет</v>
      </c>
      <c r="D366" s="43">
        <f t="shared" si="10"/>
        <v>366</v>
      </c>
      <c r="E366" s="44">
        <f>ROUND(('Все выпуски'!$P$3*'Все выпуски'!$P$6/100)/366*(B366-IF(C366="Нет",VLOOKUP(A366,'Aigen20-GAZ'!$A$2:$C$9,3,0),VLOOKUP((A366-1),'Aigen20-GAZ'!$A$2:$C$9,3,0))),2)</f>
        <v>8.9</v>
      </c>
      <c r="G366" s="43">
        <f>COUNTIF(D367:$D$667,365)</f>
        <v>111</v>
      </c>
      <c r="H366" s="43">
        <f>COUNTIF(D367:$D$667,366)</f>
        <v>190</v>
      </c>
      <c r="I366" s="2"/>
    </row>
    <row r="367" spans="1:9" x14ac:dyDescent="0.25">
      <c r="A367" s="1">
        <f>COUNTIF($C$2:C367,"Да")</f>
        <v>3</v>
      </c>
      <c r="B367" s="45">
        <f t="shared" si="11"/>
        <v>45468</v>
      </c>
      <c r="C367" s="42" t="str">
        <f>IF(ISERROR(VLOOKUP(B367,'Aigen20-GAZ'!$C$3:$C$9,1,0)),"Нет","Да")</f>
        <v>Нет</v>
      </c>
      <c r="D367" s="43">
        <f t="shared" si="10"/>
        <v>366</v>
      </c>
      <c r="E367" s="44">
        <f>ROUND(('Все выпуски'!$P$3*'Все выпуски'!$P$6/100)/366*(B367-IF(C367="Нет",VLOOKUP(A367,'Aigen20-GAZ'!$A$2:$C$9,3,0),VLOOKUP((A367-1),'Aigen20-GAZ'!$A$2:$C$9,3,0))),2)</f>
        <v>9.02</v>
      </c>
      <c r="G367" s="43">
        <f>COUNTIF(D368:$D$667,365)</f>
        <v>111</v>
      </c>
      <c r="H367" s="43">
        <f>COUNTIF(D368:$D$667,366)</f>
        <v>189</v>
      </c>
      <c r="I367" s="2"/>
    </row>
    <row r="368" spans="1:9" x14ac:dyDescent="0.25">
      <c r="A368" s="1">
        <f>COUNTIF($C$2:C368,"Да")</f>
        <v>3</v>
      </c>
      <c r="B368" s="45">
        <f t="shared" si="11"/>
        <v>45469</v>
      </c>
      <c r="C368" s="42" t="str">
        <f>IF(ISERROR(VLOOKUP(B368,'Aigen20-GAZ'!$C$3:$C$9,1,0)),"Нет","Да")</f>
        <v>Нет</v>
      </c>
      <c r="D368" s="43">
        <f t="shared" si="10"/>
        <v>366</v>
      </c>
      <c r="E368" s="44">
        <f>ROUND(('Все выпуски'!$P$3*'Все выпуски'!$P$6/100)/366*(B368-IF(C368="Нет",VLOOKUP(A368,'Aigen20-GAZ'!$A$2:$C$9,3,0),VLOOKUP((A368-1),'Aigen20-GAZ'!$A$2:$C$9,3,0))),2)</f>
        <v>9.14</v>
      </c>
      <c r="G368" s="43">
        <f>COUNTIF(D369:$D$667,365)</f>
        <v>111</v>
      </c>
      <c r="H368" s="43">
        <f>COUNTIF(D369:$D$667,366)</f>
        <v>188</v>
      </c>
      <c r="I368" s="2"/>
    </row>
    <row r="369" spans="1:9" x14ac:dyDescent="0.25">
      <c r="A369" s="1">
        <f>COUNTIF($C$2:C369,"Да")</f>
        <v>3</v>
      </c>
      <c r="B369" s="45">
        <f t="shared" si="11"/>
        <v>45470</v>
      </c>
      <c r="C369" s="42" t="str">
        <f>IF(ISERROR(VLOOKUP(B369,'Aigen20-GAZ'!$C$3:$C$9,1,0)),"Нет","Да")</f>
        <v>Нет</v>
      </c>
      <c r="D369" s="43">
        <f t="shared" si="10"/>
        <v>366</v>
      </c>
      <c r="E369" s="44">
        <f>ROUND(('Все выпуски'!$P$3*'Все выпуски'!$P$6/100)/366*(B369-IF(C369="Нет",VLOOKUP(A369,'Aigen20-GAZ'!$A$2:$C$9,3,0),VLOOKUP((A369-1),'Aigen20-GAZ'!$A$2:$C$9,3,0))),2)</f>
        <v>9.26</v>
      </c>
      <c r="G369" s="43">
        <f>COUNTIF(D370:$D$667,365)</f>
        <v>111</v>
      </c>
      <c r="H369" s="43">
        <f>COUNTIF(D370:$D$667,366)</f>
        <v>187</v>
      </c>
      <c r="I369" s="2"/>
    </row>
    <row r="370" spans="1:9" x14ac:dyDescent="0.25">
      <c r="A370" s="1">
        <f>COUNTIF($C$2:C370,"Да")</f>
        <v>3</v>
      </c>
      <c r="B370" s="45">
        <f t="shared" si="11"/>
        <v>45471</v>
      </c>
      <c r="C370" s="42" t="str">
        <f>IF(ISERROR(VLOOKUP(B370,'Aigen20-GAZ'!$C$3:$C$9,1,0)),"Нет","Да")</f>
        <v>Нет</v>
      </c>
      <c r="D370" s="43">
        <f t="shared" si="10"/>
        <v>366</v>
      </c>
      <c r="E370" s="44">
        <f>ROUND(('Все выпуски'!$P$3*'Все выпуски'!$P$6/100)/366*(B370-IF(C370="Нет",VLOOKUP(A370,'Aigen20-GAZ'!$A$2:$C$9,3,0),VLOOKUP((A370-1),'Aigen20-GAZ'!$A$2:$C$9,3,0))),2)</f>
        <v>9.3800000000000008</v>
      </c>
      <c r="G370" s="43">
        <f>COUNTIF(D371:$D$667,365)</f>
        <v>111</v>
      </c>
      <c r="H370" s="43">
        <f>COUNTIF(D371:$D$667,366)</f>
        <v>186</v>
      </c>
      <c r="I370" s="2"/>
    </row>
    <row r="371" spans="1:9" x14ac:dyDescent="0.25">
      <c r="A371" s="1">
        <f>COUNTIF($C$2:C371,"Да")</f>
        <v>3</v>
      </c>
      <c r="B371" s="45">
        <f t="shared" si="11"/>
        <v>45472</v>
      </c>
      <c r="C371" s="42" t="str">
        <f>IF(ISERROR(VLOOKUP(B371,'Aigen20-GAZ'!$C$3:$C$9,1,0)),"Нет","Да")</f>
        <v>Нет</v>
      </c>
      <c r="D371" s="43">
        <f t="shared" si="10"/>
        <v>366</v>
      </c>
      <c r="E371" s="44">
        <f>ROUND(('Все выпуски'!$P$3*'Все выпуски'!$P$6/100)/366*(B371-IF(C371="Нет",VLOOKUP(A371,'Aigen20-GAZ'!$A$2:$C$9,3,0),VLOOKUP((A371-1),'Aigen20-GAZ'!$A$2:$C$9,3,0))),2)</f>
        <v>9.5</v>
      </c>
      <c r="G371" s="43">
        <f>COUNTIF(D372:$D$667,365)</f>
        <v>111</v>
      </c>
      <c r="H371" s="43">
        <f>COUNTIF(D372:$D$667,366)</f>
        <v>185</v>
      </c>
      <c r="I371" s="2"/>
    </row>
    <row r="372" spans="1:9" x14ac:dyDescent="0.25">
      <c r="A372" s="1">
        <f>COUNTIF($C$2:C372,"Да")</f>
        <v>3</v>
      </c>
      <c r="B372" s="45">
        <f t="shared" si="11"/>
        <v>45473</v>
      </c>
      <c r="C372" s="42" t="str">
        <f>IF(ISERROR(VLOOKUP(B372,'Aigen20-GAZ'!$C$3:$C$9,1,0)),"Нет","Да")</f>
        <v>Нет</v>
      </c>
      <c r="D372" s="43">
        <f t="shared" si="10"/>
        <v>366</v>
      </c>
      <c r="E372" s="44">
        <f>ROUND(('Все выпуски'!$P$3*'Все выпуски'!$P$6/100)/366*(B372-IF(C372="Нет",VLOOKUP(A372,'Aigen20-GAZ'!$A$2:$C$9,3,0),VLOOKUP((A372-1),'Aigen20-GAZ'!$A$2:$C$9,3,0))),2)</f>
        <v>9.6199999999999992</v>
      </c>
      <c r="G372" s="43">
        <f>COUNTIF(D373:$D$667,365)</f>
        <v>111</v>
      </c>
      <c r="H372" s="43">
        <f>COUNTIF(D373:$D$667,366)</f>
        <v>184</v>
      </c>
      <c r="I372" s="2"/>
    </row>
    <row r="373" spans="1:9" x14ac:dyDescent="0.25">
      <c r="A373" s="1">
        <f>COUNTIF($C$2:C373,"Да")</f>
        <v>3</v>
      </c>
      <c r="B373" s="45">
        <f t="shared" si="11"/>
        <v>45474</v>
      </c>
      <c r="C373" s="42" t="str">
        <f>IF(ISERROR(VLOOKUP(B373,'Aigen20-GAZ'!$C$3:$C$9,1,0)),"Нет","Да")</f>
        <v>Нет</v>
      </c>
      <c r="D373" s="43">
        <f t="shared" si="10"/>
        <v>366</v>
      </c>
      <c r="E373" s="44">
        <f>ROUND(('Все выпуски'!$P$3*'Все выпуски'!$P$6/100)/366*(B373-IF(C373="Нет",VLOOKUP(A373,'Aigen20-GAZ'!$A$2:$C$9,3,0),VLOOKUP((A373-1),'Aigen20-GAZ'!$A$2:$C$9,3,0))),2)</f>
        <v>9.74</v>
      </c>
      <c r="G373" s="43">
        <f>COUNTIF(D374:$D$667,365)</f>
        <v>111</v>
      </c>
      <c r="H373" s="43">
        <f>COUNTIF(D374:$D$667,366)</f>
        <v>183</v>
      </c>
      <c r="I373" s="2"/>
    </row>
    <row r="374" spans="1:9" x14ac:dyDescent="0.25">
      <c r="A374" s="1">
        <f>COUNTIF($C$2:C374,"Да")</f>
        <v>3</v>
      </c>
      <c r="B374" s="45">
        <f t="shared" si="11"/>
        <v>45475</v>
      </c>
      <c r="C374" s="42" t="str">
        <f>IF(ISERROR(VLOOKUP(B374,'Aigen20-GAZ'!$C$3:$C$9,1,0)),"Нет","Да")</f>
        <v>Нет</v>
      </c>
      <c r="D374" s="43">
        <f t="shared" si="10"/>
        <v>366</v>
      </c>
      <c r="E374" s="44">
        <f>ROUND(('Все выпуски'!$P$3*'Все выпуски'!$P$6/100)/366*(B374-IF(C374="Нет",VLOOKUP(A374,'Aigen20-GAZ'!$A$2:$C$9,3,0),VLOOKUP((A374-1),'Aigen20-GAZ'!$A$2:$C$9,3,0))),2)</f>
        <v>9.86</v>
      </c>
      <c r="G374" s="43">
        <f>COUNTIF(D375:$D$667,365)</f>
        <v>111</v>
      </c>
      <c r="H374" s="43">
        <f>COUNTIF(D375:$D$667,366)</f>
        <v>182</v>
      </c>
      <c r="I374" s="2"/>
    </row>
    <row r="375" spans="1:9" x14ac:dyDescent="0.25">
      <c r="A375" s="1">
        <f>COUNTIF($C$2:C375,"Да")</f>
        <v>3</v>
      </c>
      <c r="B375" s="45">
        <f t="shared" si="11"/>
        <v>45476</v>
      </c>
      <c r="C375" s="42" t="str">
        <f>IF(ISERROR(VLOOKUP(B375,'Aigen20-GAZ'!$C$3:$C$9,1,0)),"Нет","Да")</f>
        <v>Нет</v>
      </c>
      <c r="D375" s="43">
        <f t="shared" si="10"/>
        <v>366</v>
      </c>
      <c r="E375" s="44">
        <f>ROUND(('Все выпуски'!$P$3*'Все выпуски'!$P$6/100)/366*(B375-IF(C375="Нет",VLOOKUP(A375,'Aigen20-GAZ'!$A$2:$C$9,3,0),VLOOKUP((A375-1),'Aigen20-GAZ'!$A$2:$C$9,3,0))),2)</f>
        <v>9.98</v>
      </c>
      <c r="G375" s="43">
        <f>COUNTIF(D376:$D$667,365)</f>
        <v>111</v>
      </c>
      <c r="H375" s="43">
        <f>COUNTIF(D376:$D$667,366)</f>
        <v>181</v>
      </c>
      <c r="I375" s="2"/>
    </row>
    <row r="376" spans="1:9" x14ac:dyDescent="0.25">
      <c r="A376" s="1">
        <f>COUNTIF($C$2:C376,"Да")</f>
        <v>3</v>
      </c>
      <c r="B376" s="45">
        <f t="shared" si="11"/>
        <v>45477</v>
      </c>
      <c r="C376" s="42" t="str">
        <f>IF(ISERROR(VLOOKUP(B376,'Aigen20-GAZ'!$C$3:$C$9,1,0)),"Нет","Да")</f>
        <v>Нет</v>
      </c>
      <c r="D376" s="43">
        <f t="shared" si="10"/>
        <v>366</v>
      </c>
      <c r="E376" s="44">
        <f>ROUND(('Все выпуски'!$P$3*'Все выпуски'!$P$6/100)/366*(B376-IF(C376="Нет",VLOOKUP(A376,'Aigen20-GAZ'!$A$2:$C$9,3,0),VLOOKUP((A376-1),'Aigen20-GAZ'!$A$2:$C$9,3,0))),2)</f>
        <v>10.1</v>
      </c>
      <c r="G376" s="43">
        <f>COUNTIF(D377:$D$667,365)</f>
        <v>111</v>
      </c>
      <c r="H376" s="43">
        <f>COUNTIF(D377:$D$667,366)</f>
        <v>180</v>
      </c>
      <c r="I376" s="2"/>
    </row>
    <row r="377" spans="1:9" x14ac:dyDescent="0.25">
      <c r="A377" s="1">
        <f>COUNTIF($C$2:C377,"Да")</f>
        <v>3</v>
      </c>
      <c r="B377" s="45">
        <f t="shared" si="11"/>
        <v>45478</v>
      </c>
      <c r="C377" s="42" t="str">
        <f>IF(ISERROR(VLOOKUP(B377,'Aigen20-GAZ'!$C$3:$C$9,1,0)),"Нет","Да")</f>
        <v>Нет</v>
      </c>
      <c r="D377" s="43">
        <f t="shared" si="10"/>
        <v>366</v>
      </c>
      <c r="E377" s="44">
        <f>ROUND(('Все выпуски'!$P$3*'Все выпуски'!$P$6/100)/366*(B377-IF(C377="Нет",VLOOKUP(A377,'Aigen20-GAZ'!$A$2:$C$9,3,0),VLOOKUP((A377-1),'Aigen20-GAZ'!$A$2:$C$9,3,0))),2)</f>
        <v>10.220000000000001</v>
      </c>
      <c r="G377" s="43">
        <f>COUNTIF(D378:$D$667,365)</f>
        <v>111</v>
      </c>
      <c r="H377" s="43">
        <f>COUNTIF(D378:$D$667,366)</f>
        <v>179</v>
      </c>
      <c r="I377" s="2"/>
    </row>
    <row r="378" spans="1:9" x14ac:dyDescent="0.25">
      <c r="A378" s="1">
        <f>COUNTIF($C$2:C378,"Да")</f>
        <v>3</v>
      </c>
      <c r="B378" s="45">
        <f t="shared" si="11"/>
        <v>45479</v>
      </c>
      <c r="C378" s="42" t="str">
        <f>IF(ISERROR(VLOOKUP(B378,'Aigen20-GAZ'!$C$3:$C$9,1,0)),"Нет","Да")</f>
        <v>Нет</v>
      </c>
      <c r="D378" s="43">
        <f t="shared" si="10"/>
        <v>366</v>
      </c>
      <c r="E378" s="44">
        <f>ROUND(('Все выпуски'!$P$3*'Все выпуски'!$P$6/100)/366*(B378-IF(C378="Нет",VLOOKUP(A378,'Aigen20-GAZ'!$A$2:$C$9,3,0),VLOOKUP((A378-1),'Aigen20-GAZ'!$A$2:$C$9,3,0))),2)</f>
        <v>10.34</v>
      </c>
      <c r="G378" s="43">
        <f>COUNTIF(D379:$D$667,365)</f>
        <v>111</v>
      </c>
      <c r="H378" s="43">
        <f>COUNTIF(D379:$D$667,366)</f>
        <v>178</v>
      </c>
      <c r="I378" s="2"/>
    </row>
    <row r="379" spans="1:9" x14ac:dyDescent="0.25">
      <c r="A379" s="1">
        <f>COUNTIF($C$2:C379,"Да")</f>
        <v>3</v>
      </c>
      <c r="B379" s="45">
        <f t="shared" si="11"/>
        <v>45480</v>
      </c>
      <c r="C379" s="42" t="str">
        <f>IF(ISERROR(VLOOKUP(B379,'Aigen20-GAZ'!$C$3:$C$9,1,0)),"Нет","Да")</f>
        <v>Нет</v>
      </c>
      <c r="D379" s="43">
        <f t="shared" si="10"/>
        <v>366</v>
      </c>
      <c r="E379" s="44">
        <f>ROUND(('Все выпуски'!$P$3*'Все выпуски'!$P$6/100)/366*(B379-IF(C379="Нет",VLOOKUP(A379,'Aigen20-GAZ'!$A$2:$C$9,3,0),VLOOKUP((A379-1),'Aigen20-GAZ'!$A$2:$C$9,3,0))),2)</f>
        <v>10.46</v>
      </c>
      <c r="G379" s="43">
        <f>COUNTIF(D380:$D$667,365)</f>
        <v>111</v>
      </c>
      <c r="H379" s="43">
        <f>COUNTIF(D380:$D$667,366)</f>
        <v>177</v>
      </c>
      <c r="I379" s="2"/>
    </row>
    <row r="380" spans="1:9" x14ac:dyDescent="0.25">
      <c r="A380" s="1">
        <f>COUNTIF($C$2:C380,"Да")</f>
        <v>3</v>
      </c>
      <c r="B380" s="45">
        <f t="shared" si="11"/>
        <v>45481</v>
      </c>
      <c r="C380" s="42" t="str">
        <f>IF(ISERROR(VLOOKUP(B380,'Aigen20-GAZ'!$C$3:$C$9,1,0)),"Нет","Да")</f>
        <v>Нет</v>
      </c>
      <c r="D380" s="43">
        <f t="shared" si="10"/>
        <v>366</v>
      </c>
      <c r="E380" s="44">
        <f>ROUND(('Все выпуски'!$P$3*'Все выпуски'!$P$6/100)/366*(B380-IF(C380="Нет",VLOOKUP(A380,'Aigen20-GAZ'!$A$2:$C$9,3,0),VLOOKUP((A380-1),'Aigen20-GAZ'!$A$2:$C$9,3,0))),2)</f>
        <v>10.58</v>
      </c>
      <c r="G380" s="43">
        <f>COUNTIF(D381:$D$667,365)</f>
        <v>111</v>
      </c>
      <c r="H380" s="43">
        <f>COUNTIF(D381:$D$667,366)</f>
        <v>176</v>
      </c>
      <c r="I380" s="2"/>
    </row>
    <row r="381" spans="1:9" x14ac:dyDescent="0.25">
      <c r="A381" s="1">
        <f>COUNTIF($C$2:C381,"Да")</f>
        <v>3</v>
      </c>
      <c r="B381" s="45">
        <f t="shared" si="11"/>
        <v>45482</v>
      </c>
      <c r="C381" s="42" t="str">
        <f>IF(ISERROR(VLOOKUP(B381,'Aigen20-GAZ'!$C$3:$C$9,1,0)),"Нет","Да")</f>
        <v>Нет</v>
      </c>
      <c r="D381" s="43">
        <f t="shared" si="10"/>
        <v>366</v>
      </c>
      <c r="E381" s="44">
        <f>ROUND(('Все выпуски'!$P$3*'Все выпуски'!$P$6/100)/366*(B381-IF(C381="Нет",VLOOKUP(A381,'Aigen20-GAZ'!$A$2:$C$9,3,0),VLOOKUP((A381-1),'Aigen20-GAZ'!$A$2:$C$9,3,0))),2)</f>
        <v>10.7</v>
      </c>
      <c r="G381" s="43">
        <f>COUNTIF(D382:$D$667,365)</f>
        <v>111</v>
      </c>
      <c r="H381" s="43">
        <f>COUNTIF(D382:$D$667,366)</f>
        <v>175</v>
      </c>
      <c r="I381" s="2"/>
    </row>
    <row r="382" spans="1:9" x14ac:dyDescent="0.25">
      <c r="A382" s="1">
        <f>COUNTIF($C$2:C382,"Да")</f>
        <v>3</v>
      </c>
      <c r="B382" s="45">
        <f t="shared" si="11"/>
        <v>45483</v>
      </c>
      <c r="C382" s="42" t="str">
        <f>IF(ISERROR(VLOOKUP(B382,'Aigen20-GAZ'!$C$3:$C$9,1,0)),"Нет","Да")</f>
        <v>Нет</v>
      </c>
      <c r="D382" s="43">
        <f t="shared" si="10"/>
        <v>366</v>
      </c>
      <c r="E382" s="44">
        <f>ROUND(('Все выпуски'!$P$3*'Все выпуски'!$P$6/100)/366*(B382-IF(C382="Нет",VLOOKUP(A382,'Aigen20-GAZ'!$A$2:$C$9,3,0),VLOOKUP((A382-1),'Aigen20-GAZ'!$A$2:$C$9,3,0))),2)</f>
        <v>10.82</v>
      </c>
      <c r="G382" s="43">
        <f>COUNTIF(D383:$D$667,365)</f>
        <v>111</v>
      </c>
      <c r="H382" s="43">
        <f>COUNTIF(D383:$D$667,366)</f>
        <v>174</v>
      </c>
      <c r="I382" s="2"/>
    </row>
    <row r="383" spans="1:9" x14ac:dyDescent="0.25">
      <c r="A383" s="1">
        <f>COUNTIF($C$2:C383,"Да")</f>
        <v>4</v>
      </c>
      <c r="B383" s="45">
        <f t="shared" si="11"/>
        <v>45484</v>
      </c>
      <c r="C383" s="42" t="str">
        <f>IF(ISERROR(VLOOKUP(B383,'Aigen20-GAZ'!$C$3:$C$9,1,0)),"Нет","Да")</f>
        <v>Да</v>
      </c>
      <c r="D383" s="43">
        <f t="shared" si="10"/>
        <v>366</v>
      </c>
      <c r="E383" s="44">
        <f>ROUND(('Все выпуски'!$P$3*'Все выпуски'!$P$6/100)/366*(B383-IF(C383="Нет",VLOOKUP(A383,'Aigen20-GAZ'!$A$2:$C$9,3,0),VLOOKUP((A383-1),'Aigen20-GAZ'!$A$2:$C$9,3,0))),2)</f>
        <v>10.94</v>
      </c>
      <c r="G383" s="43">
        <f>COUNTIF(D384:$D$667,365)</f>
        <v>111</v>
      </c>
      <c r="H383" s="43">
        <f>COUNTIF(D384:$D$667,366)</f>
        <v>173</v>
      </c>
      <c r="I383" s="2"/>
    </row>
    <row r="384" spans="1:9" x14ac:dyDescent="0.25">
      <c r="A384" s="1">
        <f>COUNTIF($C$2:C384,"Да")</f>
        <v>4</v>
      </c>
      <c r="B384" s="45">
        <f t="shared" si="11"/>
        <v>45485</v>
      </c>
      <c r="C384" s="42" t="str">
        <f>IF(ISERROR(VLOOKUP(B384,'Aigen20-GAZ'!$C$3:$C$9,1,0)),"Нет","Да")</f>
        <v>Нет</v>
      </c>
      <c r="D384" s="43">
        <f t="shared" si="10"/>
        <v>366</v>
      </c>
      <c r="E384" s="44">
        <f>ROUND(('Все выпуски'!$P$3*'Все выпуски'!$P$6/100)/366*(B384-IF(C384="Нет",VLOOKUP(A384,'Aigen20-GAZ'!$A$2:$C$9,3,0),VLOOKUP((A384-1),'Aigen20-GAZ'!$A$2:$C$9,3,0))),2)</f>
        <v>0.12</v>
      </c>
      <c r="G384" s="43">
        <f>COUNTIF(D385:$D$667,365)</f>
        <v>111</v>
      </c>
      <c r="H384" s="43">
        <f>COUNTIF(D385:$D$667,366)</f>
        <v>172</v>
      </c>
      <c r="I384" s="2"/>
    </row>
    <row r="385" spans="1:9" x14ac:dyDescent="0.25">
      <c r="A385" s="1">
        <f>COUNTIF($C$2:C385,"Да")</f>
        <v>4</v>
      </c>
      <c r="B385" s="45">
        <f t="shared" si="11"/>
        <v>45486</v>
      </c>
      <c r="C385" s="42" t="str">
        <f>IF(ISERROR(VLOOKUP(B385,'Aigen20-GAZ'!$C$3:$C$9,1,0)),"Нет","Да")</f>
        <v>Нет</v>
      </c>
      <c r="D385" s="43">
        <f t="shared" si="10"/>
        <v>366</v>
      </c>
      <c r="E385" s="44">
        <f>ROUND(('Все выпуски'!$P$3*'Все выпуски'!$P$6/100)/366*(B385-IF(C385="Нет",VLOOKUP(A385,'Aigen20-GAZ'!$A$2:$C$9,3,0),VLOOKUP((A385-1),'Aigen20-GAZ'!$A$2:$C$9,3,0))),2)</f>
        <v>0.24</v>
      </c>
      <c r="G385" s="43">
        <f>COUNTIF(D386:$D$667,365)</f>
        <v>111</v>
      </c>
      <c r="H385" s="43">
        <f>COUNTIF(D386:$D$667,366)</f>
        <v>171</v>
      </c>
      <c r="I385" s="2"/>
    </row>
    <row r="386" spans="1:9" x14ac:dyDescent="0.25">
      <c r="A386" s="1">
        <f>COUNTIF($C$2:C386,"Да")</f>
        <v>4</v>
      </c>
      <c r="B386" s="45">
        <f t="shared" si="11"/>
        <v>45487</v>
      </c>
      <c r="C386" s="42" t="str">
        <f>IF(ISERROR(VLOOKUP(B386,'Aigen20-GAZ'!$C$3:$C$9,1,0)),"Нет","Да")</f>
        <v>Нет</v>
      </c>
      <c r="D386" s="43">
        <f t="shared" si="10"/>
        <v>366</v>
      </c>
      <c r="E386" s="44">
        <f>ROUND(('Все выпуски'!$P$3*'Все выпуски'!$P$6/100)/366*(B386-IF(C386="Нет",VLOOKUP(A386,'Aigen20-GAZ'!$A$2:$C$9,3,0),VLOOKUP((A386-1),'Aigen20-GAZ'!$A$2:$C$9,3,0))),2)</f>
        <v>0.36</v>
      </c>
      <c r="G386" s="43">
        <f>COUNTIF(D387:$D$667,365)</f>
        <v>111</v>
      </c>
      <c r="H386" s="43">
        <f>COUNTIF(D387:$D$667,366)</f>
        <v>170</v>
      </c>
      <c r="I386" s="2"/>
    </row>
    <row r="387" spans="1:9" x14ac:dyDescent="0.25">
      <c r="A387" s="1">
        <f>COUNTIF($C$2:C387,"Да")</f>
        <v>4</v>
      </c>
      <c r="B387" s="45">
        <f t="shared" si="11"/>
        <v>45488</v>
      </c>
      <c r="C387" s="42" t="str">
        <f>IF(ISERROR(VLOOKUP(B387,'Aigen20-GAZ'!$C$3:$C$9,1,0)),"Нет","Да")</f>
        <v>Нет</v>
      </c>
      <c r="D387" s="43">
        <f t="shared" ref="D387:D450" si="12">IF(MOD(YEAR(B387),4)=0,366,365)</f>
        <v>366</v>
      </c>
      <c r="E387" s="44">
        <f>ROUND(('Все выпуски'!$P$3*'Все выпуски'!$P$6/100)/366*(B387-IF(C387="Нет",VLOOKUP(A387,'Aigen20-GAZ'!$A$2:$C$9,3,0),VLOOKUP((A387-1),'Aigen20-GAZ'!$A$2:$C$9,3,0))),2)</f>
        <v>0.48</v>
      </c>
      <c r="G387" s="43">
        <f>COUNTIF(D388:$D$667,365)</f>
        <v>111</v>
      </c>
      <c r="H387" s="43">
        <f>COUNTIF(D388:$D$667,366)</f>
        <v>169</v>
      </c>
      <c r="I387" s="2"/>
    </row>
    <row r="388" spans="1:9" x14ac:dyDescent="0.25">
      <c r="A388" s="1">
        <f>COUNTIF($C$2:C388,"Да")</f>
        <v>4</v>
      </c>
      <c r="B388" s="45">
        <f t="shared" ref="B388:B451" si="13">B387+1</f>
        <v>45489</v>
      </c>
      <c r="C388" s="42" t="str">
        <f>IF(ISERROR(VLOOKUP(B388,'Aigen20-GAZ'!$C$3:$C$9,1,0)),"Нет","Да")</f>
        <v>Нет</v>
      </c>
      <c r="D388" s="43">
        <f t="shared" si="12"/>
        <v>366</v>
      </c>
      <c r="E388" s="44">
        <f>ROUND(('Все выпуски'!$P$3*'Все выпуски'!$P$6/100)/366*(B388-IF(C388="Нет",VLOOKUP(A388,'Aigen20-GAZ'!$A$2:$C$9,3,0),VLOOKUP((A388-1),'Aigen20-GAZ'!$A$2:$C$9,3,0))),2)</f>
        <v>0.6</v>
      </c>
      <c r="G388" s="43">
        <f>COUNTIF(D389:$D$667,365)</f>
        <v>111</v>
      </c>
      <c r="H388" s="43">
        <f>COUNTIF(D389:$D$667,366)</f>
        <v>168</v>
      </c>
      <c r="I388" s="2"/>
    </row>
    <row r="389" spans="1:9" x14ac:dyDescent="0.25">
      <c r="A389" s="1">
        <f>COUNTIF($C$2:C389,"Да")</f>
        <v>4</v>
      </c>
      <c r="B389" s="45">
        <f t="shared" si="13"/>
        <v>45490</v>
      </c>
      <c r="C389" s="42" t="str">
        <f>IF(ISERROR(VLOOKUP(B389,'Aigen20-GAZ'!$C$3:$C$9,1,0)),"Нет","Да")</f>
        <v>Нет</v>
      </c>
      <c r="D389" s="43">
        <f t="shared" si="12"/>
        <v>366</v>
      </c>
      <c r="E389" s="44">
        <f>ROUND(('Все выпуски'!$P$3*'Все выпуски'!$P$6/100)/366*(B389-IF(C389="Нет",VLOOKUP(A389,'Aigen20-GAZ'!$A$2:$C$9,3,0),VLOOKUP((A389-1),'Aigen20-GAZ'!$A$2:$C$9,3,0))),2)</f>
        <v>0.72</v>
      </c>
      <c r="G389" s="43">
        <f>COUNTIF(D390:$D$667,365)</f>
        <v>111</v>
      </c>
      <c r="H389" s="43">
        <f>COUNTIF(D390:$D$667,366)</f>
        <v>167</v>
      </c>
      <c r="I389" s="2"/>
    </row>
    <row r="390" spans="1:9" x14ac:dyDescent="0.25">
      <c r="A390" s="1">
        <f>COUNTIF($C$2:C390,"Да")</f>
        <v>4</v>
      </c>
      <c r="B390" s="45">
        <f t="shared" si="13"/>
        <v>45491</v>
      </c>
      <c r="C390" s="42" t="str">
        <f>IF(ISERROR(VLOOKUP(B390,'Aigen20-GAZ'!$C$3:$C$9,1,0)),"Нет","Да")</f>
        <v>Нет</v>
      </c>
      <c r="D390" s="43">
        <f t="shared" si="12"/>
        <v>366</v>
      </c>
      <c r="E390" s="44">
        <f>ROUND(('Все выпуски'!$P$3*'Все выпуски'!$P$6/100)/366*(B390-IF(C390="Нет",VLOOKUP(A390,'Aigen20-GAZ'!$A$2:$C$9,3,0),VLOOKUP((A390-1),'Aigen20-GAZ'!$A$2:$C$9,3,0))),2)</f>
        <v>0.84</v>
      </c>
      <c r="G390" s="43">
        <f>COUNTIF(D391:$D$667,365)</f>
        <v>111</v>
      </c>
      <c r="H390" s="43">
        <f>COUNTIF(D391:$D$667,366)</f>
        <v>166</v>
      </c>
      <c r="I390" s="2"/>
    </row>
    <row r="391" spans="1:9" x14ac:dyDescent="0.25">
      <c r="A391" s="1">
        <f>COUNTIF($C$2:C391,"Да")</f>
        <v>4</v>
      </c>
      <c r="B391" s="45">
        <f t="shared" si="13"/>
        <v>45492</v>
      </c>
      <c r="C391" s="42" t="str">
        <f>IF(ISERROR(VLOOKUP(B391,'Aigen20-GAZ'!$C$3:$C$9,1,0)),"Нет","Да")</f>
        <v>Нет</v>
      </c>
      <c r="D391" s="43">
        <f t="shared" si="12"/>
        <v>366</v>
      </c>
      <c r="E391" s="44">
        <f>ROUND(('Все выпуски'!$P$3*'Все выпуски'!$P$6/100)/366*(B391-IF(C391="Нет",VLOOKUP(A391,'Aigen20-GAZ'!$A$2:$C$9,3,0),VLOOKUP((A391-1),'Aigen20-GAZ'!$A$2:$C$9,3,0))),2)</f>
        <v>0.96</v>
      </c>
      <c r="G391" s="43">
        <f>COUNTIF(D392:$D$667,365)</f>
        <v>111</v>
      </c>
      <c r="H391" s="43">
        <f>COUNTIF(D392:$D$667,366)</f>
        <v>165</v>
      </c>
      <c r="I391" s="2"/>
    </row>
    <row r="392" spans="1:9" x14ac:dyDescent="0.25">
      <c r="A392" s="1">
        <f>COUNTIF($C$2:C392,"Да")</f>
        <v>4</v>
      </c>
      <c r="B392" s="45">
        <f t="shared" si="13"/>
        <v>45493</v>
      </c>
      <c r="C392" s="42" t="str">
        <f>IF(ISERROR(VLOOKUP(B392,'Aigen20-GAZ'!$C$3:$C$9,1,0)),"Нет","Да")</f>
        <v>Нет</v>
      </c>
      <c r="D392" s="43">
        <f t="shared" si="12"/>
        <v>366</v>
      </c>
      <c r="E392" s="44">
        <f>ROUND(('Все выпуски'!$P$3*'Все выпуски'!$P$6/100)/366*(B392-IF(C392="Нет",VLOOKUP(A392,'Aigen20-GAZ'!$A$2:$C$9,3,0),VLOOKUP((A392-1),'Aigen20-GAZ'!$A$2:$C$9,3,0))),2)</f>
        <v>1.08</v>
      </c>
      <c r="G392" s="43">
        <f>COUNTIF(D393:$D$667,365)</f>
        <v>111</v>
      </c>
      <c r="H392" s="43">
        <f>COUNTIF(D393:$D$667,366)</f>
        <v>164</v>
      </c>
      <c r="I392" s="2"/>
    </row>
    <row r="393" spans="1:9" x14ac:dyDescent="0.25">
      <c r="A393" s="1">
        <f>COUNTIF($C$2:C393,"Да")</f>
        <v>4</v>
      </c>
      <c r="B393" s="45">
        <f t="shared" si="13"/>
        <v>45494</v>
      </c>
      <c r="C393" s="42" t="str">
        <f>IF(ISERROR(VLOOKUP(B393,'Aigen20-GAZ'!$C$3:$C$9,1,0)),"Нет","Да")</f>
        <v>Нет</v>
      </c>
      <c r="D393" s="43">
        <f t="shared" si="12"/>
        <v>366</v>
      </c>
      <c r="E393" s="44">
        <f>ROUND(('Все выпуски'!$P$3*'Все выпуски'!$P$6/100)/366*(B393-IF(C393="Нет",VLOOKUP(A393,'Aigen20-GAZ'!$A$2:$C$9,3,0),VLOOKUP((A393-1),'Aigen20-GAZ'!$A$2:$C$9,3,0))),2)</f>
        <v>1.2</v>
      </c>
      <c r="G393" s="43">
        <f>COUNTIF(D394:$D$667,365)</f>
        <v>111</v>
      </c>
      <c r="H393" s="43">
        <f>COUNTIF(D394:$D$667,366)</f>
        <v>163</v>
      </c>
      <c r="I393" s="2"/>
    </row>
    <row r="394" spans="1:9" x14ac:dyDescent="0.25">
      <c r="A394" s="1">
        <f>COUNTIF($C$2:C394,"Да")</f>
        <v>4</v>
      </c>
      <c r="B394" s="45">
        <f t="shared" si="13"/>
        <v>45495</v>
      </c>
      <c r="C394" s="42" t="str">
        <f>IF(ISERROR(VLOOKUP(B394,'Aigen20-GAZ'!$C$3:$C$9,1,0)),"Нет","Да")</f>
        <v>Нет</v>
      </c>
      <c r="D394" s="43">
        <f t="shared" si="12"/>
        <v>366</v>
      </c>
      <c r="E394" s="44">
        <f>ROUND(('Все выпуски'!$P$3*'Все выпуски'!$P$6/100)/366*(B394-IF(C394="Нет",VLOOKUP(A394,'Aigen20-GAZ'!$A$2:$C$9,3,0),VLOOKUP((A394-1),'Aigen20-GAZ'!$A$2:$C$9,3,0))),2)</f>
        <v>1.32</v>
      </c>
      <c r="G394" s="43">
        <f>COUNTIF(D395:$D$667,365)</f>
        <v>111</v>
      </c>
      <c r="H394" s="43">
        <f>COUNTIF(D395:$D$667,366)</f>
        <v>162</v>
      </c>
      <c r="I394" s="2"/>
    </row>
    <row r="395" spans="1:9" x14ac:dyDescent="0.25">
      <c r="A395" s="1">
        <f>COUNTIF($C$2:C395,"Да")</f>
        <v>4</v>
      </c>
      <c r="B395" s="45">
        <f t="shared" si="13"/>
        <v>45496</v>
      </c>
      <c r="C395" s="42" t="str">
        <f>IF(ISERROR(VLOOKUP(B395,'Aigen20-GAZ'!$C$3:$C$9,1,0)),"Нет","Да")</f>
        <v>Нет</v>
      </c>
      <c r="D395" s="43">
        <f t="shared" si="12"/>
        <v>366</v>
      </c>
      <c r="E395" s="44">
        <f>ROUND(('Все выпуски'!$P$3*'Все выпуски'!$P$6/100)/366*(B395-IF(C395="Нет",VLOOKUP(A395,'Aigen20-GAZ'!$A$2:$C$9,3,0),VLOOKUP((A395-1),'Aigen20-GAZ'!$A$2:$C$9,3,0))),2)</f>
        <v>1.44</v>
      </c>
      <c r="G395" s="43">
        <f>COUNTIF(D396:$D$667,365)</f>
        <v>111</v>
      </c>
      <c r="H395" s="43">
        <f>COUNTIF(D396:$D$667,366)</f>
        <v>161</v>
      </c>
      <c r="I395" s="2"/>
    </row>
    <row r="396" spans="1:9" x14ac:dyDescent="0.25">
      <c r="A396" s="1">
        <f>COUNTIF($C$2:C396,"Да")</f>
        <v>4</v>
      </c>
      <c r="B396" s="45">
        <f t="shared" si="13"/>
        <v>45497</v>
      </c>
      <c r="C396" s="42" t="str">
        <f>IF(ISERROR(VLOOKUP(B396,'Aigen20-GAZ'!$C$3:$C$9,1,0)),"Нет","Да")</f>
        <v>Нет</v>
      </c>
      <c r="D396" s="43">
        <f t="shared" si="12"/>
        <v>366</v>
      </c>
      <c r="E396" s="44">
        <f>ROUND(('Все выпуски'!$P$3*'Все выпуски'!$P$6/100)/366*(B396-IF(C396="Нет",VLOOKUP(A396,'Aigen20-GAZ'!$A$2:$C$9,3,0),VLOOKUP((A396-1),'Aigen20-GAZ'!$A$2:$C$9,3,0))),2)</f>
        <v>1.56</v>
      </c>
      <c r="G396" s="43">
        <f>COUNTIF(D397:$D$667,365)</f>
        <v>111</v>
      </c>
      <c r="H396" s="43">
        <f>COUNTIF(D397:$D$667,366)</f>
        <v>160</v>
      </c>
      <c r="I396" s="2"/>
    </row>
    <row r="397" spans="1:9" x14ac:dyDescent="0.25">
      <c r="A397" s="1">
        <f>COUNTIF($C$2:C397,"Да")</f>
        <v>4</v>
      </c>
      <c r="B397" s="45">
        <f t="shared" si="13"/>
        <v>45498</v>
      </c>
      <c r="C397" s="42" t="str">
        <f>IF(ISERROR(VLOOKUP(B397,'Aigen20-GAZ'!$C$3:$C$9,1,0)),"Нет","Да")</f>
        <v>Нет</v>
      </c>
      <c r="D397" s="43">
        <f t="shared" si="12"/>
        <v>366</v>
      </c>
      <c r="E397" s="44">
        <f>ROUND(('Все выпуски'!$P$3*'Все выпуски'!$P$6/100)/366*(B397-IF(C397="Нет",VLOOKUP(A397,'Aigen20-GAZ'!$A$2:$C$9,3,0),VLOOKUP((A397-1),'Aigen20-GAZ'!$A$2:$C$9,3,0))),2)</f>
        <v>1.68</v>
      </c>
      <c r="G397" s="43">
        <f>COUNTIF(D398:$D$667,365)</f>
        <v>111</v>
      </c>
      <c r="H397" s="43">
        <f>COUNTIF(D398:$D$667,366)</f>
        <v>159</v>
      </c>
      <c r="I397" s="2"/>
    </row>
    <row r="398" spans="1:9" x14ac:dyDescent="0.25">
      <c r="A398" s="1">
        <f>COUNTIF($C$2:C398,"Да")</f>
        <v>4</v>
      </c>
      <c r="B398" s="45">
        <f t="shared" si="13"/>
        <v>45499</v>
      </c>
      <c r="C398" s="42" t="str">
        <f>IF(ISERROR(VLOOKUP(B398,'Aigen20-GAZ'!$C$3:$C$9,1,0)),"Нет","Да")</f>
        <v>Нет</v>
      </c>
      <c r="D398" s="43">
        <f t="shared" si="12"/>
        <v>366</v>
      </c>
      <c r="E398" s="44">
        <f>ROUND(('Все выпуски'!$P$3*'Все выпуски'!$P$6/100)/366*(B398-IF(C398="Нет",VLOOKUP(A398,'Aigen20-GAZ'!$A$2:$C$9,3,0),VLOOKUP((A398-1),'Aigen20-GAZ'!$A$2:$C$9,3,0))),2)</f>
        <v>1.8</v>
      </c>
      <c r="G398" s="43">
        <f>COUNTIF(D399:$D$667,365)</f>
        <v>111</v>
      </c>
      <c r="H398" s="43">
        <f>COUNTIF(D399:$D$667,366)</f>
        <v>158</v>
      </c>
      <c r="I398" s="2"/>
    </row>
    <row r="399" spans="1:9" x14ac:dyDescent="0.25">
      <c r="A399" s="1">
        <f>COUNTIF($C$2:C399,"Да")</f>
        <v>4</v>
      </c>
      <c r="B399" s="45">
        <f t="shared" si="13"/>
        <v>45500</v>
      </c>
      <c r="C399" s="42" t="str">
        <f>IF(ISERROR(VLOOKUP(B399,'Aigen20-GAZ'!$C$3:$C$9,1,0)),"Нет","Да")</f>
        <v>Нет</v>
      </c>
      <c r="D399" s="43">
        <f t="shared" si="12"/>
        <v>366</v>
      </c>
      <c r="E399" s="44">
        <f>ROUND(('Все выпуски'!$P$3*'Все выпуски'!$P$6/100)/366*(B399-IF(C399="Нет",VLOOKUP(A399,'Aigen20-GAZ'!$A$2:$C$9,3,0),VLOOKUP((A399-1),'Aigen20-GAZ'!$A$2:$C$9,3,0))),2)</f>
        <v>1.92</v>
      </c>
      <c r="G399" s="43">
        <f>COUNTIF(D400:$D$667,365)</f>
        <v>111</v>
      </c>
      <c r="H399" s="43">
        <f>COUNTIF(D400:$D$667,366)</f>
        <v>157</v>
      </c>
      <c r="I399" s="2"/>
    </row>
    <row r="400" spans="1:9" x14ac:dyDescent="0.25">
      <c r="A400" s="1">
        <f>COUNTIF($C$2:C400,"Да")</f>
        <v>4</v>
      </c>
      <c r="B400" s="45">
        <f t="shared" si="13"/>
        <v>45501</v>
      </c>
      <c r="C400" s="42" t="str">
        <f>IF(ISERROR(VLOOKUP(B400,'Aigen20-GAZ'!$C$3:$C$9,1,0)),"Нет","Да")</f>
        <v>Нет</v>
      </c>
      <c r="D400" s="43">
        <f t="shared" si="12"/>
        <v>366</v>
      </c>
      <c r="E400" s="44">
        <f>ROUND(('Все выпуски'!$P$3*'Все выпуски'!$P$6/100)/366*(B400-IF(C400="Нет",VLOOKUP(A400,'Aigen20-GAZ'!$A$2:$C$9,3,0),VLOOKUP((A400-1),'Aigen20-GAZ'!$A$2:$C$9,3,0))),2)</f>
        <v>2.04</v>
      </c>
      <c r="G400" s="43">
        <f>COUNTIF(D401:$D$667,365)</f>
        <v>111</v>
      </c>
      <c r="H400" s="43">
        <f>COUNTIF(D401:$D$667,366)</f>
        <v>156</v>
      </c>
      <c r="I400" s="2"/>
    </row>
    <row r="401" spans="1:9" x14ac:dyDescent="0.25">
      <c r="A401" s="1">
        <f>COUNTIF($C$2:C401,"Да")</f>
        <v>4</v>
      </c>
      <c r="B401" s="45">
        <f t="shared" si="13"/>
        <v>45502</v>
      </c>
      <c r="C401" s="42" t="str">
        <f>IF(ISERROR(VLOOKUP(B401,'Aigen20-GAZ'!$C$3:$C$9,1,0)),"Нет","Да")</f>
        <v>Нет</v>
      </c>
      <c r="D401" s="43">
        <f t="shared" si="12"/>
        <v>366</v>
      </c>
      <c r="E401" s="44">
        <f>ROUND(('Все выпуски'!$P$3*'Все выпуски'!$P$6/100)/366*(B401-IF(C401="Нет",VLOOKUP(A401,'Aigen20-GAZ'!$A$2:$C$9,3,0),VLOOKUP((A401-1),'Aigen20-GAZ'!$A$2:$C$9,3,0))),2)</f>
        <v>2.16</v>
      </c>
      <c r="G401" s="43">
        <f>COUNTIF(D402:$D$667,365)</f>
        <v>111</v>
      </c>
      <c r="H401" s="43">
        <f>COUNTIF(D402:$D$667,366)</f>
        <v>155</v>
      </c>
      <c r="I401" s="2"/>
    </row>
    <row r="402" spans="1:9" x14ac:dyDescent="0.25">
      <c r="A402" s="1">
        <f>COUNTIF($C$2:C402,"Да")</f>
        <v>4</v>
      </c>
      <c r="B402" s="45">
        <f t="shared" si="13"/>
        <v>45503</v>
      </c>
      <c r="C402" s="42" t="str">
        <f>IF(ISERROR(VLOOKUP(B402,'Aigen20-GAZ'!$C$3:$C$9,1,0)),"Нет","Да")</f>
        <v>Нет</v>
      </c>
      <c r="D402" s="43">
        <f t="shared" si="12"/>
        <v>366</v>
      </c>
      <c r="E402" s="44">
        <f>ROUND(('Все выпуски'!$P$3*'Все выпуски'!$P$6/100)/366*(B402-IF(C402="Нет",VLOOKUP(A402,'Aigen20-GAZ'!$A$2:$C$9,3,0),VLOOKUP((A402-1),'Aigen20-GAZ'!$A$2:$C$9,3,0))),2)</f>
        <v>2.2799999999999998</v>
      </c>
      <c r="G402" s="43">
        <f>COUNTIF(D403:$D$667,365)</f>
        <v>111</v>
      </c>
      <c r="H402" s="43">
        <f>COUNTIF(D403:$D$667,366)</f>
        <v>154</v>
      </c>
      <c r="I402" s="2"/>
    </row>
    <row r="403" spans="1:9" x14ac:dyDescent="0.25">
      <c r="A403" s="1">
        <f>COUNTIF($C$2:C403,"Да")</f>
        <v>4</v>
      </c>
      <c r="B403" s="45">
        <f t="shared" si="13"/>
        <v>45504</v>
      </c>
      <c r="C403" s="42" t="str">
        <f>IF(ISERROR(VLOOKUP(B403,'Aigen20-GAZ'!$C$3:$C$9,1,0)),"Нет","Да")</f>
        <v>Нет</v>
      </c>
      <c r="D403" s="43">
        <f t="shared" si="12"/>
        <v>366</v>
      </c>
      <c r="E403" s="44">
        <f>ROUND(('Все выпуски'!$P$3*'Все выпуски'!$P$6/100)/366*(B403-IF(C403="Нет",VLOOKUP(A403,'Aigen20-GAZ'!$A$2:$C$9,3,0),VLOOKUP((A403-1),'Aigen20-GAZ'!$A$2:$C$9,3,0))),2)</f>
        <v>2.4</v>
      </c>
      <c r="G403" s="43">
        <f>COUNTIF(D404:$D$667,365)</f>
        <v>111</v>
      </c>
      <c r="H403" s="43">
        <f>COUNTIF(D404:$D$667,366)</f>
        <v>153</v>
      </c>
      <c r="I403" s="2"/>
    </row>
    <row r="404" spans="1:9" x14ac:dyDescent="0.25">
      <c r="A404" s="1">
        <f>COUNTIF($C$2:C404,"Да")</f>
        <v>4</v>
      </c>
      <c r="B404" s="45">
        <f t="shared" si="13"/>
        <v>45505</v>
      </c>
      <c r="C404" s="42" t="str">
        <f>IF(ISERROR(VLOOKUP(B404,'Aigen20-GAZ'!$C$3:$C$9,1,0)),"Нет","Да")</f>
        <v>Нет</v>
      </c>
      <c r="D404" s="43">
        <f t="shared" si="12"/>
        <v>366</v>
      </c>
      <c r="E404" s="44">
        <f>ROUND(('Все выпуски'!$P$3*'Все выпуски'!$P$6/100)/366*(B404-IF(C404="Нет",VLOOKUP(A404,'Aigen20-GAZ'!$A$2:$C$9,3,0),VLOOKUP((A404-1),'Aigen20-GAZ'!$A$2:$C$9,3,0))),2)</f>
        <v>2.52</v>
      </c>
      <c r="G404" s="43">
        <f>COUNTIF(D405:$D$667,365)</f>
        <v>111</v>
      </c>
      <c r="H404" s="43">
        <f>COUNTIF(D405:$D$667,366)</f>
        <v>152</v>
      </c>
      <c r="I404" s="2"/>
    </row>
    <row r="405" spans="1:9" x14ac:dyDescent="0.25">
      <c r="A405" s="1">
        <f>COUNTIF($C$2:C405,"Да")</f>
        <v>4</v>
      </c>
      <c r="B405" s="45">
        <f t="shared" si="13"/>
        <v>45506</v>
      </c>
      <c r="C405" s="42" t="str">
        <f>IF(ISERROR(VLOOKUP(B405,'Aigen20-GAZ'!$C$3:$C$9,1,0)),"Нет","Да")</f>
        <v>Нет</v>
      </c>
      <c r="D405" s="43">
        <f t="shared" si="12"/>
        <v>366</v>
      </c>
      <c r="E405" s="44">
        <f>ROUND(('Все выпуски'!$P$3*'Все выпуски'!$P$6/100)/366*(B405-IF(C405="Нет",VLOOKUP(A405,'Aigen20-GAZ'!$A$2:$C$9,3,0),VLOOKUP((A405-1),'Aigen20-GAZ'!$A$2:$C$9,3,0))),2)</f>
        <v>2.64</v>
      </c>
      <c r="G405" s="43">
        <f>COUNTIF(D406:$D$667,365)</f>
        <v>111</v>
      </c>
      <c r="H405" s="43">
        <f>COUNTIF(D406:$D$667,366)</f>
        <v>151</v>
      </c>
      <c r="I405" s="2"/>
    </row>
    <row r="406" spans="1:9" x14ac:dyDescent="0.25">
      <c r="A406" s="1">
        <f>COUNTIF($C$2:C406,"Да")</f>
        <v>4</v>
      </c>
      <c r="B406" s="45">
        <f t="shared" si="13"/>
        <v>45507</v>
      </c>
      <c r="C406" s="42" t="str">
        <f>IF(ISERROR(VLOOKUP(B406,'Aigen20-GAZ'!$C$3:$C$9,1,0)),"Нет","Да")</f>
        <v>Нет</v>
      </c>
      <c r="D406" s="43">
        <f t="shared" si="12"/>
        <v>366</v>
      </c>
      <c r="E406" s="44">
        <f>ROUND(('Все выпуски'!$P$3*'Все выпуски'!$P$6/100)/366*(B406-IF(C406="Нет",VLOOKUP(A406,'Aigen20-GAZ'!$A$2:$C$9,3,0),VLOOKUP((A406-1),'Aigen20-GAZ'!$A$2:$C$9,3,0))),2)</f>
        <v>2.77</v>
      </c>
      <c r="G406" s="43">
        <f>COUNTIF(D407:$D$667,365)</f>
        <v>111</v>
      </c>
      <c r="H406" s="43">
        <f>COUNTIF(D407:$D$667,366)</f>
        <v>150</v>
      </c>
      <c r="I406" s="2"/>
    </row>
    <row r="407" spans="1:9" x14ac:dyDescent="0.25">
      <c r="A407" s="1">
        <f>COUNTIF($C$2:C407,"Да")</f>
        <v>4</v>
      </c>
      <c r="B407" s="45">
        <f t="shared" si="13"/>
        <v>45508</v>
      </c>
      <c r="C407" s="42" t="str">
        <f>IF(ISERROR(VLOOKUP(B407,'Aigen20-GAZ'!$C$3:$C$9,1,0)),"Нет","Да")</f>
        <v>Нет</v>
      </c>
      <c r="D407" s="43">
        <f t="shared" si="12"/>
        <v>366</v>
      </c>
      <c r="E407" s="44">
        <f>ROUND(('Все выпуски'!$P$3*'Все выпуски'!$P$6/100)/366*(B407-IF(C407="Нет",VLOOKUP(A407,'Aigen20-GAZ'!$A$2:$C$9,3,0),VLOOKUP((A407-1),'Aigen20-GAZ'!$A$2:$C$9,3,0))),2)</f>
        <v>2.89</v>
      </c>
      <c r="G407" s="43">
        <f>COUNTIF(D408:$D$667,365)</f>
        <v>111</v>
      </c>
      <c r="H407" s="43">
        <f>COUNTIF(D408:$D$667,366)</f>
        <v>149</v>
      </c>
      <c r="I407" s="2"/>
    </row>
    <row r="408" spans="1:9" x14ac:dyDescent="0.25">
      <c r="A408" s="1">
        <f>COUNTIF($C$2:C408,"Да")</f>
        <v>4</v>
      </c>
      <c r="B408" s="45">
        <f t="shared" si="13"/>
        <v>45509</v>
      </c>
      <c r="C408" s="42" t="str">
        <f>IF(ISERROR(VLOOKUP(B408,'Aigen20-GAZ'!$C$3:$C$9,1,0)),"Нет","Да")</f>
        <v>Нет</v>
      </c>
      <c r="D408" s="43">
        <f t="shared" si="12"/>
        <v>366</v>
      </c>
      <c r="E408" s="44">
        <f>ROUND(('Все выпуски'!$P$3*'Все выпуски'!$P$6/100)/366*(B408-IF(C408="Нет",VLOOKUP(A408,'Aigen20-GAZ'!$A$2:$C$9,3,0),VLOOKUP((A408-1),'Aigen20-GAZ'!$A$2:$C$9,3,0))),2)</f>
        <v>3.01</v>
      </c>
      <c r="G408" s="43">
        <f>COUNTIF(D409:$D$667,365)</f>
        <v>111</v>
      </c>
      <c r="H408" s="43">
        <f>COUNTIF(D409:$D$667,366)</f>
        <v>148</v>
      </c>
      <c r="I408" s="2"/>
    </row>
    <row r="409" spans="1:9" x14ac:dyDescent="0.25">
      <c r="A409" s="1">
        <f>COUNTIF($C$2:C409,"Да")</f>
        <v>4</v>
      </c>
      <c r="B409" s="45">
        <f t="shared" si="13"/>
        <v>45510</v>
      </c>
      <c r="C409" s="42" t="str">
        <f>IF(ISERROR(VLOOKUP(B409,'Aigen20-GAZ'!$C$3:$C$9,1,0)),"Нет","Да")</f>
        <v>Нет</v>
      </c>
      <c r="D409" s="43">
        <f t="shared" si="12"/>
        <v>366</v>
      </c>
      <c r="E409" s="44">
        <f>ROUND(('Все выпуски'!$P$3*'Все выпуски'!$P$6/100)/366*(B409-IF(C409="Нет",VLOOKUP(A409,'Aigen20-GAZ'!$A$2:$C$9,3,0),VLOOKUP((A409-1),'Aigen20-GAZ'!$A$2:$C$9,3,0))),2)</f>
        <v>3.13</v>
      </c>
      <c r="G409" s="43">
        <f>COUNTIF(D410:$D$667,365)</f>
        <v>111</v>
      </c>
      <c r="H409" s="43">
        <f>COUNTIF(D410:$D$667,366)</f>
        <v>147</v>
      </c>
      <c r="I409" s="2"/>
    </row>
    <row r="410" spans="1:9" x14ac:dyDescent="0.25">
      <c r="A410" s="1">
        <f>COUNTIF($C$2:C410,"Да")</f>
        <v>4</v>
      </c>
      <c r="B410" s="45">
        <f t="shared" si="13"/>
        <v>45511</v>
      </c>
      <c r="C410" s="42" t="str">
        <f>IF(ISERROR(VLOOKUP(B410,'Aigen20-GAZ'!$C$3:$C$9,1,0)),"Нет","Да")</f>
        <v>Нет</v>
      </c>
      <c r="D410" s="43">
        <f t="shared" si="12"/>
        <v>366</v>
      </c>
      <c r="E410" s="44">
        <f>ROUND(('Все выпуски'!$P$3*'Все выпуски'!$P$6/100)/366*(B410-IF(C410="Нет",VLOOKUP(A410,'Aigen20-GAZ'!$A$2:$C$9,3,0),VLOOKUP((A410-1),'Aigen20-GAZ'!$A$2:$C$9,3,0))),2)</f>
        <v>3.25</v>
      </c>
      <c r="G410" s="43">
        <f>COUNTIF(D411:$D$667,365)</f>
        <v>111</v>
      </c>
      <c r="H410" s="43">
        <f>COUNTIF(D411:$D$667,366)</f>
        <v>146</v>
      </c>
      <c r="I410" s="2"/>
    </row>
    <row r="411" spans="1:9" x14ac:dyDescent="0.25">
      <c r="A411" s="1">
        <f>COUNTIF($C$2:C411,"Да")</f>
        <v>4</v>
      </c>
      <c r="B411" s="45">
        <f t="shared" si="13"/>
        <v>45512</v>
      </c>
      <c r="C411" s="42" t="str">
        <f>IF(ISERROR(VLOOKUP(B411,'Aigen20-GAZ'!$C$3:$C$9,1,0)),"Нет","Да")</f>
        <v>Нет</v>
      </c>
      <c r="D411" s="43">
        <f t="shared" si="12"/>
        <v>366</v>
      </c>
      <c r="E411" s="44">
        <f>ROUND(('Все выпуски'!$P$3*'Все выпуски'!$P$6/100)/366*(B411-IF(C411="Нет",VLOOKUP(A411,'Aigen20-GAZ'!$A$2:$C$9,3,0),VLOOKUP((A411-1),'Aigen20-GAZ'!$A$2:$C$9,3,0))),2)</f>
        <v>3.37</v>
      </c>
      <c r="G411" s="43">
        <f>COUNTIF(D412:$D$667,365)</f>
        <v>111</v>
      </c>
      <c r="H411" s="43">
        <f>COUNTIF(D412:$D$667,366)</f>
        <v>145</v>
      </c>
      <c r="I411" s="2"/>
    </row>
    <row r="412" spans="1:9" x14ac:dyDescent="0.25">
      <c r="A412" s="1">
        <f>COUNTIF($C$2:C412,"Да")</f>
        <v>4</v>
      </c>
      <c r="B412" s="45">
        <f t="shared" si="13"/>
        <v>45513</v>
      </c>
      <c r="C412" s="42" t="str">
        <f>IF(ISERROR(VLOOKUP(B412,'Aigen20-GAZ'!$C$3:$C$9,1,0)),"Нет","Да")</f>
        <v>Нет</v>
      </c>
      <c r="D412" s="43">
        <f t="shared" si="12"/>
        <v>366</v>
      </c>
      <c r="E412" s="44">
        <f>ROUND(('Все выпуски'!$P$3*'Все выпуски'!$P$6/100)/366*(B412-IF(C412="Нет",VLOOKUP(A412,'Aigen20-GAZ'!$A$2:$C$9,3,0),VLOOKUP((A412-1),'Aigen20-GAZ'!$A$2:$C$9,3,0))),2)</f>
        <v>3.49</v>
      </c>
      <c r="G412" s="43">
        <f>COUNTIF(D413:$D$667,365)</f>
        <v>111</v>
      </c>
      <c r="H412" s="43">
        <f>COUNTIF(D413:$D$667,366)</f>
        <v>144</v>
      </c>
      <c r="I412" s="2"/>
    </row>
    <row r="413" spans="1:9" x14ac:dyDescent="0.25">
      <c r="A413" s="1">
        <f>COUNTIF($C$2:C413,"Да")</f>
        <v>4</v>
      </c>
      <c r="B413" s="45">
        <f t="shared" si="13"/>
        <v>45514</v>
      </c>
      <c r="C413" s="42" t="str">
        <f>IF(ISERROR(VLOOKUP(B413,'Aigen20-GAZ'!$C$3:$C$9,1,0)),"Нет","Да")</f>
        <v>Нет</v>
      </c>
      <c r="D413" s="43">
        <f t="shared" si="12"/>
        <v>366</v>
      </c>
      <c r="E413" s="44">
        <f>ROUND(('Все выпуски'!$P$3*'Все выпуски'!$P$6/100)/366*(B413-IF(C413="Нет",VLOOKUP(A413,'Aigen20-GAZ'!$A$2:$C$9,3,0),VLOOKUP((A413-1),'Aigen20-GAZ'!$A$2:$C$9,3,0))),2)</f>
        <v>3.61</v>
      </c>
      <c r="G413" s="43">
        <f>COUNTIF(D414:$D$667,365)</f>
        <v>111</v>
      </c>
      <c r="H413" s="43">
        <f>COUNTIF(D414:$D$667,366)</f>
        <v>143</v>
      </c>
      <c r="I413" s="2"/>
    </row>
    <row r="414" spans="1:9" x14ac:dyDescent="0.25">
      <c r="A414" s="1">
        <f>COUNTIF($C$2:C414,"Да")</f>
        <v>4</v>
      </c>
      <c r="B414" s="45">
        <f t="shared" si="13"/>
        <v>45515</v>
      </c>
      <c r="C414" s="42" t="str">
        <f>IF(ISERROR(VLOOKUP(B414,'Aigen20-GAZ'!$C$3:$C$9,1,0)),"Нет","Да")</f>
        <v>Нет</v>
      </c>
      <c r="D414" s="43">
        <f t="shared" si="12"/>
        <v>366</v>
      </c>
      <c r="E414" s="44">
        <f>ROUND(('Все выпуски'!$P$3*'Все выпуски'!$P$6/100)/366*(B414-IF(C414="Нет",VLOOKUP(A414,'Aigen20-GAZ'!$A$2:$C$9,3,0),VLOOKUP((A414-1),'Aigen20-GAZ'!$A$2:$C$9,3,0))),2)</f>
        <v>3.73</v>
      </c>
      <c r="G414" s="43">
        <f>COUNTIF(D415:$D$667,365)</f>
        <v>111</v>
      </c>
      <c r="H414" s="43">
        <f>COUNTIF(D415:$D$667,366)</f>
        <v>142</v>
      </c>
      <c r="I414" s="2"/>
    </row>
    <row r="415" spans="1:9" x14ac:dyDescent="0.25">
      <c r="A415" s="1">
        <f>COUNTIF($C$2:C415,"Да")</f>
        <v>4</v>
      </c>
      <c r="B415" s="45">
        <f t="shared" si="13"/>
        <v>45516</v>
      </c>
      <c r="C415" s="42" t="str">
        <f>IF(ISERROR(VLOOKUP(B415,'Aigen20-GAZ'!$C$3:$C$9,1,0)),"Нет","Да")</f>
        <v>Нет</v>
      </c>
      <c r="D415" s="43">
        <f t="shared" si="12"/>
        <v>366</v>
      </c>
      <c r="E415" s="44">
        <f>ROUND(('Все выпуски'!$P$3*'Все выпуски'!$P$6/100)/366*(B415-IF(C415="Нет",VLOOKUP(A415,'Aigen20-GAZ'!$A$2:$C$9,3,0),VLOOKUP((A415-1),'Aigen20-GAZ'!$A$2:$C$9,3,0))),2)</f>
        <v>3.85</v>
      </c>
      <c r="G415" s="43">
        <f>COUNTIF(D416:$D$667,365)</f>
        <v>111</v>
      </c>
      <c r="H415" s="43">
        <f>COUNTIF(D416:$D$667,366)</f>
        <v>141</v>
      </c>
      <c r="I415" s="2"/>
    </row>
    <row r="416" spans="1:9" x14ac:dyDescent="0.25">
      <c r="A416" s="1">
        <f>COUNTIF($C$2:C416,"Да")</f>
        <v>4</v>
      </c>
      <c r="B416" s="45">
        <f t="shared" si="13"/>
        <v>45517</v>
      </c>
      <c r="C416" s="42" t="str">
        <f>IF(ISERROR(VLOOKUP(B416,'Aigen20-GAZ'!$C$3:$C$9,1,0)),"Нет","Да")</f>
        <v>Нет</v>
      </c>
      <c r="D416" s="43">
        <f t="shared" si="12"/>
        <v>366</v>
      </c>
      <c r="E416" s="44">
        <f>ROUND(('Все выпуски'!$P$3*'Все выпуски'!$P$6/100)/366*(B416-IF(C416="Нет",VLOOKUP(A416,'Aigen20-GAZ'!$A$2:$C$9,3,0),VLOOKUP((A416-1),'Aigen20-GAZ'!$A$2:$C$9,3,0))),2)</f>
        <v>3.97</v>
      </c>
      <c r="G416" s="43">
        <f>COUNTIF(D417:$D$667,365)</f>
        <v>111</v>
      </c>
      <c r="H416" s="43">
        <f>COUNTIF(D417:$D$667,366)</f>
        <v>140</v>
      </c>
      <c r="I416" s="2"/>
    </row>
    <row r="417" spans="1:9" x14ac:dyDescent="0.25">
      <c r="A417" s="1">
        <f>COUNTIF($C$2:C417,"Да")</f>
        <v>4</v>
      </c>
      <c r="B417" s="45">
        <f t="shared" si="13"/>
        <v>45518</v>
      </c>
      <c r="C417" s="42" t="str">
        <f>IF(ISERROR(VLOOKUP(B417,'Aigen20-GAZ'!$C$3:$C$9,1,0)),"Нет","Да")</f>
        <v>Нет</v>
      </c>
      <c r="D417" s="43">
        <f t="shared" si="12"/>
        <v>366</v>
      </c>
      <c r="E417" s="44">
        <f>ROUND(('Все выпуски'!$P$3*'Все выпуски'!$P$6/100)/366*(B417-IF(C417="Нет",VLOOKUP(A417,'Aigen20-GAZ'!$A$2:$C$9,3,0),VLOOKUP((A417-1),'Aigen20-GAZ'!$A$2:$C$9,3,0))),2)</f>
        <v>4.09</v>
      </c>
      <c r="G417" s="43">
        <f>COUNTIF(D418:$D$667,365)</f>
        <v>111</v>
      </c>
      <c r="H417" s="43">
        <f>COUNTIF(D418:$D$667,366)</f>
        <v>139</v>
      </c>
      <c r="I417" s="2"/>
    </row>
    <row r="418" spans="1:9" x14ac:dyDescent="0.25">
      <c r="A418" s="1">
        <f>COUNTIF($C$2:C418,"Да")</f>
        <v>4</v>
      </c>
      <c r="B418" s="45">
        <f t="shared" si="13"/>
        <v>45519</v>
      </c>
      <c r="C418" s="42" t="str">
        <f>IF(ISERROR(VLOOKUP(B418,'Aigen20-GAZ'!$C$3:$C$9,1,0)),"Нет","Да")</f>
        <v>Нет</v>
      </c>
      <c r="D418" s="43">
        <f t="shared" si="12"/>
        <v>366</v>
      </c>
      <c r="E418" s="44">
        <f>ROUND(('Все выпуски'!$P$3*'Все выпуски'!$P$6/100)/366*(B418-IF(C418="Нет",VLOOKUP(A418,'Aigen20-GAZ'!$A$2:$C$9,3,0),VLOOKUP((A418-1),'Aigen20-GAZ'!$A$2:$C$9,3,0))),2)</f>
        <v>4.21</v>
      </c>
      <c r="G418" s="43">
        <f>COUNTIF(D419:$D$667,365)</f>
        <v>111</v>
      </c>
      <c r="H418" s="43">
        <f>COUNTIF(D419:$D$667,366)</f>
        <v>138</v>
      </c>
      <c r="I418" s="2"/>
    </row>
    <row r="419" spans="1:9" x14ac:dyDescent="0.25">
      <c r="A419" s="1">
        <f>COUNTIF($C$2:C419,"Да")</f>
        <v>4</v>
      </c>
      <c r="B419" s="45">
        <f t="shared" si="13"/>
        <v>45520</v>
      </c>
      <c r="C419" s="42" t="str">
        <f>IF(ISERROR(VLOOKUP(B419,'Aigen20-GAZ'!$C$3:$C$9,1,0)),"Нет","Да")</f>
        <v>Нет</v>
      </c>
      <c r="D419" s="43">
        <f t="shared" si="12"/>
        <v>366</v>
      </c>
      <c r="E419" s="44">
        <f>ROUND(('Все выпуски'!$P$3*'Все выпуски'!$P$6/100)/366*(B419-IF(C419="Нет",VLOOKUP(A419,'Aigen20-GAZ'!$A$2:$C$9,3,0),VLOOKUP((A419-1),'Aigen20-GAZ'!$A$2:$C$9,3,0))),2)</f>
        <v>4.33</v>
      </c>
      <c r="G419" s="43">
        <f>COUNTIF(D420:$D$667,365)</f>
        <v>111</v>
      </c>
      <c r="H419" s="43">
        <f>COUNTIF(D420:$D$667,366)</f>
        <v>137</v>
      </c>
      <c r="I419" s="2"/>
    </row>
    <row r="420" spans="1:9" x14ac:dyDescent="0.25">
      <c r="A420" s="1">
        <f>COUNTIF($C$2:C420,"Да")</f>
        <v>4</v>
      </c>
      <c r="B420" s="45">
        <f t="shared" si="13"/>
        <v>45521</v>
      </c>
      <c r="C420" s="42" t="str">
        <f>IF(ISERROR(VLOOKUP(B420,'Aigen20-GAZ'!$C$3:$C$9,1,0)),"Нет","Да")</f>
        <v>Нет</v>
      </c>
      <c r="D420" s="43">
        <f t="shared" si="12"/>
        <v>366</v>
      </c>
      <c r="E420" s="44">
        <f>ROUND(('Все выпуски'!$P$3*'Все выпуски'!$P$6/100)/366*(B420-IF(C420="Нет",VLOOKUP(A420,'Aigen20-GAZ'!$A$2:$C$9,3,0),VLOOKUP((A420-1),'Aigen20-GAZ'!$A$2:$C$9,3,0))),2)</f>
        <v>4.45</v>
      </c>
      <c r="G420" s="43">
        <f>COUNTIF(D421:$D$667,365)</f>
        <v>111</v>
      </c>
      <c r="H420" s="43">
        <f>COUNTIF(D421:$D$667,366)</f>
        <v>136</v>
      </c>
      <c r="I420" s="2"/>
    </row>
    <row r="421" spans="1:9" x14ac:dyDescent="0.25">
      <c r="A421" s="1">
        <f>COUNTIF($C$2:C421,"Да")</f>
        <v>4</v>
      </c>
      <c r="B421" s="45">
        <f t="shared" si="13"/>
        <v>45522</v>
      </c>
      <c r="C421" s="42" t="str">
        <f>IF(ISERROR(VLOOKUP(B421,'Aigen20-GAZ'!$C$3:$C$9,1,0)),"Нет","Да")</f>
        <v>Нет</v>
      </c>
      <c r="D421" s="43">
        <f t="shared" si="12"/>
        <v>366</v>
      </c>
      <c r="E421" s="44">
        <f>ROUND(('Все выпуски'!$P$3*'Все выпуски'!$P$6/100)/366*(B421-IF(C421="Нет",VLOOKUP(A421,'Aigen20-GAZ'!$A$2:$C$9,3,0),VLOOKUP((A421-1),'Aigen20-GAZ'!$A$2:$C$9,3,0))),2)</f>
        <v>4.57</v>
      </c>
      <c r="G421" s="43">
        <f>COUNTIF(D422:$D$667,365)</f>
        <v>111</v>
      </c>
      <c r="H421" s="43">
        <f>COUNTIF(D422:$D$667,366)</f>
        <v>135</v>
      </c>
      <c r="I421" s="2"/>
    </row>
    <row r="422" spans="1:9" x14ac:dyDescent="0.25">
      <c r="A422" s="1">
        <f>COUNTIF($C$2:C422,"Да")</f>
        <v>4</v>
      </c>
      <c r="B422" s="45">
        <f t="shared" si="13"/>
        <v>45523</v>
      </c>
      <c r="C422" s="42" t="str">
        <f>IF(ISERROR(VLOOKUP(B422,'Aigen20-GAZ'!$C$3:$C$9,1,0)),"Нет","Да")</f>
        <v>Нет</v>
      </c>
      <c r="D422" s="43">
        <f t="shared" si="12"/>
        <v>366</v>
      </c>
      <c r="E422" s="44">
        <f>ROUND(('Все выпуски'!$P$3*'Все выпуски'!$P$6/100)/366*(B422-IF(C422="Нет",VLOOKUP(A422,'Aigen20-GAZ'!$A$2:$C$9,3,0),VLOOKUP((A422-1),'Aigen20-GAZ'!$A$2:$C$9,3,0))),2)</f>
        <v>4.6900000000000004</v>
      </c>
      <c r="G422" s="43">
        <f>COUNTIF(D423:$D$667,365)</f>
        <v>111</v>
      </c>
      <c r="H422" s="43">
        <f>COUNTIF(D423:$D$667,366)</f>
        <v>134</v>
      </c>
      <c r="I422" s="2"/>
    </row>
    <row r="423" spans="1:9" x14ac:dyDescent="0.25">
      <c r="A423" s="1">
        <f>COUNTIF($C$2:C423,"Да")</f>
        <v>4</v>
      </c>
      <c r="B423" s="45">
        <f t="shared" si="13"/>
        <v>45524</v>
      </c>
      <c r="C423" s="42" t="str">
        <f>IF(ISERROR(VLOOKUP(B423,'Aigen20-GAZ'!$C$3:$C$9,1,0)),"Нет","Да")</f>
        <v>Нет</v>
      </c>
      <c r="D423" s="43">
        <f t="shared" si="12"/>
        <v>366</v>
      </c>
      <c r="E423" s="44">
        <f>ROUND(('Все выпуски'!$P$3*'Все выпуски'!$P$6/100)/366*(B423-IF(C423="Нет",VLOOKUP(A423,'Aigen20-GAZ'!$A$2:$C$9,3,0),VLOOKUP((A423-1),'Aigen20-GAZ'!$A$2:$C$9,3,0))),2)</f>
        <v>4.8099999999999996</v>
      </c>
      <c r="G423" s="43">
        <f>COUNTIF(D424:$D$667,365)</f>
        <v>111</v>
      </c>
      <c r="H423" s="43">
        <f>COUNTIF(D424:$D$667,366)</f>
        <v>133</v>
      </c>
      <c r="I423" s="2"/>
    </row>
    <row r="424" spans="1:9" x14ac:dyDescent="0.25">
      <c r="A424" s="1">
        <f>COUNTIF($C$2:C424,"Да")</f>
        <v>4</v>
      </c>
      <c r="B424" s="45">
        <f t="shared" si="13"/>
        <v>45525</v>
      </c>
      <c r="C424" s="42" t="str">
        <f>IF(ISERROR(VLOOKUP(B424,'Aigen20-GAZ'!$C$3:$C$9,1,0)),"Нет","Да")</f>
        <v>Нет</v>
      </c>
      <c r="D424" s="43">
        <f t="shared" si="12"/>
        <v>366</v>
      </c>
      <c r="E424" s="44">
        <f>ROUND(('Все выпуски'!$P$3*'Все выпуски'!$P$6/100)/366*(B424-IF(C424="Нет",VLOOKUP(A424,'Aigen20-GAZ'!$A$2:$C$9,3,0),VLOOKUP((A424-1),'Aigen20-GAZ'!$A$2:$C$9,3,0))),2)</f>
        <v>4.93</v>
      </c>
      <c r="G424" s="43">
        <f>COUNTIF(D425:$D$667,365)</f>
        <v>111</v>
      </c>
      <c r="H424" s="43">
        <f>COUNTIF(D425:$D$667,366)</f>
        <v>132</v>
      </c>
      <c r="I424" s="2"/>
    </row>
    <row r="425" spans="1:9" x14ac:dyDescent="0.25">
      <c r="A425" s="1">
        <f>COUNTIF($C$2:C425,"Да")</f>
        <v>4</v>
      </c>
      <c r="B425" s="45">
        <f t="shared" si="13"/>
        <v>45526</v>
      </c>
      <c r="C425" s="42" t="str">
        <f>IF(ISERROR(VLOOKUP(B425,'Aigen20-GAZ'!$C$3:$C$9,1,0)),"Нет","Да")</f>
        <v>Нет</v>
      </c>
      <c r="D425" s="43">
        <f t="shared" si="12"/>
        <v>366</v>
      </c>
      <c r="E425" s="44">
        <f>ROUND(('Все выпуски'!$P$3*'Все выпуски'!$P$6/100)/366*(B425-IF(C425="Нет",VLOOKUP(A425,'Aigen20-GAZ'!$A$2:$C$9,3,0),VLOOKUP((A425-1),'Aigen20-GAZ'!$A$2:$C$9,3,0))),2)</f>
        <v>5.05</v>
      </c>
      <c r="G425" s="43">
        <f>COUNTIF(D426:$D$667,365)</f>
        <v>111</v>
      </c>
      <c r="H425" s="43">
        <f>COUNTIF(D426:$D$667,366)</f>
        <v>131</v>
      </c>
      <c r="I425" s="2"/>
    </row>
    <row r="426" spans="1:9" x14ac:dyDescent="0.25">
      <c r="A426" s="1">
        <f>COUNTIF($C$2:C426,"Да")</f>
        <v>4</v>
      </c>
      <c r="B426" s="45">
        <f t="shared" si="13"/>
        <v>45527</v>
      </c>
      <c r="C426" s="42" t="str">
        <f>IF(ISERROR(VLOOKUP(B426,'Aigen20-GAZ'!$C$3:$C$9,1,0)),"Нет","Да")</f>
        <v>Нет</v>
      </c>
      <c r="D426" s="43">
        <f t="shared" si="12"/>
        <v>366</v>
      </c>
      <c r="E426" s="44">
        <f>ROUND(('Все выпуски'!$P$3*'Все выпуски'!$P$6/100)/366*(B426-IF(C426="Нет",VLOOKUP(A426,'Aigen20-GAZ'!$A$2:$C$9,3,0),VLOOKUP((A426-1),'Aigen20-GAZ'!$A$2:$C$9,3,0))),2)</f>
        <v>5.17</v>
      </c>
      <c r="G426" s="43">
        <f>COUNTIF(D427:$D$667,365)</f>
        <v>111</v>
      </c>
      <c r="H426" s="43">
        <f>COUNTIF(D427:$D$667,366)</f>
        <v>130</v>
      </c>
      <c r="I426" s="2"/>
    </row>
    <row r="427" spans="1:9" x14ac:dyDescent="0.25">
      <c r="A427" s="1">
        <f>COUNTIF($C$2:C427,"Да")</f>
        <v>4</v>
      </c>
      <c r="B427" s="45">
        <f t="shared" si="13"/>
        <v>45528</v>
      </c>
      <c r="C427" s="42" t="str">
        <f>IF(ISERROR(VLOOKUP(B427,'Aigen20-GAZ'!$C$3:$C$9,1,0)),"Нет","Да")</f>
        <v>Нет</v>
      </c>
      <c r="D427" s="43">
        <f t="shared" si="12"/>
        <v>366</v>
      </c>
      <c r="E427" s="44">
        <f>ROUND(('Все выпуски'!$P$3*'Все выпуски'!$P$6/100)/366*(B427-IF(C427="Нет",VLOOKUP(A427,'Aigen20-GAZ'!$A$2:$C$9,3,0),VLOOKUP((A427-1),'Aigen20-GAZ'!$A$2:$C$9,3,0))),2)</f>
        <v>5.29</v>
      </c>
      <c r="G427" s="43">
        <f>COUNTIF(D428:$D$667,365)</f>
        <v>111</v>
      </c>
      <c r="H427" s="43">
        <f>COUNTIF(D428:$D$667,366)</f>
        <v>129</v>
      </c>
      <c r="I427" s="2"/>
    </row>
    <row r="428" spans="1:9" x14ac:dyDescent="0.25">
      <c r="A428" s="1">
        <f>COUNTIF($C$2:C428,"Да")</f>
        <v>4</v>
      </c>
      <c r="B428" s="45">
        <f t="shared" si="13"/>
        <v>45529</v>
      </c>
      <c r="C428" s="42" t="str">
        <f>IF(ISERROR(VLOOKUP(B428,'Aigen20-GAZ'!$C$3:$C$9,1,0)),"Нет","Да")</f>
        <v>Нет</v>
      </c>
      <c r="D428" s="43">
        <f t="shared" si="12"/>
        <v>366</v>
      </c>
      <c r="E428" s="44">
        <f>ROUND(('Все выпуски'!$P$3*'Все выпуски'!$P$6/100)/366*(B428-IF(C428="Нет",VLOOKUP(A428,'Aigen20-GAZ'!$A$2:$C$9,3,0),VLOOKUP((A428-1),'Aigen20-GAZ'!$A$2:$C$9,3,0))),2)</f>
        <v>5.41</v>
      </c>
      <c r="G428" s="43">
        <f>COUNTIF(D429:$D$667,365)</f>
        <v>111</v>
      </c>
      <c r="H428" s="43">
        <f>COUNTIF(D429:$D$667,366)</f>
        <v>128</v>
      </c>
      <c r="I428" s="2"/>
    </row>
    <row r="429" spans="1:9" x14ac:dyDescent="0.25">
      <c r="A429" s="1">
        <f>COUNTIF($C$2:C429,"Да")</f>
        <v>4</v>
      </c>
      <c r="B429" s="45">
        <f t="shared" si="13"/>
        <v>45530</v>
      </c>
      <c r="C429" s="42" t="str">
        <f>IF(ISERROR(VLOOKUP(B429,'Aigen20-GAZ'!$C$3:$C$9,1,0)),"Нет","Да")</f>
        <v>Нет</v>
      </c>
      <c r="D429" s="43">
        <f t="shared" si="12"/>
        <v>366</v>
      </c>
      <c r="E429" s="44">
        <f>ROUND(('Все выпуски'!$P$3*'Все выпуски'!$P$6/100)/366*(B429-IF(C429="Нет",VLOOKUP(A429,'Aigen20-GAZ'!$A$2:$C$9,3,0),VLOOKUP((A429-1),'Aigen20-GAZ'!$A$2:$C$9,3,0))),2)</f>
        <v>5.53</v>
      </c>
      <c r="G429" s="43">
        <f>COUNTIF(D430:$D$667,365)</f>
        <v>111</v>
      </c>
      <c r="H429" s="43">
        <f>COUNTIF(D430:$D$667,366)</f>
        <v>127</v>
      </c>
      <c r="I429" s="2"/>
    </row>
    <row r="430" spans="1:9" x14ac:dyDescent="0.25">
      <c r="A430" s="1">
        <f>COUNTIF($C$2:C430,"Да")</f>
        <v>4</v>
      </c>
      <c r="B430" s="45">
        <f t="shared" si="13"/>
        <v>45531</v>
      </c>
      <c r="C430" s="42" t="str">
        <f>IF(ISERROR(VLOOKUP(B430,'Aigen20-GAZ'!$C$3:$C$9,1,0)),"Нет","Да")</f>
        <v>Нет</v>
      </c>
      <c r="D430" s="43">
        <f t="shared" si="12"/>
        <v>366</v>
      </c>
      <c r="E430" s="44">
        <f>ROUND(('Все выпуски'!$P$3*'Все выпуски'!$P$6/100)/366*(B430-IF(C430="Нет",VLOOKUP(A430,'Aigen20-GAZ'!$A$2:$C$9,3,0),VLOOKUP((A430-1),'Aigen20-GAZ'!$A$2:$C$9,3,0))),2)</f>
        <v>5.65</v>
      </c>
      <c r="G430" s="43">
        <f>COUNTIF(D431:$D$667,365)</f>
        <v>111</v>
      </c>
      <c r="H430" s="43">
        <f>COUNTIF(D431:$D$667,366)</f>
        <v>126</v>
      </c>
      <c r="I430" s="2"/>
    </row>
    <row r="431" spans="1:9" x14ac:dyDescent="0.25">
      <c r="A431" s="1">
        <f>COUNTIF($C$2:C431,"Да")</f>
        <v>4</v>
      </c>
      <c r="B431" s="45">
        <f t="shared" si="13"/>
        <v>45532</v>
      </c>
      <c r="C431" s="42" t="str">
        <f>IF(ISERROR(VLOOKUP(B431,'Aigen20-GAZ'!$C$3:$C$9,1,0)),"Нет","Да")</f>
        <v>Нет</v>
      </c>
      <c r="D431" s="43">
        <f t="shared" si="12"/>
        <v>366</v>
      </c>
      <c r="E431" s="44">
        <f>ROUND(('Все выпуски'!$P$3*'Все выпуски'!$P$6/100)/366*(B431-IF(C431="Нет",VLOOKUP(A431,'Aigen20-GAZ'!$A$2:$C$9,3,0),VLOOKUP((A431-1),'Aigen20-GAZ'!$A$2:$C$9,3,0))),2)</f>
        <v>5.77</v>
      </c>
      <c r="G431" s="43">
        <f>COUNTIF(D432:$D$667,365)</f>
        <v>111</v>
      </c>
      <c r="H431" s="43">
        <f>COUNTIF(D432:$D$667,366)</f>
        <v>125</v>
      </c>
      <c r="I431" s="2"/>
    </row>
    <row r="432" spans="1:9" x14ac:dyDescent="0.25">
      <c r="A432" s="1">
        <f>COUNTIF($C$2:C432,"Да")</f>
        <v>4</v>
      </c>
      <c r="B432" s="45">
        <f t="shared" si="13"/>
        <v>45533</v>
      </c>
      <c r="C432" s="42" t="str">
        <f>IF(ISERROR(VLOOKUP(B432,'Aigen20-GAZ'!$C$3:$C$9,1,0)),"Нет","Да")</f>
        <v>Нет</v>
      </c>
      <c r="D432" s="43">
        <f t="shared" si="12"/>
        <v>366</v>
      </c>
      <c r="E432" s="44">
        <f>ROUND(('Все выпуски'!$P$3*'Все выпуски'!$P$6/100)/366*(B432-IF(C432="Нет",VLOOKUP(A432,'Aigen20-GAZ'!$A$2:$C$9,3,0),VLOOKUP((A432-1),'Aigen20-GAZ'!$A$2:$C$9,3,0))),2)</f>
        <v>5.89</v>
      </c>
      <c r="G432" s="43">
        <f>COUNTIF(D433:$D$667,365)</f>
        <v>111</v>
      </c>
      <c r="H432" s="43">
        <f>COUNTIF(D433:$D$667,366)</f>
        <v>124</v>
      </c>
      <c r="I432" s="2"/>
    </row>
    <row r="433" spans="1:9" x14ac:dyDescent="0.25">
      <c r="A433" s="1">
        <f>COUNTIF($C$2:C433,"Да")</f>
        <v>4</v>
      </c>
      <c r="B433" s="45">
        <f t="shared" si="13"/>
        <v>45534</v>
      </c>
      <c r="C433" s="42" t="str">
        <f>IF(ISERROR(VLOOKUP(B433,'Aigen20-GAZ'!$C$3:$C$9,1,0)),"Нет","Да")</f>
        <v>Нет</v>
      </c>
      <c r="D433" s="43">
        <f t="shared" si="12"/>
        <v>366</v>
      </c>
      <c r="E433" s="44">
        <f>ROUND(('Все выпуски'!$P$3*'Все выпуски'!$P$6/100)/366*(B433-IF(C433="Нет",VLOOKUP(A433,'Aigen20-GAZ'!$A$2:$C$9,3,0),VLOOKUP((A433-1),'Aigen20-GAZ'!$A$2:$C$9,3,0))),2)</f>
        <v>6.01</v>
      </c>
      <c r="G433" s="43">
        <f>COUNTIF(D434:$D$667,365)</f>
        <v>111</v>
      </c>
      <c r="H433" s="43">
        <f>COUNTIF(D434:$D$667,366)</f>
        <v>123</v>
      </c>
      <c r="I433" s="2"/>
    </row>
    <row r="434" spans="1:9" x14ac:dyDescent="0.25">
      <c r="A434" s="1">
        <f>COUNTIF($C$2:C434,"Да")</f>
        <v>4</v>
      </c>
      <c r="B434" s="45">
        <f t="shared" si="13"/>
        <v>45535</v>
      </c>
      <c r="C434" s="42" t="str">
        <f>IF(ISERROR(VLOOKUP(B434,'Aigen20-GAZ'!$C$3:$C$9,1,0)),"Нет","Да")</f>
        <v>Нет</v>
      </c>
      <c r="D434" s="43">
        <f t="shared" si="12"/>
        <v>366</v>
      </c>
      <c r="E434" s="44">
        <f>ROUND(('Все выпуски'!$P$3*'Все выпуски'!$P$6/100)/366*(B434-IF(C434="Нет",VLOOKUP(A434,'Aigen20-GAZ'!$A$2:$C$9,3,0),VLOOKUP((A434-1),'Aigen20-GAZ'!$A$2:$C$9,3,0))),2)</f>
        <v>6.13</v>
      </c>
      <c r="F434" s="44"/>
      <c r="G434" s="43">
        <f>COUNTIF(D435:$D$667,365)</f>
        <v>111</v>
      </c>
      <c r="H434" s="43">
        <f>COUNTIF(D435:$D$667,366)</f>
        <v>122</v>
      </c>
      <c r="I434" s="2"/>
    </row>
    <row r="435" spans="1:9" x14ac:dyDescent="0.25">
      <c r="A435" s="1">
        <f>COUNTIF($C$2:C435,"Да")</f>
        <v>4</v>
      </c>
      <c r="B435" s="45">
        <f t="shared" si="13"/>
        <v>45536</v>
      </c>
      <c r="C435" s="42" t="str">
        <f>IF(ISERROR(VLOOKUP(B435,'Aigen20-GAZ'!$C$3:$C$9,1,0)),"Нет","Да")</f>
        <v>Нет</v>
      </c>
      <c r="D435" s="43">
        <f t="shared" si="12"/>
        <v>366</v>
      </c>
      <c r="E435" s="44">
        <f>ROUND(('Все выпуски'!$P$3*'Все выпуски'!$P$6/100)/366*(B435-IF(C435="Нет",VLOOKUP(A435,'Aigen20-GAZ'!$A$2:$C$9,3,0),VLOOKUP((A435-1),'Aigen20-GAZ'!$A$2:$C$9,3,0))),2)</f>
        <v>6.25</v>
      </c>
      <c r="G435" s="43">
        <f>COUNTIF(D436:$D$667,365)</f>
        <v>111</v>
      </c>
      <c r="H435" s="43">
        <f>COUNTIF(D436:$D$667,366)</f>
        <v>121</v>
      </c>
      <c r="I435" s="2"/>
    </row>
    <row r="436" spans="1:9" x14ac:dyDescent="0.25">
      <c r="A436" s="1">
        <f>COUNTIF($C$2:C436,"Да")</f>
        <v>4</v>
      </c>
      <c r="B436" s="45">
        <f t="shared" si="13"/>
        <v>45537</v>
      </c>
      <c r="C436" s="42" t="str">
        <f>IF(ISERROR(VLOOKUP(B436,'Aigen20-GAZ'!$C$3:$C$9,1,0)),"Нет","Да")</f>
        <v>Нет</v>
      </c>
      <c r="D436" s="43">
        <f t="shared" si="12"/>
        <v>366</v>
      </c>
      <c r="E436" s="44">
        <f>ROUND(('Все выпуски'!$P$3*'Все выпуски'!$P$6/100)/366*(B436-IF(C436="Нет",VLOOKUP(A436,'Aigen20-GAZ'!$A$2:$C$9,3,0),VLOOKUP((A436-1),'Aigen20-GAZ'!$A$2:$C$9,3,0))),2)</f>
        <v>6.37</v>
      </c>
      <c r="G436" s="43">
        <f>COUNTIF(D437:$D$667,365)</f>
        <v>111</v>
      </c>
      <c r="H436" s="43">
        <f>COUNTIF(D437:$D$667,366)</f>
        <v>120</v>
      </c>
      <c r="I436" s="2"/>
    </row>
    <row r="437" spans="1:9" x14ac:dyDescent="0.25">
      <c r="A437" s="1">
        <f>COUNTIF($C$2:C437,"Да")</f>
        <v>4</v>
      </c>
      <c r="B437" s="45">
        <f t="shared" si="13"/>
        <v>45538</v>
      </c>
      <c r="C437" s="42" t="str">
        <f>IF(ISERROR(VLOOKUP(B437,'Aigen20-GAZ'!$C$3:$C$9,1,0)),"Нет","Да")</f>
        <v>Нет</v>
      </c>
      <c r="D437" s="43">
        <f t="shared" si="12"/>
        <v>366</v>
      </c>
      <c r="E437" s="44">
        <f>ROUND(('Все выпуски'!$P$3*'Все выпуски'!$P$6/100)/366*(B437-IF(C437="Нет",VLOOKUP(A437,'Aigen20-GAZ'!$A$2:$C$9,3,0),VLOOKUP((A437-1),'Aigen20-GAZ'!$A$2:$C$9,3,0))),2)</f>
        <v>6.49</v>
      </c>
      <c r="G437" s="43">
        <f>COUNTIF(D438:$D$667,365)</f>
        <v>111</v>
      </c>
      <c r="H437" s="43">
        <f>COUNTIF(D438:$D$667,366)</f>
        <v>119</v>
      </c>
      <c r="I437" s="2"/>
    </row>
    <row r="438" spans="1:9" x14ac:dyDescent="0.25">
      <c r="A438" s="1">
        <f>COUNTIF($C$2:C438,"Да")</f>
        <v>4</v>
      </c>
      <c r="B438" s="45">
        <f t="shared" si="13"/>
        <v>45539</v>
      </c>
      <c r="C438" s="42" t="str">
        <f>IF(ISERROR(VLOOKUP(B438,'Aigen20-GAZ'!$C$3:$C$9,1,0)),"Нет","Да")</f>
        <v>Нет</v>
      </c>
      <c r="D438" s="43">
        <f t="shared" si="12"/>
        <v>366</v>
      </c>
      <c r="E438" s="44">
        <f>ROUND(('Все выпуски'!$P$3*'Все выпуски'!$P$6/100)/366*(B438-IF(C438="Нет",VLOOKUP(A438,'Aigen20-GAZ'!$A$2:$C$9,3,0),VLOOKUP((A438-1),'Aigen20-GAZ'!$A$2:$C$9,3,0))),2)</f>
        <v>6.61</v>
      </c>
      <c r="G438" s="43">
        <f>COUNTIF(D439:$D$667,365)</f>
        <v>111</v>
      </c>
      <c r="H438" s="43">
        <f>COUNTIF(D439:$D$667,366)</f>
        <v>118</v>
      </c>
      <c r="I438" s="2"/>
    </row>
    <row r="439" spans="1:9" x14ac:dyDescent="0.25">
      <c r="A439" s="1">
        <f>COUNTIF($C$2:C439,"Да")</f>
        <v>4</v>
      </c>
      <c r="B439" s="45">
        <f t="shared" si="13"/>
        <v>45540</v>
      </c>
      <c r="C439" s="42" t="str">
        <f>IF(ISERROR(VLOOKUP(B439,'Aigen20-GAZ'!$C$3:$C$9,1,0)),"Нет","Да")</f>
        <v>Нет</v>
      </c>
      <c r="D439" s="43">
        <f t="shared" si="12"/>
        <v>366</v>
      </c>
      <c r="E439" s="44">
        <f>ROUND(('Все выпуски'!$P$3*'Все выпуски'!$P$6/100)/366*(B439-IF(C439="Нет",VLOOKUP(A439,'Aigen20-GAZ'!$A$2:$C$9,3,0),VLOOKUP((A439-1),'Aigen20-GAZ'!$A$2:$C$9,3,0))),2)</f>
        <v>6.73</v>
      </c>
      <c r="G439" s="43">
        <f>COUNTIF(D440:$D$667,365)</f>
        <v>111</v>
      </c>
      <c r="H439" s="43">
        <f>COUNTIF(D440:$D$667,366)</f>
        <v>117</v>
      </c>
      <c r="I439" s="2"/>
    </row>
    <row r="440" spans="1:9" x14ac:dyDescent="0.25">
      <c r="A440" s="1">
        <f>COUNTIF($C$2:C440,"Да")</f>
        <v>4</v>
      </c>
      <c r="B440" s="45">
        <f t="shared" si="13"/>
        <v>45541</v>
      </c>
      <c r="C440" s="42" t="str">
        <f>IF(ISERROR(VLOOKUP(B440,'Aigen20-GAZ'!$C$3:$C$9,1,0)),"Нет","Да")</f>
        <v>Нет</v>
      </c>
      <c r="D440" s="43">
        <f t="shared" si="12"/>
        <v>366</v>
      </c>
      <c r="E440" s="44">
        <f>ROUND(('Все выпуски'!$P$3*'Все выпуски'!$P$6/100)/366*(B440-IF(C440="Нет",VLOOKUP(A440,'Aigen20-GAZ'!$A$2:$C$9,3,0),VLOOKUP((A440-1),'Aigen20-GAZ'!$A$2:$C$9,3,0))),2)</f>
        <v>6.85</v>
      </c>
      <c r="G440" s="43">
        <f>COUNTIF(D441:$D$667,365)</f>
        <v>111</v>
      </c>
      <c r="H440" s="43">
        <f>COUNTIF(D441:$D$667,366)</f>
        <v>116</v>
      </c>
      <c r="I440" s="2"/>
    </row>
    <row r="441" spans="1:9" x14ac:dyDescent="0.25">
      <c r="A441" s="1">
        <f>COUNTIF($C$2:C441,"Да")</f>
        <v>4</v>
      </c>
      <c r="B441" s="45">
        <f t="shared" si="13"/>
        <v>45542</v>
      </c>
      <c r="C441" s="42" t="str">
        <f>IF(ISERROR(VLOOKUP(B441,'Aigen20-GAZ'!$C$3:$C$9,1,0)),"Нет","Да")</f>
        <v>Нет</v>
      </c>
      <c r="D441" s="43">
        <f t="shared" si="12"/>
        <v>366</v>
      </c>
      <c r="E441" s="44">
        <f>ROUND(('Все выпуски'!$P$3*'Все выпуски'!$P$6/100)/366*(B441-IF(C441="Нет",VLOOKUP(A441,'Aigen20-GAZ'!$A$2:$C$9,3,0),VLOOKUP((A441-1),'Aigen20-GAZ'!$A$2:$C$9,3,0))),2)</f>
        <v>6.97</v>
      </c>
      <c r="G441" s="43">
        <f>COUNTIF(D442:$D$667,365)</f>
        <v>111</v>
      </c>
      <c r="H441" s="43">
        <f>COUNTIF(D442:$D$667,366)</f>
        <v>115</v>
      </c>
      <c r="I441" s="2"/>
    </row>
    <row r="442" spans="1:9" x14ac:dyDescent="0.25">
      <c r="A442" s="1">
        <f>COUNTIF($C$2:C442,"Да")</f>
        <v>4</v>
      </c>
      <c r="B442" s="45">
        <f t="shared" si="13"/>
        <v>45543</v>
      </c>
      <c r="C442" s="42" t="str">
        <f>IF(ISERROR(VLOOKUP(B442,'Aigen20-GAZ'!$C$3:$C$9,1,0)),"Нет","Да")</f>
        <v>Нет</v>
      </c>
      <c r="D442" s="43">
        <f t="shared" si="12"/>
        <v>366</v>
      </c>
      <c r="E442" s="44">
        <f>ROUND(('Все выпуски'!$P$3*'Все выпуски'!$P$6/100)/366*(B442-IF(C442="Нет",VLOOKUP(A442,'Aigen20-GAZ'!$A$2:$C$9,3,0),VLOOKUP((A442-1),'Aigen20-GAZ'!$A$2:$C$9,3,0))),2)</f>
        <v>7.09</v>
      </c>
      <c r="G442" s="43">
        <f>COUNTIF(D443:$D$667,365)</f>
        <v>111</v>
      </c>
      <c r="H442" s="43">
        <f>COUNTIF(D443:$D$667,366)</f>
        <v>114</v>
      </c>
      <c r="I442" s="2"/>
    </row>
    <row r="443" spans="1:9" x14ac:dyDescent="0.25">
      <c r="A443" s="1">
        <f>COUNTIF($C$2:C443,"Да")</f>
        <v>4</v>
      </c>
      <c r="B443" s="45">
        <f t="shared" si="13"/>
        <v>45544</v>
      </c>
      <c r="C443" s="42" t="str">
        <f>IF(ISERROR(VLOOKUP(B443,'Aigen20-GAZ'!$C$3:$C$9,1,0)),"Нет","Да")</f>
        <v>Нет</v>
      </c>
      <c r="D443" s="43">
        <f t="shared" si="12"/>
        <v>366</v>
      </c>
      <c r="E443" s="44">
        <f>ROUND(('Все выпуски'!$P$3*'Все выпуски'!$P$6/100)/366*(B443-IF(C443="Нет",VLOOKUP(A443,'Aigen20-GAZ'!$A$2:$C$9,3,0),VLOOKUP((A443-1),'Aigen20-GAZ'!$A$2:$C$9,3,0))),2)</f>
        <v>7.21</v>
      </c>
      <c r="G443" s="43">
        <f>COUNTIF(D444:$D$667,365)</f>
        <v>111</v>
      </c>
      <c r="H443" s="43">
        <f>COUNTIF(D444:$D$667,366)</f>
        <v>113</v>
      </c>
      <c r="I443" s="2"/>
    </row>
    <row r="444" spans="1:9" x14ac:dyDescent="0.25">
      <c r="A444" s="1">
        <f>COUNTIF($C$2:C444,"Да")</f>
        <v>4</v>
      </c>
      <c r="B444" s="45">
        <f t="shared" si="13"/>
        <v>45545</v>
      </c>
      <c r="C444" s="42" t="str">
        <f>IF(ISERROR(VLOOKUP(B444,'Aigen20-GAZ'!$C$3:$C$9,1,0)),"Нет","Да")</f>
        <v>Нет</v>
      </c>
      <c r="D444" s="43">
        <f t="shared" si="12"/>
        <v>366</v>
      </c>
      <c r="E444" s="44">
        <f>ROUND(('Все выпуски'!$P$3*'Все выпуски'!$P$6/100)/366*(B444-IF(C444="Нет",VLOOKUP(A444,'Aigen20-GAZ'!$A$2:$C$9,3,0),VLOOKUP((A444-1),'Aigen20-GAZ'!$A$2:$C$9,3,0))),2)</f>
        <v>7.33</v>
      </c>
      <c r="G444" s="43">
        <f>COUNTIF(D445:$D$667,365)</f>
        <v>111</v>
      </c>
      <c r="H444" s="43">
        <f>COUNTIF(D445:$D$667,366)</f>
        <v>112</v>
      </c>
      <c r="I444" s="2"/>
    </row>
    <row r="445" spans="1:9" x14ac:dyDescent="0.25">
      <c r="A445" s="1">
        <f>COUNTIF($C$2:C445,"Да")</f>
        <v>4</v>
      </c>
      <c r="B445" s="45">
        <f t="shared" si="13"/>
        <v>45546</v>
      </c>
      <c r="C445" s="42" t="str">
        <f>IF(ISERROR(VLOOKUP(B445,'Aigen20-GAZ'!$C$3:$C$9,1,0)),"Нет","Да")</f>
        <v>Нет</v>
      </c>
      <c r="D445" s="43">
        <f t="shared" si="12"/>
        <v>366</v>
      </c>
      <c r="E445" s="44">
        <f>ROUND(('Все выпуски'!$P$3*'Все выпуски'!$P$6/100)/366*(B445-IF(C445="Нет",VLOOKUP(A445,'Aigen20-GAZ'!$A$2:$C$9,3,0),VLOOKUP((A445-1),'Aigen20-GAZ'!$A$2:$C$9,3,0))),2)</f>
        <v>7.45</v>
      </c>
      <c r="G445" s="43">
        <f>COUNTIF(D446:$D$667,365)</f>
        <v>111</v>
      </c>
      <c r="H445" s="43">
        <f>COUNTIF(D446:$D$667,366)</f>
        <v>111</v>
      </c>
      <c r="I445" s="2"/>
    </row>
    <row r="446" spans="1:9" x14ac:dyDescent="0.25">
      <c r="A446" s="1">
        <f>COUNTIF($C$2:C446,"Да")</f>
        <v>4</v>
      </c>
      <c r="B446" s="45">
        <f t="shared" si="13"/>
        <v>45547</v>
      </c>
      <c r="C446" s="42" t="str">
        <f>IF(ISERROR(VLOOKUP(B446,'Aigen20-GAZ'!$C$3:$C$9,1,0)),"Нет","Да")</f>
        <v>Нет</v>
      </c>
      <c r="D446" s="43">
        <f t="shared" si="12"/>
        <v>366</v>
      </c>
      <c r="E446" s="44">
        <f>ROUND(('Все выпуски'!$P$3*'Все выпуски'!$P$6/100)/366*(B446-IF(C446="Нет",VLOOKUP(A446,'Aigen20-GAZ'!$A$2:$C$9,3,0),VLOOKUP((A446-1),'Aigen20-GAZ'!$A$2:$C$9,3,0))),2)</f>
        <v>7.57</v>
      </c>
      <c r="G446" s="43">
        <f>COUNTIF(D447:$D$667,365)</f>
        <v>111</v>
      </c>
      <c r="H446" s="43">
        <f>COUNTIF(D447:$D$667,366)</f>
        <v>110</v>
      </c>
      <c r="I446" s="2"/>
    </row>
    <row r="447" spans="1:9" x14ac:dyDescent="0.25">
      <c r="A447" s="1">
        <f>COUNTIF($C$2:C447,"Да")</f>
        <v>4</v>
      </c>
      <c r="B447" s="45">
        <f t="shared" si="13"/>
        <v>45548</v>
      </c>
      <c r="C447" s="42" t="str">
        <f>IF(ISERROR(VLOOKUP(B447,'Aigen20-GAZ'!$C$3:$C$9,1,0)),"Нет","Да")</f>
        <v>Нет</v>
      </c>
      <c r="D447" s="43">
        <f t="shared" si="12"/>
        <v>366</v>
      </c>
      <c r="E447" s="44">
        <f>ROUND(('Все выпуски'!$P$3*'Все выпуски'!$P$6/100)/366*(B447-IF(C447="Нет",VLOOKUP(A447,'Aigen20-GAZ'!$A$2:$C$9,3,0),VLOOKUP((A447-1),'Aigen20-GAZ'!$A$2:$C$9,3,0))),2)</f>
        <v>7.69</v>
      </c>
      <c r="G447" s="43">
        <f>COUNTIF(D448:$D$667,365)</f>
        <v>111</v>
      </c>
      <c r="H447" s="43">
        <f>COUNTIF(D448:$D$667,366)</f>
        <v>109</v>
      </c>
      <c r="I447" s="2"/>
    </row>
    <row r="448" spans="1:9" x14ac:dyDescent="0.25">
      <c r="A448" s="1">
        <f>COUNTIF($C$2:C448,"Да")</f>
        <v>4</v>
      </c>
      <c r="B448" s="45">
        <f t="shared" si="13"/>
        <v>45549</v>
      </c>
      <c r="C448" s="42" t="str">
        <f>IF(ISERROR(VLOOKUP(B448,'Aigen20-GAZ'!$C$3:$C$9,1,0)),"Нет","Да")</f>
        <v>Нет</v>
      </c>
      <c r="D448" s="43">
        <f t="shared" si="12"/>
        <v>366</v>
      </c>
      <c r="E448" s="44">
        <f>ROUND(('Все выпуски'!$P$3*'Все выпуски'!$P$6/100)/366*(B448-IF(C448="Нет",VLOOKUP(A448,'Aigen20-GAZ'!$A$2:$C$9,3,0),VLOOKUP((A448-1),'Aigen20-GAZ'!$A$2:$C$9,3,0))),2)</f>
        <v>7.81</v>
      </c>
      <c r="G448" s="43">
        <f>COUNTIF(D449:$D$667,365)</f>
        <v>111</v>
      </c>
      <c r="H448" s="43">
        <f>COUNTIF(D449:$D$667,366)</f>
        <v>108</v>
      </c>
      <c r="I448" s="2"/>
    </row>
    <row r="449" spans="1:9" x14ac:dyDescent="0.25">
      <c r="A449" s="1">
        <f>COUNTIF($C$2:C449,"Да")</f>
        <v>4</v>
      </c>
      <c r="B449" s="45">
        <f t="shared" si="13"/>
        <v>45550</v>
      </c>
      <c r="C449" s="42" t="str">
        <f>IF(ISERROR(VLOOKUP(B449,'Aigen20-GAZ'!$C$3:$C$9,1,0)),"Нет","Да")</f>
        <v>Нет</v>
      </c>
      <c r="D449" s="43">
        <f t="shared" si="12"/>
        <v>366</v>
      </c>
      <c r="E449" s="44">
        <f>ROUND(('Все выпуски'!$P$3*'Все выпуски'!$P$6/100)/366*(B449-IF(C449="Нет",VLOOKUP(A449,'Aigen20-GAZ'!$A$2:$C$9,3,0),VLOOKUP((A449-1),'Aigen20-GAZ'!$A$2:$C$9,3,0))),2)</f>
        <v>7.93</v>
      </c>
      <c r="G449" s="43">
        <f>COUNTIF(D450:$D$667,365)</f>
        <v>111</v>
      </c>
      <c r="H449" s="43">
        <f>COUNTIF(D450:$D$667,366)</f>
        <v>107</v>
      </c>
      <c r="I449" s="2"/>
    </row>
    <row r="450" spans="1:9" x14ac:dyDescent="0.25">
      <c r="A450" s="1">
        <f>COUNTIF($C$2:C450,"Да")</f>
        <v>4</v>
      </c>
      <c r="B450" s="45">
        <f t="shared" si="13"/>
        <v>45551</v>
      </c>
      <c r="C450" s="42" t="str">
        <f>IF(ISERROR(VLOOKUP(B450,'Aigen20-GAZ'!$C$3:$C$9,1,0)),"Нет","Да")</f>
        <v>Нет</v>
      </c>
      <c r="D450" s="43">
        <f t="shared" si="12"/>
        <v>366</v>
      </c>
      <c r="E450" s="44">
        <f>ROUND(('Все выпуски'!$P$3*'Все выпуски'!$P$6/100)/366*(B450-IF(C450="Нет",VLOOKUP(A450,'Aigen20-GAZ'!$A$2:$C$9,3,0),VLOOKUP((A450-1),'Aigen20-GAZ'!$A$2:$C$9,3,0))),2)</f>
        <v>8.0500000000000007</v>
      </c>
      <c r="G450" s="43">
        <f>COUNTIF(D451:$D$667,365)</f>
        <v>111</v>
      </c>
      <c r="H450" s="43">
        <f>COUNTIF(D451:$D$667,366)</f>
        <v>106</v>
      </c>
      <c r="I450" s="2"/>
    </row>
    <row r="451" spans="1:9" x14ac:dyDescent="0.25">
      <c r="A451" s="1">
        <f>COUNTIF($C$2:C451,"Да")</f>
        <v>4</v>
      </c>
      <c r="B451" s="45">
        <f t="shared" si="13"/>
        <v>45552</v>
      </c>
      <c r="C451" s="42" t="str">
        <f>IF(ISERROR(VLOOKUP(B451,'Aigen20-GAZ'!$C$3:$C$9,1,0)),"Нет","Да")</f>
        <v>Нет</v>
      </c>
      <c r="D451" s="43">
        <f t="shared" ref="D451:D514" si="14">IF(MOD(YEAR(B451),4)=0,366,365)</f>
        <v>366</v>
      </c>
      <c r="E451" s="44">
        <f>ROUND(('Все выпуски'!$P$3*'Все выпуски'!$P$6/100)/366*(B451-IF(C451="Нет",VLOOKUP(A451,'Aigen20-GAZ'!$A$2:$C$9,3,0),VLOOKUP((A451-1),'Aigen20-GAZ'!$A$2:$C$9,3,0))),2)</f>
        <v>8.17</v>
      </c>
      <c r="G451" s="43">
        <f>COUNTIF(D452:$D$667,365)</f>
        <v>111</v>
      </c>
      <c r="H451" s="43">
        <f>COUNTIF(D452:$D$667,366)</f>
        <v>105</v>
      </c>
      <c r="I451" s="2"/>
    </row>
    <row r="452" spans="1:9" x14ac:dyDescent="0.25">
      <c r="A452" s="1">
        <f>COUNTIF($C$2:C452,"Да")</f>
        <v>4</v>
      </c>
      <c r="B452" s="45">
        <f t="shared" ref="B452:B515" si="15">B451+1</f>
        <v>45553</v>
      </c>
      <c r="C452" s="42" t="str">
        <f>IF(ISERROR(VLOOKUP(B452,'Aigen20-GAZ'!$C$3:$C$9,1,0)),"Нет","Да")</f>
        <v>Нет</v>
      </c>
      <c r="D452" s="43">
        <f t="shared" si="14"/>
        <v>366</v>
      </c>
      <c r="E452" s="44">
        <f>ROUND(('Все выпуски'!$P$3*'Все выпуски'!$P$6/100)/366*(B452-IF(C452="Нет",VLOOKUP(A452,'Aigen20-GAZ'!$A$2:$C$9,3,0),VLOOKUP((A452-1),'Aigen20-GAZ'!$A$2:$C$9,3,0))),2)</f>
        <v>8.3000000000000007</v>
      </c>
      <c r="G452" s="43">
        <f>COUNTIF(D453:$D$667,365)</f>
        <v>111</v>
      </c>
      <c r="H452" s="43">
        <f>COUNTIF(D453:$D$667,366)</f>
        <v>104</v>
      </c>
      <c r="I452" s="2"/>
    </row>
    <row r="453" spans="1:9" x14ac:dyDescent="0.25">
      <c r="A453" s="1">
        <f>COUNTIF($C$2:C453,"Да")</f>
        <v>4</v>
      </c>
      <c r="B453" s="45">
        <f t="shared" si="15"/>
        <v>45554</v>
      </c>
      <c r="C453" s="42" t="str">
        <f>IF(ISERROR(VLOOKUP(B453,'Aigen20-GAZ'!$C$3:$C$9,1,0)),"Нет","Да")</f>
        <v>Нет</v>
      </c>
      <c r="D453" s="43">
        <f t="shared" si="14"/>
        <v>366</v>
      </c>
      <c r="E453" s="44">
        <f>ROUND(('Все выпуски'!$P$3*'Все выпуски'!$P$6/100)/366*(B453-IF(C453="Нет",VLOOKUP(A453,'Aigen20-GAZ'!$A$2:$C$9,3,0),VLOOKUP((A453-1),'Aigen20-GAZ'!$A$2:$C$9,3,0))),2)</f>
        <v>8.42</v>
      </c>
      <c r="G453" s="43">
        <f>COUNTIF(D454:$D$667,365)</f>
        <v>111</v>
      </c>
      <c r="H453" s="43">
        <f>COUNTIF(D454:$D$667,366)</f>
        <v>103</v>
      </c>
      <c r="I453" s="2"/>
    </row>
    <row r="454" spans="1:9" x14ac:dyDescent="0.25">
      <c r="A454" s="1">
        <f>COUNTIF($C$2:C454,"Да")</f>
        <v>4</v>
      </c>
      <c r="B454" s="45">
        <f t="shared" si="15"/>
        <v>45555</v>
      </c>
      <c r="C454" s="42" t="str">
        <f>IF(ISERROR(VLOOKUP(B454,'Aigen20-GAZ'!$C$3:$C$9,1,0)),"Нет","Да")</f>
        <v>Нет</v>
      </c>
      <c r="D454" s="43">
        <f t="shared" si="14"/>
        <v>366</v>
      </c>
      <c r="E454" s="44">
        <f>ROUND(('Все выпуски'!$P$3*'Все выпуски'!$P$6/100)/366*(B454-IF(C454="Нет",VLOOKUP(A454,'Aigen20-GAZ'!$A$2:$C$9,3,0),VLOOKUP((A454-1),'Aigen20-GAZ'!$A$2:$C$9,3,0))),2)</f>
        <v>8.5399999999999991</v>
      </c>
      <c r="G454" s="43">
        <f>COUNTIF(D455:$D$667,365)</f>
        <v>111</v>
      </c>
      <c r="H454" s="43">
        <f>COUNTIF(D455:$D$667,366)</f>
        <v>102</v>
      </c>
      <c r="I454" s="2"/>
    </row>
    <row r="455" spans="1:9" x14ac:dyDescent="0.25">
      <c r="A455" s="1">
        <f>COUNTIF($C$2:C455,"Да")</f>
        <v>4</v>
      </c>
      <c r="B455" s="45">
        <f t="shared" si="15"/>
        <v>45556</v>
      </c>
      <c r="C455" s="42" t="str">
        <f>IF(ISERROR(VLOOKUP(B455,'Aigen20-GAZ'!$C$3:$C$9,1,0)),"Нет","Да")</f>
        <v>Нет</v>
      </c>
      <c r="D455" s="43">
        <f t="shared" si="14"/>
        <v>366</v>
      </c>
      <c r="E455" s="44">
        <f>ROUND(('Все выпуски'!$P$3*'Все выпуски'!$P$6/100)/366*(B455-IF(C455="Нет",VLOOKUP(A455,'Aigen20-GAZ'!$A$2:$C$9,3,0),VLOOKUP((A455-1),'Aigen20-GAZ'!$A$2:$C$9,3,0))),2)</f>
        <v>8.66</v>
      </c>
      <c r="G455" s="43">
        <f>COUNTIF(D456:$D$667,365)</f>
        <v>111</v>
      </c>
      <c r="H455" s="43">
        <f>COUNTIF(D456:$D$667,366)</f>
        <v>101</v>
      </c>
      <c r="I455" s="2"/>
    </row>
    <row r="456" spans="1:9" x14ac:dyDescent="0.25">
      <c r="A456" s="1">
        <f>COUNTIF($C$2:C456,"Да")</f>
        <v>4</v>
      </c>
      <c r="B456" s="45">
        <f t="shared" si="15"/>
        <v>45557</v>
      </c>
      <c r="C456" s="42" t="str">
        <f>IF(ISERROR(VLOOKUP(B456,'Aigen20-GAZ'!$C$3:$C$9,1,0)),"Нет","Да")</f>
        <v>Нет</v>
      </c>
      <c r="D456" s="43">
        <f t="shared" si="14"/>
        <v>366</v>
      </c>
      <c r="E456" s="44">
        <f>ROUND(('Все выпуски'!$P$3*'Все выпуски'!$P$6/100)/366*(B456-IF(C456="Нет",VLOOKUP(A456,'Aigen20-GAZ'!$A$2:$C$9,3,0),VLOOKUP((A456-1),'Aigen20-GAZ'!$A$2:$C$9,3,0))),2)</f>
        <v>8.7799999999999994</v>
      </c>
      <c r="G456" s="43">
        <f>COUNTIF(D457:$D$667,365)</f>
        <v>111</v>
      </c>
      <c r="H456" s="43">
        <f>COUNTIF(D457:$D$667,366)</f>
        <v>100</v>
      </c>
      <c r="I456" s="2"/>
    </row>
    <row r="457" spans="1:9" x14ac:dyDescent="0.25">
      <c r="A457" s="1">
        <f>COUNTIF($C$2:C457,"Да")</f>
        <v>4</v>
      </c>
      <c r="B457" s="45">
        <f t="shared" si="15"/>
        <v>45558</v>
      </c>
      <c r="C457" s="42" t="str">
        <f>IF(ISERROR(VLOOKUP(B457,'Aigen20-GAZ'!$C$3:$C$9,1,0)),"Нет","Да")</f>
        <v>Нет</v>
      </c>
      <c r="D457" s="43">
        <f t="shared" si="14"/>
        <v>366</v>
      </c>
      <c r="E457" s="44">
        <f>ROUND(('Все выпуски'!$P$3*'Все выпуски'!$P$6/100)/366*(B457-IF(C457="Нет",VLOOKUP(A457,'Aigen20-GAZ'!$A$2:$C$9,3,0),VLOOKUP((A457-1),'Aigen20-GAZ'!$A$2:$C$9,3,0))),2)</f>
        <v>8.9</v>
      </c>
      <c r="G457" s="43">
        <f>COUNTIF(D458:$D$667,365)</f>
        <v>111</v>
      </c>
      <c r="H457" s="43">
        <f>COUNTIF(D458:$D$667,366)</f>
        <v>99</v>
      </c>
      <c r="I457" s="2"/>
    </row>
    <row r="458" spans="1:9" x14ac:dyDescent="0.25">
      <c r="A458" s="1">
        <f>COUNTIF($C$2:C458,"Да")</f>
        <v>4</v>
      </c>
      <c r="B458" s="45">
        <f t="shared" si="15"/>
        <v>45559</v>
      </c>
      <c r="C458" s="42" t="str">
        <f>IF(ISERROR(VLOOKUP(B458,'Aigen20-GAZ'!$C$3:$C$9,1,0)),"Нет","Да")</f>
        <v>Нет</v>
      </c>
      <c r="D458" s="43">
        <f t="shared" si="14"/>
        <v>366</v>
      </c>
      <c r="E458" s="44">
        <f>ROUND(('Все выпуски'!$P$3*'Все выпуски'!$P$6/100)/366*(B458-IF(C458="Нет",VLOOKUP(A458,'Aigen20-GAZ'!$A$2:$C$9,3,0),VLOOKUP((A458-1),'Aigen20-GAZ'!$A$2:$C$9,3,0))),2)</f>
        <v>9.02</v>
      </c>
      <c r="G458" s="43">
        <f>COUNTIF(D459:$D$667,365)</f>
        <v>111</v>
      </c>
      <c r="H458" s="43">
        <f>COUNTIF(D459:$D$667,366)</f>
        <v>98</v>
      </c>
      <c r="I458" s="2"/>
    </row>
    <row r="459" spans="1:9" x14ac:dyDescent="0.25">
      <c r="A459" s="1">
        <f>COUNTIF($C$2:C459,"Да")</f>
        <v>4</v>
      </c>
      <c r="B459" s="45">
        <f t="shared" si="15"/>
        <v>45560</v>
      </c>
      <c r="C459" s="42" t="str">
        <f>IF(ISERROR(VLOOKUP(B459,'Aigen20-GAZ'!$C$3:$C$9,1,0)),"Нет","Да")</f>
        <v>Нет</v>
      </c>
      <c r="D459" s="43">
        <f t="shared" si="14"/>
        <v>366</v>
      </c>
      <c r="E459" s="44">
        <f>ROUND(('Все выпуски'!$P$3*'Все выпуски'!$P$6/100)/366*(B459-IF(C459="Нет",VLOOKUP(A459,'Aigen20-GAZ'!$A$2:$C$9,3,0),VLOOKUP((A459-1),'Aigen20-GAZ'!$A$2:$C$9,3,0))),2)</f>
        <v>9.14</v>
      </c>
      <c r="G459" s="43">
        <f>COUNTIF(D460:$D$667,365)</f>
        <v>111</v>
      </c>
      <c r="H459" s="43">
        <f>COUNTIF(D460:$D$667,366)</f>
        <v>97</v>
      </c>
      <c r="I459" s="2"/>
    </row>
    <row r="460" spans="1:9" x14ac:dyDescent="0.25">
      <c r="A460" s="1">
        <f>COUNTIF($C$2:C460,"Да")</f>
        <v>4</v>
      </c>
      <c r="B460" s="45">
        <f t="shared" si="15"/>
        <v>45561</v>
      </c>
      <c r="C460" s="42" t="str">
        <f>IF(ISERROR(VLOOKUP(B460,'Aigen20-GAZ'!$C$3:$C$9,1,0)),"Нет","Да")</f>
        <v>Нет</v>
      </c>
      <c r="D460" s="43">
        <f t="shared" si="14"/>
        <v>366</v>
      </c>
      <c r="E460" s="44">
        <f>ROUND(('Все выпуски'!$P$3*'Все выпуски'!$P$6/100)/366*(B460-IF(C460="Нет",VLOOKUP(A460,'Aigen20-GAZ'!$A$2:$C$9,3,0),VLOOKUP((A460-1),'Aigen20-GAZ'!$A$2:$C$9,3,0))),2)</f>
        <v>9.26</v>
      </c>
      <c r="G460" s="43">
        <f>COUNTIF(D461:$D$667,365)</f>
        <v>111</v>
      </c>
      <c r="H460" s="43">
        <f>COUNTIF(D461:$D$667,366)</f>
        <v>96</v>
      </c>
      <c r="I460" s="2"/>
    </row>
    <row r="461" spans="1:9" x14ac:dyDescent="0.25">
      <c r="A461" s="1">
        <f>COUNTIF($C$2:C461,"Да")</f>
        <v>4</v>
      </c>
      <c r="B461" s="45">
        <f t="shared" si="15"/>
        <v>45562</v>
      </c>
      <c r="C461" s="42" t="str">
        <f>IF(ISERROR(VLOOKUP(B461,'Aigen20-GAZ'!$C$3:$C$9,1,0)),"Нет","Да")</f>
        <v>Нет</v>
      </c>
      <c r="D461" s="43">
        <f t="shared" si="14"/>
        <v>366</v>
      </c>
      <c r="E461" s="44">
        <f>ROUND(('Все выпуски'!$P$3*'Все выпуски'!$P$6/100)/366*(B461-IF(C461="Нет",VLOOKUP(A461,'Aigen20-GAZ'!$A$2:$C$9,3,0),VLOOKUP((A461-1),'Aigen20-GAZ'!$A$2:$C$9,3,0))),2)</f>
        <v>9.3800000000000008</v>
      </c>
      <c r="G461" s="43">
        <f>COUNTIF(D462:$D$667,365)</f>
        <v>111</v>
      </c>
      <c r="H461" s="43">
        <f>COUNTIF(D462:$D$667,366)</f>
        <v>95</v>
      </c>
      <c r="I461" s="2"/>
    </row>
    <row r="462" spans="1:9" x14ac:dyDescent="0.25">
      <c r="A462" s="1">
        <f>COUNTIF($C$2:C462,"Да")</f>
        <v>4</v>
      </c>
      <c r="B462" s="45">
        <f t="shared" si="15"/>
        <v>45563</v>
      </c>
      <c r="C462" s="42" t="str">
        <f>IF(ISERROR(VLOOKUP(B462,'Aigen20-GAZ'!$C$3:$C$9,1,0)),"Нет","Да")</f>
        <v>Нет</v>
      </c>
      <c r="D462" s="43">
        <f t="shared" si="14"/>
        <v>366</v>
      </c>
      <c r="E462" s="44">
        <f>ROUND(('Все выпуски'!$P$3*'Все выпуски'!$P$6/100)/366*(B462-IF(C462="Нет",VLOOKUP(A462,'Aigen20-GAZ'!$A$2:$C$9,3,0),VLOOKUP((A462-1),'Aigen20-GAZ'!$A$2:$C$9,3,0))),2)</f>
        <v>9.5</v>
      </c>
      <c r="G462" s="43">
        <f>COUNTIF(D463:$D$667,365)</f>
        <v>111</v>
      </c>
      <c r="H462" s="43">
        <f>COUNTIF(D463:$D$667,366)</f>
        <v>94</v>
      </c>
      <c r="I462" s="2"/>
    </row>
    <row r="463" spans="1:9" x14ac:dyDescent="0.25">
      <c r="A463" s="1">
        <f>COUNTIF($C$2:C463,"Да")</f>
        <v>4</v>
      </c>
      <c r="B463" s="45">
        <f t="shared" si="15"/>
        <v>45564</v>
      </c>
      <c r="C463" s="42" t="str">
        <f>IF(ISERROR(VLOOKUP(B463,'Aigen20-GAZ'!$C$3:$C$9,1,0)),"Нет","Да")</f>
        <v>Нет</v>
      </c>
      <c r="D463" s="43">
        <f t="shared" si="14"/>
        <v>366</v>
      </c>
      <c r="E463" s="44">
        <f>ROUND(('Все выпуски'!$P$3*'Все выпуски'!$P$6/100)/366*(B463-IF(C463="Нет",VLOOKUP(A463,'Aigen20-GAZ'!$A$2:$C$9,3,0),VLOOKUP((A463-1),'Aigen20-GAZ'!$A$2:$C$9,3,0))),2)</f>
        <v>9.6199999999999992</v>
      </c>
      <c r="G463" s="43">
        <f>COUNTIF(D464:$D$667,365)</f>
        <v>111</v>
      </c>
      <c r="H463" s="43">
        <f>COUNTIF(D464:$D$667,366)</f>
        <v>93</v>
      </c>
      <c r="I463" s="2"/>
    </row>
    <row r="464" spans="1:9" x14ac:dyDescent="0.25">
      <c r="A464" s="1">
        <f>COUNTIF($C$2:C464,"Да")</f>
        <v>4</v>
      </c>
      <c r="B464" s="45">
        <f t="shared" si="15"/>
        <v>45565</v>
      </c>
      <c r="C464" s="42" t="str">
        <f>IF(ISERROR(VLOOKUP(B464,'Aigen20-GAZ'!$C$3:$C$9,1,0)),"Нет","Да")</f>
        <v>Нет</v>
      </c>
      <c r="D464" s="43">
        <f t="shared" si="14"/>
        <v>366</v>
      </c>
      <c r="E464" s="44">
        <f>ROUND(('Все выпуски'!$P$3*'Все выпуски'!$P$6/100)/366*(B464-IF(C464="Нет",VLOOKUP(A464,'Aigen20-GAZ'!$A$2:$C$9,3,0),VLOOKUP((A464-1),'Aigen20-GAZ'!$A$2:$C$9,3,0))),2)</f>
        <v>9.74</v>
      </c>
      <c r="G464" s="43">
        <f>COUNTIF(D465:$D$667,365)</f>
        <v>111</v>
      </c>
      <c r="H464" s="43">
        <f>COUNTIF(D465:$D$667,366)</f>
        <v>92</v>
      </c>
      <c r="I464" s="2"/>
    </row>
    <row r="465" spans="1:9" x14ac:dyDescent="0.25">
      <c r="A465" s="1">
        <f>COUNTIF($C$2:C465,"Да")</f>
        <v>4</v>
      </c>
      <c r="B465" s="45">
        <f t="shared" si="15"/>
        <v>45566</v>
      </c>
      <c r="C465" s="42" t="str">
        <f>IF(ISERROR(VLOOKUP(B465,'Aigen20-GAZ'!$C$3:$C$9,1,0)),"Нет","Да")</f>
        <v>Нет</v>
      </c>
      <c r="D465" s="43">
        <f t="shared" si="14"/>
        <v>366</v>
      </c>
      <c r="E465" s="44">
        <f>ROUND(('Все выпуски'!$P$3*'Все выпуски'!$P$6/100)/366*(B465-IF(C465="Нет",VLOOKUP(A465,'Aigen20-GAZ'!$A$2:$C$9,3,0),VLOOKUP((A465-1),'Aigen20-GAZ'!$A$2:$C$9,3,0))),2)</f>
        <v>9.86</v>
      </c>
      <c r="G465" s="43">
        <f>COUNTIF(D466:$D$667,365)</f>
        <v>111</v>
      </c>
      <c r="H465" s="43">
        <f>COUNTIF(D466:$D$667,366)</f>
        <v>91</v>
      </c>
      <c r="I465" s="2"/>
    </row>
    <row r="466" spans="1:9" x14ac:dyDescent="0.25">
      <c r="A466" s="1">
        <f>COUNTIF($C$2:C466,"Да")</f>
        <v>4</v>
      </c>
      <c r="B466" s="45">
        <f t="shared" si="15"/>
        <v>45567</v>
      </c>
      <c r="C466" s="42" t="str">
        <f>IF(ISERROR(VLOOKUP(B466,'Aigen20-GAZ'!$C$3:$C$9,1,0)),"Нет","Да")</f>
        <v>Нет</v>
      </c>
      <c r="D466" s="43">
        <f t="shared" si="14"/>
        <v>366</v>
      </c>
      <c r="E466" s="44">
        <f>ROUND(('Все выпуски'!$P$3*'Все выпуски'!$P$6/100)/366*(B466-IF(C466="Нет",VLOOKUP(A466,'Aigen20-GAZ'!$A$2:$C$9,3,0),VLOOKUP((A466-1),'Aigen20-GAZ'!$A$2:$C$9,3,0))),2)</f>
        <v>9.98</v>
      </c>
      <c r="G466" s="43">
        <f>COUNTIF(D467:$D$667,365)</f>
        <v>111</v>
      </c>
      <c r="H466" s="43">
        <f>COUNTIF(D467:$D$667,366)</f>
        <v>90</v>
      </c>
      <c r="I466" s="2"/>
    </row>
    <row r="467" spans="1:9" x14ac:dyDescent="0.25">
      <c r="A467" s="1">
        <f>COUNTIF($C$2:C467,"Да")</f>
        <v>4</v>
      </c>
      <c r="B467" s="45">
        <f t="shared" si="15"/>
        <v>45568</v>
      </c>
      <c r="C467" s="42" t="str">
        <f>IF(ISERROR(VLOOKUP(B467,'Aigen20-GAZ'!$C$3:$C$9,1,0)),"Нет","Да")</f>
        <v>Нет</v>
      </c>
      <c r="D467" s="43">
        <f t="shared" si="14"/>
        <v>366</v>
      </c>
      <c r="E467" s="44">
        <f>ROUND(('Все выпуски'!$P$3*'Все выпуски'!$P$6/100)/366*(B467-IF(C467="Нет",VLOOKUP(A467,'Aigen20-GAZ'!$A$2:$C$9,3,0),VLOOKUP((A467-1),'Aigen20-GAZ'!$A$2:$C$9,3,0))),2)</f>
        <v>10.1</v>
      </c>
      <c r="G467" s="43">
        <f>COUNTIF(D468:$D$667,365)</f>
        <v>111</v>
      </c>
      <c r="H467" s="43">
        <f>COUNTIF(D468:$D$667,366)</f>
        <v>89</v>
      </c>
      <c r="I467" s="2"/>
    </row>
    <row r="468" spans="1:9" x14ac:dyDescent="0.25">
      <c r="A468" s="1">
        <f>COUNTIF($C$2:C468,"Да")</f>
        <v>4</v>
      </c>
      <c r="B468" s="45">
        <f t="shared" si="15"/>
        <v>45569</v>
      </c>
      <c r="C468" s="42" t="str">
        <f>IF(ISERROR(VLOOKUP(B468,'Aigen20-GAZ'!$C$3:$C$9,1,0)),"Нет","Да")</f>
        <v>Нет</v>
      </c>
      <c r="D468" s="43">
        <f t="shared" si="14"/>
        <v>366</v>
      </c>
      <c r="E468" s="44">
        <f>ROUND(('Все выпуски'!$P$3*'Все выпуски'!$P$6/100)/366*(B468-IF(C468="Нет",VLOOKUP(A468,'Aigen20-GAZ'!$A$2:$C$9,3,0),VLOOKUP((A468-1),'Aigen20-GAZ'!$A$2:$C$9,3,0))),2)</f>
        <v>10.220000000000001</v>
      </c>
      <c r="G468" s="43">
        <f>COUNTIF(D469:$D$667,365)</f>
        <v>111</v>
      </c>
      <c r="H468" s="43">
        <f>COUNTIF(D469:$D$667,366)</f>
        <v>88</v>
      </c>
      <c r="I468" s="2"/>
    </row>
    <row r="469" spans="1:9" x14ac:dyDescent="0.25">
      <c r="A469" s="1">
        <f>COUNTIF($C$2:C469,"Да")</f>
        <v>4</v>
      </c>
      <c r="B469" s="45">
        <f t="shared" si="15"/>
        <v>45570</v>
      </c>
      <c r="C469" s="42" t="str">
        <f>IF(ISERROR(VLOOKUP(B469,'Aigen20-GAZ'!$C$3:$C$9,1,0)),"Нет","Да")</f>
        <v>Нет</v>
      </c>
      <c r="D469" s="43">
        <f t="shared" si="14"/>
        <v>366</v>
      </c>
      <c r="E469" s="44">
        <f>ROUND(('Все выпуски'!$P$3*'Все выпуски'!$P$6/100)/366*(B469-IF(C469="Нет",VLOOKUP(A469,'Aigen20-GAZ'!$A$2:$C$9,3,0),VLOOKUP((A469-1),'Aigen20-GAZ'!$A$2:$C$9,3,0))),2)</f>
        <v>10.34</v>
      </c>
      <c r="G469" s="43">
        <f>COUNTIF(D470:$D$667,365)</f>
        <v>111</v>
      </c>
      <c r="H469" s="43">
        <f>COUNTIF(D470:$D$667,366)</f>
        <v>87</v>
      </c>
      <c r="I469" s="2"/>
    </row>
    <row r="470" spans="1:9" x14ac:dyDescent="0.25">
      <c r="A470" s="1">
        <f>COUNTIF($C$2:C470,"Да")</f>
        <v>4</v>
      </c>
      <c r="B470" s="45">
        <f t="shared" si="15"/>
        <v>45571</v>
      </c>
      <c r="C470" s="42" t="str">
        <f>IF(ISERROR(VLOOKUP(B470,'Aigen20-GAZ'!$C$3:$C$9,1,0)),"Нет","Да")</f>
        <v>Нет</v>
      </c>
      <c r="D470" s="43">
        <f t="shared" si="14"/>
        <v>366</v>
      </c>
      <c r="E470" s="44">
        <f>ROUND(('Все выпуски'!$P$3*'Все выпуски'!$P$6/100)/366*(B470-IF(C470="Нет",VLOOKUP(A470,'Aigen20-GAZ'!$A$2:$C$9,3,0),VLOOKUP((A470-1),'Aigen20-GAZ'!$A$2:$C$9,3,0))),2)</f>
        <v>10.46</v>
      </c>
      <c r="G470" s="43">
        <f>COUNTIF(D471:$D$667,365)</f>
        <v>111</v>
      </c>
      <c r="H470" s="43">
        <f>COUNTIF(D471:$D$667,366)</f>
        <v>86</v>
      </c>
      <c r="I470" s="2"/>
    </row>
    <row r="471" spans="1:9" x14ac:dyDescent="0.25">
      <c r="A471" s="1">
        <f>COUNTIF($C$2:C471,"Да")</f>
        <v>4</v>
      </c>
      <c r="B471" s="45">
        <f t="shared" si="15"/>
        <v>45572</v>
      </c>
      <c r="C471" s="42" t="str">
        <f>IF(ISERROR(VLOOKUP(B471,'Aigen20-GAZ'!$C$3:$C$9,1,0)),"Нет","Да")</f>
        <v>Нет</v>
      </c>
      <c r="D471" s="43">
        <f t="shared" si="14"/>
        <v>366</v>
      </c>
      <c r="E471" s="44">
        <f>ROUND(('Все выпуски'!$P$3*'Все выпуски'!$P$6/100)/366*(B471-IF(C471="Нет",VLOOKUP(A471,'Aigen20-GAZ'!$A$2:$C$9,3,0),VLOOKUP((A471-1),'Aigen20-GAZ'!$A$2:$C$9,3,0))),2)</f>
        <v>10.58</v>
      </c>
      <c r="G471" s="43">
        <f>COUNTIF(D472:$D$667,365)</f>
        <v>111</v>
      </c>
      <c r="H471" s="43">
        <f>COUNTIF(D472:$D$667,366)</f>
        <v>85</v>
      </c>
      <c r="I471" s="2"/>
    </row>
    <row r="472" spans="1:9" x14ac:dyDescent="0.25">
      <c r="A472" s="1">
        <f>COUNTIF($C$2:C472,"Да")</f>
        <v>4</v>
      </c>
      <c r="B472" s="45">
        <f t="shared" si="15"/>
        <v>45573</v>
      </c>
      <c r="C472" s="42" t="str">
        <f>IF(ISERROR(VLOOKUP(B472,'Aigen20-GAZ'!$C$3:$C$9,1,0)),"Нет","Да")</f>
        <v>Нет</v>
      </c>
      <c r="D472" s="43">
        <f t="shared" si="14"/>
        <v>366</v>
      </c>
      <c r="E472" s="44">
        <f>ROUND(('Все выпуски'!$P$3*'Все выпуски'!$P$6/100)/366*(B472-IF(C472="Нет",VLOOKUP(A472,'Aigen20-GAZ'!$A$2:$C$9,3,0),VLOOKUP((A472-1),'Aigen20-GAZ'!$A$2:$C$9,3,0))),2)</f>
        <v>10.7</v>
      </c>
      <c r="G472" s="43">
        <f>COUNTIF(D473:$D$667,365)</f>
        <v>111</v>
      </c>
      <c r="H472" s="43">
        <f>COUNTIF(D473:$D$667,366)</f>
        <v>84</v>
      </c>
      <c r="I472" s="2"/>
    </row>
    <row r="473" spans="1:9" x14ac:dyDescent="0.25">
      <c r="A473" s="1">
        <f>COUNTIF($C$2:C473,"Да")</f>
        <v>4</v>
      </c>
      <c r="B473" s="45">
        <f t="shared" si="15"/>
        <v>45574</v>
      </c>
      <c r="C473" s="42" t="str">
        <f>IF(ISERROR(VLOOKUP(B473,'Aigen20-GAZ'!$C$3:$C$9,1,0)),"Нет","Да")</f>
        <v>Нет</v>
      </c>
      <c r="D473" s="43">
        <f t="shared" si="14"/>
        <v>366</v>
      </c>
      <c r="E473" s="44">
        <f>ROUND(('Все выпуски'!$P$3*'Все выпуски'!$P$6/100)/366*(B473-IF(C473="Нет",VLOOKUP(A473,'Aigen20-GAZ'!$A$2:$C$9,3,0),VLOOKUP((A473-1),'Aigen20-GAZ'!$A$2:$C$9,3,0))),2)</f>
        <v>10.82</v>
      </c>
      <c r="G473" s="43">
        <f>COUNTIF(D474:$D$667,365)</f>
        <v>111</v>
      </c>
      <c r="H473" s="43">
        <f>COUNTIF(D474:$D$667,366)</f>
        <v>83</v>
      </c>
      <c r="I473" s="2"/>
    </row>
    <row r="474" spans="1:9" x14ac:dyDescent="0.25">
      <c r="A474" s="1">
        <f>COUNTIF($C$2:C474,"Да")</f>
        <v>4</v>
      </c>
      <c r="B474" s="45">
        <f t="shared" si="15"/>
        <v>45575</v>
      </c>
      <c r="C474" s="42" t="str">
        <f>IF(ISERROR(VLOOKUP(B474,'Aigen20-GAZ'!$C$3:$C$9,1,0)),"Нет","Да")</f>
        <v>Нет</v>
      </c>
      <c r="D474" s="43">
        <f t="shared" si="14"/>
        <v>366</v>
      </c>
      <c r="E474" s="44">
        <f>ROUND(('Все выпуски'!$P$3*'Все выпуски'!$P$6/100)/366*(B474-IF(C474="Нет",VLOOKUP(A474,'Aigen20-GAZ'!$A$2:$C$9,3,0),VLOOKUP((A474-1),'Aigen20-GAZ'!$A$2:$C$9,3,0))),2)</f>
        <v>10.94</v>
      </c>
      <c r="G474" s="43">
        <f>COUNTIF(D475:$D$667,365)</f>
        <v>111</v>
      </c>
      <c r="H474" s="43">
        <f>COUNTIF(D475:$D$667,366)</f>
        <v>82</v>
      </c>
      <c r="I474" s="2"/>
    </row>
    <row r="475" spans="1:9" x14ac:dyDescent="0.25">
      <c r="A475" s="1">
        <f>COUNTIF($C$2:C475,"Да")</f>
        <v>4</v>
      </c>
      <c r="B475" s="45">
        <f t="shared" si="15"/>
        <v>45576</v>
      </c>
      <c r="C475" s="42" t="str">
        <f>IF(ISERROR(VLOOKUP(B475,'Aigen20-GAZ'!$C$3:$C$9,1,0)),"Нет","Да")</f>
        <v>Нет</v>
      </c>
      <c r="D475" s="43">
        <f t="shared" si="14"/>
        <v>366</v>
      </c>
      <c r="E475" s="44">
        <f>ROUND(('Все выпуски'!$P$3*'Все выпуски'!$P$6/100)/366*(B475-IF(C475="Нет",VLOOKUP(A475,'Aigen20-GAZ'!$A$2:$C$9,3,0),VLOOKUP((A475-1),'Aigen20-GAZ'!$A$2:$C$9,3,0))),2)</f>
        <v>11.06</v>
      </c>
      <c r="G475" s="43">
        <f>COUNTIF(D476:$D$667,365)</f>
        <v>111</v>
      </c>
      <c r="H475" s="43">
        <f>COUNTIF(D476:$D$667,366)</f>
        <v>81</v>
      </c>
      <c r="I475" s="2"/>
    </row>
    <row r="476" spans="1:9" x14ac:dyDescent="0.25">
      <c r="A476" s="1">
        <f>COUNTIF($C$2:C476,"Да")</f>
        <v>4</v>
      </c>
      <c r="B476" s="45">
        <f t="shared" si="15"/>
        <v>45577</v>
      </c>
      <c r="C476" s="42" t="str">
        <f>IF(ISERROR(VLOOKUP(B476,'Aigen20-GAZ'!$C$3:$C$9,1,0)),"Нет","Да")</f>
        <v>Нет</v>
      </c>
      <c r="D476" s="43">
        <f t="shared" si="14"/>
        <v>366</v>
      </c>
      <c r="E476" s="44">
        <f>ROUND(('Все выпуски'!$P$3*'Все выпуски'!$P$6/100)/366*(B476-IF(C476="Нет",VLOOKUP(A476,'Aigen20-GAZ'!$A$2:$C$9,3,0),VLOOKUP((A476-1),'Aigen20-GAZ'!$A$2:$C$9,3,0))),2)</f>
        <v>11.18</v>
      </c>
      <c r="G476" s="43">
        <f>COUNTIF(D477:$D$667,365)</f>
        <v>111</v>
      </c>
      <c r="H476" s="43">
        <f>COUNTIF(D477:$D$667,366)</f>
        <v>80</v>
      </c>
      <c r="I476" s="2"/>
    </row>
    <row r="477" spans="1:9" x14ac:dyDescent="0.25">
      <c r="A477" s="1">
        <f>COUNTIF($C$2:C477,"Да")</f>
        <v>4</v>
      </c>
      <c r="B477" s="45">
        <f t="shared" si="15"/>
        <v>45578</v>
      </c>
      <c r="C477" s="42" t="str">
        <f>IF(ISERROR(VLOOKUP(B477,'Aigen20-GAZ'!$C$3:$C$9,1,0)),"Нет","Да")</f>
        <v>Нет</v>
      </c>
      <c r="D477" s="43">
        <f t="shared" si="14"/>
        <v>366</v>
      </c>
      <c r="E477" s="44">
        <f>ROUND(('Все выпуски'!$P$3*'Все выпуски'!$P$6/100)/366*(B477-IF(C477="Нет",VLOOKUP(A477,'Aigen20-GAZ'!$A$2:$C$9,3,0),VLOOKUP((A477-1),'Aigen20-GAZ'!$A$2:$C$9,3,0))),2)</f>
        <v>11.3</v>
      </c>
      <c r="G477" s="43">
        <f>COUNTIF(D478:$D$667,365)</f>
        <v>111</v>
      </c>
      <c r="H477" s="43">
        <f>COUNTIF(D478:$D$667,366)</f>
        <v>79</v>
      </c>
      <c r="I477" s="2"/>
    </row>
    <row r="478" spans="1:9" x14ac:dyDescent="0.25">
      <c r="A478" s="1">
        <f>COUNTIF($C$2:C478,"Да")</f>
        <v>5</v>
      </c>
      <c r="B478" s="45">
        <f t="shared" si="15"/>
        <v>45579</v>
      </c>
      <c r="C478" s="42" t="str">
        <f>IF(ISERROR(VLOOKUP(B478,'Aigen20-GAZ'!$C$3:$C$9,1,0)),"Нет","Да")</f>
        <v>Да</v>
      </c>
      <c r="D478" s="43">
        <f t="shared" si="14"/>
        <v>366</v>
      </c>
      <c r="E478" s="44">
        <f>ROUND(('Все выпуски'!$P$3*'Все выпуски'!$P$6/100)/366*(B478-IF(C478="Нет",VLOOKUP(A478,'Aigen20-GAZ'!$A$2:$C$9,3,0),VLOOKUP((A478-1),'Aigen20-GAZ'!$A$2:$C$9,3,0))),2)</f>
        <v>11.42</v>
      </c>
      <c r="G478" s="43">
        <f>COUNTIF(D479:$D$667,365)</f>
        <v>111</v>
      </c>
      <c r="H478" s="43">
        <f>COUNTIF(D479:$D$667,366)</f>
        <v>78</v>
      </c>
      <c r="I478" s="2"/>
    </row>
    <row r="479" spans="1:9" x14ac:dyDescent="0.25">
      <c r="A479" s="1">
        <f>COUNTIF($C$2:C479,"Да")</f>
        <v>5</v>
      </c>
      <c r="B479" s="45">
        <f t="shared" si="15"/>
        <v>45580</v>
      </c>
      <c r="C479" s="42" t="str">
        <f>IF(ISERROR(VLOOKUP(B479,'Aigen20-GAZ'!$C$3:$C$9,1,0)),"Нет","Да")</f>
        <v>Нет</v>
      </c>
      <c r="D479" s="43">
        <f t="shared" si="14"/>
        <v>366</v>
      </c>
      <c r="E479" s="44">
        <f>ROUND(('Все выпуски'!$P$3*'Все выпуски'!$P$6/100)/366*(B479-IF(C479="Нет",VLOOKUP(A479,'Aigen20-GAZ'!$A$2:$C$9,3,0),VLOOKUP((A479-1),'Aigen20-GAZ'!$A$2:$C$9,3,0))),2)</f>
        <v>0.12</v>
      </c>
      <c r="G479" s="43">
        <f>COUNTIF(D480:$D$667,365)</f>
        <v>111</v>
      </c>
      <c r="H479" s="43">
        <f>COUNTIF(D480:$D$667,366)</f>
        <v>77</v>
      </c>
      <c r="I479" s="2"/>
    </row>
    <row r="480" spans="1:9" x14ac:dyDescent="0.25">
      <c r="A480" s="1">
        <f>COUNTIF($C$2:C480,"Да")</f>
        <v>5</v>
      </c>
      <c r="B480" s="45">
        <f t="shared" si="15"/>
        <v>45581</v>
      </c>
      <c r="C480" s="42" t="str">
        <f>IF(ISERROR(VLOOKUP(B480,'Aigen20-GAZ'!$C$3:$C$9,1,0)),"Нет","Да")</f>
        <v>Нет</v>
      </c>
      <c r="D480" s="43">
        <f t="shared" si="14"/>
        <v>366</v>
      </c>
      <c r="E480" s="44">
        <f>ROUND(('Все выпуски'!$P$3*'Все выпуски'!$P$6/100)/366*(B480-IF(C480="Нет",VLOOKUP(A480,'Aigen20-GAZ'!$A$2:$C$9,3,0),VLOOKUP((A480-1),'Aigen20-GAZ'!$A$2:$C$9,3,0))),2)</f>
        <v>0.24</v>
      </c>
      <c r="G480" s="43">
        <f>COUNTIF(D481:$D$667,365)</f>
        <v>111</v>
      </c>
      <c r="H480" s="43">
        <f>COUNTIF(D481:$D$667,366)</f>
        <v>76</v>
      </c>
      <c r="I480" s="2"/>
    </row>
    <row r="481" spans="1:9" x14ac:dyDescent="0.25">
      <c r="A481" s="1">
        <f>COUNTIF($C$2:C481,"Да")</f>
        <v>5</v>
      </c>
      <c r="B481" s="45">
        <f t="shared" si="15"/>
        <v>45582</v>
      </c>
      <c r="C481" s="42" t="str">
        <f>IF(ISERROR(VLOOKUP(B481,'Aigen20-GAZ'!$C$3:$C$9,1,0)),"Нет","Да")</f>
        <v>Нет</v>
      </c>
      <c r="D481" s="43">
        <f t="shared" si="14"/>
        <v>366</v>
      </c>
      <c r="E481" s="44">
        <f>ROUND(('Все выпуски'!$P$3*'Все выпуски'!$P$6/100)/366*(B481-IF(C481="Нет",VLOOKUP(A481,'Aigen20-GAZ'!$A$2:$C$9,3,0),VLOOKUP((A481-1),'Aigen20-GAZ'!$A$2:$C$9,3,0))),2)</f>
        <v>0.36</v>
      </c>
      <c r="G481" s="43">
        <f>COUNTIF(D482:$D$667,365)</f>
        <v>111</v>
      </c>
      <c r="H481" s="43">
        <f>COUNTIF(D482:$D$667,366)</f>
        <v>75</v>
      </c>
      <c r="I481" s="2"/>
    </row>
    <row r="482" spans="1:9" x14ac:dyDescent="0.25">
      <c r="A482" s="1">
        <f>COUNTIF($C$2:C482,"Да")</f>
        <v>5</v>
      </c>
      <c r="B482" s="45">
        <f t="shared" si="15"/>
        <v>45583</v>
      </c>
      <c r="C482" s="42" t="str">
        <f>IF(ISERROR(VLOOKUP(B482,'Aigen20-GAZ'!$C$3:$C$9,1,0)),"Нет","Да")</f>
        <v>Нет</v>
      </c>
      <c r="D482" s="43">
        <f t="shared" si="14"/>
        <v>366</v>
      </c>
      <c r="E482" s="44">
        <f>ROUND(('Все выпуски'!$P$3*'Все выпуски'!$P$6/100)/366*(B482-IF(C482="Нет",VLOOKUP(A482,'Aigen20-GAZ'!$A$2:$C$9,3,0),VLOOKUP((A482-1),'Aigen20-GAZ'!$A$2:$C$9,3,0))),2)</f>
        <v>0.48</v>
      </c>
      <c r="G482" s="43">
        <f>COUNTIF(D483:$D$667,365)</f>
        <v>111</v>
      </c>
      <c r="H482" s="43">
        <f>COUNTIF(D483:$D$667,366)</f>
        <v>74</v>
      </c>
      <c r="I482" s="2"/>
    </row>
    <row r="483" spans="1:9" x14ac:dyDescent="0.25">
      <c r="A483" s="1">
        <f>COUNTIF($C$2:C483,"Да")</f>
        <v>5</v>
      </c>
      <c r="B483" s="45">
        <f t="shared" si="15"/>
        <v>45584</v>
      </c>
      <c r="C483" s="42" t="str">
        <f>IF(ISERROR(VLOOKUP(B483,'Aigen20-GAZ'!$C$3:$C$9,1,0)),"Нет","Да")</f>
        <v>Нет</v>
      </c>
      <c r="D483" s="43">
        <f t="shared" si="14"/>
        <v>366</v>
      </c>
      <c r="E483" s="44">
        <f>ROUND(('Все выпуски'!$P$3*'Все выпуски'!$P$6/100)/366*(B483-IF(C483="Нет",VLOOKUP(A483,'Aigen20-GAZ'!$A$2:$C$9,3,0),VLOOKUP((A483-1),'Aigen20-GAZ'!$A$2:$C$9,3,0))),2)</f>
        <v>0.6</v>
      </c>
      <c r="G483" s="43">
        <f>COUNTIF(D484:$D$667,365)</f>
        <v>111</v>
      </c>
      <c r="H483" s="43">
        <f>COUNTIF(D484:$D$667,366)</f>
        <v>73</v>
      </c>
      <c r="I483" s="2"/>
    </row>
    <row r="484" spans="1:9" x14ac:dyDescent="0.25">
      <c r="A484" s="1">
        <f>COUNTIF($C$2:C484,"Да")</f>
        <v>5</v>
      </c>
      <c r="B484" s="45">
        <f t="shared" si="15"/>
        <v>45585</v>
      </c>
      <c r="C484" s="42" t="str">
        <f>IF(ISERROR(VLOOKUP(B484,'Aigen20-GAZ'!$C$3:$C$9,1,0)),"Нет","Да")</f>
        <v>Нет</v>
      </c>
      <c r="D484" s="43">
        <f t="shared" si="14"/>
        <v>366</v>
      </c>
      <c r="E484" s="44">
        <f>ROUND(('Все выпуски'!$P$3*'Все выпуски'!$P$6/100)/366*(B484-IF(C484="Нет",VLOOKUP(A484,'Aigen20-GAZ'!$A$2:$C$9,3,0),VLOOKUP((A484-1),'Aigen20-GAZ'!$A$2:$C$9,3,0))),2)</f>
        <v>0.72</v>
      </c>
      <c r="G484" s="43">
        <f>COUNTIF(D485:$D$667,365)</f>
        <v>111</v>
      </c>
      <c r="H484" s="43">
        <f>COUNTIF(D485:$D$667,366)</f>
        <v>72</v>
      </c>
      <c r="I484" s="2"/>
    </row>
    <row r="485" spans="1:9" x14ac:dyDescent="0.25">
      <c r="A485" s="1">
        <f>COUNTIF($C$2:C485,"Да")</f>
        <v>5</v>
      </c>
      <c r="B485" s="45">
        <f t="shared" si="15"/>
        <v>45586</v>
      </c>
      <c r="C485" s="42" t="str">
        <f>IF(ISERROR(VLOOKUP(B485,'Aigen20-GAZ'!$C$3:$C$9,1,0)),"Нет","Да")</f>
        <v>Нет</v>
      </c>
      <c r="D485" s="43">
        <f t="shared" si="14"/>
        <v>366</v>
      </c>
      <c r="E485" s="44">
        <f>ROUND(('Все выпуски'!$P$3*'Все выпуски'!$P$6/100)/366*(B485-IF(C485="Нет",VLOOKUP(A485,'Aigen20-GAZ'!$A$2:$C$9,3,0),VLOOKUP((A485-1),'Aigen20-GAZ'!$A$2:$C$9,3,0))),2)</f>
        <v>0.84</v>
      </c>
      <c r="G485" s="43">
        <f>COUNTIF(D486:$D$667,365)</f>
        <v>111</v>
      </c>
      <c r="H485" s="43">
        <f>COUNTIF(D486:$D$667,366)</f>
        <v>71</v>
      </c>
      <c r="I485" s="2"/>
    </row>
    <row r="486" spans="1:9" x14ac:dyDescent="0.25">
      <c r="A486" s="1">
        <f>COUNTIF($C$2:C486,"Да")</f>
        <v>5</v>
      </c>
      <c r="B486" s="45">
        <f t="shared" si="15"/>
        <v>45587</v>
      </c>
      <c r="C486" s="42" t="str">
        <f>IF(ISERROR(VLOOKUP(B486,'Aigen20-GAZ'!$C$3:$C$9,1,0)),"Нет","Да")</f>
        <v>Нет</v>
      </c>
      <c r="D486" s="43">
        <f t="shared" si="14"/>
        <v>366</v>
      </c>
      <c r="E486" s="44">
        <f>ROUND(('Все выпуски'!$P$3*'Все выпуски'!$P$6/100)/366*(B486-IF(C486="Нет",VLOOKUP(A486,'Aigen20-GAZ'!$A$2:$C$9,3,0),VLOOKUP((A486-1),'Aigen20-GAZ'!$A$2:$C$9,3,0))),2)</f>
        <v>0.96</v>
      </c>
      <c r="G486" s="43">
        <f>COUNTIF(D487:$D$667,365)</f>
        <v>111</v>
      </c>
      <c r="H486" s="43">
        <f>COUNTIF(D487:$D$667,366)</f>
        <v>70</v>
      </c>
      <c r="I486" s="2"/>
    </row>
    <row r="487" spans="1:9" x14ac:dyDescent="0.25">
      <c r="A487" s="1">
        <f>COUNTIF($C$2:C487,"Да")</f>
        <v>5</v>
      </c>
      <c r="B487" s="45">
        <f t="shared" si="15"/>
        <v>45588</v>
      </c>
      <c r="C487" s="42" t="str">
        <f>IF(ISERROR(VLOOKUP(B487,'Aigen20-GAZ'!$C$3:$C$9,1,0)),"Нет","Да")</f>
        <v>Нет</v>
      </c>
      <c r="D487" s="43">
        <f t="shared" si="14"/>
        <v>366</v>
      </c>
      <c r="E487" s="44">
        <f>ROUND(('Все выпуски'!$P$3*'Все выпуски'!$P$6/100)/366*(B487-IF(C487="Нет",VLOOKUP(A487,'Aigen20-GAZ'!$A$2:$C$9,3,0),VLOOKUP((A487-1),'Aigen20-GAZ'!$A$2:$C$9,3,0))),2)</f>
        <v>1.08</v>
      </c>
      <c r="G487" s="43">
        <f>COUNTIF(D488:$D$667,365)</f>
        <v>111</v>
      </c>
      <c r="H487" s="43">
        <f>COUNTIF(D488:$D$667,366)</f>
        <v>69</v>
      </c>
      <c r="I487" s="2"/>
    </row>
    <row r="488" spans="1:9" x14ac:dyDescent="0.25">
      <c r="A488" s="1">
        <f>COUNTIF($C$2:C488,"Да")</f>
        <v>5</v>
      </c>
      <c r="B488" s="45">
        <f t="shared" si="15"/>
        <v>45589</v>
      </c>
      <c r="C488" s="42" t="str">
        <f>IF(ISERROR(VLOOKUP(B488,'Aigen20-GAZ'!$C$3:$C$9,1,0)),"Нет","Да")</f>
        <v>Нет</v>
      </c>
      <c r="D488" s="43">
        <f t="shared" si="14"/>
        <v>366</v>
      </c>
      <c r="E488" s="44">
        <f>ROUND(('Все выпуски'!$P$3*'Все выпуски'!$P$6/100)/366*(B488-IF(C488="Нет",VLOOKUP(A488,'Aigen20-GAZ'!$A$2:$C$9,3,0),VLOOKUP((A488-1),'Aigen20-GAZ'!$A$2:$C$9,3,0))),2)</f>
        <v>1.2</v>
      </c>
      <c r="G488" s="43">
        <f>COUNTIF(D489:$D$667,365)</f>
        <v>111</v>
      </c>
      <c r="H488" s="43">
        <f>COUNTIF(D489:$D$667,366)</f>
        <v>68</v>
      </c>
      <c r="I488" s="2"/>
    </row>
    <row r="489" spans="1:9" x14ac:dyDescent="0.25">
      <c r="A489" s="1">
        <f>COUNTIF($C$2:C489,"Да")</f>
        <v>5</v>
      </c>
      <c r="B489" s="45">
        <f t="shared" si="15"/>
        <v>45590</v>
      </c>
      <c r="C489" s="42" t="str">
        <f>IF(ISERROR(VLOOKUP(B489,'Aigen20-GAZ'!$C$3:$C$9,1,0)),"Нет","Да")</f>
        <v>Нет</v>
      </c>
      <c r="D489" s="43">
        <f t="shared" si="14"/>
        <v>366</v>
      </c>
      <c r="E489" s="44">
        <f>ROUND(('Все выпуски'!$P$3*'Все выпуски'!$P$6/100)/366*(B489-IF(C489="Нет",VLOOKUP(A489,'Aigen20-GAZ'!$A$2:$C$9,3,0),VLOOKUP((A489-1),'Aigen20-GAZ'!$A$2:$C$9,3,0))),2)</f>
        <v>1.32</v>
      </c>
      <c r="G489" s="43">
        <f>COUNTIF(D490:$D$667,365)</f>
        <v>111</v>
      </c>
      <c r="H489" s="43">
        <f>COUNTIF(D490:$D$667,366)</f>
        <v>67</v>
      </c>
      <c r="I489" s="2"/>
    </row>
    <row r="490" spans="1:9" x14ac:dyDescent="0.25">
      <c r="A490" s="1">
        <f>COUNTIF($C$2:C490,"Да")</f>
        <v>5</v>
      </c>
      <c r="B490" s="45">
        <f t="shared" si="15"/>
        <v>45591</v>
      </c>
      <c r="C490" s="42" t="str">
        <f>IF(ISERROR(VLOOKUP(B490,'Aigen20-GAZ'!$C$3:$C$9,1,0)),"Нет","Да")</f>
        <v>Нет</v>
      </c>
      <c r="D490" s="43">
        <f t="shared" si="14"/>
        <v>366</v>
      </c>
      <c r="E490" s="44">
        <f>ROUND(('Все выпуски'!$P$3*'Все выпуски'!$P$6/100)/366*(B490-IF(C490="Нет",VLOOKUP(A490,'Aigen20-GAZ'!$A$2:$C$9,3,0),VLOOKUP((A490-1),'Aigen20-GAZ'!$A$2:$C$9,3,0))),2)</f>
        <v>1.44</v>
      </c>
      <c r="G490" s="43">
        <f>COUNTIF(D491:$D$667,365)</f>
        <v>111</v>
      </c>
      <c r="H490" s="43">
        <f>COUNTIF(D491:$D$667,366)</f>
        <v>66</v>
      </c>
      <c r="I490" s="2"/>
    </row>
    <row r="491" spans="1:9" x14ac:dyDescent="0.25">
      <c r="A491" s="1">
        <f>COUNTIF($C$2:C491,"Да")</f>
        <v>5</v>
      </c>
      <c r="B491" s="45">
        <f t="shared" si="15"/>
        <v>45592</v>
      </c>
      <c r="C491" s="42" t="str">
        <f>IF(ISERROR(VLOOKUP(B491,'Aigen20-GAZ'!$C$3:$C$9,1,0)),"Нет","Да")</f>
        <v>Нет</v>
      </c>
      <c r="D491" s="43">
        <f t="shared" si="14"/>
        <v>366</v>
      </c>
      <c r="E491" s="44">
        <f>ROUND(('Все выпуски'!$P$3*'Все выпуски'!$P$6/100)/366*(B491-IF(C491="Нет",VLOOKUP(A491,'Aigen20-GAZ'!$A$2:$C$9,3,0),VLOOKUP((A491-1),'Aigen20-GAZ'!$A$2:$C$9,3,0))),2)</f>
        <v>1.56</v>
      </c>
      <c r="G491" s="43">
        <f>COUNTIF(D492:$D$667,365)</f>
        <v>111</v>
      </c>
      <c r="H491" s="43">
        <f>COUNTIF(D492:$D$667,366)</f>
        <v>65</v>
      </c>
      <c r="I491" s="2"/>
    </row>
    <row r="492" spans="1:9" x14ac:dyDescent="0.25">
      <c r="A492" s="1">
        <f>COUNTIF($C$2:C492,"Да")</f>
        <v>5</v>
      </c>
      <c r="B492" s="45">
        <f t="shared" si="15"/>
        <v>45593</v>
      </c>
      <c r="C492" s="42" t="str">
        <f>IF(ISERROR(VLOOKUP(B492,'Aigen20-GAZ'!$C$3:$C$9,1,0)),"Нет","Да")</f>
        <v>Нет</v>
      </c>
      <c r="D492" s="43">
        <f t="shared" si="14"/>
        <v>366</v>
      </c>
      <c r="E492" s="44">
        <f>ROUND(('Все выпуски'!$P$3*'Все выпуски'!$P$6/100)/366*(B492-IF(C492="Нет",VLOOKUP(A492,'Aigen20-GAZ'!$A$2:$C$9,3,0),VLOOKUP((A492-1),'Aigen20-GAZ'!$A$2:$C$9,3,0))),2)</f>
        <v>1.68</v>
      </c>
      <c r="G492" s="43">
        <f>COUNTIF(D493:$D$667,365)</f>
        <v>111</v>
      </c>
      <c r="H492" s="43">
        <f>COUNTIF(D493:$D$667,366)</f>
        <v>64</v>
      </c>
      <c r="I492" s="2"/>
    </row>
    <row r="493" spans="1:9" x14ac:dyDescent="0.25">
      <c r="A493" s="1">
        <f>COUNTIF($C$2:C493,"Да")</f>
        <v>5</v>
      </c>
      <c r="B493" s="45">
        <f t="shared" si="15"/>
        <v>45594</v>
      </c>
      <c r="C493" s="42" t="str">
        <f>IF(ISERROR(VLOOKUP(B493,'Aigen20-GAZ'!$C$3:$C$9,1,0)),"Нет","Да")</f>
        <v>Нет</v>
      </c>
      <c r="D493" s="43">
        <f t="shared" si="14"/>
        <v>366</v>
      </c>
      <c r="E493" s="44">
        <f>ROUND(('Все выпуски'!$P$3*'Все выпуски'!$P$6/100)/366*(B493-IF(C493="Нет",VLOOKUP(A493,'Aigen20-GAZ'!$A$2:$C$9,3,0),VLOOKUP((A493-1),'Aigen20-GAZ'!$A$2:$C$9,3,0))),2)</f>
        <v>1.8</v>
      </c>
      <c r="G493" s="43">
        <f>COUNTIF(D494:$D$667,365)</f>
        <v>111</v>
      </c>
      <c r="H493" s="43">
        <f>COUNTIF(D494:$D$667,366)</f>
        <v>63</v>
      </c>
      <c r="I493" s="2"/>
    </row>
    <row r="494" spans="1:9" x14ac:dyDescent="0.25">
      <c r="A494" s="1">
        <f>COUNTIF($C$2:C494,"Да")</f>
        <v>5</v>
      </c>
      <c r="B494" s="45">
        <f t="shared" si="15"/>
        <v>45595</v>
      </c>
      <c r="C494" s="42" t="str">
        <f>IF(ISERROR(VLOOKUP(B494,'Aigen20-GAZ'!$C$3:$C$9,1,0)),"Нет","Да")</f>
        <v>Нет</v>
      </c>
      <c r="D494" s="43">
        <f t="shared" si="14"/>
        <v>366</v>
      </c>
      <c r="E494" s="44">
        <f>ROUND(('Все выпуски'!$P$3*'Все выпуски'!$P$6/100)/366*(B494-IF(C494="Нет",VLOOKUP(A494,'Aigen20-GAZ'!$A$2:$C$9,3,0),VLOOKUP((A494-1),'Aigen20-GAZ'!$A$2:$C$9,3,0))),2)</f>
        <v>1.92</v>
      </c>
      <c r="G494" s="43">
        <f>COUNTIF(D495:$D$667,365)</f>
        <v>111</v>
      </c>
      <c r="H494" s="43">
        <f>COUNTIF(D495:$D$667,366)</f>
        <v>62</v>
      </c>
      <c r="I494" s="2"/>
    </row>
    <row r="495" spans="1:9" x14ac:dyDescent="0.25">
      <c r="A495" s="1">
        <f>COUNTIF($C$2:C495,"Да")</f>
        <v>5</v>
      </c>
      <c r="B495" s="45">
        <f t="shared" si="15"/>
        <v>45596</v>
      </c>
      <c r="C495" s="42" t="str">
        <f>IF(ISERROR(VLOOKUP(B495,'Aigen20-GAZ'!$C$3:$C$9,1,0)),"Нет","Да")</f>
        <v>Нет</v>
      </c>
      <c r="D495" s="43">
        <f t="shared" si="14"/>
        <v>366</v>
      </c>
      <c r="E495" s="44">
        <f>ROUND(('Все выпуски'!$P$3*'Все выпуски'!$P$6/100)/366*(B495-IF(C495="Нет",VLOOKUP(A495,'Aigen20-GAZ'!$A$2:$C$9,3,0),VLOOKUP((A495-1),'Aigen20-GAZ'!$A$2:$C$9,3,0))),2)</f>
        <v>2.04</v>
      </c>
      <c r="G495" s="43">
        <f>COUNTIF(D496:$D$667,365)</f>
        <v>111</v>
      </c>
      <c r="H495" s="43">
        <f>COUNTIF(D496:$D$667,366)</f>
        <v>61</v>
      </c>
      <c r="I495" s="2"/>
    </row>
    <row r="496" spans="1:9" x14ac:dyDescent="0.25">
      <c r="A496" s="1">
        <f>COUNTIF($C$2:C496,"Да")</f>
        <v>5</v>
      </c>
      <c r="B496" s="45">
        <f t="shared" si="15"/>
        <v>45597</v>
      </c>
      <c r="C496" s="42" t="str">
        <f>IF(ISERROR(VLOOKUP(B496,'Aigen20-GAZ'!$C$3:$C$9,1,0)),"Нет","Да")</f>
        <v>Нет</v>
      </c>
      <c r="D496" s="43">
        <f t="shared" si="14"/>
        <v>366</v>
      </c>
      <c r="E496" s="44">
        <f>ROUND(('Все выпуски'!$P$3*'Все выпуски'!$P$6/100)/366*(B496-IF(C496="Нет",VLOOKUP(A496,'Aigen20-GAZ'!$A$2:$C$9,3,0),VLOOKUP((A496-1),'Aigen20-GAZ'!$A$2:$C$9,3,0))),2)</f>
        <v>2.16</v>
      </c>
      <c r="G496" s="43">
        <f>COUNTIF(D497:$D$667,365)</f>
        <v>111</v>
      </c>
      <c r="H496" s="43">
        <f>COUNTIF(D497:$D$667,366)</f>
        <v>60</v>
      </c>
      <c r="I496" s="2"/>
    </row>
    <row r="497" spans="1:9" x14ac:dyDescent="0.25">
      <c r="A497" s="1">
        <f>COUNTIF($C$2:C497,"Да")</f>
        <v>5</v>
      </c>
      <c r="B497" s="45">
        <f t="shared" si="15"/>
        <v>45598</v>
      </c>
      <c r="C497" s="42" t="str">
        <f>IF(ISERROR(VLOOKUP(B497,'Aigen20-GAZ'!$C$3:$C$9,1,0)),"Нет","Да")</f>
        <v>Нет</v>
      </c>
      <c r="D497" s="43">
        <f t="shared" si="14"/>
        <v>366</v>
      </c>
      <c r="E497" s="44">
        <f>ROUND(('Все выпуски'!$P$3*'Все выпуски'!$P$6/100)/366*(B497-IF(C497="Нет",VLOOKUP(A497,'Aigen20-GAZ'!$A$2:$C$9,3,0),VLOOKUP((A497-1),'Aigen20-GAZ'!$A$2:$C$9,3,0))),2)</f>
        <v>2.2799999999999998</v>
      </c>
      <c r="G497" s="43">
        <f>COUNTIF(D498:$D$667,365)</f>
        <v>111</v>
      </c>
      <c r="H497" s="43">
        <f>COUNTIF(D498:$D$667,366)</f>
        <v>59</v>
      </c>
      <c r="I497" s="2"/>
    </row>
    <row r="498" spans="1:9" x14ac:dyDescent="0.25">
      <c r="A498" s="1">
        <f>COUNTIF($C$2:C498,"Да")</f>
        <v>5</v>
      </c>
      <c r="B498" s="45">
        <f t="shared" si="15"/>
        <v>45599</v>
      </c>
      <c r="C498" s="42" t="str">
        <f>IF(ISERROR(VLOOKUP(B498,'Aigen20-GAZ'!$C$3:$C$9,1,0)),"Нет","Да")</f>
        <v>Нет</v>
      </c>
      <c r="D498" s="43">
        <f t="shared" si="14"/>
        <v>366</v>
      </c>
      <c r="E498" s="44">
        <f>ROUND(('Все выпуски'!$P$3*'Все выпуски'!$P$6/100)/366*(B498-IF(C498="Нет",VLOOKUP(A498,'Aigen20-GAZ'!$A$2:$C$9,3,0),VLOOKUP((A498-1),'Aigen20-GAZ'!$A$2:$C$9,3,0))),2)</f>
        <v>2.4</v>
      </c>
      <c r="G498" s="43">
        <f>COUNTIF(D499:$D$667,365)</f>
        <v>111</v>
      </c>
      <c r="H498" s="43">
        <f>COUNTIF(D499:$D$667,366)</f>
        <v>58</v>
      </c>
      <c r="I498" s="2"/>
    </row>
    <row r="499" spans="1:9" x14ac:dyDescent="0.25">
      <c r="A499" s="1">
        <f>COUNTIF($C$2:C499,"Да")</f>
        <v>5</v>
      </c>
      <c r="B499" s="45">
        <f t="shared" si="15"/>
        <v>45600</v>
      </c>
      <c r="C499" s="42" t="str">
        <f>IF(ISERROR(VLOOKUP(B499,'Aigen20-GAZ'!$C$3:$C$9,1,0)),"Нет","Да")</f>
        <v>Нет</v>
      </c>
      <c r="D499" s="43">
        <f t="shared" si="14"/>
        <v>366</v>
      </c>
      <c r="E499" s="44">
        <f>ROUND(('Все выпуски'!$P$3*'Все выпуски'!$P$6/100)/366*(B499-IF(C499="Нет",VLOOKUP(A499,'Aigen20-GAZ'!$A$2:$C$9,3,0),VLOOKUP((A499-1),'Aigen20-GAZ'!$A$2:$C$9,3,0))),2)</f>
        <v>2.52</v>
      </c>
      <c r="G499" s="43">
        <f>COUNTIF(D500:$D$667,365)</f>
        <v>111</v>
      </c>
      <c r="H499" s="43">
        <f>COUNTIF(D500:$D$667,366)</f>
        <v>57</v>
      </c>
      <c r="I499" s="2"/>
    </row>
    <row r="500" spans="1:9" x14ac:dyDescent="0.25">
      <c r="A500" s="1">
        <f>COUNTIF($C$2:C500,"Да")</f>
        <v>5</v>
      </c>
      <c r="B500" s="45">
        <f t="shared" si="15"/>
        <v>45601</v>
      </c>
      <c r="C500" s="42" t="str">
        <f>IF(ISERROR(VLOOKUP(B500,'Aigen20-GAZ'!$C$3:$C$9,1,0)),"Нет","Да")</f>
        <v>Нет</v>
      </c>
      <c r="D500" s="43">
        <f t="shared" si="14"/>
        <v>366</v>
      </c>
      <c r="E500" s="44">
        <f>ROUND(('Все выпуски'!$P$3*'Все выпуски'!$P$6/100)/366*(B500-IF(C500="Нет",VLOOKUP(A500,'Aigen20-GAZ'!$A$2:$C$9,3,0),VLOOKUP((A500-1),'Aigen20-GAZ'!$A$2:$C$9,3,0))),2)</f>
        <v>2.64</v>
      </c>
      <c r="G500" s="43">
        <f>COUNTIF(D501:$D$667,365)</f>
        <v>111</v>
      </c>
      <c r="H500" s="43">
        <f>COUNTIF(D501:$D$667,366)</f>
        <v>56</v>
      </c>
      <c r="I500" s="2"/>
    </row>
    <row r="501" spans="1:9" x14ac:dyDescent="0.25">
      <c r="A501" s="1">
        <f>COUNTIF($C$2:C501,"Да")</f>
        <v>5</v>
      </c>
      <c r="B501" s="45">
        <f t="shared" si="15"/>
        <v>45602</v>
      </c>
      <c r="C501" s="42" t="str">
        <f>IF(ISERROR(VLOOKUP(B501,'Aigen20-GAZ'!$C$3:$C$9,1,0)),"Нет","Да")</f>
        <v>Нет</v>
      </c>
      <c r="D501" s="43">
        <f t="shared" si="14"/>
        <v>366</v>
      </c>
      <c r="E501" s="44">
        <f>ROUND(('Все выпуски'!$P$3*'Все выпуски'!$P$6/100)/366*(B501-IF(C501="Нет",VLOOKUP(A501,'Aigen20-GAZ'!$A$2:$C$9,3,0),VLOOKUP((A501-1),'Aigen20-GAZ'!$A$2:$C$9,3,0))),2)</f>
        <v>2.77</v>
      </c>
      <c r="G501" s="43">
        <f>COUNTIF(D502:$D$667,365)</f>
        <v>111</v>
      </c>
      <c r="H501" s="43">
        <f>COUNTIF(D502:$D$667,366)</f>
        <v>55</v>
      </c>
      <c r="I501" s="2"/>
    </row>
    <row r="502" spans="1:9" x14ac:dyDescent="0.25">
      <c r="A502" s="1">
        <f>COUNTIF($C$2:C502,"Да")</f>
        <v>5</v>
      </c>
      <c r="B502" s="45">
        <f t="shared" si="15"/>
        <v>45603</v>
      </c>
      <c r="C502" s="42" t="str">
        <f>IF(ISERROR(VLOOKUP(B502,'Aigen20-GAZ'!$C$3:$C$9,1,0)),"Нет","Да")</f>
        <v>Нет</v>
      </c>
      <c r="D502" s="43">
        <f t="shared" si="14"/>
        <v>366</v>
      </c>
      <c r="E502" s="44">
        <f>ROUND(('Все выпуски'!$P$3*'Все выпуски'!$P$6/100)/366*(B502-IF(C502="Нет",VLOOKUP(A502,'Aigen20-GAZ'!$A$2:$C$9,3,0),VLOOKUP((A502-1),'Aigen20-GAZ'!$A$2:$C$9,3,0))),2)</f>
        <v>2.89</v>
      </c>
      <c r="G502" s="43">
        <f>COUNTIF(D503:$D$667,365)</f>
        <v>111</v>
      </c>
      <c r="H502" s="43">
        <f>COUNTIF(D503:$D$667,366)</f>
        <v>54</v>
      </c>
      <c r="I502" s="2"/>
    </row>
    <row r="503" spans="1:9" x14ac:dyDescent="0.25">
      <c r="A503" s="1">
        <f>COUNTIF($C$2:C503,"Да")</f>
        <v>5</v>
      </c>
      <c r="B503" s="45">
        <f t="shared" si="15"/>
        <v>45604</v>
      </c>
      <c r="C503" s="42" t="str">
        <f>IF(ISERROR(VLOOKUP(B503,'Aigen20-GAZ'!$C$3:$C$9,1,0)),"Нет","Да")</f>
        <v>Нет</v>
      </c>
      <c r="D503" s="43">
        <f t="shared" si="14"/>
        <v>366</v>
      </c>
      <c r="E503" s="44">
        <f>ROUND(('Все выпуски'!$P$3*'Все выпуски'!$P$6/100)/366*(B503-IF(C503="Нет",VLOOKUP(A503,'Aigen20-GAZ'!$A$2:$C$9,3,0),VLOOKUP((A503-1),'Aigen20-GAZ'!$A$2:$C$9,3,0))),2)</f>
        <v>3.01</v>
      </c>
      <c r="G503" s="43">
        <f>COUNTIF(D504:$D$667,365)</f>
        <v>111</v>
      </c>
      <c r="H503" s="43">
        <f>COUNTIF(D504:$D$667,366)</f>
        <v>53</v>
      </c>
      <c r="I503" s="2"/>
    </row>
    <row r="504" spans="1:9" x14ac:dyDescent="0.25">
      <c r="A504" s="1">
        <f>COUNTIF($C$2:C504,"Да")</f>
        <v>5</v>
      </c>
      <c r="B504" s="45">
        <f t="shared" si="15"/>
        <v>45605</v>
      </c>
      <c r="C504" s="42" t="str">
        <f>IF(ISERROR(VLOOKUP(B504,'Aigen20-GAZ'!$C$3:$C$9,1,0)),"Нет","Да")</f>
        <v>Нет</v>
      </c>
      <c r="D504" s="43">
        <f t="shared" si="14"/>
        <v>366</v>
      </c>
      <c r="E504" s="44">
        <f>ROUND(('Все выпуски'!$P$3*'Все выпуски'!$P$6/100)/366*(B504-IF(C504="Нет",VLOOKUP(A504,'Aigen20-GAZ'!$A$2:$C$9,3,0),VLOOKUP((A504-1),'Aigen20-GAZ'!$A$2:$C$9,3,0))),2)</f>
        <v>3.13</v>
      </c>
      <c r="G504" s="43">
        <f>COUNTIF(D505:$D$667,365)</f>
        <v>111</v>
      </c>
      <c r="H504" s="43">
        <f>COUNTIF(D505:$D$667,366)</f>
        <v>52</v>
      </c>
      <c r="I504" s="2"/>
    </row>
    <row r="505" spans="1:9" x14ac:dyDescent="0.25">
      <c r="A505" s="1">
        <f>COUNTIF($C$2:C505,"Да")</f>
        <v>5</v>
      </c>
      <c r="B505" s="45">
        <f t="shared" si="15"/>
        <v>45606</v>
      </c>
      <c r="C505" s="42" t="str">
        <f>IF(ISERROR(VLOOKUP(B505,'Aigen20-GAZ'!$C$3:$C$9,1,0)),"Нет","Да")</f>
        <v>Нет</v>
      </c>
      <c r="D505" s="43">
        <f t="shared" si="14"/>
        <v>366</v>
      </c>
      <c r="E505" s="44">
        <f>ROUND(('Все выпуски'!$P$3*'Все выпуски'!$P$6/100)/366*(B505-IF(C505="Нет",VLOOKUP(A505,'Aigen20-GAZ'!$A$2:$C$9,3,0),VLOOKUP((A505-1),'Aigen20-GAZ'!$A$2:$C$9,3,0))),2)</f>
        <v>3.25</v>
      </c>
      <c r="G505" s="43">
        <f>COUNTIF(D506:$D$667,365)</f>
        <v>111</v>
      </c>
      <c r="H505" s="43">
        <f>COUNTIF(D506:$D$667,366)</f>
        <v>51</v>
      </c>
      <c r="I505" s="2"/>
    </row>
    <row r="506" spans="1:9" x14ac:dyDescent="0.25">
      <c r="A506" s="1">
        <f>COUNTIF($C$2:C506,"Да")</f>
        <v>5</v>
      </c>
      <c r="B506" s="45">
        <f t="shared" si="15"/>
        <v>45607</v>
      </c>
      <c r="C506" s="42" t="str">
        <f>IF(ISERROR(VLOOKUP(B506,'Aigen20-GAZ'!$C$3:$C$9,1,0)),"Нет","Да")</f>
        <v>Нет</v>
      </c>
      <c r="D506" s="43">
        <f t="shared" si="14"/>
        <v>366</v>
      </c>
      <c r="E506" s="44">
        <f>ROUND(('Все выпуски'!$P$3*'Все выпуски'!$P$6/100)/366*(B506-IF(C506="Нет",VLOOKUP(A506,'Aigen20-GAZ'!$A$2:$C$9,3,0),VLOOKUP((A506-1),'Aigen20-GAZ'!$A$2:$C$9,3,0))),2)</f>
        <v>3.37</v>
      </c>
      <c r="G506" s="43">
        <f>COUNTIF(D507:$D$667,365)</f>
        <v>111</v>
      </c>
      <c r="H506" s="43">
        <f>COUNTIF(D507:$D$667,366)</f>
        <v>50</v>
      </c>
      <c r="I506" s="2"/>
    </row>
    <row r="507" spans="1:9" x14ac:dyDescent="0.25">
      <c r="A507" s="1">
        <f>COUNTIF($C$2:C507,"Да")</f>
        <v>5</v>
      </c>
      <c r="B507" s="45">
        <f t="shared" si="15"/>
        <v>45608</v>
      </c>
      <c r="C507" s="42" t="str">
        <f>IF(ISERROR(VLOOKUP(B507,'Aigen20-GAZ'!$C$3:$C$9,1,0)),"Нет","Да")</f>
        <v>Нет</v>
      </c>
      <c r="D507" s="43">
        <f t="shared" si="14"/>
        <v>366</v>
      </c>
      <c r="E507" s="44">
        <f>ROUND(('Все выпуски'!$P$3*'Все выпуски'!$P$6/100)/366*(B507-IF(C507="Нет",VLOOKUP(A507,'Aigen20-GAZ'!$A$2:$C$9,3,0),VLOOKUP((A507-1),'Aigen20-GAZ'!$A$2:$C$9,3,0))),2)</f>
        <v>3.49</v>
      </c>
      <c r="G507" s="43">
        <f>COUNTIF(D508:$D$667,365)</f>
        <v>111</v>
      </c>
      <c r="H507" s="43">
        <f>COUNTIF(D508:$D$667,366)</f>
        <v>49</v>
      </c>
      <c r="I507" s="2"/>
    </row>
    <row r="508" spans="1:9" x14ac:dyDescent="0.25">
      <c r="A508" s="1">
        <f>COUNTIF($C$2:C508,"Да")</f>
        <v>5</v>
      </c>
      <c r="B508" s="45">
        <f t="shared" si="15"/>
        <v>45609</v>
      </c>
      <c r="C508" s="42" t="str">
        <f>IF(ISERROR(VLOOKUP(B508,'Aigen20-GAZ'!$C$3:$C$9,1,0)),"Нет","Да")</f>
        <v>Нет</v>
      </c>
      <c r="D508" s="43">
        <f t="shared" si="14"/>
        <v>366</v>
      </c>
      <c r="E508" s="44">
        <f>ROUND(('Все выпуски'!$P$3*'Все выпуски'!$P$6/100)/366*(B508-IF(C508="Нет",VLOOKUP(A508,'Aigen20-GAZ'!$A$2:$C$9,3,0),VLOOKUP((A508-1),'Aigen20-GAZ'!$A$2:$C$9,3,0))),2)</f>
        <v>3.61</v>
      </c>
      <c r="G508" s="43">
        <f>COUNTIF(D509:$D$667,365)</f>
        <v>111</v>
      </c>
      <c r="H508" s="43">
        <f>COUNTIF(D509:$D$667,366)</f>
        <v>48</v>
      </c>
      <c r="I508" s="2"/>
    </row>
    <row r="509" spans="1:9" x14ac:dyDescent="0.25">
      <c r="A509" s="1">
        <f>COUNTIF($C$2:C509,"Да")</f>
        <v>5</v>
      </c>
      <c r="B509" s="45">
        <f t="shared" si="15"/>
        <v>45610</v>
      </c>
      <c r="C509" s="42" t="str">
        <f>IF(ISERROR(VLOOKUP(B509,'Aigen20-GAZ'!$C$3:$C$9,1,0)),"Нет","Да")</f>
        <v>Нет</v>
      </c>
      <c r="D509" s="43">
        <f t="shared" si="14"/>
        <v>366</v>
      </c>
      <c r="E509" s="44">
        <f>ROUND(('Все выпуски'!$P$3*'Все выпуски'!$P$6/100)/366*(B509-IF(C509="Нет",VLOOKUP(A509,'Aigen20-GAZ'!$A$2:$C$9,3,0),VLOOKUP((A509-1),'Aigen20-GAZ'!$A$2:$C$9,3,0))),2)</f>
        <v>3.73</v>
      </c>
      <c r="G509" s="43">
        <f>COUNTIF(D510:$D$667,365)</f>
        <v>111</v>
      </c>
      <c r="H509" s="43">
        <f>COUNTIF(D510:$D$667,366)</f>
        <v>47</v>
      </c>
      <c r="I509" s="2"/>
    </row>
    <row r="510" spans="1:9" x14ac:dyDescent="0.25">
      <c r="A510" s="1">
        <f>COUNTIF($C$2:C510,"Да")</f>
        <v>5</v>
      </c>
      <c r="B510" s="45">
        <f t="shared" si="15"/>
        <v>45611</v>
      </c>
      <c r="C510" s="42" t="str">
        <f>IF(ISERROR(VLOOKUP(B510,'Aigen20-GAZ'!$C$3:$C$9,1,0)),"Нет","Да")</f>
        <v>Нет</v>
      </c>
      <c r="D510" s="43">
        <f t="shared" si="14"/>
        <v>366</v>
      </c>
      <c r="E510" s="44">
        <f>ROUND(('Все выпуски'!$P$3*'Все выпуски'!$P$6/100)/366*(B510-IF(C510="Нет",VLOOKUP(A510,'Aigen20-GAZ'!$A$2:$C$9,3,0),VLOOKUP((A510-1),'Aigen20-GAZ'!$A$2:$C$9,3,0))),2)</f>
        <v>3.85</v>
      </c>
      <c r="G510" s="43">
        <f>COUNTIF(D511:$D$667,365)</f>
        <v>111</v>
      </c>
      <c r="H510" s="43">
        <f>COUNTIF(D511:$D$667,366)</f>
        <v>46</v>
      </c>
      <c r="I510" s="2"/>
    </row>
    <row r="511" spans="1:9" x14ac:dyDescent="0.25">
      <c r="A511" s="1">
        <f>COUNTIF($C$2:C511,"Да")</f>
        <v>5</v>
      </c>
      <c r="B511" s="45">
        <f t="shared" si="15"/>
        <v>45612</v>
      </c>
      <c r="C511" s="42" t="str">
        <f>IF(ISERROR(VLOOKUP(B511,'Aigen20-GAZ'!$C$3:$C$9,1,0)),"Нет","Да")</f>
        <v>Нет</v>
      </c>
      <c r="D511" s="43">
        <f t="shared" si="14"/>
        <v>366</v>
      </c>
      <c r="E511" s="44">
        <f>ROUND(('Все выпуски'!$P$3*'Все выпуски'!$P$6/100)/366*(B511-IF(C511="Нет",VLOOKUP(A511,'Aigen20-GAZ'!$A$2:$C$9,3,0),VLOOKUP((A511-1),'Aigen20-GAZ'!$A$2:$C$9,3,0))),2)</f>
        <v>3.97</v>
      </c>
      <c r="G511" s="43">
        <f>COUNTIF(D512:$D$667,365)</f>
        <v>111</v>
      </c>
      <c r="H511" s="43">
        <f>COUNTIF(D512:$D$667,366)</f>
        <v>45</v>
      </c>
      <c r="I511" s="2"/>
    </row>
    <row r="512" spans="1:9" x14ac:dyDescent="0.25">
      <c r="A512" s="1">
        <f>COUNTIF($C$2:C512,"Да")</f>
        <v>5</v>
      </c>
      <c r="B512" s="45">
        <f t="shared" si="15"/>
        <v>45613</v>
      </c>
      <c r="C512" s="42" t="str">
        <f>IF(ISERROR(VLOOKUP(B512,'Aigen20-GAZ'!$C$3:$C$9,1,0)),"Нет","Да")</f>
        <v>Нет</v>
      </c>
      <c r="D512" s="43">
        <f t="shared" si="14"/>
        <v>366</v>
      </c>
      <c r="E512" s="44">
        <f>ROUND(('Все выпуски'!$P$3*'Все выпуски'!$P$6/100)/366*(B512-IF(C512="Нет",VLOOKUP(A512,'Aigen20-GAZ'!$A$2:$C$9,3,0),VLOOKUP((A512-1),'Aigen20-GAZ'!$A$2:$C$9,3,0))),2)</f>
        <v>4.09</v>
      </c>
      <c r="G512" s="43">
        <f>COUNTIF(D513:$D$667,365)</f>
        <v>111</v>
      </c>
      <c r="H512" s="43">
        <f>COUNTIF(D513:$D$667,366)</f>
        <v>44</v>
      </c>
      <c r="I512" s="2"/>
    </row>
    <row r="513" spans="1:9" x14ac:dyDescent="0.25">
      <c r="A513" s="1">
        <f>COUNTIF($C$2:C513,"Да")</f>
        <v>5</v>
      </c>
      <c r="B513" s="45">
        <f t="shared" si="15"/>
        <v>45614</v>
      </c>
      <c r="C513" s="42" t="str">
        <f>IF(ISERROR(VLOOKUP(B513,'Aigen20-GAZ'!$C$3:$C$9,1,0)),"Нет","Да")</f>
        <v>Нет</v>
      </c>
      <c r="D513" s="43">
        <f t="shared" si="14"/>
        <v>366</v>
      </c>
      <c r="E513" s="44">
        <f>ROUND(('Все выпуски'!$P$3*'Все выпуски'!$P$6/100)/366*(B513-IF(C513="Нет",VLOOKUP(A513,'Aigen20-GAZ'!$A$2:$C$9,3,0),VLOOKUP((A513-1),'Aigen20-GAZ'!$A$2:$C$9,3,0))),2)</f>
        <v>4.21</v>
      </c>
      <c r="G513" s="43">
        <f>COUNTIF(D514:$D$667,365)</f>
        <v>111</v>
      </c>
      <c r="H513" s="43">
        <f>COUNTIF(D514:$D$667,366)</f>
        <v>43</v>
      </c>
      <c r="I513" s="2"/>
    </row>
    <row r="514" spans="1:9" x14ac:dyDescent="0.25">
      <c r="A514" s="1">
        <f>COUNTIF($C$2:C514,"Да")</f>
        <v>5</v>
      </c>
      <c r="B514" s="45">
        <f t="shared" si="15"/>
        <v>45615</v>
      </c>
      <c r="C514" s="42" t="str">
        <f>IF(ISERROR(VLOOKUP(B514,'Aigen20-GAZ'!$C$3:$C$9,1,0)),"Нет","Да")</f>
        <v>Нет</v>
      </c>
      <c r="D514" s="43">
        <f t="shared" si="14"/>
        <v>366</v>
      </c>
      <c r="E514" s="44">
        <f>ROUND(('Все выпуски'!$P$3*'Все выпуски'!$P$6/100)/366*(B514-IF(C514="Нет",VLOOKUP(A514,'Aigen20-GAZ'!$A$2:$C$9,3,0),VLOOKUP((A514-1),'Aigen20-GAZ'!$A$2:$C$9,3,0))),2)</f>
        <v>4.33</v>
      </c>
      <c r="G514" s="43">
        <f>COUNTIF(D515:$D$667,365)</f>
        <v>111</v>
      </c>
      <c r="H514" s="43">
        <f>COUNTIF(D515:$D$667,366)</f>
        <v>42</v>
      </c>
      <c r="I514" s="2"/>
    </row>
    <row r="515" spans="1:9" x14ac:dyDescent="0.25">
      <c r="A515" s="1">
        <f>COUNTIF($C$2:C515,"Да")</f>
        <v>5</v>
      </c>
      <c r="B515" s="45">
        <f t="shared" si="15"/>
        <v>45616</v>
      </c>
      <c r="C515" s="42" t="str">
        <f>IF(ISERROR(VLOOKUP(B515,'Aigen20-GAZ'!$C$3:$C$9,1,0)),"Нет","Да")</f>
        <v>Нет</v>
      </c>
      <c r="D515" s="43">
        <f t="shared" ref="D515:D578" si="16">IF(MOD(YEAR(B515),4)=0,366,365)</f>
        <v>366</v>
      </c>
      <c r="E515" s="44">
        <f>ROUND(('Все выпуски'!$P$3*'Все выпуски'!$P$6/100)/366*(B515-IF(C515="Нет",VLOOKUP(A515,'Aigen20-GAZ'!$A$2:$C$9,3,0),VLOOKUP((A515-1),'Aigen20-GAZ'!$A$2:$C$9,3,0))),2)</f>
        <v>4.45</v>
      </c>
      <c r="G515" s="43">
        <f>COUNTIF(D516:$D$667,365)</f>
        <v>111</v>
      </c>
      <c r="H515" s="43">
        <f>COUNTIF(D516:$D$667,366)</f>
        <v>41</v>
      </c>
      <c r="I515" s="2"/>
    </row>
    <row r="516" spans="1:9" x14ac:dyDescent="0.25">
      <c r="A516" s="1">
        <f>COUNTIF($C$2:C516,"Да")</f>
        <v>5</v>
      </c>
      <c r="B516" s="45">
        <f t="shared" ref="B516:B579" si="17">B515+1</f>
        <v>45617</v>
      </c>
      <c r="C516" s="42" t="str">
        <f>IF(ISERROR(VLOOKUP(B516,'Aigen20-GAZ'!$C$3:$C$9,1,0)),"Нет","Да")</f>
        <v>Нет</v>
      </c>
      <c r="D516" s="43">
        <f t="shared" si="16"/>
        <v>366</v>
      </c>
      <c r="E516" s="44">
        <f>ROUND(('Все выпуски'!$P$3*'Все выпуски'!$P$6/100)/366*(B516-IF(C516="Нет",VLOOKUP(A516,'Aigen20-GAZ'!$A$2:$C$9,3,0),VLOOKUP((A516-1),'Aigen20-GAZ'!$A$2:$C$9,3,0))),2)</f>
        <v>4.57</v>
      </c>
      <c r="G516" s="43">
        <f>COUNTIF(D517:$D$667,365)</f>
        <v>111</v>
      </c>
      <c r="H516" s="43">
        <f>COUNTIF(D517:$D$667,366)</f>
        <v>40</v>
      </c>
      <c r="I516" s="2"/>
    </row>
    <row r="517" spans="1:9" x14ac:dyDescent="0.25">
      <c r="A517" s="1">
        <f>COUNTIF($C$2:C517,"Да")</f>
        <v>5</v>
      </c>
      <c r="B517" s="45">
        <f t="shared" si="17"/>
        <v>45618</v>
      </c>
      <c r="C517" s="42" t="str">
        <f>IF(ISERROR(VLOOKUP(B517,'Aigen20-GAZ'!$C$3:$C$9,1,0)),"Нет","Да")</f>
        <v>Нет</v>
      </c>
      <c r="D517" s="43">
        <f t="shared" si="16"/>
        <v>366</v>
      </c>
      <c r="E517" s="44">
        <f>ROUND(('Все выпуски'!$P$3*'Все выпуски'!$P$6/100)/366*(B517-IF(C517="Нет",VLOOKUP(A517,'Aigen20-GAZ'!$A$2:$C$9,3,0),VLOOKUP((A517-1),'Aigen20-GAZ'!$A$2:$C$9,3,0))),2)</f>
        <v>4.6900000000000004</v>
      </c>
      <c r="G517" s="43">
        <f>COUNTIF(D518:$D$667,365)</f>
        <v>111</v>
      </c>
      <c r="H517" s="43">
        <f>COUNTIF(D518:$D$667,366)</f>
        <v>39</v>
      </c>
      <c r="I517" s="2"/>
    </row>
    <row r="518" spans="1:9" x14ac:dyDescent="0.25">
      <c r="A518" s="1">
        <f>COUNTIF($C$2:C518,"Да")</f>
        <v>5</v>
      </c>
      <c r="B518" s="45">
        <f t="shared" si="17"/>
        <v>45619</v>
      </c>
      <c r="C518" s="42" t="str">
        <f>IF(ISERROR(VLOOKUP(B518,'Aigen20-GAZ'!$C$3:$C$9,1,0)),"Нет","Да")</f>
        <v>Нет</v>
      </c>
      <c r="D518" s="43">
        <f t="shared" si="16"/>
        <v>366</v>
      </c>
      <c r="E518" s="44">
        <f>ROUND(('Все выпуски'!$P$3*'Все выпуски'!$P$6/100)/366*(B518-IF(C518="Нет",VLOOKUP(A518,'Aigen20-GAZ'!$A$2:$C$9,3,0),VLOOKUP((A518-1),'Aigen20-GAZ'!$A$2:$C$9,3,0))),2)</f>
        <v>4.8099999999999996</v>
      </c>
      <c r="G518" s="43">
        <f>COUNTIF(D519:$D$667,365)</f>
        <v>111</v>
      </c>
      <c r="H518" s="43">
        <f>COUNTIF(D519:$D$667,366)</f>
        <v>38</v>
      </c>
      <c r="I518" s="2"/>
    </row>
    <row r="519" spans="1:9" x14ac:dyDescent="0.25">
      <c r="A519" s="1">
        <f>COUNTIF($C$2:C519,"Да")</f>
        <v>5</v>
      </c>
      <c r="B519" s="45">
        <f t="shared" si="17"/>
        <v>45620</v>
      </c>
      <c r="C519" s="42" t="str">
        <f>IF(ISERROR(VLOOKUP(B519,'Aigen20-GAZ'!$C$3:$C$9,1,0)),"Нет","Да")</f>
        <v>Нет</v>
      </c>
      <c r="D519" s="43">
        <f t="shared" si="16"/>
        <v>366</v>
      </c>
      <c r="E519" s="44">
        <f>ROUND(('Все выпуски'!$P$3*'Все выпуски'!$P$6/100)/366*(B519-IF(C519="Нет",VLOOKUP(A519,'Aigen20-GAZ'!$A$2:$C$9,3,0),VLOOKUP((A519-1),'Aigen20-GAZ'!$A$2:$C$9,3,0))),2)</f>
        <v>4.93</v>
      </c>
      <c r="G519" s="43">
        <f>COUNTIF(D520:$D$667,365)</f>
        <v>111</v>
      </c>
      <c r="H519" s="43">
        <f>COUNTIF(D520:$D$667,366)</f>
        <v>37</v>
      </c>
      <c r="I519" s="2"/>
    </row>
    <row r="520" spans="1:9" x14ac:dyDescent="0.25">
      <c r="A520" s="1">
        <f>COUNTIF($C$2:C520,"Да")</f>
        <v>5</v>
      </c>
      <c r="B520" s="45">
        <f t="shared" si="17"/>
        <v>45621</v>
      </c>
      <c r="C520" s="42" t="str">
        <f>IF(ISERROR(VLOOKUP(B520,'Aigen20-GAZ'!$C$3:$C$9,1,0)),"Нет","Да")</f>
        <v>Нет</v>
      </c>
      <c r="D520" s="43">
        <f t="shared" si="16"/>
        <v>366</v>
      </c>
      <c r="E520" s="44">
        <f>ROUND(('Все выпуски'!$P$3*'Все выпуски'!$P$6/100)/366*(B520-IF(C520="Нет",VLOOKUP(A520,'Aigen20-GAZ'!$A$2:$C$9,3,0),VLOOKUP((A520-1),'Aigen20-GAZ'!$A$2:$C$9,3,0))),2)</f>
        <v>5.05</v>
      </c>
      <c r="G520" s="43">
        <f>COUNTIF(D521:$D$667,365)</f>
        <v>111</v>
      </c>
      <c r="H520" s="43">
        <f>COUNTIF(D521:$D$667,366)</f>
        <v>36</v>
      </c>
      <c r="I520" s="2"/>
    </row>
    <row r="521" spans="1:9" x14ac:dyDescent="0.25">
      <c r="A521" s="1">
        <f>COUNTIF($C$2:C521,"Да")</f>
        <v>5</v>
      </c>
      <c r="B521" s="45">
        <f t="shared" si="17"/>
        <v>45622</v>
      </c>
      <c r="C521" s="42" t="str">
        <f>IF(ISERROR(VLOOKUP(B521,'Aigen20-GAZ'!$C$3:$C$9,1,0)),"Нет","Да")</f>
        <v>Нет</v>
      </c>
      <c r="D521" s="43">
        <f t="shared" si="16"/>
        <v>366</v>
      </c>
      <c r="E521" s="44">
        <f>ROUND(('Все выпуски'!$P$3*'Все выпуски'!$P$6/100)/366*(B521-IF(C521="Нет",VLOOKUP(A521,'Aigen20-GAZ'!$A$2:$C$9,3,0),VLOOKUP((A521-1),'Aigen20-GAZ'!$A$2:$C$9,3,0))),2)</f>
        <v>5.17</v>
      </c>
      <c r="G521" s="43">
        <f>COUNTIF(D522:$D$667,365)</f>
        <v>111</v>
      </c>
      <c r="H521" s="43">
        <f>COUNTIF(D522:$D$667,366)</f>
        <v>35</v>
      </c>
      <c r="I521" s="2"/>
    </row>
    <row r="522" spans="1:9" x14ac:dyDescent="0.25">
      <c r="A522" s="1">
        <f>COUNTIF($C$2:C522,"Да")</f>
        <v>5</v>
      </c>
      <c r="B522" s="45">
        <f t="shared" si="17"/>
        <v>45623</v>
      </c>
      <c r="C522" s="42" t="str">
        <f>IF(ISERROR(VLOOKUP(B522,'Aigen20-GAZ'!$C$3:$C$9,1,0)),"Нет","Да")</f>
        <v>Нет</v>
      </c>
      <c r="D522" s="43">
        <f t="shared" si="16"/>
        <v>366</v>
      </c>
      <c r="E522" s="44">
        <f>ROUND(('Все выпуски'!$P$3*'Все выпуски'!$P$6/100)/366*(B522-IF(C522="Нет",VLOOKUP(A522,'Aigen20-GAZ'!$A$2:$C$9,3,0),VLOOKUP((A522-1),'Aigen20-GAZ'!$A$2:$C$9,3,0))),2)</f>
        <v>5.29</v>
      </c>
      <c r="G522" s="43">
        <f>COUNTIF(D523:$D$667,365)</f>
        <v>111</v>
      </c>
      <c r="H522" s="43">
        <f>COUNTIF(D523:$D$667,366)</f>
        <v>34</v>
      </c>
      <c r="I522" s="2"/>
    </row>
    <row r="523" spans="1:9" x14ac:dyDescent="0.25">
      <c r="A523" s="1">
        <f>COUNTIF($C$2:C523,"Да")</f>
        <v>5</v>
      </c>
      <c r="B523" s="45">
        <f t="shared" si="17"/>
        <v>45624</v>
      </c>
      <c r="C523" s="42" t="str">
        <f>IF(ISERROR(VLOOKUP(B523,'Aigen20-GAZ'!$C$3:$C$9,1,0)),"Нет","Да")</f>
        <v>Нет</v>
      </c>
      <c r="D523" s="43">
        <f t="shared" si="16"/>
        <v>366</v>
      </c>
      <c r="E523" s="44">
        <f>ROUND(('Все выпуски'!$P$3*'Все выпуски'!$P$6/100)/366*(B523-IF(C523="Нет",VLOOKUP(A523,'Aigen20-GAZ'!$A$2:$C$9,3,0),VLOOKUP((A523-1),'Aigen20-GAZ'!$A$2:$C$9,3,0))),2)</f>
        <v>5.41</v>
      </c>
      <c r="G523" s="43">
        <f>COUNTIF(D524:$D$667,365)</f>
        <v>111</v>
      </c>
      <c r="H523" s="43">
        <f>COUNTIF(D524:$D$667,366)</f>
        <v>33</v>
      </c>
      <c r="I523" s="2"/>
    </row>
    <row r="524" spans="1:9" x14ac:dyDescent="0.25">
      <c r="A524" s="1">
        <f>COUNTIF($C$2:C524,"Да")</f>
        <v>5</v>
      </c>
      <c r="B524" s="45">
        <f t="shared" si="17"/>
        <v>45625</v>
      </c>
      <c r="C524" s="42" t="str">
        <f>IF(ISERROR(VLOOKUP(B524,'Aigen20-GAZ'!$C$3:$C$9,1,0)),"Нет","Да")</f>
        <v>Нет</v>
      </c>
      <c r="D524" s="43">
        <f t="shared" si="16"/>
        <v>366</v>
      </c>
      <c r="E524" s="44">
        <f>ROUND(('Все выпуски'!$P$3*'Все выпуски'!$P$6/100)/366*(B524-IF(C524="Нет",VLOOKUP(A524,'Aigen20-GAZ'!$A$2:$C$9,3,0),VLOOKUP((A524-1),'Aigen20-GAZ'!$A$2:$C$9,3,0))),2)</f>
        <v>5.53</v>
      </c>
      <c r="G524" s="43">
        <f>COUNTIF(D525:$D$667,365)</f>
        <v>111</v>
      </c>
      <c r="H524" s="43">
        <f>COUNTIF(D525:$D$667,366)</f>
        <v>32</v>
      </c>
      <c r="I524" s="2"/>
    </row>
    <row r="525" spans="1:9" x14ac:dyDescent="0.25">
      <c r="A525" s="1">
        <f>COUNTIF($C$2:C525,"Да")</f>
        <v>5</v>
      </c>
      <c r="B525" s="45">
        <f t="shared" si="17"/>
        <v>45626</v>
      </c>
      <c r="C525" s="42" t="str">
        <f>IF(ISERROR(VLOOKUP(B525,'Aigen20-GAZ'!$C$3:$C$9,1,0)),"Нет","Да")</f>
        <v>Нет</v>
      </c>
      <c r="D525" s="43">
        <f t="shared" si="16"/>
        <v>366</v>
      </c>
      <c r="E525" s="44">
        <f>ROUND(('Все выпуски'!$P$3*'Все выпуски'!$P$6/100)/366*(B525-IF(C525="Нет",VLOOKUP(A525,'Aigen20-GAZ'!$A$2:$C$9,3,0),VLOOKUP((A525-1),'Aigen20-GAZ'!$A$2:$C$9,3,0))),2)</f>
        <v>5.65</v>
      </c>
      <c r="G525" s="43">
        <f>COUNTIF(D526:$D$667,365)</f>
        <v>111</v>
      </c>
      <c r="H525" s="43">
        <f>COUNTIF(D526:$D$667,366)</f>
        <v>31</v>
      </c>
      <c r="I525" s="2"/>
    </row>
    <row r="526" spans="1:9" x14ac:dyDescent="0.25">
      <c r="A526" s="1">
        <f>COUNTIF($C$2:C526,"Да")</f>
        <v>5</v>
      </c>
      <c r="B526" s="45">
        <f t="shared" si="17"/>
        <v>45627</v>
      </c>
      <c r="C526" s="42" t="str">
        <f>IF(ISERROR(VLOOKUP(B526,'Aigen20-GAZ'!$C$3:$C$9,1,0)),"Нет","Да")</f>
        <v>Нет</v>
      </c>
      <c r="D526" s="43">
        <f t="shared" si="16"/>
        <v>366</v>
      </c>
      <c r="E526" s="44">
        <f>ROUND(('Все выпуски'!$P$3*'Все выпуски'!$P$6/100)/366*(B526-IF(C526="Нет",VLOOKUP(A526,'Aigen20-GAZ'!$A$2:$C$9,3,0),VLOOKUP((A526-1),'Aigen20-GAZ'!$A$2:$C$9,3,0))),2)</f>
        <v>5.77</v>
      </c>
      <c r="G526" s="43">
        <f>COUNTIF(D527:$D$667,365)</f>
        <v>111</v>
      </c>
      <c r="H526" s="43">
        <f>COUNTIF(D527:$D$667,366)</f>
        <v>30</v>
      </c>
      <c r="I526" s="2"/>
    </row>
    <row r="527" spans="1:9" x14ac:dyDescent="0.25">
      <c r="A527" s="1">
        <f>COUNTIF($C$2:C527,"Да")</f>
        <v>5</v>
      </c>
      <c r="B527" s="45">
        <f t="shared" si="17"/>
        <v>45628</v>
      </c>
      <c r="C527" s="42" t="str">
        <f>IF(ISERROR(VLOOKUP(B527,'Aigen20-GAZ'!$C$3:$C$9,1,0)),"Нет","Да")</f>
        <v>Нет</v>
      </c>
      <c r="D527" s="43">
        <f t="shared" si="16"/>
        <v>366</v>
      </c>
      <c r="E527" s="44">
        <f>ROUND(('Все выпуски'!$P$3*'Все выпуски'!$P$6/100)/366*(B527-IF(C527="Нет",VLOOKUP(A527,'Aigen20-GAZ'!$A$2:$C$9,3,0),VLOOKUP((A527-1),'Aigen20-GAZ'!$A$2:$C$9,3,0))),2)</f>
        <v>5.89</v>
      </c>
      <c r="G527" s="43">
        <f>COUNTIF(D528:$D$667,365)</f>
        <v>111</v>
      </c>
      <c r="H527" s="43">
        <f>COUNTIF(D528:$D$667,366)</f>
        <v>29</v>
      </c>
      <c r="I527" s="2"/>
    </row>
    <row r="528" spans="1:9" x14ac:dyDescent="0.25">
      <c r="A528" s="1">
        <f>COUNTIF($C$2:C528,"Да")</f>
        <v>5</v>
      </c>
      <c r="B528" s="45">
        <f t="shared" si="17"/>
        <v>45629</v>
      </c>
      <c r="C528" s="42" t="str">
        <f>IF(ISERROR(VLOOKUP(B528,'Aigen20-GAZ'!$C$3:$C$9,1,0)),"Нет","Да")</f>
        <v>Нет</v>
      </c>
      <c r="D528" s="43">
        <f t="shared" si="16"/>
        <v>366</v>
      </c>
      <c r="E528" s="44">
        <f>ROUND(('Все выпуски'!$P$3*'Все выпуски'!$P$6/100)/366*(B528-IF(C528="Нет",VLOOKUP(A528,'Aigen20-GAZ'!$A$2:$C$9,3,0),VLOOKUP((A528-1),'Aigen20-GAZ'!$A$2:$C$9,3,0))),2)</f>
        <v>6.01</v>
      </c>
      <c r="G528" s="43">
        <f>COUNTIF(D529:$D$667,365)</f>
        <v>111</v>
      </c>
      <c r="H528" s="43">
        <f>COUNTIF(D529:$D$667,366)</f>
        <v>28</v>
      </c>
      <c r="I528" s="2"/>
    </row>
    <row r="529" spans="1:9" x14ac:dyDescent="0.25">
      <c r="A529" s="1">
        <f>COUNTIF($C$2:C529,"Да")</f>
        <v>5</v>
      </c>
      <c r="B529" s="45">
        <f t="shared" si="17"/>
        <v>45630</v>
      </c>
      <c r="C529" s="42" t="str">
        <f>IF(ISERROR(VLOOKUP(B529,'Aigen20-GAZ'!$C$3:$C$9,1,0)),"Нет","Да")</f>
        <v>Нет</v>
      </c>
      <c r="D529" s="43">
        <f t="shared" si="16"/>
        <v>366</v>
      </c>
      <c r="E529" s="44">
        <f>ROUND(('Все выпуски'!$P$3*'Все выпуски'!$P$6/100)/366*(B529-IF(C529="Нет",VLOOKUP(A529,'Aigen20-GAZ'!$A$2:$C$9,3,0),VLOOKUP((A529-1),'Aigen20-GAZ'!$A$2:$C$9,3,0))),2)</f>
        <v>6.13</v>
      </c>
      <c r="G529" s="43">
        <f>COUNTIF(D530:$D$667,365)</f>
        <v>111</v>
      </c>
      <c r="H529" s="43">
        <f>COUNTIF(D530:$D$667,366)</f>
        <v>27</v>
      </c>
      <c r="I529" s="2"/>
    </row>
    <row r="530" spans="1:9" x14ac:dyDescent="0.25">
      <c r="A530" s="1">
        <f>COUNTIF($C$2:C530,"Да")</f>
        <v>5</v>
      </c>
      <c r="B530" s="45">
        <f t="shared" si="17"/>
        <v>45631</v>
      </c>
      <c r="C530" s="42" t="str">
        <f>IF(ISERROR(VLOOKUP(B530,'Aigen20-GAZ'!$C$3:$C$9,1,0)),"Нет","Да")</f>
        <v>Нет</v>
      </c>
      <c r="D530" s="43">
        <f t="shared" si="16"/>
        <v>366</v>
      </c>
      <c r="E530" s="44">
        <f>ROUND(('Все выпуски'!$P$3*'Все выпуски'!$P$6/100)/366*(B530-IF(C530="Нет",VLOOKUP(A530,'Aigen20-GAZ'!$A$2:$C$9,3,0),VLOOKUP((A530-1),'Aigen20-GAZ'!$A$2:$C$9,3,0))),2)</f>
        <v>6.25</v>
      </c>
      <c r="G530" s="43">
        <f>COUNTIF(D531:$D$667,365)</f>
        <v>111</v>
      </c>
      <c r="H530" s="43">
        <f>COUNTIF(D531:$D$667,366)</f>
        <v>26</v>
      </c>
      <c r="I530" s="2"/>
    </row>
    <row r="531" spans="1:9" x14ac:dyDescent="0.25">
      <c r="A531" s="1">
        <f>COUNTIF($C$2:C531,"Да")</f>
        <v>5</v>
      </c>
      <c r="B531" s="45">
        <f t="shared" si="17"/>
        <v>45632</v>
      </c>
      <c r="C531" s="42" t="str">
        <f>IF(ISERROR(VLOOKUP(B531,'Aigen20-GAZ'!$C$3:$C$9,1,0)),"Нет","Да")</f>
        <v>Нет</v>
      </c>
      <c r="D531" s="43">
        <f t="shared" si="16"/>
        <v>366</v>
      </c>
      <c r="E531" s="44">
        <f>ROUND(('Все выпуски'!$P$3*'Все выпуски'!$P$6/100)/366*(B531-IF(C531="Нет",VLOOKUP(A531,'Aigen20-GAZ'!$A$2:$C$9,3,0),VLOOKUP((A531-1),'Aigen20-GAZ'!$A$2:$C$9,3,0))),2)</f>
        <v>6.37</v>
      </c>
      <c r="G531" s="43">
        <f>COUNTIF(D532:$D$667,365)</f>
        <v>111</v>
      </c>
      <c r="H531" s="43">
        <f>COUNTIF(D532:$D$667,366)</f>
        <v>25</v>
      </c>
      <c r="I531" s="2"/>
    </row>
    <row r="532" spans="1:9" x14ac:dyDescent="0.25">
      <c r="A532" s="1">
        <f>COUNTIF($C$2:C532,"Да")</f>
        <v>5</v>
      </c>
      <c r="B532" s="45">
        <f t="shared" si="17"/>
        <v>45633</v>
      </c>
      <c r="C532" s="42" t="str">
        <f>IF(ISERROR(VLOOKUP(B532,'Aigen20-GAZ'!$C$3:$C$9,1,0)),"Нет","Да")</f>
        <v>Нет</v>
      </c>
      <c r="D532" s="43">
        <f t="shared" si="16"/>
        <v>366</v>
      </c>
      <c r="E532" s="44">
        <f>ROUND(('Все выпуски'!$P$3*'Все выпуски'!$P$6/100)/366*(B532-IF(C532="Нет",VLOOKUP(A532,'Aigen20-GAZ'!$A$2:$C$9,3,0),VLOOKUP((A532-1),'Aigen20-GAZ'!$A$2:$C$9,3,0))),2)</f>
        <v>6.49</v>
      </c>
      <c r="G532" s="43">
        <f>COUNTIF(D533:$D$667,365)</f>
        <v>111</v>
      </c>
      <c r="H532" s="43">
        <f>COUNTIF(D533:$D$667,366)</f>
        <v>24</v>
      </c>
      <c r="I532" s="2"/>
    </row>
    <row r="533" spans="1:9" x14ac:dyDescent="0.25">
      <c r="A533" s="1">
        <f>COUNTIF($C$2:C533,"Да")</f>
        <v>5</v>
      </c>
      <c r="B533" s="45">
        <f t="shared" si="17"/>
        <v>45634</v>
      </c>
      <c r="C533" s="42" t="str">
        <f>IF(ISERROR(VLOOKUP(B533,'Aigen20-GAZ'!$C$3:$C$9,1,0)),"Нет","Да")</f>
        <v>Нет</v>
      </c>
      <c r="D533" s="43">
        <f t="shared" si="16"/>
        <v>366</v>
      </c>
      <c r="E533" s="44">
        <f>ROUND(('Все выпуски'!$P$3*'Все выпуски'!$P$6/100)/366*(B533-IF(C533="Нет",VLOOKUP(A533,'Aigen20-GAZ'!$A$2:$C$9,3,0),VLOOKUP((A533-1),'Aigen20-GAZ'!$A$2:$C$9,3,0))),2)</f>
        <v>6.61</v>
      </c>
      <c r="G533" s="43">
        <f>COUNTIF(D534:$D$667,365)</f>
        <v>111</v>
      </c>
      <c r="H533" s="43">
        <f>COUNTIF(D534:$D$667,366)</f>
        <v>23</v>
      </c>
      <c r="I533" s="2"/>
    </row>
    <row r="534" spans="1:9" x14ac:dyDescent="0.25">
      <c r="A534" s="1">
        <f>COUNTIF($C$2:C534,"Да")</f>
        <v>5</v>
      </c>
      <c r="B534" s="45">
        <f t="shared" si="17"/>
        <v>45635</v>
      </c>
      <c r="C534" s="42" t="str">
        <f>IF(ISERROR(VLOOKUP(B534,'Aigen20-GAZ'!$C$3:$C$9,1,0)),"Нет","Да")</f>
        <v>Нет</v>
      </c>
      <c r="D534" s="43">
        <f t="shared" si="16"/>
        <v>366</v>
      </c>
      <c r="E534" s="44">
        <f>ROUND(('Все выпуски'!$P$3*'Все выпуски'!$P$6/100)/366*(B534-IF(C534="Нет",VLOOKUP(A534,'Aigen20-GAZ'!$A$2:$C$9,3,0),VLOOKUP((A534-1),'Aigen20-GAZ'!$A$2:$C$9,3,0))),2)</f>
        <v>6.73</v>
      </c>
      <c r="G534" s="43">
        <f>COUNTIF(D535:$D$667,365)</f>
        <v>111</v>
      </c>
      <c r="H534" s="43">
        <f>COUNTIF(D535:$D$667,366)</f>
        <v>22</v>
      </c>
      <c r="I534" s="2"/>
    </row>
    <row r="535" spans="1:9" x14ac:dyDescent="0.25">
      <c r="A535" s="1">
        <f>COUNTIF($C$2:C535,"Да")</f>
        <v>5</v>
      </c>
      <c r="B535" s="45">
        <f t="shared" si="17"/>
        <v>45636</v>
      </c>
      <c r="C535" s="42" t="str">
        <f>IF(ISERROR(VLOOKUP(B535,'Aigen20-GAZ'!$C$3:$C$9,1,0)),"Нет","Да")</f>
        <v>Нет</v>
      </c>
      <c r="D535" s="43">
        <f t="shared" si="16"/>
        <v>366</v>
      </c>
      <c r="E535" s="44">
        <f>ROUND(('Все выпуски'!$P$3*'Все выпуски'!$P$6/100)/366*(B535-IF(C535="Нет",VLOOKUP(A535,'Aigen20-GAZ'!$A$2:$C$9,3,0),VLOOKUP((A535-1),'Aigen20-GAZ'!$A$2:$C$9,3,0))),2)</f>
        <v>6.85</v>
      </c>
      <c r="G535" s="43">
        <f>COUNTIF(D536:$D$667,365)</f>
        <v>111</v>
      </c>
      <c r="H535" s="43">
        <f>COUNTIF(D536:$D$667,366)</f>
        <v>21</v>
      </c>
      <c r="I535" s="2"/>
    </row>
    <row r="536" spans="1:9" x14ac:dyDescent="0.25">
      <c r="A536" s="1">
        <f>COUNTIF($C$2:C536,"Да")</f>
        <v>5</v>
      </c>
      <c r="B536" s="45">
        <f t="shared" si="17"/>
        <v>45637</v>
      </c>
      <c r="C536" s="42" t="str">
        <f>IF(ISERROR(VLOOKUP(B536,'Aigen20-GAZ'!$C$3:$C$9,1,0)),"Нет","Да")</f>
        <v>Нет</v>
      </c>
      <c r="D536" s="43">
        <f t="shared" si="16"/>
        <v>366</v>
      </c>
      <c r="E536" s="44">
        <f>ROUND(('Все выпуски'!$P$3*'Все выпуски'!$P$6/100)/366*(B536-IF(C536="Нет",VLOOKUP(A536,'Aigen20-GAZ'!$A$2:$C$9,3,0),VLOOKUP((A536-1),'Aigen20-GAZ'!$A$2:$C$9,3,0))),2)</f>
        <v>6.97</v>
      </c>
      <c r="G536" s="43">
        <f>COUNTIF(D537:$D$667,365)</f>
        <v>111</v>
      </c>
      <c r="H536" s="43">
        <f>COUNTIF(D537:$D$667,366)</f>
        <v>20</v>
      </c>
      <c r="I536" s="2"/>
    </row>
    <row r="537" spans="1:9" x14ac:dyDescent="0.25">
      <c r="A537" s="1">
        <f>COUNTIF($C$2:C537,"Да")</f>
        <v>5</v>
      </c>
      <c r="B537" s="45">
        <f t="shared" si="17"/>
        <v>45638</v>
      </c>
      <c r="C537" s="42" t="str">
        <f>IF(ISERROR(VLOOKUP(B537,'Aigen20-GAZ'!$C$3:$C$9,1,0)),"Нет","Да")</f>
        <v>Нет</v>
      </c>
      <c r="D537" s="43">
        <f t="shared" si="16"/>
        <v>366</v>
      </c>
      <c r="E537" s="44">
        <f>ROUND(('Все выпуски'!$P$3*'Все выпуски'!$P$6/100)/366*(B537-IF(C537="Нет",VLOOKUP(A537,'Aigen20-GAZ'!$A$2:$C$9,3,0),VLOOKUP((A537-1),'Aigen20-GAZ'!$A$2:$C$9,3,0))),2)</f>
        <v>7.09</v>
      </c>
      <c r="G537" s="43">
        <f>COUNTIF(D538:$D$667,365)</f>
        <v>111</v>
      </c>
      <c r="H537" s="43">
        <f>COUNTIF(D538:$D$667,366)</f>
        <v>19</v>
      </c>
      <c r="I537" s="2"/>
    </row>
    <row r="538" spans="1:9" x14ac:dyDescent="0.25">
      <c r="A538" s="1">
        <f>COUNTIF($C$2:C538,"Да")</f>
        <v>5</v>
      </c>
      <c r="B538" s="45">
        <f t="shared" si="17"/>
        <v>45639</v>
      </c>
      <c r="C538" s="42" t="str">
        <f>IF(ISERROR(VLOOKUP(B538,'Aigen20-GAZ'!$C$3:$C$9,1,0)),"Нет","Да")</f>
        <v>Нет</v>
      </c>
      <c r="D538" s="43">
        <f t="shared" si="16"/>
        <v>366</v>
      </c>
      <c r="E538" s="44">
        <f>ROUND(('Все выпуски'!$P$3*'Все выпуски'!$P$6/100)/366*(B538-IF(C538="Нет",VLOOKUP(A538,'Aigen20-GAZ'!$A$2:$C$9,3,0),VLOOKUP((A538-1),'Aigen20-GAZ'!$A$2:$C$9,3,0))),2)</f>
        <v>7.21</v>
      </c>
      <c r="G538" s="43">
        <f>COUNTIF(D539:$D$667,365)</f>
        <v>111</v>
      </c>
      <c r="H538" s="43">
        <f>COUNTIF(D539:$D$667,366)</f>
        <v>18</v>
      </c>
      <c r="I538" s="2"/>
    </row>
    <row r="539" spans="1:9" x14ac:dyDescent="0.25">
      <c r="A539" s="1">
        <f>COUNTIF($C$2:C539,"Да")</f>
        <v>5</v>
      </c>
      <c r="B539" s="45">
        <f t="shared" si="17"/>
        <v>45640</v>
      </c>
      <c r="C539" s="42" t="str">
        <f>IF(ISERROR(VLOOKUP(B539,'Aigen20-GAZ'!$C$3:$C$9,1,0)),"Нет","Да")</f>
        <v>Нет</v>
      </c>
      <c r="D539" s="43">
        <f t="shared" si="16"/>
        <v>366</v>
      </c>
      <c r="E539" s="44">
        <f>ROUND(('Все выпуски'!$P$3*'Все выпуски'!$P$6/100)/366*(B539-IF(C539="Нет",VLOOKUP(A539,'Aigen20-GAZ'!$A$2:$C$9,3,0),VLOOKUP((A539-1),'Aigen20-GAZ'!$A$2:$C$9,3,0))),2)</f>
        <v>7.33</v>
      </c>
      <c r="G539" s="43">
        <f>COUNTIF(D540:$D$667,365)</f>
        <v>111</v>
      </c>
      <c r="H539" s="43">
        <f>COUNTIF(D540:$D$667,366)</f>
        <v>17</v>
      </c>
      <c r="I539" s="2"/>
    </row>
    <row r="540" spans="1:9" x14ac:dyDescent="0.25">
      <c r="A540" s="1">
        <f>COUNTIF($C$2:C540,"Да")</f>
        <v>5</v>
      </c>
      <c r="B540" s="45">
        <f t="shared" si="17"/>
        <v>45641</v>
      </c>
      <c r="C540" s="42" t="str">
        <f>IF(ISERROR(VLOOKUP(B540,'Aigen20-GAZ'!$C$3:$C$9,1,0)),"Нет","Да")</f>
        <v>Нет</v>
      </c>
      <c r="D540" s="43">
        <f t="shared" si="16"/>
        <v>366</v>
      </c>
      <c r="E540" s="44">
        <f>ROUND(('Все выпуски'!$P$3*'Все выпуски'!$P$6/100)/366*(B540-IF(C540="Нет",VLOOKUP(A540,'Aigen20-GAZ'!$A$2:$C$9,3,0),VLOOKUP((A540-1),'Aigen20-GAZ'!$A$2:$C$9,3,0))),2)</f>
        <v>7.45</v>
      </c>
      <c r="G540" s="43">
        <f>COUNTIF(D541:$D$667,365)</f>
        <v>111</v>
      </c>
      <c r="H540" s="43">
        <f>COUNTIF(D541:$D$667,366)</f>
        <v>16</v>
      </c>
      <c r="I540" s="2"/>
    </row>
    <row r="541" spans="1:9" x14ac:dyDescent="0.25">
      <c r="A541" s="1">
        <f>COUNTIF($C$2:C541,"Да")</f>
        <v>5</v>
      </c>
      <c r="B541" s="45">
        <f t="shared" si="17"/>
        <v>45642</v>
      </c>
      <c r="C541" s="42" t="str">
        <f>IF(ISERROR(VLOOKUP(B541,'Aigen20-GAZ'!$C$3:$C$9,1,0)),"Нет","Да")</f>
        <v>Нет</v>
      </c>
      <c r="D541" s="43">
        <f t="shared" si="16"/>
        <v>366</v>
      </c>
      <c r="E541" s="44">
        <f>ROUND(('Все выпуски'!$P$3*'Все выпуски'!$P$6/100)/366*(B541-IF(C541="Нет",VLOOKUP(A541,'Aigen20-GAZ'!$A$2:$C$9,3,0),VLOOKUP((A541-1),'Aigen20-GAZ'!$A$2:$C$9,3,0))),2)</f>
        <v>7.57</v>
      </c>
      <c r="G541" s="43">
        <f>COUNTIF(D542:$D$667,365)</f>
        <v>111</v>
      </c>
      <c r="H541" s="43">
        <f>COUNTIF(D542:$D$667,366)</f>
        <v>15</v>
      </c>
      <c r="I541" s="2"/>
    </row>
    <row r="542" spans="1:9" x14ac:dyDescent="0.25">
      <c r="A542" s="1">
        <f>COUNTIF($C$2:C542,"Да")</f>
        <v>5</v>
      </c>
      <c r="B542" s="45">
        <f t="shared" si="17"/>
        <v>45643</v>
      </c>
      <c r="C542" s="42" t="str">
        <f>IF(ISERROR(VLOOKUP(B542,'Aigen20-GAZ'!$C$3:$C$9,1,0)),"Нет","Да")</f>
        <v>Нет</v>
      </c>
      <c r="D542" s="43">
        <f t="shared" si="16"/>
        <v>366</v>
      </c>
      <c r="E542" s="44">
        <f>ROUND(('Все выпуски'!$P$3*'Все выпуски'!$P$6/100)/366*(B542-IF(C542="Нет",VLOOKUP(A542,'Aigen20-GAZ'!$A$2:$C$9,3,0),VLOOKUP((A542-1),'Aigen20-GAZ'!$A$2:$C$9,3,0))),2)</f>
        <v>7.69</v>
      </c>
      <c r="G542" s="43">
        <f>COUNTIF(D543:$D$667,365)</f>
        <v>111</v>
      </c>
      <c r="H542" s="43">
        <f>COUNTIF(D543:$D$667,366)</f>
        <v>14</v>
      </c>
      <c r="I542" s="2"/>
    </row>
    <row r="543" spans="1:9" x14ac:dyDescent="0.25">
      <c r="A543" s="1">
        <f>COUNTIF($C$2:C543,"Да")</f>
        <v>5</v>
      </c>
      <c r="B543" s="45">
        <f t="shared" si="17"/>
        <v>45644</v>
      </c>
      <c r="C543" s="42" t="str">
        <f>IF(ISERROR(VLOOKUP(B543,'Aigen20-GAZ'!$C$3:$C$9,1,0)),"Нет","Да")</f>
        <v>Нет</v>
      </c>
      <c r="D543" s="43">
        <f t="shared" si="16"/>
        <v>366</v>
      </c>
      <c r="E543" s="44">
        <f>ROUND(('Все выпуски'!$P$3*'Все выпуски'!$P$6/100)/366*(B543-IF(C543="Нет",VLOOKUP(A543,'Aigen20-GAZ'!$A$2:$C$9,3,0),VLOOKUP((A543-1),'Aigen20-GAZ'!$A$2:$C$9,3,0))),2)</f>
        <v>7.81</v>
      </c>
      <c r="G543" s="43">
        <f>COUNTIF(D544:$D$667,365)</f>
        <v>111</v>
      </c>
      <c r="H543" s="43">
        <f>COUNTIF(D544:$D$667,366)</f>
        <v>13</v>
      </c>
      <c r="I543" s="2"/>
    </row>
    <row r="544" spans="1:9" x14ac:dyDescent="0.25">
      <c r="A544" s="1">
        <f>COUNTIF($C$2:C544,"Да")</f>
        <v>5</v>
      </c>
      <c r="B544" s="45">
        <f t="shared" si="17"/>
        <v>45645</v>
      </c>
      <c r="C544" s="42" t="str">
        <f>IF(ISERROR(VLOOKUP(B544,'Aigen20-GAZ'!$C$3:$C$9,1,0)),"Нет","Да")</f>
        <v>Нет</v>
      </c>
      <c r="D544" s="43">
        <f t="shared" si="16"/>
        <v>366</v>
      </c>
      <c r="E544" s="44">
        <f>ROUND(('Все выпуски'!$P$3*'Все выпуски'!$P$6/100)/366*(B544-IF(C544="Нет",VLOOKUP(A544,'Aigen20-GAZ'!$A$2:$C$9,3,0),VLOOKUP((A544-1),'Aigen20-GAZ'!$A$2:$C$9,3,0))),2)</f>
        <v>7.93</v>
      </c>
      <c r="G544" s="43">
        <f>COUNTIF(D545:$D$667,365)</f>
        <v>111</v>
      </c>
      <c r="H544" s="43">
        <f>COUNTIF(D545:$D$667,366)</f>
        <v>12</v>
      </c>
      <c r="I544" s="2"/>
    </row>
    <row r="545" spans="1:9" x14ac:dyDescent="0.25">
      <c r="A545" s="1">
        <f>COUNTIF($C$2:C545,"Да")</f>
        <v>5</v>
      </c>
      <c r="B545" s="45">
        <f t="shared" si="17"/>
        <v>45646</v>
      </c>
      <c r="C545" s="42" t="str">
        <f>IF(ISERROR(VLOOKUP(B545,'Aigen20-GAZ'!$C$3:$C$9,1,0)),"Нет","Да")</f>
        <v>Нет</v>
      </c>
      <c r="D545" s="43">
        <f t="shared" si="16"/>
        <v>366</v>
      </c>
      <c r="E545" s="44">
        <f>ROUND(('Все выпуски'!$P$3*'Все выпуски'!$P$6/100)/366*(B545-IF(C545="Нет",VLOOKUP(A545,'Aigen20-GAZ'!$A$2:$C$9,3,0),VLOOKUP((A545-1),'Aigen20-GAZ'!$A$2:$C$9,3,0))),2)</f>
        <v>8.0500000000000007</v>
      </c>
      <c r="G545" s="43">
        <f>COUNTIF(D546:$D$667,365)</f>
        <v>111</v>
      </c>
      <c r="H545" s="43">
        <f>COUNTIF(D546:$D$667,366)</f>
        <v>11</v>
      </c>
      <c r="I545" s="2"/>
    </row>
    <row r="546" spans="1:9" x14ac:dyDescent="0.25">
      <c r="A546" s="1">
        <f>COUNTIF($C$2:C546,"Да")</f>
        <v>5</v>
      </c>
      <c r="B546" s="45">
        <f t="shared" si="17"/>
        <v>45647</v>
      </c>
      <c r="C546" s="42" t="str">
        <f>IF(ISERROR(VLOOKUP(B546,'Aigen20-GAZ'!$C$3:$C$9,1,0)),"Нет","Да")</f>
        <v>Нет</v>
      </c>
      <c r="D546" s="43">
        <f t="shared" si="16"/>
        <v>366</v>
      </c>
      <c r="E546" s="44">
        <f>ROUND(('Все выпуски'!$P$3*'Все выпуски'!$P$6/100)/366*(B546-IF(C546="Нет",VLOOKUP(A546,'Aigen20-GAZ'!$A$2:$C$9,3,0),VLOOKUP((A546-1),'Aigen20-GAZ'!$A$2:$C$9,3,0))),2)</f>
        <v>8.17</v>
      </c>
      <c r="G546" s="43">
        <f>COUNTIF(D547:$D$667,365)</f>
        <v>111</v>
      </c>
      <c r="H546" s="43">
        <f>COUNTIF(D547:$D$667,366)</f>
        <v>10</v>
      </c>
      <c r="I546" s="2"/>
    </row>
    <row r="547" spans="1:9" x14ac:dyDescent="0.25">
      <c r="A547" s="1">
        <f>COUNTIF($C$2:C547,"Да")</f>
        <v>5</v>
      </c>
      <c r="B547" s="45">
        <f t="shared" si="17"/>
        <v>45648</v>
      </c>
      <c r="C547" s="42" t="str">
        <f>IF(ISERROR(VLOOKUP(B547,'Aigen20-GAZ'!$C$3:$C$9,1,0)),"Нет","Да")</f>
        <v>Нет</v>
      </c>
      <c r="D547" s="43">
        <f t="shared" si="16"/>
        <v>366</v>
      </c>
      <c r="E547" s="44">
        <f>ROUND(('Все выпуски'!$P$3*'Все выпуски'!$P$6/100)/366*(B547-IF(C547="Нет",VLOOKUP(A547,'Aigen20-GAZ'!$A$2:$C$9,3,0),VLOOKUP((A547-1),'Aigen20-GAZ'!$A$2:$C$9,3,0))),2)</f>
        <v>8.3000000000000007</v>
      </c>
      <c r="G547" s="43">
        <f>COUNTIF(D548:$D$667,365)</f>
        <v>111</v>
      </c>
      <c r="H547" s="43">
        <f>COUNTIF(D548:$D$667,366)</f>
        <v>9</v>
      </c>
      <c r="I547" s="2"/>
    </row>
    <row r="548" spans="1:9" x14ac:dyDescent="0.25">
      <c r="A548" s="1">
        <f>COUNTIF($C$2:C548,"Да")</f>
        <v>5</v>
      </c>
      <c r="B548" s="45">
        <f t="shared" si="17"/>
        <v>45649</v>
      </c>
      <c r="C548" s="42" t="str">
        <f>IF(ISERROR(VLOOKUP(B548,'Aigen20-GAZ'!$C$3:$C$9,1,0)),"Нет","Да")</f>
        <v>Нет</v>
      </c>
      <c r="D548" s="43">
        <f t="shared" si="16"/>
        <v>366</v>
      </c>
      <c r="E548" s="44">
        <f>ROUND(('Все выпуски'!$P$3*'Все выпуски'!$P$6/100)/366*(B548-IF(C548="Нет",VLOOKUP(A548,'Aigen20-GAZ'!$A$2:$C$9,3,0),VLOOKUP((A548-1),'Aigen20-GAZ'!$A$2:$C$9,3,0))),2)</f>
        <v>8.42</v>
      </c>
      <c r="G548" s="43">
        <f>COUNTIF(D549:$D$667,365)</f>
        <v>111</v>
      </c>
      <c r="H548" s="43">
        <f>COUNTIF(D549:$D$667,366)</f>
        <v>8</v>
      </c>
      <c r="I548" s="2"/>
    </row>
    <row r="549" spans="1:9" x14ac:dyDescent="0.25">
      <c r="A549" s="1">
        <f>COUNTIF($C$2:C549,"Да")</f>
        <v>5</v>
      </c>
      <c r="B549" s="45">
        <f t="shared" si="17"/>
        <v>45650</v>
      </c>
      <c r="C549" s="42" t="str">
        <f>IF(ISERROR(VLOOKUP(B549,'Aigen20-GAZ'!$C$3:$C$9,1,0)),"Нет","Да")</f>
        <v>Нет</v>
      </c>
      <c r="D549" s="43">
        <f t="shared" si="16"/>
        <v>366</v>
      </c>
      <c r="E549" s="44">
        <f>ROUND(('Все выпуски'!$P$3*'Все выпуски'!$P$6/100)/366*(B549-IF(C549="Нет",VLOOKUP(A549,'Aigen20-GAZ'!$A$2:$C$9,3,0),VLOOKUP((A549-1),'Aigen20-GAZ'!$A$2:$C$9,3,0))),2)</f>
        <v>8.5399999999999991</v>
      </c>
      <c r="G549" s="43">
        <f>COUNTIF(D550:$D$667,365)</f>
        <v>111</v>
      </c>
      <c r="H549" s="43">
        <f>COUNTIF(D550:$D$667,366)</f>
        <v>7</v>
      </c>
      <c r="I549" s="2"/>
    </row>
    <row r="550" spans="1:9" x14ac:dyDescent="0.25">
      <c r="A550" s="1">
        <f>COUNTIF($C$2:C550,"Да")</f>
        <v>5</v>
      </c>
      <c r="B550" s="45">
        <f t="shared" si="17"/>
        <v>45651</v>
      </c>
      <c r="C550" s="42" t="str">
        <f>IF(ISERROR(VLOOKUP(B550,'Aigen20-GAZ'!$C$3:$C$9,1,0)),"Нет","Да")</f>
        <v>Нет</v>
      </c>
      <c r="D550" s="43">
        <f t="shared" si="16"/>
        <v>366</v>
      </c>
      <c r="E550" s="44">
        <f>ROUND(('Все выпуски'!$P$3*'Все выпуски'!$P$6/100)/366*(B550-IF(C550="Нет",VLOOKUP(A550,'Aigen20-GAZ'!$A$2:$C$9,3,0),VLOOKUP((A550-1),'Aigen20-GAZ'!$A$2:$C$9,3,0))),2)</f>
        <v>8.66</v>
      </c>
      <c r="G550" s="43">
        <f>COUNTIF(D551:$D$667,365)</f>
        <v>111</v>
      </c>
      <c r="H550" s="43">
        <f>COUNTIF(D551:$D$667,366)</f>
        <v>6</v>
      </c>
      <c r="I550" s="2"/>
    </row>
    <row r="551" spans="1:9" x14ac:dyDescent="0.25">
      <c r="A551" s="1">
        <f>COUNTIF($C$2:C551,"Да")</f>
        <v>5</v>
      </c>
      <c r="B551" s="45">
        <f t="shared" si="17"/>
        <v>45652</v>
      </c>
      <c r="C551" s="42" t="str">
        <f>IF(ISERROR(VLOOKUP(B551,'Aigen20-GAZ'!$C$3:$C$9,1,0)),"Нет","Да")</f>
        <v>Нет</v>
      </c>
      <c r="D551" s="43">
        <f t="shared" si="16"/>
        <v>366</v>
      </c>
      <c r="E551" s="44">
        <f>ROUND(('Все выпуски'!$P$3*'Все выпуски'!$P$6/100)/366*(B551-IF(C551="Нет",VLOOKUP(A551,'Aigen20-GAZ'!$A$2:$C$9,3,0),VLOOKUP((A551-1),'Aigen20-GAZ'!$A$2:$C$9,3,0))),2)</f>
        <v>8.7799999999999994</v>
      </c>
      <c r="G551" s="43">
        <f>COUNTIF(D552:$D$667,365)</f>
        <v>111</v>
      </c>
      <c r="H551" s="43">
        <f>COUNTIF(D552:$D$667,366)</f>
        <v>5</v>
      </c>
      <c r="I551" s="2"/>
    </row>
    <row r="552" spans="1:9" x14ac:dyDescent="0.25">
      <c r="A552" s="1">
        <f>COUNTIF($C$2:C552,"Да")</f>
        <v>5</v>
      </c>
      <c r="B552" s="45">
        <f t="shared" si="17"/>
        <v>45653</v>
      </c>
      <c r="C552" s="42" t="str">
        <f>IF(ISERROR(VLOOKUP(B552,'Aigen20-GAZ'!$C$3:$C$9,1,0)),"Нет","Да")</f>
        <v>Нет</v>
      </c>
      <c r="D552" s="43">
        <f t="shared" si="16"/>
        <v>366</v>
      </c>
      <c r="E552" s="44">
        <f>ROUND(('Все выпуски'!$P$3*'Все выпуски'!$P$6/100)/366*(B552-IF(C552="Нет",VLOOKUP(A552,'Aigen20-GAZ'!$A$2:$C$9,3,0),VLOOKUP((A552-1),'Aigen20-GAZ'!$A$2:$C$9,3,0))),2)</f>
        <v>8.9</v>
      </c>
      <c r="G552" s="43">
        <f>COUNTIF(D553:$D$667,365)</f>
        <v>111</v>
      </c>
      <c r="H552" s="43">
        <f>COUNTIF(D553:$D$667,366)</f>
        <v>4</v>
      </c>
      <c r="I552" s="2"/>
    </row>
    <row r="553" spans="1:9" x14ac:dyDescent="0.25">
      <c r="A553" s="1">
        <f>COUNTIF($C$2:C553,"Да")</f>
        <v>5</v>
      </c>
      <c r="B553" s="45">
        <f t="shared" si="17"/>
        <v>45654</v>
      </c>
      <c r="C553" s="42" t="str">
        <f>IF(ISERROR(VLOOKUP(B553,'Aigen20-GAZ'!$C$3:$C$9,1,0)),"Нет","Да")</f>
        <v>Нет</v>
      </c>
      <c r="D553" s="43">
        <f t="shared" si="16"/>
        <v>366</v>
      </c>
      <c r="E553" s="44">
        <f>ROUND(('Все выпуски'!$P$3*'Все выпуски'!$P$6/100)/366*(B553-IF(C553="Нет",VLOOKUP(A553,'Aigen20-GAZ'!$A$2:$C$9,3,0),VLOOKUP((A553-1),'Aigen20-GAZ'!$A$2:$C$9,3,0))),2)</f>
        <v>9.02</v>
      </c>
      <c r="G553" s="43">
        <f>COUNTIF(D554:$D$667,365)</f>
        <v>111</v>
      </c>
      <c r="H553" s="43">
        <f>COUNTIF(D554:$D$667,366)</f>
        <v>3</v>
      </c>
      <c r="I553" s="2"/>
    </row>
    <row r="554" spans="1:9" x14ac:dyDescent="0.25">
      <c r="A554" s="1">
        <f>COUNTIF($C$2:C554,"Да")</f>
        <v>5</v>
      </c>
      <c r="B554" s="45">
        <f t="shared" si="17"/>
        <v>45655</v>
      </c>
      <c r="C554" s="42" t="str">
        <f>IF(ISERROR(VLOOKUP(B554,'Aigen20-GAZ'!$C$3:$C$9,1,0)),"Нет","Да")</f>
        <v>Нет</v>
      </c>
      <c r="D554" s="43">
        <f t="shared" si="16"/>
        <v>366</v>
      </c>
      <c r="E554" s="44">
        <f>ROUND(('Все выпуски'!$P$3*'Все выпуски'!$P$6/100)/366*(B554-IF(C554="Нет",VLOOKUP(A554,'Aigen20-GAZ'!$A$2:$C$9,3,0),VLOOKUP((A554-1),'Aigen20-GAZ'!$A$2:$C$9,3,0))),2)</f>
        <v>9.14</v>
      </c>
      <c r="G554" s="43">
        <f>COUNTIF(D555:$D$667,365)</f>
        <v>111</v>
      </c>
      <c r="H554" s="43">
        <f>COUNTIF(D555:$D$667,366)</f>
        <v>2</v>
      </c>
      <c r="I554" s="2"/>
    </row>
    <row r="555" spans="1:9" x14ac:dyDescent="0.25">
      <c r="A555" s="1">
        <f>COUNTIF($C$2:C555,"Да")</f>
        <v>5</v>
      </c>
      <c r="B555" s="45">
        <f t="shared" si="17"/>
        <v>45656</v>
      </c>
      <c r="C555" s="42" t="str">
        <f>IF(ISERROR(VLOOKUP(B555,'Aigen20-GAZ'!$C$3:$C$9,1,0)),"Нет","Да")</f>
        <v>Нет</v>
      </c>
      <c r="D555" s="43">
        <f t="shared" si="16"/>
        <v>366</v>
      </c>
      <c r="E555" s="44">
        <f>ROUND(('Все выпуски'!$P$3*'Все выпуски'!$P$6/100)/366*(B555-IF(C555="Нет",VLOOKUP(A555,'Aigen20-GAZ'!$A$2:$C$9,3,0),VLOOKUP((A555-1),'Aigen20-GAZ'!$A$2:$C$9,3,0))),2)</f>
        <v>9.26</v>
      </c>
      <c r="G555" s="43">
        <f>COUNTIF(D556:$D$667,365)</f>
        <v>111</v>
      </c>
      <c r="H555" s="43">
        <f>COUNTIF(D556:$D$667,366)</f>
        <v>1</v>
      </c>
      <c r="I555" s="2"/>
    </row>
    <row r="556" spans="1:9" x14ac:dyDescent="0.25">
      <c r="A556" s="1">
        <f>COUNTIF($C$2:C556,"Да")</f>
        <v>5</v>
      </c>
      <c r="B556" s="45">
        <f t="shared" si="17"/>
        <v>45657</v>
      </c>
      <c r="C556" s="42" t="str">
        <f>IF(ISERROR(VLOOKUP(B556,'Aigen20-GAZ'!$C$3:$C$9,1,0)),"Нет","Да")</f>
        <v>Нет</v>
      </c>
      <c r="D556" s="43">
        <f t="shared" si="16"/>
        <v>366</v>
      </c>
      <c r="E556" s="44">
        <f>ROUND(('Все выпуски'!$P$3*'Все выпуски'!$P$6/100)/366*(B556-IF(C556="Нет",VLOOKUP(A556,'Aigen20-GAZ'!$A$2:$C$9,3,0),VLOOKUP((A556-1),'Aigen20-GAZ'!$A$2:$C$9,3,0))),2)</f>
        <v>9.3800000000000008</v>
      </c>
      <c r="F556" s="44">
        <f>('Все выпуски'!$P$3*'Все выпуски'!$P$6/100)/366*(B556-IF(C556="Нет",VLOOKUP(A556,'Aigen20-GAZ'!$A$2:$C$9,3,0),VLOOKUP((A556-1),'Aigen20-GAZ'!$A$2:$C$9,3,0)))</f>
        <v>9.3770491803278677</v>
      </c>
      <c r="G556" s="43">
        <f>COUNTIF(D557:$D$667,365)</f>
        <v>111</v>
      </c>
      <c r="H556" s="43">
        <f>COUNTIF(D557:$D$667,366)</f>
        <v>0</v>
      </c>
      <c r="I556" s="2"/>
    </row>
    <row r="557" spans="1:9" x14ac:dyDescent="0.25">
      <c r="A557" s="1">
        <f>COUNTIF($C$2:C557,"Да")</f>
        <v>5</v>
      </c>
      <c r="B557" s="45">
        <f t="shared" si="17"/>
        <v>45658</v>
      </c>
      <c r="C557" s="42" t="str">
        <f>IF(ISERROR(VLOOKUP(B557,'Aigen20-GAZ'!$C$3:$C$9,1,0)),"Нет","Да")</f>
        <v>Нет</v>
      </c>
      <c r="D557" s="43">
        <f t="shared" si="16"/>
        <v>365</v>
      </c>
      <c r="E557" s="44">
        <f>ROUND(('Все выпуски'!$P$3*'Все выпуски'!$P$6/100)*((B557-$B$556)/365)+$F$556,2)</f>
        <v>9.5</v>
      </c>
      <c r="G557" s="43">
        <f>COUNTIF(D558:$D$667,365)</f>
        <v>110</v>
      </c>
      <c r="H557" s="43">
        <f>COUNTIF(D558:$D$667,366)</f>
        <v>0</v>
      </c>
      <c r="I557" s="2"/>
    </row>
    <row r="558" spans="1:9" x14ac:dyDescent="0.25">
      <c r="A558" s="1">
        <f>COUNTIF($C$2:C558,"Да")</f>
        <v>5</v>
      </c>
      <c r="B558" s="45">
        <f t="shared" si="17"/>
        <v>45659</v>
      </c>
      <c r="C558" s="42" t="str">
        <f>IF(ISERROR(VLOOKUP(B558,'Aigen20-GAZ'!$C$3:$C$9,1,0)),"Нет","Да")</f>
        <v>Нет</v>
      </c>
      <c r="D558" s="43">
        <f t="shared" si="16"/>
        <v>365</v>
      </c>
      <c r="E558" s="44">
        <f>ROUND(('Все выпуски'!$P$3*'Все выпуски'!$P$6/100)*((B558-$B$556)/365)+$F$556,2)</f>
        <v>9.6199999999999992</v>
      </c>
      <c r="G558" s="43">
        <f>COUNTIF(D559:$D$667,365)</f>
        <v>109</v>
      </c>
      <c r="H558" s="43">
        <f>COUNTIF(D559:$D$667,366)</f>
        <v>0</v>
      </c>
      <c r="I558" s="2"/>
    </row>
    <row r="559" spans="1:9" x14ac:dyDescent="0.25">
      <c r="A559" s="1">
        <f>COUNTIF($C$2:C559,"Да")</f>
        <v>5</v>
      </c>
      <c r="B559" s="45">
        <f t="shared" si="17"/>
        <v>45660</v>
      </c>
      <c r="C559" s="42" t="str">
        <f>IF(ISERROR(VLOOKUP(B559,'Aigen20-GAZ'!$C$3:$C$9,1,0)),"Нет","Да")</f>
        <v>Нет</v>
      </c>
      <c r="D559" s="43">
        <f t="shared" si="16"/>
        <v>365</v>
      </c>
      <c r="E559" s="44">
        <f>ROUND(('Все выпуски'!$P$3*'Все выпуски'!$P$6/100)*((B559-$B$556)/365)+$F$556,2)</f>
        <v>9.74</v>
      </c>
      <c r="G559" s="43">
        <f>COUNTIF(D560:$D$667,365)</f>
        <v>108</v>
      </c>
      <c r="H559" s="43">
        <f>COUNTIF(D560:$D$667,366)</f>
        <v>0</v>
      </c>
      <c r="I559" s="2"/>
    </row>
    <row r="560" spans="1:9" x14ac:dyDescent="0.25">
      <c r="A560" s="1">
        <f>COUNTIF($C$2:C560,"Да")</f>
        <v>5</v>
      </c>
      <c r="B560" s="45">
        <f t="shared" si="17"/>
        <v>45661</v>
      </c>
      <c r="C560" s="42" t="str">
        <f>IF(ISERROR(VLOOKUP(B560,'Aigen20-GAZ'!$C$3:$C$9,1,0)),"Нет","Да")</f>
        <v>Нет</v>
      </c>
      <c r="D560" s="43">
        <f t="shared" si="16"/>
        <v>365</v>
      </c>
      <c r="E560" s="44">
        <f>ROUND(('Все выпуски'!$P$3*'Все выпуски'!$P$6/100)*((B560-$B$556)/365)+$F$556,2)</f>
        <v>9.86</v>
      </c>
      <c r="G560" s="43">
        <f>COUNTIF(D561:$D$667,365)</f>
        <v>107</v>
      </c>
      <c r="H560" s="43">
        <f>COUNTIF(D561:$D$667,366)</f>
        <v>0</v>
      </c>
      <c r="I560" s="2"/>
    </row>
    <row r="561" spans="1:9" x14ac:dyDescent="0.25">
      <c r="A561" s="1">
        <f>COUNTIF($C$2:C561,"Да")</f>
        <v>5</v>
      </c>
      <c r="B561" s="45">
        <f t="shared" si="17"/>
        <v>45662</v>
      </c>
      <c r="C561" s="42" t="str">
        <f>IF(ISERROR(VLOOKUP(B561,'Aigen20-GAZ'!$C$3:$C$9,1,0)),"Нет","Да")</f>
        <v>Нет</v>
      </c>
      <c r="D561" s="43">
        <f t="shared" si="16"/>
        <v>365</v>
      </c>
      <c r="E561" s="44">
        <f>ROUND(('Все выпуски'!$P$3*'Все выпуски'!$P$6/100)*((B561-$B$556)/365)+$F$556,2)</f>
        <v>9.98</v>
      </c>
      <c r="G561" s="43">
        <f>COUNTIF(D562:$D$667,365)</f>
        <v>106</v>
      </c>
      <c r="H561" s="43">
        <f>COUNTIF(D562:$D$667,366)</f>
        <v>0</v>
      </c>
      <c r="I561" s="2"/>
    </row>
    <row r="562" spans="1:9" x14ac:dyDescent="0.25">
      <c r="A562" s="1">
        <f>COUNTIF($C$2:C562,"Да")</f>
        <v>5</v>
      </c>
      <c r="B562" s="45">
        <f t="shared" si="17"/>
        <v>45663</v>
      </c>
      <c r="C562" s="42" t="str">
        <f>IF(ISERROR(VLOOKUP(B562,'Aigen20-GAZ'!$C$3:$C$9,1,0)),"Нет","Да")</f>
        <v>Нет</v>
      </c>
      <c r="D562" s="43">
        <f t="shared" si="16"/>
        <v>365</v>
      </c>
      <c r="E562" s="44">
        <f>ROUND(('Все выпуски'!$P$3*'Все выпуски'!$P$6/100)*((B562-$B$556)/365)+$F$556,2)</f>
        <v>10.1</v>
      </c>
      <c r="G562" s="43">
        <f>COUNTIF(D563:$D$667,365)</f>
        <v>105</v>
      </c>
      <c r="H562" s="43">
        <f>COUNTIF(D563:$D$667,366)</f>
        <v>0</v>
      </c>
      <c r="I562" s="2"/>
    </row>
    <row r="563" spans="1:9" x14ac:dyDescent="0.25">
      <c r="A563" s="1">
        <f>COUNTIF($C$2:C563,"Да")</f>
        <v>5</v>
      </c>
      <c r="B563" s="45">
        <f t="shared" si="17"/>
        <v>45664</v>
      </c>
      <c r="C563" s="42" t="str">
        <f>IF(ISERROR(VLOOKUP(B563,'Aigen20-GAZ'!$C$3:$C$9,1,0)),"Нет","Да")</f>
        <v>Нет</v>
      </c>
      <c r="D563" s="43">
        <f t="shared" si="16"/>
        <v>365</v>
      </c>
      <c r="E563" s="44">
        <f>ROUND(('Все выпуски'!$P$3*'Все выпуски'!$P$6/100)*((B563-$B$556)/365)+$F$556,2)</f>
        <v>10.220000000000001</v>
      </c>
      <c r="G563" s="43">
        <f>COUNTIF(D564:$D$667,365)</f>
        <v>104</v>
      </c>
      <c r="H563" s="43">
        <f>COUNTIF(D564:$D$667,366)</f>
        <v>0</v>
      </c>
      <c r="I563" s="2"/>
    </row>
    <row r="564" spans="1:9" x14ac:dyDescent="0.25">
      <c r="A564" s="1">
        <f>COUNTIF($C$2:C564,"Да")</f>
        <v>5</v>
      </c>
      <c r="B564" s="45">
        <f t="shared" si="17"/>
        <v>45665</v>
      </c>
      <c r="C564" s="42" t="str">
        <f>IF(ISERROR(VLOOKUP(B564,'Aigen20-GAZ'!$C$3:$C$9,1,0)),"Нет","Да")</f>
        <v>Нет</v>
      </c>
      <c r="D564" s="43">
        <f t="shared" si="16"/>
        <v>365</v>
      </c>
      <c r="E564" s="44">
        <f>ROUND(('Все выпуски'!$P$3*'Все выпуски'!$P$6/100)*((B564-$B$556)/365)+$F$556,2)</f>
        <v>10.34</v>
      </c>
      <c r="G564" s="43">
        <f>COUNTIF(D565:$D$667,365)</f>
        <v>103</v>
      </c>
      <c r="H564" s="43">
        <f>COUNTIF(D565:$D$667,366)</f>
        <v>0</v>
      </c>
      <c r="I564" s="2"/>
    </row>
    <row r="565" spans="1:9" x14ac:dyDescent="0.25">
      <c r="A565" s="1">
        <f>COUNTIF($C$2:C565,"Да")</f>
        <v>5</v>
      </c>
      <c r="B565" s="45">
        <f t="shared" si="17"/>
        <v>45666</v>
      </c>
      <c r="C565" s="42" t="str">
        <f>IF(ISERROR(VLOOKUP(B565,'Aigen20-GAZ'!$C$3:$C$9,1,0)),"Нет","Да")</f>
        <v>Нет</v>
      </c>
      <c r="D565" s="43">
        <f t="shared" si="16"/>
        <v>365</v>
      </c>
      <c r="E565" s="44">
        <f>ROUND(('Все выпуски'!$P$3*'Все выпуски'!$P$6/100)*((B565-$B$556)/365)+$F$556,2)</f>
        <v>10.46</v>
      </c>
      <c r="G565" s="43">
        <f>COUNTIF(D566:$D$667,365)</f>
        <v>102</v>
      </c>
      <c r="H565" s="43">
        <f>COUNTIF(D566:$D$667,366)</f>
        <v>0</v>
      </c>
      <c r="I565" s="2"/>
    </row>
    <row r="566" spans="1:9" x14ac:dyDescent="0.25">
      <c r="A566" s="1">
        <f>COUNTIF($C$2:C566,"Да")</f>
        <v>5</v>
      </c>
      <c r="B566" s="45">
        <f t="shared" si="17"/>
        <v>45667</v>
      </c>
      <c r="C566" s="42" t="str">
        <f>IF(ISERROR(VLOOKUP(B566,'Aigen20-GAZ'!$C$3:$C$9,1,0)),"Нет","Да")</f>
        <v>Нет</v>
      </c>
      <c r="D566" s="43">
        <f t="shared" si="16"/>
        <v>365</v>
      </c>
      <c r="E566" s="44">
        <f>ROUND(('Все выпуски'!$P$3*'Все выпуски'!$P$6/100)*((B566-$B$556)/365)+$F$556,2)</f>
        <v>10.58</v>
      </c>
      <c r="G566" s="43">
        <f>COUNTIF(D567:$D$667,365)</f>
        <v>101</v>
      </c>
      <c r="H566" s="43">
        <f>COUNTIF(D567:$D$667,366)</f>
        <v>0</v>
      </c>
      <c r="I566" s="2"/>
    </row>
    <row r="567" spans="1:9" x14ac:dyDescent="0.25">
      <c r="A567" s="1">
        <f>COUNTIF($C$2:C567,"Да")</f>
        <v>5</v>
      </c>
      <c r="B567" s="45">
        <f t="shared" si="17"/>
        <v>45668</v>
      </c>
      <c r="C567" s="42" t="str">
        <f>IF(ISERROR(VLOOKUP(B567,'Aigen20-GAZ'!$C$3:$C$9,1,0)),"Нет","Да")</f>
        <v>Нет</v>
      </c>
      <c r="D567" s="43">
        <f t="shared" si="16"/>
        <v>365</v>
      </c>
      <c r="E567" s="44">
        <f>ROUND(('Все выпуски'!$P$3*'Все выпуски'!$P$6/100)*((B567-$B$556)/365)+$F$556,2)</f>
        <v>10.7</v>
      </c>
      <c r="G567" s="43">
        <f>COUNTIF(D568:$D$667,365)</f>
        <v>100</v>
      </c>
      <c r="H567" s="43">
        <f>COUNTIF(D568:$D$667,366)</f>
        <v>0</v>
      </c>
      <c r="I567" s="2"/>
    </row>
    <row r="568" spans="1:9" x14ac:dyDescent="0.25">
      <c r="A568" s="1">
        <f>COUNTIF($C$2:C568,"Да")</f>
        <v>5</v>
      </c>
      <c r="B568" s="45">
        <f t="shared" si="17"/>
        <v>45669</v>
      </c>
      <c r="C568" s="42" t="str">
        <f>IF(ISERROR(VLOOKUP(B568,'Aigen20-GAZ'!$C$3:$C$9,1,0)),"Нет","Да")</f>
        <v>Нет</v>
      </c>
      <c r="D568" s="43">
        <f t="shared" si="16"/>
        <v>365</v>
      </c>
      <c r="E568" s="44">
        <f>ROUND(('Все выпуски'!$P$3*'Все выпуски'!$P$6/100)*((B568-$B$556)/365)+$F$556,2)</f>
        <v>10.82</v>
      </c>
      <c r="G568" s="43">
        <f>COUNTIF(D569:$D$667,365)</f>
        <v>99</v>
      </c>
      <c r="H568" s="43">
        <f>COUNTIF(D569:$D$667,366)</f>
        <v>0</v>
      </c>
      <c r="I568" s="2"/>
    </row>
    <row r="569" spans="1:9" x14ac:dyDescent="0.25">
      <c r="A569" s="1">
        <f>COUNTIF($C$2:C569,"Да")</f>
        <v>6</v>
      </c>
      <c r="B569" s="45">
        <f t="shared" si="17"/>
        <v>45670</v>
      </c>
      <c r="C569" s="42" t="str">
        <f>IF(ISERROR(VLOOKUP(B569,'Aigen20-GAZ'!$C$3:$C$9,1,0)),"Нет","Да")</f>
        <v>Да</v>
      </c>
      <c r="D569" s="43">
        <f t="shared" si="16"/>
        <v>365</v>
      </c>
      <c r="E569" s="44">
        <f>ROUND(('Все выпуски'!$P$3*'Все выпуски'!$P$6/100)*((B569-$B$556)/365)+$F$556,2)</f>
        <v>10.94</v>
      </c>
      <c r="G569" s="43">
        <f>COUNTIF(D570:$D$667,365)</f>
        <v>98</v>
      </c>
      <c r="H569" s="43">
        <f>COUNTIF(D570:$D$667,366)</f>
        <v>0</v>
      </c>
      <c r="I569" s="2"/>
    </row>
    <row r="570" spans="1:9" x14ac:dyDescent="0.25">
      <c r="A570" s="1">
        <f>COUNTIF($C$2:C570,"Да")</f>
        <v>6</v>
      </c>
      <c r="B570" s="45">
        <f t="shared" si="17"/>
        <v>45671</v>
      </c>
      <c r="C570" s="42" t="str">
        <f>IF(ISERROR(VLOOKUP(B570,'Aigen20-GAZ'!$C$3:$C$9,1,0)),"Нет","Да")</f>
        <v>Нет</v>
      </c>
      <c r="D570" s="43">
        <f t="shared" si="16"/>
        <v>365</v>
      </c>
      <c r="E570" s="44">
        <f>ROUND(('Все выпуски'!$P$3*'Все выпуски'!$P$6/100)/365*(B570-IF(C570="Нет",VLOOKUP(A570,'Aigen20-GAZ'!$A$2:$C$9,3,0),VLOOKUP((A570-1),'Aigen20-GAZ'!$A$2:$C$9,3,0))),2)</f>
        <v>0.12</v>
      </c>
      <c r="G570" s="43">
        <f>COUNTIF(D571:$D$667,365)</f>
        <v>97</v>
      </c>
      <c r="H570" s="43">
        <f>COUNTIF(D571:$D$667,366)</f>
        <v>0</v>
      </c>
      <c r="I570" s="2"/>
    </row>
    <row r="571" spans="1:9" x14ac:dyDescent="0.25">
      <c r="A571" s="1">
        <f>COUNTIF($C$2:C571,"Да")</f>
        <v>6</v>
      </c>
      <c r="B571" s="45">
        <f t="shared" si="17"/>
        <v>45672</v>
      </c>
      <c r="C571" s="42" t="str">
        <f>IF(ISERROR(VLOOKUP(B571,'Aigen20-GAZ'!$C$3:$C$9,1,0)),"Нет","Да")</f>
        <v>Нет</v>
      </c>
      <c r="D571" s="43">
        <f t="shared" si="16"/>
        <v>365</v>
      </c>
      <c r="E571" s="44">
        <f>ROUND(('Все выпуски'!$P$3*'Все выпуски'!$P$6/100)/365*(B571-IF(C571="Нет",VLOOKUP(A571,'Aigen20-GAZ'!$A$2:$C$9,3,0),VLOOKUP((A571-1),'Aigen20-GAZ'!$A$2:$C$9,3,0))),2)</f>
        <v>0.24</v>
      </c>
      <c r="G571" s="43">
        <f>COUNTIF(D572:$D$667,365)</f>
        <v>96</v>
      </c>
      <c r="H571" s="43">
        <f>COUNTIF(D572:$D$667,366)</f>
        <v>0</v>
      </c>
      <c r="I571" s="2"/>
    </row>
    <row r="572" spans="1:9" x14ac:dyDescent="0.25">
      <c r="A572" s="1">
        <f>COUNTIF($C$2:C572,"Да")</f>
        <v>6</v>
      </c>
      <c r="B572" s="45">
        <f t="shared" si="17"/>
        <v>45673</v>
      </c>
      <c r="C572" s="42" t="str">
        <f>IF(ISERROR(VLOOKUP(B572,'Aigen20-GAZ'!$C$3:$C$9,1,0)),"Нет","Да")</f>
        <v>Нет</v>
      </c>
      <c r="D572" s="43">
        <f t="shared" si="16"/>
        <v>365</v>
      </c>
      <c r="E572" s="44">
        <f>ROUND(('Все выпуски'!$P$3*'Все выпуски'!$P$6/100)/365*(B572-IF(C572="Нет",VLOOKUP(A572,'Aigen20-GAZ'!$A$2:$C$9,3,0),VLOOKUP((A572-1),'Aigen20-GAZ'!$A$2:$C$9,3,0))),2)</f>
        <v>0.36</v>
      </c>
      <c r="G572" s="43">
        <f>COUNTIF(D573:$D$667,365)</f>
        <v>95</v>
      </c>
      <c r="H572" s="43">
        <f>COUNTIF(D573:$D$667,366)</f>
        <v>0</v>
      </c>
      <c r="I572" s="2"/>
    </row>
    <row r="573" spans="1:9" x14ac:dyDescent="0.25">
      <c r="A573" s="1">
        <f>COUNTIF($C$2:C573,"Да")</f>
        <v>6</v>
      </c>
      <c r="B573" s="45">
        <f t="shared" si="17"/>
        <v>45674</v>
      </c>
      <c r="C573" s="42" t="str">
        <f>IF(ISERROR(VLOOKUP(B573,'Aigen20-GAZ'!$C$3:$C$9,1,0)),"Нет","Да")</f>
        <v>Нет</v>
      </c>
      <c r="D573" s="43">
        <f t="shared" si="16"/>
        <v>365</v>
      </c>
      <c r="E573" s="44">
        <f>ROUND(('Все выпуски'!$P$3*'Все выпуски'!$P$6/100)/365*(B573-IF(C573="Нет",VLOOKUP(A573,'Aigen20-GAZ'!$A$2:$C$9,3,0),VLOOKUP((A573-1),'Aigen20-GAZ'!$A$2:$C$9,3,0))),2)</f>
        <v>0.48</v>
      </c>
      <c r="G573" s="43">
        <f>COUNTIF(D574:$D$667,365)</f>
        <v>94</v>
      </c>
      <c r="H573" s="43">
        <f>COUNTIF(D574:$D$667,366)</f>
        <v>0</v>
      </c>
      <c r="I573" s="2"/>
    </row>
    <row r="574" spans="1:9" x14ac:dyDescent="0.25">
      <c r="A574" s="1">
        <f>COUNTIF($C$2:C574,"Да")</f>
        <v>6</v>
      </c>
      <c r="B574" s="45">
        <f t="shared" si="17"/>
        <v>45675</v>
      </c>
      <c r="C574" s="42" t="str">
        <f>IF(ISERROR(VLOOKUP(B574,'Aigen20-GAZ'!$C$3:$C$9,1,0)),"Нет","Да")</f>
        <v>Нет</v>
      </c>
      <c r="D574" s="43">
        <f t="shared" si="16"/>
        <v>365</v>
      </c>
      <c r="E574" s="44">
        <f>ROUND(('Все выпуски'!$P$3*'Все выпуски'!$P$6/100)/365*(B574-IF(C574="Нет",VLOOKUP(A574,'Aigen20-GAZ'!$A$2:$C$9,3,0),VLOOKUP((A574-1),'Aigen20-GAZ'!$A$2:$C$9,3,0))),2)</f>
        <v>0.6</v>
      </c>
      <c r="G574" s="43">
        <f>COUNTIF(D575:$D$667,365)</f>
        <v>93</v>
      </c>
      <c r="H574" s="43">
        <f>COUNTIF(D575:$D$667,366)</f>
        <v>0</v>
      </c>
      <c r="I574" s="2"/>
    </row>
    <row r="575" spans="1:9" x14ac:dyDescent="0.25">
      <c r="A575" s="1">
        <f>COUNTIF($C$2:C575,"Да")</f>
        <v>6</v>
      </c>
      <c r="B575" s="45">
        <f t="shared" si="17"/>
        <v>45676</v>
      </c>
      <c r="C575" s="42" t="str">
        <f>IF(ISERROR(VLOOKUP(B575,'Aigen20-GAZ'!$C$3:$C$9,1,0)),"Нет","Да")</f>
        <v>Нет</v>
      </c>
      <c r="D575" s="43">
        <f t="shared" si="16"/>
        <v>365</v>
      </c>
      <c r="E575" s="44">
        <f>ROUND(('Все выпуски'!$P$3*'Все выпуски'!$P$6/100)/365*(B575-IF(C575="Нет",VLOOKUP(A575,'Aigen20-GAZ'!$A$2:$C$9,3,0),VLOOKUP((A575-1),'Aigen20-GAZ'!$A$2:$C$9,3,0))),2)</f>
        <v>0.72</v>
      </c>
      <c r="G575" s="43">
        <f>COUNTIF(D576:$D$667,365)</f>
        <v>92</v>
      </c>
      <c r="H575" s="43">
        <f>COUNTIF(D576:$D$667,366)</f>
        <v>0</v>
      </c>
      <c r="I575" s="2"/>
    </row>
    <row r="576" spans="1:9" x14ac:dyDescent="0.25">
      <c r="A576" s="1">
        <f>COUNTIF($C$2:C576,"Да")</f>
        <v>6</v>
      </c>
      <c r="B576" s="45">
        <f t="shared" si="17"/>
        <v>45677</v>
      </c>
      <c r="C576" s="42" t="str">
        <f>IF(ISERROR(VLOOKUP(B576,'Aigen20-GAZ'!$C$3:$C$9,1,0)),"Нет","Да")</f>
        <v>Нет</v>
      </c>
      <c r="D576" s="43">
        <f t="shared" si="16"/>
        <v>365</v>
      </c>
      <c r="E576" s="44">
        <f>ROUND(('Все выпуски'!$P$3*'Все выпуски'!$P$6/100)/365*(B576-IF(C576="Нет",VLOOKUP(A576,'Aigen20-GAZ'!$A$2:$C$9,3,0),VLOOKUP((A576-1),'Aigen20-GAZ'!$A$2:$C$9,3,0))),2)</f>
        <v>0.84</v>
      </c>
      <c r="G576" s="43">
        <f>COUNTIF(D577:$D$667,365)</f>
        <v>91</v>
      </c>
      <c r="H576" s="43">
        <f>COUNTIF(D577:$D$667,366)</f>
        <v>0</v>
      </c>
      <c r="I576" s="2"/>
    </row>
    <row r="577" spans="1:9" x14ac:dyDescent="0.25">
      <c r="A577" s="1">
        <f>COUNTIF($C$2:C577,"Да")</f>
        <v>6</v>
      </c>
      <c r="B577" s="45">
        <f t="shared" si="17"/>
        <v>45678</v>
      </c>
      <c r="C577" s="42" t="str">
        <f>IF(ISERROR(VLOOKUP(B577,'Aigen20-GAZ'!$C$3:$C$9,1,0)),"Нет","Да")</f>
        <v>Нет</v>
      </c>
      <c r="D577" s="43">
        <f t="shared" si="16"/>
        <v>365</v>
      </c>
      <c r="E577" s="44">
        <f>ROUND(('Все выпуски'!$P$3*'Все выпуски'!$P$6/100)/365*(B577-IF(C577="Нет",VLOOKUP(A577,'Aigen20-GAZ'!$A$2:$C$9,3,0),VLOOKUP((A577-1),'Aigen20-GAZ'!$A$2:$C$9,3,0))),2)</f>
        <v>0.96</v>
      </c>
      <c r="G577" s="43">
        <f>COUNTIF(D578:$D$667,365)</f>
        <v>90</v>
      </c>
      <c r="H577" s="43">
        <f>COUNTIF(D578:$D$667,366)</f>
        <v>0</v>
      </c>
      <c r="I577" s="2"/>
    </row>
    <row r="578" spans="1:9" x14ac:dyDescent="0.25">
      <c r="A578" s="1">
        <f>COUNTIF($C$2:C578,"Да")</f>
        <v>6</v>
      </c>
      <c r="B578" s="45">
        <f t="shared" si="17"/>
        <v>45679</v>
      </c>
      <c r="C578" s="42" t="str">
        <f>IF(ISERROR(VLOOKUP(B578,'Aigen20-GAZ'!$C$3:$C$9,1,0)),"Нет","Да")</f>
        <v>Нет</v>
      </c>
      <c r="D578" s="43">
        <f t="shared" si="16"/>
        <v>365</v>
      </c>
      <c r="E578" s="44">
        <f>ROUND(('Все выпуски'!$P$3*'Все выпуски'!$P$6/100)/365*(B578-IF(C578="Нет",VLOOKUP(A578,'Aigen20-GAZ'!$A$2:$C$9,3,0),VLOOKUP((A578-1),'Aigen20-GAZ'!$A$2:$C$9,3,0))),2)</f>
        <v>1.08</v>
      </c>
      <c r="G578" s="43">
        <f>COUNTIF(D579:$D$667,365)</f>
        <v>89</v>
      </c>
      <c r="H578" s="43">
        <f>COUNTIF(D579:$D$667,366)</f>
        <v>0</v>
      </c>
      <c r="I578" s="2"/>
    </row>
    <row r="579" spans="1:9" x14ac:dyDescent="0.25">
      <c r="A579" s="1">
        <f>COUNTIF($C$2:C579,"Да")</f>
        <v>6</v>
      </c>
      <c r="B579" s="45">
        <f t="shared" si="17"/>
        <v>45680</v>
      </c>
      <c r="C579" s="42" t="str">
        <f>IF(ISERROR(VLOOKUP(B579,'Aigen20-GAZ'!$C$3:$C$9,1,0)),"Нет","Да")</f>
        <v>Нет</v>
      </c>
      <c r="D579" s="43">
        <f t="shared" ref="D579:D642" si="18">IF(MOD(YEAR(B579),4)=0,366,365)</f>
        <v>365</v>
      </c>
      <c r="E579" s="44">
        <f>ROUND(('Все выпуски'!$P$3*'Все выпуски'!$P$6/100)/365*(B579-IF(C579="Нет",VLOOKUP(A579,'Aigen20-GAZ'!$A$2:$C$9,3,0),VLOOKUP((A579-1),'Aigen20-GAZ'!$A$2:$C$9,3,0))),2)</f>
        <v>1.21</v>
      </c>
      <c r="G579" s="43">
        <f>COUNTIF(D580:$D$667,365)</f>
        <v>88</v>
      </c>
      <c r="H579" s="43">
        <f>COUNTIF(D580:$D$667,366)</f>
        <v>0</v>
      </c>
      <c r="I579" s="2"/>
    </row>
    <row r="580" spans="1:9" x14ac:dyDescent="0.25">
      <c r="A580" s="1">
        <f>COUNTIF($C$2:C580,"Да")</f>
        <v>6</v>
      </c>
      <c r="B580" s="45">
        <f t="shared" ref="B580:B643" si="19">B579+1</f>
        <v>45681</v>
      </c>
      <c r="C580" s="42" t="str">
        <f>IF(ISERROR(VLOOKUP(B580,'Aigen20-GAZ'!$C$3:$C$9,1,0)),"Нет","Да")</f>
        <v>Нет</v>
      </c>
      <c r="D580" s="43">
        <f t="shared" si="18"/>
        <v>365</v>
      </c>
      <c r="E580" s="44">
        <f>ROUND(('Все выпуски'!$P$3*'Все выпуски'!$P$6/100)/365*(B580-IF(C580="Нет",VLOOKUP(A580,'Aigen20-GAZ'!$A$2:$C$9,3,0),VLOOKUP((A580-1),'Aigen20-GAZ'!$A$2:$C$9,3,0))),2)</f>
        <v>1.33</v>
      </c>
      <c r="G580" s="43">
        <f>COUNTIF(D581:$D$667,365)</f>
        <v>87</v>
      </c>
      <c r="H580" s="43">
        <f>COUNTIF(D581:$D$667,366)</f>
        <v>0</v>
      </c>
      <c r="I580" s="2"/>
    </row>
    <row r="581" spans="1:9" x14ac:dyDescent="0.25">
      <c r="A581" s="1">
        <f>COUNTIF($C$2:C581,"Да")</f>
        <v>6</v>
      </c>
      <c r="B581" s="45">
        <f t="shared" si="19"/>
        <v>45682</v>
      </c>
      <c r="C581" s="42" t="str">
        <f>IF(ISERROR(VLOOKUP(B581,'Aigen20-GAZ'!$C$3:$C$9,1,0)),"Нет","Да")</f>
        <v>Нет</v>
      </c>
      <c r="D581" s="43">
        <f t="shared" si="18"/>
        <v>365</v>
      </c>
      <c r="E581" s="44">
        <f>ROUND(('Все выпуски'!$P$3*'Все выпуски'!$P$6/100)/365*(B581-IF(C581="Нет",VLOOKUP(A581,'Aigen20-GAZ'!$A$2:$C$9,3,0),VLOOKUP((A581-1),'Aigen20-GAZ'!$A$2:$C$9,3,0))),2)</f>
        <v>1.45</v>
      </c>
      <c r="G581" s="43">
        <f>COUNTIF(D582:$D$667,365)</f>
        <v>86</v>
      </c>
      <c r="H581" s="43">
        <f>COUNTIF(D582:$D$667,366)</f>
        <v>0</v>
      </c>
      <c r="I581" s="2"/>
    </row>
    <row r="582" spans="1:9" x14ac:dyDescent="0.25">
      <c r="A582" s="1">
        <f>COUNTIF($C$2:C582,"Да")</f>
        <v>6</v>
      </c>
      <c r="B582" s="45">
        <f t="shared" si="19"/>
        <v>45683</v>
      </c>
      <c r="C582" s="42" t="str">
        <f>IF(ISERROR(VLOOKUP(B582,'Aigen20-GAZ'!$C$3:$C$9,1,0)),"Нет","Да")</f>
        <v>Нет</v>
      </c>
      <c r="D582" s="43">
        <f t="shared" si="18"/>
        <v>365</v>
      </c>
      <c r="E582" s="44">
        <f>ROUND(('Все выпуски'!$P$3*'Все выпуски'!$P$6/100)/365*(B582-IF(C582="Нет",VLOOKUP(A582,'Aigen20-GAZ'!$A$2:$C$9,3,0),VLOOKUP((A582-1),'Aigen20-GAZ'!$A$2:$C$9,3,0))),2)</f>
        <v>1.57</v>
      </c>
      <c r="G582" s="43">
        <f>COUNTIF(D583:$D$667,365)</f>
        <v>85</v>
      </c>
      <c r="H582" s="43">
        <f>COUNTIF(D583:$D$667,366)</f>
        <v>0</v>
      </c>
      <c r="I582" s="2"/>
    </row>
    <row r="583" spans="1:9" x14ac:dyDescent="0.25">
      <c r="A583" s="1">
        <f>COUNTIF($C$2:C583,"Да")</f>
        <v>6</v>
      </c>
      <c r="B583" s="45">
        <f t="shared" si="19"/>
        <v>45684</v>
      </c>
      <c r="C583" s="42" t="str">
        <f>IF(ISERROR(VLOOKUP(B583,'Aigen20-GAZ'!$C$3:$C$9,1,0)),"Нет","Да")</f>
        <v>Нет</v>
      </c>
      <c r="D583" s="43">
        <f t="shared" si="18"/>
        <v>365</v>
      </c>
      <c r="E583" s="44">
        <f>ROUND(('Все выпуски'!$P$3*'Все выпуски'!$P$6/100)/365*(B583-IF(C583="Нет",VLOOKUP(A583,'Aigen20-GAZ'!$A$2:$C$9,3,0),VLOOKUP((A583-1),'Aigen20-GAZ'!$A$2:$C$9,3,0))),2)</f>
        <v>1.69</v>
      </c>
      <c r="G583" s="43">
        <f>COUNTIF(D584:$D$667,365)</f>
        <v>84</v>
      </c>
      <c r="H583" s="43">
        <f>COUNTIF(D584:$D$667,366)</f>
        <v>0</v>
      </c>
      <c r="I583" s="2"/>
    </row>
    <row r="584" spans="1:9" x14ac:dyDescent="0.25">
      <c r="A584" s="1">
        <f>COUNTIF($C$2:C584,"Да")</f>
        <v>6</v>
      </c>
      <c r="B584" s="45">
        <f t="shared" si="19"/>
        <v>45685</v>
      </c>
      <c r="C584" s="42" t="str">
        <f>IF(ISERROR(VLOOKUP(B584,'Aigen20-GAZ'!$C$3:$C$9,1,0)),"Нет","Да")</f>
        <v>Нет</v>
      </c>
      <c r="D584" s="43">
        <f t="shared" si="18"/>
        <v>365</v>
      </c>
      <c r="E584" s="44">
        <f>ROUND(('Все выпуски'!$P$3*'Все выпуски'!$P$6/100)/365*(B584-IF(C584="Нет",VLOOKUP(A584,'Aigen20-GAZ'!$A$2:$C$9,3,0),VLOOKUP((A584-1),'Aigen20-GAZ'!$A$2:$C$9,3,0))),2)</f>
        <v>1.81</v>
      </c>
      <c r="G584" s="43">
        <f>COUNTIF(D585:$D$667,365)</f>
        <v>83</v>
      </c>
      <c r="H584" s="43">
        <f>COUNTIF(D585:$D$667,366)</f>
        <v>0</v>
      </c>
      <c r="I584" s="2"/>
    </row>
    <row r="585" spans="1:9" x14ac:dyDescent="0.25">
      <c r="A585" s="1">
        <f>COUNTIF($C$2:C585,"Да")</f>
        <v>6</v>
      </c>
      <c r="B585" s="45">
        <f t="shared" si="19"/>
        <v>45686</v>
      </c>
      <c r="C585" s="42" t="str">
        <f>IF(ISERROR(VLOOKUP(B585,'Aigen20-GAZ'!$C$3:$C$9,1,0)),"Нет","Да")</f>
        <v>Нет</v>
      </c>
      <c r="D585" s="43">
        <f t="shared" si="18"/>
        <v>365</v>
      </c>
      <c r="E585" s="44">
        <f>ROUND(('Все выпуски'!$P$3*'Все выпуски'!$P$6/100)/365*(B585-IF(C585="Нет",VLOOKUP(A585,'Aigen20-GAZ'!$A$2:$C$9,3,0),VLOOKUP((A585-1),'Aigen20-GAZ'!$A$2:$C$9,3,0))),2)</f>
        <v>1.93</v>
      </c>
      <c r="G585" s="43">
        <f>COUNTIF(D586:$D$667,365)</f>
        <v>82</v>
      </c>
      <c r="H585" s="43">
        <f>COUNTIF(D586:$D$667,366)</f>
        <v>0</v>
      </c>
      <c r="I585" s="2"/>
    </row>
    <row r="586" spans="1:9" x14ac:dyDescent="0.25">
      <c r="A586" s="1">
        <f>COUNTIF($C$2:C586,"Да")</f>
        <v>6</v>
      </c>
      <c r="B586" s="45">
        <f t="shared" si="19"/>
        <v>45687</v>
      </c>
      <c r="C586" s="42" t="str">
        <f>IF(ISERROR(VLOOKUP(B586,'Aigen20-GAZ'!$C$3:$C$9,1,0)),"Нет","Да")</f>
        <v>Нет</v>
      </c>
      <c r="D586" s="43">
        <f t="shared" si="18"/>
        <v>365</v>
      </c>
      <c r="E586" s="44">
        <f>ROUND(('Все выпуски'!$P$3*'Все выпуски'!$P$6/100)/365*(B586-IF(C586="Нет",VLOOKUP(A586,'Aigen20-GAZ'!$A$2:$C$9,3,0),VLOOKUP((A586-1),'Aigen20-GAZ'!$A$2:$C$9,3,0))),2)</f>
        <v>2.0499999999999998</v>
      </c>
      <c r="G586" s="43">
        <f>COUNTIF(D587:$D$667,365)</f>
        <v>81</v>
      </c>
      <c r="H586" s="43">
        <f>COUNTIF(D587:$D$667,366)</f>
        <v>0</v>
      </c>
      <c r="I586" s="2"/>
    </row>
    <row r="587" spans="1:9" x14ac:dyDescent="0.25">
      <c r="A587" s="1">
        <f>COUNTIF($C$2:C587,"Да")</f>
        <v>6</v>
      </c>
      <c r="B587" s="45">
        <f t="shared" si="19"/>
        <v>45688</v>
      </c>
      <c r="C587" s="42" t="str">
        <f>IF(ISERROR(VLOOKUP(B587,'Aigen20-GAZ'!$C$3:$C$9,1,0)),"Нет","Да")</f>
        <v>Нет</v>
      </c>
      <c r="D587" s="43">
        <f t="shared" si="18"/>
        <v>365</v>
      </c>
      <c r="E587" s="44">
        <f>ROUND(('Все выпуски'!$P$3*'Все выпуски'!$P$6/100)/365*(B587-IF(C587="Нет",VLOOKUP(A587,'Aigen20-GAZ'!$A$2:$C$9,3,0),VLOOKUP((A587-1),'Aigen20-GAZ'!$A$2:$C$9,3,0))),2)</f>
        <v>2.17</v>
      </c>
      <c r="G587" s="43">
        <f>COUNTIF(D588:$D$667,365)</f>
        <v>80</v>
      </c>
      <c r="H587" s="43">
        <f>COUNTIF(D588:$D$667,366)</f>
        <v>0</v>
      </c>
      <c r="I587" s="2"/>
    </row>
    <row r="588" spans="1:9" x14ac:dyDescent="0.25">
      <c r="A588" s="1">
        <f>COUNTIF($C$2:C588,"Да")</f>
        <v>6</v>
      </c>
      <c r="B588" s="45">
        <f t="shared" si="19"/>
        <v>45689</v>
      </c>
      <c r="C588" s="42" t="str">
        <f>IF(ISERROR(VLOOKUP(B588,'Aigen20-GAZ'!$C$3:$C$9,1,0)),"Нет","Да")</f>
        <v>Нет</v>
      </c>
      <c r="D588" s="43">
        <f t="shared" si="18"/>
        <v>365</v>
      </c>
      <c r="E588" s="44">
        <f>ROUND(('Все выпуски'!$P$3*'Все выпуски'!$P$6/100)/365*(B588-IF(C588="Нет",VLOOKUP(A588,'Aigen20-GAZ'!$A$2:$C$9,3,0),VLOOKUP((A588-1),'Aigen20-GAZ'!$A$2:$C$9,3,0))),2)</f>
        <v>2.29</v>
      </c>
      <c r="G588" s="43">
        <f>COUNTIF(D589:$D$667,365)</f>
        <v>79</v>
      </c>
      <c r="H588" s="43">
        <f>COUNTIF(D589:$D$667,366)</f>
        <v>0</v>
      </c>
      <c r="I588" s="2"/>
    </row>
    <row r="589" spans="1:9" x14ac:dyDescent="0.25">
      <c r="A589" s="1">
        <f>COUNTIF($C$2:C589,"Да")</f>
        <v>6</v>
      </c>
      <c r="B589" s="45">
        <f t="shared" si="19"/>
        <v>45690</v>
      </c>
      <c r="C589" s="42" t="str">
        <f>IF(ISERROR(VLOOKUP(B589,'Aigen20-GAZ'!$C$3:$C$9,1,0)),"Нет","Да")</f>
        <v>Нет</v>
      </c>
      <c r="D589" s="43">
        <f t="shared" si="18"/>
        <v>365</v>
      </c>
      <c r="E589" s="44">
        <f>ROUND(('Все выпуски'!$P$3*'Все выпуски'!$P$6/100)/365*(B589-IF(C589="Нет",VLOOKUP(A589,'Aigen20-GAZ'!$A$2:$C$9,3,0),VLOOKUP((A589-1),'Aigen20-GAZ'!$A$2:$C$9,3,0))),2)</f>
        <v>2.41</v>
      </c>
      <c r="G589" s="43">
        <f>COUNTIF(D590:$D$667,365)</f>
        <v>78</v>
      </c>
      <c r="H589" s="43">
        <f>COUNTIF(D590:$D$667,366)</f>
        <v>0</v>
      </c>
      <c r="I589" s="2"/>
    </row>
    <row r="590" spans="1:9" x14ac:dyDescent="0.25">
      <c r="A590" s="1">
        <f>COUNTIF($C$2:C590,"Да")</f>
        <v>6</v>
      </c>
      <c r="B590" s="45">
        <f t="shared" si="19"/>
        <v>45691</v>
      </c>
      <c r="C590" s="42" t="str">
        <f>IF(ISERROR(VLOOKUP(B590,'Aigen20-GAZ'!$C$3:$C$9,1,0)),"Нет","Да")</f>
        <v>Нет</v>
      </c>
      <c r="D590" s="43">
        <f t="shared" si="18"/>
        <v>365</v>
      </c>
      <c r="E590" s="44">
        <f>ROUND(('Все выпуски'!$P$3*'Все выпуски'!$P$6/100)/365*(B590-IF(C590="Нет",VLOOKUP(A590,'Aigen20-GAZ'!$A$2:$C$9,3,0),VLOOKUP((A590-1),'Aigen20-GAZ'!$A$2:$C$9,3,0))),2)</f>
        <v>2.5299999999999998</v>
      </c>
      <c r="G590" s="43">
        <f>COUNTIF(D591:$D$667,365)</f>
        <v>77</v>
      </c>
      <c r="H590" s="43">
        <f>COUNTIF(D591:$D$667,366)</f>
        <v>0</v>
      </c>
      <c r="I590" s="2"/>
    </row>
    <row r="591" spans="1:9" x14ac:dyDescent="0.25">
      <c r="A591" s="1">
        <f>COUNTIF($C$2:C591,"Да")</f>
        <v>6</v>
      </c>
      <c r="B591" s="45">
        <f t="shared" si="19"/>
        <v>45692</v>
      </c>
      <c r="C591" s="42" t="str">
        <f>IF(ISERROR(VLOOKUP(B591,'Aigen20-GAZ'!$C$3:$C$9,1,0)),"Нет","Да")</f>
        <v>Нет</v>
      </c>
      <c r="D591" s="43">
        <f t="shared" si="18"/>
        <v>365</v>
      </c>
      <c r="E591" s="44">
        <f>ROUND(('Все выпуски'!$P$3*'Все выпуски'!$P$6/100)/365*(B591-IF(C591="Нет",VLOOKUP(A591,'Aigen20-GAZ'!$A$2:$C$9,3,0),VLOOKUP((A591-1),'Aigen20-GAZ'!$A$2:$C$9,3,0))),2)</f>
        <v>2.65</v>
      </c>
      <c r="G591" s="43">
        <f>COUNTIF(D592:$D$667,365)</f>
        <v>76</v>
      </c>
      <c r="H591" s="43">
        <f>COUNTIF(D592:$D$667,366)</f>
        <v>0</v>
      </c>
      <c r="I591" s="2"/>
    </row>
    <row r="592" spans="1:9" x14ac:dyDescent="0.25">
      <c r="A592" s="1">
        <f>COUNTIF($C$2:C592,"Да")</f>
        <v>6</v>
      </c>
      <c r="B592" s="45">
        <f t="shared" si="19"/>
        <v>45693</v>
      </c>
      <c r="C592" s="42" t="str">
        <f>IF(ISERROR(VLOOKUP(B592,'Aigen20-GAZ'!$C$3:$C$9,1,0)),"Нет","Да")</f>
        <v>Нет</v>
      </c>
      <c r="D592" s="43">
        <f t="shared" si="18"/>
        <v>365</v>
      </c>
      <c r="E592" s="44">
        <f>ROUND(('Все выпуски'!$P$3*'Все выпуски'!$P$6/100)/365*(B592-IF(C592="Нет",VLOOKUP(A592,'Aigen20-GAZ'!$A$2:$C$9,3,0),VLOOKUP((A592-1),'Aigen20-GAZ'!$A$2:$C$9,3,0))),2)</f>
        <v>2.77</v>
      </c>
      <c r="G592" s="43">
        <f>COUNTIF(D593:$D$667,365)</f>
        <v>75</v>
      </c>
      <c r="H592" s="43">
        <f>COUNTIF(D593:$D$667,366)</f>
        <v>0</v>
      </c>
      <c r="I592" s="2"/>
    </row>
    <row r="593" spans="1:9" x14ac:dyDescent="0.25">
      <c r="A593" s="1">
        <f>COUNTIF($C$2:C593,"Да")</f>
        <v>6</v>
      </c>
      <c r="B593" s="45">
        <f t="shared" si="19"/>
        <v>45694</v>
      </c>
      <c r="C593" s="42" t="str">
        <f>IF(ISERROR(VLOOKUP(B593,'Aigen20-GAZ'!$C$3:$C$9,1,0)),"Нет","Да")</f>
        <v>Нет</v>
      </c>
      <c r="D593" s="43">
        <f t="shared" si="18"/>
        <v>365</v>
      </c>
      <c r="E593" s="44">
        <f>ROUND(('Все выпуски'!$P$3*'Все выпуски'!$P$6/100)/365*(B593-IF(C593="Нет",VLOOKUP(A593,'Aigen20-GAZ'!$A$2:$C$9,3,0),VLOOKUP((A593-1),'Aigen20-GAZ'!$A$2:$C$9,3,0))),2)</f>
        <v>2.89</v>
      </c>
      <c r="G593" s="43">
        <f>COUNTIF(D594:$D$667,365)</f>
        <v>74</v>
      </c>
      <c r="H593" s="43">
        <f>COUNTIF(D594:$D$667,366)</f>
        <v>0</v>
      </c>
      <c r="I593" s="2"/>
    </row>
    <row r="594" spans="1:9" x14ac:dyDescent="0.25">
      <c r="A594" s="1">
        <f>COUNTIF($C$2:C594,"Да")</f>
        <v>6</v>
      </c>
      <c r="B594" s="45">
        <f t="shared" si="19"/>
        <v>45695</v>
      </c>
      <c r="C594" s="42" t="str">
        <f>IF(ISERROR(VLOOKUP(B594,'Aigen20-GAZ'!$C$3:$C$9,1,0)),"Нет","Да")</f>
        <v>Нет</v>
      </c>
      <c r="D594" s="43">
        <f t="shared" si="18"/>
        <v>365</v>
      </c>
      <c r="E594" s="44">
        <f>ROUND(('Все выпуски'!$P$3*'Все выпуски'!$P$6/100)/365*(B594-IF(C594="Нет",VLOOKUP(A594,'Aigen20-GAZ'!$A$2:$C$9,3,0),VLOOKUP((A594-1),'Aigen20-GAZ'!$A$2:$C$9,3,0))),2)</f>
        <v>3.01</v>
      </c>
      <c r="G594" s="43">
        <f>COUNTIF(D595:$D$667,365)</f>
        <v>73</v>
      </c>
      <c r="H594" s="43">
        <f>COUNTIF(D595:$D$667,366)</f>
        <v>0</v>
      </c>
      <c r="I594" s="2"/>
    </row>
    <row r="595" spans="1:9" x14ac:dyDescent="0.25">
      <c r="A595" s="1">
        <f>COUNTIF($C$2:C595,"Да")</f>
        <v>6</v>
      </c>
      <c r="B595" s="45">
        <f t="shared" si="19"/>
        <v>45696</v>
      </c>
      <c r="C595" s="42" t="str">
        <f>IF(ISERROR(VLOOKUP(B595,'Aigen20-GAZ'!$C$3:$C$9,1,0)),"Нет","Да")</f>
        <v>Нет</v>
      </c>
      <c r="D595" s="43">
        <f t="shared" si="18"/>
        <v>365</v>
      </c>
      <c r="E595" s="44">
        <f>ROUND(('Все выпуски'!$P$3*'Все выпуски'!$P$6/100)/365*(B595-IF(C595="Нет",VLOOKUP(A595,'Aigen20-GAZ'!$A$2:$C$9,3,0),VLOOKUP((A595-1),'Aigen20-GAZ'!$A$2:$C$9,3,0))),2)</f>
        <v>3.13</v>
      </c>
      <c r="G595" s="43">
        <f>COUNTIF(D596:$D$667,365)</f>
        <v>72</v>
      </c>
      <c r="H595" s="43">
        <f>COUNTIF(D596:$D$667,366)</f>
        <v>0</v>
      </c>
      <c r="I595" s="2"/>
    </row>
    <row r="596" spans="1:9" x14ac:dyDescent="0.25">
      <c r="A596" s="1">
        <f>COUNTIF($C$2:C596,"Да")</f>
        <v>6</v>
      </c>
      <c r="B596" s="45">
        <f t="shared" si="19"/>
        <v>45697</v>
      </c>
      <c r="C596" s="42" t="str">
        <f>IF(ISERROR(VLOOKUP(B596,'Aigen20-GAZ'!$C$3:$C$9,1,0)),"Нет","Да")</f>
        <v>Нет</v>
      </c>
      <c r="D596" s="43">
        <f t="shared" si="18"/>
        <v>365</v>
      </c>
      <c r="E596" s="44">
        <f>ROUND(('Все выпуски'!$P$3*'Все выпуски'!$P$6/100)/365*(B596-IF(C596="Нет",VLOOKUP(A596,'Aigen20-GAZ'!$A$2:$C$9,3,0),VLOOKUP((A596-1),'Aigen20-GAZ'!$A$2:$C$9,3,0))),2)</f>
        <v>3.25</v>
      </c>
      <c r="G596" s="43">
        <f>COUNTIF(D597:$D$667,365)</f>
        <v>71</v>
      </c>
      <c r="H596" s="43">
        <f>COUNTIF(D597:$D$667,366)</f>
        <v>0</v>
      </c>
      <c r="I596" s="2"/>
    </row>
    <row r="597" spans="1:9" x14ac:dyDescent="0.25">
      <c r="A597" s="1">
        <f>COUNTIF($C$2:C597,"Да")</f>
        <v>6</v>
      </c>
      <c r="B597" s="45">
        <f t="shared" si="19"/>
        <v>45698</v>
      </c>
      <c r="C597" s="42" t="str">
        <f>IF(ISERROR(VLOOKUP(B597,'Aigen20-GAZ'!$C$3:$C$9,1,0)),"Нет","Да")</f>
        <v>Нет</v>
      </c>
      <c r="D597" s="43">
        <f t="shared" si="18"/>
        <v>365</v>
      </c>
      <c r="E597" s="44">
        <f>ROUND(('Все выпуски'!$P$3*'Все выпуски'!$P$6/100)/365*(B597-IF(C597="Нет",VLOOKUP(A597,'Aigen20-GAZ'!$A$2:$C$9,3,0),VLOOKUP((A597-1),'Aigen20-GAZ'!$A$2:$C$9,3,0))),2)</f>
        <v>3.38</v>
      </c>
      <c r="G597" s="43">
        <f>COUNTIF(D598:$D$667,365)</f>
        <v>70</v>
      </c>
      <c r="H597" s="43">
        <f>COUNTIF(D598:$D$667,366)</f>
        <v>0</v>
      </c>
      <c r="I597" s="2"/>
    </row>
    <row r="598" spans="1:9" x14ac:dyDescent="0.25">
      <c r="A598" s="1">
        <f>COUNTIF($C$2:C598,"Да")</f>
        <v>6</v>
      </c>
      <c r="B598" s="45">
        <f t="shared" si="19"/>
        <v>45699</v>
      </c>
      <c r="C598" s="42" t="str">
        <f>IF(ISERROR(VLOOKUP(B598,'Aigen20-GAZ'!$C$3:$C$9,1,0)),"Нет","Да")</f>
        <v>Нет</v>
      </c>
      <c r="D598" s="43">
        <f t="shared" si="18"/>
        <v>365</v>
      </c>
      <c r="E598" s="44">
        <f>ROUND(('Все выпуски'!$P$3*'Все выпуски'!$P$6/100)/365*(B598-IF(C598="Нет",VLOOKUP(A598,'Aigen20-GAZ'!$A$2:$C$9,3,0),VLOOKUP((A598-1),'Aigen20-GAZ'!$A$2:$C$9,3,0))),2)</f>
        <v>3.5</v>
      </c>
      <c r="G598" s="43">
        <f>COUNTIF(D599:$D$667,365)</f>
        <v>69</v>
      </c>
      <c r="H598" s="43">
        <f>COUNTIF(D599:$D$667,366)</f>
        <v>0</v>
      </c>
      <c r="I598" s="2"/>
    </row>
    <row r="599" spans="1:9" x14ac:dyDescent="0.25">
      <c r="A599" s="1">
        <f>COUNTIF($C$2:C599,"Да")</f>
        <v>6</v>
      </c>
      <c r="B599" s="45">
        <f t="shared" si="19"/>
        <v>45700</v>
      </c>
      <c r="C599" s="42" t="str">
        <f>IF(ISERROR(VLOOKUP(B599,'Aigen20-GAZ'!$C$3:$C$9,1,0)),"Нет","Да")</f>
        <v>Нет</v>
      </c>
      <c r="D599" s="43">
        <f t="shared" si="18"/>
        <v>365</v>
      </c>
      <c r="E599" s="44">
        <f>ROUND(('Все выпуски'!$P$3*'Все выпуски'!$P$6/100)/365*(B599-IF(C599="Нет",VLOOKUP(A599,'Aigen20-GAZ'!$A$2:$C$9,3,0),VLOOKUP((A599-1),'Aigen20-GAZ'!$A$2:$C$9,3,0))),2)</f>
        <v>3.62</v>
      </c>
      <c r="G599" s="43">
        <f>COUNTIF(D600:$D$667,365)</f>
        <v>68</v>
      </c>
      <c r="H599" s="43">
        <f>COUNTIF(D600:$D$667,366)</f>
        <v>0</v>
      </c>
      <c r="I599" s="2"/>
    </row>
    <row r="600" spans="1:9" x14ac:dyDescent="0.25">
      <c r="A600" s="1">
        <f>COUNTIF($C$2:C600,"Да")</f>
        <v>6</v>
      </c>
      <c r="B600" s="45">
        <f t="shared" si="19"/>
        <v>45701</v>
      </c>
      <c r="C600" s="42" t="str">
        <f>IF(ISERROR(VLOOKUP(B600,'Aigen20-GAZ'!$C$3:$C$9,1,0)),"Нет","Да")</f>
        <v>Нет</v>
      </c>
      <c r="D600" s="43">
        <f t="shared" si="18"/>
        <v>365</v>
      </c>
      <c r="E600" s="44">
        <f>ROUND(('Все выпуски'!$P$3*'Все выпуски'!$P$6/100)/365*(B600-IF(C600="Нет",VLOOKUP(A600,'Aigen20-GAZ'!$A$2:$C$9,3,0),VLOOKUP((A600-1),'Aigen20-GAZ'!$A$2:$C$9,3,0))),2)</f>
        <v>3.74</v>
      </c>
      <c r="G600" s="43">
        <f>COUNTIF(D601:$D$667,365)</f>
        <v>67</v>
      </c>
      <c r="H600" s="43">
        <f>COUNTIF(D601:$D$667,366)</f>
        <v>0</v>
      </c>
      <c r="I600" s="2"/>
    </row>
    <row r="601" spans="1:9" x14ac:dyDescent="0.25">
      <c r="A601" s="1">
        <f>COUNTIF($C$2:C601,"Да")</f>
        <v>6</v>
      </c>
      <c r="B601" s="45">
        <f t="shared" si="19"/>
        <v>45702</v>
      </c>
      <c r="C601" s="42" t="str">
        <f>IF(ISERROR(VLOOKUP(B601,'Aigen20-GAZ'!$C$3:$C$9,1,0)),"Нет","Да")</f>
        <v>Нет</v>
      </c>
      <c r="D601" s="43">
        <f t="shared" si="18"/>
        <v>365</v>
      </c>
      <c r="E601" s="44">
        <f>ROUND(('Все выпуски'!$P$3*'Все выпуски'!$P$6/100)/365*(B601-IF(C601="Нет",VLOOKUP(A601,'Aigen20-GAZ'!$A$2:$C$9,3,0),VLOOKUP((A601-1),'Aigen20-GAZ'!$A$2:$C$9,3,0))),2)</f>
        <v>3.86</v>
      </c>
      <c r="G601" s="43">
        <f>COUNTIF(D602:$D$667,365)</f>
        <v>66</v>
      </c>
      <c r="H601" s="43">
        <f>COUNTIF(D602:$D$667,366)</f>
        <v>0</v>
      </c>
      <c r="I601" s="2"/>
    </row>
    <row r="602" spans="1:9" x14ac:dyDescent="0.25">
      <c r="A602" s="1">
        <f>COUNTIF($C$2:C602,"Да")</f>
        <v>6</v>
      </c>
      <c r="B602" s="45">
        <f t="shared" si="19"/>
        <v>45703</v>
      </c>
      <c r="C602" s="42" t="str">
        <f>IF(ISERROR(VLOOKUP(B602,'Aigen20-GAZ'!$C$3:$C$9,1,0)),"Нет","Да")</f>
        <v>Нет</v>
      </c>
      <c r="D602" s="43">
        <f t="shared" si="18"/>
        <v>365</v>
      </c>
      <c r="E602" s="44">
        <f>ROUND(('Все выпуски'!$P$3*'Все выпуски'!$P$6/100)/365*(B602-IF(C602="Нет",VLOOKUP(A602,'Aigen20-GAZ'!$A$2:$C$9,3,0),VLOOKUP((A602-1),'Aigen20-GAZ'!$A$2:$C$9,3,0))),2)</f>
        <v>3.98</v>
      </c>
      <c r="G602" s="43">
        <f>COUNTIF(D603:$D$667,365)</f>
        <v>65</v>
      </c>
      <c r="H602" s="43">
        <f>COUNTIF(D603:$D$667,366)</f>
        <v>0</v>
      </c>
      <c r="I602" s="2"/>
    </row>
    <row r="603" spans="1:9" x14ac:dyDescent="0.25">
      <c r="A603" s="1">
        <f>COUNTIF($C$2:C603,"Да")</f>
        <v>6</v>
      </c>
      <c r="B603" s="45">
        <f t="shared" si="19"/>
        <v>45704</v>
      </c>
      <c r="C603" s="42" t="str">
        <f>IF(ISERROR(VLOOKUP(B603,'Aigen20-GAZ'!$C$3:$C$9,1,0)),"Нет","Да")</f>
        <v>Нет</v>
      </c>
      <c r="D603" s="43">
        <f t="shared" si="18"/>
        <v>365</v>
      </c>
      <c r="E603" s="44">
        <f>ROUND(('Все выпуски'!$P$3*'Все выпуски'!$P$6/100)/365*(B603-IF(C603="Нет",VLOOKUP(A603,'Aigen20-GAZ'!$A$2:$C$9,3,0),VLOOKUP((A603-1),'Aigen20-GAZ'!$A$2:$C$9,3,0))),2)</f>
        <v>4.0999999999999996</v>
      </c>
      <c r="G603" s="43">
        <f>COUNTIF(D604:$D$667,365)</f>
        <v>64</v>
      </c>
      <c r="H603" s="43">
        <f>COUNTIF(D604:$D$667,366)</f>
        <v>0</v>
      </c>
      <c r="I603" s="2"/>
    </row>
    <row r="604" spans="1:9" x14ac:dyDescent="0.25">
      <c r="A604" s="1">
        <f>COUNTIF($C$2:C604,"Да")</f>
        <v>6</v>
      </c>
      <c r="B604" s="45">
        <f t="shared" si="19"/>
        <v>45705</v>
      </c>
      <c r="C604" s="42" t="str">
        <f>IF(ISERROR(VLOOKUP(B604,'Aigen20-GAZ'!$C$3:$C$9,1,0)),"Нет","Да")</f>
        <v>Нет</v>
      </c>
      <c r="D604" s="43">
        <f t="shared" si="18"/>
        <v>365</v>
      </c>
      <c r="E604" s="44">
        <f>ROUND(('Все выпуски'!$P$3*'Все выпуски'!$P$6/100)/365*(B604-IF(C604="Нет",VLOOKUP(A604,'Aigen20-GAZ'!$A$2:$C$9,3,0),VLOOKUP((A604-1),'Aigen20-GAZ'!$A$2:$C$9,3,0))),2)</f>
        <v>4.22</v>
      </c>
      <c r="G604" s="43">
        <f>COUNTIF(D605:$D$667,365)</f>
        <v>63</v>
      </c>
      <c r="H604" s="43">
        <f>COUNTIF(D605:$D$667,366)</f>
        <v>0</v>
      </c>
      <c r="I604" s="2"/>
    </row>
    <row r="605" spans="1:9" x14ac:dyDescent="0.25">
      <c r="A605" s="1">
        <f>COUNTIF($C$2:C605,"Да")</f>
        <v>6</v>
      </c>
      <c r="B605" s="45">
        <f t="shared" si="19"/>
        <v>45706</v>
      </c>
      <c r="C605" s="42" t="str">
        <f>IF(ISERROR(VLOOKUP(B605,'Aigen20-GAZ'!$C$3:$C$9,1,0)),"Нет","Да")</f>
        <v>Нет</v>
      </c>
      <c r="D605" s="43">
        <f t="shared" si="18"/>
        <v>365</v>
      </c>
      <c r="E605" s="44">
        <f>ROUND(('Все выпуски'!$P$3*'Все выпуски'!$P$6/100)/365*(B605-IF(C605="Нет",VLOOKUP(A605,'Aigen20-GAZ'!$A$2:$C$9,3,0),VLOOKUP((A605-1),'Aigen20-GAZ'!$A$2:$C$9,3,0))),2)</f>
        <v>4.34</v>
      </c>
      <c r="G605" s="43">
        <f>COUNTIF(D606:$D$667,365)</f>
        <v>62</v>
      </c>
      <c r="H605" s="43">
        <f>COUNTIF(D606:$D$667,366)</f>
        <v>0</v>
      </c>
      <c r="I605" s="2"/>
    </row>
    <row r="606" spans="1:9" x14ac:dyDescent="0.25">
      <c r="A606" s="1">
        <f>COUNTIF($C$2:C606,"Да")</f>
        <v>6</v>
      </c>
      <c r="B606" s="45">
        <f t="shared" si="19"/>
        <v>45707</v>
      </c>
      <c r="C606" s="42" t="str">
        <f>IF(ISERROR(VLOOKUP(B606,'Aigen20-GAZ'!$C$3:$C$9,1,0)),"Нет","Да")</f>
        <v>Нет</v>
      </c>
      <c r="D606" s="43">
        <f t="shared" si="18"/>
        <v>365</v>
      </c>
      <c r="E606" s="44">
        <f>ROUND(('Все выпуски'!$P$3*'Все выпуски'!$P$6/100)/365*(B606-IF(C606="Нет",VLOOKUP(A606,'Aigen20-GAZ'!$A$2:$C$9,3,0),VLOOKUP((A606-1),'Aigen20-GAZ'!$A$2:$C$9,3,0))),2)</f>
        <v>4.46</v>
      </c>
      <c r="G606" s="43">
        <f>COUNTIF(D607:$D$667,365)</f>
        <v>61</v>
      </c>
      <c r="H606" s="43">
        <f>COUNTIF(D607:$D$667,366)</f>
        <v>0</v>
      </c>
      <c r="I606" s="2"/>
    </row>
    <row r="607" spans="1:9" x14ac:dyDescent="0.25">
      <c r="A607" s="1">
        <f>COUNTIF($C$2:C607,"Да")</f>
        <v>6</v>
      </c>
      <c r="B607" s="45">
        <f t="shared" si="19"/>
        <v>45708</v>
      </c>
      <c r="C607" s="42" t="str">
        <f>IF(ISERROR(VLOOKUP(B607,'Aigen20-GAZ'!$C$3:$C$9,1,0)),"Нет","Да")</f>
        <v>Нет</v>
      </c>
      <c r="D607" s="43">
        <f t="shared" si="18"/>
        <v>365</v>
      </c>
      <c r="E607" s="44">
        <f>ROUND(('Все выпуски'!$P$3*'Все выпуски'!$P$6/100)/365*(B607-IF(C607="Нет",VLOOKUP(A607,'Aigen20-GAZ'!$A$2:$C$9,3,0),VLOOKUP((A607-1),'Aigen20-GAZ'!$A$2:$C$9,3,0))),2)</f>
        <v>4.58</v>
      </c>
      <c r="G607" s="43">
        <f>COUNTIF(D608:$D$667,365)</f>
        <v>60</v>
      </c>
      <c r="H607" s="43">
        <f>COUNTIF(D608:$D$667,366)</f>
        <v>0</v>
      </c>
      <c r="I607" s="2"/>
    </row>
    <row r="608" spans="1:9" x14ac:dyDescent="0.25">
      <c r="A608" s="1">
        <f>COUNTIF($C$2:C608,"Да")</f>
        <v>6</v>
      </c>
      <c r="B608" s="45">
        <f t="shared" si="19"/>
        <v>45709</v>
      </c>
      <c r="C608" s="42" t="str">
        <f>IF(ISERROR(VLOOKUP(B608,'Aigen20-GAZ'!$C$3:$C$9,1,0)),"Нет","Да")</f>
        <v>Нет</v>
      </c>
      <c r="D608" s="43">
        <f t="shared" si="18"/>
        <v>365</v>
      </c>
      <c r="E608" s="44">
        <f>ROUND(('Все выпуски'!$P$3*'Все выпуски'!$P$6/100)/365*(B608-IF(C608="Нет",VLOOKUP(A608,'Aigen20-GAZ'!$A$2:$C$9,3,0),VLOOKUP((A608-1),'Aigen20-GAZ'!$A$2:$C$9,3,0))),2)</f>
        <v>4.7</v>
      </c>
      <c r="G608" s="43">
        <f>COUNTIF(D609:$D$667,365)</f>
        <v>59</v>
      </c>
      <c r="H608" s="43">
        <f>COUNTIF(D609:$D$667,366)</f>
        <v>0</v>
      </c>
      <c r="I608" s="2"/>
    </row>
    <row r="609" spans="1:9" x14ac:dyDescent="0.25">
      <c r="A609" s="1">
        <f>COUNTIF($C$2:C609,"Да")</f>
        <v>6</v>
      </c>
      <c r="B609" s="45">
        <f t="shared" si="19"/>
        <v>45710</v>
      </c>
      <c r="C609" s="42" t="str">
        <f>IF(ISERROR(VLOOKUP(B609,'Aigen20-GAZ'!$C$3:$C$9,1,0)),"Нет","Да")</f>
        <v>Нет</v>
      </c>
      <c r="D609" s="43">
        <f t="shared" si="18"/>
        <v>365</v>
      </c>
      <c r="E609" s="44">
        <f>ROUND(('Все выпуски'!$P$3*'Все выпуски'!$P$6/100)/365*(B609-IF(C609="Нет",VLOOKUP(A609,'Aigen20-GAZ'!$A$2:$C$9,3,0),VLOOKUP((A609-1),'Aigen20-GAZ'!$A$2:$C$9,3,0))),2)</f>
        <v>4.82</v>
      </c>
      <c r="G609" s="43">
        <f>COUNTIF(D610:$D$667,365)</f>
        <v>58</v>
      </c>
      <c r="H609" s="43">
        <f>COUNTIF(D610:$D$667,366)</f>
        <v>0</v>
      </c>
      <c r="I609" s="2"/>
    </row>
    <row r="610" spans="1:9" x14ac:dyDescent="0.25">
      <c r="A610" s="1">
        <f>COUNTIF($C$2:C610,"Да")</f>
        <v>6</v>
      </c>
      <c r="B610" s="45">
        <f t="shared" si="19"/>
        <v>45711</v>
      </c>
      <c r="C610" s="42" t="str">
        <f>IF(ISERROR(VLOOKUP(B610,'Aigen20-GAZ'!$C$3:$C$9,1,0)),"Нет","Да")</f>
        <v>Нет</v>
      </c>
      <c r="D610" s="43">
        <f t="shared" si="18"/>
        <v>365</v>
      </c>
      <c r="E610" s="44">
        <f>ROUND(('Все выпуски'!$P$3*'Все выпуски'!$P$6/100)/365*(B610-IF(C610="Нет",VLOOKUP(A610,'Aigen20-GAZ'!$A$2:$C$9,3,0),VLOOKUP((A610-1),'Aigen20-GAZ'!$A$2:$C$9,3,0))),2)</f>
        <v>4.9400000000000004</v>
      </c>
      <c r="G610" s="43">
        <f>COUNTIF(D611:$D$667,365)</f>
        <v>57</v>
      </c>
      <c r="H610" s="43">
        <f>COUNTIF(D611:$D$667,366)</f>
        <v>0</v>
      </c>
      <c r="I610" s="2"/>
    </row>
    <row r="611" spans="1:9" x14ac:dyDescent="0.25">
      <c r="A611" s="1">
        <f>COUNTIF($C$2:C611,"Да")</f>
        <v>6</v>
      </c>
      <c r="B611" s="45">
        <f t="shared" si="19"/>
        <v>45712</v>
      </c>
      <c r="C611" s="42" t="str">
        <f>IF(ISERROR(VLOOKUP(B611,'Aigen20-GAZ'!$C$3:$C$9,1,0)),"Нет","Да")</f>
        <v>Нет</v>
      </c>
      <c r="D611" s="43">
        <f t="shared" si="18"/>
        <v>365</v>
      </c>
      <c r="E611" s="44">
        <f>ROUND(('Все выпуски'!$P$3*'Все выпуски'!$P$6/100)/365*(B611-IF(C611="Нет",VLOOKUP(A611,'Aigen20-GAZ'!$A$2:$C$9,3,0),VLOOKUP((A611-1),'Aigen20-GAZ'!$A$2:$C$9,3,0))),2)</f>
        <v>5.0599999999999996</v>
      </c>
      <c r="G611" s="43">
        <f>COUNTIF(D612:$D$667,365)</f>
        <v>56</v>
      </c>
      <c r="H611" s="43">
        <f>COUNTIF(D612:$D$667,366)</f>
        <v>0</v>
      </c>
      <c r="I611" s="2"/>
    </row>
    <row r="612" spans="1:9" x14ac:dyDescent="0.25">
      <c r="A612" s="1">
        <f>COUNTIF($C$2:C612,"Да")</f>
        <v>6</v>
      </c>
      <c r="B612" s="45">
        <f t="shared" si="19"/>
        <v>45713</v>
      </c>
      <c r="C612" s="42" t="str">
        <f>IF(ISERROR(VLOOKUP(B612,'Aigen20-GAZ'!$C$3:$C$9,1,0)),"Нет","Да")</f>
        <v>Нет</v>
      </c>
      <c r="D612" s="43">
        <f t="shared" si="18"/>
        <v>365</v>
      </c>
      <c r="E612" s="44">
        <f>ROUND(('Все выпуски'!$P$3*'Все выпуски'!$P$6/100)/365*(B612-IF(C612="Нет",VLOOKUP(A612,'Aigen20-GAZ'!$A$2:$C$9,3,0),VLOOKUP((A612-1),'Aigen20-GAZ'!$A$2:$C$9,3,0))),2)</f>
        <v>5.18</v>
      </c>
      <c r="G612" s="43">
        <f>COUNTIF(D613:$D$667,365)</f>
        <v>55</v>
      </c>
      <c r="H612" s="43">
        <f>COUNTIF(D613:$D$667,366)</f>
        <v>0</v>
      </c>
      <c r="I612" s="2"/>
    </row>
    <row r="613" spans="1:9" x14ac:dyDescent="0.25">
      <c r="A613" s="1">
        <f>COUNTIF($C$2:C613,"Да")</f>
        <v>6</v>
      </c>
      <c r="B613" s="45">
        <f t="shared" si="19"/>
        <v>45714</v>
      </c>
      <c r="C613" s="42" t="str">
        <f>IF(ISERROR(VLOOKUP(B613,'Aigen20-GAZ'!$C$3:$C$9,1,0)),"Нет","Да")</f>
        <v>Нет</v>
      </c>
      <c r="D613" s="43">
        <f t="shared" si="18"/>
        <v>365</v>
      </c>
      <c r="E613" s="44">
        <f>ROUND(('Все выпуски'!$P$3*'Все выпуски'!$P$6/100)/365*(B613-IF(C613="Нет",VLOOKUP(A613,'Aigen20-GAZ'!$A$2:$C$9,3,0),VLOOKUP((A613-1),'Aigen20-GAZ'!$A$2:$C$9,3,0))),2)</f>
        <v>5.3</v>
      </c>
      <c r="G613" s="43">
        <f>COUNTIF(D614:$D$667,365)</f>
        <v>54</v>
      </c>
      <c r="H613" s="43">
        <f>COUNTIF(D614:$D$667,366)</f>
        <v>0</v>
      </c>
      <c r="I613" s="2"/>
    </row>
    <row r="614" spans="1:9" x14ac:dyDescent="0.25">
      <c r="A614" s="1">
        <f>COUNTIF($C$2:C614,"Да")</f>
        <v>6</v>
      </c>
      <c r="B614" s="45">
        <f t="shared" si="19"/>
        <v>45715</v>
      </c>
      <c r="C614" s="42" t="str">
        <f>IF(ISERROR(VLOOKUP(B614,'Aigen20-GAZ'!$C$3:$C$9,1,0)),"Нет","Да")</f>
        <v>Нет</v>
      </c>
      <c r="D614" s="43">
        <f t="shared" si="18"/>
        <v>365</v>
      </c>
      <c r="E614" s="44">
        <f>ROUND(('Все выпуски'!$P$3*'Все выпуски'!$P$6/100)/365*(B614-IF(C614="Нет",VLOOKUP(A614,'Aigen20-GAZ'!$A$2:$C$9,3,0),VLOOKUP((A614-1),'Aigen20-GAZ'!$A$2:$C$9,3,0))),2)</f>
        <v>5.42</v>
      </c>
      <c r="G614" s="43">
        <f>COUNTIF(D615:$D$667,365)</f>
        <v>53</v>
      </c>
      <c r="H614" s="43">
        <f>COUNTIF(D615:$D$667,366)</f>
        <v>0</v>
      </c>
      <c r="I614" s="2"/>
    </row>
    <row r="615" spans="1:9" x14ac:dyDescent="0.25">
      <c r="A615" s="1">
        <f>COUNTIF($C$2:C615,"Да")</f>
        <v>6</v>
      </c>
      <c r="B615" s="45">
        <f t="shared" si="19"/>
        <v>45716</v>
      </c>
      <c r="C615" s="42" t="str">
        <f>IF(ISERROR(VLOOKUP(B615,'Aigen20-GAZ'!$C$3:$C$9,1,0)),"Нет","Да")</f>
        <v>Нет</v>
      </c>
      <c r="D615" s="43">
        <f t="shared" si="18"/>
        <v>365</v>
      </c>
      <c r="E615" s="44">
        <f>ROUND(('Все выпуски'!$P$3*'Все выпуски'!$P$6/100)/365*(B615-IF(C615="Нет",VLOOKUP(A615,'Aigen20-GAZ'!$A$2:$C$9,3,0),VLOOKUP((A615-1),'Aigen20-GAZ'!$A$2:$C$9,3,0))),2)</f>
        <v>5.55</v>
      </c>
      <c r="G615" s="43">
        <f>COUNTIF(D616:$D$667,365)</f>
        <v>52</v>
      </c>
      <c r="H615" s="43">
        <f>COUNTIF(D616:$D$667,366)</f>
        <v>0</v>
      </c>
      <c r="I615" s="2"/>
    </row>
    <row r="616" spans="1:9" x14ac:dyDescent="0.25">
      <c r="A616" s="1">
        <f>COUNTIF($C$2:C616,"Да")</f>
        <v>6</v>
      </c>
      <c r="B616" s="45">
        <f t="shared" si="19"/>
        <v>45717</v>
      </c>
      <c r="C616" s="42" t="str">
        <f>IF(ISERROR(VLOOKUP(B616,'Aigen20-GAZ'!$C$3:$C$9,1,0)),"Нет","Да")</f>
        <v>Нет</v>
      </c>
      <c r="D616" s="43">
        <f t="shared" si="18"/>
        <v>365</v>
      </c>
      <c r="E616" s="44">
        <f>ROUND(('Все выпуски'!$P$3*'Все выпуски'!$P$6/100)/365*(B616-IF(C616="Нет",VLOOKUP(A616,'Aigen20-GAZ'!$A$2:$C$9,3,0),VLOOKUP((A616-1),'Aigen20-GAZ'!$A$2:$C$9,3,0))),2)</f>
        <v>5.67</v>
      </c>
      <c r="G616" s="43">
        <f>COUNTIF(D617:$D$667,365)</f>
        <v>51</v>
      </c>
      <c r="H616" s="43">
        <f>COUNTIF(D617:$D$667,366)</f>
        <v>0</v>
      </c>
      <c r="I616" s="2"/>
    </row>
    <row r="617" spans="1:9" x14ac:dyDescent="0.25">
      <c r="A617" s="1">
        <f>COUNTIF($C$2:C617,"Да")</f>
        <v>6</v>
      </c>
      <c r="B617" s="45">
        <f t="shared" si="19"/>
        <v>45718</v>
      </c>
      <c r="C617" s="42" t="str">
        <f>IF(ISERROR(VLOOKUP(B617,'Aigen20-GAZ'!$C$3:$C$9,1,0)),"Нет","Да")</f>
        <v>Нет</v>
      </c>
      <c r="D617" s="43">
        <f t="shared" si="18"/>
        <v>365</v>
      </c>
      <c r="E617" s="44">
        <f>ROUND(('Все выпуски'!$P$3*'Все выпуски'!$P$6/100)/365*(B617-IF(C617="Нет",VLOOKUP(A617,'Aigen20-GAZ'!$A$2:$C$9,3,0),VLOOKUP((A617-1),'Aigen20-GAZ'!$A$2:$C$9,3,0))),2)</f>
        <v>5.79</v>
      </c>
      <c r="G617" s="43">
        <f>COUNTIF(D618:$D$667,365)</f>
        <v>50</v>
      </c>
      <c r="H617" s="43">
        <f>COUNTIF(D618:$D$667,366)</f>
        <v>0</v>
      </c>
      <c r="I617" s="2"/>
    </row>
    <row r="618" spans="1:9" x14ac:dyDescent="0.25">
      <c r="A618" s="1">
        <f>COUNTIF($C$2:C618,"Да")</f>
        <v>6</v>
      </c>
      <c r="B618" s="45">
        <f t="shared" si="19"/>
        <v>45719</v>
      </c>
      <c r="C618" s="42" t="str">
        <f>IF(ISERROR(VLOOKUP(B618,'Aigen20-GAZ'!$C$3:$C$9,1,0)),"Нет","Да")</f>
        <v>Нет</v>
      </c>
      <c r="D618" s="43">
        <f t="shared" si="18"/>
        <v>365</v>
      </c>
      <c r="E618" s="44">
        <f>ROUND(('Все выпуски'!$P$3*'Все выпуски'!$P$6/100)/365*(B618-IF(C618="Нет",VLOOKUP(A618,'Aigen20-GAZ'!$A$2:$C$9,3,0),VLOOKUP((A618-1),'Aigen20-GAZ'!$A$2:$C$9,3,0))),2)</f>
        <v>5.91</v>
      </c>
      <c r="G618" s="43">
        <f>COUNTIF(D619:$D$667,365)</f>
        <v>49</v>
      </c>
      <c r="H618" s="43">
        <f>COUNTIF(D619:$D$667,366)</f>
        <v>0</v>
      </c>
      <c r="I618" s="2"/>
    </row>
    <row r="619" spans="1:9" x14ac:dyDescent="0.25">
      <c r="A619" s="1">
        <f>COUNTIF($C$2:C619,"Да")</f>
        <v>6</v>
      </c>
      <c r="B619" s="45">
        <f t="shared" si="19"/>
        <v>45720</v>
      </c>
      <c r="C619" s="42" t="str">
        <f>IF(ISERROR(VLOOKUP(B619,'Aigen20-GAZ'!$C$3:$C$9,1,0)),"Нет","Да")</f>
        <v>Нет</v>
      </c>
      <c r="D619" s="43">
        <f t="shared" si="18"/>
        <v>365</v>
      </c>
      <c r="E619" s="44">
        <f>ROUND(('Все выпуски'!$P$3*'Все выпуски'!$P$6/100)/365*(B619-IF(C619="Нет",VLOOKUP(A619,'Aigen20-GAZ'!$A$2:$C$9,3,0),VLOOKUP((A619-1),'Aigen20-GAZ'!$A$2:$C$9,3,0))),2)</f>
        <v>6.03</v>
      </c>
      <c r="G619" s="43">
        <f>COUNTIF(D620:$D$667,365)</f>
        <v>48</v>
      </c>
      <c r="H619" s="43">
        <f>COUNTIF(D620:$D$667,366)</f>
        <v>0</v>
      </c>
      <c r="I619" s="2"/>
    </row>
    <row r="620" spans="1:9" x14ac:dyDescent="0.25">
      <c r="A620" s="1">
        <f>COUNTIF($C$2:C620,"Да")</f>
        <v>6</v>
      </c>
      <c r="B620" s="45">
        <f t="shared" si="19"/>
        <v>45721</v>
      </c>
      <c r="C620" s="42" t="str">
        <f>IF(ISERROR(VLOOKUP(B620,'Aigen20-GAZ'!$C$3:$C$9,1,0)),"Нет","Да")</f>
        <v>Нет</v>
      </c>
      <c r="D620" s="43">
        <f t="shared" si="18"/>
        <v>365</v>
      </c>
      <c r="E620" s="44">
        <f>ROUND(('Все выпуски'!$P$3*'Все выпуски'!$P$6/100)/365*(B620-IF(C620="Нет",VLOOKUP(A620,'Aigen20-GAZ'!$A$2:$C$9,3,0),VLOOKUP((A620-1),'Aigen20-GAZ'!$A$2:$C$9,3,0))),2)</f>
        <v>6.15</v>
      </c>
      <c r="G620" s="43">
        <f>COUNTIF(D621:$D$667,365)</f>
        <v>47</v>
      </c>
      <c r="H620" s="43">
        <f>COUNTIF(D621:$D$667,366)</f>
        <v>0</v>
      </c>
      <c r="I620" s="2"/>
    </row>
    <row r="621" spans="1:9" x14ac:dyDescent="0.25">
      <c r="A621" s="1">
        <f>COUNTIF($C$2:C621,"Да")</f>
        <v>6</v>
      </c>
      <c r="B621" s="45">
        <f t="shared" si="19"/>
        <v>45722</v>
      </c>
      <c r="C621" s="42" t="str">
        <f>IF(ISERROR(VLOOKUP(B621,'Aigen20-GAZ'!$C$3:$C$9,1,0)),"Нет","Да")</f>
        <v>Нет</v>
      </c>
      <c r="D621" s="43">
        <f t="shared" si="18"/>
        <v>365</v>
      </c>
      <c r="E621" s="44">
        <f>ROUND(('Все выпуски'!$P$3*'Все выпуски'!$P$6/100)/365*(B621-IF(C621="Нет",VLOOKUP(A621,'Aigen20-GAZ'!$A$2:$C$9,3,0),VLOOKUP((A621-1),'Aigen20-GAZ'!$A$2:$C$9,3,0))),2)</f>
        <v>6.27</v>
      </c>
      <c r="G621" s="43">
        <f>COUNTIF(D622:$D$667,365)</f>
        <v>46</v>
      </c>
      <c r="H621" s="43">
        <f>COUNTIF(D622:$D$667,366)</f>
        <v>0</v>
      </c>
      <c r="I621" s="2"/>
    </row>
    <row r="622" spans="1:9" x14ac:dyDescent="0.25">
      <c r="A622" s="1">
        <f>COUNTIF($C$2:C622,"Да")</f>
        <v>6</v>
      </c>
      <c r="B622" s="45">
        <f t="shared" si="19"/>
        <v>45723</v>
      </c>
      <c r="C622" s="42" t="str">
        <f>IF(ISERROR(VLOOKUP(B622,'Aigen20-GAZ'!$C$3:$C$9,1,0)),"Нет","Да")</f>
        <v>Нет</v>
      </c>
      <c r="D622" s="43">
        <f t="shared" si="18"/>
        <v>365</v>
      </c>
      <c r="E622" s="44">
        <f>ROUND(('Все выпуски'!$P$3*'Все выпуски'!$P$6/100)/365*(B622-IF(C622="Нет",VLOOKUP(A622,'Aigen20-GAZ'!$A$2:$C$9,3,0),VLOOKUP((A622-1),'Aigen20-GAZ'!$A$2:$C$9,3,0))),2)</f>
        <v>6.39</v>
      </c>
      <c r="G622" s="43">
        <f>COUNTIF(D623:$D$667,365)</f>
        <v>45</v>
      </c>
      <c r="H622" s="43">
        <f>COUNTIF(D623:$D$667,366)</f>
        <v>0</v>
      </c>
      <c r="I622" s="2"/>
    </row>
    <row r="623" spans="1:9" x14ac:dyDescent="0.25">
      <c r="A623" s="1">
        <f>COUNTIF($C$2:C623,"Да")</f>
        <v>6</v>
      </c>
      <c r="B623" s="45">
        <f t="shared" si="19"/>
        <v>45724</v>
      </c>
      <c r="C623" s="42" t="str">
        <f>IF(ISERROR(VLOOKUP(B623,'Aigen20-GAZ'!$C$3:$C$9,1,0)),"Нет","Да")</f>
        <v>Нет</v>
      </c>
      <c r="D623" s="43">
        <f t="shared" si="18"/>
        <v>365</v>
      </c>
      <c r="E623" s="44">
        <f>ROUND(('Все выпуски'!$P$3*'Все выпуски'!$P$6/100)/365*(B623-IF(C623="Нет",VLOOKUP(A623,'Aigen20-GAZ'!$A$2:$C$9,3,0),VLOOKUP((A623-1),'Aigen20-GAZ'!$A$2:$C$9,3,0))),2)</f>
        <v>6.51</v>
      </c>
      <c r="G623" s="43">
        <f>COUNTIF(D624:$D$667,365)</f>
        <v>44</v>
      </c>
      <c r="H623" s="43">
        <f>COUNTIF(D624:$D$667,366)</f>
        <v>0</v>
      </c>
      <c r="I623" s="2"/>
    </row>
    <row r="624" spans="1:9" x14ac:dyDescent="0.25">
      <c r="A624" s="1">
        <f>COUNTIF($C$2:C624,"Да")</f>
        <v>6</v>
      </c>
      <c r="B624" s="45">
        <f t="shared" si="19"/>
        <v>45725</v>
      </c>
      <c r="C624" s="42" t="str">
        <f>IF(ISERROR(VLOOKUP(B624,'Aigen20-GAZ'!$C$3:$C$9,1,0)),"Нет","Да")</f>
        <v>Нет</v>
      </c>
      <c r="D624" s="43">
        <f t="shared" si="18"/>
        <v>365</v>
      </c>
      <c r="E624" s="44">
        <f>ROUND(('Все выпуски'!$P$3*'Все выпуски'!$P$6/100)/365*(B624-IF(C624="Нет",VLOOKUP(A624,'Aigen20-GAZ'!$A$2:$C$9,3,0),VLOOKUP((A624-1),'Aigen20-GAZ'!$A$2:$C$9,3,0))),2)</f>
        <v>6.63</v>
      </c>
      <c r="G624" s="43">
        <f>COUNTIF(D625:$D$667,365)</f>
        <v>43</v>
      </c>
      <c r="H624" s="43">
        <f>COUNTIF(D625:$D$667,366)</f>
        <v>0</v>
      </c>
      <c r="I624" s="2"/>
    </row>
    <row r="625" spans="1:9" x14ac:dyDescent="0.25">
      <c r="A625" s="1">
        <f>COUNTIF($C$2:C625,"Да")</f>
        <v>6</v>
      </c>
      <c r="B625" s="45">
        <f t="shared" si="19"/>
        <v>45726</v>
      </c>
      <c r="C625" s="42" t="str">
        <f>IF(ISERROR(VLOOKUP(B625,'Aigen20-GAZ'!$C$3:$C$9,1,0)),"Нет","Да")</f>
        <v>Нет</v>
      </c>
      <c r="D625" s="43">
        <f t="shared" si="18"/>
        <v>365</v>
      </c>
      <c r="E625" s="44">
        <f>ROUND(('Все выпуски'!$P$3*'Все выпуски'!$P$6/100)/365*(B625-IF(C625="Нет",VLOOKUP(A625,'Aigen20-GAZ'!$A$2:$C$9,3,0),VLOOKUP((A625-1),'Aigen20-GAZ'!$A$2:$C$9,3,0))),2)</f>
        <v>6.75</v>
      </c>
      <c r="G625" s="43">
        <f>COUNTIF(D626:$D$667,365)</f>
        <v>42</v>
      </c>
      <c r="H625" s="43">
        <f>COUNTIF(D626:$D$667,366)</f>
        <v>0</v>
      </c>
      <c r="I625" s="2"/>
    </row>
    <row r="626" spans="1:9" x14ac:dyDescent="0.25">
      <c r="A626" s="1">
        <f>COUNTIF($C$2:C626,"Да")</f>
        <v>6</v>
      </c>
      <c r="B626" s="45">
        <f t="shared" si="19"/>
        <v>45727</v>
      </c>
      <c r="C626" s="42" t="str">
        <f>IF(ISERROR(VLOOKUP(B626,'Aigen20-GAZ'!$C$3:$C$9,1,0)),"Нет","Да")</f>
        <v>Нет</v>
      </c>
      <c r="D626" s="43">
        <f t="shared" si="18"/>
        <v>365</v>
      </c>
      <c r="E626" s="44">
        <f>ROUND(('Все выпуски'!$P$3*'Все выпуски'!$P$6/100)/365*(B626-IF(C626="Нет",VLOOKUP(A626,'Aigen20-GAZ'!$A$2:$C$9,3,0),VLOOKUP((A626-1),'Aigen20-GAZ'!$A$2:$C$9,3,0))),2)</f>
        <v>6.87</v>
      </c>
      <c r="G626" s="43">
        <f>COUNTIF(D627:$D$667,365)</f>
        <v>41</v>
      </c>
      <c r="H626" s="43">
        <f>COUNTIF(D627:$D$667,366)</f>
        <v>0</v>
      </c>
      <c r="I626" s="2"/>
    </row>
    <row r="627" spans="1:9" x14ac:dyDescent="0.25">
      <c r="A627" s="1">
        <f>COUNTIF($C$2:C627,"Да")</f>
        <v>6</v>
      </c>
      <c r="B627" s="45">
        <f t="shared" si="19"/>
        <v>45728</v>
      </c>
      <c r="C627" s="42" t="str">
        <f>IF(ISERROR(VLOOKUP(B627,'Aigen20-GAZ'!$C$3:$C$9,1,0)),"Нет","Да")</f>
        <v>Нет</v>
      </c>
      <c r="D627" s="43">
        <f t="shared" si="18"/>
        <v>365</v>
      </c>
      <c r="E627" s="44">
        <f>ROUND(('Все выпуски'!$P$3*'Все выпуски'!$P$6/100)/365*(B627-IF(C627="Нет",VLOOKUP(A627,'Aigen20-GAZ'!$A$2:$C$9,3,0),VLOOKUP((A627-1),'Aigen20-GAZ'!$A$2:$C$9,3,0))),2)</f>
        <v>6.99</v>
      </c>
      <c r="G627" s="43">
        <f>COUNTIF(D628:$D$667,365)</f>
        <v>40</v>
      </c>
      <c r="H627" s="43">
        <f>COUNTIF(D628:$D$667,366)</f>
        <v>0</v>
      </c>
      <c r="I627" s="2"/>
    </row>
    <row r="628" spans="1:9" x14ac:dyDescent="0.25">
      <c r="A628" s="1">
        <f>COUNTIF($C$2:C628,"Да")</f>
        <v>6</v>
      </c>
      <c r="B628" s="45">
        <f t="shared" si="19"/>
        <v>45729</v>
      </c>
      <c r="C628" s="42" t="str">
        <f>IF(ISERROR(VLOOKUP(B628,'Aigen20-GAZ'!$C$3:$C$9,1,0)),"Нет","Да")</f>
        <v>Нет</v>
      </c>
      <c r="D628" s="43">
        <f t="shared" si="18"/>
        <v>365</v>
      </c>
      <c r="E628" s="44">
        <f>ROUND(('Все выпуски'!$P$3*'Все выпуски'!$P$6/100)/365*(B628-IF(C628="Нет",VLOOKUP(A628,'Aigen20-GAZ'!$A$2:$C$9,3,0),VLOOKUP((A628-1),'Aigen20-GAZ'!$A$2:$C$9,3,0))),2)</f>
        <v>7.11</v>
      </c>
      <c r="G628" s="43">
        <f>COUNTIF(D629:$D$667,365)</f>
        <v>39</v>
      </c>
      <c r="H628" s="43">
        <f>COUNTIF(D629:$D$667,366)</f>
        <v>0</v>
      </c>
      <c r="I628" s="2"/>
    </row>
    <row r="629" spans="1:9" x14ac:dyDescent="0.25">
      <c r="A629" s="1">
        <f>COUNTIF($C$2:C629,"Да")</f>
        <v>6</v>
      </c>
      <c r="B629" s="45">
        <f t="shared" si="19"/>
        <v>45730</v>
      </c>
      <c r="C629" s="42" t="str">
        <f>IF(ISERROR(VLOOKUP(B629,'Aigen20-GAZ'!$C$3:$C$9,1,0)),"Нет","Да")</f>
        <v>Нет</v>
      </c>
      <c r="D629" s="43">
        <f t="shared" si="18"/>
        <v>365</v>
      </c>
      <c r="E629" s="44">
        <f>ROUND(('Все выпуски'!$P$3*'Все выпуски'!$P$6/100)/365*(B629-IF(C629="Нет",VLOOKUP(A629,'Aigen20-GAZ'!$A$2:$C$9,3,0),VLOOKUP((A629-1),'Aigen20-GAZ'!$A$2:$C$9,3,0))),2)</f>
        <v>7.23</v>
      </c>
      <c r="G629" s="43">
        <f>COUNTIF(D630:$D$667,365)</f>
        <v>38</v>
      </c>
      <c r="H629" s="43">
        <f>COUNTIF(D630:$D$667,366)</f>
        <v>0</v>
      </c>
      <c r="I629" s="2"/>
    </row>
    <row r="630" spans="1:9" x14ac:dyDescent="0.25">
      <c r="A630" s="1">
        <f>COUNTIF($C$2:C630,"Да")</f>
        <v>6</v>
      </c>
      <c r="B630" s="45">
        <f t="shared" si="19"/>
        <v>45731</v>
      </c>
      <c r="C630" s="42" t="str">
        <f>IF(ISERROR(VLOOKUP(B630,'Aigen20-GAZ'!$C$3:$C$9,1,0)),"Нет","Да")</f>
        <v>Нет</v>
      </c>
      <c r="D630" s="43">
        <f t="shared" si="18"/>
        <v>365</v>
      </c>
      <c r="E630" s="44">
        <f>ROUND(('Все выпуски'!$P$3*'Все выпуски'!$P$6/100)/365*(B630-IF(C630="Нет",VLOOKUP(A630,'Aigen20-GAZ'!$A$2:$C$9,3,0),VLOOKUP((A630-1),'Aigen20-GAZ'!$A$2:$C$9,3,0))),2)</f>
        <v>7.35</v>
      </c>
      <c r="G630" s="43">
        <f>COUNTIF(D631:$D$667,365)</f>
        <v>37</v>
      </c>
      <c r="H630" s="43">
        <f>COUNTIF(D631:$D$667,366)</f>
        <v>0</v>
      </c>
      <c r="I630" s="2"/>
    </row>
    <row r="631" spans="1:9" x14ac:dyDescent="0.25">
      <c r="A631" s="1">
        <f>COUNTIF($C$2:C631,"Да")</f>
        <v>6</v>
      </c>
      <c r="B631" s="45">
        <f t="shared" si="19"/>
        <v>45732</v>
      </c>
      <c r="C631" s="42" t="str">
        <f>IF(ISERROR(VLOOKUP(B631,'Aigen20-GAZ'!$C$3:$C$9,1,0)),"Нет","Да")</f>
        <v>Нет</v>
      </c>
      <c r="D631" s="43">
        <f t="shared" si="18"/>
        <v>365</v>
      </c>
      <c r="E631" s="44">
        <f>ROUND(('Все выпуски'!$P$3*'Все выпуски'!$P$6/100)/365*(B631-IF(C631="Нет",VLOOKUP(A631,'Aigen20-GAZ'!$A$2:$C$9,3,0),VLOOKUP((A631-1),'Aigen20-GAZ'!$A$2:$C$9,3,0))),2)</f>
        <v>7.47</v>
      </c>
      <c r="G631" s="43">
        <f>COUNTIF(D632:$D$667,365)</f>
        <v>36</v>
      </c>
      <c r="H631" s="43">
        <f>COUNTIF(D632:$D$667,366)</f>
        <v>0</v>
      </c>
      <c r="I631" s="2"/>
    </row>
    <row r="632" spans="1:9" x14ac:dyDescent="0.25">
      <c r="A632" s="1">
        <f>COUNTIF($C$2:C632,"Да")</f>
        <v>6</v>
      </c>
      <c r="B632" s="45">
        <f t="shared" si="19"/>
        <v>45733</v>
      </c>
      <c r="C632" s="42" t="str">
        <f>IF(ISERROR(VLOOKUP(B632,'Aigen20-GAZ'!$C$3:$C$9,1,0)),"Нет","Да")</f>
        <v>Нет</v>
      </c>
      <c r="D632" s="43">
        <f t="shared" si="18"/>
        <v>365</v>
      </c>
      <c r="E632" s="44">
        <f>ROUND(('Все выпуски'!$P$3*'Все выпуски'!$P$6/100)/365*(B632-IF(C632="Нет",VLOOKUP(A632,'Aigen20-GAZ'!$A$2:$C$9,3,0),VLOOKUP((A632-1),'Aigen20-GAZ'!$A$2:$C$9,3,0))),2)</f>
        <v>7.59</v>
      </c>
      <c r="G632" s="43">
        <f>COUNTIF(D633:$D$667,365)</f>
        <v>35</v>
      </c>
      <c r="H632" s="43">
        <f>COUNTIF(D633:$D$667,366)</f>
        <v>0</v>
      </c>
      <c r="I632" s="2"/>
    </row>
    <row r="633" spans="1:9" x14ac:dyDescent="0.25">
      <c r="A633" s="1">
        <f>COUNTIF($C$2:C633,"Да")</f>
        <v>6</v>
      </c>
      <c r="B633" s="45">
        <f t="shared" si="19"/>
        <v>45734</v>
      </c>
      <c r="C633" s="42" t="str">
        <f>IF(ISERROR(VLOOKUP(B633,'Aigen20-GAZ'!$C$3:$C$9,1,0)),"Нет","Да")</f>
        <v>Нет</v>
      </c>
      <c r="D633" s="43">
        <f t="shared" si="18"/>
        <v>365</v>
      </c>
      <c r="E633" s="44">
        <f>ROUND(('Все выпуски'!$P$3*'Все выпуски'!$P$6/100)/365*(B633-IF(C633="Нет",VLOOKUP(A633,'Aigen20-GAZ'!$A$2:$C$9,3,0),VLOOKUP((A633-1),'Aigen20-GAZ'!$A$2:$C$9,3,0))),2)</f>
        <v>7.72</v>
      </c>
      <c r="G633" s="43">
        <f>COUNTIF(D634:$D$667,365)</f>
        <v>34</v>
      </c>
      <c r="H633" s="43">
        <f>COUNTIF(D634:$D$667,366)</f>
        <v>0</v>
      </c>
      <c r="I633" s="2"/>
    </row>
    <row r="634" spans="1:9" x14ac:dyDescent="0.25">
      <c r="A634" s="1">
        <f>COUNTIF($C$2:C634,"Да")</f>
        <v>6</v>
      </c>
      <c r="B634" s="45">
        <f t="shared" si="19"/>
        <v>45735</v>
      </c>
      <c r="C634" s="42" t="str">
        <f>IF(ISERROR(VLOOKUP(B634,'Aigen20-GAZ'!$C$3:$C$9,1,0)),"Нет","Да")</f>
        <v>Нет</v>
      </c>
      <c r="D634" s="43">
        <f t="shared" si="18"/>
        <v>365</v>
      </c>
      <c r="E634" s="44">
        <f>ROUND(('Все выпуски'!$P$3*'Все выпуски'!$P$6/100)/365*(B634-IF(C634="Нет",VLOOKUP(A634,'Aigen20-GAZ'!$A$2:$C$9,3,0),VLOOKUP((A634-1),'Aigen20-GAZ'!$A$2:$C$9,3,0))),2)</f>
        <v>7.84</v>
      </c>
      <c r="G634" s="43">
        <f>COUNTIF(D635:$D$667,365)</f>
        <v>33</v>
      </c>
      <c r="H634" s="43">
        <f>COUNTIF(D635:$D$667,366)</f>
        <v>0</v>
      </c>
      <c r="I634" s="2"/>
    </row>
    <row r="635" spans="1:9" x14ac:dyDescent="0.25">
      <c r="A635" s="1">
        <f>COUNTIF($C$2:C635,"Да")</f>
        <v>6</v>
      </c>
      <c r="B635" s="45">
        <f t="shared" si="19"/>
        <v>45736</v>
      </c>
      <c r="C635" s="42" t="str">
        <f>IF(ISERROR(VLOOKUP(B635,'Aigen20-GAZ'!$C$3:$C$9,1,0)),"Нет","Да")</f>
        <v>Нет</v>
      </c>
      <c r="D635" s="43">
        <f t="shared" si="18"/>
        <v>365</v>
      </c>
      <c r="E635" s="44">
        <f>ROUND(('Все выпуски'!$P$3*'Все выпуски'!$P$6/100)/365*(B635-IF(C635="Нет",VLOOKUP(A635,'Aigen20-GAZ'!$A$2:$C$9,3,0),VLOOKUP((A635-1),'Aigen20-GAZ'!$A$2:$C$9,3,0))),2)</f>
        <v>7.96</v>
      </c>
      <c r="G635" s="43">
        <f>COUNTIF(D636:$D$667,365)</f>
        <v>32</v>
      </c>
      <c r="H635" s="43">
        <f>COUNTIF(D636:$D$667,366)</f>
        <v>0</v>
      </c>
      <c r="I635" s="2"/>
    </row>
    <row r="636" spans="1:9" x14ac:dyDescent="0.25">
      <c r="A636" s="1">
        <f>COUNTIF($C$2:C636,"Да")</f>
        <v>6</v>
      </c>
      <c r="B636" s="45">
        <f t="shared" si="19"/>
        <v>45737</v>
      </c>
      <c r="C636" s="42" t="str">
        <f>IF(ISERROR(VLOOKUP(B636,'Aigen20-GAZ'!$C$3:$C$9,1,0)),"Нет","Да")</f>
        <v>Нет</v>
      </c>
      <c r="D636" s="43">
        <f t="shared" si="18"/>
        <v>365</v>
      </c>
      <c r="E636" s="44">
        <f>ROUND(('Все выпуски'!$P$3*'Все выпуски'!$P$6/100)/365*(B636-IF(C636="Нет",VLOOKUP(A636,'Aigen20-GAZ'!$A$2:$C$9,3,0),VLOOKUP((A636-1),'Aigen20-GAZ'!$A$2:$C$9,3,0))),2)</f>
        <v>8.08</v>
      </c>
      <c r="G636" s="43">
        <f>COUNTIF(D637:$D$667,365)</f>
        <v>31</v>
      </c>
      <c r="H636" s="43">
        <f>COUNTIF(D637:$D$667,366)</f>
        <v>0</v>
      </c>
      <c r="I636" s="2"/>
    </row>
    <row r="637" spans="1:9" x14ac:dyDescent="0.25">
      <c r="A637" s="1">
        <f>COUNTIF($C$2:C637,"Да")</f>
        <v>6</v>
      </c>
      <c r="B637" s="45">
        <f t="shared" si="19"/>
        <v>45738</v>
      </c>
      <c r="C637" s="42" t="str">
        <f>IF(ISERROR(VLOOKUP(B637,'Aigen20-GAZ'!$C$3:$C$9,1,0)),"Нет","Да")</f>
        <v>Нет</v>
      </c>
      <c r="D637" s="43">
        <f t="shared" si="18"/>
        <v>365</v>
      </c>
      <c r="E637" s="44">
        <f>ROUND(('Все выпуски'!$P$3*'Все выпуски'!$P$6/100)/365*(B637-IF(C637="Нет",VLOOKUP(A637,'Aigen20-GAZ'!$A$2:$C$9,3,0),VLOOKUP((A637-1),'Aigen20-GAZ'!$A$2:$C$9,3,0))),2)</f>
        <v>8.1999999999999993</v>
      </c>
      <c r="G637" s="43">
        <f>COUNTIF(D638:$D$667,365)</f>
        <v>30</v>
      </c>
      <c r="H637" s="43">
        <f>COUNTIF(D638:$D$667,366)</f>
        <v>0</v>
      </c>
      <c r="I637" s="2"/>
    </row>
    <row r="638" spans="1:9" x14ac:dyDescent="0.25">
      <c r="A638" s="1">
        <f>COUNTIF($C$2:C638,"Да")</f>
        <v>6</v>
      </c>
      <c r="B638" s="45">
        <f t="shared" si="19"/>
        <v>45739</v>
      </c>
      <c r="C638" s="42" t="str">
        <f>IF(ISERROR(VLOOKUP(B638,'Aigen20-GAZ'!$C$3:$C$9,1,0)),"Нет","Да")</f>
        <v>Нет</v>
      </c>
      <c r="D638" s="43">
        <f t="shared" si="18"/>
        <v>365</v>
      </c>
      <c r="E638" s="44">
        <f>ROUND(('Все выпуски'!$P$3*'Все выпуски'!$P$6/100)/365*(B638-IF(C638="Нет",VLOOKUP(A638,'Aigen20-GAZ'!$A$2:$C$9,3,0),VLOOKUP((A638-1),'Aigen20-GAZ'!$A$2:$C$9,3,0))),2)</f>
        <v>8.32</v>
      </c>
      <c r="G638" s="43">
        <f>COUNTIF(D639:$D$667,365)</f>
        <v>29</v>
      </c>
      <c r="H638" s="43">
        <f>COUNTIF(D639:$D$667,366)</f>
        <v>0</v>
      </c>
      <c r="I638" s="2"/>
    </row>
    <row r="639" spans="1:9" x14ac:dyDescent="0.25">
      <c r="A639" s="1">
        <f>COUNTIF($C$2:C639,"Да")</f>
        <v>6</v>
      </c>
      <c r="B639" s="45">
        <f t="shared" si="19"/>
        <v>45740</v>
      </c>
      <c r="C639" s="42" t="str">
        <f>IF(ISERROR(VLOOKUP(B639,'Aigen20-GAZ'!$C$3:$C$9,1,0)),"Нет","Да")</f>
        <v>Нет</v>
      </c>
      <c r="D639" s="43">
        <f t="shared" si="18"/>
        <v>365</v>
      </c>
      <c r="E639" s="44">
        <f>ROUND(('Все выпуски'!$P$3*'Все выпуски'!$P$6/100)/365*(B639-IF(C639="Нет",VLOOKUP(A639,'Aigen20-GAZ'!$A$2:$C$9,3,0),VLOOKUP((A639-1),'Aigen20-GAZ'!$A$2:$C$9,3,0))),2)</f>
        <v>8.44</v>
      </c>
      <c r="G639" s="43">
        <f>COUNTIF(D640:$D$667,365)</f>
        <v>28</v>
      </c>
      <c r="H639" s="43">
        <f>COUNTIF(D640:$D$667,366)</f>
        <v>0</v>
      </c>
      <c r="I639" s="2"/>
    </row>
    <row r="640" spans="1:9" x14ac:dyDescent="0.25">
      <c r="A640" s="1">
        <f>COUNTIF($C$2:C640,"Да")</f>
        <v>6</v>
      </c>
      <c r="B640" s="45">
        <f t="shared" si="19"/>
        <v>45741</v>
      </c>
      <c r="C640" s="42" t="str">
        <f>IF(ISERROR(VLOOKUP(B640,'Aigen20-GAZ'!$C$3:$C$9,1,0)),"Нет","Да")</f>
        <v>Нет</v>
      </c>
      <c r="D640" s="43">
        <f t="shared" si="18"/>
        <v>365</v>
      </c>
      <c r="E640" s="44">
        <f>ROUND(('Все выпуски'!$P$3*'Все выпуски'!$P$6/100)/365*(B640-IF(C640="Нет",VLOOKUP(A640,'Aigen20-GAZ'!$A$2:$C$9,3,0),VLOOKUP((A640-1),'Aigen20-GAZ'!$A$2:$C$9,3,0))),2)</f>
        <v>8.56</v>
      </c>
      <c r="G640" s="43">
        <f>COUNTIF(D641:$D$667,365)</f>
        <v>27</v>
      </c>
      <c r="H640" s="43">
        <f>COUNTIF(D641:$D$667,366)</f>
        <v>0</v>
      </c>
      <c r="I640" s="2"/>
    </row>
    <row r="641" spans="1:9" x14ac:dyDescent="0.25">
      <c r="A641" s="1">
        <f>COUNTIF($C$2:C641,"Да")</f>
        <v>6</v>
      </c>
      <c r="B641" s="45">
        <f t="shared" si="19"/>
        <v>45742</v>
      </c>
      <c r="C641" s="42" t="str">
        <f>IF(ISERROR(VLOOKUP(B641,'Aigen20-GAZ'!$C$3:$C$9,1,0)),"Нет","Да")</f>
        <v>Нет</v>
      </c>
      <c r="D641" s="43">
        <f t="shared" si="18"/>
        <v>365</v>
      </c>
      <c r="E641" s="44">
        <f>ROUND(('Все выпуски'!$P$3*'Все выпуски'!$P$6/100)/365*(B641-IF(C641="Нет",VLOOKUP(A641,'Aigen20-GAZ'!$A$2:$C$9,3,0),VLOOKUP((A641-1),'Aigen20-GAZ'!$A$2:$C$9,3,0))),2)</f>
        <v>8.68</v>
      </c>
      <c r="G641" s="43">
        <f>COUNTIF(D642:$D$667,365)</f>
        <v>26</v>
      </c>
      <c r="H641" s="43">
        <f>COUNTIF(D642:$D$667,366)</f>
        <v>0</v>
      </c>
      <c r="I641" s="2"/>
    </row>
    <row r="642" spans="1:9" x14ac:dyDescent="0.25">
      <c r="A642" s="1">
        <f>COUNTIF($C$2:C642,"Да")</f>
        <v>6</v>
      </c>
      <c r="B642" s="45">
        <f t="shared" si="19"/>
        <v>45743</v>
      </c>
      <c r="C642" s="42" t="str">
        <f>IF(ISERROR(VLOOKUP(B642,'Aigen20-GAZ'!$C$3:$C$9,1,0)),"Нет","Да")</f>
        <v>Нет</v>
      </c>
      <c r="D642" s="43">
        <f t="shared" si="18"/>
        <v>365</v>
      </c>
      <c r="E642" s="44">
        <f>ROUND(('Все выпуски'!$P$3*'Все выпуски'!$P$6/100)/365*(B642-IF(C642="Нет",VLOOKUP(A642,'Aigen20-GAZ'!$A$2:$C$9,3,0),VLOOKUP((A642-1),'Aigen20-GAZ'!$A$2:$C$9,3,0))),2)</f>
        <v>8.8000000000000007</v>
      </c>
      <c r="G642" s="43">
        <f>COUNTIF(D643:$D$667,365)</f>
        <v>25</v>
      </c>
      <c r="H642" s="43">
        <f>COUNTIF(D643:$D$667,366)</f>
        <v>0</v>
      </c>
      <c r="I642" s="2"/>
    </row>
    <row r="643" spans="1:9" x14ac:dyDescent="0.25">
      <c r="A643" s="1">
        <f>COUNTIF($C$2:C643,"Да")</f>
        <v>6</v>
      </c>
      <c r="B643" s="45">
        <f t="shared" si="19"/>
        <v>45744</v>
      </c>
      <c r="C643" s="42" t="str">
        <f>IF(ISERROR(VLOOKUP(B643,'Aigen20-GAZ'!$C$3:$C$9,1,0)),"Нет","Да")</f>
        <v>Нет</v>
      </c>
      <c r="D643" s="43">
        <f t="shared" ref="D643:D667" si="20">IF(MOD(YEAR(B643),4)=0,366,365)</f>
        <v>365</v>
      </c>
      <c r="E643" s="44">
        <f>ROUND(('Все выпуски'!$P$3*'Все выпуски'!$P$6/100)/365*(B643-IF(C643="Нет",VLOOKUP(A643,'Aigen20-GAZ'!$A$2:$C$9,3,0),VLOOKUP((A643-1),'Aigen20-GAZ'!$A$2:$C$9,3,0))),2)</f>
        <v>8.92</v>
      </c>
      <c r="G643" s="43">
        <f>COUNTIF(D644:$D$667,365)</f>
        <v>24</v>
      </c>
      <c r="H643" s="43">
        <f>COUNTIF(D644:$D$667,366)</f>
        <v>0</v>
      </c>
      <c r="I643" s="2"/>
    </row>
    <row r="644" spans="1:9" x14ac:dyDescent="0.25">
      <c r="A644" s="1">
        <f>COUNTIF($C$2:C644,"Да")</f>
        <v>6</v>
      </c>
      <c r="B644" s="45">
        <f t="shared" ref="B644:B667" si="21">B643+1</f>
        <v>45745</v>
      </c>
      <c r="C644" s="42" t="str">
        <f>IF(ISERROR(VLOOKUP(B644,'Aigen20-GAZ'!$C$3:$C$9,1,0)),"Нет","Да")</f>
        <v>Нет</v>
      </c>
      <c r="D644" s="43">
        <f t="shared" si="20"/>
        <v>365</v>
      </c>
      <c r="E644" s="44">
        <f>ROUND(('Все выпуски'!$P$3*'Все выпуски'!$P$6/100)/365*(B644-IF(C644="Нет",VLOOKUP(A644,'Aigen20-GAZ'!$A$2:$C$9,3,0),VLOOKUP((A644-1),'Aigen20-GAZ'!$A$2:$C$9,3,0))),2)</f>
        <v>9.0399999999999991</v>
      </c>
      <c r="G644" s="43">
        <f>COUNTIF(D645:$D$667,365)</f>
        <v>23</v>
      </c>
      <c r="H644" s="43">
        <f>COUNTIF(D645:$D$667,366)</f>
        <v>0</v>
      </c>
      <c r="I644" s="2"/>
    </row>
    <row r="645" spans="1:9" x14ac:dyDescent="0.25">
      <c r="A645" s="1">
        <f>COUNTIF($C$2:C645,"Да")</f>
        <v>6</v>
      </c>
      <c r="B645" s="45">
        <f t="shared" si="21"/>
        <v>45746</v>
      </c>
      <c r="C645" s="42" t="str">
        <f>IF(ISERROR(VLOOKUP(B645,'Aigen20-GAZ'!$C$3:$C$9,1,0)),"Нет","Да")</f>
        <v>Нет</v>
      </c>
      <c r="D645" s="43">
        <f t="shared" si="20"/>
        <v>365</v>
      </c>
      <c r="E645" s="44">
        <f>ROUND(('Все выпуски'!$P$3*'Все выпуски'!$P$6/100)/365*(B645-IF(C645="Нет",VLOOKUP(A645,'Aigen20-GAZ'!$A$2:$C$9,3,0),VLOOKUP((A645-1),'Aigen20-GAZ'!$A$2:$C$9,3,0))),2)</f>
        <v>9.16</v>
      </c>
      <c r="G645" s="43">
        <f>COUNTIF(D646:$D$667,365)</f>
        <v>22</v>
      </c>
      <c r="H645" s="43">
        <f>COUNTIF(D646:$D$667,366)</f>
        <v>0</v>
      </c>
      <c r="I645" s="2"/>
    </row>
    <row r="646" spans="1:9" x14ac:dyDescent="0.25">
      <c r="A646" s="1">
        <f>COUNTIF($C$2:C646,"Да")</f>
        <v>6</v>
      </c>
      <c r="B646" s="45">
        <f t="shared" si="21"/>
        <v>45747</v>
      </c>
      <c r="C646" s="42" t="str">
        <f>IF(ISERROR(VLOOKUP(B646,'Aigen20-GAZ'!$C$3:$C$9,1,0)),"Нет","Да")</f>
        <v>Нет</v>
      </c>
      <c r="D646" s="43">
        <f t="shared" si="20"/>
        <v>365</v>
      </c>
      <c r="E646" s="44">
        <f>ROUND(('Все выпуски'!$P$3*'Все выпуски'!$P$6/100)/365*(B646-IF(C646="Нет",VLOOKUP(A646,'Aigen20-GAZ'!$A$2:$C$9,3,0),VLOOKUP((A646-1),'Aigen20-GAZ'!$A$2:$C$9,3,0))),2)</f>
        <v>9.2799999999999994</v>
      </c>
      <c r="G646" s="43">
        <f>COUNTIF(D647:$D$667,365)</f>
        <v>21</v>
      </c>
      <c r="H646" s="43">
        <f>COUNTIF(D647:$D$667,366)</f>
        <v>0</v>
      </c>
      <c r="I646" s="2"/>
    </row>
    <row r="647" spans="1:9" x14ac:dyDescent="0.25">
      <c r="A647" s="1">
        <f>COUNTIF($C$2:C647,"Да")</f>
        <v>6</v>
      </c>
      <c r="B647" s="45">
        <f t="shared" si="21"/>
        <v>45748</v>
      </c>
      <c r="C647" s="42" t="str">
        <f>IF(ISERROR(VLOOKUP(B647,'Aigen20-GAZ'!$C$3:$C$9,1,0)),"Нет","Да")</f>
        <v>Нет</v>
      </c>
      <c r="D647" s="43">
        <f t="shared" si="20"/>
        <v>365</v>
      </c>
      <c r="E647" s="44">
        <f>ROUND(('Все выпуски'!$P$3*'Все выпуски'!$P$6/100)/365*(B647-IF(C647="Нет",VLOOKUP(A647,'Aigen20-GAZ'!$A$2:$C$9,3,0),VLOOKUP((A647-1),'Aigen20-GAZ'!$A$2:$C$9,3,0))),2)</f>
        <v>9.4</v>
      </c>
      <c r="G647" s="43">
        <f>COUNTIF(D648:$D$667,365)</f>
        <v>20</v>
      </c>
      <c r="H647" s="43">
        <f>COUNTIF(D648:$D$667,366)</f>
        <v>0</v>
      </c>
      <c r="I647" s="2"/>
    </row>
    <row r="648" spans="1:9" x14ac:dyDescent="0.25">
      <c r="A648" s="1">
        <f>COUNTIF($C$2:C648,"Да")</f>
        <v>6</v>
      </c>
      <c r="B648" s="45">
        <f t="shared" si="21"/>
        <v>45749</v>
      </c>
      <c r="C648" s="42" t="str">
        <f>IF(ISERROR(VLOOKUP(B648,'Aigen20-GAZ'!$C$3:$C$9,1,0)),"Нет","Да")</f>
        <v>Нет</v>
      </c>
      <c r="D648" s="43">
        <f t="shared" si="20"/>
        <v>365</v>
      </c>
      <c r="E648" s="44">
        <f>ROUND(('Все выпуски'!$P$3*'Все выпуски'!$P$6/100)/365*(B648-IF(C648="Нет",VLOOKUP(A648,'Aigen20-GAZ'!$A$2:$C$9,3,0),VLOOKUP((A648-1),'Aigen20-GAZ'!$A$2:$C$9,3,0))),2)</f>
        <v>9.52</v>
      </c>
      <c r="G648" s="43">
        <f>COUNTIF(D649:$D$667,365)</f>
        <v>19</v>
      </c>
      <c r="H648" s="43">
        <f>COUNTIF(D649:$D$667,366)</f>
        <v>0</v>
      </c>
      <c r="I648" s="2"/>
    </row>
    <row r="649" spans="1:9" x14ac:dyDescent="0.25">
      <c r="A649" s="1">
        <f>COUNTIF($C$2:C649,"Да")</f>
        <v>6</v>
      </c>
      <c r="B649" s="45">
        <f t="shared" si="21"/>
        <v>45750</v>
      </c>
      <c r="C649" s="42" t="str">
        <f>IF(ISERROR(VLOOKUP(B649,'Aigen20-GAZ'!$C$3:$C$9,1,0)),"Нет","Да")</f>
        <v>Нет</v>
      </c>
      <c r="D649" s="43">
        <f t="shared" si="20"/>
        <v>365</v>
      </c>
      <c r="E649" s="44">
        <f>ROUND(('Все выпуски'!$P$3*'Все выпуски'!$P$6/100)/365*(B649-IF(C649="Нет",VLOOKUP(A649,'Aigen20-GAZ'!$A$2:$C$9,3,0),VLOOKUP((A649-1),'Aigen20-GAZ'!$A$2:$C$9,3,0))),2)</f>
        <v>9.64</v>
      </c>
      <c r="G649" s="43">
        <f>COUNTIF(D650:$D$667,365)</f>
        <v>18</v>
      </c>
      <c r="H649" s="43">
        <f>COUNTIF(D650:$D$667,366)</f>
        <v>0</v>
      </c>
      <c r="I649" s="2"/>
    </row>
    <row r="650" spans="1:9" x14ac:dyDescent="0.25">
      <c r="A650" s="1">
        <f>COUNTIF($C$2:C650,"Да")</f>
        <v>6</v>
      </c>
      <c r="B650" s="45">
        <f t="shared" si="21"/>
        <v>45751</v>
      </c>
      <c r="C650" s="42" t="str">
        <f>IF(ISERROR(VLOOKUP(B650,'Aigen20-GAZ'!$C$3:$C$9,1,0)),"Нет","Да")</f>
        <v>Нет</v>
      </c>
      <c r="D650" s="43">
        <f t="shared" si="20"/>
        <v>365</v>
      </c>
      <c r="E650" s="44">
        <f>ROUND(('Все выпуски'!$P$3*'Все выпуски'!$P$6/100)/365*(B650-IF(C650="Нет",VLOOKUP(A650,'Aigen20-GAZ'!$A$2:$C$9,3,0),VLOOKUP((A650-1),'Aigen20-GAZ'!$A$2:$C$9,3,0))),2)</f>
        <v>9.76</v>
      </c>
      <c r="G650" s="43">
        <f>COUNTIF(D651:$D$667,365)</f>
        <v>17</v>
      </c>
      <c r="H650" s="43">
        <f>COUNTIF(D651:$D$667,366)</f>
        <v>0</v>
      </c>
      <c r="I650" s="2"/>
    </row>
    <row r="651" spans="1:9" x14ac:dyDescent="0.25">
      <c r="A651" s="1">
        <f>COUNTIF($C$2:C651,"Да")</f>
        <v>6</v>
      </c>
      <c r="B651" s="45">
        <f t="shared" si="21"/>
        <v>45752</v>
      </c>
      <c r="C651" s="42" t="str">
        <f>IF(ISERROR(VLOOKUP(B651,'Aigen20-GAZ'!$C$3:$C$9,1,0)),"Нет","Да")</f>
        <v>Нет</v>
      </c>
      <c r="D651" s="43">
        <f t="shared" si="20"/>
        <v>365</v>
      </c>
      <c r="E651" s="44">
        <f>ROUND(('Все выпуски'!$P$3*'Все выпуски'!$P$6/100)/365*(B651-IF(C651="Нет",VLOOKUP(A651,'Aigen20-GAZ'!$A$2:$C$9,3,0),VLOOKUP((A651-1),'Aigen20-GAZ'!$A$2:$C$9,3,0))),2)</f>
        <v>9.8800000000000008</v>
      </c>
      <c r="G651" s="43">
        <f>COUNTIF(D652:$D$667,365)</f>
        <v>16</v>
      </c>
      <c r="H651" s="43">
        <f>COUNTIF(D652:$D$667,366)</f>
        <v>0</v>
      </c>
      <c r="I651" s="2"/>
    </row>
    <row r="652" spans="1:9" x14ac:dyDescent="0.25">
      <c r="A652" s="1">
        <f>COUNTIF($C$2:C652,"Да")</f>
        <v>6</v>
      </c>
      <c r="B652" s="45">
        <f t="shared" si="21"/>
        <v>45753</v>
      </c>
      <c r="C652" s="42" t="str">
        <f>IF(ISERROR(VLOOKUP(B652,'Aigen20-GAZ'!$C$3:$C$9,1,0)),"Нет","Да")</f>
        <v>Нет</v>
      </c>
      <c r="D652" s="43">
        <f t="shared" si="20"/>
        <v>365</v>
      </c>
      <c r="E652" s="44">
        <f>ROUND(('Все выпуски'!$P$3*'Все выпуски'!$P$6/100)/365*(B652-IF(C652="Нет",VLOOKUP(A652,'Aigen20-GAZ'!$A$2:$C$9,3,0),VLOOKUP((A652-1),'Aigen20-GAZ'!$A$2:$C$9,3,0))),2)</f>
        <v>10.01</v>
      </c>
      <c r="G652" s="43">
        <f>COUNTIF(D653:$D$667,365)</f>
        <v>15</v>
      </c>
      <c r="H652" s="43">
        <f>COUNTIF(D653:$D$667,366)</f>
        <v>0</v>
      </c>
      <c r="I652" s="2"/>
    </row>
    <row r="653" spans="1:9" x14ac:dyDescent="0.25">
      <c r="A653" s="1">
        <f>COUNTIF($C$2:C653,"Да")</f>
        <v>6</v>
      </c>
      <c r="B653" s="45">
        <f t="shared" si="21"/>
        <v>45754</v>
      </c>
      <c r="C653" s="42" t="str">
        <f>IF(ISERROR(VLOOKUP(B653,'Aigen20-GAZ'!$C$3:$C$9,1,0)),"Нет","Да")</f>
        <v>Нет</v>
      </c>
      <c r="D653" s="43">
        <f t="shared" si="20"/>
        <v>365</v>
      </c>
      <c r="E653" s="44">
        <f>ROUND(('Все выпуски'!$P$3*'Все выпуски'!$P$6/100)/365*(B653-IF(C653="Нет",VLOOKUP(A653,'Aigen20-GAZ'!$A$2:$C$9,3,0),VLOOKUP((A653-1),'Aigen20-GAZ'!$A$2:$C$9,3,0))),2)</f>
        <v>10.130000000000001</v>
      </c>
      <c r="G653" s="43">
        <f>COUNTIF(D654:$D$667,365)</f>
        <v>14</v>
      </c>
      <c r="H653" s="43">
        <f>COUNTIF(D654:$D$667,366)</f>
        <v>0</v>
      </c>
      <c r="I653" s="2"/>
    </row>
    <row r="654" spans="1:9" x14ac:dyDescent="0.25">
      <c r="A654" s="1">
        <f>COUNTIF($C$2:C654,"Да")</f>
        <v>6</v>
      </c>
      <c r="B654" s="45">
        <f t="shared" si="21"/>
        <v>45755</v>
      </c>
      <c r="C654" s="42" t="str">
        <f>IF(ISERROR(VLOOKUP(B654,'Aigen20-GAZ'!$C$3:$C$9,1,0)),"Нет","Да")</f>
        <v>Нет</v>
      </c>
      <c r="D654" s="43">
        <f t="shared" si="20"/>
        <v>365</v>
      </c>
      <c r="E654" s="44">
        <f>ROUND(('Все выпуски'!$P$3*'Все выпуски'!$P$6/100)/365*(B654-IF(C654="Нет",VLOOKUP(A654,'Aigen20-GAZ'!$A$2:$C$9,3,0),VLOOKUP((A654-1),'Aigen20-GAZ'!$A$2:$C$9,3,0))),2)</f>
        <v>10.25</v>
      </c>
      <c r="G654" s="43">
        <f>COUNTIF(D655:$D$667,365)</f>
        <v>13</v>
      </c>
      <c r="H654" s="43">
        <f>COUNTIF(D655:$D$667,366)</f>
        <v>0</v>
      </c>
      <c r="I654" s="2"/>
    </row>
    <row r="655" spans="1:9" x14ac:dyDescent="0.25">
      <c r="A655" s="1">
        <f>COUNTIF($C$2:C655,"Да")</f>
        <v>6</v>
      </c>
      <c r="B655" s="45">
        <f t="shared" si="21"/>
        <v>45756</v>
      </c>
      <c r="C655" s="42" t="str">
        <f>IF(ISERROR(VLOOKUP(B655,'Aigen20-GAZ'!$C$3:$C$9,1,0)),"Нет","Да")</f>
        <v>Нет</v>
      </c>
      <c r="D655" s="43">
        <f t="shared" si="20"/>
        <v>365</v>
      </c>
      <c r="E655" s="44">
        <f>ROUND(('Все выпуски'!$P$3*'Все выпуски'!$P$6/100)/365*(B655-IF(C655="Нет",VLOOKUP(A655,'Aigen20-GAZ'!$A$2:$C$9,3,0),VLOOKUP((A655-1),'Aigen20-GAZ'!$A$2:$C$9,3,0))),2)</f>
        <v>10.37</v>
      </c>
      <c r="G655" s="43">
        <f>COUNTIF(D656:$D$667,365)</f>
        <v>12</v>
      </c>
      <c r="H655" s="43">
        <f>COUNTIF(D656:$D$667,366)</f>
        <v>0</v>
      </c>
      <c r="I655" s="2"/>
    </row>
    <row r="656" spans="1:9" x14ac:dyDescent="0.25">
      <c r="A656" s="1">
        <f>COUNTIF($C$2:C656,"Да")</f>
        <v>6</v>
      </c>
      <c r="B656" s="45">
        <f t="shared" si="21"/>
        <v>45757</v>
      </c>
      <c r="C656" s="42" t="str">
        <f>IF(ISERROR(VLOOKUP(B656,'Aigen20-GAZ'!$C$3:$C$9,1,0)),"Нет","Да")</f>
        <v>Нет</v>
      </c>
      <c r="D656" s="43">
        <f t="shared" si="20"/>
        <v>365</v>
      </c>
      <c r="E656" s="44">
        <f>ROUND(('Все выпуски'!$P$3*'Все выпуски'!$P$6/100)/365*(B656-IF(C656="Нет",VLOOKUP(A656,'Aigen20-GAZ'!$A$2:$C$9,3,0),VLOOKUP((A656-1),'Aigen20-GAZ'!$A$2:$C$9,3,0))),2)</f>
        <v>10.49</v>
      </c>
      <c r="G656" s="43">
        <f>COUNTIF(D657:$D$667,365)</f>
        <v>11</v>
      </c>
      <c r="H656" s="43">
        <f>COUNTIF(D657:$D$667,366)</f>
        <v>0</v>
      </c>
      <c r="I656" s="2"/>
    </row>
    <row r="657" spans="1:9" x14ac:dyDescent="0.25">
      <c r="A657" s="1">
        <f>COUNTIF($C$2:C657,"Да")</f>
        <v>6</v>
      </c>
      <c r="B657" s="45">
        <f t="shared" si="21"/>
        <v>45758</v>
      </c>
      <c r="C657" s="42" t="str">
        <f>IF(ISERROR(VLOOKUP(B657,'Aigen20-GAZ'!$C$3:$C$9,1,0)),"Нет","Да")</f>
        <v>Нет</v>
      </c>
      <c r="D657" s="43">
        <f t="shared" si="20"/>
        <v>365</v>
      </c>
      <c r="E657" s="44">
        <f>ROUND(('Все выпуски'!$P$3*'Все выпуски'!$P$6/100)/365*(B657-IF(C657="Нет",VLOOKUP(A657,'Aigen20-GAZ'!$A$2:$C$9,3,0),VLOOKUP((A657-1),'Aigen20-GAZ'!$A$2:$C$9,3,0))),2)</f>
        <v>10.61</v>
      </c>
      <c r="G657" s="43">
        <f>COUNTIF(D658:$D$667,365)</f>
        <v>10</v>
      </c>
      <c r="H657" s="43">
        <f>COUNTIF(D658:$D$667,366)</f>
        <v>0</v>
      </c>
      <c r="I657" s="2"/>
    </row>
    <row r="658" spans="1:9" x14ac:dyDescent="0.25">
      <c r="A658" s="1">
        <f>COUNTIF($C$2:C658,"Да")</f>
        <v>6</v>
      </c>
      <c r="B658" s="45">
        <f t="shared" si="21"/>
        <v>45759</v>
      </c>
      <c r="C658" s="42" t="str">
        <f>IF(ISERROR(VLOOKUP(B658,'Aigen20-GAZ'!$C$3:$C$9,1,0)),"Нет","Да")</f>
        <v>Нет</v>
      </c>
      <c r="D658" s="43">
        <f t="shared" si="20"/>
        <v>365</v>
      </c>
      <c r="E658" s="44">
        <f>ROUND(('Все выпуски'!$P$3*'Все выпуски'!$P$6/100)/365*(B658-IF(C658="Нет",VLOOKUP(A658,'Aigen20-GAZ'!$A$2:$C$9,3,0),VLOOKUP((A658-1),'Aigen20-GAZ'!$A$2:$C$9,3,0))),2)</f>
        <v>10.73</v>
      </c>
      <c r="F658" s="44"/>
      <c r="G658" s="43">
        <f>COUNTIF(D659:$D$667,365)</f>
        <v>9</v>
      </c>
      <c r="H658" s="43">
        <f>COUNTIF(D659:$D$667,366)</f>
        <v>0</v>
      </c>
      <c r="I658" s="2"/>
    </row>
    <row r="659" spans="1:9" x14ac:dyDescent="0.25">
      <c r="A659" s="1">
        <f>COUNTIF($C$2:C659,"Да")</f>
        <v>6</v>
      </c>
      <c r="B659" s="45">
        <f t="shared" si="21"/>
        <v>45760</v>
      </c>
      <c r="C659" s="42" t="str">
        <f>IF(ISERROR(VLOOKUP(B659,'Aigen20-GAZ'!$C$3:$C$9,1,0)),"Нет","Да")</f>
        <v>Нет</v>
      </c>
      <c r="D659" s="43">
        <f t="shared" si="20"/>
        <v>365</v>
      </c>
      <c r="E659" s="44">
        <f>ROUND(('Все выпуски'!$P$3*'Все выпуски'!$P$6/100)/365*(B659-IF(C659="Нет",VLOOKUP(A659,'Aigen20-GAZ'!$A$2:$C$9,3,0),VLOOKUP((A659-1),'Aigen20-GAZ'!$A$2:$C$9,3,0))),2)</f>
        <v>10.85</v>
      </c>
      <c r="G659" s="43">
        <f>COUNTIF(D660:$D$667,365)</f>
        <v>8</v>
      </c>
      <c r="H659" s="43">
        <f>COUNTIF(D660:$D$667,366)</f>
        <v>0</v>
      </c>
      <c r="I659" s="2"/>
    </row>
    <row r="660" spans="1:9" x14ac:dyDescent="0.25">
      <c r="A660" s="1">
        <f>COUNTIF($C$2:C660,"Да")</f>
        <v>6</v>
      </c>
      <c r="B660" s="45">
        <f t="shared" si="21"/>
        <v>45761</v>
      </c>
      <c r="C660" s="42" t="str">
        <f>IF(ISERROR(VLOOKUP(B660,'Aigen20-GAZ'!$C$3:$C$9,1,0)),"Нет","Да")</f>
        <v>Нет</v>
      </c>
      <c r="D660" s="43">
        <f t="shared" si="20"/>
        <v>365</v>
      </c>
      <c r="E660" s="44">
        <f>ROUND(('Все выпуски'!$P$3*'Все выпуски'!$P$6/100)/365*(B660-IF(C660="Нет",VLOOKUP(A660,'Aigen20-GAZ'!$A$2:$C$9,3,0),VLOOKUP((A660-1),'Aigen20-GAZ'!$A$2:$C$9,3,0))),2)</f>
        <v>10.97</v>
      </c>
      <c r="G660" s="43">
        <f>COUNTIF(D661:$D$667,365)</f>
        <v>7</v>
      </c>
      <c r="H660" s="43">
        <f>COUNTIF(D661:$D$667,366)</f>
        <v>0</v>
      </c>
      <c r="I660" s="2"/>
    </row>
    <row r="661" spans="1:9" x14ac:dyDescent="0.25">
      <c r="A661" s="1">
        <f>COUNTIF($C$2:C661,"Да")</f>
        <v>6</v>
      </c>
      <c r="B661" s="45">
        <f t="shared" si="21"/>
        <v>45762</v>
      </c>
      <c r="C661" s="42" t="str">
        <f>IF(ISERROR(VLOOKUP(B661,'Aigen20-GAZ'!$C$3:$C$9,1,0)),"Нет","Да")</f>
        <v>Нет</v>
      </c>
      <c r="D661" s="43">
        <f t="shared" si="20"/>
        <v>365</v>
      </c>
      <c r="E661" s="44">
        <f>ROUND(('Все выпуски'!$P$3*'Все выпуски'!$P$6/100)/365*(B661-IF(C661="Нет",VLOOKUP(A661,'Aigen20-GAZ'!$A$2:$C$9,3,0),VLOOKUP((A661-1),'Aigen20-GAZ'!$A$2:$C$9,3,0))),2)</f>
        <v>11.09</v>
      </c>
      <c r="G661" s="43">
        <f>COUNTIF(D662:$D$667,365)</f>
        <v>6</v>
      </c>
      <c r="H661" s="43">
        <f>COUNTIF(D662:$D$667,366)</f>
        <v>0</v>
      </c>
      <c r="I661" s="2"/>
    </row>
    <row r="662" spans="1:9" x14ac:dyDescent="0.25">
      <c r="A662" s="1">
        <f>COUNTIF($C$2:C662,"Да")</f>
        <v>6</v>
      </c>
      <c r="B662" s="45">
        <f t="shared" si="21"/>
        <v>45763</v>
      </c>
      <c r="C662" s="42" t="str">
        <f>IF(ISERROR(VLOOKUP(B662,'Aigen20-GAZ'!$C$3:$C$9,1,0)),"Нет","Да")</f>
        <v>Нет</v>
      </c>
      <c r="D662" s="43">
        <f t="shared" si="20"/>
        <v>365</v>
      </c>
      <c r="E662" s="44">
        <f>ROUND(('Все выпуски'!$P$3*'Все выпуски'!$P$6/100)/365*(B662-IF(C662="Нет",VLOOKUP(A662,'Aigen20-GAZ'!$A$2:$C$9,3,0),VLOOKUP((A662-1),'Aigen20-GAZ'!$A$2:$C$9,3,0))),2)</f>
        <v>11.21</v>
      </c>
      <c r="G662" s="43">
        <f>COUNTIF(D663:$D$667,365)</f>
        <v>5</v>
      </c>
      <c r="H662" s="43">
        <f>COUNTIF(D663:$D$667,366)</f>
        <v>0</v>
      </c>
      <c r="I662" s="2"/>
    </row>
    <row r="663" spans="1:9" x14ac:dyDescent="0.25">
      <c r="A663" s="1">
        <f>COUNTIF($C$2:C663,"Да")</f>
        <v>6</v>
      </c>
      <c r="B663" s="45">
        <f t="shared" si="21"/>
        <v>45764</v>
      </c>
      <c r="C663" s="42" t="str">
        <f>IF(ISERROR(VLOOKUP(B663,'Aigen20-GAZ'!$C$3:$C$9,1,0)),"Нет","Да")</f>
        <v>Нет</v>
      </c>
      <c r="D663" s="43">
        <f t="shared" si="20"/>
        <v>365</v>
      </c>
      <c r="E663" s="44">
        <f>ROUND(('Все выпуски'!$P$3*'Все выпуски'!$P$6/100)/365*(B663-IF(C663="Нет",VLOOKUP(A663,'Aigen20-GAZ'!$A$2:$C$9,3,0),VLOOKUP((A663-1),'Aigen20-GAZ'!$A$2:$C$9,3,0))),2)</f>
        <v>11.33</v>
      </c>
      <c r="G663" s="43">
        <f>COUNTIF(D664:$D$667,365)</f>
        <v>4</v>
      </c>
      <c r="H663" s="43">
        <f>COUNTIF(D664:$D$667,366)</f>
        <v>0</v>
      </c>
      <c r="I663" s="2"/>
    </row>
    <row r="664" spans="1:9" x14ac:dyDescent="0.25">
      <c r="A664" s="1">
        <f>COUNTIF($C$2:C664,"Да")</f>
        <v>6</v>
      </c>
      <c r="B664" s="45">
        <f t="shared" si="21"/>
        <v>45765</v>
      </c>
      <c r="C664" s="42" t="str">
        <f>IF(ISERROR(VLOOKUP(B664,'Aigen20-GAZ'!$C$3:$C$9,1,0)),"Нет","Да")</f>
        <v>Нет</v>
      </c>
      <c r="D664" s="43">
        <f t="shared" si="20"/>
        <v>365</v>
      </c>
      <c r="E664" s="44">
        <f>ROUND(('Все выпуски'!$P$3*'Все выпуски'!$P$6/100)/365*(B664-IF(C664="Нет",VLOOKUP(A664,'Aigen20-GAZ'!$A$2:$C$9,3,0),VLOOKUP((A664-1),'Aigen20-GAZ'!$A$2:$C$9,3,0))),2)</f>
        <v>11.45</v>
      </c>
      <c r="G664" s="43">
        <f>COUNTIF(D665:$D$667,365)</f>
        <v>3</v>
      </c>
      <c r="H664" s="43">
        <f>COUNTIF(D665:$D$667,366)</f>
        <v>0</v>
      </c>
      <c r="I664" s="2"/>
    </row>
    <row r="665" spans="1:9" x14ac:dyDescent="0.25">
      <c r="A665" s="1">
        <f>COUNTIF($C$2:C665,"Да")</f>
        <v>6</v>
      </c>
      <c r="B665" s="45">
        <f t="shared" si="21"/>
        <v>45766</v>
      </c>
      <c r="C665" s="42" t="str">
        <f>IF(ISERROR(VLOOKUP(B665,'Aigen20-GAZ'!$C$3:$C$9,1,0)),"Нет","Да")</f>
        <v>Нет</v>
      </c>
      <c r="D665" s="43">
        <f t="shared" si="20"/>
        <v>365</v>
      </c>
      <c r="E665" s="44">
        <f>ROUND(('Все выпуски'!$P$3*'Все выпуски'!$P$6/100)/365*(B665-IF(C665="Нет",VLOOKUP(A665,'Aigen20-GAZ'!$A$2:$C$9,3,0),VLOOKUP((A665-1),'Aigen20-GAZ'!$A$2:$C$9,3,0))),2)</f>
        <v>11.57</v>
      </c>
      <c r="G665" s="43">
        <f>COUNTIF(D666:$D$667,365)</f>
        <v>2</v>
      </c>
      <c r="H665" s="43">
        <f>COUNTIF(D666:$D$667,366)</f>
        <v>0</v>
      </c>
      <c r="I665" s="2"/>
    </row>
    <row r="666" spans="1:9" x14ac:dyDescent="0.25">
      <c r="A666" s="1">
        <f>COUNTIF($C$2:C666,"Да")</f>
        <v>6</v>
      </c>
      <c r="B666" s="45">
        <f t="shared" si="21"/>
        <v>45767</v>
      </c>
      <c r="C666" s="42" t="str">
        <f>IF(ISERROR(VLOOKUP(B666,'Aigen20-GAZ'!$C$3:$C$9,1,0)),"Нет","Да")</f>
        <v>Нет</v>
      </c>
      <c r="D666" s="43">
        <f t="shared" si="20"/>
        <v>365</v>
      </c>
      <c r="E666" s="44">
        <f>ROUND(('Все выпуски'!$P$3*'Все выпуски'!$P$6/100)/365*(B666-IF(C666="Нет",VLOOKUP(A666,'Aigen20-GAZ'!$A$2:$C$9,3,0),VLOOKUP((A666-1),'Aigen20-GAZ'!$A$2:$C$9,3,0))),2)</f>
        <v>11.69</v>
      </c>
      <c r="G666" s="43">
        <f>COUNTIF(D667:$D$667,365)</f>
        <v>1</v>
      </c>
      <c r="H666" s="43">
        <f>COUNTIF(D667:$D$667,366)</f>
        <v>0</v>
      </c>
      <c r="I666" s="2"/>
    </row>
    <row r="667" spans="1:9" x14ac:dyDescent="0.25">
      <c r="A667" s="1">
        <f>COUNTIF($C$2:C667,"Да")</f>
        <v>7</v>
      </c>
      <c r="B667" s="45">
        <f t="shared" si="21"/>
        <v>45768</v>
      </c>
      <c r="C667" s="42" t="str">
        <f>IF(ISERROR(VLOOKUP(B667,'Aigen20-GAZ'!$C$3:$C$9,1,0)),"Нет","Да")</f>
        <v>Да</v>
      </c>
      <c r="D667" s="43">
        <f t="shared" si="20"/>
        <v>365</v>
      </c>
      <c r="E667" s="44">
        <f>ROUND(('Все выпуски'!$P$3*'Все выпуски'!$P$6/100)/365*(B667-IF(C667="Нет",VLOOKUP(A667,'Aigen20-GAZ'!$A$2:$C$9,3,0),VLOOKUP((A667-1),'Aigen20-GAZ'!$A$2:$C$9,3,0))),2)</f>
        <v>11.81</v>
      </c>
      <c r="G667" s="43"/>
      <c r="H667" s="43"/>
      <c r="I667" s="2"/>
    </row>
  </sheetData>
  <sheetProtection algorithmName="SHA-512" hashValue="iqclo+asXGNoRDyNl3Zbj93+76mx/eDxU8p03ctjeJyVvHdaTcG7lwRntwdQaKg1lIb3jS9MdwBh2szlzO4E3A==" saltValue="/i/vWO5BVvGO3dl/kgSy9g==" spinCount="100000" sheet="1" objects="1" scenarios="1" selectLockedCells="1" selectUnlockedCells="1"/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E1D237-AF33-4A02-B5E9-4715EA1EE8F6}">
  <sheetPr codeName="Лист22"/>
  <dimension ref="A1:I611"/>
  <sheetViews>
    <sheetView showGridLines="0" workbookViewId="0"/>
  </sheetViews>
  <sheetFormatPr defaultRowHeight="15" x14ac:dyDescent="0.25"/>
  <cols>
    <col min="1" max="1" width="8" style="1" bestFit="1" customWidth="1"/>
    <col min="2" max="2" width="10.140625" style="1" bestFit="1" customWidth="1"/>
    <col min="3" max="4" width="8.7109375" style="1" bestFit="1" customWidth="1"/>
    <col min="5" max="5" width="6.5703125" style="1" bestFit="1" customWidth="1"/>
    <col min="6" max="6" width="17.7109375" style="1" bestFit="1" customWidth="1"/>
    <col min="7" max="8" width="5.85546875" style="1" bestFit="1" customWidth="1"/>
    <col min="9" max="16384" width="9.140625" style="1"/>
  </cols>
  <sheetData>
    <row r="1" spans="1:9" ht="30" x14ac:dyDescent="0.25">
      <c r="A1" s="41" t="s">
        <v>12</v>
      </c>
      <c r="B1" s="41" t="s">
        <v>6</v>
      </c>
      <c r="C1" s="41" t="s">
        <v>10</v>
      </c>
      <c r="D1" s="41" t="s">
        <v>11</v>
      </c>
      <c r="E1" s="41" t="s">
        <v>7</v>
      </c>
      <c r="F1" s="41" t="s">
        <v>15</v>
      </c>
      <c r="G1" s="41" t="s">
        <v>13</v>
      </c>
      <c r="H1" s="41" t="s">
        <v>14</v>
      </c>
    </row>
    <row r="2" spans="1:9" x14ac:dyDescent="0.25">
      <c r="A2" s="1">
        <f>COUNTIF($C$2:C2,"Да")</f>
        <v>0</v>
      </c>
      <c r="B2" s="42">
        <v>45103</v>
      </c>
      <c r="C2" s="42" t="str">
        <f>IF(ISERROR(VLOOKUP(B2,'Aigen21-PHOSAGR'!$C$3:$C$8,1,0)),"Нет","Да")</f>
        <v>Нет</v>
      </c>
      <c r="D2" s="43">
        <f>IF(MOD(YEAR(B2),4)=0,366,365)</f>
        <v>365</v>
      </c>
      <c r="E2" s="44">
        <v>0</v>
      </c>
      <c r="G2" s="43">
        <f>COUNTIF(D3:$D$611,365)</f>
        <v>243</v>
      </c>
      <c r="H2" s="43">
        <f>COUNTIF(D3:$D$611,366)</f>
        <v>366</v>
      </c>
      <c r="I2" s="2"/>
    </row>
    <row r="3" spans="1:9" x14ac:dyDescent="0.25">
      <c r="A3" s="1">
        <f>COUNTIF($C$2:C3,"Да")</f>
        <v>0</v>
      </c>
      <c r="B3" s="45">
        <f>B2+1</f>
        <v>45104</v>
      </c>
      <c r="C3" s="42" t="str">
        <f>IF(ISERROR(VLOOKUP(B3,'Aigen21-PHOSAGR'!$C$3:$C$8,1,0)),"Нет","Да")</f>
        <v>Нет</v>
      </c>
      <c r="D3" s="43">
        <f t="shared" ref="D3:D66" si="0">IF(MOD(YEAR(B3),4)=0,366,365)</f>
        <v>365</v>
      </c>
      <c r="E3" s="44">
        <f>ROUND(('Все выпуски'!$R$3*'Все выпуски'!$R$6/100)/365*(B3-IF(C3="Нет",VLOOKUP(A3,'Aigen21-PHOSAGR'!$A$2:$C$8,3,0),VLOOKUP((A3-1),'Aigen21-PHOSAGR'!$A$2:$C$8,3,0))),2)</f>
        <v>0.12</v>
      </c>
      <c r="G3" s="43">
        <f>COUNTIF(D4:$D$611,365)</f>
        <v>242</v>
      </c>
      <c r="H3" s="43">
        <f>COUNTIF(D4:$D$611,366)</f>
        <v>366</v>
      </c>
      <c r="I3" s="2"/>
    </row>
    <row r="4" spans="1:9" x14ac:dyDescent="0.25">
      <c r="A4" s="1">
        <f>COUNTIF($C$2:C4,"Да")</f>
        <v>0</v>
      </c>
      <c r="B4" s="45">
        <f t="shared" ref="B4:B67" si="1">B3+1</f>
        <v>45105</v>
      </c>
      <c r="C4" s="42" t="str">
        <f>IF(ISERROR(VLOOKUP(B4,'Aigen21-PHOSAGR'!$C$3:$C$8,1,0)),"Нет","Да")</f>
        <v>Нет</v>
      </c>
      <c r="D4" s="43">
        <f t="shared" si="0"/>
        <v>365</v>
      </c>
      <c r="E4" s="44">
        <f>ROUND(('Все выпуски'!$R$3*'Все выпуски'!$R$6/100)/365*(B4-IF(C4="Нет",VLOOKUP(A4,'Aigen21-PHOSAGR'!$A$2:$C$8,3,0),VLOOKUP((A4-1),'Aigen21-PHOSAGR'!$A$2:$C$8,3,0))),2)</f>
        <v>0.24</v>
      </c>
      <c r="G4" s="43">
        <f>COUNTIF(D5:$D$611,365)</f>
        <v>241</v>
      </c>
      <c r="H4" s="43">
        <f>COUNTIF(D5:$D$611,366)</f>
        <v>366</v>
      </c>
      <c r="I4" s="2"/>
    </row>
    <row r="5" spans="1:9" x14ac:dyDescent="0.25">
      <c r="A5" s="1">
        <f>COUNTIF($C$2:C5,"Да")</f>
        <v>0</v>
      </c>
      <c r="B5" s="45">
        <f t="shared" si="1"/>
        <v>45106</v>
      </c>
      <c r="C5" s="42" t="str">
        <f>IF(ISERROR(VLOOKUP(B5,'Aigen21-PHOSAGR'!$C$3:$C$8,1,0)),"Нет","Да")</f>
        <v>Нет</v>
      </c>
      <c r="D5" s="43">
        <f t="shared" si="0"/>
        <v>365</v>
      </c>
      <c r="E5" s="44">
        <f>ROUND(('Все выпуски'!$R$3*'Все выпуски'!$R$6/100)/365*(B5-IF(C5="Нет",VLOOKUP(A5,'Aigen21-PHOSAGR'!$A$2:$C$8,3,0),VLOOKUP((A5-1),'Aigen21-PHOSAGR'!$A$2:$C$8,3,0))),2)</f>
        <v>0.36</v>
      </c>
      <c r="G5" s="43">
        <f>COUNTIF(D6:$D$611,365)</f>
        <v>240</v>
      </c>
      <c r="H5" s="43">
        <f>COUNTIF(D6:$D$611,366)</f>
        <v>366</v>
      </c>
      <c r="I5" s="2"/>
    </row>
    <row r="6" spans="1:9" x14ac:dyDescent="0.25">
      <c r="A6" s="1">
        <f>COUNTIF($C$2:C6,"Да")</f>
        <v>0</v>
      </c>
      <c r="B6" s="45">
        <f t="shared" si="1"/>
        <v>45107</v>
      </c>
      <c r="C6" s="42" t="str">
        <f>IF(ISERROR(VLOOKUP(B6,'Aigen21-PHOSAGR'!$C$3:$C$8,1,0)),"Нет","Да")</f>
        <v>Нет</v>
      </c>
      <c r="D6" s="43">
        <f t="shared" si="0"/>
        <v>365</v>
      </c>
      <c r="E6" s="44">
        <f>ROUND(('Все выпуски'!$R$3*'Все выпуски'!$R$6/100)/365*(B6-IF(C6="Нет",VLOOKUP(A6,'Aigen21-PHOSAGR'!$A$2:$C$8,3,0),VLOOKUP((A6-1),'Aigen21-PHOSAGR'!$A$2:$C$8,3,0))),2)</f>
        <v>0.48</v>
      </c>
      <c r="G6" s="43">
        <f>COUNTIF(D7:$D$611,365)</f>
        <v>239</v>
      </c>
      <c r="H6" s="43">
        <f>COUNTIF(D7:$D$611,366)</f>
        <v>366</v>
      </c>
      <c r="I6" s="2"/>
    </row>
    <row r="7" spans="1:9" x14ac:dyDescent="0.25">
      <c r="A7" s="1">
        <f>COUNTIF($C$2:C7,"Да")</f>
        <v>0</v>
      </c>
      <c r="B7" s="45">
        <f t="shared" si="1"/>
        <v>45108</v>
      </c>
      <c r="C7" s="42" t="str">
        <f>IF(ISERROR(VLOOKUP(B7,'Aigen21-PHOSAGR'!$C$3:$C$8,1,0)),"Нет","Да")</f>
        <v>Нет</v>
      </c>
      <c r="D7" s="43">
        <f t="shared" si="0"/>
        <v>365</v>
      </c>
      <c r="E7" s="44">
        <f>ROUND(('Все выпуски'!$R$3*'Все выпуски'!$R$6/100)/365*(B7-IF(C7="Нет",VLOOKUP(A7,'Aigen21-PHOSAGR'!$A$2:$C$8,3,0),VLOOKUP((A7-1),'Aigen21-PHOSAGR'!$A$2:$C$8,3,0))),2)</f>
        <v>0.6</v>
      </c>
      <c r="G7" s="43">
        <f>COUNTIF(D8:$D$611,365)</f>
        <v>238</v>
      </c>
      <c r="H7" s="43">
        <f>COUNTIF(D8:$D$611,366)</f>
        <v>366</v>
      </c>
      <c r="I7" s="2"/>
    </row>
    <row r="8" spans="1:9" x14ac:dyDescent="0.25">
      <c r="A8" s="1">
        <f>COUNTIF($C$2:C8,"Да")</f>
        <v>0</v>
      </c>
      <c r="B8" s="45">
        <f t="shared" si="1"/>
        <v>45109</v>
      </c>
      <c r="C8" s="42" t="str">
        <f>IF(ISERROR(VLOOKUP(B8,'Aigen21-PHOSAGR'!$C$3:$C$8,1,0)),"Нет","Да")</f>
        <v>Нет</v>
      </c>
      <c r="D8" s="43">
        <f t="shared" si="0"/>
        <v>365</v>
      </c>
      <c r="E8" s="44">
        <f>ROUND(('Все выпуски'!$R$3*'Все выпуски'!$R$6/100)/365*(B8-IF(C8="Нет",VLOOKUP(A8,'Aigen21-PHOSAGR'!$A$2:$C$8,3,0),VLOOKUP((A8-1),'Aigen21-PHOSAGR'!$A$2:$C$8,3,0))),2)</f>
        <v>0.72</v>
      </c>
      <c r="G8" s="43">
        <f>COUNTIF(D9:$D$611,365)</f>
        <v>237</v>
      </c>
      <c r="H8" s="43">
        <f>COUNTIF(D9:$D$611,366)</f>
        <v>366</v>
      </c>
      <c r="I8" s="2"/>
    </row>
    <row r="9" spans="1:9" x14ac:dyDescent="0.25">
      <c r="A9" s="1">
        <f>COUNTIF($C$2:C9,"Да")</f>
        <v>0</v>
      </c>
      <c r="B9" s="45">
        <f t="shared" si="1"/>
        <v>45110</v>
      </c>
      <c r="C9" s="42" t="str">
        <f>IF(ISERROR(VLOOKUP(B9,'Aigen21-PHOSAGR'!$C$3:$C$8,1,0)),"Нет","Да")</f>
        <v>Нет</v>
      </c>
      <c r="D9" s="43">
        <f t="shared" si="0"/>
        <v>365</v>
      </c>
      <c r="E9" s="44">
        <f>ROUND(('Все выпуски'!$R$3*'Все выпуски'!$R$6/100)/365*(B9-IF(C9="Нет",VLOOKUP(A9,'Aigen21-PHOSAGR'!$A$2:$C$8,3,0),VLOOKUP((A9-1),'Aigen21-PHOSAGR'!$A$2:$C$8,3,0))),2)</f>
        <v>0.84</v>
      </c>
      <c r="G9" s="43">
        <f>COUNTIF(D10:$D$611,365)</f>
        <v>236</v>
      </c>
      <c r="H9" s="43">
        <f>COUNTIF(D10:$D$611,366)</f>
        <v>366</v>
      </c>
      <c r="I9" s="2"/>
    </row>
    <row r="10" spans="1:9" x14ac:dyDescent="0.25">
      <c r="A10" s="1">
        <f>COUNTIF($C$2:C10,"Да")</f>
        <v>0</v>
      </c>
      <c r="B10" s="45">
        <f t="shared" si="1"/>
        <v>45111</v>
      </c>
      <c r="C10" s="42" t="str">
        <f>IF(ISERROR(VLOOKUP(B10,'Aigen21-PHOSAGR'!$C$3:$C$8,1,0)),"Нет","Да")</f>
        <v>Нет</v>
      </c>
      <c r="D10" s="43">
        <f t="shared" si="0"/>
        <v>365</v>
      </c>
      <c r="E10" s="44">
        <f>ROUND(('Все выпуски'!$R$3*'Все выпуски'!$R$6/100)/365*(B10-IF(C10="Нет",VLOOKUP(A10,'Aigen21-PHOSAGR'!$A$2:$C$8,3,0),VLOOKUP((A10-1),'Aigen21-PHOSAGR'!$A$2:$C$8,3,0))),2)</f>
        <v>0.96</v>
      </c>
      <c r="G10" s="43">
        <f>COUNTIF(D11:$D$611,365)</f>
        <v>235</v>
      </c>
      <c r="H10" s="43">
        <f>COUNTIF(D11:$D$611,366)</f>
        <v>366</v>
      </c>
      <c r="I10" s="2"/>
    </row>
    <row r="11" spans="1:9" x14ac:dyDescent="0.25">
      <c r="A11" s="1">
        <f>COUNTIF($C$2:C11,"Да")</f>
        <v>0</v>
      </c>
      <c r="B11" s="45">
        <f t="shared" si="1"/>
        <v>45112</v>
      </c>
      <c r="C11" s="42" t="str">
        <f>IF(ISERROR(VLOOKUP(B11,'Aigen21-PHOSAGR'!$C$3:$C$8,1,0)),"Нет","Да")</f>
        <v>Нет</v>
      </c>
      <c r="D11" s="43">
        <f t="shared" si="0"/>
        <v>365</v>
      </c>
      <c r="E11" s="44">
        <f>ROUND(('Все выпуски'!$R$3*'Все выпуски'!$R$6/100)/365*(B11-IF(C11="Нет",VLOOKUP(A11,'Aigen21-PHOSAGR'!$A$2:$C$8,3,0),VLOOKUP((A11-1),'Aigen21-PHOSAGR'!$A$2:$C$8,3,0))),2)</f>
        <v>1.08</v>
      </c>
      <c r="G11" s="43">
        <f>COUNTIF(D12:$D$611,365)</f>
        <v>234</v>
      </c>
      <c r="H11" s="43">
        <f>COUNTIF(D12:$D$611,366)</f>
        <v>366</v>
      </c>
      <c r="I11" s="2"/>
    </row>
    <row r="12" spans="1:9" x14ac:dyDescent="0.25">
      <c r="A12" s="1">
        <f>COUNTIF($C$2:C12,"Да")</f>
        <v>0</v>
      </c>
      <c r="B12" s="45">
        <f t="shared" si="1"/>
        <v>45113</v>
      </c>
      <c r="C12" s="42" t="str">
        <f>IF(ISERROR(VLOOKUP(B12,'Aigen21-PHOSAGR'!$C$3:$C$8,1,0)),"Нет","Да")</f>
        <v>Нет</v>
      </c>
      <c r="D12" s="43">
        <f t="shared" si="0"/>
        <v>365</v>
      </c>
      <c r="E12" s="44">
        <f>ROUND(('Все выпуски'!$R$3*'Все выпуски'!$R$6/100)/365*(B12-IF(C12="Нет",VLOOKUP(A12,'Aigen21-PHOSAGR'!$A$2:$C$8,3,0),VLOOKUP((A12-1),'Aigen21-PHOSAGR'!$A$2:$C$8,3,0))),2)</f>
        <v>1.21</v>
      </c>
      <c r="G12" s="43">
        <f>COUNTIF(D13:$D$611,365)</f>
        <v>233</v>
      </c>
      <c r="H12" s="43">
        <f>COUNTIF(D13:$D$611,366)</f>
        <v>366</v>
      </c>
      <c r="I12" s="2"/>
    </row>
    <row r="13" spans="1:9" x14ac:dyDescent="0.25">
      <c r="A13" s="1">
        <f>COUNTIF($C$2:C13,"Да")</f>
        <v>0</v>
      </c>
      <c r="B13" s="45">
        <f t="shared" si="1"/>
        <v>45114</v>
      </c>
      <c r="C13" s="42" t="str">
        <f>IF(ISERROR(VLOOKUP(B13,'Aigen21-PHOSAGR'!$C$3:$C$8,1,0)),"Нет","Да")</f>
        <v>Нет</v>
      </c>
      <c r="D13" s="43">
        <f t="shared" si="0"/>
        <v>365</v>
      </c>
      <c r="E13" s="44">
        <f>ROUND(('Все выпуски'!$R$3*'Все выпуски'!$R$6/100)/365*(B13-IF(C13="Нет",VLOOKUP(A13,'Aigen21-PHOSAGR'!$A$2:$C$8,3,0),VLOOKUP((A13-1),'Aigen21-PHOSAGR'!$A$2:$C$8,3,0))),2)</f>
        <v>1.33</v>
      </c>
      <c r="G13" s="43">
        <f>COUNTIF(D14:$D$611,365)</f>
        <v>232</v>
      </c>
      <c r="H13" s="43">
        <f>COUNTIF(D14:$D$611,366)</f>
        <v>366</v>
      </c>
      <c r="I13" s="2"/>
    </row>
    <row r="14" spans="1:9" x14ac:dyDescent="0.25">
      <c r="A14" s="1">
        <f>COUNTIF($C$2:C14,"Да")</f>
        <v>0</v>
      </c>
      <c r="B14" s="45">
        <f t="shared" si="1"/>
        <v>45115</v>
      </c>
      <c r="C14" s="42" t="str">
        <f>IF(ISERROR(VLOOKUP(B14,'Aigen21-PHOSAGR'!$C$3:$C$8,1,0)),"Нет","Да")</f>
        <v>Нет</v>
      </c>
      <c r="D14" s="43">
        <f t="shared" si="0"/>
        <v>365</v>
      </c>
      <c r="E14" s="44">
        <f>ROUND(('Все выпуски'!$R$3*'Все выпуски'!$R$6/100)/365*(B14-IF(C14="Нет",VLOOKUP(A14,'Aigen21-PHOSAGR'!$A$2:$C$8,3,0),VLOOKUP((A14-1),'Aigen21-PHOSAGR'!$A$2:$C$8,3,0))),2)</f>
        <v>1.45</v>
      </c>
      <c r="G14" s="43">
        <f>COUNTIF(D15:$D$611,365)</f>
        <v>231</v>
      </c>
      <c r="H14" s="43">
        <f>COUNTIF(D15:$D$611,366)</f>
        <v>366</v>
      </c>
      <c r="I14" s="2"/>
    </row>
    <row r="15" spans="1:9" x14ac:dyDescent="0.25">
      <c r="A15" s="1">
        <f>COUNTIF($C$2:C15,"Да")</f>
        <v>0</v>
      </c>
      <c r="B15" s="45">
        <f t="shared" si="1"/>
        <v>45116</v>
      </c>
      <c r="C15" s="42" t="str">
        <f>IF(ISERROR(VLOOKUP(B15,'Aigen21-PHOSAGR'!$C$3:$C$8,1,0)),"Нет","Да")</f>
        <v>Нет</v>
      </c>
      <c r="D15" s="43">
        <f t="shared" si="0"/>
        <v>365</v>
      </c>
      <c r="E15" s="44">
        <f>ROUND(('Все выпуски'!$R$3*'Все выпуски'!$R$6/100)/365*(B15-IF(C15="Нет",VLOOKUP(A15,'Aigen21-PHOSAGR'!$A$2:$C$8,3,0),VLOOKUP((A15-1),'Aigen21-PHOSAGR'!$A$2:$C$8,3,0))),2)</f>
        <v>1.57</v>
      </c>
      <c r="G15" s="43">
        <f>COUNTIF(D16:$D$611,365)</f>
        <v>230</v>
      </c>
      <c r="H15" s="43">
        <f>COUNTIF(D16:$D$611,366)</f>
        <v>366</v>
      </c>
      <c r="I15" s="2"/>
    </row>
    <row r="16" spans="1:9" x14ac:dyDescent="0.25">
      <c r="A16" s="1">
        <f>COUNTIF($C$2:C16,"Да")</f>
        <v>0</v>
      </c>
      <c r="B16" s="45">
        <f t="shared" si="1"/>
        <v>45117</v>
      </c>
      <c r="C16" s="42" t="str">
        <f>IF(ISERROR(VLOOKUP(B16,'Aigen21-PHOSAGR'!$C$3:$C$8,1,0)),"Нет","Да")</f>
        <v>Нет</v>
      </c>
      <c r="D16" s="43">
        <f t="shared" si="0"/>
        <v>365</v>
      </c>
      <c r="E16" s="44">
        <f>ROUND(('Все выпуски'!$R$3*'Все выпуски'!$R$6/100)/365*(B16-IF(C16="Нет",VLOOKUP(A16,'Aigen21-PHOSAGR'!$A$2:$C$8,3,0),VLOOKUP((A16-1),'Aigen21-PHOSAGR'!$A$2:$C$8,3,0))),2)</f>
        <v>1.69</v>
      </c>
      <c r="G16" s="43">
        <f>COUNTIF(D17:$D$611,365)</f>
        <v>229</v>
      </c>
      <c r="H16" s="43">
        <f>COUNTIF(D17:$D$611,366)</f>
        <v>366</v>
      </c>
      <c r="I16" s="2"/>
    </row>
    <row r="17" spans="1:9" x14ac:dyDescent="0.25">
      <c r="A17" s="1">
        <f>COUNTIF($C$2:C17,"Да")</f>
        <v>0</v>
      </c>
      <c r="B17" s="45">
        <f t="shared" si="1"/>
        <v>45118</v>
      </c>
      <c r="C17" s="42" t="str">
        <f>IF(ISERROR(VLOOKUP(B17,'Aigen21-PHOSAGR'!$C$3:$C$8,1,0)),"Нет","Да")</f>
        <v>Нет</v>
      </c>
      <c r="D17" s="43">
        <f t="shared" si="0"/>
        <v>365</v>
      </c>
      <c r="E17" s="44">
        <f>ROUND(('Все выпуски'!$R$3*'Все выпуски'!$R$6/100)/365*(B17-IF(C17="Нет",VLOOKUP(A17,'Aigen21-PHOSAGR'!$A$2:$C$8,3,0),VLOOKUP((A17-1),'Aigen21-PHOSAGR'!$A$2:$C$8,3,0))),2)</f>
        <v>1.81</v>
      </c>
      <c r="G17" s="43">
        <f>COUNTIF(D18:$D$611,365)</f>
        <v>228</v>
      </c>
      <c r="H17" s="43">
        <f>COUNTIF(D18:$D$611,366)</f>
        <v>366</v>
      </c>
      <c r="I17" s="2"/>
    </row>
    <row r="18" spans="1:9" x14ac:dyDescent="0.25">
      <c r="A18" s="1">
        <f>COUNTIF($C$2:C18,"Да")</f>
        <v>0</v>
      </c>
      <c r="B18" s="45">
        <f t="shared" si="1"/>
        <v>45119</v>
      </c>
      <c r="C18" s="42" t="str">
        <f>IF(ISERROR(VLOOKUP(B18,'Aigen21-PHOSAGR'!$C$3:$C$8,1,0)),"Нет","Да")</f>
        <v>Нет</v>
      </c>
      <c r="D18" s="43">
        <f t="shared" si="0"/>
        <v>365</v>
      </c>
      <c r="E18" s="44">
        <f>ROUND(('Все выпуски'!$R$3*'Все выпуски'!$R$6/100)/365*(B18-IF(C18="Нет",VLOOKUP(A18,'Aigen21-PHOSAGR'!$A$2:$C$8,3,0),VLOOKUP((A18-1),'Aigen21-PHOSAGR'!$A$2:$C$8,3,0))),2)</f>
        <v>1.93</v>
      </c>
      <c r="G18" s="43">
        <f>COUNTIF(D19:$D$611,365)</f>
        <v>227</v>
      </c>
      <c r="H18" s="43">
        <f>COUNTIF(D19:$D$611,366)</f>
        <v>366</v>
      </c>
      <c r="I18" s="2"/>
    </row>
    <row r="19" spans="1:9" x14ac:dyDescent="0.25">
      <c r="A19" s="1">
        <f>COUNTIF($C$2:C19,"Да")</f>
        <v>0</v>
      </c>
      <c r="B19" s="45">
        <f t="shared" si="1"/>
        <v>45120</v>
      </c>
      <c r="C19" s="42" t="str">
        <f>IF(ISERROR(VLOOKUP(B19,'Aigen21-PHOSAGR'!$C$3:$C$8,1,0)),"Нет","Да")</f>
        <v>Нет</v>
      </c>
      <c r="D19" s="43">
        <f t="shared" si="0"/>
        <v>365</v>
      </c>
      <c r="E19" s="44">
        <f>ROUND(('Все выпуски'!$R$3*'Все выпуски'!$R$6/100)/365*(B19-IF(C19="Нет",VLOOKUP(A19,'Aigen21-PHOSAGR'!$A$2:$C$8,3,0),VLOOKUP((A19-1),'Aigen21-PHOSAGR'!$A$2:$C$8,3,0))),2)</f>
        <v>2.0499999999999998</v>
      </c>
      <c r="G19" s="43">
        <f>COUNTIF(D20:$D$611,365)</f>
        <v>226</v>
      </c>
      <c r="H19" s="43">
        <f>COUNTIF(D20:$D$611,366)</f>
        <v>366</v>
      </c>
      <c r="I19" s="2"/>
    </row>
    <row r="20" spans="1:9" x14ac:dyDescent="0.25">
      <c r="A20" s="1">
        <f>COUNTIF($C$2:C20,"Да")</f>
        <v>0</v>
      </c>
      <c r="B20" s="45">
        <f t="shared" si="1"/>
        <v>45121</v>
      </c>
      <c r="C20" s="42" t="str">
        <f>IF(ISERROR(VLOOKUP(B20,'Aigen21-PHOSAGR'!$C$3:$C$8,1,0)),"Нет","Да")</f>
        <v>Нет</v>
      </c>
      <c r="D20" s="43">
        <f t="shared" si="0"/>
        <v>365</v>
      </c>
      <c r="E20" s="44">
        <f>ROUND(('Все выпуски'!$R$3*'Все выпуски'!$R$6/100)/365*(B20-IF(C20="Нет",VLOOKUP(A20,'Aigen21-PHOSAGR'!$A$2:$C$8,3,0),VLOOKUP((A20-1),'Aigen21-PHOSAGR'!$A$2:$C$8,3,0))),2)</f>
        <v>2.17</v>
      </c>
      <c r="G20" s="43">
        <f>COUNTIF(D21:$D$611,365)</f>
        <v>225</v>
      </c>
      <c r="H20" s="43">
        <f>COUNTIF(D21:$D$611,366)</f>
        <v>366</v>
      </c>
      <c r="I20" s="2"/>
    </row>
    <row r="21" spans="1:9" x14ac:dyDescent="0.25">
      <c r="A21" s="1">
        <f>COUNTIF($C$2:C21,"Да")</f>
        <v>0</v>
      </c>
      <c r="B21" s="45">
        <f t="shared" si="1"/>
        <v>45122</v>
      </c>
      <c r="C21" s="42" t="str">
        <f>IF(ISERROR(VLOOKUP(B21,'Aigen21-PHOSAGR'!$C$3:$C$8,1,0)),"Нет","Да")</f>
        <v>Нет</v>
      </c>
      <c r="D21" s="43">
        <f t="shared" si="0"/>
        <v>365</v>
      </c>
      <c r="E21" s="44">
        <f>ROUND(('Все выпуски'!$R$3*'Все выпуски'!$R$6/100)/365*(B21-IF(C21="Нет",VLOOKUP(A21,'Aigen21-PHOSAGR'!$A$2:$C$8,3,0),VLOOKUP((A21-1),'Aigen21-PHOSAGR'!$A$2:$C$8,3,0))),2)</f>
        <v>2.29</v>
      </c>
      <c r="G21" s="43">
        <f>COUNTIF(D22:$D$611,365)</f>
        <v>224</v>
      </c>
      <c r="H21" s="43">
        <f>COUNTIF(D22:$D$611,366)</f>
        <v>366</v>
      </c>
      <c r="I21" s="2"/>
    </row>
    <row r="22" spans="1:9" x14ac:dyDescent="0.25">
      <c r="A22" s="1">
        <f>COUNTIF($C$2:C22,"Да")</f>
        <v>0</v>
      </c>
      <c r="B22" s="45">
        <f t="shared" si="1"/>
        <v>45123</v>
      </c>
      <c r="C22" s="42" t="str">
        <f>IF(ISERROR(VLOOKUP(B22,'Aigen21-PHOSAGR'!$C$3:$C$8,1,0)),"Нет","Да")</f>
        <v>Нет</v>
      </c>
      <c r="D22" s="43">
        <f t="shared" si="0"/>
        <v>365</v>
      </c>
      <c r="E22" s="44">
        <f>ROUND(('Все выпуски'!$R$3*'Все выпуски'!$R$6/100)/365*(B22-IF(C22="Нет",VLOOKUP(A22,'Aigen21-PHOSAGR'!$A$2:$C$8,3,0),VLOOKUP((A22-1),'Aigen21-PHOSAGR'!$A$2:$C$8,3,0))),2)</f>
        <v>2.41</v>
      </c>
      <c r="G22" s="43">
        <f>COUNTIF(D23:$D$611,365)</f>
        <v>223</v>
      </c>
      <c r="H22" s="43">
        <f>COUNTIF(D23:$D$611,366)</f>
        <v>366</v>
      </c>
      <c r="I22" s="2"/>
    </row>
    <row r="23" spans="1:9" x14ac:dyDescent="0.25">
      <c r="A23" s="1">
        <f>COUNTIF($C$2:C23,"Да")</f>
        <v>0</v>
      </c>
      <c r="B23" s="45">
        <f t="shared" si="1"/>
        <v>45124</v>
      </c>
      <c r="C23" s="42" t="str">
        <f>IF(ISERROR(VLOOKUP(B23,'Aigen21-PHOSAGR'!$C$3:$C$8,1,0)),"Нет","Да")</f>
        <v>Нет</v>
      </c>
      <c r="D23" s="43">
        <f t="shared" si="0"/>
        <v>365</v>
      </c>
      <c r="E23" s="44">
        <f>ROUND(('Все выпуски'!$R$3*'Все выпуски'!$R$6/100)/365*(B23-IF(C23="Нет",VLOOKUP(A23,'Aigen21-PHOSAGR'!$A$2:$C$8,3,0),VLOOKUP((A23-1),'Aigen21-PHOSAGR'!$A$2:$C$8,3,0))),2)</f>
        <v>2.5299999999999998</v>
      </c>
      <c r="G23" s="43">
        <f>COUNTIF(D24:$D$611,365)</f>
        <v>222</v>
      </c>
      <c r="H23" s="43">
        <f>COUNTIF(D24:$D$611,366)</f>
        <v>366</v>
      </c>
      <c r="I23" s="2"/>
    </row>
    <row r="24" spans="1:9" x14ac:dyDescent="0.25">
      <c r="A24" s="1">
        <f>COUNTIF($C$2:C24,"Да")</f>
        <v>0</v>
      </c>
      <c r="B24" s="45">
        <f t="shared" si="1"/>
        <v>45125</v>
      </c>
      <c r="C24" s="42" t="str">
        <f>IF(ISERROR(VLOOKUP(B24,'Aigen21-PHOSAGR'!$C$3:$C$8,1,0)),"Нет","Да")</f>
        <v>Нет</v>
      </c>
      <c r="D24" s="43">
        <f t="shared" si="0"/>
        <v>365</v>
      </c>
      <c r="E24" s="44">
        <f>ROUND(('Все выпуски'!$R$3*'Все выпуски'!$R$6/100)/365*(B24-IF(C24="Нет",VLOOKUP(A24,'Aigen21-PHOSAGR'!$A$2:$C$8,3,0),VLOOKUP((A24-1),'Aigen21-PHOSAGR'!$A$2:$C$8,3,0))),2)</f>
        <v>2.65</v>
      </c>
      <c r="G24" s="43">
        <f>COUNTIF(D25:$D$611,365)</f>
        <v>221</v>
      </c>
      <c r="H24" s="43">
        <f>COUNTIF(D25:$D$611,366)</f>
        <v>366</v>
      </c>
      <c r="I24" s="2"/>
    </row>
    <row r="25" spans="1:9" x14ac:dyDescent="0.25">
      <c r="A25" s="1">
        <f>COUNTIF($C$2:C25,"Да")</f>
        <v>0</v>
      </c>
      <c r="B25" s="45">
        <f t="shared" si="1"/>
        <v>45126</v>
      </c>
      <c r="C25" s="42" t="str">
        <f>IF(ISERROR(VLOOKUP(B25,'Aigen21-PHOSAGR'!$C$3:$C$8,1,0)),"Нет","Да")</f>
        <v>Нет</v>
      </c>
      <c r="D25" s="43">
        <f t="shared" si="0"/>
        <v>365</v>
      </c>
      <c r="E25" s="44">
        <f>ROUND(('Все выпуски'!$R$3*'Все выпуски'!$R$6/100)/365*(B25-IF(C25="Нет",VLOOKUP(A25,'Aigen21-PHOSAGR'!$A$2:$C$8,3,0),VLOOKUP((A25-1),'Aigen21-PHOSAGR'!$A$2:$C$8,3,0))),2)</f>
        <v>2.77</v>
      </c>
      <c r="G25" s="43">
        <f>COUNTIF(D26:$D$611,365)</f>
        <v>220</v>
      </c>
      <c r="H25" s="43">
        <f>COUNTIF(D26:$D$611,366)</f>
        <v>366</v>
      </c>
      <c r="I25" s="2"/>
    </row>
    <row r="26" spans="1:9" x14ac:dyDescent="0.25">
      <c r="A26" s="1">
        <f>COUNTIF($C$2:C26,"Да")</f>
        <v>0</v>
      </c>
      <c r="B26" s="45">
        <f t="shared" si="1"/>
        <v>45127</v>
      </c>
      <c r="C26" s="42" t="str">
        <f>IF(ISERROR(VLOOKUP(B26,'Aigen21-PHOSAGR'!$C$3:$C$8,1,0)),"Нет","Да")</f>
        <v>Нет</v>
      </c>
      <c r="D26" s="43">
        <f t="shared" si="0"/>
        <v>365</v>
      </c>
      <c r="E26" s="44">
        <f>ROUND(('Все выпуски'!$R$3*'Все выпуски'!$R$6/100)/365*(B26-IF(C26="Нет",VLOOKUP(A26,'Aigen21-PHOSAGR'!$A$2:$C$8,3,0),VLOOKUP((A26-1),'Aigen21-PHOSAGR'!$A$2:$C$8,3,0))),2)</f>
        <v>2.89</v>
      </c>
      <c r="G26" s="43">
        <f>COUNTIF(D27:$D$611,365)</f>
        <v>219</v>
      </c>
      <c r="H26" s="43">
        <f>COUNTIF(D27:$D$611,366)</f>
        <v>366</v>
      </c>
      <c r="I26" s="2"/>
    </row>
    <row r="27" spans="1:9" x14ac:dyDescent="0.25">
      <c r="A27" s="1">
        <f>COUNTIF($C$2:C27,"Да")</f>
        <v>0</v>
      </c>
      <c r="B27" s="45">
        <f t="shared" si="1"/>
        <v>45128</v>
      </c>
      <c r="C27" s="42" t="str">
        <f>IF(ISERROR(VLOOKUP(B27,'Aigen21-PHOSAGR'!$C$3:$C$8,1,0)),"Нет","Да")</f>
        <v>Нет</v>
      </c>
      <c r="D27" s="43">
        <f t="shared" si="0"/>
        <v>365</v>
      </c>
      <c r="E27" s="44">
        <f>ROUND(('Все выпуски'!$R$3*'Все выпуски'!$R$6/100)/365*(B27-IF(C27="Нет",VLOOKUP(A27,'Aigen21-PHOSAGR'!$A$2:$C$8,3,0),VLOOKUP((A27-1),'Aigen21-PHOSAGR'!$A$2:$C$8,3,0))),2)</f>
        <v>3.01</v>
      </c>
      <c r="G27" s="43">
        <f>COUNTIF(D28:$D$611,365)</f>
        <v>218</v>
      </c>
      <c r="H27" s="43">
        <f>COUNTIF(D28:$D$611,366)</f>
        <v>366</v>
      </c>
      <c r="I27" s="2"/>
    </row>
    <row r="28" spans="1:9" x14ac:dyDescent="0.25">
      <c r="A28" s="1">
        <f>COUNTIF($C$2:C28,"Да")</f>
        <v>0</v>
      </c>
      <c r="B28" s="45">
        <f t="shared" si="1"/>
        <v>45129</v>
      </c>
      <c r="C28" s="42" t="str">
        <f>IF(ISERROR(VLOOKUP(B28,'Aigen21-PHOSAGR'!$C$3:$C$8,1,0)),"Нет","Да")</f>
        <v>Нет</v>
      </c>
      <c r="D28" s="43">
        <f t="shared" si="0"/>
        <v>365</v>
      </c>
      <c r="E28" s="44">
        <f>ROUND(('Все выпуски'!$R$3*'Все выпуски'!$R$6/100)/365*(B28-IF(C28="Нет",VLOOKUP(A28,'Aigen21-PHOSAGR'!$A$2:$C$8,3,0),VLOOKUP((A28-1),'Aigen21-PHOSAGR'!$A$2:$C$8,3,0))),2)</f>
        <v>3.13</v>
      </c>
      <c r="G28" s="43">
        <f>COUNTIF(D29:$D$611,365)</f>
        <v>217</v>
      </c>
      <c r="H28" s="43">
        <f>COUNTIF(D29:$D$611,366)</f>
        <v>366</v>
      </c>
      <c r="I28" s="2"/>
    </row>
    <row r="29" spans="1:9" x14ac:dyDescent="0.25">
      <c r="A29" s="1">
        <f>COUNTIF($C$2:C29,"Да")</f>
        <v>0</v>
      </c>
      <c r="B29" s="45">
        <f t="shared" si="1"/>
        <v>45130</v>
      </c>
      <c r="C29" s="42" t="str">
        <f>IF(ISERROR(VLOOKUP(B29,'Aigen21-PHOSAGR'!$C$3:$C$8,1,0)),"Нет","Да")</f>
        <v>Нет</v>
      </c>
      <c r="D29" s="43">
        <f t="shared" si="0"/>
        <v>365</v>
      </c>
      <c r="E29" s="44">
        <f>ROUND(('Все выпуски'!$R$3*'Все выпуски'!$R$6/100)/365*(B29-IF(C29="Нет",VLOOKUP(A29,'Aigen21-PHOSAGR'!$A$2:$C$8,3,0),VLOOKUP((A29-1),'Aigen21-PHOSAGR'!$A$2:$C$8,3,0))),2)</f>
        <v>3.25</v>
      </c>
      <c r="G29" s="43">
        <f>COUNTIF(D30:$D$611,365)</f>
        <v>216</v>
      </c>
      <c r="H29" s="43">
        <f>COUNTIF(D30:$D$611,366)</f>
        <v>366</v>
      </c>
      <c r="I29" s="2"/>
    </row>
    <row r="30" spans="1:9" x14ac:dyDescent="0.25">
      <c r="A30" s="1">
        <f>COUNTIF($C$2:C30,"Да")</f>
        <v>0</v>
      </c>
      <c r="B30" s="45">
        <f t="shared" si="1"/>
        <v>45131</v>
      </c>
      <c r="C30" s="42" t="str">
        <f>IF(ISERROR(VLOOKUP(B30,'Aigen21-PHOSAGR'!$C$3:$C$8,1,0)),"Нет","Да")</f>
        <v>Нет</v>
      </c>
      <c r="D30" s="43">
        <f t="shared" si="0"/>
        <v>365</v>
      </c>
      <c r="E30" s="44">
        <f>ROUND(('Все выпуски'!$R$3*'Все выпуски'!$R$6/100)/365*(B30-IF(C30="Нет",VLOOKUP(A30,'Aigen21-PHOSAGR'!$A$2:$C$8,3,0),VLOOKUP((A30-1),'Aigen21-PHOSAGR'!$A$2:$C$8,3,0))),2)</f>
        <v>3.38</v>
      </c>
      <c r="G30" s="43">
        <f>COUNTIF(D31:$D$611,365)</f>
        <v>215</v>
      </c>
      <c r="H30" s="43">
        <f>COUNTIF(D31:$D$611,366)</f>
        <v>366</v>
      </c>
      <c r="I30" s="2"/>
    </row>
    <row r="31" spans="1:9" x14ac:dyDescent="0.25">
      <c r="A31" s="1">
        <f>COUNTIF($C$2:C31,"Да")</f>
        <v>0</v>
      </c>
      <c r="B31" s="45">
        <f t="shared" si="1"/>
        <v>45132</v>
      </c>
      <c r="C31" s="42" t="str">
        <f>IF(ISERROR(VLOOKUP(B31,'Aigen21-PHOSAGR'!$C$3:$C$8,1,0)),"Нет","Да")</f>
        <v>Нет</v>
      </c>
      <c r="D31" s="43">
        <f t="shared" si="0"/>
        <v>365</v>
      </c>
      <c r="E31" s="44">
        <f>ROUND(('Все выпуски'!$R$3*'Все выпуски'!$R$6/100)/365*(B31-IF(C31="Нет",VLOOKUP(A31,'Aigen21-PHOSAGR'!$A$2:$C$8,3,0),VLOOKUP((A31-1),'Aigen21-PHOSAGR'!$A$2:$C$8,3,0))),2)</f>
        <v>3.5</v>
      </c>
      <c r="G31" s="43">
        <f>COUNTIF(D32:$D$611,365)</f>
        <v>214</v>
      </c>
      <c r="H31" s="43">
        <f>COUNTIF(D32:$D$611,366)</f>
        <v>366</v>
      </c>
      <c r="I31" s="2"/>
    </row>
    <row r="32" spans="1:9" x14ac:dyDescent="0.25">
      <c r="A32" s="1">
        <f>COUNTIF($C$2:C32,"Да")</f>
        <v>0</v>
      </c>
      <c r="B32" s="45">
        <f t="shared" si="1"/>
        <v>45133</v>
      </c>
      <c r="C32" s="42" t="str">
        <f>IF(ISERROR(VLOOKUP(B32,'Aigen21-PHOSAGR'!$C$3:$C$8,1,0)),"Нет","Да")</f>
        <v>Нет</v>
      </c>
      <c r="D32" s="43">
        <f t="shared" si="0"/>
        <v>365</v>
      </c>
      <c r="E32" s="44">
        <f>ROUND(('Все выпуски'!$R$3*'Все выпуски'!$R$6/100)/365*(B32-IF(C32="Нет",VLOOKUP(A32,'Aigen21-PHOSAGR'!$A$2:$C$8,3,0),VLOOKUP((A32-1),'Aigen21-PHOSAGR'!$A$2:$C$8,3,0))),2)</f>
        <v>3.62</v>
      </c>
      <c r="G32" s="43">
        <f>COUNTIF(D33:$D$611,365)</f>
        <v>213</v>
      </c>
      <c r="H32" s="43">
        <f>COUNTIF(D33:$D$611,366)</f>
        <v>366</v>
      </c>
      <c r="I32" s="2"/>
    </row>
    <row r="33" spans="1:9" x14ac:dyDescent="0.25">
      <c r="A33" s="1">
        <f>COUNTIF($C$2:C33,"Да")</f>
        <v>0</v>
      </c>
      <c r="B33" s="45">
        <f t="shared" si="1"/>
        <v>45134</v>
      </c>
      <c r="C33" s="42" t="str">
        <f>IF(ISERROR(VLOOKUP(B33,'Aigen21-PHOSAGR'!$C$3:$C$8,1,0)),"Нет","Да")</f>
        <v>Нет</v>
      </c>
      <c r="D33" s="43">
        <f t="shared" si="0"/>
        <v>365</v>
      </c>
      <c r="E33" s="44">
        <f>ROUND(('Все выпуски'!$R$3*'Все выпуски'!$R$6/100)/365*(B33-IF(C33="Нет",VLOOKUP(A33,'Aigen21-PHOSAGR'!$A$2:$C$8,3,0),VLOOKUP((A33-1),'Aigen21-PHOSAGR'!$A$2:$C$8,3,0))),2)</f>
        <v>3.74</v>
      </c>
      <c r="G33" s="43">
        <f>COUNTIF(D34:$D$611,365)</f>
        <v>212</v>
      </c>
      <c r="H33" s="43">
        <f>COUNTIF(D34:$D$611,366)</f>
        <v>366</v>
      </c>
      <c r="I33" s="2"/>
    </row>
    <row r="34" spans="1:9" x14ac:dyDescent="0.25">
      <c r="A34" s="1">
        <f>COUNTIF($C$2:C34,"Да")</f>
        <v>0</v>
      </c>
      <c r="B34" s="45">
        <f t="shared" si="1"/>
        <v>45135</v>
      </c>
      <c r="C34" s="42" t="str">
        <f>IF(ISERROR(VLOOKUP(B34,'Aigen21-PHOSAGR'!$C$3:$C$8,1,0)),"Нет","Да")</f>
        <v>Нет</v>
      </c>
      <c r="D34" s="43">
        <f t="shared" si="0"/>
        <v>365</v>
      </c>
      <c r="E34" s="44">
        <f>ROUND(('Все выпуски'!$R$3*'Все выпуски'!$R$6/100)/365*(B34-IF(C34="Нет",VLOOKUP(A34,'Aigen21-PHOSAGR'!$A$2:$C$8,3,0),VLOOKUP((A34-1),'Aigen21-PHOSAGR'!$A$2:$C$8,3,0))),2)</f>
        <v>3.86</v>
      </c>
      <c r="G34" s="43">
        <f>COUNTIF(D35:$D$611,365)</f>
        <v>211</v>
      </c>
      <c r="H34" s="43">
        <f>COUNTIF(D35:$D$611,366)</f>
        <v>366</v>
      </c>
      <c r="I34" s="2"/>
    </row>
    <row r="35" spans="1:9" x14ac:dyDescent="0.25">
      <c r="A35" s="1">
        <f>COUNTIF($C$2:C35,"Да")</f>
        <v>0</v>
      </c>
      <c r="B35" s="45">
        <f t="shared" si="1"/>
        <v>45136</v>
      </c>
      <c r="C35" s="42" t="str">
        <f>IF(ISERROR(VLOOKUP(B35,'Aigen21-PHOSAGR'!$C$3:$C$8,1,0)),"Нет","Да")</f>
        <v>Нет</v>
      </c>
      <c r="D35" s="43">
        <f t="shared" si="0"/>
        <v>365</v>
      </c>
      <c r="E35" s="44">
        <f>ROUND(('Все выпуски'!$R$3*'Все выпуски'!$R$6/100)/365*(B35-IF(C35="Нет",VLOOKUP(A35,'Aigen21-PHOSAGR'!$A$2:$C$8,3,0),VLOOKUP((A35-1),'Aigen21-PHOSAGR'!$A$2:$C$8,3,0))),2)</f>
        <v>3.98</v>
      </c>
      <c r="G35" s="43">
        <f>COUNTIF(D36:$D$611,365)</f>
        <v>210</v>
      </c>
      <c r="H35" s="43">
        <f>COUNTIF(D36:$D$611,366)</f>
        <v>366</v>
      </c>
      <c r="I35" s="2"/>
    </row>
    <row r="36" spans="1:9" x14ac:dyDescent="0.25">
      <c r="A36" s="1">
        <f>COUNTIF($C$2:C36,"Да")</f>
        <v>0</v>
      </c>
      <c r="B36" s="45">
        <f t="shared" si="1"/>
        <v>45137</v>
      </c>
      <c r="C36" s="42" t="str">
        <f>IF(ISERROR(VLOOKUP(B36,'Aigen21-PHOSAGR'!$C$3:$C$8,1,0)),"Нет","Да")</f>
        <v>Нет</v>
      </c>
      <c r="D36" s="43">
        <f t="shared" si="0"/>
        <v>365</v>
      </c>
      <c r="E36" s="44">
        <f>ROUND(('Все выпуски'!$R$3*'Все выпуски'!$R$6/100)/365*(B36-IF(C36="Нет",VLOOKUP(A36,'Aigen21-PHOSAGR'!$A$2:$C$8,3,0),VLOOKUP((A36-1),'Aigen21-PHOSAGR'!$A$2:$C$8,3,0))),2)</f>
        <v>4.0999999999999996</v>
      </c>
      <c r="G36" s="43">
        <f>COUNTIF(D37:$D$611,365)</f>
        <v>209</v>
      </c>
      <c r="H36" s="43">
        <f>COUNTIF(D37:$D$611,366)</f>
        <v>366</v>
      </c>
      <c r="I36" s="2"/>
    </row>
    <row r="37" spans="1:9" x14ac:dyDescent="0.25">
      <c r="A37" s="1">
        <f>COUNTIF($C$2:C37,"Да")</f>
        <v>0</v>
      </c>
      <c r="B37" s="45">
        <f t="shared" si="1"/>
        <v>45138</v>
      </c>
      <c r="C37" s="42" t="str">
        <f>IF(ISERROR(VLOOKUP(B37,'Aigen21-PHOSAGR'!$C$3:$C$8,1,0)),"Нет","Да")</f>
        <v>Нет</v>
      </c>
      <c r="D37" s="43">
        <f t="shared" si="0"/>
        <v>365</v>
      </c>
      <c r="E37" s="44">
        <f>ROUND(('Все выпуски'!$R$3*'Все выпуски'!$R$6/100)/365*(B37-IF(C37="Нет",VLOOKUP(A37,'Aigen21-PHOSAGR'!$A$2:$C$8,3,0),VLOOKUP((A37-1),'Aigen21-PHOSAGR'!$A$2:$C$8,3,0))),2)</f>
        <v>4.22</v>
      </c>
      <c r="G37" s="43">
        <f>COUNTIF(D38:$D$611,365)</f>
        <v>208</v>
      </c>
      <c r="H37" s="43">
        <f>COUNTIF(D38:$D$611,366)</f>
        <v>366</v>
      </c>
      <c r="I37" s="2"/>
    </row>
    <row r="38" spans="1:9" x14ac:dyDescent="0.25">
      <c r="A38" s="1">
        <f>COUNTIF($C$2:C38,"Да")</f>
        <v>0</v>
      </c>
      <c r="B38" s="45">
        <f t="shared" si="1"/>
        <v>45139</v>
      </c>
      <c r="C38" s="42" t="str">
        <f>IF(ISERROR(VLOOKUP(B38,'Aigen21-PHOSAGR'!$C$3:$C$8,1,0)),"Нет","Да")</f>
        <v>Нет</v>
      </c>
      <c r="D38" s="43">
        <f t="shared" si="0"/>
        <v>365</v>
      </c>
      <c r="E38" s="44">
        <f>ROUND(('Все выпуски'!$R$3*'Все выпуски'!$R$6/100)/365*(B38-IF(C38="Нет",VLOOKUP(A38,'Aigen21-PHOSAGR'!$A$2:$C$8,3,0),VLOOKUP((A38-1),'Aigen21-PHOSAGR'!$A$2:$C$8,3,0))),2)</f>
        <v>4.34</v>
      </c>
      <c r="G38" s="43">
        <f>COUNTIF(D39:$D$611,365)</f>
        <v>207</v>
      </c>
      <c r="H38" s="43">
        <f>COUNTIF(D39:$D$611,366)</f>
        <v>366</v>
      </c>
      <c r="I38" s="2"/>
    </row>
    <row r="39" spans="1:9" x14ac:dyDescent="0.25">
      <c r="A39" s="1">
        <f>COUNTIF($C$2:C39,"Да")</f>
        <v>0</v>
      </c>
      <c r="B39" s="45">
        <f t="shared" si="1"/>
        <v>45140</v>
      </c>
      <c r="C39" s="42" t="str">
        <f>IF(ISERROR(VLOOKUP(B39,'Aigen21-PHOSAGR'!$C$3:$C$8,1,0)),"Нет","Да")</f>
        <v>Нет</v>
      </c>
      <c r="D39" s="43">
        <f t="shared" si="0"/>
        <v>365</v>
      </c>
      <c r="E39" s="44">
        <f>ROUND(('Все выпуски'!$R$3*'Все выпуски'!$R$6/100)/365*(B39-IF(C39="Нет",VLOOKUP(A39,'Aigen21-PHOSAGR'!$A$2:$C$8,3,0),VLOOKUP((A39-1),'Aigen21-PHOSAGR'!$A$2:$C$8,3,0))),2)</f>
        <v>4.46</v>
      </c>
      <c r="G39" s="43">
        <f>COUNTIF(D40:$D$611,365)</f>
        <v>206</v>
      </c>
      <c r="H39" s="43">
        <f>COUNTIF(D40:$D$611,366)</f>
        <v>366</v>
      </c>
      <c r="I39" s="2"/>
    </row>
    <row r="40" spans="1:9" x14ac:dyDescent="0.25">
      <c r="A40" s="1">
        <f>COUNTIF($C$2:C40,"Да")</f>
        <v>0</v>
      </c>
      <c r="B40" s="45">
        <f t="shared" si="1"/>
        <v>45141</v>
      </c>
      <c r="C40" s="42" t="str">
        <f>IF(ISERROR(VLOOKUP(B40,'Aigen21-PHOSAGR'!$C$3:$C$8,1,0)),"Нет","Да")</f>
        <v>Нет</v>
      </c>
      <c r="D40" s="43">
        <f t="shared" si="0"/>
        <v>365</v>
      </c>
      <c r="E40" s="44">
        <f>ROUND(('Все выпуски'!$R$3*'Все выпуски'!$R$6/100)/365*(B40-IF(C40="Нет",VLOOKUP(A40,'Aigen21-PHOSAGR'!$A$2:$C$8,3,0),VLOOKUP((A40-1),'Aigen21-PHOSAGR'!$A$2:$C$8,3,0))),2)</f>
        <v>4.58</v>
      </c>
      <c r="G40" s="43">
        <f>COUNTIF(D41:$D$611,365)</f>
        <v>205</v>
      </c>
      <c r="H40" s="43">
        <f>COUNTIF(D41:$D$611,366)</f>
        <v>366</v>
      </c>
      <c r="I40" s="2"/>
    </row>
    <row r="41" spans="1:9" x14ac:dyDescent="0.25">
      <c r="A41" s="1">
        <f>COUNTIF($C$2:C41,"Да")</f>
        <v>0</v>
      </c>
      <c r="B41" s="45">
        <f t="shared" si="1"/>
        <v>45142</v>
      </c>
      <c r="C41" s="42" t="str">
        <f>IF(ISERROR(VLOOKUP(B41,'Aigen21-PHOSAGR'!$C$3:$C$8,1,0)),"Нет","Да")</f>
        <v>Нет</v>
      </c>
      <c r="D41" s="43">
        <f t="shared" si="0"/>
        <v>365</v>
      </c>
      <c r="E41" s="44">
        <f>ROUND(('Все выпуски'!$R$3*'Все выпуски'!$R$6/100)/365*(B41-IF(C41="Нет",VLOOKUP(A41,'Aigen21-PHOSAGR'!$A$2:$C$8,3,0),VLOOKUP((A41-1),'Aigen21-PHOSAGR'!$A$2:$C$8,3,0))),2)</f>
        <v>4.7</v>
      </c>
      <c r="G41" s="43">
        <f>COUNTIF(D42:$D$611,365)</f>
        <v>204</v>
      </c>
      <c r="H41" s="43">
        <f>COUNTIF(D42:$D$611,366)</f>
        <v>366</v>
      </c>
      <c r="I41" s="2"/>
    </row>
    <row r="42" spans="1:9" x14ac:dyDescent="0.25">
      <c r="A42" s="1">
        <f>COUNTIF($C$2:C42,"Да")</f>
        <v>0</v>
      </c>
      <c r="B42" s="45">
        <f t="shared" si="1"/>
        <v>45143</v>
      </c>
      <c r="C42" s="42" t="str">
        <f>IF(ISERROR(VLOOKUP(B42,'Aigen21-PHOSAGR'!$C$3:$C$8,1,0)),"Нет","Да")</f>
        <v>Нет</v>
      </c>
      <c r="D42" s="43">
        <f t="shared" si="0"/>
        <v>365</v>
      </c>
      <c r="E42" s="44">
        <f>ROUND(('Все выпуски'!$R$3*'Все выпуски'!$R$6/100)/365*(B42-IF(C42="Нет",VLOOKUP(A42,'Aigen21-PHOSAGR'!$A$2:$C$8,3,0),VLOOKUP((A42-1),'Aigen21-PHOSAGR'!$A$2:$C$8,3,0))),2)</f>
        <v>4.82</v>
      </c>
      <c r="G42" s="43">
        <f>COUNTIF(D43:$D$611,365)</f>
        <v>203</v>
      </c>
      <c r="H42" s="43">
        <f>COUNTIF(D43:$D$611,366)</f>
        <v>366</v>
      </c>
      <c r="I42" s="2"/>
    </row>
    <row r="43" spans="1:9" x14ac:dyDescent="0.25">
      <c r="A43" s="1">
        <f>COUNTIF($C$2:C43,"Да")</f>
        <v>0</v>
      </c>
      <c r="B43" s="45">
        <f t="shared" si="1"/>
        <v>45144</v>
      </c>
      <c r="C43" s="42" t="str">
        <f>IF(ISERROR(VLOOKUP(B43,'Aigen21-PHOSAGR'!$C$3:$C$8,1,0)),"Нет","Да")</f>
        <v>Нет</v>
      </c>
      <c r="D43" s="43">
        <f t="shared" si="0"/>
        <v>365</v>
      </c>
      <c r="E43" s="44">
        <f>ROUND(('Все выпуски'!$R$3*'Все выпуски'!$R$6/100)/365*(B43-IF(C43="Нет",VLOOKUP(A43,'Aigen21-PHOSAGR'!$A$2:$C$8,3,0),VLOOKUP((A43-1),'Aigen21-PHOSAGR'!$A$2:$C$8,3,0))),2)</f>
        <v>4.9400000000000004</v>
      </c>
      <c r="G43" s="43">
        <f>COUNTIF(D44:$D$611,365)</f>
        <v>202</v>
      </c>
      <c r="H43" s="43">
        <f>COUNTIF(D44:$D$611,366)</f>
        <v>366</v>
      </c>
      <c r="I43" s="2"/>
    </row>
    <row r="44" spans="1:9" x14ac:dyDescent="0.25">
      <c r="A44" s="1">
        <f>COUNTIF($C$2:C44,"Да")</f>
        <v>0</v>
      </c>
      <c r="B44" s="45">
        <f t="shared" si="1"/>
        <v>45145</v>
      </c>
      <c r="C44" s="42" t="str">
        <f>IF(ISERROR(VLOOKUP(B44,'Aigen21-PHOSAGR'!$C$3:$C$8,1,0)),"Нет","Да")</f>
        <v>Нет</v>
      </c>
      <c r="D44" s="43">
        <f t="shared" si="0"/>
        <v>365</v>
      </c>
      <c r="E44" s="44">
        <f>ROUND(('Все выпуски'!$R$3*'Все выпуски'!$R$6/100)/365*(B44-IF(C44="Нет",VLOOKUP(A44,'Aigen21-PHOSAGR'!$A$2:$C$8,3,0),VLOOKUP((A44-1),'Aigen21-PHOSAGR'!$A$2:$C$8,3,0))),2)</f>
        <v>5.0599999999999996</v>
      </c>
      <c r="G44" s="43">
        <f>COUNTIF(D45:$D$611,365)</f>
        <v>201</v>
      </c>
      <c r="H44" s="43">
        <f>COUNTIF(D45:$D$611,366)</f>
        <v>366</v>
      </c>
      <c r="I44" s="2"/>
    </row>
    <row r="45" spans="1:9" x14ac:dyDescent="0.25">
      <c r="A45" s="1">
        <f>COUNTIF($C$2:C45,"Да")</f>
        <v>0</v>
      </c>
      <c r="B45" s="45">
        <f t="shared" si="1"/>
        <v>45146</v>
      </c>
      <c r="C45" s="42" t="str">
        <f>IF(ISERROR(VLOOKUP(B45,'Aigen21-PHOSAGR'!$C$3:$C$8,1,0)),"Нет","Да")</f>
        <v>Нет</v>
      </c>
      <c r="D45" s="43">
        <f t="shared" si="0"/>
        <v>365</v>
      </c>
      <c r="E45" s="44">
        <f>ROUND(('Все выпуски'!$R$3*'Все выпуски'!$R$6/100)/365*(B45-IF(C45="Нет",VLOOKUP(A45,'Aigen21-PHOSAGR'!$A$2:$C$8,3,0),VLOOKUP((A45-1),'Aigen21-PHOSAGR'!$A$2:$C$8,3,0))),2)</f>
        <v>5.18</v>
      </c>
      <c r="G45" s="43">
        <f>COUNTIF(D46:$D$611,365)</f>
        <v>200</v>
      </c>
      <c r="H45" s="43">
        <f>COUNTIF(D46:$D$611,366)</f>
        <v>366</v>
      </c>
      <c r="I45" s="2"/>
    </row>
    <row r="46" spans="1:9" x14ac:dyDescent="0.25">
      <c r="A46" s="1">
        <f>COUNTIF($C$2:C46,"Да")</f>
        <v>0</v>
      </c>
      <c r="B46" s="45">
        <f t="shared" si="1"/>
        <v>45147</v>
      </c>
      <c r="C46" s="42" t="str">
        <f>IF(ISERROR(VLOOKUP(B46,'Aigen21-PHOSAGR'!$C$3:$C$8,1,0)),"Нет","Да")</f>
        <v>Нет</v>
      </c>
      <c r="D46" s="43">
        <f t="shared" si="0"/>
        <v>365</v>
      </c>
      <c r="E46" s="44">
        <f>ROUND(('Все выпуски'!$R$3*'Все выпуски'!$R$6/100)/365*(B46-IF(C46="Нет",VLOOKUP(A46,'Aigen21-PHOSAGR'!$A$2:$C$8,3,0),VLOOKUP((A46-1),'Aigen21-PHOSAGR'!$A$2:$C$8,3,0))),2)</f>
        <v>5.3</v>
      </c>
      <c r="G46" s="43">
        <f>COUNTIF(D47:$D$611,365)</f>
        <v>199</v>
      </c>
      <c r="H46" s="43">
        <f>COUNTIF(D47:$D$611,366)</f>
        <v>366</v>
      </c>
      <c r="I46" s="2"/>
    </row>
    <row r="47" spans="1:9" x14ac:dyDescent="0.25">
      <c r="A47" s="1">
        <f>COUNTIF($C$2:C47,"Да")</f>
        <v>0</v>
      </c>
      <c r="B47" s="45">
        <f t="shared" si="1"/>
        <v>45148</v>
      </c>
      <c r="C47" s="42" t="str">
        <f>IF(ISERROR(VLOOKUP(B47,'Aigen21-PHOSAGR'!$C$3:$C$8,1,0)),"Нет","Да")</f>
        <v>Нет</v>
      </c>
      <c r="D47" s="43">
        <f t="shared" si="0"/>
        <v>365</v>
      </c>
      <c r="E47" s="44">
        <f>ROUND(('Все выпуски'!$R$3*'Все выпуски'!$R$6/100)/365*(B47-IF(C47="Нет",VLOOKUP(A47,'Aigen21-PHOSAGR'!$A$2:$C$8,3,0),VLOOKUP((A47-1),'Aigen21-PHOSAGR'!$A$2:$C$8,3,0))),2)</f>
        <v>5.42</v>
      </c>
      <c r="G47" s="43">
        <f>COUNTIF(D48:$D$611,365)</f>
        <v>198</v>
      </c>
      <c r="H47" s="43">
        <f>COUNTIF(D48:$D$611,366)</f>
        <v>366</v>
      </c>
      <c r="I47" s="2"/>
    </row>
    <row r="48" spans="1:9" x14ac:dyDescent="0.25">
      <c r="A48" s="1">
        <f>COUNTIF($C$2:C48,"Да")</f>
        <v>0</v>
      </c>
      <c r="B48" s="45">
        <f t="shared" si="1"/>
        <v>45149</v>
      </c>
      <c r="C48" s="42" t="str">
        <f>IF(ISERROR(VLOOKUP(B48,'Aigen21-PHOSAGR'!$C$3:$C$8,1,0)),"Нет","Да")</f>
        <v>Нет</v>
      </c>
      <c r="D48" s="43">
        <f t="shared" si="0"/>
        <v>365</v>
      </c>
      <c r="E48" s="44">
        <f>ROUND(('Все выпуски'!$R$3*'Все выпуски'!$R$6/100)/365*(B48-IF(C48="Нет",VLOOKUP(A48,'Aigen21-PHOSAGR'!$A$2:$C$8,3,0),VLOOKUP((A48-1),'Aigen21-PHOSAGR'!$A$2:$C$8,3,0))),2)</f>
        <v>5.55</v>
      </c>
      <c r="G48" s="43">
        <f>COUNTIF(D49:$D$611,365)</f>
        <v>197</v>
      </c>
      <c r="H48" s="43">
        <f>COUNTIF(D49:$D$611,366)</f>
        <v>366</v>
      </c>
      <c r="I48" s="2"/>
    </row>
    <row r="49" spans="1:9" x14ac:dyDescent="0.25">
      <c r="A49" s="1">
        <f>COUNTIF($C$2:C49,"Да")</f>
        <v>0</v>
      </c>
      <c r="B49" s="45">
        <f t="shared" si="1"/>
        <v>45150</v>
      </c>
      <c r="C49" s="42" t="str">
        <f>IF(ISERROR(VLOOKUP(B49,'Aigen21-PHOSAGR'!$C$3:$C$8,1,0)),"Нет","Да")</f>
        <v>Нет</v>
      </c>
      <c r="D49" s="43">
        <f t="shared" si="0"/>
        <v>365</v>
      </c>
      <c r="E49" s="44">
        <f>ROUND(('Все выпуски'!$R$3*'Все выпуски'!$R$6/100)/365*(B49-IF(C49="Нет",VLOOKUP(A49,'Aigen21-PHOSAGR'!$A$2:$C$8,3,0),VLOOKUP((A49-1),'Aigen21-PHOSAGR'!$A$2:$C$8,3,0))),2)</f>
        <v>5.67</v>
      </c>
      <c r="G49" s="43">
        <f>COUNTIF(D50:$D$611,365)</f>
        <v>196</v>
      </c>
      <c r="H49" s="43">
        <f>COUNTIF(D50:$D$611,366)</f>
        <v>366</v>
      </c>
      <c r="I49" s="2"/>
    </row>
    <row r="50" spans="1:9" x14ac:dyDescent="0.25">
      <c r="A50" s="1">
        <f>COUNTIF($C$2:C50,"Да")</f>
        <v>0</v>
      </c>
      <c r="B50" s="45">
        <f t="shared" si="1"/>
        <v>45151</v>
      </c>
      <c r="C50" s="42" t="str">
        <f>IF(ISERROR(VLOOKUP(B50,'Aigen21-PHOSAGR'!$C$3:$C$8,1,0)),"Нет","Да")</f>
        <v>Нет</v>
      </c>
      <c r="D50" s="43">
        <f t="shared" si="0"/>
        <v>365</v>
      </c>
      <c r="E50" s="44">
        <f>ROUND(('Все выпуски'!$R$3*'Все выпуски'!$R$6/100)/365*(B50-IF(C50="Нет",VLOOKUP(A50,'Aigen21-PHOSAGR'!$A$2:$C$8,3,0),VLOOKUP((A50-1),'Aigen21-PHOSAGR'!$A$2:$C$8,3,0))),2)</f>
        <v>5.79</v>
      </c>
      <c r="G50" s="43">
        <f>COUNTIF(D51:$D$611,365)</f>
        <v>195</v>
      </c>
      <c r="H50" s="43">
        <f>COUNTIF(D51:$D$611,366)</f>
        <v>366</v>
      </c>
      <c r="I50" s="2"/>
    </row>
    <row r="51" spans="1:9" x14ac:dyDescent="0.25">
      <c r="A51" s="1">
        <f>COUNTIF($C$2:C51,"Да")</f>
        <v>0</v>
      </c>
      <c r="B51" s="45">
        <f t="shared" si="1"/>
        <v>45152</v>
      </c>
      <c r="C51" s="42" t="str">
        <f>IF(ISERROR(VLOOKUP(B51,'Aigen21-PHOSAGR'!$C$3:$C$8,1,0)),"Нет","Да")</f>
        <v>Нет</v>
      </c>
      <c r="D51" s="43">
        <f t="shared" si="0"/>
        <v>365</v>
      </c>
      <c r="E51" s="44">
        <f>ROUND(('Все выпуски'!$R$3*'Все выпуски'!$R$6/100)/365*(B51-IF(C51="Нет",VLOOKUP(A51,'Aigen21-PHOSAGR'!$A$2:$C$8,3,0),VLOOKUP((A51-1),'Aigen21-PHOSAGR'!$A$2:$C$8,3,0))),2)</f>
        <v>5.91</v>
      </c>
      <c r="G51" s="43">
        <f>COUNTIF(D52:$D$611,365)</f>
        <v>194</v>
      </c>
      <c r="H51" s="43">
        <f>COUNTIF(D52:$D$611,366)</f>
        <v>366</v>
      </c>
      <c r="I51" s="2"/>
    </row>
    <row r="52" spans="1:9" x14ac:dyDescent="0.25">
      <c r="A52" s="1">
        <f>COUNTIF($C$2:C52,"Да")</f>
        <v>0</v>
      </c>
      <c r="B52" s="45">
        <f t="shared" si="1"/>
        <v>45153</v>
      </c>
      <c r="C52" s="42" t="str">
        <f>IF(ISERROR(VLOOKUP(B52,'Aigen21-PHOSAGR'!$C$3:$C$8,1,0)),"Нет","Да")</f>
        <v>Нет</v>
      </c>
      <c r="D52" s="43">
        <f t="shared" si="0"/>
        <v>365</v>
      </c>
      <c r="E52" s="44">
        <f>ROUND(('Все выпуски'!$R$3*'Все выпуски'!$R$6/100)/365*(B52-IF(C52="Нет",VLOOKUP(A52,'Aigen21-PHOSAGR'!$A$2:$C$8,3,0),VLOOKUP((A52-1),'Aigen21-PHOSAGR'!$A$2:$C$8,3,0))),2)</f>
        <v>6.03</v>
      </c>
      <c r="G52" s="43">
        <f>COUNTIF(D53:$D$611,365)</f>
        <v>193</v>
      </c>
      <c r="H52" s="43">
        <f>COUNTIF(D53:$D$611,366)</f>
        <v>366</v>
      </c>
      <c r="I52" s="2"/>
    </row>
    <row r="53" spans="1:9" x14ac:dyDescent="0.25">
      <c r="A53" s="1">
        <f>COUNTIF($C$2:C53,"Да")</f>
        <v>0</v>
      </c>
      <c r="B53" s="45">
        <f t="shared" si="1"/>
        <v>45154</v>
      </c>
      <c r="C53" s="42" t="str">
        <f>IF(ISERROR(VLOOKUP(B53,'Aigen21-PHOSAGR'!$C$3:$C$8,1,0)),"Нет","Да")</f>
        <v>Нет</v>
      </c>
      <c r="D53" s="43">
        <f t="shared" si="0"/>
        <v>365</v>
      </c>
      <c r="E53" s="44">
        <f>ROUND(('Все выпуски'!$R$3*'Все выпуски'!$R$6/100)/365*(B53-IF(C53="Нет",VLOOKUP(A53,'Aigen21-PHOSAGR'!$A$2:$C$8,3,0),VLOOKUP((A53-1),'Aigen21-PHOSAGR'!$A$2:$C$8,3,0))),2)</f>
        <v>6.15</v>
      </c>
      <c r="G53" s="43">
        <f>COUNTIF(D54:$D$611,365)</f>
        <v>192</v>
      </c>
      <c r="H53" s="43">
        <f>COUNTIF(D54:$D$611,366)</f>
        <v>366</v>
      </c>
      <c r="I53" s="2"/>
    </row>
    <row r="54" spans="1:9" x14ac:dyDescent="0.25">
      <c r="A54" s="1">
        <f>COUNTIF($C$2:C54,"Да")</f>
        <v>0</v>
      </c>
      <c r="B54" s="45">
        <f t="shared" si="1"/>
        <v>45155</v>
      </c>
      <c r="C54" s="42" t="str">
        <f>IF(ISERROR(VLOOKUP(B54,'Aigen21-PHOSAGR'!$C$3:$C$8,1,0)),"Нет","Да")</f>
        <v>Нет</v>
      </c>
      <c r="D54" s="43">
        <f t="shared" si="0"/>
        <v>365</v>
      </c>
      <c r="E54" s="44">
        <f>ROUND(('Все выпуски'!$R$3*'Все выпуски'!$R$6/100)/365*(B54-IF(C54="Нет",VLOOKUP(A54,'Aigen21-PHOSAGR'!$A$2:$C$8,3,0),VLOOKUP((A54-1),'Aigen21-PHOSAGR'!$A$2:$C$8,3,0))),2)</f>
        <v>6.27</v>
      </c>
      <c r="G54" s="43">
        <f>COUNTIF(D55:$D$611,365)</f>
        <v>191</v>
      </c>
      <c r="H54" s="43">
        <f>COUNTIF(D55:$D$611,366)</f>
        <v>366</v>
      </c>
      <c r="I54" s="2"/>
    </row>
    <row r="55" spans="1:9" x14ac:dyDescent="0.25">
      <c r="A55" s="1">
        <f>COUNTIF($C$2:C55,"Да")</f>
        <v>0</v>
      </c>
      <c r="B55" s="45">
        <f t="shared" si="1"/>
        <v>45156</v>
      </c>
      <c r="C55" s="42" t="str">
        <f>IF(ISERROR(VLOOKUP(B55,'Aigen21-PHOSAGR'!$C$3:$C$8,1,0)),"Нет","Да")</f>
        <v>Нет</v>
      </c>
      <c r="D55" s="43">
        <f t="shared" si="0"/>
        <v>365</v>
      </c>
      <c r="E55" s="44">
        <f>ROUND(('Все выпуски'!$R$3*'Все выпуски'!$R$6/100)/365*(B55-IF(C55="Нет",VLOOKUP(A55,'Aigen21-PHOSAGR'!$A$2:$C$8,3,0),VLOOKUP((A55-1),'Aigen21-PHOSAGR'!$A$2:$C$8,3,0))),2)</f>
        <v>6.39</v>
      </c>
      <c r="G55" s="43">
        <f>COUNTIF(D56:$D$611,365)</f>
        <v>190</v>
      </c>
      <c r="H55" s="43">
        <f>COUNTIF(D56:$D$611,366)</f>
        <v>366</v>
      </c>
      <c r="I55" s="2"/>
    </row>
    <row r="56" spans="1:9" x14ac:dyDescent="0.25">
      <c r="A56" s="1">
        <f>COUNTIF($C$2:C56,"Да")</f>
        <v>0</v>
      </c>
      <c r="B56" s="45">
        <f t="shared" si="1"/>
        <v>45157</v>
      </c>
      <c r="C56" s="42" t="str">
        <f>IF(ISERROR(VLOOKUP(B56,'Aigen21-PHOSAGR'!$C$3:$C$8,1,0)),"Нет","Да")</f>
        <v>Нет</v>
      </c>
      <c r="D56" s="43">
        <f t="shared" si="0"/>
        <v>365</v>
      </c>
      <c r="E56" s="44">
        <f>ROUND(('Все выпуски'!$R$3*'Все выпуски'!$R$6/100)/365*(B56-IF(C56="Нет",VLOOKUP(A56,'Aigen21-PHOSAGR'!$A$2:$C$8,3,0),VLOOKUP((A56-1),'Aigen21-PHOSAGR'!$A$2:$C$8,3,0))),2)</f>
        <v>6.51</v>
      </c>
      <c r="G56" s="43">
        <f>COUNTIF(D57:$D$611,365)</f>
        <v>189</v>
      </c>
      <c r="H56" s="43">
        <f>COUNTIF(D57:$D$611,366)</f>
        <v>366</v>
      </c>
      <c r="I56" s="2"/>
    </row>
    <row r="57" spans="1:9" x14ac:dyDescent="0.25">
      <c r="A57" s="1">
        <f>COUNTIF($C$2:C57,"Да")</f>
        <v>0</v>
      </c>
      <c r="B57" s="45">
        <f t="shared" si="1"/>
        <v>45158</v>
      </c>
      <c r="C57" s="42" t="str">
        <f>IF(ISERROR(VLOOKUP(B57,'Aigen21-PHOSAGR'!$C$3:$C$8,1,0)),"Нет","Да")</f>
        <v>Нет</v>
      </c>
      <c r="D57" s="43">
        <f t="shared" si="0"/>
        <v>365</v>
      </c>
      <c r="E57" s="44">
        <f>ROUND(('Все выпуски'!$R$3*'Все выпуски'!$R$6/100)/365*(B57-IF(C57="Нет",VLOOKUP(A57,'Aigen21-PHOSAGR'!$A$2:$C$8,3,0),VLOOKUP((A57-1),'Aigen21-PHOSAGR'!$A$2:$C$8,3,0))),2)</f>
        <v>6.63</v>
      </c>
      <c r="G57" s="43">
        <f>COUNTIF(D58:$D$611,365)</f>
        <v>188</v>
      </c>
      <c r="H57" s="43">
        <f>COUNTIF(D58:$D$611,366)</f>
        <v>366</v>
      </c>
      <c r="I57" s="2"/>
    </row>
    <row r="58" spans="1:9" x14ac:dyDescent="0.25">
      <c r="A58" s="1">
        <f>COUNTIF($C$2:C58,"Да")</f>
        <v>0</v>
      </c>
      <c r="B58" s="45">
        <f t="shared" si="1"/>
        <v>45159</v>
      </c>
      <c r="C58" s="42" t="str">
        <f>IF(ISERROR(VLOOKUP(B58,'Aigen21-PHOSAGR'!$C$3:$C$8,1,0)),"Нет","Да")</f>
        <v>Нет</v>
      </c>
      <c r="D58" s="43">
        <f t="shared" si="0"/>
        <v>365</v>
      </c>
      <c r="E58" s="44">
        <f>ROUND(('Все выпуски'!$R$3*'Все выпуски'!$R$6/100)/365*(B58-IF(C58="Нет",VLOOKUP(A58,'Aigen21-PHOSAGR'!$A$2:$C$8,3,0),VLOOKUP((A58-1),'Aigen21-PHOSAGR'!$A$2:$C$8,3,0))),2)</f>
        <v>6.75</v>
      </c>
      <c r="G58" s="43">
        <f>COUNTIF(D59:$D$611,365)</f>
        <v>187</v>
      </c>
      <c r="H58" s="43">
        <f>COUNTIF(D59:$D$611,366)</f>
        <v>366</v>
      </c>
      <c r="I58" s="2"/>
    </row>
    <row r="59" spans="1:9" x14ac:dyDescent="0.25">
      <c r="A59" s="1">
        <f>COUNTIF($C$2:C59,"Да")</f>
        <v>0</v>
      </c>
      <c r="B59" s="45">
        <f t="shared" si="1"/>
        <v>45160</v>
      </c>
      <c r="C59" s="42" t="str">
        <f>IF(ISERROR(VLOOKUP(B59,'Aigen21-PHOSAGR'!$C$3:$C$8,1,0)),"Нет","Да")</f>
        <v>Нет</v>
      </c>
      <c r="D59" s="43">
        <f t="shared" si="0"/>
        <v>365</v>
      </c>
      <c r="E59" s="44">
        <f>ROUND(('Все выпуски'!$R$3*'Все выпуски'!$R$6/100)/365*(B59-IF(C59="Нет",VLOOKUP(A59,'Aigen21-PHOSAGR'!$A$2:$C$8,3,0),VLOOKUP((A59-1),'Aigen21-PHOSAGR'!$A$2:$C$8,3,0))),2)</f>
        <v>6.87</v>
      </c>
      <c r="G59" s="43">
        <f>COUNTIF(D60:$D$611,365)</f>
        <v>186</v>
      </c>
      <c r="H59" s="43">
        <f>COUNTIF(D60:$D$611,366)</f>
        <v>366</v>
      </c>
      <c r="I59" s="2"/>
    </row>
    <row r="60" spans="1:9" x14ac:dyDescent="0.25">
      <c r="A60" s="1">
        <f>COUNTIF($C$2:C60,"Да")</f>
        <v>0</v>
      </c>
      <c r="B60" s="45">
        <f t="shared" si="1"/>
        <v>45161</v>
      </c>
      <c r="C60" s="42" t="str">
        <f>IF(ISERROR(VLOOKUP(B60,'Aigen21-PHOSAGR'!$C$3:$C$8,1,0)),"Нет","Да")</f>
        <v>Нет</v>
      </c>
      <c r="D60" s="43">
        <f t="shared" si="0"/>
        <v>365</v>
      </c>
      <c r="E60" s="44">
        <f>ROUND(('Все выпуски'!$R$3*'Все выпуски'!$R$6/100)/365*(B60-IF(C60="Нет",VLOOKUP(A60,'Aigen21-PHOSAGR'!$A$2:$C$8,3,0),VLOOKUP((A60-1),'Aigen21-PHOSAGR'!$A$2:$C$8,3,0))),2)</f>
        <v>6.99</v>
      </c>
      <c r="G60" s="43">
        <f>COUNTIF(D61:$D$611,365)</f>
        <v>185</v>
      </c>
      <c r="H60" s="43">
        <f>COUNTIF(D61:$D$611,366)</f>
        <v>366</v>
      </c>
      <c r="I60" s="2"/>
    </row>
    <row r="61" spans="1:9" x14ac:dyDescent="0.25">
      <c r="A61" s="1">
        <f>COUNTIF($C$2:C61,"Да")</f>
        <v>0</v>
      </c>
      <c r="B61" s="45">
        <f t="shared" si="1"/>
        <v>45162</v>
      </c>
      <c r="C61" s="42" t="str">
        <f>IF(ISERROR(VLOOKUP(B61,'Aigen21-PHOSAGR'!$C$3:$C$8,1,0)),"Нет","Да")</f>
        <v>Нет</v>
      </c>
      <c r="D61" s="43">
        <f t="shared" si="0"/>
        <v>365</v>
      </c>
      <c r="E61" s="44">
        <f>ROUND(('Все выпуски'!$R$3*'Все выпуски'!$R$6/100)/365*(B61-IF(C61="Нет",VLOOKUP(A61,'Aigen21-PHOSAGR'!$A$2:$C$8,3,0),VLOOKUP((A61-1),'Aigen21-PHOSAGR'!$A$2:$C$8,3,0))),2)</f>
        <v>7.11</v>
      </c>
      <c r="G61" s="43">
        <f>COUNTIF(D62:$D$611,365)</f>
        <v>184</v>
      </c>
      <c r="H61" s="43">
        <f>COUNTIF(D62:$D$611,366)</f>
        <v>366</v>
      </c>
      <c r="I61" s="2"/>
    </row>
    <row r="62" spans="1:9" x14ac:dyDescent="0.25">
      <c r="A62" s="1">
        <f>COUNTIF($C$2:C62,"Да")</f>
        <v>0</v>
      </c>
      <c r="B62" s="45">
        <f t="shared" si="1"/>
        <v>45163</v>
      </c>
      <c r="C62" s="42" t="str">
        <f>IF(ISERROR(VLOOKUP(B62,'Aigen21-PHOSAGR'!$C$3:$C$8,1,0)),"Нет","Да")</f>
        <v>Нет</v>
      </c>
      <c r="D62" s="43">
        <f t="shared" si="0"/>
        <v>365</v>
      </c>
      <c r="E62" s="44">
        <f>ROUND(('Все выпуски'!$R$3*'Все выпуски'!$R$6/100)/365*(B62-IF(C62="Нет",VLOOKUP(A62,'Aigen21-PHOSAGR'!$A$2:$C$8,3,0),VLOOKUP((A62-1),'Aigen21-PHOSAGR'!$A$2:$C$8,3,0))),2)</f>
        <v>7.23</v>
      </c>
      <c r="G62" s="43">
        <f>COUNTIF(D63:$D$611,365)</f>
        <v>183</v>
      </c>
      <c r="H62" s="43">
        <f>COUNTIF(D63:$D$611,366)</f>
        <v>366</v>
      </c>
      <c r="I62" s="2"/>
    </row>
    <row r="63" spans="1:9" x14ac:dyDescent="0.25">
      <c r="A63" s="1">
        <f>COUNTIF($C$2:C63,"Да")</f>
        <v>0</v>
      </c>
      <c r="B63" s="45">
        <f t="shared" si="1"/>
        <v>45164</v>
      </c>
      <c r="C63" s="42" t="str">
        <f>IF(ISERROR(VLOOKUP(B63,'Aigen21-PHOSAGR'!$C$3:$C$8,1,0)),"Нет","Да")</f>
        <v>Нет</v>
      </c>
      <c r="D63" s="43">
        <f t="shared" si="0"/>
        <v>365</v>
      </c>
      <c r="E63" s="44">
        <f>ROUND(('Все выпуски'!$R$3*'Все выпуски'!$R$6/100)/365*(B63-IF(C63="Нет",VLOOKUP(A63,'Aigen21-PHOSAGR'!$A$2:$C$8,3,0),VLOOKUP((A63-1),'Aigen21-PHOSAGR'!$A$2:$C$8,3,0))),2)</f>
        <v>7.35</v>
      </c>
      <c r="G63" s="43">
        <f>COUNTIF(D64:$D$611,365)</f>
        <v>182</v>
      </c>
      <c r="H63" s="43">
        <f>COUNTIF(D64:$D$611,366)</f>
        <v>366</v>
      </c>
      <c r="I63" s="2"/>
    </row>
    <row r="64" spans="1:9" x14ac:dyDescent="0.25">
      <c r="A64" s="1">
        <f>COUNTIF($C$2:C64,"Да")</f>
        <v>0</v>
      </c>
      <c r="B64" s="45">
        <f t="shared" si="1"/>
        <v>45165</v>
      </c>
      <c r="C64" s="42" t="str">
        <f>IF(ISERROR(VLOOKUP(B64,'Aigen21-PHOSAGR'!$C$3:$C$8,1,0)),"Нет","Да")</f>
        <v>Нет</v>
      </c>
      <c r="D64" s="43">
        <f t="shared" si="0"/>
        <v>365</v>
      </c>
      <c r="E64" s="44">
        <f>ROUND(('Все выпуски'!$R$3*'Все выпуски'!$R$6/100)/365*(B64-IF(C64="Нет",VLOOKUP(A64,'Aigen21-PHOSAGR'!$A$2:$C$8,3,0),VLOOKUP((A64-1),'Aigen21-PHOSAGR'!$A$2:$C$8,3,0))),2)</f>
        <v>7.47</v>
      </c>
      <c r="G64" s="43">
        <f>COUNTIF(D65:$D$611,365)</f>
        <v>181</v>
      </c>
      <c r="H64" s="43">
        <f>COUNTIF(D65:$D$611,366)</f>
        <v>366</v>
      </c>
      <c r="I64" s="2"/>
    </row>
    <row r="65" spans="1:9" x14ac:dyDescent="0.25">
      <c r="A65" s="1">
        <f>COUNTIF($C$2:C65,"Да")</f>
        <v>0</v>
      </c>
      <c r="B65" s="45">
        <f t="shared" si="1"/>
        <v>45166</v>
      </c>
      <c r="C65" s="42" t="str">
        <f>IF(ISERROR(VLOOKUP(B65,'Aigen21-PHOSAGR'!$C$3:$C$8,1,0)),"Нет","Да")</f>
        <v>Нет</v>
      </c>
      <c r="D65" s="43">
        <f t="shared" si="0"/>
        <v>365</v>
      </c>
      <c r="E65" s="44">
        <f>ROUND(('Все выпуски'!$R$3*'Все выпуски'!$R$6/100)/365*(B65-IF(C65="Нет",VLOOKUP(A65,'Aigen21-PHOSAGR'!$A$2:$C$8,3,0),VLOOKUP((A65-1),'Aigen21-PHOSAGR'!$A$2:$C$8,3,0))),2)</f>
        <v>7.59</v>
      </c>
      <c r="G65" s="43">
        <f>COUNTIF(D66:$D$611,365)</f>
        <v>180</v>
      </c>
      <c r="H65" s="43">
        <f>COUNTIF(D66:$D$611,366)</f>
        <v>366</v>
      </c>
      <c r="I65" s="2"/>
    </row>
    <row r="66" spans="1:9" x14ac:dyDescent="0.25">
      <c r="A66" s="1">
        <f>COUNTIF($C$2:C66,"Да")</f>
        <v>0</v>
      </c>
      <c r="B66" s="45">
        <f t="shared" si="1"/>
        <v>45167</v>
      </c>
      <c r="C66" s="42" t="str">
        <f>IF(ISERROR(VLOOKUP(B66,'Aigen21-PHOSAGR'!$C$3:$C$8,1,0)),"Нет","Да")</f>
        <v>Нет</v>
      </c>
      <c r="D66" s="43">
        <f t="shared" si="0"/>
        <v>365</v>
      </c>
      <c r="E66" s="44">
        <f>ROUND(('Все выпуски'!$R$3*'Все выпуски'!$R$6/100)/365*(B66-IF(C66="Нет",VLOOKUP(A66,'Aigen21-PHOSAGR'!$A$2:$C$8,3,0),VLOOKUP((A66-1),'Aigen21-PHOSAGR'!$A$2:$C$8,3,0))),2)</f>
        <v>7.72</v>
      </c>
      <c r="G66" s="43">
        <f>COUNTIF(D67:$D$611,365)</f>
        <v>179</v>
      </c>
      <c r="H66" s="43">
        <f>COUNTIF(D67:$D$611,366)</f>
        <v>366</v>
      </c>
      <c r="I66" s="2"/>
    </row>
    <row r="67" spans="1:9" x14ac:dyDescent="0.25">
      <c r="A67" s="1">
        <f>COUNTIF($C$2:C67,"Да")</f>
        <v>0</v>
      </c>
      <c r="B67" s="45">
        <f t="shared" si="1"/>
        <v>45168</v>
      </c>
      <c r="C67" s="42" t="str">
        <f>IF(ISERROR(VLOOKUP(B67,'Aigen21-PHOSAGR'!$C$3:$C$8,1,0)),"Нет","Да")</f>
        <v>Нет</v>
      </c>
      <c r="D67" s="43">
        <f t="shared" ref="D67:D130" si="2">IF(MOD(YEAR(B67),4)=0,366,365)</f>
        <v>365</v>
      </c>
      <c r="E67" s="44">
        <f>ROUND(('Все выпуски'!$R$3*'Все выпуски'!$R$6/100)/365*(B67-IF(C67="Нет",VLOOKUP(A67,'Aigen21-PHOSAGR'!$A$2:$C$8,3,0),VLOOKUP((A67-1),'Aigen21-PHOSAGR'!$A$2:$C$8,3,0))),2)</f>
        <v>7.84</v>
      </c>
      <c r="G67" s="43">
        <f>COUNTIF(D68:$D$611,365)</f>
        <v>178</v>
      </c>
      <c r="H67" s="43">
        <f>COUNTIF(D68:$D$611,366)</f>
        <v>366</v>
      </c>
      <c r="I67" s="2"/>
    </row>
    <row r="68" spans="1:9" x14ac:dyDescent="0.25">
      <c r="A68" s="1">
        <f>COUNTIF($C$2:C68,"Да")</f>
        <v>0</v>
      </c>
      <c r="B68" s="45">
        <f t="shared" ref="B68:B131" si="3">B67+1</f>
        <v>45169</v>
      </c>
      <c r="C68" s="42" t="str">
        <f>IF(ISERROR(VLOOKUP(B68,'Aigen21-PHOSAGR'!$C$3:$C$8,1,0)),"Нет","Да")</f>
        <v>Нет</v>
      </c>
      <c r="D68" s="43">
        <f t="shared" si="2"/>
        <v>365</v>
      </c>
      <c r="E68" s="44">
        <f>ROUND(('Все выпуски'!$R$3*'Все выпуски'!$R$6/100)/365*(B68-IF(C68="Нет",VLOOKUP(A68,'Aigen21-PHOSAGR'!$A$2:$C$8,3,0),VLOOKUP((A68-1),'Aigen21-PHOSAGR'!$A$2:$C$8,3,0))),2)</f>
        <v>7.96</v>
      </c>
      <c r="G68" s="43">
        <f>COUNTIF(D69:$D$611,365)</f>
        <v>177</v>
      </c>
      <c r="H68" s="43">
        <f>COUNTIF(D69:$D$611,366)</f>
        <v>366</v>
      </c>
      <c r="I68" s="2"/>
    </row>
    <row r="69" spans="1:9" x14ac:dyDescent="0.25">
      <c r="A69" s="1">
        <f>COUNTIF($C$2:C69,"Да")</f>
        <v>0</v>
      </c>
      <c r="B69" s="45">
        <f t="shared" si="3"/>
        <v>45170</v>
      </c>
      <c r="C69" s="42" t="str">
        <f>IF(ISERROR(VLOOKUP(B69,'Aigen21-PHOSAGR'!$C$3:$C$8,1,0)),"Нет","Да")</f>
        <v>Нет</v>
      </c>
      <c r="D69" s="43">
        <f t="shared" si="2"/>
        <v>365</v>
      </c>
      <c r="E69" s="44">
        <f>ROUND(('Все выпуски'!$R$3*'Все выпуски'!$R$6/100)/365*(B69-IF(C69="Нет",VLOOKUP(A69,'Aigen21-PHOSAGR'!$A$2:$C$8,3,0),VLOOKUP((A69-1),'Aigen21-PHOSAGR'!$A$2:$C$8,3,0))),2)</f>
        <v>8.08</v>
      </c>
      <c r="G69" s="43">
        <f>COUNTIF(D70:$D$611,365)</f>
        <v>176</v>
      </c>
      <c r="H69" s="43">
        <f>COUNTIF(D70:$D$611,366)</f>
        <v>366</v>
      </c>
      <c r="I69" s="2"/>
    </row>
    <row r="70" spans="1:9" x14ac:dyDescent="0.25">
      <c r="A70" s="1">
        <f>COUNTIF($C$2:C70,"Да")</f>
        <v>0</v>
      </c>
      <c r="B70" s="45">
        <f t="shared" si="3"/>
        <v>45171</v>
      </c>
      <c r="C70" s="42" t="str">
        <f>IF(ISERROR(VLOOKUP(B70,'Aigen21-PHOSAGR'!$C$3:$C$8,1,0)),"Нет","Да")</f>
        <v>Нет</v>
      </c>
      <c r="D70" s="43">
        <f t="shared" si="2"/>
        <v>365</v>
      </c>
      <c r="E70" s="44">
        <f>ROUND(('Все выпуски'!$R$3*'Все выпуски'!$R$6/100)/365*(B70-IF(C70="Нет",VLOOKUP(A70,'Aigen21-PHOSAGR'!$A$2:$C$8,3,0),VLOOKUP((A70-1),'Aigen21-PHOSAGR'!$A$2:$C$8,3,0))),2)</f>
        <v>8.1999999999999993</v>
      </c>
      <c r="G70" s="43">
        <f>COUNTIF(D71:$D$611,365)</f>
        <v>175</v>
      </c>
      <c r="H70" s="43">
        <f>COUNTIF(D71:$D$611,366)</f>
        <v>366</v>
      </c>
      <c r="I70" s="2"/>
    </row>
    <row r="71" spans="1:9" x14ac:dyDescent="0.25">
      <c r="A71" s="1">
        <f>COUNTIF($C$2:C71,"Да")</f>
        <v>0</v>
      </c>
      <c r="B71" s="45">
        <f t="shared" si="3"/>
        <v>45172</v>
      </c>
      <c r="C71" s="42" t="str">
        <f>IF(ISERROR(VLOOKUP(B71,'Aigen21-PHOSAGR'!$C$3:$C$8,1,0)),"Нет","Да")</f>
        <v>Нет</v>
      </c>
      <c r="D71" s="43">
        <f t="shared" si="2"/>
        <v>365</v>
      </c>
      <c r="E71" s="44">
        <f>ROUND(('Все выпуски'!$R$3*'Все выпуски'!$R$6/100)/365*(B71-IF(C71="Нет",VLOOKUP(A71,'Aigen21-PHOSAGR'!$A$2:$C$8,3,0),VLOOKUP((A71-1),'Aigen21-PHOSAGR'!$A$2:$C$8,3,0))),2)</f>
        <v>8.32</v>
      </c>
      <c r="G71" s="43">
        <f>COUNTIF(D72:$D$611,365)</f>
        <v>174</v>
      </c>
      <c r="H71" s="43">
        <f>COUNTIF(D72:$D$611,366)</f>
        <v>366</v>
      </c>
      <c r="I71" s="2"/>
    </row>
    <row r="72" spans="1:9" x14ac:dyDescent="0.25">
      <c r="A72" s="1">
        <f>COUNTIF($C$2:C72,"Да")</f>
        <v>0</v>
      </c>
      <c r="B72" s="45">
        <f t="shared" si="3"/>
        <v>45173</v>
      </c>
      <c r="C72" s="42" t="str">
        <f>IF(ISERROR(VLOOKUP(B72,'Aigen21-PHOSAGR'!$C$3:$C$8,1,0)),"Нет","Да")</f>
        <v>Нет</v>
      </c>
      <c r="D72" s="43">
        <f t="shared" si="2"/>
        <v>365</v>
      </c>
      <c r="E72" s="44">
        <f>ROUND(('Все выпуски'!$R$3*'Все выпуски'!$R$6/100)/365*(B72-IF(C72="Нет",VLOOKUP(A72,'Aigen21-PHOSAGR'!$A$2:$C$8,3,0),VLOOKUP((A72-1),'Aigen21-PHOSAGR'!$A$2:$C$8,3,0))),2)</f>
        <v>8.44</v>
      </c>
      <c r="G72" s="43">
        <f>COUNTIF(D73:$D$611,365)</f>
        <v>173</v>
      </c>
      <c r="H72" s="43">
        <f>COUNTIF(D73:$D$611,366)</f>
        <v>366</v>
      </c>
      <c r="I72" s="2"/>
    </row>
    <row r="73" spans="1:9" x14ac:dyDescent="0.25">
      <c r="A73" s="1">
        <f>COUNTIF($C$2:C73,"Да")</f>
        <v>0</v>
      </c>
      <c r="B73" s="45">
        <f t="shared" si="3"/>
        <v>45174</v>
      </c>
      <c r="C73" s="42" t="str">
        <f>IF(ISERROR(VLOOKUP(B73,'Aigen21-PHOSAGR'!$C$3:$C$8,1,0)),"Нет","Да")</f>
        <v>Нет</v>
      </c>
      <c r="D73" s="43">
        <f t="shared" si="2"/>
        <v>365</v>
      </c>
      <c r="E73" s="44">
        <f>ROUND(('Все выпуски'!$R$3*'Все выпуски'!$R$6/100)/365*(B73-IF(C73="Нет",VLOOKUP(A73,'Aigen21-PHOSAGR'!$A$2:$C$8,3,0),VLOOKUP((A73-1),'Aigen21-PHOSAGR'!$A$2:$C$8,3,0))),2)</f>
        <v>8.56</v>
      </c>
      <c r="G73" s="43">
        <f>COUNTIF(D74:$D$611,365)</f>
        <v>172</v>
      </c>
      <c r="H73" s="43">
        <f>COUNTIF(D74:$D$611,366)</f>
        <v>366</v>
      </c>
      <c r="I73" s="2"/>
    </row>
    <row r="74" spans="1:9" x14ac:dyDescent="0.25">
      <c r="A74" s="1">
        <f>COUNTIF($C$2:C74,"Да")</f>
        <v>0</v>
      </c>
      <c r="B74" s="45">
        <f t="shared" si="3"/>
        <v>45175</v>
      </c>
      <c r="C74" s="42" t="str">
        <f>IF(ISERROR(VLOOKUP(B74,'Aigen21-PHOSAGR'!$C$3:$C$8,1,0)),"Нет","Да")</f>
        <v>Нет</v>
      </c>
      <c r="D74" s="43">
        <f t="shared" si="2"/>
        <v>365</v>
      </c>
      <c r="E74" s="44">
        <f>ROUND(('Все выпуски'!$R$3*'Все выпуски'!$R$6/100)/365*(B74-IF(C74="Нет",VLOOKUP(A74,'Aigen21-PHOSAGR'!$A$2:$C$8,3,0),VLOOKUP((A74-1),'Aigen21-PHOSAGR'!$A$2:$C$8,3,0))),2)</f>
        <v>8.68</v>
      </c>
      <c r="G74" s="43">
        <f>COUNTIF(D75:$D$611,365)</f>
        <v>171</v>
      </c>
      <c r="H74" s="43">
        <f>COUNTIF(D75:$D$611,366)</f>
        <v>366</v>
      </c>
      <c r="I74" s="2"/>
    </row>
    <row r="75" spans="1:9" x14ac:dyDescent="0.25">
      <c r="A75" s="1">
        <f>COUNTIF($C$2:C75,"Да")</f>
        <v>0</v>
      </c>
      <c r="B75" s="45">
        <f t="shared" si="3"/>
        <v>45176</v>
      </c>
      <c r="C75" s="42" t="str">
        <f>IF(ISERROR(VLOOKUP(B75,'Aigen21-PHOSAGR'!$C$3:$C$8,1,0)),"Нет","Да")</f>
        <v>Нет</v>
      </c>
      <c r="D75" s="43">
        <f t="shared" si="2"/>
        <v>365</v>
      </c>
      <c r="E75" s="44">
        <f>ROUND(('Все выпуски'!$R$3*'Все выпуски'!$R$6/100)/365*(B75-IF(C75="Нет",VLOOKUP(A75,'Aigen21-PHOSAGR'!$A$2:$C$8,3,0),VLOOKUP((A75-1),'Aigen21-PHOSAGR'!$A$2:$C$8,3,0))),2)</f>
        <v>8.8000000000000007</v>
      </c>
      <c r="G75" s="43">
        <f>COUNTIF(D76:$D$611,365)</f>
        <v>170</v>
      </c>
      <c r="H75" s="43">
        <f>COUNTIF(D76:$D$611,366)</f>
        <v>366</v>
      </c>
      <c r="I75" s="2"/>
    </row>
    <row r="76" spans="1:9" x14ac:dyDescent="0.25">
      <c r="A76" s="1">
        <f>COUNTIF($C$2:C76,"Да")</f>
        <v>0</v>
      </c>
      <c r="B76" s="45">
        <f t="shared" si="3"/>
        <v>45177</v>
      </c>
      <c r="C76" s="42" t="str">
        <f>IF(ISERROR(VLOOKUP(B76,'Aigen21-PHOSAGR'!$C$3:$C$8,1,0)),"Нет","Да")</f>
        <v>Нет</v>
      </c>
      <c r="D76" s="43">
        <f t="shared" si="2"/>
        <v>365</v>
      </c>
      <c r="E76" s="44">
        <f>ROUND(('Все выпуски'!$R$3*'Все выпуски'!$R$6/100)/365*(B76-IF(C76="Нет",VLOOKUP(A76,'Aigen21-PHOSAGR'!$A$2:$C$8,3,0),VLOOKUP((A76-1),'Aigen21-PHOSAGR'!$A$2:$C$8,3,0))),2)</f>
        <v>8.92</v>
      </c>
      <c r="G76" s="43">
        <f>COUNTIF(D77:$D$611,365)</f>
        <v>169</v>
      </c>
      <c r="H76" s="43">
        <f>COUNTIF(D77:$D$611,366)</f>
        <v>366</v>
      </c>
      <c r="I76" s="2"/>
    </row>
    <row r="77" spans="1:9" x14ac:dyDescent="0.25">
      <c r="A77" s="1">
        <f>COUNTIF($C$2:C77,"Да")</f>
        <v>0</v>
      </c>
      <c r="B77" s="45">
        <f t="shared" si="3"/>
        <v>45178</v>
      </c>
      <c r="C77" s="42" t="str">
        <f>IF(ISERROR(VLOOKUP(B77,'Aigen21-PHOSAGR'!$C$3:$C$8,1,0)),"Нет","Да")</f>
        <v>Нет</v>
      </c>
      <c r="D77" s="43">
        <f t="shared" si="2"/>
        <v>365</v>
      </c>
      <c r="E77" s="44">
        <f>ROUND(('Все выпуски'!$R$3*'Все выпуски'!$R$6/100)/365*(B77-IF(C77="Нет",VLOOKUP(A77,'Aigen21-PHOSAGR'!$A$2:$C$8,3,0),VLOOKUP((A77-1),'Aigen21-PHOSAGR'!$A$2:$C$8,3,0))),2)</f>
        <v>9.0399999999999991</v>
      </c>
      <c r="G77" s="43">
        <f>COUNTIF(D78:$D$611,365)</f>
        <v>168</v>
      </c>
      <c r="H77" s="43">
        <f>COUNTIF(D78:$D$611,366)</f>
        <v>366</v>
      </c>
      <c r="I77" s="2"/>
    </row>
    <row r="78" spans="1:9" x14ac:dyDescent="0.25">
      <c r="A78" s="1">
        <f>COUNTIF($C$2:C78,"Да")</f>
        <v>0</v>
      </c>
      <c r="B78" s="45">
        <f t="shared" si="3"/>
        <v>45179</v>
      </c>
      <c r="C78" s="42" t="str">
        <f>IF(ISERROR(VLOOKUP(B78,'Aigen21-PHOSAGR'!$C$3:$C$8,1,0)),"Нет","Да")</f>
        <v>Нет</v>
      </c>
      <c r="D78" s="43">
        <f t="shared" si="2"/>
        <v>365</v>
      </c>
      <c r="E78" s="44">
        <f>ROUND(('Все выпуски'!$R$3*'Все выпуски'!$R$6/100)/365*(B78-IF(C78="Нет",VLOOKUP(A78,'Aigen21-PHOSAGR'!$A$2:$C$8,3,0),VLOOKUP((A78-1),'Aigen21-PHOSAGR'!$A$2:$C$8,3,0))),2)</f>
        <v>9.16</v>
      </c>
      <c r="G78" s="43">
        <f>COUNTIF(D79:$D$611,365)</f>
        <v>167</v>
      </c>
      <c r="H78" s="43">
        <f>COUNTIF(D79:$D$611,366)</f>
        <v>366</v>
      </c>
      <c r="I78" s="2"/>
    </row>
    <row r="79" spans="1:9" x14ac:dyDescent="0.25">
      <c r="A79" s="1">
        <f>COUNTIF($C$2:C79,"Да")</f>
        <v>0</v>
      </c>
      <c r="B79" s="45">
        <f t="shared" si="3"/>
        <v>45180</v>
      </c>
      <c r="C79" s="42" t="str">
        <f>IF(ISERROR(VLOOKUP(B79,'Aigen21-PHOSAGR'!$C$3:$C$8,1,0)),"Нет","Да")</f>
        <v>Нет</v>
      </c>
      <c r="D79" s="43">
        <f t="shared" si="2"/>
        <v>365</v>
      </c>
      <c r="E79" s="44">
        <f>ROUND(('Все выпуски'!$R$3*'Все выпуски'!$R$6/100)/365*(B79-IF(C79="Нет",VLOOKUP(A79,'Aigen21-PHOSAGR'!$A$2:$C$8,3,0),VLOOKUP((A79-1),'Aigen21-PHOSAGR'!$A$2:$C$8,3,0))),2)</f>
        <v>9.2799999999999994</v>
      </c>
      <c r="G79" s="43">
        <f>COUNTIF(D80:$D$611,365)</f>
        <v>166</v>
      </c>
      <c r="H79" s="43">
        <f>COUNTIF(D80:$D$611,366)</f>
        <v>366</v>
      </c>
      <c r="I79" s="2"/>
    </row>
    <row r="80" spans="1:9" x14ac:dyDescent="0.25">
      <c r="A80" s="1">
        <f>COUNTIF($C$2:C80,"Да")</f>
        <v>0</v>
      </c>
      <c r="B80" s="45">
        <f t="shared" si="3"/>
        <v>45181</v>
      </c>
      <c r="C80" s="42" t="str">
        <f>IF(ISERROR(VLOOKUP(B80,'Aigen21-PHOSAGR'!$C$3:$C$8,1,0)),"Нет","Да")</f>
        <v>Нет</v>
      </c>
      <c r="D80" s="43">
        <f t="shared" si="2"/>
        <v>365</v>
      </c>
      <c r="E80" s="44">
        <f>ROUND(('Все выпуски'!$R$3*'Все выпуски'!$R$6/100)/365*(B80-IF(C80="Нет",VLOOKUP(A80,'Aigen21-PHOSAGR'!$A$2:$C$8,3,0),VLOOKUP((A80-1),'Aigen21-PHOSAGR'!$A$2:$C$8,3,0))),2)</f>
        <v>9.4</v>
      </c>
      <c r="G80" s="43">
        <f>COUNTIF(D81:$D$611,365)</f>
        <v>165</v>
      </c>
      <c r="H80" s="43">
        <f>COUNTIF(D81:$D$611,366)</f>
        <v>366</v>
      </c>
      <c r="I80" s="2"/>
    </row>
    <row r="81" spans="1:9" x14ac:dyDescent="0.25">
      <c r="A81" s="1">
        <f>COUNTIF($C$2:C81,"Да")</f>
        <v>0</v>
      </c>
      <c r="B81" s="45">
        <f t="shared" si="3"/>
        <v>45182</v>
      </c>
      <c r="C81" s="42" t="str">
        <f>IF(ISERROR(VLOOKUP(B81,'Aigen21-PHOSAGR'!$C$3:$C$8,1,0)),"Нет","Да")</f>
        <v>Нет</v>
      </c>
      <c r="D81" s="43">
        <f t="shared" si="2"/>
        <v>365</v>
      </c>
      <c r="E81" s="44">
        <f>ROUND(('Все выпуски'!$R$3*'Все выпуски'!$R$6/100)/365*(B81-IF(C81="Нет",VLOOKUP(A81,'Aigen21-PHOSAGR'!$A$2:$C$8,3,0),VLOOKUP((A81-1),'Aigen21-PHOSAGR'!$A$2:$C$8,3,0))),2)</f>
        <v>9.52</v>
      </c>
      <c r="G81" s="43">
        <f>COUNTIF(D82:$D$611,365)</f>
        <v>164</v>
      </c>
      <c r="H81" s="43">
        <f>COUNTIF(D82:$D$611,366)</f>
        <v>366</v>
      </c>
      <c r="I81" s="2"/>
    </row>
    <row r="82" spans="1:9" x14ac:dyDescent="0.25">
      <c r="A82" s="1">
        <f>COUNTIF($C$2:C82,"Да")</f>
        <v>0</v>
      </c>
      <c r="B82" s="45">
        <f t="shared" si="3"/>
        <v>45183</v>
      </c>
      <c r="C82" s="42" t="str">
        <f>IF(ISERROR(VLOOKUP(B82,'Aigen21-PHOSAGR'!$C$3:$C$8,1,0)),"Нет","Да")</f>
        <v>Нет</v>
      </c>
      <c r="D82" s="43">
        <f t="shared" si="2"/>
        <v>365</v>
      </c>
      <c r="E82" s="44">
        <f>ROUND(('Все выпуски'!$R$3*'Все выпуски'!$R$6/100)/365*(B82-IF(C82="Нет",VLOOKUP(A82,'Aigen21-PHOSAGR'!$A$2:$C$8,3,0),VLOOKUP((A82-1),'Aigen21-PHOSAGR'!$A$2:$C$8,3,0))),2)</f>
        <v>9.64</v>
      </c>
      <c r="G82" s="43">
        <f>COUNTIF(D83:$D$611,365)</f>
        <v>163</v>
      </c>
      <c r="H82" s="43">
        <f>COUNTIF(D83:$D$611,366)</f>
        <v>366</v>
      </c>
      <c r="I82" s="2"/>
    </row>
    <row r="83" spans="1:9" x14ac:dyDescent="0.25">
      <c r="A83" s="1">
        <f>COUNTIF($C$2:C83,"Да")</f>
        <v>0</v>
      </c>
      <c r="B83" s="45">
        <f t="shared" si="3"/>
        <v>45184</v>
      </c>
      <c r="C83" s="42" t="str">
        <f>IF(ISERROR(VLOOKUP(B83,'Aigen21-PHOSAGR'!$C$3:$C$8,1,0)),"Нет","Да")</f>
        <v>Нет</v>
      </c>
      <c r="D83" s="43">
        <f t="shared" si="2"/>
        <v>365</v>
      </c>
      <c r="E83" s="44">
        <f>ROUND(('Все выпуски'!$R$3*'Все выпуски'!$R$6/100)/365*(B83-IF(C83="Нет",VLOOKUP(A83,'Aigen21-PHOSAGR'!$A$2:$C$8,3,0),VLOOKUP((A83-1),'Aigen21-PHOSAGR'!$A$2:$C$8,3,0))),2)</f>
        <v>9.76</v>
      </c>
      <c r="G83" s="43">
        <f>COUNTIF(D84:$D$611,365)</f>
        <v>162</v>
      </c>
      <c r="H83" s="43">
        <f>COUNTIF(D84:$D$611,366)</f>
        <v>366</v>
      </c>
      <c r="I83" s="2"/>
    </row>
    <row r="84" spans="1:9" x14ac:dyDescent="0.25">
      <c r="A84" s="1">
        <f>COUNTIF($C$2:C84,"Да")</f>
        <v>0</v>
      </c>
      <c r="B84" s="45">
        <f t="shared" si="3"/>
        <v>45185</v>
      </c>
      <c r="C84" s="42" t="str">
        <f>IF(ISERROR(VLOOKUP(B84,'Aigen21-PHOSAGR'!$C$3:$C$8,1,0)),"Нет","Да")</f>
        <v>Нет</v>
      </c>
      <c r="D84" s="43">
        <f t="shared" si="2"/>
        <v>365</v>
      </c>
      <c r="E84" s="44">
        <f>ROUND(('Все выпуски'!$R$3*'Все выпуски'!$R$6/100)/365*(B84-IF(C84="Нет",VLOOKUP(A84,'Aigen21-PHOSAGR'!$A$2:$C$8,3,0),VLOOKUP((A84-1),'Aigen21-PHOSAGR'!$A$2:$C$8,3,0))),2)</f>
        <v>9.8800000000000008</v>
      </c>
      <c r="G84" s="43">
        <f>COUNTIF(D85:$D$611,365)</f>
        <v>161</v>
      </c>
      <c r="H84" s="43">
        <f>COUNTIF(D85:$D$611,366)</f>
        <v>366</v>
      </c>
      <c r="I84" s="2"/>
    </row>
    <row r="85" spans="1:9" x14ac:dyDescent="0.25">
      <c r="A85" s="1">
        <f>COUNTIF($C$2:C85,"Да")</f>
        <v>0</v>
      </c>
      <c r="B85" s="45">
        <f t="shared" si="3"/>
        <v>45186</v>
      </c>
      <c r="C85" s="42" t="str">
        <f>IF(ISERROR(VLOOKUP(B85,'Aigen21-PHOSAGR'!$C$3:$C$8,1,0)),"Нет","Да")</f>
        <v>Нет</v>
      </c>
      <c r="D85" s="43">
        <f t="shared" si="2"/>
        <v>365</v>
      </c>
      <c r="E85" s="44">
        <f>ROUND(('Все выпуски'!$R$3*'Все выпуски'!$R$6/100)/365*(B85-IF(C85="Нет",VLOOKUP(A85,'Aigen21-PHOSAGR'!$A$2:$C$8,3,0),VLOOKUP((A85-1),'Aigen21-PHOSAGR'!$A$2:$C$8,3,0))),2)</f>
        <v>10.01</v>
      </c>
      <c r="G85" s="43">
        <f>COUNTIF(D86:$D$611,365)</f>
        <v>160</v>
      </c>
      <c r="H85" s="43">
        <f>COUNTIF(D86:$D$611,366)</f>
        <v>366</v>
      </c>
      <c r="I85" s="2"/>
    </row>
    <row r="86" spans="1:9" x14ac:dyDescent="0.25">
      <c r="A86" s="1">
        <f>COUNTIF($C$2:C86,"Да")</f>
        <v>0</v>
      </c>
      <c r="B86" s="45">
        <f t="shared" si="3"/>
        <v>45187</v>
      </c>
      <c r="C86" s="42" t="str">
        <f>IF(ISERROR(VLOOKUP(B86,'Aigen21-PHOSAGR'!$C$3:$C$8,1,0)),"Нет","Да")</f>
        <v>Нет</v>
      </c>
      <c r="D86" s="43">
        <f t="shared" si="2"/>
        <v>365</v>
      </c>
      <c r="E86" s="44">
        <f>ROUND(('Все выпуски'!$R$3*'Все выпуски'!$R$6/100)/365*(B86-IF(C86="Нет",VLOOKUP(A86,'Aigen21-PHOSAGR'!$A$2:$C$8,3,0),VLOOKUP((A86-1),'Aigen21-PHOSAGR'!$A$2:$C$8,3,0))),2)</f>
        <v>10.130000000000001</v>
      </c>
      <c r="G86" s="43">
        <f>COUNTIF(D87:$D$611,365)</f>
        <v>159</v>
      </c>
      <c r="H86" s="43">
        <f>COUNTIF(D87:$D$611,366)</f>
        <v>366</v>
      </c>
      <c r="I86" s="2"/>
    </row>
    <row r="87" spans="1:9" x14ac:dyDescent="0.25">
      <c r="A87" s="1">
        <f>COUNTIF($C$2:C87,"Да")</f>
        <v>0</v>
      </c>
      <c r="B87" s="45">
        <f t="shared" si="3"/>
        <v>45188</v>
      </c>
      <c r="C87" s="42" t="str">
        <f>IF(ISERROR(VLOOKUP(B87,'Aigen21-PHOSAGR'!$C$3:$C$8,1,0)),"Нет","Да")</f>
        <v>Нет</v>
      </c>
      <c r="D87" s="43">
        <f t="shared" si="2"/>
        <v>365</v>
      </c>
      <c r="E87" s="44">
        <f>ROUND(('Все выпуски'!$R$3*'Все выпуски'!$R$6/100)/365*(B87-IF(C87="Нет",VLOOKUP(A87,'Aigen21-PHOSAGR'!$A$2:$C$8,3,0),VLOOKUP((A87-1),'Aigen21-PHOSAGR'!$A$2:$C$8,3,0))),2)</f>
        <v>10.25</v>
      </c>
      <c r="G87" s="43">
        <f>COUNTIF(D88:$D$611,365)</f>
        <v>158</v>
      </c>
      <c r="H87" s="43">
        <f>COUNTIF(D88:$D$611,366)</f>
        <v>366</v>
      </c>
      <c r="I87" s="2"/>
    </row>
    <row r="88" spans="1:9" x14ac:dyDescent="0.25">
      <c r="A88" s="1">
        <f>COUNTIF($C$2:C88,"Да")</f>
        <v>0</v>
      </c>
      <c r="B88" s="45">
        <f t="shared" si="3"/>
        <v>45189</v>
      </c>
      <c r="C88" s="42" t="str">
        <f>IF(ISERROR(VLOOKUP(B88,'Aigen21-PHOSAGR'!$C$3:$C$8,1,0)),"Нет","Да")</f>
        <v>Нет</v>
      </c>
      <c r="D88" s="43">
        <f t="shared" si="2"/>
        <v>365</v>
      </c>
      <c r="E88" s="44">
        <f>ROUND(('Все выпуски'!$R$3*'Все выпуски'!$R$6/100)/365*(B88-IF(C88="Нет",VLOOKUP(A88,'Aigen21-PHOSAGR'!$A$2:$C$8,3,0),VLOOKUP((A88-1),'Aigen21-PHOSAGR'!$A$2:$C$8,3,0))),2)</f>
        <v>10.37</v>
      </c>
      <c r="G88" s="43">
        <f>COUNTIF(D89:$D$611,365)</f>
        <v>157</v>
      </c>
      <c r="H88" s="43">
        <f>COUNTIF(D89:$D$611,366)</f>
        <v>366</v>
      </c>
      <c r="I88" s="2"/>
    </row>
    <row r="89" spans="1:9" x14ac:dyDescent="0.25">
      <c r="A89" s="1">
        <f>COUNTIF($C$2:C89,"Да")</f>
        <v>0</v>
      </c>
      <c r="B89" s="45">
        <f t="shared" si="3"/>
        <v>45190</v>
      </c>
      <c r="C89" s="42" t="str">
        <f>IF(ISERROR(VLOOKUP(B89,'Aigen21-PHOSAGR'!$C$3:$C$8,1,0)),"Нет","Да")</f>
        <v>Нет</v>
      </c>
      <c r="D89" s="43">
        <f t="shared" si="2"/>
        <v>365</v>
      </c>
      <c r="E89" s="44">
        <f>ROUND(('Все выпуски'!$R$3*'Все выпуски'!$R$6/100)/365*(B89-IF(C89="Нет",VLOOKUP(A89,'Aigen21-PHOSAGR'!$A$2:$C$8,3,0),VLOOKUP((A89-1),'Aigen21-PHOSAGR'!$A$2:$C$8,3,0))),2)</f>
        <v>10.49</v>
      </c>
      <c r="G89" s="43">
        <f>COUNTIF(D90:$D$611,365)</f>
        <v>156</v>
      </c>
      <c r="H89" s="43">
        <f>COUNTIF(D90:$D$611,366)</f>
        <v>366</v>
      </c>
      <c r="I89" s="2"/>
    </row>
    <row r="90" spans="1:9" x14ac:dyDescent="0.25">
      <c r="A90" s="1">
        <f>COUNTIF($C$2:C90,"Да")</f>
        <v>0</v>
      </c>
      <c r="B90" s="45">
        <f t="shared" si="3"/>
        <v>45191</v>
      </c>
      <c r="C90" s="42" t="str">
        <f>IF(ISERROR(VLOOKUP(B90,'Aigen21-PHOSAGR'!$C$3:$C$8,1,0)),"Нет","Да")</f>
        <v>Нет</v>
      </c>
      <c r="D90" s="43">
        <f t="shared" si="2"/>
        <v>365</v>
      </c>
      <c r="E90" s="44">
        <f>ROUND(('Все выпуски'!$R$3*'Все выпуски'!$R$6/100)/365*(B90-IF(C90="Нет",VLOOKUP(A90,'Aigen21-PHOSAGR'!$A$2:$C$8,3,0),VLOOKUP((A90-1),'Aigen21-PHOSAGR'!$A$2:$C$8,3,0))),2)</f>
        <v>10.61</v>
      </c>
      <c r="G90" s="43">
        <f>COUNTIF(D91:$D$611,365)</f>
        <v>155</v>
      </c>
      <c r="H90" s="43">
        <f>COUNTIF(D91:$D$611,366)</f>
        <v>366</v>
      </c>
      <c r="I90" s="2"/>
    </row>
    <row r="91" spans="1:9" x14ac:dyDescent="0.25">
      <c r="A91" s="1">
        <f>COUNTIF($C$2:C91,"Да")</f>
        <v>0</v>
      </c>
      <c r="B91" s="45">
        <f t="shared" si="3"/>
        <v>45192</v>
      </c>
      <c r="C91" s="42" t="str">
        <f>IF(ISERROR(VLOOKUP(B91,'Aigen21-PHOSAGR'!$C$3:$C$8,1,0)),"Нет","Да")</f>
        <v>Нет</v>
      </c>
      <c r="D91" s="43">
        <f t="shared" si="2"/>
        <v>365</v>
      </c>
      <c r="E91" s="44">
        <f>ROUND(('Все выпуски'!$R$3*'Все выпуски'!$R$6/100)/365*(B91-IF(C91="Нет",VLOOKUP(A91,'Aigen21-PHOSAGR'!$A$2:$C$8,3,0),VLOOKUP((A91-1),'Aigen21-PHOSAGR'!$A$2:$C$8,3,0))),2)</f>
        <v>10.73</v>
      </c>
      <c r="G91" s="43">
        <f>COUNTIF(D92:$D$611,365)</f>
        <v>154</v>
      </c>
      <c r="H91" s="43">
        <f>COUNTIF(D92:$D$611,366)</f>
        <v>366</v>
      </c>
      <c r="I91" s="2"/>
    </row>
    <row r="92" spans="1:9" x14ac:dyDescent="0.25">
      <c r="A92" s="1">
        <f>COUNTIF($C$2:C92,"Да")</f>
        <v>0</v>
      </c>
      <c r="B92" s="45">
        <f t="shared" si="3"/>
        <v>45193</v>
      </c>
      <c r="C92" s="42" t="str">
        <f>IF(ISERROR(VLOOKUP(B92,'Aigen21-PHOSAGR'!$C$3:$C$8,1,0)),"Нет","Да")</f>
        <v>Нет</v>
      </c>
      <c r="D92" s="43">
        <f t="shared" si="2"/>
        <v>365</v>
      </c>
      <c r="E92" s="44">
        <f>ROUND(('Все выпуски'!$R$3*'Все выпуски'!$R$6/100)/365*(B92-IF(C92="Нет",VLOOKUP(A92,'Aigen21-PHOSAGR'!$A$2:$C$8,3,0),VLOOKUP((A92-1),'Aigen21-PHOSAGR'!$A$2:$C$8,3,0))),2)</f>
        <v>10.85</v>
      </c>
      <c r="G92" s="43">
        <f>COUNTIF(D93:$D$611,365)</f>
        <v>153</v>
      </c>
      <c r="H92" s="43">
        <f>COUNTIF(D93:$D$611,366)</f>
        <v>366</v>
      </c>
      <c r="I92" s="2"/>
    </row>
    <row r="93" spans="1:9" x14ac:dyDescent="0.25">
      <c r="A93" s="1">
        <f>COUNTIF($C$2:C93,"Да")</f>
        <v>0</v>
      </c>
      <c r="B93" s="45">
        <f t="shared" si="3"/>
        <v>45194</v>
      </c>
      <c r="C93" s="42" t="str">
        <f>IF(ISERROR(VLOOKUP(B93,'Aigen21-PHOSAGR'!$C$3:$C$8,1,0)),"Нет","Да")</f>
        <v>Нет</v>
      </c>
      <c r="D93" s="43">
        <f t="shared" si="2"/>
        <v>365</v>
      </c>
      <c r="E93" s="44">
        <f>ROUND(('Все выпуски'!$R$3*'Все выпуски'!$R$6/100)/365*(B93-IF(C93="Нет",VLOOKUP(A93,'Aigen21-PHOSAGR'!$A$2:$C$8,3,0),VLOOKUP((A93-1),'Aigen21-PHOSAGR'!$A$2:$C$8,3,0))),2)</f>
        <v>10.97</v>
      </c>
      <c r="G93" s="43">
        <f>COUNTIF(D94:$D$611,365)</f>
        <v>152</v>
      </c>
      <c r="H93" s="43">
        <f>COUNTIF(D94:$D$611,366)</f>
        <v>366</v>
      </c>
      <c r="I93" s="2"/>
    </row>
    <row r="94" spans="1:9" x14ac:dyDescent="0.25">
      <c r="A94" s="1">
        <f>COUNTIF($C$2:C94,"Да")</f>
        <v>0</v>
      </c>
      <c r="B94" s="45">
        <f t="shared" si="3"/>
        <v>45195</v>
      </c>
      <c r="C94" s="42" t="str">
        <f>IF(ISERROR(VLOOKUP(B94,'Aigen21-PHOSAGR'!$C$3:$C$8,1,0)),"Нет","Да")</f>
        <v>Нет</v>
      </c>
      <c r="D94" s="43">
        <f t="shared" si="2"/>
        <v>365</v>
      </c>
      <c r="E94" s="44">
        <f>ROUND(('Все выпуски'!$R$3*'Все выпуски'!$R$6/100)/365*(B94-IF(C94="Нет",VLOOKUP(A94,'Aigen21-PHOSAGR'!$A$2:$C$8,3,0),VLOOKUP((A94-1),'Aigen21-PHOSAGR'!$A$2:$C$8,3,0))),2)</f>
        <v>11.09</v>
      </c>
      <c r="G94" s="43">
        <f>COUNTIF(D95:$D$611,365)</f>
        <v>151</v>
      </c>
      <c r="H94" s="43">
        <f>COUNTIF(D95:$D$611,366)</f>
        <v>366</v>
      </c>
      <c r="I94" s="2"/>
    </row>
    <row r="95" spans="1:9" x14ac:dyDescent="0.25">
      <c r="A95" s="1">
        <f>COUNTIF($C$2:C95,"Да")</f>
        <v>0</v>
      </c>
      <c r="B95" s="45">
        <f t="shared" si="3"/>
        <v>45196</v>
      </c>
      <c r="C95" s="42" t="str">
        <f>IF(ISERROR(VLOOKUP(B95,'Aigen21-PHOSAGR'!$C$3:$C$8,1,0)),"Нет","Да")</f>
        <v>Нет</v>
      </c>
      <c r="D95" s="43">
        <f t="shared" si="2"/>
        <v>365</v>
      </c>
      <c r="E95" s="44">
        <f>ROUND(('Все выпуски'!$R$3*'Все выпуски'!$R$6/100)/365*(B95-IF(C95="Нет",VLOOKUP(A95,'Aigen21-PHOSAGR'!$A$2:$C$8,3,0),VLOOKUP((A95-1),'Aigen21-PHOSAGR'!$A$2:$C$8,3,0))),2)</f>
        <v>11.21</v>
      </c>
      <c r="G95" s="43">
        <f>COUNTIF(D96:$D$611,365)</f>
        <v>150</v>
      </c>
      <c r="H95" s="43">
        <f>COUNTIF(D96:$D$611,366)</f>
        <v>366</v>
      </c>
      <c r="I95" s="2"/>
    </row>
    <row r="96" spans="1:9" x14ac:dyDescent="0.25">
      <c r="A96" s="1">
        <f>COUNTIF($C$2:C96,"Да")</f>
        <v>0</v>
      </c>
      <c r="B96" s="45">
        <f t="shared" si="3"/>
        <v>45197</v>
      </c>
      <c r="C96" s="42" t="str">
        <f>IF(ISERROR(VLOOKUP(B96,'Aigen21-PHOSAGR'!$C$3:$C$8,1,0)),"Нет","Да")</f>
        <v>Нет</v>
      </c>
      <c r="D96" s="43">
        <f t="shared" si="2"/>
        <v>365</v>
      </c>
      <c r="E96" s="44">
        <f>ROUND(('Все выпуски'!$R$3*'Все выпуски'!$R$6/100)/365*(B96-IF(C96="Нет",VLOOKUP(A96,'Aigen21-PHOSAGR'!$A$2:$C$8,3,0),VLOOKUP((A96-1),'Aigen21-PHOSAGR'!$A$2:$C$8,3,0))),2)</f>
        <v>11.33</v>
      </c>
      <c r="G96" s="43">
        <f>COUNTIF(D97:$D$611,365)</f>
        <v>149</v>
      </c>
      <c r="H96" s="43">
        <f>COUNTIF(D97:$D$611,366)</f>
        <v>366</v>
      </c>
      <c r="I96" s="2"/>
    </row>
    <row r="97" spans="1:9" x14ac:dyDescent="0.25">
      <c r="A97" s="1">
        <f>COUNTIF($C$2:C97,"Да")</f>
        <v>0</v>
      </c>
      <c r="B97" s="45">
        <f t="shared" si="3"/>
        <v>45198</v>
      </c>
      <c r="C97" s="42" t="str">
        <f>IF(ISERROR(VLOOKUP(B97,'Aigen21-PHOSAGR'!$C$3:$C$8,1,0)),"Нет","Да")</f>
        <v>Нет</v>
      </c>
      <c r="D97" s="43">
        <f t="shared" si="2"/>
        <v>365</v>
      </c>
      <c r="E97" s="44">
        <f>ROUND(('Все выпуски'!$R$3*'Все выпуски'!$R$6/100)/365*(B97-IF(C97="Нет",VLOOKUP(A97,'Aigen21-PHOSAGR'!$A$2:$C$8,3,0),VLOOKUP((A97-1),'Aigen21-PHOSAGR'!$A$2:$C$8,3,0))),2)</f>
        <v>11.45</v>
      </c>
      <c r="G97" s="43">
        <f>COUNTIF(D98:$D$611,365)</f>
        <v>148</v>
      </c>
      <c r="H97" s="43">
        <f>COUNTIF(D98:$D$611,366)</f>
        <v>366</v>
      </c>
      <c r="I97" s="2"/>
    </row>
    <row r="98" spans="1:9" x14ac:dyDescent="0.25">
      <c r="A98" s="1">
        <f>COUNTIF($C$2:C98,"Да")</f>
        <v>0</v>
      </c>
      <c r="B98" s="45">
        <f t="shared" si="3"/>
        <v>45199</v>
      </c>
      <c r="C98" s="42" t="str">
        <f>IF(ISERROR(VLOOKUP(B98,'Aigen21-PHOSAGR'!$C$3:$C$8,1,0)),"Нет","Да")</f>
        <v>Нет</v>
      </c>
      <c r="D98" s="43">
        <f t="shared" si="2"/>
        <v>365</v>
      </c>
      <c r="E98" s="44">
        <f>ROUND(('Все выпуски'!$R$3*'Все выпуски'!$R$6/100)/365*(B98-IF(C98="Нет",VLOOKUP(A98,'Aigen21-PHOSAGR'!$A$2:$C$8,3,0),VLOOKUP((A98-1),'Aigen21-PHOSAGR'!$A$2:$C$8,3,0))),2)</f>
        <v>11.57</v>
      </c>
      <c r="G98" s="43">
        <f>COUNTIF(D99:$D$611,365)</f>
        <v>147</v>
      </c>
      <c r="H98" s="43">
        <f>COUNTIF(D99:$D$611,366)</f>
        <v>366</v>
      </c>
      <c r="I98" s="2"/>
    </row>
    <row r="99" spans="1:9" x14ac:dyDescent="0.25">
      <c r="A99" s="1">
        <f>COUNTIF($C$2:C99,"Да")</f>
        <v>0</v>
      </c>
      <c r="B99" s="45">
        <f t="shared" si="3"/>
        <v>45200</v>
      </c>
      <c r="C99" s="42" t="str">
        <f>IF(ISERROR(VLOOKUP(B99,'Aigen21-PHOSAGR'!$C$3:$C$8,1,0)),"Нет","Да")</f>
        <v>Нет</v>
      </c>
      <c r="D99" s="43">
        <f t="shared" si="2"/>
        <v>365</v>
      </c>
      <c r="E99" s="44">
        <f>ROUND(('Все выпуски'!$R$3*'Все выпуски'!$R$6/100)/365*(B99-IF(C99="Нет",VLOOKUP(A99,'Aigen21-PHOSAGR'!$A$2:$C$8,3,0),VLOOKUP((A99-1),'Aigen21-PHOSAGR'!$A$2:$C$8,3,0))),2)</f>
        <v>11.69</v>
      </c>
      <c r="G99" s="43">
        <f>COUNTIF(D100:$D$611,365)</f>
        <v>146</v>
      </c>
      <c r="H99" s="43">
        <f>COUNTIF(D100:$D$611,366)</f>
        <v>366</v>
      </c>
      <c r="I99" s="2"/>
    </row>
    <row r="100" spans="1:9" x14ac:dyDescent="0.25">
      <c r="A100" s="1">
        <f>COUNTIF($C$2:C100,"Да")</f>
        <v>0</v>
      </c>
      <c r="B100" s="45">
        <f t="shared" si="3"/>
        <v>45201</v>
      </c>
      <c r="C100" s="42" t="str">
        <f>IF(ISERROR(VLOOKUP(B100,'Aigen21-PHOSAGR'!$C$3:$C$8,1,0)),"Нет","Да")</f>
        <v>Нет</v>
      </c>
      <c r="D100" s="43">
        <f t="shared" si="2"/>
        <v>365</v>
      </c>
      <c r="E100" s="44">
        <f>ROUND(('Все выпуски'!$R$3*'Все выпуски'!$R$6/100)/365*(B100-IF(C100="Нет",VLOOKUP(A100,'Aigen21-PHOSAGR'!$A$2:$C$8,3,0),VLOOKUP((A100-1),'Aigen21-PHOSAGR'!$A$2:$C$8,3,0))),2)</f>
        <v>11.81</v>
      </c>
      <c r="G100" s="43">
        <f>COUNTIF(D101:$D$611,365)</f>
        <v>145</v>
      </c>
      <c r="H100" s="43">
        <f>COUNTIF(D101:$D$611,366)</f>
        <v>366</v>
      </c>
      <c r="I100" s="2"/>
    </row>
    <row r="101" spans="1:9" x14ac:dyDescent="0.25">
      <c r="A101" s="1">
        <f>COUNTIF($C$2:C101,"Да")</f>
        <v>0</v>
      </c>
      <c r="B101" s="45">
        <f t="shared" si="3"/>
        <v>45202</v>
      </c>
      <c r="C101" s="42" t="str">
        <f>IF(ISERROR(VLOOKUP(B101,'Aigen21-PHOSAGR'!$C$3:$C$8,1,0)),"Нет","Да")</f>
        <v>Нет</v>
      </c>
      <c r="D101" s="43">
        <f t="shared" si="2"/>
        <v>365</v>
      </c>
      <c r="E101" s="44">
        <f>ROUND(('Все выпуски'!$R$3*'Все выпуски'!$R$6/100)/365*(B101-IF(C101="Нет",VLOOKUP(A101,'Aigen21-PHOSAGR'!$A$2:$C$8,3,0),VLOOKUP((A101-1),'Aigen21-PHOSAGR'!$A$2:$C$8,3,0))),2)</f>
        <v>11.93</v>
      </c>
      <c r="G101" s="43">
        <f>COUNTIF(D102:$D$611,365)</f>
        <v>144</v>
      </c>
      <c r="H101" s="43">
        <f>COUNTIF(D102:$D$611,366)</f>
        <v>366</v>
      </c>
      <c r="I101" s="2"/>
    </row>
    <row r="102" spans="1:9" x14ac:dyDescent="0.25">
      <c r="A102" s="1">
        <f>COUNTIF($C$2:C102,"Да")</f>
        <v>0</v>
      </c>
      <c r="B102" s="45">
        <f t="shared" si="3"/>
        <v>45203</v>
      </c>
      <c r="C102" s="42" t="str">
        <f>IF(ISERROR(VLOOKUP(B102,'Aigen21-PHOSAGR'!$C$3:$C$8,1,0)),"Нет","Да")</f>
        <v>Нет</v>
      </c>
      <c r="D102" s="43">
        <f t="shared" si="2"/>
        <v>365</v>
      </c>
      <c r="E102" s="44">
        <f>ROUND(('Все выпуски'!$R$3*'Все выпуски'!$R$6/100)/365*(B102-IF(C102="Нет",VLOOKUP(A102,'Aigen21-PHOSAGR'!$A$2:$C$8,3,0),VLOOKUP((A102-1),'Aigen21-PHOSAGR'!$A$2:$C$8,3,0))),2)</f>
        <v>12.05</v>
      </c>
      <c r="G102" s="43">
        <f>COUNTIF(D103:$D$611,365)</f>
        <v>143</v>
      </c>
      <c r="H102" s="43">
        <f>COUNTIF(D103:$D$611,366)</f>
        <v>366</v>
      </c>
      <c r="I102" s="2"/>
    </row>
    <row r="103" spans="1:9" x14ac:dyDescent="0.25">
      <c r="A103" s="1">
        <f>COUNTIF($C$2:C103,"Да")</f>
        <v>0</v>
      </c>
      <c r="B103" s="45">
        <f t="shared" si="3"/>
        <v>45204</v>
      </c>
      <c r="C103" s="42" t="str">
        <f>IF(ISERROR(VLOOKUP(B103,'Aigen21-PHOSAGR'!$C$3:$C$8,1,0)),"Нет","Да")</f>
        <v>Нет</v>
      </c>
      <c r="D103" s="43">
        <f t="shared" si="2"/>
        <v>365</v>
      </c>
      <c r="E103" s="44">
        <f>ROUND(('Все выпуски'!$R$3*'Все выпуски'!$R$6/100)/365*(B103-IF(C103="Нет",VLOOKUP(A103,'Aigen21-PHOSAGR'!$A$2:$C$8,3,0),VLOOKUP((A103-1),'Aigen21-PHOSAGR'!$A$2:$C$8,3,0))),2)</f>
        <v>12.18</v>
      </c>
      <c r="G103" s="43">
        <f>COUNTIF(D104:$D$611,365)</f>
        <v>142</v>
      </c>
      <c r="H103" s="43">
        <f>COUNTIF(D104:$D$611,366)</f>
        <v>366</v>
      </c>
      <c r="I103" s="2"/>
    </row>
    <row r="104" spans="1:9" x14ac:dyDescent="0.25">
      <c r="A104" s="1">
        <f>COUNTIF($C$2:C104,"Да")</f>
        <v>0</v>
      </c>
      <c r="B104" s="45">
        <f t="shared" si="3"/>
        <v>45205</v>
      </c>
      <c r="C104" s="42" t="str">
        <f>IF(ISERROR(VLOOKUP(B104,'Aigen21-PHOSAGR'!$C$3:$C$8,1,0)),"Нет","Да")</f>
        <v>Нет</v>
      </c>
      <c r="D104" s="43">
        <f t="shared" si="2"/>
        <v>365</v>
      </c>
      <c r="E104" s="44">
        <f>ROUND(('Все выпуски'!$R$3*'Все выпуски'!$R$6/100)/365*(B104-IF(C104="Нет",VLOOKUP(A104,'Aigen21-PHOSAGR'!$A$2:$C$8,3,0),VLOOKUP((A104-1),'Aigen21-PHOSAGR'!$A$2:$C$8,3,0))),2)</f>
        <v>12.3</v>
      </c>
      <c r="G104" s="43">
        <f>COUNTIF(D105:$D$611,365)</f>
        <v>141</v>
      </c>
      <c r="H104" s="43">
        <f>COUNTIF(D105:$D$611,366)</f>
        <v>366</v>
      </c>
      <c r="I104" s="2"/>
    </row>
    <row r="105" spans="1:9" x14ac:dyDescent="0.25">
      <c r="A105" s="1">
        <f>COUNTIF($C$2:C105,"Да")</f>
        <v>0</v>
      </c>
      <c r="B105" s="45">
        <f t="shared" si="3"/>
        <v>45206</v>
      </c>
      <c r="C105" s="42" t="str">
        <f>IF(ISERROR(VLOOKUP(B105,'Aigen21-PHOSAGR'!$C$3:$C$8,1,0)),"Нет","Да")</f>
        <v>Нет</v>
      </c>
      <c r="D105" s="43">
        <f t="shared" si="2"/>
        <v>365</v>
      </c>
      <c r="E105" s="44">
        <f>ROUND(('Все выпуски'!$R$3*'Все выпуски'!$R$6/100)/365*(B105-IF(C105="Нет",VLOOKUP(A105,'Aigen21-PHOSAGR'!$A$2:$C$8,3,0),VLOOKUP((A105-1),'Aigen21-PHOSAGR'!$A$2:$C$8,3,0))),2)</f>
        <v>12.42</v>
      </c>
      <c r="G105" s="43">
        <f>COUNTIF(D106:$D$611,365)</f>
        <v>140</v>
      </c>
      <c r="H105" s="43">
        <f>COUNTIF(D106:$D$611,366)</f>
        <v>366</v>
      </c>
      <c r="I105" s="2"/>
    </row>
    <row r="106" spans="1:9" x14ac:dyDescent="0.25">
      <c r="A106" s="1">
        <f>COUNTIF($C$2:C106,"Да")</f>
        <v>0</v>
      </c>
      <c r="B106" s="45">
        <f t="shared" si="3"/>
        <v>45207</v>
      </c>
      <c r="C106" s="42" t="str">
        <f>IF(ISERROR(VLOOKUP(B106,'Aigen21-PHOSAGR'!$C$3:$C$8,1,0)),"Нет","Да")</f>
        <v>Нет</v>
      </c>
      <c r="D106" s="43">
        <f t="shared" si="2"/>
        <v>365</v>
      </c>
      <c r="E106" s="44">
        <f>ROUND(('Все выпуски'!$R$3*'Все выпуски'!$R$6/100)/365*(B106-IF(C106="Нет",VLOOKUP(A106,'Aigen21-PHOSAGR'!$A$2:$C$8,3,0),VLOOKUP((A106-1),'Aigen21-PHOSAGR'!$A$2:$C$8,3,0))),2)</f>
        <v>12.54</v>
      </c>
      <c r="G106" s="43">
        <f>COUNTIF(D107:$D$611,365)</f>
        <v>139</v>
      </c>
      <c r="H106" s="43">
        <f>COUNTIF(D107:$D$611,366)</f>
        <v>366</v>
      </c>
      <c r="I106" s="2"/>
    </row>
    <row r="107" spans="1:9" x14ac:dyDescent="0.25">
      <c r="A107" s="1">
        <f>COUNTIF($C$2:C107,"Да")</f>
        <v>0</v>
      </c>
      <c r="B107" s="45">
        <f t="shared" si="3"/>
        <v>45208</v>
      </c>
      <c r="C107" s="42" t="str">
        <f>IF(ISERROR(VLOOKUP(B107,'Aigen21-PHOSAGR'!$C$3:$C$8,1,0)),"Нет","Да")</f>
        <v>Нет</v>
      </c>
      <c r="D107" s="43">
        <f t="shared" si="2"/>
        <v>365</v>
      </c>
      <c r="E107" s="44">
        <f>ROUND(('Все выпуски'!$R$3*'Все выпуски'!$R$6/100)/365*(B107-IF(C107="Нет",VLOOKUP(A107,'Aigen21-PHOSAGR'!$A$2:$C$8,3,0),VLOOKUP((A107-1),'Aigen21-PHOSAGR'!$A$2:$C$8,3,0))),2)</f>
        <v>12.66</v>
      </c>
      <c r="G107" s="43">
        <f>COUNTIF(D108:$D$611,365)</f>
        <v>138</v>
      </c>
      <c r="H107" s="43">
        <f>COUNTIF(D108:$D$611,366)</f>
        <v>366</v>
      </c>
      <c r="I107" s="2"/>
    </row>
    <row r="108" spans="1:9" x14ac:dyDescent="0.25">
      <c r="A108" s="1">
        <f>COUNTIF($C$2:C108,"Да")</f>
        <v>0</v>
      </c>
      <c r="B108" s="45">
        <f t="shared" si="3"/>
        <v>45209</v>
      </c>
      <c r="C108" s="42" t="str">
        <f>IF(ISERROR(VLOOKUP(B108,'Aigen21-PHOSAGR'!$C$3:$C$8,1,0)),"Нет","Да")</f>
        <v>Нет</v>
      </c>
      <c r="D108" s="43">
        <f t="shared" si="2"/>
        <v>365</v>
      </c>
      <c r="E108" s="44">
        <f>ROUND(('Все выпуски'!$R$3*'Все выпуски'!$R$6/100)/365*(B108-IF(C108="Нет",VLOOKUP(A108,'Aigen21-PHOSAGR'!$A$2:$C$8,3,0),VLOOKUP((A108-1),'Aigen21-PHOSAGR'!$A$2:$C$8,3,0))),2)</f>
        <v>12.78</v>
      </c>
      <c r="G108" s="43">
        <f>COUNTIF(D109:$D$611,365)</f>
        <v>137</v>
      </c>
      <c r="H108" s="43">
        <f>COUNTIF(D109:$D$611,366)</f>
        <v>366</v>
      </c>
      <c r="I108" s="2"/>
    </row>
    <row r="109" spans="1:9" x14ac:dyDescent="0.25">
      <c r="A109" s="1">
        <f>COUNTIF($C$2:C109,"Да")</f>
        <v>0</v>
      </c>
      <c r="B109" s="45">
        <f t="shared" si="3"/>
        <v>45210</v>
      </c>
      <c r="C109" s="42" t="str">
        <f>IF(ISERROR(VLOOKUP(B109,'Aigen21-PHOSAGR'!$C$3:$C$8,1,0)),"Нет","Да")</f>
        <v>Нет</v>
      </c>
      <c r="D109" s="43">
        <f t="shared" si="2"/>
        <v>365</v>
      </c>
      <c r="E109" s="44">
        <f>ROUND(('Все выпуски'!$R$3*'Все выпуски'!$R$6/100)/365*(B109-IF(C109="Нет",VLOOKUP(A109,'Aigen21-PHOSAGR'!$A$2:$C$8,3,0),VLOOKUP((A109-1),'Aigen21-PHOSAGR'!$A$2:$C$8,3,0))),2)</f>
        <v>12.9</v>
      </c>
      <c r="G109" s="43">
        <f>COUNTIF(D110:$D$611,365)</f>
        <v>136</v>
      </c>
      <c r="H109" s="43">
        <f>COUNTIF(D110:$D$611,366)</f>
        <v>366</v>
      </c>
      <c r="I109" s="2"/>
    </row>
    <row r="110" spans="1:9" x14ac:dyDescent="0.25">
      <c r="A110" s="1">
        <f>COUNTIF($C$2:C110,"Да")</f>
        <v>0</v>
      </c>
      <c r="B110" s="45">
        <f t="shared" si="3"/>
        <v>45211</v>
      </c>
      <c r="C110" s="42" t="str">
        <f>IF(ISERROR(VLOOKUP(B110,'Aigen21-PHOSAGR'!$C$3:$C$8,1,0)),"Нет","Да")</f>
        <v>Нет</v>
      </c>
      <c r="D110" s="43">
        <f t="shared" si="2"/>
        <v>365</v>
      </c>
      <c r="E110" s="44">
        <f>ROUND(('Все выпуски'!$R$3*'Все выпуски'!$R$6/100)/365*(B110-IF(C110="Нет",VLOOKUP(A110,'Aigen21-PHOSAGR'!$A$2:$C$8,3,0),VLOOKUP((A110-1),'Aigen21-PHOSAGR'!$A$2:$C$8,3,0))),2)</f>
        <v>13.02</v>
      </c>
      <c r="G110" s="43">
        <f>COUNTIF(D111:$D$611,365)</f>
        <v>135</v>
      </c>
      <c r="H110" s="43">
        <f>COUNTIF(D111:$D$611,366)</f>
        <v>366</v>
      </c>
      <c r="I110" s="2"/>
    </row>
    <row r="111" spans="1:9" x14ac:dyDescent="0.25">
      <c r="A111" s="1">
        <f>COUNTIF($C$2:C111,"Да")</f>
        <v>0</v>
      </c>
      <c r="B111" s="45">
        <f t="shared" si="3"/>
        <v>45212</v>
      </c>
      <c r="C111" s="42" t="str">
        <f>IF(ISERROR(VLOOKUP(B111,'Aigen21-PHOSAGR'!$C$3:$C$8,1,0)),"Нет","Да")</f>
        <v>Нет</v>
      </c>
      <c r="D111" s="43">
        <f t="shared" si="2"/>
        <v>365</v>
      </c>
      <c r="E111" s="44">
        <f>ROUND(('Все выпуски'!$R$3*'Все выпуски'!$R$6/100)/365*(B111-IF(C111="Нет",VLOOKUP(A111,'Aigen21-PHOSAGR'!$A$2:$C$8,3,0),VLOOKUP((A111-1),'Aigen21-PHOSAGR'!$A$2:$C$8,3,0))),2)</f>
        <v>13.14</v>
      </c>
      <c r="G111" s="43">
        <f>COUNTIF(D112:$D$611,365)</f>
        <v>134</v>
      </c>
      <c r="H111" s="43">
        <f>COUNTIF(D112:$D$611,366)</f>
        <v>366</v>
      </c>
      <c r="I111" s="2"/>
    </row>
    <row r="112" spans="1:9" x14ac:dyDescent="0.25">
      <c r="A112" s="1">
        <f>COUNTIF($C$2:C112,"Да")</f>
        <v>0</v>
      </c>
      <c r="B112" s="45">
        <f t="shared" si="3"/>
        <v>45213</v>
      </c>
      <c r="C112" s="42" t="str">
        <f>IF(ISERROR(VLOOKUP(B112,'Aigen21-PHOSAGR'!$C$3:$C$8,1,0)),"Нет","Да")</f>
        <v>Нет</v>
      </c>
      <c r="D112" s="43">
        <f t="shared" si="2"/>
        <v>365</v>
      </c>
      <c r="E112" s="44">
        <f>ROUND(('Все выпуски'!$R$3*'Все выпуски'!$R$6/100)/365*(B112-IF(C112="Нет",VLOOKUP(A112,'Aigen21-PHOSAGR'!$A$2:$C$8,3,0),VLOOKUP((A112-1),'Aigen21-PHOSAGR'!$A$2:$C$8,3,0))),2)</f>
        <v>13.26</v>
      </c>
      <c r="G112" s="43">
        <f>COUNTIF(D113:$D$611,365)</f>
        <v>133</v>
      </c>
      <c r="H112" s="43">
        <f>COUNTIF(D113:$D$611,366)</f>
        <v>366</v>
      </c>
      <c r="I112" s="2"/>
    </row>
    <row r="113" spans="1:9" x14ac:dyDescent="0.25">
      <c r="A113" s="1">
        <f>COUNTIF($C$2:C113,"Да")</f>
        <v>0</v>
      </c>
      <c r="B113" s="45">
        <f t="shared" si="3"/>
        <v>45214</v>
      </c>
      <c r="C113" s="42" t="str">
        <f>IF(ISERROR(VLOOKUP(B113,'Aigen21-PHOSAGR'!$C$3:$C$8,1,0)),"Нет","Да")</f>
        <v>Нет</v>
      </c>
      <c r="D113" s="43">
        <f t="shared" si="2"/>
        <v>365</v>
      </c>
      <c r="E113" s="44">
        <f>ROUND(('Все выпуски'!$R$3*'Все выпуски'!$R$6/100)/365*(B113-IF(C113="Нет",VLOOKUP(A113,'Aigen21-PHOSAGR'!$A$2:$C$8,3,0),VLOOKUP((A113-1),'Aigen21-PHOSAGR'!$A$2:$C$8,3,0))),2)</f>
        <v>13.38</v>
      </c>
      <c r="G113" s="43">
        <f>COUNTIF(D114:$D$611,365)</f>
        <v>132</v>
      </c>
      <c r="H113" s="43">
        <f>COUNTIF(D114:$D$611,366)</f>
        <v>366</v>
      </c>
      <c r="I113" s="2"/>
    </row>
    <row r="114" spans="1:9" x14ac:dyDescent="0.25">
      <c r="A114" s="1">
        <f>COUNTIF($C$2:C114,"Да")</f>
        <v>0</v>
      </c>
      <c r="B114" s="45">
        <f t="shared" si="3"/>
        <v>45215</v>
      </c>
      <c r="C114" s="42" t="str">
        <f>IF(ISERROR(VLOOKUP(B114,'Aigen21-PHOSAGR'!$C$3:$C$8,1,0)),"Нет","Да")</f>
        <v>Нет</v>
      </c>
      <c r="D114" s="43">
        <f t="shared" si="2"/>
        <v>365</v>
      </c>
      <c r="E114" s="44">
        <f>ROUND(('Все выпуски'!$R$3*'Все выпуски'!$R$6/100)/365*(B114-IF(C114="Нет",VLOOKUP(A114,'Aigen21-PHOSAGR'!$A$2:$C$8,3,0),VLOOKUP((A114-1),'Aigen21-PHOSAGR'!$A$2:$C$8,3,0))),2)</f>
        <v>13.5</v>
      </c>
      <c r="G114" s="43">
        <f>COUNTIF(D115:$D$611,365)</f>
        <v>131</v>
      </c>
      <c r="H114" s="43">
        <f>COUNTIF(D115:$D$611,366)</f>
        <v>366</v>
      </c>
      <c r="I114" s="2"/>
    </row>
    <row r="115" spans="1:9" x14ac:dyDescent="0.25">
      <c r="A115" s="1">
        <f>COUNTIF($C$2:C115,"Да")</f>
        <v>0</v>
      </c>
      <c r="B115" s="45">
        <f t="shared" si="3"/>
        <v>45216</v>
      </c>
      <c r="C115" s="42" t="str">
        <f>IF(ISERROR(VLOOKUP(B115,'Aigen21-PHOSAGR'!$C$3:$C$8,1,0)),"Нет","Да")</f>
        <v>Нет</v>
      </c>
      <c r="D115" s="43">
        <f t="shared" si="2"/>
        <v>365</v>
      </c>
      <c r="E115" s="44">
        <f>ROUND(('Все выпуски'!$R$3*'Все выпуски'!$R$6/100)/365*(B115-IF(C115="Нет",VLOOKUP(A115,'Aigen21-PHOSAGR'!$A$2:$C$8,3,0),VLOOKUP((A115-1),'Aigen21-PHOSAGR'!$A$2:$C$8,3,0))),2)</f>
        <v>13.62</v>
      </c>
      <c r="G115" s="43">
        <f>COUNTIF(D116:$D$611,365)</f>
        <v>130</v>
      </c>
      <c r="H115" s="43">
        <f>COUNTIF(D116:$D$611,366)</f>
        <v>366</v>
      </c>
      <c r="I115" s="2"/>
    </row>
    <row r="116" spans="1:9" x14ac:dyDescent="0.25">
      <c r="A116" s="1">
        <f>COUNTIF($C$2:C116,"Да")</f>
        <v>0</v>
      </c>
      <c r="B116" s="45">
        <f t="shared" si="3"/>
        <v>45217</v>
      </c>
      <c r="C116" s="42" t="str">
        <f>IF(ISERROR(VLOOKUP(B116,'Aigen21-PHOSAGR'!$C$3:$C$8,1,0)),"Нет","Да")</f>
        <v>Нет</v>
      </c>
      <c r="D116" s="43">
        <f t="shared" si="2"/>
        <v>365</v>
      </c>
      <c r="E116" s="44">
        <f>ROUND(('Все выпуски'!$R$3*'Все выпуски'!$R$6/100)/365*(B116-IF(C116="Нет",VLOOKUP(A116,'Aigen21-PHOSAGR'!$A$2:$C$8,3,0),VLOOKUP((A116-1),'Aigen21-PHOSAGR'!$A$2:$C$8,3,0))),2)</f>
        <v>13.74</v>
      </c>
      <c r="G116" s="43">
        <f>COUNTIF(D117:$D$611,365)</f>
        <v>129</v>
      </c>
      <c r="H116" s="43">
        <f>COUNTIF(D117:$D$611,366)</f>
        <v>366</v>
      </c>
      <c r="I116" s="2"/>
    </row>
    <row r="117" spans="1:9" x14ac:dyDescent="0.25">
      <c r="A117" s="1">
        <f>COUNTIF($C$2:C117,"Да")</f>
        <v>0</v>
      </c>
      <c r="B117" s="45">
        <f t="shared" si="3"/>
        <v>45218</v>
      </c>
      <c r="C117" s="42" t="str">
        <f>IF(ISERROR(VLOOKUP(B117,'Aigen21-PHOSAGR'!$C$3:$C$8,1,0)),"Нет","Да")</f>
        <v>Нет</v>
      </c>
      <c r="D117" s="43">
        <f t="shared" si="2"/>
        <v>365</v>
      </c>
      <c r="E117" s="44">
        <f>ROUND(('Все выпуски'!$R$3*'Все выпуски'!$R$6/100)/365*(B117-IF(C117="Нет",VLOOKUP(A117,'Aigen21-PHOSAGR'!$A$2:$C$8,3,0),VLOOKUP((A117-1),'Aigen21-PHOSAGR'!$A$2:$C$8,3,0))),2)</f>
        <v>13.86</v>
      </c>
      <c r="G117" s="43">
        <f>COUNTIF(D118:$D$611,365)</f>
        <v>128</v>
      </c>
      <c r="H117" s="43">
        <f>COUNTIF(D118:$D$611,366)</f>
        <v>366</v>
      </c>
      <c r="I117" s="2"/>
    </row>
    <row r="118" spans="1:9" x14ac:dyDescent="0.25">
      <c r="A118" s="1">
        <f>COUNTIF($C$2:C118,"Да")</f>
        <v>0</v>
      </c>
      <c r="B118" s="45">
        <f t="shared" si="3"/>
        <v>45219</v>
      </c>
      <c r="C118" s="42" t="str">
        <f>IF(ISERROR(VLOOKUP(B118,'Aigen21-PHOSAGR'!$C$3:$C$8,1,0)),"Нет","Да")</f>
        <v>Нет</v>
      </c>
      <c r="D118" s="43">
        <f t="shared" si="2"/>
        <v>365</v>
      </c>
      <c r="E118" s="44">
        <f>ROUND(('Все выпуски'!$R$3*'Все выпуски'!$R$6/100)/365*(B118-IF(C118="Нет",VLOOKUP(A118,'Aigen21-PHOSAGR'!$A$2:$C$8,3,0),VLOOKUP((A118-1),'Aigen21-PHOSAGR'!$A$2:$C$8,3,0))),2)</f>
        <v>13.98</v>
      </c>
      <c r="G118" s="43">
        <f>COUNTIF(D119:$D$611,365)</f>
        <v>127</v>
      </c>
      <c r="H118" s="43">
        <f>COUNTIF(D119:$D$611,366)</f>
        <v>366</v>
      </c>
      <c r="I118" s="2"/>
    </row>
    <row r="119" spans="1:9" x14ac:dyDescent="0.25">
      <c r="A119" s="1">
        <f>COUNTIF($C$2:C119,"Да")</f>
        <v>0</v>
      </c>
      <c r="B119" s="45">
        <f t="shared" si="3"/>
        <v>45220</v>
      </c>
      <c r="C119" s="42" t="str">
        <f>IF(ISERROR(VLOOKUP(B119,'Aigen21-PHOSAGR'!$C$3:$C$8,1,0)),"Нет","Да")</f>
        <v>Нет</v>
      </c>
      <c r="D119" s="43">
        <f t="shared" si="2"/>
        <v>365</v>
      </c>
      <c r="E119" s="44">
        <f>ROUND(('Все выпуски'!$R$3*'Все выпуски'!$R$6/100)/365*(B119-IF(C119="Нет",VLOOKUP(A119,'Aigen21-PHOSAGR'!$A$2:$C$8,3,0),VLOOKUP((A119-1),'Aigen21-PHOSAGR'!$A$2:$C$8,3,0))),2)</f>
        <v>14.1</v>
      </c>
      <c r="G119" s="43">
        <f>COUNTIF(D120:$D$611,365)</f>
        <v>126</v>
      </c>
      <c r="H119" s="43">
        <f>COUNTIF(D120:$D$611,366)</f>
        <v>366</v>
      </c>
      <c r="I119" s="2"/>
    </row>
    <row r="120" spans="1:9" x14ac:dyDescent="0.25">
      <c r="A120" s="1">
        <f>COUNTIF($C$2:C120,"Да")</f>
        <v>0</v>
      </c>
      <c r="B120" s="45">
        <f t="shared" si="3"/>
        <v>45221</v>
      </c>
      <c r="C120" s="42" t="str">
        <f>IF(ISERROR(VLOOKUP(B120,'Aigen21-PHOSAGR'!$C$3:$C$8,1,0)),"Нет","Да")</f>
        <v>Нет</v>
      </c>
      <c r="D120" s="43">
        <f t="shared" si="2"/>
        <v>365</v>
      </c>
      <c r="E120" s="44">
        <f>ROUND(('Все выпуски'!$R$3*'Все выпуски'!$R$6/100)/365*(B120-IF(C120="Нет",VLOOKUP(A120,'Aigen21-PHOSAGR'!$A$2:$C$8,3,0),VLOOKUP((A120-1),'Aigen21-PHOSAGR'!$A$2:$C$8,3,0))),2)</f>
        <v>14.22</v>
      </c>
      <c r="G120" s="43">
        <f>COUNTIF(D121:$D$611,365)</f>
        <v>125</v>
      </c>
      <c r="H120" s="43">
        <f>COUNTIF(D121:$D$611,366)</f>
        <v>366</v>
      </c>
      <c r="I120" s="2"/>
    </row>
    <row r="121" spans="1:9" x14ac:dyDescent="0.25">
      <c r="A121" s="1">
        <f>COUNTIF($C$2:C121,"Да")</f>
        <v>0</v>
      </c>
      <c r="B121" s="45">
        <f t="shared" si="3"/>
        <v>45222</v>
      </c>
      <c r="C121" s="42" t="str">
        <f>IF(ISERROR(VLOOKUP(B121,'Aigen21-PHOSAGR'!$C$3:$C$8,1,0)),"Нет","Да")</f>
        <v>Нет</v>
      </c>
      <c r="D121" s="43">
        <f t="shared" si="2"/>
        <v>365</v>
      </c>
      <c r="E121" s="44">
        <f>ROUND(('Все выпуски'!$R$3*'Все выпуски'!$R$6/100)/365*(B121-IF(C121="Нет",VLOOKUP(A121,'Aigen21-PHOSAGR'!$A$2:$C$8,3,0),VLOOKUP((A121-1),'Aigen21-PHOSAGR'!$A$2:$C$8,3,0))),2)</f>
        <v>14.35</v>
      </c>
      <c r="G121" s="43">
        <f>COUNTIF(D122:$D$611,365)</f>
        <v>124</v>
      </c>
      <c r="H121" s="43">
        <f>COUNTIF(D122:$D$611,366)</f>
        <v>366</v>
      </c>
      <c r="I121" s="2"/>
    </row>
    <row r="122" spans="1:9" x14ac:dyDescent="0.25">
      <c r="A122" s="1">
        <f>COUNTIF($C$2:C122,"Да")</f>
        <v>0</v>
      </c>
      <c r="B122" s="45">
        <f t="shared" si="3"/>
        <v>45223</v>
      </c>
      <c r="C122" s="42" t="str">
        <f>IF(ISERROR(VLOOKUP(B122,'Aigen21-PHOSAGR'!$C$3:$C$8,1,0)),"Нет","Да")</f>
        <v>Нет</v>
      </c>
      <c r="D122" s="43">
        <f t="shared" si="2"/>
        <v>365</v>
      </c>
      <c r="E122" s="44">
        <f>ROUND(('Все выпуски'!$R$3*'Все выпуски'!$R$6/100)/365*(B122-IF(C122="Нет",VLOOKUP(A122,'Aigen21-PHOSAGR'!$A$2:$C$8,3,0),VLOOKUP((A122-1),'Aigen21-PHOSAGR'!$A$2:$C$8,3,0))),2)</f>
        <v>14.47</v>
      </c>
      <c r="G122" s="43">
        <f>COUNTIF(D123:$D$611,365)</f>
        <v>123</v>
      </c>
      <c r="H122" s="43">
        <f>COUNTIF(D123:$D$611,366)</f>
        <v>366</v>
      </c>
      <c r="I122" s="2"/>
    </row>
    <row r="123" spans="1:9" x14ac:dyDescent="0.25">
      <c r="A123" s="1">
        <f>COUNTIF($C$2:C123,"Да")</f>
        <v>0</v>
      </c>
      <c r="B123" s="45">
        <f t="shared" si="3"/>
        <v>45224</v>
      </c>
      <c r="C123" s="42" t="str">
        <f>IF(ISERROR(VLOOKUP(B123,'Aigen21-PHOSAGR'!$C$3:$C$8,1,0)),"Нет","Да")</f>
        <v>Нет</v>
      </c>
      <c r="D123" s="43">
        <f t="shared" si="2"/>
        <v>365</v>
      </c>
      <c r="E123" s="44">
        <f>ROUND(('Все выпуски'!$R$3*'Все выпуски'!$R$6/100)/365*(B123-IF(C123="Нет",VLOOKUP(A123,'Aigen21-PHOSAGR'!$A$2:$C$8,3,0),VLOOKUP((A123-1),'Aigen21-PHOSAGR'!$A$2:$C$8,3,0))),2)</f>
        <v>14.59</v>
      </c>
      <c r="G123" s="43">
        <f>COUNTIF(D124:$D$611,365)</f>
        <v>122</v>
      </c>
      <c r="H123" s="43">
        <f>COUNTIF(D124:$D$611,366)</f>
        <v>366</v>
      </c>
      <c r="I123" s="2"/>
    </row>
    <row r="124" spans="1:9" x14ac:dyDescent="0.25">
      <c r="A124" s="1">
        <f>COUNTIF($C$2:C124,"Да")</f>
        <v>1</v>
      </c>
      <c r="B124" s="45">
        <f t="shared" si="3"/>
        <v>45225</v>
      </c>
      <c r="C124" s="42" t="str">
        <f>IF(ISERROR(VLOOKUP(B124,'Aigen21-PHOSAGR'!$C$3:$C$8,1,0)),"Нет","Да")</f>
        <v>Да</v>
      </c>
      <c r="D124" s="43">
        <f t="shared" si="2"/>
        <v>365</v>
      </c>
      <c r="E124" s="44">
        <f>ROUND(('Все выпуски'!$R$3*'Все выпуски'!$R$6/100)/365*(B124-IF(C124="Нет",VLOOKUP(A124,'Aigen21-PHOSAGR'!$A$2:$C$8,3,0),VLOOKUP((A124-1),'Aigen21-PHOSAGR'!$A$2:$C$8,3,0))),2)</f>
        <v>14.71</v>
      </c>
      <c r="G124" s="43">
        <f>COUNTIF(D125:$D$611,365)</f>
        <v>121</v>
      </c>
      <c r="H124" s="43">
        <f>COUNTIF(D125:$D$611,366)</f>
        <v>366</v>
      </c>
      <c r="I124" s="2"/>
    </row>
    <row r="125" spans="1:9" x14ac:dyDescent="0.25">
      <c r="A125" s="1">
        <f>COUNTIF($C$2:C125,"Да")</f>
        <v>1</v>
      </c>
      <c r="B125" s="45">
        <f t="shared" si="3"/>
        <v>45226</v>
      </c>
      <c r="C125" s="42" t="str">
        <f>IF(ISERROR(VLOOKUP(B125,'Aigen21-PHOSAGR'!$C$3:$C$8,1,0)),"Нет","Да")</f>
        <v>Нет</v>
      </c>
      <c r="D125" s="43">
        <f t="shared" si="2"/>
        <v>365</v>
      </c>
      <c r="E125" s="44">
        <f>ROUND(('Все выпуски'!$R$3*'Все выпуски'!$R$6/100)/365*(B125-IF(C125="Нет",VLOOKUP(A125,'Aigen21-PHOSAGR'!$A$2:$C$8,3,0),VLOOKUP((A125-1),'Aigen21-PHOSAGR'!$A$2:$C$8,3,0))),2)</f>
        <v>0.12</v>
      </c>
      <c r="G125" s="43">
        <f>COUNTIF(D126:$D$611,365)</f>
        <v>120</v>
      </c>
      <c r="H125" s="43">
        <f>COUNTIF(D126:$D$611,366)</f>
        <v>366</v>
      </c>
      <c r="I125" s="2"/>
    </row>
    <row r="126" spans="1:9" x14ac:dyDescent="0.25">
      <c r="A126" s="1">
        <f>COUNTIF($C$2:C126,"Да")</f>
        <v>1</v>
      </c>
      <c r="B126" s="45">
        <f t="shared" si="3"/>
        <v>45227</v>
      </c>
      <c r="C126" s="42" t="str">
        <f>IF(ISERROR(VLOOKUP(B126,'Aigen21-PHOSAGR'!$C$3:$C$8,1,0)),"Нет","Да")</f>
        <v>Нет</v>
      </c>
      <c r="D126" s="43">
        <f t="shared" si="2"/>
        <v>365</v>
      </c>
      <c r="E126" s="44">
        <f>ROUND(('Все выпуски'!$R$3*'Все выпуски'!$R$6/100)/365*(B126-IF(C126="Нет",VLOOKUP(A126,'Aigen21-PHOSAGR'!$A$2:$C$8,3,0),VLOOKUP((A126-1),'Aigen21-PHOSAGR'!$A$2:$C$8,3,0))),2)</f>
        <v>0.24</v>
      </c>
      <c r="G126" s="43">
        <f>COUNTIF(D127:$D$611,365)</f>
        <v>119</v>
      </c>
      <c r="H126" s="43">
        <f>COUNTIF(D127:$D$611,366)</f>
        <v>366</v>
      </c>
      <c r="I126" s="2"/>
    </row>
    <row r="127" spans="1:9" x14ac:dyDescent="0.25">
      <c r="A127" s="1">
        <f>COUNTIF($C$2:C127,"Да")</f>
        <v>1</v>
      </c>
      <c r="B127" s="45">
        <f t="shared" si="3"/>
        <v>45228</v>
      </c>
      <c r="C127" s="42" t="str">
        <f>IF(ISERROR(VLOOKUP(B127,'Aigen21-PHOSAGR'!$C$3:$C$8,1,0)),"Нет","Да")</f>
        <v>Нет</v>
      </c>
      <c r="D127" s="43">
        <f t="shared" si="2"/>
        <v>365</v>
      </c>
      <c r="E127" s="44">
        <f>ROUND(('Все выпуски'!$R$3*'Все выпуски'!$R$6/100)/365*(B127-IF(C127="Нет",VLOOKUP(A127,'Aigen21-PHOSAGR'!$A$2:$C$8,3,0),VLOOKUP((A127-1),'Aigen21-PHOSAGR'!$A$2:$C$8,3,0))),2)</f>
        <v>0.36</v>
      </c>
      <c r="G127" s="43">
        <f>COUNTIF(D128:$D$611,365)</f>
        <v>118</v>
      </c>
      <c r="H127" s="43">
        <f>COUNTIF(D128:$D$611,366)</f>
        <v>366</v>
      </c>
      <c r="I127" s="2"/>
    </row>
    <row r="128" spans="1:9" x14ac:dyDescent="0.25">
      <c r="A128" s="1">
        <f>COUNTIF($C$2:C128,"Да")</f>
        <v>1</v>
      </c>
      <c r="B128" s="45">
        <f t="shared" si="3"/>
        <v>45229</v>
      </c>
      <c r="C128" s="42" t="str">
        <f>IF(ISERROR(VLOOKUP(B128,'Aigen21-PHOSAGR'!$C$3:$C$8,1,0)),"Нет","Да")</f>
        <v>Нет</v>
      </c>
      <c r="D128" s="43">
        <f t="shared" si="2"/>
        <v>365</v>
      </c>
      <c r="E128" s="44">
        <f>ROUND(('Все выпуски'!$R$3*'Все выпуски'!$R$6/100)/365*(B128-IF(C128="Нет",VLOOKUP(A128,'Aigen21-PHOSAGR'!$A$2:$C$8,3,0),VLOOKUP((A128-1),'Aigen21-PHOSAGR'!$A$2:$C$8,3,0))),2)</f>
        <v>0.48</v>
      </c>
      <c r="G128" s="43">
        <f>COUNTIF(D129:$D$611,365)</f>
        <v>117</v>
      </c>
      <c r="H128" s="43">
        <f>COUNTIF(D129:$D$611,366)</f>
        <v>366</v>
      </c>
      <c r="I128" s="2"/>
    </row>
    <row r="129" spans="1:9" x14ac:dyDescent="0.25">
      <c r="A129" s="1">
        <f>COUNTIF($C$2:C129,"Да")</f>
        <v>1</v>
      </c>
      <c r="B129" s="45">
        <f t="shared" si="3"/>
        <v>45230</v>
      </c>
      <c r="C129" s="42" t="str">
        <f>IF(ISERROR(VLOOKUP(B129,'Aigen21-PHOSAGR'!$C$3:$C$8,1,0)),"Нет","Да")</f>
        <v>Нет</v>
      </c>
      <c r="D129" s="43">
        <f t="shared" si="2"/>
        <v>365</v>
      </c>
      <c r="E129" s="44">
        <f>ROUND(('Все выпуски'!$R$3*'Все выпуски'!$R$6/100)/365*(B129-IF(C129="Нет",VLOOKUP(A129,'Aigen21-PHOSAGR'!$A$2:$C$8,3,0),VLOOKUP((A129-1),'Aigen21-PHOSAGR'!$A$2:$C$8,3,0))),2)</f>
        <v>0.6</v>
      </c>
      <c r="G129" s="43">
        <f>COUNTIF(D130:$D$611,365)</f>
        <v>116</v>
      </c>
      <c r="H129" s="43">
        <f>COUNTIF(D130:$D$611,366)</f>
        <v>366</v>
      </c>
      <c r="I129" s="2"/>
    </row>
    <row r="130" spans="1:9" x14ac:dyDescent="0.25">
      <c r="A130" s="1">
        <f>COUNTIF($C$2:C130,"Да")</f>
        <v>1</v>
      </c>
      <c r="B130" s="45">
        <f t="shared" si="3"/>
        <v>45231</v>
      </c>
      <c r="C130" s="42" t="str">
        <f>IF(ISERROR(VLOOKUP(B130,'Aigen21-PHOSAGR'!$C$3:$C$8,1,0)),"Нет","Да")</f>
        <v>Нет</v>
      </c>
      <c r="D130" s="43">
        <f t="shared" si="2"/>
        <v>365</v>
      </c>
      <c r="E130" s="44">
        <f>ROUND(('Все выпуски'!$R$3*'Все выпуски'!$R$6/100)/365*(B130-IF(C130="Нет",VLOOKUP(A130,'Aigen21-PHOSAGR'!$A$2:$C$8,3,0),VLOOKUP((A130-1),'Aigen21-PHOSAGR'!$A$2:$C$8,3,0))),2)</f>
        <v>0.72</v>
      </c>
      <c r="G130" s="43">
        <f>COUNTIF(D131:$D$611,365)</f>
        <v>115</v>
      </c>
      <c r="H130" s="43">
        <f>COUNTIF(D131:$D$611,366)</f>
        <v>366</v>
      </c>
      <c r="I130" s="2"/>
    </row>
    <row r="131" spans="1:9" x14ac:dyDescent="0.25">
      <c r="A131" s="1">
        <f>COUNTIF($C$2:C131,"Да")</f>
        <v>1</v>
      </c>
      <c r="B131" s="45">
        <f t="shared" si="3"/>
        <v>45232</v>
      </c>
      <c r="C131" s="42" t="str">
        <f>IF(ISERROR(VLOOKUP(B131,'Aigen21-PHOSAGR'!$C$3:$C$8,1,0)),"Нет","Да")</f>
        <v>Нет</v>
      </c>
      <c r="D131" s="43">
        <f t="shared" ref="D131:D194" si="4">IF(MOD(YEAR(B131),4)=0,366,365)</f>
        <v>365</v>
      </c>
      <c r="E131" s="44">
        <f>ROUND(('Все выпуски'!$R$3*'Все выпуски'!$R$6/100)/365*(B131-IF(C131="Нет",VLOOKUP(A131,'Aigen21-PHOSAGR'!$A$2:$C$8,3,0),VLOOKUP((A131-1),'Aigen21-PHOSAGR'!$A$2:$C$8,3,0))),2)</f>
        <v>0.84</v>
      </c>
      <c r="G131" s="43">
        <f>COUNTIF(D132:$D$611,365)</f>
        <v>114</v>
      </c>
      <c r="H131" s="43">
        <f>COUNTIF(D132:$D$611,366)</f>
        <v>366</v>
      </c>
      <c r="I131" s="2"/>
    </row>
    <row r="132" spans="1:9" x14ac:dyDescent="0.25">
      <c r="A132" s="1">
        <f>COUNTIF($C$2:C132,"Да")</f>
        <v>1</v>
      </c>
      <c r="B132" s="45">
        <f t="shared" ref="B132:B195" si="5">B131+1</f>
        <v>45233</v>
      </c>
      <c r="C132" s="42" t="str">
        <f>IF(ISERROR(VLOOKUP(B132,'Aigen21-PHOSAGR'!$C$3:$C$8,1,0)),"Нет","Да")</f>
        <v>Нет</v>
      </c>
      <c r="D132" s="43">
        <f t="shared" si="4"/>
        <v>365</v>
      </c>
      <c r="E132" s="44">
        <f>ROUND(('Все выпуски'!$R$3*'Все выпуски'!$R$6/100)/365*(B132-IF(C132="Нет",VLOOKUP(A132,'Aigen21-PHOSAGR'!$A$2:$C$8,3,0),VLOOKUP((A132-1),'Aigen21-PHOSAGR'!$A$2:$C$8,3,0))),2)</f>
        <v>0.96</v>
      </c>
      <c r="G132" s="43">
        <f>COUNTIF(D133:$D$611,365)</f>
        <v>113</v>
      </c>
      <c r="H132" s="43">
        <f>COUNTIF(D133:$D$611,366)</f>
        <v>366</v>
      </c>
      <c r="I132" s="2"/>
    </row>
    <row r="133" spans="1:9" x14ac:dyDescent="0.25">
      <c r="A133" s="1">
        <f>COUNTIF($C$2:C133,"Да")</f>
        <v>1</v>
      </c>
      <c r="B133" s="45">
        <f t="shared" si="5"/>
        <v>45234</v>
      </c>
      <c r="C133" s="42" t="str">
        <f>IF(ISERROR(VLOOKUP(B133,'Aigen21-PHOSAGR'!$C$3:$C$8,1,0)),"Нет","Да")</f>
        <v>Нет</v>
      </c>
      <c r="D133" s="43">
        <f t="shared" si="4"/>
        <v>365</v>
      </c>
      <c r="E133" s="44">
        <f>ROUND(('Все выпуски'!$R$3*'Все выпуски'!$R$6/100)/365*(B133-IF(C133="Нет",VLOOKUP(A133,'Aigen21-PHOSAGR'!$A$2:$C$8,3,0),VLOOKUP((A133-1),'Aigen21-PHOSAGR'!$A$2:$C$8,3,0))),2)</f>
        <v>1.08</v>
      </c>
      <c r="G133" s="43">
        <f>COUNTIF(D134:$D$611,365)</f>
        <v>112</v>
      </c>
      <c r="H133" s="43">
        <f>COUNTIF(D134:$D$611,366)</f>
        <v>366</v>
      </c>
      <c r="I133" s="2"/>
    </row>
    <row r="134" spans="1:9" x14ac:dyDescent="0.25">
      <c r="A134" s="1">
        <f>COUNTIF($C$2:C134,"Да")</f>
        <v>1</v>
      </c>
      <c r="B134" s="45">
        <f t="shared" si="5"/>
        <v>45235</v>
      </c>
      <c r="C134" s="42" t="str">
        <f>IF(ISERROR(VLOOKUP(B134,'Aigen21-PHOSAGR'!$C$3:$C$8,1,0)),"Нет","Да")</f>
        <v>Нет</v>
      </c>
      <c r="D134" s="43">
        <f t="shared" si="4"/>
        <v>365</v>
      </c>
      <c r="E134" s="44">
        <f>ROUND(('Все выпуски'!$R$3*'Все выпуски'!$R$6/100)/365*(B134-IF(C134="Нет",VLOOKUP(A134,'Aigen21-PHOSAGR'!$A$2:$C$8,3,0),VLOOKUP((A134-1),'Aigen21-PHOSAGR'!$A$2:$C$8,3,0))),2)</f>
        <v>1.21</v>
      </c>
      <c r="G134" s="43">
        <f>COUNTIF(D135:$D$611,365)</f>
        <v>111</v>
      </c>
      <c r="H134" s="43">
        <f>COUNTIF(D135:$D$611,366)</f>
        <v>366</v>
      </c>
      <c r="I134" s="2"/>
    </row>
    <row r="135" spans="1:9" x14ac:dyDescent="0.25">
      <c r="A135" s="1">
        <f>COUNTIF($C$2:C135,"Да")</f>
        <v>1</v>
      </c>
      <c r="B135" s="45">
        <f t="shared" si="5"/>
        <v>45236</v>
      </c>
      <c r="C135" s="42" t="str">
        <f>IF(ISERROR(VLOOKUP(B135,'Aigen21-PHOSAGR'!$C$3:$C$8,1,0)),"Нет","Да")</f>
        <v>Нет</v>
      </c>
      <c r="D135" s="43">
        <f t="shared" si="4"/>
        <v>365</v>
      </c>
      <c r="E135" s="44">
        <f>ROUND(('Все выпуски'!$R$3*'Все выпуски'!$R$6/100)/365*(B135-IF(C135="Нет",VLOOKUP(A135,'Aigen21-PHOSAGR'!$A$2:$C$8,3,0),VLOOKUP((A135-1),'Aigen21-PHOSAGR'!$A$2:$C$8,3,0))),2)</f>
        <v>1.33</v>
      </c>
      <c r="G135" s="43">
        <f>COUNTIF(D136:$D$611,365)</f>
        <v>110</v>
      </c>
      <c r="H135" s="43">
        <f>COUNTIF(D136:$D$611,366)</f>
        <v>366</v>
      </c>
      <c r="I135" s="2"/>
    </row>
    <row r="136" spans="1:9" x14ac:dyDescent="0.25">
      <c r="A136" s="1">
        <f>COUNTIF($C$2:C136,"Да")</f>
        <v>1</v>
      </c>
      <c r="B136" s="45">
        <f t="shared" si="5"/>
        <v>45237</v>
      </c>
      <c r="C136" s="42" t="str">
        <f>IF(ISERROR(VLOOKUP(B136,'Aigen21-PHOSAGR'!$C$3:$C$8,1,0)),"Нет","Да")</f>
        <v>Нет</v>
      </c>
      <c r="D136" s="43">
        <f t="shared" si="4"/>
        <v>365</v>
      </c>
      <c r="E136" s="44">
        <f>ROUND(('Все выпуски'!$R$3*'Все выпуски'!$R$6/100)/365*(B136-IF(C136="Нет",VLOOKUP(A136,'Aigen21-PHOSAGR'!$A$2:$C$8,3,0),VLOOKUP((A136-1),'Aigen21-PHOSAGR'!$A$2:$C$8,3,0))),2)</f>
        <v>1.45</v>
      </c>
      <c r="G136" s="43">
        <f>COUNTIF(D137:$D$611,365)</f>
        <v>109</v>
      </c>
      <c r="H136" s="43">
        <f>COUNTIF(D137:$D$611,366)</f>
        <v>366</v>
      </c>
      <c r="I136" s="2"/>
    </row>
    <row r="137" spans="1:9" x14ac:dyDescent="0.25">
      <c r="A137" s="1">
        <f>COUNTIF($C$2:C137,"Да")</f>
        <v>1</v>
      </c>
      <c r="B137" s="45">
        <f t="shared" si="5"/>
        <v>45238</v>
      </c>
      <c r="C137" s="42" t="str">
        <f>IF(ISERROR(VLOOKUP(B137,'Aigen21-PHOSAGR'!$C$3:$C$8,1,0)),"Нет","Да")</f>
        <v>Нет</v>
      </c>
      <c r="D137" s="43">
        <f t="shared" si="4"/>
        <v>365</v>
      </c>
      <c r="E137" s="44">
        <f>ROUND(('Все выпуски'!$R$3*'Все выпуски'!$R$6/100)/365*(B137-IF(C137="Нет",VLOOKUP(A137,'Aigen21-PHOSAGR'!$A$2:$C$8,3,0),VLOOKUP((A137-1),'Aigen21-PHOSAGR'!$A$2:$C$8,3,0))),2)</f>
        <v>1.57</v>
      </c>
      <c r="G137" s="43">
        <f>COUNTIF(D138:$D$611,365)</f>
        <v>108</v>
      </c>
      <c r="H137" s="43">
        <f>COUNTIF(D138:$D$611,366)</f>
        <v>366</v>
      </c>
      <c r="I137" s="2"/>
    </row>
    <row r="138" spans="1:9" x14ac:dyDescent="0.25">
      <c r="A138" s="1">
        <f>COUNTIF($C$2:C138,"Да")</f>
        <v>1</v>
      </c>
      <c r="B138" s="45">
        <f t="shared" si="5"/>
        <v>45239</v>
      </c>
      <c r="C138" s="42" t="str">
        <f>IF(ISERROR(VLOOKUP(B138,'Aigen21-PHOSAGR'!$C$3:$C$8,1,0)),"Нет","Да")</f>
        <v>Нет</v>
      </c>
      <c r="D138" s="43">
        <f t="shared" si="4"/>
        <v>365</v>
      </c>
      <c r="E138" s="44">
        <f>ROUND(('Все выпуски'!$R$3*'Все выпуски'!$R$6/100)/365*(B138-IF(C138="Нет",VLOOKUP(A138,'Aigen21-PHOSAGR'!$A$2:$C$8,3,0),VLOOKUP((A138-1),'Aigen21-PHOSAGR'!$A$2:$C$8,3,0))),2)</f>
        <v>1.69</v>
      </c>
      <c r="G138" s="43">
        <f>COUNTIF(D139:$D$611,365)</f>
        <v>107</v>
      </c>
      <c r="H138" s="43">
        <f>COUNTIF(D139:$D$611,366)</f>
        <v>366</v>
      </c>
      <c r="I138" s="2"/>
    </row>
    <row r="139" spans="1:9" x14ac:dyDescent="0.25">
      <c r="A139" s="1">
        <f>COUNTIF($C$2:C139,"Да")</f>
        <v>1</v>
      </c>
      <c r="B139" s="45">
        <f t="shared" si="5"/>
        <v>45240</v>
      </c>
      <c r="C139" s="42" t="str">
        <f>IF(ISERROR(VLOOKUP(B139,'Aigen21-PHOSAGR'!$C$3:$C$8,1,0)),"Нет","Да")</f>
        <v>Нет</v>
      </c>
      <c r="D139" s="43">
        <f t="shared" si="4"/>
        <v>365</v>
      </c>
      <c r="E139" s="44">
        <f>ROUND(('Все выпуски'!$R$3*'Все выпуски'!$R$6/100)/365*(B139-IF(C139="Нет",VLOOKUP(A139,'Aigen21-PHOSAGR'!$A$2:$C$8,3,0),VLOOKUP((A139-1),'Aigen21-PHOSAGR'!$A$2:$C$8,3,0))),2)</f>
        <v>1.81</v>
      </c>
      <c r="G139" s="43">
        <f>COUNTIF(D140:$D$611,365)</f>
        <v>106</v>
      </c>
      <c r="H139" s="43">
        <f>COUNTIF(D140:$D$611,366)</f>
        <v>366</v>
      </c>
      <c r="I139" s="2"/>
    </row>
    <row r="140" spans="1:9" x14ac:dyDescent="0.25">
      <c r="A140" s="1">
        <f>COUNTIF($C$2:C140,"Да")</f>
        <v>1</v>
      </c>
      <c r="B140" s="45">
        <f t="shared" si="5"/>
        <v>45241</v>
      </c>
      <c r="C140" s="42" t="str">
        <f>IF(ISERROR(VLOOKUP(B140,'Aigen21-PHOSAGR'!$C$3:$C$8,1,0)),"Нет","Да")</f>
        <v>Нет</v>
      </c>
      <c r="D140" s="43">
        <f t="shared" si="4"/>
        <v>365</v>
      </c>
      <c r="E140" s="44">
        <f>ROUND(('Все выпуски'!$R$3*'Все выпуски'!$R$6/100)/365*(B140-IF(C140="Нет",VLOOKUP(A140,'Aigen21-PHOSAGR'!$A$2:$C$8,3,0),VLOOKUP((A140-1),'Aigen21-PHOSAGR'!$A$2:$C$8,3,0))),2)</f>
        <v>1.93</v>
      </c>
      <c r="G140" s="43">
        <f>COUNTIF(D141:$D$611,365)</f>
        <v>105</v>
      </c>
      <c r="H140" s="43">
        <f>COUNTIF(D141:$D$611,366)</f>
        <v>366</v>
      </c>
      <c r="I140" s="2"/>
    </row>
    <row r="141" spans="1:9" x14ac:dyDescent="0.25">
      <c r="A141" s="1">
        <f>COUNTIF($C$2:C141,"Да")</f>
        <v>1</v>
      </c>
      <c r="B141" s="45">
        <f t="shared" si="5"/>
        <v>45242</v>
      </c>
      <c r="C141" s="42" t="str">
        <f>IF(ISERROR(VLOOKUP(B141,'Aigen21-PHOSAGR'!$C$3:$C$8,1,0)),"Нет","Да")</f>
        <v>Нет</v>
      </c>
      <c r="D141" s="43">
        <f t="shared" si="4"/>
        <v>365</v>
      </c>
      <c r="E141" s="44">
        <f>ROUND(('Все выпуски'!$R$3*'Все выпуски'!$R$6/100)/365*(B141-IF(C141="Нет",VLOOKUP(A141,'Aigen21-PHOSAGR'!$A$2:$C$8,3,0),VLOOKUP((A141-1),'Aigen21-PHOSAGR'!$A$2:$C$8,3,0))),2)</f>
        <v>2.0499999999999998</v>
      </c>
      <c r="G141" s="43">
        <f>COUNTIF(D142:$D$611,365)</f>
        <v>104</v>
      </c>
      <c r="H141" s="43">
        <f>COUNTIF(D142:$D$611,366)</f>
        <v>366</v>
      </c>
      <c r="I141" s="2"/>
    </row>
    <row r="142" spans="1:9" x14ac:dyDescent="0.25">
      <c r="A142" s="1">
        <f>COUNTIF($C$2:C142,"Да")</f>
        <v>1</v>
      </c>
      <c r="B142" s="45">
        <f t="shared" si="5"/>
        <v>45243</v>
      </c>
      <c r="C142" s="42" t="str">
        <f>IF(ISERROR(VLOOKUP(B142,'Aigen21-PHOSAGR'!$C$3:$C$8,1,0)),"Нет","Да")</f>
        <v>Нет</v>
      </c>
      <c r="D142" s="43">
        <f t="shared" si="4"/>
        <v>365</v>
      </c>
      <c r="E142" s="44">
        <f>ROUND(('Все выпуски'!$R$3*'Все выпуски'!$R$6/100)/365*(B142-IF(C142="Нет",VLOOKUP(A142,'Aigen21-PHOSAGR'!$A$2:$C$8,3,0),VLOOKUP((A142-1),'Aigen21-PHOSAGR'!$A$2:$C$8,3,0))),2)</f>
        <v>2.17</v>
      </c>
      <c r="G142" s="43">
        <f>COUNTIF(D143:$D$611,365)</f>
        <v>103</v>
      </c>
      <c r="H142" s="43">
        <f>COUNTIF(D143:$D$611,366)</f>
        <v>366</v>
      </c>
      <c r="I142" s="2"/>
    </row>
    <row r="143" spans="1:9" x14ac:dyDescent="0.25">
      <c r="A143" s="1">
        <f>COUNTIF($C$2:C143,"Да")</f>
        <v>1</v>
      </c>
      <c r="B143" s="45">
        <f t="shared" si="5"/>
        <v>45244</v>
      </c>
      <c r="C143" s="42" t="str">
        <f>IF(ISERROR(VLOOKUP(B143,'Aigen21-PHOSAGR'!$C$3:$C$8,1,0)),"Нет","Да")</f>
        <v>Нет</v>
      </c>
      <c r="D143" s="43">
        <f t="shared" si="4"/>
        <v>365</v>
      </c>
      <c r="E143" s="44">
        <f>ROUND(('Все выпуски'!$R$3*'Все выпуски'!$R$6/100)/365*(B143-IF(C143="Нет",VLOOKUP(A143,'Aigen21-PHOSAGR'!$A$2:$C$8,3,0),VLOOKUP((A143-1),'Aigen21-PHOSAGR'!$A$2:$C$8,3,0))),2)</f>
        <v>2.29</v>
      </c>
      <c r="G143" s="43">
        <f>COUNTIF(D144:$D$611,365)</f>
        <v>102</v>
      </c>
      <c r="H143" s="43">
        <f>COUNTIF(D144:$D$611,366)</f>
        <v>366</v>
      </c>
      <c r="I143" s="2"/>
    </row>
    <row r="144" spans="1:9" x14ac:dyDescent="0.25">
      <c r="A144" s="1">
        <f>COUNTIF($C$2:C144,"Да")</f>
        <v>1</v>
      </c>
      <c r="B144" s="45">
        <f t="shared" si="5"/>
        <v>45245</v>
      </c>
      <c r="C144" s="42" t="str">
        <f>IF(ISERROR(VLOOKUP(B144,'Aigen21-PHOSAGR'!$C$3:$C$8,1,0)),"Нет","Да")</f>
        <v>Нет</v>
      </c>
      <c r="D144" s="43">
        <f t="shared" si="4"/>
        <v>365</v>
      </c>
      <c r="E144" s="44">
        <f>ROUND(('Все выпуски'!$R$3*'Все выпуски'!$R$6/100)/365*(B144-IF(C144="Нет",VLOOKUP(A144,'Aigen21-PHOSAGR'!$A$2:$C$8,3,0),VLOOKUP((A144-1),'Aigen21-PHOSAGR'!$A$2:$C$8,3,0))),2)</f>
        <v>2.41</v>
      </c>
      <c r="G144" s="43">
        <f>COUNTIF(D145:$D$611,365)</f>
        <v>101</v>
      </c>
      <c r="H144" s="43">
        <f>COUNTIF(D145:$D$611,366)</f>
        <v>366</v>
      </c>
      <c r="I144" s="2"/>
    </row>
    <row r="145" spans="1:9" x14ac:dyDescent="0.25">
      <c r="A145" s="1">
        <f>COUNTIF($C$2:C145,"Да")</f>
        <v>1</v>
      </c>
      <c r="B145" s="45">
        <f t="shared" si="5"/>
        <v>45246</v>
      </c>
      <c r="C145" s="42" t="str">
        <f>IF(ISERROR(VLOOKUP(B145,'Aigen21-PHOSAGR'!$C$3:$C$8,1,0)),"Нет","Да")</f>
        <v>Нет</v>
      </c>
      <c r="D145" s="43">
        <f t="shared" si="4"/>
        <v>365</v>
      </c>
      <c r="E145" s="44">
        <f>ROUND(('Все выпуски'!$R$3*'Все выпуски'!$R$6/100)/365*(B145-IF(C145="Нет",VLOOKUP(A145,'Aigen21-PHOSAGR'!$A$2:$C$8,3,0),VLOOKUP((A145-1),'Aigen21-PHOSAGR'!$A$2:$C$8,3,0))),2)</f>
        <v>2.5299999999999998</v>
      </c>
      <c r="G145" s="43">
        <f>COUNTIF(D146:$D$611,365)</f>
        <v>100</v>
      </c>
      <c r="H145" s="43">
        <f>COUNTIF(D146:$D$611,366)</f>
        <v>366</v>
      </c>
      <c r="I145" s="2"/>
    </row>
    <row r="146" spans="1:9" x14ac:dyDescent="0.25">
      <c r="A146" s="1">
        <f>COUNTIF($C$2:C146,"Да")</f>
        <v>1</v>
      </c>
      <c r="B146" s="45">
        <f t="shared" si="5"/>
        <v>45247</v>
      </c>
      <c r="C146" s="42" t="str">
        <f>IF(ISERROR(VLOOKUP(B146,'Aigen21-PHOSAGR'!$C$3:$C$8,1,0)),"Нет","Да")</f>
        <v>Нет</v>
      </c>
      <c r="D146" s="43">
        <f t="shared" si="4"/>
        <v>365</v>
      </c>
      <c r="E146" s="44">
        <f>ROUND(('Все выпуски'!$R$3*'Все выпуски'!$R$6/100)/365*(B146-IF(C146="Нет",VLOOKUP(A146,'Aigen21-PHOSAGR'!$A$2:$C$8,3,0),VLOOKUP((A146-1),'Aigen21-PHOSAGR'!$A$2:$C$8,3,0))),2)</f>
        <v>2.65</v>
      </c>
      <c r="G146" s="43">
        <f>COUNTIF(D147:$D$611,365)</f>
        <v>99</v>
      </c>
      <c r="H146" s="43">
        <f>COUNTIF(D147:$D$611,366)</f>
        <v>366</v>
      </c>
      <c r="I146" s="2"/>
    </row>
    <row r="147" spans="1:9" x14ac:dyDescent="0.25">
      <c r="A147" s="1">
        <f>COUNTIF($C$2:C147,"Да")</f>
        <v>1</v>
      </c>
      <c r="B147" s="45">
        <f t="shared" si="5"/>
        <v>45248</v>
      </c>
      <c r="C147" s="42" t="str">
        <f>IF(ISERROR(VLOOKUP(B147,'Aigen21-PHOSAGR'!$C$3:$C$8,1,0)),"Нет","Да")</f>
        <v>Нет</v>
      </c>
      <c r="D147" s="43">
        <f t="shared" si="4"/>
        <v>365</v>
      </c>
      <c r="E147" s="44">
        <f>ROUND(('Все выпуски'!$R$3*'Все выпуски'!$R$6/100)/365*(B147-IF(C147="Нет",VLOOKUP(A147,'Aigen21-PHOSAGR'!$A$2:$C$8,3,0),VLOOKUP((A147-1),'Aigen21-PHOSAGR'!$A$2:$C$8,3,0))),2)</f>
        <v>2.77</v>
      </c>
      <c r="G147" s="43">
        <f>COUNTIF(D148:$D$611,365)</f>
        <v>98</v>
      </c>
      <c r="H147" s="43">
        <f>COUNTIF(D148:$D$611,366)</f>
        <v>366</v>
      </c>
      <c r="I147" s="2"/>
    </row>
    <row r="148" spans="1:9" x14ac:dyDescent="0.25">
      <c r="A148" s="1">
        <f>COUNTIF($C$2:C148,"Да")</f>
        <v>1</v>
      </c>
      <c r="B148" s="45">
        <f t="shared" si="5"/>
        <v>45249</v>
      </c>
      <c r="C148" s="42" t="str">
        <f>IF(ISERROR(VLOOKUP(B148,'Aigen21-PHOSAGR'!$C$3:$C$8,1,0)),"Нет","Да")</f>
        <v>Нет</v>
      </c>
      <c r="D148" s="43">
        <f t="shared" si="4"/>
        <v>365</v>
      </c>
      <c r="E148" s="44">
        <f>ROUND(('Все выпуски'!$R$3*'Все выпуски'!$R$6/100)/365*(B148-IF(C148="Нет",VLOOKUP(A148,'Aigen21-PHOSAGR'!$A$2:$C$8,3,0),VLOOKUP((A148-1),'Aigen21-PHOSAGR'!$A$2:$C$8,3,0))),2)</f>
        <v>2.89</v>
      </c>
      <c r="G148" s="43">
        <f>COUNTIF(D149:$D$611,365)</f>
        <v>97</v>
      </c>
      <c r="H148" s="43">
        <f>COUNTIF(D149:$D$611,366)</f>
        <v>366</v>
      </c>
      <c r="I148" s="2"/>
    </row>
    <row r="149" spans="1:9" x14ac:dyDescent="0.25">
      <c r="A149" s="1">
        <f>COUNTIF($C$2:C149,"Да")</f>
        <v>1</v>
      </c>
      <c r="B149" s="45">
        <f t="shared" si="5"/>
        <v>45250</v>
      </c>
      <c r="C149" s="42" t="str">
        <f>IF(ISERROR(VLOOKUP(B149,'Aigen21-PHOSAGR'!$C$3:$C$8,1,0)),"Нет","Да")</f>
        <v>Нет</v>
      </c>
      <c r="D149" s="43">
        <f t="shared" si="4"/>
        <v>365</v>
      </c>
      <c r="E149" s="44">
        <f>ROUND(('Все выпуски'!$R$3*'Все выпуски'!$R$6/100)/365*(B149-IF(C149="Нет",VLOOKUP(A149,'Aigen21-PHOSAGR'!$A$2:$C$8,3,0),VLOOKUP((A149-1),'Aigen21-PHOSAGR'!$A$2:$C$8,3,0))),2)</f>
        <v>3.01</v>
      </c>
      <c r="G149" s="43">
        <f>COUNTIF(D150:$D$611,365)</f>
        <v>96</v>
      </c>
      <c r="H149" s="43">
        <f>COUNTIF(D150:$D$611,366)</f>
        <v>366</v>
      </c>
      <c r="I149" s="2"/>
    </row>
    <row r="150" spans="1:9" x14ac:dyDescent="0.25">
      <c r="A150" s="1">
        <f>COUNTIF($C$2:C150,"Да")</f>
        <v>1</v>
      </c>
      <c r="B150" s="45">
        <f t="shared" si="5"/>
        <v>45251</v>
      </c>
      <c r="C150" s="42" t="str">
        <f>IF(ISERROR(VLOOKUP(B150,'Aigen21-PHOSAGR'!$C$3:$C$8,1,0)),"Нет","Да")</f>
        <v>Нет</v>
      </c>
      <c r="D150" s="43">
        <f t="shared" si="4"/>
        <v>365</v>
      </c>
      <c r="E150" s="44">
        <f>ROUND(('Все выпуски'!$R$3*'Все выпуски'!$R$6/100)/365*(B150-IF(C150="Нет",VLOOKUP(A150,'Aigen21-PHOSAGR'!$A$2:$C$8,3,0),VLOOKUP((A150-1),'Aigen21-PHOSAGR'!$A$2:$C$8,3,0))),2)</f>
        <v>3.13</v>
      </c>
      <c r="G150" s="43">
        <f>COUNTIF(D151:$D$611,365)</f>
        <v>95</v>
      </c>
      <c r="H150" s="43">
        <f>COUNTIF(D151:$D$611,366)</f>
        <v>366</v>
      </c>
      <c r="I150" s="2"/>
    </row>
    <row r="151" spans="1:9" x14ac:dyDescent="0.25">
      <c r="A151" s="1">
        <f>COUNTIF($C$2:C151,"Да")</f>
        <v>1</v>
      </c>
      <c r="B151" s="45">
        <f t="shared" si="5"/>
        <v>45252</v>
      </c>
      <c r="C151" s="42" t="str">
        <f>IF(ISERROR(VLOOKUP(B151,'Aigen21-PHOSAGR'!$C$3:$C$8,1,0)),"Нет","Да")</f>
        <v>Нет</v>
      </c>
      <c r="D151" s="43">
        <f t="shared" si="4"/>
        <v>365</v>
      </c>
      <c r="E151" s="44">
        <f>ROUND(('Все выпуски'!$R$3*'Все выпуски'!$R$6/100)/365*(B151-IF(C151="Нет",VLOOKUP(A151,'Aigen21-PHOSAGR'!$A$2:$C$8,3,0),VLOOKUP((A151-1),'Aigen21-PHOSAGR'!$A$2:$C$8,3,0))),2)</f>
        <v>3.25</v>
      </c>
      <c r="G151" s="43">
        <f>COUNTIF(D152:$D$611,365)</f>
        <v>94</v>
      </c>
      <c r="H151" s="43">
        <f>COUNTIF(D152:$D$611,366)</f>
        <v>366</v>
      </c>
      <c r="I151" s="2"/>
    </row>
    <row r="152" spans="1:9" x14ac:dyDescent="0.25">
      <c r="A152" s="1">
        <f>COUNTIF($C$2:C152,"Да")</f>
        <v>1</v>
      </c>
      <c r="B152" s="45">
        <f t="shared" si="5"/>
        <v>45253</v>
      </c>
      <c r="C152" s="42" t="str">
        <f>IF(ISERROR(VLOOKUP(B152,'Aigen21-PHOSAGR'!$C$3:$C$8,1,0)),"Нет","Да")</f>
        <v>Нет</v>
      </c>
      <c r="D152" s="43">
        <f t="shared" si="4"/>
        <v>365</v>
      </c>
      <c r="E152" s="44">
        <f>ROUND(('Все выпуски'!$R$3*'Все выпуски'!$R$6/100)/365*(B152-IF(C152="Нет",VLOOKUP(A152,'Aigen21-PHOSAGR'!$A$2:$C$8,3,0),VLOOKUP((A152-1),'Aigen21-PHOSAGR'!$A$2:$C$8,3,0))),2)</f>
        <v>3.38</v>
      </c>
      <c r="G152" s="43">
        <f>COUNTIF(D153:$D$611,365)</f>
        <v>93</v>
      </c>
      <c r="H152" s="43">
        <f>COUNTIF(D153:$D$611,366)</f>
        <v>366</v>
      </c>
      <c r="I152" s="2"/>
    </row>
    <row r="153" spans="1:9" x14ac:dyDescent="0.25">
      <c r="A153" s="1">
        <f>COUNTIF($C$2:C153,"Да")</f>
        <v>1</v>
      </c>
      <c r="B153" s="45">
        <f t="shared" si="5"/>
        <v>45254</v>
      </c>
      <c r="C153" s="42" t="str">
        <f>IF(ISERROR(VLOOKUP(B153,'Aigen21-PHOSAGR'!$C$3:$C$8,1,0)),"Нет","Да")</f>
        <v>Нет</v>
      </c>
      <c r="D153" s="43">
        <f t="shared" si="4"/>
        <v>365</v>
      </c>
      <c r="E153" s="44">
        <f>ROUND(('Все выпуски'!$R$3*'Все выпуски'!$R$6/100)/365*(B153-IF(C153="Нет",VLOOKUP(A153,'Aigen21-PHOSAGR'!$A$2:$C$8,3,0),VLOOKUP((A153-1),'Aigen21-PHOSAGR'!$A$2:$C$8,3,0))),2)</f>
        <v>3.5</v>
      </c>
      <c r="G153" s="43">
        <f>COUNTIF(D154:$D$611,365)</f>
        <v>92</v>
      </c>
      <c r="H153" s="43">
        <f>COUNTIF(D154:$D$611,366)</f>
        <v>366</v>
      </c>
      <c r="I153" s="2"/>
    </row>
    <row r="154" spans="1:9" x14ac:dyDescent="0.25">
      <c r="A154" s="1">
        <f>COUNTIF($C$2:C154,"Да")</f>
        <v>1</v>
      </c>
      <c r="B154" s="45">
        <f t="shared" si="5"/>
        <v>45255</v>
      </c>
      <c r="C154" s="42" t="str">
        <f>IF(ISERROR(VLOOKUP(B154,'Aigen21-PHOSAGR'!$C$3:$C$8,1,0)),"Нет","Да")</f>
        <v>Нет</v>
      </c>
      <c r="D154" s="43">
        <f t="shared" si="4"/>
        <v>365</v>
      </c>
      <c r="E154" s="44">
        <f>ROUND(('Все выпуски'!$R$3*'Все выпуски'!$R$6/100)/365*(B154-IF(C154="Нет",VLOOKUP(A154,'Aigen21-PHOSAGR'!$A$2:$C$8,3,0),VLOOKUP((A154-1),'Aigen21-PHOSAGR'!$A$2:$C$8,3,0))),2)</f>
        <v>3.62</v>
      </c>
      <c r="G154" s="43">
        <f>COUNTIF(D155:$D$611,365)</f>
        <v>91</v>
      </c>
      <c r="H154" s="43">
        <f>COUNTIF(D155:$D$611,366)</f>
        <v>366</v>
      </c>
      <c r="I154" s="2"/>
    </row>
    <row r="155" spans="1:9" x14ac:dyDescent="0.25">
      <c r="A155" s="1">
        <f>COUNTIF($C$2:C155,"Да")</f>
        <v>1</v>
      </c>
      <c r="B155" s="45">
        <f t="shared" si="5"/>
        <v>45256</v>
      </c>
      <c r="C155" s="42" t="str">
        <f>IF(ISERROR(VLOOKUP(B155,'Aigen21-PHOSAGR'!$C$3:$C$8,1,0)),"Нет","Да")</f>
        <v>Нет</v>
      </c>
      <c r="D155" s="43">
        <f t="shared" si="4"/>
        <v>365</v>
      </c>
      <c r="E155" s="44">
        <f>ROUND(('Все выпуски'!$R$3*'Все выпуски'!$R$6/100)/365*(B155-IF(C155="Нет",VLOOKUP(A155,'Aigen21-PHOSAGR'!$A$2:$C$8,3,0),VLOOKUP((A155-1),'Aigen21-PHOSAGR'!$A$2:$C$8,3,0))),2)</f>
        <v>3.74</v>
      </c>
      <c r="G155" s="43">
        <f>COUNTIF(D156:$D$611,365)</f>
        <v>90</v>
      </c>
      <c r="H155" s="43">
        <f>COUNTIF(D156:$D$611,366)</f>
        <v>366</v>
      </c>
      <c r="I155" s="2"/>
    </row>
    <row r="156" spans="1:9" x14ac:dyDescent="0.25">
      <c r="A156" s="1">
        <f>COUNTIF($C$2:C156,"Да")</f>
        <v>1</v>
      </c>
      <c r="B156" s="45">
        <f t="shared" si="5"/>
        <v>45257</v>
      </c>
      <c r="C156" s="42" t="str">
        <f>IF(ISERROR(VLOOKUP(B156,'Aigen21-PHOSAGR'!$C$3:$C$8,1,0)),"Нет","Да")</f>
        <v>Нет</v>
      </c>
      <c r="D156" s="43">
        <f t="shared" si="4"/>
        <v>365</v>
      </c>
      <c r="E156" s="44">
        <f>ROUND(('Все выпуски'!$R$3*'Все выпуски'!$R$6/100)/365*(B156-IF(C156="Нет",VLOOKUP(A156,'Aigen21-PHOSAGR'!$A$2:$C$8,3,0),VLOOKUP((A156-1),'Aigen21-PHOSAGR'!$A$2:$C$8,3,0))),2)</f>
        <v>3.86</v>
      </c>
      <c r="G156" s="43">
        <f>COUNTIF(D157:$D$611,365)</f>
        <v>89</v>
      </c>
      <c r="H156" s="43">
        <f>COUNTIF(D157:$D$611,366)</f>
        <v>366</v>
      </c>
      <c r="I156" s="2"/>
    </row>
    <row r="157" spans="1:9" x14ac:dyDescent="0.25">
      <c r="A157" s="1">
        <f>COUNTIF($C$2:C157,"Да")</f>
        <v>1</v>
      </c>
      <c r="B157" s="45">
        <f t="shared" si="5"/>
        <v>45258</v>
      </c>
      <c r="C157" s="42" t="str">
        <f>IF(ISERROR(VLOOKUP(B157,'Aigen21-PHOSAGR'!$C$3:$C$8,1,0)),"Нет","Да")</f>
        <v>Нет</v>
      </c>
      <c r="D157" s="43">
        <f t="shared" si="4"/>
        <v>365</v>
      </c>
      <c r="E157" s="44">
        <f>ROUND(('Все выпуски'!$R$3*'Все выпуски'!$R$6/100)/365*(B157-IF(C157="Нет",VLOOKUP(A157,'Aigen21-PHOSAGR'!$A$2:$C$8,3,0),VLOOKUP((A157-1),'Aigen21-PHOSAGR'!$A$2:$C$8,3,0))),2)</f>
        <v>3.98</v>
      </c>
      <c r="G157" s="43">
        <f>COUNTIF(D158:$D$611,365)</f>
        <v>88</v>
      </c>
      <c r="H157" s="43">
        <f>COUNTIF(D158:$D$611,366)</f>
        <v>366</v>
      </c>
      <c r="I157" s="2"/>
    </row>
    <row r="158" spans="1:9" x14ac:dyDescent="0.25">
      <c r="A158" s="1">
        <f>COUNTIF($C$2:C158,"Да")</f>
        <v>1</v>
      </c>
      <c r="B158" s="45">
        <f t="shared" si="5"/>
        <v>45259</v>
      </c>
      <c r="C158" s="42" t="str">
        <f>IF(ISERROR(VLOOKUP(B158,'Aigen21-PHOSAGR'!$C$3:$C$8,1,0)),"Нет","Да")</f>
        <v>Нет</v>
      </c>
      <c r="D158" s="43">
        <f t="shared" si="4"/>
        <v>365</v>
      </c>
      <c r="E158" s="44">
        <f>ROUND(('Все выпуски'!$R$3*'Все выпуски'!$R$6/100)/365*(B158-IF(C158="Нет",VLOOKUP(A158,'Aigen21-PHOSAGR'!$A$2:$C$8,3,0),VLOOKUP((A158-1),'Aigen21-PHOSAGR'!$A$2:$C$8,3,0))),2)</f>
        <v>4.0999999999999996</v>
      </c>
      <c r="G158" s="43">
        <f>COUNTIF(D159:$D$611,365)</f>
        <v>87</v>
      </c>
      <c r="H158" s="43">
        <f>COUNTIF(D159:$D$611,366)</f>
        <v>366</v>
      </c>
      <c r="I158" s="2"/>
    </row>
    <row r="159" spans="1:9" x14ac:dyDescent="0.25">
      <c r="A159" s="1">
        <f>COUNTIF($C$2:C159,"Да")</f>
        <v>1</v>
      </c>
      <c r="B159" s="45">
        <f t="shared" si="5"/>
        <v>45260</v>
      </c>
      <c r="C159" s="42" t="str">
        <f>IF(ISERROR(VLOOKUP(B159,'Aigen21-PHOSAGR'!$C$3:$C$8,1,0)),"Нет","Да")</f>
        <v>Нет</v>
      </c>
      <c r="D159" s="43">
        <f t="shared" si="4"/>
        <v>365</v>
      </c>
      <c r="E159" s="44">
        <f>ROUND(('Все выпуски'!$R$3*'Все выпуски'!$R$6/100)/365*(B159-IF(C159="Нет",VLOOKUP(A159,'Aigen21-PHOSAGR'!$A$2:$C$8,3,0),VLOOKUP((A159-1),'Aigen21-PHOSAGR'!$A$2:$C$8,3,0))),2)</f>
        <v>4.22</v>
      </c>
      <c r="G159" s="43">
        <f>COUNTIF(D160:$D$611,365)</f>
        <v>86</v>
      </c>
      <c r="H159" s="43">
        <f>COUNTIF(D160:$D$611,366)</f>
        <v>366</v>
      </c>
      <c r="I159" s="2"/>
    </row>
    <row r="160" spans="1:9" x14ac:dyDescent="0.25">
      <c r="A160" s="1">
        <f>COUNTIF($C$2:C160,"Да")</f>
        <v>1</v>
      </c>
      <c r="B160" s="45">
        <f t="shared" si="5"/>
        <v>45261</v>
      </c>
      <c r="C160" s="42" t="str">
        <f>IF(ISERROR(VLOOKUP(B160,'Aigen21-PHOSAGR'!$C$3:$C$8,1,0)),"Нет","Да")</f>
        <v>Нет</v>
      </c>
      <c r="D160" s="43">
        <f t="shared" si="4"/>
        <v>365</v>
      </c>
      <c r="E160" s="44">
        <f>ROUND(('Все выпуски'!$R$3*'Все выпуски'!$R$6/100)/365*(B160-IF(C160="Нет",VLOOKUP(A160,'Aigen21-PHOSAGR'!$A$2:$C$8,3,0),VLOOKUP((A160-1),'Aigen21-PHOSAGR'!$A$2:$C$8,3,0))),2)</f>
        <v>4.34</v>
      </c>
      <c r="G160" s="43">
        <f>COUNTIF(D161:$D$611,365)</f>
        <v>85</v>
      </c>
      <c r="H160" s="43">
        <f>COUNTIF(D161:$D$611,366)</f>
        <v>366</v>
      </c>
      <c r="I160" s="2"/>
    </row>
    <row r="161" spans="1:9" x14ac:dyDescent="0.25">
      <c r="A161" s="1">
        <f>COUNTIF($C$2:C161,"Да")</f>
        <v>1</v>
      </c>
      <c r="B161" s="45">
        <f t="shared" si="5"/>
        <v>45262</v>
      </c>
      <c r="C161" s="42" t="str">
        <f>IF(ISERROR(VLOOKUP(B161,'Aigen21-PHOSAGR'!$C$3:$C$8,1,0)),"Нет","Да")</f>
        <v>Нет</v>
      </c>
      <c r="D161" s="43">
        <f t="shared" si="4"/>
        <v>365</v>
      </c>
      <c r="E161" s="44">
        <f>ROUND(('Все выпуски'!$R$3*'Все выпуски'!$R$6/100)/365*(B161-IF(C161="Нет",VLOOKUP(A161,'Aigen21-PHOSAGR'!$A$2:$C$8,3,0),VLOOKUP((A161-1),'Aigen21-PHOSAGR'!$A$2:$C$8,3,0))),2)</f>
        <v>4.46</v>
      </c>
      <c r="G161" s="43">
        <f>COUNTIF(D162:$D$611,365)</f>
        <v>84</v>
      </c>
      <c r="H161" s="43">
        <f>COUNTIF(D162:$D$611,366)</f>
        <v>366</v>
      </c>
      <c r="I161" s="2"/>
    </row>
    <row r="162" spans="1:9" x14ac:dyDescent="0.25">
      <c r="A162" s="1">
        <f>COUNTIF($C$2:C162,"Да")</f>
        <v>1</v>
      </c>
      <c r="B162" s="45">
        <f t="shared" si="5"/>
        <v>45263</v>
      </c>
      <c r="C162" s="42" t="str">
        <f>IF(ISERROR(VLOOKUP(B162,'Aigen21-PHOSAGR'!$C$3:$C$8,1,0)),"Нет","Да")</f>
        <v>Нет</v>
      </c>
      <c r="D162" s="43">
        <f t="shared" si="4"/>
        <v>365</v>
      </c>
      <c r="E162" s="44">
        <f>ROUND(('Все выпуски'!$R$3*'Все выпуски'!$R$6/100)/365*(B162-IF(C162="Нет",VLOOKUP(A162,'Aigen21-PHOSAGR'!$A$2:$C$8,3,0),VLOOKUP((A162-1),'Aigen21-PHOSAGR'!$A$2:$C$8,3,0))),2)</f>
        <v>4.58</v>
      </c>
      <c r="G162" s="43">
        <f>COUNTIF(D163:$D$611,365)</f>
        <v>83</v>
      </c>
      <c r="H162" s="43">
        <f>COUNTIF(D163:$D$611,366)</f>
        <v>366</v>
      </c>
      <c r="I162" s="2"/>
    </row>
    <row r="163" spans="1:9" x14ac:dyDescent="0.25">
      <c r="A163" s="1">
        <f>COUNTIF($C$2:C163,"Да")</f>
        <v>1</v>
      </c>
      <c r="B163" s="45">
        <f t="shared" si="5"/>
        <v>45264</v>
      </c>
      <c r="C163" s="42" t="str">
        <f>IF(ISERROR(VLOOKUP(B163,'Aigen21-PHOSAGR'!$C$3:$C$8,1,0)),"Нет","Да")</f>
        <v>Нет</v>
      </c>
      <c r="D163" s="43">
        <f t="shared" si="4"/>
        <v>365</v>
      </c>
      <c r="E163" s="44">
        <f>ROUND(('Все выпуски'!$R$3*'Все выпуски'!$R$6/100)/365*(B163-IF(C163="Нет",VLOOKUP(A163,'Aigen21-PHOSAGR'!$A$2:$C$8,3,0),VLOOKUP((A163-1),'Aigen21-PHOSAGR'!$A$2:$C$8,3,0))),2)</f>
        <v>4.7</v>
      </c>
      <c r="G163" s="43">
        <f>COUNTIF(D164:$D$611,365)</f>
        <v>82</v>
      </c>
      <c r="H163" s="43">
        <f>COUNTIF(D164:$D$611,366)</f>
        <v>366</v>
      </c>
      <c r="I163" s="2"/>
    </row>
    <row r="164" spans="1:9" x14ac:dyDescent="0.25">
      <c r="A164" s="1">
        <f>COUNTIF($C$2:C164,"Да")</f>
        <v>1</v>
      </c>
      <c r="B164" s="45">
        <f t="shared" si="5"/>
        <v>45265</v>
      </c>
      <c r="C164" s="42" t="str">
        <f>IF(ISERROR(VLOOKUP(B164,'Aigen21-PHOSAGR'!$C$3:$C$8,1,0)),"Нет","Да")</f>
        <v>Нет</v>
      </c>
      <c r="D164" s="43">
        <f t="shared" si="4"/>
        <v>365</v>
      </c>
      <c r="E164" s="44">
        <f>ROUND(('Все выпуски'!$R$3*'Все выпуски'!$R$6/100)/365*(B164-IF(C164="Нет",VLOOKUP(A164,'Aigen21-PHOSAGR'!$A$2:$C$8,3,0),VLOOKUP((A164-1),'Aigen21-PHOSAGR'!$A$2:$C$8,3,0))),2)</f>
        <v>4.82</v>
      </c>
      <c r="G164" s="43">
        <f>COUNTIF(D165:$D$611,365)</f>
        <v>81</v>
      </c>
      <c r="H164" s="43">
        <f>COUNTIF(D165:$D$611,366)</f>
        <v>366</v>
      </c>
      <c r="I164" s="2"/>
    </row>
    <row r="165" spans="1:9" x14ac:dyDescent="0.25">
      <c r="A165" s="1">
        <f>COUNTIF($C$2:C165,"Да")</f>
        <v>1</v>
      </c>
      <c r="B165" s="45">
        <f t="shared" si="5"/>
        <v>45266</v>
      </c>
      <c r="C165" s="42" t="str">
        <f>IF(ISERROR(VLOOKUP(B165,'Aigen21-PHOSAGR'!$C$3:$C$8,1,0)),"Нет","Да")</f>
        <v>Нет</v>
      </c>
      <c r="D165" s="43">
        <f t="shared" si="4"/>
        <v>365</v>
      </c>
      <c r="E165" s="44">
        <f>ROUND(('Все выпуски'!$R$3*'Все выпуски'!$R$6/100)/365*(B165-IF(C165="Нет",VLOOKUP(A165,'Aigen21-PHOSAGR'!$A$2:$C$8,3,0),VLOOKUP((A165-1),'Aigen21-PHOSAGR'!$A$2:$C$8,3,0))),2)</f>
        <v>4.9400000000000004</v>
      </c>
      <c r="G165" s="43">
        <f>COUNTIF(D166:$D$611,365)</f>
        <v>80</v>
      </c>
      <c r="H165" s="43">
        <f>COUNTIF(D166:$D$611,366)</f>
        <v>366</v>
      </c>
      <c r="I165" s="2"/>
    </row>
    <row r="166" spans="1:9" x14ac:dyDescent="0.25">
      <c r="A166" s="1">
        <f>COUNTIF($C$2:C166,"Да")</f>
        <v>1</v>
      </c>
      <c r="B166" s="45">
        <f t="shared" si="5"/>
        <v>45267</v>
      </c>
      <c r="C166" s="42" t="str">
        <f>IF(ISERROR(VLOOKUP(B166,'Aigen21-PHOSAGR'!$C$3:$C$8,1,0)),"Нет","Да")</f>
        <v>Нет</v>
      </c>
      <c r="D166" s="43">
        <f t="shared" si="4"/>
        <v>365</v>
      </c>
      <c r="E166" s="44">
        <f>ROUND(('Все выпуски'!$R$3*'Все выпуски'!$R$6/100)/365*(B166-IF(C166="Нет",VLOOKUP(A166,'Aigen21-PHOSAGR'!$A$2:$C$8,3,0),VLOOKUP((A166-1),'Aigen21-PHOSAGR'!$A$2:$C$8,3,0))),2)</f>
        <v>5.0599999999999996</v>
      </c>
      <c r="G166" s="43">
        <f>COUNTIF(D167:$D$611,365)</f>
        <v>79</v>
      </c>
      <c r="H166" s="43">
        <f>COUNTIF(D167:$D$611,366)</f>
        <v>366</v>
      </c>
      <c r="I166" s="2"/>
    </row>
    <row r="167" spans="1:9" x14ac:dyDescent="0.25">
      <c r="A167" s="1">
        <f>COUNTIF($C$2:C167,"Да")</f>
        <v>1</v>
      </c>
      <c r="B167" s="45">
        <f t="shared" si="5"/>
        <v>45268</v>
      </c>
      <c r="C167" s="42" t="str">
        <f>IF(ISERROR(VLOOKUP(B167,'Aigen21-PHOSAGR'!$C$3:$C$8,1,0)),"Нет","Да")</f>
        <v>Нет</v>
      </c>
      <c r="D167" s="43">
        <f t="shared" si="4"/>
        <v>365</v>
      </c>
      <c r="E167" s="44">
        <f>ROUND(('Все выпуски'!$R$3*'Все выпуски'!$R$6/100)/365*(B167-IF(C167="Нет",VLOOKUP(A167,'Aigen21-PHOSAGR'!$A$2:$C$8,3,0),VLOOKUP((A167-1),'Aigen21-PHOSAGR'!$A$2:$C$8,3,0))),2)</f>
        <v>5.18</v>
      </c>
      <c r="G167" s="43">
        <f>COUNTIF(D168:$D$611,365)</f>
        <v>78</v>
      </c>
      <c r="H167" s="43">
        <f>COUNTIF(D168:$D$611,366)</f>
        <v>366</v>
      </c>
      <c r="I167" s="2"/>
    </row>
    <row r="168" spans="1:9" x14ac:dyDescent="0.25">
      <c r="A168" s="1">
        <f>COUNTIF($C$2:C168,"Да")</f>
        <v>1</v>
      </c>
      <c r="B168" s="45">
        <f t="shared" si="5"/>
        <v>45269</v>
      </c>
      <c r="C168" s="42" t="str">
        <f>IF(ISERROR(VLOOKUP(B168,'Aigen21-PHOSAGR'!$C$3:$C$8,1,0)),"Нет","Да")</f>
        <v>Нет</v>
      </c>
      <c r="D168" s="43">
        <f t="shared" si="4"/>
        <v>365</v>
      </c>
      <c r="E168" s="44">
        <f>ROUND(('Все выпуски'!$R$3*'Все выпуски'!$R$6/100)/365*(B168-IF(C168="Нет",VLOOKUP(A168,'Aigen21-PHOSAGR'!$A$2:$C$8,3,0),VLOOKUP((A168-1),'Aigen21-PHOSAGR'!$A$2:$C$8,3,0))),2)</f>
        <v>5.3</v>
      </c>
      <c r="G168" s="43">
        <f>COUNTIF(D169:$D$611,365)</f>
        <v>77</v>
      </c>
      <c r="H168" s="43">
        <f>COUNTIF(D169:$D$611,366)</f>
        <v>366</v>
      </c>
      <c r="I168" s="2"/>
    </row>
    <row r="169" spans="1:9" x14ac:dyDescent="0.25">
      <c r="A169" s="1">
        <f>COUNTIF($C$2:C169,"Да")</f>
        <v>1</v>
      </c>
      <c r="B169" s="45">
        <f t="shared" si="5"/>
        <v>45270</v>
      </c>
      <c r="C169" s="42" t="str">
        <f>IF(ISERROR(VLOOKUP(B169,'Aigen21-PHOSAGR'!$C$3:$C$8,1,0)),"Нет","Да")</f>
        <v>Нет</v>
      </c>
      <c r="D169" s="43">
        <f t="shared" si="4"/>
        <v>365</v>
      </c>
      <c r="E169" s="44">
        <f>ROUND(('Все выпуски'!$R$3*'Все выпуски'!$R$6/100)/365*(B169-IF(C169="Нет",VLOOKUP(A169,'Aigen21-PHOSAGR'!$A$2:$C$8,3,0),VLOOKUP((A169-1),'Aigen21-PHOSAGR'!$A$2:$C$8,3,0))),2)</f>
        <v>5.42</v>
      </c>
      <c r="G169" s="43">
        <f>COUNTIF(D170:$D$611,365)</f>
        <v>76</v>
      </c>
      <c r="H169" s="43">
        <f>COUNTIF(D170:$D$611,366)</f>
        <v>366</v>
      </c>
      <c r="I169" s="2"/>
    </row>
    <row r="170" spans="1:9" x14ac:dyDescent="0.25">
      <c r="A170" s="1">
        <f>COUNTIF($C$2:C170,"Да")</f>
        <v>1</v>
      </c>
      <c r="B170" s="45">
        <f t="shared" si="5"/>
        <v>45271</v>
      </c>
      <c r="C170" s="42" t="str">
        <f>IF(ISERROR(VLOOKUP(B170,'Aigen21-PHOSAGR'!$C$3:$C$8,1,0)),"Нет","Да")</f>
        <v>Нет</v>
      </c>
      <c r="D170" s="43">
        <f t="shared" si="4"/>
        <v>365</v>
      </c>
      <c r="E170" s="44">
        <f>ROUND(('Все выпуски'!$R$3*'Все выпуски'!$R$6/100)/365*(B170-IF(C170="Нет",VLOOKUP(A170,'Aigen21-PHOSAGR'!$A$2:$C$8,3,0),VLOOKUP((A170-1),'Aigen21-PHOSAGR'!$A$2:$C$8,3,0))),2)</f>
        <v>5.55</v>
      </c>
      <c r="G170" s="43">
        <f>COUNTIF(D171:$D$611,365)</f>
        <v>75</v>
      </c>
      <c r="H170" s="43">
        <f>COUNTIF(D171:$D$611,366)</f>
        <v>366</v>
      </c>
      <c r="I170" s="2"/>
    </row>
    <row r="171" spans="1:9" x14ac:dyDescent="0.25">
      <c r="A171" s="1">
        <f>COUNTIF($C$2:C171,"Да")</f>
        <v>1</v>
      </c>
      <c r="B171" s="45">
        <f t="shared" si="5"/>
        <v>45272</v>
      </c>
      <c r="C171" s="42" t="str">
        <f>IF(ISERROR(VLOOKUP(B171,'Aigen21-PHOSAGR'!$C$3:$C$8,1,0)),"Нет","Да")</f>
        <v>Нет</v>
      </c>
      <c r="D171" s="43">
        <f t="shared" si="4"/>
        <v>365</v>
      </c>
      <c r="E171" s="44">
        <f>ROUND(('Все выпуски'!$R$3*'Все выпуски'!$R$6/100)/365*(B171-IF(C171="Нет",VLOOKUP(A171,'Aigen21-PHOSAGR'!$A$2:$C$8,3,0),VLOOKUP((A171-1),'Aigen21-PHOSAGR'!$A$2:$C$8,3,0))),2)</f>
        <v>5.67</v>
      </c>
      <c r="G171" s="43">
        <f>COUNTIF(D172:$D$611,365)</f>
        <v>74</v>
      </c>
      <c r="H171" s="43">
        <f>COUNTIF(D172:$D$611,366)</f>
        <v>366</v>
      </c>
      <c r="I171" s="2"/>
    </row>
    <row r="172" spans="1:9" x14ac:dyDescent="0.25">
      <c r="A172" s="1">
        <f>COUNTIF($C$2:C172,"Да")</f>
        <v>1</v>
      </c>
      <c r="B172" s="45">
        <f t="shared" si="5"/>
        <v>45273</v>
      </c>
      <c r="C172" s="42" t="str">
        <f>IF(ISERROR(VLOOKUP(B172,'Aigen21-PHOSAGR'!$C$3:$C$8,1,0)),"Нет","Да")</f>
        <v>Нет</v>
      </c>
      <c r="D172" s="43">
        <f t="shared" si="4"/>
        <v>365</v>
      </c>
      <c r="E172" s="44">
        <f>ROUND(('Все выпуски'!$R$3*'Все выпуски'!$R$6/100)/365*(B172-IF(C172="Нет",VLOOKUP(A172,'Aigen21-PHOSAGR'!$A$2:$C$8,3,0),VLOOKUP((A172-1),'Aigen21-PHOSAGR'!$A$2:$C$8,3,0))),2)</f>
        <v>5.79</v>
      </c>
      <c r="G172" s="43">
        <f>COUNTIF(D173:$D$611,365)</f>
        <v>73</v>
      </c>
      <c r="H172" s="43">
        <f>COUNTIF(D173:$D$611,366)</f>
        <v>366</v>
      </c>
      <c r="I172" s="2"/>
    </row>
    <row r="173" spans="1:9" x14ac:dyDescent="0.25">
      <c r="A173" s="1">
        <f>COUNTIF($C$2:C173,"Да")</f>
        <v>1</v>
      </c>
      <c r="B173" s="45">
        <f t="shared" si="5"/>
        <v>45274</v>
      </c>
      <c r="C173" s="42" t="str">
        <f>IF(ISERROR(VLOOKUP(B173,'Aigen21-PHOSAGR'!$C$3:$C$8,1,0)),"Нет","Да")</f>
        <v>Нет</v>
      </c>
      <c r="D173" s="43">
        <f t="shared" si="4"/>
        <v>365</v>
      </c>
      <c r="E173" s="44">
        <f>ROUND(('Все выпуски'!$R$3*'Все выпуски'!$R$6/100)/365*(B173-IF(C173="Нет",VLOOKUP(A173,'Aigen21-PHOSAGR'!$A$2:$C$8,3,0),VLOOKUP((A173-1),'Aigen21-PHOSAGR'!$A$2:$C$8,3,0))),2)</f>
        <v>5.91</v>
      </c>
      <c r="G173" s="43">
        <f>COUNTIF(D174:$D$611,365)</f>
        <v>72</v>
      </c>
      <c r="H173" s="43">
        <f>COUNTIF(D174:$D$611,366)</f>
        <v>366</v>
      </c>
      <c r="I173" s="2"/>
    </row>
    <row r="174" spans="1:9" x14ac:dyDescent="0.25">
      <c r="A174" s="1">
        <f>COUNTIF($C$2:C174,"Да")</f>
        <v>1</v>
      </c>
      <c r="B174" s="45">
        <f t="shared" si="5"/>
        <v>45275</v>
      </c>
      <c r="C174" s="42" t="str">
        <f>IF(ISERROR(VLOOKUP(B174,'Aigen21-PHOSAGR'!$C$3:$C$8,1,0)),"Нет","Да")</f>
        <v>Нет</v>
      </c>
      <c r="D174" s="43">
        <f t="shared" si="4"/>
        <v>365</v>
      </c>
      <c r="E174" s="44">
        <f>ROUND(('Все выпуски'!$R$3*'Все выпуски'!$R$6/100)/365*(B174-IF(C174="Нет",VLOOKUP(A174,'Aigen21-PHOSAGR'!$A$2:$C$8,3,0),VLOOKUP((A174-1),'Aigen21-PHOSAGR'!$A$2:$C$8,3,0))),2)</f>
        <v>6.03</v>
      </c>
      <c r="G174" s="43">
        <f>COUNTIF(D175:$D$611,365)</f>
        <v>71</v>
      </c>
      <c r="H174" s="43">
        <f>COUNTIF(D175:$D$611,366)</f>
        <v>366</v>
      </c>
      <c r="I174" s="2"/>
    </row>
    <row r="175" spans="1:9" x14ac:dyDescent="0.25">
      <c r="A175" s="1">
        <f>COUNTIF($C$2:C175,"Да")</f>
        <v>1</v>
      </c>
      <c r="B175" s="45">
        <f t="shared" si="5"/>
        <v>45276</v>
      </c>
      <c r="C175" s="42" t="str">
        <f>IF(ISERROR(VLOOKUP(B175,'Aigen21-PHOSAGR'!$C$3:$C$8,1,0)),"Нет","Да")</f>
        <v>Нет</v>
      </c>
      <c r="D175" s="43">
        <f t="shared" si="4"/>
        <v>365</v>
      </c>
      <c r="E175" s="44">
        <f>ROUND(('Все выпуски'!$R$3*'Все выпуски'!$R$6/100)/365*(B175-IF(C175="Нет",VLOOKUP(A175,'Aigen21-PHOSAGR'!$A$2:$C$8,3,0),VLOOKUP((A175-1),'Aigen21-PHOSAGR'!$A$2:$C$8,3,0))),2)</f>
        <v>6.15</v>
      </c>
      <c r="G175" s="43">
        <f>COUNTIF(D176:$D$611,365)</f>
        <v>70</v>
      </c>
      <c r="H175" s="43">
        <f>COUNTIF(D176:$D$611,366)</f>
        <v>366</v>
      </c>
      <c r="I175" s="2"/>
    </row>
    <row r="176" spans="1:9" x14ac:dyDescent="0.25">
      <c r="A176" s="1">
        <f>COUNTIF($C$2:C176,"Да")</f>
        <v>1</v>
      </c>
      <c r="B176" s="45">
        <f t="shared" si="5"/>
        <v>45277</v>
      </c>
      <c r="C176" s="42" t="str">
        <f>IF(ISERROR(VLOOKUP(B176,'Aigen21-PHOSAGR'!$C$3:$C$8,1,0)),"Нет","Да")</f>
        <v>Нет</v>
      </c>
      <c r="D176" s="43">
        <f t="shared" si="4"/>
        <v>365</v>
      </c>
      <c r="E176" s="44">
        <f>ROUND(('Все выпуски'!$R$3*'Все выпуски'!$R$6/100)/365*(B176-IF(C176="Нет",VLOOKUP(A176,'Aigen21-PHOSAGR'!$A$2:$C$8,3,0),VLOOKUP((A176-1),'Aigen21-PHOSAGR'!$A$2:$C$8,3,0))),2)</f>
        <v>6.27</v>
      </c>
      <c r="G176" s="43">
        <f>COUNTIF(D177:$D$611,365)</f>
        <v>69</v>
      </c>
      <c r="H176" s="43">
        <f>COUNTIF(D177:$D$611,366)</f>
        <v>366</v>
      </c>
      <c r="I176" s="2"/>
    </row>
    <row r="177" spans="1:9" x14ac:dyDescent="0.25">
      <c r="A177" s="1">
        <f>COUNTIF($C$2:C177,"Да")</f>
        <v>1</v>
      </c>
      <c r="B177" s="45">
        <f t="shared" si="5"/>
        <v>45278</v>
      </c>
      <c r="C177" s="42" t="str">
        <f>IF(ISERROR(VLOOKUP(B177,'Aigen21-PHOSAGR'!$C$3:$C$8,1,0)),"Нет","Да")</f>
        <v>Нет</v>
      </c>
      <c r="D177" s="43">
        <f t="shared" si="4"/>
        <v>365</v>
      </c>
      <c r="E177" s="44">
        <f>ROUND(('Все выпуски'!$R$3*'Все выпуски'!$R$6/100)/365*(B177-IF(C177="Нет",VLOOKUP(A177,'Aigen21-PHOSAGR'!$A$2:$C$8,3,0),VLOOKUP((A177-1),'Aigen21-PHOSAGR'!$A$2:$C$8,3,0))),2)</f>
        <v>6.39</v>
      </c>
      <c r="G177" s="43">
        <f>COUNTIF(D178:$D$611,365)</f>
        <v>68</v>
      </c>
      <c r="H177" s="43">
        <f>COUNTIF(D178:$D$611,366)</f>
        <v>366</v>
      </c>
      <c r="I177" s="2"/>
    </row>
    <row r="178" spans="1:9" x14ac:dyDescent="0.25">
      <c r="A178" s="1">
        <f>COUNTIF($C$2:C178,"Да")</f>
        <v>1</v>
      </c>
      <c r="B178" s="45">
        <f t="shared" si="5"/>
        <v>45279</v>
      </c>
      <c r="C178" s="42" t="str">
        <f>IF(ISERROR(VLOOKUP(B178,'Aigen21-PHOSAGR'!$C$3:$C$8,1,0)),"Нет","Да")</f>
        <v>Нет</v>
      </c>
      <c r="D178" s="43">
        <f t="shared" si="4"/>
        <v>365</v>
      </c>
      <c r="E178" s="44">
        <f>ROUND(('Все выпуски'!$R$3*'Все выпуски'!$R$6/100)/365*(B178-IF(C178="Нет",VLOOKUP(A178,'Aigen21-PHOSAGR'!$A$2:$C$8,3,0),VLOOKUP((A178-1),'Aigen21-PHOSAGR'!$A$2:$C$8,3,0))),2)</f>
        <v>6.51</v>
      </c>
      <c r="G178" s="43">
        <f>COUNTIF(D179:$D$611,365)</f>
        <v>67</v>
      </c>
      <c r="H178" s="43">
        <f>COUNTIF(D179:$D$611,366)</f>
        <v>366</v>
      </c>
      <c r="I178" s="2"/>
    </row>
    <row r="179" spans="1:9" x14ac:dyDescent="0.25">
      <c r="A179" s="1">
        <f>COUNTIF($C$2:C179,"Да")</f>
        <v>1</v>
      </c>
      <c r="B179" s="45">
        <f t="shared" si="5"/>
        <v>45280</v>
      </c>
      <c r="C179" s="42" t="str">
        <f>IF(ISERROR(VLOOKUP(B179,'Aigen21-PHOSAGR'!$C$3:$C$8,1,0)),"Нет","Да")</f>
        <v>Нет</v>
      </c>
      <c r="D179" s="43">
        <f t="shared" si="4"/>
        <v>365</v>
      </c>
      <c r="E179" s="44">
        <f>ROUND(('Все выпуски'!$R$3*'Все выпуски'!$R$6/100)/365*(B179-IF(C179="Нет",VLOOKUP(A179,'Aigen21-PHOSAGR'!$A$2:$C$8,3,0),VLOOKUP((A179-1),'Aigen21-PHOSAGR'!$A$2:$C$8,3,0))),2)</f>
        <v>6.63</v>
      </c>
      <c r="G179" s="43">
        <f>COUNTIF(D180:$D$611,365)</f>
        <v>66</v>
      </c>
      <c r="H179" s="43">
        <f>COUNTIF(D180:$D$611,366)</f>
        <v>366</v>
      </c>
      <c r="I179" s="2"/>
    </row>
    <row r="180" spans="1:9" x14ac:dyDescent="0.25">
      <c r="A180" s="1">
        <f>COUNTIF($C$2:C180,"Да")</f>
        <v>1</v>
      </c>
      <c r="B180" s="45">
        <f t="shared" si="5"/>
        <v>45281</v>
      </c>
      <c r="C180" s="42" t="str">
        <f>IF(ISERROR(VLOOKUP(B180,'Aigen21-PHOSAGR'!$C$3:$C$8,1,0)),"Нет","Да")</f>
        <v>Нет</v>
      </c>
      <c r="D180" s="43">
        <f t="shared" si="4"/>
        <v>365</v>
      </c>
      <c r="E180" s="44">
        <f>ROUND(('Все выпуски'!$R$3*'Все выпуски'!$R$6/100)/365*(B180-IF(C180="Нет",VLOOKUP(A180,'Aigen21-PHOSAGR'!$A$2:$C$8,3,0),VLOOKUP((A180-1),'Aigen21-PHOSAGR'!$A$2:$C$8,3,0))),2)</f>
        <v>6.75</v>
      </c>
      <c r="G180" s="43">
        <f>COUNTIF(D181:$D$611,365)</f>
        <v>65</v>
      </c>
      <c r="H180" s="43">
        <f>COUNTIF(D181:$D$611,366)</f>
        <v>366</v>
      </c>
      <c r="I180" s="2"/>
    </row>
    <row r="181" spans="1:9" x14ac:dyDescent="0.25">
      <c r="A181" s="1">
        <f>COUNTIF($C$2:C181,"Да")</f>
        <v>1</v>
      </c>
      <c r="B181" s="45">
        <f t="shared" si="5"/>
        <v>45282</v>
      </c>
      <c r="C181" s="42" t="str">
        <f>IF(ISERROR(VLOOKUP(B181,'Aigen21-PHOSAGR'!$C$3:$C$8,1,0)),"Нет","Да")</f>
        <v>Нет</v>
      </c>
      <c r="D181" s="43">
        <f t="shared" si="4"/>
        <v>365</v>
      </c>
      <c r="E181" s="44">
        <f>ROUND(('Все выпуски'!$R$3*'Все выпуски'!$R$6/100)/365*(B181-IF(C181="Нет",VLOOKUP(A181,'Aigen21-PHOSAGR'!$A$2:$C$8,3,0),VLOOKUP((A181-1),'Aigen21-PHOSAGR'!$A$2:$C$8,3,0))),2)</f>
        <v>6.87</v>
      </c>
      <c r="G181" s="43">
        <f>COUNTIF(D182:$D$611,365)</f>
        <v>64</v>
      </c>
      <c r="H181" s="43">
        <f>COUNTIF(D182:$D$611,366)</f>
        <v>366</v>
      </c>
      <c r="I181" s="2"/>
    </row>
    <row r="182" spans="1:9" x14ac:dyDescent="0.25">
      <c r="A182" s="1">
        <f>COUNTIF($C$2:C182,"Да")</f>
        <v>1</v>
      </c>
      <c r="B182" s="45">
        <f t="shared" si="5"/>
        <v>45283</v>
      </c>
      <c r="C182" s="42" t="str">
        <f>IF(ISERROR(VLOOKUP(B182,'Aigen21-PHOSAGR'!$C$3:$C$8,1,0)),"Нет","Да")</f>
        <v>Нет</v>
      </c>
      <c r="D182" s="43">
        <f t="shared" si="4"/>
        <v>365</v>
      </c>
      <c r="E182" s="44">
        <f>ROUND(('Все выпуски'!$R$3*'Все выпуски'!$R$6/100)/365*(B182-IF(C182="Нет",VLOOKUP(A182,'Aigen21-PHOSAGR'!$A$2:$C$8,3,0),VLOOKUP((A182-1),'Aigen21-PHOSAGR'!$A$2:$C$8,3,0))),2)</f>
        <v>6.99</v>
      </c>
      <c r="G182" s="43">
        <f>COUNTIF(D183:$D$611,365)</f>
        <v>63</v>
      </c>
      <c r="H182" s="43">
        <f>COUNTIF(D183:$D$611,366)</f>
        <v>366</v>
      </c>
      <c r="I182" s="2"/>
    </row>
    <row r="183" spans="1:9" x14ac:dyDescent="0.25">
      <c r="A183" s="1">
        <f>COUNTIF($C$2:C183,"Да")</f>
        <v>1</v>
      </c>
      <c r="B183" s="45">
        <f t="shared" si="5"/>
        <v>45284</v>
      </c>
      <c r="C183" s="42" t="str">
        <f>IF(ISERROR(VLOOKUP(B183,'Aigen21-PHOSAGR'!$C$3:$C$8,1,0)),"Нет","Да")</f>
        <v>Нет</v>
      </c>
      <c r="D183" s="43">
        <f t="shared" si="4"/>
        <v>365</v>
      </c>
      <c r="E183" s="44">
        <f>ROUND(('Все выпуски'!$R$3*'Все выпуски'!$R$6/100)/365*(B183-IF(C183="Нет",VLOOKUP(A183,'Aigen21-PHOSAGR'!$A$2:$C$8,3,0),VLOOKUP((A183-1),'Aigen21-PHOSAGR'!$A$2:$C$8,3,0))),2)</f>
        <v>7.11</v>
      </c>
      <c r="G183" s="43">
        <f>COUNTIF(D184:$D$611,365)</f>
        <v>62</v>
      </c>
      <c r="H183" s="43">
        <f>COUNTIF(D184:$D$611,366)</f>
        <v>366</v>
      </c>
      <c r="I183" s="2"/>
    </row>
    <row r="184" spans="1:9" x14ac:dyDescent="0.25">
      <c r="A184" s="1">
        <f>COUNTIF($C$2:C184,"Да")</f>
        <v>1</v>
      </c>
      <c r="B184" s="45">
        <f t="shared" si="5"/>
        <v>45285</v>
      </c>
      <c r="C184" s="42" t="str">
        <f>IF(ISERROR(VLOOKUP(B184,'Aigen21-PHOSAGR'!$C$3:$C$8,1,0)),"Нет","Да")</f>
        <v>Нет</v>
      </c>
      <c r="D184" s="43">
        <f t="shared" si="4"/>
        <v>365</v>
      </c>
      <c r="E184" s="44">
        <f>ROUND(('Все выпуски'!$R$3*'Все выпуски'!$R$6/100)/365*(B184-IF(C184="Нет",VLOOKUP(A184,'Aigen21-PHOSAGR'!$A$2:$C$8,3,0),VLOOKUP((A184-1),'Aigen21-PHOSAGR'!$A$2:$C$8,3,0))),2)</f>
        <v>7.23</v>
      </c>
      <c r="G184" s="43">
        <f>COUNTIF(D185:$D$611,365)</f>
        <v>61</v>
      </c>
      <c r="H184" s="43">
        <f>COUNTIF(D185:$D$611,366)</f>
        <v>366</v>
      </c>
      <c r="I184" s="2"/>
    </row>
    <row r="185" spans="1:9" x14ac:dyDescent="0.25">
      <c r="A185" s="1">
        <f>COUNTIF($C$2:C185,"Да")</f>
        <v>1</v>
      </c>
      <c r="B185" s="45">
        <f t="shared" si="5"/>
        <v>45286</v>
      </c>
      <c r="C185" s="42" t="str">
        <f>IF(ISERROR(VLOOKUP(B185,'Aigen21-PHOSAGR'!$C$3:$C$8,1,0)),"Нет","Да")</f>
        <v>Нет</v>
      </c>
      <c r="D185" s="43">
        <f t="shared" si="4"/>
        <v>365</v>
      </c>
      <c r="E185" s="44">
        <f>ROUND(('Все выпуски'!$R$3*'Все выпуски'!$R$6/100)/365*(B185-IF(C185="Нет",VLOOKUP(A185,'Aigen21-PHOSAGR'!$A$2:$C$8,3,0),VLOOKUP((A185-1),'Aigen21-PHOSAGR'!$A$2:$C$8,3,0))),2)</f>
        <v>7.35</v>
      </c>
      <c r="G185" s="43">
        <f>COUNTIF(D186:$D$611,365)</f>
        <v>60</v>
      </c>
      <c r="H185" s="43">
        <f>COUNTIF(D186:$D$611,366)</f>
        <v>366</v>
      </c>
      <c r="I185" s="2"/>
    </row>
    <row r="186" spans="1:9" x14ac:dyDescent="0.25">
      <c r="A186" s="1">
        <f>COUNTIF($C$2:C186,"Да")</f>
        <v>1</v>
      </c>
      <c r="B186" s="45">
        <f t="shared" si="5"/>
        <v>45287</v>
      </c>
      <c r="C186" s="42" t="str">
        <f>IF(ISERROR(VLOOKUP(B186,'Aigen21-PHOSAGR'!$C$3:$C$8,1,0)),"Нет","Да")</f>
        <v>Нет</v>
      </c>
      <c r="D186" s="43">
        <f t="shared" si="4"/>
        <v>365</v>
      </c>
      <c r="E186" s="44">
        <f>ROUND(('Все выпуски'!$R$3*'Все выпуски'!$R$6/100)/365*(B186-IF(C186="Нет",VLOOKUP(A186,'Aigen21-PHOSAGR'!$A$2:$C$8,3,0),VLOOKUP((A186-1),'Aigen21-PHOSAGR'!$A$2:$C$8,3,0))),2)</f>
        <v>7.47</v>
      </c>
      <c r="G186" s="43">
        <f>COUNTIF(D187:$D$611,365)</f>
        <v>59</v>
      </c>
      <c r="H186" s="43">
        <f>COUNTIF(D187:$D$611,366)</f>
        <v>366</v>
      </c>
      <c r="I186" s="2"/>
    </row>
    <row r="187" spans="1:9" x14ac:dyDescent="0.25">
      <c r="A187" s="1">
        <f>COUNTIF($C$2:C187,"Да")</f>
        <v>1</v>
      </c>
      <c r="B187" s="45">
        <f t="shared" si="5"/>
        <v>45288</v>
      </c>
      <c r="C187" s="42" t="str">
        <f>IF(ISERROR(VLOOKUP(B187,'Aigen21-PHOSAGR'!$C$3:$C$8,1,0)),"Нет","Да")</f>
        <v>Нет</v>
      </c>
      <c r="D187" s="43">
        <f t="shared" si="4"/>
        <v>365</v>
      </c>
      <c r="E187" s="44">
        <f>ROUND(('Все выпуски'!$R$3*'Все выпуски'!$R$6/100)/365*(B187-IF(C187="Нет",VLOOKUP(A187,'Aigen21-PHOSAGR'!$A$2:$C$8,3,0),VLOOKUP((A187-1),'Aigen21-PHOSAGR'!$A$2:$C$8,3,0))),2)</f>
        <v>7.59</v>
      </c>
      <c r="G187" s="43">
        <f>COUNTIF(D188:$D$611,365)</f>
        <v>58</v>
      </c>
      <c r="H187" s="43">
        <f>COUNTIF(D188:$D$611,366)</f>
        <v>366</v>
      </c>
      <c r="I187" s="2"/>
    </row>
    <row r="188" spans="1:9" x14ac:dyDescent="0.25">
      <c r="A188" s="1">
        <f>COUNTIF($C$2:C188,"Да")</f>
        <v>1</v>
      </c>
      <c r="B188" s="45">
        <f t="shared" si="5"/>
        <v>45289</v>
      </c>
      <c r="C188" s="42" t="str">
        <f>IF(ISERROR(VLOOKUP(B188,'Aigen21-PHOSAGR'!$C$3:$C$8,1,0)),"Нет","Да")</f>
        <v>Нет</v>
      </c>
      <c r="D188" s="43">
        <f t="shared" si="4"/>
        <v>365</v>
      </c>
      <c r="E188" s="44">
        <f>ROUND(('Все выпуски'!$R$3*'Все выпуски'!$R$6/100)/365*(B188-IF(C188="Нет",VLOOKUP(A188,'Aigen21-PHOSAGR'!$A$2:$C$8,3,0),VLOOKUP((A188-1),'Aigen21-PHOSAGR'!$A$2:$C$8,3,0))),2)</f>
        <v>7.72</v>
      </c>
      <c r="G188" s="43">
        <f>COUNTIF(D189:$D$611,365)</f>
        <v>57</v>
      </c>
      <c r="H188" s="43">
        <f>COUNTIF(D189:$D$611,366)</f>
        <v>366</v>
      </c>
      <c r="I188" s="2"/>
    </row>
    <row r="189" spans="1:9" x14ac:dyDescent="0.25">
      <c r="A189" s="1">
        <f>COUNTIF($C$2:C189,"Да")</f>
        <v>1</v>
      </c>
      <c r="B189" s="45">
        <f t="shared" si="5"/>
        <v>45290</v>
      </c>
      <c r="C189" s="42" t="str">
        <f>IF(ISERROR(VLOOKUP(B189,'Aigen21-PHOSAGR'!$C$3:$C$8,1,0)),"Нет","Да")</f>
        <v>Нет</v>
      </c>
      <c r="D189" s="43">
        <f t="shared" si="4"/>
        <v>365</v>
      </c>
      <c r="E189" s="44">
        <f>ROUND(('Все выпуски'!$R$3*'Все выпуски'!$R$6/100)/365*(B189-IF(C189="Нет",VLOOKUP(A189,'Aigen21-PHOSAGR'!$A$2:$C$8,3,0),VLOOKUP((A189-1),'Aigen21-PHOSAGR'!$A$2:$C$8,3,0))),2)</f>
        <v>7.84</v>
      </c>
      <c r="G189" s="43">
        <f>COUNTIF(D190:$D$611,365)</f>
        <v>56</v>
      </c>
      <c r="H189" s="43">
        <f>COUNTIF(D190:$D$611,366)</f>
        <v>366</v>
      </c>
      <c r="I189" s="2"/>
    </row>
    <row r="190" spans="1:9" x14ac:dyDescent="0.25">
      <c r="A190" s="1">
        <f>COUNTIF($C$2:C190,"Да")</f>
        <v>1</v>
      </c>
      <c r="B190" s="45">
        <f t="shared" si="5"/>
        <v>45291</v>
      </c>
      <c r="C190" s="42" t="str">
        <f>IF(ISERROR(VLOOKUP(B190,'Aigen21-PHOSAGR'!$C$3:$C$8,1,0)),"Нет","Да")</f>
        <v>Нет</v>
      </c>
      <c r="D190" s="43">
        <f t="shared" si="4"/>
        <v>365</v>
      </c>
      <c r="E190" s="44">
        <f>ROUND(('Все выпуски'!$R$3*'Все выпуски'!$R$6/100)/365*(B190-IF(C190="Нет",VLOOKUP(A190,'Aigen21-PHOSAGR'!$A$2:$C$8,3,0),VLOOKUP((A190-1),'Aigen21-PHOSAGR'!$A$2:$C$8,3,0))),2)</f>
        <v>7.96</v>
      </c>
      <c r="F190" s="44">
        <f>('Все выпуски'!$R$3*'Все выпуски'!$R$6/100)/365*(B190-IF(C190="Нет",VLOOKUP(A190,'Aigen21-PHOSAGR'!$A$2:$C$8,3,0),VLOOKUP((A190-1),'Aigen21-PHOSAGR'!$A$2:$C$8,3,0)))</f>
        <v>7.956164383561644</v>
      </c>
      <c r="G190" s="43">
        <f>COUNTIF(D191:$D$611,365)</f>
        <v>55</v>
      </c>
      <c r="H190" s="43">
        <f>COUNTIF(D191:$D$611,366)</f>
        <v>366</v>
      </c>
      <c r="I190" s="2"/>
    </row>
    <row r="191" spans="1:9" x14ac:dyDescent="0.25">
      <c r="A191" s="1">
        <f>COUNTIF($C$2:C191,"Да")</f>
        <v>1</v>
      </c>
      <c r="B191" s="45">
        <f t="shared" si="5"/>
        <v>45292</v>
      </c>
      <c r="C191" s="42" t="str">
        <f>IF(ISERROR(VLOOKUP(B191,'Aigen21-PHOSAGR'!$C$3:$C$8,1,0)),"Нет","Да")</f>
        <v>Нет</v>
      </c>
      <c r="D191" s="43">
        <f t="shared" si="4"/>
        <v>366</v>
      </c>
      <c r="E191" s="44">
        <f>ROUND(('Все выпуски'!$R$3*'Все выпуски'!$R$6/100)*((B191-$B$190)/366)+$F$190,2)</f>
        <v>8.08</v>
      </c>
      <c r="G191" s="43">
        <f>COUNTIF(D192:$D$611,365)</f>
        <v>55</v>
      </c>
      <c r="H191" s="43">
        <f>COUNTIF(D192:$D$611,366)</f>
        <v>365</v>
      </c>
      <c r="I191" s="2"/>
    </row>
    <row r="192" spans="1:9" x14ac:dyDescent="0.25">
      <c r="A192" s="1">
        <f>COUNTIF($C$2:C192,"Да")</f>
        <v>1</v>
      </c>
      <c r="B192" s="45">
        <f t="shared" si="5"/>
        <v>45293</v>
      </c>
      <c r="C192" s="42" t="str">
        <f>IF(ISERROR(VLOOKUP(B192,'Aigen21-PHOSAGR'!$C$3:$C$8,1,0)),"Нет","Да")</f>
        <v>Нет</v>
      </c>
      <c r="D192" s="43">
        <f t="shared" si="4"/>
        <v>366</v>
      </c>
      <c r="E192" s="44">
        <f>ROUND(('Все выпуски'!$R$3*'Все выпуски'!$R$6/100)*((B192-$B$190)/366)+$F$190,2)</f>
        <v>8.1999999999999993</v>
      </c>
      <c r="G192" s="43">
        <f>COUNTIF(D193:$D$611,365)</f>
        <v>55</v>
      </c>
      <c r="H192" s="43">
        <f>COUNTIF(D193:$D$611,366)</f>
        <v>364</v>
      </c>
      <c r="I192" s="2"/>
    </row>
    <row r="193" spans="1:9" x14ac:dyDescent="0.25">
      <c r="A193" s="1">
        <f>COUNTIF($C$2:C193,"Да")</f>
        <v>1</v>
      </c>
      <c r="B193" s="45">
        <f t="shared" si="5"/>
        <v>45294</v>
      </c>
      <c r="C193" s="42" t="str">
        <f>IF(ISERROR(VLOOKUP(B193,'Aigen21-PHOSAGR'!$C$3:$C$8,1,0)),"Нет","Да")</f>
        <v>Нет</v>
      </c>
      <c r="D193" s="43">
        <f t="shared" si="4"/>
        <v>366</v>
      </c>
      <c r="E193" s="44">
        <f>ROUND(('Все выпуски'!$R$3*'Все выпуски'!$R$6/100)*((B193-$B$190)/366)+$F$190,2)</f>
        <v>8.32</v>
      </c>
      <c r="G193" s="43">
        <f>COUNTIF(D194:$D$611,365)</f>
        <v>55</v>
      </c>
      <c r="H193" s="43">
        <f>COUNTIF(D194:$D$611,366)</f>
        <v>363</v>
      </c>
      <c r="I193" s="2"/>
    </row>
    <row r="194" spans="1:9" x14ac:dyDescent="0.25">
      <c r="A194" s="1">
        <f>COUNTIF($C$2:C194,"Да")</f>
        <v>1</v>
      </c>
      <c r="B194" s="45">
        <f t="shared" si="5"/>
        <v>45295</v>
      </c>
      <c r="C194" s="42" t="str">
        <f>IF(ISERROR(VLOOKUP(B194,'Aigen21-PHOSAGR'!$C$3:$C$8,1,0)),"Нет","Да")</f>
        <v>Нет</v>
      </c>
      <c r="D194" s="43">
        <f t="shared" si="4"/>
        <v>366</v>
      </c>
      <c r="E194" s="44">
        <f>ROUND(('Все выпуски'!$R$3*'Все выпуски'!$R$6/100)*((B194-$B$190)/366)+$F$190,2)</f>
        <v>8.44</v>
      </c>
      <c r="G194" s="43">
        <f>COUNTIF(D195:$D$611,365)</f>
        <v>55</v>
      </c>
      <c r="H194" s="43">
        <f>COUNTIF(D195:$D$611,366)</f>
        <v>362</v>
      </c>
      <c r="I194" s="2"/>
    </row>
    <row r="195" spans="1:9" x14ac:dyDescent="0.25">
      <c r="A195" s="1">
        <f>COUNTIF($C$2:C195,"Да")</f>
        <v>1</v>
      </c>
      <c r="B195" s="45">
        <f t="shared" si="5"/>
        <v>45296</v>
      </c>
      <c r="C195" s="42" t="str">
        <f>IF(ISERROR(VLOOKUP(B195,'Aigen21-PHOSAGR'!$C$3:$C$8,1,0)),"Нет","Да")</f>
        <v>Нет</v>
      </c>
      <c r="D195" s="43">
        <f t="shared" ref="D195:D258" si="6">IF(MOD(YEAR(B195),4)=0,366,365)</f>
        <v>366</v>
      </c>
      <c r="E195" s="44">
        <f>ROUND(('Все выпуски'!$R$3*'Все выпуски'!$R$6/100)*((B195-$B$190)/366)+$F$190,2)</f>
        <v>8.56</v>
      </c>
      <c r="G195" s="43">
        <f>COUNTIF(D196:$D$611,365)</f>
        <v>55</v>
      </c>
      <c r="H195" s="43">
        <f>COUNTIF(D196:$D$611,366)</f>
        <v>361</v>
      </c>
      <c r="I195" s="2"/>
    </row>
    <row r="196" spans="1:9" x14ac:dyDescent="0.25">
      <c r="A196" s="1">
        <f>COUNTIF($C$2:C196,"Да")</f>
        <v>1</v>
      </c>
      <c r="B196" s="45">
        <f t="shared" ref="B196:B259" si="7">B195+1</f>
        <v>45297</v>
      </c>
      <c r="C196" s="42" t="str">
        <f>IF(ISERROR(VLOOKUP(B196,'Aigen21-PHOSAGR'!$C$3:$C$8,1,0)),"Нет","Да")</f>
        <v>Нет</v>
      </c>
      <c r="D196" s="43">
        <f t="shared" si="6"/>
        <v>366</v>
      </c>
      <c r="E196" s="44">
        <f>ROUND(('Все выпуски'!$R$3*'Все выпуски'!$R$6/100)*((B196-$B$190)/366)+$F$190,2)</f>
        <v>8.68</v>
      </c>
      <c r="G196" s="43">
        <f>COUNTIF(D197:$D$611,365)</f>
        <v>55</v>
      </c>
      <c r="H196" s="43">
        <f>COUNTIF(D197:$D$611,366)</f>
        <v>360</v>
      </c>
      <c r="I196" s="2"/>
    </row>
    <row r="197" spans="1:9" x14ac:dyDescent="0.25">
      <c r="A197" s="1">
        <f>COUNTIF($C$2:C197,"Да")</f>
        <v>1</v>
      </c>
      <c r="B197" s="45">
        <f t="shared" si="7"/>
        <v>45298</v>
      </c>
      <c r="C197" s="42" t="str">
        <f>IF(ISERROR(VLOOKUP(B197,'Aigen21-PHOSAGR'!$C$3:$C$8,1,0)),"Нет","Да")</f>
        <v>Нет</v>
      </c>
      <c r="D197" s="43">
        <f t="shared" si="6"/>
        <v>366</v>
      </c>
      <c r="E197" s="44">
        <f>ROUND(('Все выпуски'!$R$3*'Все выпуски'!$R$6/100)*((B197-$B$190)/366)+$F$190,2)</f>
        <v>8.8000000000000007</v>
      </c>
      <c r="G197" s="43">
        <f>COUNTIF(D198:$D$611,365)</f>
        <v>55</v>
      </c>
      <c r="H197" s="43">
        <f>COUNTIF(D198:$D$611,366)</f>
        <v>359</v>
      </c>
      <c r="I197" s="2"/>
    </row>
    <row r="198" spans="1:9" x14ac:dyDescent="0.25">
      <c r="A198" s="1">
        <f>COUNTIF($C$2:C198,"Да")</f>
        <v>1</v>
      </c>
      <c r="B198" s="45">
        <f t="shared" si="7"/>
        <v>45299</v>
      </c>
      <c r="C198" s="42" t="str">
        <f>IF(ISERROR(VLOOKUP(B198,'Aigen21-PHOSAGR'!$C$3:$C$8,1,0)),"Нет","Да")</f>
        <v>Нет</v>
      </c>
      <c r="D198" s="43">
        <f t="shared" si="6"/>
        <v>366</v>
      </c>
      <c r="E198" s="44">
        <f>ROUND(('Все выпуски'!$R$3*'Все выпуски'!$R$6/100)*((B198-$B$190)/366)+$F$190,2)</f>
        <v>8.92</v>
      </c>
      <c r="G198" s="43">
        <f>COUNTIF(D199:$D$611,365)</f>
        <v>55</v>
      </c>
      <c r="H198" s="43">
        <f>COUNTIF(D199:$D$611,366)</f>
        <v>358</v>
      </c>
      <c r="I198" s="2"/>
    </row>
    <row r="199" spans="1:9" x14ac:dyDescent="0.25">
      <c r="A199" s="1">
        <f>COUNTIF($C$2:C199,"Да")</f>
        <v>1</v>
      </c>
      <c r="B199" s="45">
        <f t="shared" si="7"/>
        <v>45300</v>
      </c>
      <c r="C199" s="42" t="str">
        <f>IF(ISERROR(VLOOKUP(B199,'Aigen21-PHOSAGR'!$C$3:$C$8,1,0)),"Нет","Да")</f>
        <v>Нет</v>
      </c>
      <c r="D199" s="43">
        <f t="shared" si="6"/>
        <v>366</v>
      </c>
      <c r="E199" s="44">
        <f>ROUND(('Все выпуски'!$R$3*'Все выпуски'!$R$6/100)*((B199-$B$190)/366)+$F$190,2)</f>
        <v>9.0399999999999991</v>
      </c>
      <c r="G199" s="43">
        <f>COUNTIF(D200:$D$611,365)</f>
        <v>55</v>
      </c>
      <c r="H199" s="43">
        <f>COUNTIF(D200:$D$611,366)</f>
        <v>357</v>
      </c>
      <c r="I199" s="2"/>
    </row>
    <row r="200" spans="1:9" x14ac:dyDescent="0.25">
      <c r="A200" s="1">
        <f>COUNTIF($C$2:C200,"Да")</f>
        <v>1</v>
      </c>
      <c r="B200" s="45">
        <f t="shared" si="7"/>
        <v>45301</v>
      </c>
      <c r="C200" s="42" t="str">
        <f>IF(ISERROR(VLOOKUP(B200,'Aigen21-PHOSAGR'!$C$3:$C$8,1,0)),"Нет","Да")</f>
        <v>Нет</v>
      </c>
      <c r="D200" s="43">
        <f t="shared" si="6"/>
        <v>366</v>
      </c>
      <c r="E200" s="44">
        <f>ROUND(('Все выпуски'!$R$3*'Все выпуски'!$R$6/100)*((B200-$B$190)/366)+$F$190,2)</f>
        <v>9.16</v>
      </c>
      <c r="G200" s="43">
        <f>COUNTIF(D201:$D$611,365)</f>
        <v>55</v>
      </c>
      <c r="H200" s="43">
        <f>COUNTIF(D201:$D$611,366)</f>
        <v>356</v>
      </c>
      <c r="I200" s="2"/>
    </row>
    <row r="201" spans="1:9" x14ac:dyDescent="0.25">
      <c r="A201" s="1">
        <f>COUNTIF($C$2:C201,"Да")</f>
        <v>1</v>
      </c>
      <c r="B201" s="45">
        <f t="shared" si="7"/>
        <v>45302</v>
      </c>
      <c r="C201" s="42" t="str">
        <f>IF(ISERROR(VLOOKUP(B201,'Aigen21-PHOSAGR'!$C$3:$C$8,1,0)),"Нет","Да")</f>
        <v>Нет</v>
      </c>
      <c r="D201" s="43">
        <f t="shared" si="6"/>
        <v>366</v>
      </c>
      <c r="E201" s="44">
        <f>ROUND(('Все выпуски'!$R$3*'Все выпуски'!$R$6/100)*((B201-$B$190)/366)+$F$190,2)</f>
        <v>9.2799999999999994</v>
      </c>
      <c r="G201" s="43">
        <f>COUNTIF(D202:$D$611,365)</f>
        <v>55</v>
      </c>
      <c r="H201" s="43">
        <f>COUNTIF(D202:$D$611,366)</f>
        <v>355</v>
      </c>
      <c r="I201" s="2"/>
    </row>
    <row r="202" spans="1:9" x14ac:dyDescent="0.25">
      <c r="A202" s="1">
        <f>COUNTIF($C$2:C202,"Да")</f>
        <v>1</v>
      </c>
      <c r="B202" s="45">
        <f t="shared" si="7"/>
        <v>45303</v>
      </c>
      <c r="C202" s="42" t="str">
        <f>IF(ISERROR(VLOOKUP(B202,'Aigen21-PHOSAGR'!$C$3:$C$8,1,0)),"Нет","Да")</f>
        <v>Нет</v>
      </c>
      <c r="D202" s="43">
        <f t="shared" si="6"/>
        <v>366</v>
      </c>
      <c r="E202" s="44">
        <f>ROUND(('Все выпуски'!$R$3*'Все выпуски'!$R$6/100)*((B202-$B$190)/366)+$F$190,2)</f>
        <v>9.4</v>
      </c>
      <c r="G202" s="43">
        <f>COUNTIF(D203:$D$611,365)</f>
        <v>55</v>
      </c>
      <c r="H202" s="43">
        <f>COUNTIF(D203:$D$611,366)</f>
        <v>354</v>
      </c>
      <c r="I202" s="2"/>
    </row>
    <row r="203" spans="1:9" x14ac:dyDescent="0.25">
      <c r="A203" s="1">
        <f>COUNTIF($C$2:C203,"Да")</f>
        <v>1</v>
      </c>
      <c r="B203" s="45">
        <f t="shared" si="7"/>
        <v>45304</v>
      </c>
      <c r="C203" s="42" t="str">
        <f>IF(ISERROR(VLOOKUP(B203,'Aigen21-PHOSAGR'!$C$3:$C$8,1,0)),"Нет","Да")</f>
        <v>Нет</v>
      </c>
      <c r="D203" s="43">
        <f t="shared" si="6"/>
        <v>366</v>
      </c>
      <c r="E203" s="44">
        <f>ROUND(('Все выпуски'!$R$3*'Все выпуски'!$R$6/100)*((B203-$B$190)/366)+$F$190,2)</f>
        <v>9.52</v>
      </c>
      <c r="G203" s="43">
        <f>COUNTIF(D204:$D$611,365)</f>
        <v>55</v>
      </c>
      <c r="H203" s="43">
        <f>COUNTIF(D204:$D$611,366)</f>
        <v>353</v>
      </c>
      <c r="I203" s="2"/>
    </row>
    <row r="204" spans="1:9" x14ac:dyDescent="0.25">
      <c r="A204" s="1">
        <f>COUNTIF($C$2:C204,"Да")</f>
        <v>1</v>
      </c>
      <c r="B204" s="45">
        <f t="shared" si="7"/>
        <v>45305</v>
      </c>
      <c r="C204" s="42" t="str">
        <f>IF(ISERROR(VLOOKUP(B204,'Aigen21-PHOSAGR'!$C$3:$C$8,1,0)),"Нет","Да")</f>
        <v>Нет</v>
      </c>
      <c r="D204" s="43">
        <f t="shared" si="6"/>
        <v>366</v>
      </c>
      <c r="E204" s="44">
        <f>ROUND(('Все выпуски'!$R$3*'Все выпуски'!$R$6/100)*((B204-$B$190)/366)+$F$190,2)</f>
        <v>9.64</v>
      </c>
      <c r="G204" s="43">
        <f>COUNTIF(D205:$D$611,365)</f>
        <v>55</v>
      </c>
      <c r="H204" s="43">
        <f>COUNTIF(D205:$D$611,366)</f>
        <v>352</v>
      </c>
      <c r="I204" s="2"/>
    </row>
    <row r="205" spans="1:9" x14ac:dyDescent="0.25">
      <c r="A205" s="1">
        <f>COUNTIF($C$2:C205,"Да")</f>
        <v>1</v>
      </c>
      <c r="B205" s="45">
        <f t="shared" si="7"/>
        <v>45306</v>
      </c>
      <c r="C205" s="42" t="str">
        <f>IF(ISERROR(VLOOKUP(B205,'Aigen21-PHOSAGR'!$C$3:$C$8,1,0)),"Нет","Да")</f>
        <v>Нет</v>
      </c>
      <c r="D205" s="43">
        <f t="shared" si="6"/>
        <v>366</v>
      </c>
      <c r="E205" s="44">
        <f>ROUND(('Все выпуски'!$R$3*'Все выпуски'!$R$6/100)*((B205-$B$190)/366)+$F$190,2)</f>
        <v>9.76</v>
      </c>
      <c r="G205" s="43">
        <f>COUNTIF(D206:$D$611,365)</f>
        <v>55</v>
      </c>
      <c r="H205" s="43">
        <f>COUNTIF(D206:$D$611,366)</f>
        <v>351</v>
      </c>
      <c r="I205" s="2"/>
    </row>
    <row r="206" spans="1:9" x14ac:dyDescent="0.25">
      <c r="A206" s="1">
        <f>COUNTIF($C$2:C206,"Да")</f>
        <v>1</v>
      </c>
      <c r="B206" s="45">
        <f t="shared" si="7"/>
        <v>45307</v>
      </c>
      <c r="C206" s="42" t="str">
        <f>IF(ISERROR(VLOOKUP(B206,'Aigen21-PHOSAGR'!$C$3:$C$8,1,0)),"Нет","Да")</f>
        <v>Нет</v>
      </c>
      <c r="D206" s="43">
        <f t="shared" si="6"/>
        <v>366</v>
      </c>
      <c r="E206" s="44">
        <f>ROUND(('Все выпуски'!$R$3*'Все выпуски'!$R$6/100)*((B206-$B$190)/366)+$F$190,2)</f>
        <v>9.8800000000000008</v>
      </c>
      <c r="G206" s="43">
        <f>COUNTIF(D207:$D$611,365)</f>
        <v>55</v>
      </c>
      <c r="H206" s="43">
        <f>COUNTIF(D207:$D$611,366)</f>
        <v>350</v>
      </c>
      <c r="I206" s="2"/>
    </row>
    <row r="207" spans="1:9" x14ac:dyDescent="0.25">
      <c r="A207" s="1">
        <f>COUNTIF($C$2:C207,"Да")</f>
        <v>1</v>
      </c>
      <c r="B207" s="45">
        <f t="shared" si="7"/>
        <v>45308</v>
      </c>
      <c r="C207" s="42" t="str">
        <f>IF(ISERROR(VLOOKUP(B207,'Aigen21-PHOSAGR'!$C$3:$C$8,1,0)),"Нет","Да")</f>
        <v>Нет</v>
      </c>
      <c r="D207" s="43">
        <f t="shared" si="6"/>
        <v>366</v>
      </c>
      <c r="E207" s="44">
        <f>ROUND(('Все выпуски'!$R$3*'Все выпуски'!$R$6/100)*((B207-$B$190)/366)+$F$190,2)</f>
        <v>10</v>
      </c>
      <c r="G207" s="43">
        <f>COUNTIF(D208:$D$611,365)</f>
        <v>55</v>
      </c>
      <c r="H207" s="43">
        <f>COUNTIF(D208:$D$611,366)</f>
        <v>349</v>
      </c>
      <c r="I207" s="2"/>
    </row>
    <row r="208" spans="1:9" x14ac:dyDescent="0.25">
      <c r="A208" s="1">
        <f>COUNTIF($C$2:C208,"Да")</f>
        <v>1</v>
      </c>
      <c r="B208" s="45">
        <f t="shared" si="7"/>
        <v>45309</v>
      </c>
      <c r="C208" s="42" t="str">
        <f>IF(ISERROR(VLOOKUP(B208,'Aigen21-PHOSAGR'!$C$3:$C$8,1,0)),"Нет","Да")</f>
        <v>Нет</v>
      </c>
      <c r="D208" s="43">
        <f t="shared" si="6"/>
        <v>366</v>
      </c>
      <c r="E208" s="44">
        <f>ROUND(('Все выпуски'!$R$3*'Все выпуски'!$R$6/100)*((B208-$B$190)/366)+$F$190,2)</f>
        <v>10.119999999999999</v>
      </c>
      <c r="G208" s="43">
        <f>COUNTIF(D209:$D$611,365)</f>
        <v>55</v>
      </c>
      <c r="H208" s="43">
        <f>COUNTIF(D209:$D$611,366)</f>
        <v>348</v>
      </c>
      <c r="I208" s="2"/>
    </row>
    <row r="209" spans="1:9" x14ac:dyDescent="0.25">
      <c r="A209" s="1">
        <f>COUNTIF($C$2:C209,"Да")</f>
        <v>1</v>
      </c>
      <c r="B209" s="45">
        <f t="shared" si="7"/>
        <v>45310</v>
      </c>
      <c r="C209" s="42" t="str">
        <f>IF(ISERROR(VLOOKUP(B209,'Aigen21-PHOSAGR'!$C$3:$C$8,1,0)),"Нет","Да")</f>
        <v>Нет</v>
      </c>
      <c r="D209" s="43">
        <f t="shared" si="6"/>
        <v>366</v>
      </c>
      <c r="E209" s="44">
        <f>ROUND(('Все выпуски'!$R$3*'Все выпуски'!$R$6/100)*((B209-$B$190)/366)+$F$190,2)</f>
        <v>10.24</v>
      </c>
      <c r="G209" s="43">
        <f>COUNTIF(D210:$D$611,365)</f>
        <v>55</v>
      </c>
      <c r="H209" s="43">
        <f>COUNTIF(D210:$D$611,366)</f>
        <v>347</v>
      </c>
      <c r="I209" s="2"/>
    </row>
    <row r="210" spans="1:9" x14ac:dyDescent="0.25">
      <c r="A210" s="1">
        <f>COUNTIF($C$2:C210,"Да")</f>
        <v>1</v>
      </c>
      <c r="B210" s="45">
        <f t="shared" si="7"/>
        <v>45311</v>
      </c>
      <c r="C210" s="42" t="str">
        <f>IF(ISERROR(VLOOKUP(B210,'Aigen21-PHOSAGR'!$C$3:$C$8,1,0)),"Нет","Да")</f>
        <v>Нет</v>
      </c>
      <c r="D210" s="43">
        <f t="shared" si="6"/>
        <v>366</v>
      </c>
      <c r="E210" s="44">
        <f>ROUND(('Все выпуски'!$R$3*'Все выпуски'!$R$6/100)*((B210-$B$190)/366)+$F$190,2)</f>
        <v>10.36</v>
      </c>
      <c r="G210" s="43">
        <f>COUNTIF(D211:$D$611,365)</f>
        <v>55</v>
      </c>
      <c r="H210" s="43">
        <f>COUNTIF(D211:$D$611,366)</f>
        <v>346</v>
      </c>
      <c r="I210" s="2"/>
    </row>
    <row r="211" spans="1:9" x14ac:dyDescent="0.25">
      <c r="A211" s="1">
        <f>COUNTIF($C$2:C211,"Да")</f>
        <v>1</v>
      </c>
      <c r="B211" s="45">
        <f t="shared" si="7"/>
        <v>45312</v>
      </c>
      <c r="C211" s="42" t="str">
        <f>IF(ISERROR(VLOOKUP(B211,'Aigen21-PHOSAGR'!$C$3:$C$8,1,0)),"Нет","Да")</f>
        <v>Нет</v>
      </c>
      <c r="D211" s="43">
        <f t="shared" si="6"/>
        <v>366</v>
      </c>
      <c r="E211" s="44">
        <f>ROUND(('Все выпуски'!$R$3*'Все выпуски'!$R$6/100)*((B211-$B$190)/366)+$F$190,2)</f>
        <v>10.48</v>
      </c>
      <c r="G211" s="43">
        <f>COUNTIF(D212:$D$611,365)</f>
        <v>55</v>
      </c>
      <c r="H211" s="43">
        <f>COUNTIF(D212:$D$611,366)</f>
        <v>345</v>
      </c>
      <c r="I211" s="2"/>
    </row>
    <row r="212" spans="1:9" x14ac:dyDescent="0.25">
      <c r="A212" s="1">
        <f>COUNTIF($C$2:C212,"Да")</f>
        <v>1</v>
      </c>
      <c r="B212" s="45">
        <f t="shared" si="7"/>
        <v>45313</v>
      </c>
      <c r="C212" s="42" t="str">
        <f>IF(ISERROR(VLOOKUP(B212,'Aigen21-PHOSAGR'!$C$3:$C$8,1,0)),"Нет","Да")</f>
        <v>Нет</v>
      </c>
      <c r="D212" s="43">
        <f t="shared" si="6"/>
        <v>366</v>
      </c>
      <c r="E212" s="44">
        <f>ROUND(('Все выпуски'!$R$3*'Все выпуски'!$R$6/100)*((B212-$B$190)/366)+$F$190,2)</f>
        <v>10.6</v>
      </c>
      <c r="G212" s="43">
        <f>COUNTIF(D213:$D$611,365)</f>
        <v>55</v>
      </c>
      <c r="H212" s="43">
        <f>COUNTIF(D213:$D$611,366)</f>
        <v>344</v>
      </c>
      <c r="I212" s="2"/>
    </row>
    <row r="213" spans="1:9" x14ac:dyDescent="0.25">
      <c r="A213" s="1">
        <f>COUNTIF($C$2:C213,"Да")</f>
        <v>1</v>
      </c>
      <c r="B213" s="45">
        <f t="shared" si="7"/>
        <v>45314</v>
      </c>
      <c r="C213" s="42" t="str">
        <f>IF(ISERROR(VLOOKUP(B213,'Aigen21-PHOSAGR'!$C$3:$C$8,1,0)),"Нет","Да")</f>
        <v>Нет</v>
      </c>
      <c r="D213" s="43">
        <f t="shared" si="6"/>
        <v>366</v>
      </c>
      <c r="E213" s="44">
        <f>ROUND(('Все выпуски'!$R$3*'Все выпуски'!$R$6/100)*((B213-$B$190)/366)+$F$190,2)</f>
        <v>10.72</v>
      </c>
      <c r="G213" s="43">
        <f>COUNTIF(D214:$D$611,365)</f>
        <v>55</v>
      </c>
      <c r="H213" s="43">
        <f>COUNTIF(D214:$D$611,366)</f>
        <v>343</v>
      </c>
      <c r="I213" s="2"/>
    </row>
    <row r="214" spans="1:9" x14ac:dyDescent="0.25">
      <c r="A214" s="1">
        <f>COUNTIF($C$2:C214,"Да")</f>
        <v>1</v>
      </c>
      <c r="B214" s="45">
        <f t="shared" si="7"/>
        <v>45315</v>
      </c>
      <c r="C214" s="42" t="str">
        <f>IF(ISERROR(VLOOKUP(B214,'Aigen21-PHOSAGR'!$C$3:$C$8,1,0)),"Нет","Да")</f>
        <v>Нет</v>
      </c>
      <c r="D214" s="43">
        <f t="shared" si="6"/>
        <v>366</v>
      </c>
      <c r="E214" s="44">
        <f>ROUND(('Все выпуски'!$R$3*'Все выпуски'!$R$6/100)*((B214-$B$190)/366)+$F$190,2)</f>
        <v>10.84</v>
      </c>
      <c r="G214" s="43">
        <f>COUNTIF(D215:$D$611,365)</f>
        <v>55</v>
      </c>
      <c r="H214" s="43">
        <f>COUNTIF(D215:$D$611,366)</f>
        <v>342</v>
      </c>
      <c r="I214" s="2"/>
    </row>
    <row r="215" spans="1:9" x14ac:dyDescent="0.25">
      <c r="A215" s="1">
        <f>COUNTIF($C$2:C215,"Да")</f>
        <v>2</v>
      </c>
      <c r="B215" s="45">
        <f t="shared" si="7"/>
        <v>45316</v>
      </c>
      <c r="C215" s="42" t="str">
        <f>IF(ISERROR(VLOOKUP(B215,'Aigen21-PHOSAGR'!$C$3:$C$8,1,0)),"Нет","Да")</f>
        <v>Да</v>
      </c>
      <c r="D215" s="43">
        <f t="shared" si="6"/>
        <v>366</v>
      </c>
      <c r="E215" s="44">
        <f>ROUND(('Все выпуски'!$R$3*'Все выпуски'!$R$6/100)*((B215-$B$190)/366)+$F$190,2)</f>
        <v>10.96</v>
      </c>
      <c r="G215" s="43">
        <f>COUNTIF(D216:$D$611,365)</f>
        <v>55</v>
      </c>
      <c r="H215" s="43">
        <f>COUNTIF(D216:$D$611,366)</f>
        <v>341</v>
      </c>
      <c r="I215" s="2"/>
    </row>
    <row r="216" spans="1:9" x14ac:dyDescent="0.25">
      <c r="A216" s="1">
        <f>COUNTIF($C$2:C216,"Да")</f>
        <v>2</v>
      </c>
      <c r="B216" s="45">
        <f t="shared" si="7"/>
        <v>45317</v>
      </c>
      <c r="C216" s="42" t="str">
        <f>IF(ISERROR(VLOOKUP(B216,'Aigen21-PHOSAGR'!$C$3:$C$8,1,0)),"Нет","Да")</f>
        <v>Нет</v>
      </c>
      <c r="D216" s="43">
        <f t="shared" si="6"/>
        <v>366</v>
      </c>
      <c r="E216" s="44">
        <f>ROUND(('Все выпуски'!$R$3*'Все выпуски'!$R$6/100)/366*(B216-IF(C216="Нет",VLOOKUP(A216,'Aigen21-PHOSAGR'!$A$2:$C$8,3,0),VLOOKUP((A216-1),'Aigen21-PHOSAGR'!$A$2:$C$8,3,0))),2)</f>
        <v>0.12</v>
      </c>
      <c r="G216" s="43">
        <f>COUNTIF(D217:$D$611,365)</f>
        <v>55</v>
      </c>
      <c r="H216" s="43">
        <f>COUNTIF(D217:$D$611,366)</f>
        <v>340</v>
      </c>
      <c r="I216" s="2"/>
    </row>
    <row r="217" spans="1:9" x14ac:dyDescent="0.25">
      <c r="A217" s="1">
        <f>COUNTIF($C$2:C217,"Да")</f>
        <v>2</v>
      </c>
      <c r="B217" s="45">
        <f t="shared" si="7"/>
        <v>45318</v>
      </c>
      <c r="C217" s="42" t="str">
        <f>IF(ISERROR(VLOOKUP(B217,'Aigen21-PHOSAGR'!$C$3:$C$8,1,0)),"Нет","Да")</f>
        <v>Нет</v>
      </c>
      <c r="D217" s="43">
        <f t="shared" si="6"/>
        <v>366</v>
      </c>
      <c r="E217" s="44">
        <f>ROUND(('Все выпуски'!$R$3*'Все выпуски'!$R$6/100)/366*(B217-IF(C217="Нет",VLOOKUP(A217,'Aigen21-PHOSAGR'!$A$2:$C$8,3,0),VLOOKUP((A217-1),'Aigen21-PHOSAGR'!$A$2:$C$8,3,0))),2)</f>
        <v>0.24</v>
      </c>
      <c r="G217" s="43">
        <f>COUNTIF(D218:$D$611,365)</f>
        <v>55</v>
      </c>
      <c r="H217" s="43">
        <f>COUNTIF(D218:$D$611,366)</f>
        <v>339</v>
      </c>
      <c r="I217" s="2"/>
    </row>
    <row r="218" spans="1:9" x14ac:dyDescent="0.25">
      <c r="A218" s="1">
        <f>COUNTIF($C$2:C218,"Да")</f>
        <v>2</v>
      </c>
      <c r="B218" s="45">
        <f t="shared" si="7"/>
        <v>45319</v>
      </c>
      <c r="C218" s="42" t="str">
        <f>IF(ISERROR(VLOOKUP(B218,'Aigen21-PHOSAGR'!$C$3:$C$8,1,0)),"Нет","Да")</f>
        <v>Нет</v>
      </c>
      <c r="D218" s="43">
        <f t="shared" si="6"/>
        <v>366</v>
      </c>
      <c r="E218" s="44">
        <f>ROUND(('Все выпуски'!$R$3*'Все выпуски'!$R$6/100)/366*(B218-IF(C218="Нет",VLOOKUP(A218,'Aigen21-PHOSAGR'!$A$2:$C$8,3,0),VLOOKUP((A218-1),'Aigen21-PHOSAGR'!$A$2:$C$8,3,0))),2)</f>
        <v>0.36</v>
      </c>
      <c r="G218" s="43">
        <f>COUNTIF(D219:$D$611,365)</f>
        <v>55</v>
      </c>
      <c r="H218" s="43">
        <f>COUNTIF(D219:$D$611,366)</f>
        <v>338</v>
      </c>
      <c r="I218" s="2"/>
    </row>
    <row r="219" spans="1:9" x14ac:dyDescent="0.25">
      <c r="A219" s="1">
        <f>COUNTIF($C$2:C219,"Да")</f>
        <v>2</v>
      </c>
      <c r="B219" s="45">
        <f t="shared" si="7"/>
        <v>45320</v>
      </c>
      <c r="C219" s="42" t="str">
        <f>IF(ISERROR(VLOOKUP(B219,'Aigen21-PHOSAGR'!$C$3:$C$8,1,0)),"Нет","Да")</f>
        <v>Нет</v>
      </c>
      <c r="D219" s="43">
        <f t="shared" si="6"/>
        <v>366</v>
      </c>
      <c r="E219" s="44">
        <f>ROUND(('Все выпуски'!$R$3*'Все выпуски'!$R$6/100)/366*(B219-IF(C219="Нет",VLOOKUP(A219,'Aigen21-PHOSAGR'!$A$2:$C$8,3,0),VLOOKUP((A219-1),'Aigen21-PHOSAGR'!$A$2:$C$8,3,0))),2)</f>
        <v>0.48</v>
      </c>
      <c r="G219" s="43">
        <f>COUNTIF(D220:$D$611,365)</f>
        <v>55</v>
      </c>
      <c r="H219" s="43">
        <f>COUNTIF(D220:$D$611,366)</f>
        <v>337</v>
      </c>
      <c r="I219" s="2"/>
    </row>
    <row r="220" spans="1:9" x14ac:dyDescent="0.25">
      <c r="A220" s="1">
        <f>COUNTIF($C$2:C220,"Да")</f>
        <v>2</v>
      </c>
      <c r="B220" s="45">
        <f t="shared" si="7"/>
        <v>45321</v>
      </c>
      <c r="C220" s="42" t="str">
        <f>IF(ISERROR(VLOOKUP(B220,'Aigen21-PHOSAGR'!$C$3:$C$8,1,0)),"Нет","Да")</f>
        <v>Нет</v>
      </c>
      <c r="D220" s="43">
        <f t="shared" si="6"/>
        <v>366</v>
      </c>
      <c r="E220" s="44">
        <f>ROUND(('Все выпуски'!$R$3*'Все выпуски'!$R$6/100)/366*(B220-IF(C220="Нет",VLOOKUP(A220,'Aigen21-PHOSAGR'!$A$2:$C$8,3,0),VLOOKUP((A220-1),'Aigen21-PHOSAGR'!$A$2:$C$8,3,0))),2)</f>
        <v>0.6</v>
      </c>
      <c r="G220" s="43">
        <f>COUNTIF(D221:$D$611,365)</f>
        <v>55</v>
      </c>
      <c r="H220" s="43">
        <f>COUNTIF(D221:$D$611,366)</f>
        <v>336</v>
      </c>
      <c r="I220" s="2"/>
    </row>
    <row r="221" spans="1:9" x14ac:dyDescent="0.25">
      <c r="A221" s="1">
        <f>COUNTIF($C$2:C221,"Да")</f>
        <v>2</v>
      </c>
      <c r="B221" s="45">
        <f t="shared" si="7"/>
        <v>45322</v>
      </c>
      <c r="C221" s="42" t="str">
        <f>IF(ISERROR(VLOOKUP(B221,'Aigen21-PHOSAGR'!$C$3:$C$8,1,0)),"Нет","Да")</f>
        <v>Нет</v>
      </c>
      <c r="D221" s="43">
        <f t="shared" si="6"/>
        <v>366</v>
      </c>
      <c r="E221" s="44">
        <f>ROUND(('Все выпуски'!$R$3*'Все выпуски'!$R$6/100)/366*(B221-IF(C221="Нет",VLOOKUP(A221,'Aigen21-PHOSAGR'!$A$2:$C$8,3,0),VLOOKUP((A221-1),'Aigen21-PHOSAGR'!$A$2:$C$8,3,0))),2)</f>
        <v>0.72</v>
      </c>
      <c r="G221" s="43">
        <f>COUNTIF(D222:$D$611,365)</f>
        <v>55</v>
      </c>
      <c r="H221" s="43">
        <f>COUNTIF(D222:$D$611,366)</f>
        <v>335</v>
      </c>
      <c r="I221" s="2"/>
    </row>
    <row r="222" spans="1:9" x14ac:dyDescent="0.25">
      <c r="A222" s="1">
        <f>COUNTIF($C$2:C222,"Да")</f>
        <v>2</v>
      </c>
      <c r="B222" s="45">
        <f t="shared" si="7"/>
        <v>45323</v>
      </c>
      <c r="C222" s="42" t="str">
        <f>IF(ISERROR(VLOOKUP(B222,'Aigen21-PHOSAGR'!$C$3:$C$8,1,0)),"Нет","Да")</f>
        <v>Нет</v>
      </c>
      <c r="D222" s="43">
        <f t="shared" si="6"/>
        <v>366</v>
      </c>
      <c r="E222" s="44">
        <f>ROUND(('Все выпуски'!$R$3*'Все выпуски'!$R$6/100)/366*(B222-IF(C222="Нет",VLOOKUP(A222,'Aigen21-PHOSAGR'!$A$2:$C$8,3,0),VLOOKUP((A222-1),'Aigen21-PHOSAGR'!$A$2:$C$8,3,0))),2)</f>
        <v>0.84</v>
      </c>
      <c r="G222" s="43">
        <f>COUNTIF(D223:$D$611,365)</f>
        <v>55</v>
      </c>
      <c r="H222" s="43">
        <f>COUNTIF(D223:$D$611,366)</f>
        <v>334</v>
      </c>
      <c r="I222" s="2"/>
    </row>
    <row r="223" spans="1:9" x14ac:dyDescent="0.25">
      <c r="A223" s="1">
        <f>COUNTIF($C$2:C223,"Да")</f>
        <v>2</v>
      </c>
      <c r="B223" s="45">
        <f t="shared" si="7"/>
        <v>45324</v>
      </c>
      <c r="C223" s="42" t="str">
        <f>IF(ISERROR(VLOOKUP(B223,'Aigen21-PHOSAGR'!$C$3:$C$8,1,0)),"Нет","Да")</f>
        <v>Нет</v>
      </c>
      <c r="D223" s="43">
        <f t="shared" si="6"/>
        <v>366</v>
      </c>
      <c r="E223" s="44">
        <f>ROUND(('Все выпуски'!$R$3*'Все выпуски'!$R$6/100)/366*(B223-IF(C223="Нет",VLOOKUP(A223,'Aigen21-PHOSAGR'!$A$2:$C$8,3,0),VLOOKUP((A223-1),'Aigen21-PHOSAGR'!$A$2:$C$8,3,0))),2)</f>
        <v>0.96</v>
      </c>
      <c r="G223" s="43">
        <f>COUNTIF(D224:$D$611,365)</f>
        <v>55</v>
      </c>
      <c r="H223" s="43">
        <f>COUNTIF(D224:$D$611,366)</f>
        <v>333</v>
      </c>
      <c r="I223" s="2"/>
    </row>
    <row r="224" spans="1:9" x14ac:dyDescent="0.25">
      <c r="A224" s="1">
        <f>COUNTIF($C$2:C224,"Да")</f>
        <v>2</v>
      </c>
      <c r="B224" s="45">
        <f t="shared" si="7"/>
        <v>45325</v>
      </c>
      <c r="C224" s="42" t="str">
        <f>IF(ISERROR(VLOOKUP(B224,'Aigen21-PHOSAGR'!$C$3:$C$8,1,0)),"Нет","Да")</f>
        <v>Нет</v>
      </c>
      <c r="D224" s="43">
        <f t="shared" si="6"/>
        <v>366</v>
      </c>
      <c r="E224" s="44">
        <f>ROUND(('Все выпуски'!$R$3*'Все выпуски'!$R$6/100)/366*(B224-IF(C224="Нет",VLOOKUP(A224,'Aigen21-PHOSAGR'!$A$2:$C$8,3,0),VLOOKUP((A224-1),'Aigen21-PHOSAGR'!$A$2:$C$8,3,0))),2)</f>
        <v>1.08</v>
      </c>
      <c r="G224" s="43">
        <f>COUNTIF(D225:$D$611,365)</f>
        <v>55</v>
      </c>
      <c r="H224" s="43">
        <f>COUNTIF(D225:$D$611,366)</f>
        <v>332</v>
      </c>
      <c r="I224" s="2"/>
    </row>
    <row r="225" spans="1:9" x14ac:dyDescent="0.25">
      <c r="A225" s="1">
        <f>COUNTIF($C$2:C225,"Да")</f>
        <v>2</v>
      </c>
      <c r="B225" s="45">
        <f t="shared" si="7"/>
        <v>45326</v>
      </c>
      <c r="C225" s="42" t="str">
        <f>IF(ISERROR(VLOOKUP(B225,'Aigen21-PHOSAGR'!$C$3:$C$8,1,0)),"Нет","Да")</f>
        <v>Нет</v>
      </c>
      <c r="D225" s="43">
        <f t="shared" si="6"/>
        <v>366</v>
      </c>
      <c r="E225" s="44">
        <f>ROUND(('Все выпуски'!$R$3*'Все выпуски'!$R$6/100)/366*(B225-IF(C225="Нет",VLOOKUP(A225,'Aigen21-PHOSAGR'!$A$2:$C$8,3,0),VLOOKUP((A225-1),'Aigen21-PHOSAGR'!$A$2:$C$8,3,0))),2)</f>
        <v>1.2</v>
      </c>
      <c r="G225" s="43">
        <f>COUNTIF(D226:$D$611,365)</f>
        <v>55</v>
      </c>
      <c r="H225" s="43">
        <f>COUNTIF(D226:$D$611,366)</f>
        <v>331</v>
      </c>
      <c r="I225" s="2"/>
    </row>
    <row r="226" spans="1:9" x14ac:dyDescent="0.25">
      <c r="A226" s="1">
        <f>COUNTIF($C$2:C226,"Да")</f>
        <v>2</v>
      </c>
      <c r="B226" s="45">
        <f t="shared" si="7"/>
        <v>45327</v>
      </c>
      <c r="C226" s="42" t="str">
        <f>IF(ISERROR(VLOOKUP(B226,'Aigen21-PHOSAGR'!$C$3:$C$8,1,0)),"Нет","Да")</f>
        <v>Нет</v>
      </c>
      <c r="D226" s="43">
        <f t="shared" si="6"/>
        <v>366</v>
      </c>
      <c r="E226" s="44">
        <f>ROUND(('Все выпуски'!$R$3*'Все выпуски'!$R$6/100)/366*(B226-IF(C226="Нет",VLOOKUP(A226,'Aigen21-PHOSAGR'!$A$2:$C$8,3,0),VLOOKUP((A226-1),'Aigen21-PHOSAGR'!$A$2:$C$8,3,0))),2)</f>
        <v>1.32</v>
      </c>
      <c r="G226" s="43">
        <f>COUNTIF(D227:$D$611,365)</f>
        <v>55</v>
      </c>
      <c r="H226" s="43">
        <f>COUNTIF(D227:$D$611,366)</f>
        <v>330</v>
      </c>
      <c r="I226" s="2"/>
    </row>
    <row r="227" spans="1:9" x14ac:dyDescent="0.25">
      <c r="A227" s="1">
        <f>COUNTIF($C$2:C227,"Да")</f>
        <v>2</v>
      </c>
      <c r="B227" s="45">
        <f t="shared" si="7"/>
        <v>45328</v>
      </c>
      <c r="C227" s="42" t="str">
        <f>IF(ISERROR(VLOOKUP(B227,'Aigen21-PHOSAGR'!$C$3:$C$8,1,0)),"Нет","Да")</f>
        <v>Нет</v>
      </c>
      <c r="D227" s="43">
        <f t="shared" si="6"/>
        <v>366</v>
      </c>
      <c r="E227" s="44">
        <f>ROUND(('Все выпуски'!$R$3*'Все выпуски'!$R$6/100)/366*(B227-IF(C227="Нет",VLOOKUP(A227,'Aigen21-PHOSAGR'!$A$2:$C$8,3,0),VLOOKUP((A227-1),'Aigen21-PHOSAGR'!$A$2:$C$8,3,0))),2)</f>
        <v>1.44</v>
      </c>
      <c r="G227" s="43">
        <f>COUNTIF(D228:$D$611,365)</f>
        <v>55</v>
      </c>
      <c r="H227" s="43">
        <f>COUNTIF(D228:$D$611,366)</f>
        <v>329</v>
      </c>
      <c r="I227" s="2"/>
    </row>
    <row r="228" spans="1:9" x14ac:dyDescent="0.25">
      <c r="A228" s="1">
        <f>COUNTIF($C$2:C228,"Да")</f>
        <v>2</v>
      </c>
      <c r="B228" s="45">
        <f t="shared" si="7"/>
        <v>45329</v>
      </c>
      <c r="C228" s="42" t="str">
        <f>IF(ISERROR(VLOOKUP(B228,'Aigen21-PHOSAGR'!$C$3:$C$8,1,0)),"Нет","Да")</f>
        <v>Нет</v>
      </c>
      <c r="D228" s="43">
        <f t="shared" si="6"/>
        <v>366</v>
      </c>
      <c r="E228" s="44">
        <f>ROUND(('Все выпуски'!$R$3*'Все выпуски'!$R$6/100)/366*(B228-IF(C228="Нет",VLOOKUP(A228,'Aigen21-PHOSAGR'!$A$2:$C$8,3,0),VLOOKUP((A228-1),'Aigen21-PHOSAGR'!$A$2:$C$8,3,0))),2)</f>
        <v>1.56</v>
      </c>
      <c r="G228" s="43">
        <f>COUNTIF(D229:$D$611,365)</f>
        <v>55</v>
      </c>
      <c r="H228" s="43">
        <f>COUNTIF(D229:$D$611,366)</f>
        <v>328</v>
      </c>
      <c r="I228" s="2"/>
    </row>
    <row r="229" spans="1:9" x14ac:dyDescent="0.25">
      <c r="A229" s="1">
        <f>COUNTIF($C$2:C229,"Да")</f>
        <v>2</v>
      </c>
      <c r="B229" s="45">
        <f t="shared" si="7"/>
        <v>45330</v>
      </c>
      <c r="C229" s="42" t="str">
        <f>IF(ISERROR(VLOOKUP(B229,'Aigen21-PHOSAGR'!$C$3:$C$8,1,0)),"Нет","Да")</f>
        <v>Нет</v>
      </c>
      <c r="D229" s="43">
        <f t="shared" si="6"/>
        <v>366</v>
      </c>
      <c r="E229" s="44">
        <f>ROUND(('Все выпуски'!$R$3*'Все выпуски'!$R$6/100)/366*(B229-IF(C229="Нет",VLOOKUP(A229,'Aigen21-PHOSAGR'!$A$2:$C$8,3,0),VLOOKUP((A229-1),'Aigen21-PHOSAGR'!$A$2:$C$8,3,0))),2)</f>
        <v>1.68</v>
      </c>
      <c r="G229" s="43">
        <f>COUNTIF(D230:$D$611,365)</f>
        <v>55</v>
      </c>
      <c r="H229" s="43">
        <f>COUNTIF(D230:$D$611,366)</f>
        <v>327</v>
      </c>
      <c r="I229" s="2"/>
    </row>
    <row r="230" spans="1:9" x14ac:dyDescent="0.25">
      <c r="A230" s="1">
        <f>COUNTIF($C$2:C230,"Да")</f>
        <v>2</v>
      </c>
      <c r="B230" s="45">
        <f t="shared" si="7"/>
        <v>45331</v>
      </c>
      <c r="C230" s="42" t="str">
        <f>IF(ISERROR(VLOOKUP(B230,'Aigen21-PHOSAGR'!$C$3:$C$8,1,0)),"Нет","Да")</f>
        <v>Нет</v>
      </c>
      <c r="D230" s="43">
        <f t="shared" si="6"/>
        <v>366</v>
      </c>
      <c r="E230" s="44">
        <f>ROUND(('Все выпуски'!$R$3*'Все выпуски'!$R$6/100)/366*(B230-IF(C230="Нет",VLOOKUP(A230,'Aigen21-PHOSAGR'!$A$2:$C$8,3,0),VLOOKUP((A230-1),'Aigen21-PHOSAGR'!$A$2:$C$8,3,0))),2)</f>
        <v>1.8</v>
      </c>
      <c r="G230" s="43">
        <f>COUNTIF(D231:$D$611,365)</f>
        <v>55</v>
      </c>
      <c r="H230" s="43">
        <f>COUNTIF(D231:$D$611,366)</f>
        <v>326</v>
      </c>
      <c r="I230" s="2"/>
    </row>
    <row r="231" spans="1:9" x14ac:dyDescent="0.25">
      <c r="A231" s="1">
        <f>COUNTIF($C$2:C231,"Да")</f>
        <v>2</v>
      </c>
      <c r="B231" s="45">
        <f t="shared" si="7"/>
        <v>45332</v>
      </c>
      <c r="C231" s="42" t="str">
        <f>IF(ISERROR(VLOOKUP(B231,'Aigen21-PHOSAGR'!$C$3:$C$8,1,0)),"Нет","Да")</f>
        <v>Нет</v>
      </c>
      <c r="D231" s="43">
        <f t="shared" si="6"/>
        <v>366</v>
      </c>
      <c r="E231" s="44">
        <f>ROUND(('Все выпуски'!$R$3*'Все выпуски'!$R$6/100)/366*(B231-IF(C231="Нет",VLOOKUP(A231,'Aigen21-PHOSAGR'!$A$2:$C$8,3,0),VLOOKUP((A231-1),'Aigen21-PHOSAGR'!$A$2:$C$8,3,0))),2)</f>
        <v>1.92</v>
      </c>
      <c r="G231" s="43">
        <f>COUNTIF(D232:$D$611,365)</f>
        <v>55</v>
      </c>
      <c r="H231" s="43">
        <f>COUNTIF(D232:$D$611,366)</f>
        <v>325</v>
      </c>
      <c r="I231" s="2"/>
    </row>
    <row r="232" spans="1:9" x14ac:dyDescent="0.25">
      <c r="A232" s="1">
        <f>COUNTIF($C$2:C232,"Да")</f>
        <v>2</v>
      </c>
      <c r="B232" s="45">
        <f t="shared" si="7"/>
        <v>45333</v>
      </c>
      <c r="C232" s="42" t="str">
        <f>IF(ISERROR(VLOOKUP(B232,'Aigen21-PHOSAGR'!$C$3:$C$8,1,0)),"Нет","Да")</f>
        <v>Нет</v>
      </c>
      <c r="D232" s="43">
        <f t="shared" si="6"/>
        <v>366</v>
      </c>
      <c r="E232" s="44">
        <f>ROUND(('Все выпуски'!$R$3*'Все выпуски'!$R$6/100)/366*(B232-IF(C232="Нет",VLOOKUP(A232,'Aigen21-PHOSAGR'!$A$2:$C$8,3,0),VLOOKUP((A232-1),'Aigen21-PHOSAGR'!$A$2:$C$8,3,0))),2)</f>
        <v>2.04</v>
      </c>
      <c r="G232" s="43">
        <f>COUNTIF(D233:$D$611,365)</f>
        <v>55</v>
      </c>
      <c r="H232" s="43">
        <f>COUNTIF(D233:$D$611,366)</f>
        <v>324</v>
      </c>
      <c r="I232" s="2"/>
    </row>
    <row r="233" spans="1:9" x14ac:dyDescent="0.25">
      <c r="A233" s="1">
        <f>COUNTIF($C$2:C233,"Да")</f>
        <v>2</v>
      </c>
      <c r="B233" s="45">
        <f t="shared" si="7"/>
        <v>45334</v>
      </c>
      <c r="C233" s="42" t="str">
        <f>IF(ISERROR(VLOOKUP(B233,'Aigen21-PHOSAGR'!$C$3:$C$8,1,0)),"Нет","Да")</f>
        <v>Нет</v>
      </c>
      <c r="D233" s="43">
        <f t="shared" si="6"/>
        <v>366</v>
      </c>
      <c r="E233" s="44">
        <f>ROUND(('Все выпуски'!$R$3*'Все выпуски'!$R$6/100)/366*(B233-IF(C233="Нет",VLOOKUP(A233,'Aigen21-PHOSAGR'!$A$2:$C$8,3,0),VLOOKUP((A233-1),'Aigen21-PHOSAGR'!$A$2:$C$8,3,0))),2)</f>
        <v>2.16</v>
      </c>
      <c r="G233" s="43">
        <f>COUNTIF(D234:$D$611,365)</f>
        <v>55</v>
      </c>
      <c r="H233" s="43">
        <f>COUNTIF(D234:$D$611,366)</f>
        <v>323</v>
      </c>
      <c r="I233" s="2"/>
    </row>
    <row r="234" spans="1:9" x14ac:dyDescent="0.25">
      <c r="A234" s="1">
        <f>COUNTIF($C$2:C234,"Да")</f>
        <v>2</v>
      </c>
      <c r="B234" s="45">
        <f t="shared" si="7"/>
        <v>45335</v>
      </c>
      <c r="C234" s="42" t="str">
        <f>IF(ISERROR(VLOOKUP(B234,'Aigen21-PHOSAGR'!$C$3:$C$8,1,0)),"Нет","Да")</f>
        <v>Нет</v>
      </c>
      <c r="D234" s="43">
        <f t="shared" si="6"/>
        <v>366</v>
      </c>
      <c r="E234" s="44">
        <f>ROUND(('Все выпуски'!$R$3*'Все выпуски'!$R$6/100)/366*(B234-IF(C234="Нет",VLOOKUP(A234,'Aigen21-PHOSAGR'!$A$2:$C$8,3,0),VLOOKUP((A234-1),'Aigen21-PHOSAGR'!$A$2:$C$8,3,0))),2)</f>
        <v>2.2799999999999998</v>
      </c>
      <c r="G234" s="43">
        <f>COUNTIF(D235:$D$611,365)</f>
        <v>55</v>
      </c>
      <c r="H234" s="43">
        <f>COUNTIF(D235:$D$611,366)</f>
        <v>322</v>
      </c>
      <c r="I234" s="2"/>
    </row>
    <row r="235" spans="1:9" x14ac:dyDescent="0.25">
      <c r="A235" s="1">
        <f>COUNTIF($C$2:C235,"Да")</f>
        <v>2</v>
      </c>
      <c r="B235" s="45">
        <f t="shared" si="7"/>
        <v>45336</v>
      </c>
      <c r="C235" s="42" t="str">
        <f>IF(ISERROR(VLOOKUP(B235,'Aigen21-PHOSAGR'!$C$3:$C$8,1,0)),"Нет","Да")</f>
        <v>Нет</v>
      </c>
      <c r="D235" s="43">
        <f t="shared" si="6"/>
        <v>366</v>
      </c>
      <c r="E235" s="44">
        <f>ROUND(('Все выпуски'!$R$3*'Все выпуски'!$R$6/100)/366*(B235-IF(C235="Нет",VLOOKUP(A235,'Aigen21-PHOSAGR'!$A$2:$C$8,3,0),VLOOKUP((A235-1),'Aigen21-PHOSAGR'!$A$2:$C$8,3,0))),2)</f>
        <v>2.4</v>
      </c>
      <c r="G235" s="43">
        <f>COUNTIF(D236:$D$611,365)</f>
        <v>55</v>
      </c>
      <c r="H235" s="43">
        <f>COUNTIF(D236:$D$611,366)</f>
        <v>321</v>
      </c>
      <c r="I235" s="2"/>
    </row>
    <row r="236" spans="1:9" x14ac:dyDescent="0.25">
      <c r="A236" s="1">
        <f>COUNTIF($C$2:C236,"Да")</f>
        <v>2</v>
      </c>
      <c r="B236" s="45">
        <f t="shared" si="7"/>
        <v>45337</v>
      </c>
      <c r="C236" s="42" t="str">
        <f>IF(ISERROR(VLOOKUP(B236,'Aigen21-PHOSAGR'!$C$3:$C$8,1,0)),"Нет","Да")</f>
        <v>Нет</v>
      </c>
      <c r="D236" s="43">
        <f t="shared" si="6"/>
        <v>366</v>
      </c>
      <c r="E236" s="44">
        <f>ROUND(('Все выпуски'!$R$3*'Все выпуски'!$R$6/100)/366*(B236-IF(C236="Нет",VLOOKUP(A236,'Aigen21-PHOSAGR'!$A$2:$C$8,3,0),VLOOKUP((A236-1),'Aigen21-PHOSAGR'!$A$2:$C$8,3,0))),2)</f>
        <v>2.52</v>
      </c>
      <c r="G236" s="43">
        <f>COUNTIF(D237:$D$611,365)</f>
        <v>55</v>
      </c>
      <c r="H236" s="43">
        <f>COUNTIF(D237:$D$611,366)</f>
        <v>320</v>
      </c>
      <c r="I236" s="2"/>
    </row>
    <row r="237" spans="1:9" x14ac:dyDescent="0.25">
      <c r="A237" s="1">
        <f>COUNTIF($C$2:C237,"Да")</f>
        <v>2</v>
      </c>
      <c r="B237" s="45">
        <f t="shared" si="7"/>
        <v>45338</v>
      </c>
      <c r="C237" s="42" t="str">
        <f>IF(ISERROR(VLOOKUP(B237,'Aigen21-PHOSAGR'!$C$3:$C$8,1,0)),"Нет","Да")</f>
        <v>Нет</v>
      </c>
      <c r="D237" s="43">
        <f t="shared" si="6"/>
        <v>366</v>
      </c>
      <c r="E237" s="44">
        <f>ROUND(('Все выпуски'!$R$3*'Все выпуски'!$R$6/100)/366*(B237-IF(C237="Нет",VLOOKUP(A237,'Aigen21-PHOSAGR'!$A$2:$C$8,3,0),VLOOKUP((A237-1),'Aigen21-PHOSAGR'!$A$2:$C$8,3,0))),2)</f>
        <v>2.64</v>
      </c>
      <c r="G237" s="43">
        <f>COUNTIF(D238:$D$611,365)</f>
        <v>55</v>
      </c>
      <c r="H237" s="43">
        <f>COUNTIF(D238:$D$611,366)</f>
        <v>319</v>
      </c>
      <c r="I237" s="2"/>
    </row>
    <row r="238" spans="1:9" x14ac:dyDescent="0.25">
      <c r="A238" s="1">
        <f>COUNTIF($C$2:C238,"Да")</f>
        <v>2</v>
      </c>
      <c r="B238" s="45">
        <f t="shared" si="7"/>
        <v>45339</v>
      </c>
      <c r="C238" s="42" t="str">
        <f>IF(ISERROR(VLOOKUP(B238,'Aigen21-PHOSAGR'!$C$3:$C$8,1,0)),"Нет","Да")</f>
        <v>Нет</v>
      </c>
      <c r="D238" s="43">
        <f t="shared" si="6"/>
        <v>366</v>
      </c>
      <c r="E238" s="44">
        <f>ROUND(('Все выпуски'!$R$3*'Все выпуски'!$R$6/100)/366*(B238-IF(C238="Нет",VLOOKUP(A238,'Aigen21-PHOSAGR'!$A$2:$C$8,3,0),VLOOKUP((A238-1),'Aigen21-PHOSAGR'!$A$2:$C$8,3,0))),2)</f>
        <v>2.77</v>
      </c>
      <c r="G238" s="43">
        <f>COUNTIF(D239:$D$611,365)</f>
        <v>55</v>
      </c>
      <c r="H238" s="43">
        <f>COUNTIF(D239:$D$611,366)</f>
        <v>318</v>
      </c>
      <c r="I238" s="2"/>
    </row>
    <row r="239" spans="1:9" x14ac:dyDescent="0.25">
      <c r="A239" s="1">
        <f>COUNTIF($C$2:C239,"Да")</f>
        <v>2</v>
      </c>
      <c r="B239" s="45">
        <f t="shared" si="7"/>
        <v>45340</v>
      </c>
      <c r="C239" s="42" t="str">
        <f>IF(ISERROR(VLOOKUP(B239,'Aigen21-PHOSAGR'!$C$3:$C$8,1,0)),"Нет","Да")</f>
        <v>Нет</v>
      </c>
      <c r="D239" s="43">
        <f t="shared" si="6"/>
        <v>366</v>
      </c>
      <c r="E239" s="44">
        <f>ROUND(('Все выпуски'!$R$3*'Все выпуски'!$R$6/100)/366*(B239-IF(C239="Нет",VLOOKUP(A239,'Aigen21-PHOSAGR'!$A$2:$C$8,3,0),VLOOKUP((A239-1),'Aigen21-PHOSAGR'!$A$2:$C$8,3,0))),2)</f>
        <v>2.89</v>
      </c>
      <c r="G239" s="43">
        <f>COUNTIF(D240:$D$611,365)</f>
        <v>55</v>
      </c>
      <c r="H239" s="43">
        <f>COUNTIF(D240:$D$611,366)</f>
        <v>317</v>
      </c>
      <c r="I239" s="2"/>
    </row>
    <row r="240" spans="1:9" x14ac:dyDescent="0.25">
      <c r="A240" s="1">
        <f>COUNTIF($C$2:C240,"Да")</f>
        <v>2</v>
      </c>
      <c r="B240" s="45">
        <f t="shared" si="7"/>
        <v>45341</v>
      </c>
      <c r="C240" s="42" t="str">
        <f>IF(ISERROR(VLOOKUP(B240,'Aigen21-PHOSAGR'!$C$3:$C$8,1,0)),"Нет","Да")</f>
        <v>Нет</v>
      </c>
      <c r="D240" s="43">
        <f t="shared" si="6"/>
        <v>366</v>
      </c>
      <c r="E240" s="44">
        <f>ROUND(('Все выпуски'!$R$3*'Все выпуски'!$R$6/100)/366*(B240-IF(C240="Нет",VLOOKUP(A240,'Aigen21-PHOSAGR'!$A$2:$C$8,3,0),VLOOKUP((A240-1),'Aigen21-PHOSAGR'!$A$2:$C$8,3,0))),2)</f>
        <v>3.01</v>
      </c>
      <c r="G240" s="43">
        <f>COUNTIF(D241:$D$611,365)</f>
        <v>55</v>
      </c>
      <c r="H240" s="43">
        <f>COUNTIF(D241:$D$611,366)</f>
        <v>316</v>
      </c>
      <c r="I240" s="2"/>
    </row>
    <row r="241" spans="1:9" x14ac:dyDescent="0.25">
      <c r="A241" s="1">
        <f>COUNTIF($C$2:C241,"Да")</f>
        <v>2</v>
      </c>
      <c r="B241" s="45">
        <f t="shared" si="7"/>
        <v>45342</v>
      </c>
      <c r="C241" s="42" t="str">
        <f>IF(ISERROR(VLOOKUP(B241,'Aigen21-PHOSAGR'!$C$3:$C$8,1,0)),"Нет","Да")</f>
        <v>Нет</v>
      </c>
      <c r="D241" s="43">
        <f t="shared" si="6"/>
        <v>366</v>
      </c>
      <c r="E241" s="44">
        <f>ROUND(('Все выпуски'!$R$3*'Все выпуски'!$R$6/100)/366*(B241-IF(C241="Нет",VLOOKUP(A241,'Aigen21-PHOSAGR'!$A$2:$C$8,3,0),VLOOKUP((A241-1),'Aigen21-PHOSAGR'!$A$2:$C$8,3,0))),2)</f>
        <v>3.13</v>
      </c>
      <c r="G241" s="43">
        <f>COUNTIF(D242:$D$611,365)</f>
        <v>55</v>
      </c>
      <c r="H241" s="43">
        <f>COUNTIF(D242:$D$611,366)</f>
        <v>315</v>
      </c>
      <c r="I241" s="2"/>
    </row>
    <row r="242" spans="1:9" x14ac:dyDescent="0.25">
      <c r="A242" s="1">
        <f>COUNTIF($C$2:C242,"Да")</f>
        <v>2</v>
      </c>
      <c r="B242" s="45">
        <f t="shared" si="7"/>
        <v>45343</v>
      </c>
      <c r="C242" s="42" t="str">
        <f>IF(ISERROR(VLOOKUP(B242,'Aigen21-PHOSAGR'!$C$3:$C$8,1,0)),"Нет","Да")</f>
        <v>Нет</v>
      </c>
      <c r="D242" s="43">
        <f t="shared" si="6"/>
        <v>366</v>
      </c>
      <c r="E242" s="44">
        <f>ROUND(('Все выпуски'!$R$3*'Все выпуски'!$R$6/100)/366*(B242-IF(C242="Нет",VLOOKUP(A242,'Aigen21-PHOSAGR'!$A$2:$C$8,3,0),VLOOKUP((A242-1),'Aigen21-PHOSAGR'!$A$2:$C$8,3,0))),2)</f>
        <v>3.25</v>
      </c>
      <c r="G242" s="43">
        <f>COUNTIF(D243:$D$611,365)</f>
        <v>55</v>
      </c>
      <c r="H242" s="43">
        <f>COUNTIF(D243:$D$611,366)</f>
        <v>314</v>
      </c>
      <c r="I242" s="2"/>
    </row>
    <row r="243" spans="1:9" x14ac:dyDescent="0.25">
      <c r="A243" s="1">
        <f>COUNTIF($C$2:C243,"Да")</f>
        <v>2</v>
      </c>
      <c r="B243" s="45">
        <f t="shared" si="7"/>
        <v>45344</v>
      </c>
      <c r="C243" s="42" t="str">
        <f>IF(ISERROR(VLOOKUP(B243,'Aigen21-PHOSAGR'!$C$3:$C$8,1,0)),"Нет","Да")</f>
        <v>Нет</v>
      </c>
      <c r="D243" s="43">
        <f t="shared" si="6"/>
        <v>366</v>
      </c>
      <c r="E243" s="44">
        <f>ROUND(('Все выпуски'!$R$3*'Все выпуски'!$R$6/100)/366*(B243-IF(C243="Нет",VLOOKUP(A243,'Aigen21-PHOSAGR'!$A$2:$C$8,3,0),VLOOKUP((A243-1),'Aigen21-PHOSAGR'!$A$2:$C$8,3,0))),2)</f>
        <v>3.37</v>
      </c>
      <c r="G243" s="43">
        <f>COUNTIF(D244:$D$611,365)</f>
        <v>55</v>
      </c>
      <c r="H243" s="43">
        <f>COUNTIF(D244:$D$611,366)</f>
        <v>313</v>
      </c>
      <c r="I243" s="2"/>
    </row>
    <row r="244" spans="1:9" x14ac:dyDescent="0.25">
      <c r="A244" s="1">
        <f>COUNTIF($C$2:C244,"Да")</f>
        <v>2</v>
      </c>
      <c r="B244" s="45">
        <f t="shared" si="7"/>
        <v>45345</v>
      </c>
      <c r="C244" s="42" t="str">
        <f>IF(ISERROR(VLOOKUP(B244,'Aigen21-PHOSAGR'!$C$3:$C$8,1,0)),"Нет","Да")</f>
        <v>Нет</v>
      </c>
      <c r="D244" s="43">
        <f t="shared" si="6"/>
        <v>366</v>
      </c>
      <c r="E244" s="44">
        <f>ROUND(('Все выпуски'!$R$3*'Все выпуски'!$R$6/100)/366*(B244-IF(C244="Нет",VLOOKUP(A244,'Aigen21-PHOSAGR'!$A$2:$C$8,3,0),VLOOKUP((A244-1),'Aigen21-PHOSAGR'!$A$2:$C$8,3,0))),2)</f>
        <v>3.49</v>
      </c>
      <c r="G244" s="43">
        <f>COUNTIF(D245:$D$611,365)</f>
        <v>55</v>
      </c>
      <c r="H244" s="43">
        <f>COUNTIF(D245:$D$611,366)</f>
        <v>312</v>
      </c>
      <c r="I244" s="2"/>
    </row>
    <row r="245" spans="1:9" x14ac:dyDescent="0.25">
      <c r="A245" s="1">
        <f>COUNTIF($C$2:C245,"Да")</f>
        <v>2</v>
      </c>
      <c r="B245" s="45">
        <f t="shared" si="7"/>
        <v>45346</v>
      </c>
      <c r="C245" s="42" t="str">
        <f>IF(ISERROR(VLOOKUP(B245,'Aigen21-PHOSAGR'!$C$3:$C$8,1,0)),"Нет","Да")</f>
        <v>Нет</v>
      </c>
      <c r="D245" s="43">
        <f t="shared" si="6"/>
        <v>366</v>
      </c>
      <c r="E245" s="44">
        <f>ROUND(('Все выпуски'!$R$3*'Все выпуски'!$R$6/100)/366*(B245-IF(C245="Нет",VLOOKUP(A245,'Aigen21-PHOSAGR'!$A$2:$C$8,3,0),VLOOKUP((A245-1),'Aigen21-PHOSAGR'!$A$2:$C$8,3,0))),2)</f>
        <v>3.61</v>
      </c>
      <c r="G245" s="43">
        <f>COUNTIF(D246:$D$611,365)</f>
        <v>55</v>
      </c>
      <c r="H245" s="43">
        <f>COUNTIF(D246:$D$611,366)</f>
        <v>311</v>
      </c>
      <c r="I245" s="2"/>
    </row>
    <row r="246" spans="1:9" x14ac:dyDescent="0.25">
      <c r="A246" s="1">
        <f>COUNTIF($C$2:C246,"Да")</f>
        <v>2</v>
      </c>
      <c r="B246" s="45">
        <f t="shared" si="7"/>
        <v>45347</v>
      </c>
      <c r="C246" s="42" t="str">
        <f>IF(ISERROR(VLOOKUP(B246,'Aigen21-PHOSAGR'!$C$3:$C$8,1,0)),"Нет","Да")</f>
        <v>Нет</v>
      </c>
      <c r="D246" s="43">
        <f t="shared" si="6"/>
        <v>366</v>
      </c>
      <c r="E246" s="44">
        <f>ROUND(('Все выпуски'!$R$3*'Все выпуски'!$R$6/100)/366*(B246-IF(C246="Нет",VLOOKUP(A246,'Aigen21-PHOSAGR'!$A$2:$C$8,3,0),VLOOKUP((A246-1),'Aigen21-PHOSAGR'!$A$2:$C$8,3,0))),2)</f>
        <v>3.73</v>
      </c>
      <c r="G246" s="43">
        <f>COUNTIF(D247:$D$611,365)</f>
        <v>55</v>
      </c>
      <c r="H246" s="43">
        <f>COUNTIF(D247:$D$611,366)</f>
        <v>310</v>
      </c>
      <c r="I246" s="2"/>
    </row>
    <row r="247" spans="1:9" x14ac:dyDescent="0.25">
      <c r="A247" s="1">
        <f>COUNTIF($C$2:C247,"Да")</f>
        <v>2</v>
      </c>
      <c r="B247" s="45">
        <f t="shared" si="7"/>
        <v>45348</v>
      </c>
      <c r="C247" s="42" t="str">
        <f>IF(ISERROR(VLOOKUP(B247,'Aigen21-PHOSAGR'!$C$3:$C$8,1,0)),"Нет","Да")</f>
        <v>Нет</v>
      </c>
      <c r="D247" s="43">
        <f t="shared" si="6"/>
        <v>366</v>
      </c>
      <c r="E247" s="44">
        <f>ROUND(('Все выпуски'!$R$3*'Все выпуски'!$R$6/100)/366*(B247-IF(C247="Нет",VLOOKUP(A247,'Aigen21-PHOSAGR'!$A$2:$C$8,3,0),VLOOKUP((A247-1),'Aigen21-PHOSAGR'!$A$2:$C$8,3,0))),2)</f>
        <v>3.85</v>
      </c>
      <c r="G247" s="43">
        <f>COUNTIF(D248:$D$611,365)</f>
        <v>55</v>
      </c>
      <c r="H247" s="43">
        <f>COUNTIF(D248:$D$611,366)</f>
        <v>309</v>
      </c>
      <c r="I247" s="2"/>
    </row>
    <row r="248" spans="1:9" x14ac:dyDescent="0.25">
      <c r="A248" s="1">
        <f>COUNTIF($C$2:C248,"Да")</f>
        <v>2</v>
      </c>
      <c r="B248" s="45">
        <f t="shared" si="7"/>
        <v>45349</v>
      </c>
      <c r="C248" s="42" t="str">
        <f>IF(ISERROR(VLOOKUP(B248,'Aigen21-PHOSAGR'!$C$3:$C$8,1,0)),"Нет","Да")</f>
        <v>Нет</v>
      </c>
      <c r="D248" s="43">
        <f t="shared" si="6"/>
        <v>366</v>
      </c>
      <c r="E248" s="44">
        <f>ROUND(('Все выпуски'!$R$3*'Все выпуски'!$R$6/100)/366*(B248-IF(C248="Нет",VLOOKUP(A248,'Aigen21-PHOSAGR'!$A$2:$C$8,3,0),VLOOKUP((A248-1),'Aigen21-PHOSAGR'!$A$2:$C$8,3,0))),2)</f>
        <v>3.97</v>
      </c>
      <c r="G248" s="43">
        <f>COUNTIF(D249:$D$611,365)</f>
        <v>55</v>
      </c>
      <c r="H248" s="43">
        <f>COUNTIF(D249:$D$611,366)</f>
        <v>308</v>
      </c>
      <c r="I248" s="2"/>
    </row>
    <row r="249" spans="1:9" x14ac:dyDescent="0.25">
      <c r="A249" s="1">
        <f>COUNTIF($C$2:C249,"Да")</f>
        <v>2</v>
      </c>
      <c r="B249" s="45">
        <f t="shared" si="7"/>
        <v>45350</v>
      </c>
      <c r="C249" s="42" t="str">
        <f>IF(ISERROR(VLOOKUP(B249,'Aigen21-PHOSAGR'!$C$3:$C$8,1,0)),"Нет","Да")</f>
        <v>Нет</v>
      </c>
      <c r="D249" s="43">
        <f t="shared" si="6"/>
        <v>366</v>
      </c>
      <c r="E249" s="44">
        <f>ROUND(('Все выпуски'!$R$3*'Все выпуски'!$R$6/100)/366*(B249-IF(C249="Нет",VLOOKUP(A249,'Aigen21-PHOSAGR'!$A$2:$C$8,3,0),VLOOKUP((A249-1),'Aigen21-PHOSAGR'!$A$2:$C$8,3,0))),2)</f>
        <v>4.09</v>
      </c>
      <c r="G249" s="43">
        <f>COUNTIF(D250:$D$611,365)</f>
        <v>55</v>
      </c>
      <c r="H249" s="43">
        <f>COUNTIF(D250:$D$611,366)</f>
        <v>307</v>
      </c>
      <c r="I249" s="2"/>
    </row>
    <row r="250" spans="1:9" x14ac:dyDescent="0.25">
      <c r="A250" s="1">
        <f>COUNTIF($C$2:C250,"Да")</f>
        <v>2</v>
      </c>
      <c r="B250" s="45">
        <f t="shared" si="7"/>
        <v>45351</v>
      </c>
      <c r="C250" s="42" t="str">
        <f>IF(ISERROR(VLOOKUP(B250,'Aigen21-PHOSAGR'!$C$3:$C$8,1,0)),"Нет","Да")</f>
        <v>Нет</v>
      </c>
      <c r="D250" s="43">
        <f t="shared" si="6"/>
        <v>366</v>
      </c>
      <c r="E250" s="44">
        <f>ROUND(('Все выпуски'!$R$3*'Все выпуски'!$R$6/100)/366*(B250-IF(C250="Нет",VLOOKUP(A250,'Aigen21-PHOSAGR'!$A$2:$C$8,3,0),VLOOKUP((A250-1),'Aigen21-PHOSAGR'!$A$2:$C$8,3,0))),2)</f>
        <v>4.21</v>
      </c>
      <c r="G250" s="43">
        <f>COUNTIF(D251:$D$611,365)</f>
        <v>55</v>
      </c>
      <c r="H250" s="43">
        <f>COUNTIF(D251:$D$611,366)</f>
        <v>306</v>
      </c>
      <c r="I250" s="2"/>
    </row>
    <row r="251" spans="1:9" x14ac:dyDescent="0.25">
      <c r="A251" s="1">
        <f>COUNTIF($C$2:C251,"Да")</f>
        <v>2</v>
      </c>
      <c r="B251" s="45">
        <f t="shared" si="7"/>
        <v>45352</v>
      </c>
      <c r="C251" s="42" t="str">
        <f>IF(ISERROR(VLOOKUP(B251,'Aigen21-PHOSAGR'!$C$3:$C$8,1,0)),"Нет","Да")</f>
        <v>Нет</v>
      </c>
      <c r="D251" s="43">
        <f t="shared" si="6"/>
        <v>366</v>
      </c>
      <c r="E251" s="44">
        <f>ROUND(('Все выпуски'!$R$3*'Все выпуски'!$R$6/100)/366*(B251-IF(C251="Нет",VLOOKUP(A251,'Aigen21-PHOSAGR'!$A$2:$C$8,3,0),VLOOKUP((A251-1),'Aigen21-PHOSAGR'!$A$2:$C$8,3,0))),2)</f>
        <v>4.33</v>
      </c>
      <c r="G251" s="43">
        <f>COUNTIF(D252:$D$611,365)</f>
        <v>55</v>
      </c>
      <c r="H251" s="43">
        <f>COUNTIF(D252:$D$611,366)</f>
        <v>305</v>
      </c>
      <c r="I251" s="2"/>
    </row>
    <row r="252" spans="1:9" x14ac:dyDescent="0.25">
      <c r="A252" s="1">
        <f>COUNTIF($C$2:C252,"Да")</f>
        <v>2</v>
      </c>
      <c r="B252" s="45">
        <f t="shared" si="7"/>
        <v>45353</v>
      </c>
      <c r="C252" s="42" t="str">
        <f>IF(ISERROR(VLOOKUP(B252,'Aigen21-PHOSAGR'!$C$3:$C$8,1,0)),"Нет","Да")</f>
        <v>Нет</v>
      </c>
      <c r="D252" s="43">
        <f t="shared" si="6"/>
        <v>366</v>
      </c>
      <c r="E252" s="44">
        <f>ROUND(('Все выпуски'!$R$3*'Все выпуски'!$R$6/100)/366*(B252-IF(C252="Нет",VLOOKUP(A252,'Aigen21-PHOSAGR'!$A$2:$C$8,3,0),VLOOKUP((A252-1),'Aigen21-PHOSAGR'!$A$2:$C$8,3,0))),2)</f>
        <v>4.45</v>
      </c>
      <c r="G252" s="43">
        <f>COUNTIF(D253:$D$611,365)</f>
        <v>55</v>
      </c>
      <c r="H252" s="43">
        <f>COUNTIF(D253:$D$611,366)</f>
        <v>304</v>
      </c>
      <c r="I252" s="2"/>
    </row>
    <row r="253" spans="1:9" x14ac:dyDescent="0.25">
      <c r="A253" s="1">
        <f>COUNTIF($C$2:C253,"Да")</f>
        <v>2</v>
      </c>
      <c r="B253" s="45">
        <f t="shared" si="7"/>
        <v>45354</v>
      </c>
      <c r="C253" s="42" t="str">
        <f>IF(ISERROR(VLOOKUP(B253,'Aigen21-PHOSAGR'!$C$3:$C$8,1,0)),"Нет","Да")</f>
        <v>Нет</v>
      </c>
      <c r="D253" s="43">
        <f t="shared" si="6"/>
        <v>366</v>
      </c>
      <c r="E253" s="44">
        <f>ROUND(('Все выпуски'!$R$3*'Все выпуски'!$R$6/100)/366*(B253-IF(C253="Нет",VLOOKUP(A253,'Aigen21-PHOSAGR'!$A$2:$C$8,3,0),VLOOKUP((A253-1),'Aigen21-PHOSAGR'!$A$2:$C$8,3,0))),2)</f>
        <v>4.57</v>
      </c>
      <c r="G253" s="43">
        <f>COUNTIF(D254:$D$611,365)</f>
        <v>55</v>
      </c>
      <c r="H253" s="43">
        <f>COUNTIF(D254:$D$611,366)</f>
        <v>303</v>
      </c>
      <c r="I253" s="2"/>
    </row>
    <row r="254" spans="1:9" x14ac:dyDescent="0.25">
      <c r="A254" s="1">
        <f>COUNTIF($C$2:C254,"Да")</f>
        <v>2</v>
      </c>
      <c r="B254" s="45">
        <f t="shared" si="7"/>
        <v>45355</v>
      </c>
      <c r="C254" s="42" t="str">
        <f>IF(ISERROR(VLOOKUP(B254,'Aigen21-PHOSAGR'!$C$3:$C$8,1,0)),"Нет","Да")</f>
        <v>Нет</v>
      </c>
      <c r="D254" s="43">
        <f t="shared" si="6"/>
        <v>366</v>
      </c>
      <c r="E254" s="44">
        <f>ROUND(('Все выпуски'!$R$3*'Все выпуски'!$R$6/100)/366*(B254-IF(C254="Нет",VLOOKUP(A254,'Aigen21-PHOSAGR'!$A$2:$C$8,3,0),VLOOKUP((A254-1),'Aigen21-PHOSAGR'!$A$2:$C$8,3,0))),2)</f>
        <v>4.6900000000000004</v>
      </c>
      <c r="G254" s="43">
        <f>COUNTIF(D255:$D$611,365)</f>
        <v>55</v>
      </c>
      <c r="H254" s="43">
        <f>COUNTIF(D255:$D$611,366)</f>
        <v>302</v>
      </c>
      <c r="I254" s="2"/>
    </row>
    <row r="255" spans="1:9" x14ac:dyDescent="0.25">
      <c r="A255" s="1">
        <f>COUNTIF($C$2:C255,"Да")</f>
        <v>2</v>
      </c>
      <c r="B255" s="45">
        <f t="shared" si="7"/>
        <v>45356</v>
      </c>
      <c r="C255" s="42" t="str">
        <f>IF(ISERROR(VLOOKUP(B255,'Aigen21-PHOSAGR'!$C$3:$C$8,1,0)),"Нет","Да")</f>
        <v>Нет</v>
      </c>
      <c r="D255" s="43">
        <f t="shared" si="6"/>
        <v>366</v>
      </c>
      <c r="E255" s="44">
        <f>ROUND(('Все выпуски'!$R$3*'Все выпуски'!$R$6/100)/366*(B255-IF(C255="Нет",VLOOKUP(A255,'Aigen21-PHOSAGR'!$A$2:$C$8,3,0),VLOOKUP((A255-1),'Aigen21-PHOSAGR'!$A$2:$C$8,3,0))),2)</f>
        <v>4.8099999999999996</v>
      </c>
      <c r="G255" s="43">
        <f>COUNTIF(D256:$D$611,365)</f>
        <v>55</v>
      </c>
      <c r="H255" s="43">
        <f>COUNTIF(D256:$D$611,366)</f>
        <v>301</v>
      </c>
      <c r="I255" s="2"/>
    </row>
    <row r="256" spans="1:9" x14ac:dyDescent="0.25">
      <c r="A256" s="1">
        <f>COUNTIF($C$2:C256,"Да")</f>
        <v>2</v>
      </c>
      <c r="B256" s="45">
        <f t="shared" si="7"/>
        <v>45357</v>
      </c>
      <c r="C256" s="42" t="str">
        <f>IF(ISERROR(VLOOKUP(B256,'Aigen21-PHOSAGR'!$C$3:$C$8,1,0)),"Нет","Да")</f>
        <v>Нет</v>
      </c>
      <c r="D256" s="43">
        <f t="shared" si="6"/>
        <v>366</v>
      </c>
      <c r="E256" s="44">
        <f>ROUND(('Все выпуски'!$R$3*'Все выпуски'!$R$6/100)/366*(B256-IF(C256="Нет",VLOOKUP(A256,'Aigen21-PHOSAGR'!$A$2:$C$8,3,0),VLOOKUP((A256-1),'Aigen21-PHOSAGR'!$A$2:$C$8,3,0))),2)</f>
        <v>4.93</v>
      </c>
      <c r="G256" s="43">
        <f>COUNTIF(D257:$D$611,365)</f>
        <v>55</v>
      </c>
      <c r="H256" s="43">
        <f>COUNTIF(D257:$D$611,366)</f>
        <v>300</v>
      </c>
      <c r="I256" s="2"/>
    </row>
    <row r="257" spans="1:9" x14ac:dyDescent="0.25">
      <c r="A257" s="1">
        <f>COUNTIF($C$2:C257,"Да")</f>
        <v>2</v>
      </c>
      <c r="B257" s="45">
        <f t="shared" si="7"/>
        <v>45358</v>
      </c>
      <c r="C257" s="42" t="str">
        <f>IF(ISERROR(VLOOKUP(B257,'Aigen21-PHOSAGR'!$C$3:$C$8,1,0)),"Нет","Да")</f>
        <v>Нет</v>
      </c>
      <c r="D257" s="43">
        <f t="shared" si="6"/>
        <v>366</v>
      </c>
      <c r="E257" s="44">
        <f>ROUND(('Все выпуски'!$R$3*'Все выпуски'!$R$6/100)/366*(B257-IF(C257="Нет",VLOOKUP(A257,'Aigen21-PHOSAGR'!$A$2:$C$8,3,0),VLOOKUP((A257-1),'Aigen21-PHOSAGR'!$A$2:$C$8,3,0))),2)</f>
        <v>5.05</v>
      </c>
      <c r="G257" s="43">
        <f>COUNTIF(D258:$D$611,365)</f>
        <v>55</v>
      </c>
      <c r="H257" s="43">
        <f>COUNTIF(D258:$D$611,366)</f>
        <v>299</v>
      </c>
      <c r="I257" s="2"/>
    </row>
    <row r="258" spans="1:9" x14ac:dyDescent="0.25">
      <c r="A258" s="1">
        <f>COUNTIF($C$2:C258,"Да")</f>
        <v>2</v>
      </c>
      <c r="B258" s="45">
        <f t="shared" si="7"/>
        <v>45359</v>
      </c>
      <c r="C258" s="42" t="str">
        <f>IF(ISERROR(VLOOKUP(B258,'Aigen21-PHOSAGR'!$C$3:$C$8,1,0)),"Нет","Да")</f>
        <v>Нет</v>
      </c>
      <c r="D258" s="43">
        <f t="shared" si="6"/>
        <v>366</v>
      </c>
      <c r="E258" s="44">
        <f>ROUND(('Все выпуски'!$R$3*'Все выпуски'!$R$6/100)/366*(B258-IF(C258="Нет",VLOOKUP(A258,'Aigen21-PHOSAGR'!$A$2:$C$8,3,0),VLOOKUP((A258-1),'Aigen21-PHOSAGR'!$A$2:$C$8,3,0))),2)</f>
        <v>5.17</v>
      </c>
      <c r="G258" s="43">
        <f>COUNTIF(D259:$D$611,365)</f>
        <v>55</v>
      </c>
      <c r="H258" s="43">
        <f>COUNTIF(D259:$D$611,366)</f>
        <v>298</v>
      </c>
      <c r="I258" s="2"/>
    </row>
    <row r="259" spans="1:9" x14ac:dyDescent="0.25">
      <c r="A259" s="1">
        <f>COUNTIF($C$2:C259,"Да")</f>
        <v>2</v>
      </c>
      <c r="B259" s="45">
        <f t="shared" si="7"/>
        <v>45360</v>
      </c>
      <c r="C259" s="42" t="str">
        <f>IF(ISERROR(VLOOKUP(B259,'Aigen21-PHOSAGR'!$C$3:$C$8,1,0)),"Нет","Да")</f>
        <v>Нет</v>
      </c>
      <c r="D259" s="43">
        <f t="shared" ref="D259:D322" si="8">IF(MOD(YEAR(B259),4)=0,366,365)</f>
        <v>366</v>
      </c>
      <c r="E259" s="44">
        <f>ROUND(('Все выпуски'!$R$3*'Все выпуски'!$R$6/100)/366*(B259-IF(C259="Нет",VLOOKUP(A259,'Aigen21-PHOSAGR'!$A$2:$C$8,3,0),VLOOKUP((A259-1),'Aigen21-PHOSAGR'!$A$2:$C$8,3,0))),2)</f>
        <v>5.29</v>
      </c>
      <c r="G259" s="43">
        <f>COUNTIF(D260:$D$611,365)</f>
        <v>55</v>
      </c>
      <c r="H259" s="43">
        <f>COUNTIF(D260:$D$611,366)</f>
        <v>297</v>
      </c>
      <c r="I259" s="2"/>
    </row>
    <row r="260" spans="1:9" x14ac:dyDescent="0.25">
      <c r="A260" s="1">
        <f>COUNTIF($C$2:C260,"Да")</f>
        <v>2</v>
      </c>
      <c r="B260" s="45">
        <f t="shared" ref="B260:B323" si="9">B259+1</f>
        <v>45361</v>
      </c>
      <c r="C260" s="42" t="str">
        <f>IF(ISERROR(VLOOKUP(B260,'Aigen21-PHOSAGR'!$C$3:$C$8,1,0)),"Нет","Да")</f>
        <v>Нет</v>
      </c>
      <c r="D260" s="43">
        <f t="shared" si="8"/>
        <v>366</v>
      </c>
      <c r="E260" s="44">
        <f>ROUND(('Все выпуски'!$R$3*'Все выпуски'!$R$6/100)/366*(B260-IF(C260="Нет",VLOOKUP(A260,'Aigen21-PHOSAGR'!$A$2:$C$8,3,0),VLOOKUP((A260-1),'Aigen21-PHOSAGR'!$A$2:$C$8,3,0))),2)</f>
        <v>5.41</v>
      </c>
      <c r="G260" s="43">
        <f>COUNTIF(D261:$D$611,365)</f>
        <v>55</v>
      </c>
      <c r="H260" s="43">
        <f>COUNTIF(D261:$D$611,366)</f>
        <v>296</v>
      </c>
      <c r="I260" s="2"/>
    </row>
    <row r="261" spans="1:9" x14ac:dyDescent="0.25">
      <c r="A261" s="1">
        <f>COUNTIF($C$2:C261,"Да")</f>
        <v>2</v>
      </c>
      <c r="B261" s="45">
        <f t="shared" si="9"/>
        <v>45362</v>
      </c>
      <c r="C261" s="42" t="str">
        <f>IF(ISERROR(VLOOKUP(B261,'Aigen21-PHOSAGR'!$C$3:$C$8,1,0)),"Нет","Да")</f>
        <v>Нет</v>
      </c>
      <c r="D261" s="43">
        <f t="shared" si="8"/>
        <v>366</v>
      </c>
      <c r="E261" s="44">
        <f>ROUND(('Все выпуски'!$R$3*'Все выпуски'!$R$6/100)/366*(B261-IF(C261="Нет",VLOOKUP(A261,'Aigen21-PHOSAGR'!$A$2:$C$8,3,0),VLOOKUP((A261-1),'Aigen21-PHOSAGR'!$A$2:$C$8,3,0))),2)</f>
        <v>5.53</v>
      </c>
      <c r="G261" s="43">
        <f>COUNTIF(D262:$D$611,365)</f>
        <v>55</v>
      </c>
      <c r="H261" s="43">
        <f>COUNTIF(D262:$D$611,366)</f>
        <v>295</v>
      </c>
      <c r="I261" s="2"/>
    </row>
    <row r="262" spans="1:9" x14ac:dyDescent="0.25">
      <c r="A262" s="1">
        <f>COUNTIF($C$2:C262,"Да")</f>
        <v>2</v>
      </c>
      <c r="B262" s="45">
        <f t="shared" si="9"/>
        <v>45363</v>
      </c>
      <c r="C262" s="42" t="str">
        <f>IF(ISERROR(VLOOKUP(B262,'Aigen21-PHOSAGR'!$C$3:$C$8,1,0)),"Нет","Да")</f>
        <v>Нет</v>
      </c>
      <c r="D262" s="43">
        <f t="shared" si="8"/>
        <v>366</v>
      </c>
      <c r="E262" s="44">
        <f>ROUND(('Все выпуски'!$R$3*'Все выпуски'!$R$6/100)/366*(B262-IF(C262="Нет",VLOOKUP(A262,'Aigen21-PHOSAGR'!$A$2:$C$8,3,0),VLOOKUP((A262-1),'Aigen21-PHOSAGR'!$A$2:$C$8,3,0))),2)</f>
        <v>5.65</v>
      </c>
      <c r="G262" s="43">
        <f>COUNTIF(D263:$D$611,365)</f>
        <v>55</v>
      </c>
      <c r="H262" s="43">
        <f>COUNTIF(D263:$D$611,366)</f>
        <v>294</v>
      </c>
      <c r="I262" s="2"/>
    </row>
    <row r="263" spans="1:9" x14ac:dyDescent="0.25">
      <c r="A263" s="1">
        <f>COUNTIF($C$2:C263,"Да")</f>
        <v>2</v>
      </c>
      <c r="B263" s="45">
        <f t="shared" si="9"/>
        <v>45364</v>
      </c>
      <c r="C263" s="42" t="str">
        <f>IF(ISERROR(VLOOKUP(B263,'Aigen21-PHOSAGR'!$C$3:$C$8,1,0)),"Нет","Да")</f>
        <v>Нет</v>
      </c>
      <c r="D263" s="43">
        <f t="shared" si="8"/>
        <v>366</v>
      </c>
      <c r="E263" s="44">
        <f>ROUND(('Все выпуски'!$R$3*'Все выпуски'!$R$6/100)/366*(B263-IF(C263="Нет",VLOOKUP(A263,'Aigen21-PHOSAGR'!$A$2:$C$8,3,0),VLOOKUP((A263-1),'Aigen21-PHOSAGR'!$A$2:$C$8,3,0))),2)</f>
        <v>5.77</v>
      </c>
      <c r="G263" s="43">
        <f>COUNTIF(D264:$D$611,365)</f>
        <v>55</v>
      </c>
      <c r="H263" s="43">
        <f>COUNTIF(D264:$D$611,366)</f>
        <v>293</v>
      </c>
      <c r="I263" s="2"/>
    </row>
    <row r="264" spans="1:9" x14ac:dyDescent="0.25">
      <c r="A264" s="1">
        <f>COUNTIF($C$2:C264,"Да")</f>
        <v>2</v>
      </c>
      <c r="B264" s="45">
        <f t="shared" si="9"/>
        <v>45365</v>
      </c>
      <c r="C264" s="42" t="str">
        <f>IF(ISERROR(VLOOKUP(B264,'Aigen21-PHOSAGR'!$C$3:$C$8,1,0)),"Нет","Да")</f>
        <v>Нет</v>
      </c>
      <c r="D264" s="43">
        <f t="shared" si="8"/>
        <v>366</v>
      </c>
      <c r="E264" s="44">
        <f>ROUND(('Все выпуски'!$R$3*'Все выпуски'!$R$6/100)/366*(B264-IF(C264="Нет",VLOOKUP(A264,'Aigen21-PHOSAGR'!$A$2:$C$8,3,0),VLOOKUP((A264-1),'Aigen21-PHOSAGR'!$A$2:$C$8,3,0))),2)</f>
        <v>5.89</v>
      </c>
      <c r="G264" s="43">
        <f>COUNTIF(D265:$D$611,365)</f>
        <v>55</v>
      </c>
      <c r="H264" s="43">
        <f>COUNTIF(D265:$D$611,366)</f>
        <v>292</v>
      </c>
      <c r="I264" s="2"/>
    </row>
    <row r="265" spans="1:9" x14ac:dyDescent="0.25">
      <c r="A265" s="1">
        <f>COUNTIF($C$2:C265,"Да")</f>
        <v>2</v>
      </c>
      <c r="B265" s="45">
        <f t="shared" si="9"/>
        <v>45366</v>
      </c>
      <c r="C265" s="42" t="str">
        <f>IF(ISERROR(VLOOKUP(B265,'Aigen21-PHOSAGR'!$C$3:$C$8,1,0)),"Нет","Да")</f>
        <v>Нет</v>
      </c>
      <c r="D265" s="43">
        <f t="shared" si="8"/>
        <v>366</v>
      </c>
      <c r="E265" s="44">
        <f>ROUND(('Все выпуски'!$R$3*'Все выпуски'!$R$6/100)/366*(B265-IF(C265="Нет",VLOOKUP(A265,'Aigen21-PHOSAGR'!$A$2:$C$8,3,0),VLOOKUP((A265-1),'Aigen21-PHOSAGR'!$A$2:$C$8,3,0))),2)</f>
        <v>6.01</v>
      </c>
      <c r="G265" s="43">
        <f>COUNTIF(D266:$D$611,365)</f>
        <v>55</v>
      </c>
      <c r="H265" s="43">
        <f>COUNTIF(D266:$D$611,366)</f>
        <v>291</v>
      </c>
      <c r="I265" s="2"/>
    </row>
    <row r="266" spans="1:9" x14ac:dyDescent="0.25">
      <c r="A266" s="1">
        <f>COUNTIF($C$2:C266,"Да")</f>
        <v>2</v>
      </c>
      <c r="B266" s="45">
        <f t="shared" si="9"/>
        <v>45367</v>
      </c>
      <c r="C266" s="42" t="str">
        <f>IF(ISERROR(VLOOKUP(B266,'Aigen21-PHOSAGR'!$C$3:$C$8,1,0)),"Нет","Да")</f>
        <v>Нет</v>
      </c>
      <c r="D266" s="43">
        <f t="shared" si="8"/>
        <v>366</v>
      </c>
      <c r="E266" s="44">
        <f>ROUND(('Все выпуски'!$R$3*'Все выпуски'!$R$6/100)/366*(B266-IF(C266="Нет",VLOOKUP(A266,'Aigen21-PHOSAGR'!$A$2:$C$8,3,0),VLOOKUP((A266-1),'Aigen21-PHOSAGR'!$A$2:$C$8,3,0))),2)</f>
        <v>6.13</v>
      </c>
      <c r="G266" s="43">
        <f>COUNTIF(D267:$D$611,365)</f>
        <v>55</v>
      </c>
      <c r="H266" s="43">
        <f>COUNTIF(D267:$D$611,366)</f>
        <v>290</v>
      </c>
      <c r="I266" s="2"/>
    </row>
    <row r="267" spans="1:9" x14ac:dyDescent="0.25">
      <c r="A267" s="1">
        <f>COUNTIF($C$2:C267,"Да")</f>
        <v>2</v>
      </c>
      <c r="B267" s="45">
        <f t="shared" si="9"/>
        <v>45368</v>
      </c>
      <c r="C267" s="42" t="str">
        <f>IF(ISERROR(VLOOKUP(B267,'Aigen21-PHOSAGR'!$C$3:$C$8,1,0)),"Нет","Да")</f>
        <v>Нет</v>
      </c>
      <c r="D267" s="43">
        <f t="shared" si="8"/>
        <v>366</v>
      </c>
      <c r="E267" s="44">
        <f>ROUND(('Все выпуски'!$R$3*'Все выпуски'!$R$6/100)/366*(B267-IF(C267="Нет",VLOOKUP(A267,'Aigen21-PHOSAGR'!$A$2:$C$8,3,0),VLOOKUP((A267-1),'Aigen21-PHOSAGR'!$A$2:$C$8,3,0))),2)</f>
        <v>6.25</v>
      </c>
      <c r="G267" s="43">
        <f>COUNTIF(D268:$D$611,365)</f>
        <v>55</v>
      </c>
      <c r="H267" s="43">
        <f>COUNTIF(D268:$D$611,366)</f>
        <v>289</v>
      </c>
      <c r="I267" s="2"/>
    </row>
    <row r="268" spans="1:9" x14ac:dyDescent="0.25">
      <c r="A268" s="1">
        <f>COUNTIF($C$2:C268,"Да")</f>
        <v>2</v>
      </c>
      <c r="B268" s="45">
        <f t="shared" si="9"/>
        <v>45369</v>
      </c>
      <c r="C268" s="42" t="str">
        <f>IF(ISERROR(VLOOKUP(B268,'Aigen21-PHOSAGR'!$C$3:$C$8,1,0)),"Нет","Да")</f>
        <v>Нет</v>
      </c>
      <c r="D268" s="43">
        <f t="shared" si="8"/>
        <v>366</v>
      </c>
      <c r="E268" s="44">
        <f>ROUND(('Все выпуски'!$R$3*'Все выпуски'!$R$6/100)/366*(B268-IF(C268="Нет",VLOOKUP(A268,'Aigen21-PHOSAGR'!$A$2:$C$8,3,0),VLOOKUP((A268-1),'Aigen21-PHOSAGR'!$A$2:$C$8,3,0))),2)</f>
        <v>6.37</v>
      </c>
      <c r="G268" s="43">
        <f>COUNTIF(D269:$D$611,365)</f>
        <v>55</v>
      </c>
      <c r="H268" s="43">
        <f>COUNTIF(D269:$D$611,366)</f>
        <v>288</v>
      </c>
      <c r="I268" s="2"/>
    </row>
    <row r="269" spans="1:9" x14ac:dyDescent="0.25">
      <c r="A269" s="1">
        <f>COUNTIF($C$2:C269,"Да")</f>
        <v>2</v>
      </c>
      <c r="B269" s="45">
        <f t="shared" si="9"/>
        <v>45370</v>
      </c>
      <c r="C269" s="42" t="str">
        <f>IF(ISERROR(VLOOKUP(B269,'Aigen21-PHOSAGR'!$C$3:$C$8,1,0)),"Нет","Да")</f>
        <v>Нет</v>
      </c>
      <c r="D269" s="43">
        <f t="shared" si="8"/>
        <v>366</v>
      </c>
      <c r="E269" s="44">
        <f>ROUND(('Все выпуски'!$R$3*'Все выпуски'!$R$6/100)/366*(B269-IF(C269="Нет",VLOOKUP(A269,'Aigen21-PHOSAGR'!$A$2:$C$8,3,0),VLOOKUP((A269-1),'Aigen21-PHOSAGR'!$A$2:$C$8,3,0))),2)</f>
        <v>6.49</v>
      </c>
      <c r="G269" s="43">
        <f>COUNTIF(D270:$D$611,365)</f>
        <v>55</v>
      </c>
      <c r="H269" s="43">
        <f>COUNTIF(D270:$D$611,366)</f>
        <v>287</v>
      </c>
      <c r="I269" s="2"/>
    </row>
    <row r="270" spans="1:9" x14ac:dyDescent="0.25">
      <c r="A270" s="1">
        <f>COUNTIF($C$2:C270,"Да")</f>
        <v>2</v>
      </c>
      <c r="B270" s="45">
        <f t="shared" si="9"/>
        <v>45371</v>
      </c>
      <c r="C270" s="42" t="str">
        <f>IF(ISERROR(VLOOKUP(B270,'Aigen21-PHOSAGR'!$C$3:$C$8,1,0)),"Нет","Да")</f>
        <v>Нет</v>
      </c>
      <c r="D270" s="43">
        <f t="shared" si="8"/>
        <v>366</v>
      </c>
      <c r="E270" s="44">
        <f>ROUND(('Все выпуски'!$R$3*'Все выпуски'!$R$6/100)/366*(B270-IF(C270="Нет",VLOOKUP(A270,'Aigen21-PHOSAGR'!$A$2:$C$8,3,0),VLOOKUP((A270-1),'Aigen21-PHOSAGR'!$A$2:$C$8,3,0))),2)</f>
        <v>6.61</v>
      </c>
      <c r="G270" s="43">
        <f>COUNTIF(D271:$D$611,365)</f>
        <v>55</v>
      </c>
      <c r="H270" s="43">
        <f>COUNTIF(D271:$D$611,366)</f>
        <v>286</v>
      </c>
      <c r="I270" s="2"/>
    </row>
    <row r="271" spans="1:9" x14ac:dyDescent="0.25">
      <c r="A271" s="1">
        <f>COUNTIF($C$2:C271,"Да")</f>
        <v>2</v>
      </c>
      <c r="B271" s="45">
        <f t="shared" si="9"/>
        <v>45372</v>
      </c>
      <c r="C271" s="42" t="str">
        <f>IF(ISERROR(VLOOKUP(B271,'Aigen21-PHOSAGR'!$C$3:$C$8,1,0)),"Нет","Да")</f>
        <v>Нет</v>
      </c>
      <c r="D271" s="43">
        <f t="shared" si="8"/>
        <v>366</v>
      </c>
      <c r="E271" s="44">
        <f>ROUND(('Все выпуски'!$R$3*'Все выпуски'!$R$6/100)/366*(B271-IF(C271="Нет",VLOOKUP(A271,'Aigen21-PHOSAGR'!$A$2:$C$8,3,0),VLOOKUP((A271-1),'Aigen21-PHOSAGR'!$A$2:$C$8,3,0))),2)</f>
        <v>6.73</v>
      </c>
      <c r="G271" s="43">
        <f>COUNTIF(D272:$D$611,365)</f>
        <v>55</v>
      </c>
      <c r="H271" s="43">
        <f>COUNTIF(D272:$D$611,366)</f>
        <v>285</v>
      </c>
      <c r="I271" s="2"/>
    </row>
    <row r="272" spans="1:9" x14ac:dyDescent="0.25">
      <c r="A272" s="1">
        <f>COUNTIF($C$2:C272,"Да")</f>
        <v>2</v>
      </c>
      <c r="B272" s="45">
        <f t="shared" si="9"/>
        <v>45373</v>
      </c>
      <c r="C272" s="42" t="str">
        <f>IF(ISERROR(VLOOKUP(B272,'Aigen21-PHOSAGR'!$C$3:$C$8,1,0)),"Нет","Да")</f>
        <v>Нет</v>
      </c>
      <c r="D272" s="43">
        <f t="shared" si="8"/>
        <v>366</v>
      </c>
      <c r="E272" s="44">
        <f>ROUND(('Все выпуски'!$R$3*'Все выпуски'!$R$6/100)/366*(B272-IF(C272="Нет",VLOOKUP(A272,'Aigen21-PHOSAGR'!$A$2:$C$8,3,0),VLOOKUP((A272-1),'Aigen21-PHOSAGR'!$A$2:$C$8,3,0))),2)</f>
        <v>6.85</v>
      </c>
      <c r="G272" s="43">
        <f>COUNTIF(D273:$D$611,365)</f>
        <v>55</v>
      </c>
      <c r="H272" s="43">
        <f>COUNTIF(D273:$D$611,366)</f>
        <v>284</v>
      </c>
      <c r="I272" s="2"/>
    </row>
    <row r="273" spans="1:9" x14ac:dyDescent="0.25">
      <c r="A273" s="1">
        <f>COUNTIF($C$2:C273,"Да")</f>
        <v>2</v>
      </c>
      <c r="B273" s="45">
        <f t="shared" si="9"/>
        <v>45374</v>
      </c>
      <c r="C273" s="42" t="str">
        <f>IF(ISERROR(VLOOKUP(B273,'Aigen21-PHOSAGR'!$C$3:$C$8,1,0)),"Нет","Да")</f>
        <v>Нет</v>
      </c>
      <c r="D273" s="43">
        <f t="shared" si="8"/>
        <v>366</v>
      </c>
      <c r="E273" s="44">
        <f>ROUND(('Все выпуски'!$R$3*'Все выпуски'!$R$6/100)/366*(B273-IF(C273="Нет",VLOOKUP(A273,'Aigen21-PHOSAGR'!$A$2:$C$8,3,0),VLOOKUP((A273-1),'Aigen21-PHOSAGR'!$A$2:$C$8,3,0))),2)</f>
        <v>6.97</v>
      </c>
      <c r="G273" s="43">
        <f>COUNTIF(D274:$D$611,365)</f>
        <v>55</v>
      </c>
      <c r="H273" s="43">
        <f>COUNTIF(D274:$D$611,366)</f>
        <v>283</v>
      </c>
      <c r="I273" s="2"/>
    </row>
    <row r="274" spans="1:9" x14ac:dyDescent="0.25">
      <c r="A274" s="1">
        <f>COUNTIF($C$2:C274,"Да")</f>
        <v>2</v>
      </c>
      <c r="B274" s="45">
        <f t="shared" si="9"/>
        <v>45375</v>
      </c>
      <c r="C274" s="42" t="str">
        <f>IF(ISERROR(VLOOKUP(B274,'Aigen21-PHOSAGR'!$C$3:$C$8,1,0)),"Нет","Да")</f>
        <v>Нет</v>
      </c>
      <c r="D274" s="43">
        <f t="shared" si="8"/>
        <v>366</v>
      </c>
      <c r="E274" s="44">
        <f>ROUND(('Все выпуски'!$R$3*'Все выпуски'!$R$6/100)/366*(B274-IF(C274="Нет",VLOOKUP(A274,'Aigen21-PHOSAGR'!$A$2:$C$8,3,0),VLOOKUP((A274-1),'Aigen21-PHOSAGR'!$A$2:$C$8,3,0))),2)</f>
        <v>7.09</v>
      </c>
      <c r="G274" s="43">
        <f>COUNTIF(D275:$D$611,365)</f>
        <v>55</v>
      </c>
      <c r="H274" s="43">
        <f>COUNTIF(D275:$D$611,366)</f>
        <v>282</v>
      </c>
      <c r="I274" s="2"/>
    </row>
    <row r="275" spans="1:9" x14ac:dyDescent="0.25">
      <c r="A275" s="1">
        <f>COUNTIF($C$2:C275,"Да")</f>
        <v>2</v>
      </c>
      <c r="B275" s="45">
        <f t="shared" si="9"/>
        <v>45376</v>
      </c>
      <c r="C275" s="42" t="str">
        <f>IF(ISERROR(VLOOKUP(B275,'Aigen21-PHOSAGR'!$C$3:$C$8,1,0)),"Нет","Да")</f>
        <v>Нет</v>
      </c>
      <c r="D275" s="43">
        <f t="shared" si="8"/>
        <v>366</v>
      </c>
      <c r="E275" s="44">
        <f>ROUND(('Все выпуски'!$R$3*'Все выпуски'!$R$6/100)/366*(B275-IF(C275="Нет",VLOOKUP(A275,'Aigen21-PHOSAGR'!$A$2:$C$8,3,0),VLOOKUP((A275-1),'Aigen21-PHOSAGR'!$A$2:$C$8,3,0))),2)</f>
        <v>7.21</v>
      </c>
      <c r="G275" s="43">
        <f>COUNTIF(D276:$D$611,365)</f>
        <v>55</v>
      </c>
      <c r="H275" s="43">
        <f>COUNTIF(D276:$D$611,366)</f>
        <v>281</v>
      </c>
      <c r="I275" s="2"/>
    </row>
    <row r="276" spans="1:9" x14ac:dyDescent="0.25">
      <c r="A276" s="1">
        <f>COUNTIF($C$2:C276,"Да")</f>
        <v>2</v>
      </c>
      <c r="B276" s="45">
        <f t="shared" si="9"/>
        <v>45377</v>
      </c>
      <c r="C276" s="42" t="str">
        <f>IF(ISERROR(VLOOKUP(B276,'Aigen21-PHOSAGR'!$C$3:$C$8,1,0)),"Нет","Да")</f>
        <v>Нет</v>
      </c>
      <c r="D276" s="43">
        <f t="shared" si="8"/>
        <v>366</v>
      </c>
      <c r="E276" s="44">
        <f>ROUND(('Все выпуски'!$R$3*'Все выпуски'!$R$6/100)/366*(B276-IF(C276="Нет",VLOOKUP(A276,'Aigen21-PHOSAGR'!$A$2:$C$8,3,0),VLOOKUP((A276-1),'Aigen21-PHOSAGR'!$A$2:$C$8,3,0))),2)</f>
        <v>7.33</v>
      </c>
      <c r="G276" s="43">
        <f>COUNTIF(D277:$D$611,365)</f>
        <v>55</v>
      </c>
      <c r="H276" s="43">
        <f>COUNTIF(D277:$D$611,366)</f>
        <v>280</v>
      </c>
      <c r="I276" s="2"/>
    </row>
    <row r="277" spans="1:9" x14ac:dyDescent="0.25">
      <c r="A277" s="1">
        <f>COUNTIF($C$2:C277,"Да")</f>
        <v>2</v>
      </c>
      <c r="B277" s="45">
        <f t="shared" si="9"/>
        <v>45378</v>
      </c>
      <c r="C277" s="42" t="str">
        <f>IF(ISERROR(VLOOKUP(B277,'Aigen21-PHOSAGR'!$C$3:$C$8,1,0)),"Нет","Да")</f>
        <v>Нет</v>
      </c>
      <c r="D277" s="43">
        <f t="shared" si="8"/>
        <v>366</v>
      </c>
      <c r="E277" s="44">
        <f>ROUND(('Все выпуски'!$R$3*'Все выпуски'!$R$6/100)/366*(B277-IF(C277="Нет",VLOOKUP(A277,'Aigen21-PHOSAGR'!$A$2:$C$8,3,0),VLOOKUP((A277-1),'Aigen21-PHOSAGR'!$A$2:$C$8,3,0))),2)</f>
        <v>7.45</v>
      </c>
      <c r="G277" s="43">
        <f>COUNTIF(D278:$D$611,365)</f>
        <v>55</v>
      </c>
      <c r="H277" s="43">
        <f>COUNTIF(D278:$D$611,366)</f>
        <v>279</v>
      </c>
      <c r="I277" s="2"/>
    </row>
    <row r="278" spans="1:9" x14ac:dyDescent="0.25">
      <c r="A278" s="1">
        <f>COUNTIF($C$2:C278,"Да")</f>
        <v>2</v>
      </c>
      <c r="B278" s="45">
        <f t="shared" si="9"/>
        <v>45379</v>
      </c>
      <c r="C278" s="42" t="str">
        <f>IF(ISERROR(VLOOKUP(B278,'Aigen21-PHOSAGR'!$C$3:$C$8,1,0)),"Нет","Да")</f>
        <v>Нет</v>
      </c>
      <c r="D278" s="43">
        <f t="shared" si="8"/>
        <v>366</v>
      </c>
      <c r="E278" s="44">
        <f>ROUND(('Все выпуски'!$R$3*'Все выпуски'!$R$6/100)/366*(B278-IF(C278="Нет",VLOOKUP(A278,'Aigen21-PHOSAGR'!$A$2:$C$8,3,0),VLOOKUP((A278-1),'Aigen21-PHOSAGR'!$A$2:$C$8,3,0))),2)</f>
        <v>7.57</v>
      </c>
      <c r="G278" s="43">
        <f>COUNTIF(D279:$D$611,365)</f>
        <v>55</v>
      </c>
      <c r="H278" s="43">
        <f>COUNTIF(D279:$D$611,366)</f>
        <v>278</v>
      </c>
      <c r="I278" s="2"/>
    </row>
    <row r="279" spans="1:9" x14ac:dyDescent="0.25">
      <c r="A279" s="1">
        <f>COUNTIF($C$2:C279,"Да")</f>
        <v>2</v>
      </c>
      <c r="B279" s="45">
        <f t="shared" si="9"/>
        <v>45380</v>
      </c>
      <c r="C279" s="42" t="str">
        <f>IF(ISERROR(VLOOKUP(B279,'Aigen21-PHOSAGR'!$C$3:$C$8,1,0)),"Нет","Да")</f>
        <v>Нет</v>
      </c>
      <c r="D279" s="43">
        <f t="shared" si="8"/>
        <v>366</v>
      </c>
      <c r="E279" s="44">
        <f>ROUND(('Все выпуски'!$R$3*'Все выпуски'!$R$6/100)/366*(B279-IF(C279="Нет",VLOOKUP(A279,'Aigen21-PHOSAGR'!$A$2:$C$8,3,0),VLOOKUP((A279-1),'Aigen21-PHOSAGR'!$A$2:$C$8,3,0))),2)</f>
        <v>7.69</v>
      </c>
      <c r="G279" s="43">
        <f>COUNTIF(D280:$D$611,365)</f>
        <v>55</v>
      </c>
      <c r="H279" s="43">
        <f>COUNTIF(D280:$D$611,366)</f>
        <v>277</v>
      </c>
      <c r="I279" s="2"/>
    </row>
    <row r="280" spans="1:9" x14ac:dyDescent="0.25">
      <c r="A280" s="1">
        <f>COUNTIF($C$2:C280,"Да")</f>
        <v>2</v>
      </c>
      <c r="B280" s="45">
        <f t="shared" si="9"/>
        <v>45381</v>
      </c>
      <c r="C280" s="42" t="str">
        <f>IF(ISERROR(VLOOKUP(B280,'Aigen21-PHOSAGR'!$C$3:$C$8,1,0)),"Нет","Да")</f>
        <v>Нет</v>
      </c>
      <c r="D280" s="43">
        <f t="shared" si="8"/>
        <v>366</v>
      </c>
      <c r="E280" s="44">
        <f>ROUND(('Все выпуски'!$R$3*'Все выпуски'!$R$6/100)/366*(B280-IF(C280="Нет",VLOOKUP(A280,'Aigen21-PHOSAGR'!$A$2:$C$8,3,0),VLOOKUP((A280-1),'Aigen21-PHOSAGR'!$A$2:$C$8,3,0))),2)</f>
        <v>7.81</v>
      </c>
      <c r="G280" s="43">
        <f>COUNTIF(D281:$D$611,365)</f>
        <v>55</v>
      </c>
      <c r="H280" s="43">
        <f>COUNTIF(D281:$D$611,366)</f>
        <v>276</v>
      </c>
      <c r="I280" s="2"/>
    </row>
    <row r="281" spans="1:9" x14ac:dyDescent="0.25">
      <c r="A281" s="1">
        <f>COUNTIF($C$2:C281,"Да")</f>
        <v>2</v>
      </c>
      <c r="B281" s="45">
        <f t="shared" si="9"/>
        <v>45382</v>
      </c>
      <c r="C281" s="42" t="str">
        <f>IF(ISERROR(VLOOKUP(B281,'Aigen21-PHOSAGR'!$C$3:$C$8,1,0)),"Нет","Да")</f>
        <v>Нет</v>
      </c>
      <c r="D281" s="43">
        <f t="shared" si="8"/>
        <v>366</v>
      </c>
      <c r="E281" s="44">
        <f>ROUND(('Все выпуски'!$R$3*'Все выпуски'!$R$6/100)/366*(B281-IF(C281="Нет",VLOOKUP(A281,'Aigen21-PHOSAGR'!$A$2:$C$8,3,0),VLOOKUP((A281-1),'Aigen21-PHOSAGR'!$A$2:$C$8,3,0))),2)</f>
        <v>7.93</v>
      </c>
      <c r="G281" s="43">
        <f>COUNTIF(D282:$D$611,365)</f>
        <v>55</v>
      </c>
      <c r="H281" s="43">
        <f>COUNTIF(D282:$D$611,366)</f>
        <v>275</v>
      </c>
      <c r="I281" s="2"/>
    </row>
    <row r="282" spans="1:9" x14ac:dyDescent="0.25">
      <c r="A282" s="1">
        <f>COUNTIF($C$2:C282,"Да")</f>
        <v>2</v>
      </c>
      <c r="B282" s="45">
        <f t="shared" si="9"/>
        <v>45383</v>
      </c>
      <c r="C282" s="42" t="str">
        <f>IF(ISERROR(VLOOKUP(B282,'Aigen21-PHOSAGR'!$C$3:$C$8,1,0)),"Нет","Да")</f>
        <v>Нет</v>
      </c>
      <c r="D282" s="43">
        <f t="shared" si="8"/>
        <v>366</v>
      </c>
      <c r="E282" s="44">
        <f>ROUND(('Все выпуски'!$R$3*'Все выпуски'!$R$6/100)/366*(B282-IF(C282="Нет",VLOOKUP(A282,'Aigen21-PHOSAGR'!$A$2:$C$8,3,0),VLOOKUP((A282-1),'Aigen21-PHOSAGR'!$A$2:$C$8,3,0))),2)</f>
        <v>8.0500000000000007</v>
      </c>
      <c r="G282" s="43">
        <f>COUNTIF(D283:$D$611,365)</f>
        <v>55</v>
      </c>
      <c r="H282" s="43">
        <f>COUNTIF(D283:$D$611,366)</f>
        <v>274</v>
      </c>
      <c r="I282" s="2"/>
    </row>
    <row r="283" spans="1:9" x14ac:dyDescent="0.25">
      <c r="A283" s="1">
        <f>COUNTIF($C$2:C283,"Да")</f>
        <v>2</v>
      </c>
      <c r="B283" s="45">
        <f t="shared" si="9"/>
        <v>45384</v>
      </c>
      <c r="C283" s="42" t="str">
        <f>IF(ISERROR(VLOOKUP(B283,'Aigen21-PHOSAGR'!$C$3:$C$8,1,0)),"Нет","Да")</f>
        <v>Нет</v>
      </c>
      <c r="D283" s="43">
        <f t="shared" si="8"/>
        <v>366</v>
      </c>
      <c r="E283" s="44">
        <f>ROUND(('Все выпуски'!$R$3*'Все выпуски'!$R$6/100)/366*(B283-IF(C283="Нет",VLOOKUP(A283,'Aigen21-PHOSAGR'!$A$2:$C$8,3,0),VLOOKUP((A283-1),'Aigen21-PHOSAGR'!$A$2:$C$8,3,0))),2)</f>
        <v>8.17</v>
      </c>
      <c r="G283" s="43">
        <f>COUNTIF(D284:$D$611,365)</f>
        <v>55</v>
      </c>
      <c r="H283" s="43">
        <f>COUNTIF(D284:$D$611,366)</f>
        <v>273</v>
      </c>
      <c r="I283" s="2"/>
    </row>
    <row r="284" spans="1:9" x14ac:dyDescent="0.25">
      <c r="A284" s="1">
        <f>COUNTIF($C$2:C284,"Да")</f>
        <v>2</v>
      </c>
      <c r="B284" s="45">
        <f t="shared" si="9"/>
        <v>45385</v>
      </c>
      <c r="C284" s="42" t="str">
        <f>IF(ISERROR(VLOOKUP(B284,'Aigen21-PHOSAGR'!$C$3:$C$8,1,0)),"Нет","Да")</f>
        <v>Нет</v>
      </c>
      <c r="D284" s="43">
        <f t="shared" si="8"/>
        <v>366</v>
      </c>
      <c r="E284" s="44">
        <f>ROUND(('Все выпуски'!$R$3*'Все выпуски'!$R$6/100)/366*(B284-IF(C284="Нет",VLOOKUP(A284,'Aigen21-PHOSAGR'!$A$2:$C$8,3,0),VLOOKUP((A284-1),'Aigen21-PHOSAGR'!$A$2:$C$8,3,0))),2)</f>
        <v>8.3000000000000007</v>
      </c>
      <c r="G284" s="43">
        <f>COUNTIF(D285:$D$611,365)</f>
        <v>55</v>
      </c>
      <c r="H284" s="43">
        <f>COUNTIF(D285:$D$611,366)</f>
        <v>272</v>
      </c>
      <c r="I284" s="2"/>
    </row>
    <row r="285" spans="1:9" x14ac:dyDescent="0.25">
      <c r="A285" s="1">
        <f>COUNTIF($C$2:C285,"Да")</f>
        <v>2</v>
      </c>
      <c r="B285" s="45">
        <f t="shared" si="9"/>
        <v>45386</v>
      </c>
      <c r="C285" s="42" t="str">
        <f>IF(ISERROR(VLOOKUP(B285,'Aigen21-PHOSAGR'!$C$3:$C$8,1,0)),"Нет","Да")</f>
        <v>Нет</v>
      </c>
      <c r="D285" s="43">
        <f t="shared" si="8"/>
        <v>366</v>
      </c>
      <c r="E285" s="44">
        <f>ROUND(('Все выпуски'!$R$3*'Все выпуски'!$R$6/100)/366*(B285-IF(C285="Нет",VLOOKUP(A285,'Aigen21-PHOSAGR'!$A$2:$C$8,3,0),VLOOKUP((A285-1),'Aigen21-PHOSAGR'!$A$2:$C$8,3,0))),2)</f>
        <v>8.42</v>
      </c>
      <c r="G285" s="43">
        <f>COUNTIF(D286:$D$611,365)</f>
        <v>55</v>
      </c>
      <c r="H285" s="43">
        <f>COUNTIF(D286:$D$611,366)</f>
        <v>271</v>
      </c>
      <c r="I285" s="2"/>
    </row>
    <row r="286" spans="1:9" x14ac:dyDescent="0.25">
      <c r="A286" s="1">
        <f>COUNTIF($C$2:C286,"Да")</f>
        <v>2</v>
      </c>
      <c r="B286" s="45">
        <f t="shared" si="9"/>
        <v>45387</v>
      </c>
      <c r="C286" s="42" t="str">
        <f>IF(ISERROR(VLOOKUP(B286,'Aigen21-PHOSAGR'!$C$3:$C$8,1,0)),"Нет","Да")</f>
        <v>Нет</v>
      </c>
      <c r="D286" s="43">
        <f t="shared" si="8"/>
        <v>366</v>
      </c>
      <c r="E286" s="44">
        <f>ROUND(('Все выпуски'!$R$3*'Все выпуски'!$R$6/100)/366*(B286-IF(C286="Нет",VLOOKUP(A286,'Aigen21-PHOSAGR'!$A$2:$C$8,3,0),VLOOKUP((A286-1),'Aigen21-PHOSAGR'!$A$2:$C$8,3,0))),2)</f>
        <v>8.5399999999999991</v>
      </c>
      <c r="G286" s="43">
        <f>COUNTIF(D287:$D$611,365)</f>
        <v>55</v>
      </c>
      <c r="H286" s="43">
        <f>COUNTIF(D287:$D$611,366)</f>
        <v>270</v>
      </c>
      <c r="I286" s="2"/>
    </row>
    <row r="287" spans="1:9" x14ac:dyDescent="0.25">
      <c r="A287" s="1">
        <f>COUNTIF($C$2:C287,"Да")</f>
        <v>2</v>
      </c>
      <c r="B287" s="45">
        <f t="shared" si="9"/>
        <v>45388</v>
      </c>
      <c r="C287" s="42" t="str">
        <f>IF(ISERROR(VLOOKUP(B287,'Aigen21-PHOSAGR'!$C$3:$C$8,1,0)),"Нет","Да")</f>
        <v>Нет</v>
      </c>
      <c r="D287" s="43">
        <f t="shared" si="8"/>
        <v>366</v>
      </c>
      <c r="E287" s="44">
        <f>ROUND(('Все выпуски'!$R$3*'Все выпуски'!$R$6/100)/366*(B287-IF(C287="Нет",VLOOKUP(A287,'Aigen21-PHOSAGR'!$A$2:$C$8,3,0),VLOOKUP((A287-1),'Aigen21-PHOSAGR'!$A$2:$C$8,3,0))),2)</f>
        <v>8.66</v>
      </c>
      <c r="G287" s="43">
        <f>COUNTIF(D288:$D$611,365)</f>
        <v>55</v>
      </c>
      <c r="H287" s="43">
        <f>COUNTIF(D288:$D$611,366)</f>
        <v>269</v>
      </c>
      <c r="I287" s="2"/>
    </row>
    <row r="288" spans="1:9" x14ac:dyDescent="0.25">
      <c r="A288" s="1">
        <f>COUNTIF($C$2:C288,"Да")</f>
        <v>2</v>
      </c>
      <c r="B288" s="45">
        <f t="shared" si="9"/>
        <v>45389</v>
      </c>
      <c r="C288" s="42" t="str">
        <f>IF(ISERROR(VLOOKUP(B288,'Aigen21-PHOSAGR'!$C$3:$C$8,1,0)),"Нет","Да")</f>
        <v>Нет</v>
      </c>
      <c r="D288" s="43">
        <f t="shared" si="8"/>
        <v>366</v>
      </c>
      <c r="E288" s="44">
        <f>ROUND(('Все выпуски'!$R$3*'Все выпуски'!$R$6/100)/366*(B288-IF(C288="Нет",VLOOKUP(A288,'Aigen21-PHOSAGR'!$A$2:$C$8,3,0),VLOOKUP((A288-1),'Aigen21-PHOSAGR'!$A$2:$C$8,3,0))),2)</f>
        <v>8.7799999999999994</v>
      </c>
      <c r="G288" s="43">
        <f>COUNTIF(D289:$D$611,365)</f>
        <v>55</v>
      </c>
      <c r="H288" s="43">
        <f>COUNTIF(D289:$D$611,366)</f>
        <v>268</v>
      </c>
      <c r="I288" s="2"/>
    </row>
    <row r="289" spans="1:9" x14ac:dyDescent="0.25">
      <c r="A289" s="1">
        <f>COUNTIF($C$2:C289,"Да")</f>
        <v>2</v>
      </c>
      <c r="B289" s="45">
        <f t="shared" si="9"/>
        <v>45390</v>
      </c>
      <c r="C289" s="42" t="str">
        <f>IF(ISERROR(VLOOKUP(B289,'Aigen21-PHOSAGR'!$C$3:$C$8,1,0)),"Нет","Да")</f>
        <v>Нет</v>
      </c>
      <c r="D289" s="43">
        <f t="shared" si="8"/>
        <v>366</v>
      </c>
      <c r="E289" s="44">
        <f>ROUND(('Все выпуски'!$R$3*'Все выпуски'!$R$6/100)/366*(B289-IF(C289="Нет",VLOOKUP(A289,'Aigen21-PHOSAGR'!$A$2:$C$8,3,0),VLOOKUP((A289-1),'Aigen21-PHOSAGR'!$A$2:$C$8,3,0))),2)</f>
        <v>8.9</v>
      </c>
      <c r="G289" s="43">
        <f>COUNTIF(D290:$D$611,365)</f>
        <v>55</v>
      </c>
      <c r="H289" s="43">
        <f>COUNTIF(D290:$D$611,366)</f>
        <v>267</v>
      </c>
      <c r="I289" s="2"/>
    </row>
    <row r="290" spans="1:9" x14ac:dyDescent="0.25">
      <c r="A290" s="1">
        <f>COUNTIF($C$2:C290,"Да")</f>
        <v>2</v>
      </c>
      <c r="B290" s="45">
        <f t="shared" si="9"/>
        <v>45391</v>
      </c>
      <c r="C290" s="42" t="str">
        <f>IF(ISERROR(VLOOKUP(B290,'Aigen21-PHOSAGR'!$C$3:$C$8,1,0)),"Нет","Да")</f>
        <v>Нет</v>
      </c>
      <c r="D290" s="43">
        <f t="shared" si="8"/>
        <v>366</v>
      </c>
      <c r="E290" s="44">
        <f>ROUND(('Все выпуски'!$R$3*'Все выпуски'!$R$6/100)/366*(B290-IF(C290="Нет",VLOOKUP(A290,'Aigen21-PHOSAGR'!$A$2:$C$8,3,0),VLOOKUP((A290-1),'Aigen21-PHOSAGR'!$A$2:$C$8,3,0))),2)</f>
        <v>9.02</v>
      </c>
      <c r="G290" s="43">
        <f>COUNTIF(D291:$D$611,365)</f>
        <v>55</v>
      </c>
      <c r="H290" s="43">
        <f>COUNTIF(D291:$D$611,366)</f>
        <v>266</v>
      </c>
      <c r="I290" s="2"/>
    </row>
    <row r="291" spans="1:9" x14ac:dyDescent="0.25">
      <c r="A291" s="1">
        <f>COUNTIF($C$2:C291,"Да")</f>
        <v>2</v>
      </c>
      <c r="B291" s="45">
        <f t="shared" si="9"/>
        <v>45392</v>
      </c>
      <c r="C291" s="42" t="str">
        <f>IF(ISERROR(VLOOKUP(B291,'Aigen21-PHOSAGR'!$C$3:$C$8,1,0)),"Нет","Да")</f>
        <v>Нет</v>
      </c>
      <c r="D291" s="43">
        <f t="shared" si="8"/>
        <v>366</v>
      </c>
      <c r="E291" s="44">
        <f>ROUND(('Все выпуски'!$R$3*'Все выпуски'!$R$6/100)/366*(B291-IF(C291="Нет",VLOOKUP(A291,'Aigen21-PHOSAGR'!$A$2:$C$8,3,0),VLOOKUP((A291-1),'Aigen21-PHOSAGR'!$A$2:$C$8,3,0))),2)</f>
        <v>9.14</v>
      </c>
      <c r="G291" s="43">
        <f>COUNTIF(D292:$D$611,365)</f>
        <v>55</v>
      </c>
      <c r="H291" s="43">
        <f>COUNTIF(D292:$D$611,366)</f>
        <v>265</v>
      </c>
      <c r="I291" s="2"/>
    </row>
    <row r="292" spans="1:9" x14ac:dyDescent="0.25">
      <c r="A292" s="1">
        <f>COUNTIF($C$2:C292,"Да")</f>
        <v>2</v>
      </c>
      <c r="B292" s="45">
        <f t="shared" si="9"/>
        <v>45393</v>
      </c>
      <c r="C292" s="42" t="str">
        <f>IF(ISERROR(VLOOKUP(B292,'Aigen21-PHOSAGR'!$C$3:$C$8,1,0)),"Нет","Да")</f>
        <v>Нет</v>
      </c>
      <c r="D292" s="43">
        <f t="shared" si="8"/>
        <v>366</v>
      </c>
      <c r="E292" s="44">
        <f>ROUND(('Все выпуски'!$R$3*'Все выпуски'!$R$6/100)/366*(B292-IF(C292="Нет",VLOOKUP(A292,'Aigen21-PHOSAGR'!$A$2:$C$8,3,0),VLOOKUP((A292-1),'Aigen21-PHOSAGR'!$A$2:$C$8,3,0))),2)</f>
        <v>9.26</v>
      </c>
      <c r="F292" s="44"/>
      <c r="G292" s="43">
        <f>COUNTIF(D293:$D$611,365)</f>
        <v>55</v>
      </c>
      <c r="H292" s="43">
        <f>COUNTIF(D293:$D$611,366)</f>
        <v>264</v>
      </c>
      <c r="I292" s="2"/>
    </row>
    <row r="293" spans="1:9" x14ac:dyDescent="0.25">
      <c r="A293" s="1">
        <f>COUNTIF($C$2:C293,"Да")</f>
        <v>2</v>
      </c>
      <c r="B293" s="45">
        <f t="shared" si="9"/>
        <v>45394</v>
      </c>
      <c r="C293" s="42" t="str">
        <f>IF(ISERROR(VLOOKUP(B293,'Aigen21-PHOSAGR'!$C$3:$C$8,1,0)),"Нет","Да")</f>
        <v>Нет</v>
      </c>
      <c r="D293" s="43">
        <f t="shared" si="8"/>
        <v>366</v>
      </c>
      <c r="E293" s="44">
        <f>ROUND(('Все выпуски'!$R$3*'Все выпуски'!$R$6/100)/366*(B293-IF(C293="Нет",VLOOKUP(A293,'Aigen21-PHOSAGR'!$A$2:$C$8,3,0),VLOOKUP((A293-1),'Aigen21-PHOSAGR'!$A$2:$C$8,3,0))),2)</f>
        <v>9.3800000000000008</v>
      </c>
      <c r="G293" s="43">
        <f>COUNTIF(D294:$D$611,365)</f>
        <v>55</v>
      </c>
      <c r="H293" s="43">
        <f>COUNTIF(D294:$D$611,366)</f>
        <v>263</v>
      </c>
      <c r="I293" s="2"/>
    </row>
    <row r="294" spans="1:9" x14ac:dyDescent="0.25">
      <c r="A294" s="1">
        <f>COUNTIF($C$2:C294,"Да")</f>
        <v>2</v>
      </c>
      <c r="B294" s="45">
        <f t="shared" si="9"/>
        <v>45395</v>
      </c>
      <c r="C294" s="42" t="str">
        <f>IF(ISERROR(VLOOKUP(B294,'Aigen21-PHOSAGR'!$C$3:$C$8,1,0)),"Нет","Да")</f>
        <v>Нет</v>
      </c>
      <c r="D294" s="43">
        <f t="shared" si="8"/>
        <v>366</v>
      </c>
      <c r="E294" s="44">
        <f>ROUND(('Все выпуски'!$R$3*'Все выпуски'!$R$6/100)/366*(B294-IF(C294="Нет",VLOOKUP(A294,'Aigen21-PHOSAGR'!$A$2:$C$8,3,0),VLOOKUP((A294-1),'Aigen21-PHOSAGR'!$A$2:$C$8,3,0))),2)</f>
        <v>9.5</v>
      </c>
      <c r="G294" s="43">
        <f>COUNTIF(D295:$D$611,365)</f>
        <v>55</v>
      </c>
      <c r="H294" s="43">
        <f>COUNTIF(D295:$D$611,366)</f>
        <v>262</v>
      </c>
      <c r="I294" s="2"/>
    </row>
    <row r="295" spans="1:9" x14ac:dyDescent="0.25">
      <c r="A295" s="1">
        <f>COUNTIF($C$2:C295,"Да")</f>
        <v>2</v>
      </c>
      <c r="B295" s="45">
        <f t="shared" si="9"/>
        <v>45396</v>
      </c>
      <c r="C295" s="42" t="str">
        <f>IF(ISERROR(VLOOKUP(B295,'Aigen21-PHOSAGR'!$C$3:$C$8,1,0)),"Нет","Да")</f>
        <v>Нет</v>
      </c>
      <c r="D295" s="43">
        <f t="shared" si="8"/>
        <v>366</v>
      </c>
      <c r="E295" s="44">
        <f>ROUND(('Все выпуски'!$R$3*'Все выпуски'!$R$6/100)/366*(B295-IF(C295="Нет",VLOOKUP(A295,'Aigen21-PHOSAGR'!$A$2:$C$8,3,0),VLOOKUP((A295-1),'Aigen21-PHOSAGR'!$A$2:$C$8,3,0))),2)</f>
        <v>9.6199999999999992</v>
      </c>
      <c r="G295" s="43">
        <f>COUNTIF(D296:$D$611,365)</f>
        <v>55</v>
      </c>
      <c r="H295" s="43">
        <f>COUNTIF(D296:$D$611,366)</f>
        <v>261</v>
      </c>
      <c r="I295" s="2"/>
    </row>
    <row r="296" spans="1:9" x14ac:dyDescent="0.25">
      <c r="A296" s="1">
        <f>COUNTIF($C$2:C296,"Да")</f>
        <v>2</v>
      </c>
      <c r="B296" s="45">
        <f t="shared" si="9"/>
        <v>45397</v>
      </c>
      <c r="C296" s="42" t="str">
        <f>IF(ISERROR(VLOOKUP(B296,'Aigen21-PHOSAGR'!$C$3:$C$8,1,0)),"Нет","Да")</f>
        <v>Нет</v>
      </c>
      <c r="D296" s="43">
        <f t="shared" si="8"/>
        <v>366</v>
      </c>
      <c r="E296" s="44">
        <f>ROUND(('Все выпуски'!$R$3*'Все выпуски'!$R$6/100)/366*(B296-IF(C296="Нет",VLOOKUP(A296,'Aigen21-PHOSAGR'!$A$2:$C$8,3,0),VLOOKUP((A296-1),'Aigen21-PHOSAGR'!$A$2:$C$8,3,0))),2)</f>
        <v>9.74</v>
      </c>
      <c r="G296" s="43">
        <f>COUNTIF(D297:$D$611,365)</f>
        <v>55</v>
      </c>
      <c r="H296" s="43">
        <f>COUNTIF(D297:$D$611,366)</f>
        <v>260</v>
      </c>
      <c r="I296" s="2"/>
    </row>
    <row r="297" spans="1:9" x14ac:dyDescent="0.25">
      <c r="A297" s="1">
        <f>COUNTIF($C$2:C297,"Да")</f>
        <v>2</v>
      </c>
      <c r="B297" s="45">
        <f t="shared" si="9"/>
        <v>45398</v>
      </c>
      <c r="C297" s="42" t="str">
        <f>IF(ISERROR(VLOOKUP(B297,'Aigen21-PHOSAGR'!$C$3:$C$8,1,0)),"Нет","Да")</f>
        <v>Нет</v>
      </c>
      <c r="D297" s="43">
        <f t="shared" si="8"/>
        <v>366</v>
      </c>
      <c r="E297" s="44">
        <f>ROUND(('Все выпуски'!$R$3*'Все выпуски'!$R$6/100)/366*(B297-IF(C297="Нет",VLOOKUP(A297,'Aigen21-PHOSAGR'!$A$2:$C$8,3,0),VLOOKUP((A297-1),'Aigen21-PHOSAGR'!$A$2:$C$8,3,0))),2)</f>
        <v>9.86</v>
      </c>
      <c r="G297" s="43">
        <f>COUNTIF(D298:$D$611,365)</f>
        <v>55</v>
      </c>
      <c r="H297" s="43">
        <f>COUNTIF(D298:$D$611,366)</f>
        <v>259</v>
      </c>
      <c r="I297" s="2"/>
    </row>
    <row r="298" spans="1:9" x14ac:dyDescent="0.25">
      <c r="A298" s="1">
        <f>COUNTIF($C$2:C298,"Да")</f>
        <v>2</v>
      </c>
      <c r="B298" s="45">
        <f t="shared" si="9"/>
        <v>45399</v>
      </c>
      <c r="C298" s="42" t="str">
        <f>IF(ISERROR(VLOOKUP(B298,'Aigen21-PHOSAGR'!$C$3:$C$8,1,0)),"Нет","Да")</f>
        <v>Нет</v>
      </c>
      <c r="D298" s="43">
        <f t="shared" si="8"/>
        <v>366</v>
      </c>
      <c r="E298" s="44">
        <f>ROUND(('Все выпуски'!$R$3*'Все выпуски'!$R$6/100)/366*(B298-IF(C298="Нет",VLOOKUP(A298,'Aigen21-PHOSAGR'!$A$2:$C$8,3,0),VLOOKUP((A298-1),'Aigen21-PHOSAGR'!$A$2:$C$8,3,0))),2)</f>
        <v>9.98</v>
      </c>
      <c r="G298" s="43">
        <f>COUNTIF(D299:$D$611,365)</f>
        <v>55</v>
      </c>
      <c r="H298" s="43">
        <f>COUNTIF(D299:$D$611,366)</f>
        <v>258</v>
      </c>
      <c r="I298" s="2"/>
    </row>
    <row r="299" spans="1:9" x14ac:dyDescent="0.25">
      <c r="A299" s="1">
        <f>COUNTIF($C$2:C299,"Да")</f>
        <v>2</v>
      </c>
      <c r="B299" s="45">
        <f t="shared" si="9"/>
        <v>45400</v>
      </c>
      <c r="C299" s="42" t="str">
        <f>IF(ISERROR(VLOOKUP(B299,'Aigen21-PHOSAGR'!$C$3:$C$8,1,0)),"Нет","Да")</f>
        <v>Нет</v>
      </c>
      <c r="D299" s="43">
        <f t="shared" si="8"/>
        <v>366</v>
      </c>
      <c r="E299" s="44">
        <f>ROUND(('Все выпуски'!$R$3*'Все выпуски'!$R$6/100)/366*(B299-IF(C299="Нет",VLOOKUP(A299,'Aigen21-PHOSAGR'!$A$2:$C$8,3,0),VLOOKUP((A299-1),'Aigen21-PHOSAGR'!$A$2:$C$8,3,0))),2)</f>
        <v>10.1</v>
      </c>
      <c r="G299" s="43">
        <f>COUNTIF(D300:$D$611,365)</f>
        <v>55</v>
      </c>
      <c r="H299" s="43">
        <f>COUNTIF(D300:$D$611,366)</f>
        <v>257</v>
      </c>
      <c r="I299" s="2"/>
    </row>
    <row r="300" spans="1:9" x14ac:dyDescent="0.25">
      <c r="A300" s="1">
        <f>COUNTIF($C$2:C300,"Да")</f>
        <v>2</v>
      </c>
      <c r="B300" s="45">
        <f t="shared" si="9"/>
        <v>45401</v>
      </c>
      <c r="C300" s="42" t="str">
        <f>IF(ISERROR(VLOOKUP(B300,'Aigen21-PHOSAGR'!$C$3:$C$8,1,0)),"Нет","Да")</f>
        <v>Нет</v>
      </c>
      <c r="D300" s="43">
        <f t="shared" si="8"/>
        <v>366</v>
      </c>
      <c r="E300" s="44">
        <f>ROUND(('Все выпуски'!$R$3*'Все выпуски'!$R$6/100)/366*(B300-IF(C300="Нет",VLOOKUP(A300,'Aigen21-PHOSAGR'!$A$2:$C$8,3,0),VLOOKUP((A300-1),'Aigen21-PHOSAGR'!$A$2:$C$8,3,0))),2)</f>
        <v>10.220000000000001</v>
      </c>
      <c r="G300" s="43">
        <f>COUNTIF(D301:$D$611,365)</f>
        <v>55</v>
      </c>
      <c r="H300" s="43">
        <f>COUNTIF(D301:$D$611,366)</f>
        <v>256</v>
      </c>
      <c r="I300" s="2"/>
    </row>
    <row r="301" spans="1:9" x14ac:dyDescent="0.25">
      <c r="A301" s="1">
        <f>COUNTIF($C$2:C301,"Да")</f>
        <v>2</v>
      </c>
      <c r="B301" s="45">
        <f t="shared" si="9"/>
        <v>45402</v>
      </c>
      <c r="C301" s="42" t="str">
        <f>IF(ISERROR(VLOOKUP(B301,'Aigen21-PHOSAGR'!$C$3:$C$8,1,0)),"Нет","Да")</f>
        <v>Нет</v>
      </c>
      <c r="D301" s="43">
        <f t="shared" si="8"/>
        <v>366</v>
      </c>
      <c r="E301" s="44">
        <f>ROUND(('Все выпуски'!$R$3*'Все выпуски'!$R$6/100)/366*(B301-IF(C301="Нет",VLOOKUP(A301,'Aigen21-PHOSAGR'!$A$2:$C$8,3,0),VLOOKUP((A301-1),'Aigen21-PHOSAGR'!$A$2:$C$8,3,0))),2)</f>
        <v>10.34</v>
      </c>
      <c r="G301" s="43">
        <f>COUNTIF(D302:$D$611,365)</f>
        <v>55</v>
      </c>
      <c r="H301" s="43">
        <f>COUNTIF(D302:$D$611,366)</f>
        <v>255</v>
      </c>
      <c r="I301" s="2"/>
    </row>
    <row r="302" spans="1:9" x14ac:dyDescent="0.25">
      <c r="A302" s="1">
        <f>COUNTIF($C$2:C302,"Да")</f>
        <v>2</v>
      </c>
      <c r="B302" s="45">
        <f t="shared" si="9"/>
        <v>45403</v>
      </c>
      <c r="C302" s="42" t="str">
        <f>IF(ISERROR(VLOOKUP(B302,'Aigen21-PHOSAGR'!$C$3:$C$8,1,0)),"Нет","Да")</f>
        <v>Нет</v>
      </c>
      <c r="D302" s="43">
        <f t="shared" si="8"/>
        <v>366</v>
      </c>
      <c r="E302" s="44">
        <f>ROUND(('Все выпуски'!$R$3*'Все выпуски'!$R$6/100)/366*(B302-IF(C302="Нет",VLOOKUP(A302,'Aigen21-PHOSAGR'!$A$2:$C$8,3,0),VLOOKUP((A302-1),'Aigen21-PHOSAGR'!$A$2:$C$8,3,0))),2)</f>
        <v>10.46</v>
      </c>
      <c r="G302" s="43">
        <f>COUNTIF(D303:$D$611,365)</f>
        <v>55</v>
      </c>
      <c r="H302" s="43">
        <f>COUNTIF(D303:$D$611,366)</f>
        <v>254</v>
      </c>
      <c r="I302" s="2"/>
    </row>
    <row r="303" spans="1:9" x14ac:dyDescent="0.25">
      <c r="A303" s="1">
        <f>COUNTIF($C$2:C303,"Да")</f>
        <v>2</v>
      </c>
      <c r="B303" s="45">
        <f t="shared" si="9"/>
        <v>45404</v>
      </c>
      <c r="C303" s="42" t="str">
        <f>IF(ISERROR(VLOOKUP(B303,'Aigen21-PHOSAGR'!$C$3:$C$8,1,0)),"Нет","Да")</f>
        <v>Нет</v>
      </c>
      <c r="D303" s="43">
        <f t="shared" si="8"/>
        <v>366</v>
      </c>
      <c r="E303" s="44">
        <f>ROUND(('Все выпуски'!$R$3*'Все выпуски'!$R$6/100)/366*(B303-IF(C303="Нет",VLOOKUP(A303,'Aigen21-PHOSAGR'!$A$2:$C$8,3,0),VLOOKUP((A303-1),'Aigen21-PHOSAGR'!$A$2:$C$8,3,0))),2)</f>
        <v>10.58</v>
      </c>
      <c r="G303" s="43">
        <f>COUNTIF(D304:$D$611,365)</f>
        <v>55</v>
      </c>
      <c r="H303" s="43">
        <f>COUNTIF(D304:$D$611,366)</f>
        <v>253</v>
      </c>
      <c r="I303" s="2"/>
    </row>
    <row r="304" spans="1:9" x14ac:dyDescent="0.25">
      <c r="A304" s="1">
        <f>COUNTIF($C$2:C304,"Да")</f>
        <v>2</v>
      </c>
      <c r="B304" s="45">
        <f t="shared" si="9"/>
        <v>45405</v>
      </c>
      <c r="C304" s="42" t="str">
        <f>IF(ISERROR(VLOOKUP(B304,'Aigen21-PHOSAGR'!$C$3:$C$8,1,0)),"Нет","Да")</f>
        <v>Нет</v>
      </c>
      <c r="D304" s="43">
        <f t="shared" si="8"/>
        <v>366</v>
      </c>
      <c r="E304" s="44">
        <f>ROUND(('Все выпуски'!$R$3*'Все выпуски'!$R$6/100)/366*(B304-IF(C304="Нет",VLOOKUP(A304,'Aigen21-PHOSAGR'!$A$2:$C$8,3,0),VLOOKUP((A304-1),'Aigen21-PHOSAGR'!$A$2:$C$8,3,0))),2)</f>
        <v>10.7</v>
      </c>
      <c r="G304" s="43">
        <f>COUNTIF(D305:$D$611,365)</f>
        <v>55</v>
      </c>
      <c r="H304" s="43">
        <f>COUNTIF(D305:$D$611,366)</f>
        <v>252</v>
      </c>
      <c r="I304" s="2"/>
    </row>
    <row r="305" spans="1:9" x14ac:dyDescent="0.25">
      <c r="A305" s="1">
        <f>COUNTIF($C$2:C305,"Да")</f>
        <v>2</v>
      </c>
      <c r="B305" s="45">
        <f t="shared" si="9"/>
        <v>45406</v>
      </c>
      <c r="C305" s="42" t="str">
        <f>IF(ISERROR(VLOOKUP(B305,'Aigen21-PHOSAGR'!$C$3:$C$8,1,0)),"Нет","Да")</f>
        <v>Нет</v>
      </c>
      <c r="D305" s="43">
        <f t="shared" si="8"/>
        <v>366</v>
      </c>
      <c r="E305" s="44">
        <f>ROUND(('Все выпуски'!$R$3*'Все выпуски'!$R$6/100)/366*(B305-IF(C305="Нет",VLOOKUP(A305,'Aigen21-PHOSAGR'!$A$2:$C$8,3,0),VLOOKUP((A305-1),'Aigen21-PHOSAGR'!$A$2:$C$8,3,0))),2)</f>
        <v>10.82</v>
      </c>
      <c r="G305" s="43">
        <f>COUNTIF(D306:$D$611,365)</f>
        <v>55</v>
      </c>
      <c r="H305" s="43">
        <f>COUNTIF(D306:$D$611,366)</f>
        <v>251</v>
      </c>
      <c r="I305" s="2"/>
    </row>
    <row r="306" spans="1:9" x14ac:dyDescent="0.25">
      <c r="A306" s="1">
        <f>COUNTIF($C$2:C306,"Да")</f>
        <v>3</v>
      </c>
      <c r="B306" s="45">
        <f t="shared" si="9"/>
        <v>45407</v>
      </c>
      <c r="C306" s="42" t="str">
        <f>IF(ISERROR(VLOOKUP(B306,'Aigen21-PHOSAGR'!$C$3:$C$8,1,0)),"Нет","Да")</f>
        <v>Да</v>
      </c>
      <c r="D306" s="43">
        <f t="shared" si="8"/>
        <v>366</v>
      </c>
      <c r="E306" s="44">
        <f>ROUND(('Все выпуски'!$R$3*'Все выпуски'!$R$6/100)/366*(B306-IF(C306="Нет",VLOOKUP(A306,'Aigen21-PHOSAGR'!$A$2:$C$8,3,0),VLOOKUP((A306-1),'Aigen21-PHOSAGR'!$A$2:$C$8,3,0))),2)</f>
        <v>10.94</v>
      </c>
      <c r="G306" s="43">
        <f>COUNTIF(D307:$D$611,365)</f>
        <v>55</v>
      </c>
      <c r="H306" s="43">
        <f>COUNTIF(D307:$D$611,366)</f>
        <v>250</v>
      </c>
      <c r="I306" s="2"/>
    </row>
    <row r="307" spans="1:9" x14ac:dyDescent="0.25">
      <c r="A307" s="1">
        <f>COUNTIF($C$2:C307,"Да")</f>
        <v>3</v>
      </c>
      <c r="B307" s="45">
        <f t="shared" si="9"/>
        <v>45408</v>
      </c>
      <c r="C307" s="42" t="str">
        <f>IF(ISERROR(VLOOKUP(B307,'Aigen21-PHOSAGR'!$C$3:$C$8,1,0)),"Нет","Да")</f>
        <v>Нет</v>
      </c>
      <c r="D307" s="43">
        <f t="shared" si="8"/>
        <v>366</v>
      </c>
      <c r="E307" s="44">
        <f>ROUND(('Все выпуски'!$R$3*'Все выпуски'!$R$6/100)/366*(B307-IF(C307="Нет",VLOOKUP(A307,'Aigen21-PHOSAGR'!$A$2:$C$8,3,0),VLOOKUP((A307-1),'Aigen21-PHOSAGR'!$A$2:$C$8,3,0))),2)</f>
        <v>0.12</v>
      </c>
      <c r="G307" s="43">
        <f>COUNTIF(D308:$D$611,365)</f>
        <v>55</v>
      </c>
      <c r="H307" s="43">
        <f>COUNTIF(D308:$D$611,366)</f>
        <v>249</v>
      </c>
      <c r="I307" s="2"/>
    </row>
    <row r="308" spans="1:9" x14ac:dyDescent="0.25">
      <c r="A308" s="1">
        <f>COUNTIF($C$2:C308,"Да")</f>
        <v>3</v>
      </c>
      <c r="B308" s="45">
        <f t="shared" si="9"/>
        <v>45409</v>
      </c>
      <c r="C308" s="42" t="str">
        <f>IF(ISERROR(VLOOKUP(B308,'Aigen21-PHOSAGR'!$C$3:$C$8,1,0)),"Нет","Да")</f>
        <v>Нет</v>
      </c>
      <c r="D308" s="43">
        <f t="shared" si="8"/>
        <v>366</v>
      </c>
      <c r="E308" s="44">
        <f>ROUND(('Все выпуски'!$R$3*'Все выпуски'!$R$6/100)/366*(B308-IF(C308="Нет",VLOOKUP(A308,'Aigen21-PHOSAGR'!$A$2:$C$8,3,0),VLOOKUP((A308-1),'Aigen21-PHOSAGR'!$A$2:$C$8,3,0))),2)</f>
        <v>0.24</v>
      </c>
      <c r="G308" s="43">
        <f>COUNTIF(D309:$D$611,365)</f>
        <v>55</v>
      </c>
      <c r="H308" s="43">
        <f>COUNTIF(D309:$D$611,366)</f>
        <v>248</v>
      </c>
      <c r="I308" s="2"/>
    </row>
    <row r="309" spans="1:9" x14ac:dyDescent="0.25">
      <c r="A309" s="1">
        <f>COUNTIF($C$2:C309,"Да")</f>
        <v>3</v>
      </c>
      <c r="B309" s="45">
        <f t="shared" si="9"/>
        <v>45410</v>
      </c>
      <c r="C309" s="42" t="str">
        <f>IF(ISERROR(VLOOKUP(B309,'Aigen21-PHOSAGR'!$C$3:$C$8,1,0)),"Нет","Да")</f>
        <v>Нет</v>
      </c>
      <c r="D309" s="43">
        <f t="shared" si="8"/>
        <v>366</v>
      </c>
      <c r="E309" s="44">
        <f>ROUND(('Все выпуски'!$R$3*'Все выпуски'!$R$6/100)/366*(B309-IF(C309="Нет",VLOOKUP(A309,'Aigen21-PHOSAGR'!$A$2:$C$8,3,0),VLOOKUP((A309-1),'Aigen21-PHOSAGR'!$A$2:$C$8,3,0))),2)</f>
        <v>0.36</v>
      </c>
      <c r="G309" s="43">
        <f>COUNTIF(D310:$D$611,365)</f>
        <v>55</v>
      </c>
      <c r="H309" s="43">
        <f>COUNTIF(D310:$D$611,366)</f>
        <v>247</v>
      </c>
      <c r="I309" s="2"/>
    </row>
    <row r="310" spans="1:9" x14ac:dyDescent="0.25">
      <c r="A310" s="1">
        <f>COUNTIF($C$2:C310,"Да")</f>
        <v>3</v>
      </c>
      <c r="B310" s="45">
        <f t="shared" si="9"/>
        <v>45411</v>
      </c>
      <c r="C310" s="42" t="str">
        <f>IF(ISERROR(VLOOKUP(B310,'Aigen21-PHOSAGR'!$C$3:$C$8,1,0)),"Нет","Да")</f>
        <v>Нет</v>
      </c>
      <c r="D310" s="43">
        <f t="shared" si="8"/>
        <v>366</v>
      </c>
      <c r="E310" s="44">
        <f>ROUND(('Все выпуски'!$R$3*'Все выпуски'!$R$6/100)/366*(B310-IF(C310="Нет",VLOOKUP(A310,'Aigen21-PHOSAGR'!$A$2:$C$8,3,0),VLOOKUP((A310-1),'Aigen21-PHOSAGR'!$A$2:$C$8,3,0))),2)</f>
        <v>0.48</v>
      </c>
      <c r="G310" s="43">
        <f>COUNTIF(D311:$D$611,365)</f>
        <v>55</v>
      </c>
      <c r="H310" s="43">
        <f>COUNTIF(D311:$D$611,366)</f>
        <v>246</v>
      </c>
      <c r="I310" s="2"/>
    </row>
    <row r="311" spans="1:9" x14ac:dyDescent="0.25">
      <c r="A311" s="1">
        <f>COUNTIF($C$2:C311,"Да")</f>
        <v>3</v>
      </c>
      <c r="B311" s="45">
        <f t="shared" si="9"/>
        <v>45412</v>
      </c>
      <c r="C311" s="42" t="str">
        <f>IF(ISERROR(VLOOKUP(B311,'Aigen21-PHOSAGR'!$C$3:$C$8,1,0)),"Нет","Да")</f>
        <v>Нет</v>
      </c>
      <c r="D311" s="43">
        <f t="shared" si="8"/>
        <v>366</v>
      </c>
      <c r="E311" s="44">
        <f>ROUND(('Все выпуски'!$R$3*'Все выпуски'!$R$6/100)/366*(B311-IF(C311="Нет",VLOOKUP(A311,'Aigen21-PHOSAGR'!$A$2:$C$8,3,0),VLOOKUP((A311-1),'Aigen21-PHOSAGR'!$A$2:$C$8,3,0))),2)</f>
        <v>0.6</v>
      </c>
      <c r="G311" s="43">
        <f>COUNTIF(D312:$D$611,365)</f>
        <v>55</v>
      </c>
      <c r="H311" s="43">
        <f>COUNTIF(D312:$D$611,366)</f>
        <v>245</v>
      </c>
      <c r="I311" s="2"/>
    </row>
    <row r="312" spans="1:9" x14ac:dyDescent="0.25">
      <c r="A312" s="1">
        <f>COUNTIF($C$2:C312,"Да")</f>
        <v>3</v>
      </c>
      <c r="B312" s="45">
        <f t="shared" si="9"/>
        <v>45413</v>
      </c>
      <c r="C312" s="42" t="str">
        <f>IF(ISERROR(VLOOKUP(B312,'Aigen21-PHOSAGR'!$C$3:$C$8,1,0)),"Нет","Да")</f>
        <v>Нет</v>
      </c>
      <c r="D312" s="43">
        <f t="shared" si="8"/>
        <v>366</v>
      </c>
      <c r="E312" s="44">
        <f>ROUND(('Все выпуски'!$R$3*'Все выпуски'!$R$6/100)/366*(B312-IF(C312="Нет",VLOOKUP(A312,'Aigen21-PHOSAGR'!$A$2:$C$8,3,0),VLOOKUP((A312-1),'Aigen21-PHOSAGR'!$A$2:$C$8,3,0))),2)</f>
        <v>0.72</v>
      </c>
      <c r="G312" s="43">
        <f>COUNTIF(D313:$D$611,365)</f>
        <v>55</v>
      </c>
      <c r="H312" s="43">
        <f>COUNTIF(D313:$D$611,366)</f>
        <v>244</v>
      </c>
      <c r="I312" s="2"/>
    </row>
    <row r="313" spans="1:9" x14ac:dyDescent="0.25">
      <c r="A313" s="1">
        <f>COUNTIF($C$2:C313,"Да")</f>
        <v>3</v>
      </c>
      <c r="B313" s="45">
        <f t="shared" si="9"/>
        <v>45414</v>
      </c>
      <c r="C313" s="42" t="str">
        <f>IF(ISERROR(VLOOKUP(B313,'Aigen21-PHOSAGR'!$C$3:$C$8,1,0)),"Нет","Да")</f>
        <v>Нет</v>
      </c>
      <c r="D313" s="43">
        <f t="shared" si="8"/>
        <v>366</v>
      </c>
      <c r="E313" s="44">
        <f>ROUND(('Все выпуски'!$R$3*'Все выпуски'!$R$6/100)/366*(B313-IF(C313="Нет",VLOOKUP(A313,'Aigen21-PHOSAGR'!$A$2:$C$8,3,0),VLOOKUP((A313-1),'Aigen21-PHOSAGR'!$A$2:$C$8,3,0))),2)</f>
        <v>0.84</v>
      </c>
      <c r="G313" s="43">
        <f>COUNTIF(D314:$D$611,365)</f>
        <v>55</v>
      </c>
      <c r="H313" s="43">
        <f>COUNTIF(D314:$D$611,366)</f>
        <v>243</v>
      </c>
      <c r="I313" s="2"/>
    </row>
    <row r="314" spans="1:9" x14ac:dyDescent="0.25">
      <c r="A314" s="1">
        <f>COUNTIF($C$2:C314,"Да")</f>
        <v>3</v>
      </c>
      <c r="B314" s="45">
        <f t="shared" si="9"/>
        <v>45415</v>
      </c>
      <c r="C314" s="42" t="str">
        <f>IF(ISERROR(VLOOKUP(B314,'Aigen21-PHOSAGR'!$C$3:$C$8,1,0)),"Нет","Да")</f>
        <v>Нет</v>
      </c>
      <c r="D314" s="43">
        <f t="shared" si="8"/>
        <v>366</v>
      </c>
      <c r="E314" s="44">
        <f>ROUND(('Все выпуски'!$R$3*'Все выпуски'!$R$6/100)/366*(B314-IF(C314="Нет",VLOOKUP(A314,'Aigen21-PHOSAGR'!$A$2:$C$8,3,0),VLOOKUP((A314-1),'Aigen21-PHOSAGR'!$A$2:$C$8,3,0))),2)</f>
        <v>0.96</v>
      </c>
      <c r="G314" s="43">
        <f>COUNTIF(D315:$D$611,365)</f>
        <v>55</v>
      </c>
      <c r="H314" s="43">
        <f>COUNTIF(D315:$D$611,366)</f>
        <v>242</v>
      </c>
      <c r="I314" s="2"/>
    </row>
    <row r="315" spans="1:9" x14ac:dyDescent="0.25">
      <c r="A315" s="1">
        <f>COUNTIF($C$2:C315,"Да")</f>
        <v>3</v>
      </c>
      <c r="B315" s="45">
        <f t="shared" si="9"/>
        <v>45416</v>
      </c>
      <c r="C315" s="42" t="str">
        <f>IF(ISERROR(VLOOKUP(B315,'Aigen21-PHOSAGR'!$C$3:$C$8,1,0)),"Нет","Да")</f>
        <v>Нет</v>
      </c>
      <c r="D315" s="43">
        <f t="shared" si="8"/>
        <v>366</v>
      </c>
      <c r="E315" s="44">
        <f>ROUND(('Все выпуски'!$R$3*'Все выпуски'!$R$6/100)/366*(B315-IF(C315="Нет",VLOOKUP(A315,'Aigen21-PHOSAGR'!$A$2:$C$8,3,0),VLOOKUP((A315-1),'Aigen21-PHOSAGR'!$A$2:$C$8,3,0))),2)</f>
        <v>1.08</v>
      </c>
      <c r="G315" s="43">
        <f>COUNTIF(D316:$D$611,365)</f>
        <v>55</v>
      </c>
      <c r="H315" s="43">
        <f>COUNTIF(D316:$D$611,366)</f>
        <v>241</v>
      </c>
      <c r="I315" s="2"/>
    </row>
    <row r="316" spans="1:9" x14ac:dyDescent="0.25">
      <c r="A316" s="1">
        <f>COUNTIF($C$2:C316,"Да")</f>
        <v>3</v>
      </c>
      <c r="B316" s="45">
        <f t="shared" si="9"/>
        <v>45417</v>
      </c>
      <c r="C316" s="42" t="str">
        <f>IF(ISERROR(VLOOKUP(B316,'Aigen21-PHOSAGR'!$C$3:$C$8,1,0)),"Нет","Да")</f>
        <v>Нет</v>
      </c>
      <c r="D316" s="43">
        <f t="shared" si="8"/>
        <v>366</v>
      </c>
      <c r="E316" s="44">
        <f>ROUND(('Все выпуски'!$R$3*'Все выпуски'!$R$6/100)/366*(B316-IF(C316="Нет",VLOOKUP(A316,'Aigen21-PHOSAGR'!$A$2:$C$8,3,0),VLOOKUP((A316-1),'Aigen21-PHOSAGR'!$A$2:$C$8,3,0))),2)</f>
        <v>1.2</v>
      </c>
      <c r="G316" s="43">
        <f>COUNTIF(D317:$D$611,365)</f>
        <v>55</v>
      </c>
      <c r="H316" s="43">
        <f>COUNTIF(D317:$D$611,366)</f>
        <v>240</v>
      </c>
      <c r="I316" s="2"/>
    </row>
    <row r="317" spans="1:9" x14ac:dyDescent="0.25">
      <c r="A317" s="1">
        <f>COUNTIF($C$2:C317,"Да")</f>
        <v>3</v>
      </c>
      <c r="B317" s="45">
        <f t="shared" si="9"/>
        <v>45418</v>
      </c>
      <c r="C317" s="42" t="str">
        <f>IF(ISERROR(VLOOKUP(B317,'Aigen21-PHOSAGR'!$C$3:$C$8,1,0)),"Нет","Да")</f>
        <v>Нет</v>
      </c>
      <c r="D317" s="43">
        <f t="shared" si="8"/>
        <v>366</v>
      </c>
      <c r="E317" s="44">
        <f>ROUND(('Все выпуски'!$R$3*'Все выпуски'!$R$6/100)/366*(B317-IF(C317="Нет",VLOOKUP(A317,'Aigen21-PHOSAGR'!$A$2:$C$8,3,0),VLOOKUP((A317-1),'Aigen21-PHOSAGR'!$A$2:$C$8,3,0))),2)</f>
        <v>1.32</v>
      </c>
      <c r="G317" s="43">
        <f>COUNTIF(D318:$D$611,365)</f>
        <v>55</v>
      </c>
      <c r="H317" s="43">
        <f>COUNTIF(D318:$D$611,366)</f>
        <v>239</v>
      </c>
      <c r="I317" s="2"/>
    </row>
    <row r="318" spans="1:9" x14ac:dyDescent="0.25">
      <c r="A318" s="1">
        <f>COUNTIF($C$2:C318,"Да")</f>
        <v>3</v>
      </c>
      <c r="B318" s="45">
        <f t="shared" si="9"/>
        <v>45419</v>
      </c>
      <c r="C318" s="42" t="str">
        <f>IF(ISERROR(VLOOKUP(B318,'Aigen21-PHOSAGR'!$C$3:$C$8,1,0)),"Нет","Да")</f>
        <v>Нет</v>
      </c>
      <c r="D318" s="43">
        <f t="shared" si="8"/>
        <v>366</v>
      </c>
      <c r="E318" s="44">
        <f>ROUND(('Все выпуски'!$R$3*'Все выпуски'!$R$6/100)/366*(B318-IF(C318="Нет",VLOOKUP(A318,'Aigen21-PHOSAGR'!$A$2:$C$8,3,0),VLOOKUP((A318-1),'Aigen21-PHOSAGR'!$A$2:$C$8,3,0))),2)</f>
        <v>1.44</v>
      </c>
      <c r="G318" s="43">
        <f>COUNTIF(D319:$D$611,365)</f>
        <v>55</v>
      </c>
      <c r="H318" s="43">
        <f>COUNTIF(D319:$D$611,366)</f>
        <v>238</v>
      </c>
      <c r="I318" s="2"/>
    </row>
    <row r="319" spans="1:9" x14ac:dyDescent="0.25">
      <c r="A319" s="1">
        <f>COUNTIF($C$2:C319,"Да")</f>
        <v>3</v>
      </c>
      <c r="B319" s="45">
        <f t="shared" si="9"/>
        <v>45420</v>
      </c>
      <c r="C319" s="42" t="str">
        <f>IF(ISERROR(VLOOKUP(B319,'Aigen21-PHOSAGR'!$C$3:$C$8,1,0)),"Нет","Да")</f>
        <v>Нет</v>
      </c>
      <c r="D319" s="43">
        <f t="shared" si="8"/>
        <v>366</v>
      </c>
      <c r="E319" s="44">
        <f>ROUND(('Все выпуски'!$R$3*'Все выпуски'!$R$6/100)/366*(B319-IF(C319="Нет",VLOOKUP(A319,'Aigen21-PHOSAGR'!$A$2:$C$8,3,0),VLOOKUP((A319-1),'Aigen21-PHOSAGR'!$A$2:$C$8,3,0))),2)</f>
        <v>1.56</v>
      </c>
      <c r="G319" s="43">
        <f>COUNTIF(D320:$D$611,365)</f>
        <v>55</v>
      </c>
      <c r="H319" s="43">
        <f>COUNTIF(D320:$D$611,366)</f>
        <v>237</v>
      </c>
      <c r="I319" s="2"/>
    </row>
    <row r="320" spans="1:9" x14ac:dyDescent="0.25">
      <c r="A320" s="1">
        <f>COUNTIF($C$2:C320,"Да")</f>
        <v>3</v>
      </c>
      <c r="B320" s="45">
        <f t="shared" si="9"/>
        <v>45421</v>
      </c>
      <c r="C320" s="42" t="str">
        <f>IF(ISERROR(VLOOKUP(B320,'Aigen21-PHOSAGR'!$C$3:$C$8,1,0)),"Нет","Да")</f>
        <v>Нет</v>
      </c>
      <c r="D320" s="43">
        <f t="shared" si="8"/>
        <v>366</v>
      </c>
      <c r="E320" s="44">
        <f>ROUND(('Все выпуски'!$R$3*'Все выпуски'!$R$6/100)/366*(B320-IF(C320="Нет",VLOOKUP(A320,'Aigen21-PHOSAGR'!$A$2:$C$8,3,0),VLOOKUP((A320-1),'Aigen21-PHOSAGR'!$A$2:$C$8,3,0))),2)</f>
        <v>1.68</v>
      </c>
      <c r="G320" s="43">
        <f>COUNTIF(D321:$D$611,365)</f>
        <v>55</v>
      </c>
      <c r="H320" s="43">
        <f>COUNTIF(D321:$D$611,366)</f>
        <v>236</v>
      </c>
      <c r="I320" s="2"/>
    </row>
    <row r="321" spans="1:9" x14ac:dyDescent="0.25">
      <c r="A321" s="1">
        <f>COUNTIF($C$2:C321,"Да")</f>
        <v>3</v>
      </c>
      <c r="B321" s="45">
        <f t="shared" si="9"/>
        <v>45422</v>
      </c>
      <c r="C321" s="42" t="str">
        <f>IF(ISERROR(VLOOKUP(B321,'Aigen21-PHOSAGR'!$C$3:$C$8,1,0)),"Нет","Да")</f>
        <v>Нет</v>
      </c>
      <c r="D321" s="43">
        <f t="shared" si="8"/>
        <v>366</v>
      </c>
      <c r="E321" s="44">
        <f>ROUND(('Все выпуски'!$R$3*'Все выпуски'!$R$6/100)/366*(B321-IF(C321="Нет",VLOOKUP(A321,'Aigen21-PHOSAGR'!$A$2:$C$8,3,0),VLOOKUP((A321-1),'Aigen21-PHOSAGR'!$A$2:$C$8,3,0))),2)</f>
        <v>1.8</v>
      </c>
      <c r="G321" s="43">
        <f>COUNTIF(D322:$D$611,365)</f>
        <v>55</v>
      </c>
      <c r="H321" s="43">
        <f>COUNTIF(D322:$D$611,366)</f>
        <v>235</v>
      </c>
      <c r="I321" s="2"/>
    </row>
    <row r="322" spans="1:9" x14ac:dyDescent="0.25">
      <c r="A322" s="1">
        <f>COUNTIF($C$2:C322,"Да")</f>
        <v>3</v>
      </c>
      <c r="B322" s="45">
        <f t="shared" si="9"/>
        <v>45423</v>
      </c>
      <c r="C322" s="42" t="str">
        <f>IF(ISERROR(VLOOKUP(B322,'Aigen21-PHOSAGR'!$C$3:$C$8,1,0)),"Нет","Да")</f>
        <v>Нет</v>
      </c>
      <c r="D322" s="43">
        <f t="shared" si="8"/>
        <v>366</v>
      </c>
      <c r="E322" s="44">
        <f>ROUND(('Все выпуски'!$R$3*'Все выпуски'!$R$6/100)/366*(B322-IF(C322="Нет",VLOOKUP(A322,'Aigen21-PHOSAGR'!$A$2:$C$8,3,0),VLOOKUP((A322-1),'Aigen21-PHOSAGR'!$A$2:$C$8,3,0))),2)</f>
        <v>1.92</v>
      </c>
      <c r="G322" s="43">
        <f>COUNTIF(D323:$D$611,365)</f>
        <v>55</v>
      </c>
      <c r="H322" s="43">
        <f>COUNTIF(D323:$D$611,366)</f>
        <v>234</v>
      </c>
      <c r="I322" s="2"/>
    </row>
    <row r="323" spans="1:9" x14ac:dyDescent="0.25">
      <c r="A323" s="1">
        <f>COUNTIF($C$2:C323,"Да")</f>
        <v>3</v>
      </c>
      <c r="B323" s="45">
        <f t="shared" si="9"/>
        <v>45424</v>
      </c>
      <c r="C323" s="42" t="str">
        <f>IF(ISERROR(VLOOKUP(B323,'Aigen21-PHOSAGR'!$C$3:$C$8,1,0)),"Нет","Да")</f>
        <v>Нет</v>
      </c>
      <c r="D323" s="43">
        <f t="shared" ref="D323:D386" si="10">IF(MOD(YEAR(B323),4)=0,366,365)</f>
        <v>366</v>
      </c>
      <c r="E323" s="44">
        <f>ROUND(('Все выпуски'!$R$3*'Все выпуски'!$R$6/100)/366*(B323-IF(C323="Нет",VLOOKUP(A323,'Aigen21-PHOSAGR'!$A$2:$C$8,3,0),VLOOKUP((A323-1),'Aigen21-PHOSAGR'!$A$2:$C$8,3,0))),2)</f>
        <v>2.04</v>
      </c>
      <c r="G323" s="43">
        <f>COUNTIF(D324:$D$611,365)</f>
        <v>55</v>
      </c>
      <c r="H323" s="43">
        <f>COUNTIF(D324:$D$611,366)</f>
        <v>233</v>
      </c>
      <c r="I323" s="2"/>
    </row>
    <row r="324" spans="1:9" x14ac:dyDescent="0.25">
      <c r="A324" s="1">
        <f>COUNTIF($C$2:C324,"Да")</f>
        <v>3</v>
      </c>
      <c r="B324" s="45">
        <f t="shared" ref="B324:B387" si="11">B323+1</f>
        <v>45425</v>
      </c>
      <c r="C324" s="42" t="str">
        <f>IF(ISERROR(VLOOKUP(B324,'Aigen21-PHOSAGR'!$C$3:$C$8,1,0)),"Нет","Да")</f>
        <v>Нет</v>
      </c>
      <c r="D324" s="43">
        <f t="shared" si="10"/>
        <v>366</v>
      </c>
      <c r="E324" s="44">
        <f>ROUND(('Все выпуски'!$R$3*'Все выпуски'!$R$6/100)/366*(B324-IF(C324="Нет",VLOOKUP(A324,'Aigen21-PHOSAGR'!$A$2:$C$8,3,0),VLOOKUP((A324-1),'Aigen21-PHOSAGR'!$A$2:$C$8,3,0))),2)</f>
        <v>2.16</v>
      </c>
      <c r="G324" s="43">
        <f>COUNTIF(D325:$D$611,365)</f>
        <v>55</v>
      </c>
      <c r="H324" s="43">
        <f>COUNTIF(D325:$D$611,366)</f>
        <v>232</v>
      </c>
      <c r="I324" s="2"/>
    </row>
    <row r="325" spans="1:9" x14ac:dyDescent="0.25">
      <c r="A325" s="1">
        <f>COUNTIF($C$2:C325,"Да")</f>
        <v>3</v>
      </c>
      <c r="B325" s="45">
        <f t="shared" si="11"/>
        <v>45426</v>
      </c>
      <c r="C325" s="42" t="str">
        <f>IF(ISERROR(VLOOKUP(B325,'Aigen21-PHOSAGR'!$C$3:$C$8,1,0)),"Нет","Да")</f>
        <v>Нет</v>
      </c>
      <c r="D325" s="43">
        <f t="shared" si="10"/>
        <v>366</v>
      </c>
      <c r="E325" s="44">
        <f>ROUND(('Все выпуски'!$R$3*'Все выпуски'!$R$6/100)/366*(B325-IF(C325="Нет",VLOOKUP(A325,'Aigen21-PHOSAGR'!$A$2:$C$8,3,0),VLOOKUP((A325-1),'Aigen21-PHOSAGR'!$A$2:$C$8,3,0))),2)</f>
        <v>2.2799999999999998</v>
      </c>
      <c r="G325" s="43">
        <f>COUNTIF(D326:$D$611,365)</f>
        <v>55</v>
      </c>
      <c r="H325" s="43">
        <f>COUNTIF(D326:$D$611,366)</f>
        <v>231</v>
      </c>
      <c r="I325" s="2"/>
    </row>
    <row r="326" spans="1:9" x14ac:dyDescent="0.25">
      <c r="A326" s="1">
        <f>COUNTIF($C$2:C326,"Да")</f>
        <v>3</v>
      </c>
      <c r="B326" s="45">
        <f t="shared" si="11"/>
        <v>45427</v>
      </c>
      <c r="C326" s="42" t="str">
        <f>IF(ISERROR(VLOOKUP(B326,'Aigen21-PHOSAGR'!$C$3:$C$8,1,0)),"Нет","Да")</f>
        <v>Нет</v>
      </c>
      <c r="D326" s="43">
        <f t="shared" si="10"/>
        <v>366</v>
      </c>
      <c r="E326" s="44">
        <f>ROUND(('Все выпуски'!$R$3*'Все выпуски'!$R$6/100)/366*(B326-IF(C326="Нет",VLOOKUP(A326,'Aigen21-PHOSAGR'!$A$2:$C$8,3,0),VLOOKUP((A326-1),'Aigen21-PHOSAGR'!$A$2:$C$8,3,0))),2)</f>
        <v>2.4</v>
      </c>
      <c r="G326" s="43">
        <f>COUNTIF(D327:$D$611,365)</f>
        <v>55</v>
      </c>
      <c r="H326" s="43">
        <f>COUNTIF(D327:$D$611,366)</f>
        <v>230</v>
      </c>
      <c r="I326" s="2"/>
    </row>
    <row r="327" spans="1:9" x14ac:dyDescent="0.25">
      <c r="A327" s="1">
        <f>COUNTIF($C$2:C327,"Да")</f>
        <v>3</v>
      </c>
      <c r="B327" s="45">
        <f t="shared" si="11"/>
        <v>45428</v>
      </c>
      <c r="C327" s="42" t="str">
        <f>IF(ISERROR(VLOOKUP(B327,'Aigen21-PHOSAGR'!$C$3:$C$8,1,0)),"Нет","Да")</f>
        <v>Нет</v>
      </c>
      <c r="D327" s="43">
        <f t="shared" si="10"/>
        <v>366</v>
      </c>
      <c r="E327" s="44">
        <f>ROUND(('Все выпуски'!$R$3*'Все выпуски'!$R$6/100)/366*(B327-IF(C327="Нет",VLOOKUP(A327,'Aigen21-PHOSAGR'!$A$2:$C$8,3,0),VLOOKUP((A327-1),'Aigen21-PHOSAGR'!$A$2:$C$8,3,0))),2)</f>
        <v>2.52</v>
      </c>
      <c r="G327" s="43">
        <f>COUNTIF(D328:$D$611,365)</f>
        <v>55</v>
      </c>
      <c r="H327" s="43">
        <f>COUNTIF(D328:$D$611,366)</f>
        <v>229</v>
      </c>
      <c r="I327" s="2"/>
    </row>
    <row r="328" spans="1:9" x14ac:dyDescent="0.25">
      <c r="A328" s="1">
        <f>COUNTIF($C$2:C328,"Да")</f>
        <v>3</v>
      </c>
      <c r="B328" s="45">
        <f t="shared" si="11"/>
        <v>45429</v>
      </c>
      <c r="C328" s="42" t="str">
        <f>IF(ISERROR(VLOOKUP(B328,'Aigen21-PHOSAGR'!$C$3:$C$8,1,0)),"Нет","Да")</f>
        <v>Нет</v>
      </c>
      <c r="D328" s="43">
        <f t="shared" si="10"/>
        <v>366</v>
      </c>
      <c r="E328" s="44">
        <f>ROUND(('Все выпуски'!$R$3*'Все выпуски'!$R$6/100)/366*(B328-IF(C328="Нет",VLOOKUP(A328,'Aigen21-PHOSAGR'!$A$2:$C$8,3,0),VLOOKUP((A328-1),'Aigen21-PHOSAGR'!$A$2:$C$8,3,0))),2)</f>
        <v>2.64</v>
      </c>
      <c r="G328" s="43">
        <f>COUNTIF(D329:$D$611,365)</f>
        <v>55</v>
      </c>
      <c r="H328" s="43">
        <f>COUNTIF(D329:$D$611,366)</f>
        <v>228</v>
      </c>
      <c r="I328" s="2"/>
    </row>
    <row r="329" spans="1:9" x14ac:dyDescent="0.25">
      <c r="A329" s="1">
        <f>COUNTIF($C$2:C329,"Да")</f>
        <v>3</v>
      </c>
      <c r="B329" s="45">
        <f t="shared" si="11"/>
        <v>45430</v>
      </c>
      <c r="C329" s="42" t="str">
        <f>IF(ISERROR(VLOOKUP(B329,'Aigen21-PHOSAGR'!$C$3:$C$8,1,0)),"Нет","Да")</f>
        <v>Нет</v>
      </c>
      <c r="D329" s="43">
        <f t="shared" si="10"/>
        <v>366</v>
      </c>
      <c r="E329" s="44">
        <f>ROUND(('Все выпуски'!$R$3*'Все выпуски'!$R$6/100)/366*(B329-IF(C329="Нет",VLOOKUP(A329,'Aigen21-PHOSAGR'!$A$2:$C$8,3,0),VLOOKUP((A329-1),'Aigen21-PHOSAGR'!$A$2:$C$8,3,0))),2)</f>
        <v>2.77</v>
      </c>
      <c r="G329" s="43">
        <f>COUNTIF(D330:$D$611,365)</f>
        <v>55</v>
      </c>
      <c r="H329" s="43">
        <f>COUNTIF(D330:$D$611,366)</f>
        <v>227</v>
      </c>
      <c r="I329" s="2"/>
    </row>
    <row r="330" spans="1:9" x14ac:dyDescent="0.25">
      <c r="A330" s="1">
        <f>COUNTIF($C$2:C330,"Да")</f>
        <v>3</v>
      </c>
      <c r="B330" s="45">
        <f t="shared" si="11"/>
        <v>45431</v>
      </c>
      <c r="C330" s="42" t="str">
        <f>IF(ISERROR(VLOOKUP(B330,'Aigen21-PHOSAGR'!$C$3:$C$8,1,0)),"Нет","Да")</f>
        <v>Нет</v>
      </c>
      <c r="D330" s="43">
        <f t="shared" si="10"/>
        <v>366</v>
      </c>
      <c r="E330" s="44">
        <f>ROUND(('Все выпуски'!$R$3*'Все выпуски'!$R$6/100)/366*(B330-IF(C330="Нет",VLOOKUP(A330,'Aigen21-PHOSAGR'!$A$2:$C$8,3,0),VLOOKUP((A330-1),'Aigen21-PHOSAGR'!$A$2:$C$8,3,0))),2)</f>
        <v>2.89</v>
      </c>
      <c r="G330" s="43">
        <f>COUNTIF(D331:$D$611,365)</f>
        <v>55</v>
      </c>
      <c r="H330" s="43">
        <f>COUNTIF(D331:$D$611,366)</f>
        <v>226</v>
      </c>
      <c r="I330" s="2"/>
    </row>
    <row r="331" spans="1:9" x14ac:dyDescent="0.25">
      <c r="A331" s="1">
        <f>COUNTIF($C$2:C331,"Да")</f>
        <v>3</v>
      </c>
      <c r="B331" s="45">
        <f t="shared" si="11"/>
        <v>45432</v>
      </c>
      <c r="C331" s="42" t="str">
        <f>IF(ISERROR(VLOOKUP(B331,'Aigen21-PHOSAGR'!$C$3:$C$8,1,0)),"Нет","Да")</f>
        <v>Нет</v>
      </c>
      <c r="D331" s="43">
        <f t="shared" si="10"/>
        <v>366</v>
      </c>
      <c r="E331" s="44">
        <f>ROUND(('Все выпуски'!$R$3*'Все выпуски'!$R$6/100)/366*(B331-IF(C331="Нет",VLOOKUP(A331,'Aigen21-PHOSAGR'!$A$2:$C$8,3,0),VLOOKUP((A331-1),'Aigen21-PHOSAGR'!$A$2:$C$8,3,0))),2)</f>
        <v>3.01</v>
      </c>
      <c r="G331" s="43">
        <f>COUNTIF(D332:$D$611,365)</f>
        <v>55</v>
      </c>
      <c r="H331" s="43">
        <f>COUNTIF(D332:$D$611,366)</f>
        <v>225</v>
      </c>
      <c r="I331" s="2"/>
    </row>
    <row r="332" spans="1:9" x14ac:dyDescent="0.25">
      <c r="A332" s="1">
        <f>COUNTIF($C$2:C332,"Да")</f>
        <v>3</v>
      </c>
      <c r="B332" s="45">
        <f t="shared" si="11"/>
        <v>45433</v>
      </c>
      <c r="C332" s="42" t="str">
        <f>IF(ISERROR(VLOOKUP(B332,'Aigen21-PHOSAGR'!$C$3:$C$8,1,0)),"Нет","Да")</f>
        <v>Нет</v>
      </c>
      <c r="D332" s="43">
        <f t="shared" si="10"/>
        <v>366</v>
      </c>
      <c r="E332" s="44">
        <f>ROUND(('Все выпуски'!$R$3*'Все выпуски'!$R$6/100)/366*(B332-IF(C332="Нет",VLOOKUP(A332,'Aigen21-PHOSAGR'!$A$2:$C$8,3,0),VLOOKUP((A332-1),'Aigen21-PHOSAGR'!$A$2:$C$8,3,0))),2)</f>
        <v>3.13</v>
      </c>
      <c r="G332" s="43">
        <f>COUNTIF(D333:$D$611,365)</f>
        <v>55</v>
      </c>
      <c r="H332" s="43">
        <f>COUNTIF(D333:$D$611,366)</f>
        <v>224</v>
      </c>
      <c r="I332" s="2"/>
    </row>
    <row r="333" spans="1:9" x14ac:dyDescent="0.25">
      <c r="A333" s="1">
        <f>COUNTIF($C$2:C333,"Да")</f>
        <v>3</v>
      </c>
      <c r="B333" s="45">
        <f t="shared" si="11"/>
        <v>45434</v>
      </c>
      <c r="C333" s="42" t="str">
        <f>IF(ISERROR(VLOOKUP(B333,'Aigen21-PHOSAGR'!$C$3:$C$8,1,0)),"Нет","Да")</f>
        <v>Нет</v>
      </c>
      <c r="D333" s="43">
        <f t="shared" si="10"/>
        <v>366</v>
      </c>
      <c r="E333" s="44">
        <f>ROUND(('Все выпуски'!$R$3*'Все выпуски'!$R$6/100)/366*(B333-IF(C333="Нет",VLOOKUP(A333,'Aigen21-PHOSAGR'!$A$2:$C$8,3,0),VLOOKUP((A333-1),'Aigen21-PHOSAGR'!$A$2:$C$8,3,0))),2)</f>
        <v>3.25</v>
      </c>
      <c r="G333" s="43">
        <f>COUNTIF(D334:$D$611,365)</f>
        <v>55</v>
      </c>
      <c r="H333" s="43">
        <f>COUNTIF(D334:$D$611,366)</f>
        <v>223</v>
      </c>
      <c r="I333" s="2"/>
    </row>
    <row r="334" spans="1:9" x14ac:dyDescent="0.25">
      <c r="A334" s="1">
        <f>COUNTIF($C$2:C334,"Да")</f>
        <v>3</v>
      </c>
      <c r="B334" s="45">
        <f t="shared" si="11"/>
        <v>45435</v>
      </c>
      <c r="C334" s="42" t="str">
        <f>IF(ISERROR(VLOOKUP(B334,'Aigen21-PHOSAGR'!$C$3:$C$8,1,0)),"Нет","Да")</f>
        <v>Нет</v>
      </c>
      <c r="D334" s="43">
        <f t="shared" si="10"/>
        <v>366</v>
      </c>
      <c r="E334" s="44">
        <f>ROUND(('Все выпуски'!$R$3*'Все выпуски'!$R$6/100)/366*(B334-IF(C334="Нет",VLOOKUP(A334,'Aigen21-PHOSAGR'!$A$2:$C$8,3,0),VLOOKUP((A334-1),'Aigen21-PHOSAGR'!$A$2:$C$8,3,0))),2)</f>
        <v>3.37</v>
      </c>
      <c r="G334" s="43">
        <f>COUNTIF(D335:$D$611,365)</f>
        <v>55</v>
      </c>
      <c r="H334" s="43">
        <f>COUNTIF(D335:$D$611,366)</f>
        <v>222</v>
      </c>
      <c r="I334" s="2"/>
    </row>
    <row r="335" spans="1:9" x14ac:dyDescent="0.25">
      <c r="A335" s="1">
        <f>COUNTIF($C$2:C335,"Да")</f>
        <v>3</v>
      </c>
      <c r="B335" s="45">
        <f t="shared" si="11"/>
        <v>45436</v>
      </c>
      <c r="C335" s="42" t="str">
        <f>IF(ISERROR(VLOOKUP(B335,'Aigen21-PHOSAGR'!$C$3:$C$8,1,0)),"Нет","Да")</f>
        <v>Нет</v>
      </c>
      <c r="D335" s="43">
        <f t="shared" si="10"/>
        <v>366</v>
      </c>
      <c r="E335" s="44">
        <f>ROUND(('Все выпуски'!$R$3*'Все выпуски'!$R$6/100)/366*(B335-IF(C335="Нет",VLOOKUP(A335,'Aigen21-PHOSAGR'!$A$2:$C$8,3,0),VLOOKUP((A335-1),'Aigen21-PHOSAGR'!$A$2:$C$8,3,0))),2)</f>
        <v>3.49</v>
      </c>
      <c r="G335" s="43">
        <f>COUNTIF(D336:$D$611,365)</f>
        <v>55</v>
      </c>
      <c r="H335" s="43">
        <f>COUNTIF(D336:$D$611,366)</f>
        <v>221</v>
      </c>
      <c r="I335" s="2"/>
    </row>
    <row r="336" spans="1:9" x14ac:dyDescent="0.25">
      <c r="A336" s="1">
        <f>COUNTIF($C$2:C336,"Да")</f>
        <v>3</v>
      </c>
      <c r="B336" s="45">
        <f t="shared" si="11"/>
        <v>45437</v>
      </c>
      <c r="C336" s="42" t="str">
        <f>IF(ISERROR(VLOOKUP(B336,'Aigen21-PHOSAGR'!$C$3:$C$8,1,0)),"Нет","Да")</f>
        <v>Нет</v>
      </c>
      <c r="D336" s="43">
        <f t="shared" si="10"/>
        <v>366</v>
      </c>
      <c r="E336" s="44">
        <f>ROUND(('Все выпуски'!$R$3*'Все выпуски'!$R$6/100)/366*(B336-IF(C336="Нет",VLOOKUP(A336,'Aigen21-PHOSAGR'!$A$2:$C$8,3,0),VLOOKUP((A336-1),'Aigen21-PHOSAGR'!$A$2:$C$8,3,0))),2)</f>
        <v>3.61</v>
      </c>
      <c r="G336" s="43">
        <f>COUNTIF(D337:$D$611,365)</f>
        <v>55</v>
      </c>
      <c r="H336" s="43">
        <f>COUNTIF(D337:$D$611,366)</f>
        <v>220</v>
      </c>
      <c r="I336" s="2"/>
    </row>
    <row r="337" spans="1:9" x14ac:dyDescent="0.25">
      <c r="A337" s="1">
        <f>COUNTIF($C$2:C337,"Да")</f>
        <v>3</v>
      </c>
      <c r="B337" s="45">
        <f t="shared" si="11"/>
        <v>45438</v>
      </c>
      <c r="C337" s="42" t="str">
        <f>IF(ISERROR(VLOOKUP(B337,'Aigen21-PHOSAGR'!$C$3:$C$8,1,0)),"Нет","Да")</f>
        <v>Нет</v>
      </c>
      <c r="D337" s="43">
        <f t="shared" si="10"/>
        <v>366</v>
      </c>
      <c r="E337" s="44">
        <f>ROUND(('Все выпуски'!$R$3*'Все выпуски'!$R$6/100)/366*(B337-IF(C337="Нет",VLOOKUP(A337,'Aigen21-PHOSAGR'!$A$2:$C$8,3,0),VLOOKUP((A337-1),'Aigen21-PHOSAGR'!$A$2:$C$8,3,0))),2)</f>
        <v>3.73</v>
      </c>
      <c r="G337" s="43">
        <f>COUNTIF(D338:$D$611,365)</f>
        <v>55</v>
      </c>
      <c r="H337" s="43">
        <f>COUNTIF(D338:$D$611,366)</f>
        <v>219</v>
      </c>
      <c r="I337" s="2"/>
    </row>
    <row r="338" spans="1:9" x14ac:dyDescent="0.25">
      <c r="A338" s="1">
        <f>COUNTIF($C$2:C338,"Да")</f>
        <v>3</v>
      </c>
      <c r="B338" s="45">
        <f t="shared" si="11"/>
        <v>45439</v>
      </c>
      <c r="C338" s="42" t="str">
        <f>IF(ISERROR(VLOOKUP(B338,'Aigen21-PHOSAGR'!$C$3:$C$8,1,0)),"Нет","Да")</f>
        <v>Нет</v>
      </c>
      <c r="D338" s="43">
        <f t="shared" si="10"/>
        <v>366</v>
      </c>
      <c r="E338" s="44">
        <f>ROUND(('Все выпуски'!$R$3*'Все выпуски'!$R$6/100)/366*(B338-IF(C338="Нет",VLOOKUP(A338,'Aigen21-PHOSAGR'!$A$2:$C$8,3,0),VLOOKUP((A338-1),'Aigen21-PHOSAGR'!$A$2:$C$8,3,0))),2)</f>
        <v>3.85</v>
      </c>
      <c r="G338" s="43">
        <f>COUNTIF(D339:$D$611,365)</f>
        <v>55</v>
      </c>
      <c r="H338" s="43">
        <f>COUNTIF(D339:$D$611,366)</f>
        <v>218</v>
      </c>
      <c r="I338" s="2"/>
    </row>
    <row r="339" spans="1:9" x14ac:dyDescent="0.25">
      <c r="A339" s="1">
        <f>COUNTIF($C$2:C339,"Да")</f>
        <v>3</v>
      </c>
      <c r="B339" s="45">
        <f t="shared" si="11"/>
        <v>45440</v>
      </c>
      <c r="C339" s="42" t="str">
        <f>IF(ISERROR(VLOOKUP(B339,'Aigen21-PHOSAGR'!$C$3:$C$8,1,0)),"Нет","Да")</f>
        <v>Нет</v>
      </c>
      <c r="D339" s="43">
        <f t="shared" si="10"/>
        <v>366</v>
      </c>
      <c r="E339" s="44">
        <f>ROUND(('Все выпуски'!$R$3*'Все выпуски'!$R$6/100)/366*(B339-IF(C339="Нет",VLOOKUP(A339,'Aigen21-PHOSAGR'!$A$2:$C$8,3,0),VLOOKUP((A339-1),'Aigen21-PHOSAGR'!$A$2:$C$8,3,0))),2)</f>
        <v>3.97</v>
      </c>
      <c r="G339" s="43">
        <f>COUNTIF(D340:$D$611,365)</f>
        <v>55</v>
      </c>
      <c r="H339" s="43">
        <f>COUNTIF(D340:$D$611,366)</f>
        <v>217</v>
      </c>
      <c r="I339" s="2"/>
    </row>
    <row r="340" spans="1:9" x14ac:dyDescent="0.25">
      <c r="A340" s="1">
        <f>COUNTIF($C$2:C340,"Да")</f>
        <v>3</v>
      </c>
      <c r="B340" s="45">
        <f t="shared" si="11"/>
        <v>45441</v>
      </c>
      <c r="C340" s="42" t="str">
        <f>IF(ISERROR(VLOOKUP(B340,'Aigen21-PHOSAGR'!$C$3:$C$8,1,0)),"Нет","Да")</f>
        <v>Нет</v>
      </c>
      <c r="D340" s="43">
        <f t="shared" si="10"/>
        <v>366</v>
      </c>
      <c r="E340" s="44">
        <f>ROUND(('Все выпуски'!$R$3*'Все выпуски'!$R$6/100)/366*(B340-IF(C340="Нет",VLOOKUP(A340,'Aigen21-PHOSAGR'!$A$2:$C$8,3,0),VLOOKUP((A340-1),'Aigen21-PHOSAGR'!$A$2:$C$8,3,0))),2)</f>
        <v>4.09</v>
      </c>
      <c r="G340" s="43">
        <f>COUNTIF(D341:$D$611,365)</f>
        <v>55</v>
      </c>
      <c r="H340" s="43">
        <f>COUNTIF(D341:$D$611,366)</f>
        <v>216</v>
      </c>
      <c r="I340" s="2"/>
    </row>
    <row r="341" spans="1:9" x14ac:dyDescent="0.25">
      <c r="A341" s="1">
        <f>COUNTIF($C$2:C341,"Да")</f>
        <v>3</v>
      </c>
      <c r="B341" s="45">
        <f t="shared" si="11"/>
        <v>45442</v>
      </c>
      <c r="C341" s="42" t="str">
        <f>IF(ISERROR(VLOOKUP(B341,'Aigen21-PHOSAGR'!$C$3:$C$8,1,0)),"Нет","Да")</f>
        <v>Нет</v>
      </c>
      <c r="D341" s="43">
        <f t="shared" si="10"/>
        <v>366</v>
      </c>
      <c r="E341" s="44">
        <f>ROUND(('Все выпуски'!$R$3*'Все выпуски'!$R$6/100)/366*(B341-IF(C341="Нет",VLOOKUP(A341,'Aigen21-PHOSAGR'!$A$2:$C$8,3,0),VLOOKUP((A341-1),'Aigen21-PHOSAGR'!$A$2:$C$8,3,0))),2)</f>
        <v>4.21</v>
      </c>
      <c r="G341" s="43">
        <f>COUNTIF(D342:$D$611,365)</f>
        <v>55</v>
      </c>
      <c r="H341" s="43">
        <f>COUNTIF(D342:$D$611,366)</f>
        <v>215</v>
      </c>
      <c r="I341" s="2"/>
    </row>
    <row r="342" spans="1:9" x14ac:dyDescent="0.25">
      <c r="A342" s="1">
        <f>COUNTIF($C$2:C342,"Да")</f>
        <v>3</v>
      </c>
      <c r="B342" s="45">
        <f t="shared" si="11"/>
        <v>45443</v>
      </c>
      <c r="C342" s="42" t="str">
        <f>IF(ISERROR(VLOOKUP(B342,'Aigen21-PHOSAGR'!$C$3:$C$8,1,0)),"Нет","Да")</f>
        <v>Нет</v>
      </c>
      <c r="D342" s="43">
        <f t="shared" si="10"/>
        <v>366</v>
      </c>
      <c r="E342" s="44">
        <f>ROUND(('Все выпуски'!$R$3*'Все выпуски'!$R$6/100)/366*(B342-IF(C342="Нет",VLOOKUP(A342,'Aigen21-PHOSAGR'!$A$2:$C$8,3,0),VLOOKUP((A342-1),'Aigen21-PHOSAGR'!$A$2:$C$8,3,0))),2)</f>
        <v>4.33</v>
      </c>
      <c r="G342" s="43">
        <f>COUNTIF(D343:$D$611,365)</f>
        <v>55</v>
      </c>
      <c r="H342" s="43">
        <f>COUNTIF(D343:$D$611,366)</f>
        <v>214</v>
      </c>
      <c r="I342" s="2"/>
    </row>
    <row r="343" spans="1:9" x14ac:dyDescent="0.25">
      <c r="A343" s="1">
        <f>COUNTIF($C$2:C343,"Да")</f>
        <v>3</v>
      </c>
      <c r="B343" s="45">
        <f t="shared" si="11"/>
        <v>45444</v>
      </c>
      <c r="C343" s="42" t="str">
        <f>IF(ISERROR(VLOOKUP(B343,'Aigen21-PHOSAGR'!$C$3:$C$8,1,0)),"Нет","Да")</f>
        <v>Нет</v>
      </c>
      <c r="D343" s="43">
        <f t="shared" si="10"/>
        <v>366</v>
      </c>
      <c r="E343" s="44">
        <f>ROUND(('Все выпуски'!$R$3*'Все выпуски'!$R$6/100)/366*(B343-IF(C343="Нет",VLOOKUP(A343,'Aigen21-PHOSAGR'!$A$2:$C$8,3,0),VLOOKUP((A343-1),'Aigen21-PHOSAGR'!$A$2:$C$8,3,0))),2)</f>
        <v>4.45</v>
      </c>
      <c r="G343" s="43">
        <f>COUNTIF(D344:$D$611,365)</f>
        <v>55</v>
      </c>
      <c r="H343" s="43">
        <f>COUNTIF(D344:$D$611,366)</f>
        <v>213</v>
      </c>
      <c r="I343" s="2"/>
    </row>
    <row r="344" spans="1:9" x14ac:dyDescent="0.25">
      <c r="A344" s="1">
        <f>COUNTIF($C$2:C344,"Да")</f>
        <v>3</v>
      </c>
      <c r="B344" s="45">
        <f t="shared" si="11"/>
        <v>45445</v>
      </c>
      <c r="C344" s="42" t="str">
        <f>IF(ISERROR(VLOOKUP(B344,'Aigen21-PHOSAGR'!$C$3:$C$8,1,0)),"Нет","Да")</f>
        <v>Нет</v>
      </c>
      <c r="D344" s="43">
        <f t="shared" si="10"/>
        <v>366</v>
      </c>
      <c r="E344" s="44">
        <f>ROUND(('Все выпуски'!$R$3*'Все выпуски'!$R$6/100)/366*(B344-IF(C344="Нет",VLOOKUP(A344,'Aigen21-PHOSAGR'!$A$2:$C$8,3,0),VLOOKUP((A344-1),'Aigen21-PHOSAGR'!$A$2:$C$8,3,0))),2)</f>
        <v>4.57</v>
      </c>
      <c r="G344" s="43">
        <f>COUNTIF(D345:$D$611,365)</f>
        <v>55</v>
      </c>
      <c r="H344" s="43">
        <f>COUNTIF(D345:$D$611,366)</f>
        <v>212</v>
      </c>
      <c r="I344" s="2"/>
    </row>
    <row r="345" spans="1:9" x14ac:dyDescent="0.25">
      <c r="A345" s="1">
        <f>COUNTIF($C$2:C345,"Да")</f>
        <v>3</v>
      </c>
      <c r="B345" s="45">
        <f t="shared" si="11"/>
        <v>45446</v>
      </c>
      <c r="C345" s="42" t="str">
        <f>IF(ISERROR(VLOOKUP(B345,'Aigen21-PHOSAGR'!$C$3:$C$8,1,0)),"Нет","Да")</f>
        <v>Нет</v>
      </c>
      <c r="D345" s="43">
        <f t="shared" si="10"/>
        <v>366</v>
      </c>
      <c r="E345" s="44">
        <f>ROUND(('Все выпуски'!$R$3*'Все выпуски'!$R$6/100)/366*(B345-IF(C345="Нет",VLOOKUP(A345,'Aigen21-PHOSAGR'!$A$2:$C$8,3,0),VLOOKUP((A345-1),'Aigen21-PHOSAGR'!$A$2:$C$8,3,0))),2)</f>
        <v>4.6900000000000004</v>
      </c>
      <c r="G345" s="43">
        <f>COUNTIF(D346:$D$611,365)</f>
        <v>55</v>
      </c>
      <c r="H345" s="43">
        <f>COUNTIF(D346:$D$611,366)</f>
        <v>211</v>
      </c>
      <c r="I345" s="2"/>
    </row>
    <row r="346" spans="1:9" x14ac:dyDescent="0.25">
      <c r="A346" s="1">
        <f>COUNTIF($C$2:C346,"Да")</f>
        <v>3</v>
      </c>
      <c r="B346" s="45">
        <f t="shared" si="11"/>
        <v>45447</v>
      </c>
      <c r="C346" s="42" t="str">
        <f>IF(ISERROR(VLOOKUP(B346,'Aigen21-PHOSAGR'!$C$3:$C$8,1,0)),"Нет","Да")</f>
        <v>Нет</v>
      </c>
      <c r="D346" s="43">
        <f t="shared" si="10"/>
        <v>366</v>
      </c>
      <c r="E346" s="44">
        <f>ROUND(('Все выпуски'!$R$3*'Все выпуски'!$R$6/100)/366*(B346-IF(C346="Нет",VLOOKUP(A346,'Aigen21-PHOSAGR'!$A$2:$C$8,3,0),VLOOKUP((A346-1),'Aigen21-PHOSAGR'!$A$2:$C$8,3,0))),2)</f>
        <v>4.8099999999999996</v>
      </c>
      <c r="G346" s="43">
        <f>COUNTIF(D347:$D$611,365)</f>
        <v>55</v>
      </c>
      <c r="H346" s="43">
        <f>COUNTIF(D347:$D$611,366)</f>
        <v>210</v>
      </c>
      <c r="I346" s="2"/>
    </row>
    <row r="347" spans="1:9" x14ac:dyDescent="0.25">
      <c r="A347" s="1">
        <f>COUNTIF($C$2:C347,"Да")</f>
        <v>3</v>
      </c>
      <c r="B347" s="45">
        <f t="shared" si="11"/>
        <v>45448</v>
      </c>
      <c r="C347" s="42" t="str">
        <f>IF(ISERROR(VLOOKUP(B347,'Aigen21-PHOSAGR'!$C$3:$C$8,1,0)),"Нет","Да")</f>
        <v>Нет</v>
      </c>
      <c r="D347" s="43">
        <f t="shared" si="10"/>
        <v>366</v>
      </c>
      <c r="E347" s="44">
        <f>ROUND(('Все выпуски'!$R$3*'Все выпуски'!$R$6/100)/366*(B347-IF(C347="Нет",VLOOKUP(A347,'Aigen21-PHOSAGR'!$A$2:$C$8,3,0),VLOOKUP((A347-1),'Aigen21-PHOSAGR'!$A$2:$C$8,3,0))),2)</f>
        <v>4.93</v>
      </c>
      <c r="G347" s="43">
        <f>COUNTIF(D348:$D$611,365)</f>
        <v>55</v>
      </c>
      <c r="H347" s="43">
        <f>COUNTIF(D348:$D$611,366)</f>
        <v>209</v>
      </c>
      <c r="I347" s="2"/>
    </row>
    <row r="348" spans="1:9" x14ac:dyDescent="0.25">
      <c r="A348" s="1">
        <f>COUNTIF($C$2:C348,"Да")</f>
        <v>3</v>
      </c>
      <c r="B348" s="45">
        <f t="shared" si="11"/>
        <v>45449</v>
      </c>
      <c r="C348" s="42" t="str">
        <f>IF(ISERROR(VLOOKUP(B348,'Aigen21-PHOSAGR'!$C$3:$C$8,1,0)),"Нет","Да")</f>
        <v>Нет</v>
      </c>
      <c r="D348" s="43">
        <f t="shared" si="10"/>
        <v>366</v>
      </c>
      <c r="E348" s="44">
        <f>ROUND(('Все выпуски'!$R$3*'Все выпуски'!$R$6/100)/366*(B348-IF(C348="Нет",VLOOKUP(A348,'Aigen21-PHOSAGR'!$A$2:$C$8,3,0),VLOOKUP((A348-1),'Aigen21-PHOSAGR'!$A$2:$C$8,3,0))),2)</f>
        <v>5.05</v>
      </c>
      <c r="G348" s="43">
        <f>COUNTIF(D349:$D$611,365)</f>
        <v>55</v>
      </c>
      <c r="H348" s="43">
        <f>COUNTIF(D349:$D$611,366)</f>
        <v>208</v>
      </c>
      <c r="I348" s="2"/>
    </row>
    <row r="349" spans="1:9" x14ac:dyDescent="0.25">
      <c r="A349" s="1">
        <f>COUNTIF($C$2:C349,"Да")</f>
        <v>3</v>
      </c>
      <c r="B349" s="45">
        <f t="shared" si="11"/>
        <v>45450</v>
      </c>
      <c r="C349" s="42" t="str">
        <f>IF(ISERROR(VLOOKUP(B349,'Aigen21-PHOSAGR'!$C$3:$C$8,1,0)),"Нет","Да")</f>
        <v>Нет</v>
      </c>
      <c r="D349" s="43">
        <f t="shared" si="10"/>
        <v>366</v>
      </c>
      <c r="E349" s="44">
        <f>ROUND(('Все выпуски'!$R$3*'Все выпуски'!$R$6/100)/366*(B349-IF(C349="Нет",VLOOKUP(A349,'Aigen21-PHOSAGR'!$A$2:$C$8,3,0),VLOOKUP((A349-1),'Aigen21-PHOSAGR'!$A$2:$C$8,3,0))),2)</f>
        <v>5.17</v>
      </c>
      <c r="G349" s="43">
        <f>COUNTIF(D350:$D$611,365)</f>
        <v>55</v>
      </c>
      <c r="H349" s="43">
        <f>COUNTIF(D350:$D$611,366)</f>
        <v>207</v>
      </c>
      <c r="I349" s="2"/>
    </row>
    <row r="350" spans="1:9" x14ac:dyDescent="0.25">
      <c r="A350" s="1">
        <f>COUNTIF($C$2:C350,"Да")</f>
        <v>3</v>
      </c>
      <c r="B350" s="45">
        <f t="shared" si="11"/>
        <v>45451</v>
      </c>
      <c r="C350" s="42" t="str">
        <f>IF(ISERROR(VLOOKUP(B350,'Aigen21-PHOSAGR'!$C$3:$C$8,1,0)),"Нет","Да")</f>
        <v>Нет</v>
      </c>
      <c r="D350" s="43">
        <f t="shared" si="10"/>
        <v>366</v>
      </c>
      <c r="E350" s="44">
        <f>ROUND(('Все выпуски'!$R$3*'Все выпуски'!$R$6/100)/366*(B350-IF(C350="Нет",VLOOKUP(A350,'Aigen21-PHOSAGR'!$A$2:$C$8,3,0),VLOOKUP((A350-1),'Aigen21-PHOSAGR'!$A$2:$C$8,3,0))),2)</f>
        <v>5.29</v>
      </c>
      <c r="G350" s="43">
        <f>COUNTIF(D351:$D$611,365)</f>
        <v>55</v>
      </c>
      <c r="H350" s="43">
        <f>COUNTIF(D351:$D$611,366)</f>
        <v>206</v>
      </c>
      <c r="I350" s="2"/>
    </row>
    <row r="351" spans="1:9" x14ac:dyDescent="0.25">
      <c r="A351" s="1">
        <f>COUNTIF($C$2:C351,"Да")</f>
        <v>3</v>
      </c>
      <c r="B351" s="45">
        <f t="shared" si="11"/>
        <v>45452</v>
      </c>
      <c r="C351" s="42" t="str">
        <f>IF(ISERROR(VLOOKUP(B351,'Aigen21-PHOSAGR'!$C$3:$C$8,1,0)),"Нет","Да")</f>
        <v>Нет</v>
      </c>
      <c r="D351" s="43">
        <f t="shared" si="10"/>
        <v>366</v>
      </c>
      <c r="E351" s="44">
        <f>ROUND(('Все выпуски'!$R$3*'Все выпуски'!$R$6/100)/366*(B351-IF(C351="Нет",VLOOKUP(A351,'Aigen21-PHOSAGR'!$A$2:$C$8,3,0),VLOOKUP((A351-1),'Aigen21-PHOSAGR'!$A$2:$C$8,3,0))),2)</f>
        <v>5.41</v>
      </c>
      <c r="G351" s="43">
        <f>COUNTIF(D352:$D$611,365)</f>
        <v>55</v>
      </c>
      <c r="H351" s="43">
        <f>COUNTIF(D352:$D$611,366)</f>
        <v>205</v>
      </c>
      <c r="I351" s="2"/>
    </row>
    <row r="352" spans="1:9" x14ac:dyDescent="0.25">
      <c r="A352" s="1">
        <f>COUNTIF($C$2:C352,"Да")</f>
        <v>3</v>
      </c>
      <c r="B352" s="45">
        <f t="shared" si="11"/>
        <v>45453</v>
      </c>
      <c r="C352" s="42" t="str">
        <f>IF(ISERROR(VLOOKUP(B352,'Aigen21-PHOSAGR'!$C$3:$C$8,1,0)),"Нет","Да")</f>
        <v>Нет</v>
      </c>
      <c r="D352" s="43">
        <f t="shared" si="10"/>
        <v>366</v>
      </c>
      <c r="E352" s="44">
        <f>ROUND(('Все выпуски'!$R$3*'Все выпуски'!$R$6/100)/366*(B352-IF(C352="Нет",VLOOKUP(A352,'Aigen21-PHOSAGR'!$A$2:$C$8,3,0),VLOOKUP((A352-1),'Aigen21-PHOSAGR'!$A$2:$C$8,3,0))),2)</f>
        <v>5.53</v>
      </c>
      <c r="G352" s="43">
        <f>COUNTIF(D353:$D$611,365)</f>
        <v>55</v>
      </c>
      <c r="H352" s="43">
        <f>COUNTIF(D353:$D$611,366)</f>
        <v>204</v>
      </c>
      <c r="I352" s="2"/>
    </row>
    <row r="353" spans="1:9" x14ac:dyDescent="0.25">
      <c r="A353" s="1">
        <f>COUNTIF($C$2:C353,"Да")</f>
        <v>3</v>
      </c>
      <c r="B353" s="45">
        <f t="shared" si="11"/>
        <v>45454</v>
      </c>
      <c r="C353" s="42" t="str">
        <f>IF(ISERROR(VLOOKUP(B353,'Aigen21-PHOSAGR'!$C$3:$C$8,1,0)),"Нет","Да")</f>
        <v>Нет</v>
      </c>
      <c r="D353" s="43">
        <f t="shared" si="10"/>
        <v>366</v>
      </c>
      <c r="E353" s="44">
        <f>ROUND(('Все выпуски'!$R$3*'Все выпуски'!$R$6/100)/366*(B353-IF(C353="Нет",VLOOKUP(A353,'Aigen21-PHOSAGR'!$A$2:$C$8,3,0),VLOOKUP((A353-1),'Aigen21-PHOSAGR'!$A$2:$C$8,3,0))),2)</f>
        <v>5.65</v>
      </c>
      <c r="G353" s="43">
        <f>COUNTIF(D354:$D$611,365)</f>
        <v>55</v>
      </c>
      <c r="H353" s="43">
        <f>COUNTIF(D354:$D$611,366)</f>
        <v>203</v>
      </c>
      <c r="I353" s="2"/>
    </row>
    <row r="354" spans="1:9" x14ac:dyDescent="0.25">
      <c r="A354" s="1">
        <f>COUNTIF($C$2:C354,"Да")</f>
        <v>3</v>
      </c>
      <c r="B354" s="45">
        <f t="shared" si="11"/>
        <v>45455</v>
      </c>
      <c r="C354" s="42" t="str">
        <f>IF(ISERROR(VLOOKUP(B354,'Aigen21-PHOSAGR'!$C$3:$C$8,1,0)),"Нет","Да")</f>
        <v>Нет</v>
      </c>
      <c r="D354" s="43">
        <f t="shared" si="10"/>
        <v>366</v>
      </c>
      <c r="E354" s="44">
        <f>ROUND(('Все выпуски'!$R$3*'Все выпуски'!$R$6/100)/366*(B354-IF(C354="Нет",VLOOKUP(A354,'Aigen21-PHOSAGR'!$A$2:$C$8,3,0),VLOOKUP((A354-1),'Aigen21-PHOSAGR'!$A$2:$C$8,3,0))),2)</f>
        <v>5.77</v>
      </c>
      <c r="G354" s="43">
        <f>COUNTIF(D355:$D$611,365)</f>
        <v>55</v>
      </c>
      <c r="H354" s="43">
        <f>COUNTIF(D355:$D$611,366)</f>
        <v>202</v>
      </c>
      <c r="I354" s="2"/>
    </row>
    <row r="355" spans="1:9" x14ac:dyDescent="0.25">
      <c r="A355" s="1">
        <f>COUNTIF($C$2:C355,"Да")</f>
        <v>3</v>
      </c>
      <c r="B355" s="45">
        <f t="shared" si="11"/>
        <v>45456</v>
      </c>
      <c r="C355" s="42" t="str">
        <f>IF(ISERROR(VLOOKUP(B355,'Aigen21-PHOSAGR'!$C$3:$C$8,1,0)),"Нет","Да")</f>
        <v>Нет</v>
      </c>
      <c r="D355" s="43">
        <f t="shared" si="10"/>
        <v>366</v>
      </c>
      <c r="E355" s="44">
        <f>ROUND(('Все выпуски'!$R$3*'Все выпуски'!$R$6/100)/366*(B355-IF(C355="Нет",VLOOKUP(A355,'Aigen21-PHOSAGR'!$A$2:$C$8,3,0),VLOOKUP((A355-1),'Aigen21-PHOSAGR'!$A$2:$C$8,3,0))),2)</f>
        <v>5.89</v>
      </c>
      <c r="G355" s="43">
        <f>COUNTIF(D356:$D$611,365)</f>
        <v>55</v>
      </c>
      <c r="H355" s="43">
        <f>COUNTIF(D356:$D$611,366)</f>
        <v>201</v>
      </c>
      <c r="I355" s="2"/>
    </row>
    <row r="356" spans="1:9" x14ac:dyDescent="0.25">
      <c r="A356" s="1">
        <f>COUNTIF($C$2:C356,"Да")</f>
        <v>3</v>
      </c>
      <c r="B356" s="45">
        <f t="shared" si="11"/>
        <v>45457</v>
      </c>
      <c r="C356" s="42" t="str">
        <f>IF(ISERROR(VLOOKUP(B356,'Aigen21-PHOSAGR'!$C$3:$C$8,1,0)),"Нет","Да")</f>
        <v>Нет</v>
      </c>
      <c r="D356" s="43">
        <f t="shared" si="10"/>
        <v>366</v>
      </c>
      <c r="E356" s="44">
        <f>ROUND(('Все выпуски'!$R$3*'Все выпуски'!$R$6/100)/366*(B356-IF(C356="Нет",VLOOKUP(A356,'Aigen21-PHOSAGR'!$A$2:$C$8,3,0),VLOOKUP((A356-1),'Aigen21-PHOSAGR'!$A$2:$C$8,3,0))),2)</f>
        <v>6.01</v>
      </c>
      <c r="G356" s="43">
        <f>COUNTIF(D357:$D$611,365)</f>
        <v>55</v>
      </c>
      <c r="H356" s="43">
        <f>COUNTIF(D357:$D$611,366)</f>
        <v>200</v>
      </c>
      <c r="I356" s="2"/>
    </row>
    <row r="357" spans="1:9" x14ac:dyDescent="0.25">
      <c r="A357" s="1">
        <f>COUNTIF($C$2:C357,"Да")</f>
        <v>3</v>
      </c>
      <c r="B357" s="45">
        <f t="shared" si="11"/>
        <v>45458</v>
      </c>
      <c r="C357" s="42" t="str">
        <f>IF(ISERROR(VLOOKUP(B357,'Aigen21-PHOSAGR'!$C$3:$C$8,1,0)),"Нет","Да")</f>
        <v>Нет</v>
      </c>
      <c r="D357" s="43">
        <f t="shared" si="10"/>
        <v>366</v>
      </c>
      <c r="E357" s="44">
        <f>ROUND(('Все выпуски'!$R$3*'Все выпуски'!$R$6/100)/366*(B357-IF(C357="Нет",VLOOKUP(A357,'Aigen21-PHOSAGR'!$A$2:$C$8,3,0),VLOOKUP((A357-1),'Aigen21-PHOSAGR'!$A$2:$C$8,3,0))),2)</f>
        <v>6.13</v>
      </c>
      <c r="G357" s="43">
        <f>COUNTIF(D358:$D$611,365)</f>
        <v>55</v>
      </c>
      <c r="H357" s="43">
        <f>COUNTIF(D358:$D$611,366)</f>
        <v>199</v>
      </c>
      <c r="I357" s="2"/>
    </row>
    <row r="358" spans="1:9" x14ac:dyDescent="0.25">
      <c r="A358" s="1">
        <f>COUNTIF($C$2:C358,"Да")</f>
        <v>3</v>
      </c>
      <c r="B358" s="45">
        <f t="shared" si="11"/>
        <v>45459</v>
      </c>
      <c r="C358" s="42" t="str">
        <f>IF(ISERROR(VLOOKUP(B358,'Aigen21-PHOSAGR'!$C$3:$C$8,1,0)),"Нет","Да")</f>
        <v>Нет</v>
      </c>
      <c r="D358" s="43">
        <f t="shared" si="10"/>
        <v>366</v>
      </c>
      <c r="E358" s="44">
        <f>ROUND(('Все выпуски'!$R$3*'Все выпуски'!$R$6/100)/366*(B358-IF(C358="Нет",VLOOKUP(A358,'Aigen21-PHOSAGR'!$A$2:$C$8,3,0),VLOOKUP((A358-1),'Aigen21-PHOSAGR'!$A$2:$C$8,3,0))),2)</f>
        <v>6.25</v>
      </c>
      <c r="G358" s="43">
        <f>COUNTIF(D359:$D$611,365)</f>
        <v>55</v>
      </c>
      <c r="H358" s="43">
        <f>COUNTIF(D359:$D$611,366)</f>
        <v>198</v>
      </c>
      <c r="I358" s="2"/>
    </row>
    <row r="359" spans="1:9" x14ac:dyDescent="0.25">
      <c r="A359" s="1">
        <f>COUNTIF($C$2:C359,"Да")</f>
        <v>3</v>
      </c>
      <c r="B359" s="45">
        <f t="shared" si="11"/>
        <v>45460</v>
      </c>
      <c r="C359" s="42" t="str">
        <f>IF(ISERROR(VLOOKUP(B359,'Aigen21-PHOSAGR'!$C$3:$C$8,1,0)),"Нет","Да")</f>
        <v>Нет</v>
      </c>
      <c r="D359" s="43">
        <f t="shared" si="10"/>
        <v>366</v>
      </c>
      <c r="E359" s="44">
        <f>ROUND(('Все выпуски'!$R$3*'Все выпуски'!$R$6/100)/366*(B359-IF(C359="Нет",VLOOKUP(A359,'Aigen21-PHOSAGR'!$A$2:$C$8,3,0),VLOOKUP((A359-1),'Aigen21-PHOSAGR'!$A$2:$C$8,3,0))),2)</f>
        <v>6.37</v>
      </c>
      <c r="G359" s="43">
        <f>COUNTIF(D360:$D$611,365)</f>
        <v>55</v>
      </c>
      <c r="H359" s="43">
        <f>COUNTIF(D360:$D$611,366)</f>
        <v>197</v>
      </c>
      <c r="I359" s="2"/>
    </row>
    <row r="360" spans="1:9" x14ac:dyDescent="0.25">
      <c r="A360" s="1">
        <f>COUNTIF($C$2:C360,"Да")</f>
        <v>3</v>
      </c>
      <c r="B360" s="45">
        <f t="shared" si="11"/>
        <v>45461</v>
      </c>
      <c r="C360" s="42" t="str">
        <f>IF(ISERROR(VLOOKUP(B360,'Aigen21-PHOSAGR'!$C$3:$C$8,1,0)),"Нет","Да")</f>
        <v>Нет</v>
      </c>
      <c r="D360" s="43">
        <f t="shared" si="10"/>
        <v>366</v>
      </c>
      <c r="E360" s="44">
        <f>ROUND(('Все выпуски'!$R$3*'Все выпуски'!$R$6/100)/366*(B360-IF(C360="Нет",VLOOKUP(A360,'Aigen21-PHOSAGR'!$A$2:$C$8,3,0),VLOOKUP((A360-1),'Aigen21-PHOSAGR'!$A$2:$C$8,3,0))),2)</f>
        <v>6.49</v>
      </c>
      <c r="G360" s="43">
        <f>COUNTIF(D361:$D$611,365)</f>
        <v>55</v>
      </c>
      <c r="H360" s="43">
        <f>COUNTIF(D361:$D$611,366)</f>
        <v>196</v>
      </c>
      <c r="I360" s="2"/>
    </row>
    <row r="361" spans="1:9" x14ac:dyDescent="0.25">
      <c r="A361" s="1">
        <f>COUNTIF($C$2:C361,"Да")</f>
        <v>3</v>
      </c>
      <c r="B361" s="45">
        <f t="shared" si="11"/>
        <v>45462</v>
      </c>
      <c r="C361" s="42" t="str">
        <f>IF(ISERROR(VLOOKUP(B361,'Aigen21-PHOSAGR'!$C$3:$C$8,1,0)),"Нет","Да")</f>
        <v>Нет</v>
      </c>
      <c r="D361" s="43">
        <f t="shared" si="10"/>
        <v>366</v>
      </c>
      <c r="E361" s="44">
        <f>ROUND(('Все выпуски'!$R$3*'Все выпуски'!$R$6/100)/366*(B361-IF(C361="Нет",VLOOKUP(A361,'Aigen21-PHOSAGR'!$A$2:$C$8,3,0),VLOOKUP((A361-1),'Aigen21-PHOSAGR'!$A$2:$C$8,3,0))),2)</f>
        <v>6.61</v>
      </c>
      <c r="G361" s="43">
        <f>COUNTIF(D362:$D$611,365)</f>
        <v>55</v>
      </c>
      <c r="H361" s="43">
        <f>COUNTIF(D362:$D$611,366)</f>
        <v>195</v>
      </c>
      <c r="I361" s="2"/>
    </row>
    <row r="362" spans="1:9" x14ac:dyDescent="0.25">
      <c r="A362" s="1">
        <f>COUNTIF($C$2:C362,"Да")</f>
        <v>3</v>
      </c>
      <c r="B362" s="45">
        <f t="shared" si="11"/>
        <v>45463</v>
      </c>
      <c r="C362" s="42" t="str">
        <f>IF(ISERROR(VLOOKUP(B362,'Aigen21-PHOSAGR'!$C$3:$C$8,1,0)),"Нет","Да")</f>
        <v>Нет</v>
      </c>
      <c r="D362" s="43">
        <f t="shared" si="10"/>
        <v>366</v>
      </c>
      <c r="E362" s="44">
        <f>ROUND(('Все выпуски'!$R$3*'Все выпуски'!$R$6/100)/366*(B362-IF(C362="Нет",VLOOKUP(A362,'Aigen21-PHOSAGR'!$A$2:$C$8,3,0),VLOOKUP((A362-1),'Aigen21-PHOSAGR'!$A$2:$C$8,3,0))),2)</f>
        <v>6.73</v>
      </c>
      <c r="G362" s="43">
        <f>COUNTIF(D363:$D$611,365)</f>
        <v>55</v>
      </c>
      <c r="H362" s="43">
        <f>COUNTIF(D363:$D$611,366)</f>
        <v>194</v>
      </c>
      <c r="I362" s="2"/>
    </row>
    <row r="363" spans="1:9" x14ac:dyDescent="0.25">
      <c r="A363" s="1">
        <f>COUNTIF($C$2:C363,"Да")</f>
        <v>3</v>
      </c>
      <c r="B363" s="45">
        <f t="shared" si="11"/>
        <v>45464</v>
      </c>
      <c r="C363" s="42" t="str">
        <f>IF(ISERROR(VLOOKUP(B363,'Aigen21-PHOSAGR'!$C$3:$C$8,1,0)),"Нет","Да")</f>
        <v>Нет</v>
      </c>
      <c r="D363" s="43">
        <f t="shared" si="10"/>
        <v>366</v>
      </c>
      <c r="E363" s="44">
        <f>ROUND(('Все выпуски'!$R$3*'Все выпуски'!$R$6/100)/366*(B363-IF(C363="Нет",VLOOKUP(A363,'Aigen21-PHOSAGR'!$A$2:$C$8,3,0),VLOOKUP((A363-1),'Aigen21-PHOSAGR'!$A$2:$C$8,3,0))),2)</f>
        <v>6.85</v>
      </c>
      <c r="G363" s="43">
        <f>COUNTIF(D364:$D$611,365)</f>
        <v>55</v>
      </c>
      <c r="H363" s="43">
        <f>COUNTIF(D364:$D$611,366)</f>
        <v>193</v>
      </c>
      <c r="I363" s="2"/>
    </row>
    <row r="364" spans="1:9" x14ac:dyDescent="0.25">
      <c r="A364" s="1">
        <f>COUNTIF($C$2:C364,"Да")</f>
        <v>3</v>
      </c>
      <c r="B364" s="45">
        <f t="shared" si="11"/>
        <v>45465</v>
      </c>
      <c r="C364" s="42" t="str">
        <f>IF(ISERROR(VLOOKUP(B364,'Aigen21-PHOSAGR'!$C$3:$C$8,1,0)),"Нет","Да")</f>
        <v>Нет</v>
      </c>
      <c r="D364" s="43">
        <f t="shared" si="10"/>
        <v>366</v>
      </c>
      <c r="E364" s="44">
        <f>ROUND(('Все выпуски'!$R$3*'Все выпуски'!$R$6/100)/366*(B364-IF(C364="Нет",VLOOKUP(A364,'Aigen21-PHOSAGR'!$A$2:$C$8,3,0),VLOOKUP((A364-1),'Aigen21-PHOSAGR'!$A$2:$C$8,3,0))),2)</f>
        <v>6.97</v>
      </c>
      <c r="G364" s="43">
        <f>COUNTIF(D365:$D$611,365)</f>
        <v>55</v>
      </c>
      <c r="H364" s="43">
        <f>COUNTIF(D365:$D$611,366)</f>
        <v>192</v>
      </c>
      <c r="I364" s="2"/>
    </row>
    <row r="365" spans="1:9" x14ac:dyDescent="0.25">
      <c r="A365" s="1">
        <f>COUNTIF($C$2:C365,"Да")</f>
        <v>3</v>
      </c>
      <c r="B365" s="45">
        <f t="shared" si="11"/>
        <v>45466</v>
      </c>
      <c r="C365" s="42" t="str">
        <f>IF(ISERROR(VLOOKUP(B365,'Aigen21-PHOSAGR'!$C$3:$C$8,1,0)),"Нет","Да")</f>
        <v>Нет</v>
      </c>
      <c r="D365" s="43">
        <f t="shared" si="10"/>
        <v>366</v>
      </c>
      <c r="E365" s="44">
        <f>ROUND(('Все выпуски'!$R$3*'Все выпуски'!$R$6/100)/366*(B365-IF(C365="Нет",VLOOKUP(A365,'Aigen21-PHOSAGR'!$A$2:$C$8,3,0),VLOOKUP((A365-1),'Aigen21-PHOSAGR'!$A$2:$C$8,3,0))),2)</f>
        <v>7.09</v>
      </c>
      <c r="G365" s="43">
        <f>COUNTIF(D366:$D$611,365)</f>
        <v>55</v>
      </c>
      <c r="H365" s="43">
        <f>COUNTIF(D366:$D$611,366)</f>
        <v>191</v>
      </c>
      <c r="I365" s="2"/>
    </row>
    <row r="366" spans="1:9" x14ac:dyDescent="0.25">
      <c r="A366" s="1">
        <f>COUNTIF($C$2:C366,"Да")</f>
        <v>3</v>
      </c>
      <c r="B366" s="45">
        <f t="shared" si="11"/>
        <v>45467</v>
      </c>
      <c r="C366" s="42" t="str">
        <f>IF(ISERROR(VLOOKUP(B366,'Aigen21-PHOSAGR'!$C$3:$C$8,1,0)),"Нет","Да")</f>
        <v>Нет</v>
      </c>
      <c r="D366" s="43">
        <f t="shared" si="10"/>
        <v>366</v>
      </c>
      <c r="E366" s="44">
        <f>ROUND(('Все выпуски'!$R$3*'Все выпуски'!$R$6/100)/366*(B366-IF(C366="Нет",VLOOKUP(A366,'Aigen21-PHOSAGR'!$A$2:$C$8,3,0),VLOOKUP((A366-1),'Aigen21-PHOSAGR'!$A$2:$C$8,3,0))),2)</f>
        <v>7.21</v>
      </c>
      <c r="G366" s="43">
        <f>COUNTIF(D367:$D$611,365)</f>
        <v>55</v>
      </c>
      <c r="H366" s="43">
        <f>COUNTIF(D367:$D$611,366)</f>
        <v>190</v>
      </c>
      <c r="I366" s="2"/>
    </row>
    <row r="367" spans="1:9" x14ac:dyDescent="0.25">
      <c r="A367" s="1">
        <f>COUNTIF($C$2:C367,"Да")</f>
        <v>3</v>
      </c>
      <c r="B367" s="45">
        <f t="shared" si="11"/>
        <v>45468</v>
      </c>
      <c r="C367" s="42" t="str">
        <f>IF(ISERROR(VLOOKUP(B367,'Aigen21-PHOSAGR'!$C$3:$C$8,1,0)),"Нет","Да")</f>
        <v>Нет</v>
      </c>
      <c r="D367" s="43">
        <f t="shared" si="10"/>
        <v>366</v>
      </c>
      <c r="E367" s="44">
        <f>ROUND(('Все выпуски'!$R$3*'Все выпуски'!$R$6/100)/366*(B367-IF(C367="Нет",VLOOKUP(A367,'Aigen21-PHOSAGR'!$A$2:$C$8,3,0),VLOOKUP((A367-1),'Aigen21-PHOSAGR'!$A$2:$C$8,3,0))),2)</f>
        <v>7.33</v>
      </c>
      <c r="G367" s="43">
        <f>COUNTIF(D368:$D$611,365)</f>
        <v>55</v>
      </c>
      <c r="H367" s="43">
        <f>COUNTIF(D368:$D$611,366)</f>
        <v>189</v>
      </c>
      <c r="I367" s="2"/>
    </row>
    <row r="368" spans="1:9" x14ac:dyDescent="0.25">
      <c r="A368" s="1">
        <f>COUNTIF($C$2:C368,"Да")</f>
        <v>3</v>
      </c>
      <c r="B368" s="45">
        <f t="shared" si="11"/>
        <v>45469</v>
      </c>
      <c r="C368" s="42" t="str">
        <f>IF(ISERROR(VLOOKUP(B368,'Aigen21-PHOSAGR'!$C$3:$C$8,1,0)),"Нет","Да")</f>
        <v>Нет</v>
      </c>
      <c r="D368" s="43">
        <f t="shared" si="10"/>
        <v>366</v>
      </c>
      <c r="E368" s="44">
        <f>ROUND(('Все выпуски'!$R$3*'Все выпуски'!$R$6/100)/366*(B368-IF(C368="Нет",VLOOKUP(A368,'Aigen21-PHOSAGR'!$A$2:$C$8,3,0),VLOOKUP((A368-1),'Aigen21-PHOSAGR'!$A$2:$C$8,3,0))),2)</f>
        <v>7.45</v>
      </c>
      <c r="G368" s="43">
        <f>COUNTIF(D369:$D$611,365)</f>
        <v>55</v>
      </c>
      <c r="H368" s="43">
        <f>COUNTIF(D369:$D$611,366)</f>
        <v>188</v>
      </c>
      <c r="I368" s="2"/>
    </row>
    <row r="369" spans="1:9" x14ac:dyDescent="0.25">
      <c r="A369" s="1">
        <f>COUNTIF($C$2:C369,"Да")</f>
        <v>3</v>
      </c>
      <c r="B369" s="45">
        <f t="shared" si="11"/>
        <v>45470</v>
      </c>
      <c r="C369" s="42" t="str">
        <f>IF(ISERROR(VLOOKUP(B369,'Aigen21-PHOSAGR'!$C$3:$C$8,1,0)),"Нет","Да")</f>
        <v>Нет</v>
      </c>
      <c r="D369" s="43">
        <f t="shared" si="10"/>
        <v>366</v>
      </c>
      <c r="E369" s="44">
        <f>ROUND(('Все выпуски'!$R$3*'Все выпуски'!$R$6/100)/366*(B369-IF(C369="Нет",VLOOKUP(A369,'Aigen21-PHOSAGR'!$A$2:$C$8,3,0),VLOOKUP((A369-1),'Aigen21-PHOSAGR'!$A$2:$C$8,3,0))),2)</f>
        <v>7.57</v>
      </c>
      <c r="G369" s="43">
        <f>COUNTIF(D370:$D$611,365)</f>
        <v>55</v>
      </c>
      <c r="H369" s="43">
        <f>COUNTIF(D370:$D$611,366)</f>
        <v>187</v>
      </c>
      <c r="I369" s="2"/>
    </row>
    <row r="370" spans="1:9" x14ac:dyDescent="0.25">
      <c r="A370" s="1">
        <f>COUNTIF($C$2:C370,"Да")</f>
        <v>3</v>
      </c>
      <c r="B370" s="45">
        <f t="shared" si="11"/>
        <v>45471</v>
      </c>
      <c r="C370" s="42" t="str">
        <f>IF(ISERROR(VLOOKUP(B370,'Aigen21-PHOSAGR'!$C$3:$C$8,1,0)),"Нет","Да")</f>
        <v>Нет</v>
      </c>
      <c r="D370" s="43">
        <f t="shared" si="10"/>
        <v>366</v>
      </c>
      <c r="E370" s="44">
        <f>ROUND(('Все выпуски'!$R$3*'Все выпуски'!$R$6/100)/366*(B370-IF(C370="Нет",VLOOKUP(A370,'Aigen21-PHOSAGR'!$A$2:$C$8,3,0),VLOOKUP((A370-1),'Aigen21-PHOSAGR'!$A$2:$C$8,3,0))),2)</f>
        <v>7.69</v>
      </c>
      <c r="G370" s="43">
        <f>COUNTIF(D371:$D$611,365)</f>
        <v>55</v>
      </c>
      <c r="H370" s="43">
        <f>COUNTIF(D371:$D$611,366)</f>
        <v>186</v>
      </c>
      <c r="I370" s="2"/>
    </row>
    <row r="371" spans="1:9" x14ac:dyDescent="0.25">
      <c r="A371" s="1">
        <f>COUNTIF($C$2:C371,"Да")</f>
        <v>3</v>
      </c>
      <c r="B371" s="45">
        <f t="shared" si="11"/>
        <v>45472</v>
      </c>
      <c r="C371" s="42" t="str">
        <f>IF(ISERROR(VLOOKUP(B371,'Aigen21-PHOSAGR'!$C$3:$C$8,1,0)),"Нет","Да")</f>
        <v>Нет</v>
      </c>
      <c r="D371" s="43">
        <f t="shared" si="10"/>
        <v>366</v>
      </c>
      <c r="E371" s="44">
        <f>ROUND(('Все выпуски'!$R$3*'Все выпуски'!$R$6/100)/366*(B371-IF(C371="Нет",VLOOKUP(A371,'Aigen21-PHOSAGR'!$A$2:$C$8,3,0),VLOOKUP((A371-1),'Aigen21-PHOSAGR'!$A$2:$C$8,3,0))),2)</f>
        <v>7.81</v>
      </c>
      <c r="G371" s="43">
        <f>COUNTIF(D372:$D$611,365)</f>
        <v>55</v>
      </c>
      <c r="H371" s="43">
        <f>COUNTIF(D372:$D$611,366)</f>
        <v>185</v>
      </c>
      <c r="I371" s="2"/>
    </row>
    <row r="372" spans="1:9" x14ac:dyDescent="0.25">
      <c r="A372" s="1">
        <f>COUNTIF($C$2:C372,"Да")</f>
        <v>3</v>
      </c>
      <c r="B372" s="45">
        <f t="shared" si="11"/>
        <v>45473</v>
      </c>
      <c r="C372" s="42" t="str">
        <f>IF(ISERROR(VLOOKUP(B372,'Aigen21-PHOSAGR'!$C$3:$C$8,1,0)),"Нет","Да")</f>
        <v>Нет</v>
      </c>
      <c r="D372" s="43">
        <f t="shared" si="10"/>
        <v>366</v>
      </c>
      <c r="E372" s="44">
        <f>ROUND(('Все выпуски'!$R$3*'Все выпуски'!$R$6/100)/366*(B372-IF(C372="Нет",VLOOKUP(A372,'Aigen21-PHOSAGR'!$A$2:$C$8,3,0),VLOOKUP((A372-1),'Aigen21-PHOSAGR'!$A$2:$C$8,3,0))),2)</f>
        <v>7.93</v>
      </c>
      <c r="G372" s="43">
        <f>COUNTIF(D373:$D$611,365)</f>
        <v>55</v>
      </c>
      <c r="H372" s="43">
        <f>COUNTIF(D373:$D$611,366)</f>
        <v>184</v>
      </c>
      <c r="I372" s="2"/>
    </row>
    <row r="373" spans="1:9" x14ac:dyDescent="0.25">
      <c r="A373" s="1">
        <f>COUNTIF($C$2:C373,"Да")</f>
        <v>3</v>
      </c>
      <c r="B373" s="45">
        <f t="shared" si="11"/>
        <v>45474</v>
      </c>
      <c r="C373" s="42" t="str">
        <f>IF(ISERROR(VLOOKUP(B373,'Aigen21-PHOSAGR'!$C$3:$C$8,1,0)),"Нет","Да")</f>
        <v>Нет</v>
      </c>
      <c r="D373" s="43">
        <f t="shared" si="10"/>
        <v>366</v>
      </c>
      <c r="E373" s="44">
        <f>ROUND(('Все выпуски'!$R$3*'Все выпуски'!$R$6/100)/366*(B373-IF(C373="Нет",VLOOKUP(A373,'Aigen21-PHOSAGR'!$A$2:$C$8,3,0),VLOOKUP((A373-1),'Aigen21-PHOSAGR'!$A$2:$C$8,3,0))),2)</f>
        <v>8.0500000000000007</v>
      </c>
      <c r="G373" s="43">
        <f>COUNTIF(D374:$D$611,365)</f>
        <v>55</v>
      </c>
      <c r="H373" s="43">
        <f>COUNTIF(D374:$D$611,366)</f>
        <v>183</v>
      </c>
      <c r="I373" s="2"/>
    </row>
    <row r="374" spans="1:9" x14ac:dyDescent="0.25">
      <c r="A374" s="1">
        <f>COUNTIF($C$2:C374,"Да")</f>
        <v>3</v>
      </c>
      <c r="B374" s="45">
        <f t="shared" si="11"/>
        <v>45475</v>
      </c>
      <c r="C374" s="42" t="str">
        <f>IF(ISERROR(VLOOKUP(B374,'Aigen21-PHOSAGR'!$C$3:$C$8,1,0)),"Нет","Да")</f>
        <v>Нет</v>
      </c>
      <c r="D374" s="43">
        <f t="shared" si="10"/>
        <v>366</v>
      </c>
      <c r="E374" s="44">
        <f>ROUND(('Все выпуски'!$R$3*'Все выпуски'!$R$6/100)/366*(B374-IF(C374="Нет",VLOOKUP(A374,'Aigen21-PHOSAGR'!$A$2:$C$8,3,0),VLOOKUP((A374-1),'Aigen21-PHOSAGR'!$A$2:$C$8,3,0))),2)</f>
        <v>8.17</v>
      </c>
      <c r="G374" s="43">
        <f>COUNTIF(D375:$D$611,365)</f>
        <v>55</v>
      </c>
      <c r="H374" s="43">
        <f>COUNTIF(D375:$D$611,366)</f>
        <v>182</v>
      </c>
      <c r="I374" s="2"/>
    </row>
    <row r="375" spans="1:9" x14ac:dyDescent="0.25">
      <c r="A375" s="1">
        <f>COUNTIF($C$2:C375,"Да")</f>
        <v>3</v>
      </c>
      <c r="B375" s="45">
        <f t="shared" si="11"/>
        <v>45476</v>
      </c>
      <c r="C375" s="42" t="str">
        <f>IF(ISERROR(VLOOKUP(B375,'Aigen21-PHOSAGR'!$C$3:$C$8,1,0)),"Нет","Да")</f>
        <v>Нет</v>
      </c>
      <c r="D375" s="43">
        <f t="shared" si="10"/>
        <v>366</v>
      </c>
      <c r="E375" s="44">
        <f>ROUND(('Все выпуски'!$R$3*'Все выпуски'!$R$6/100)/366*(B375-IF(C375="Нет",VLOOKUP(A375,'Aigen21-PHOSAGR'!$A$2:$C$8,3,0),VLOOKUP((A375-1),'Aigen21-PHOSAGR'!$A$2:$C$8,3,0))),2)</f>
        <v>8.3000000000000007</v>
      </c>
      <c r="G375" s="43">
        <f>COUNTIF(D376:$D$611,365)</f>
        <v>55</v>
      </c>
      <c r="H375" s="43">
        <f>COUNTIF(D376:$D$611,366)</f>
        <v>181</v>
      </c>
      <c r="I375" s="2"/>
    </row>
    <row r="376" spans="1:9" x14ac:dyDescent="0.25">
      <c r="A376" s="1">
        <f>COUNTIF($C$2:C376,"Да")</f>
        <v>3</v>
      </c>
      <c r="B376" s="45">
        <f t="shared" si="11"/>
        <v>45477</v>
      </c>
      <c r="C376" s="42" t="str">
        <f>IF(ISERROR(VLOOKUP(B376,'Aigen21-PHOSAGR'!$C$3:$C$8,1,0)),"Нет","Да")</f>
        <v>Нет</v>
      </c>
      <c r="D376" s="43">
        <f t="shared" si="10"/>
        <v>366</v>
      </c>
      <c r="E376" s="44">
        <f>ROUND(('Все выпуски'!$R$3*'Все выпуски'!$R$6/100)/366*(B376-IF(C376="Нет",VLOOKUP(A376,'Aigen21-PHOSAGR'!$A$2:$C$8,3,0),VLOOKUP((A376-1),'Aigen21-PHOSAGR'!$A$2:$C$8,3,0))),2)</f>
        <v>8.42</v>
      </c>
      <c r="G376" s="43">
        <f>COUNTIF(D377:$D$611,365)</f>
        <v>55</v>
      </c>
      <c r="H376" s="43">
        <f>COUNTIF(D377:$D$611,366)</f>
        <v>180</v>
      </c>
      <c r="I376" s="2"/>
    </row>
    <row r="377" spans="1:9" x14ac:dyDescent="0.25">
      <c r="A377" s="1">
        <f>COUNTIF($C$2:C377,"Да")</f>
        <v>3</v>
      </c>
      <c r="B377" s="45">
        <f t="shared" si="11"/>
        <v>45478</v>
      </c>
      <c r="C377" s="42" t="str">
        <f>IF(ISERROR(VLOOKUP(B377,'Aigen21-PHOSAGR'!$C$3:$C$8,1,0)),"Нет","Да")</f>
        <v>Нет</v>
      </c>
      <c r="D377" s="43">
        <f t="shared" si="10"/>
        <v>366</v>
      </c>
      <c r="E377" s="44">
        <f>ROUND(('Все выпуски'!$R$3*'Все выпуски'!$R$6/100)/366*(B377-IF(C377="Нет",VLOOKUP(A377,'Aigen21-PHOSAGR'!$A$2:$C$8,3,0),VLOOKUP((A377-1),'Aigen21-PHOSAGR'!$A$2:$C$8,3,0))),2)</f>
        <v>8.5399999999999991</v>
      </c>
      <c r="G377" s="43">
        <f>COUNTIF(D378:$D$611,365)</f>
        <v>55</v>
      </c>
      <c r="H377" s="43">
        <f>COUNTIF(D378:$D$611,366)</f>
        <v>179</v>
      </c>
      <c r="I377" s="2"/>
    </row>
    <row r="378" spans="1:9" x14ac:dyDescent="0.25">
      <c r="A378" s="1">
        <f>COUNTIF($C$2:C378,"Да")</f>
        <v>3</v>
      </c>
      <c r="B378" s="45">
        <f t="shared" si="11"/>
        <v>45479</v>
      </c>
      <c r="C378" s="42" t="str">
        <f>IF(ISERROR(VLOOKUP(B378,'Aigen21-PHOSAGR'!$C$3:$C$8,1,0)),"Нет","Да")</f>
        <v>Нет</v>
      </c>
      <c r="D378" s="43">
        <f t="shared" si="10"/>
        <v>366</v>
      </c>
      <c r="E378" s="44">
        <f>ROUND(('Все выпуски'!$R$3*'Все выпуски'!$R$6/100)/366*(B378-IF(C378="Нет",VLOOKUP(A378,'Aigen21-PHOSAGR'!$A$2:$C$8,3,0),VLOOKUP((A378-1),'Aigen21-PHOSAGR'!$A$2:$C$8,3,0))),2)</f>
        <v>8.66</v>
      </c>
      <c r="G378" s="43">
        <f>COUNTIF(D379:$D$611,365)</f>
        <v>55</v>
      </c>
      <c r="H378" s="43">
        <f>COUNTIF(D379:$D$611,366)</f>
        <v>178</v>
      </c>
      <c r="I378" s="2"/>
    </row>
    <row r="379" spans="1:9" x14ac:dyDescent="0.25">
      <c r="A379" s="1">
        <f>COUNTIF($C$2:C379,"Да")</f>
        <v>3</v>
      </c>
      <c r="B379" s="45">
        <f t="shared" si="11"/>
        <v>45480</v>
      </c>
      <c r="C379" s="42" t="str">
        <f>IF(ISERROR(VLOOKUP(B379,'Aigen21-PHOSAGR'!$C$3:$C$8,1,0)),"Нет","Да")</f>
        <v>Нет</v>
      </c>
      <c r="D379" s="43">
        <f t="shared" si="10"/>
        <v>366</v>
      </c>
      <c r="E379" s="44">
        <f>ROUND(('Все выпуски'!$R$3*'Все выпуски'!$R$6/100)/366*(B379-IF(C379="Нет",VLOOKUP(A379,'Aigen21-PHOSAGR'!$A$2:$C$8,3,0),VLOOKUP((A379-1),'Aigen21-PHOSAGR'!$A$2:$C$8,3,0))),2)</f>
        <v>8.7799999999999994</v>
      </c>
      <c r="G379" s="43">
        <f>COUNTIF(D380:$D$611,365)</f>
        <v>55</v>
      </c>
      <c r="H379" s="43">
        <f>COUNTIF(D380:$D$611,366)</f>
        <v>177</v>
      </c>
      <c r="I379" s="2"/>
    </row>
    <row r="380" spans="1:9" x14ac:dyDescent="0.25">
      <c r="A380" s="1">
        <f>COUNTIF($C$2:C380,"Да")</f>
        <v>3</v>
      </c>
      <c r="B380" s="45">
        <f t="shared" si="11"/>
        <v>45481</v>
      </c>
      <c r="C380" s="42" t="str">
        <f>IF(ISERROR(VLOOKUP(B380,'Aigen21-PHOSAGR'!$C$3:$C$8,1,0)),"Нет","Да")</f>
        <v>Нет</v>
      </c>
      <c r="D380" s="43">
        <f t="shared" si="10"/>
        <v>366</v>
      </c>
      <c r="E380" s="44">
        <f>ROUND(('Все выпуски'!$R$3*'Все выпуски'!$R$6/100)/366*(B380-IF(C380="Нет",VLOOKUP(A380,'Aigen21-PHOSAGR'!$A$2:$C$8,3,0),VLOOKUP((A380-1),'Aigen21-PHOSAGR'!$A$2:$C$8,3,0))),2)</f>
        <v>8.9</v>
      </c>
      <c r="G380" s="43">
        <f>COUNTIF(D381:$D$611,365)</f>
        <v>55</v>
      </c>
      <c r="H380" s="43">
        <f>COUNTIF(D381:$D$611,366)</f>
        <v>176</v>
      </c>
      <c r="I380" s="2"/>
    </row>
    <row r="381" spans="1:9" x14ac:dyDescent="0.25">
      <c r="A381" s="1">
        <f>COUNTIF($C$2:C381,"Да")</f>
        <v>3</v>
      </c>
      <c r="B381" s="45">
        <f t="shared" si="11"/>
        <v>45482</v>
      </c>
      <c r="C381" s="42" t="str">
        <f>IF(ISERROR(VLOOKUP(B381,'Aigen21-PHOSAGR'!$C$3:$C$8,1,0)),"Нет","Да")</f>
        <v>Нет</v>
      </c>
      <c r="D381" s="43">
        <f t="shared" si="10"/>
        <v>366</v>
      </c>
      <c r="E381" s="44">
        <f>ROUND(('Все выпуски'!$R$3*'Все выпуски'!$R$6/100)/366*(B381-IF(C381="Нет",VLOOKUP(A381,'Aigen21-PHOSAGR'!$A$2:$C$8,3,0),VLOOKUP((A381-1),'Aigen21-PHOSAGR'!$A$2:$C$8,3,0))),2)</f>
        <v>9.02</v>
      </c>
      <c r="G381" s="43">
        <f>COUNTIF(D382:$D$611,365)</f>
        <v>55</v>
      </c>
      <c r="H381" s="43">
        <f>COUNTIF(D382:$D$611,366)</f>
        <v>175</v>
      </c>
      <c r="I381" s="2"/>
    </row>
    <row r="382" spans="1:9" x14ac:dyDescent="0.25">
      <c r="A382" s="1">
        <f>COUNTIF($C$2:C382,"Да")</f>
        <v>3</v>
      </c>
      <c r="B382" s="45">
        <f t="shared" si="11"/>
        <v>45483</v>
      </c>
      <c r="C382" s="42" t="str">
        <f>IF(ISERROR(VLOOKUP(B382,'Aigen21-PHOSAGR'!$C$3:$C$8,1,0)),"Нет","Да")</f>
        <v>Нет</v>
      </c>
      <c r="D382" s="43">
        <f t="shared" si="10"/>
        <v>366</v>
      </c>
      <c r="E382" s="44">
        <f>ROUND(('Все выпуски'!$R$3*'Все выпуски'!$R$6/100)/366*(B382-IF(C382="Нет",VLOOKUP(A382,'Aigen21-PHOSAGR'!$A$2:$C$8,3,0),VLOOKUP((A382-1),'Aigen21-PHOSAGR'!$A$2:$C$8,3,0))),2)</f>
        <v>9.14</v>
      </c>
      <c r="G382" s="43">
        <f>COUNTIF(D383:$D$611,365)</f>
        <v>55</v>
      </c>
      <c r="H382" s="43">
        <f>COUNTIF(D383:$D$611,366)</f>
        <v>174</v>
      </c>
      <c r="I382" s="2"/>
    </row>
    <row r="383" spans="1:9" x14ac:dyDescent="0.25">
      <c r="A383" s="1">
        <f>COUNTIF($C$2:C383,"Да")</f>
        <v>3</v>
      </c>
      <c r="B383" s="45">
        <f t="shared" si="11"/>
        <v>45484</v>
      </c>
      <c r="C383" s="42" t="str">
        <f>IF(ISERROR(VLOOKUP(B383,'Aigen21-PHOSAGR'!$C$3:$C$8,1,0)),"Нет","Да")</f>
        <v>Нет</v>
      </c>
      <c r="D383" s="43">
        <f t="shared" si="10"/>
        <v>366</v>
      </c>
      <c r="E383" s="44">
        <f>ROUND(('Все выпуски'!$R$3*'Все выпуски'!$R$6/100)/366*(B383-IF(C383="Нет",VLOOKUP(A383,'Aigen21-PHOSAGR'!$A$2:$C$8,3,0),VLOOKUP((A383-1),'Aigen21-PHOSAGR'!$A$2:$C$8,3,0))),2)</f>
        <v>9.26</v>
      </c>
      <c r="G383" s="43">
        <f>COUNTIF(D384:$D$611,365)</f>
        <v>55</v>
      </c>
      <c r="H383" s="43">
        <f>COUNTIF(D384:$D$611,366)</f>
        <v>173</v>
      </c>
      <c r="I383" s="2"/>
    </row>
    <row r="384" spans="1:9" x14ac:dyDescent="0.25">
      <c r="A384" s="1">
        <f>COUNTIF($C$2:C384,"Да")</f>
        <v>3</v>
      </c>
      <c r="B384" s="45">
        <f t="shared" si="11"/>
        <v>45485</v>
      </c>
      <c r="C384" s="42" t="str">
        <f>IF(ISERROR(VLOOKUP(B384,'Aigen21-PHOSAGR'!$C$3:$C$8,1,0)),"Нет","Да")</f>
        <v>Нет</v>
      </c>
      <c r="D384" s="43">
        <f t="shared" si="10"/>
        <v>366</v>
      </c>
      <c r="E384" s="44">
        <f>ROUND(('Все выпуски'!$R$3*'Все выпуски'!$R$6/100)/366*(B384-IF(C384="Нет",VLOOKUP(A384,'Aigen21-PHOSAGR'!$A$2:$C$8,3,0),VLOOKUP((A384-1),'Aigen21-PHOSAGR'!$A$2:$C$8,3,0))),2)</f>
        <v>9.3800000000000008</v>
      </c>
      <c r="G384" s="43">
        <f>COUNTIF(D385:$D$611,365)</f>
        <v>55</v>
      </c>
      <c r="H384" s="43">
        <f>COUNTIF(D385:$D$611,366)</f>
        <v>172</v>
      </c>
      <c r="I384" s="2"/>
    </row>
    <row r="385" spans="1:9" x14ac:dyDescent="0.25">
      <c r="A385" s="1">
        <f>COUNTIF($C$2:C385,"Да")</f>
        <v>3</v>
      </c>
      <c r="B385" s="45">
        <f t="shared" si="11"/>
        <v>45486</v>
      </c>
      <c r="C385" s="42" t="str">
        <f>IF(ISERROR(VLOOKUP(B385,'Aigen21-PHOSAGR'!$C$3:$C$8,1,0)),"Нет","Да")</f>
        <v>Нет</v>
      </c>
      <c r="D385" s="43">
        <f t="shared" si="10"/>
        <v>366</v>
      </c>
      <c r="E385" s="44">
        <f>ROUND(('Все выпуски'!$R$3*'Все выпуски'!$R$6/100)/366*(B385-IF(C385="Нет",VLOOKUP(A385,'Aigen21-PHOSAGR'!$A$2:$C$8,3,0),VLOOKUP((A385-1),'Aigen21-PHOSAGR'!$A$2:$C$8,3,0))),2)</f>
        <v>9.5</v>
      </c>
      <c r="G385" s="43">
        <f>COUNTIF(D386:$D$611,365)</f>
        <v>55</v>
      </c>
      <c r="H385" s="43">
        <f>COUNTIF(D386:$D$611,366)</f>
        <v>171</v>
      </c>
      <c r="I385" s="2"/>
    </row>
    <row r="386" spans="1:9" x14ac:dyDescent="0.25">
      <c r="A386" s="1">
        <f>COUNTIF($C$2:C386,"Да")</f>
        <v>3</v>
      </c>
      <c r="B386" s="45">
        <f t="shared" si="11"/>
        <v>45487</v>
      </c>
      <c r="C386" s="42" t="str">
        <f>IF(ISERROR(VLOOKUP(B386,'Aigen21-PHOSAGR'!$C$3:$C$8,1,0)),"Нет","Да")</f>
        <v>Нет</v>
      </c>
      <c r="D386" s="43">
        <f t="shared" si="10"/>
        <v>366</v>
      </c>
      <c r="E386" s="44">
        <f>ROUND(('Все выпуски'!$R$3*'Все выпуски'!$R$6/100)/366*(B386-IF(C386="Нет",VLOOKUP(A386,'Aigen21-PHOSAGR'!$A$2:$C$8,3,0),VLOOKUP((A386-1),'Aigen21-PHOSAGR'!$A$2:$C$8,3,0))),2)</f>
        <v>9.6199999999999992</v>
      </c>
      <c r="G386" s="43">
        <f>COUNTIF(D387:$D$611,365)</f>
        <v>55</v>
      </c>
      <c r="H386" s="43">
        <f>COUNTIF(D387:$D$611,366)</f>
        <v>170</v>
      </c>
      <c r="I386" s="2"/>
    </row>
    <row r="387" spans="1:9" x14ac:dyDescent="0.25">
      <c r="A387" s="1">
        <f>COUNTIF($C$2:C387,"Да")</f>
        <v>3</v>
      </c>
      <c r="B387" s="45">
        <f t="shared" si="11"/>
        <v>45488</v>
      </c>
      <c r="C387" s="42" t="str">
        <f>IF(ISERROR(VLOOKUP(B387,'Aigen21-PHOSAGR'!$C$3:$C$8,1,0)),"Нет","Да")</f>
        <v>Нет</v>
      </c>
      <c r="D387" s="43">
        <f t="shared" ref="D387:D450" si="12">IF(MOD(YEAR(B387),4)=0,366,365)</f>
        <v>366</v>
      </c>
      <c r="E387" s="44">
        <f>ROUND(('Все выпуски'!$R$3*'Все выпуски'!$R$6/100)/366*(B387-IF(C387="Нет",VLOOKUP(A387,'Aigen21-PHOSAGR'!$A$2:$C$8,3,0),VLOOKUP((A387-1),'Aigen21-PHOSAGR'!$A$2:$C$8,3,0))),2)</f>
        <v>9.74</v>
      </c>
      <c r="G387" s="43">
        <f>COUNTIF(D388:$D$611,365)</f>
        <v>55</v>
      </c>
      <c r="H387" s="43">
        <f>COUNTIF(D388:$D$611,366)</f>
        <v>169</v>
      </c>
      <c r="I387" s="2"/>
    </row>
    <row r="388" spans="1:9" x14ac:dyDescent="0.25">
      <c r="A388" s="1">
        <f>COUNTIF($C$2:C388,"Да")</f>
        <v>3</v>
      </c>
      <c r="B388" s="45">
        <f t="shared" ref="B388:B451" si="13">B387+1</f>
        <v>45489</v>
      </c>
      <c r="C388" s="42" t="str">
        <f>IF(ISERROR(VLOOKUP(B388,'Aigen21-PHOSAGR'!$C$3:$C$8,1,0)),"Нет","Да")</f>
        <v>Нет</v>
      </c>
      <c r="D388" s="43">
        <f t="shared" si="12"/>
        <v>366</v>
      </c>
      <c r="E388" s="44">
        <f>ROUND(('Все выпуски'!$R$3*'Все выпуски'!$R$6/100)/366*(B388-IF(C388="Нет",VLOOKUP(A388,'Aigen21-PHOSAGR'!$A$2:$C$8,3,0),VLOOKUP((A388-1),'Aigen21-PHOSAGR'!$A$2:$C$8,3,0))),2)</f>
        <v>9.86</v>
      </c>
      <c r="G388" s="43">
        <f>COUNTIF(D389:$D$611,365)</f>
        <v>55</v>
      </c>
      <c r="H388" s="43">
        <f>COUNTIF(D389:$D$611,366)</f>
        <v>168</v>
      </c>
      <c r="I388" s="2"/>
    </row>
    <row r="389" spans="1:9" x14ac:dyDescent="0.25">
      <c r="A389" s="1">
        <f>COUNTIF($C$2:C389,"Да")</f>
        <v>3</v>
      </c>
      <c r="B389" s="45">
        <f t="shared" si="13"/>
        <v>45490</v>
      </c>
      <c r="C389" s="42" t="str">
        <f>IF(ISERROR(VLOOKUP(B389,'Aigen21-PHOSAGR'!$C$3:$C$8,1,0)),"Нет","Да")</f>
        <v>Нет</v>
      </c>
      <c r="D389" s="43">
        <f t="shared" si="12"/>
        <v>366</v>
      </c>
      <c r="E389" s="44">
        <f>ROUND(('Все выпуски'!$R$3*'Все выпуски'!$R$6/100)/366*(B389-IF(C389="Нет",VLOOKUP(A389,'Aigen21-PHOSAGR'!$A$2:$C$8,3,0),VLOOKUP((A389-1),'Aigen21-PHOSAGR'!$A$2:$C$8,3,0))),2)</f>
        <v>9.98</v>
      </c>
      <c r="G389" s="43">
        <f>COUNTIF(D390:$D$611,365)</f>
        <v>55</v>
      </c>
      <c r="H389" s="43">
        <f>COUNTIF(D390:$D$611,366)</f>
        <v>167</v>
      </c>
      <c r="I389" s="2"/>
    </row>
    <row r="390" spans="1:9" x14ac:dyDescent="0.25">
      <c r="A390" s="1">
        <f>COUNTIF($C$2:C390,"Да")</f>
        <v>3</v>
      </c>
      <c r="B390" s="45">
        <f t="shared" si="13"/>
        <v>45491</v>
      </c>
      <c r="C390" s="42" t="str">
        <f>IF(ISERROR(VLOOKUP(B390,'Aigen21-PHOSAGR'!$C$3:$C$8,1,0)),"Нет","Да")</f>
        <v>Нет</v>
      </c>
      <c r="D390" s="43">
        <f t="shared" si="12"/>
        <v>366</v>
      </c>
      <c r="E390" s="44">
        <f>ROUND(('Все выпуски'!$R$3*'Все выпуски'!$R$6/100)/366*(B390-IF(C390="Нет",VLOOKUP(A390,'Aigen21-PHOSAGR'!$A$2:$C$8,3,0),VLOOKUP((A390-1),'Aigen21-PHOSAGR'!$A$2:$C$8,3,0))),2)</f>
        <v>10.1</v>
      </c>
      <c r="G390" s="43">
        <f>COUNTIF(D391:$D$611,365)</f>
        <v>55</v>
      </c>
      <c r="H390" s="43">
        <f>COUNTIF(D391:$D$611,366)</f>
        <v>166</v>
      </c>
      <c r="I390" s="2"/>
    </row>
    <row r="391" spans="1:9" x14ac:dyDescent="0.25">
      <c r="A391" s="1">
        <f>COUNTIF($C$2:C391,"Да")</f>
        <v>3</v>
      </c>
      <c r="B391" s="45">
        <f t="shared" si="13"/>
        <v>45492</v>
      </c>
      <c r="C391" s="42" t="str">
        <f>IF(ISERROR(VLOOKUP(B391,'Aigen21-PHOSAGR'!$C$3:$C$8,1,0)),"Нет","Да")</f>
        <v>Нет</v>
      </c>
      <c r="D391" s="43">
        <f t="shared" si="12"/>
        <v>366</v>
      </c>
      <c r="E391" s="44">
        <f>ROUND(('Все выпуски'!$R$3*'Все выпуски'!$R$6/100)/366*(B391-IF(C391="Нет",VLOOKUP(A391,'Aigen21-PHOSAGR'!$A$2:$C$8,3,0),VLOOKUP((A391-1),'Aigen21-PHOSAGR'!$A$2:$C$8,3,0))),2)</f>
        <v>10.220000000000001</v>
      </c>
      <c r="G391" s="43">
        <f>COUNTIF(D392:$D$611,365)</f>
        <v>55</v>
      </c>
      <c r="H391" s="43">
        <f>COUNTIF(D392:$D$611,366)</f>
        <v>165</v>
      </c>
      <c r="I391" s="2"/>
    </row>
    <row r="392" spans="1:9" x14ac:dyDescent="0.25">
      <c r="A392" s="1">
        <f>COUNTIF($C$2:C392,"Да")</f>
        <v>3</v>
      </c>
      <c r="B392" s="45">
        <f t="shared" si="13"/>
        <v>45493</v>
      </c>
      <c r="C392" s="42" t="str">
        <f>IF(ISERROR(VLOOKUP(B392,'Aigen21-PHOSAGR'!$C$3:$C$8,1,0)),"Нет","Да")</f>
        <v>Нет</v>
      </c>
      <c r="D392" s="43">
        <f t="shared" si="12"/>
        <v>366</v>
      </c>
      <c r="E392" s="44">
        <f>ROUND(('Все выпуски'!$R$3*'Все выпуски'!$R$6/100)/366*(B392-IF(C392="Нет",VLOOKUP(A392,'Aigen21-PHOSAGR'!$A$2:$C$8,3,0),VLOOKUP((A392-1),'Aigen21-PHOSAGR'!$A$2:$C$8,3,0))),2)</f>
        <v>10.34</v>
      </c>
      <c r="G392" s="43">
        <f>COUNTIF(D393:$D$611,365)</f>
        <v>55</v>
      </c>
      <c r="H392" s="43">
        <f>COUNTIF(D393:$D$611,366)</f>
        <v>164</v>
      </c>
      <c r="I392" s="2"/>
    </row>
    <row r="393" spans="1:9" x14ac:dyDescent="0.25">
      <c r="A393" s="1">
        <f>COUNTIF($C$2:C393,"Да")</f>
        <v>3</v>
      </c>
      <c r="B393" s="45">
        <f t="shared" si="13"/>
        <v>45494</v>
      </c>
      <c r="C393" s="42" t="str">
        <f>IF(ISERROR(VLOOKUP(B393,'Aigen21-PHOSAGR'!$C$3:$C$8,1,0)),"Нет","Да")</f>
        <v>Нет</v>
      </c>
      <c r="D393" s="43">
        <f t="shared" si="12"/>
        <v>366</v>
      </c>
      <c r="E393" s="44">
        <f>ROUND(('Все выпуски'!$R$3*'Все выпуски'!$R$6/100)/366*(B393-IF(C393="Нет",VLOOKUP(A393,'Aigen21-PHOSAGR'!$A$2:$C$8,3,0),VLOOKUP((A393-1),'Aigen21-PHOSAGR'!$A$2:$C$8,3,0))),2)</f>
        <v>10.46</v>
      </c>
      <c r="G393" s="43">
        <f>COUNTIF(D394:$D$611,365)</f>
        <v>55</v>
      </c>
      <c r="H393" s="43">
        <f>COUNTIF(D394:$D$611,366)</f>
        <v>163</v>
      </c>
      <c r="I393" s="2"/>
    </row>
    <row r="394" spans="1:9" x14ac:dyDescent="0.25">
      <c r="A394" s="1">
        <f>COUNTIF($C$2:C394,"Да")</f>
        <v>3</v>
      </c>
      <c r="B394" s="45">
        <f t="shared" si="13"/>
        <v>45495</v>
      </c>
      <c r="C394" s="42" t="str">
        <f>IF(ISERROR(VLOOKUP(B394,'Aigen21-PHOSAGR'!$C$3:$C$8,1,0)),"Нет","Да")</f>
        <v>Нет</v>
      </c>
      <c r="D394" s="43">
        <f t="shared" si="12"/>
        <v>366</v>
      </c>
      <c r="E394" s="44">
        <f>ROUND(('Все выпуски'!$R$3*'Все выпуски'!$R$6/100)/366*(B394-IF(C394="Нет",VLOOKUP(A394,'Aigen21-PHOSAGR'!$A$2:$C$8,3,0),VLOOKUP((A394-1),'Aigen21-PHOSAGR'!$A$2:$C$8,3,0))),2)</f>
        <v>10.58</v>
      </c>
      <c r="G394" s="43">
        <f>COUNTIF(D395:$D$611,365)</f>
        <v>55</v>
      </c>
      <c r="H394" s="43">
        <f>COUNTIF(D395:$D$611,366)</f>
        <v>162</v>
      </c>
      <c r="I394" s="2"/>
    </row>
    <row r="395" spans="1:9" x14ac:dyDescent="0.25">
      <c r="A395" s="1">
        <f>COUNTIF($C$2:C395,"Да")</f>
        <v>3</v>
      </c>
      <c r="B395" s="45">
        <f t="shared" si="13"/>
        <v>45496</v>
      </c>
      <c r="C395" s="42" t="str">
        <f>IF(ISERROR(VLOOKUP(B395,'Aigen21-PHOSAGR'!$C$3:$C$8,1,0)),"Нет","Да")</f>
        <v>Нет</v>
      </c>
      <c r="D395" s="43">
        <f t="shared" si="12"/>
        <v>366</v>
      </c>
      <c r="E395" s="44">
        <f>ROUND(('Все выпуски'!$R$3*'Все выпуски'!$R$6/100)/366*(B395-IF(C395="Нет",VLOOKUP(A395,'Aigen21-PHOSAGR'!$A$2:$C$8,3,0),VLOOKUP((A395-1),'Aigen21-PHOSAGR'!$A$2:$C$8,3,0))),2)</f>
        <v>10.7</v>
      </c>
      <c r="G395" s="43">
        <f>COUNTIF(D396:$D$611,365)</f>
        <v>55</v>
      </c>
      <c r="H395" s="43">
        <f>COUNTIF(D396:$D$611,366)</f>
        <v>161</v>
      </c>
      <c r="I395" s="2"/>
    </row>
    <row r="396" spans="1:9" x14ac:dyDescent="0.25">
      <c r="A396" s="1">
        <f>COUNTIF($C$2:C396,"Да")</f>
        <v>3</v>
      </c>
      <c r="B396" s="45">
        <f t="shared" si="13"/>
        <v>45497</v>
      </c>
      <c r="C396" s="42" t="str">
        <f>IF(ISERROR(VLOOKUP(B396,'Aigen21-PHOSAGR'!$C$3:$C$8,1,0)),"Нет","Да")</f>
        <v>Нет</v>
      </c>
      <c r="D396" s="43">
        <f t="shared" si="12"/>
        <v>366</v>
      </c>
      <c r="E396" s="44">
        <f>ROUND(('Все выпуски'!$R$3*'Все выпуски'!$R$6/100)/366*(B396-IF(C396="Нет",VLOOKUP(A396,'Aigen21-PHOSAGR'!$A$2:$C$8,3,0),VLOOKUP((A396-1),'Aigen21-PHOSAGR'!$A$2:$C$8,3,0))),2)</f>
        <v>10.82</v>
      </c>
      <c r="G396" s="43">
        <f>COUNTIF(D397:$D$611,365)</f>
        <v>55</v>
      </c>
      <c r="H396" s="43">
        <f>COUNTIF(D397:$D$611,366)</f>
        <v>160</v>
      </c>
      <c r="I396" s="2"/>
    </row>
    <row r="397" spans="1:9" x14ac:dyDescent="0.25">
      <c r="A397" s="1">
        <f>COUNTIF($C$2:C397,"Да")</f>
        <v>4</v>
      </c>
      <c r="B397" s="45">
        <f t="shared" si="13"/>
        <v>45498</v>
      </c>
      <c r="C397" s="42" t="str">
        <f>IF(ISERROR(VLOOKUP(B397,'Aigen21-PHOSAGR'!$C$3:$C$8,1,0)),"Нет","Да")</f>
        <v>Да</v>
      </c>
      <c r="D397" s="43">
        <f t="shared" si="12"/>
        <v>366</v>
      </c>
      <c r="E397" s="44">
        <f>ROUND(('Все выпуски'!$R$3*'Все выпуски'!$R$6/100)/366*(B397-IF(C397="Нет",VLOOKUP(A397,'Aigen21-PHOSAGR'!$A$2:$C$8,3,0),VLOOKUP((A397-1),'Aigen21-PHOSAGR'!$A$2:$C$8,3,0))),2)</f>
        <v>10.94</v>
      </c>
      <c r="G397" s="43">
        <f>COUNTIF(D398:$D$611,365)</f>
        <v>55</v>
      </c>
      <c r="H397" s="43">
        <f>COUNTIF(D398:$D$611,366)</f>
        <v>159</v>
      </c>
      <c r="I397" s="2"/>
    </row>
    <row r="398" spans="1:9" x14ac:dyDescent="0.25">
      <c r="A398" s="1">
        <f>COUNTIF($C$2:C398,"Да")</f>
        <v>4</v>
      </c>
      <c r="B398" s="45">
        <f t="shared" si="13"/>
        <v>45499</v>
      </c>
      <c r="C398" s="42" t="str">
        <f>IF(ISERROR(VLOOKUP(B398,'Aigen21-PHOSAGR'!$C$3:$C$8,1,0)),"Нет","Да")</f>
        <v>Нет</v>
      </c>
      <c r="D398" s="43">
        <f t="shared" si="12"/>
        <v>366</v>
      </c>
      <c r="E398" s="44">
        <f>ROUND(('Все выпуски'!$R$3*'Все выпуски'!$R$6/100)/366*(B398-IF(C398="Нет",VLOOKUP(A398,'Aigen21-PHOSAGR'!$A$2:$C$8,3,0),VLOOKUP((A398-1),'Aigen21-PHOSAGR'!$A$2:$C$8,3,0))),2)</f>
        <v>0.12</v>
      </c>
      <c r="G398" s="43">
        <f>COUNTIF(D399:$D$611,365)</f>
        <v>55</v>
      </c>
      <c r="H398" s="43">
        <f>COUNTIF(D399:$D$611,366)</f>
        <v>158</v>
      </c>
      <c r="I398" s="2"/>
    </row>
    <row r="399" spans="1:9" x14ac:dyDescent="0.25">
      <c r="A399" s="1">
        <f>COUNTIF($C$2:C399,"Да")</f>
        <v>4</v>
      </c>
      <c r="B399" s="45">
        <f t="shared" si="13"/>
        <v>45500</v>
      </c>
      <c r="C399" s="42" t="str">
        <f>IF(ISERROR(VLOOKUP(B399,'Aigen21-PHOSAGR'!$C$3:$C$8,1,0)),"Нет","Да")</f>
        <v>Нет</v>
      </c>
      <c r="D399" s="43">
        <f t="shared" si="12"/>
        <v>366</v>
      </c>
      <c r="E399" s="44">
        <f>ROUND(('Все выпуски'!$R$3*'Все выпуски'!$R$6/100)/366*(B399-IF(C399="Нет",VLOOKUP(A399,'Aigen21-PHOSAGR'!$A$2:$C$8,3,0),VLOOKUP((A399-1),'Aigen21-PHOSAGR'!$A$2:$C$8,3,0))),2)</f>
        <v>0.24</v>
      </c>
      <c r="G399" s="43">
        <f>COUNTIF(D400:$D$611,365)</f>
        <v>55</v>
      </c>
      <c r="H399" s="43">
        <f>COUNTIF(D400:$D$611,366)</f>
        <v>157</v>
      </c>
      <c r="I399" s="2"/>
    </row>
    <row r="400" spans="1:9" x14ac:dyDescent="0.25">
      <c r="A400" s="1">
        <f>COUNTIF($C$2:C400,"Да")</f>
        <v>4</v>
      </c>
      <c r="B400" s="45">
        <f t="shared" si="13"/>
        <v>45501</v>
      </c>
      <c r="C400" s="42" t="str">
        <f>IF(ISERROR(VLOOKUP(B400,'Aigen21-PHOSAGR'!$C$3:$C$8,1,0)),"Нет","Да")</f>
        <v>Нет</v>
      </c>
      <c r="D400" s="43">
        <f t="shared" si="12"/>
        <v>366</v>
      </c>
      <c r="E400" s="44">
        <f>ROUND(('Все выпуски'!$R$3*'Все выпуски'!$R$6/100)/366*(B400-IF(C400="Нет",VLOOKUP(A400,'Aigen21-PHOSAGR'!$A$2:$C$8,3,0),VLOOKUP((A400-1),'Aigen21-PHOSAGR'!$A$2:$C$8,3,0))),2)</f>
        <v>0.36</v>
      </c>
      <c r="G400" s="43">
        <f>COUNTIF(D401:$D$611,365)</f>
        <v>55</v>
      </c>
      <c r="H400" s="43">
        <f>COUNTIF(D401:$D$611,366)</f>
        <v>156</v>
      </c>
      <c r="I400" s="2"/>
    </row>
    <row r="401" spans="1:9" x14ac:dyDescent="0.25">
      <c r="A401" s="1">
        <f>COUNTIF($C$2:C401,"Да")</f>
        <v>4</v>
      </c>
      <c r="B401" s="45">
        <f t="shared" si="13"/>
        <v>45502</v>
      </c>
      <c r="C401" s="42" t="str">
        <f>IF(ISERROR(VLOOKUP(B401,'Aigen21-PHOSAGR'!$C$3:$C$8,1,0)),"Нет","Да")</f>
        <v>Нет</v>
      </c>
      <c r="D401" s="43">
        <f t="shared" si="12"/>
        <v>366</v>
      </c>
      <c r="E401" s="44">
        <f>ROUND(('Все выпуски'!$R$3*'Все выпуски'!$R$6/100)/366*(B401-IF(C401="Нет",VLOOKUP(A401,'Aigen21-PHOSAGR'!$A$2:$C$8,3,0),VLOOKUP((A401-1),'Aigen21-PHOSAGR'!$A$2:$C$8,3,0))),2)</f>
        <v>0.48</v>
      </c>
      <c r="G401" s="43">
        <f>COUNTIF(D402:$D$611,365)</f>
        <v>55</v>
      </c>
      <c r="H401" s="43">
        <f>COUNTIF(D402:$D$611,366)</f>
        <v>155</v>
      </c>
      <c r="I401" s="2"/>
    </row>
    <row r="402" spans="1:9" x14ac:dyDescent="0.25">
      <c r="A402" s="1">
        <f>COUNTIF($C$2:C402,"Да")</f>
        <v>4</v>
      </c>
      <c r="B402" s="45">
        <f t="shared" si="13"/>
        <v>45503</v>
      </c>
      <c r="C402" s="42" t="str">
        <f>IF(ISERROR(VLOOKUP(B402,'Aigen21-PHOSAGR'!$C$3:$C$8,1,0)),"Нет","Да")</f>
        <v>Нет</v>
      </c>
      <c r="D402" s="43">
        <f t="shared" si="12"/>
        <v>366</v>
      </c>
      <c r="E402" s="44">
        <f>ROUND(('Все выпуски'!$R$3*'Все выпуски'!$R$6/100)/366*(B402-IF(C402="Нет",VLOOKUP(A402,'Aigen21-PHOSAGR'!$A$2:$C$8,3,0),VLOOKUP((A402-1),'Aigen21-PHOSAGR'!$A$2:$C$8,3,0))),2)</f>
        <v>0.6</v>
      </c>
      <c r="G402" s="43">
        <f>COUNTIF(D403:$D$611,365)</f>
        <v>55</v>
      </c>
      <c r="H402" s="43">
        <f>COUNTIF(D403:$D$611,366)</f>
        <v>154</v>
      </c>
      <c r="I402" s="2"/>
    </row>
    <row r="403" spans="1:9" x14ac:dyDescent="0.25">
      <c r="A403" s="1">
        <f>COUNTIF($C$2:C403,"Да")</f>
        <v>4</v>
      </c>
      <c r="B403" s="45">
        <f t="shared" si="13"/>
        <v>45504</v>
      </c>
      <c r="C403" s="42" t="str">
        <f>IF(ISERROR(VLOOKUP(B403,'Aigen21-PHOSAGR'!$C$3:$C$8,1,0)),"Нет","Да")</f>
        <v>Нет</v>
      </c>
      <c r="D403" s="43">
        <f t="shared" si="12"/>
        <v>366</v>
      </c>
      <c r="E403" s="44">
        <f>ROUND(('Все выпуски'!$R$3*'Все выпуски'!$R$6/100)/366*(B403-IF(C403="Нет",VLOOKUP(A403,'Aigen21-PHOSAGR'!$A$2:$C$8,3,0),VLOOKUP((A403-1),'Aigen21-PHOSAGR'!$A$2:$C$8,3,0))),2)</f>
        <v>0.72</v>
      </c>
      <c r="G403" s="43">
        <f>COUNTIF(D404:$D$611,365)</f>
        <v>55</v>
      </c>
      <c r="H403" s="43">
        <f>COUNTIF(D404:$D$611,366)</f>
        <v>153</v>
      </c>
      <c r="I403" s="2"/>
    </row>
    <row r="404" spans="1:9" x14ac:dyDescent="0.25">
      <c r="A404" s="1">
        <f>COUNTIF($C$2:C404,"Да")</f>
        <v>4</v>
      </c>
      <c r="B404" s="45">
        <f t="shared" si="13"/>
        <v>45505</v>
      </c>
      <c r="C404" s="42" t="str">
        <f>IF(ISERROR(VLOOKUP(B404,'Aigen21-PHOSAGR'!$C$3:$C$8,1,0)),"Нет","Да")</f>
        <v>Нет</v>
      </c>
      <c r="D404" s="43">
        <f t="shared" si="12"/>
        <v>366</v>
      </c>
      <c r="E404" s="44">
        <f>ROUND(('Все выпуски'!$R$3*'Все выпуски'!$R$6/100)/366*(B404-IF(C404="Нет",VLOOKUP(A404,'Aigen21-PHOSAGR'!$A$2:$C$8,3,0),VLOOKUP((A404-1),'Aigen21-PHOSAGR'!$A$2:$C$8,3,0))),2)</f>
        <v>0.84</v>
      </c>
      <c r="G404" s="43">
        <f>COUNTIF(D405:$D$611,365)</f>
        <v>55</v>
      </c>
      <c r="H404" s="43">
        <f>COUNTIF(D405:$D$611,366)</f>
        <v>152</v>
      </c>
      <c r="I404" s="2"/>
    </row>
    <row r="405" spans="1:9" x14ac:dyDescent="0.25">
      <c r="A405" s="1">
        <f>COUNTIF($C$2:C405,"Да")</f>
        <v>4</v>
      </c>
      <c r="B405" s="45">
        <f t="shared" si="13"/>
        <v>45506</v>
      </c>
      <c r="C405" s="42" t="str">
        <f>IF(ISERROR(VLOOKUP(B405,'Aigen21-PHOSAGR'!$C$3:$C$8,1,0)),"Нет","Да")</f>
        <v>Нет</v>
      </c>
      <c r="D405" s="43">
        <f t="shared" si="12"/>
        <v>366</v>
      </c>
      <c r="E405" s="44">
        <f>ROUND(('Все выпуски'!$R$3*'Все выпуски'!$R$6/100)/366*(B405-IF(C405="Нет",VLOOKUP(A405,'Aigen21-PHOSAGR'!$A$2:$C$8,3,0),VLOOKUP((A405-1),'Aigen21-PHOSAGR'!$A$2:$C$8,3,0))),2)</f>
        <v>0.96</v>
      </c>
      <c r="G405" s="43">
        <f>COUNTIF(D406:$D$611,365)</f>
        <v>55</v>
      </c>
      <c r="H405" s="43">
        <f>COUNTIF(D406:$D$611,366)</f>
        <v>151</v>
      </c>
      <c r="I405" s="2"/>
    </row>
    <row r="406" spans="1:9" x14ac:dyDescent="0.25">
      <c r="A406" s="1">
        <f>COUNTIF($C$2:C406,"Да")</f>
        <v>4</v>
      </c>
      <c r="B406" s="45">
        <f t="shared" si="13"/>
        <v>45507</v>
      </c>
      <c r="C406" s="42" t="str">
        <f>IF(ISERROR(VLOOKUP(B406,'Aigen21-PHOSAGR'!$C$3:$C$8,1,0)),"Нет","Да")</f>
        <v>Нет</v>
      </c>
      <c r="D406" s="43">
        <f t="shared" si="12"/>
        <v>366</v>
      </c>
      <c r="E406" s="44">
        <f>ROUND(('Все выпуски'!$R$3*'Все выпуски'!$R$6/100)/366*(B406-IF(C406="Нет",VLOOKUP(A406,'Aigen21-PHOSAGR'!$A$2:$C$8,3,0),VLOOKUP((A406-1),'Aigen21-PHOSAGR'!$A$2:$C$8,3,0))),2)</f>
        <v>1.08</v>
      </c>
      <c r="G406" s="43">
        <f>COUNTIF(D407:$D$611,365)</f>
        <v>55</v>
      </c>
      <c r="H406" s="43">
        <f>COUNTIF(D407:$D$611,366)</f>
        <v>150</v>
      </c>
      <c r="I406" s="2"/>
    </row>
    <row r="407" spans="1:9" x14ac:dyDescent="0.25">
      <c r="A407" s="1">
        <f>COUNTIF($C$2:C407,"Да")</f>
        <v>4</v>
      </c>
      <c r="B407" s="45">
        <f t="shared" si="13"/>
        <v>45508</v>
      </c>
      <c r="C407" s="42" t="str">
        <f>IF(ISERROR(VLOOKUP(B407,'Aigen21-PHOSAGR'!$C$3:$C$8,1,0)),"Нет","Да")</f>
        <v>Нет</v>
      </c>
      <c r="D407" s="43">
        <f t="shared" si="12"/>
        <v>366</v>
      </c>
      <c r="E407" s="44">
        <f>ROUND(('Все выпуски'!$R$3*'Все выпуски'!$R$6/100)/366*(B407-IF(C407="Нет",VLOOKUP(A407,'Aigen21-PHOSAGR'!$A$2:$C$8,3,0),VLOOKUP((A407-1),'Aigen21-PHOSAGR'!$A$2:$C$8,3,0))),2)</f>
        <v>1.2</v>
      </c>
      <c r="G407" s="43">
        <f>COUNTIF(D408:$D$611,365)</f>
        <v>55</v>
      </c>
      <c r="H407" s="43">
        <f>COUNTIF(D408:$D$611,366)</f>
        <v>149</v>
      </c>
      <c r="I407" s="2"/>
    </row>
    <row r="408" spans="1:9" x14ac:dyDescent="0.25">
      <c r="A408" s="1">
        <f>COUNTIF($C$2:C408,"Да")</f>
        <v>4</v>
      </c>
      <c r="B408" s="45">
        <f t="shared" si="13"/>
        <v>45509</v>
      </c>
      <c r="C408" s="42" t="str">
        <f>IF(ISERROR(VLOOKUP(B408,'Aigen21-PHOSAGR'!$C$3:$C$8,1,0)),"Нет","Да")</f>
        <v>Нет</v>
      </c>
      <c r="D408" s="43">
        <f t="shared" si="12"/>
        <v>366</v>
      </c>
      <c r="E408" s="44">
        <f>ROUND(('Все выпуски'!$R$3*'Все выпуски'!$R$6/100)/366*(B408-IF(C408="Нет",VLOOKUP(A408,'Aigen21-PHOSAGR'!$A$2:$C$8,3,0),VLOOKUP((A408-1),'Aigen21-PHOSAGR'!$A$2:$C$8,3,0))),2)</f>
        <v>1.32</v>
      </c>
      <c r="G408" s="43">
        <f>COUNTIF(D409:$D$611,365)</f>
        <v>55</v>
      </c>
      <c r="H408" s="43">
        <f>COUNTIF(D409:$D$611,366)</f>
        <v>148</v>
      </c>
      <c r="I408" s="2"/>
    </row>
    <row r="409" spans="1:9" x14ac:dyDescent="0.25">
      <c r="A409" s="1">
        <f>COUNTIF($C$2:C409,"Да")</f>
        <v>4</v>
      </c>
      <c r="B409" s="45">
        <f t="shared" si="13"/>
        <v>45510</v>
      </c>
      <c r="C409" s="42" t="str">
        <f>IF(ISERROR(VLOOKUP(B409,'Aigen21-PHOSAGR'!$C$3:$C$8,1,0)),"Нет","Да")</f>
        <v>Нет</v>
      </c>
      <c r="D409" s="43">
        <f t="shared" si="12"/>
        <v>366</v>
      </c>
      <c r="E409" s="44">
        <f>ROUND(('Все выпуски'!$R$3*'Все выпуски'!$R$6/100)/366*(B409-IF(C409="Нет",VLOOKUP(A409,'Aigen21-PHOSAGR'!$A$2:$C$8,3,0),VLOOKUP((A409-1),'Aigen21-PHOSAGR'!$A$2:$C$8,3,0))),2)</f>
        <v>1.44</v>
      </c>
      <c r="G409" s="43">
        <f>COUNTIF(D410:$D$611,365)</f>
        <v>55</v>
      </c>
      <c r="H409" s="43">
        <f>COUNTIF(D410:$D$611,366)</f>
        <v>147</v>
      </c>
      <c r="I409" s="2"/>
    </row>
    <row r="410" spans="1:9" x14ac:dyDescent="0.25">
      <c r="A410" s="1">
        <f>COUNTIF($C$2:C410,"Да")</f>
        <v>4</v>
      </c>
      <c r="B410" s="45">
        <f t="shared" si="13"/>
        <v>45511</v>
      </c>
      <c r="C410" s="42" t="str">
        <f>IF(ISERROR(VLOOKUP(B410,'Aigen21-PHOSAGR'!$C$3:$C$8,1,0)),"Нет","Да")</f>
        <v>Нет</v>
      </c>
      <c r="D410" s="43">
        <f t="shared" si="12"/>
        <v>366</v>
      </c>
      <c r="E410" s="44">
        <f>ROUND(('Все выпуски'!$R$3*'Все выпуски'!$R$6/100)/366*(B410-IF(C410="Нет",VLOOKUP(A410,'Aigen21-PHOSAGR'!$A$2:$C$8,3,0),VLOOKUP((A410-1),'Aigen21-PHOSAGR'!$A$2:$C$8,3,0))),2)</f>
        <v>1.56</v>
      </c>
      <c r="G410" s="43">
        <f>COUNTIF(D411:$D$611,365)</f>
        <v>55</v>
      </c>
      <c r="H410" s="43">
        <f>COUNTIF(D411:$D$611,366)</f>
        <v>146</v>
      </c>
      <c r="I410" s="2"/>
    </row>
    <row r="411" spans="1:9" x14ac:dyDescent="0.25">
      <c r="A411" s="1">
        <f>COUNTIF($C$2:C411,"Да")</f>
        <v>4</v>
      </c>
      <c r="B411" s="45">
        <f t="shared" si="13"/>
        <v>45512</v>
      </c>
      <c r="C411" s="42" t="str">
        <f>IF(ISERROR(VLOOKUP(B411,'Aigen21-PHOSAGR'!$C$3:$C$8,1,0)),"Нет","Да")</f>
        <v>Нет</v>
      </c>
      <c r="D411" s="43">
        <f t="shared" si="12"/>
        <v>366</v>
      </c>
      <c r="E411" s="44">
        <f>ROUND(('Все выпуски'!$R$3*'Все выпуски'!$R$6/100)/366*(B411-IF(C411="Нет",VLOOKUP(A411,'Aigen21-PHOSAGR'!$A$2:$C$8,3,0),VLOOKUP((A411-1),'Aigen21-PHOSAGR'!$A$2:$C$8,3,0))),2)</f>
        <v>1.68</v>
      </c>
      <c r="G411" s="43">
        <f>COUNTIF(D412:$D$611,365)</f>
        <v>55</v>
      </c>
      <c r="H411" s="43">
        <f>COUNTIF(D412:$D$611,366)</f>
        <v>145</v>
      </c>
      <c r="I411" s="2"/>
    </row>
    <row r="412" spans="1:9" x14ac:dyDescent="0.25">
      <c r="A412" s="1">
        <f>COUNTIF($C$2:C412,"Да")</f>
        <v>4</v>
      </c>
      <c r="B412" s="45">
        <f t="shared" si="13"/>
        <v>45513</v>
      </c>
      <c r="C412" s="42" t="str">
        <f>IF(ISERROR(VLOOKUP(B412,'Aigen21-PHOSAGR'!$C$3:$C$8,1,0)),"Нет","Да")</f>
        <v>Нет</v>
      </c>
      <c r="D412" s="43">
        <f t="shared" si="12"/>
        <v>366</v>
      </c>
      <c r="E412" s="44">
        <f>ROUND(('Все выпуски'!$R$3*'Все выпуски'!$R$6/100)/366*(B412-IF(C412="Нет",VLOOKUP(A412,'Aigen21-PHOSAGR'!$A$2:$C$8,3,0),VLOOKUP((A412-1),'Aigen21-PHOSAGR'!$A$2:$C$8,3,0))),2)</f>
        <v>1.8</v>
      </c>
      <c r="G412" s="43">
        <f>COUNTIF(D413:$D$611,365)</f>
        <v>55</v>
      </c>
      <c r="H412" s="43">
        <f>COUNTIF(D413:$D$611,366)</f>
        <v>144</v>
      </c>
      <c r="I412" s="2"/>
    </row>
    <row r="413" spans="1:9" x14ac:dyDescent="0.25">
      <c r="A413" s="1">
        <f>COUNTIF($C$2:C413,"Да")</f>
        <v>4</v>
      </c>
      <c r="B413" s="45">
        <f t="shared" si="13"/>
        <v>45514</v>
      </c>
      <c r="C413" s="42" t="str">
        <f>IF(ISERROR(VLOOKUP(B413,'Aigen21-PHOSAGR'!$C$3:$C$8,1,0)),"Нет","Да")</f>
        <v>Нет</v>
      </c>
      <c r="D413" s="43">
        <f t="shared" si="12"/>
        <v>366</v>
      </c>
      <c r="E413" s="44">
        <f>ROUND(('Все выпуски'!$R$3*'Все выпуски'!$R$6/100)/366*(B413-IF(C413="Нет",VLOOKUP(A413,'Aigen21-PHOSAGR'!$A$2:$C$8,3,0),VLOOKUP((A413-1),'Aigen21-PHOSAGR'!$A$2:$C$8,3,0))),2)</f>
        <v>1.92</v>
      </c>
      <c r="G413" s="43">
        <f>COUNTIF(D414:$D$611,365)</f>
        <v>55</v>
      </c>
      <c r="H413" s="43">
        <f>COUNTIF(D414:$D$611,366)</f>
        <v>143</v>
      </c>
      <c r="I413" s="2"/>
    </row>
    <row r="414" spans="1:9" x14ac:dyDescent="0.25">
      <c r="A414" s="1">
        <f>COUNTIF($C$2:C414,"Да")</f>
        <v>4</v>
      </c>
      <c r="B414" s="45">
        <f t="shared" si="13"/>
        <v>45515</v>
      </c>
      <c r="C414" s="42" t="str">
        <f>IF(ISERROR(VLOOKUP(B414,'Aigen21-PHOSAGR'!$C$3:$C$8,1,0)),"Нет","Да")</f>
        <v>Нет</v>
      </c>
      <c r="D414" s="43">
        <f t="shared" si="12"/>
        <v>366</v>
      </c>
      <c r="E414" s="44">
        <f>ROUND(('Все выпуски'!$R$3*'Все выпуски'!$R$6/100)/366*(B414-IF(C414="Нет",VLOOKUP(A414,'Aigen21-PHOSAGR'!$A$2:$C$8,3,0),VLOOKUP((A414-1),'Aigen21-PHOSAGR'!$A$2:$C$8,3,0))),2)</f>
        <v>2.04</v>
      </c>
      <c r="G414" s="43">
        <f>COUNTIF(D415:$D$611,365)</f>
        <v>55</v>
      </c>
      <c r="H414" s="43">
        <f>COUNTIF(D415:$D$611,366)</f>
        <v>142</v>
      </c>
      <c r="I414" s="2"/>
    </row>
    <row r="415" spans="1:9" x14ac:dyDescent="0.25">
      <c r="A415" s="1">
        <f>COUNTIF($C$2:C415,"Да")</f>
        <v>4</v>
      </c>
      <c r="B415" s="45">
        <f t="shared" si="13"/>
        <v>45516</v>
      </c>
      <c r="C415" s="42" t="str">
        <f>IF(ISERROR(VLOOKUP(B415,'Aigen21-PHOSAGR'!$C$3:$C$8,1,0)),"Нет","Да")</f>
        <v>Нет</v>
      </c>
      <c r="D415" s="43">
        <f t="shared" si="12"/>
        <v>366</v>
      </c>
      <c r="E415" s="44">
        <f>ROUND(('Все выпуски'!$R$3*'Все выпуски'!$R$6/100)/366*(B415-IF(C415="Нет",VLOOKUP(A415,'Aigen21-PHOSAGR'!$A$2:$C$8,3,0),VLOOKUP((A415-1),'Aigen21-PHOSAGR'!$A$2:$C$8,3,0))),2)</f>
        <v>2.16</v>
      </c>
      <c r="G415" s="43">
        <f>COUNTIF(D416:$D$611,365)</f>
        <v>55</v>
      </c>
      <c r="H415" s="43">
        <f>COUNTIF(D416:$D$611,366)</f>
        <v>141</v>
      </c>
      <c r="I415" s="2"/>
    </row>
    <row r="416" spans="1:9" x14ac:dyDescent="0.25">
      <c r="A416" s="1">
        <f>COUNTIF($C$2:C416,"Да")</f>
        <v>4</v>
      </c>
      <c r="B416" s="45">
        <f t="shared" si="13"/>
        <v>45517</v>
      </c>
      <c r="C416" s="42" t="str">
        <f>IF(ISERROR(VLOOKUP(B416,'Aigen21-PHOSAGR'!$C$3:$C$8,1,0)),"Нет","Да")</f>
        <v>Нет</v>
      </c>
      <c r="D416" s="43">
        <f t="shared" si="12"/>
        <v>366</v>
      </c>
      <c r="E416" s="44">
        <f>ROUND(('Все выпуски'!$R$3*'Все выпуски'!$R$6/100)/366*(B416-IF(C416="Нет",VLOOKUP(A416,'Aigen21-PHOSAGR'!$A$2:$C$8,3,0),VLOOKUP((A416-1),'Aigen21-PHOSAGR'!$A$2:$C$8,3,0))),2)</f>
        <v>2.2799999999999998</v>
      </c>
      <c r="G416" s="43">
        <f>COUNTIF(D417:$D$611,365)</f>
        <v>55</v>
      </c>
      <c r="H416" s="43">
        <f>COUNTIF(D417:$D$611,366)</f>
        <v>140</v>
      </c>
      <c r="I416" s="2"/>
    </row>
    <row r="417" spans="1:9" x14ac:dyDescent="0.25">
      <c r="A417" s="1">
        <f>COUNTIF($C$2:C417,"Да")</f>
        <v>4</v>
      </c>
      <c r="B417" s="45">
        <f t="shared" si="13"/>
        <v>45518</v>
      </c>
      <c r="C417" s="42" t="str">
        <f>IF(ISERROR(VLOOKUP(B417,'Aigen21-PHOSAGR'!$C$3:$C$8,1,0)),"Нет","Да")</f>
        <v>Нет</v>
      </c>
      <c r="D417" s="43">
        <f t="shared" si="12"/>
        <v>366</v>
      </c>
      <c r="E417" s="44">
        <f>ROUND(('Все выпуски'!$R$3*'Все выпуски'!$R$6/100)/366*(B417-IF(C417="Нет",VLOOKUP(A417,'Aigen21-PHOSAGR'!$A$2:$C$8,3,0),VLOOKUP((A417-1),'Aigen21-PHOSAGR'!$A$2:$C$8,3,0))),2)</f>
        <v>2.4</v>
      </c>
      <c r="G417" s="43">
        <f>COUNTIF(D418:$D$611,365)</f>
        <v>55</v>
      </c>
      <c r="H417" s="43">
        <f>COUNTIF(D418:$D$611,366)</f>
        <v>139</v>
      </c>
      <c r="I417" s="2"/>
    </row>
    <row r="418" spans="1:9" x14ac:dyDescent="0.25">
      <c r="A418" s="1">
        <f>COUNTIF($C$2:C418,"Да")</f>
        <v>4</v>
      </c>
      <c r="B418" s="45">
        <f t="shared" si="13"/>
        <v>45519</v>
      </c>
      <c r="C418" s="42" t="str">
        <f>IF(ISERROR(VLOOKUP(B418,'Aigen21-PHOSAGR'!$C$3:$C$8,1,0)),"Нет","Да")</f>
        <v>Нет</v>
      </c>
      <c r="D418" s="43">
        <f t="shared" si="12"/>
        <v>366</v>
      </c>
      <c r="E418" s="44">
        <f>ROUND(('Все выпуски'!$R$3*'Все выпуски'!$R$6/100)/366*(B418-IF(C418="Нет",VLOOKUP(A418,'Aigen21-PHOSAGR'!$A$2:$C$8,3,0),VLOOKUP((A418-1),'Aigen21-PHOSAGR'!$A$2:$C$8,3,0))),2)</f>
        <v>2.52</v>
      </c>
      <c r="G418" s="43">
        <f>COUNTIF(D419:$D$611,365)</f>
        <v>55</v>
      </c>
      <c r="H418" s="43">
        <f>COUNTIF(D419:$D$611,366)</f>
        <v>138</v>
      </c>
      <c r="I418" s="2"/>
    </row>
    <row r="419" spans="1:9" x14ac:dyDescent="0.25">
      <c r="A419" s="1">
        <f>COUNTIF($C$2:C419,"Да")</f>
        <v>4</v>
      </c>
      <c r="B419" s="45">
        <f t="shared" si="13"/>
        <v>45520</v>
      </c>
      <c r="C419" s="42" t="str">
        <f>IF(ISERROR(VLOOKUP(B419,'Aigen21-PHOSAGR'!$C$3:$C$8,1,0)),"Нет","Да")</f>
        <v>Нет</v>
      </c>
      <c r="D419" s="43">
        <f t="shared" si="12"/>
        <v>366</v>
      </c>
      <c r="E419" s="44">
        <f>ROUND(('Все выпуски'!$R$3*'Все выпуски'!$R$6/100)/366*(B419-IF(C419="Нет",VLOOKUP(A419,'Aigen21-PHOSAGR'!$A$2:$C$8,3,0),VLOOKUP((A419-1),'Aigen21-PHOSAGR'!$A$2:$C$8,3,0))),2)</f>
        <v>2.64</v>
      </c>
      <c r="G419" s="43">
        <f>COUNTIF(D420:$D$611,365)</f>
        <v>55</v>
      </c>
      <c r="H419" s="43">
        <f>COUNTIF(D420:$D$611,366)</f>
        <v>137</v>
      </c>
      <c r="I419" s="2"/>
    </row>
    <row r="420" spans="1:9" x14ac:dyDescent="0.25">
      <c r="A420" s="1">
        <f>COUNTIF($C$2:C420,"Да")</f>
        <v>4</v>
      </c>
      <c r="B420" s="45">
        <f t="shared" si="13"/>
        <v>45521</v>
      </c>
      <c r="C420" s="42" t="str">
        <f>IF(ISERROR(VLOOKUP(B420,'Aigen21-PHOSAGR'!$C$3:$C$8,1,0)),"Нет","Да")</f>
        <v>Нет</v>
      </c>
      <c r="D420" s="43">
        <f t="shared" si="12"/>
        <v>366</v>
      </c>
      <c r="E420" s="44">
        <f>ROUND(('Все выпуски'!$R$3*'Все выпуски'!$R$6/100)/366*(B420-IF(C420="Нет",VLOOKUP(A420,'Aigen21-PHOSAGR'!$A$2:$C$8,3,0),VLOOKUP((A420-1),'Aigen21-PHOSAGR'!$A$2:$C$8,3,0))),2)</f>
        <v>2.77</v>
      </c>
      <c r="G420" s="43">
        <f>COUNTIF(D421:$D$611,365)</f>
        <v>55</v>
      </c>
      <c r="H420" s="43">
        <f>COUNTIF(D421:$D$611,366)</f>
        <v>136</v>
      </c>
      <c r="I420" s="2"/>
    </row>
    <row r="421" spans="1:9" x14ac:dyDescent="0.25">
      <c r="A421" s="1">
        <f>COUNTIF($C$2:C421,"Да")</f>
        <v>4</v>
      </c>
      <c r="B421" s="45">
        <f t="shared" si="13"/>
        <v>45522</v>
      </c>
      <c r="C421" s="42" t="str">
        <f>IF(ISERROR(VLOOKUP(B421,'Aigen21-PHOSAGR'!$C$3:$C$8,1,0)),"Нет","Да")</f>
        <v>Нет</v>
      </c>
      <c r="D421" s="43">
        <f t="shared" si="12"/>
        <v>366</v>
      </c>
      <c r="E421" s="44">
        <f>ROUND(('Все выпуски'!$R$3*'Все выпуски'!$R$6/100)/366*(B421-IF(C421="Нет",VLOOKUP(A421,'Aigen21-PHOSAGR'!$A$2:$C$8,3,0),VLOOKUP((A421-1),'Aigen21-PHOSAGR'!$A$2:$C$8,3,0))),2)</f>
        <v>2.89</v>
      </c>
      <c r="G421" s="43">
        <f>COUNTIF(D422:$D$611,365)</f>
        <v>55</v>
      </c>
      <c r="H421" s="43">
        <f>COUNTIF(D422:$D$611,366)</f>
        <v>135</v>
      </c>
      <c r="I421" s="2"/>
    </row>
    <row r="422" spans="1:9" x14ac:dyDescent="0.25">
      <c r="A422" s="1">
        <f>COUNTIF($C$2:C422,"Да")</f>
        <v>4</v>
      </c>
      <c r="B422" s="45">
        <f t="shared" si="13"/>
        <v>45523</v>
      </c>
      <c r="C422" s="42" t="str">
        <f>IF(ISERROR(VLOOKUP(B422,'Aigen21-PHOSAGR'!$C$3:$C$8,1,0)),"Нет","Да")</f>
        <v>Нет</v>
      </c>
      <c r="D422" s="43">
        <f t="shared" si="12"/>
        <v>366</v>
      </c>
      <c r="E422" s="44">
        <f>ROUND(('Все выпуски'!$R$3*'Все выпуски'!$R$6/100)/366*(B422-IF(C422="Нет",VLOOKUP(A422,'Aigen21-PHOSAGR'!$A$2:$C$8,3,0),VLOOKUP((A422-1),'Aigen21-PHOSAGR'!$A$2:$C$8,3,0))),2)</f>
        <v>3.01</v>
      </c>
      <c r="G422" s="43">
        <f>COUNTIF(D423:$D$611,365)</f>
        <v>55</v>
      </c>
      <c r="H422" s="43">
        <f>COUNTIF(D423:$D$611,366)</f>
        <v>134</v>
      </c>
      <c r="I422" s="2"/>
    </row>
    <row r="423" spans="1:9" x14ac:dyDescent="0.25">
      <c r="A423" s="1">
        <f>COUNTIF($C$2:C423,"Да")</f>
        <v>4</v>
      </c>
      <c r="B423" s="45">
        <f t="shared" si="13"/>
        <v>45524</v>
      </c>
      <c r="C423" s="42" t="str">
        <f>IF(ISERROR(VLOOKUP(B423,'Aigen21-PHOSAGR'!$C$3:$C$8,1,0)),"Нет","Да")</f>
        <v>Нет</v>
      </c>
      <c r="D423" s="43">
        <f t="shared" si="12"/>
        <v>366</v>
      </c>
      <c r="E423" s="44">
        <f>ROUND(('Все выпуски'!$R$3*'Все выпуски'!$R$6/100)/366*(B423-IF(C423="Нет",VLOOKUP(A423,'Aigen21-PHOSAGR'!$A$2:$C$8,3,0),VLOOKUP((A423-1),'Aigen21-PHOSAGR'!$A$2:$C$8,3,0))),2)</f>
        <v>3.13</v>
      </c>
      <c r="G423" s="43">
        <f>COUNTIF(D424:$D$611,365)</f>
        <v>55</v>
      </c>
      <c r="H423" s="43">
        <f>COUNTIF(D424:$D$611,366)</f>
        <v>133</v>
      </c>
      <c r="I423" s="2"/>
    </row>
    <row r="424" spans="1:9" x14ac:dyDescent="0.25">
      <c r="A424" s="1">
        <f>COUNTIF($C$2:C424,"Да")</f>
        <v>4</v>
      </c>
      <c r="B424" s="45">
        <f t="shared" si="13"/>
        <v>45525</v>
      </c>
      <c r="C424" s="42" t="str">
        <f>IF(ISERROR(VLOOKUP(B424,'Aigen21-PHOSAGR'!$C$3:$C$8,1,0)),"Нет","Да")</f>
        <v>Нет</v>
      </c>
      <c r="D424" s="43">
        <f t="shared" si="12"/>
        <v>366</v>
      </c>
      <c r="E424" s="44">
        <f>ROUND(('Все выпуски'!$R$3*'Все выпуски'!$R$6/100)/366*(B424-IF(C424="Нет",VLOOKUP(A424,'Aigen21-PHOSAGR'!$A$2:$C$8,3,0),VLOOKUP((A424-1),'Aigen21-PHOSAGR'!$A$2:$C$8,3,0))),2)</f>
        <v>3.25</v>
      </c>
      <c r="G424" s="43">
        <f>COUNTIF(D425:$D$611,365)</f>
        <v>55</v>
      </c>
      <c r="H424" s="43">
        <f>COUNTIF(D425:$D$611,366)</f>
        <v>132</v>
      </c>
      <c r="I424" s="2"/>
    </row>
    <row r="425" spans="1:9" x14ac:dyDescent="0.25">
      <c r="A425" s="1">
        <f>COUNTIF($C$2:C425,"Да")</f>
        <v>4</v>
      </c>
      <c r="B425" s="45">
        <f t="shared" si="13"/>
        <v>45526</v>
      </c>
      <c r="C425" s="42" t="str">
        <f>IF(ISERROR(VLOOKUP(B425,'Aigen21-PHOSAGR'!$C$3:$C$8,1,0)),"Нет","Да")</f>
        <v>Нет</v>
      </c>
      <c r="D425" s="43">
        <f t="shared" si="12"/>
        <v>366</v>
      </c>
      <c r="E425" s="44">
        <f>ROUND(('Все выпуски'!$R$3*'Все выпуски'!$R$6/100)/366*(B425-IF(C425="Нет",VLOOKUP(A425,'Aigen21-PHOSAGR'!$A$2:$C$8,3,0),VLOOKUP((A425-1),'Aigen21-PHOSAGR'!$A$2:$C$8,3,0))),2)</f>
        <v>3.37</v>
      </c>
      <c r="G425" s="43">
        <f>COUNTIF(D426:$D$611,365)</f>
        <v>55</v>
      </c>
      <c r="H425" s="43">
        <f>COUNTIF(D426:$D$611,366)</f>
        <v>131</v>
      </c>
      <c r="I425" s="2"/>
    </row>
    <row r="426" spans="1:9" x14ac:dyDescent="0.25">
      <c r="A426" s="1">
        <f>COUNTIF($C$2:C426,"Да")</f>
        <v>4</v>
      </c>
      <c r="B426" s="45">
        <f t="shared" si="13"/>
        <v>45527</v>
      </c>
      <c r="C426" s="42" t="str">
        <f>IF(ISERROR(VLOOKUP(B426,'Aigen21-PHOSAGR'!$C$3:$C$8,1,0)),"Нет","Да")</f>
        <v>Нет</v>
      </c>
      <c r="D426" s="43">
        <f t="shared" si="12"/>
        <v>366</v>
      </c>
      <c r="E426" s="44">
        <f>ROUND(('Все выпуски'!$R$3*'Все выпуски'!$R$6/100)/366*(B426-IF(C426="Нет",VLOOKUP(A426,'Aigen21-PHOSAGR'!$A$2:$C$8,3,0),VLOOKUP((A426-1),'Aigen21-PHOSAGR'!$A$2:$C$8,3,0))),2)</f>
        <v>3.49</v>
      </c>
      <c r="G426" s="43">
        <f>COUNTIF(D427:$D$611,365)</f>
        <v>55</v>
      </c>
      <c r="H426" s="43">
        <f>COUNTIF(D427:$D$611,366)</f>
        <v>130</v>
      </c>
      <c r="I426" s="2"/>
    </row>
    <row r="427" spans="1:9" x14ac:dyDescent="0.25">
      <c r="A427" s="1">
        <f>COUNTIF($C$2:C427,"Да")</f>
        <v>4</v>
      </c>
      <c r="B427" s="45">
        <f t="shared" si="13"/>
        <v>45528</v>
      </c>
      <c r="C427" s="42" t="str">
        <f>IF(ISERROR(VLOOKUP(B427,'Aigen21-PHOSAGR'!$C$3:$C$8,1,0)),"Нет","Да")</f>
        <v>Нет</v>
      </c>
      <c r="D427" s="43">
        <f t="shared" si="12"/>
        <v>366</v>
      </c>
      <c r="E427" s="44">
        <f>ROUND(('Все выпуски'!$R$3*'Все выпуски'!$R$6/100)/366*(B427-IF(C427="Нет",VLOOKUP(A427,'Aigen21-PHOSAGR'!$A$2:$C$8,3,0),VLOOKUP((A427-1),'Aigen21-PHOSAGR'!$A$2:$C$8,3,0))),2)</f>
        <v>3.61</v>
      </c>
      <c r="G427" s="43">
        <f>COUNTIF(D428:$D$611,365)</f>
        <v>55</v>
      </c>
      <c r="H427" s="43">
        <f>COUNTIF(D428:$D$611,366)</f>
        <v>129</v>
      </c>
      <c r="I427" s="2"/>
    </row>
    <row r="428" spans="1:9" x14ac:dyDescent="0.25">
      <c r="A428" s="1">
        <f>COUNTIF($C$2:C428,"Да")</f>
        <v>4</v>
      </c>
      <c r="B428" s="45">
        <f t="shared" si="13"/>
        <v>45529</v>
      </c>
      <c r="C428" s="42" t="str">
        <f>IF(ISERROR(VLOOKUP(B428,'Aigen21-PHOSAGR'!$C$3:$C$8,1,0)),"Нет","Да")</f>
        <v>Нет</v>
      </c>
      <c r="D428" s="43">
        <f t="shared" si="12"/>
        <v>366</v>
      </c>
      <c r="E428" s="44">
        <f>ROUND(('Все выпуски'!$R$3*'Все выпуски'!$R$6/100)/366*(B428-IF(C428="Нет",VLOOKUP(A428,'Aigen21-PHOSAGR'!$A$2:$C$8,3,0),VLOOKUP((A428-1),'Aigen21-PHOSAGR'!$A$2:$C$8,3,0))),2)</f>
        <v>3.73</v>
      </c>
      <c r="G428" s="43">
        <f>COUNTIF(D429:$D$611,365)</f>
        <v>55</v>
      </c>
      <c r="H428" s="43">
        <f>COUNTIF(D429:$D$611,366)</f>
        <v>128</v>
      </c>
      <c r="I428" s="2"/>
    </row>
    <row r="429" spans="1:9" x14ac:dyDescent="0.25">
      <c r="A429" s="1">
        <f>COUNTIF($C$2:C429,"Да")</f>
        <v>4</v>
      </c>
      <c r="B429" s="45">
        <f t="shared" si="13"/>
        <v>45530</v>
      </c>
      <c r="C429" s="42" t="str">
        <f>IF(ISERROR(VLOOKUP(B429,'Aigen21-PHOSAGR'!$C$3:$C$8,1,0)),"Нет","Да")</f>
        <v>Нет</v>
      </c>
      <c r="D429" s="43">
        <f t="shared" si="12"/>
        <v>366</v>
      </c>
      <c r="E429" s="44">
        <f>ROUND(('Все выпуски'!$R$3*'Все выпуски'!$R$6/100)/366*(B429-IF(C429="Нет",VLOOKUP(A429,'Aigen21-PHOSAGR'!$A$2:$C$8,3,0),VLOOKUP((A429-1),'Aigen21-PHOSAGR'!$A$2:$C$8,3,0))),2)</f>
        <v>3.85</v>
      </c>
      <c r="G429" s="43">
        <f>COUNTIF(D430:$D$611,365)</f>
        <v>55</v>
      </c>
      <c r="H429" s="43">
        <f>COUNTIF(D430:$D$611,366)</f>
        <v>127</v>
      </c>
      <c r="I429" s="2"/>
    </row>
    <row r="430" spans="1:9" x14ac:dyDescent="0.25">
      <c r="A430" s="1">
        <f>COUNTIF($C$2:C430,"Да")</f>
        <v>4</v>
      </c>
      <c r="B430" s="45">
        <f t="shared" si="13"/>
        <v>45531</v>
      </c>
      <c r="C430" s="42" t="str">
        <f>IF(ISERROR(VLOOKUP(B430,'Aigen21-PHOSAGR'!$C$3:$C$8,1,0)),"Нет","Да")</f>
        <v>Нет</v>
      </c>
      <c r="D430" s="43">
        <f t="shared" si="12"/>
        <v>366</v>
      </c>
      <c r="E430" s="44">
        <f>ROUND(('Все выпуски'!$R$3*'Все выпуски'!$R$6/100)/366*(B430-IF(C430="Нет",VLOOKUP(A430,'Aigen21-PHOSAGR'!$A$2:$C$8,3,0),VLOOKUP((A430-1),'Aigen21-PHOSAGR'!$A$2:$C$8,3,0))),2)</f>
        <v>3.97</v>
      </c>
      <c r="G430" s="43">
        <f>COUNTIF(D431:$D$611,365)</f>
        <v>55</v>
      </c>
      <c r="H430" s="43">
        <f>COUNTIF(D431:$D$611,366)</f>
        <v>126</v>
      </c>
      <c r="I430" s="2"/>
    </row>
    <row r="431" spans="1:9" x14ac:dyDescent="0.25">
      <c r="A431" s="1">
        <f>COUNTIF($C$2:C431,"Да")</f>
        <v>4</v>
      </c>
      <c r="B431" s="45">
        <f t="shared" si="13"/>
        <v>45532</v>
      </c>
      <c r="C431" s="42" t="str">
        <f>IF(ISERROR(VLOOKUP(B431,'Aigen21-PHOSAGR'!$C$3:$C$8,1,0)),"Нет","Да")</f>
        <v>Нет</v>
      </c>
      <c r="D431" s="43">
        <f t="shared" si="12"/>
        <v>366</v>
      </c>
      <c r="E431" s="44">
        <f>ROUND(('Все выпуски'!$R$3*'Все выпуски'!$R$6/100)/366*(B431-IF(C431="Нет",VLOOKUP(A431,'Aigen21-PHOSAGR'!$A$2:$C$8,3,0),VLOOKUP((A431-1),'Aigen21-PHOSAGR'!$A$2:$C$8,3,0))),2)</f>
        <v>4.09</v>
      </c>
      <c r="G431" s="43">
        <f>COUNTIF(D432:$D$611,365)</f>
        <v>55</v>
      </c>
      <c r="H431" s="43">
        <f>COUNTIF(D432:$D$611,366)</f>
        <v>125</v>
      </c>
      <c r="I431" s="2"/>
    </row>
    <row r="432" spans="1:9" x14ac:dyDescent="0.25">
      <c r="A432" s="1">
        <f>COUNTIF($C$2:C432,"Да")</f>
        <v>4</v>
      </c>
      <c r="B432" s="45">
        <f t="shared" si="13"/>
        <v>45533</v>
      </c>
      <c r="C432" s="42" t="str">
        <f>IF(ISERROR(VLOOKUP(B432,'Aigen21-PHOSAGR'!$C$3:$C$8,1,0)),"Нет","Да")</f>
        <v>Нет</v>
      </c>
      <c r="D432" s="43">
        <f t="shared" si="12"/>
        <v>366</v>
      </c>
      <c r="E432" s="44">
        <f>ROUND(('Все выпуски'!$R$3*'Все выпуски'!$R$6/100)/366*(B432-IF(C432="Нет",VLOOKUP(A432,'Aigen21-PHOSAGR'!$A$2:$C$8,3,0),VLOOKUP((A432-1),'Aigen21-PHOSAGR'!$A$2:$C$8,3,0))),2)</f>
        <v>4.21</v>
      </c>
      <c r="G432" s="43">
        <f>COUNTIF(D433:$D$611,365)</f>
        <v>55</v>
      </c>
      <c r="H432" s="43">
        <f>COUNTIF(D433:$D$611,366)</f>
        <v>124</v>
      </c>
      <c r="I432" s="2"/>
    </row>
    <row r="433" spans="1:9" x14ac:dyDescent="0.25">
      <c r="A433" s="1">
        <f>COUNTIF($C$2:C433,"Да")</f>
        <v>4</v>
      </c>
      <c r="B433" s="45">
        <f t="shared" si="13"/>
        <v>45534</v>
      </c>
      <c r="C433" s="42" t="str">
        <f>IF(ISERROR(VLOOKUP(B433,'Aigen21-PHOSAGR'!$C$3:$C$8,1,0)),"Нет","Да")</f>
        <v>Нет</v>
      </c>
      <c r="D433" s="43">
        <f t="shared" si="12"/>
        <v>366</v>
      </c>
      <c r="E433" s="44">
        <f>ROUND(('Все выпуски'!$R$3*'Все выпуски'!$R$6/100)/366*(B433-IF(C433="Нет",VLOOKUP(A433,'Aigen21-PHOSAGR'!$A$2:$C$8,3,0),VLOOKUP((A433-1),'Aigen21-PHOSAGR'!$A$2:$C$8,3,0))),2)</f>
        <v>4.33</v>
      </c>
      <c r="G433" s="43">
        <f>COUNTIF(D434:$D$611,365)</f>
        <v>55</v>
      </c>
      <c r="H433" s="43">
        <f>COUNTIF(D434:$D$611,366)</f>
        <v>123</v>
      </c>
      <c r="I433" s="2"/>
    </row>
    <row r="434" spans="1:9" x14ac:dyDescent="0.25">
      <c r="A434" s="1">
        <f>COUNTIF($C$2:C434,"Да")</f>
        <v>4</v>
      </c>
      <c r="B434" s="45">
        <f t="shared" si="13"/>
        <v>45535</v>
      </c>
      <c r="C434" s="42" t="str">
        <f>IF(ISERROR(VLOOKUP(B434,'Aigen21-PHOSAGR'!$C$3:$C$8,1,0)),"Нет","Да")</f>
        <v>Нет</v>
      </c>
      <c r="D434" s="43">
        <f t="shared" si="12"/>
        <v>366</v>
      </c>
      <c r="E434" s="44">
        <f>ROUND(('Все выпуски'!$R$3*'Все выпуски'!$R$6/100)/366*(B434-IF(C434="Нет",VLOOKUP(A434,'Aigen21-PHOSAGR'!$A$2:$C$8,3,0),VLOOKUP((A434-1),'Aigen21-PHOSAGR'!$A$2:$C$8,3,0))),2)</f>
        <v>4.45</v>
      </c>
      <c r="F434" s="44"/>
      <c r="G434" s="43">
        <f>COUNTIF(D435:$D$611,365)</f>
        <v>55</v>
      </c>
      <c r="H434" s="43">
        <f>COUNTIF(D435:$D$611,366)</f>
        <v>122</v>
      </c>
      <c r="I434" s="2"/>
    </row>
    <row r="435" spans="1:9" x14ac:dyDescent="0.25">
      <c r="A435" s="1">
        <f>COUNTIF($C$2:C435,"Да")</f>
        <v>4</v>
      </c>
      <c r="B435" s="45">
        <f t="shared" si="13"/>
        <v>45536</v>
      </c>
      <c r="C435" s="42" t="str">
        <f>IF(ISERROR(VLOOKUP(B435,'Aigen21-PHOSAGR'!$C$3:$C$8,1,0)),"Нет","Да")</f>
        <v>Нет</v>
      </c>
      <c r="D435" s="43">
        <f t="shared" si="12"/>
        <v>366</v>
      </c>
      <c r="E435" s="44">
        <f>ROUND(('Все выпуски'!$R$3*'Все выпуски'!$R$6/100)/366*(B435-IF(C435="Нет",VLOOKUP(A435,'Aigen21-PHOSAGR'!$A$2:$C$8,3,0),VLOOKUP((A435-1),'Aigen21-PHOSAGR'!$A$2:$C$8,3,0))),2)</f>
        <v>4.57</v>
      </c>
      <c r="G435" s="43">
        <f>COUNTIF(D436:$D$611,365)</f>
        <v>55</v>
      </c>
      <c r="H435" s="43">
        <f>COUNTIF(D436:$D$611,366)</f>
        <v>121</v>
      </c>
      <c r="I435" s="2"/>
    </row>
    <row r="436" spans="1:9" x14ac:dyDescent="0.25">
      <c r="A436" s="1">
        <f>COUNTIF($C$2:C436,"Да")</f>
        <v>4</v>
      </c>
      <c r="B436" s="45">
        <f t="shared" si="13"/>
        <v>45537</v>
      </c>
      <c r="C436" s="42" t="str">
        <f>IF(ISERROR(VLOOKUP(B436,'Aigen21-PHOSAGR'!$C$3:$C$8,1,0)),"Нет","Да")</f>
        <v>Нет</v>
      </c>
      <c r="D436" s="43">
        <f t="shared" si="12"/>
        <v>366</v>
      </c>
      <c r="E436" s="44">
        <f>ROUND(('Все выпуски'!$R$3*'Все выпуски'!$R$6/100)/366*(B436-IF(C436="Нет",VLOOKUP(A436,'Aigen21-PHOSAGR'!$A$2:$C$8,3,0),VLOOKUP((A436-1),'Aigen21-PHOSAGR'!$A$2:$C$8,3,0))),2)</f>
        <v>4.6900000000000004</v>
      </c>
      <c r="G436" s="43">
        <f>COUNTIF(D437:$D$611,365)</f>
        <v>55</v>
      </c>
      <c r="H436" s="43">
        <f>COUNTIF(D437:$D$611,366)</f>
        <v>120</v>
      </c>
      <c r="I436" s="2"/>
    </row>
    <row r="437" spans="1:9" x14ac:dyDescent="0.25">
      <c r="A437" s="1">
        <f>COUNTIF($C$2:C437,"Да")</f>
        <v>4</v>
      </c>
      <c r="B437" s="45">
        <f t="shared" si="13"/>
        <v>45538</v>
      </c>
      <c r="C437" s="42" t="str">
        <f>IF(ISERROR(VLOOKUP(B437,'Aigen21-PHOSAGR'!$C$3:$C$8,1,0)),"Нет","Да")</f>
        <v>Нет</v>
      </c>
      <c r="D437" s="43">
        <f t="shared" si="12"/>
        <v>366</v>
      </c>
      <c r="E437" s="44">
        <f>ROUND(('Все выпуски'!$R$3*'Все выпуски'!$R$6/100)/366*(B437-IF(C437="Нет",VLOOKUP(A437,'Aigen21-PHOSAGR'!$A$2:$C$8,3,0),VLOOKUP((A437-1),'Aigen21-PHOSAGR'!$A$2:$C$8,3,0))),2)</f>
        <v>4.8099999999999996</v>
      </c>
      <c r="G437" s="43">
        <f>COUNTIF(D438:$D$611,365)</f>
        <v>55</v>
      </c>
      <c r="H437" s="43">
        <f>COUNTIF(D438:$D$611,366)</f>
        <v>119</v>
      </c>
      <c r="I437" s="2"/>
    </row>
    <row r="438" spans="1:9" x14ac:dyDescent="0.25">
      <c r="A438" s="1">
        <f>COUNTIF($C$2:C438,"Да")</f>
        <v>4</v>
      </c>
      <c r="B438" s="45">
        <f t="shared" si="13"/>
        <v>45539</v>
      </c>
      <c r="C438" s="42" t="str">
        <f>IF(ISERROR(VLOOKUP(B438,'Aigen21-PHOSAGR'!$C$3:$C$8,1,0)),"Нет","Да")</f>
        <v>Нет</v>
      </c>
      <c r="D438" s="43">
        <f t="shared" si="12"/>
        <v>366</v>
      </c>
      <c r="E438" s="44">
        <f>ROUND(('Все выпуски'!$R$3*'Все выпуски'!$R$6/100)/366*(B438-IF(C438="Нет",VLOOKUP(A438,'Aigen21-PHOSAGR'!$A$2:$C$8,3,0),VLOOKUP((A438-1),'Aigen21-PHOSAGR'!$A$2:$C$8,3,0))),2)</f>
        <v>4.93</v>
      </c>
      <c r="G438" s="43">
        <f>COUNTIF(D439:$D$611,365)</f>
        <v>55</v>
      </c>
      <c r="H438" s="43">
        <f>COUNTIF(D439:$D$611,366)</f>
        <v>118</v>
      </c>
      <c r="I438" s="2"/>
    </row>
    <row r="439" spans="1:9" x14ac:dyDescent="0.25">
      <c r="A439" s="1">
        <f>COUNTIF($C$2:C439,"Да")</f>
        <v>4</v>
      </c>
      <c r="B439" s="45">
        <f t="shared" si="13"/>
        <v>45540</v>
      </c>
      <c r="C439" s="42" t="str">
        <f>IF(ISERROR(VLOOKUP(B439,'Aigen21-PHOSAGR'!$C$3:$C$8,1,0)),"Нет","Да")</f>
        <v>Нет</v>
      </c>
      <c r="D439" s="43">
        <f t="shared" si="12"/>
        <v>366</v>
      </c>
      <c r="E439" s="44">
        <f>ROUND(('Все выпуски'!$R$3*'Все выпуски'!$R$6/100)/366*(B439-IF(C439="Нет",VLOOKUP(A439,'Aigen21-PHOSAGR'!$A$2:$C$8,3,0),VLOOKUP((A439-1),'Aigen21-PHOSAGR'!$A$2:$C$8,3,0))),2)</f>
        <v>5.05</v>
      </c>
      <c r="G439" s="43">
        <f>COUNTIF(D440:$D$611,365)</f>
        <v>55</v>
      </c>
      <c r="H439" s="43">
        <f>COUNTIF(D440:$D$611,366)</f>
        <v>117</v>
      </c>
      <c r="I439" s="2"/>
    </row>
    <row r="440" spans="1:9" x14ac:dyDescent="0.25">
      <c r="A440" s="1">
        <f>COUNTIF($C$2:C440,"Да")</f>
        <v>4</v>
      </c>
      <c r="B440" s="45">
        <f t="shared" si="13"/>
        <v>45541</v>
      </c>
      <c r="C440" s="42" t="str">
        <f>IF(ISERROR(VLOOKUP(B440,'Aigen21-PHOSAGR'!$C$3:$C$8,1,0)),"Нет","Да")</f>
        <v>Нет</v>
      </c>
      <c r="D440" s="43">
        <f t="shared" si="12"/>
        <v>366</v>
      </c>
      <c r="E440" s="44">
        <f>ROUND(('Все выпуски'!$R$3*'Все выпуски'!$R$6/100)/366*(B440-IF(C440="Нет",VLOOKUP(A440,'Aigen21-PHOSAGR'!$A$2:$C$8,3,0),VLOOKUP((A440-1),'Aigen21-PHOSAGR'!$A$2:$C$8,3,0))),2)</f>
        <v>5.17</v>
      </c>
      <c r="G440" s="43">
        <f>COUNTIF(D441:$D$611,365)</f>
        <v>55</v>
      </c>
      <c r="H440" s="43">
        <f>COUNTIF(D441:$D$611,366)</f>
        <v>116</v>
      </c>
      <c r="I440" s="2"/>
    </row>
    <row r="441" spans="1:9" x14ac:dyDescent="0.25">
      <c r="A441" s="1">
        <f>COUNTIF($C$2:C441,"Да")</f>
        <v>4</v>
      </c>
      <c r="B441" s="45">
        <f t="shared" si="13"/>
        <v>45542</v>
      </c>
      <c r="C441" s="42" t="str">
        <f>IF(ISERROR(VLOOKUP(B441,'Aigen21-PHOSAGR'!$C$3:$C$8,1,0)),"Нет","Да")</f>
        <v>Нет</v>
      </c>
      <c r="D441" s="43">
        <f t="shared" si="12"/>
        <v>366</v>
      </c>
      <c r="E441" s="44">
        <f>ROUND(('Все выпуски'!$R$3*'Все выпуски'!$R$6/100)/366*(B441-IF(C441="Нет",VLOOKUP(A441,'Aigen21-PHOSAGR'!$A$2:$C$8,3,0),VLOOKUP((A441-1),'Aigen21-PHOSAGR'!$A$2:$C$8,3,0))),2)</f>
        <v>5.29</v>
      </c>
      <c r="G441" s="43">
        <f>COUNTIF(D442:$D$611,365)</f>
        <v>55</v>
      </c>
      <c r="H441" s="43">
        <f>COUNTIF(D442:$D$611,366)</f>
        <v>115</v>
      </c>
      <c r="I441" s="2"/>
    </row>
    <row r="442" spans="1:9" x14ac:dyDescent="0.25">
      <c r="A442" s="1">
        <f>COUNTIF($C$2:C442,"Да")</f>
        <v>4</v>
      </c>
      <c r="B442" s="45">
        <f t="shared" si="13"/>
        <v>45543</v>
      </c>
      <c r="C442" s="42" t="str">
        <f>IF(ISERROR(VLOOKUP(B442,'Aigen21-PHOSAGR'!$C$3:$C$8,1,0)),"Нет","Да")</f>
        <v>Нет</v>
      </c>
      <c r="D442" s="43">
        <f t="shared" si="12"/>
        <v>366</v>
      </c>
      <c r="E442" s="44">
        <f>ROUND(('Все выпуски'!$R$3*'Все выпуски'!$R$6/100)/366*(B442-IF(C442="Нет",VLOOKUP(A442,'Aigen21-PHOSAGR'!$A$2:$C$8,3,0),VLOOKUP((A442-1),'Aigen21-PHOSAGR'!$A$2:$C$8,3,0))),2)</f>
        <v>5.41</v>
      </c>
      <c r="G442" s="43">
        <f>COUNTIF(D443:$D$611,365)</f>
        <v>55</v>
      </c>
      <c r="H442" s="43">
        <f>COUNTIF(D443:$D$611,366)</f>
        <v>114</v>
      </c>
      <c r="I442" s="2"/>
    </row>
    <row r="443" spans="1:9" x14ac:dyDescent="0.25">
      <c r="A443" s="1">
        <f>COUNTIF($C$2:C443,"Да")</f>
        <v>4</v>
      </c>
      <c r="B443" s="45">
        <f t="shared" si="13"/>
        <v>45544</v>
      </c>
      <c r="C443" s="42" t="str">
        <f>IF(ISERROR(VLOOKUP(B443,'Aigen21-PHOSAGR'!$C$3:$C$8,1,0)),"Нет","Да")</f>
        <v>Нет</v>
      </c>
      <c r="D443" s="43">
        <f t="shared" si="12"/>
        <v>366</v>
      </c>
      <c r="E443" s="44">
        <f>ROUND(('Все выпуски'!$R$3*'Все выпуски'!$R$6/100)/366*(B443-IF(C443="Нет",VLOOKUP(A443,'Aigen21-PHOSAGR'!$A$2:$C$8,3,0),VLOOKUP((A443-1),'Aigen21-PHOSAGR'!$A$2:$C$8,3,0))),2)</f>
        <v>5.53</v>
      </c>
      <c r="G443" s="43">
        <f>COUNTIF(D444:$D$611,365)</f>
        <v>55</v>
      </c>
      <c r="H443" s="43">
        <f>COUNTIF(D444:$D$611,366)</f>
        <v>113</v>
      </c>
      <c r="I443" s="2"/>
    </row>
    <row r="444" spans="1:9" x14ac:dyDescent="0.25">
      <c r="A444" s="1">
        <f>COUNTIF($C$2:C444,"Да")</f>
        <v>4</v>
      </c>
      <c r="B444" s="45">
        <f t="shared" si="13"/>
        <v>45545</v>
      </c>
      <c r="C444" s="42" t="str">
        <f>IF(ISERROR(VLOOKUP(B444,'Aigen21-PHOSAGR'!$C$3:$C$8,1,0)),"Нет","Да")</f>
        <v>Нет</v>
      </c>
      <c r="D444" s="43">
        <f t="shared" si="12"/>
        <v>366</v>
      </c>
      <c r="E444" s="44">
        <f>ROUND(('Все выпуски'!$R$3*'Все выпуски'!$R$6/100)/366*(B444-IF(C444="Нет",VLOOKUP(A444,'Aigen21-PHOSAGR'!$A$2:$C$8,3,0),VLOOKUP((A444-1),'Aigen21-PHOSAGR'!$A$2:$C$8,3,0))),2)</f>
        <v>5.65</v>
      </c>
      <c r="G444" s="43">
        <f>COUNTIF(D445:$D$611,365)</f>
        <v>55</v>
      </c>
      <c r="H444" s="43">
        <f>COUNTIF(D445:$D$611,366)</f>
        <v>112</v>
      </c>
      <c r="I444" s="2"/>
    </row>
    <row r="445" spans="1:9" x14ac:dyDescent="0.25">
      <c r="A445" s="1">
        <f>COUNTIF($C$2:C445,"Да")</f>
        <v>4</v>
      </c>
      <c r="B445" s="45">
        <f t="shared" si="13"/>
        <v>45546</v>
      </c>
      <c r="C445" s="42" t="str">
        <f>IF(ISERROR(VLOOKUP(B445,'Aigen21-PHOSAGR'!$C$3:$C$8,1,0)),"Нет","Да")</f>
        <v>Нет</v>
      </c>
      <c r="D445" s="43">
        <f t="shared" si="12"/>
        <v>366</v>
      </c>
      <c r="E445" s="44">
        <f>ROUND(('Все выпуски'!$R$3*'Все выпуски'!$R$6/100)/366*(B445-IF(C445="Нет",VLOOKUP(A445,'Aigen21-PHOSAGR'!$A$2:$C$8,3,0),VLOOKUP((A445-1),'Aigen21-PHOSAGR'!$A$2:$C$8,3,0))),2)</f>
        <v>5.77</v>
      </c>
      <c r="G445" s="43">
        <f>COUNTIF(D446:$D$611,365)</f>
        <v>55</v>
      </c>
      <c r="H445" s="43">
        <f>COUNTIF(D446:$D$611,366)</f>
        <v>111</v>
      </c>
      <c r="I445" s="2"/>
    </row>
    <row r="446" spans="1:9" x14ac:dyDescent="0.25">
      <c r="A446" s="1">
        <f>COUNTIF($C$2:C446,"Да")</f>
        <v>4</v>
      </c>
      <c r="B446" s="45">
        <f t="shared" si="13"/>
        <v>45547</v>
      </c>
      <c r="C446" s="42" t="str">
        <f>IF(ISERROR(VLOOKUP(B446,'Aigen21-PHOSAGR'!$C$3:$C$8,1,0)),"Нет","Да")</f>
        <v>Нет</v>
      </c>
      <c r="D446" s="43">
        <f t="shared" si="12"/>
        <v>366</v>
      </c>
      <c r="E446" s="44">
        <f>ROUND(('Все выпуски'!$R$3*'Все выпуски'!$R$6/100)/366*(B446-IF(C446="Нет",VLOOKUP(A446,'Aigen21-PHOSAGR'!$A$2:$C$8,3,0),VLOOKUP((A446-1),'Aigen21-PHOSAGR'!$A$2:$C$8,3,0))),2)</f>
        <v>5.89</v>
      </c>
      <c r="G446" s="43">
        <f>COUNTIF(D447:$D$611,365)</f>
        <v>55</v>
      </c>
      <c r="H446" s="43">
        <f>COUNTIF(D447:$D$611,366)</f>
        <v>110</v>
      </c>
      <c r="I446" s="2"/>
    </row>
    <row r="447" spans="1:9" x14ac:dyDescent="0.25">
      <c r="A447" s="1">
        <f>COUNTIF($C$2:C447,"Да")</f>
        <v>4</v>
      </c>
      <c r="B447" s="45">
        <f t="shared" si="13"/>
        <v>45548</v>
      </c>
      <c r="C447" s="42" t="str">
        <f>IF(ISERROR(VLOOKUP(B447,'Aigen21-PHOSAGR'!$C$3:$C$8,1,0)),"Нет","Да")</f>
        <v>Нет</v>
      </c>
      <c r="D447" s="43">
        <f t="shared" si="12"/>
        <v>366</v>
      </c>
      <c r="E447" s="44">
        <f>ROUND(('Все выпуски'!$R$3*'Все выпуски'!$R$6/100)/366*(B447-IF(C447="Нет",VLOOKUP(A447,'Aigen21-PHOSAGR'!$A$2:$C$8,3,0),VLOOKUP((A447-1),'Aigen21-PHOSAGR'!$A$2:$C$8,3,0))),2)</f>
        <v>6.01</v>
      </c>
      <c r="G447" s="43">
        <f>COUNTIF(D448:$D$611,365)</f>
        <v>55</v>
      </c>
      <c r="H447" s="43">
        <f>COUNTIF(D448:$D$611,366)</f>
        <v>109</v>
      </c>
      <c r="I447" s="2"/>
    </row>
    <row r="448" spans="1:9" x14ac:dyDescent="0.25">
      <c r="A448" s="1">
        <f>COUNTIF($C$2:C448,"Да")</f>
        <v>4</v>
      </c>
      <c r="B448" s="45">
        <f t="shared" si="13"/>
        <v>45549</v>
      </c>
      <c r="C448" s="42" t="str">
        <f>IF(ISERROR(VLOOKUP(B448,'Aigen21-PHOSAGR'!$C$3:$C$8,1,0)),"Нет","Да")</f>
        <v>Нет</v>
      </c>
      <c r="D448" s="43">
        <f t="shared" si="12"/>
        <v>366</v>
      </c>
      <c r="E448" s="44">
        <f>ROUND(('Все выпуски'!$R$3*'Все выпуски'!$R$6/100)/366*(B448-IF(C448="Нет",VLOOKUP(A448,'Aigen21-PHOSAGR'!$A$2:$C$8,3,0),VLOOKUP((A448-1),'Aigen21-PHOSAGR'!$A$2:$C$8,3,0))),2)</f>
        <v>6.13</v>
      </c>
      <c r="G448" s="43">
        <f>COUNTIF(D449:$D$611,365)</f>
        <v>55</v>
      </c>
      <c r="H448" s="43">
        <f>COUNTIF(D449:$D$611,366)</f>
        <v>108</v>
      </c>
      <c r="I448" s="2"/>
    </row>
    <row r="449" spans="1:9" x14ac:dyDescent="0.25">
      <c r="A449" s="1">
        <f>COUNTIF($C$2:C449,"Да")</f>
        <v>4</v>
      </c>
      <c r="B449" s="45">
        <f t="shared" si="13"/>
        <v>45550</v>
      </c>
      <c r="C449" s="42" t="str">
        <f>IF(ISERROR(VLOOKUP(B449,'Aigen21-PHOSAGR'!$C$3:$C$8,1,0)),"Нет","Да")</f>
        <v>Нет</v>
      </c>
      <c r="D449" s="43">
        <f t="shared" si="12"/>
        <v>366</v>
      </c>
      <c r="E449" s="44">
        <f>ROUND(('Все выпуски'!$R$3*'Все выпуски'!$R$6/100)/366*(B449-IF(C449="Нет",VLOOKUP(A449,'Aigen21-PHOSAGR'!$A$2:$C$8,3,0),VLOOKUP((A449-1),'Aigen21-PHOSAGR'!$A$2:$C$8,3,0))),2)</f>
        <v>6.25</v>
      </c>
      <c r="G449" s="43">
        <f>COUNTIF(D450:$D$611,365)</f>
        <v>55</v>
      </c>
      <c r="H449" s="43">
        <f>COUNTIF(D450:$D$611,366)</f>
        <v>107</v>
      </c>
      <c r="I449" s="2"/>
    </row>
    <row r="450" spans="1:9" x14ac:dyDescent="0.25">
      <c r="A450" s="1">
        <f>COUNTIF($C$2:C450,"Да")</f>
        <v>4</v>
      </c>
      <c r="B450" s="45">
        <f t="shared" si="13"/>
        <v>45551</v>
      </c>
      <c r="C450" s="42" t="str">
        <f>IF(ISERROR(VLOOKUP(B450,'Aigen21-PHOSAGR'!$C$3:$C$8,1,0)),"Нет","Да")</f>
        <v>Нет</v>
      </c>
      <c r="D450" s="43">
        <f t="shared" si="12"/>
        <v>366</v>
      </c>
      <c r="E450" s="44">
        <f>ROUND(('Все выпуски'!$R$3*'Все выпуски'!$R$6/100)/366*(B450-IF(C450="Нет",VLOOKUP(A450,'Aigen21-PHOSAGR'!$A$2:$C$8,3,0),VLOOKUP((A450-1),'Aigen21-PHOSAGR'!$A$2:$C$8,3,0))),2)</f>
        <v>6.37</v>
      </c>
      <c r="G450" s="43">
        <f>COUNTIF(D451:$D$611,365)</f>
        <v>55</v>
      </c>
      <c r="H450" s="43">
        <f>COUNTIF(D451:$D$611,366)</f>
        <v>106</v>
      </c>
      <c r="I450" s="2"/>
    </row>
    <row r="451" spans="1:9" x14ac:dyDescent="0.25">
      <c r="A451" s="1">
        <f>COUNTIF($C$2:C451,"Да")</f>
        <v>4</v>
      </c>
      <c r="B451" s="45">
        <f t="shared" si="13"/>
        <v>45552</v>
      </c>
      <c r="C451" s="42" t="str">
        <f>IF(ISERROR(VLOOKUP(B451,'Aigen21-PHOSAGR'!$C$3:$C$8,1,0)),"Нет","Да")</f>
        <v>Нет</v>
      </c>
      <c r="D451" s="43">
        <f t="shared" ref="D451:D514" si="14">IF(MOD(YEAR(B451),4)=0,366,365)</f>
        <v>366</v>
      </c>
      <c r="E451" s="44">
        <f>ROUND(('Все выпуски'!$R$3*'Все выпуски'!$R$6/100)/366*(B451-IF(C451="Нет",VLOOKUP(A451,'Aigen21-PHOSAGR'!$A$2:$C$8,3,0),VLOOKUP((A451-1),'Aigen21-PHOSAGR'!$A$2:$C$8,3,0))),2)</f>
        <v>6.49</v>
      </c>
      <c r="G451" s="43">
        <f>COUNTIF(D452:$D$611,365)</f>
        <v>55</v>
      </c>
      <c r="H451" s="43">
        <f>COUNTIF(D452:$D$611,366)</f>
        <v>105</v>
      </c>
      <c r="I451" s="2"/>
    </row>
    <row r="452" spans="1:9" x14ac:dyDescent="0.25">
      <c r="A452" s="1">
        <f>COUNTIF($C$2:C452,"Да")</f>
        <v>4</v>
      </c>
      <c r="B452" s="45">
        <f t="shared" ref="B452:B515" si="15">B451+1</f>
        <v>45553</v>
      </c>
      <c r="C452" s="42" t="str">
        <f>IF(ISERROR(VLOOKUP(B452,'Aigen21-PHOSAGR'!$C$3:$C$8,1,0)),"Нет","Да")</f>
        <v>Нет</v>
      </c>
      <c r="D452" s="43">
        <f t="shared" si="14"/>
        <v>366</v>
      </c>
      <c r="E452" s="44">
        <f>ROUND(('Все выпуски'!$R$3*'Все выпуски'!$R$6/100)/366*(B452-IF(C452="Нет",VLOOKUP(A452,'Aigen21-PHOSAGR'!$A$2:$C$8,3,0),VLOOKUP((A452-1),'Aigen21-PHOSAGR'!$A$2:$C$8,3,0))),2)</f>
        <v>6.61</v>
      </c>
      <c r="G452" s="43">
        <f>COUNTIF(D453:$D$611,365)</f>
        <v>55</v>
      </c>
      <c r="H452" s="43">
        <f>COUNTIF(D453:$D$611,366)</f>
        <v>104</v>
      </c>
      <c r="I452" s="2"/>
    </row>
    <row r="453" spans="1:9" x14ac:dyDescent="0.25">
      <c r="A453" s="1">
        <f>COUNTIF($C$2:C453,"Да")</f>
        <v>4</v>
      </c>
      <c r="B453" s="45">
        <f t="shared" si="15"/>
        <v>45554</v>
      </c>
      <c r="C453" s="42" t="str">
        <f>IF(ISERROR(VLOOKUP(B453,'Aigen21-PHOSAGR'!$C$3:$C$8,1,0)),"Нет","Да")</f>
        <v>Нет</v>
      </c>
      <c r="D453" s="43">
        <f t="shared" si="14"/>
        <v>366</v>
      </c>
      <c r="E453" s="44">
        <f>ROUND(('Все выпуски'!$R$3*'Все выпуски'!$R$6/100)/366*(B453-IF(C453="Нет",VLOOKUP(A453,'Aigen21-PHOSAGR'!$A$2:$C$8,3,0),VLOOKUP((A453-1),'Aigen21-PHOSAGR'!$A$2:$C$8,3,0))),2)</f>
        <v>6.73</v>
      </c>
      <c r="G453" s="43">
        <f>COUNTIF(D454:$D$611,365)</f>
        <v>55</v>
      </c>
      <c r="H453" s="43">
        <f>COUNTIF(D454:$D$611,366)</f>
        <v>103</v>
      </c>
      <c r="I453" s="2"/>
    </row>
    <row r="454" spans="1:9" x14ac:dyDescent="0.25">
      <c r="A454" s="1">
        <f>COUNTIF($C$2:C454,"Да")</f>
        <v>4</v>
      </c>
      <c r="B454" s="45">
        <f t="shared" si="15"/>
        <v>45555</v>
      </c>
      <c r="C454" s="42" t="str">
        <f>IF(ISERROR(VLOOKUP(B454,'Aigen21-PHOSAGR'!$C$3:$C$8,1,0)),"Нет","Да")</f>
        <v>Нет</v>
      </c>
      <c r="D454" s="43">
        <f t="shared" si="14"/>
        <v>366</v>
      </c>
      <c r="E454" s="44">
        <f>ROUND(('Все выпуски'!$R$3*'Все выпуски'!$R$6/100)/366*(B454-IF(C454="Нет",VLOOKUP(A454,'Aigen21-PHOSAGR'!$A$2:$C$8,3,0),VLOOKUP((A454-1),'Aigen21-PHOSAGR'!$A$2:$C$8,3,0))),2)</f>
        <v>6.85</v>
      </c>
      <c r="G454" s="43">
        <f>COUNTIF(D455:$D$611,365)</f>
        <v>55</v>
      </c>
      <c r="H454" s="43">
        <f>COUNTIF(D455:$D$611,366)</f>
        <v>102</v>
      </c>
      <c r="I454" s="2"/>
    </row>
    <row r="455" spans="1:9" x14ac:dyDescent="0.25">
      <c r="A455" s="1">
        <f>COUNTIF($C$2:C455,"Да")</f>
        <v>4</v>
      </c>
      <c r="B455" s="45">
        <f t="shared" si="15"/>
        <v>45556</v>
      </c>
      <c r="C455" s="42" t="str">
        <f>IF(ISERROR(VLOOKUP(B455,'Aigen21-PHOSAGR'!$C$3:$C$8,1,0)),"Нет","Да")</f>
        <v>Нет</v>
      </c>
      <c r="D455" s="43">
        <f t="shared" si="14"/>
        <v>366</v>
      </c>
      <c r="E455" s="44">
        <f>ROUND(('Все выпуски'!$R$3*'Все выпуски'!$R$6/100)/366*(B455-IF(C455="Нет",VLOOKUP(A455,'Aigen21-PHOSAGR'!$A$2:$C$8,3,0),VLOOKUP((A455-1),'Aigen21-PHOSAGR'!$A$2:$C$8,3,0))),2)</f>
        <v>6.97</v>
      </c>
      <c r="G455" s="43">
        <f>COUNTIF(D456:$D$611,365)</f>
        <v>55</v>
      </c>
      <c r="H455" s="43">
        <f>COUNTIF(D456:$D$611,366)</f>
        <v>101</v>
      </c>
      <c r="I455" s="2"/>
    </row>
    <row r="456" spans="1:9" x14ac:dyDescent="0.25">
      <c r="A456" s="1">
        <f>COUNTIF($C$2:C456,"Да")</f>
        <v>4</v>
      </c>
      <c r="B456" s="45">
        <f t="shared" si="15"/>
        <v>45557</v>
      </c>
      <c r="C456" s="42" t="str">
        <f>IF(ISERROR(VLOOKUP(B456,'Aigen21-PHOSAGR'!$C$3:$C$8,1,0)),"Нет","Да")</f>
        <v>Нет</v>
      </c>
      <c r="D456" s="43">
        <f t="shared" si="14"/>
        <v>366</v>
      </c>
      <c r="E456" s="44">
        <f>ROUND(('Все выпуски'!$R$3*'Все выпуски'!$R$6/100)/366*(B456-IF(C456="Нет",VLOOKUP(A456,'Aigen21-PHOSAGR'!$A$2:$C$8,3,0),VLOOKUP((A456-1),'Aigen21-PHOSAGR'!$A$2:$C$8,3,0))),2)</f>
        <v>7.09</v>
      </c>
      <c r="G456" s="43">
        <f>COUNTIF(D457:$D$611,365)</f>
        <v>55</v>
      </c>
      <c r="H456" s="43">
        <f>COUNTIF(D457:$D$611,366)</f>
        <v>100</v>
      </c>
      <c r="I456" s="2"/>
    </row>
    <row r="457" spans="1:9" x14ac:dyDescent="0.25">
      <c r="A457" s="1">
        <f>COUNTIF($C$2:C457,"Да")</f>
        <v>4</v>
      </c>
      <c r="B457" s="45">
        <f t="shared" si="15"/>
        <v>45558</v>
      </c>
      <c r="C457" s="42" t="str">
        <f>IF(ISERROR(VLOOKUP(B457,'Aigen21-PHOSAGR'!$C$3:$C$8,1,0)),"Нет","Да")</f>
        <v>Нет</v>
      </c>
      <c r="D457" s="43">
        <f t="shared" si="14"/>
        <v>366</v>
      </c>
      <c r="E457" s="44">
        <f>ROUND(('Все выпуски'!$R$3*'Все выпуски'!$R$6/100)/366*(B457-IF(C457="Нет",VLOOKUP(A457,'Aigen21-PHOSAGR'!$A$2:$C$8,3,0),VLOOKUP((A457-1),'Aigen21-PHOSAGR'!$A$2:$C$8,3,0))),2)</f>
        <v>7.21</v>
      </c>
      <c r="G457" s="43">
        <f>COUNTIF(D458:$D$611,365)</f>
        <v>55</v>
      </c>
      <c r="H457" s="43">
        <f>COUNTIF(D458:$D$611,366)</f>
        <v>99</v>
      </c>
      <c r="I457" s="2"/>
    </row>
    <row r="458" spans="1:9" x14ac:dyDescent="0.25">
      <c r="A458" s="1">
        <f>COUNTIF($C$2:C458,"Да")</f>
        <v>4</v>
      </c>
      <c r="B458" s="45">
        <f t="shared" si="15"/>
        <v>45559</v>
      </c>
      <c r="C458" s="42" t="str">
        <f>IF(ISERROR(VLOOKUP(B458,'Aigen21-PHOSAGR'!$C$3:$C$8,1,0)),"Нет","Да")</f>
        <v>Нет</v>
      </c>
      <c r="D458" s="43">
        <f t="shared" si="14"/>
        <v>366</v>
      </c>
      <c r="E458" s="44">
        <f>ROUND(('Все выпуски'!$R$3*'Все выпуски'!$R$6/100)/366*(B458-IF(C458="Нет",VLOOKUP(A458,'Aigen21-PHOSAGR'!$A$2:$C$8,3,0),VLOOKUP((A458-1),'Aigen21-PHOSAGR'!$A$2:$C$8,3,0))),2)</f>
        <v>7.33</v>
      </c>
      <c r="G458" s="43">
        <f>COUNTIF(D459:$D$611,365)</f>
        <v>55</v>
      </c>
      <c r="H458" s="43">
        <f>COUNTIF(D459:$D$611,366)</f>
        <v>98</v>
      </c>
      <c r="I458" s="2"/>
    </row>
    <row r="459" spans="1:9" x14ac:dyDescent="0.25">
      <c r="A459" s="1">
        <f>COUNTIF($C$2:C459,"Да")</f>
        <v>4</v>
      </c>
      <c r="B459" s="45">
        <f t="shared" si="15"/>
        <v>45560</v>
      </c>
      <c r="C459" s="42" t="str">
        <f>IF(ISERROR(VLOOKUP(B459,'Aigen21-PHOSAGR'!$C$3:$C$8,1,0)),"Нет","Да")</f>
        <v>Нет</v>
      </c>
      <c r="D459" s="43">
        <f t="shared" si="14"/>
        <v>366</v>
      </c>
      <c r="E459" s="44">
        <f>ROUND(('Все выпуски'!$R$3*'Все выпуски'!$R$6/100)/366*(B459-IF(C459="Нет",VLOOKUP(A459,'Aigen21-PHOSAGR'!$A$2:$C$8,3,0),VLOOKUP((A459-1),'Aigen21-PHOSAGR'!$A$2:$C$8,3,0))),2)</f>
        <v>7.45</v>
      </c>
      <c r="G459" s="43">
        <f>COUNTIF(D460:$D$611,365)</f>
        <v>55</v>
      </c>
      <c r="H459" s="43">
        <f>COUNTIF(D460:$D$611,366)</f>
        <v>97</v>
      </c>
      <c r="I459" s="2"/>
    </row>
    <row r="460" spans="1:9" x14ac:dyDescent="0.25">
      <c r="A460" s="1">
        <f>COUNTIF($C$2:C460,"Да")</f>
        <v>4</v>
      </c>
      <c r="B460" s="45">
        <f t="shared" si="15"/>
        <v>45561</v>
      </c>
      <c r="C460" s="42" t="str">
        <f>IF(ISERROR(VLOOKUP(B460,'Aigen21-PHOSAGR'!$C$3:$C$8,1,0)),"Нет","Да")</f>
        <v>Нет</v>
      </c>
      <c r="D460" s="43">
        <f t="shared" si="14"/>
        <v>366</v>
      </c>
      <c r="E460" s="44">
        <f>ROUND(('Все выпуски'!$R$3*'Все выпуски'!$R$6/100)/366*(B460-IF(C460="Нет",VLOOKUP(A460,'Aigen21-PHOSAGR'!$A$2:$C$8,3,0),VLOOKUP((A460-1),'Aigen21-PHOSAGR'!$A$2:$C$8,3,0))),2)</f>
        <v>7.57</v>
      </c>
      <c r="G460" s="43">
        <f>COUNTIF(D461:$D$611,365)</f>
        <v>55</v>
      </c>
      <c r="H460" s="43">
        <f>COUNTIF(D461:$D$611,366)</f>
        <v>96</v>
      </c>
      <c r="I460" s="2"/>
    </row>
    <row r="461" spans="1:9" x14ac:dyDescent="0.25">
      <c r="A461" s="1">
        <f>COUNTIF($C$2:C461,"Да")</f>
        <v>4</v>
      </c>
      <c r="B461" s="45">
        <f t="shared" si="15"/>
        <v>45562</v>
      </c>
      <c r="C461" s="42" t="str">
        <f>IF(ISERROR(VLOOKUP(B461,'Aigen21-PHOSAGR'!$C$3:$C$8,1,0)),"Нет","Да")</f>
        <v>Нет</v>
      </c>
      <c r="D461" s="43">
        <f t="shared" si="14"/>
        <v>366</v>
      </c>
      <c r="E461" s="44">
        <f>ROUND(('Все выпуски'!$R$3*'Все выпуски'!$R$6/100)/366*(B461-IF(C461="Нет",VLOOKUP(A461,'Aigen21-PHOSAGR'!$A$2:$C$8,3,0),VLOOKUP((A461-1),'Aigen21-PHOSAGR'!$A$2:$C$8,3,0))),2)</f>
        <v>7.69</v>
      </c>
      <c r="G461" s="43">
        <f>COUNTIF(D462:$D$611,365)</f>
        <v>55</v>
      </c>
      <c r="H461" s="43">
        <f>COUNTIF(D462:$D$611,366)</f>
        <v>95</v>
      </c>
      <c r="I461" s="2"/>
    </row>
    <row r="462" spans="1:9" x14ac:dyDescent="0.25">
      <c r="A462" s="1">
        <f>COUNTIF($C$2:C462,"Да")</f>
        <v>4</v>
      </c>
      <c r="B462" s="45">
        <f t="shared" si="15"/>
        <v>45563</v>
      </c>
      <c r="C462" s="42" t="str">
        <f>IF(ISERROR(VLOOKUP(B462,'Aigen21-PHOSAGR'!$C$3:$C$8,1,0)),"Нет","Да")</f>
        <v>Нет</v>
      </c>
      <c r="D462" s="43">
        <f t="shared" si="14"/>
        <v>366</v>
      </c>
      <c r="E462" s="44">
        <f>ROUND(('Все выпуски'!$R$3*'Все выпуски'!$R$6/100)/366*(B462-IF(C462="Нет",VLOOKUP(A462,'Aigen21-PHOSAGR'!$A$2:$C$8,3,0),VLOOKUP((A462-1),'Aigen21-PHOSAGR'!$A$2:$C$8,3,0))),2)</f>
        <v>7.81</v>
      </c>
      <c r="G462" s="43">
        <f>COUNTIF(D463:$D$611,365)</f>
        <v>55</v>
      </c>
      <c r="H462" s="43">
        <f>COUNTIF(D463:$D$611,366)</f>
        <v>94</v>
      </c>
      <c r="I462" s="2"/>
    </row>
    <row r="463" spans="1:9" x14ac:dyDescent="0.25">
      <c r="A463" s="1">
        <f>COUNTIF($C$2:C463,"Да")</f>
        <v>4</v>
      </c>
      <c r="B463" s="45">
        <f t="shared" si="15"/>
        <v>45564</v>
      </c>
      <c r="C463" s="42" t="str">
        <f>IF(ISERROR(VLOOKUP(B463,'Aigen21-PHOSAGR'!$C$3:$C$8,1,0)),"Нет","Да")</f>
        <v>Нет</v>
      </c>
      <c r="D463" s="43">
        <f t="shared" si="14"/>
        <v>366</v>
      </c>
      <c r="E463" s="44">
        <f>ROUND(('Все выпуски'!$R$3*'Все выпуски'!$R$6/100)/366*(B463-IF(C463="Нет",VLOOKUP(A463,'Aigen21-PHOSAGR'!$A$2:$C$8,3,0),VLOOKUP((A463-1),'Aigen21-PHOSAGR'!$A$2:$C$8,3,0))),2)</f>
        <v>7.93</v>
      </c>
      <c r="G463" s="43">
        <f>COUNTIF(D464:$D$611,365)</f>
        <v>55</v>
      </c>
      <c r="H463" s="43">
        <f>COUNTIF(D464:$D$611,366)</f>
        <v>93</v>
      </c>
      <c r="I463" s="2"/>
    </row>
    <row r="464" spans="1:9" x14ac:dyDescent="0.25">
      <c r="A464" s="1">
        <f>COUNTIF($C$2:C464,"Да")</f>
        <v>4</v>
      </c>
      <c r="B464" s="45">
        <f t="shared" si="15"/>
        <v>45565</v>
      </c>
      <c r="C464" s="42" t="str">
        <f>IF(ISERROR(VLOOKUP(B464,'Aigen21-PHOSAGR'!$C$3:$C$8,1,0)),"Нет","Да")</f>
        <v>Нет</v>
      </c>
      <c r="D464" s="43">
        <f t="shared" si="14"/>
        <v>366</v>
      </c>
      <c r="E464" s="44">
        <f>ROUND(('Все выпуски'!$R$3*'Все выпуски'!$R$6/100)/366*(B464-IF(C464="Нет",VLOOKUP(A464,'Aigen21-PHOSAGR'!$A$2:$C$8,3,0),VLOOKUP((A464-1),'Aigen21-PHOSAGR'!$A$2:$C$8,3,0))),2)</f>
        <v>8.0500000000000007</v>
      </c>
      <c r="G464" s="43">
        <f>COUNTIF(D465:$D$611,365)</f>
        <v>55</v>
      </c>
      <c r="H464" s="43">
        <f>COUNTIF(D465:$D$611,366)</f>
        <v>92</v>
      </c>
      <c r="I464" s="2"/>
    </row>
    <row r="465" spans="1:9" x14ac:dyDescent="0.25">
      <c r="A465" s="1">
        <f>COUNTIF($C$2:C465,"Да")</f>
        <v>4</v>
      </c>
      <c r="B465" s="45">
        <f t="shared" si="15"/>
        <v>45566</v>
      </c>
      <c r="C465" s="42" t="str">
        <f>IF(ISERROR(VLOOKUP(B465,'Aigen21-PHOSAGR'!$C$3:$C$8,1,0)),"Нет","Да")</f>
        <v>Нет</v>
      </c>
      <c r="D465" s="43">
        <f t="shared" si="14"/>
        <v>366</v>
      </c>
      <c r="E465" s="44">
        <f>ROUND(('Все выпуски'!$R$3*'Все выпуски'!$R$6/100)/366*(B465-IF(C465="Нет",VLOOKUP(A465,'Aigen21-PHOSAGR'!$A$2:$C$8,3,0),VLOOKUP((A465-1),'Aigen21-PHOSAGR'!$A$2:$C$8,3,0))),2)</f>
        <v>8.17</v>
      </c>
      <c r="G465" s="43">
        <f>COUNTIF(D466:$D$611,365)</f>
        <v>55</v>
      </c>
      <c r="H465" s="43">
        <f>COUNTIF(D466:$D$611,366)</f>
        <v>91</v>
      </c>
      <c r="I465" s="2"/>
    </row>
    <row r="466" spans="1:9" x14ac:dyDescent="0.25">
      <c r="A466" s="1">
        <f>COUNTIF($C$2:C466,"Да")</f>
        <v>4</v>
      </c>
      <c r="B466" s="45">
        <f t="shared" si="15"/>
        <v>45567</v>
      </c>
      <c r="C466" s="42" t="str">
        <f>IF(ISERROR(VLOOKUP(B466,'Aigen21-PHOSAGR'!$C$3:$C$8,1,0)),"Нет","Да")</f>
        <v>Нет</v>
      </c>
      <c r="D466" s="43">
        <f t="shared" si="14"/>
        <v>366</v>
      </c>
      <c r="E466" s="44">
        <f>ROUND(('Все выпуски'!$R$3*'Все выпуски'!$R$6/100)/366*(B466-IF(C466="Нет",VLOOKUP(A466,'Aigen21-PHOSAGR'!$A$2:$C$8,3,0),VLOOKUP((A466-1),'Aigen21-PHOSAGR'!$A$2:$C$8,3,0))),2)</f>
        <v>8.3000000000000007</v>
      </c>
      <c r="G466" s="43">
        <f>COUNTIF(D467:$D$611,365)</f>
        <v>55</v>
      </c>
      <c r="H466" s="43">
        <f>COUNTIF(D467:$D$611,366)</f>
        <v>90</v>
      </c>
      <c r="I466" s="2"/>
    </row>
    <row r="467" spans="1:9" x14ac:dyDescent="0.25">
      <c r="A467" s="1">
        <f>COUNTIF($C$2:C467,"Да")</f>
        <v>4</v>
      </c>
      <c r="B467" s="45">
        <f t="shared" si="15"/>
        <v>45568</v>
      </c>
      <c r="C467" s="42" t="str">
        <f>IF(ISERROR(VLOOKUP(B467,'Aigen21-PHOSAGR'!$C$3:$C$8,1,0)),"Нет","Да")</f>
        <v>Нет</v>
      </c>
      <c r="D467" s="43">
        <f t="shared" si="14"/>
        <v>366</v>
      </c>
      <c r="E467" s="44">
        <f>ROUND(('Все выпуски'!$R$3*'Все выпуски'!$R$6/100)/366*(B467-IF(C467="Нет",VLOOKUP(A467,'Aigen21-PHOSAGR'!$A$2:$C$8,3,0),VLOOKUP((A467-1),'Aigen21-PHOSAGR'!$A$2:$C$8,3,0))),2)</f>
        <v>8.42</v>
      </c>
      <c r="G467" s="43">
        <f>COUNTIF(D468:$D$611,365)</f>
        <v>55</v>
      </c>
      <c r="H467" s="43">
        <f>COUNTIF(D468:$D$611,366)</f>
        <v>89</v>
      </c>
      <c r="I467" s="2"/>
    </row>
    <row r="468" spans="1:9" x14ac:dyDescent="0.25">
      <c r="A468" s="1">
        <f>COUNTIF($C$2:C468,"Да")</f>
        <v>4</v>
      </c>
      <c r="B468" s="45">
        <f t="shared" si="15"/>
        <v>45569</v>
      </c>
      <c r="C468" s="42" t="str">
        <f>IF(ISERROR(VLOOKUP(B468,'Aigen21-PHOSAGR'!$C$3:$C$8,1,0)),"Нет","Да")</f>
        <v>Нет</v>
      </c>
      <c r="D468" s="43">
        <f t="shared" si="14"/>
        <v>366</v>
      </c>
      <c r="E468" s="44">
        <f>ROUND(('Все выпуски'!$R$3*'Все выпуски'!$R$6/100)/366*(B468-IF(C468="Нет",VLOOKUP(A468,'Aigen21-PHOSAGR'!$A$2:$C$8,3,0),VLOOKUP((A468-1),'Aigen21-PHOSAGR'!$A$2:$C$8,3,0))),2)</f>
        <v>8.5399999999999991</v>
      </c>
      <c r="G468" s="43">
        <f>COUNTIF(D469:$D$611,365)</f>
        <v>55</v>
      </c>
      <c r="H468" s="43">
        <f>COUNTIF(D469:$D$611,366)</f>
        <v>88</v>
      </c>
      <c r="I468" s="2"/>
    </row>
    <row r="469" spans="1:9" x14ac:dyDescent="0.25">
      <c r="A469" s="1">
        <f>COUNTIF($C$2:C469,"Да")</f>
        <v>4</v>
      </c>
      <c r="B469" s="45">
        <f t="shared" si="15"/>
        <v>45570</v>
      </c>
      <c r="C469" s="42" t="str">
        <f>IF(ISERROR(VLOOKUP(B469,'Aigen21-PHOSAGR'!$C$3:$C$8,1,0)),"Нет","Да")</f>
        <v>Нет</v>
      </c>
      <c r="D469" s="43">
        <f t="shared" si="14"/>
        <v>366</v>
      </c>
      <c r="E469" s="44">
        <f>ROUND(('Все выпуски'!$R$3*'Все выпуски'!$R$6/100)/366*(B469-IF(C469="Нет",VLOOKUP(A469,'Aigen21-PHOSAGR'!$A$2:$C$8,3,0),VLOOKUP((A469-1),'Aigen21-PHOSAGR'!$A$2:$C$8,3,0))),2)</f>
        <v>8.66</v>
      </c>
      <c r="G469" s="43">
        <f>COUNTIF(D470:$D$611,365)</f>
        <v>55</v>
      </c>
      <c r="H469" s="43">
        <f>COUNTIF(D470:$D$611,366)</f>
        <v>87</v>
      </c>
      <c r="I469" s="2"/>
    </row>
    <row r="470" spans="1:9" x14ac:dyDescent="0.25">
      <c r="A470" s="1">
        <f>COUNTIF($C$2:C470,"Да")</f>
        <v>4</v>
      </c>
      <c r="B470" s="45">
        <f t="shared" si="15"/>
        <v>45571</v>
      </c>
      <c r="C470" s="42" t="str">
        <f>IF(ISERROR(VLOOKUP(B470,'Aigen21-PHOSAGR'!$C$3:$C$8,1,0)),"Нет","Да")</f>
        <v>Нет</v>
      </c>
      <c r="D470" s="43">
        <f t="shared" si="14"/>
        <v>366</v>
      </c>
      <c r="E470" s="44">
        <f>ROUND(('Все выпуски'!$R$3*'Все выпуски'!$R$6/100)/366*(B470-IF(C470="Нет",VLOOKUP(A470,'Aigen21-PHOSAGR'!$A$2:$C$8,3,0),VLOOKUP((A470-1),'Aigen21-PHOSAGR'!$A$2:$C$8,3,0))),2)</f>
        <v>8.7799999999999994</v>
      </c>
      <c r="G470" s="43">
        <f>COUNTIF(D471:$D$611,365)</f>
        <v>55</v>
      </c>
      <c r="H470" s="43">
        <f>COUNTIF(D471:$D$611,366)</f>
        <v>86</v>
      </c>
      <c r="I470" s="2"/>
    </row>
    <row r="471" spans="1:9" x14ac:dyDescent="0.25">
      <c r="A471" s="1">
        <f>COUNTIF($C$2:C471,"Да")</f>
        <v>4</v>
      </c>
      <c r="B471" s="45">
        <f t="shared" si="15"/>
        <v>45572</v>
      </c>
      <c r="C471" s="42" t="str">
        <f>IF(ISERROR(VLOOKUP(B471,'Aigen21-PHOSAGR'!$C$3:$C$8,1,0)),"Нет","Да")</f>
        <v>Нет</v>
      </c>
      <c r="D471" s="43">
        <f t="shared" si="14"/>
        <v>366</v>
      </c>
      <c r="E471" s="44">
        <f>ROUND(('Все выпуски'!$R$3*'Все выпуски'!$R$6/100)/366*(B471-IF(C471="Нет",VLOOKUP(A471,'Aigen21-PHOSAGR'!$A$2:$C$8,3,0),VLOOKUP((A471-1),'Aigen21-PHOSAGR'!$A$2:$C$8,3,0))),2)</f>
        <v>8.9</v>
      </c>
      <c r="G471" s="43">
        <f>COUNTIF(D472:$D$611,365)</f>
        <v>55</v>
      </c>
      <c r="H471" s="43">
        <f>COUNTIF(D472:$D$611,366)</f>
        <v>85</v>
      </c>
      <c r="I471" s="2"/>
    </row>
    <row r="472" spans="1:9" x14ac:dyDescent="0.25">
      <c r="A472" s="1">
        <f>COUNTIF($C$2:C472,"Да")</f>
        <v>4</v>
      </c>
      <c r="B472" s="45">
        <f t="shared" si="15"/>
        <v>45573</v>
      </c>
      <c r="C472" s="42" t="str">
        <f>IF(ISERROR(VLOOKUP(B472,'Aigen21-PHOSAGR'!$C$3:$C$8,1,0)),"Нет","Да")</f>
        <v>Нет</v>
      </c>
      <c r="D472" s="43">
        <f t="shared" si="14"/>
        <v>366</v>
      </c>
      <c r="E472" s="44">
        <f>ROUND(('Все выпуски'!$R$3*'Все выпуски'!$R$6/100)/366*(B472-IF(C472="Нет",VLOOKUP(A472,'Aigen21-PHOSAGR'!$A$2:$C$8,3,0),VLOOKUP((A472-1),'Aigen21-PHOSAGR'!$A$2:$C$8,3,0))),2)</f>
        <v>9.02</v>
      </c>
      <c r="G472" s="43">
        <f>COUNTIF(D473:$D$611,365)</f>
        <v>55</v>
      </c>
      <c r="H472" s="43">
        <f>COUNTIF(D473:$D$611,366)</f>
        <v>84</v>
      </c>
      <c r="I472" s="2"/>
    </row>
    <row r="473" spans="1:9" x14ac:dyDescent="0.25">
      <c r="A473" s="1">
        <f>COUNTIF($C$2:C473,"Да")</f>
        <v>4</v>
      </c>
      <c r="B473" s="45">
        <f t="shared" si="15"/>
        <v>45574</v>
      </c>
      <c r="C473" s="42" t="str">
        <f>IF(ISERROR(VLOOKUP(B473,'Aigen21-PHOSAGR'!$C$3:$C$8,1,0)),"Нет","Да")</f>
        <v>Нет</v>
      </c>
      <c r="D473" s="43">
        <f t="shared" si="14"/>
        <v>366</v>
      </c>
      <c r="E473" s="44">
        <f>ROUND(('Все выпуски'!$R$3*'Все выпуски'!$R$6/100)/366*(B473-IF(C473="Нет",VLOOKUP(A473,'Aigen21-PHOSAGR'!$A$2:$C$8,3,0),VLOOKUP((A473-1),'Aigen21-PHOSAGR'!$A$2:$C$8,3,0))),2)</f>
        <v>9.14</v>
      </c>
      <c r="G473" s="43">
        <f>COUNTIF(D474:$D$611,365)</f>
        <v>55</v>
      </c>
      <c r="H473" s="43">
        <f>COUNTIF(D474:$D$611,366)</f>
        <v>83</v>
      </c>
      <c r="I473" s="2"/>
    </row>
    <row r="474" spans="1:9" x14ac:dyDescent="0.25">
      <c r="A474" s="1">
        <f>COUNTIF($C$2:C474,"Да")</f>
        <v>4</v>
      </c>
      <c r="B474" s="45">
        <f t="shared" si="15"/>
        <v>45575</v>
      </c>
      <c r="C474" s="42" t="str">
        <f>IF(ISERROR(VLOOKUP(B474,'Aigen21-PHOSAGR'!$C$3:$C$8,1,0)),"Нет","Да")</f>
        <v>Нет</v>
      </c>
      <c r="D474" s="43">
        <f t="shared" si="14"/>
        <v>366</v>
      </c>
      <c r="E474" s="44">
        <f>ROUND(('Все выпуски'!$R$3*'Все выпуски'!$R$6/100)/366*(B474-IF(C474="Нет",VLOOKUP(A474,'Aigen21-PHOSAGR'!$A$2:$C$8,3,0),VLOOKUP((A474-1),'Aigen21-PHOSAGR'!$A$2:$C$8,3,0))),2)</f>
        <v>9.26</v>
      </c>
      <c r="G474" s="43">
        <f>COUNTIF(D475:$D$611,365)</f>
        <v>55</v>
      </c>
      <c r="H474" s="43">
        <f>COUNTIF(D475:$D$611,366)</f>
        <v>82</v>
      </c>
      <c r="I474" s="2"/>
    </row>
    <row r="475" spans="1:9" x14ac:dyDescent="0.25">
      <c r="A475" s="1">
        <f>COUNTIF($C$2:C475,"Да")</f>
        <v>4</v>
      </c>
      <c r="B475" s="45">
        <f t="shared" si="15"/>
        <v>45576</v>
      </c>
      <c r="C475" s="42" t="str">
        <f>IF(ISERROR(VLOOKUP(B475,'Aigen21-PHOSAGR'!$C$3:$C$8,1,0)),"Нет","Да")</f>
        <v>Нет</v>
      </c>
      <c r="D475" s="43">
        <f t="shared" si="14"/>
        <v>366</v>
      </c>
      <c r="E475" s="44">
        <f>ROUND(('Все выпуски'!$R$3*'Все выпуски'!$R$6/100)/366*(B475-IF(C475="Нет",VLOOKUP(A475,'Aigen21-PHOSAGR'!$A$2:$C$8,3,0),VLOOKUP((A475-1),'Aigen21-PHOSAGR'!$A$2:$C$8,3,0))),2)</f>
        <v>9.3800000000000008</v>
      </c>
      <c r="G475" s="43">
        <f>COUNTIF(D476:$D$611,365)</f>
        <v>55</v>
      </c>
      <c r="H475" s="43">
        <f>COUNTIF(D476:$D$611,366)</f>
        <v>81</v>
      </c>
      <c r="I475" s="2"/>
    </row>
    <row r="476" spans="1:9" x14ac:dyDescent="0.25">
      <c r="A476" s="1">
        <f>COUNTIF($C$2:C476,"Да")</f>
        <v>4</v>
      </c>
      <c r="B476" s="45">
        <f t="shared" si="15"/>
        <v>45577</v>
      </c>
      <c r="C476" s="42" t="str">
        <f>IF(ISERROR(VLOOKUP(B476,'Aigen21-PHOSAGR'!$C$3:$C$8,1,0)),"Нет","Да")</f>
        <v>Нет</v>
      </c>
      <c r="D476" s="43">
        <f t="shared" si="14"/>
        <v>366</v>
      </c>
      <c r="E476" s="44">
        <f>ROUND(('Все выпуски'!$R$3*'Все выпуски'!$R$6/100)/366*(B476-IF(C476="Нет",VLOOKUP(A476,'Aigen21-PHOSAGR'!$A$2:$C$8,3,0),VLOOKUP((A476-1),'Aigen21-PHOSAGR'!$A$2:$C$8,3,0))),2)</f>
        <v>9.5</v>
      </c>
      <c r="G476" s="43">
        <f>COUNTIF(D477:$D$611,365)</f>
        <v>55</v>
      </c>
      <c r="H476" s="43">
        <f>COUNTIF(D477:$D$611,366)</f>
        <v>80</v>
      </c>
      <c r="I476" s="2"/>
    </row>
    <row r="477" spans="1:9" x14ac:dyDescent="0.25">
      <c r="A477" s="1">
        <f>COUNTIF($C$2:C477,"Да")</f>
        <v>4</v>
      </c>
      <c r="B477" s="45">
        <f t="shared" si="15"/>
        <v>45578</v>
      </c>
      <c r="C477" s="42" t="str">
        <f>IF(ISERROR(VLOOKUP(B477,'Aigen21-PHOSAGR'!$C$3:$C$8,1,0)),"Нет","Да")</f>
        <v>Нет</v>
      </c>
      <c r="D477" s="43">
        <f t="shared" si="14"/>
        <v>366</v>
      </c>
      <c r="E477" s="44">
        <f>ROUND(('Все выпуски'!$R$3*'Все выпуски'!$R$6/100)/366*(B477-IF(C477="Нет",VLOOKUP(A477,'Aigen21-PHOSAGR'!$A$2:$C$8,3,0),VLOOKUP((A477-1),'Aigen21-PHOSAGR'!$A$2:$C$8,3,0))),2)</f>
        <v>9.6199999999999992</v>
      </c>
      <c r="G477" s="43">
        <f>COUNTIF(D478:$D$611,365)</f>
        <v>55</v>
      </c>
      <c r="H477" s="43">
        <f>COUNTIF(D478:$D$611,366)</f>
        <v>79</v>
      </c>
      <c r="I477" s="2"/>
    </row>
    <row r="478" spans="1:9" x14ac:dyDescent="0.25">
      <c r="A478" s="1">
        <f>COUNTIF($C$2:C478,"Да")</f>
        <v>4</v>
      </c>
      <c r="B478" s="45">
        <f t="shared" si="15"/>
        <v>45579</v>
      </c>
      <c r="C478" s="42" t="str">
        <f>IF(ISERROR(VLOOKUP(B478,'Aigen21-PHOSAGR'!$C$3:$C$8,1,0)),"Нет","Да")</f>
        <v>Нет</v>
      </c>
      <c r="D478" s="43">
        <f t="shared" si="14"/>
        <v>366</v>
      </c>
      <c r="E478" s="44">
        <f>ROUND(('Все выпуски'!$R$3*'Все выпуски'!$R$6/100)/366*(B478-IF(C478="Нет",VLOOKUP(A478,'Aigen21-PHOSAGR'!$A$2:$C$8,3,0),VLOOKUP((A478-1),'Aigen21-PHOSAGR'!$A$2:$C$8,3,0))),2)</f>
        <v>9.74</v>
      </c>
      <c r="G478" s="43">
        <f>COUNTIF(D479:$D$611,365)</f>
        <v>55</v>
      </c>
      <c r="H478" s="43">
        <f>COUNTIF(D479:$D$611,366)</f>
        <v>78</v>
      </c>
      <c r="I478" s="2"/>
    </row>
    <row r="479" spans="1:9" x14ac:dyDescent="0.25">
      <c r="A479" s="1">
        <f>COUNTIF($C$2:C479,"Да")</f>
        <v>4</v>
      </c>
      <c r="B479" s="45">
        <f t="shared" si="15"/>
        <v>45580</v>
      </c>
      <c r="C479" s="42" t="str">
        <f>IF(ISERROR(VLOOKUP(B479,'Aigen21-PHOSAGR'!$C$3:$C$8,1,0)),"Нет","Да")</f>
        <v>Нет</v>
      </c>
      <c r="D479" s="43">
        <f t="shared" si="14"/>
        <v>366</v>
      </c>
      <c r="E479" s="44">
        <f>ROUND(('Все выпуски'!$R$3*'Все выпуски'!$R$6/100)/366*(B479-IF(C479="Нет",VLOOKUP(A479,'Aigen21-PHOSAGR'!$A$2:$C$8,3,0),VLOOKUP((A479-1),'Aigen21-PHOSAGR'!$A$2:$C$8,3,0))),2)</f>
        <v>9.86</v>
      </c>
      <c r="G479" s="43">
        <f>COUNTIF(D480:$D$611,365)</f>
        <v>55</v>
      </c>
      <c r="H479" s="43">
        <f>COUNTIF(D480:$D$611,366)</f>
        <v>77</v>
      </c>
      <c r="I479" s="2"/>
    </row>
    <row r="480" spans="1:9" x14ac:dyDescent="0.25">
      <c r="A480" s="1">
        <f>COUNTIF($C$2:C480,"Да")</f>
        <v>4</v>
      </c>
      <c r="B480" s="45">
        <f t="shared" si="15"/>
        <v>45581</v>
      </c>
      <c r="C480" s="42" t="str">
        <f>IF(ISERROR(VLOOKUP(B480,'Aigen21-PHOSAGR'!$C$3:$C$8,1,0)),"Нет","Да")</f>
        <v>Нет</v>
      </c>
      <c r="D480" s="43">
        <f t="shared" si="14"/>
        <v>366</v>
      </c>
      <c r="E480" s="44">
        <f>ROUND(('Все выпуски'!$R$3*'Все выпуски'!$R$6/100)/366*(B480-IF(C480="Нет",VLOOKUP(A480,'Aigen21-PHOSAGR'!$A$2:$C$8,3,0),VLOOKUP((A480-1),'Aigen21-PHOSAGR'!$A$2:$C$8,3,0))),2)</f>
        <v>9.98</v>
      </c>
      <c r="G480" s="43">
        <f>COUNTIF(D481:$D$611,365)</f>
        <v>55</v>
      </c>
      <c r="H480" s="43">
        <f>COUNTIF(D481:$D$611,366)</f>
        <v>76</v>
      </c>
      <c r="I480" s="2"/>
    </row>
    <row r="481" spans="1:9" x14ac:dyDescent="0.25">
      <c r="A481" s="1">
        <f>COUNTIF($C$2:C481,"Да")</f>
        <v>4</v>
      </c>
      <c r="B481" s="45">
        <f t="shared" si="15"/>
        <v>45582</v>
      </c>
      <c r="C481" s="42" t="str">
        <f>IF(ISERROR(VLOOKUP(B481,'Aigen21-PHOSAGR'!$C$3:$C$8,1,0)),"Нет","Да")</f>
        <v>Нет</v>
      </c>
      <c r="D481" s="43">
        <f t="shared" si="14"/>
        <v>366</v>
      </c>
      <c r="E481" s="44">
        <f>ROUND(('Все выпуски'!$R$3*'Все выпуски'!$R$6/100)/366*(B481-IF(C481="Нет",VLOOKUP(A481,'Aigen21-PHOSAGR'!$A$2:$C$8,3,0),VLOOKUP((A481-1),'Aigen21-PHOSAGR'!$A$2:$C$8,3,0))),2)</f>
        <v>10.1</v>
      </c>
      <c r="G481" s="43">
        <f>COUNTIF(D482:$D$611,365)</f>
        <v>55</v>
      </c>
      <c r="H481" s="43">
        <f>COUNTIF(D482:$D$611,366)</f>
        <v>75</v>
      </c>
      <c r="I481" s="2"/>
    </row>
    <row r="482" spans="1:9" x14ac:dyDescent="0.25">
      <c r="A482" s="1">
        <f>COUNTIF($C$2:C482,"Да")</f>
        <v>4</v>
      </c>
      <c r="B482" s="45">
        <f t="shared" si="15"/>
        <v>45583</v>
      </c>
      <c r="C482" s="42" t="str">
        <f>IF(ISERROR(VLOOKUP(B482,'Aigen21-PHOSAGR'!$C$3:$C$8,1,0)),"Нет","Да")</f>
        <v>Нет</v>
      </c>
      <c r="D482" s="43">
        <f t="shared" si="14"/>
        <v>366</v>
      </c>
      <c r="E482" s="44">
        <f>ROUND(('Все выпуски'!$R$3*'Все выпуски'!$R$6/100)/366*(B482-IF(C482="Нет",VLOOKUP(A482,'Aigen21-PHOSAGR'!$A$2:$C$8,3,0),VLOOKUP((A482-1),'Aigen21-PHOSAGR'!$A$2:$C$8,3,0))),2)</f>
        <v>10.220000000000001</v>
      </c>
      <c r="G482" s="43">
        <f>COUNTIF(D483:$D$611,365)</f>
        <v>55</v>
      </c>
      <c r="H482" s="43">
        <f>COUNTIF(D483:$D$611,366)</f>
        <v>74</v>
      </c>
      <c r="I482" s="2"/>
    </row>
    <row r="483" spans="1:9" x14ac:dyDescent="0.25">
      <c r="A483" s="1">
        <f>COUNTIF($C$2:C483,"Да")</f>
        <v>4</v>
      </c>
      <c r="B483" s="45">
        <f t="shared" si="15"/>
        <v>45584</v>
      </c>
      <c r="C483" s="42" t="str">
        <f>IF(ISERROR(VLOOKUP(B483,'Aigen21-PHOSAGR'!$C$3:$C$8,1,0)),"Нет","Да")</f>
        <v>Нет</v>
      </c>
      <c r="D483" s="43">
        <f t="shared" si="14"/>
        <v>366</v>
      </c>
      <c r="E483" s="44">
        <f>ROUND(('Все выпуски'!$R$3*'Все выпуски'!$R$6/100)/366*(B483-IF(C483="Нет",VLOOKUP(A483,'Aigen21-PHOSAGR'!$A$2:$C$8,3,0),VLOOKUP((A483-1),'Aigen21-PHOSAGR'!$A$2:$C$8,3,0))),2)</f>
        <v>10.34</v>
      </c>
      <c r="G483" s="43">
        <f>COUNTIF(D484:$D$611,365)</f>
        <v>55</v>
      </c>
      <c r="H483" s="43">
        <f>COUNTIF(D484:$D$611,366)</f>
        <v>73</v>
      </c>
      <c r="I483" s="2"/>
    </row>
    <row r="484" spans="1:9" x14ac:dyDescent="0.25">
      <c r="A484" s="1">
        <f>COUNTIF($C$2:C484,"Да")</f>
        <v>4</v>
      </c>
      <c r="B484" s="45">
        <f t="shared" si="15"/>
        <v>45585</v>
      </c>
      <c r="C484" s="42" t="str">
        <f>IF(ISERROR(VLOOKUP(B484,'Aigen21-PHOSAGR'!$C$3:$C$8,1,0)),"Нет","Да")</f>
        <v>Нет</v>
      </c>
      <c r="D484" s="43">
        <f t="shared" si="14"/>
        <v>366</v>
      </c>
      <c r="E484" s="44">
        <f>ROUND(('Все выпуски'!$R$3*'Все выпуски'!$R$6/100)/366*(B484-IF(C484="Нет",VLOOKUP(A484,'Aigen21-PHOSAGR'!$A$2:$C$8,3,0),VLOOKUP((A484-1),'Aigen21-PHOSAGR'!$A$2:$C$8,3,0))),2)</f>
        <v>10.46</v>
      </c>
      <c r="G484" s="43">
        <f>COUNTIF(D485:$D$611,365)</f>
        <v>55</v>
      </c>
      <c r="H484" s="43">
        <f>COUNTIF(D485:$D$611,366)</f>
        <v>72</v>
      </c>
      <c r="I484" s="2"/>
    </row>
    <row r="485" spans="1:9" x14ac:dyDescent="0.25">
      <c r="A485" s="1">
        <f>COUNTIF($C$2:C485,"Да")</f>
        <v>4</v>
      </c>
      <c r="B485" s="45">
        <f t="shared" si="15"/>
        <v>45586</v>
      </c>
      <c r="C485" s="42" t="str">
        <f>IF(ISERROR(VLOOKUP(B485,'Aigen21-PHOSAGR'!$C$3:$C$8,1,0)),"Нет","Да")</f>
        <v>Нет</v>
      </c>
      <c r="D485" s="43">
        <f t="shared" si="14"/>
        <v>366</v>
      </c>
      <c r="E485" s="44">
        <f>ROUND(('Все выпуски'!$R$3*'Все выпуски'!$R$6/100)/366*(B485-IF(C485="Нет",VLOOKUP(A485,'Aigen21-PHOSAGR'!$A$2:$C$8,3,0),VLOOKUP((A485-1),'Aigen21-PHOSAGR'!$A$2:$C$8,3,0))),2)</f>
        <v>10.58</v>
      </c>
      <c r="G485" s="43">
        <f>COUNTIF(D486:$D$611,365)</f>
        <v>55</v>
      </c>
      <c r="H485" s="43">
        <f>COUNTIF(D486:$D$611,366)</f>
        <v>71</v>
      </c>
      <c r="I485" s="2"/>
    </row>
    <row r="486" spans="1:9" x14ac:dyDescent="0.25">
      <c r="A486" s="1">
        <f>COUNTIF($C$2:C486,"Да")</f>
        <v>4</v>
      </c>
      <c r="B486" s="45">
        <f t="shared" si="15"/>
        <v>45587</v>
      </c>
      <c r="C486" s="42" t="str">
        <f>IF(ISERROR(VLOOKUP(B486,'Aigen21-PHOSAGR'!$C$3:$C$8,1,0)),"Нет","Да")</f>
        <v>Нет</v>
      </c>
      <c r="D486" s="43">
        <f t="shared" si="14"/>
        <v>366</v>
      </c>
      <c r="E486" s="44">
        <f>ROUND(('Все выпуски'!$R$3*'Все выпуски'!$R$6/100)/366*(B486-IF(C486="Нет",VLOOKUP(A486,'Aigen21-PHOSAGR'!$A$2:$C$8,3,0),VLOOKUP((A486-1),'Aigen21-PHOSAGR'!$A$2:$C$8,3,0))),2)</f>
        <v>10.7</v>
      </c>
      <c r="G486" s="43">
        <f>COUNTIF(D487:$D$611,365)</f>
        <v>55</v>
      </c>
      <c r="H486" s="43">
        <f>COUNTIF(D487:$D$611,366)</f>
        <v>70</v>
      </c>
      <c r="I486" s="2"/>
    </row>
    <row r="487" spans="1:9" x14ac:dyDescent="0.25">
      <c r="A487" s="1">
        <f>COUNTIF($C$2:C487,"Да")</f>
        <v>4</v>
      </c>
      <c r="B487" s="45">
        <f t="shared" si="15"/>
        <v>45588</v>
      </c>
      <c r="C487" s="42" t="str">
        <f>IF(ISERROR(VLOOKUP(B487,'Aigen21-PHOSAGR'!$C$3:$C$8,1,0)),"Нет","Да")</f>
        <v>Нет</v>
      </c>
      <c r="D487" s="43">
        <f t="shared" si="14"/>
        <v>366</v>
      </c>
      <c r="E487" s="44">
        <f>ROUND(('Все выпуски'!$R$3*'Все выпуски'!$R$6/100)/366*(B487-IF(C487="Нет",VLOOKUP(A487,'Aigen21-PHOSAGR'!$A$2:$C$8,3,0),VLOOKUP((A487-1),'Aigen21-PHOSAGR'!$A$2:$C$8,3,0))),2)</f>
        <v>10.82</v>
      </c>
      <c r="G487" s="43">
        <f>COUNTIF(D488:$D$611,365)</f>
        <v>55</v>
      </c>
      <c r="H487" s="43">
        <f>COUNTIF(D488:$D$611,366)</f>
        <v>69</v>
      </c>
      <c r="I487" s="2"/>
    </row>
    <row r="488" spans="1:9" x14ac:dyDescent="0.25">
      <c r="A488" s="1">
        <f>COUNTIF($C$2:C488,"Да")</f>
        <v>4</v>
      </c>
      <c r="B488" s="45">
        <f t="shared" si="15"/>
        <v>45589</v>
      </c>
      <c r="C488" s="42" t="str">
        <f>IF(ISERROR(VLOOKUP(B488,'Aigen21-PHOSAGR'!$C$3:$C$8,1,0)),"Нет","Да")</f>
        <v>Нет</v>
      </c>
      <c r="D488" s="43">
        <f t="shared" si="14"/>
        <v>366</v>
      </c>
      <c r="E488" s="44">
        <f>ROUND(('Все выпуски'!$R$3*'Все выпуски'!$R$6/100)/366*(B488-IF(C488="Нет",VLOOKUP(A488,'Aigen21-PHOSAGR'!$A$2:$C$8,3,0),VLOOKUP((A488-1),'Aigen21-PHOSAGR'!$A$2:$C$8,3,0))),2)</f>
        <v>10.94</v>
      </c>
      <c r="G488" s="43">
        <f>COUNTIF(D489:$D$611,365)</f>
        <v>55</v>
      </c>
      <c r="H488" s="43">
        <f>COUNTIF(D489:$D$611,366)</f>
        <v>68</v>
      </c>
      <c r="I488" s="2"/>
    </row>
    <row r="489" spans="1:9" x14ac:dyDescent="0.25">
      <c r="A489" s="1">
        <f>COUNTIF($C$2:C489,"Да")</f>
        <v>4</v>
      </c>
      <c r="B489" s="45">
        <f t="shared" si="15"/>
        <v>45590</v>
      </c>
      <c r="C489" s="42" t="str">
        <f>IF(ISERROR(VLOOKUP(B489,'Aigen21-PHOSAGR'!$C$3:$C$8,1,0)),"Нет","Да")</f>
        <v>Нет</v>
      </c>
      <c r="D489" s="43">
        <f t="shared" si="14"/>
        <v>366</v>
      </c>
      <c r="E489" s="44">
        <f>ROUND(('Все выпуски'!$R$3*'Все выпуски'!$R$6/100)/366*(B489-IF(C489="Нет",VLOOKUP(A489,'Aigen21-PHOSAGR'!$A$2:$C$8,3,0),VLOOKUP((A489-1),'Aigen21-PHOSAGR'!$A$2:$C$8,3,0))),2)</f>
        <v>11.06</v>
      </c>
      <c r="G489" s="43">
        <f>COUNTIF(D490:$D$611,365)</f>
        <v>55</v>
      </c>
      <c r="H489" s="43">
        <f>COUNTIF(D490:$D$611,366)</f>
        <v>67</v>
      </c>
      <c r="I489" s="2"/>
    </row>
    <row r="490" spans="1:9" x14ac:dyDescent="0.25">
      <c r="A490" s="1">
        <f>COUNTIF($C$2:C490,"Да")</f>
        <v>4</v>
      </c>
      <c r="B490" s="45">
        <f t="shared" si="15"/>
        <v>45591</v>
      </c>
      <c r="C490" s="42" t="str">
        <f>IF(ISERROR(VLOOKUP(B490,'Aigen21-PHOSAGR'!$C$3:$C$8,1,0)),"Нет","Да")</f>
        <v>Нет</v>
      </c>
      <c r="D490" s="43">
        <f t="shared" si="14"/>
        <v>366</v>
      </c>
      <c r="E490" s="44">
        <f>ROUND(('Все выпуски'!$R$3*'Все выпуски'!$R$6/100)/366*(B490-IF(C490="Нет",VLOOKUP(A490,'Aigen21-PHOSAGR'!$A$2:$C$8,3,0),VLOOKUP((A490-1),'Aigen21-PHOSAGR'!$A$2:$C$8,3,0))),2)</f>
        <v>11.18</v>
      </c>
      <c r="G490" s="43">
        <f>COUNTIF(D491:$D$611,365)</f>
        <v>55</v>
      </c>
      <c r="H490" s="43">
        <f>COUNTIF(D491:$D$611,366)</f>
        <v>66</v>
      </c>
      <c r="I490" s="2"/>
    </row>
    <row r="491" spans="1:9" x14ac:dyDescent="0.25">
      <c r="A491" s="1">
        <f>COUNTIF($C$2:C491,"Да")</f>
        <v>4</v>
      </c>
      <c r="B491" s="45">
        <f t="shared" si="15"/>
        <v>45592</v>
      </c>
      <c r="C491" s="42" t="str">
        <f>IF(ISERROR(VLOOKUP(B491,'Aigen21-PHOSAGR'!$C$3:$C$8,1,0)),"Нет","Да")</f>
        <v>Нет</v>
      </c>
      <c r="D491" s="43">
        <f t="shared" si="14"/>
        <v>366</v>
      </c>
      <c r="E491" s="44">
        <f>ROUND(('Все выпуски'!$R$3*'Все выпуски'!$R$6/100)/366*(B491-IF(C491="Нет",VLOOKUP(A491,'Aigen21-PHOSAGR'!$A$2:$C$8,3,0),VLOOKUP((A491-1),'Aigen21-PHOSAGR'!$A$2:$C$8,3,0))),2)</f>
        <v>11.3</v>
      </c>
      <c r="G491" s="43">
        <f>COUNTIF(D492:$D$611,365)</f>
        <v>55</v>
      </c>
      <c r="H491" s="43">
        <f>COUNTIF(D492:$D$611,366)</f>
        <v>65</v>
      </c>
      <c r="I491" s="2"/>
    </row>
    <row r="492" spans="1:9" x14ac:dyDescent="0.25">
      <c r="A492" s="1">
        <f>COUNTIF($C$2:C492,"Да")</f>
        <v>5</v>
      </c>
      <c r="B492" s="45">
        <f t="shared" si="15"/>
        <v>45593</v>
      </c>
      <c r="C492" s="42" t="str">
        <f>IF(ISERROR(VLOOKUP(B492,'Aigen21-PHOSAGR'!$C$3:$C$8,1,0)),"Нет","Да")</f>
        <v>Да</v>
      </c>
      <c r="D492" s="43">
        <f t="shared" si="14"/>
        <v>366</v>
      </c>
      <c r="E492" s="44">
        <f>ROUND(('Все выпуски'!$R$3*'Все выпуски'!$R$6/100)/366*(B492-IF(C492="Нет",VLOOKUP(A492,'Aigen21-PHOSAGR'!$A$2:$C$8,3,0),VLOOKUP((A492-1),'Aigen21-PHOSAGR'!$A$2:$C$8,3,0))),2)</f>
        <v>11.42</v>
      </c>
      <c r="G492" s="43">
        <f>COUNTIF(D493:$D$611,365)</f>
        <v>55</v>
      </c>
      <c r="H492" s="43">
        <f>COUNTIF(D493:$D$611,366)</f>
        <v>64</v>
      </c>
      <c r="I492" s="2"/>
    </row>
    <row r="493" spans="1:9" x14ac:dyDescent="0.25">
      <c r="A493" s="1">
        <f>COUNTIF($C$2:C493,"Да")</f>
        <v>5</v>
      </c>
      <c r="B493" s="45">
        <f t="shared" si="15"/>
        <v>45594</v>
      </c>
      <c r="C493" s="42" t="str">
        <f>IF(ISERROR(VLOOKUP(B493,'Aigen21-PHOSAGR'!$C$3:$C$8,1,0)),"Нет","Да")</f>
        <v>Нет</v>
      </c>
      <c r="D493" s="43">
        <f t="shared" si="14"/>
        <v>366</v>
      </c>
      <c r="E493" s="44">
        <f>ROUND(('Все выпуски'!$R$3*'Все выпуски'!$R$6/100)/366*(B493-IF(C493="Нет",VLOOKUP(A493,'Aigen21-PHOSAGR'!$A$2:$C$8,3,0),VLOOKUP((A493-1),'Aigen21-PHOSAGR'!$A$2:$C$8,3,0))),2)</f>
        <v>0.12</v>
      </c>
      <c r="G493" s="43">
        <f>COUNTIF(D494:$D$611,365)</f>
        <v>55</v>
      </c>
      <c r="H493" s="43">
        <f>COUNTIF(D494:$D$611,366)</f>
        <v>63</v>
      </c>
      <c r="I493" s="2"/>
    </row>
    <row r="494" spans="1:9" x14ac:dyDescent="0.25">
      <c r="A494" s="1">
        <f>COUNTIF($C$2:C494,"Да")</f>
        <v>5</v>
      </c>
      <c r="B494" s="45">
        <f t="shared" si="15"/>
        <v>45595</v>
      </c>
      <c r="C494" s="42" t="str">
        <f>IF(ISERROR(VLOOKUP(B494,'Aigen21-PHOSAGR'!$C$3:$C$8,1,0)),"Нет","Да")</f>
        <v>Нет</v>
      </c>
      <c r="D494" s="43">
        <f t="shared" si="14"/>
        <v>366</v>
      </c>
      <c r="E494" s="44">
        <f>ROUND(('Все выпуски'!$R$3*'Все выпуски'!$R$6/100)/366*(B494-IF(C494="Нет",VLOOKUP(A494,'Aigen21-PHOSAGR'!$A$2:$C$8,3,0),VLOOKUP((A494-1),'Aigen21-PHOSAGR'!$A$2:$C$8,3,0))),2)</f>
        <v>0.24</v>
      </c>
      <c r="G494" s="43">
        <f>COUNTIF(D495:$D$611,365)</f>
        <v>55</v>
      </c>
      <c r="H494" s="43">
        <f>COUNTIF(D495:$D$611,366)</f>
        <v>62</v>
      </c>
      <c r="I494" s="2"/>
    </row>
    <row r="495" spans="1:9" x14ac:dyDescent="0.25">
      <c r="A495" s="1">
        <f>COUNTIF($C$2:C495,"Да")</f>
        <v>5</v>
      </c>
      <c r="B495" s="45">
        <f t="shared" si="15"/>
        <v>45596</v>
      </c>
      <c r="C495" s="42" t="str">
        <f>IF(ISERROR(VLOOKUP(B495,'Aigen21-PHOSAGR'!$C$3:$C$8,1,0)),"Нет","Да")</f>
        <v>Нет</v>
      </c>
      <c r="D495" s="43">
        <f t="shared" si="14"/>
        <v>366</v>
      </c>
      <c r="E495" s="44">
        <f>ROUND(('Все выпуски'!$R$3*'Все выпуски'!$R$6/100)/366*(B495-IF(C495="Нет",VLOOKUP(A495,'Aigen21-PHOSAGR'!$A$2:$C$8,3,0),VLOOKUP((A495-1),'Aigen21-PHOSAGR'!$A$2:$C$8,3,0))),2)</f>
        <v>0.36</v>
      </c>
      <c r="G495" s="43">
        <f>COUNTIF(D496:$D$611,365)</f>
        <v>55</v>
      </c>
      <c r="H495" s="43">
        <f>COUNTIF(D496:$D$611,366)</f>
        <v>61</v>
      </c>
      <c r="I495" s="2"/>
    </row>
    <row r="496" spans="1:9" x14ac:dyDescent="0.25">
      <c r="A496" s="1">
        <f>COUNTIF($C$2:C496,"Да")</f>
        <v>5</v>
      </c>
      <c r="B496" s="45">
        <f t="shared" si="15"/>
        <v>45597</v>
      </c>
      <c r="C496" s="42" t="str">
        <f>IF(ISERROR(VLOOKUP(B496,'Aigen21-PHOSAGR'!$C$3:$C$8,1,0)),"Нет","Да")</f>
        <v>Нет</v>
      </c>
      <c r="D496" s="43">
        <f t="shared" si="14"/>
        <v>366</v>
      </c>
      <c r="E496" s="44">
        <f>ROUND(('Все выпуски'!$R$3*'Все выпуски'!$R$6/100)/366*(B496-IF(C496="Нет",VLOOKUP(A496,'Aigen21-PHOSAGR'!$A$2:$C$8,3,0),VLOOKUP((A496-1),'Aigen21-PHOSAGR'!$A$2:$C$8,3,0))),2)</f>
        <v>0.48</v>
      </c>
      <c r="G496" s="43">
        <f>COUNTIF(D497:$D$611,365)</f>
        <v>55</v>
      </c>
      <c r="H496" s="43">
        <f>COUNTIF(D497:$D$611,366)</f>
        <v>60</v>
      </c>
      <c r="I496" s="2"/>
    </row>
    <row r="497" spans="1:9" x14ac:dyDescent="0.25">
      <c r="A497" s="1">
        <f>COUNTIF($C$2:C497,"Да")</f>
        <v>5</v>
      </c>
      <c r="B497" s="45">
        <f t="shared" si="15"/>
        <v>45598</v>
      </c>
      <c r="C497" s="42" t="str">
        <f>IF(ISERROR(VLOOKUP(B497,'Aigen21-PHOSAGR'!$C$3:$C$8,1,0)),"Нет","Да")</f>
        <v>Нет</v>
      </c>
      <c r="D497" s="43">
        <f t="shared" si="14"/>
        <v>366</v>
      </c>
      <c r="E497" s="44">
        <f>ROUND(('Все выпуски'!$R$3*'Все выпуски'!$R$6/100)/366*(B497-IF(C497="Нет",VLOOKUP(A497,'Aigen21-PHOSAGR'!$A$2:$C$8,3,0),VLOOKUP((A497-1),'Aigen21-PHOSAGR'!$A$2:$C$8,3,0))),2)</f>
        <v>0.6</v>
      </c>
      <c r="G497" s="43">
        <f>COUNTIF(D498:$D$611,365)</f>
        <v>55</v>
      </c>
      <c r="H497" s="43">
        <f>COUNTIF(D498:$D$611,366)</f>
        <v>59</v>
      </c>
      <c r="I497" s="2"/>
    </row>
    <row r="498" spans="1:9" x14ac:dyDescent="0.25">
      <c r="A498" s="1">
        <f>COUNTIF($C$2:C498,"Да")</f>
        <v>5</v>
      </c>
      <c r="B498" s="45">
        <f t="shared" si="15"/>
        <v>45599</v>
      </c>
      <c r="C498" s="42" t="str">
        <f>IF(ISERROR(VLOOKUP(B498,'Aigen21-PHOSAGR'!$C$3:$C$8,1,0)),"Нет","Да")</f>
        <v>Нет</v>
      </c>
      <c r="D498" s="43">
        <f t="shared" si="14"/>
        <v>366</v>
      </c>
      <c r="E498" s="44">
        <f>ROUND(('Все выпуски'!$R$3*'Все выпуски'!$R$6/100)/366*(B498-IF(C498="Нет",VLOOKUP(A498,'Aigen21-PHOSAGR'!$A$2:$C$8,3,0),VLOOKUP((A498-1),'Aigen21-PHOSAGR'!$A$2:$C$8,3,0))),2)</f>
        <v>0.72</v>
      </c>
      <c r="G498" s="43">
        <f>COUNTIF(D499:$D$611,365)</f>
        <v>55</v>
      </c>
      <c r="H498" s="43">
        <f>COUNTIF(D499:$D$611,366)</f>
        <v>58</v>
      </c>
      <c r="I498" s="2"/>
    </row>
    <row r="499" spans="1:9" x14ac:dyDescent="0.25">
      <c r="A499" s="1">
        <f>COUNTIF($C$2:C499,"Да")</f>
        <v>5</v>
      </c>
      <c r="B499" s="45">
        <f t="shared" si="15"/>
        <v>45600</v>
      </c>
      <c r="C499" s="42" t="str">
        <f>IF(ISERROR(VLOOKUP(B499,'Aigen21-PHOSAGR'!$C$3:$C$8,1,0)),"Нет","Да")</f>
        <v>Нет</v>
      </c>
      <c r="D499" s="43">
        <f t="shared" si="14"/>
        <v>366</v>
      </c>
      <c r="E499" s="44">
        <f>ROUND(('Все выпуски'!$R$3*'Все выпуски'!$R$6/100)/366*(B499-IF(C499="Нет",VLOOKUP(A499,'Aigen21-PHOSAGR'!$A$2:$C$8,3,0),VLOOKUP((A499-1),'Aigen21-PHOSAGR'!$A$2:$C$8,3,0))),2)</f>
        <v>0.84</v>
      </c>
      <c r="G499" s="43">
        <f>COUNTIF(D500:$D$611,365)</f>
        <v>55</v>
      </c>
      <c r="H499" s="43">
        <f>COUNTIF(D500:$D$611,366)</f>
        <v>57</v>
      </c>
      <c r="I499" s="2"/>
    </row>
    <row r="500" spans="1:9" x14ac:dyDescent="0.25">
      <c r="A500" s="1">
        <f>COUNTIF($C$2:C500,"Да")</f>
        <v>5</v>
      </c>
      <c r="B500" s="45">
        <f t="shared" si="15"/>
        <v>45601</v>
      </c>
      <c r="C500" s="42" t="str">
        <f>IF(ISERROR(VLOOKUP(B500,'Aigen21-PHOSAGR'!$C$3:$C$8,1,0)),"Нет","Да")</f>
        <v>Нет</v>
      </c>
      <c r="D500" s="43">
        <f t="shared" si="14"/>
        <v>366</v>
      </c>
      <c r="E500" s="44">
        <f>ROUND(('Все выпуски'!$R$3*'Все выпуски'!$R$6/100)/366*(B500-IF(C500="Нет",VLOOKUP(A500,'Aigen21-PHOSAGR'!$A$2:$C$8,3,0),VLOOKUP((A500-1),'Aigen21-PHOSAGR'!$A$2:$C$8,3,0))),2)</f>
        <v>0.96</v>
      </c>
      <c r="G500" s="43">
        <f>COUNTIF(D501:$D$611,365)</f>
        <v>55</v>
      </c>
      <c r="H500" s="43">
        <f>COUNTIF(D501:$D$611,366)</f>
        <v>56</v>
      </c>
      <c r="I500" s="2"/>
    </row>
    <row r="501" spans="1:9" x14ac:dyDescent="0.25">
      <c r="A501" s="1">
        <f>COUNTIF($C$2:C501,"Да")</f>
        <v>5</v>
      </c>
      <c r="B501" s="45">
        <f t="shared" si="15"/>
        <v>45602</v>
      </c>
      <c r="C501" s="42" t="str">
        <f>IF(ISERROR(VLOOKUP(B501,'Aigen21-PHOSAGR'!$C$3:$C$8,1,0)),"Нет","Да")</f>
        <v>Нет</v>
      </c>
      <c r="D501" s="43">
        <f t="shared" si="14"/>
        <v>366</v>
      </c>
      <c r="E501" s="44">
        <f>ROUND(('Все выпуски'!$R$3*'Все выпуски'!$R$6/100)/366*(B501-IF(C501="Нет",VLOOKUP(A501,'Aigen21-PHOSAGR'!$A$2:$C$8,3,0),VLOOKUP((A501-1),'Aigen21-PHOSAGR'!$A$2:$C$8,3,0))),2)</f>
        <v>1.08</v>
      </c>
      <c r="G501" s="43">
        <f>COUNTIF(D502:$D$611,365)</f>
        <v>55</v>
      </c>
      <c r="H501" s="43">
        <f>COUNTIF(D502:$D$611,366)</f>
        <v>55</v>
      </c>
      <c r="I501" s="2"/>
    </row>
    <row r="502" spans="1:9" x14ac:dyDescent="0.25">
      <c r="A502" s="1">
        <f>COUNTIF($C$2:C502,"Да")</f>
        <v>5</v>
      </c>
      <c r="B502" s="45">
        <f t="shared" si="15"/>
        <v>45603</v>
      </c>
      <c r="C502" s="42" t="str">
        <f>IF(ISERROR(VLOOKUP(B502,'Aigen21-PHOSAGR'!$C$3:$C$8,1,0)),"Нет","Да")</f>
        <v>Нет</v>
      </c>
      <c r="D502" s="43">
        <f t="shared" si="14"/>
        <v>366</v>
      </c>
      <c r="E502" s="44">
        <f>ROUND(('Все выпуски'!$R$3*'Все выпуски'!$R$6/100)/366*(B502-IF(C502="Нет",VLOOKUP(A502,'Aigen21-PHOSAGR'!$A$2:$C$8,3,0),VLOOKUP((A502-1),'Aigen21-PHOSAGR'!$A$2:$C$8,3,0))),2)</f>
        <v>1.2</v>
      </c>
      <c r="G502" s="43">
        <f>COUNTIF(D503:$D$611,365)</f>
        <v>55</v>
      </c>
      <c r="H502" s="43">
        <f>COUNTIF(D503:$D$611,366)</f>
        <v>54</v>
      </c>
      <c r="I502" s="2"/>
    </row>
    <row r="503" spans="1:9" x14ac:dyDescent="0.25">
      <c r="A503" s="1">
        <f>COUNTIF($C$2:C503,"Да")</f>
        <v>5</v>
      </c>
      <c r="B503" s="45">
        <f t="shared" si="15"/>
        <v>45604</v>
      </c>
      <c r="C503" s="42" t="str">
        <f>IF(ISERROR(VLOOKUP(B503,'Aigen21-PHOSAGR'!$C$3:$C$8,1,0)),"Нет","Да")</f>
        <v>Нет</v>
      </c>
      <c r="D503" s="43">
        <f t="shared" si="14"/>
        <v>366</v>
      </c>
      <c r="E503" s="44">
        <f>ROUND(('Все выпуски'!$R$3*'Все выпуски'!$R$6/100)/366*(B503-IF(C503="Нет",VLOOKUP(A503,'Aigen21-PHOSAGR'!$A$2:$C$8,3,0),VLOOKUP((A503-1),'Aigen21-PHOSAGR'!$A$2:$C$8,3,0))),2)</f>
        <v>1.32</v>
      </c>
      <c r="G503" s="43">
        <f>COUNTIF(D504:$D$611,365)</f>
        <v>55</v>
      </c>
      <c r="H503" s="43">
        <f>COUNTIF(D504:$D$611,366)</f>
        <v>53</v>
      </c>
      <c r="I503" s="2"/>
    </row>
    <row r="504" spans="1:9" x14ac:dyDescent="0.25">
      <c r="A504" s="1">
        <f>COUNTIF($C$2:C504,"Да")</f>
        <v>5</v>
      </c>
      <c r="B504" s="45">
        <f t="shared" si="15"/>
        <v>45605</v>
      </c>
      <c r="C504" s="42" t="str">
        <f>IF(ISERROR(VLOOKUP(B504,'Aigen21-PHOSAGR'!$C$3:$C$8,1,0)),"Нет","Да")</f>
        <v>Нет</v>
      </c>
      <c r="D504" s="43">
        <f t="shared" si="14"/>
        <v>366</v>
      </c>
      <c r="E504" s="44">
        <f>ROUND(('Все выпуски'!$R$3*'Все выпуски'!$R$6/100)/366*(B504-IF(C504="Нет",VLOOKUP(A504,'Aigen21-PHOSAGR'!$A$2:$C$8,3,0),VLOOKUP((A504-1),'Aigen21-PHOSAGR'!$A$2:$C$8,3,0))),2)</f>
        <v>1.44</v>
      </c>
      <c r="G504" s="43">
        <f>COUNTIF(D505:$D$611,365)</f>
        <v>55</v>
      </c>
      <c r="H504" s="43">
        <f>COUNTIF(D505:$D$611,366)</f>
        <v>52</v>
      </c>
      <c r="I504" s="2"/>
    </row>
    <row r="505" spans="1:9" x14ac:dyDescent="0.25">
      <c r="A505" s="1">
        <f>COUNTIF($C$2:C505,"Да")</f>
        <v>5</v>
      </c>
      <c r="B505" s="45">
        <f t="shared" si="15"/>
        <v>45606</v>
      </c>
      <c r="C505" s="42" t="str">
        <f>IF(ISERROR(VLOOKUP(B505,'Aigen21-PHOSAGR'!$C$3:$C$8,1,0)),"Нет","Да")</f>
        <v>Нет</v>
      </c>
      <c r="D505" s="43">
        <f t="shared" si="14"/>
        <v>366</v>
      </c>
      <c r="E505" s="44">
        <f>ROUND(('Все выпуски'!$R$3*'Все выпуски'!$R$6/100)/366*(B505-IF(C505="Нет",VLOOKUP(A505,'Aigen21-PHOSAGR'!$A$2:$C$8,3,0),VLOOKUP((A505-1),'Aigen21-PHOSAGR'!$A$2:$C$8,3,0))),2)</f>
        <v>1.56</v>
      </c>
      <c r="G505" s="43">
        <f>COUNTIF(D506:$D$611,365)</f>
        <v>55</v>
      </c>
      <c r="H505" s="43">
        <f>COUNTIF(D506:$D$611,366)</f>
        <v>51</v>
      </c>
      <c r="I505" s="2"/>
    </row>
    <row r="506" spans="1:9" x14ac:dyDescent="0.25">
      <c r="A506" s="1">
        <f>COUNTIF($C$2:C506,"Да")</f>
        <v>5</v>
      </c>
      <c r="B506" s="45">
        <f t="shared" si="15"/>
        <v>45607</v>
      </c>
      <c r="C506" s="42" t="str">
        <f>IF(ISERROR(VLOOKUP(B506,'Aigen21-PHOSAGR'!$C$3:$C$8,1,0)),"Нет","Да")</f>
        <v>Нет</v>
      </c>
      <c r="D506" s="43">
        <f t="shared" si="14"/>
        <v>366</v>
      </c>
      <c r="E506" s="44">
        <f>ROUND(('Все выпуски'!$R$3*'Все выпуски'!$R$6/100)/366*(B506-IF(C506="Нет",VLOOKUP(A506,'Aigen21-PHOSAGR'!$A$2:$C$8,3,0),VLOOKUP((A506-1),'Aigen21-PHOSAGR'!$A$2:$C$8,3,0))),2)</f>
        <v>1.68</v>
      </c>
      <c r="G506" s="43">
        <f>COUNTIF(D507:$D$611,365)</f>
        <v>55</v>
      </c>
      <c r="H506" s="43">
        <f>COUNTIF(D507:$D$611,366)</f>
        <v>50</v>
      </c>
      <c r="I506" s="2"/>
    </row>
    <row r="507" spans="1:9" x14ac:dyDescent="0.25">
      <c r="A507" s="1">
        <f>COUNTIF($C$2:C507,"Да")</f>
        <v>5</v>
      </c>
      <c r="B507" s="45">
        <f t="shared" si="15"/>
        <v>45608</v>
      </c>
      <c r="C507" s="42" t="str">
        <f>IF(ISERROR(VLOOKUP(B507,'Aigen21-PHOSAGR'!$C$3:$C$8,1,0)),"Нет","Да")</f>
        <v>Нет</v>
      </c>
      <c r="D507" s="43">
        <f t="shared" si="14"/>
        <v>366</v>
      </c>
      <c r="E507" s="44">
        <f>ROUND(('Все выпуски'!$R$3*'Все выпуски'!$R$6/100)/366*(B507-IF(C507="Нет",VLOOKUP(A507,'Aigen21-PHOSAGR'!$A$2:$C$8,3,0),VLOOKUP((A507-1),'Aigen21-PHOSAGR'!$A$2:$C$8,3,0))),2)</f>
        <v>1.8</v>
      </c>
      <c r="G507" s="43">
        <f>COUNTIF(D508:$D$611,365)</f>
        <v>55</v>
      </c>
      <c r="H507" s="43">
        <f>COUNTIF(D508:$D$611,366)</f>
        <v>49</v>
      </c>
      <c r="I507" s="2"/>
    </row>
    <row r="508" spans="1:9" x14ac:dyDescent="0.25">
      <c r="A508" s="1">
        <f>COUNTIF($C$2:C508,"Да")</f>
        <v>5</v>
      </c>
      <c r="B508" s="45">
        <f t="shared" si="15"/>
        <v>45609</v>
      </c>
      <c r="C508" s="42" t="str">
        <f>IF(ISERROR(VLOOKUP(B508,'Aigen21-PHOSAGR'!$C$3:$C$8,1,0)),"Нет","Да")</f>
        <v>Нет</v>
      </c>
      <c r="D508" s="43">
        <f t="shared" si="14"/>
        <v>366</v>
      </c>
      <c r="E508" s="44">
        <f>ROUND(('Все выпуски'!$R$3*'Все выпуски'!$R$6/100)/366*(B508-IF(C508="Нет",VLOOKUP(A508,'Aigen21-PHOSAGR'!$A$2:$C$8,3,0),VLOOKUP((A508-1),'Aigen21-PHOSAGR'!$A$2:$C$8,3,0))),2)</f>
        <v>1.92</v>
      </c>
      <c r="G508" s="43">
        <f>COUNTIF(D509:$D$611,365)</f>
        <v>55</v>
      </c>
      <c r="H508" s="43">
        <f>COUNTIF(D509:$D$611,366)</f>
        <v>48</v>
      </c>
      <c r="I508" s="2"/>
    </row>
    <row r="509" spans="1:9" x14ac:dyDescent="0.25">
      <c r="A509" s="1">
        <f>COUNTIF($C$2:C509,"Да")</f>
        <v>5</v>
      </c>
      <c r="B509" s="45">
        <f t="shared" si="15"/>
        <v>45610</v>
      </c>
      <c r="C509" s="42" t="str">
        <f>IF(ISERROR(VLOOKUP(B509,'Aigen21-PHOSAGR'!$C$3:$C$8,1,0)),"Нет","Да")</f>
        <v>Нет</v>
      </c>
      <c r="D509" s="43">
        <f t="shared" si="14"/>
        <v>366</v>
      </c>
      <c r="E509" s="44">
        <f>ROUND(('Все выпуски'!$R$3*'Все выпуски'!$R$6/100)/366*(B509-IF(C509="Нет",VLOOKUP(A509,'Aigen21-PHOSAGR'!$A$2:$C$8,3,0),VLOOKUP((A509-1),'Aigen21-PHOSAGR'!$A$2:$C$8,3,0))),2)</f>
        <v>2.04</v>
      </c>
      <c r="G509" s="43">
        <f>COUNTIF(D510:$D$611,365)</f>
        <v>55</v>
      </c>
      <c r="H509" s="43">
        <f>COUNTIF(D510:$D$611,366)</f>
        <v>47</v>
      </c>
      <c r="I509" s="2"/>
    </row>
    <row r="510" spans="1:9" x14ac:dyDescent="0.25">
      <c r="A510" s="1">
        <f>COUNTIF($C$2:C510,"Да")</f>
        <v>5</v>
      </c>
      <c r="B510" s="45">
        <f t="shared" si="15"/>
        <v>45611</v>
      </c>
      <c r="C510" s="42" t="str">
        <f>IF(ISERROR(VLOOKUP(B510,'Aigen21-PHOSAGR'!$C$3:$C$8,1,0)),"Нет","Да")</f>
        <v>Нет</v>
      </c>
      <c r="D510" s="43">
        <f t="shared" si="14"/>
        <v>366</v>
      </c>
      <c r="E510" s="44">
        <f>ROUND(('Все выпуски'!$R$3*'Все выпуски'!$R$6/100)/366*(B510-IF(C510="Нет",VLOOKUP(A510,'Aigen21-PHOSAGR'!$A$2:$C$8,3,0),VLOOKUP((A510-1),'Aigen21-PHOSAGR'!$A$2:$C$8,3,0))),2)</f>
        <v>2.16</v>
      </c>
      <c r="G510" s="43">
        <f>COUNTIF(D511:$D$611,365)</f>
        <v>55</v>
      </c>
      <c r="H510" s="43">
        <f>COUNTIF(D511:$D$611,366)</f>
        <v>46</v>
      </c>
      <c r="I510" s="2"/>
    </row>
    <row r="511" spans="1:9" x14ac:dyDescent="0.25">
      <c r="A511" s="1">
        <f>COUNTIF($C$2:C511,"Да")</f>
        <v>5</v>
      </c>
      <c r="B511" s="45">
        <f t="shared" si="15"/>
        <v>45612</v>
      </c>
      <c r="C511" s="42" t="str">
        <f>IF(ISERROR(VLOOKUP(B511,'Aigen21-PHOSAGR'!$C$3:$C$8,1,0)),"Нет","Да")</f>
        <v>Нет</v>
      </c>
      <c r="D511" s="43">
        <f t="shared" si="14"/>
        <v>366</v>
      </c>
      <c r="E511" s="44">
        <f>ROUND(('Все выпуски'!$R$3*'Все выпуски'!$R$6/100)/366*(B511-IF(C511="Нет",VLOOKUP(A511,'Aigen21-PHOSAGR'!$A$2:$C$8,3,0),VLOOKUP((A511-1),'Aigen21-PHOSAGR'!$A$2:$C$8,3,0))),2)</f>
        <v>2.2799999999999998</v>
      </c>
      <c r="G511" s="43">
        <f>COUNTIF(D512:$D$611,365)</f>
        <v>55</v>
      </c>
      <c r="H511" s="43">
        <f>COUNTIF(D512:$D$611,366)</f>
        <v>45</v>
      </c>
      <c r="I511" s="2"/>
    </row>
    <row r="512" spans="1:9" x14ac:dyDescent="0.25">
      <c r="A512" s="1">
        <f>COUNTIF($C$2:C512,"Да")</f>
        <v>5</v>
      </c>
      <c r="B512" s="45">
        <f t="shared" si="15"/>
        <v>45613</v>
      </c>
      <c r="C512" s="42" t="str">
        <f>IF(ISERROR(VLOOKUP(B512,'Aigen21-PHOSAGR'!$C$3:$C$8,1,0)),"Нет","Да")</f>
        <v>Нет</v>
      </c>
      <c r="D512" s="43">
        <f t="shared" si="14"/>
        <v>366</v>
      </c>
      <c r="E512" s="44">
        <f>ROUND(('Все выпуски'!$R$3*'Все выпуски'!$R$6/100)/366*(B512-IF(C512="Нет",VLOOKUP(A512,'Aigen21-PHOSAGR'!$A$2:$C$8,3,0),VLOOKUP((A512-1),'Aigen21-PHOSAGR'!$A$2:$C$8,3,0))),2)</f>
        <v>2.4</v>
      </c>
      <c r="G512" s="43">
        <f>COUNTIF(D513:$D$611,365)</f>
        <v>55</v>
      </c>
      <c r="H512" s="43">
        <f>COUNTIF(D513:$D$611,366)</f>
        <v>44</v>
      </c>
      <c r="I512" s="2"/>
    </row>
    <row r="513" spans="1:9" x14ac:dyDescent="0.25">
      <c r="A513" s="1">
        <f>COUNTIF($C$2:C513,"Да")</f>
        <v>5</v>
      </c>
      <c r="B513" s="45">
        <f t="shared" si="15"/>
        <v>45614</v>
      </c>
      <c r="C513" s="42" t="str">
        <f>IF(ISERROR(VLOOKUP(B513,'Aigen21-PHOSAGR'!$C$3:$C$8,1,0)),"Нет","Да")</f>
        <v>Нет</v>
      </c>
      <c r="D513" s="43">
        <f t="shared" si="14"/>
        <v>366</v>
      </c>
      <c r="E513" s="44">
        <f>ROUND(('Все выпуски'!$R$3*'Все выпуски'!$R$6/100)/366*(B513-IF(C513="Нет",VLOOKUP(A513,'Aigen21-PHOSAGR'!$A$2:$C$8,3,0),VLOOKUP((A513-1),'Aigen21-PHOSAGR'!$A$2:$C$8,3,0))),2)</f>
        <v>2.52</v>
      </c>
      <c r="G513" s="43">
        <f>COUNTIF(D514:$D$611,365)</f>
        <v>55</v>
      </c>
      <c r="H513" s="43">
        <f>COUNTIF(D514:$D$611,366)</f>
        <v>43</v>
      </c>
      <c r="I513" s="2"/>
    </row>
    <row r="514" spans="1:9" x14ac:dyDescent="0.25">
      <c r="A514" s="1">
        <f>COUNTIF($C$2:C514,"Да")</f>
        <v>5</v>
      </c>
      <c r="B514" s="45">
        <f t="shared" si="15"/>
        <v>45615</v>
      </c>
      <c r="C514" s="42" t="str">
        <f>IF(ISERROR(VLOOKUP(B514,'Aigen21-PHOSAGR'!$C$3:$C$8,1,0)),"Нет","Да")</f>
        <v>Нет</v>
      </c>
      <c r="D514" s="43">
        <f t="shared" si="14"/>
        <v>366</v>
      </c>
      <c r="E514" s="44">
        <f>ROUND(('Все выпуски'!$R$3*'Все выпуски'!$R$6/100)/366*(B514-IF(C514="Нет",VLOOKUP(A514,'Aigen21-PHOSAGR'!$A$2:$C$8,3,0),VLOOKUP((A514-1),'Aigen21-PHOSAGR'!$A$2:$C$8,3,0))),2)</f>
        <v>2.64</v>
      </c>
      <c r="G514" s="43">
        <f>COUNTIF(D515:$D$611,365)</f>
        <v>55</v>
      </c>
      <c r="H514" s="43">
        <f>COUNTIF(D515:$D$611,366)</f>
        <v>42</v>
      </c>
      <c r="I514" s="2"/>
    </row>
    <row r="515" spans="1:9" x14ac:dyDescent="0.25">
      <c r="A515" s="1">
        <f>COUNTIF($C$2:C515,"Да")</f>
        <v>5</v>
      </c>
      <c r="B515" s="45">
        <f t="shared" si="15"/>
        <v>45616</v>
      </c>
      <c r="C515" s="42" t="str">
        <f>IF(ISERROR(VLOOKUP(B515,'Aigen21-PHOSAGR'!$C$3:$C$8,1,0)),"Нет","Да")</f>
        <v>Нет</v>
      </c>
      <c r="D515" s="43">
        <f t="shared" ref="D515:D578" si="16">IF(MOD(YEAR(B515),4)=0,366,365)</f>
        <v>366</v>
      </c>
      <c r="E515" s="44">
        <f>ROUND(('Все выпуски'!$R$3*'Все выпуски'!$R$6/100)/366*(B515-IF(C515="Нет",VLOOKUP(A515,'Aigen21-PHOSAGR'!$A$2:$C$8,3,0),VLOOKUP((A515-1),'Aigen21-PHOSAGR'!$A$2:$C$8,3,0))),2)</f>
        <v>2.77</v>
      </c>
      <c r="G515" s="43">
        <f>COUNTIF(D516:$D$611,365)</f>
        <v>55</v>
      </c>
      <c r="H515" s="43">
        <f>COUNTIF(D516:$D$611,366)</f>
        <v>41</v>
      </c>
      <c r="I515" s="2"/>
    </row>
    <row r="516" spans="1:9" x14ac:dyDescent="0.25">
      <c r="A516" s="1">
        <f>COUNTIF($C$2:C516,"Да")</f>
        <v>5</v>
      </c>
      <c r="B516" s="45">
        <f t="shared" ref="B516:B579" si="17">B515+1</f>
        <v>45617</v>
      </c>
      <c r="C516" s="42" t="str">
        <f>IF(ISERROR(VLOOKUP(B516,'Aigen21-PHOSAGR'!$C$3:$C$8,1,0)),"Нет","Да")</f>
        <v>Нет</v>
      </c>
      <c r="D516" s="43">
        <f t="shared" si="16"/>
        <v>366</v>
      </c>
      <c r="E516" s="44">
        <f>ROUND(('Все выпуски'!$R$3*'Все выпуски'!$R$6/100)/366*(B516-IF(C516="Нет",VLOOKUP(A516,'Aigen21-PHOSAGR'!$A$2:$C$8,3,0),VLOOKUP((A516-1),'Aigen21-PHOSAGR'!$A$2:$C$8,3,0))),2)</f>
        <v>2.89</v>
      </c>
      <c r="G516" s="43">
        <f>COUNTIF(D517:$D$611,365)</f>
        <v>55</v>
      </c>
      <c r="H516" s="43">
        <f>COUNTIF(D517:$D$611,366)</f>
        <v>40</v>
      </c>
      <c r="I516" s="2"/>
    </row>
    <row r="517" spans="1:9" x14ac:dyDescent="0.25">
      <c r="A517" s="1">
        <f>COUNTIF($C$2:C517,"Да")</f>
        <v>5</v>
      </c>
      <c r="B517" s="45">
        <f t="shared" si="17"/>
        <v>45618</v>
      </c>
      <c r="C517" s="42" t="str">
        <f>IF(ISERROR(VLOOKUP(B517,'Aigen21-PHOSAGR'!$C$3:$C$8,1,0)),"Нет","Да")</f>
        <v>Нет</v>
      </c>
      <c r="D517" s="43">
        <f t="shared" si="16"/>
        <v>366</v>
      </c>
      <c r="E517" s="44">
        <f>ROUND(('Все выпуски'!$R$3*'Все выпуски'!$R$6/100)/366*(B517-IF(C517="Нет",VLOOKUP(A517,'Aigen21-PHOSAGR'!$A$2:$C$8,3,0),VLOOKUP((A517-1),'Aigen21-PHOSAGR'!$A$2:$C$8,3,0))),2)</f>
        <v>3.01</v>
      </c>
      <c r="G517" s="43">
        <f>COUNTIF(D518:$D$611,365)</f>
        <v>55</v>
      </c>
      <c r="H517" s="43">
        <f>COUNTIF(D518:$D$611,366)</f>
        <v>39</v>
      </c>
      <c r="I517" s="2"/>
    </row>
    <row r="518" spans="1:9" x14ac:dyDescent="0.25">
      <c r="A518" s="1">
        <f>COUNTIF($C$2:C518,"Да")</f>
        <v>5</v>
      </c>
      <c r="B518" s="45">
        <f t="shared" si="17"/>
        <v>45619</v>
      </c>
      <c r="C518" s="42" t="str">
        <f>IF(ISERROR(VLOOKUP(B518,'Aigen21-PHOSAGR'!$C$3:$C$8,1,0)),"Нет","Да")</f>
        <v>Нет</v>
      </c>
      <c r="D518" s="43">
        <f t="shared" si="16"/>
        <v>366</v>
      </c>
      <c r="E518" s="44">
        <f>ROUND(('Все выпуски'!$R$3*'Все выпуски'!$R$6/100)/366*(B518-IF(C518="Нет",VLOOKUP(A518,'Aigen21-PHOSAGR'!$A$2:$C$8,3,0),VLOOKUP((A518-1),'Aigen21-PHOSAGR'!$A$2:$C$8,3,0))),2)</f>
        <v>3.13</v>
      </c>
      <c r="G518" s="43">
        <f>COUNTIF(D519:$D$611,365)</f>
        <v>55</v>
      </c>
      <c r="H518" s="43">
        <f>COUNTIF(D519:$D$611,366)</f>
        <v>38</v>
      </c>
      <c r="I518" s="2"/>
    </row>
    <row r="519" spans="1:9" x14ac:dyDescent="0.25">
      <c r="A519" s="1">
        <f>COUNTIF($C$2:C519,"Да")</f>
        <v>5</v>
      </c>
      <c r="B519" s="45">
        <f t="shared" si="17"/>
        <v>45620</v>
      </c>
      <c r="C519" s="42" t="str">
        <f>IF(ISERROR(VLOOKUP(B519,'Aigen21-PHOSAGR'!$C$3:$C$8,1,0)),"Нет","Да")</f>
        <v>Нет</v>
      </c>
      <c r="D519" s="43">
        <f t="shared" si="16"/>
        <v>366</v>
      </c>
      <c r="E519" s="44">
        <f>ROUND(('Все выпуски'!$R$3*'Все выпуски'!$R$6/100)/366*(B519-IF(C519="Нет",VLOOKUP(A519,'Aigen21-PHOSAGR'!$A$2:$C$8,3,0),VLOOKUP((A519-1),'Aigen21-PHOSAGR'!$A$2:$C$8,3,0))),2)</f>
        <v>3.25</v>
      </c>
      <c r="G519" s="43">
        <f>COUNTIF(D520:$D$611,365)</f>
        <v>55</v>
      </c>
      <c r="H519" s="43">
        <f>COUNTIF(D520:$D$611,366)</f>
        <v>37</v>
      </c>
      <c r="I519" s="2"/>
    </row>
    <row r="520" spans="1:9" x14ac:dyDescent="0.25">
      <c r="A520" s="1">
        <f>COUNTIF($C$2:C520,"Да")</f>
        <v>5</v>
      </c>
      <c r="B520" s="45">
        <f t="shared" si="17"/>
        <v>45621</v>
      </c>
      <c r="C520" s="42" t="str">
        <f>IF(ISERROR(VLOOKUP(B520,'Aigen21-PHOSAGR'!$C$3:$C$8,1,0)),"Нет","Да")</f>
        <v>Нет</v>
      </c>
      <c r="D520" s="43">
        <f t="shared" si="16"/>
        <v>366</v>
      </c>
      <c r="E520" s="44">
        <f>ROUND(('Все выпуски'!$R$3*'Все выпуски'!$R$6/100)/366*(B520-IF(C520="Нет",VLOOKUP(A520,'Aigen21-PHOSAGR'!$A$2:$C$8,3,0),VLOOKUP((A520-1),'Aigen21-PHOSAGR'!$A$2:$C$8,3,0))),2)</f>
        <v>3.37</v>
      </c>
      <c r="G520" s="43">
        <f>COUNTIF(D521:$D$611,365)</f>
        <v>55</v>
      </c>
      <c r="H520" s="43">
        <f>COUNTIF(D521:$D$611,366)</f>
        <v>36</v>
      </c>
      <c r="I520" s="2"/>
    </row>
    <row r="521" spans="1:9" x14ac:dyDescent="0.25">
      <c r="A521" s="1">
        <f>COUNTIF($C$2:C521,"Да")</f>
        <v>5</v>
      </c>
      <c r="B521" s="45">
        <f t="shared" si="17"/>
        <v>45622</v>
      </c>
      <c r="C521" s="42" t="str">
        <f>IF(ISERROR(VLOOKUP(B521,'Aigen21-PHOSAGR'!$C$3:$C$8,1,0)),"Нет","Да")</f>
        <v>Нет</v>
      </c>
      <c r="D521" s="43">
        <f t="shared" si="16"/>
        <v>366</v>
      </c>
      <c r="E521" s="44">
        <f>ROUND(('Все выпуски'!$R$3*'Все выпуски'!$R$6/100)/366*(B521-IF(C521="Нет",VLOOKUP(A521,'Aigen21-PHOSAGR'!$A$2:$C$8,3,0),VLOOKUP((A521-1),'Aigen21-PHOSAGR'!$A$2:$C$8,3,0))),2)</f>
        <v>3.49</v>
      </c>
      <c r="G521" s="43">
        <f>COUNTIF(D522:$D$611,365)</f>
        <v>55</v>
      </c>
      <c r="H521" s="43">
        <f>COUNTIF(D522:$D$611,366)</f>
        <v>35</v>
      </c>
      <c r="I521" s="2"/>
    </row>
    <row r="522" spans="1:9" x14ac:dyDescent="0.25">
      <c r="A522" s="1">
        <f>COUNTIF($C$2:C522,"Да")</f>
        <v>5</v>
      </c>
      <c r="B522" s="45">
        <f t="shared" si="17"/>
        <v>45623</v>
      </c>
      <c r="C522" s="42" t="str">
        <f>IF(ISERROR(VLOOKUP(B522,'Aigen21-PHOSAGR'!$C$3:$C$8,1,0)),"Нет","Да")</f>
        <v>Нет</v>
      </c>
      <c r="D522" s="43">
        <f t="shared" si="16"/>
        <v>366</v>
      </c>
      <c r="E522" s="44">
        <f>ROUND(('Все выпуски'!$R$3*'Все выпуски'!$R$6/100)/366*(B522-IF(C522="Нет",VLOOKUP(A522,'Aigen21-PHOSAGR'!$A$2:$C$8,3,0),VLOOKUP((A522-1),'Aigen21-PHOSAGR'!$A$2:$C$8,3,0))),2)</f>
        <v>3.61</v>
      </c>
      <c r="G522" s="43">
        <f>COUNTIF(D523:$D$611,365)</f>
        <v>55</v>
      </c>
      <c r="H522" s="43">
        <f>COUNTIF(D523:$D$611,366)</f>
        <v>34</v>
      </c>
      <c r="I522" s="2"/>
    </row>
    <row r="523" spans="1:9" x14ac:dyDescent="0.25">
      <c r="A523" s="1">
        <f>COUNTIF($C$2:C523,"Да")</f>
        <v>5</v>
      </c>
      <c r="B523" s="45">
        <f t="shared" si="17"/>
        <v>45624</v>
      </c>
      <c r="C523" s="42" t="str">
        <f>IF(ISERROR(VLOOKUP(B523,'Aigen21-PHOSAGR'!$C$3:$C$8,1,0)),"Нет","Да")</f>
        <v>Нет</v>
      </c>
      <c r="D523" s="43">
        <f t="shared" si="16"/>
        <v>366</v>
      </c>
      <c r="E523" s="44">
        <f>ROUND(('Все выпуски'!$R$3*'Все выпуски'!$R$6/100)/366*(B523-IF(C523="Нет",VLOOKUP(A523,'Aigen21-PHOSAGR'!$A$2:$C$8,3,0),VLOOKUP((A523-1),'Aigen21-PHOSAGR'!$A$2:$C$8,3,0))),2)</f>
        <v>3.73</v>
      </c>
      <c r="G523" s="43">
        <f>COUNTIF(D524:$D$611,365)</f>
        <v>55</v>
      </c>
      <c r="H523" s="43">
        <f>COUNTIF(D524:$D$611,366)</f>
        <v>33</v>
      </c>
      <c r="I523" s="2"/>
    </row>
    <row r="524" spans="1:9" x14ac:dyDescent="0.25">
      <c r="A524" s="1">
        <f>COUNTIF($C$2:C524,"Да")</f>
        <v>5</v>
      </c>
      <c r="B524" s="45">
        <f t="shared" si="17"/>
        <v>45625</v>
      </c>
      <c r="C524" s="42" t="str">
        <f>IF(ISERROR(VLOOKUP(B524,'Aigen21-PHOSAGR'!$C$3:$C$8,1,0)),"Нет","Да")</f>
        <v>Нет</v>
      </c>
      <c r="D524" s="43">
        <f t="shared" si="16"/>
        <v>366</v>
      </c>
      <c r="E524" s="44">
        <f>ROUND(('Все выпуски'!$R$3*'Все выпуски'!$R$6/100)/366*(B524-IF(C524="Нет",VLOOKUP(A524,'Aigen21-PHOSAGR'!$A$2:$C$8,3,0),VLOOKUP((A524-1),'Aigen21-PHOSAGR'!$A$2:$C$8,3,0))),2)</f>
        <v>3.85</v>
      </c>
      <c r="G524" s="43">
        <f>COUNTIF(D525:$D$611,365)</f>
        <v>55</v>
      </c>
      <c r="H524" s="43">
        <f>COUNTIF(D525:$D$611,366)</f>
        <v>32</v>
      </c>
      <c r="I524" s="2"/>
    </row>
    <row r="525" spans="1:9" x14ac:dyDescent="0.25">
      <c r="A525" s="1">
        <f>COUNTIF($C$2:C525,"Да")</f>
        <v>5</v>
      </c>
      <c r="B525" s="45">
        <f t="shared" si="17"/>
        <v>45626</v>
      </c>
      <c r="C525" s="42" t="str">
        <f>IF(ISERROR(VLOOKUP(B525,'Aigen21-PHOSAGR'!$C$3:$C$8,1,0)),"Нет","Да")</f>
        <v>Нет</v>
      </c>
      <c r="D525" s="43">
        <f t="shared" si="16"/>
        <v>366</v>
      </c>
      <c r="E525" s="44">
        <f>ROUND(('Все выпуски'!$R$3*'Все выпуски'!$R$6/100)/366*(B525-IF(C525="Нет",VLOOKUP(A525,'Aigen21-PHOSAGR'!$A$2:$C$8,3,0),VLOOKUP((A525-1),'Aigen21-PHOSAGR'!$A$2:$C$8,3,0))),2)</f>
        <v>3.97</v>
      </c>
      <c r="G525" s="43">
        <f>COUNTIF(D526:$D$611,365)</f>
        <v>55</v>
      </c>
      <c r="H525" s="43">
        <f>COUNTIF(D526:$D$611,366)</f>
        <v>31</v>
      </c>
      <c r="I525" s="2"/>
    </row>
    <row r="526" spans="1:9" x14ac:dyDescent="0.25">
      <c r="A526" s="1">
        <f>COUNTIF($C$2:C526,"Да")</f>
        <v>5</v>
      </c>
      <c r="B526" s="45">
        <f t="shared" si="17"/>
        <v>45627</v>
      </c>
      <c r="C526" s="42" t="str">
        <f>IF(ISERROR(VLOOKUP(B526,'Aigen21-PHOSAGR'!$C$3:$C$8,1,0)),"Нет","Да")</f>
        <v>Нет</v>
      </c>
      <c r="D526" s="43">
        <f t="shared" si="16"/>
        <v>366</v>
      </c>
      <c r="E526" s="44">
        <f>ROUND(('Все выпуски'!$R$3*'Все выпуски'!$R$6/100)/366*(B526-IF(C526="Нет",VLOOKUP(A526,'Aigen21-PHOSAGR'!$A$2:$C$8,3,0),VLOOKUP((A526-1),'Aigen21-PHOSAGR'!$A$2:$C$8,3,0))),2)</f>
        <v>4.09</v>
      </c>
      <c r="G526" s="43">
        <f>COUNTIF(D527:$D$611,365)</f>
        <v>55</v>
      </c>
      <c r="H526" s="43">
        <f>COUNTIF(D527:$D$611,366)</f>
        <v>30</v>
      </c>
      <c r="I526" s="2"/>
    </row>
    <row r="527" spans="1:9" x14ac:dyDescent="0.25">
      <c r="A527" s="1">
        <f>COUNTIF($C$2:C527,"Да")</f>
        <v>5</v>
      </c>
      <c r="B527" s="45">
        <f t="shared" si="17"/>
        <v>45628</v>
      </c>
      <c r="C527" s="42" t="str">
        <f>IF(ISERROR(VLOOKUP(B527,'Aigen21-PHOSAGR'!$C$3:$C$8,1,0)),"Нет","Да")</f>
        <v>Нет</v>
      </c>
      <c r="D527" s="43">
        <f t="shared" si="16"/>
        <v>366</v>
      </c>
      <c r="E527" s="44">
        <f>ROUND(('Все выпуски'!$R$3*'Все выпуски'!$R$6/100)/366*(B527-IF(C527="Нет",VLOOKUP(A527,'Aigen21-PHOSAGR'!$A$2:$C$8,3,0),VLOOKUP((A527-1),'Aigen21-PHOSAGR'!$A$2:$C$8,3,0))),2)</f>
        <v>4.21</v>
      </c>
      <c r="G527" s="43">
        <f>COUNTIF(D528:$D$611,365)</f>
        <v>55</v>
      </c>
      <c r="H527" s="43">
        <f>COUNTIF(D528:$D$611,366)</f>
        <v>29</v>
      </c>
      <c r="I527" s="2"/>
    </row>
    <row r="528" spans="1:9" x14ac:dyDescent="0.25">
      <c r="A528" s="1">
        <f>COUNTIF($C$2:C528,"Да")</f>
        <v>5</v>
      </c>
      <c r="B528" s="45">
        <f t="shared" si="17"/>
        <v>45629</v>
      </c>
      <c r="C528" s="42" t="str">
        <f>IF(ISERROR(VLOOKUP(B528,'Aigen21-PHOSAGR'!$C$3:$C$8,1,0)),"Нет","Да")</f>
        <v>Нет</v>
      </c>
      <c r="D528" s="43">
        <f t="shared" si="16"/>
        <v>366</v>
      </c>
      <c r="E528" s="44">
        <f>ROUND(('Все выпуски'!$R$3*'Все выпуски'!$R$6/100)/366*(B528-IF(C528="Нет",VLOOKUP(A528,'Aigen21-PHOSAGR'!$A$2:$C$8,3,0),VLOOKUP((A528-1),'Aigen21-PHOSAGR'!$A$2:$C$8,3,0))),2)</f>
        <v>4.33</v>
      </c>
      <c r="G528" s="43">
        <f>COUNTIF(D529:$D$611,365)</f>
        <v>55</v>
      </c>
      <c r="H528" s="43">
        <f>COUNTIF(D529:$D$611,366)</f>
        <v>28</v>
      </c>
      <c r="I528" s="2"/>
    </row>
    <row r="529" spans="1:9" x14ac:dyDescent="0.25">
      <c r="A529" s="1">
        <f>COUNTIF($C$2:C529,"Да")</f>
        <v>5</v>
      </c>
      <c r="B529" s="45">
        <f t="shared" si="17"/>
        <v>45630</v>
      </c>
      <c r="C529" s="42" t="str">
        <f>IF(ISERROR(VLOOKUP(B529,'Aigen21-PHOSAGR'!$C$3:$C$8,1,0)),"Нет","Да")</f>
        <v>Нет</v>
      </c>
      <c r="D529" s="43">
        <f t="shared" si="16"/>
        <v>366</v>
      </c>
      <c r="E529" s="44">
        <f>ROUND(('Все выпуски'!$R$3*'Все выпуски'!$R$6/100)/366*(B529-IF(C529="Нет",VLOOKUP(A529,'Aigen21-PHOSAGR'!$A$2:$C$8,3,0),VLOOKUP((A529-1),'Aigen21-PHOSAGR'!$A$2:$C$8,3,0))),2)</f>
        <v>4.45</v>
      </c>
      <c r="G529" s="43">
        <f>COUNTIF(D530:$D$611,365)</f>
        <v>55</v>
      </c>
      <c r="H529" s="43">
        <f>COUNTIF(D530:$D$611,366)</f>
        <v>27</v>
      </c>
      <c r="I529" s="2"/>
    </row>
    <row r="530" spans="1:9" x14ac:dyDescent="0.25">
      <c r="A530" s="1">
        <f>COUNTIF($C$2:C530,"Да")</f>
        <v>5</v>
      </c>
      <c r="B530" s="45">
        <f t="shared" si="17"/>
        <v>45631</v>
      </c>
      <c r="C530" s="42" t="str">
        <f>IF(ISERROR(VLOOKUP(B530,'Aigen21-PHOSAGR'!$C$3:$C$8,1,0)),"Нет","Да")</f>
        <v>Нет</v>
      </c>
      <c r="D530" s="43">
        <f t="shared" si="16"/>
        <v>366</v>
      </c>
      <c r="E530" s="44">
        <f>ROUND(('Все выпуски'!$R$3*'Все выпуски'!$R$6/100)/366*(B530-IF(C530="Нет",VLOOKUP(A530,'Aigen21-PHOSAGR'!$A$2:$C$8,3,0),VLOOKUP((A530-1),'Aigen21-PHOSAGR'!$A$2:$C$8,3,0))),2)</f>
        <v>4.57</v>
      </c>
      <c r="G530" s="43">
        <f>COUNTIF(D531:$D$611,365)</f>
        <v>55</v>
      </c>
      <c r="H530" s="43">
        <f>COUNTIF(D531:$D$611,366)</f>
        <v>26</v>
      </c>
      <c r="I530" s="2"/>
    </row>
    <row r="531" spans="1:9" x14ac:dyDescent="0.25">
      <c r="A531" s="1">
        <f>COUNTIF($C$2:C531,"Да")</f>
        <v>5</v>
      </c>
      <c r="B531" s="45">
        <f t="shared" si="17"/>
        <v>45632</v>
      </c>
      <c r="C531" s="42" t="str">
        <f>IF(ISERROR(VLOOKUP(B531,'Aigen21-PHOSAGR'!$C$3:$C$8,1,0)),"Нет","Да")</f>
        <v>Нет</v>
      </c>
      <c r="D531" s="43">
        <f t="shared" si="16"/>
        <v>366</v>
      </c>
      <c r="E531" s="44">
        <f>ROUND(('Все выпуски'!$R$3*'Все выпуски'!$R$6/100)/366*(B531-IF(C531="Нет",VLOOKUP(A531,'Aigen21-PHOSAGR'!$A$2:$C$8,3,0),VLOOKUP((A531-1),'Aigen21-PHOSAGR'!$A$2:$C$8,3,0))),2)</f>
        <v>4.6900000000000004</v>
      </c>
      <c r="G531" s="43">
        <f>COUNTIF(D532:$D$611,365)</f>
        <v>55</v>
      </c>
      <c r="H531" s="43">
        <f>COUNTIF(D532:$D$611,366)</f>
        <v>25</v>
      </c>
      <c r="I531" s="2"/>
    </row>
    <row r="532" spans="1:9" x14ac:dyDescent="0.25">
      <c r="A532" s="1">
        <f>COUNTIF($C$2:C532,"Да")</f>
        <v>5</v>
      </c>
      <c r="B532" s="45">
        <f t="shared" si="17"/>
        <v>45633</v>
      </c>
      <c r="C532" s="42" t="str">
        <f>IF(ISERROR(VLOOKUP(B532,'Aigen21-PHOSAGR'!$C$3:$C$8,1,0)),"Нет","Да")</f>
        <v>Нет</v>
      </c>
      <c r="D532" s="43">
        <f t="shared" si="16"/>
        <v>366</v>
      </c>
      <c r="E532" s="44">
        <f>ROUND(('Все выпуски'!$R$3*'Все выпуски'!$R$6/100)/366*(B532-IF(C532="Нет",VLOOKUP(A532,'Aigen21-PHOSAGR'!$A$2:$C$8,3,0),VLOOKUP((A532-1),'Aigen21-PHOSAGR'!$A$2:$C$8,3,0))),2)</f>
        <v>4.8099999999999996</v>
      </c>
      <c r="G532" s="43">
        <f>COUNTIF(D533:$D$611,365)</f>
        <v>55</v>
      </c>
      <c r="H532" s="43">
        <f>COUNTIF(D533:$D$611,366)</f>
        <v>24</v>
      </c>
      <c r="I532" s="2"/>
    </row>
    <row r="533" spans="1:9" x14ac:dyDescent="0.25">
      <c r="A533" s="1">
        <f>COUNTIF($C$2:C533,"Да")</f>
        <v>5</v>
      </c>
      <c r="B533" s="45">
        <f t="shared" si="17"/>
        <v>45634</v>
      </c>
      <c r="C533" s="42" t="str">
        <f>IF(ISERROR(VLOOKUP(B533,'Aigen21-PHOSAGR'!$C$3:$C$8,1,0)),"Нет","Да")</f>
        <v>Нет</v>
      </c>
      <c r="D533" s="43">
        <f t="shared" si="16"/>
        <v>366</v>
      </c>
      <c r="E533" s="44">
        <f>ROUND(('Все выпуски'!$R$3*'Все выпуски'!$R$6/100)/366*(B533-IF(C533="Нет",VLOOKUP(A533,'Aigen21-PHOSAGR'!$A$2:$C$8,3,0),VLOOKUP((A533-1),'Aigen21-PHOSAGR'!$A$2:$C$8,3,0))),2)</f>
        <v>4.93</v>
      </c>
      <c r="G533" s="43">
        <f>COUNTIF(D534:$D$611,365)</f>
        <v>55</v>
      </c>
      <c r="H533" s="43">
        <f>COUNTIF(D534:$D$611,366)</f>
        <v>23</v>
      </c>
      <c r="I533" s="2"/>
    </row>
    <row r="534" spans="1:9" x14ac:dyDescent="0.25">
      <c r="A534" s="1">
        <f>COUNTIF($C$2:C534,"Да")</f>
        <v>5</v>
      </c>
      <c r="B534" s="45">
        <f t="shared" si="17"/>
        <v>45635</v>
      </c>
      <c r="C534" s="42" t="str">
        <f>IF(ISERROR(VLOOKUP(B534,'Aigen21-PHOSAGR'!$C$3:$C$8,1,0)),"Нет","Да")</f>
        <v>Нет</v>
      </c>
      <c r="D534" s="43">
        <f t="shared" si="16"/>
        <v>366</v>
      </c>
      <c r="E534" s="44">
        <f>ROUND(('Все выпуски'!$R$3*'Все выпуски'!$R$6/100)/366*(B534-IF(C534="Нет",VLOOKUP(A534,'Aigen21-PHOSAGR'!$A$2:$C$8,3,0),VLOOKUP((A534-1),'Aigen21-PHOSAGR'!$A$2:$C$8,3,0))),2)</f>
        <v>5.05</v>
      </c>
      <c r="G534" s="43">
        <f>COUNTIF(D535:$D$611,365)</f>
        <v>55</v>
      </c>
      <c r="H534" s="43">
        <f>COUNTIF(D535:$D$611,366)</f>
        <v>22</v>
      </c>
      <c r="I534" s="2"/>
    </row>
    <row r="535" spans="1:9" x14ac:dyDescent="0.25">
      <c r="A535" s="1">
        <f>COUNTIF($C$2:C535,"Да")</f>
        <v>5</v>
      </c>
      <c r="B535" s="45">
        <f t="shared" si="17"/>
        <v>45636</v>
      </c>
      <c r="C535" s="42" t="str">
        <f>IF(ISERROR(VLOOKUP(B535,'Aigen21-PHOSAGR'!$C$3:$C$8,1,0)),"Нет","Да")</f>
        <v>Нет</v>
      </c>
      <c r="D535" s="43">
        <f t="shared" si="16"/>
        <v>366</v>
      </c>
      <c r="E535" s="44">
        <f>ROUND(('Все выпуски'!$R$3*'Все выпуски'!$R$6/100)/366*(B535-IF(C535="Нет",VLOOKUP(A535,'Aigen21-PHOSAGR'!$A$2:$C$8,3,0),VLOOKUP((A535-1),'Aigen21-PHOSAGR'!$A$2:$C$8,3,0))),2)</f>
        <v>5.17</v>
      </c>
      <c r="G535" s="43">
        <f>COUNTIF(D536:$D$611,365)</f>
        <v>55</v>
      </c>
      <c r="H535" s="43">
        <f>COUNTIF(D536:$D$611,366)</f>
        <v>21</v>
      </c>
      <c r="I535" s="2"/>
    </row>
    <row r="536" spans="1:9" x14ac:dyDescent="0.25">
      <c r="A536" s="1">
        <f>COUNTIF($C$2:C536,"Да")</f>
        <v>5</v>
      </c>
      <c r="B536" s="45">
        <f t="shared" si="17"/>
        <v>45637</v>
      </c>
      <c r="C536" s="42" t="str">
        <f>IF(ISERROR(VLOOKUP(B536,'Aigen21-PHOSAGR'!$C$3:$C$8,1,0)),"Нет","Да")</f>
        <v>Нет</v>
      </c>
      <c r="D536" s="43">
        <f t="shared" si="16"/>
        <v>366</v>
      </c>
      <c r="E536" s="44">
        <f>ROUND(('Все выпуски'!$R$3*'Все выпуски'!$R$6/100)/366*(B536-IF(C536="Нет",VLOOKUP(A536,'Aigen21-PHOSAGR'!$A$2:$C$8,3,0),VLOOKUP((A536-1),'Aigen21-PHOSAGR'!$A$2:$C$8,3,0))),2)</f>
        <v>5.29</v>
      </c>
      <c r="G536" s="43">
        <f>COUNTIF(D537:$D$611,365)</f>
        <v>55</v>
      </c>
      <c r="H536" s="43">
        <f>COUNTIF(D537:$D$611,366)</f>
        <v>20</v>
      </c>
      <c r="I536" s="2"/>
    </row>
    <row r="537" spans="1:9" x14ac:dyDescent="0.25">
      <c r="A537" s="1">
        <f>COUNTIF($C$2:C537,"Да")</f>
        <v>5</v>
      </c>
      <c r="B537" s="45">
        <f t="shared" si="17"/>
        <v>45638</v>
      </c>
      <c r="C537" s="42" t="str">
        <f>IF(ISERROR(VLOOKUP(B537,'Aigen21-PHOSAGR'!$C$3:$C$8,1,0)),"Нет","Да")</f>
        <v>Нет</v>
      </c>
      <c r="D537" s="43">
        <f t="shared" si="16"/>
        <v>366</v>
      </c>
      <c r="E537" s="44">
        <f>ROUND(('Все выпуски'!$R$3*'Все выпуски'!$R$6/100)/366*(B537-IF(C537="Нет",VLOOKUP(A537,'Aigen21-PHOSAGR'!$A$2:$C$8,3,0),VLOOKUP((A537-1),'Aigen21-PHOSAGR'!$A$2:$C$8,3,0))),2)</f>
        <v>5.41</v>
      </c>
      <c r="G537" s="43">
        <f>COUNTIF(D538:$D$611,365)</f>
        <v>55</v>
      </c>
      <c r="H537" s="43">
        <f>COUNTIF(D538:$D$611,366)</f>
        <v>19</v>
      </c>
      <c r="I537" s="2"/>
    </row>
    <row r="538" spans="1:9" x14ac:dyDescent="0.25">
      <c r="A538" s="1">
        <f>COUNTIF($C$2:C538,"Да")</f>
        <v>5</v>
      </c>
      <c r="B538" s="45">
        <f t="shared" si="17"/>
        <v>45639</v>
      </c>
      <c r="C538" s="42" t="str">
        <f>IF(ISERROR(VLOOKUP(B538,'Aigen21-PHOSAGR'!$C$3:$C$8,1,0)),"Нет","Да")</f>
        <v>Нет</v>
      </c>
      <c r="D538" s="43">
        <f t="shared" si="16"/>
        <v>366</v>
      </c>
      <c r="E538" s="44">
        <f>ROUND(('Все выпуски'!$R$3*'Все выпуски'!$R$6/100)/366*(B538-IF(C538="Нет",VLOOKUP(A538,'Aigen21-PHOSAGR'!$A$2:$C$8,3,0),VLOOKUP((A538-1),'Aigen21-PHOSAGR'!$A$2:$C$8,3,0))),2)</f>
        <v>5.53</v>
      </c>
      <c r="G538" s="43">
        <f>COUNTIF(D539:$D$611,365)</f>
        <v>55</v>
      </c>
      <c r="H538" s="43">
        <f>COUNTIF(D539:$D$611,366)</f>
        <v>18</v>
      </c>
      <c r="I538" s="2"/>
    </row>
    <row r="539" spans="1:9" x14ac:dyDescent="0.25">
      <c r="A539" s="1">
        <f>COUNTIF($C$2:C539,"Да")</f>
        <v>5</v>
      </c>
      <c r="B539" s="45">
        <f t="shared" si="17"/>
        <v>45640</v>
      </c>
      <c r="C539" s="42" t="str">
        <f>IF(ISERROR(VLOOKUP(B539,'Aigen21-PHOSAGR'!$C$3:$C$8,1,0)),"Нет","Да")</f>
        <v>Нет</v>
      </c>
      <c r="D539" s="43">
        <f t="shared" si="16"/>
        <v>366</v>
      </c>
      <c r="E539" s="44">
        <f>ROUND(('Все выпуски'!$R$3*'Все выпуски'!$R$6/100)/366*(B539-IF(C539="Нет",VLOOKUP(A539,'Aigen21-PHOSAGR'!$A$2:$C$8,3,0),VLOOKUP((A539-1),'Aigen21-PHOSAGR'!$A$2:$C$8,3,0))),2)</f>
        <v>5.65</v>
      </c>
      <c r="G539" s="43">
        <f>COUNTIF(D540:$D$611,365)</f>
        <v>55</v>
      </c>
      <c r="H539" s="43">
        <f>COUNTIF(D540:$D$611,366)</f>
        <v>17</v>
      </c>
      <c r="I539" s="2"/>
    </row>
    <row r="540" spans="1:9" x14ac:dyDescent="0.25">
      <c r="A540" s="1">
        <f>COUNTIF($C$2:C540,"Да")</f>
        <v>5</v>
      </c>
      <c r="B540" s="45">
        <f t="shared" si="17"/>
        <v>45641</v>
      </c>
      <c r="C540" s="42" t="str">
        <f>IF(ISERROR(VLOOKUP(B540,'Aigen21-PHOSAGR'!$C$3:$C$8,1,0)),"Нет","Да")</f>
        <v>Нет</v>
      </c>
      <c r="D540" s="43">
        <f t="shared" si="16"/>
        <v>366</v>
      </c>
      <c r="E540" s="44">
        <f>ROUND(('Все выпуски'!$R$3*'Все выпуски'!$R$6/100)/366*(B540-IF(C540="Нет",VLOOKUP(A540,'Aigen21-PHOSAGR'!$A$2:$C$8,3,0),VLOOKUP((A540-1),'Aigen21-PHOSAGR'!$A$2:$C$8,3,0))),2)</f>
        <v>5.77</v>
      </c>
      <c r="G540" s="43">
        <f>COUNTIF(D541:$D$611,365)</f>
        <v>55</v>
      </c>
      <c r="H540" s="43">
        <f>COUNTIF(D541:$D$611,366)</f>
        <v>16</v>
      </c>
      <c r="I540" s="2"/>
    </row>
    <row r="541" spans="1:9" x14ac:dyDescent="0.25">
      <c r="A541" s="1">
        <f>COUNTIF($C$2:C541,"Да")</f>
        <v>5</v>
      </c>
      <c r="B541" s="45">
        <f t="shared" si="17"/>
        <v>45642</v>
      </c>
      <c r="C541" s="42" t="str">
        <f>IF(ISERROR(VLOOKUP(B541,'Aigen21-PHOSAGR'!$C$3:$C$8,1,0)),"Нет","Да")</f>
        <v>Нет</v>
      </c>
      <c r="D541" s="43">
        <f t="shared" si="16"/>
        <v>366</v>
      </c>
      <c r="E541" s="44">
        <f>ROUND(('Все выпуски'!$R$3*'Все выпуски'!$R$6/100)/366*(B541-IF(C541="Нет",VLOOKUP(A541,'Aigen21-PHOSAGR'!$A$2:$C$8,3,0),VLOOKUP((A541-1),'Aigen21-PHOSAGR'!$A$2:$C$8,3,0))),2)</f>
        <v>5.89</v>
      </c>
      <c r="G541" s="43">
        <f>COUNTIF(D542:$D$611,365)</f>
        <v>55</v>
      </c>
      <c r="H541" s="43">
        <f>COUNTIF(D542:$D$611,366)</f>
        <v>15</v>
      </c>
      <c r="I541" s="2"/>
    </row>
    <row r="542" spans="1:9" x14ac:dyDescent="0.25">
      <c r="A542" s="1">
        <f>COUNTIF($C$2:C542,"Да")</f>
        <v>5</v>
      </c>
      <c r="B542" s="45">
        <f t="shared" si="17"/>
        <v>45643</v>
      </c>
      <c r="C542" s="42" t="str">
        <f>IF(ISERROR(VLOOKUP(B542,'Aigen21-PHOSAGR'!$C$3:$C$8,1,0)),"Нет","Да")</f>
        <v>Нет</v>
      </c>
      <c r="D542" s="43">
        <f t="shared" si="16"/>
        <v>366</v>
      </c>
      <c r="E542" s="44">
        <f>ROUND(('Все выпуски'!$R$3*'Все выпуски'!$R$6/100)/366*(B542-IF(C542="Нет",VLOOKUP(A542,'Aigen21-PHOSAGR'!$A$2:$C$8,3,0),VLOOKUP((A542-1),'Aigen21-PHOSAGR'!$A$2:$C$8,3,0))),2)</f>
        <v>6.01</v>
      </c>
      <c r="G542" s="43">
        <f>COUNTIF(D543:$D$611,365)</f>
        <v>55</v>
      </c>
      <c r="H542" s="43">
        <f>COUNTIF(D543:$D$611,366)</f>
        <v>14</v>
      </c>
      <c r="I542" s="2"/>
    </row>
    <row r="543" spans="1:9" x14ac:dyDescent="0.25">
      <c r="A543" s="1">
        <f>COUNTIF($C$2:C543,"Да")</f>
        <v>5</v>
      </c>
      <c r="B543" s="45">
        <f t="shared" si="17"/>
        <v>45644</v>
      </c>
      <c r="C543" s="42" t="str">
        <f>IF(ISERROR(VLOOKUP(B543,'Aigen21-PHOSAGR'!$C$3:$C$8,1,0)),"Нет","Да")</f>
        <v>Нет</v>
      </c>
      <c r="D543" s="43">
        <f t="shared" si="16"/>
        <v>366</v>
      </c>
      <c r="E543" s="44">
        <f>ROUND(('Все выпуски'!$R$3*'Все выпуски'!$R$6/100)/366*(B543-IF(C543="Нет",VLOOKUP(A543,'Aigen21-PHOSAGR'!$A$2:$C$8,3,0),VLOOKUP((A543-1),'Aigen21-PHOSAGR'!$A$2:$C$8,3,0))),2)</f>
        <v>6.13</v>
      </c>
      <c r="G543" s="43">
        <f>COUNTIF(D544:$D$611,365)</f>
        <v>55</v>
      </c>
      <c r="H543" s="43">
        <f>COUNTIF(D544:$D$611,366)</f>
        <v>13</v>
      </c>
      <c r="I543" s="2"/>
    </row>
    <row r="544" spans="1:9" x14ac:dyDescent="0.25">
      <c r="A544" s="1">
        <f>COUNTIF($C$2:C544,"Да")</f>
        <v>5</v>
      </c>
      <c r="B544" s="45">
        <f t="shared" si="17"/>
        <v>45645</v>
      </c>
      <c r="C544" s="42" t="str">
        <f>IF(ISERROR(VLOOKUP(B544,'Aigen21-PHOSAGR'!$C$3:$C$8,1,0)),"Нет","Да")</f>
        <v>Нет</v>
      </c>
      <c r="D544" s="43">
        <f t="shared" si="16"/>
        <v>366</v>
      </c>
      <c r="E544" s="44">
        <f>ROUND(('Все выпуски'!$R$3*'Все выпуски'!$R$6/100)/366*(B544-IF(C544="Нет",VLOOKUP(A544,'Aigen21-PHOSAGR'!$A$2:$C$8,3,0),VLOOKUP((A544-1),'Aigen21-PHOSAGR'!$A$2:$C$8,3,0))),2)</f>
        <v>6.25</v>
      </c>
      <c r="G544" s="43">
        <f>COUNTIF(D545:$D$611,365)</f>
        <v>55</v>
      </c>
      <c r="H544" s="43">
        <f>COUNTIF(D545:$D$611,366)</f>
        <v>12</v>
      </c>
      <c r="I544" s="2"/>
    </row>
    <row r="545" spans="1:9" x14ac:dyDescent="0.25">
      <c r="A545" s="1">
        <f>COUNTIF($C$2:C545,"Да")</f>
        <v>5</v>
      </c>
      <c r="B545" s="45">
        <f t="shared" si="17"/>
        <v>45646</v>
      </c>
      <c r="C545" s="42" t="str">
        <f>IF(ISERROR(VLOOKUP(B545,'Aigen21-PHOSAGR'!$C$3:$C$8,1,0)),"Нет","Да")</f>
        <v>Нет</v>
      </c>
      <c r="D545" s="43">
        <f t="shared" si="16"/>
        <v>366</v>
      </c>
      <c r="E545" s="44">
        <f>ROUND(('Все выпуски'!$R$3*'Все выпуски'!$R$6/100)/366*(B545-IF(C545="Нет",VLOOKUP(A545,'Aigen21-PHOSAGR'!$A$2:$C$8,3,0),VLOOKUP((A545-1),'Aigen21-PHOSAGR'!$A$2:$C$8,3,0))),2)</f>
        <v>6.37</v>
      </c>
      <c r="G545" s="43">
        <f>COUNTIF(D546:$D$611,365)</f>
        <v>55</v>
      </c>
      <c r="H545" s="43">
        <f>COUNTIF(D546:$D$611,366)</f>
        <v>11</v>
      </c>
      <c r="I545" s="2"/>
    </row>
    <row r="546" spans="1:9" x14ac:dyDescent="0.25">
      <c r="A546" s="1">
        <f>COUNTIF($C$2:C546,"Да")</f>
        <v>5</v>
      </c>
      <c r="B546" s="45">
        <f t="shared" si="17"/>
        <v>45647</v>
      </c>
      <c r="C546" s="42" t="str">
        <f>IF(ISERROR(VLOOKUP(B546,'Aigen21-PHOSAGR'!$C$3:$C$8,1,0)),"Нет","Да")</f>
        <v>Нет</v>
      </c>
      <c r="D546" s="43">
        <f t="shared" si="16"/>
        <v>366</v>
      </c>
      <c r="E546" s="44">
        <f>ROUND(('Все выпуски'!$R$3*'Все выпуски'!$R$6/100)/366*(B546-IF(C546="Нет",VLOOKUP(A546,'Aigen21-PHOSAGR'!$A$2:$C$8,3,0),VLOOKUP((A546-1),'Aigen21-PHOSAGR'!$A$2:$C$8,3,0))),2)</f>
        <v>6.49</v>
      </c>
      <c r="G546" s="43">
        <f>COUNTIF(D547:$D$611,365)</f>
        <v>55</v>
      </c>
      <c r="H546" s="43">
        <f>COUNTIF(D547:$D$611,366)</f>
        <v>10</v>
      </c>
      <c r="I546" s="2"/>
    </row>
    <row r="547" spans="1:9" x14ac:dyDescent="0.25">
      <c r="A547" s="1">
        <f>COUNTIF($C$2:C547,"Да")</f>
        <v>5</v>
      </c>
      <c r="B547" s="45">
        <f t="shared" si="17"/>
        <v>45648</v>
      </c>
      <c r="C547" s="42" t="str">
        <f>IF(ISERROR(VLOOKUP(B547,'Aigen21-PHOSAGR'!$C$3:$C$8,1,0)),"Нет","Да")</f>
        <v>Нет</v>
      </c>
      <c r="D547" s="43">
        <f t="shared" si="16"/>
        <v>366</v>
      </c>
      <c r="E547" s="44">
        <f>ROUND(('Все выпуски'!$R$3*'Все выпуски'!$R$6/100)/366*(B547-IF(C547="Нет",VLOOKUP(A547,'Aigen21-PHOSAGR'!$A$2:$C$8,3,0),VLOOKUP((A547-1),'Aigen21-PHOSAGR'!$A$2:$C$8,3,0))),2)</f>
        <v>6.61</v>
      </c>
      <c r="G547" s="43">
        <f>COUNTIF(D548:$D$611,365)</f>
        <v>55</v>
      </c>
      <c r="H547" s="43">
        <f>COUNTIF(D548:$D$611,366)</f>
        <v>9</v>
      </c>
      <c r="I547" s="2"/>
    </row>
    <row r="548" spans="1:9" x14ac:dyDescent="0.25">
      <c r="A548" s="1">
        <f>COUNTIF($C$2:C548,"Да")</f>
        <v>5</v>
      </c>
      <c r="B548" s="45">
        <f t="shared" si="17"/>
        <v>45649</v>
      </c>
      <c r="C548" s="42" t="str">
        <f>IF(ISERROR(VLOOKUP(B548,'Aigen21-PHOSAGR'!$C$3:$C$8,1,0)),"Нет","Да")</f>
        <v>Нет</v>
      </c>
      <c r="D548" s="43">
        <f t="shared" si="16"/>
        <v>366</v>
      </c>
      <c r="E548" s="44">
        <f>ROUND(('Все выпуски'!$R$3*'Все выпуски'!$R$6/100)/366*(B548-IF(C548="Нет",VLOOKUP(A548,'Aigen21-PHOSAGR'!$A$2:$C$8,3,0),VLOOKUP((A548-1),'Aigen21-PHOSAGR'!$A$2:$C$8,3,0))),2)</f>
        <v>6.73</v>
      </c>
      <c r="G548" s="43">
        <f>COUNTIF(D549:$D$611,365)</f>
        <v>55</v>
      </c>
      <c r="H548" s="43">
        <f>COUNTIF(D549:$D$611,366)</f>
        <v>8</v>
      </c>
      <c r="I548" s="2"/>
    </row>
    <row r="549" spans="1:9" x14ac:dyDescent="0.25">
      <c r="A549" s="1">
        <f>COUNTIF($C$2:C549,"Да")</f>
        <v>5</v>
      </c>
      <c r="B549" s="45">
        <f t="shared" si="17"/>
        <v>45650</v>
      </c>
      <c r="C549" s="42" t="str">
        <f>IF(ISERROR(VLOOKUP(B549,'Aigen21-PHOSAGR'!$C$3:$C$8,1,0)),"Нет","Да")</f>
        <v>Нет</v>
      </c>
      <c r="D549" s="43">
        <f t="shared" si="16"/>
        <v>366</v>
      </c>
      <c r="E549" s="44">
        <f>ROUND(('Все выпуски'!$R$3*'Все выпуски'!$R$6/100)/366*(B549-IF(C549="Нет",VLOOKUP(A549,'Aigen21-PHOSAGR'!$A$2:$C$8,3,0),VLOOKUP((A549-1),'Aigen21-PHOSAGR'!$A$2:$C$8,3,0))),2)</f>
        <v>6.85</v>
      </c>
      <c r="G549" s="43">
        <f>COUNTIF(D550:$D$611,365)</f>
        <v>55</v>
      </c>
      <c r="H549" s="43">
        <f>COUNTIF(D550:$D$611,366)</f>
        <v>7</v>
      </c>
      <c r="I549" s="2"/>
    </row>
    <row r="550" spans="1:9" x14ac:dyDescent="0.25">
      <c r="A550" s="1">
        <f>COUNTIF($C$2:C550,"Да")</f>
        <v>5</v>
      </c>
      <c r="B550" s="45">
        <f t="shared" si="17"/>
        <v>45651</v>
      </c>
      <c r="C550" s="42" t="str">
        <f>IF(ISERROR(VLOOKUP(B550,'Aigen21-PHOSAGR'!$C$3:$C$8,1,0)),"Нет","Да")</f>
        <v>Нет</v>
      </c>
      <c r="D550" s="43">
        <f t="shared" si="16"/>
        <v>366</v>
      </c>
      <c r="E550" s="44">
        <f>ROUND(('Все выпуски'!$R$3*'Все выпуски'!$R$6/100)/366*(B550-IF(C550="Нет",VLOOKUP(A550,'Aigen21-PHOSAGR'!$A$2:$C$8,3,0),VLOOKUP((A550-1),'Aigen21-PHOSAGR'!$A$2:$C$8,3,0))),2)</f>
        <v>6.97</v>
      </c>
      <c r="G550" s="43">
        <f>COUNTIF(D551:$D$611,365)</f>
        <v>55</v>
      </c>
      <c r="H550" s="43">
        <f>COUNTIF(D551:$D$611,366)</f>
        <v>6</v>
      </c>
      <c r="I550" s="2"/>
    </row>
    <row r="551" spans="1:9" x14ac:dyDescent="0.25">
      <c r="A551" s="1">
        <f>COUNTIF($C$2:C551,"Да")</f>
        <v>5</v>
      </c>
      <c r="B551" s="45">
        <f t="shared" si="17"/>
        <v>45652</v>
      </c>
      <c r="C551" s="42" t="str">
        <f>IF(ISERROR(VLOOKUP(B551,'Aigen21-PHOSAGR'!$C$3:$C$8,1,0)),"Нет","Да")</f>
        <v>Нет</v>
      </c>
      <c r="D551" s="43">
        <f t="shared" si="16"/>
        <v>366</v>
      </c>
      <c r="E551" s="44">
        <f>ROUND(('Все выпуски'!$R$3*'Все выпуски'!$R$6/100)/366*(B551-IF(C551="Нет",VLOOKUP(A551,'Aigen21-PHOSAGR'!$A$2:$C$8,3,0),VLOOKUP((A551-1),'Aigen21-PHOSAGR'!$A$2:$C$8,3,0))),2)</f>
        <v>7.09</v>
      </c>
      <c r="G551" s="43">
        <f>COUNTIF(D552:$D$611,365)</f>
        <v>55</v>
      </c>
      <c r="H551" s="43">
        <f>COUNTIF(D552:$D$611,366)</f>
        <v>5</v>
      </c>
      <c r="I551" s="2"/>
    </row>
    <row r="552" spans="1:9" x14ac:dyDescent="0.25">
      <c r="A552" s="1">
        <f>COUNTIF($C$2:C552,"Да")</f>
        <v>5</v>
      </c>
      <c r="B552" s="45">
        <f t="shared" si="17"/>
        <v>45653</v>
      </c>
      <c r="C552" s="42" t="str">
        <f>IF(ISERROR(VLOOKUP(B552,'Aigen21-PHOSAGR'!$C$3:$C$8,1,0)),"Нет","Да")</f>
        <v>Нет</v>
      </c>
      <c r="D552" s="43">
        <f t="shared" si="16"/>
        <v>366</v>
      </c>
      <c r="E552" s="44">
        <f>ROUND(('Все выпуски'!$R$3*'Все выпуски'!$R$6/100)/366*(B552-IF(C552="Нет",VLOOKUP(A552,'Aigen21-PHOSAGR'!$A$2:$C$8,3,0),VLOOKUP((A552-1),'Aigen21-PHOSAGR'!$A$2:$C$8,3,0))),2)</f>
        <v>7.21</v>
      </c>
      <c r="G552" s="43">
        <f>COUNTIF(D553:$D$611,365)</f>
        <v>55</v>
      </c>
      <c r="H552" s="43">
        <f>COUNTIF(D553:$D$611,366)</f>
        <v>4</v>
      </c>
      <c r="I552" s="2"/>
    </row>
    <row r="553" spans="1:9" x14ac:dyDescent="0.25">
      <c r="A553" s="1">
        <f>COUNTIF($C$2:C553,"Да")</f>
        <v>5</v>
      </c>
      <c r="B553" s="45">
        <f t="shared" si="17"/>
        <v>45654</v>
      </c>
      <c r="C553" s="42" t="str">
        <f>IF(ISERROR(VLOOKUP(B553,'Aigen21-PHOSAGR'!$C$3:$C$8,1,0)),"Нет","Да")</f>
        <v>Нет</v>
      </c>
      <c r="D553" s="43">
        <f t="shared" si="16"/>
        <v>366</v>
      </c>
      <c r="E553" s="44">
        <f>ROUND(('Все выпуски'!$R$3*'Все выпуски'!$R$6/100)/366*(B553-IF(C553="Нет",VLOOKUP(A553,'Aigen21-PHOSAGR'!$A$2:$C$8,3,0),VLOOKUP((A553-1),'Aigen21-PHOSAGR'!$A$2:$C$8,3,0))),2)</f>
        <v>7.33</v>
      </c>
      <c r="G553" s="43">
        <f>COUNTIF(D554:$D$611,365)</f>
        <v>55</v>
      </c>
      <c r="H553" s="43">
        <f>COUNTIF(D554:$D$611,366)</f>
        <v>3</v>
      </c>
      <c r="I553" s="2"/>
    </row>
    <row r="554" spans="1:9" x14ac:dyDescent="0.25">
      <c r="A554" s="1">
        <f>COUNTIF($C$2:C554,"Да")</f>
        <v>5</v>
      </c>
      <c r="B554" s="45">
        <f t="shared" si="17"/>
        <v>45655</v>
      </c>
      <c r="C554" s="42" t="str">
        <f>IF(ISERROR(VLOOKUP(B554,'Aigen21-PHOSAGR'!$C$3:$C$8,1,0)),"Нет","Да")</f>
        <v>Нет</v>
      </c>
      <c r="D554" s="43">
        <f t="shared" si="16"/>
        <v>366</v>
      </c>
      <c r="E554" s="44">
        <f>ROUND(('Все выпуски'!$R$3*'Все выпуски'!$R$6/100)/366*(B554-IF(C554="Нет",VLOOKUP(A554,'Aigen21-PHOSAGR'!$A$2:$C$8,3,0),VLOOKUP((A554-1),'Aigen21-PHOSAGR'!$A$2:$C$8,3,0))),2)</f>
        <v>7.45</v>
      </c>
      <c r="G554" s="43">
        <f>COUNTIF(D555:$D$611,365)</f>
        <v>55</v>
      </c>
      <c r="H554" s="43">
        <f>COUNTIF(D555:$D$611,366)</f>
        <v>2</v>
      </c>
      <c r="I554" s="2"/>
    </row>
    <row r="555" spans="1:9" x14ac:dyDescent="0.25">
      <c r="A555" s="1">
        <f>COUNTIF($C$2:C555,"Да")</f>
        <v>5</v>
      </c>
      <c r="B555" s="45">
        <f t="shared" si="17"/>
        <v>45656</v>
      </c>
      <c r="C555" s="42" t="str">
        <f>IF(ISERROR(VLOOKUP(B555,'Aigen21-PHOSAGR'!$C$3:$C$8,1,0)),"Нет","Да")</f>
        <v>Нет</v>
      </c>
      <c r="D555" s="43">
        <f t="shared" si="16"/>
        <v>366</v>
      </c>
      <c r="E555" s="44">
        <f>ROUND(('Все выпуски'!$R$3*'Все выпуски'!$R$6/100)/366*(B555-IF(C555="Нет",VLOOKUP(A555,'Aigen21-PHOSAGR'!$A$2:$C$8,3,0),VLOOKUP((A555-1),'Aigen21-PHOSAGR'!$A$2:$C$8,3,0))),2)</f>
        <v>7.57</v>
      </c>
      <c r="G555" s="43">
        <f>COUNTIF(D556:$D$611,365)</f>
        <v>55</v>
      </c>
      <c r="H555" s="43">
        <f>COUNTIF(D556:$D$611,366)</f>
        <v>1</v>
      </c>
      <c r="I555" s="2"/>
    </row>
    <row r="556" spans="1:9" x14ac:dyDescent="0.25">
      <c r="A556" s="1">
        <f>COUNTIF($C$2:C556,"Да")</f>
        <v>5</v>
      </c>
      <c r="B556" s="45">
        <f t="shared" si="17"/>
        <v>45657</v>
      </c>
      <c r="C556" s="42" t="str">
        <f>IF(ISERROR(VLOOKUP(B556,'Aigen21-PHOSAGR'!$C$3:$C$8,1,0)),"Нет","Да")</f>
        <v>Нет</v>
      </c>
      <c r="D556" s="43">
        <f t="shared" si="16"/>
        <v>366</v>
      </c>
      <c r="E556" s="44">
        <f>ROUND(('Все выпуски'!$R$3*'Все выпуски'!$R$6/100)/366*(B556-IF(C556="Нет",VLOOKUP(A556,'Aigen21-PHOSAGR'!$A$2:$C$8,3,0),VLOOKUP((A556-1),'Aigen21-PHOSAGR'!$A$2:$C$8,3,0))),2)</f>
        <v>7.69</v>
      </c>
      <c r="F556" s="44">
        <f>('Все выпуски'!$R$3*'Все выпуски'!$R$6/100)/366*(B556-IF(C556="Нет",VLOOKUP(A556,'Aigen21-PHOSAGR'!$A$2:$C$8,3,0),VLOOKUP((A556-1),'Aigen21-PHOSAGR'!$A$2:$C$8,3,0)))</f>
        <v>7.693989071038251</v>
      </c>
      <c r="G556" s="43">
        <f>COUNTIF(D557:$D$611,365)</f>
        <v>55</v>
      </c>
      <c r="H556" s="43">
        <f>COUNTIF(D557:$D$611,366)</f>
        <v>0</v>
      </c>
      <c r="I556" s="2"/>
    </row>
    <row r="557" spans="1:9" x14ac:dyDescent="0.25">
      <c r="A557" s="1">
        <f>COUNTIF($C$2:C557,"Да")</f>
        <v>5</v>
      </c>
      <c r="B557" s="45">
        <f t="shared" si="17"/>
        <v>45658</v>
      </c>
      <c r="C557" s="42" t="str">
        <f>IF(ISERROR(VLOOKUP(B557,'Aigen21-PHOSAGR'!$C$3:$C$8,1,0)),"Нет","Да")</f>
        <v>Нет</v>
      </c>
      <c r="D557" s="43">
        <f t="shared" si="16"/>
        <v>365</v>
      </c>
      <c r="E557" s="44">
        <f>ROUND(('Все выпуски'!$R$3*'Все выпуски'!$R$6/100)*((B557-$B$556)/365)+$F$556,2)</f>
        <v>7.81</v>
      </c>
      <c r="G557" s="43">
        <f>COUNTIF(D558:$D$611,365)</f>
        <v>54</v>
      </c>
      <c r="H557" s="43">
        <f>COUNTIF(D558:$D$611,366)</f>
        <v>0</v>
      </c>
      <c r="I557" s="2"/>
    </row>
    <row r="558" spans="1:9" x14ac:dyDescent="0.25">
      <c r="A558" s="1">
        <f>COUNTIF($C$2:C558,"Да")</f>
        <v>5</v>
      </c>
      <c r="B558" s="45">
        <f t="shared" si="17"/>
        <v>45659</v>
      </c>
      <c r="C558" s="42" t="str">
        <f>IF(ISERROR(VLOOKUP(B558,'Aigen21-PHOSAGR'!$C$3:$C$8,1,0)),"Нет","Да")</f>
        <v>Нет</v>
      </c>
      <c r="D558" s="43">
        <f t="shared" si="16"/>
        <v>365</v>
      </c>
      <c r="E558" s="44">
        <f>ROUND(('Все выпуски'!$R$3*'Все выпуски'!$R$6/100)*((B558-$B$556)/365)+$F$556,2)</f>
        <v>7.94</v>
      </c>
      <c r="G558" s="43">
        <f>COUNTIF(D559:$D$611,365)</f>
        <v>53</v>
      </c>
      <c r="H558" s="43">
        <f>COUNTIF(D559:$D$611,366)</f>
        <v>0</v>
      </c>
      <c r="I558" s="2"/>
    </row>
    <row r="559" spans="1:9" x14ac:dyDescent="0.25">
      <c r="A559" s="1">
        <f>COUNTIF($C$2:C559,"Да")</f>
        <v>5</v>
      </c>
      <c r="B559" s="45">
        <f t="shared" si="17"/>
        <v>45660</v>
      </c>
      <c r="C559" s="42" t="str">
        <f>IF(ISERROR(VLOOKUP(B559,'Aigen21-PHOSAGR'!$C$3:$C$8,1,0)),"Нет","Да")</f>
        <v>Нет</v>
      </c>
      <c r="D559" s="43">
        <f t="shared" si="16"/>
        <v>365</v>
      </c>
      <c r="E559" s="44">
        <f>ROUND(('Все выпуски'!$R$3*'Все выпуски'!$R$6/100)*((B559-$B$556)/365)+$F$556,2)</f>
        <v>8.06</v>
      </c>
      <c r="G559" s="43">
        <f>COUNTIF(D560:$D$611,365)</f>
        <v>52</v>
      </c>
      <c r="H559" s="43">
        <f>COUNTIF(D560:$D$611,366)</f>
        <v>0</v>
      </c>
      <c r="I559" s="2"/>
    </row>
    <row r="560" spans="1:9" x14ac:dyDescent="0.25">
      <c r="A560" s="1">
        <f>COUNTIF($C$2:C560,"Да")</f>
        <v>5</v>
      </c>
      <c r="B560" s="45">
        <f t="shared" si="17"/>
        <v>45661</v>
      </c>
      <c r="C560" s="42" t="str">
        <f>IF(ISERROR(VLOOKUP(B560,'Aigen21-PHOSAGR'!$C$3:$C$8,1,0)),"Нет","Да")</f>
        <v>Нет</v>
      </c>
      <c r="D560" s="43">
        <f t="shared" si="16"/>
        <v>365</v>
      </c>
      <c r="E560" s="44">
        <f>ROUND(('Все выпуски'!$R$3*'Все выпуски'!$R$6/100)*((B560-$B$556)/365)+$F$556,2)</f>
        <v>8.18</v>
      </c>
      <c r="G560" s="43">
        <f>COUNTIF(D561:$D$611,365)</f>
        <v>51</v>
      </c>
      <c r="H560" s="43">
        <f>COUNTIF(D561:$D$611,366)</f>
        <v>0</v>
      </c>
      <c r="I560" s="2"/>
    </row>
    <row r="561" spans="1:9" x14ac:dyDescent="0.25">
      <c r="A561" s="1">
        <f>COUNTIF($C$2:C561,"Да")</f>
        <v>5</v>
      </c>
      <c r="B561" s="45">
        <f t="shared" si="17"/>
        <v>45662</v>
      </c>
      <c r="C561" s="42" t="str">
        <f>IF(ISERROR(VLOOKUP(B561,'Aigen21-PHOSAGR'!$C$3:$C$8,1,0)),"Нет","Да")</f>
        <v>Нет</v>
      </c>
      <c r="D561" s="43">
        <f t="shared" si="16"/>
        <v>365</v>
      </c>
      <c r="E561" s="44">
        <f>ROUND(('Все выпуски'!$R$3*'Все выпуски'!$R$6/100)*((B561-$B$556)/365)+$F$556,2)</f>
        <v>8.3000000000000007</v>
      </c>
      <c r="G561" s="43">
        <f>COUNTIF(D562:$D$611,365)</f>
        <v>50</v>
      </c>
      <c r="H561" s="43">
        <f>COUNTIF(D562:$D$611,366)</f>
        <v>0</v>
      </c>
      <c r="I561" s="2"/>
    </row>
    <row r="562" spans="1:9" x14ac:dyDescent="0.25">
      <c r="A562" s="1">
        <f>COUNTIF($C$2:C562,"Да")</f>
        <v>5</v>
      </c>
      <c r="B562" s="45">
        <f t="shared" si="17"/>
        <v>45663</v>
      </c>
      <c r="C562" s="42" t="str">
        <f>IF(ISERROR(VLOOKUP(B562,'Aigen21-PHOSAGR'!$C$3:$C$8,1,0)),"Нет","Да")</f>
        <v>Нет</v>
      </c>
      <c r="D562" s="43">
        <f t="shared" si="16"/>
        <v>365</v>
      </c>
      <c r="E562" s="44">
        <f>ROUND(('Все выпуски'!$R$3*'Все выпуски'!$R$6/100)*((B562-$B$556)/365)+$F$556,2)</f>
        <v>8.42</v>
      </c>
      <c r="G562" s="43">
        <f>COUNTIF(D563:$D$611,365)</f>
        <v>49</v>
      </c>
      <c r="H562" s="43">
        <f>COUNTIF(D563:$D$611,366)</f>
        <v>0</v>
      </c>
      <c r="I562" s="2"/>
    </row>
    <row r="563" spans="1:9" x14ac:dyDescent="0.25">
      <c r="A563" s="1">
        <f>COUNTIF($C$2:C563,"Да")</f>
        <v>5</v>
      </c>
      <c r="B563" s="45">
        <f t="shared" si="17"/>
        <v>45664</v>
      </c>
      <c r="C563" s="42" t="str">
        <f>IF(ISERROR(VLOOKUP(B563,'Aigen21-PHOSAGR'!$C$3:$C$8,1,0)),"Нет","Да")</f>
        <v>Нет</v>
      </c>
      <c r="D563" s="43">
        <f t="shared" si="16"/>
        <v>365</v>
      </c>
      <c r="E563" s="44">
        <f>ROUND(('Все выпуски'!$R$3*'Все выпуски'!$R$6/100)*((B563-$B$556)/365)+$F$556,2)</f>
        <v>8.5399999999999991</v>
      </c>
      <c r="G563" s="43">
        <f>COUNTIF(D564:$D$611,365)</f>
        <v>48</v>
      </c>
      <c r="H563" s="43">
        <f>COUNTIF(D564:$D$611,366)</f>
        <v>0</v>
      </c>
      <c r="I563" s="2"/>
    </row>
    <row r="564" spans="1:9" x14ac:dyDescent="0.25">
      <c r="A564" s="1">
        <f>COUNTIF($C$2:C564,"Да")</f>
        <v>5</v>
      </c>
      <c r="B564" s="45">
        <f t="shared" si="17"/>
        <v>45665</v>
      </c>
      <c r="C564" s="42" t="str">
        <f>IF(ISERROR(VLOOKUP(B564,'Aigen21-PHOSAGR'!$C$3:$C$8,1,0)),"Нет","Да")</f>
        <v>Нет</v>
      </c>
      <c r="D564" s="43">
        <f t="shared" si="16"/>
        <v>365</v>
      </c>
      <c r="E564" s="44">
        <f>ROUND(('Все выпуски'!$R$3*'Все выпуски'!$R$6/100)*((B564-$B$556)/365)+$F$556,2)</f>
        <v>8.66</v>
      </c>
      <c r="G564" s="43">
        <f>COUNTIF(D565:$D$611,365)</f>
        <v>47</v>
      </c>
      <c r="H564" s="43">
        <f>COUNTIF(D565:$D$611,366)</f>
        <v>0</v>
      </c>
      <c r="I564" s="2"/>
    </row>
    <row r="565" spans="1:9" x14ac:dyDescent="0.25">
      <c r="A565" s="1">
        <f>COUNTIF($C$2:C565,"Да")</f>
        <v>5</v>
      </c>
      <c r="B565" s="45">
        <f t="shared" si="17"/>
        <v>45666</v>
      </c>
      <c r="C565" s="42" t="str">
        <f>IF(ISERROR(VLOOKUP(B565,'Aigen21-PHOSAGR'!$C$3:$C$8,1,0)),"Нет","Да")</f>
        <v>Нет</v>
      </c>
      <c r="D565" s="43">
        <f t="shared" si="16"/>
        <v>365</v>
      </c>
      <c r="E565" s="44">
        <f>ROUND(('Все выпуски'!$R$3*'Все выпуски'!$R$6/100)*((B565-$B$556)/365)+$F$556,2)</f>
        <v>8.7799999999999994</v>
      </c>
      <c r="G565" s="43">
        <f>COUNTIF(D566:$D$611,365)</f>
        <v>46</v>
      </c>
      <c r="H565" s="43">
        <f>COUNTIF(D566:$D$611,366)</f>
        <v>0</v>
      </c>
      <c r="I565" s="2"/>
    </row>
    <row r="566" spans="1:9" x14ac:dyDescent="0.25">
      <c r="A566" s="1">
        <f>COUNTIF($C$2:C566,"Да")</f>
        <v>5</v>
      </c>
      <c r="B566" s="45">
        <f t="shared" si="17"/>
        <v>45667</v>
      </c>
      <c r="C566" s="42" t="str">
        <f>IF(ISERROR(VLOOKUP(B566,'Aigen21-PHOSAGR'!$C$3:$C$8,1,0)),"Нет","Да")</f>
        <v>Нет</v>
      </c>
      <c r="D566" s="43">
        <f t="shared" si="16"/>
        <v>365</v>
      </c>
      <c r="E566" s="44">
        <f>ROUND(('Все выпуски'!$R$3*'Все выпуски'!$R$6/100)*((B566-$B$556)/365)+$F$556,2)</f>
        <v>8.9</v>
      </c>
      <c r="G566" s="43">
        <f>COUNTIF(D567:$D$611,365)</f>
        <v>45</v>
      </c>
      <c r="H566" s="43">
        <f>COUNTIF(D567:$D$611,366)</f>
        <v>0</v>
      </c>
      <c r="I566" s="2"/>
    </row>
    <row r="567" spans="1:9" x14ac:dyDescent="0.25">
      <c r="A567" s="1">
        <f>COUNTIF($C$2:C567,"Да")</f>
        <v>5</v>
      </c>
      <c r="B567" s="45">
        <f t="shared" si="17"/>
        <v>45668</v>
      </c>
      <c r="C567" s="42" t="str">
        <f>IF(ISERROR(VLOOKUP(B567,'Aigen21-PHOSAGR'!$C$3:$C$8,1,0)),"Нет","Да")</f>
        <v>Нет</v>
      </c>
      <c r="D567" s="43">
        <f t="shared" si="16"/>
        <v>365</v>
      </c>
      <c r="E567" s="44">
        <f>ROUND(('Все выпуски'!$R$3*'Все выпуски'!$R$6/100)*((B567-$B$556)/365)+$F$556,2)</f>
        <v>9.02</v>
      </c>
      <c r="G567" s="43">
        <f>COUNTIF(D568:$D$611,365)</f>
        <v>44</v>
      </c>
      <c r="H567" s="43">
        <f>COUNTIF(D568:$D$611,366)</f>
        <v>0</v>
      </c>
      <c r="I567" s="2"/>
    </row>
    <row r="568" spans="1:9" x14ac:dyDescent="0.25">
      <c r="A568" s="1">
        <f>COUNTIF($C$2:C568,"Да")</f>
        <v>5</v>
      </c>
      <c r="B568" s="45">
        <f t="shared" si="17"/>
        <v>45669</v>
      </c>
      <c r="C568" s="42" t="str">
        <f>IF(ISERROR(VLOOKUP(B568,'Aigen21-PHOSAGR'!$C$3:$C$8,1,0)),"Нет","Да")</f>
        <v>Нет</v>
      </c>
      <c r="D568" s="43">
        <f t="shared" si="16"/>
        <v>365</v>
      </c>
      <c r="E568" s="44">
        <f>ROUND(('Все выпуски'!$R$3*'Все выпуски'!$R$6/100)*((B568-$B$556)/365)+$F$556,2)</f>
        <v>9.14</v>
      </c>
      <c r="G568" s="43">
        <f>COUNTIF(D569:$D$611,365)</f>
        <v>43</v>
      </c>
      <c r="H568" s="43">
        <f>COUNTIF(D569:$D$611,366)</f>
        <v>0</v>
      </c>
      <c r="I568" s="2"/>
    </row>
    <row r="569" spans="1:9" x14ac:dyDescent="0.25">
      <c r="A569" s="1">
        <f>COUNTIF($C$2:C569,"Да")</f>
        <v>5</v>
      </c>
      <c r="B569" s="45">
        <f t="shared" si="17"/>
        <v>45670</v>
      </c>
      <c r="C569" s="42" t="str">
        <f>IF(ISERROR(VLOOKUP(B569,'Aigen21-PHOSAGR'!$C$3:$C$8,1,0)),"Нет","Да")</f>
        <v>Нет</v>
      </c>
      <c r="D569" s="43">
        <f t="shared" si="16"/>
        <v>365</v>
      </c>
      <c r="E569" s="44">
        <f>ROUND(('Все выпуски'!$R$3*'Все выпуски'!$R$6/100)*((B569-$B$556)/365)+$F$556,2)</f>
        <v>9.26</v>
      </c>
      <c r="G569" s="43">
        <f>COUNTIF(D570:$D$611,365)</f>
        <v>42</v>
      </c>
      <c r="H569" s="43">
        <f>COUNTIF(D570:$D$611,366)</f>
        <v>0</v>
      </c>
      <c r="I569" s="2"/>
    </row>
    <row r="570" spans="1:9" x14ac:dyDescent="0.25">
      <c r="A570" s="1">
        <f>COUNTIF($C$2:C570,"Да")</f>
        <v>5</v>
      </c>
      <c r="B570" s="45">
        <f t="shared" si="17"/>
        <v>45671</v>
      </c>
      <c r="C570" s="42" t="str">
        <f>IF(ISERROR(VLOOKUP(B570,'Aigen21-PHOSAGR'!$C$3:$C$8,1,0)),"Нет","Да")</f>
        <v>Нет</v>
      </c>
      <c r="D570" s="43">
        <f t="shared" si="16"/>
        <v>365</v>
      </c>
      <c r="E570" s="44">
        <f>ROUND(('Все выпуски'!$R$3*'Все выпуски'!$R$6/100)*((B570-$B$556)/365)+$F$556,2)</f>
        <v>9.3800000000000008</v>
      </c>
      <c r="G570" s="43">
        <f>COUNTIF(D571:$D$611,365)</f>
        <v>41</v>
      </c>
      <c r="H570" s="43">
        <f>COUNTIF(D571:$D$611,366)</f>
        <v>0</v>
      </c>
      <c r="I570" s="2"/>
    </row>
    <row r="571" spans="1:9" x14ac:dyDescent="0.25">
      <c r="A571" s="1">
        <f>COUNTIF($C$2:C571,"Да")</f>
        <v>5</v>
      </c>
      <c r="B571" s="45">
        <f t="shared" si="17"/>
        <v>45672</v>
      </c>
      <c r="C571" s="42" t="str">
        <f>IF(ISERROR(VLOOKUP(B571,'Aigen21-PHOSAGR'!$C$3:$C$8,1,0)),"Нет","Да")</f>
        <v>Нет</v>
      </c>
      <c r="D571" s="43">
        <f t="shared" si="16"/>
        <v>365</v>
      </c>
      <c r="E571" s="44">
        <f>ROUND(('Все выпуски'!$R$3*'Все выпуски'!$R$6/100)*((B571-$B$556)/365)+$F$556,2)</f>
        <v>9.5</v>
      </c>
      <c r="G571" s="43">
        <f>COUNTIF(D572:$D$611,365)</f>
        <v>40</v>
      </c>
      <c r="H571" s="43">
        <f>COUNTIF(D572:$D$611,366)</f>
        <v>0</v>
      </c>
      <c r="I571" s="2"/>
    </row>
    <row r="572" spans="1:9" x14ac:dyDescent="0.25">
      <c r="A572" s="1">
        <f>COUNTIF($C$2:C572,"Да")</f>
        <v>5</v>
      </c>
      <c r="B572" s="45">
        <f t="shared" si="17"/>
        <v>45673</v>
      </c>
      <c r="C572" s="42" t="str">
        <f>IF(ISERROR(VLOOKUP(B572,'Aigen21-PHOSAGR'!$C$3:$C$8,1,0)),"Нет","Да")</f>
        <v>Нет</v>
      </c>
      <c r="D572" s="43">
        <f t="shared" si="16"/>
        <v>365</v>
      </c>
      <c r="E572" s="44">
        <f>ROUND(('Все выпуски'!$R$3*'Все выпуски'!$R$6/100)*((B572-$B$556)/365)+$F$556,2)</f>
        <v>9.6199999999999992</v>
      </c>
      <c r="G572" s="43">
        <f>COUNTIF(D573:$D$611,365)</f>
        <v>39</v>
      </c>
      <c r="H572" s="43">
        <f>COUNTIF(D573:$D$611,366)</f>
        <v>0</v>
      </c>
      <c r="I572" s="2"/>
    </row>
    <row r="573" spans="1:9" x14ac:dyDescent="0.25">
      <c r="A573" s="1">
        <f>COUNTIF($C$2:C573,"Да")</f>
        <v>5</v>
      </c>
      <c r="B573" s="45">
        <f t="shared" si="17"/>
        <v>45674</v>
      </c>
      <c r="C573" s="42" t="str">
        <f>IF(ISERROR(VLOOKUP(B573,'Aigen21-PHOSAGR'!$C$3:$C$8,1,0)),"Нет","Да")</f>
        <v>Нет</v>
      </c>
      <c r="D573" s="43">
        <f t="shared" si="16"/>
        <v>365</v>
      </c>
      <c r="E573" s="44">
        <f>ROUND(('Все выпуски'!$R$3*'Все выпуски'!$R$6/100)*((B573-$B$556)/365)+$F$556,2)</f>
        <v>9.74</v>
      </c>
      <c r="G573" s="43">
        <f>COUNTIF(D574:$D$611,365)</f>
        <v>38</v>
      </c>
      <c r="H573" s="43">
        <f>COUNTIF(D574:$D$611,366)</f>
        <v>0</v>
      </c>
      <c r="I573" s="2"/>
    </row>
    <row r="574" spans="1:9" x14ac:dyDescent="0.25">
      <c r="A574" s="1">
        <f>COUNTIF($C$2:C574,"Да")</f>
        <v>5</v>
      </c>
      <c r="B574" s="45">
        <f t="shared" si="17"/>
        <v>45675</v>
      </c>
      <c r="C574" s="42" t="str">
        <f>IF(ISERROR(VLOOKUP(B574,'Aigen21-PHOSAGR'!$C$3:$C$8,1,0)),"Нет","Да")</f>
        <v>Нет</v>
      </c>
      <c r="D574" s="43">
        <f t="shared" si="16"/>
        <v>365</v>
      </c>
      <c r="E574" s="44">
        <f>ROUND(('Все выпуски'!$R$3*'Все выпуски'!$R$6/100)*((B574-$B$556)/365)+$F$556,2)</f>
        <v>9.86</v>
      </c>
      <c r="G574" s="43">
        <f>COUNTIF(D575:$D$611,365)</f>
        <v>37</v>
      </c>
      <c r="H574" s="43">
        <f>COUNTIF(D575:$D$611,366)</f>
        <v>0</v>
      </c>
      <c r="I574" s="2"/>
    </row>
    <row r="575" spans="1:9" x14ac:dyDescent="0.25">
      <c r="A575" s="1">
        <f>COUNTIF($C$2:C575,"Да")</f>
        <v>5</v>
      </c>
      <c r="B575" s="45">
        <f t="shared" si="17"/>
        <v>45676</v>
      </c>
      <c r="C575" s="42" t="str">
        <f>IF(ISERROR(VLOOKUP(B575,'Aigen21-PHOSAGR'!$C$3:$C$8,1,0)),"Нет","Да")</f>
        <v>Нет</v>
      </c>
      <c r="D575" s="43">
        <f t="shared" si="16"/>
        <v>365</v>
      </c>
      <c r="E575" s="44">
        <f>ROUND(('Все выпуски'!$R$3*'Все выпуски'!$R$6/100)*((B575-$B$556)/365)+$F$556,2)</f>
        <v>9.98</v>
      </c>
      <c r="G575" s="43">
        <f>COUNTIF(D576:$D$611,365)</f>
        <v>36</v>
      </c>
      <c r="H575" s="43">
        <f>COUNTIF(D576:$D$611,366)</f>
        <v>0</v>
      </c>
      <c r="I575" s="2"/>
    </row>
    <row r="576" spans="1:9" x14ac:dyDescent="0.25">
      <c r="A576" s="1">
        <f>COUNTIF($C$2:C576,"Да")</f>
        <v>5</v>
      </c>
      <c r="B576" s="45">
        <f t="shared" si="17"/>
        <v>45677</v>
      </c>
      <c r="C576" s="42" t="str">
        <f>IF(ISERROR(VLOOKUP(B576,'Aigen21-PHOSAGR'!$C$3:$C$8,1,0)),"Нет","Да")</f>
        <v>Нет</v>
      </c>
      <c r="D576" s="43">
        <f t="shared" si="16"/>
        <v>365</v>
      </c>
      <c r="E576" s="44">
        <f>ROUND(('Все выпуски'!$R$3*'Все выпуски'!$R$6/100)*((B576-$B$556)/365)+$F$556,2)</f>
        <v>10.1</v>
      </c>
      <c r="G576" s="43">
        <f>COUNTIF(D577:$D$611,365)</f>
        <v>35</v>
      </c>
      <c r="H576" s="43">
        <f>COUNTIF(D577:$D$611,366)</f>
        <v>0</v>
      </c>
      <c r="I576" s="2"/>
    </row>
    <row r="577" spans="1:9" x14ac:dyDescent="0.25">
      <c r="A577" s="1">
        <f>COUNTIF($C$2:C577,"Да")</f>
        <v>5</v>
      </c>
      <c r="B577" s="45">
        <f t="shared" si="17"/>
        <v>45678</v>
      </c>
      <c r="C577" s="42" t="str">
        <f>IF(ISERROR(VLOOKUP(B577,'Aigen21-PHOSAGR'!$C$3:$C$8,1,0)),"Нет","Да")</f>
        <v>Нет</v>
      </c>
      <c r="D577" s="43">
        <f t="shared" si="16"/>
        <v>365</v>
      </c>
      <c r="E577" s="44">
        <f>ROUND(('Все выпуски'!$R$3*'Все выпуски'!$R$6/100)*((B577-$B$556)/365)+$F$556,2)</f>
        <v>10.23</v>
      </c>
      <c r="G577" s="43">
        <f>COUNTIF(D578:$D$611,365)</f>
        <v>34</v>
      </c>
      <c r="H577" s="43">
        <f>COUNTIF(D578:$D$611,366)</f>
        <v>0</v>
      </c>
      <c r="I577" s="2"/>
    </row>
    <row r="578" spans="1:9" x14ac:dyDescent="0.25">
      <c r="A578" s="1">
        <f>COUNTIF($C$2:C578,"Да")</f>
        <v>5</v>
      </c>
      <c r="B578" s="45">
        <f t="shared" si="17"/>
        <v>45679</v>
      </c>
      <c r="C578" s="42" t="str">
        <f>IF(ISERROR(VLOOKUP(B578,'Aigen21-PHOSAGR'!$C$3:$C$8,1,0)),"Нет","Да")</f>
        <v>Нет</v>
      </c>
      <c r="D578" s="43">
        <f t="shared" si="16"/>
        <v>365</v>
      </c>
      <c r="E578" s="44">
        <f>ROUND(('Все выпуски'!$R$3*'Все выпуски'!$R$6/100)*((B578-$B$556)/365)+$F$556,2)</f>
        <v>10.35</v>
      </c>
      <c r="G578" s="43">
        <f>COUNTIF(D579:$D$611,365)</f>
        <v>33</v>
      </c>
      <c r="H578" s="43">
        <f>COUNTIF(D579:$D$611,366)</f>
        <v>0</v>
      </c>
      <c r="I578" s="2"/>
    </row>
    <row r="579" spans="1:9" x14ac:dyDescent="0.25">
      <c r="A579" s="1">
        <f>COUNTIF($C$2:C579,"Да")</f>
        <v>5</v>
      </c>
      <c r="B579" s="45">
        <f t="shared" si="17"/>
        <v>45680</v>
      </c>
      <c r="C579" s="42" t="str">
        <f>IF(ISERROR(VLOOKUP(B579,'Aigen21-PHOSAGR'!$C$3:$C$8,1,0)),"Нет","Да")</f>
        <v>Нет</v>
      </c>
      <c r="D579" s="43">
        <f t="shared" ref="D579:D611" si="18">IF(MOD(YEAR(B579),4)=0,366,365)</f>
        <v>365</v>
      </c>
      <c r="E579" s="44">
        <f>ROUND(('Все выпуски'!$R$3*'Все выпуски'!$R$6/100)*((B579-$B$556)/365)+$F$556,2)</f>
        <v>10.47</v>
      </c>
      <c r="G579" s="43">
        <f>COUNTIF(D580:$D$611,365)</f>
        <v>32</v>
      </c>
      <c r="H579" s="43">
        <f>COUNTIF(D580:$D$611,366)</f>
        <v>0</v>
      </c>
      <c r="I579" s="2"/>
    </row>
    <row r="580" spans="1:9" x14ac:dyDescent="0.25">
      <c r="A580" s="1">
        <f>COUNTIF($C$2:C580,"Да")</f>
        <v>5</v>
      </c>
      <c r="B580" s="45">
        <f t="shared" ref="B580:B611" si="19">B579+1</f>
        <v>45681</v>
      </c>
      <c r="C580" s="42" t="str">
        <f>IF(ISERROR(VLOOKUP(B580,'Aigen21-PHOSAGR'!$C$3:$C$8,1,0)),"Нет","Да")</f>
        <v>Нет</v>
      </c>
      <c r="D580" s="43">
        <f t="shared" si="18"/>
        <v>365</v>
      </c>
      <c r="E580" s="44">
        <f>ROUND(('Все выпуски'!$R$3*'Все выпуски'!$R$6/100)*((B580-$B$556)/365)+$F$556,2)</f>
        <v>10.59</v>
      </c>
      <c r="G580" s="43">
        <f>COUNTIF(D581:$D$611,365)</f>
        <v>31</v>
      </c>
      <c r="H580" s="43">
        <f>COUNTIF(D581:$D$611,366)</f>
        <v>0</v>
      </c>
      <c r="I580" s="2"/>
    </row>
    <row r="581" spans="1:9" x14ac:dyDescent="0.25">
      <c r="A581" s="1">
        <f>COUNTIF($C$2:C581,"Да")</f>
        <v>5</v>
      </c>
      <c r="B581" s="45">
        <f t="shared" si="19"/>
        <v>45682</v>
      </c>
      <c r="C581" s="42" t="str">
        <f>IF(ISERROR(VLOOKUP(B581,'Aigen21-PHOSAGR'!$C$3:$C$8,1,0)),"Нет","Да")</f>
        <v>Нет</v>
      </c>
      <c r="D581" s="43">
        <f t="shared" si="18"/>
        <v>365</v>
      </c>
      <c r="E581" s="44">
        <f>ROUND(('Все выпуски'!$R$3*'Все выпуски'!$R$6/100)*((B581-$B$556)/365)+$F$556,2)</f>
        <v>10.71</v>
      </c>
      <c r="G581" s="43">
        <f>COUNTIF(D582:$D$611,365)</f>
        <v>30</v>
      </c>
      <c r="H581" s="43">
        <f>COUNTIF(D582:$D$611,366)</f>
        <v>0</v>
      </c>
      <c r="I581" s="2"/>
    </row>
    <row r="582" spans="1:9" x14ac:dyDescent="0.25">
      <c r="A582" s="1">
        <f>COUNTIF($C$2:C582,"Да")</f>
        <v>5</v>
      </c>
      <c r="B582" s="45">
        <f t="shared" si="19"/>
        <v>45683</v>
      </c>
      <c r="C582" s="42" t="str">
        <f>IF(ISERROR(VLOOKUP(B582,'Aigen21-PHOSAGR'!$C$3:$C$8,1,0)),"Нет","Да")</f>
        <v>Нет</v>
      </c>
      <c r="D582" s="43">
        <f t="shared" si="18"/>
        <v>365</v>
      </c>
      <c r="E582" s="44">
        <f>ROUND(('Все выпуски'!$R$3*'Все выпуски'!$R$6/100)*((B582-$B$556)/365)+$F$556,2)</f>
        <v>10.83</v>
      </c>
      <c r="G582" s="43">
        <f>COUNTIF(D583:$D$611,365)</f>
        <v>29</v>
      </c>
      <c r="H582" s="43">
        <f>COUNTIF(D583:$D$611,366)</f>
        <v>0</v>
      </c>
      <c r="I582" s="2"/>
    </row>
    <row r="583" spans="1:9" x14ac:dyDescent="0.25">
      <c r="A583" s="1">
        <f>COUNTIF($C$2:C583,"Да")</f>
        <v>5</v>
      </c>
      <c r="B583" s="45">
        <f t="shared" si="19"/>
        <v>45684</v>
      </c>
      <c r="C583" s="42" t="str">
        <f>IF(ISERROR(VLOOKUP(B583,'Aigen21-PHOSAGR'!$C$3:$C$8,1,0)),"Нет","Да")</f>
        <v>Нет</v>
      </c>
      <c r="D583" s="43">
        <f t="shared" si="18"/>
        <v>365</v>
      </c>
      <c r="E583" s="44">
        <f>ROUND(('Все выпуски'!$R$3*'Все выпуски'!$R$6/100)*((B583-$B$556)/365)+$F$556,2)</f>
        <v>10.95</v>
      </c>
      <c r="G583" s="43">
        <f>COUNTIF(D584:$D$611,365)</f>
        <v>28</v>
      </c>
      <c r="H583" s="43">
        <f>COUNTIF(D584:$D$611,366)</f>
        <v>0</v>
      </c>
      <c r="I583" s="2"/>
    </row>
    <row r="584" spans="1:9" x14ac:dyDescent="0.25">
      <c r="A584" s="1">
        <f>COUNTIF($C$2:C584,"Да")</f>
        <v>5</v>
      </c>
      <c r="B584" s="45">
        <f t="shared" si="19"/>
        <v>45685</v>
      </c>
      <c r="C584" s="42" t="str">
        <f>IF(ISERROR(VLOOKUP(B584,'Aigen21-PHOSAGR'!$C$3:$C$8,1,0)),"Нет","Да")</f>
        <v>Нет</v>
      </c>
      <c r="D584" s="43">
        <f t="shared" si="18"/>
        <v>365</v>
      </c>
      <c r="E584" s="44">
        <f>ROUND(('Все выпуски'!$R$3*'Все выпуски'!$R$6/100)*((B584-$B$556)/365)+$F$556,2)</f>
        <v>11.07</v>
      </c>
      <c r="G584" s="43">
        <f>COUNTIF(D585:$D$611,365)</f>
        <v>27</v>
      </c>
      <c r="H584" s="43">
        <f>COUNTIF(D585:$D$611,366)</f>
        <v>0</v>
      </c>
      <c r="I584" s="2"/>
    </row>
    <row r="585" spans="1:9" x14ac:dyDescent="0.25">
      <c r="A585" s="1">
        <f>COUNTIF($C$2:C585,"Да")</f>
        <v>5</v>
      </c>
      <c r="B585" s="45">
        <f t="shared" si="19"/>
        <v>45686</v>
      </c>
      <c r="C585" s="42" t="str">
        <f>IF(ISERROR(VLOOKUP(B585,'Aigen21-PHOSAGR'!$C$3:$C$8,1,0)),"Нет","Да")</f>
        <v>Нет</v>
      </c>
      <c r="D585" s="43">
        <f t="shared" si="18"/>
        <v>365</v>
      </c>
      <c r="E585" s="44">
        <f>ROUND(('Все выпуски'!$R$3*'Все выпуски'!$R$6/100)*((B585-$B$556)/365)+$F$556,2)</f>
        <v>11.19</v>
      </c>
      <c r="G585" s="43">
        <f>COUNTIF(D586:$D$611,365)</f>
        <v>26</v>
      </c>
      <c r="H585" s="43">
        <f>COUNTIF(D586:$D$611,366)</f>
        <v>0</v>
      </c>
      <c r="I585" s="2"/>
    </row>
    <row r="586" spans="1:9" x14ac:dyDescent="0.25">
      <c r="A586" s="1">
        <f>COUNTIF($C$2:C586,"Да")</f>
        <v>5</v>
      </c>
      <c r="B586" s="45">
        <f t="shared" si="19"/>
        <v>45687</v>
      </c>
      <c r="C586" s="42" t="str">
        <f>IF(ISERROR(VLOOKUP(B586,'Aigen21-PHOSAGR'!$C$3:$C$8,1,0)),"Нет","Да")</f>
        <v>Нет</v>
      </c>
      <c r="D586" s="43">
        <f t="shared" si="18"/>
        <v>365</v>
      </c>
      <c r="E586" s="44">
        <f>ROUND(('Все выпуски'!$R$3*'Все выпуски'!$R$6/100)*((B586-$B$556)/365)+$F$556,2)</f>
        <v>11.31</v>
      </c>
      <c r="G586" s="43">
        <f>COUNTIF(D587:$D$611,365)</f>
        <v>25</v>
      </c>
      <c r="H586" s="43">
        <f>COUNTIF(D587:$D$611,366)</f>
        <v>0</v>
      </c>
      <c r="I586" s="2"/>
    </row>
    <row r="587" spans="1:9" x14ac:dyDescent="0.25">
      <c r="A587" s="1">
        <f>COUNTIF($C$2:C587,"Да")</f>
        <v>5</v>
      </c>
      <c r="B587" s="45">
        <f t="shared" si="19"/>
        <v>45688</v>
      </c>
      <c r="C587" s="42" t="str">
        <f>IF(ISERROR(VLOOKUP(B587,'Aigen21-PHOSAGR'!$C$3:$C$8,1,0)),"Нет","Да")</f>
        <v>Нет</v>
      </c>
      <c r="D587" s="43">
        <f t="shared" si="18"/>
        <v>365</v>
      </c>
      <c r="E587" s="44">
        <f>ROUND(('Все выпуски'!$R$3*'Все выпуски'!$R$6/100)*((B587-$B$556)/365)+$F$556,2)</f>
        <v>11.43</v>
      </c>
      <c r="G587" s="43">
        <f>COUNTIF(D588:$D$611,365)</f>
        <v>24</v>
      </c>
      <c r="H587" s="43">
        <f>COUNTIF(D588:$D$611,366)</f>
        <v>0</v>
      </c>
      <c r="I587" s="2"/>
    </row>
    <row r="588" spans="1:9" x14ac:dyDescent="0.25">
      <c r="A588" s="1">
        <f>COUNTIF($C$2:C588,"Да")</f>
        <v>5</v>
      </c>
      <c r="B588" s="45">
        <f t="shared" si="19"/>
        <v>45689</v>
      </c>
      <c r="C588" s="42" t="str">
        <f>IF(ISERROR(VLOOKUP(B588,'Aigen21-PHOSAGR'!$C$3:$C$8,1,0)),"Нет","Да")</f>
        <v>Нет</v>
      </c>
      <c r="D588" s="43">
        <f t="shared" si="18"/>
        <v>365</v>
      </c>
      <c r="E588" s="44">
        <f>ROUND(('Все выпуски'!$R$3*'Все выпуски'!$R$6/100)*((B588-$B$556)/365)+$F$556,2)</f>
        <v>11.55</v>
      </c>
      <c r="G588" s="43">
        <f>COUNTIF(D589:$D$611,365)</f>
        <v>23</v>
      </c>
      <c r="H588" s="43">
        <f>COUNTIF(D589:$D$611,366)</f>
        <v>0</v>
      </c>
      <c r="I588" s="2"/>
    </row>
    <row r="589" spans="1:9" x14ac:dyDescent="0.25">
      <c r="A589" s="1">
        <f>COUNTIF($C$2:C589,"Да")</f>
        <v>5</v>
      </c>
      <c r="B589" s="45">
        <f t="shared" si="19"/>
        <v>45690</v>
      </c>
      <c r="C589" s="42" t="str">
        <f>IF(ISERROR(VLOOKUP(B589,'Aigen21-PHOSAGR'!$C$3:$C$8,1,0)),"Нет","Да")</f>
        <v>Нет</v>
      </c>
      <c r="D589" s="43">
        <f t="shared" si="18"/>
        <v>365</v>
      </c>
      <c r="E589" s="44">
        <f>ROUND(('Все выпуски'!$R$3*'Все выпуски'!$R$6/100)*((B589-$B$556)/365)+$F$556,2)</f>
        <v>11.67</v>
      </c>
      <c r="G589" s="43">
        <f>COUNTIF(D590:$D$611,365)</f>
        <v>22</v>
      </c>
      <c r="H589" s="43">
        <f>COUNTIF(D590:$D$611,366)</f>
        <v>0</v>
      </c>
      <c r="I589" s="2"/>
    </row>
    <row r="590" spans="1:9" x14ac:dyDescent="0.25">
      <c r="A590" s="1">
        <f>COUNTIF($C$2:C590,"Да")</f>
        <v>5</v>
      </c>
      <c r="B590" s="45">
        <f t="shared" si="19"/>
        <v>45691</v>
      </c>
      <c r="C590" s="42" t="str">
        <f>IF(ISERROR(VLOOKUP(B590,'Aigen21-PHOSAGR'!$C$3:$C$8,1,0)),"Нет","Да")</f>
        <v>Нет</v>
      </c>
      <c r="D590" s="43">
        <f t="shared" si="18"/>
        <v>365</v>
      </c>
      <c r="E590" s="44">
        <f>ROUND(('Все выпуски'!$R$3*'Все выпуски'!$R$6/100)*((B590-$B$556)/365)+$F$556,2)</f>
        <v>11.79</v>
      </c>
      <c r="G590" s="43">
        <f>COUNTIF(D591:$D$611,365)</f>
        <v>21</v>
      </c>
      <c r="H590" s="43">
        <f>COUNTIF(D591:$D$611,366)</f>
        <v>0</v>
      </c>
      <c r="I590" s="2"/>
    </row>
    <row r="591" spans="1:9" x14ac:dyDescent="0.25">
      <c r="A591" s="1">
        <f>COUNTIF($C$2:C591,"Да")</f>
        <v>5</v>
      </c>
      <c r="B591" s="45">
        <f t="shared" si="19"/>
        <v>45692</v>
      </c>
      <c r="C591" s="42" t="str">
        <f>IF(ISERROR(VLOOKUP(B591,'Aigen21-PHOSAGR'!$C$3:$C$8,1,0)),"Нет","Да")</f>
        <v>Нет</v>
      </c>
      <c r="D591" s="43">
        <f t="shared" si="18"/>
        <v>365</v>
      </c>
      <c r="E591" s="44">
        <f>ROUND(('Все выпуски'!$R$3*'Все выпуски'!$R$6/100)*((B591-$B$556)/365)+$F$556,2)</f>
        <v>11.91</v>
      </c>
      <c r="G591" s="43">
        <f>COUNTIF(D592:$D$611,365)</f>
        <v>20</v>
      </c>
      <c r="H591" s="43">
        <f>COUNTIF(D592:$D$611,366)</f>
        <v>0</v>
      </c>
      <c r="I591" s="2"/>
    </row>
    <row r="592" spans="1:9" x14ac:dyDescent="0.25">
      <c r="A592" s="1">
        <f>COUNTIF($C$2:C592,"Да")</f>
        <v>5</v>
      </c>
      <c r="B592" s="45">
        <f t="shared" si="19"/>
        <v>45693</v>
      </c>
      <c r="C592" s="42" t="str">
        <f>IF(ISERROR(VLOOKUP(B592,'Aigen21-PHOSAGR'!$C$3:$C$8,1,0)),"Нет","Да")</f>
        <v>Нет</v>
      </c>
      <c r="D592" s="43">
        <f t="shared" si="18"/>
        <v>365</v>
      </c>
      <c r="E592" s="44">
        <f>ROUND(('Все выпуски'!$R$3*'Все выпуски'!$R$6/100)*((B592-$B$556)/365)+$F$556,2)</f>
        <v>12.03</v>
      </c>
      <c r="G592" s="43">
        <f>COUNTIF(D593:$D$611,365)</f>
        <v>19</v>
      </c>
      <c r="H592" s="43">
        <f>COUNTIF(D593:$D$611,366)</f>
        <v>0</v>
      </c>
      <c r="I592" s="2"/>
    </row>
    <row r="593" spans="1:9" x14ac:dyDescent="0.25">
      <c r="A593" s="1">
        <f>COUNTIF($C$2:C593,"Да")</f>
        <v>5</v>
      </c>
      <c r="B593" s="45">
        <f t="shared" si="19"/>
        <v>45694</v>
      </c>
      <c r="C593" s="42" t="str">
        <f>IF(ISERROR(VLOOKUP(B593,'Aigen21-PHOSAGR'!$C$3:$C$8,1,0)),"Нет","Да")</f>
        <v>Нет</v>
      </c>
      <c r="D593" s="43">
        <f t="shared" si="18"/>
        <v>365</v>
      </c>
      <c r="E593" s="44">
        <f>ROUND(('Все выпуски'!$R$3*'Все выпуски'!$R$6/100)*((B593-$B$556)/365)+$F$556,2)</f>
        <v>12.15</v>
      </c>
      <c r="G593" s="43">
        <f>COUNTIF(D594:$D$611,365)</f>
        <v>18</v>
      </c>
      <c r="H593" s="43">
        <f>COUNTIF(D594:$D$611,366)</f>
        <v>0</v>
      </c>
      <c r="I593" s="2"/>
    </row>
    <row r="594" spans="1:9" x14ac:dyDescent="0.25">
      <c r="A594" s="1">
        <f>COUNTIF($C$2:C594,"Да")</f>
        <v>5</v>
      </c>
      <c r="B594" s="45">
        <f t="shared" si="19"/>
        <v>45695</v>
      </c>
      <c r="C594" s="42" t="str">
        <f>IF(ISERROR(VLOOKUP(B594,'Aigen21-PHOSAGR'!$C$3:$C$8,1,0)),"Нет","Да")</f>
        <v>Нет</v>
      </c>
      <c r="D594" s="43">
        <f t="shared" si="18"/>
        <v>365</v>
      </c>
      <c r="E594" s="44">
        <f>ROUND(('Все выпуски'!$R$3*'Все выпуски'!$R$6/100)*((B594-$B$556)/365)+$F$556,2)</f>
        <v>12.27</v>
      </c>
      <c r="G594" s="43">
        <f>COUNTIF(D595:$D$611,365)</f>
        <v>17</v>
      </c>
      <c r="H594" s="43">
        <f>COUNTIF(D595:$D$611,366)</f>
        <v>0</v>
      </c>
      <c r="I594" s="2"/>
    </row>
    <row r="595" spans="1:9" x14ac:dyDescent="0.25">
      <c r="A595" s="1">
        <f>COUNTIF($C$2:C595,"Да")</f>
        <v>5</v>
      </c>
      <c r="B595" s="45">
        <f t="shared" si="19"/>
        <v>45696</v>
      </c>
      <c r="C595" s="42" t="str">
        <f>IF(ISERROR(VLOOKUP(B595,'Aigen21-PHOSAGR'!$C$3:$C$8,1,0)),"Нет","Да")</f>
        <v>Нет</v>
      </c>
      <c r="D595" s="43">
        <f t="shared" si="18"/>
        <v>365</v>
      </c>
      <c r="E595" s="44">
        <f>ROUND(('Все выпуски'!$R$3*'Все выпуски'!$R$6/100)*((B595-$B$556)/365)+$F$556,2)</f>
        <v>12.4</v>
      </c>
      <c r="G595" s="43">
        <f>COUNTIF(D596:$D$611,365)</f>
        <v>16</v>
      </c>
      <c r="H595" s="43">
        <f>COUNTIF(D596:$D$611,366)</f>
        <v>0</v>
      </c>
      <c r="I595" s="2"/>
    </row>
    <row r="596" spans="1:9" x14ac:dyDescent="0.25">
      <c r="A596" s="1">
        <f>COUNTIF($C$2:C596,"Да")</f>
        <v>5</v>
      </c>
      <c r="B596" s="45">
        <f t="shared" si="19"/>
        <v>45697</v>
      </c>
      <c r="C596" s="42" t="str">
        <f>IF(ISERROR(VLOOKUP(B596,'Aigen21-PHOSAGR'!$C$3:$C$8,1,0)),"Нет","Да")</f>
        <v>Нет</v>
      </c>
      <c r="D596" s="43">
        <f t="shared" si="18"/>
        <v>365</v>
      </c>
      <c r="E596" s="44">
        <f>ROUND(('Все выпуски'!$R$3*'Все выпуски'!$R$6/100)*((B596-$B$556)/365)+$F$556,2)</f>
        <v>12.52</v>
      </c>
      <c r="G596" s="43">
        <f>COUNTIF(D597:$D$611,365)</f>
        <v>15</v>
      </c>
      <c r="H596" s="43">
        <f>COUNTIF(D597:$D$611,366)</f>
        <v>0</v>
      </c>
      <c r="I596" s="2"/>
    </row>
    <row r="597" spans="1:9" x14ac:dyDescent="0.25">
      <c r="A597" s="1">
        <f>COUNTIF($C$2:C597,"Да")</f>
        <v>5</v>
      </c>
      <c r="B597" s="45">
        <f t="shared" si="19"/>
        <v>45698</v>
      </c>
      <c r="C597" s="42" t="str">
        <f>IF(ISERROR(VLOOKUP(B597,'Aigen21-PHOSAGR'!$C$3:$C$8,1,0)),"Нет","Да")</f>
        <v>Нет</v>
      </c>
      <c r="D597" s="43">
        <f t="shared" si="18"/>
        <v>365</v>
      </c>
      <c r="E597" s="44">
        <f>ROUND(('Все выпуски'!$R$3*'Все выпуски'!$R$6/100)*((B597-$B$556)/365)+$F$556,2)</f>
        <v>12.64</v>
      </c>
      <c r="G597" s="43">
        <f>COUNTIF(D598:$D$611,365)</f>
        <v>14</v>
      </c>
      <c r="H597" s="43">
        <f>COUNTIF(D598:$D$611,366)</f>
        <v>0</v>
      </c>
      <c r="I597" s="2"/>
    </row>
    <row r="598" spans="1:9" x14ac:dyDescent="0.25">
      <c r="A598" s="1">
        <f>COUNTIF($C$2:C598,"Да")</f>
        <v>5</v>
      </c>
      <c r="B598" s="45">
        <f t="shared" si="19"/>
        <v>45699</v>
      </c>
      <c r="C598" s="42" t="str">
        <f>IF(ISERROR(VLOOKUP(B598,'Aigen21-PHOSAGR'!$C$3:$C$8,1,0)),"Нет","Да")</f>
        <v>Нет</v>
      </c>
      <c r="D598" s="43">
        <f t="shared" si="18"/>
        <v>365</v>
      </c>
      <c r="E598" s="44">
        <f>ROUND(('Все выпуски'!$R$3*'Все выпуски'!$R$6/100)*((B598-$B$556)/365)+$F$556,2)</f>
        <v>12.76</v>
      </c>
      <c r="G598" s="43">
        <f>COUNTIF(D599:$D$611,365)</f>
        <v>13</v>
      </c>
      <c r="H598" s="43">
        <f>COUNTIF(D599:$D$611,366)</f>
        <v>0</v>
      </c>
      <c r="I598" s="2"/>
    </row>
    <row r="599" spans="1:9" x14ac:dyDescent="0.25">
      <c r="A599" s="1">
        <f>COUNTIF($C$2:C599,"Да")</f>
        <v>5</v>
      </c>
      <c r="B599" s="45">
        <f t="shared" si="19"/>
        <v>45700</v>
      </c>
      <c r="C599" s="42" t="str">
        <f>IF(ISERROR(VLOOKUP(B599,'Aigen21-PHOSAGR'!$C$3:$C$8,1,0)),"Нет","Да")</f>
        <v>Нет</v>
      </c>
      <c r="D599" s="43">
        <f t="shared" si="18"/>
        <v>365</v>
      </c>
      <c r="E599" s="44">
        <f>ROUND(('Все выпуски'!$R$3*'Все выпуски'!$R$6/100)*((B599-$B$556)/365)+$F$556,2)</f>
        <v>12.88</v>
      </c>
      <c r="G599" s="43">
        <f>COUNTIF(D600:$D$611,365)</f>
        <v>12</v>
      </c>
      <c r="H599" s="43">
        <f>COUNTIF(D600:$D$611,366)</f>
        <v>0</v>
      </c>
      <c r="I599" s="2"/>
    </row>
    <row r="600" spans="1:9" x14ac:dyDescent="0.25">
      <c r="A600" s="1">
        <f>COUNTIF($C$2:C600,"Да")</f>
        <v>5</v>
      </c>
      <c r="B600" s="45">
        <f t="shared" si="19"/>
        <v>45701</v>
      </c>
      <c r="C600" s="42" t="str">
        <f>IF(ISERROR(VLOOKUP(B600,'Aigen21-PHOSAGR'!$C$3:$C$8,1,0)),"Нет","Да")</f>
        <v>Нет</v>
      </c>
      <c r="D600" s="43">
        <f t="shared" si="18"/>
        <v>365</v>
      </c>
      <c r="E600" s="44">
        <f>ROUND(('Все выпуски'!$R$3*'Все выпуски'!$R$6/100)*((B600-$B$556)/365)+$F$556,2)</f>
        <v>13</v>
      </c>
      <c r="G600" s="43">
        <f>COUNTIF(D601:$D$611,365)</f>
        <v>11</v>
      </c>
      <c r="H600" s="43">
        <f>COUNTIF(D601:$D$611,366)</f>
        <v>0</v>
      </c>
      <c r="I600" s="2"/>
    </row>
    <row r="601" spans="1:9" x14ac:dyDescent="0.25">
      <c r="A601" s="1">
        <f>COUNTIF($C$2:C601,"Да")</f>
        <v>5</v>
      </c>
      <c r="B601" s="45">
        <f t="shared" si="19"/>
        <v>45702</v>
      </c>
      <c r="C601" s="42" t="str">
        <f>IF(ISERROR(VLOOKUP(B601,'Aigen21-PHOSAGR'!$C$3:$C$8,1,0)),"Нет","Да")</f>
        <v>Нет</v>
      </c>
      <c r="D601" s="43">
        <f t="shared" si="18"/>
        <v>365</v>
      </c>
      <c r="E601" s="44">
        <f>ROUND(('Все выпуски'!$R$3*'Все выпуски'!$R$6/100)*((B601-$B$556)/365)+$F$556,2)</f>
        <v>13.12</v>
      </c>
      <c r="G601" s="43">
        <f>COUNTIF(D602:$D$611,365)</f>
        <v>10</v>
      </c>
      <c r="H601" s="43">
        <f>COUNTIF(D602:$D$611,366)</f>
        <v>0</v>
      </c>
      <c r="I601" s="2"/>
    </row>
    <row r="602" spans="1:9" x14ac:dyDescent="0.25">
      <c r="A602" s="1">
        <f>COUNTIF($C$2:C602,"Да")</f>
        <v>5</v>
      </c>
      <c r="B602" s="45">
        <f t="shared" si="19"/>
        <v>45703</v>
      </c>
      <c r="C602" s="42" t="str">
        <f>IF(ISERROR(VLOOKUP(B602,'Aigen21-PHOSAGR'!$C$3:$C$8,1,0)),"Нет","Да")</f>
        <v>Нет</v>
      </c>
      <c r="D602" s="43">
        <f t="shared" si="18"/>
        <v>365</v>
      </c>
      <c r="E602" s="44">
        <f>ROUND(('Все выпуски'!$R$3*'Все выпуски'!$R$6/100)*((B602-$B$556)/365)+$F$556,2)</f>
        <v>13.24</v>
      </c>
      <c r="G602" s="43">
        <f>COUNTIF(D603:$D$611,365)</f>
        <v>9</v>
      </c>
      <c r="H602" s="43">
        <f>COUNTIF(D603:$D$611,366)</f>
        <v>0</v>
      </c>
      <c r="I602" s="2"/>
    </row>
    <row r="603" spans="1:9" x14ac:dyDescent="0.25">
      <c r="A603" s="1">
        <f>COUNTIF($C$2:C603,"Да")</f>
        <v>5</v>
      </c>
      <c r="B603" s="45">
        <f t="shared" si="19"/>
        <v>45704</v>
      </c>
      <c r="C603" s="42" t="str">
        <f>IF(ISERROR(VLOOKUP(B603,'Aigen21-PHOSAGR'!$C$3:$C$8,1,0)),"Нет","Да")</f>
        <v>Нет</v>
      </c>
      <c r="D603" s="43">
        <f t="shared" si="18"/>
        <v>365</v>
      </c>
      <c r="E603" s="44">
        <f>ROUND(('Все выпуски'!$R$3*'Все выпуски'!$R$6/100)*((B603-$B$556)/365)+$F$556,2)</f>
        <v>13.36</v>
      </c>
      <c r="G603" s="43">
        <f>COUNTIF(D604:$D$611,365)</f>
        <v>8</v>
      </c>
      <c r="H603" s="43">
        <f>COUNTIF(D604:$D$611,366)</f>
        <v>0</v>
      </c>
      <c r="I603" s="2"/>
    </row>
    <row r="604" spans="1:9" x14ac:dyDescent="0.25">
      <c r="A604" s="1">
        <f>COUNTIF($C$2:C604,"Да")</f>
        <v>5</v>
      </c>
      <c r="B604" s="45">
        <f t="shared" si="19"/>
        <v>45705</v>
      </c>
      <c r="C604" s="42" t="str">
        <f>IF(ISERROR(VLOOKUP(B604,'Aigen21-PHOSAGR'!$C$3:$C$8,1,0)),"Нет","Да")</f>
        <v>Нет</v>
      </c>
      <c r="D604" s="43">
        <f t="shared" si="18"/>
        <v>365</v>
      </c>
      <c r="E604" s="44">
        <f>ROUND(('Все выпуски'!$R$3*'Все выпуски'!$R$6/100)*((B604-$B$556)/365)+$F$556,2)</f>
        <v>13.48</v>
      </c>
      <c r="G604" s="43">
        <f>COUNTIF(D605:$D$611,365)</f>
        <v>7</v>
      </c>
      <c r="H604" s="43">
        <f>COUNTIF(D605:$D$611,366)</f>
        <v>0</v>
      </c>
      <c r="I604" s="2"/>
    </row>
    <row r="605" spans="1:9" x14ac:dyDescent="0.25">
      <c r="A605" s="1">
        <f>COUNTIF($C$2:C605,"Да")</f>
        <v>5</v>
      </c>
      <c r="B605" s="45">
        <f t="shared" si="19"/>
        <v>45706</v>
      </c>
      <c r="C605" s="42" t="str">
        <f>IF(ISERROR(VLOOKUP(B605,'Aigen21-PHOSAGR'!$C$3:$C$8,1,0)),"Нет","Да")</f>
        <v>Нет</v>
      </c>
      <c r="D605" s="43">
        <f t="shared" si="18"/>
        <v>365</v>
      </c>
      <c r="E605" s="44">
        <f>ROUND(('Все выпуски'!$R$3*'Все выпуски'!$R$6/100)*((B605-$B$556)/365)+$F$556,2)</f>
        <v>13.6</v>
      </c>
      <c r="G605" s="43">
        <f>COUNTIF(D606:$D$611,365)</f>
        <v>6</v>
      </c>
      <c r="H605" s="43">
        <f>COUNTIF(D606:$D$611,366)</f>
        <v>0</v>
      </c>
      <c r="I605" s="2"/>
    </row>
    <row r="606" spans="1:9" x14ac:dyDescent="0.25">
      <c r="A606" s="1">
        <f>COUNTIF($C$2:C606,"Да")</f>
        <v>5</v>
      </c>
      <c r="B606" s="45">
        <f t="shared" si="19"/>
        <v>45707</v>
      </c>
      <c r="C606" s="42" t="str">
        <f>IF(ISERROR(VLOOKUP(B606,'Aigen21-PHOSAGR'!$C$3:$C$8,1,0)),"Нет","Да")</f>
        <v>Нет</v>
      </c>
      <c r="D606" s="43">
        <f t="shared" si="18"/>
        <v>365</v>
      </c>
      <c r="E606" s="44">
        <f>ROUND(('Все выпуски'!$R$3*'Все выпуски'!$R$6/100)*((B606-$B$556)/365)+$F$556,2)</f>
        <v>13.72</v>
      </c>
      <c r="G606" s="43">
        <f>COUNTIF(D607:$D$611,365)</f>
        <v>5</v>
      </c>
      <c r="H606" s="43">
        <f>COUNTIF(D607:$D$611,366)</f>
        <v>0</v>
      </c>
      <c r="I606" s="2"/>
    </row>
    <row r="607" spans="1:9" x14ac:dyDescent="0.25">
      <c r="A607" s="1">
        <f>COUNTIF($C$2:C607,"Да")</f>
        <v>5</v>
      </c>
      <c r="B607" s="45">
        <f t="shared" si="19"/>
        <v>45708</v>
      </c>
      <c r="C607" s="42" t="str">
        <f>IF(ISERROR(VLOOKUP(B607,'Aigen21-PHOSAGR'!$C$3:$C$8,1,0)),"Нет","Да")</f>
        <v>Нет</v>
      </c>
      <c r="D607" s="43">
        <f t="shared" si="18"/>
        <v>365</v>
      </c>
      <c r="E607" s="44">
        <f>ROUND(('Все выпуски'!$R$3*'Все выпуски'!$R$6/100)*((B607-$B$556)/365)+$F$556,2)</f>
        <v>13.84</v>
      </c>
      <c r="G607" s="43">
        <f>COUNTIF(D608:$D$611,365)</f>
        <v>4</v>
      </c>
      <c r="H607" s="43">
        <f>COUNTIF(D608:$D$611,366)</f>
        <v>0</v>
      </c>
      <c r="I607" s="2"/>
    </row>
    <row r="608" spans="1:9" x14ac:dyDescent="0.25">
      <c r="A608" s="1">
        <f>COUNTIF($C$2:C608,"Да")</f>
        <v>5</v>
      </c>
      <c r="B608" s="45">
        <f t="shared" si="19"/>
        <v>45709</v>
      </c>
      <c r="C608" s="42" t="str">
        <f>IF(ISERROR(VLOOKUP(B608,'Aigen21-PHOSAGR'!$C$3:$C$8,1,0)),"Нет","Да")</f>
        <v>Нет</v>
      </c>
      <c r="D608" s="43">
        <f t="shared" si="18"/>
        <v>365</v>
      </c>
      <c r="E608" s="44">
        <f>ROUND(('Все выпуски'!$R$3*'Все выпуски'!$R$6/100)*((B608-$B$556)/365)+$F$556,2)</f>
        <v>13.96</v>
      </c>
      <c r="G608" s="43">
        <f>COUNTIF(D609:$D$611,365)</f>
        <v>3</v>
      </c>
      <c r="H608" s="43">
        <f>COUNTIF(D609:$D$611,366)</f>
        <v>0</v>
      </c>
      <c r="I608" s="2"/>
    </row>
    <row r="609" spans="1:9" x14ac:dyDescent="0.25">
      <c r="A609" s="1">
        <f>COUNTIF($C$2:C609,"Да")</f>
        <v>5</v>
      </c>
      <c r="B609" s="45">
        <f t="shared" si="19"/>
        <v>45710</v>
      </c>
      <c r="C609" s="42" t="str">
        <f>IF(ISERROR(VLOOKUP(B609,'Aigen21-PHOSAGR'!$C$3:$C$8,1,0)),"Нет","Да")</f>
        <v>Нет</v>
      </c>
      <c r="D609" s="43">
        <f t="shared" si="18"/>
        <v>365</v>
      </c>
      <c r="E609" s="44">
        <f>ROUND(('Все выпуски'!$R$3*'Все выпуски'!$R$6/100)*((B609-$B$556)/365)+$F$556,2)</f>
        <v>14.08</v>
      </c>
      <c r="G609" s="43">
        <f>COUNTIF(D610:$D$611,365)</f>
        <v>2</v>
      </c>
      <c r="H609" s="43">
        <f>COUNTIF(D610:$D$611,366)</f>
        <v>0</v>
      </c>
      <c r="I609" s="2"/>
    </row>
    <row r="610" spans="1:9" x14ac:dyDescent="0.25">
      <c r="A610" s="1">
        <f>COUNTIF($C$2:C610,"Да")</f>
        <v>5</v>
      </c>
      <c r="B610" s="45">
        <f t="shared" si="19"/>
        <v>45711</v>
      </c>
      <c r="C610" s="42" t="str">
        <f>IF(ISERROR(VLOOKUP(B610,'Aigen21-PHOSAGR'!$C$3:$C$8,1,0)),"Нет","Да")</f>
        <v>Нет</v>
      </c>
      <c r="D610" s="43">
        <f t="shared" si="18"/>
        <v>365</v>
      </c>
      <c r="E610" s="44">
        <f>ROUND(('Все выпуски'!$R$3*'Все выпуски'!$R$6/100)*((B610-$B$556)/365)+$F$556,2)</f>
        <v>14.2</v>
      </c>
      <c r="G610" s="43">
        <f>COUNTIF(D611:$D$611,365)</f>
        <v>1</v>
      </c>
      <c r="H610" s="43">
        <f>COUNTIF(D611:$D$611,366)</f>
        <v>0</v>
      </c>
      <c r="I610" s="2"/>
    </row>
    <row r="611" spans="1:9" x14ac:dyDescent="0.25">
      <c r="A611" s="1">
        <f>COUNTIF($C$2:C611,"Да")</f>
        <v>6</v>
      </c>
      <c r="B611" s="45">
        <f t="shared" si="19"/>
        <v>45712</v>
      </c>
      <c r="C611" s="42" t="str">
        <f>IF(ISERROR(VLOOKUP(B611,'Aigen21-PHOSAGR'!$C$3:$C$8,1,0)),"Нет","Да")</f>
        <v>Да</v>
      </c>
      <c r="D611" s="43">
        <f t="shared" si="18"/>
        <v>365</v>
      </c>
      <c r="E611" s="44">
        <f>ROUND(('Все выпуски'!$R$3*'Все выпуски'!$R$6/100)*((B611-$B$556)/365)+$F$556,2)</f>
        <v>14.32</v>
      </c>
      <c r="G611" s="43"/>
      <c r="H611" s="43"/>
      <c r="I611" s="2"/>
    </row>
  </sheetData>
  <sheetProtection algorithmName="SHA-512" hashValue="QrRF5wzk3k53+jVJLRV129rnF1ykwHcs4KWd6u035SAl6jVW63jYIyPIbkIWER0bix/pvg0KWgyjyAXKvRDzXg==" saltValue="rL1s8N24sBYO88YByOgadw==" spinCount="100000" sheet="1" selectLockedCells="1" selectUnlockedCells="1"/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73CD63-6192-4053-A696-7CC8B607BFC6}">
  <sheetPr codeName="Лист23"/>
  <dimension ref="A1:H1901"/>
  <sheetViews>
    <sheetView showGridLines="0" workbookViewId="0">
      <selection sqref="A1:XFD1048576"/>
    </sheetView>
  </sheetViews>
  <sheetFormatPr defaultColWidth="9.140625" defaultRowHeight="15" x14ac:dyDescent="0.25"/>
  <cols>
    <col min="1" max="1" width="8" style="1" bestFit="1" customWidth="1"/>
    <col min="2" max="2" width="10.140625" style="1" bestFit="1" customWidth="1"/>
    <col min="3" max="4" width="8.7109375" style="1" bestFit="1" customWidth="1"/>
    <col min="5" max="5" width="6.5703125" style="1" bestFit="1" customWidth="1"/>
    <col min="6" max="6" width="17.7109375" style="1" bestFit="1" customWidth="1"/>
    <col min="7" max="8" width="5.85546875" style="1" bestFit="1" customWidth="1"/>
    <col min="9" max="16384" width="9.140625" style="1"/>
  </cols>
  <sheetData>
    <row r="1" spans="1:8" ht="30" x14ac:dyDescent="0.25">
      <c r="A1" s="41" t="s">
        <v>12</v>
      </c>
      <c r="B1" s="41" t="s">
        <v>6</v>
      </c>
      <c r="C1" s="41" t="s">
        <v>10</v>
      </c>
      <c r="D1" s="41" t="s">
        <v>11</v>
      </c>
      <c r="E1" s="41" t="s">
        <v>7</v>
      </c>
      <c r="F1" s="41" t="s">
        <v>15</v>
      </c>
      <c r="G1" s="41" t="s">
        <v>13</v>
      </c>
      <c r="H1" s="41" t="s">
        <v>14</v>
      </c>
    </row>
    <row r="2" spans="1:8" x14ac:dyDescent="0.25">
      <c r="A2" s="1">
        <f>COUNTIF($C$2:C2,"Да")</f>
        <v>0</v>
      </c>
      <c r="B2" s="45">
        <v>45250</v>
      </c>
      <c r="C2" s="42" t="str">
        <f>IF(ISERROR(VLOOKUP(B2,'Айгенис Оп22'!$C$3:$C$22,1,0)),"Нет","Да")</f>
        <v>Нет</v>
      </c>
      <c r="D2" s="43">
        <f t="shared" ref="D2:D65" si="0">IF(MOD(YEAR(B2),4)=0,366,365)</f>
        <v>365</v>
      </c>
      <c r="E2" s="49">
        <v>0</v>
      </c>
      <c r="G2" s="43">
        <f>COUNTIF(D3:$D$1829,365)</f>
        <v>1136</v>
      </c>
      <c r="H2" s="43">
        <f>COUNTIF(D3:$D$1829,366)</f>
        <v>691</v>
      </c>
    </row>
    <row r="3" spans="1:8" x14ac:dyDescent="0.25">
      <c r="A3" s="1">
        <f>COUNTIF($C$2:C3,"Да")</f>
        <v>0</v>
      </c>
      <c r="B3" s="45">
        <f>B2+1</f>
        <v>45251</v>
      </c>
      <c r="C3" s="42" t="str">
        <f>IF(ISERROR(VLOOKUP(B3,'Айгенис Оп22'!$C$3:$C$22,1,0)),"Нет","Да")</f>
        <v>Нет</v>
      </c>
      <c r="D3" s="43">
        <f t="shared" si="0"/>
        <v>365</v>
      </c>
      <c r="E3" s="49">
        <f>ROUND(('Все выпуски'!$T$3*'Все выпуски'!$T$6/100)/365*(B3-IF(C3="Нет",VLOOKUP(A3,'Айгенис Оп22'!$A$2:$C$22,3,0),VLOOKUP((A3-1),'Айгенис Оп22'!$A$2:$C$22,3,0))),2)</f>
        <v>0.25</v>
      </c>
      <c r="G3" s="43">
        <f>COUNTIF(D4:$D$1829,365)</f>
        <v>1135</v>
      </c>
      <c r="H3" s="43">
        <f>COUNTIF(D4:$D$1829,366)</f>
        <v>691</v>
      </c>
    </row>
    <row r="4" spans="1:8" x14ac:dyDescent="0.25">
      <c r="A4" s="1">
        <f>COUNTIF($C$2:C4,"Да")</f>
        <v>0</v>
      </c>
      <c r="B4" s="45">
        <f t="shared" ref="B4:B67" si="1">B3+1</f>
        <v>45252</v>
      </c>
      <c r="C4" s="42" t="str">
        <f>IF(ISERROR(VLOOKUP(B4,'Айгенис Оп22'!$C$3:$C$22,1,0)),"Нет","Да")</f>
        <v>Нет</v>
      </c>
      <c r="D4" s="43">
        <f t="shared" si="0"/>
        <v>365</v>
      </c>
      <c r="E4" s="49">
        <f>ROUND(('Все выпуски'!$T$3*'Все выпуски'!$T$6/100)/365*(B4-IF(C4="Нет",VLOOKUP(A4,'Айгенис Оп22'!$A$2:$C$22,3,0),VLOOKUP((A4-1),'Айгенис Оп22'!$A$2:$C$22,3,0))),2)</f>
        <v>0.49</v>
      </c>
      <c r="G4" s="43">
        <f>COUNTIF(D5:$D$1829,365)</f>
        <v>1134</v>
      </c>
      <c r="H4" s="43">
        <f>COUNTIF(D5:$D$1829,366)</f>
        <v>691</v>
      </c>
    </row>
    <row r="5" spans="1:8" x14ac:dyDescent="0.25">
      <c r="A5" s="1">
        <f>COUNTIF($C$2:C5,"Да")</f>
        <v>0</v>
      </c>
      <c r="B5" s="45">
        <f t="shared" si="1"/>
        <v>45253</v>
      </c>
      <c r="C5" s="42" t="str">
        <f>IF(ISERROR(VLOOKUP(B5,'Айгенис Оп22'!$C$3:$C$22,1,0)),"Нет","Да")</f>
        <v>Нет</v>
      </c>
      <c r="D5" s="43">
        <f t="shared" si="0"/>
        <v>365</v>
      </c>
      <c r="E5" s="49">
        <f>ROUND(('Все выпуски'!$T$3*'Все выпуски'!$T$6/100)/365*(B5-IF(C5="Нет",VLOOKUP(A5,'Айгенис Оп22'!$A$2:$C$22,3,0),VLOOKUP((A5-1),'Айгенис Оп22'!$A$2:$C$22,3,0))),2)</f>
        <v>0.74</v>
      </c>
      <c r="G5" s="43">
        <f>COUNTIF(D6:$D$1829,365)</f>
        <v>1133</v>
      </c>
      <c r="H5" s="43">
        <f>COUNTIF(D6:$D$1829,366)</f>
        <v>691</v>
      </c>
    </row>
    <row r="6" spans="1:8" x14ac:dyDescent="0.25">
      <c r="A6" s="1">
        <f>COUNTIF($C$2:C6,"Да")</f>
        <v>0</v>
      </c>
      <c r="B6" s="45">
        <f t="shared" si="1"/>
        <v>45254</v>
      </c>
      <c r="C6" s="42" t="str">
        <f>IF(ISERROR(VLOOKUP(B6,'Айгенис Оп22'!$C$3:$C$22,1,0)),"Нет","Да")</f>
        <v>Нет</v>
      </c>
      <c r="D6" s="43">
        <f t="shared" si="0"/>
        <v>365</v>
      </c>
      <c r="E6" s="49">
        <f>ROUND(('Все выпуски'!$T$3*'Все выпуски'!$T$6/100)/365*(B6-IF(C6="Нет",VLOOKUP(A6,'Айгенис Оп22'!$A$2:$C$22,3,0),VLOOKUP((A6-1),'Айгенис Оп22'!$A$2:$C$22,3,0))),2)</f>
        <v>0.99</v>
      </c>
      <c r="G6" s="43">
        <f>COUNTIF(D7:$D$1829,365)</f>
        <v>1132</v>
      </c>
      <c r="H6" s="43">
        <f>COUNTIF(D7:$D$1829,366)</f>
        <v>691</v>
      </c>
    </row>
    <row r="7" spans="1:8" x14ac:dyDescent="0.25">
      <c r="A7" s="1">
        <f>COUNTIF($C$2:C7,"Да")</f>
        <v>0</v>
      </c>
      <c r="B7" s="45">
        <f t="shared" si="1"/>
        <v>45255</v>
      </c>
      <c r="C7" s="42" t="str">
        <f>IF(ISERROR(VLOOKUP(B7,'Айгенис Оп22'!$C$3:$C$22,1,0)),"Нет","Да")</f>
        <v>Нет</v>
      </c>
      <c r="D7" s="43">
        <f t="shared" si="0"/>
        <v>365</v>
      </c>
      <c r="E7" s="49">
        <f>ROUND(('Все выпуски'!$T$3*'Все выпуски'!$T$6/100)/365*(B7-IF(C7="Нет",VLOOKUP(A7,'Айгенис Оп22'!$A$2:$C$22,3,0),VLOOKUP((A7-1),'Айгенис Оп22'!$A$2:$C$22,3,0))),2)</f>
        <v>1.23</v>
      </c>
      <c r="G7" s="43">
        <f>COUNTIF(D8:$D$1829,365)</f>
        <v>1131</v>
      </c>
      <c r="H7" s="43">
        <f>COUNTIF(D8:$D$1829,366)</f>
        <v>691</v>
      </c>
    </row>
    <row r="8" spans="1:8" x14ac:dyDescent="0.25">
      <c r="A8" s="1">
        <f>COUNTIF($C$2:C8,"Да")</f>
        <v>0</v>
      </c>
      <c r="B8" s="45">
        <f t="shared" si="1"/>
        <v>45256</v>
      </c>
      <c r="C8" s="42" t="str">
        <f>IF(ISERROR(VLOOKUP(B8,'Айгенис Оп22'!$C$3:$C$22,1,0)),"Нет","Да")</f>
        <v>Нет</v>
      </c>
      <c r="D8" s="43">
        <f t="shared" si="0"/>
        <v>365</v>
      </c>
      <c r="E8" s="49">
        <f>ROUND(('Все выпуски'!$T$3*'Все выпуски'!$T$6/100)/365*(B8-IF(C8="Нет",VLOOKUP(A8,'Айгенис Оп22'!$A$2:$C$22,3,0),VLOOKUP((A8-1),'Айгенис Оп22'!$A$2:$C$22,3,0))),2)</f>
        <v>1.48</v>
      </c>
      <c r="G8" s="43">
        <f>COUNTIF(D9:$D$1829,365)</f>
        <v>1130</v>
      </c>
      <c r="H8" s="43">
        <f>COUNTIF(D9:$D$1829,366)</f>
        <v>691</v>
      </c>
    </row>
    <row r="9" spans="1:8" x14ac:dyDescent="0.25">
      <c r="A9" s="1">
        <f>COUNTIF($C$2:C9,"Да")</f>
        <v>0</v>
      </c>
      <c r="B9" s="45">
        <f t="shared" si="1"/>
        <v>45257</v>
      </c>
      <c r="C9" s="42" t="str">
        <f>IF(ISERROR(VLOOKUP(B9,'Айгенис Оп22'!$C$3:$C$22,1,0)),"Нет","Да")</f>
        <v>Нет</v>
      </c>
      <c r="D9" s="43">
        <f t="shared" si="0"/>
        <v>365</v>
      </c>
      <c r="E9" s="49">
        <f>ROUND(('Все выпуски'!$T$3*'Все выпуски'!$T$6/100)/365*(B9-IF(C9="Нет",VLOOKUP(A9,'Айгенис Оп22'!$A$2:$C$22,3,0),VLOOKUP((A9-1),'Айгенис Оп22'!$A$2:$C$22,3,0))),2)</f>
        <v>1.73</v>
      </c>
      <c r="G9" s="43">
        <f>COUNTIF(D10:$D$1829,365)</f>
        <v>1129</v>
      </c>
      <c r="H9" s="43">
        <f>COUNTIF(D10:$D$1829,366)</f>
        <v>691</v>
      </c>
    </row>
    <row r="10" spans="1:8" x14ac:dyDescent="0.25">
      <c r="A10" s="1">
        <f>COUNTIF($C$2:C10,"Да")</f>
        <v>0</v>
      </c>
      <c r="B10" s="45">
        <f t="shared" si="1"/>
        <v>45258</v>
      </c>
      <c r="C10" s="42" t="str">
        <f>IF(ISERROR(VLOOKUP(B10,'Айгенис Оп22'!$C$3:$C$22,1,0)),"Нет","Да")</f>
        <v>Нет</v>
      </c>
      <c r="D10" s="43">
        <f t="shared" si="0"/>
        <v>365</v>
      </c>
      <c r="E10" s="49">
        <f>ROUND(('Все выпуски'!$T$3*'Все выпуски'!$T$6/100)/365*(B10-IF(C10="Нет",VLOOKUP(A10,'Айгенис Оп22'!$A$2:$C$22,3,0),VLOOKUP((A10-1),'Айгенис Оп22'!$A$2:$C$22,3,0))),2)</f>
        <v>1.97</v>
      </c>
      <c r="G10" s="43">
        <f>COUNTIF(D11:$D$1829,365)</f>
        <v>1128</v>
      </c>
      <c r="H10" s="43">
        <f>COUNTIF(D11:$D$1829,366)</f>
        <v>691</v>
      </c>
    </row>
    <row r="11" spans="1:8" x14ac:dyDescent="0.25">
      <c r="A11" s="1">
        <f>COUNTIF($C$2:C11,"Да")</f>
        <v>0</v>
      </c>
      <c r="B11" s="45">
        <f t="shared" si="1"/>
        <v>45259</v>
      </c>
      <c r="C11" s="42" t="str">
        <f>IF(ISERROR(VLOOKUP(B11,'Айгенис Оп22'!$C$3:$C$22,1,0)),"Нет","Да")</f>
        <v>Нет</v>
      </c>
      <c r="D11" s="43">
        <f t="shared" si="0"/>
        <v>365</v>
      </c>
      <c r="E11" s="49">
        <f>ROUND(('Все выпуски'!$T$3*'Все выпуски'!$T$6/100)/365*(B11-IF(C11="Нет",VLOOKUP(A11,'Айгенис Оп22'!$A$2:$C$22,3,0),VLOOKUP((A11-1),'Айгенис Оп22'!$A$2:$C$22,3,0))),2)</f>
        <v>2.2200000000000002</v>
      </c>
      <c r="G11" s="43">
        <f>COUNTIF(D12:$D$1829,365)</f>
        <v>1127</v>
      </c>
      <c r="H11" s="43">
        <f>COUNTIF(D12:$D$1829,366)</f>
        <v>691</v>
      </c>
    </row>
    <row r="12" spans="1:8" x14ac:dyDescent="0.25">
      <c r="A12" s="1">
        <f>COUNTIF($C$2:C12,"Да")</f>
        <v>0</v>
      </c>
      <c r="B12" s="45">
        <f t="shared" si="1"/>
        <v>45260</v>
      </c>
      <c r="C12" s="42" t="str">
        <f>IF(ISERROR(VLOOKUP(B12,'Айгенис Оп22'!$C$3:$C$22,1,0)),"Нет","Да")</f>
        <v>Нет</v>
      </c>
      <c r="D12" s="43">
        <f t="shared" si="0"/>
        <v>365</v>
      </c>
      <c r="E12" s="49">
        <f>ROUND(('Все выпуски'!$T$3*'Все выпуски'!$T$6/100)/365*(B12-IF(C12="Нет",VLOOKUP(A12,'Айгенис Оп22'!$A$2:$C$22,3,0),VLOOKUP((A12-1),'Айгенис Оп22'!$A$2:$C$22,3,0))),2)</f>
        <v>2.4700000000000002</v>
      </c>
      <c r="G12" s="43">
        <f>COUNTIF(D13:$D$1829,365)</f>
        <v>1126</v>
      </c>
      <c r="H12" s="43">
        <f>COUNTIF(D13:$D$1829,366)</f>
        <v>691</v>
      </c>
    </row>
    <row r="13" spans="1:8" x14ac:dyDescent="0.25">
      <c r="A13" s="1">
        <f>COUNTIF($C$2:C13,"Да")</f>
        <v>0</v>
      </c>
      <c r="B13" s="45">
        <f t="shared" si="1"/>
        <v>45261</v>
      </c>
      <c r="C13" s="42" t="str">
        <f>IF(ISERROR(VLOOKUP(B13,'Айгенис Оп22'!$C$3:$C$22,1,0)),"Нет","Да")</f>
        <v>Нет</v>
      </c>
      <c r="D13" s="43">
        <f t="shared" si="0"/>
        <v>365</v>
      </c>
      <c r="E13" s="49">
        <f>ROUND(('Все выпуски'!$T$3*'Все выпуски'!$T$6/100)/365*(B13-IF(C13="Нет",VLOOKUP(A13,'Айгенис Оп22'!$A$2:$C$22,3,0),VLOOKUP((A13-1),'Айгенис Оп22'!$A$2:$C$22,3,0))),2)</f>
        <v>2.71</v>
      </c>
      <c r="G13" s="43">
        <f>COUNTIF(D14:$D$1829,365)</f>
        <v>1125</v>
      </c>
      <c r="H13" s="43">
        <f>COUNTIF(D14:$D$1829,366)</f>
        <v>691</v>
      </c>
    </row>
    <row r="14" spans="1:8" x14ac:dyDescent="0.25">
      <c r="A14" s="1">
        <f>COUNTIF($C$2:C14,"Да")</f>
        <v>0</v>
      </c>
      <c r="B14" s="45">
        <f t="shared" si="1"/>
        <v>45262</v>
      </c>
      <c r="C14" s="42" t="str">
        <f>IF(ISERROR(VLOOKUP(B14,'Айгенис Оп22'!$C$3:$C$22,1,0)),"Нет","Да")</f>
        <v>Нет</v>
      </c>
      <c r="D14" s="43">
        <f t="shared" si="0"/>
        <v>365</v>
      </c>
      <c r="E14" s="49">
        <f>ROUND(('Все выпуски'!$T$3*'Все выпуски'!$T$6/100)/365*(B14-IF(C14="Нет",VLOOKUP(A14,'Айгенис Оп22'!$A$2:$C$22,3,0),VLOOKUP((A14-1),'Айгенис Оп22'!$A$2:$C$22,3,0))),2)</f>
        <v>2.96</v>
      </c>
      <c r="G14" s="43">
        <f>COUNTIF(D15:$D$1829,365)</f>
        <v>1124</v>
      </c>
      <c r="H14" s="43">
        <f>COUNTIF(D15:$D$1829,366)</f>
        <v>691</v>
      </c>
    </row>
    <row r="15" spans="1:8" x14ac:dyDescent="0.25">
      <c r="A15" s="1">
        <f>COUNTIF($C$2:C15,"Да")</f>
        <v>0</v>
      </c>
      <c r="B15" s="45">
        <f t="shared" si="1"/>
        <v>45263</v>
      </c>
      <c r="C15" s="42" t="str">
        <f>IF(ISERROR(VLOOKUP(B15,'Айгенис Оп22'!$C$3:$C$22,1,0)),"Нет","Да")</f>
        <v>Нет</v>
      </c>
      <c r="D15" s="43">
        <f t="shared" si="0"/>
        <v>365</v>
      </c>
      <c r="E15" s="49">
        <f>ROUND(('Все выпуски'!$T$3*'Все выпуски'!$T$6/100)/365*(B15-IF(C15="Нет",VLOOKUP(A15,'Айгенис Оп22'!$A$2:$C$22,3,0),VLOOKUP((A15-1),'Айгенис Оп22'!$A$2:$C$22,3,0))),2)</f>
        <v>3.21</v>
      </c>
      <c r="G15" s="43">
        <f>COUNTIF(D16:$D$1829,365)</f>
        <v>1123</v>
      </c>
      <c r="H15" s="43">
        <f>COUNTIF(D16:$D$1829,366)</f>
        <v>691</v>
      </c>
    </row>
    <row r="16" spans="1:8" x14ac:dyDescent="0.25">
      <c r="A16" s="1">
        <f>COUNTIF($C$2:C16,"Да")</f>
        <v>0</v>
      </c>
      <c r="B16" s="45">
        <f t="shared" si="1"/>
        <v>45264</v>
      </c>
      <c r="C16" s="42" t="str">
        <f>IF(ISERROR(VLOOKUP(B16,'Айгенис Оп22'!$C$3:$C$22,1,0)),"Нет","Да")</f>
        <v>Нет</v>
      </c>
      <c r="D16" s="43">
        <f t="shared" si="0"/>
        <v>365</v>
      </c>
      <c r="E16" s="49">
        <f>ROUND(('Все выпуски'!$T$3*'Все выпуски'!$T$6/100)/365*(B16-IF(C16="Нет",VLOOKUP(A16,'Айгенис Оп22'!$A$2:$C$22,3,0),VLOOKUP((A16-1),'Айгенис Оп22'!$A$2:$C$22,3,0))),2)</f>
        <v>3.45</v>
      </c>
      <c r="G16" s="43">
        <f>COUNTIF(D17:$D$1829,365)</f>
        <v>1122</v>
      </c>
      <c r="H16" s="43">
        <f>COUNTIF(D17:$D$1829,366)</f>
        <v>691</v>
      </c>
    </row>
    <row r="17" spans="1:8" x14ac:dyDescent="0.25">
      <c r="A17" s="1">
        <f>COUNTIF($C$2:C17,"Да")</f>
        <v>0</v>
      </c>
      <c r="B17" s="45">
        <f t="shared" si="1"/>
        <v>45265</v>
      </c>
      <c r="C17" s="42" t="str">
        <f>IF(ISERROR(VLOOKUP(B17,'Айгенис Оп22'!$C$3:$C$22,1,0)),"Нет","Да")</f>
        <v>Нет</v>
      </c>
      <c r="D17" s="43">
        <f t="shared" si="0"/>
        <v>365</v>
      </c>
      <c r="E17" s="49">
        <f>ROUND(('Все выпуски'!$T$3*'Все выпуски'!$T$6/100)/365*(B17-IF(C17="Нет",VLOOKUP(A17,'Айгенис Оп22'!$A$2:$C$22,3,0),VLOOKUP((A17-1),'Айгенис Оп22'!$A$2:$C$22,3,0))),2)</f>
        <v>3.7</v>
      </c>
      <c r="G17" s="43">
        <f>COUNTIF(D18:$D$1829,365)</f>
        <v>1121</v>
      </c>
      <c r="H17" s="43">
        <f>COUNTIF(D18:$D$1829,366)</f>
        <v>691</v>
      </c>
    </row>
    <row r="18" spans="1:8" x14ac:dyDescent="0.25">
      <c r="A18" s="1">
        <f>COUNTIF($C$2:C18,"Да")</f>
        <v>0</v>
      </c>
      <c r="B18" s="45">
        <f t="shared" si="1"/>
        <v>45266</v>
      </c>
      <c r="C18" s="42" t="str">
        <f>IF(ISERROR(VLOOKUP(B18,'Айгенис Оп22'!$C$3:$C$22,1,0)),"Нет","Да")</f>
        <v>Нет</v>
      </c>
      <c r="D18" s="43">
        <f t="shared" si="0"/>
        <v>365</v>
      </c>
      <c r="E18" s="49">
        <f>ROUND(('Все выпуски'!$T$3*'Все выпуски'!$T$6/100)/365*(B18-IF(C18="Нет",VLOOKUP(A18,'Айгенис Оп22'!$A$2:$C$22,3,0),VLOOKUP((A18-1),'Айгенис Оп22'!$A$2:$C$22,3,0))),2)</f>
        <v>3.95</v>
      </c>
      <c r="G18" s="43">
        <f>COUNTIF(D19:$D$1829,365)</f>
        <v>1120</v>
      </c>
      <c r="H18" s="43">
        <f>COUNTIF(D19:$D$1829,366)</f>
        <v>691</v>
      </c>
    </row>
    <row r="19" spans="1:8" x14ac:dyDescent="0.25">
      <c r="A19" s="1">
        <f>COUNTIF($C$2:C19,"Да")</f>
        <v>0</v>
      </c>
      <c r="B19" s="45">
        <f t="shared" si="1"/>
        <v>45267</v>
      </c>
      <c r="C19" s="42" t="str">
        <f>IF(ISERROR(VLOOKUP(B19,'Айгенис Оп22'!$C$3:$C$22,1,0)),"Нет","Да")</f>
        <v>Нет</v>
      </c>
      <c r="D19" s="43">
        <f t="shared" si="0"/>
        <v>365</v>
      </c>
      <c r="E19" s="49">
        <f>ROUND(('Все выпуски'!$T$3*'Все выпуски'!$T$6/100)/365*(B19-IF(C19="Нет",VLOOKUP(A19,'Айгенис Оп22'!$A$2:$C$22,3,0),VLOOKUP((A19-1),'Айгенис Оп22'!$A$2:$C$22,3,0))),2)</f>
        <v>4.1900000000000004</v>
      </c>
      <c r="G19" s="43">
        <f>COUNTIF(D20:$D$1829,365)</f>
        <v>1119</v>
      </c>
      <c r="H19" s="43">
        <f>COUNTIF(D20:$D$1829,366)</f>
        <v>691</v>
      </c>
    </row>
    <row r="20" spans="1:8" x14ac:dyDescent="0.25">
      <c r="A20" s="1">
        <f>COUNTIF($C$2:C20,"Да")</f>
        <v>0</v>
      </c>
      <c r="B20" s="45">
        <f t="shared" si="1"/>
        <v>45268</v>
      </c>
      <c r="C20" s="42" t="str">
        <f>IF(ISERROR(VLOOKUP(B20,'Айгенис Оп22'!$C$3:$C$22,1,0)),"Нет","Да")</f>
        <v>Нет</v>
      </c>
      <c r="D20" s="43">
        <f t="shared" si="0"/>
        <v>365</v>
      </c>
      <c r="E20" s="49">
        <f>ROUND(('Все выпуски'!$T$3*'Все выпуски'!$T$6/100)/365*(B20-IF(C20="Нет",VLOOKUP(A20,'Айгенис Оп22'!$A$2:$C$22,3,0),VLOOKUP((A20-1),'Айгенис Оп22'!$A$2:$C$22,3,0))),2)</f>
        <v>4.4400000000000004</v>
      </c>
      <c r="G20" s="43">
        <f>COUNTIF(D21:$D$1829,365)</f>
        <v>1118</v>
      </c>
      <c r="H20" s="43">
        <f>COUNTIF(D21:$D$1829,366)</f>
        <v>691</v>
      </c>
    </row>
    <row r="21" spans="1:8" x14ac:dyDescent="0.25">
      <c r="A21" s="1">
        <f>COUNTIF($C$2:C21,"Да")</f>
        <v>0</v>
      </c>
      <c r="B21" s="45">
        <f t="shared" si="1"/>
        <v>45269</v>
      </c>
      <c r="C21" s="42" t="str">
        <f>IF(ISERROR(VLOOKUP(B21,'Айгенис Оп22'!$C$3:$C$22,1,0)),"Нет","Да")</f>
        <v>Нет</v>
      </c>
      <c r="D21" s="43">
        <f t="shared" si="0"/>
        <v>365</v>
      </c>
      <c r="E21" s="49">
        <f>ROUND(('Все выпуски'!$T$3*'Все выпуски'!$T$6/100)/365*(B21-IF(C21="Нет",VLOOKUP(A21,'Айгенис Оп22'!$A$2:$C$22,3,0),VLOOKUP((A21-1),'Айгенис Оп22'!$A$2:$C$22,3,0))),2)</f>
        <v>4.68</v>
      </c>
      <c r="G21" s="43">
        <f>COUNTIF(D22:$D$1829,365)</f>
        <v>1117</v>
      </c>
      <c r="H21" s="43">
        <f>COUNTIF(D22:$D$1829,366)</f>
        <v>691</v>
      </c>
    </row>
    <row r="22" spans="1:8" x14ac:dyDescent="0.25">
      <c r="A22" s="1">
        <f>COUNTIF($C$2:C22,"Да")</f>
        <v>0</v>
      </c>
      <c r="B22" s="45">
        <f t="shared" si="1"/>
        <v>45270</v>
      </c>
      <c r="C22" s="42" t="str">
        <f>IF(ISERROR(VLOOKUP(B22,'Айгенис Оп22'!$C$3:$C$22,1,0)),"Нет","Да")</f>
        <v>Нет</v>
      </c>
      <c r="D22" s="43">
        <f t="shared" si="0"/>
        <v>365</v>
      </c>
      <c r="E22" s="49">
        <f>ROUND(('Все выпуски'!$T$3*'Все выпуски'!$T$6/100)/365*(B22-IF(C22="Нет",VLOOKUP(A22,'Айгенис Оп22'!$A$2:$C$22,3,0),VLOOKUP((A22-1),'Айгенис Оп22'!$A$2:$C$22,3,0))),2)</f>
        <v>4.93</v>
      </c>
      <c r="G22" s="43">
        <f>COUNTIF(D23:$D$1829,365)</f>
        <v>1116</v>
      </c>
      <c r="H22" s="43">
        <f>COUNTIF(D23:$D$1829,366)</f>
        <v>691</v>
      </c>
    </row>
    <row r="23" spans="1:8" x14ac:dyDescent="0.25">
      <c r="A23" s="1">
        <f>COUNTIF($C$2:C23,"Да")</f>
        <v>0</v>
      </c>
      <c r="B23" s="45">
        <f t="shared" si="1"/>
        <v>45271</v>
      </c>
      <c r="C23" s="42" t="str">
        <f>IF(ISERROR(VLOOKUP(B23,'Айгенис Оп22'!$C$3:$C$22,1,0)),"Нет","Да")</f>
        <v>Нет</v>
      </c>
      <c r="D23" s="43">
        <f t="shared" si="0"/>
        <v>365</v>
      </c>
      <c r="E23" s="49">
        <f>ROUND(('Все выпуски'!$T$3*'Все выпуски'!$T$6/100)/365*(B23-IF(C23="Нет",VLOOKUP(A23,'Айгенис Оп22'!$A$2:$C$22,3,0),VLOOKUP((A23-1),'Айгенис Оп22'!$A$2:$C$22,3,0))),2)</f>
        <v>5.18</v>
      </c>
      <c r="G23" s="43">
        <f>COUNTIF(D24:$D$1829,365)</f>
        <v>1115</v>
      </c>
      <c r="H23" s="43">
        <f>COUNTIF(D24:$D$1829,366)</f>
        <v>691</v>
      </c>
    </row>
    <row r="24" spans="1:8" x14ac:dyDescent="0.25">
      <c r="A24" s="1">
        <f>COUNTIF($C$2:C24,"Да")</f>
        <v>0</v>
      </c>
      <c r="B24" s="45">
        <f t="shared" si="1"/>
        <v>45272</v>
      </c>
      <c r="C24" s="42" t="str">
        <f>IF(ISERROR(VLOOKUP(B24,'Айгенис Оп22'!$C$3:$C$22,1,0)),"Нет","Да")</f>
        <v>Нет</v>
      </c>
      <c r="D24" s="43">
        <f t="shared" si="0"/>
        <v>365</v>
      </c>
      <c r="E24" s="49">
        <f>ROUND(('Все выпуски'!$T$3*'Все выпуски'!$T$6/100)/365*(B24-IF(C24="Нет",VLOOKUP(A24,'Айгенис Оп22'!$A$2:$C$22,3,0),VLOOKUP((A24-1),'Айгенис Оп22'!$A$2:$C$22,3,0))),2)</f>
        <v>5.42</v>
      </c>
      <c r="G24" s="43">
        <f>COUNTIF(D25:$D$1829,365)</f>
        <v>1114</v>
      </c>
      <c r="H24" s="43">
        <f>COUNTIF(D25:$D$1829,366)</f>
        <v>691</v>
      </c>
    </row>
    <row r="25" spans="1:8" x14ac:dyDescent="0.25">
      <c r="A25" s="1">
        <f>COUNTIF($C$2:C25,"Да")</f>
        <v>0</v>
      </c>
      <c r="B25" s="45">
        <f t="shared" si="1"/>
        <v>45273</v>
      </c>
      <c r="C25" s="42" t="str">
        <f>IF(ISERROR(VLOOKUP(B25,'Айгенис Оп22'!$C$3:$C$22,1,0)),"Нет","Да")</f>
        <v>Нет</v>
      </c>
      <c r="D25" s="43">
        <f t="shared" si="0"/>
        <v>365</v>
      </c>
      <c r="E25" s="49">
        <f>ROUND(('Все выпуски'!$T$3*'Все выпуски'!$T$6/100)/365*(B25-IF(C25="Нет",VLOOKUP(A25,'Айгенис Оп22'!$A$2:$C$22,3,0),VLOOKUP((A25-1),'Айгенис Оп22'!$A$2:$C$22,3,0))),2)</f>
        <v>5.67</v>
      </c>
      <c r="G25" s="43">
        <f>COUNTIF(D26:$D$1829,365)</f>
        <v>1113</v>
      </c>
      <c r="H25" s="43">
        <f>COUNTIF(D26:$D$1829,366)</f>
        <v>691</v>
      </c>
    </row>
    <row r="26" spans="1:8" x14ac:dyDescent="0.25">
      <c r="A26" s="1">
        <f>COUNTIF($C$2:C26,"Да")</f>
        <v>0</v>
      </c>
      <c r="B26" s="45">
        <f t="shared" si="1"/>
        <v>45274</v>
      </c>
      <c r="C26" s="42" t="str">
        <f>IF(ISERROR(VLOOKUP(B26,'Айгенис Оп22'!$C$3:$C$22,1,0)),"Нет","Да")</f>
        <v>Нет</v>
      </c>
      <c r="D26" s="43">
        <f t="shared" si="0"/>
        <v>365</v>
      </c>
      <c r="E26" s="49">
        <f>ROUND(('Все выпуски'!$T$3*'Все выпуски'!$T$6/100)/365*(B26-IF(C26="Нет",VLOOKUP(A26,'Айгенис Оп22'!$A$2:$C$22,3,0),VLOOKUP((A26-1),'Айгенис Оп22'!$A$2:$C$22,3,0))),2)</f>
        <v>5.92</v>
      </c>
      <c r="G26" s="43">
        <f>COUNTIF(D27:$D$1829,365)</f>
        <v>1112</v>
      </c>
      <c r="H26" s="43">
        <f>COUNTIF(D27:$D$1829,366)</f>
        <v>691</v>
      </c>
    </row>
    <row r="27" spans="1:8" x14ac:dyDescent="0.25">
      <c r="A27" s="1">
        <f>COUNTIF($C$2:C27,"Да")</f>
        <v>0</v>
      </c>
      <c r="B27" s="45">
        <f t="shared" si="1"/>
        <v>45275</v>
      </c>
      <c r="C27" s="42" t="str">
        <f>IF(ISERROR(VLOOKUP(B27,'Айгенис Оп22'!$C$3:$C$22,1,0)),"Нет","Да")</f>
        <v>Нет</v>
      </c>
      <c r="D27" s="43">
        <f t="shared" si="0"/>
        <v>365</v>
      </c>
      <c r="E27" s="49">
        <f>ROUND(('Все выпуски'!$T$3*'Все выпуски'!$T$6/100)/365*(B27-IF(C27="Нет",VLOOKUP(A27,'Айгенис Оп22'!$A$2:$C$22,3,0),VLOOKUP((A27-1),'Айгенис Оп22'!$A$2:$C$22,3,0))),2)</f>
        <v>6.16</v>
      </c>
      <c r="G27" s="43">
        <f>COUNTIF(D28:$D$1829,365)</f>
        <v>1111</v>
      </c>
      <c r="H27" s="43">
        <f>COUNTIF(D28:$D$1829,366)</f>
        <v>691</v>
      </c>
    </row>
    <row r="28" spans="1:8" x14ac:dyDescent="0.25">
      <c r="A28" s="1">
        <f>COUNTIF($C$2:C28,"Да")</f>
        <v>0</v>
      </c>
      <c r="B28" s="45">
        <f t="shared" si="1"/>
        <v>45276</v>
      </c>
      <c r="C28" s="42" t="str">
        <f>IF(ISERROR(VLOOKUP(B28,'Айгенис Оп22'!$C$3:$C$22,1,0)),"Нет","Да")</f>
        <v>Нет</v>
      </c>
      <c r="D28" s="43">
        <f t="shared" si="0"/>
        <v>365</v>
      </c>
      <c r="E28" s="49">
        <f>ROUND(('Все выпуски'!$T$3*'Все выпуски'!$T$6/100)/365*(B28-IF(C28="Нет",VLOOKUP(A28,'Айгенис Оп22'!$A$2:$C$22,3,0),VLOOKUP((A28-1),'Айгенис Оп22'!$A$2:$C$22,3,0))),2)</f>
        <v>6.41</v>
      </c>
      <c r="G28" s="43">
        <f>COUNTIF(D29:$D$1829,365)</f>
        <v>1110</v>
      </c>
      <c r="H28" s="43">
        <f>COUNTIF(D29:$D$1829,366)</f>
        <v>691</v>
      </c>
    </row>
    <row r="29" spans="1:8" x14ac:dyDescent="0.25">
      <c r="A29" s="1">
        <f>COUNTIF($C$2:C29,"Да")</f>
        <v>0</v>
      </c>
      <c r="B29" s="45">
        <f t="shared" si="1"/>
        <v>45277</v>
      </c>
      <c r="C29" s="42" t="str">
        <f>IF(ISERROR(VLOOKUP(B29,'Айгенис Оп22'!$C$3:$C$22,1,0)),"Нет","Да")</f>
        <v>Нет</v>
      </c>
      <c r="D29" s="43">
        <f t="shared" si="0"/>
        <v>365</v>
      </c>
      <c r="E29" s="49">
        <f>ROUND(('Все выпуски'!$T$3*'Все выпуски'!$T$6/100)/365*(B29-IF(C29="Нет",VLOOKUP(A29,'Айгенис Оп22'!$A$2:$C$22,3,0),VLOOKUP((A29-1),'Айгенис Оп22'!$A$2:$C$22,3,0))),2)</f>
        <v>6.66</v>
      </c>
      <c r="G29" s="43">
        <f>COUNTIF(D30:$D$1829,365)</f>
        <v>1109</v>
      </c>
      <c r="H29" s="43">
        <f>COUNTIF(D30:$D$1829,366)</f>
        <v>691</v>
      </c>
    </row>
    <row r="30" spans="1:8" x14ac:dyDescent="0.25">
      <c r="A30" s="1">
        <f>COUNTIF($C$2:C30,"Да")</f>
        <v>0</v>
      </c>
      <c r="B30" s="45">
        <f t="shared" si="1"/>
        <v>45278</v>
      </c>
      <c r="C30" s="42" t="str">
        <f>IF(ISERROR(VLOOKUP(B30,'Айгенис Оп22'!$C$3:$C$22,1,0)),"Нет","Да")</f>
        <v>Нет</v>
      </c>
      <c r="D30" s="43">
        <f t="shared" si="0"/>
        <v>365</v>
      </c>
      <c r="E30" s="49">
        <f>ROUND(('Все выпуски'!$T$3*'Все выпуски'!$T$6/100)/365*(B30-IF(C30="Нет",VLOOKUP(A30,'Айгенис Оп22'!$A$2:$C$22,3,0),VLOOKUP((A30-1),'Айгенис Оп22'!$A$2:$C$22,3,0))),2)</f>
        <v>6.9</v>
      </c>
      <c r="G30" s="43">
        <f>COUNTIF(D31:$D$1829,365)</f>
        <v>1108</v>
      </c>
      <c r="H30" s="43">
        <f>COUNTIF(D31:$D$1829,366)</f>
        <v>691</v>
      </c>
    </row>
    <row r="31" spans="1:8" x14ac:dyDescent="0.25">
      <c r="A31" s="1">
        <f>COUNTIF($C$2:C31,"Да")</f>
        <v>0</v>
      </c>
      <c r="B31" s="45">
        <f t="shared" si="1"/>
        <v>45279</v>
      </c>
      <c r="C31" s="42" t="str">
        <f>IF(ISERROR(VLOOKUP(B31,'Айгенис Оп22'!$C$3:$C$22,1,0)),"Нет","Да")</f>
        <v>Нет</v>
      </c>
      <c r="D31" s="43">
        <f t="shared" si="0"/>
        <v>365</v>
      </c>
      <c r="E31" s="49">
        <f>ROUND(('Все выпуски'!$T$3*'Все выпуски'!$T$6/100)/365*(B31-IF(C31="Нет",VLOOKUP(A31,'Айгенис Оп22'!$A$2:$C$22,3,0),VLOOKUP((A31-1),'Айгенис Оп22'!$A$2:$C$22,3,0))),2)</f>
        <v>7.15</v>
      </c>
      <c r="G31" s="43">
        <f>COUNTIF(D32:$D$1829,365)</f>
        <v>1107</v>
      </c>
      <c r="H31" s="43">
        <f>COUNTIF(D32:$D$1829,366)</f>
        <v>691</v>
      </c>
    </row>
    <row r="32" spans="1:8" x14ac:dyDescent="0.25">
      <c r="A32" s="1">
        <f>COUNTIF($C$2:C32,"Да")</f>
        <v>0</v>
      </c>
      <c r="B32" s="45">
        <f t="shared" si="1"/>
        <v>45280</v>
      </c>
      <c r="C32" s="42" t="str">
        <f>IF(ISERROR(VLOOKUP(B32,'Айгенис Оп22'!$C$3:$C$22,1,0)),"Нет","Да")</f>
        <v>Нет</v>
      </c>
      <c r="D32" s="43">
        <f t="shared" si="0"/>
        <v>365</v>
      </c>
      <c r="E32" s="49">
        <f>ROUND(('Все выпуски'!$T$3*'Все выпуски'!$T$6/100)/365*(B32-IF(C32="Нет",VLOOKUP(A32,'Айгенис Оп22'!$A$2:$C$22,3,0),VLOOKUP((A32-1),'Айгенис Оп22'!$A$2:$C$22,3,0))),2)</f>
        <v>7.4</v>
      </c>
      <c r="G32" s="43">
        <f>COUNTIF(D33:$D$1829,365)</f>
        <v>1106</v>
      </c>
      <c r="H32" s="43">
        <f>COUNTIF(D33:$D$1829,366)</f>
        <v>691</v>
      </c>
    </row>
    <row r="33" spans="1:8" x14ac:dyDescent="0.25">
      <c r="A33" s="1">
        <f>COUNTIF($C$2:C33,"Да")</f>
        <v>0</v>
      </c>
      <c r="B33" s="45">
        <f t="shared" si="1"/>
        <v>45281</v>
      </c>
      <c r="C33" s="42" t="str">
        <f>IF(ISERROR(VLOOKUP(B33,'Айгенис Оп22'!$C$3:$C$22,1,0)),"Нет","Да")</f>
        <v>Нет</v>
      </c>
      <c r="D33" s="43">
        <f t="shared" si="0"/>
        <v>365</v>
      </c>
      <c r="E33" s="49">
        <f>ROUND(('Все выпуски'!$T$3*'Все выпуски'!$T$6/100)/365*(B33-IF(C33="Нет",VLOOKUP(A33,'Айгенис Оп22'!$A$2:$C$22,3,0),VLOOKUP((A33-1),'Айгенис Оп22'!$A$2:$C$22,3,0))),2)</f>
        <v>7.64</v>
      </c>
      <c r="G33" s="43">
        <f>COUNTIF(D34:$D$1829,365)</f>
        <v>1105</v>
      </c>
      <c r="H33" s="43">
        <f>COUNTIF(D34:$D$1829,366)</f>
        <v>691</v>
      </c>
    </row>
    <row r="34" spans="1:8" x14ac:dyDescent="0.25">
      <c r="A34" s="1">
        <f>COUNTIF($C$2:C34,"Да")</f>
        <v>0</v>
      </c>
      <c r="B34" s="45">
        <f t="shared" si="1"/>
        <v>45282</v>
      </c>
      <c r="C34" s="42" t="str">
        <f>IF(ISERROR(VLOOKUP(B34,'Айгенис Оп22'!$C$3:$C$22,1,0)),"Нет","Да")</f>
        <v>Нет</v>
      </c>
      <c r="D34" s="43">
        <f t="shared" si="0"/>
        <v>365</v>
      </c>
      <c r="E34" s="49">
        <f>ROUND(('Все выпуски'!$T$3*'Все выпуски'!$T$6/100)/365*(B34-IF(C34="Нет",VLOOKUP(A34,'Айгенис Оп22'!$A$2:$C$22,3,0),VLOOKUP((A34-1),'Айгенис Оп22'!$A$2:$C$22,3,0))),2)</f>
        <v>7.89</v>
      </c>
      <c r="G34" s="43">
        <f>COUNTIF(D35:$D$1829,365)</f>
        <v>1104</v>
      </c>
      <c r="H34" s="43">
        <f>COUNTIF(D35:$D$1829,366)</f>
        <v>691</v>
      </c>
    </row>
    <row r="35" spans="1:8" x14ac:dyDescent="0.25">
      <c r="A35" s="1">
        <f>COUNTIF($C$2:C35,"Да")</f>
        <v>0</v>
      </c>
      <c r="B35" s="45">
        <f t="shared" si="1"/>
        <v>45283</v>
      </c>
      <c r="C35" s="42" t="str">
        <f>IF(ISERROR(VLOOKUP(B35,'Айгенис Оп22'!$C$3:$C$22,1,0)),"Нет","Да")</f>
        <v>Нет</v>
      </c>
      <c r="D35" s="43">
        <f t="shared" si="0"/>
        <v>365</v>
      </c>
      <c r="E35" s="49">
        <f>ROUND(('Все выпуски'!$T$3*'Все выпуски'!$T$6/100)/365*(B35-IF(C35="Нет",VLOOKUP(A35,'Айгенис Оп22'!$A$2:$C$22,3,0),VLOOKUP((A35-1),'Айгенис Оп22'!$A$2:$C$22,3,0))),2)</f>
        <v>8.14</v>
      </c>
      <c r="G35" s="43">
        <f>COUNTIF(D36:$D$1829,365)</f>
        <v>1103</v>
      </c>
      <c r="H35" s="43">
        <f>COUNTIF(D36:$D$1829,366)</f>
        <v>691</v>
      </c>
    </row>
    <row r="36" spans="1:8" x14ac:dyDescent="0.25">
      <c r="A36" s="1">
        <f>COUNTIF($C$2:C36,"Да")</f>
        <v>0</v>
      </c>
      <c r="B36" s="45">
        <f t="shared" si="1"/>
        <v>45284</v>
      </c>
      <c r="C36" s="42" t="str">
        <f>IF(ISERROR(VLOOKUP(B36,'Айгенис Оп22'!$C$3:$C$22,1,0)),"Нет","Да")</f>
        <v>Нет</v>
      </c>
      <c r="D36" s="43">
        <f t="shared" si="0"/>
        <v>365</v>
      </c>
      <c r="E36" s="49">
        <f>ROUND(('Все выпуски'!$T$3*'Все выпуски'!$T$6/100)/365*(B36-IF(C36="Нет",VLOOKUP(A36,'Айгенис Оп22'!$A$2:$C$22,3,0),VLOOKUP((A36-1),'Айгенис Оп22'!$A$2:$C$22,3,0))),2)</f>
        <v>8.3800000000000008</v>
      </c>
      <c r="G36" s="43">
        <f>COUNTIF(D37:$D$1829,365)</f>
        <v>1102</v>
      </c>
      <c r="H36" s="43">
        <f>COUNTIF(D37:$D$1829,366)</f>
        <v>691</v>
      </c>
    </row>
    <row r="37" spans="1:8" x14ac:dyDescent="0.25">
      <c r="A37" s="1">
        <f>COUNTIF($C$2:C37,"Да")</f>
        <v>0</v>
      </c>
      <c r="B37" s="45">
        <f t="shared" si="1"/>
        <v>45285</v>
      </c>
      <c r="C37" s="42" t="str">
        <f>IF(ISERROR(VLOOKUP(B37,'Айгенис Оп22'!$C$3:$C$22,1,0)),"Нет","Да")</f>
        <v>Нет</v>
      </c>
      <c r="D37" s="43">
        <f t="shared" si="0"/>
        <v>365</v>
      </c>
      <c r="E37" s="49">
        <f>ROUND(('Все выпуски'!$T$3*'Все выпуски'!$T$6/100)/365*(B37-IF(C37="Нет",VLOOKUP(A37,'Айгенис Оп22'!$A$2:$C$22,3,0),VLOOKUP((A37-1),'Айгенис Оп22'!$A$2:$C$22,3,0))),2)</f>
        <v>8.6300000000000008</v>
      </c>
      <c r="G37" s="43">
        <f>COUNTIF(D38:$D$1829,365)</f>
        <v>1101</v>
      </c>
      <c r="H37" s="43">
        <f>COUNTIF(D38:$D$1829,366)</f>
        <v>691</v>
      </c>
    </row>
    <row r="38" spans="1:8" x14ac:dyDescent="0.25">
      <c r="A38" s="1">
        <f>COUNTIF($C$2:C38,"Да")</f>
        <v>0</v>
      </c>
      <c r="B38" s="45">
        <f t="shared" si="1"/>
        <v>45286</v>
      </c>
      <c r="C38" s="42" t="str">
        <f>IF(ISERROR(VLOOKUP(B38,'Айгенис Оп22'!$C$3:$C$22,1,0)),"Нет","Да")</f>
        <v>Нет</v>
      </c>
      <c r="D38" s="43">
        <f t="shared" si="0"/>
        <v>365</v>
      </c>
      <c r="E38" s="49">
        <f>ROUND(('Все выпуски'!$T$3*'Все выпуски'!$T$6/100)/365*(B38-IF(C38="Нет",VLOOKUP(A38,'Айгенис Оп22'!$A$2:$C$22,3,0),VLOOKUP((A38-1),'Айгенис Оп22'!$A$2:$C$22,3,0))),2)</f>
        <v>8.8800000000000008</v>
      </c>
      <c r="G38" s="43">
        <f>COUNTIF(D39:$D$1829,365)</f>
        <v>1100</v>
      </c>
      <c r="H38" s="43">
        <f>COUNTIF(D39:$D$1829,366)</f>
        <v>691</v>
      </c>
    </row>
    <row r="39" spans="1:8" x14ac:dyDescent="0.25">
      <c r="A39" s="1">
        <f>COUNTIF($C$2:C39,"Да")</f>
        <v>0</v>
      </c>
      <c r="B39" s="45">
        <f t="shared" si="1"/>
        <v>45287</v>
      </c>
      <c r="C39" s="42" t="str">
        <f>IF(ISERROR(VLOOKUP(B39,'Айгенис Оп22'!$C$3:$C$22,1,0)),"Нет","Да")</f>
        <v>Нет</v>
      </c>
      <c r="D39" s="43">
        <f t="shared" si="0"/>
        <v>365</v>
      </c>
      <c r="E39" s="49">
        <f>ROUND(('Все выпуски'!$T$3*'Все выпуски'!$T$6/100)/365*(B39-IF(C39="Нет",VLOOKUP(A39,'Айгенис Оп22'!$A$2:$C$22,3,0),VLOOKUP((A39-1),'Айгенис Оп22'!$A$2:$C$22,3,0))),2)</f>
        <v>9.1199999999999992</v>
      </c>
      <c r="G39" s="43">
        <f>COUNTIF(D40:$D$1829,365)</f>
        <v>1099</v>
      </c>
      <c r="H39" s="43">
        <f>COUNTIF(D40:$D$1829,366)</f>
        <v>691</v>
      </c>
    </row>
    <row r="40" spans="1:8" x14ac:dyDescent="0.25">
      <c r="A40" s="1">
        <f>COUNTIF($C$2:C40,"Да")</f>
        <v>0</v>
      </c>
      <c r="B40" s="45">
        <f t="shared" si="1"/>
        <v>45288</v>
      </c>
      <c r="C40" s="42" t="str">
        <f>IF(ISERROR(VLOOKUP(B40,'Айгенис Оп22'!$C$3:$C$22,1,0)),"Нет","Да")</f>
        <v>Нет</v>
      </c>
      <c r="D40" s="43">
        <f t="shared" si="0"/>
        <v>365</v>
      </c>
      <c r="E40" s="49">
        <f>ROUND(('Все выпуски'!$T$3*'Все выпуски'!$T$6/100)/365*(B40-IF(C40="Нет",VLOOKUP(A40,'Айгенис Оп22'!$A$2:$C$22,3,0),VLOOKUP((A40-1),'Айгенис Оп22'!$A$2:$C$22,3,0))),2)</f>
        <v>9.3699999999999992</v>
      </c>
      <c r="G40" s="43">
        <f>COUNTIF(D41:$D$1829,365)</f>
        <v>1098</v>
      </c>
      <c r="H40" s="43">
        <f>COUNTIF(D41:$D$1829,366)</f>
        <v>691</v>
      </c>
    </row>
    <row r="41" spans="1:8" x14ac:dyDescent="0.25">
      <c r="A41" s="1">
        <f>COUNTIF($C$2:C41,"Да")</f>
        <v>0</v>
      </c>
      <c r="B41" s="45">
        <f t="shared" si="1"/>
        <v>45289</v>
      </c>
      <c r="C41" s="42" t="str">
        <f>IF(ISERROR(VLOOKUP(B41,'Айгенис Оп22'!$C$3:$C$22,1,0)),"Нет","Да")</f>
        <v>Нет</v>
      </c>
      <c r="D41" s="43">
        <f t="shared" si="0"/>
        <v>365</v>
      </c>
      <c r="E41" s="49">
        <f>ROUND(('Все выпуски'!$T$3*'Все выпуски'!$T$6/100)/365*(B41-IF(C41="Нет",VLOOKUP(A41,'Айгенис Оп22'!$A$2:$C$22,3,0),VLOOKUP((A41-1),'Айгенис Оп22'!$A$2:$C$22,3,0))),2)</f>
        <v>9.6199999999999992</v>
      </c>
      <c r="G41" s="43">
        <f>COUNTIF(D42:$D$1829,365)</f>
        <v>1097</v>
      </c>
      <c r="H41" s="43">
        <f>COUNTIF(D42:$D$1829,366)</f>
        <v>691</v>
      </c>
    </row>
    <row r="42" spans="1:8" x14ac:dyDescent="0.25">
      <c r="A42" s="1">
        <f>COUNTIF($C$2:C42,"Да")</f>
        <v>0</v>
      </c>
      <c r="B42" s="45">
        <f t="shared" si="1"/>
        <v>45290</v>
      </c>
      <c r="C42" s="42" t="str">
        <f>IF(ISERROR(VLOOKUP(B42,'Айгенис Оп22'!$C$3:$C$22,1,0)),"Нет","Да")</f>
        <v>Нет</v>
      </c>
      <c r="D42" s="43">
        <f t="shared" si="0"/>
        <v>365</v>
      </c>
      <c r="E42" s="49">
        <f>ROUND(('Все выпуски'!$T$3*'Все выпуски'!$T$6/100)/365*(B42-IF(C42="Нет",VLOOKUP(A42,'Айгенис Оп22'!$A$2:$C$22,3,0),VLOOKUP((A42-1),'Айгенис Оп22'!$A$2:$C$22,3,0))),2)</f>
        <v>9.86</v>
      </c>
      <c r="G42" s="43">
        <f>COUNTIF(D43:$D$1829,365)</f>
        <v>1096</v>
      </c>
      <c r="H42" s="43">
        <f>COUNTIF(D43:$D$1829,366)</f>
        <v>691</v>
      </c>
    </row>
    <row r="43" spans="1:8" x14ac:dyDescent="0.25">
      <c r="A43" s="1">
        <f>COUNTIF($C$2:C43,"Да")</f>
        <v>0</v>
      </c>
      <c r="B43" s="45">
        <f t="shared" si="1"/>
        <v>45291</v>
      </c>
      <c r="C43" s="42" t="str">
        <f>IF(ISERROR(VLOOKUP(B43,'Айгенис Оп22'!$C$3:$C$22,1,0)),"Нет","Да")</f>
        <v>Нет</v>
      </c>
      <c r="D43" s="43">
        <f t="shared" si="0"/>
        <v>365</v>
      </c>
      <c r="E43" s="49">
        <f>ROUND(('Все выпуски'!$T$3*'Все выпуски'!$T$6/100)/365*(B43-IF(C43="Нет",VLOOKUP(A43,'Айгенис Оп22'!$A$2:$C$22,3,0),VLOOKUP((A43-1),'Айгенис Оп22'!$A$2:$C$22,3,0))),2)</f>
        <v>10.11</v>
      </c>
      <c r="F43" s="44">
        <f>('Все выпуски'!$T$3*'Все выпуски'!$T$6/100)/365*(B43-IF(C43="Нет",VLOOKUP(A43,'Айгенис Оп22'!$A$2:$C$22,3,0),VLOOKUP((A43-1),'Айгенис Оп22'!$A$2:$C$22,3,0)))</f>
        <v>10.109589041095889</v>
      </c>
      <c r="G43" s="43">
        <f>COUNTIF(D44:$D$1829,365)</f>
        <v>1095</v>
      </c>
      <c r="H43" s="43">
        <f>COUNTIF(D44:$D$1829,366)</f>
        <v>691</v>
      </c>
    </row>
    <row r="44" spans="1:8" x14ac:dyDescent="0.25">
      <c r="A44" s="1">
        <f>COUNTIF($C$2:C44,"Да")</f>
        <v>0</v>
      </c>
      <c r="B44" s="45">
        <f t="shared" si="1"/>
        <v>45292</v>
      </c>
      <c r="C44" s="42" t="str">
        <f>IF(ISERROR(VLOOKUP(B44,'Айгенис Оп22'!$C$3:$C$22,1,0)),"Нет","Да")</f>
        <v>Нет</v>
      </c>
      <c r="D44" s="43">
        <f t="shared" si="0"/>
        <v>366</v>
      </c>
      <c r="E44" s="49">
        <f>ROUND(('Все выпуски'!$T$3*'Все выпуски'!$T$6/100)*((B44-$B$43)/366)+$F$43,2)</f>
        <v>10.36</v>
      </c>
      <c r="G44" s="43">
        <f>COUNTIF(D45:$D$1829,365)</f>
        <v>1095</v>
      </c>
      <c r="H44" s="43">
        <f>COUNTIF(D45:$D$1829,366)</f>
        <v>690</v>
      </c>
    </row>
    <row r="45" spans="1:8" x14ac:dyDescent="0.25">
      <c r="A45" s="1">
        <f>COUNTIF($C$2:C45,"Да")</f>
        <v>0</v>
      </c>
      <c r="B45" s="45">
        <f t="shared" si="1"/>
        <v>45293</v>
      </c>
      <c r="C45" s="42" t="str">
        <f>IF(ISERROR(VLOOKUP(B45,'Айгенис Оп22'!$C$3:$C$22,1,0)),"Нет","Да")</f>
        <v>Нет</v>
      </c>
      <c r="D45" s="43">
        <f t="shared" si="0"/>
        <v>366</v>
      </c>
      <c r="E45" s="49">
        <f>ROUND(('Все выпуски'!$T$3*'Все выпуски'!$T$6/100)*((B45-$B$43)/366)+$F$43,2)</f>
        <v>10.6</v>
      </c>
      <c r="G45" s="43">
        <f>COUNTIF(D46:$D$1829,365)</f>
        <v>1095</v>
      </c>
      <c r="H45" s="43">
        <f>COUNTIF(D46:$D$1829,366)</f>
        <v>689</v>
      </c>
    </row>
    <row r="46" spans="1:8" x14ac:dyDescent="0.25">
      <c r="A46" s="1">
        <f>COUNTIF($C$2:C46,"Да")</f>
        <v>0</v>
      </c>
      <c r="B46" s="45">
        <f t="shared" si="1"/>
        <v>45294</v>
      </c>
      <c r="C46" s="42" t="str">
        <f>IF(ISERROR(VLOOKUP(B46,'Айгенис Оп22'!$C$3:$C$22,1,0)),"Нет","Да")</f>
        <v>Нет</v>
      </c>
      <c r="D46" s="43">
        <f t="shared" si="0"/>
        <v>366</v>
      </c>
      <c r="E46" s="49">
        <f>ROUND(('Все выпуски'!$T$3*'Все выпуски'!$T$6/100)*((B46-$B$43)/366)+$F$43,2)</f>
        <v>10.85</v>
      </c>
      <c r="G46" s="43">
        <f>COUNTIF(D47:$D$1829,365)</f>
        <v>1095</v>
      </c>
      <c r="H46" s="43">
        <f>COUNTIF(D47:$D$1829,366)</f>
        <v>688</v>
      </c>
    </row>
    <row r="47" spans="1:8" x14ac:dyDescent="0.25">
      <c r="A47" s="1">
        <f>COUNTIF($C$2:C47,"Да")</f>
        <v>0</v>
      </c>
      <c r="B47" s="45">
        <f t="shared" si="1"/>
        <v>45295</v>
      </c>
      <c r="C47" s="42" t="str">
        <f>IF(ISERROR(VLOOKUP(B47,'Айгенис Оп22'!$C$3:$C$22,1,0)),"Нет","Да")</f>
        <v>Нет</v>
      </c>
      <c r="D47" s="43">
        <f t="shared" si="0"/>
        <v>366</v>
      </c>
      <c r="E47" s="49">
        <f>ROUND(('Все выпуски'!$T$3*'Все выпуски'!$T$6/100)*((B47-$B$43)/366)+$F$43,2)</f>
        <v>11.09</v>
      </c>
      <c r="G47" s="43">
        <f>COUNTIF(D48:$D$1829,365)</f>
        <v>1095</v>
      </c>
      <c r="H47" s="43">
        <f>COUNTIF(D48:$D$1829,366)</f>
        <v>687</v>
      </c>
    </row>
    <row r="48" spans="1:8" x14ac:dyDescent="0.25">
      <c r="A48" s="1">
        <f>COUNTIF($C$2:C48,"Да")</f>
        <v>0</v>
      </c>
      <c r="B48" s="45">
        <f t="shared" si="1"/>
        <v>45296</v>
      </c>
      <c r="C48" s="42" t="str">
        <f>IF(ISERROR(VLOOKUP(B48,'Айгенис Оп22'!$C$3:$C$22,1,0)),"Нет","Да")</f>
        <v>Нет</v>
      </c>
      <c r="D48" s="43">
        <f t="shared" si="0"/>
        <v>366</v>
      </c>
      <c r="E48" s="49">
        <f>ROUND(('Все выпуски'!$T$3*'Все выпуски'!$T$6/100)*((B48-$B$43)/366)+$F$43,2)</f>
        <v>11.34</v>
      </c>
      <c r="G48" s="43">
        <f>COUNTIF(D49:$D$1829,365)</f>
        <v>1095</v>
      </c>
      <c r="H48" s="43">
        <f>COUNTIF(D49:$D$1829,366)</f>
        <v>686</v>
      </c>
    </row>
    <row r="49" spans="1:8" x14ac:dyDescent="0.25">
      <c r="A49" s="1">
        <f>COUNTIF($C$2:C49,"Да")</f>
        <v>0</v>
      </c>
      <c r="B49" s="45">
        <f t="shared" si="1"/>
        <v>45297</v>
      </c>
      <c r="C49" s="42" t="str">
        <f>IF(ISERROR(VLOOKUP(B49,'Айгенис Оп22'!$C$3:$C$22,1,0)),"Нет","Да")</f>
        <v>Нет</v>
      </c>
      <c r="D49" s="43">
        <f t="shared" si="0"/>
        <v>366</v>
      </c>
      <c r="E49" s="49">
        <f>ROUND(('Все выпуски'!$T$3*'Все выпуски'!$T$6/100)*((B49-$B$43)/366)+$F$43,2)</f>
        <v>11.58</v>
      </c>
      <c r="G49" s="43">
        <f>COUNTIF(D50:$D$1829,365)</f>
        <v>1095</v>
      </c>
      <c r="H49" s="43">
        <f>COUNTIF(D50:$D$1829,366)</f>
        <v>685</v>
      </c>
    </row>
    <row r="50" spans="1:8" x14ac:dyDescent="0.25">
      <c r="A50" s="1">
        <f>COUNTIF($C$2:C50,"Да")</f>
        <v>0</v>
      </c>
      <c r="B50" s="45">
        <f t="shared" si="1"/>
        <v>45298</v>
      </c>
      <c r="C50" s="42" t="str">
        <f>IF(ISERROR(VLOOKUP(B50,'Айгенис Оп22'!$C$3:$C$22,1,0)),"Нет","Да")</f>
        <v>Нет</v>
      </c>
      <c r="D50" s="43">
        <f t="shared" si="0"/>
        <v>366</v>
      </c>
      <c r="E50" s="49">
        <f>ROUND(('Все выпуски'!$T$3*'Все выпуски'!$T$6/100)*((B50-$B$43)/366)+$F$43,2)</f>
        <v>11.83</v>
      </c>
      <c r="G50" s="43">
        <f>COUNTIF(D51:$D$1829,365)</f>
        <v>1095</v>
      </c>
      <c r="H50" s="43">
        <f>COUNTIF(D51:$D$1829,366)</f>
        <v>684</v>
      </c>
    </row>
    <row r="51" spans="1:8" x14ac:dyDescent="0.25">
      <c r="A51" s="1">
        <f>COUNTIF($C$2:C51,"Да")</f>
        <v>0</v>
      </c>
      <c r="B51" s="45">
        <f t="shared" si="1"/>
        <v>45299</v>
      </c>
      <c r="C51" s="42" t="str">
        <f>IF(ISERROR(VLOOKUP(B51,'Айгенис Оп22'!$C$3:$C$22,1,0)),"Нет","Да")</f>
        <v>Нет</v>
      </c>
      <c r="D51" s="43">
        <f t="shared" si="0"/>
        <v>366</v>
      </c>
      <c r="E51" s="49">
        <f>ROUND(('Все выпуски'!$T$3*'Все выпуски'!$T$6/100)*((B51-$B$43)/366)+$F$43,2)</f>
        <v>12.08</v>
      </c>
      <c r="G51" s="43">
        <f>COUNTIF(D52:$D$1829,365)</f>
        <v>1095</v>
      </c>
      <c r="H51" s="43">
        <f>COUNTIF(D52:$D$1829,366)</f>
        <v>683</v>
      </c>
    </row>
    <row r="52" spans="1:8" x14ac:dyDescent="0.25">
      <c r="A52" s="1">
        <f>COUNTIF($C$2:C52,"Да")</f>
        <v>0</v>
      </c>
      <c r="B52" s="45">
        <f t="shared" si="1"/>
        <v>45300</v>
      </c>
      <c r="C52" s="42" t="str">
        <f>IF(ISERROR(VLOOKUP(B52,'Айгенис Оп22'!$C$3:$C$22,1,0)),"Нет","Да")</f>
        <v>Нет</v>
      </c>
      <c r="D52" s="43">
        <f t="shared" si="0"/>
        <v>366</v>
      </c>
      <c r="E52" s="49">
        <f>ROUND(('Все выпуски'!$T$3*'Все выпуски'!$T$6/100)*((B52-$B$43)/366)+$F$43,2)</f>
        <v>12.32</v>
      </c>
      <c r="G52" s="43">
        <f>COUNTIF(D53:$D$1829,365)</f>
        <v>1095</v>
      </c>
      <c r="H52" s="43">
        <f>COUNTIF(D53:$D$1829,366)</f>
        <v>682</v>
      </c>
    </row>
    <row r="53" spans="1:8" x14ac:dyDescent="0.25">
      <c r="A53" s="1">
        <f>COUNTIF($C$2:C53,"Да")</f>
        <v>0</v>
      </c>
      <c r="B53" s="45">
        <f t="shared" si="1"/>
        <v>45301</v>
      </c>
      <c r="C53" s="42" t="str">
        <f>IF(ISERROR(VLOOKUP(B53,'Айгенис Оп22'!$C$3:$C$22,1,0)),"Нет","Да")</f>
        <v>Нет</v>
      </c>
      <c r="D53" s="43">
        <f t="shared" si="0"/>
        <v>366</v>
      </c>
      <c r="E53" s="49">
        <f>ROUND(('Все выпуски'!$T$3*'Все выпуски'!$T$6/100)*((B53-$B$43)/366)+$F$43,2)</f>
        <v>12.57</v>
      </c>
      <c r="G53" s="43">
        <f>COUNTIF(D54:$D$1829,365)</f>
        <v>1095</v>
      </c>
      <c r="H53" s="43">
        <f>COUNTIF(D54:$D$1829,366)</f>
        <v>681</v>
      </c>
    </row>
    <row r="54" spans="1:8" x14ac:dyDescent="0.25">
      <c r="A54" s="1">
        <f>COUNTIF($C$2:C54,"Да")</f>
        <v>0</v>
      </c>
      <c r="B54" s="45">
        <f t="shared" si="1"/>
        <v>45302</v>
      </c>
      <c r="C54" s="42" t="str">
        <f>IF(ISERROR(VLOOKUP(B54,'Айгенис Оп22'!$C$3:$C$22,1,0)),"Нет","Да")</f>
        <v>Нет</v>
      </c>
      <c r="D54" s="43">
        <f t="shared" si="0"/>
        <v>366</v>
      </c>
      <c r="E54" s="49">
        <f>ROUND(('Все выпуски'!$T$3*'Все выпуски'!$T$6/100)*((B54-$B$43)/366)+$F$43,2)</f>
        <v>12.81</v>
      </c>
      <c r="G54" s="43">
        <f>COUNTIF(D55:$D$1829,365)</f>
        <v>1095</v>
      </c>
      <c r="H54" s="43">
        <f>COUNTIF(D55:$D$1829,366)</f>
        <v>680</v>
      </c>
    </row>
    <row r="55" spans="1:8" x14ac:dyDescent="0.25">
      <c r="A55" s="1">
        <f>COUNTIF($C$2:C55,"Да")</f>
        <v>0</v>
      </c>
      <c r="B55" s="45">
        <f t="shared" si="1"/>
        <v>45303</v>
      </c>
      <c r="C55" s="42" t="str">
        <f>IF(ISERROR(VLOOKUP(B55,'Айгенис Оп22'!$C$3:$C$22,1,0)),"Нет","Да")</f>
        <v>Нет</v>
      </c>
      <c r="D55" s="43">
        <f t="shared" si="0"/>
        <v>366</v>
      </c>
      <c r="E55" s="49">
        <f>ROUND(('Все выпуски'!$T$3*'Все выпуски'!$T$6/100)*((B55-$B$43)/366)+$F$43,2)</f>
        <v>13.06</v>
      </c>
      <c r="G55" s="43">
        <f>COUNTIF(D56:$D$1829,365)</f>
        <v>1095</v>
      </c>
      <c r="H55" s="43">
        <f>COUNTIF(D56:$D$1829,366)</f>
        <v>679</v>
      </c>
    </row>
    <row r="56" spans="1:8" x14ac:dyDescent="0.25">
      <c r="A56" s="1">
        <f>COUNTIF($C$2:C56,"Да")</f>
        <v>0</v>
      </c>
      <c r="B56" s="45">
        <f t="shared" si="1"/>
        <v>45304</v>
      </c>
      <c r="C56" s="42" t="str">
        <f>IF(ISERROR(VLOOKUP(B56,'Айгенис Оп22'!$C$3:$C$22,1,0)),"Нет","Да")</f>
        <v>Нет</v>
      </c>
      <c r="D56" s="43">
        <f t="shared" si="0"/>
        <v>366</v>
      </c>
      <c r="E56" s="49">
        <f>ROUND(('Все выпуски'!$T$3*'Все выпуски'!$T$6/100)*((B56-$B$43)/366)+$F$43,2)</f>
        <v>13.31</v>
      </c>
      <c r="G56" s="43">
        <f>COUNTIF(D57:$D$1829,365)</f>
        <v>1095</v>
      </c>
      <c r="H56" s="43">
        <f>COUNTIF(D57:$D$1829,366)</f>
        <v>678</v>
      </c>
    </row>
    <row r="57" spans="1:8" x14ac:dyDescent="0.25">
      <c r="A57" s="1">
        <f>COUNTIF($C$2:C57,"Да")</f>
        <v>0</v>
      </c>
      <c r="B57" s="45">
        <f t="shared" si="1"/>
        <v>45305</v>
      </c>
      <c r="C57" s="42" t="str">
        <f>IF(ISERROR(VLOOKUP(B57,'Айгенис Оп22'!$C$3:$C$22,1,0)),"Нет","Да")</f>
        <v>Нет</v>
      </c>
      <c r="D57" s="43">
        <f t="shared" si="0"/>
        <v>366</v>
      </c>
      <c r="E57" s="49">
        <f>ROUND(('Все выпуски'!$T$3*'Все выпуски'!$T$6/100)*((B57-$B$43)/366)+$F$43,2)</f>
        <v>13.55</v>
      </c>
      <c r="G57" s="43">
        <f>COUNTIF(D58:$D$1829,365)</f>
        <v>1095</v>
      </c>
      <c r="H57" s="43">
        <f>COUNTIF(D58:$D$1829,366)</f>
        <v>677</v>
      </c>
    </row>
    <row r="58" spans="1:8" x14ac:dyDescent="0.25">
      <c r="A58" s="1">
        <f>COUNTIF($C$2:C58,"Да")</f>
        <v>0</v>
      </c>
      <c r="B58" s="45">
        <f t="shared" si="1"/>
        <v>45306</v>
      </c>
      <c r="C58" s="42" t="str">
        <f>IF(ISERROR(VLOOKUP(B58,'Айгенис Оп22'!$C$3:$C$22,1,0)),"Нет","Да")</f>
        <v>Нет</v>
      </c>
      <c r="D58" s="43">
        <f t="shared" si="0"/>
        <v>366</v>
      </c>
      <c r="E58" s="49">
        <f>ROUND(('Все выпуски'!$T$3*'Все выпуски'!$T$6/100)*((B58-$B$43)/366)+$F$43,2)</f>
        <v>13.8</v>
      </c>
      <c r="G58" s="43">
        <f>COUNTIF(D59:$D$1829,365)</f>
        <v>1095</v>
      </c>
      <c r="H58" s="43">
        <f>COUNTIF(D59:$D$1829,366)</f>
        <v>676</v>
      </c>
    </row>
    <row r="59" spans="1:8" x14ac:dyDescent="0.25">
      <c r="A59" s="1">
        <f>COUNTIF($C$2:C59,"Да")</f>
        <v>0</v>
      </c>
      <c r="B59" s="45">
        <f t="shared" si="1"/>
        <v>45307</v>
      </c>
      <c r="C59" s="42" t="str">
        <f>IF(ISERROR(VLOOKUP(B59,'Айгенис Оп22'!$C$3:$C$22,1,0)),"Нет","Да")</f>
        <v>Нет</v>
      </c>
      <c r="D59" s="43">
        <f t="shared" si="0"/>
        <v>366</v>
      </c>
      <c r="E59" s="49">
        <f>ROUND(('Все выпуски'!$T$3*'Все выпуски'!$T$6/100)*((B59-$B$43)/366)+$F$43,2)</f>
        <v>14.04</v>
      </c>
      <c r="G59" s="43">
        <f>COUNTIF(D60:$D$1829,365)</f>
        <v>1095</v>
      </c>
      <c r="H59" s="43">
        <f>COUNTIF(D60:$D$1829,366)</f>
        <v>675</v>
      </c>
    </row>
    <row r="60" spans="1:8" x14ac:dyDescent="0.25">
      <c r="A60" s="1">
        <f>COUNTIF($C$2:C60,"Да")</f>
        <v>0</v>
      </c>
      <c r="B60" s="45">
        <f t="shared" si="1"/>
        <v>45308</v>
      </c>
      <c r="C60" s="42" t="str">
        <f>IF(ISERROR(VLOOKUP(B60,'Айгенис Оп22'!$C$3:$C$22,1,0)),"Нет","Да")</f>
        <v>Нет</v>
      </c>
      <c r="D60" s="43">
        <f t="shared" si="0"/>
        <v>366</v>
      </c>
      <c r="E60" s="49">
        <f>ROUND(('Все выпуски'!$T$3*'Все выпуски'!$T$6/100)*((B60-$B$43)/366)+$F$43,2)</f>
        <v>14.29</v>
      </c>
      <c r="G60" s="43">
        <f>COUNTIF(D61:$D$1829,365)</f>
        <v>1095</v>
      </c>
      <c r="H60" s="43">
        <f>COUNTIF(D61:$D$1829,366)</f>
        <v>674</v>
      </c>
    </row>
    <row r="61" spans="1:8" x14ac:dyDescent="0.25">
      <c r="A61" s="1">
        <f>COUNTIF($C$2:C61,"Да")</f>
        <v>0</v>
      </c>
      <c r="B61" s="45">
        <f t="shared" si="1"/>
        <v>45309</v>
      </c>
      <c r="C61" s="42" t="str">
        <f>IF(ISERROR(VLOOKUP(B61,'Айгенис Оп22'!$C$3:$C$22,1,0)),"Нет","Да")</f>
        <v>Нет</v>
      </c>
      <c r="D61" s="43">
        <f t="shared" si="0"/>
        <v>366</v>
      </c>
      <c r="E61" s="49">
        <f>ROUND(('Все выпуски'!$T$3*'Все выпуски'!$T$6/100)*((B61-$B$43)/366)+$F$43,2)</f>
        <v>14.54</v>
      </c>
      <c r="G61" s="43">
        <f>COUNTIF(D62:$D$1829,365)</f>
        <v>1095</v>
      </c>
      <c r="H61" s="43">
        <f>COUNTIF(D62:$D$1829,366)</f>
        <v>673</v>
      </c>
    </row>
    <row r="62" spans="1:8" x14ac:dyDescent="0.25">
      <c r="A62" s="1">
        <f>COUNTIF($C$2:C62,"Да")</f>
        <v>0</v>
      </c>
      <c r="B62" s="45">
        <f t="shared" si="1"/>
        <v>45310</v>
      </c>
      <c r="C62" s="42" t="str">
        <f>IF(ISERROR(VLOOKUP(B62,'Айгенис Оп22'!$C$3:$C$22,1,0)),"Нет","Да")</f>
        <v>Нет</v>
      </c>
      <c r="D62" s="43">
        <f t="shared" si="0"/>
        <v>366</v>
      </c>
      <c r="E62" s="49">
        <f>ROUND(('Все выпуски'!$T$3*'Все выпуски'!$T$6/100)*((B62-$B$43)/366)+$F$43,2)</f>
        <v>14.78</v>
      </c>
      <c r="G62" s="43">
        <f>COUNTIF(D63:$D$1829,365)</f>
        <v>1095</v>
      </c>
      <c r="H62" s="43">
        <f>COUNTIF(D63:$D$1829,366)</f>
        <v>672</v>
      </c>
    </row>
    <row r="63" spans="1:8" x14ac:dyDescent="0.25">
      <c r="A63" s="1">
        <f>COUNTIF($C$2:C63,"Да")</f>
        <v>0</v>
      </c>
      <c r="B63" s="45">
        <f t="shared" si="1"/>
        <v>45311</v>
      </c>
      <c r="C63" s="42" t="str">
        <f>IF(ISERROR(VLOOKUP(B63,'Айгенис Оп22'!$C$3:$C$22,1,0)),"Нет","Да")</f>
        <v>Нет</v>
      </c>
      <c r="D63" s="43">
        <f t="shared" si="0"/>
        <v>366</v>
      </c>
      <c r="E63" s="49">
        <f>ROUND(('Все выпуски'!$T$3*'Все выпуски'!$T$6/100)*((B63-$B$43)/366)+$F$43,2)</f>
        <v>15.03</v>
      </c>
      <c r="G63" s="43">
        <f>COUNTIF(D64:$D$1829,365)</f>
        <v>1095</v>
      </c>
      <c r="H63" s="43">
        <f>COUNTIF(D64:$D$1829,366)</f>
        <v>671</v>
      </c>
    </row>
    <row r="64" spans="1:8" x14ac:dyDescent="0.25">
      <c r="A64" s="1">
        <f>COUNTIF($C$2:C64,"Да")</f>
        <v>0</v>
      </c>
      <c r="B64" s="45">
        <f t="shared" si="1"/>
        <v>45312</v>
      </c>
      <c r="C64" s="42" t="str">
        <f>IF(ISERROR(VLOOKUP(B64,'Айгенис Оп22'!$C$3:$C$22,1,0)),"Нет","Да")</f>
        <v>Нет</v>
      </c>
      <c r="D64" s="43">
        <f t="shared" si="0"/>
        <v>366</v>
      </c>
      <c r="E64" s="49">
        <f>ROUND(('Все выпуски'!$T$3*'Все выпуски'!$T$6/100)*((B64-$B$43)/366)+$F$43,2)</f>
        <v>15.27</v>
      </c>
      <c r="G64" s="43">
        <f>COUNTIF(D65:$D$1829,365)</f>
        <v>1095</v>
      </c>
      <c r="H64" s="43">
        <f>COUNTIF(D65:$D$1829,366)</f>
        <v>670</v>
      </c>
    </row>
    <row r="65" spans="1:8" x14ac:dyDescent="0.25">
      <c r="A65" s="1">
        <f>COUNTIF($C$2:C65,"Да")</f>
        <v>0</v>
      </c>
      <c r="B65" s="45">
        <f t="shared" si="1"/>
        <v>45313</v>
      </c>
      <c r="C65" s="42" t="str">
        <f>IF(ISERROR(VLOOKUP(B65,'Айгенис Оп22'!$C$3:$C$22,1,0)),"Нет","Да")</f>
        <v>Нет</v>
      </c>
      <c r="D65" s="43">
        <f t="shared" si="0"/>
        <v>366</v>
      </c>
      <c r="E65" s="49">
        <f>ROUND(('Все выпуски'!$T$3*'Все выпуски'!$T$6/100)*((B65-$B$43)/366)+$F$43,2)</f>
        <v>15.52</v>
      </c>
      <c r="G65" s="43">
        <f>COUNTIF(D66:$D$1829,365)</f>
        <v>1095</v>
      </c>
      <c r="H65" s="43">
        <f>COUNTIF(D66:$D$1829,366)</f>
        <v>669</v>
      </c>
    </row>
    <row r="66" spans="1:8" x14ac:dyDescent="0.25">
      <c r="A66" s="1">
        <f>COUNTIF($C$2:C66,"Да")</f>
        <v>0</v>
      </c>
      <c r="B66" s="45">
        <f t="shared" si="1"/>
        <v>45314</v>
      </c>
      <c r="C66" s="42" t="str">
        <f>IF(ISERROR(VLOOKUP(B66,'Айгенис Оп22'!$C$3:$C$22,1,0)),"Нет","Да")</f>
        <v>Нет</v>
      </c>
      <c r="D66" s="43">
        <f t="shared" ref="D66:D129" si="2">IF(MOD(YEAR(B66),4)=0,366,365)</f>
        <v>366</v>
      </c>
      <c r="E66" s="49">
        <f>ROUND(('Все выпуски'!$T$3*'Все выпуски'!$T$6/100)*((B66-$B$43)/366)+$F$43,2)</f>
        <v>15.77</v>
      </c>
      <c r="G66" s="43">
        <f>COUNTIF(D67:$D$1829,365)</f>
        <v>1095</v>
      </c>
      <c r="H66" s="43">
        <f>COUNTIF(D67:$D$1829,366)</f>
        <v>668</v>
      </c>
    </row>
    <row r="67" spans="1:8" x14ac:dyDescent="0.25">
      <c r="A67" s="1">
        <f>COUNTIF($C$2:C67,"Да")</f>
        <v>0</v>
      </c>
      <c r="B67" s="45">
        <f t="shared" si="1"/>
        <v>45315</v>
      </c>
      <c r="C67" s="42" t="str">
        <f>IF(ISERROR(VLOOKUP(B67,'Айгенис Оп22'!$C$3:$C$22,1,0)),"Нет","Да")</f>
        <v>Нет</v>
      </c>
      <c r="D67" s="43">
        <f t="shared" si="2"/>
        <v>366</v>
      </c>
      <c r="E67" s="49">
        <f>ROUND(('Все выпуски'!$T$3*'Все выпуски'!$T$6/100)*((B67-$B$43)/366)+$F$43,2)</f>
        <v>16.010000000000002</v>
      </c>
      <c r="G67" s="43">
        <f>COUNTIF(D68:$D$1829,365)</f>
        <v>1095</v>
      </c>
      <c r="H67" s="43">
        <f>COUNTIF(D68:$D$1829,366)</f>
        <v>667</v>
      </c>
    </row>
    <row r="68" spans="1:8" x14ac:dyDescent="0.25">
      <c r="A68" s="1">
        <f>COUNTIF($C$2:C68,"Да")</f>
        <v>0</v>
      </c>
      <c r="B68" s="45">
        <f t="shared" ref="B68:B131" si="3">B67+1</f>
        <v>45316</v>
      </c>
      <c r="C68" s="42" t="str">
        <f>IF(ISERROR(VLOOKUP(B68,'Айгенис Оп22'!$C$3:$C$22,1,0)),"Нет","Да")</f>
        <v>Нет</v>
      </c>
      <c r="D68" s="43">
        <f t="shared" si="2"/>
        <v>366</v>
      </c>
      <c r="E68" s="49">
        <f>ROUND(('Все выпуски'!$T$3*'Все выпуски'!$T$6/100)*((B68-$B$43)/366)+$F$43,2)</f>
        <v>16.260000000000002</v>
      </c>
      <c r="G68" s="43">
        <f>COUNTIF(D69:$D$1829,365)</f>
        <v>1095</v>
      </c>
      <c r="H68" s="43">
        <f>COUNTIF(D69:$D$1829,366)</f>
        <v>666</v>
      </c>
    </row>
    <row r="69" spans="1:8" x14ac:dyDescent="0.25">
      <c r="A69" s="1">
        <f>COUNTIF($C$2:C69,"Да")</f>
        <v>0</v>
      </c>
      <c r="B69" s="45">
        <f t="shared" si="3"/>
        <v>45317</v>
      </c>
      <c r="C69" s="42" t="str">
        <f>IF(ISERROR(VLOOKUP(B69,'Айгенис Оп22'!$C$3:$C$22,1,0)),"Нет","Да")</f>
        <v>Нет</v>
      </c>
      <c r="D69" s="43">
        <f t="shared" si="2"/>
        <v>366</v>
      </c>
      <c r="E69" s="49">
        <f>ROUND(('Все выпуски'!$T$3*'Все выпуски'!$T$6/100)*((B69-$B$43)/366)+$F$43,2)</f>
        <v>16.5</v>
      </c>
      <c r="G69" s="43">
        <f>COUNTIF(D70:$D$1829,365)</f>
        <v>1095</v>
      </c>
      <c r="H69" s="43">
        <f>COUNTIF(D70:$D$1829,366)</f>
        <v>665</v>
      </c>
    </row>
    <row r="70" spans="1:8" x14ac:dyDescent="0.25">
      <c r="A70" s="1">
        <f>COUNTIF($C$2:C70,"Да")</f>
        <v>0</v>
      </c>
      <c r="B70" s="45">
        <f t="shared" si="3"/>
        <v>45318</v>
      </c>
      <c r="C70" s="42" t="str">
        <f>IF(ISERROR(VLOOKUP(B70,'Айгенис Оп22'!$C$3:$C$22,1,0)),"Нет","Да")</f>
        <v>Нет</v>
      </c>
      <c r="D70" s="43">
        <f t="shared" si="2"/>
        <v>366</v>
      </c>
      <c r="E70" s="49">
        <f>ROUND(('Все выпуски'!$T$3*'Все выпуски'!$T$6/100)*((B70-$B$43)/366)+$F$43,2)</f>
        <v>16.75</v>
      </c>
      <c r="G70" s="43">
        <f>COUNTIF(D71:$D$1829,365)</f>
        <v>1095</v>
      </c>
      <c r="H70" s="43">
        <f>COUNTIF(D71:$D$1829,366)</f>
        <v>664</v>
      </c>
    </row>
    <row r="71" spans="1:8" x14ac:dyDescent="0.25">
      <c r="A71" s="1">
        <f>COUNTIF($C$2:C71,"Да")</f>
        <v>0</v>
      </c>
      <c r="B71" s="45">
        <f t="shared" si="3"/>
        <v>45319</v>
      </c>
      <c r="C71" s="42" t="str">
        <f>IF(ISERROR(VLOOKUP(B71,'Айгенис Оп22'!$C$3:$C$22,1,0)),"Нет","Да")</f>
        <v>Нет</v>
      </c>
      <c r="D71" s="43">
        <f t="shared" si="2"/>
        <v>366</v>
      </c>
      <c r="E71" s="49">
        <f>ROUND(('Все выпуски'!$T$3*'Все выпуски'!$T$6/100)*((B71-$B$43)/366)+$F$43,2)</f>
        <v>16.989999999999998</v>
      </c>
      <c r="G71" s="43">
        <f>COUNTIF(D72:$D$1829,365)</f>
        <v>1095</v>
      </c>
      <c r="H71" s="43">
        <f>COUNTIF(D72:$D$1829,366)</f>
        <v>663</v>
      </c>
    </row>
    <row r="72" spans="1:8" x14ac:dyDescent="0.25">
      <c r="A72" s="1">
        <f>COUNTIF($C$2:C72,"Да")</f>
        <v>0</v>
      </c>
      <c r="B72" s="45">
        <f t="shared" si="3"/>
        <v>45320</v>
      </c>
      <c r="C72" s="42" t="str">
        <f>IF(ISERROR(VLOOKUP(B72,'Айгенис Оп22'!$C$3:$C$22,1,0)),"Нет","Да")</f>
        <v>Нет</v>
      </c>
      <c r="D72" s="43">
        <f t="shared" si="2"/>
        <v>366</v>
      </c>
      <c r="E72" s="49">
        <f>ROUND(('Все выпуски'!$T$3*'Все выпуски'!$T$6/100)*((B72-$B$43)/366)+$F$43,2)</f>
        <v>17.239999999999998</v>
      </c>
      <c r="G72" s="43">
        <f>COUNTIF(D73:$D$1829,365)</f>
        <v>1095</v>
      </c>
      <c r="H72" s="43">
        <f>COUNTIF(D73:$D$1829,366)</f>
        <v>662</v>
      </c>
    </row>
    <row r="73" spans="1:8" x14ac:dyDescent="0.25">
      <c r="A73" s="1">
        <f>COUNTIF($C$2:C73,"Да")</f>
        <v>0</v>
      </c>
      <c r="B73" s="45">
        <f t="shared" si="3"/>
        <v>45321</v>
      </c>
      <c r="C73" s="42" t="str">
        <f>IF(ISERROR(VLOOKUP(B73,'Айгенис Оп22'!$C$3:$C$22,1,0)),"Нет","Да")</f>
        <v>Нет</v>
      </c>
      <c r="D73" s="43">
        <f t="shared" si="2"/>
        <v>366</v>
      </c>
      <c r="E73" s="49">
        <f>ROUND(('Все выпуски'!$T$3*'Все выпуски'!$T$6/100)*((B73-$B$43)/366)+$F$43,2)</f>
        <v>17.489999999999998</v>
      </c>
      <c r="G73" s="43">
        <f>COUNTIF(D74:$D$1829,365)</f>
        <v>1095</v>
      </c>
      <c r="H73" s="43">
        <f>COUNTIF(D74:$D$1829,366)</f>
        <v>661</v>
      </c>
    </row>
    <row r="74" spans="1:8" x14ac:dyDescent="0.25">
      <c r="A74" s="1">
        <f>COUNTIF($C$2:C74,"Да")</f>
        <v>0</v>
      </c>
      <c r="B74" s="45">
        <f t="shared" si="3"/>
        <v>45322</v>
      </c>
      <c r="C74" s="42" t="str">
        <f>IF(ISERROR(VLOOKUP(B74,'Айгенис Оп22'!$C$3:$C$22,1,0)),"Нет","Да")</f>
        <v>Нет</v>
      </c>
      <c r="D74" s="43">
        <f t="shared" si="2"/>
        <v>366</v>
      </c>
      <c r="E74" s="49">
        <f>ROUND(('Все выпуски'!$T$3*'Все выпуски'!$T$6/100)*((B74-$B$43)/366)+$F$43,2)</f>
        <v>17.73</v>
      </c>
      <c r="G74" s="43">
        <f>COUNTIF(D75:$D$1829,365)</f>
        <v>1095</v>
      </c>
      <c r="H74" s="43">
        <f>COUNTIF(D75:$D$1829,366)</f>
        <v>660</v>
      </c>
    </row>
    <row r="75" spans="1:8" x14ac:dyDescent="0.25">
      <c r="A75" s="1">
        <f>COUNTIF($C$2:C75,"Да")</f>
        <v>0</v>
      </c>
      <c r="B75" s="45">
        <f t="shared" si="3"/>
        <v>45323</v>
      </c>
      <c r="C75" s="42" t="str">
        <f>IF(ISERROR(VLOOKUP(B75,'Айгенис Оп22'!$C$3:$C$22,1,0)),"Нет","Да")</f>
        <v>Нет</v>
      </c>
      <c r="D75" s="43">
        <f t="shared" si="2"/>
        <v>366</v>
      </c>
      <c r="E75" s="49">
        <f>ROUND(('Все выпуски'!$T$3*'Все выпуски'!$T$6/100)*((B75-$B$43)/366)+$F$43,2)</f>
        <v>17.98</v>
      </c>
      <c r="G75" s="43">
        <f>COUNTIF(D76:$D$1829,365)</f>
        <v>1095</v>
      </c>
      <c r="H75" s="43">
        <f>COUNTIF(D76:$D$1829,366)</f>
        <v>659</v>
      </c>
    </row>
    <row r="76" spans="1:8" x14ac:dyDescent="0.25">
      <c r="A76" s="1">
        <f>COUNTIF($C$2:C76,"Да")</f>
        <v>0</v>
      </c>
      <c r="B76" s="45">
        <f t="shared" si="3"/>
        <v>45324</v>
      </c>
      <c r="C76" s="42" t="str">
        <f>IF(ISERROR(VLOOKUP(B76,'Айгенис Оп22'!$C$3:$C$22,1,0)),"Нет","Да")</f>
        <v>Нет</v>
      </c>
      <c r="D76" s="43">
        <f t="shared" si="2"/>
        <v>366</v>
      </c>
      <c r="E76" s="49">
        <f>ROUND(('Все выпуски'!$T$3*'Все выпуски'!$T$6/100)*((B76-$B$43)/366)+$F$43,2)</f>
        <v>18.22</v>
      </c>
      <c r="G76" s="43">
        <f>COUNTIF(D77:$D$1829,365)</f>
        <v>1095</v>
      </c>
      <c r="H76" s="43">
        <f>COUNTIF(D77:$D$1829,366)</f>
        <v>658</v>
      </c>
    </row>
    <row r="77" spans="1:8" x14ac:dyDescent="0.25">
      <c r="A77" s="1">
        <f>COUNTIF($C$2:C77,"Да")</f>
        <v>0</v>
      </c>
      <c r="B77" s="45">
        <f t="shared" si="3"/>
        <v>45325</v>
      </c>
      <c r="C77" s="42" t="str">
        <f>IF(ISERROR(VLOOKUP(B77,'Айгенис Оп22'!$C$3:$C$22,1,0)),"Нет","Да")</f>
        <v>Нет</v>
      </c>
      <c r="D77" s="43">
        <f t="shared" si="2"/>
        <v>366</v>
      </c>
      <c r="E77" s="49">
        <f>ROUND(('Все выпуски'!$T$3*'Все выпуски'!$T$6/100)*((B77-$B$43)/366)+$F$43,2)</f>
        <v>18.47</v>
      </c>
      <c r="G77" s="43">
        <f>COUNTIF(D78:$D$1829,365)</f>
        <v>1095</v>
      </c>
      <c r="H77" s="43">
        <f>COUNTIF(D78:$D$1829,366)</f>
        <v>657</v>
      </c>
    </row>
    <row r="78" spans="1:8" x14ac:dyDescent="0.25">
      <c r="A78" s="1">
        <f>COUNTIF($C$2:C78,"Да")</f>
        <v>0</v>
      </c>
      <c r="B78" s="45">
        <f t="shared" si="3"/>
        <v>45326</v>
      </c>
      <c r="C78" s="42" t="str">
        <f>IF(ISERROR(VLOOKUP(B78,'Айгенис Оп22'!$C$3:$C$22,1,0)),"Нет","Да")</f>
        <v>Нет</v>
      </c>
      <c r="D78" s="43">
        <f t="shared" si="2"/>
        <v>366</v>
      </c>
      <c r="E78" s="49">
        <f>ROUND(('Все выпуски'!$T$3*'Все выпуски'!$T$6/100)*((B78-$B$43)/366)+$F$43,2)</f>
        <v>18.72</v>
      </c>
      <c r="G78" s="43">
        <f>COUNTIF(D79:$D$1829,365)</f>
        <v>1095</v>
      </c>
      <c r="H78" s="43">
        <f>COUNTIF(D79:$D$1829,366)</f>
        <v>656</v>
      </c>
    </row>
    <row r="79" spans="1:8" x14ac:dyDescent="0.25">
      <c r="A79" s="1">
        <f>COUNTIF($C$2:C79,"Да")</f>
        <v>0</v>
      </c>
      <c r="B79" s="45">
        <f t="shared" si="3"/>
        <v>45327</v>
      </c>
      <c r="C79" s="42" t="str">
        <f>IF(ISERROR(VLOOKUP(B79,'Айгенис Оп22'!$C$3:$C$22,1,0)),"Нет","Да")</f>
        <v>Нет</v>
      </c>
      <c r="D79" s="43">
        <f t="shared" si="2"/>
        <v>366</v>
      </c>
      <c r="E79" s="49">
        <f>ROUND(('Все выпуски'!$T$3*'Все выпуски'!$T$6/100)*((B79-$B$43)/366)+$F$43,2)</f>
        <v>18.96</v>
      </c>
      <c r="G79" s="43">
        <f>COUNTIF(D80:$D$1829,365)</f>
        <v>1095</v>
      </c>
      <c r="H79" s="43">
        <f>COUNTIF(D80:$D$1829,366)</f>
        <v>655</v>
      </c>
    </row>
    <row r="80" spans="1:8" x14ac:dyDescent="0.25">
      <c r="A80" s="1">
        <f>COUNTIF($C$2:C80,"Да")</f>
        <v>0</v>
      </c>
      <c r="B80" s="45">
        <f t="shared" si="3"/>
        <v>45328</v>
      </c>
      <c r="C80" s="42" t="str">
        <f>IF(ISERROR(VLOOKUP(B80,'Айгенис Оп22'!$C$3:$C$22,1,0)),"Нет","Да")</f>
        <v>Нет</v>
      </c>
      <c r="D80" s="43">
        <f t="shared" si="2"/>
        <v>366</v>
      </c>
      <c r="E80" s="49">
        <f>ROUND(('Все выпуски'!$T$3*'Все выпуски'!$T$6/100)*((B80-$B$43)/366)+$F$43,2)</f>
        <v>19.21</v>
      </c>
      <c r="G80" s="43">
        <f>COUNTIF(D81:$D$1829,365)</f>
        <v>1095</v>
      </c>
      <c r="H80" s="43">
        <f>COUNTIF(D81:$D$1829,366)</f>
        <v>654</v>
      </c>
    </row>
    <row r="81" spans="1:8" x14ac:dyDescent="0.25">
      <c r="A81" s="1">
        <f>COUNTIF($C$2:C81,"Да")</f>
        <v>0</v>
      </c>
      <c r="B81" s="45">
        <f t="shared" si="3"/>
        <v>45329</v>
      </c>
      <c r="C81" s="42" t="str">
        <f>IF(ISERROR(VLOOKUP(B81,'Айгенис Оп22'!$C$3:$C$22,1,0)),"Нет","Да")</f>
        <v>Нет</v>
      </c>
      <c r="D81" s="43">
        <f t="shared" si="2"/>
        <v>366</v>
      </c>
      <c r="E81" s="49">
        <f>ROUND(('Все выпуски'!$T$3*'Все выпуски'!$T$6/100)*((B81-$B$43)/366)+$F$43,2)</f>
        <v>19.45</v>
      </c>
      <c r="G81" s="43">
        <f>COUNTIF(D82:$D$1829,365)</f>
        <v>1095</v>
      </c>
      <c r="H81" s="43">
        <f>COUNTIF(D82:$D$1829,366)</f>
        <v>653</v>
      </c>
    </row>
    <row r="82" spans="1:8" x14ac:dyDescent="0.25">
      <c r="A82" s="1">
        <f>COUNTIF($C$2:C82,"Да")</f>
        <v>0</v>
      </c>
      <c r="B82" s="45">
        <f t="shared" si="3"/>
        <v>45330</v>
      </c>
      <c r="C82" s="42" t="str">
        <f>IF(ISERROR(VLOOKUP(B82,'Айгенис Оп22'!$C$3:$C$22,1,0)),"Нет","Да")</f>
        <v>Нет</v>
      </c>
      <c r="D82" s="43">
        <f t="shared" si="2"/>
        <v>366</v>
      </c>
      <c r="E82" s="49">
        <f>ROUND(('Все выпуски'!$T$3*'Все выпуски'!$T$6/100)*((B82-$B$43)/366)+$F$43,2)</f>
        <v>19.7</v>
      </c>
      <c r="G82" s="43">
        <f>COUNTIF(D83:$D$1829,365)</f>
        <v>1095</v>
      </c>
      <c r="H82" s="43">
        <f>COUNTIF(D83:$D$1829,366)</f>
        <v>652</v>
      </c>
    </row>
    <row r="83" spans="1:8" x14ac:dyDescent="0.25">
      <c r="A83" s="1">
        <f>COUNTIF($C$2:C83,"Да")</f>
        <v>0</v>
      </c>
      <c r="B83" s="45">
        <f t="shared" si="3"/>
        <v>45331</v>
      </c>
      <c r="C83" s="42" t="str">
        <f>IF(ISERROR(VLOOKUP(B83,'Айгенис Оп22'!$C$3:$C$22,1,0)),"Нет","Да")</f>
        <v>Нет</v>
      </c>
      <c r="D83" s="43">
        <f t="shared" si="2"/>
        <v>366</v>
      </c>
      <c r="E83" s="49">
        <f>ROUND(('Все выпуски'!$T$3*'Все выпуски'!$T$6/100)*((B83-$B$43)/366)+$F$43,2)</f>
        <v>19.95</v>
      </c>
      <c r="G83" s="43">
        <f>COUNTIF(D84:$D$1829,365)</f>
        <v>1095</v>
      </c>
      <c r="H83" s="43">
        <f>COUNTIF(D84:$D$1829,366)</f>
        <v>651</v>
      </c>
    </row>
    <row r="84" spans="1:8" x14ac:dyDescent="0.25">
      <c r="A84" s="1">
        <f>COUNTIF($C$2:C84,"Да")</f>
        <v>0</v>
      </c>
      <c r="B84" s="45">
        <f t="shared" si="3"/>
        <v>45332</v>
      </c>
      <c r="C84" s="42" t="str">
        <f>IF(ISERROR(VLOOKUP(B84,'Айгенис Оп22'!$C$3:$C$22,1,0)),"Нет","Да")</f>
        <v>Нет</v>
      </c>
      <c r="D84" s="43">
        <f t="shared" si="2"/>
        <v>366</v>
      </c>
      <c r="E84" s="49">
        <f>ROUND(('Все выпуски'!$T$3*'Все выпуски'!$T$6/100)*((B84-$B$43)/366)+$F$43,2)</f>
        <v>20.190000000000001</v>
      </c>
      <c r="G84" s="43">
        <f>COUNTIF(D85:$D$1829,365)</f>
        <v>1095</v>
      </c>
      <c r="H84" s="43">
        <f>COUNTIF(D85:$D$1829,366)</f>
        <v>650</v>
      </c>
    </row>
    <row r="85" spans="1:8" x14ac:dyDescent="0.25">
      <c r="A85" s="1">
        <f>COUNTIF($C$2:C85,"Да")</f>
        <v>0</v>
      </c>
      <c r="B85" s="45">
        <f t="shared" si="3"/>
        <v>45333</v>
      </c>
      <c r="C85" s="42" t="str">
        <f>IF(ISERROR(VLOOKUP(B85,'Айгенис Оп22'!$C$3:$C$22,1,0)),"Нет","Да")</f>
        <v>Нет</v>
      </c>
      <c r="D85" s="43">
        <f t="shared" si="2"/>
        <v>366</v>
      </c>
      <c r="E85" s="49">
        <f>ROUND(('Все выпуски'!$T$3*'Все выпуски'!$T$6/100)*((B85-$B$43)/366)+$F$43,2)</f>
        <v>20.440000000000001</v>
      </c>
      <c r="G85" s="43">
        <f>COUNTIF(D86:$D$1829,365)</f>
        <v>1095</v>
      </c>
      <c r="H85" s="43">
        <f>COUNTIF(D86:$D$1829,366)</f>
        <v>649</v>
      </c>
    </row>
    <row r="86" spans="1:8" x14ac:dyDescent="0.25">
      <c r="A86" s="1">
        <f>COUNTIF($C$2:C86,"Да")</f>
        <v>0</v>
      </c>
      <c r="B86" s="45">
        <f t="shared" si="3"/>
        <v>45334</v>
      </c>
      <c r="C86" s="42" t="str">
        <f>IF(ISERROR(VLOOKUP(B86,'Айгенис Оп22'!$C$3:$C$22,1,0)),"Нет","Да")</f>
        <v>Нет</v>
      </c>
      <c r="D86" s="43">
        <f t="shared" si="2"/>
        <v>366</v>
      </c>
      <c r="E86" s="49">
        <f>ROUND(('Все выпуски'!$T$3*'Все выпуски'!$T$6/100)*((B86-$B$43)/366)+$F$43,2)</f>
        <v>20.68</v>
      </c>
      <c r="G86" s="43">
        <f>COUNTIF(D87:$D$1829,365)</f>
        <v>1095</v>
      </c>
      <c r="H86" s="43">
        <f>COUNTIF(D87:$D$1829,366)</f>
        <v>648</v>
      </c>
    </row>
    <row r="87" spans="1:8" x14ac:dyDescent="0.25">
      <c r="A87" s="1">
        <f>COUNTIF($C$2:C87,"Да")</f>
        <v>0</v>
      </c>
      <c r="B87" s="45">
        <f t="shared" si="3"/>
        <v>45335</v>
      </c>
      <c r="C87" s="42" t="str">
        <f>IF(ISERROR(VLOOKUP(B87,'Айгенис Оп22'!$C$3:$C$22,1,0)),"Нет","Да")</f>
        <v>Нет</v>
      </c>
      <c r="D87" s="43">
        <f t="shared" si="2"/>
        <v>366</v>
      </c>
      <c r="E87" s="49">
        <f>ROUND(('Все выпуски'!$T$3*'Все выпуски'!$T$6/100)*((B87-$B$43)/366)+$F$43,2)</f>
        <v>20.93</v>
      </c>
      <c r="G87" s="43">
        <f>COUNTIF(D88:$D$1829,365)</f>
        <v>1095</v>
      </c>
      <c r="H87" s="43">
        <f>COUNTIF(D88:$D$1829,366)</f>
        <v>647</v>
      </c>
    </row>
    <row r="88" spans="1:8" x14ac:dyDescent="0.25">
      <c r="A88" s="1">
        <f>COUNTIF($C$2:C88,"Да")</f>
        <v>1</v>
      </c>
      <c r="B88" s="45">
        <f t="shared" si="3"/>
        <v>45336</v>
      </c>
      <c r="C88" s="42" t="str">
        <f>IF(ISERROR(VLOOKUP(B88,'Айгенис Оп22'!$C$3:$C$22,1,0)),"Нет","Да")</f>
        <v>Да</v>
      </c>
      <c r="D88" s="43">
        <f t="shared" si="2"/>
        <v>366</v>
      </c>
      <c r="E88" s="49">
        <f>ROUND(('Все выпуски'!$T$3*'Все выпуски'!$T$6/100)*((B88-$B$43)/366)+$F$43,2)</f>
        <v>21.18</v>
      </c>
      <c r="G88" s="43">
        <f>COUNTIF(D89:$D$1829,365)</f>
        <v>1095</v>
      </c>
      <c r="H88" s="43">
        <f>COUNTIF(D89:$D$1829,366)</f>
        <v>646</v>
      </c>
    </row>
    <row r="89" spans="1:8" x14ac:dyDescent="0.25">
      <c r="A89" s="1">
        <f>COUNTIF($C$2:C89,"Да")</f>
        <v>1</v>
      </c>
      <c r="B89" s="45">
        <f t="shared" si="3"/>
        <v>45337</v>
      </c>
      <c r="C89" s="42" t="str">
        <f>IF(ISERROR(VLOOKUP(B89,'Айгенис Оп22'!$C$3:$C$22,1,0)),"Нет","Да")</f>
        <v>Нет</v>
      </c>
      <c r="D89" s="43">
        <f t="shared" si="2"/>
        <v>366</v>
      </c>
      <c r="E89" s="49">
        <f>ROUND(('Все выпуски'!$T$3*'Все выпуски'!$T$6/100)/366*(B89-IF(C89="Нет",VLOOKUP(A89,'Айгенис Оп22'!$A$2:$C$22,3,0),VLOOKUP((A89-1),'Айгенис Оп22'!$A$2:$C$22,3,0))),2)</f>
        <v>0.25</v>
      </c>
      <c r="G89" s="43">
        <f>COUNTIF(D90:$D$1829,365)</f>
        <v>1095</v>
      </c>
      <c r="H89" s="43">
        <f>COUNTIF(D90:$D$1829,366)</f>
        <v>645</v>
      </c>
    </row>
    <row r="90" spans="1:8" x14ac:dyDescent="0.25">
      <c r="A90" s="1">
        <f>COUNTIF($C$2:C90,"Да")</f>
        <v>1</v>
      </c>
      <c r="B90" s="45">
        <f t="shared" si="3"/>
        <v>45338</v>
      </c>
      <c r="C90" s="42" t="str">
        <f>IF(ISERROR(VLOOKUP(B90,'Айгенис Оп22'!$C$3:$C$22,1,0)),"Нет","Да")</f>
        <v>Нет</v>
      </c>
      <c r="D90" s="43">
        <f t="shared" si="2"/>
        <v>366</v>
      </c>
      <c r="E90" s="49">
        <f>ROUND(('Все выпуски'!$T$3*'Все выпуски'!$T$6/100)/366*(B90-IF(C90="Нет",VLOOKUP(A90,'Айгенис Оп22'!$A$2:$C$22,3,0),VLOOKUP((A90-1),'Айгенис Оп22'!$A$2:$C$22,3,0))),2)</f>
        <v>0.49</v>
      </c>
      <c r="G90" s="43">
        <f>COUNTIF(D91:$D$1829,365)</f>
        <v>1095</v>
      </c>
      <c r="H90" s="43">
        <f>COUNTIF(D91:$D$1829,366)</f>
        <v>644</v>
      </c>
    </row>
    <row r="91" spans="1:8" x14ac:dyDescent="0.25">
      <c r="A91" s="1">
        <f>COUNTIF($C$2:C91,"Да")</f>
        <v>1</v>
      </c>
      <c r="B91" s="45">
        <f t="shared" si="3"/>
        <v>45339</v>
      </c>
      <c r="C91" s="42" t="str">
        <f>IF(ISERROR(VLOOKUP(B91,'Айгенис Оп22'!$C$3:$C$22,1,0)),"Нет","Да")</f>
        <v>Нет</v>
      </c>
      <c r="D91" s="43">
        <f t="shared" si="2"/>
        <v>366</v>
      </c>
      <c r="E91" s="49">
        <f>ROUND(('Все выпуски'!$T$3*'Все выпуски'!$T$6/100)/366*(B91-IF(C91="Нет",VLOOKUP(A91,'Айгенис Оп22'!$A$2:$C$22,3,0),VLOOKUP((A91-1),'Айгенис Оп22'!$A$2:$C$22,3,0))),2)</f>
        <v>0.74</v>
      </c>
      <c r="G91" s="43">
        <f>COUNTIF(D92:$D$1829,365)</f>
        <v>1095</v>
      </c>
      <c r="H91" s="43">
        <f>COUNTIF(D92:$D$1829,366)</f>
        <v>643</v>
      </c>
    </row>
    <row r="92" spans="1:8" x14ac:dyDescent="0.25">
      <c r="A92" s="1">
        <f>COUNTIF($C$2:C92,"Да")</f>
        <v>1</v>
      </c>
      <c r="B92" s="45">
        <f t="shared" si="3"/>
        <v>45340</v>
      </c>
      <c r="C92" s="42" t="str">
        <f>IF(ISERROR(VLOOKUP(B92,'Айгенис Оп22'!$C$3:$C$22,1,0)),"Нет","Да")</f>
        <v>Нет</v>
      </c>
      <c r="D92" s="43">
        <f t="shared" si="2"/>
        <v>366</v>
      </c>
      <c r="E92" s="49">
        <f>ROUND(('Все выпуски'!$T$3*'Все выпуски'!$T$6/100)/366*(B92-IF(C92="Нет",VLOOKUP(A92,'Айгенис Оп22'!$A$2:$C$22,3,0),VLOOKUP((A92-1),'Айгенис Оп22'!$A$2:$C$22,3,0))),2)</f>
        <v>0.98</v>
      </c>
      <c r="G92" s="43">
        <f>COUNTIF(D93:$D$1829,365)</f>
        <v>1095</v>
      </c>
      <c r="H92" s="43">
        <f>COUNTIF(D93:$D$1829,366)</f>
        <v>642</v>
      </c>
    </row>
    <row r="93" spans="1:8" x14ac:dyDescent="0.25">
      <c r="A93" s="1">
        <f>COUNTIF($C$2:C93,"Да")</f>
        <v>1</v>
      </c>
      <c r="B93" s="45">
        <f t="shared" si="3"/>
        <v>45341</v>
      </c>
      <c r="C93" s="42" t="str">
        <f>IF(ISERROR(VLOOKUP(B93,'Айгенис Оп22'!$C$3:$C$22,1,0)),"Нет","Да")</f>
        <v>Нет</v>
      </c>
      <c r="D93" s="43">
        <f t="shared" si="2"/>
        <v>366</v>
      </c>
      <c r="E93" s="49">
        <f>ROUND(('Все выпуски'!$T$3*'Все выпуски'!$T$6/100)/366*(B93-IF(C93="Нет",VLOOKUP(A93,'Айгенис Оп22'!$A$2:$C$22,3,0),VLOOKUP((A93-1),'Айгенис Оп22'!$A$2:$C$22,3,0))),2)</f>
        <v>1.23</v>
      </c>
      <c r="G93" s="43">
        <f>COUNTIF(D94:$D$1829,365)</f>
        <v>1095</v>
      </c>
      <c r="H93" s="43">
        <f>COUNTIF(D94:$D$1829,366)</f>
        <v>641</v>
      </c>
    </row>
    <row r="94" spans="1:8" x14ac:dyDescent="0.25">
      <c r="A94" s="1">
        <f>COUNTIF($C$2:C94,"Да")</f>
        <v>1</v>
      </c>
      <c r="B94" s="45">
        <f t="shared" si="3"/>
        <v>45342</v>
      </c>
      <c r="C94" s="42" t="str">
        <f>IF(ISERROR(VLOOKUP(B94,'Айгенис Оп22'!$C$3:$C$22,1,0)),"Нет","Да")</f>
        <v>Нет</v>
      </c>
      <c r="D94" s="43">
        <f t="shared" si="2"/>
        <v>366</v>
      </c>
      <c r="E94" s="49">
        <f>ROUND(('Все выпуски'!$T$3*'Все выпуски'!$T$6/100)/366*(B94-IF(C94="Нет",VLOOKUP(A94,'Айгенис Оп22'!$A$2:$C$22,3,0),VLOOKUP((A94-1),'Айгенис Оп22'!$A$2:$C$22,3,0))),2)</f>
        <v>1.48</v>
      </c>
      <c r="G94" s="43">
        <f>COUNTIF(D95:$D$1829,365)</f>
        <v>1095</v>
      </c>
      <c r="H94" s="43">
        <f>COUNTIF(D95:$D$1829,366)</f>
        <v>640</v>
      </c>
    </row>
    <row r="95" spans="1:8" x14ac:dyDescent="0.25">
      <c r="A95" s="1">
        <f>COUNTIF($C$2:C95,"Да")</f>
        <v>1</v>
      </c>
      <c r="B95" s="45">
        <f t="shared" si="3"/>
        <v>45343</v>
      </c>
      <c r="C95" s="42" t="str">
        <f>IF(ISERROR(VLOOKUP(B95,'Айгенис Оп22'!$C$3:$C$22,1,0)),"Нет","Да")</f>
        <v>Нет</v>
      </c>
      <c r="D95" s="43">
        <f t="shared" si="2"/>
        <v>366</v>
      </c>
      <c r="E95" s="49">
        <f>ROUND(('Все выпуски'!$T$3*'Все выпуски'!$T$6/100)/366*(B95-IF(C95="Нет",VLOOKUP(A95,'Айгенис Оп22'!$A$2:$C$22,3,0),VLOOKUP((A95-1),'Айгенис Оп22'!$A$2:$C$22,3,0))),2)</f>
        <v>1.72</v>
      </c>
      <c r="G95" s="43">
        <f>COUNTIF(D96:$D$1829,365)</f>
        <v>1095</v>
      </c>
      <c r="H95" s="43">
        <f>COUNTIF(D96:$D$1829,366)</f>
        <v>639</v>
      </c>
    </row>
    <row r="96" spans="1:8" x14ac:dyDescent="0.25">
      <c r="A96" s="1">
        <f>COUNTIF($C$2:C96,"Да")</f>
        <v>1</v>
      </c>
      <c r="B96" s="45">
        <f t="shared" si="3"/>
        <v>45344</v>
      </c>
      <c r="C96" s="42" t="str">
        <f>IF(ISERROR(VLOOKUP(B96,'Айгенис Оп22'!$C$3:$C$22,1,0)),"Нет","Да")</f>
        <v>Нет</v>
      </c>
      <c r="D96" s="43">
        <f t="shared" si="2"/>
        <v>366</v>
      </c>
      <c r="E96" s="49">
        <f>ROUND(('Все выпуски'!$T$3*'Все выпуски'!$T$6/100)/366*(B96-IF(C96="Нет",VLOOKUP(A96,'Айгенис Оп22'!$A$2:$C$22,3,0),VLOOKUP((A96-1),'Айгенис Оп22'!$A$2:$C$22,3,0))),2)</f>
        <v>1.97</v>
      </c>
      <c r="G96" s="43">
        <f>COUNTIF(D97:$D$1829,365)</f>
        <v>1095</v>
      </c>
      <c r="H96" s="43">
        <f>COUNTIF(D97:$D$1829,366)</f>
        <v>638</v>
      </c>
    </row>
    <row r="97" spans="1:8" x14ac:dyDescent="0.25">
      <c r="A97" s="1">
        <f>COUNTIF($C$2:C97,"Да")</f>
        <v>1</v>
      </c>
      <c r="B97" s="45">
        <f t="shared" si="3"/>
        <v>45345</v>
      </c>
      <c r="C97" s="42" t="str">
        <f>IF(ISERROR(VLOOKUP(B97,'Айгенис Оп22'!$C$3:$C$22,1,0)),"Нет","Да")</f>
        <v>Нет</v>
      </c>
      <c r="D97" s="43">
        <f t="shared" si="2"/>
        <v>366</v>
      </c>
      <c r="E97" s="49">
        <f>ROUND(('Все выпуски'!$T$3*'Все выпуски'!$T$6/100)/366*(B97-IF(C97="Нет",VLOOKUP(A97,'Айгенис Оп22'!$A$2:$C$22,3,0),VLOOKUP((A97-1),'Айгенис Оп22'!$A$2:$C$22,3,0))),2)</f>
        <v>2.21</v>
      </c>
      <c r="G97" s="43">
        <f>COUNTIF(D98:$D$1829,365)</f>
        <v>1095</v>
      </c>
      <c r="H97" s="43">
        <f>COUNTIF(D98:$D$1829,366)</f>
        <v>637</v>
      </c>
    </row>
    <row r="98" spans="1:8" x14ac:dyDescent="0.25">
      <c r="A98" s="1">
        <f>COUNTIF($C$2:C98,"Да")</f>
        <v>1</v>
      </c>
      <c r="B98" s="45">
        <f t="shared" si="3"/>
        <v>45346</v>
      </c>
      <c r="C98" s="42" t="str">
        <f>IF(ISERROR(VLOOKUP(B98,'Айгенис Оп22'!$C$3:$C$22,1,0)),"Нет","Да")</f>
        <v>Нет</v>
      </c>
      <c r="D98" s="43">
        <f t="shared" si="2"/>
        <v>366</v>
      </c>
      <c r="E98" s="49">
        <f>ROUND(('Все выпуски'!$T$3*'Все выпуски'!$T$6/100)/366*(B98-IF(C98="Нет",VLOOKUP(A98,'Айгенис Оп22'!$A$2:$C$22,3,0),VLOOKUP((A98-1),'Айгенис Оп22'!$A$2:$C$22,3,0))),2)</f>
        <v>2.46</v>
      </c>
      <c r="G98" s="43">
        <f>COUNTIF(D99:$D$1829,365)</f>
        <v>1095</v>
      </c>
      <c r="H98" s="43">
        <f>COUNTIF(D99:$D$1829,366)</f>
        <v>636</v>
      </c>
    </row>
    <row r="99" spans="1:8" x14ac:dyDescent="0.25">
      <c r="A99" s="1">
        <f>COUNTIF($C$2:C99,"Да")</f>
        <v>1</v>
      </c>
      <c r="B99" s="45">
        <f t="shared" si="3"/>
        <v>45347</v>
      </c>
      <c r="C99" s="42" t="str">
        <f>IF(ISERROR(VLOOKUP(B99,'Айгенис Оп22'!$C$3:$C$22,1,0)),"Нет","Да")</f>
        <v>Нет</v>
      </c>
      <c r="D99" s="43">
        <f t="shared" si="2"/>
        <v>366</v>
      </c>
      <c r="E99" s="49">
        <f>ROUND(('Все выпуски'!$T$3*'Все выпуски'!$T$6/100)/366*(B99-IF(C99="Нет",VLOOKUP(A99,'Айгенис Оп22'!$A$2:$C$22,3,0),VLOOKUP((A99-1),'Айгенис Оп22'!$A$2:$C$22,3,0))),2)</f>
        <v>2.7</v>
      </c>
      <c r="G99" s="43">
        <f>COUNTIF(D100:$D$1829,365)</f>
        <v>1095</v>
      </c>
      <c r="H99" s="43">
        <f>COUNTIF(D100:$D$1829,366)</f>
        <v>635</v>
      </c>
    </row>
    <row r="100" spans="1:8" x14ac:dyDescent="0.25">
      <c r="A100" s="1">
        <f>COUNTIF($C$2:C100,"Да")</f>
        <v>1</v>
      </c>
      <c r="B100" s="45">
        <f t="shared" si="3"/>
        <v>45348</v>
      </c>
      <c r="C100" s="42" t="str">
        <f>IF(ISERROR(VLOOKUP(B100,'Айгенис Оп22'!$C$3:$C$22,1,0)),"Нет","Да")</f>
        <v>Нет</v>
      </c>
      <c r="D100" s="43">
        <f t="shared" si="2"/>
        <v>366</v>
      </c>
      <c r="E100" s="49">
        <f>ROUND(('Все выпуски'!$T$3*'Все выпуски'!$T$6/100)/366*(B100-IF(C100="Нет",VLOOKUP(A100,'Айгенис Оп22'!$A$2:$C$22,3,0),VLOOKUP((A100-1),'Айгенис Оп22'!$A$2:$C$22,3,0))),2)</f>
        <v>2.95</v>
      </c>
      <c r="G100" s="43">
        <f>COUNTIF(D101:$D$1829,365)</f>
        <v>1095</v>
      </c>
      <c r="H100" s="43">
        <f>COUNTIF(D101:$D$1829,366)</f>
        <v>634</v>
      </c>
    </row>
    <row r="101" spans="1:8" x14ac:dyDescent="0.25">
      <c r="A101" s="1">
        <f>COUNTIF($C$2:C101,"Да")</f>
        <v>1</v>
      </c>
      <c r="B101" s="45">
        <f t="shared" si="3"/>
        <v>45349</v>
      </c>
      <c r="C101" s="42" t="str">
        <f>IF(ISERROR(VLOOKUP(B101,'Айгенис Оп22'!$C$3:$C$22,1,0)),"Нет","Да")</f>
        <v>Нет</v>
      </c>
      <c r="D101" s="43">
        <f t="shared" si="2"/>
        <v>366</v>
      </c>
      <c r="E101" s="49">
        <f>ROUND(('Все выпуски'!$T$3*'Все выпуски'!$T$6/100)/366*(B101-IF(C101="Нет",VLOOKUP(A101,'Айгенис Оп22'!$A$2:$C$22,3,0),VLOOKUP((A101-1),'Айгенис Оп22'!$A$2:$C$22,3,0))),2)</f>
        <v>3.2</v>
      </c>
      <c r="G101" s="43">
        <f>COUNTIF(D102:$D$1829,365)</f>
        <v>1095</v>
      </c>
      <c r="H101" s="43">
        <f>COUNTIF(D102:$D$1829,366)</f>
        <v>633</v>
      </c>
    </row>
    <row r="102" spans="1:8" x14ac:dyDescent="0.25">
      <c r="A102" s="1">
        <f>COUNTIF($C$2:C102,"Да")</f>
        <v>1</v>
      </c>
      <c r="B102" s="45">
        <f t="shared" si="3"/>
        <v>45350</v>
      </c>
      <c r="C102" s="42" t="str">
        <f>IF(ISERROR(VLOOKUP(B102,'Айгенис Оп22'!$C$3:$C$22,1,0)),"Нет","Да")</f>
        <v>Нет</v>
      </c>
      <c r="D102" s="43">
        <f t="shared" si="2"/>
        <v>366</v>
      </c>
      <c r="E102" s="49">
        <f>ROUND(('Все выпуски'!$T$3*'Все выпуски'!$T$6/100)/366*(B102-IF(C102="Нет",VLOOKUP(A102,'Айгенис Оп22'!$A$2:$C$22,3,0),VLOOKUP((A102-1),'Айгенис Оп22'!$A$2:$C$22,3,0))),2)</f>
        <v>3.44</v>
      </c>
      <c r="G102" s="43">
        <f>COUNTIF(D103:$D$1829,365)</f>
        <v>1095</v>
      </c>
      <c r="H102" s="43">
        <f>COUNTIF(D103:$D$1829,366)</f>
        <v>632</v>
      </c>
    </row>
    <row r="103" spans="1:8" x14ac:dyDescent="0.25">
      <c r="A103" s="1">
        <f>COUNTIF($C$2:C103,"Да")</f>
        <v>1</v>
      </c>
      <c r="B103" s="45">
        <f t="shared" si="3"/>
        <v>45351</v>
      </c>
      <c r="C103" s="42" t="str">
        <f>IF(ISERROR(VLOOKUP(B103,'Айгенис Оп22'!$C$3:$C$22,1,0)),"Нет","Да")</f>
        <v>Нет</v>
      </c>
      <c r="D103" s="43">
        <f t="shared" si="2"/>
        <v>366</v>
      </c>
      <c r="E103" s="49">
        <f>ROUND(('Все выпуски'!$T$3*'Все выпуски'!$T$6/100)/366*(B103-IF(C103="Нет",VLOOKUP(A103,'Айгенис Оп22'!$A$2:$C$22,3,0),VLOOKUP((A103-1),'Айгенис Оп22'!$A$2:$C$22,3,0))),2)</f>
        <v>3.69</v>
      </c>
      <c r="G103" s="43">
        <f>COUNTIF(D104:$D$1829,365)</f>
        <v>1095</v>
      </c>
      <c r="H103" s="43">
        <f>COUNTIF(D104:$D$1829,366)</f>
        <v>631</v>
      </c>
    </row>
    <row r="104" spans="1:8" x14ac:dyDescent="0.25">
      <c r="A104" s="1">
        <f>COUNTIF($C$2:C104,"Да")</f>
        <v>1</v>
      </c>
      <c r="B104" s="45">
        <f t="shared" si="3"/>
        <v>45352</v>
      </c>
      <c r="C104" s="42" t="str">
        <f>IF(ISERROR(VLOOKUP(B104,'Айгенис Оп22'!$C$3:$C$22,1,0)),"Нет","Да")</f>
        <v>Нет</v>
      </c>
      <c r="D104" s="43">
        <f t="shared" si="2"/>
        <v>366</v>
      </c>
      <c r="E104" s="49">
        <f>ROUND(('Все выпуски'!$T$3*'Все выпуски'!$T$6/100)/366*(B104-IF(C104="Нет",VLOOKUP(A104,'Айгенис Оп22'!$A$2:$C$22,3,0),VLOOKUP((A104-1),'Айгенис Оп22'!$A$2:$C$22,3,0))),2)</f>
        <v>3.93</v>
      </c>
      <c r="G104" s="43">
        <f>COUNTIF(D105:$D$1829,365)</f>
        <v>1095</v>
      </c>
      <c r="H104" s="43">
        <f>COUNTIF(D105:$D$1829,366)</f>
        <v>630</v>
      </c>
    </row>
    <row r="105" spans="1:8" x14ac:dyDescent="0.25">
      <c r="A105" s="1">
        <f>COUNTIF($C$2:C105,"Да")</f>
        <v>1</v>
      </c>
      <c r="B105" s="45">
        <f t="shared" si="3"/>
        <v>45353</v>
      </c>
      <c r="C105" s="42" t="str">
        <f>IF(ISERROR(VLOOKUP(B105,'Айгенис Оп22'!$C$3:$C$22,1,0)),"Нет","Да")</f>
        <v>Нет</v>
      </c>
      <c r="D105" s="43">
        <f t="shared" si="2"/>
        <v>366</v>
      </c>
      <c r="E105" s="49">
        <f>ROUND(('Все выпуски'!$T$3*'Все выпуски'!$T$6/100)/366*(B105-IF(C105="Нет",VLOOKUP(A105,'Айгенис Оп22'!$A$2:$C$22,3,0),VLOOKUP((A105-1),'Айгенис Оп22'!$A$2:$C$22,3,0))),2)</f>
        <v>4.18</v>
      </c>
      <c r="G105" s="43">
        <f>COUNTIF(D106:$D$1829,365)</f>
        <v>1095</v>
      </c>
      <c r="H105" s="43">
        <f>COUNTIF(D106:$D$1829,366)</f>
        <v>629</v>
      </c>
    </row>
    <row r="106" spans="1:8" x14ac:dyDescent="0.25">
      <c r="A106" s="1">
        <f>COUNTIF($C$2:C106,"Да")</f>
        <v>1</v>
      </c>
      <c r="B106" s="45">
        <f t="shared" si="3"/>
        <v>45354</v>
      </c>
      <c r="C106" s="42" t="str">
        <f>IF(ISERROR(VLOOKUP(B106,'Айгенис Оп22'!$C$3:$C$22,1,0)),"Нет","Да")</f>
        <v>Нет</v>
      </c>
      <c r="D106" s="43">
        <f t="shared" si="2"/>
        <v>366</v>
      </c>
      <c r="E106" s="49">
        <f>ROUND(('Все выпуски'!$T$3*'Все выпуски'!$T$6/100)/366*(B106-IF(C106="Нет",VLOOKUP(A106,'Айгенис Оп22'!$A$2:$C$22,3,0),VLOOKUP((A106-1),'Айгенис Оп22'!$A$2:$C$22,3,0))),2)</f>
        <v>4.43</v>
      </c>
      <c r="G106" s="43">
        <f>COUNTIF(D107:$D$1829,365)</f>
        <v>1095</v>
      </c>
      <c r="H106" s="43">
        <f>COUNTIF(D107:$D$1829,366)</f>
        <v>628</v>
      </c>
    </row>
    <row r="107" spans="1:8" x14ac:dyDescent="0.25">
      <c r="A107" s="1">
        <f>COUNTIF($C$2:C107,"Да")</f>
        <v>1</v>
      </c>
      <c r="B107" s="45">
        <f t="shared" si="3"/>
        <v>45355</v>
      </c>
      <c r="C107" s="42" t="str">
        <f>IF(ISERROR(VLOOKUP(B107,'Айгенис Оп22'!$C$3:$C$22,1,0)),"Нет","Да")</f>
        <v>Нет</v>
      </c>
      <c r="D107" s="43">
        <f t="shared" si="2"/>
        <v>366</v>
      </c>
      <c r="E107" s="49">
        <f>ROUND(('Все выпуски'!$T$3*'Все выпуски'!$T$6/100)/366*(B107-IF(C107="Нет",VLOOKUP(A107,'Айгенис Оп22'!$A$2:$C$22,3,0),VLOOKUP((A107-1),'Айгенис Оп22'!$A$2:$C$22,3,0))),2)</f>
        <v>4.67</v>
      </c>
      <c r="G107" s="43">
        <f>COUNTIF(D108:$D$1829,365)</f>
        <v>1095</v>
      </c>
      <c r="H107" s="43">
        <f>COUNTIF(D108:$D$1829,366)</f>
        <v>627</v>
      </c>
    </row>
    <row r="108" spans="1:8" x14ac:dyDescent="0.25">
      <c r="A108" s="1">
        <f>COUNTIF($C$2:C108,"Да")</f>
        <v>1</v>
      </c>
      <c r="B108" s="45">
        <f t="shared" si="3"/>
        <v>45356</v>
      </c>
      <c r="C108" s="42" t="str">
        <f>IF(ISERROR(VLOOKUP(B108,'Айгенис Оп22'!$C$3:$C$22,1,0)),"Нет","Да")</f>
        <v>Нет</v>
      </c>
      <c r="D108" s="43">
        <f t="shared" si="2"/>
        <v>366</v>
      </c>
      <c r="E108" s="49">
        <f>ROUND(('Все выпуски'!$T$3*'Все выпуски'!$T$6/100)/366*(B108-IF(C108="Нет",VLOOKUP(A108,'Айгенис Оп22'!$A$2:$C$22,3,0),VLOOKUP((A108-1),'Айгенис Оп22'!$A$2:$C$22,3,0))),2)</f>
        <v>4.92</v>
      </c>
      <c r="G108" s="43">
        <f>COUNTIF(D109:$D$1829,365)</f>
        <v>1095</v>
      </c>
      <c r="H108" s="43">
        <f>COUNTIF(D109:$D$1829,366)</f>
        <v>626</v>
      </c>
    </row>
    <row r="109" spans="1:8" x14ac:dyDescent="0.25">
      <c r="A109" s="1">
        <f>COUNTIF($C$2:C109,"Да")</f>
        <v>1</v>
      </c>
      <c r="B109" s="45">
        <f t="shared" si="3"/>
        <v>45357</v>
      </c>
      <c r="C109" s="42" t="str">
        <f>IF(ISERROR(VLOOKUP(B109,'Айгенис Оп22'!$C$3:$C$22,1,0)),"Нет","Да")</f>
        <v>Нет</v>
      </c>
      <c r="D109" s="43">
        <f t="shared" si="2"/>
        <v>366</v>
      </c>
      <c r="E109" s="49">
        <f>ROUND(('Все выпуски'!$T$3*'Все выпуски'!$T$6/100)/366*(B109-IF(C109="Нет",VLOOKUP(A109,'Айгенис Оп22'!$A$2:$C$22,3,0),VLOOKUP((A109-1),'Айгенис Оп22'!$A$2:$C$22,3,0))),2)</f>
        <v>5.16</v>
      </c>
      <c r="G109" s="43">
        <f>COUNTIF(D110:$D$1829,365)</f>
        <v>1095</v>
      </c>
      <c r="H109" s="43">
        <f>COUNTIF(D110:$D$1829,366)</f>
        <v>625</v>
      </c>
    </row>
    <row r="110" spans="1:8" x14ac:dyDescent="0.25">
      <c r="A110" s="1">
        <f>COUNTIF($C$2:C110,"Да")</f>
        <v>1</v>
      </c>
      <c r="B110" s="45">
        <f t="shared" si="3"/>
        <v>45358</v>
      </c>
      <c r="C110" s="42" t="str">
        <f>IF(ISERROR(VLOOKUP(B110,'Айгенис Оп22'!$C$3:$C$22,1,0)),"Нет","Да")</f>
        <v>Нет</v>
      </c>
      <c r="D110" s="43">
        <f t="shared" si="2"/>
        <v>366</v>
      </c>
      <c r="E110" s="49">
        <f>ROUND(('Все выпуски'!$T$3*'Все выпуски'!$T$6/100)/366*(B110-IF(C110="Нет",VLOOKUP(A110,'Айгенис Оп22'!$A$2:$C$22,3,0),VLOOKUP((A110-1),'Айгенис Оп22'!$A$2:$C$22,3,0))),2)</f>
        <v>5.41</v>
      </c>
      <c r="G110" s="43">
        <f>COUNTIF(D111:$D$1829,365)</f>
        <v>1095</v>
      </c>
      <c r="H110" s="43">
        <f>COUNTIF(D111:$D$1829,366)</f>
        <v>624</v>
      </c>
    </row>
    <row r="111" spans="1:8" x14ac:dyDescent="0.25">
      <c r="A111" s="1">
        <f>COUNTIF($C$2:C111,"Да")</f>
        <v>1</v>
      </c>
      <c r="B111" s="45">
        <f t="shared" si="3"/>
        <v>45359</v>
      </c>
      <c r="C111" s="42" t="str">
        <f>IF(ISERROR(VLOOKUP(B111,'Айгенис Оп22'!$C$3:$C$22,1,0)),"Нет","Да")</f>
        <v>Нет</v>
      </c>
      <c r="D111" s="43">
        <f t="shared" si="2"/>
        <v>366</v>
      </c>
      <c r="E111" s="49">
        <f>ROUND(('Все выпуски'!$T$3*'Все выпуски'!$T$6/100)/366*(B111-IF(C111="Нет",VLOOKUP(A111,'Айгенис Оп22'!$A$2:$C$22,3,0),VLOOKUP((A111-1),'Айгенис Оп22'!$A$2:$C$22,3,0))),2)</f>
        <v>5.66</v>
      </c>
      <c r="G111" s="43">
        <f>COUNTIF(D112:$D$1829,365)</f>
        <v>1095</v>
      </c>
      <c r="H111" s="43">
        <f>COUNTIF(D112:$D$1829,366)</f>
        <v>623</v>
      </c>
    </row>
    <row r="112" spans="1:8" x14ac:dyDescent="0.25">
      <c r="A112" s="1">
        <f>COUNTIF($C$2:C112,"Да")</f>
        <v>1</v>
      </c>
      <c r="B112" s="45">
        <f t="shared" si="3"/>
        <v>45360</v>
      </c>
      <c r="C112" s="42" t="str">
        <f>IF(ISERROR(VLOOKUP(B112,'Айгенис Оп22'!$C$3:$C$22,1,0)),"Нет","Да")</f>
        <v>Нет</v>
      </c>
      <c r="D112" s="43">
        <f t="shared" si="2"/>
        <v>366</v>
      </c>
      <c r="E112" s="49">
        <f>ROUND(('Все выпуски'!$T$3*'Все выпуски'!$T$6/100)/366*(B112-IF(C112="Нет",VLOOKUP(A112,'Айгенис Оп22'!$A$2:$C$22,3,0),VLOOKUP((A112-1),'Айгенис Оп22'!$A$2:$C$22,3,0))),2)</f>
        <v>5.9</v>
      </c>
      <c r="G112" s="43">
        <f>COUNTIF(D113:$D$1829,365)</f>
        <v>1095</v>
      </c>
      <c r="H112" s="43">
        <f>COUNTIF(D113:$D$1829,366)</f>
        <v>622</v>
      </c>
    </row>
    <row r="113" spans="1:8" x14ac:dyDescent="0.25">
      <c r="A113" s="1">
        <f>COUNTIF($C$2:C113,"Да")</f>
        <v>1</v>
      </c>
      <c r="B113" s="45">
        <f t="shared" si="3"/>
        <v>45361</v>
      </c>
      <c r="C113" s="42" t="str">
        <f>IF(ISERROR(VLOOKUP(B113,'Айгенис Оп22'!$C$3:$C$22,1,0)),"Нет","Да")</f>
        <v>Нет</v>
      </c>
      <c r="D113" s="43">
        <f t="shared" si="2"/>
        <v>366</v>
      </c>
      <c r="E113" s="49">
        <f>ROUND(('Все выпуски'!$T$3*'Все выпуски'!$T$6/100)/366*(B113-IF(C113="Нет",VLOOKUP(A113,'Айгенис Оп22'!$A$2:$C$22,3,0),VLOOKUP((A113-1),'Айгенис Оп22'!$A$2:$C$22,3,0))),2)</f>
        <v>6.15</v>
      </c>
      <c r="G113" s="43">
        <f>COUNTIF(D114:$D$1829,365)</f>
        <v>1095</v>
      </c>
      <c r="H113" s="43">
        <f>COUNTIF(D114:$D$1829,366)</f>
        <v>621</v>
      </c>
    </row>
    <row r="114" spans="1:8" x14ac:dyDescent="0.25">
      <c r="A114" s="1">
        <f>COUNTIF($C$2:C114,"Да")</f>
        <v>1</v>
      </c>
      <c r="B114" s="45">
        <f t="shared" si="3"/>
        <v>45362</v>
      </c>
      <c r="C114" s="42" t="str">
        <f>IF(ISERROR(VLOOKUP(B114,'Айгенис Оп22'!$C$3:$C$22,1,0)),"Нет","Да")</f>
        <v>Нет</v>
      </c>
      <c r="D114" s="43">
        <f t="shared" si="2"/>
        <v>366</v>
      </c>
      <c r="E114" s="49">
        <f>ROUND(('Все выпуски'!$T$3*'Все выпуски'!$T$6/100)/366*(B114-IF(C114="Нет",VLOOKUP(A114,'Айгенис Оп22'!$A$2:$C$22,3,0),VLOOKUP((A114-1),'Айгенис Оп22'!$A$2:$C$22,3,0))),2)</f>
        <v>6.39</v>
      </c>
      <c r="G114" s="43">
        <f>COUNTIF(D115:$D$1829,365)</f>
        <v>1095</v>
      </c>
      <c r="H114" s="43">
        <f>COUNTIF(D115:$D$1829,366)</f>
        <v>620</v>
      </c>
    </row>
    <row r="115" spans="1:8" x14ac:dyDescent="0.25">
      <c r="A115" s="1">
        <f>COUNTIF($C$2:C115,"Да")</f>
        <v>1</v>
      </c>
      <c r="B115" s="45">
        <f t="shared" si="3"/>
        <v>45363</v>
      </c>
      <c r="C115" s="42" t="str">
        <f>IF(ISERROR(VLOOKUP(B115,'Айгенис Оп22'!$C$3:$C$22,1,0)),"Нет","Да")</f>
        <v>Нет</v>
      </c>
      <c r="D115" s="43">
        <f t="shared" si="2"/>
        <v>366</v>
      </c>
      <c r="E115" s="49">
        <f>ROUND(('Все выпуски'!$T$3*'Все выпуски'!$T$6/100)/366*(B115-IF(C115="Нет",VLOOKUP(A115,'Айгенис Оп22'!$A$2:$C$22,3,0),VLOOKUP((A115-1),'Айгенис Оп22'!$A$2:$C$22,3,0))),2)</f>
        <v>6.64</v>
      </c>
      <c r="G115" s="43">
        <f>COUNTIF(D116:$D$1829,365)</f>
        <v>1095</v>
      </c>
      <c r="H115" s="43">
        <f>COUNTIF(D116:$D$1829,366)</f>
        <v>619</v>
      </c>
    </row>
    <row r="116" spans="1:8" x14ac:dyDescent="0.25">
      <c r="A116" s="1">
        <f>COUNTIF($C$2:C116,"Да")</f>
        <v>1</v>
      </c>
      <c r="B116" s="45">
        <f t="shared" si="3"/>
        <v>45364</v>
      </c>
      <c r="C116" s="42" t="str">
        <f>IF(ISERROR(VLOOKUP(B116,'Айгенис Оп22'!$C$3:$C$22,1,0)),"Нет","Да")</f>
        <v>Нет</v>
      </c>
      <c r="D116" s="43">
        <f t="shared" si="2"/>
        <v>366</v>
      </c>
      <c r="E116" s="49">
        <f>ROUND(('Все выпуски'!$T$3*'Все выпуски'!$T$6/100)/366*(B116-IF(C116="Нет",VLOOKUP(A116,'Айгенис Оп22'!$A$2:$C$22,3,0),VLOOKUP((A116-1),'Айгенис Оп22'!$A$2:$C$22,3,0))),2)</f>
        <v>6.89</v>
      </c>
      <c r="G116" s="43">
        <f>COUNTIF(D117:$D$1829,365)</f>
        <v>1095</v>
      </c>
      <c r="H116" s="43">
        <f>COUNTIF(D117:$D$1829,366)</f>
        <v>618</v>
      </c>
    </row>
    <row r="117" spans="1:8" x14ac:dyDescent="0.25">
      <c r="A117" s="1">
        <f>COUNTIF($C$2:C117,"Да")</f>
        <v>1</v>
      </c>
      <c r="B117" s="45">
        <f t="shared" si="3"/>
        <v>45365</v>
      </c>
      <c r="C117" s="42" t="str">
        <f>IF(ISERROR(VLOOKUP(B117,'Айгенис Оп22'!$C$3:$C$22,1,0)),"Нет","Да")</f>
        <v>Нет</v>
      </c>
      <c r="D117" s="43">
        <f t="shared" si="2"/>
        <v>366</v>
      </c>
      <c r="E117" s="49">
        <f>ROUND(('Все выпуски'!$T$3*'Все выпуски'!$T$6/100)/366*(B117-IF(C117="Нет",VLOOKUP(A117,'Айгенис Оп22'!$A$2:$C$22,3,0),VLOOKUP((A117-1),'Айгенис Оп22'!$A$2:$C$22,3,0))),2)</f>
        <v>7.13</v>
      </c>
      <c r="G117" s="43">
        <f>COUNTIF(D118:$D$1829,365)</f>
        <v>1095</v>
      </c>
      <c r="H117" s="43">
        <f>COUNTIF(D118:$D$1829,366)</f>
        <v>617</v>
      </c>
    </row>
    <row r="118" spans="1:8" x14ac:dyDescent="0.25">
      <c r="A118" s="1">
        <f>COUNTIF($C$2:C118,"Да")</f>
        <v>1</v>
      </c>
      <c r="B118" s="45">
        <f t="shared" si="3"/>
        <v>45366</v>
      </c>
      <c r="C118" s="42" t="str">
        <f>IF(ISERROR(VLOOKUP(B118,'Айгенис Оп22'!$C$3:$C$22,1,0)),"Нет","Да")</f>
        <v>Нет</v>
      </c>
      <c r="D118" s="43">
        <f t="shared" si="2"/>
        <v>366</v>
      </c>
      <c r="E118" s="49">
        <f>ROUND(('Все выпуски'!$T$3*'Все выпуски'!$T$6/100)/366*(B118-IF(C118="Нет",VLOOKUP(A118,'Айгенис Оп22'!$A$2:$C$22,3,0),VLOOKUP((A118-1),'Айгенис Оп22'!$A$2:$C$22,3,0))),2)</f>
        <v>7.38</v>
      </c>
      <c r="G118" s="43">
        <f>COUNTIF(D119:$D$1829,365)</f>
        <v>1095</v>
      </c>
      <c r="H118" s="43">
        <f>COUNTIF(D119:$D$1829,366)</f>
        <v>616</v>
      </c>
    </row>
    <row r="119" spans="1:8" x14ac:dyDescent="0.25">
      <c r="A119" s="1">
        <f>COUNTIF($C$2:C119,"Да")</f>
        <v>1</v>
      </c>
      <c r="B119" s="45">
        <f t="shared" si="3"/>
        <v>45367</v>
      </c>
      <c r="C119" s="42" t="str">
        <f>IF(ISERROR(VLOOKUP(B119,'Айгенис Оп22'!$C$3:$C$22,1,0)),"Нет","Да")</f>
        <v>Нет</v>
      </c>
      <c r="D119" s="43">
        <f t="shared" si="2"/>
        <v>366</v>
      </c>
      <c r="E119" s="49">
        <f>ROUND(('Все выпуски'!$T$3*'Все выпуски'!$T$6/100)/366*(B119-IF(C119="Нет",VLOOKUP(A119,'Айгенис Оп22'!$A$2:$C$22,3,0),VLOOKUP((A119-1),'Айгенис Оп22'!$A$2:$C$22,3,0))),2)</f>
        <v>7.62</v>
      </c>
      <c r="G119" s="43">
        <f>COUNTIF(D120:$D$1829,365)</f>
        <v>1095</v>
      </c>
      <c r="H119" s="43">
        <f>COUNTIF(D120:$D$1829,366)</f>
        <v>615</v>
      </c>
    </row>
    <row r="120" spans="1:8" x14ac:dyDescent="0.25">
      <c r="A120" s="1">
        <f>COUNTIF($C$2:C120,"Да")</f>
        <v>1</v>
      </c>
      <c r="B120" s="45">
        <f t="shared" si="3"/>
        <v>45368</v>
      </c>
      <c r="C120" s="42" t="str">
        <f>IF(ISERROR(VLOOKUP(B120,'Айгенис Оп22'!$C$3:$C$22,1,0)),"Нет","Да")</f>
        <v>Нет</v>
      </c>
      <c r="D120" s="43">
        <f t="shared" si="2"/>
        <v>366</v>
      </c>
      <c r="E120" s="49">
        <f>ROUND(('Все выпуски'!$T$3*'Все выпуски'!$T$6/100)/366*(B120-IF(C120="Нет",VLOOKUP(A120,'Айгенис Оп22'!$A$2:$C$22,3,0),VLOOKUP((A120-1),'Айгенис Оп22'!$A$2:$C$22,3,0))),2)</f>
        <v>7.87</v>
      </c>
      <c r="G120" s="43">
        <f>COUNTIF(D121:$D$1829,365)</f>
        <v>1095</v>
      </c>
      <c r="H120" s="43">
        <f>COUNTIF(D121:$D$1829,366)</f>
        <v>614</v>
      </c>
    </row>
    <row r="121" spans="1:8" x14ac:dyDescent="0.25">
      <c r="A121" s="1">
        <f>COUNTIF($C$2:C121,"Да")</f>
        <v>1</v>
      </c>
      <c r="B121" s="45">
        <f t="shared" si="3"/>
        <v>45369</v>
      </c>
      <c r="C121" s="42" t="str">
        <f>IF(ISERROR(VLOOKUP(B121,'Айгенис Оп22'!$C$3:$C$22,1,0)),"Нет","Да")</f>
        <v>Нет</v>
      </c>
      <c r="D121" s="43">
        <f t="shared" si="2"/>
        <v>366</v>
      </c>
      <c r="E121" s="49">
        <f>ROUND(('Все выпуски'!$T$3*'Все выпуски'!$T$6/100)/366*(B121-IF(C121="Нет",VLOOKUP(A121,'Айгенис Оп22'!$A$2:$C$22,3,0),VLOOKUP((A121-1),'Айгенис Оп22'!$A$2:$C$22,3,0))),2)</f>
        <v>8.11</v>
      </c>
      <c r="G121" s="43">
        <f>COUNTIF(D122:$D$1829,365)</f>
        <v>1095</v>
      </c>
      <c r="H121" s="43">
        <f>COUNTIF(D122:$D$1829,366)</f>
        <v>613</v>
      </c>
    </row>
    <row r="122" spans="1:8" x14ac:dyDescent="0.25">
      <c r="A122" s="1">
        <f>COUNTIF($C$2:C122,"Да")</f>
        <v>1</v>
      </c>
      <c r="B122" s="45">
        <f t="shared" si="3"/>
        <v>45370</v>
      </c>
      <c r="C122" s="42" t="str">
        <f>IF(ISERROR(VLOOKUP(B122,'Айгенис Оп22'!$C$3:$C$22,1,0)),"Нет","Да")</f>
        <v>Нет</v>
      </c>
      <c r="D122" s="43">
        <f t="shared" si="2"/>
        <v>366</v>
      </c>
      <c r="E122" s="49">
        <f>ROUND(('Все выпуски'!$T$3*'Все выпуски'!$T$6/100)/366*(B122-IF(C122="Нет",VLOOKUP(A122,'Айгенис Оп22'!$A$2:$C$22,3,0),VLOOKUP((A122-1),'Айгенис Оп22'!$A$2:$C$22,3,0))),2)</f>
        <v>8.36</v>
      </c>
      <c r="G122" s="43">
        <f>COUNTIF(D123:$D$1829,365)</f>
        <v>1095</v>
      </c>
      <c r="H122" s="43">
        <f>COUNTIF(D123:$D$1829,366)</f>
        <v>612</v>
      </c>
    </row>
    <row r="123" spans="1:8" x14ac:dyDescent="0.25">
      <c r="A123" s="1">
        <f>COUNTIF($C$2:C123,"Да")</f>
        <v>1</v>
      </c>
      <c r="B123" s="45">
        <f t="shared" si="3"/>
        <v>45371</v>
      </c>
      <c r="C123" s="42" t="str">
        <f>IF(ISERROR(VLOOKUP(B123,'Айгенис Оп22'!$C$3:$C$22,1,0)),"Нет","Да")</f>
        <v>Нет</v>
      </c>
      <c r="D123" s="43">
        <f t="shared" si="2"/>
        <v>366</v>
      </c>
      <c r="E123" s="49">
        <f>ROUND(('Все выпуски'!$T$3*'Все выпуски'!$T$6/100)/366*(B123-IF(C123="Нет",VLOOKUP(A123,'Айгенис Оп22'!$A$2:$C$22,3,0),VLOOKUP((A123-1),'Айгенис Оп22'!$A$2:$C$22,3,0))),2)</f>
        <v>8.61</v>
      </c>
      <c r="G123" s="43">
        <f>COUNTIF(D124:$D$1829,365)</f>
        <v>1095</v>
      </c>
      <c r="H123" s="43">
        <f>COUNTIF(D124:$D$1829,366)</f>
        <v>611</v>
      </c>
    </row>
    <row r="124" spans="1:8" x14ac:dyDescent="0.25">
      <c r="A124" s="1">
        <f>COUNTIF($C$2:C124,"Да")</f>
        <v>1</v>
      </c>
      <c r="B124" s="45">
        <f t="shared" si="3"/>
        <v>45372</v>
      </c>
      <c r="C124" s="42" t="str">
        <f>IF(ISERROR(VLOOKUP(B124,'Айгенис Оп22'!$C$3:$C$22,1,0)),"Нет","Да")</f>
        <v>Нет</v>
      </c>
      <c r="D124" s="43">
        <f t="shared" si="2"/>
        <v>366</v>
      </c>
      <c r="E124" s="49">
        <f>ROUND(('Все выпуски'!$T$3*'Все выпуски'!$T$6/100)/366*(B124-IF(C124="Нет",VLOOKUP(A124,'Айгенис Оп22'!$A$2:$C$22,3,0),VLOOKUP((A124-1),'Айгенис Оп22'!$A$2:$C$22,3,0))),2)</f>
        <v>8.85</v>
      </c>
      <c r="G124" s="43">
        <f>COUNTIF(D125:$D$1829,365)</f>
        <v>1095</v>
      </c>
      <c r="H124" s="43">
        <f>COUNTIF(D125:$D$1829,366)</f>
        <v>610</v>
      </c>
    </row>
    <row r="125" spans="1:8" x14ac:dyDescent="0.25">
      <c r="A125" s="1">
        <f>COUNTIF($C$2:C125,"Да")</f>
        <v>1</v>
      </c>
      <c r="B125" s="45">
        <f t="shared" si="3"/>
        <v>45373</v>
      </c>
      <c r="C125" s="42" t="str">
        <f>IF(ISERROR(VLOOKUP(B125,'Айгенис Оп22'!$C$3:$C$22,1,0)),"Нет","Да")</f>
        <v>Нет</v>
      </c>
      <c r="D125" s="43">
        <f t="shared" si="2"/>
        <v>366</v>
      </c>
      <c r="E125" s="49">
        <f>ROUND(('Все выпуски'!$T$3*'Все выпуски'!$T$6/100)/366*(B125-IF(C125="Нет",VLOOKUP(A125,'Айгенис Оп22'!$A$2:$C$22,3,0),VLOOKUP((A125-1),'Айгенис Оп22'!$A$2:$C$22,3,0))),2)</f>
        <v>9.1</v>
      </c>
      <c r="G125" s="43">
        <f>COUNTIF(D126:$D$1829,365)</f>
        <v>1095</v>
      </c>
      <c r="H125" s="43">
        <f>COUNTIF(D126:$D$1829,366)</f>
        <v>609</v>
      </c>
    </row>
    <row r="126" spans="1:8" x14ac:dyDescent="0.25">
      <c r="A126" s="1">
        <f>COUNTIF($C$2:C126,"Да")</f>
        <v>1</v>
      </c>
      <c r="B126" s="45">
        <f t="shared" si="3"/>
        <v>45374</v>
      </c>
      <c r="C126" s="42" t="str">
        <f>IF(ISERROR(VLOOKUP(B126,'Айгенис Оп22'!$C$3:$C$22,1,0)),"Нет","Да")</f>
        <v>Нет</v>
      </c>
      <c r="D126" s="43">
        <f t="shared" si="2"/>
        <v>366</v>
      </c>
      <c r="E126" s="49">
        <f>ROUND(('Все выпуски'!$T$3*'Все выпуски'!$T$6/100)/366*(B126-IF(C126="Нет",VLOOKUP(A126,'Айгенис Оп22'!$A$2:$C$22,3,0),VLOOKUP((A126-1),'Айгенис Оп22'!$A$2:$C$22,3,0))),2)</f>
        <v>9.34</v>
      </c>
      <c r="G126" s="43">
        <f>COUNTIF(D127:$D$1829,365)</f>
        <v>1095</v>
      </c>
      <c r="H126" s="43">
        <f>COUNTIF(D127:$D$1829,366)</f>
        <v>608</v>
      </c>
    </row>
    <row r="127" spans="1:8" x14ac:dyDescent="0.25">
      <c r="A127" s="1">
        <f>COUNTIF($C$2:C127,"Да")</f>
        <v>1</v>
      </c>
      <c r="B127" s="45">
        <f t="shared" si="3"/>
        <v>45375</v>
      </c>
      <c r="C127" s="42" t="str">
        <f>IF(ISERROR(VLOOKUP(B127,'Айгенис Оп22'!$C$3:$C$22,1,0)),"Нет","Да")</f>
        <v>Нет</v>
      </c>
      <c r="D127" s="43">
        <f t="shared" si="2"/>
        <v>366</v>
      </c>
      <c r="E127" s="49">
        <f>ROUND(('Все выпуски'!$T$3*'Все выпуски'!$T$6/100)/366*(B127-IF(C127="Нет",VLOOKUP(A127,'Айгенис Оп22'!$A$2:$C$22,3,0),VLOOKUP((A127-1),'Айгенис Оп22'!$A$2:$C$22,3,0))),2)</f>
        <v>9.59</v>
      </c>
      <c r="G127" s="43">
        <f>COUNTIF(D128:$D$1829,365)</f>
        <v>1095</v>
      </c>
      <c r="H127" s="43">
        <f>COUNTIF(D128:$D$1829,366)</f>
        <v>607</v>
      </c>
    </row>
    <row r="128" spans="1:8" x14ac:dyDescent="0.25">
      <c r="A128" s="1">
        <f>COUNTIF($C$2:C128,"Да")</f>
        <v>1</v>
      </c>
      <c r="B128" s="45">
        <f t="shared" si="3"/>
        <v>45376</v>
      </c>
      <c r="C128" s="42" t="str">
        <f>IF(ISERROR(VLOOKUP(B128,'Айгенис Оп22'!$C$3:$C$22,1,0)),"Нет","Да")</f>
        <v>Нет</v>
      </c>
      <c r="D128" s="43">
        <f t="shared" si="2"/>
        <v>366</v>
      </c>
      <c r="E128" s="49">
        <f>ROUND(('Все выпуски'!$T$3*'Все выпуски'!$T$6/100)/366*(B128-IF(C128="Нет",VLOOKUP(A128,'Айгенис Оп22'!$A$2:$C$22,3,0),VLOOKUP((A128-1),'Айгенис Оп22'!$A$2:$C$22,3,0))),2)</f>
        <v>9.84</v>
      </c>
      <c r="G128" s="43">
        <f>COUNTIF(D129:$D$1829,365)</f>
        <v>1095</v>
      </c>
      <c r="H128" s="43">
        <f>COUNTIF(D129:$D$1829,366)</f>
        <v>606</v>
      </c>
    </row>
    <row r="129" spans="1:8" x14ac:dyDescent="0.25">
      <c r="A129" s="1">
        <f>COUNTIF($C$2:C129,"Да")</f>
        <v>1</v>
      </c>
      <c r="B129" s="45">
        <f t="shared" si="3"/>
        <v>45377</v>
      </c>
      <c r="C129" s="42" t="str">
        <f>IF(ISERROR(VLOOKUP(B129,'Айгенис Оп22'!$C$3:$C$22,1,0)),"Нет","Да")</f>
        <v>Нет</v>
      </c>
      <c r="D129" s="43">
        <f t="shared" si="2"/>
        <v>366</v>
      </c>
      <c r="E129" s="49">
        <f>ROUND(('Все выпуски'!$T$3*'Все выпуски'!$T$6/100)/366*(B129-IF(C129="Нет",VLOOKUP(A129,'Айгенис Оп22'!$A$2:$C$22,3,0),VLOOKUP((A129-1),'Айгенис Оп22'!$A$2:$C$22,3,0))),2)</f>
        <v>10.08</v>
      </c>
      <c r="G129" s="43">
        <f>COUNTIF(D130:$D$1829,365)</f>
        <v>1095</v>
      </c>
      <c r="H129" s="43">
        <f>COUNTIF(D130:$D$1829,366)</f>
        <v>605</v>
      </c>
    </row>
    <row r="130" spans="1:8" x14ac:dyDescent="0.25">
      <c r="A130" s="1">
        <f>COUNTIF($C$2:C130,"Да")</f>
        <v>1</v>
      </c>
      <c r="B130" s="45">
        <f t="shared" si="3"/>
        <v>45378</v>
      </c>
      <c r="C130" s="42" t="str">
        <f>IF(ISERROR(VLOOKUP(B130,'Айгенис Оп22'!$C$3:$C$22,1,0)),"Нет","Да")</f>
        <v>Нет</v>
      </c>
      <c r="D130" s="43">
        <f t="shared" ref="D130:D193" si="4">IF(MOD(YEAR(B130),4)=0,366,365)</f>
        <v>366</v>
      </c>
      <c r="E130" s="49">
        <f>ROUND(('Все выпуски'!$T$3*'Все выпуски'!$T$6/100)/366*(B130-IF(C130="Нет",VLOOKUP(A130,'Айгенис Оп22'!$A$2:$C$22,3,0),VLOOKUP((A130-1),'Айгенис Оп22'!$A$2:$C$22,3,0))),2)</f>
        <v>10.33</v>
      </c>
      <c r="G130" s="43">
        <f>COUNTIF(D131:$D$1829,365)</f>
        <v>1095</v>
      </c>
      <c r="H130" s="43">
        <f>COUNTIF(D131:$D$1829,366)</f>
        <v>604</v>
      </c>
    </row>
    <row r="131" spans="1:8" x14ac:dyDescent="0.25">
      <c r="A131" s="1">
        <f>COUNTIF($C$2:C131,"Да")</f>
        <v>1</v>
      </c>
      <c r="B131" s="45">
        <f t="shared" si="3"/>
        <v>45379</v>
      </c>
      <c r="C131" s="42" t="str">
        <f>IF(ISERROR(VLOOKUP(B131,'Айгенис Оп22'!$C$3:$C$22,1,0)),"Нет","Да")</f>
        <v>Нет</v>
      </c>
      <c r="D131" s="43">
        <f t="shared" si="4"/>
        <v>366</v>
      </c>
      <c r="E131" s="49">
        <f>ROUND(('Все выпуски'!$T$3*'Все выпуски'!$T$6/100)/366*(B131-IF(C131="Нет",VLOOKUP(A131,'Айгенис Оп22'!$A$2:$C$22,3,0),VLOOKUP((A131-1),'Айгенис Оп22'!$A$2:$C$22,3,0))),2)</f>
        <v>10.57</v>
      </c>
      <c r="G131" s="43">
        <f>COUNTIF(D132:$D$1829,365)</f>
        <v>1095</v>
      </c>
      <c r="H131" s="43">
        <f>COUNTIF(D132:$D$1829,366)</f>
        <v>603</v>
      </c>
    </row>
    <row r="132" spans="1:8" x14ac:dyDescent="0.25">
      <c r="A132" s="1">
        <f>COUNTIF($C$2:C132,"Да")</f>
        <v>1</v>
      </c>
      <c r="B132" s="45">
        <f t="shared" ref="B132:B195" si="5">B131+1</f>
        <v>45380</v>
      </c>
      <c r="C132" s="42" t="str">
        <f>IF(ISERROR(VLOOKUP(B132,'Айгенис Оп22'!$C$3:$C$22,1,0)),"Нет","Да")</f>
        <v>Нет</v>
      </c>
      <c r="D132" s="43">
        <f t="shared" si="4"/>
        <v>366</v>
      </c>
      <c r="E132" s="49">
        <f>ROUND(('Все выпуски'!$T$3*'Все выпуски'!$T$6/100)/366*(B132-IF(C132="Нет",VLOOKUP(A132,'Айгенис Оп22'!$A$2:$C$22,3,0),VLOOKUP((A132-1),'Айгенис Оп22'!$A$2:$C$22,3,0))),2)</f>
        <v>10.82</v>
      </c>
      <c r="G132" s="43">
        <f>COUNTIF(D133:$D$1829,365)</f>
        <v>1095</v>
      </c>
      <c r="H132" s="43">
        <f>COUNTIF(D133:$D$1829,366)</f>
        <v>602</v>
      </c>
    </row>
    <row r="133" spans="1:8" x14ac:dyDescent="0.25">
      <c r="A133" s="1">
        <f>COUNTIF($C$2:C133,"Да")</f>
        <v>1</v>
      </c>
      <c r="B133" s="45">
        <f t="shared" si="5"/>
        <v>45381</v>
      </c>
      <c r="C133" s="42" t="str">
        <f>IF(ISERROR(VLOOKUP(B133,'Айгенис Оп22'!$C$3:$C$22,1,0)),"Нет","Да")</f>
        <v>Нет</v>
      </c>
      <c r="D133" s="43">
        <f t="shared" si="4"/>
        <v>366</v>
      </c>
      <c r="E133" s="49">
        <f>ROUND(('Все выпуски'!$T$3*'Все выпуски'!$T$6/100)/366*(B133-IF(C133="Нет",VLOOKUP(A133,'Айгенис Оп22'!$A$2:$C$22,3,0),VLOOKUP((A133-1),'Айгенис Оп22'!$A$2:$C$22,3,0))),2)</f>
        <v>11.07</v>
      </c>
      <c r="G133" s="43">
        <f>COUNTIF(D134:$D$1829,365)</f>
        <v>1095</v>
      </c>
      <c r="H133" s="43">
        <f>COUNTIF(D134:$D$1829,366)</f>
        <v>601</v>
      </c>
    </row>
    <row r="134" spans="1:8" x14ac:dyDescent="0.25">
      <c r="A134" s="1">
        <f>COUNTIF($C$2:C134,"Да")</f>
        <v>1</v>
      </c>
      <c r="B134" s="45">
        <f t="shared" si="5"/>
        <v>45382</v>
      </c>
      <c r="C134" s="42" t="str">
        <f>IF(ISERROR(VLOOKUP(B134,'Айгенис Оп22'!$C$3:$C$22,1,0)),"Нет","Да")</f>
        <v>Нет</v>
      </c>
      <c r="D134" s="43">
        <f t="shared" si="4"/>
        <v>366</v>
      </c>
      <c r="E134" s="49">
        <f>ROUND(('Все выпуски'!$T$3*'Все выпуски'!$T$6/100)/366*(B134-IF(C134="Нет",VLOOKUP(A134,'Айгенис Оп22'!$A$2:$C$22,3,0),VLOOKUP((A134-1),'Айгенис Оп22'!$A$2:$C$22,3,0))),2)</f>
        <v>11.31</v>
      </c>
      <c r="G134" s="43">
        <f>COUNTIF(D135:$D$1829,365)</f>
        <v>1095</v>
      </c>
      <c r="H134" s="43">
        <f>COUNTIF(D135:$D$1829,366)</f>
        <v>600</v>
      </c>
    </row>
    <row r="135" spans="1:8" x14ac:dyDescent="0.25">
      <c r="A135" s="1">
        <f>COUNTIF($C$2:C135,"Да")</f>
        <v>1</v>
      </c>
      <c r="B135" s="45">
        <f t="shared" si="5"/>
        <v>45383</v>
      </c>
      <c r="C135" s="42" t="str">
        <f>IF(ISERROR(VLOOKUP(B135,'Айгенис Оп22'!$C$3:$C$22,1,0)),"Нет","Да")</f>
        <v>Нет</v>
      </c>
      <c r="D135" s="43">
        <f t="shared" si="4"/>
        <v>366</v>
      </c>
      <c r="E135" s="49">
        <f>ROUND(('Все выпуски'!$T$3*'Все выпуски'!$T$6/100)/366*(B135-IF(C135="Нет",VLOOKUP(A135,'Айгенис Оп22'!$A$2:$C$22,3,0),VLOOKUP((A135-1),'Айгенис Оп22'!$A$2:$C$22,3,0))),2)</f>
        <v>11.56</v>
      </c>
      <c r="G135" s="43">
        <f>COUNTIF(D136:$D$1829,365)</f>
        <v>1095</v>
      </c>
      <c r="H135" s="43">
        <f>COUNTIF(D136:$D$1829,366)</f>
        <v>599</v>
      </c>
    </row>
    <row r="136" spans="1:8" x14ac:dyDescent="0.25">
      <c r="A136" s="1">
        <f>COUNTIF($C$2:C136,"Да")</f>
        <v>1</v>
      </c>
      <c r="B136" s="45">
        <f t="shared" si="5"/>
        <v>45384</v>
      </c>
      <c r="C136" s="42" t="str">
        <f>IF(ISERROR(VLOOKUP(B136,'Айгенис Оп22'!$C$3:$C$22,1,0)),"Нет","Да")</f>
        <v>Нет</v>
      </c>
      <c r="D136" s="43">
        <f t="shared" si="4"/>
        <v>366</v>
      </c>
      <c r="E136" s="49">
        <f>ROUND(('Все выпуски'!$T$3*'Все выпуски'!$T$6/100)/366*(B136-IF(C136="Нет",VLOOKUP(A136,'Айгенис Оп22'!$A$2:$C$22,3,0),VLOOKUP((A136-1),'Айгенис Оп22'!$A$2:$C$22,3,0))),2)</f>
        <v>11.8</v>
      </c>
      <c r="G136" s="43">
        <f>COUNTIF(D137:$D$1829,365)</f>
        <v>1095</v>
      </c>
      <c r="H136" s="43">
        <f>COUNTIF(D137:$D$1829,366)</f>
        <v>598</v>
      </c>
    </row>
    <row r="137" spans="1:8" x14ac:dyDescent="0.25">
      <c r="A137" s="1">
        <f>COUNTIF($C$2:C137,"Да")</f>
        <v>1</v>
      </c>
      <c r="B137" s="45">
        <f t="shared" si="5"/>
        <v>45385</v>
      </c>
      <c r="C137" s="42" t="str">
        <f>IF(ISERROR(VLOOKUP(B137,'Айгенис Оп22'!$C$3:$C$22,1,0)),"Нет","Да")</f>
        <v>Нет</v>
      </c>
      <c r="D137" s="43">
        <f t="shared" si="4"/>
        <v>366</v>
      </c>
      <c r="E137" s="49">
        <f>ROUND(('Все выпуски'!$T$3*'Все выпуски'!$T$6/100)/366*(B137-IF(C137="Нет",VLOOKUP(A137,'Айгенис Оп22'!$A$2:$C$22,3,0),VLOOKUP((A137-1),'Айгенис Оп22'!$A$2:$C$22,3,0))),2)</f>
        <v>12.05</v>
      </c>
      <c r="G137" s="43">
        <f>COUNTIF(D138:$D$1829,365)</f>
        <v>1095</v>
      </c>
      <c r="H137" s="43">
        <f>COUNTIF(D138:$D$1829,366)</f>
        <v>597</v>
      </c>
    </row>
    <row r="138" spans="1:8" x14ac:dyDescent="0.25">
      <c r="A138" s="1">
        <f>COUNTIF($C$2:C138,"Да")</f>
        <v>1</v>
      </c>
      <c r="B138" s="45">
        <f t="shared" si="5"/>
        <v>45386</v>
      </c>
      <c r="C138" s="42" t="str">
        <f>IF(ISERROR(VLOOKUP(B138,'Айгенис Оп22'!$C$3:$C$22,1,0)),"Нет","Да")</f>
        <v>Нет</v>
      </c>
      <c r="D138" s="43">
        <f t="shared" si="4"/>
        <v>366</v>
      </c>
      <c r="E138" s="49">
        <f>ROUND(('Все выпуски'!$T$3*'Все выпуски'!$T$6/100)/366*(B138-IF(C138="Нет",VLOOKUP(A138,'Айгенис Оп22'!$A$2:$C$22,3,0),VLOOKUP((A138-1),'Айгенис Оп22'!$A$2:$C$22,3,0))),2)</f>
        <v>12.3</v>
      </c>
      <c r="G138" s="43">
        <f>COUNTIF(D139:$D$1829,365)</f>
        <v>1095</v>
      </c>
      <c r="H138" s="43">
        <f>COUNTIF(D139:$D$1829,366)</f>
        <v>596</v>
      </c>
    </row>
    <row r="139" spans="1:8" x14ac:dyDescent="0.25">
      <c r="A139" s="1">
        <f>COUNTIF($C$2:C139,"Да")</f>
        <v>1</v>
      </c>
      <c r="B139" s="45">
        <f t="shared" si="5"/>
        <v>45387</v>
      </c>
      <c r="C139" s="42" t="str">
        <f>IF(ISERROR(VLOOKUP(B139,'Айгенис Оп22'!$C$3:$C$22,1,0)),"Нет","Да")</f>
        <v>Нет</v>
      </c>
      <c r="D139" s="43">
        <f t="shared" si="4"/>
        <v>366</v>
      </c>
      <c r="E139" s="49">
        <f>ROUND(('Все выпуски'!$T$3*'Все выпуски'!$T$6/100)/366*(B139-IF(C139="Нет",VLOOKUP(A139,'Айгенис Оп22'!$A$2:$C$22,3,0),VLOOKUP((A139-1),'Айгенис Оп22'!$A$2:$C$22,3,0))),2)</f>
        <v>12.54</v>
      </c>
      <c r="G139" s="43">
        <f>COUNTIF(D140:$D$1829,365)</f>
        <v>1095</v>
      </c>
      <c r="H139" s="43">
        <f>COUNTIF(D140:$D$1829,366)</f>
        <v>595</v>
      </c>
    </row>
    <row r="140" spans="1:8" x14ac:dyDescent="0.25">
      <c r="A140" s="1">
        <f>COUNTIF($C$2:C140,"Да")</f>
        <v>1</v>
      </c>
      <c r="B140" s="45">
        <f t="shared" si="5"/>
        <v>45388</v>
      </c>
      <c r="C140" s="42" t="str">
        <f>IF(ISERROR(VLOOKUP(B140,'Айгенис Оп22'!$C$3:$C$22,1,0)),"Нет","Да")</f>
        <v>Нет</v>
      </c>
      <c r="D140" s="43">
        <f t="shared" si="4"/>
        <v>366</v>
      </c>
      <c r="E140" s="49">
        <f>ROUND(('Все выпуски'!$T$3*'Все выпуски'!$T$6/100)/366*(B140-IF(C140="Нет",VLOOKUP(A140,'Айгенис Оп22'!$A$2:$C$22,3,0),VLOOKUP((A140-1),'Айгенис Оп22'!$A$2:$C$22,3,0))),2)</f>
        <v>12.79</v>
      </c>
      <c r="G140" s="43">
        <f>COUNTIF(D141:$D$1829,365)</f>
        <v>1095</v>
      </c>
      <c r="H140" s="43">
        <f>COUNTIF(D141:$D$1829,366)</f>
        <v>594</v>
      </c>
    </row>
    <row r="141" spans="1:8" x14ac:dyDescent="0.25">
      <c r="A141" s="1">
        <f>COUNTIF($C$2:C141,"Да")</f>
        <v>1</v>
      </c>
      <c r="B141" s="45">
        <f t="shared" si="5"/>
        <v>45389</v>
      </c>
      <c r="C141" s="42" t="str">
        <f>IF(ISERROR(VLOOKUP(B141,'Айгенис Оп22'!$C$3:$C$22,1,0)),"Нет","Да")</f>
        <v>Нет</v>
      </c>
      <c r="D141" s="43">
        <f t="shared" si="4"/>
        <v>366</v>
      </c>
      <c r="E141" s="49">
        <f>ROUND(('Все выпуски'!$T$3*'Все выпуски'!$T$6/100)/366*(B141-IF(C141="Нет",VLOOKUP(A141,'Айгенис Оп22'!$A$2:$C$22,3,0),VLOOKUP((A141-1),'Айгенис Оп22'!$A$2:$C$22,3,0))),2)</f>
        <v>13.03</v>
      </c>
      <c r="G141" s="43">
        <f>COUNTIF(D142:$D$1829,365)</f>
        <v>1095</v>
      </c>
      <c r="H141" s="43">
        <f>COUNTIF(D142:$D$1829,366)</f>
        <v>593</v>
      </c>
    </row>
    <row r="142" spans="1:8" x14ac:dyDescent="0.25">
      <c r="A142" s="1">
        <f>COUNTIF($C$2:C142,"Да")</f>
        <v>1</v>
      </c>
      <c r="B142" s="45">
        <f t="shared" si="5"/>
        <v>45390</v>
      </c>
      <c r="C142" s="42" t="str">
        <f>IF(ISERROR(VLOOKUP(B142,'Айгенис Оп22'!$C$3:$C$22,1,0)),"Нет","Да")</f>
        <v>Нет</v>
      </c>
      <c r="D142" s="43">
        <f t="shared" si="4"/>
        <v>366</v>
      </c>
      <c r="E142" s="49">
        <f>ROUND(('Все выпуски'!$T$3*'Все выпуски'!$T$6/100)/366*(B142-IF(C142="Нет",VLOOKUP(A142,'Айгенис Оп22'!$A$2:$C$22,3,0),VLOOKUP((A142-1),'Айгенис Оп22'!$A$2:$C$22,3,0))),2)</f>
        <v>13.28</v>
      </c>
      <c r="G142" s="43">
        <f>COUNTIF(D143:$D$1829,365)</f>
        <v>1095</v>
      </c>
      <c r="H142" s="43">
        <f>COUNTIF(D143:$D$1829,366)</f>
        <v>592</v>
      </c>
    </row>
    <row r="143" spans="1:8" x14ac:dyDescent="0.25">
      <c r="A143" s="1">
        <f>COUNTIF($C$2:C143,"Да")</f>
        <v>1</v>
      </c>
      <c r="B143" s="45">
        <f t="shared" si="5"/>
        <v>45391</v>
      </c>
      <c r="C143" s="42" t="str">
        <f>IF(ISERROR(VLOOKUP(B143,'Айгенис Оп22'!$C$3:$C$22,1,0)),"Нет","Да")</f>
        <v>Нет</v>
      </c>
      <c r="D143" s="43">
        <f t="shared" si="4"/>
        <v>366</v>
      </c>
      <c r="E143" s="49">
        <f>ROUND(('Все выпуски'!$T$3*'Все выпуски'!$T$6/100)/366*(B143-IF(C143="Нет",VLOOKUP(A143,'Айгенис Оп22'!$A$2:$C$22,3,0),VLOOKUP((A143-1),'Айгенис Оп22'!$A$2:$C$22,3,0))),2)</f>
        <v>13.52</v>
      </c>
      <c r="G143" s="43">
        <f>COUNTIF(D144:$D$1829,365)</f>
        <v>1095</v>
      </c>
      <c r="H143" s="43">
        <f>COUNTIF(D144:$D$1829,366)</f>
        <v>591</v>
      </c>
    </row>
    <row r="144" spans="1:8" x14ac:dyDescent="0.25">
      <c r="A144" s="1">
        <f>COUNTIF($C$2:C144,"Да")</f>
        <v>1</v>
      </c>
      <c r="B144" s="45">
        <f t="shared" si="5"/>
        <v>45392</v>
      </c>
      <c r="C144" s="42" t="str">
        <f>IF(ISERROR(VLOOKUP(B144,'Айгенис Оп22'!$C$3:$C$22,1,0)),"Нет","Да")</f>
        <v>Нет</v>
      </c>
      <c r="D144" s="43">
        <f t="shared" si="4"/>
        <v>366</v>
      </c>
      <c r="E144" s="49">
        <f>ROUND(('Все выпуски'!$T$3*'Все выпуски'!$T$6/100)/366*(B144-IF(C144="Нет",VLOOKUP(A144,'Айгенис Оп22'!$A$2:$C$22,3,0),VLOOKUP((A144-1),'Айгенис Оп22'!$A$2:$C$22,3,0))),2)</f>
        <v>13.77</v>
      </c>
      <c r="G144" s="43">
        <f>COUNTIF(D145:$D$1829,365)</f>
        <v>1095</v>
      </c>
      <c r="H144" s="43">
        <f>COUNTIF(D145:$D$1829,366)</f>
        <v>590</v>
      </c>
    </row>
    <row r="145" spans="1:8" x14ac:dyDescent="0.25">
      <c r="A145" s="1">
        <f>COUNTIF($C$2:C145,"Да")</f>
        <v>1</v>
      </c>
      <c r="B145" s="45">
        <f t="shared" si="5"/>
        <v>45393</v>
      </c>
      <c r="C145" s="42" t="str">
        <f>IF(ISERROR(VLOOKUP(B145,'Айгенис Оп22'!$C$3:$C$22,1,0)),"Нет","Да")</f>
        <v>Нет</v>
      </c>
      <c r="D145" s="43">
        <f t="shared" si="4"/>
        <v>366</v>
      </c>
      <c r="E145" s="49">
        <f>ROUND(('Все выпуски'!$T$3*'Все выпуски'!$T$6/100)/366*(B145-IF(C145="Нет",VLOOKUP(A145,'Айгенис Оп22'!$A$2:$C$22,3,0),VLOOKUP((A145-1),'Айгенис Оп22'!$A$2:$C$22,3,0))),2)</f>
        <v>14.02</v>
      </c>
      <c r="G145" s="43">
        <f>COUNTIF(D146:$D$1829,365)</f>
        <v>1095</v>
      </c>
      <c r="H145" s="43">
        <f>COUNTIF(D146:$D$1829,366)</f>
        <v>589</v>
      </c>
    </row>
    <row r="146" spans="1:8" x14ac:dyDescent="0.25">
      <c r="A146" s="1">
        <f>COUNTIF($C$2:C146,"Да")</f>
        <v>1</v>
      </c>
      <c r="B146" s="45">
        <f t="shared" si="5"/>
        <v>45394</v>
      </c>
      <c r="C146" s="42" t="str">
        <f>IF(ISERROR(VLOOKUP(B146,'Айгенис Оп22'!$C$3:$C$22,1,0)),"Нет","Да")</f>
        <v>Нет</v>
      </c>
      <c r="D146" s="43">
        <f t="shared" si="4"/>
        <v>366</v>
      </c>
      <c r="E146" s="49">
        <f>ROUND(('Все выпуски'!$T$3*'Все выпуски'!$T$6/100)/366*(B146-IF(C146="Нет",VLOOKUP(A146,'Айгенис Оп22'!$A$2:$C$22,3,0),VLOOKUP((A146-1),'Айгенис Оп22'!$A$2:$C$22,3,0))),2)</f>
        <v>14.26</v>
      </c>
      <c r="G146" s="43">
        <f>COUNTIF(D147:$D$1829,365)</f>
        <v>1095</v>
      </c>
      <c r="H146" s="43">
        <f>COUNTIF(D147:$D$1829,366)</f>
        <v>588</v>
      </c>
    </row>
    <row r="147" spans="1:8" x14ac:dyDescent="0.25">
      <c r="A147" s="1">
        <f>COUNTIF($C$2:C147,"Да")</f>
        <v>1</v>
      </c>
      <c r="B147" s="45">
        <f t="shared" si="5"/>
        <v>45395</v>
      </c>
      <c r="C147" s="42" t="str">
        <f>IF(ISERROR(VLOOKUP(B147,'Айгенис Оп22'!$C$3:$C$22,1,0)),"Нет","Да")</f>
        <v>Нет</v>
      </c>
      <c r="D147" s="43">
        <f t="shared" si="4"/>
        <v>366</v>
      </c>
      <c r="E147" s="49">
        <f>ROUND(('Все выпуски'!$T$3*'Все выпуски'!$T$6/100)/366*(B147-IF(C147="Нет",VLOOKUP(A147,'Айгенис Оп22'!$A$2:$C$22,3,0),VLOOKUP((A147-1),'Айгенис Оп22'!$A$2:$C$22,3,0))),2)</f>
        <v>14.51</v>
      </c>
      <c r="G147" s="43">
        <f>COUNTIF(D148:$D$1829,365)</f>
        <v>1095</v>
      </c>
      <c r="H147" s="43">
        <f>COUNTIF(D148:$D$1829,366)</f>
        <v>587</v>
      </c>
    </row>
    <row r="148" spans="1:8" x14ac:dyDescent="0.25">
      <c r="A148" s="1">
        <f>COUNTIF($C$2:C148,"Да")</f>
        <v>1</v>
      </c>
      <c r="B148" s="45">
        <f t="shared" si="5"/>
        <v>45396</v>
      </c>
      <c r="C148" s="42" t="str">
        <f>IF(ISERROR(VLOOKUP(B148,'Айгенис Оп22'!$C$3:$C$22,1,0)),"Нет","Да")</f>
        <v>Нет</v>
      </c>
      <c r="D148" s="43">
        <f t="shared" si="4"/>
        <v>366</v>
      </c>
      <c r="E148" s="49">
        <f>ROUND(('Все выпуски'!$T$3*'Все выпуски'!$T$6/100)/366*(B148-IF(C148="Нет",VLOOKUP(A148,'Айгенис Оп22'!$A$2:$C$22,3,0),VLOOKUP((A148-1),'Айгенис Оп22'!$A$2:$C$22,3,0))),2)</f>
        <v>14.75</v>
      </c>
      <c r="G148" s="43">
        <f>COUNTIF(D149:$D$1829,365)</f>
        <v>1095</v>
      </c>
      <c r="H148" s="43">
        <f>COUNTIF(D149:$D$1829,366)</f>
        <v>586</v>
      </c>
    </row>
    <row r="149" spans="1:8" x14ac:dyDescent="0.25">
      <c r="A149" s="1">
        <f>COUNTIF($C$2:C149,"Да")</f>
        <v>1</v>
      </c>
      <c r="B149" s="45">
        <f t="shared" si="5"/>
        <v>45397</v>
      </c>
      <c r="C149" s="42" t="str">
        <f>IF(ISERROR(VLOOKUP(B149,'Айгенис Оп22'!$C$3:$C$22,1,0)),"Нет","Да")</f>
        <v>Нет</v>
      </c>
      <c r="D149" s="43">
        <f t="shared" si="4"/>
        <v>366</v>
      </c>
      <c r="E149" s="49">
        <f>ROUND(('Все выпуски'!$T$3*'Все выпуски'!$T$6/100)/366*(B149-IF(C149="Нет",VLOOKUP(A149,'Айгенис Оп22'!$A$2:$C$22,3,0),VLOOKUP((A149-1),'Айгенис Оп22'!$A$2:$C$22,3,0))),2)</f>
        <v>15</v>
      </c>
      <c r="G149" s="43">
        <f>COUNTIF(D150:$D$1829,365)</f>
        <v>1095</v>
      </c>
      <c r="H149" s="43">
        <f>COUNTIF(D150:$D$1829,366)</f>
        <v>585</v>
      </c>
    </row>
    <row r="150" spans="1:8" x14ac:dyDescent="0.25">
      <c r="A150" s="1">
        <f>COUNTIF($C$2:C150,"Да")</f>
        <v>1</v>
      </c>
      <c r="B150" s="45">
        <f t="shared" si="5"/>
        <v>45398</v>
      </c>
      <c r="C150" s="42" t="str">
        <f>IF(ISERROR(VLOOKUP(B150,'Айгенис Оп22'!$C$3:$C$22,1,0)),"Нет","Да")</f>
        <v>Нет</v>
      </c>
      <c r="D150" s="43">
        <f t="shared" si="4"/>
        <v>366</v>
      </c>
      <c r="E150" s="49">
        <f>ROUND(('Все выпуски'!$T$3*'Все выпуски'!$T$6/100)/366*(B150-IF(C150="Нет",VLOOKUP(A150,'Айгенис Оп22'!$A$2:$C$22,3,0),VLOOKUP((A150-1),'Айгенис Оп22'!$A$2:$C$22,3,0))),2)</f>
        <v>15.25</v>
      </c>
      <c r="G150" s="43">
        <f>COUNTIF(D151:$D$1829,365)</f>
        <v>1095</v>
      </c>
      <c r="H150" s="43">
        <f>COUNTIF(D151:$D$1829,366)</f>
        <v>584</v>
      </c>
    </row>
    <row r="151" spans="1:8" x14ac:dyDescent="0.25">
      <c r="A151" s="1">
        <f>COUNTIF($C$2:C151,"Да")</f>
        <v>1</v>
      </c>
      <c r="B151" s="45">
        <f t="shared" si="5"/>
        <v>45399</v>
      </c>
      <c r="C151" s="42" t="str">
        <f>IF(ISERROR(VLOOKUP(B151,'Айгенис Оп22'!$C$3:$C$22,1,0)),"Нет","Да")</f>
        <v>Нет</v>
      </c>
      <c r="D151" s="43">
        <f t="shared" si="4"/>
        <v>366</v>
      </c>
      <c r="E151" s="49">
        <f>ROUND(('Все выпуски'!$T$3*'Все выпуски'!$T$6/100)/366*(B151-IF(C151="Нет",VLOOKUP(A151,'Айгенис Оп22'!$A$2:$C$22,3,0),VLOOKUP((A151-1),'Айгенис Оп22'!$A$2:$C$22,3,0))),2)</f>
        <v>15.49</v>
      </c>
      <c r="G151" s="43">
        <f>COUNTIF(D152:$D$1829,365)</f>
        <v>1095</v>
      </c>
      <c r="H151" s="43">
        <f>COUNTIF(D152:$D$1829,366)</f>
        <v>583</v>
      </c>
    </row>
    <row r="152" spans="1:8" x14ac:dyDescent="0.25">
      <c r="A152" s="1">
        <f>COUNTIF($C$2:C152,"Да")</f>
        <v>1</v>
      </c>
      <c r="B152" s="45">
        <f t="shared" si="5"/>
        <v>45400</v>
      </c>
      <c r="C152" s="42" t="str">
        <f>IF(ISERROR(VLOOKUP(B152,'Айгенис Оп22'!$C$3:$C$22,1,0)),"Нет","Да")</f>
        <v>Нет</v>
      </c>
      <c r="D152" s="43">
        <f t="shared" si="4"/>
        <v>366</v>
      </c>
      <c r="E152" s="49">
        <f>ROUND(('Все выпуски'!$T$3*'Все выпуски'!$T$6/100)/366*(B152-IF(C152="Нет",VLOOKUP(A152,'Айгенис Оп22'!$A$2:$C$22,3,0),VLOOKUP((A152-1),'Айгенис Оп22'!$A$2:$C$22,3,0))),2)</f>
        <v>15.74</v>
      </c>
      <c r="G152" s="43">
        <f>COUNTIF(D153:$D$1829,365)</f>
        <v>1095</v>
      </c>
      <c r="H152" s="43">
        <f>COUNTIF(D153:$D$1829,366)</f>
        <v>582</v>
      </c>
    </row>
    <row r="153" spans="1:8" x14ac:dyDescent="0.25">
      <c r="A153" s="1">
        <f>COUNTIF($C$2:C153,"Да")</f>
        <v>1</v>
      </c>
      <c r="B153" s="45">
        <f t="shared" si="5"/>
        <v>45401</v>
      </c>
      <c r="C153" s="42" t="str">
        <f>IF(ISERROR(VLOOKUP(B153,'Айгенис Оп22'!$C$3:$C$22,1,0)),"Нет","Да")</f>
        <v>Нет</v>
      </c>
      <c r="D153" s="43">
        <f t="shared" si="4"/>
        <v>366</v>
      </c>
      <c r="E153" s="49">
        <f>ROUND(('Все выпуски'!$T$3*'Все выпуски'!$T$6/100)/366*(B153-IF(C153="Нет",VLOOKUP(A153,'Айгенис Оп22'!$A$2:$C$22,3,0),VLOOKUP((A153-1),'Айгенис Оп22'!$A$2:$C$22,3,0))),2)</f>
        <v>15.98</v>
      </c>
      <c r="G153" s="43">
        <f>COUNTIF(D154:$D$1829,365)</f>
        <v>1095</v>
      </c>
      <c r="H153" s="43">
        <f>COUNTIF(D154:$D$1829,366)</f>
        <v>581</v>
      </c>
    </row>
    <row r="154" spans="1:8" x14ac:dyDescent="0.25">
      <c r="A154" s="1">
        <f>COUNTIF($C$2:C154,"Да")</f>
        <v>1</v>
      </c>
      <c r="B154" s="45">
        <f t="shared" si="5"/>
        <v>45402</v>
      </c>
      <c r="C154" s="42" t="str">
        <f>IF(ISERROR(VLOOKUP(B154,'Айгенис Оп22'!$C$3:$C$22,1,0)),"Нет","Да")</f>
        <v>Нет</v>
      </c>
      <c r="D154" s="43">
        <f t="shared" si="4"/>
        <v>366</v>
      </c>
      <c r="E154" s="49">
        <f>ROUND(('Все выпуски'!$T$3*'Все выпуски'!$T$6/100)/366*(B154-IF(C154="Нет",VLOOKUP(A154,'Айгенис Оп22'!$A$2:$C$22,3,0),VLOOKUP((A154-1),'Айгенис Оп22'!$A$2:$C$22,3,0))),2)</f>
        <v>16.23</v>
      </c>
      <c r="G154" s="43">
        <f>COUNTIF(D155:$D$1829,365)</f>
        <v>1095</v>
      </c>
      <c r="H154" s="43">
        <f>COUNTIF(D155:$D$1829,366)</f>
        <v>580</v>
      </c>
    </row>
    <row r="155" spans="1:8" x14ac:dyDescent="0.25">
      <c r="A155" s="1">
        <f>COUNTIF($C$2:C155,"Да")</f>
        <v>1</v>
      </c>
      <c r="B155" s="45">
        <f t="shared" si="5"/>
        <v>45403</v>
      </c>
      <c r="C155" s="42" t="str">
        <f>IF(ISERROR(VLOOKUP(B155,'Айгенис Оп22'!$C$3:$C$22,1,0)),"Нет","Да")</f>
        <v>Нет</v>
      </c>
      <c r="D155" s="43">
        <f t="shared" si="4"/>
        <v>366</v>
      </c>
      <c r="E155" s="49">
        <f>ROUND(('Все выпуски'!$T$3*'Все выпуски'!$T$6/100)/366*(B155-IF(C155="Нет",VLOOKUP(A155,'Айгенис Оп22'!$A$2:$C$22,3,0),VLOOKUP((A155-1),'Айгенис Оп22'!$A$2:$C$22,3,0))),2)</f>
        <v>16.48</v>
      </c>
      <c r="G155" s="43">
        <f>COUNTIF(D156:$D$1829,365)</f>
        <v>1095</v>
      </c>
      <c r="H155" s="43">
        <f>COUNTIF(D156:$D$1829,366)</f>
        <v>579</v>
      </c>
    </row>
    <row r="156" spans="1:8" x14ac:dyDescent="0.25">
      <c r="A156" s="1">
        <f>COUNTIF($C$2:C156,"Да")</f>
        <v>1</v>
      </c>
      <c r="B156" s="45">
        <f t="shared" si="5"/>
        <v>45404</v>
      </c>
      <c r="C156" s="42" t="str">
        <f>IF(ISERROR(VLOOKUP(B156,'Айгенис Оп22'!$C$3:$C$22,1,0)),"Нет","Да")</f>
        <v>Нет</v>
      </c>
      <c r="D156" s="43">
        <f t="shared" si="4"/>
        <v>366</v>
      </c>
      <c r="E156" s="49">
        <f>ROUND(('Все выпуски'!$T$3*'Все выпуски'!$T$6/100)/366*(B156-IF(C156="Нет",VLOOKUP(A156,'Айгенис Оп22'!$A$2:$C$22,3,0),VLOOKUP((A156-1),'Айгенис Оп22'!$A$2:$C$22,3,0))),2)</f>
        <v>16.72</v>
      </c>
      <c r="G156" s="43">
        <f>COUNTIF(D157:$D$1829,365)</f>
        <v>1095</v>
      </c>
      <c r="H156" s="43">
        <f>COUNTIF(D157:$D$1829,366)</f>
        <v>578</v>
      </c>
    </row>
    <row r="157" spans="1:8" x14ac:dyDescent="0.25">
      <c r="A157" s="1">
        <f>COUNTIF($C$2:C157,"Да")</f>
        <v>1</v>
      </c>
      <c r="B157" s="45">
        <f t="shared" si="5"/>
        <v>45405</v>
      </c>
      <c r="C157" s="42" t="str">
        <f>IF(ISERROR(VLOOKUP(B157,'Айгенис Оп22'!$C$3:$C$22,1,0)),"Нет","Да")</f>
        <v>Нет</v>
      </c>
      <c r="D157" s="43">
        <f t="shared" si="4"/>
        <v>366</v>
      </c>
      <c r="E157" s="49">
        <f>ROUND(('Все выпуски'!$T$3*'Все выпуски'!$T$6/100)/366*(B157-IF(C157="Нет",VLOOKUP(A157,'Айгенис Оп22'!$A$2:$C$22,3,0),VLOOKUP((A157-1),'Айгенис Оп22'!$A$2:$C$22,3,0))),2)</f>
        <v>16.97</v>
      </c>
      <c r="G157" s="43">
        <f>COUNTIF(D158:$D$1829,365)</f>
        <v>1095</v>
      </c>
      <c r="H157" s="43">
        <f>COUNTIF(D158:$D$1829,366)</f>
        <v>577</v>
      </c>
    </row>
    <row r="158" spans="1:8" x14ac:dyDescent="0.25">
      <c r="A158" s="1">
        <f>COUNTIF($C$2:C158,"Да")</f>
        <v>1</v>
      </c>
      <c r="B158" s="45">
        <f t="shared" si="5"/>
        <v>45406</v>
      </c>
      <c r="C158" s="42" t="str">
        <f>IF(ISERROR(VLOOKUP(B158,'Айгенис Оп22'!$C$3:$C$22,1,0)),"Нет","Да")</f>
        <v>Нет</v>
      </c>
      <c r="D158" s="43">
        <f t="shared" si="4"/>
        <v>366</v>
      </c>
      <c r="E158" s="49">
        <f>ROUND(('Все выпуски'!$T$3*'Все выпуски'!$T$6/100)/366*(B158-IF(C158="Нет",VLOOKUP(A158,'Айгенис Оп22'!$A$2:$C$22,3,0),VLOOKUP((A158-1),'Айгенис Оп22'!$A$2:$C$22,3,0))),2)</f>
        <v>17.21</v>
      </c>
      <c r="G158" s="43">
        <f>COUNTIF(D159:$D$1829,365)</f>
        <v>1095</v>
      </c>
      <c r="H158" s="43">
        <f>COUNTIF(D159:$D$1829,366)</f>
        <v>576</v>
      </c>
    </row>
    <row r="159" spans="1:8" x14ac:dyDescent="0.25">
      <c r="A159" s="1">
        <f>COUNTIF($C$2:C159,"Да")</f>
        <v>1</v>
      </c>
      <c r="B159" s="45">
        <f t="shared" si="5"/>
        <v>45407</v>
      </c>
      <c r="C159" s="42" t="str">
        <f>IF(ISERROR(VLOOKUP(B159,'Айгенис Оп22'!$C$3:$C$22,1,0)),"Нет","Да")</f>
        <v>Нет</v>
      </c>
      <c r="D159" s="43">
        <f t="shared" si="4"/>
        <v>366</v>
      </c>
      <c r="E159" s="49">
        <f>ROUND(('Все выпуски'!$T$3*'Все выпуски'!$T$6/100)/366*(B159-IF(C159="Нет",VLOOKUP(A159,'Айгенис Оп22'!$A$2:$C$22,3,0),VLOOKUP((A159-1),'Айгенис Оп22'!$A$2:$C$22,3,0))),2)</f>
        <v>17.46</v>
      </c>
      <c r="G159" s="43">
        <f>COUNTIF(D160:$D$1829,365)</f>
        <v>1095</v>
      </c>
      <c r="H159" s="43">
        <f>COUNTIF(D160:$D$1829,366)</f>
        <v>575</v>
      </c>
    </row>
    <row r="160" spans="1:8" x14ac:dyDescent="0.25">
      <c r="A160" s="1">
        <f>COUNTIF($C$2:C160,"Да")</f>
        <v>1</v>
      </c>
      <c r="B160" s="45">
        <f t="shared" si="5"/>
        <v>45408</v>
      </c>
      <c r="C160" s="42" t="str">
        <f>IF(ISERROR(VLOOKUP(B160,'Айгенис Оп22'!$C$3:$C$22,1,0)),"Нет","Да")</f>
        <v>Нет</v>
      </c>
      <c r="D160" s="43">
        <f t="shared" si="4"/>
        <v>366</v>
      </c>
      <c r="E160" s="49">
        <f>ROUND(('Все выпуски'!$T$3*'Все выпуски'!$T$6/100)/366*(B160-IF(C160="Нет",VLOOKUP(A160,'Айгенис Оп22'!$A$2:$C$22,3,0),VLOOKUP((A160-1),'Айгенис Оп22'!$A$2:$C$22,3,0))),2)</f>
        <v>17.7</v>
      </c>
      <c r="G160" s="43">
        <f>COUNTIF(D161:$D$1829,365)</f>
        <v>1095</v>
      </c>
      <c r="H160" s="43">
        <f>COUNTIF(D161:$D$1829,366)</f>
        <v>574</v>
      </c>
    </row>
    <row r="161" spans="1:8" x14ac:dyDescent="0.25">
      <c r="A161" s="1">
        <f>COUNTIF($C$2:C161,"Да")</f>
        <v>1</v>
      </c>
      <c r="B161" s="45">
        <f t="shared" si="5"/>
        <v>45409</v>
      </c>
      <c r="C161" s="42" t="str">
        <f>IF(ISERROR(VLOOKUP(B161,'Айгенис Оп22'!$C$3:$C$22,1,0)),"Нет","Да")</f>
        <v>Нет</v>
      </c>
      <c r="D161" s="43">
        <f t="shared" si="4"/>
        <v>366</v>
      </c>
      <c r="E161" s="49">
        <f>ROUND(('Все выпуски'!$T$3*'Все выпуски'!$T$6/100)/366*(B161-IF(C161="Нет",VLOOKUP(A161,'Айгенис Оп22'!$A$2:$C$22,3,0),VLOOKUP((A161-1),'Айгенис Оп22'!$A$2:$C$22,3,0))),2)</f>
        <v>17.95</v>
      </c>
      <c r="G161" s="43">
        <f>COUNTIF(D162:$D$1829,365)</f>
        <v>1095</v>
      </c>
      <c r="H161" s="43">
        <f>COUNTIF(D162:$D$1829,366)</f>
        <v>573</v>
      </c>
    </row>
    <row r="162" spans="1:8" x14ac:dyDescent="0.25">
      <c r="A162" s="1">
        <f>COUNTIF($C$2:C162,"Да")</f>
        <v>1</v>
      </c>
      <c r="B162" s="45">
        <f t="shared" si="5"/>
        <v>45410</v>
      </c>
      <c r="C162" s="42" t="str">
        <f>IF(ISERROR(VLOOKUP(B162,'Айгенис Оп22'!$C$3:$C$22,1,0)),"Нет","Да")</f>
        <v>Нет</v>
      </c>
      <c r="D162" s="43">
        <f t="shared" si="4"/>
        <v>366</v>
      </c>
      <c r="E162" s="49">
        <f>ROUND(('Все выпуски'!$T$3*'Все выпуски'!$T$6/100)/366*(B162-IF(C162="Нет",VLOOKUP(A162,'Айгенис Оп22'!$A$2:$C$22,3,0),VLOOKUP((A162-1),'Айгенис Оп22'!$A$2:$C$22,3,0))),2)</f>
        <v>18.2</v>
      </c>
      <c r="G162" s="43">
        <f>COUNTIF(D163:$D$1829,365)</f>
        <v>1095</v>
      </c>
      <c r="H162" s="43">
        <f>COUNTIF(D163:$D$1829,366)</f>
        <v>572</v>
      </c>
    </row>
    <row r="163" spans="1:8" x14ac:dyDescent="0.25">
      <c r="A163" s="1">
        <f>COUNTIF($C$2:C163,"Да")</f>
        <v>1</v>
      </c>
      <c r="B163" s="45">
        <f t="shared" si="5"/>
        <v>45411</v>
      </c>
      <c r="C163" s="42" t="str">
        <f>IF(ISERROR(VLOOKUP(B163,'Айгенис Оп22'!$C$3:$C$22,1,0)),"Нет","Да")</f>
        <v>Нет</v>
      </c>
      <c r="D163" s="43">
        <f t="shared" si="4"/>
        <v>366</v>
      </c>
      <c r="E163" s="49">
        <f>ROUND(('Все выпуски'!$T$3*'Все выпуски'!$T$6/100)/366*(B163-IF(C163="Нет",VLOOKUP(A163,'Айгенис Оп22'!$A$2:$C$22,3,0),VLOOKUP((A163-1),'Айгенис Оп22'!$A$2:$C$22,3,0))),2)</f>
        <v>18.440000000000001</v>
      </c>
      <c r="G163" s="43">
        <f>COUNTIF(D164:$D$1829,365)</f>
        <v>1095</v>
      </c>
      <c r="H163" s="43">
        <f>COUNTIF(D164:$D$1829,366)</f>
        <v>571</v>
      </c>
    </row>
    <row r="164" spans="1:8" x14ac:dyDescent="0.25">
      <c r="A164" s="1">
        <f>COUNTIF($C$2:C164,"Да")</f>
        <v>1</v>
      </c>
      <c r="B164" s="45">
        <f t="shared" si="5"/>
        <v>45412</v>
      </c>
      <c r="C164" s="42" t="str">
        <f>IF(ISERROR(VLOOKUP(B164,'Айгенис Оп22'!$C$3:$C$22,1,0)),"Нет","Да")</f>
        <v>Нет</v>
      </c>
      <c r="D164" s="43">
        <f t="shared" si="4"/>
        <v>366</v>
      </c>
      <c r="E164" s="49">
        <f>ROUND(('Все выпуски'!$T$3*'Все выпуски'!$T$6/100)/366*(B164-IF(C164="Нет",VLOOKUP(A164,'Айгенис Оп22'!$A$2:$C$22,3,0),VLOOKUP((A164-1),'Айгенис Оп22'!$A$2:$C$22,3,0))),2)</f>
        <v>18.690000000000001</v>
      </c>
      <c r="G164" s="43">
        <f>COUNTIF(D165:$D$1829,365)</f>
        <v>1095</v>
      </c>
      <c r="H164" s="43">
        <f>COUNTIF(D165:$D$1829,366)</f>
        <v>570</v>
      </c>
    </row>
    <row r="165" spans="1:8" x14ac:dyDescent="0.25">
      <c r="A165" s="1">
        <f>COUNTIF($C$2:C165,"Да")</f>
        <v>1</v>
      </c>
      <c r="B165" s="45">
        <f t="shared" si="5"/>
        <v>45413</v>
      </c>
      <c r="C165" s="42" t="str">
        <f>IF(ISERROR(VLOOKUP(B165,'Айгенис Оп22'!$C$3:$C$22,1,0)),"Нет","Да")</f>
        <v>Нет</v>
      </c>
      <c r="D165" s="43">
        <f t="shared" si="4"/>
        <v>366</v>
      </c>
      <c r="E165" s="49">
        <f>ROUND(('Все выпуски'!$T$3*'Все выпуски'!$T$6/100)/366*(B165-IF(C165="Нет",VLOOKUP(A165,'Айгенис Оп22'!$A$2:$C$22,3,0),VLOOKUP((A165-1),'Айгенис Оп22'!$A$2:$C$22,3,0))),2)</f>
        <v>18.93</v>
      </c>
      <c r="G165" s="43">
        <f>COUNTIF(D166:$D$1829,365)</f>
        <v>1095</v>
      </c>
      <c r="H165" s="43">
        <f>COUNTIF(D166:$D$1829,366)</f>
        <v>569</v>
      </c>
    </row>
    <row r="166" spans="1:8" x14ac:dyDescent="0.25">
      <c r="A166" s="1">
        <f>COUNTIF($C$2:C166,"Да")</f>
        <v>1</v>
      </c>
      <c r="B166" s="45">
        <f t="shared" si="5"/>
        <v>45414</v>
      </c>
      <c r="C166" s="42" t="str">
        <f>IF(ISERROR(VLOOKUP(B166,'Айгенис Оп22'!$C$3:$C$22,1,0)),"Нет","Да")</f>
        <v>Нет</v>
      </c>
      <c r="D166" s="43">
        <f t="shared" si="4"/>
        <v>366</v>
      </c>
      <c r="E166" s="49">
        <f>ROUND(('Все выпуски'!$T$3*'Все выпуски'!$T$6/100)/366*(B166-IF(C166="Нет",VLOOKUP(A166,'Айгенис Оп22'!$A$2:$C$22,3,0),VLOOKUP((A166-1),'Айгенис Оп22'!$A$2:$C$22,3,0))),2)</f>
        <v>19.18</v>
      </c>
      <c r="G166" s="43">
        <f>COUNTIF(D167:$D$1829,365)</f>
        <v>1095</v>
      </c>
      <c r="H166" s="43">
        <f>COUNTIF(D167:$D$1829,366)</f>
        <v>568</v>
      </c>
    </row>
    <row r="167" spans="1:8" x14ac:dyDescent="0.25">
      <c r="A167" s="1">
        <f>COUNTIF($C$2:C167,"Да")</f>
        <v>1</v>
      </c>
      <c r="B167" s="45">
        <f t="shared" si="5"/>
        <v>45415</v>
      </c>
      <c r="C167" s="42" t="str">
        <f>IF(ISERROR(VLOOKUP(B167,'Айгенис Оп22'!$C$3:$C$22,1,0)),"Нет","Да")</f>
        <v>Нет</v>
      </c>
      <c r="D167" s="43">
        <f t="shared" si="4"/>
        <v>366</v>
      </c>
      <c r="E167" s="49">
        <f>ROUND(('Все выпуски'!$T$3*'Все выпуски'!$T$6/100)/366*(B167-IF(C167="Нет",VLOOKUP(A167,'Айгенис Оп22'!$A$2:$C$22,3,0),VLOOKUP((A167-1),'Айгенис Оп22'!$A$2:$C$22,3,0))),2)</f>
        <v>19.43</v>
      </c>
      <c r="G167" s="43">
        <f>COUNTIF(D168:$D$1829,365)</f>
        <v>1095</v>
      </c>
      <c r="H167" s="43">
        <f>COUNTIF(D168:$D$1829,366)</f>
        <v>567</v>
      </c>
    </row>
    <row r="168" spans="1:8" x14ac:dyDescent="0.25">
      <c r="A168" s="1">
        <f>COUNTIF($C$2:C168,"Да")</f>
        <v>1</v>
      </c>
      <c r="B168" s="45">
        <f t="shared" si="5"/>
        <v>45416</v>
      </c>
      <c r="C168" s="42" t="str">
        <f>IF(ISERROR(VLOOKUP(B168,'Айгенис Оп22'!$C$3:$C$22,1,0)),"Нет","Да")</f>
        <v>Нет</v>
      </c>
      <c r="D168" s="43">
        <f t="shared" si="4"/>
        <v>366</v>
      </c>
      <c r="E168" s="49">
        <f>ROUND(('Все выпуски'!$T$3*'Все выпуски'!$T$6/100)/366*(B168-IF(C168="Нет",VLOOKUP(A168,'Айгенис Оп22'!$A$2:$C$22,3,0),VLOOKUP((A168-1),'Айгенис Оп22'!$A$2:$C$22,3,0))),2)</f>
        <v>19.670000000000002</v>
      </c>
      <c r="G168" s="43">
        <f>COUNTIF(D169:$D$1829,365)</f>
        <v>1095</v>
      </c>
      <c r="H168" s="43">
        <f>COUNTIF(D169:$D$1829,366)</f>
        <v>566</v>
      </c>
    </row>
    <row r="169" spans="1:8" x14ac:dyDescent="0.25">
      <c r="A169" s="1">
        <f>COUNTIF($C$2:C169,"Да")</f>
        <v>1</v>
      </c>
      <c r="B169" s="45">
        <f t="shared" si="5"/>
        <v>45417</v>
      </c>
      <c r="C169" s="42" t="str">
        <f>IF(ISERROR(VLOOKUP(B169,'Айгенис Оп22'!$C$3:$C$22,1,0)),"Нет","Да")</f>
        <v>Нет</v>
      </c>
      <c r="D169" s="43">
        <f t="shared" si="4"/>
        <v>366</v>
      </c>
      <c r="E169" s="49">
        <f>ROUND(('Все выпуски'!$T$3*'Все выпуски'!$T$6/100)/366*(B169-IF(C169="Нет",VLOOKUP(A169,'Айгенис Оп22'!$A$2:$C$22,3,0),VLOOKUP((A169-1),'Айгенис Оп22'!$A$2:$C$22,3,0))),2)</f>
        <v>19.920000000000002</v>
      </c>
      <c r="G169" s="43">
        <f>COUNTIF(D170:$D$1829,365)</f>
        <v>1095</v>
      </c>
      <c r="H169" s="43">
        <f>COUNTIF(D170:$D$1829,366)</f>
        <v>565</v>
      </c>
    </row>
    <row r="170" spans="1:8" x14ac:dyDescent="0.25">
      <c r="A170" s="1">
        <f>COUNTIF($C$2:C170,"Да")</f>
        <v>1</v>
      </c>
      <c r="B170" s="45">
        <f t="shared" si="5"/>
        <v>45418</v>
      </c>
      <c r="C170" s="42" t="str">
        <f>IF(ISERROR(VLOOKUP(B170,'Айгенис Оп22'!$C$3:$C$22,1,0)),"Нет","Да")</f>
        <v>Нет</v>
      </c>
      <c r="D170" s="43">
        <f t="shared" si="4"/>
        <v>366</v>
      </c>
      <c r="E170" s="49">
        <f>ROUND(('Все выпуски'!$T$3*'Все выпуски'!$T$6/100)/366*(B170-IF(C170="Нет",VLOOKUP(A170,'Айгенис Оп22'!$A$2:$C$22,3,0),VLOOKUP((A170-1),'Айгенис Оп22'!$A$2:$C$22,3,0))),2)</f>
        <v>20.16</v>
      </c>
      <c r="G170" s="43">
        <f>COUNTIF(D171:$D$1829,365)</f>
        <v>1095</v>
      </c>
      <c r="H170" s="43">
        <f>COUNTIF(D171:$D$1829,366)</f>
        <v>564</v>
      </c>
    </row>
    <row r="171" spans="1:8" x14ac:dyDescent="0.25">
      <c r="A171" s="1">
        <f>COUNTIF($C$2:C171,"Да")</f>
        <v>1</v>
      </c>
      <c r="B171" s="45">
        <f t="shared" si="5"/>
        <v>45419</v>
      </c>
      <c r="C171" s="42" t="str">
        <f>IF(ISERROR(VLOOKUP(B171,'Айгенис Оп22'!$C$3:$C$22,1,0)),"Нет","Да")</f>
        <v>Нет</v>
      </c>
      <c r="D171" s="43">
        <f t="shared" si="4"/>
        <v>366</v>
      </c>
      <c r="E171" s="49">
        <f>ROUND(('Все выпуски'!$T$3*'Все выпуски'!$T$6/100)/366*(B171-IF(C171="Нет",VLOOKUP(A171,'Айгенис Оп22'!$A$2:$C$22,3,0),VLOOKUP((A171-1),'Айгенис Оп22'!$A$2:$C$22,3,0))),2)</f>
        <v>20.41</v>
      </c>
      <c r="G171" s="43">
        <f>COUNTIF(D172:$D$1829,365)</f>
        <v>1095</v>
      </c>
      <c r="H171" s="43">
        <f>COUNTIF(D172:$D$1829,366)</f>
        <v>563</v>
      </c>
    </row>
    <row r="172" spans="1:8" x14ac:dyDescent="0.25">
      <c r="A172" s="1">
        <f>COUNTIF($C$2:C172,"Да")</f>
        <v>1</v>
      </c>
      <c r="B172" s="45">
        <f t="shared" si="5"/>
        <v>45420</v>
      </c>
      <c r="C172" s="42" t="str">
        <f>IF(ISERROR(VLOOKUP(B172,'Айгенис Оп22'!$C$3:$C$22,1,0)),"Нет","Да")</f>
        <v>Нет</v>
      </c>
      <c r="D172" s="43">
        <f t="shared" si="4"/>
        <v>366</v>
      </c>
      <c r="E172" s="49">
        <f>ROUND(('Все выпуски'!$T$3*'Все выпуски'!$T$6/100)/366*(B172-IF(C172="Нет",VLOOKUP(A172,'Айгенис Оп22'!$A$2:$C$22,3,0),VLOOKUP((A172-1),'Айгенис Оп22'!$A$2:$C$22,3,0))),2)</f>
        <v>20.66</v>
      </c>
      <c r="G172" s="43">
        <f>COUNTIF(D173:$D$1829,365)</f>
        <v>1095</v>
      </c>
      <c r="H172" s="43">
        <f>COUNTIF(D173:$D$1829,366)</f>
        <v>562</v>
      </c>
    </row>
    <row r="173" spans="1:8" x14ac:dyDescent="0.25">
      <c r="A173" s="1">
        <f>COUNTIF($C$2:C173,"Да")</f>
        <v>1</v>
      </c>
      <c r="B173" s="45">
        <f t="shared" si="5"/>
        <v>45421</v>
      </c>
      <c r="C173" s="42" t="str">
        <f>IF(ISERROR(VLOOKUP(B173,'Айгенис Оп22'!$C$3:$C$22,1,0)),"Нет","Да")</f>
        <v>Нет</v>
      </c>
      <c r="D173" s="43">
        <f t="shared" si="4"/>
        <v>366</v>
      </c>
      <c r="E173" s="49">
        <f>ROUND(('Все выпуски'!$T$3*'Все выпуски'!$T$6/100)/366*(B173-IF(C173="Нет",VLOOKUP(A173,'Айгенис Оп22'!$A$2:$C$22,3,0),VLOOKUP((A173-1),'Айгенис Оп22'!$A$2:$C$22,3,0))),2)</f>
        <v>20.9</v>
      </c>
      <c r="G173" s="43">
        <f>COUNTIF(D174:$D$1829,365)</f>
        <v>1095</v>
      </c>
      <c r="H173" s="43">
        <f>COUNTIF(D174:$D$1829,366)</f>
        <v>561</v>
      </c>
    </row>
    <row r="174" spans="1:8" x14ac:dyDescent="0.25">
      <c r="A174" s="1">
        <f>COUNTIF($C$2:C174,"Да")</f>
        <v>1</v>
      </c>
      <c r="B174" s="45">
        <f t="shared" si="5"/>
        <v>45422</v>
      </c>
      <c r="C174" s="42" t="str">
        <f>IF(ISERROR(VLOOKUP(B174,'Айгенис Оп22'!$C$3:$C$22,1,0)),"Нет","Да")</f>
        <v>Нет</v>
      </c>
      <c r="D174" s="43">
        <f t="shared" si="4"/>
        <v>366</v>
      </c>
      <c r="E174" s="49">
        <f>ROUND(('Все выпуски'!$T$3*'Все выпуски'!$T$6/100)/366*(B174-IF(C174="Нет",VLOOKUP(A174,'Айгенис Оп22'!$A$2:$C$22,3,0),VLOOKUP((A174-1),'Айгенис Оп22'!$A$2:$C$22,3,0))),2)</f>
        <v>21.15</v>
      </c>
      <c r="G174" s="43">
        <f>COUNTIF(D175:$D$1829,365)</f>
        <v>1095</v>
      </c>
      <c r="H174" s="43">
        <f>COUNTIF(D175:$D$1829,366)</f>
        <v>560</v>
      </c>
    </row>
    <row r="175" spans="1:8" x14ac:dyDescent="0.25">
      <c r="A175" s="1">
        <f>COUNTIF($C$2:C175,"Да")</f>
        <v>1</v>
      </c>
      <c r="B175" s="45">
        <f t="shared" si="5"/>
        <v>45423</v>
      </c>
      <c r="C175" s="42" t="str">
        <f>IF(ISERROR(VLOOKUP(B175,'Айгенис Оп22'!$C$3:$C$22,1,0)),"Нет","Да")</f>
        <v>Нет</v>
      </c>
      <c r="D175" s="43">
        <f t="shared" si="4"/>
        <v>366</v>
      </c>
      <c r="E175" s="49">
        <f>ROUND(('Все выпуски'!$T$3*'Все выпуски'!$T$6/100)/366*(B175-IF(C175="Нет",VLOOKUP(A175,'Айгенис Оп22'!$A$2:$C$22,3,0),VLOOKUP((A175-1),'Айгенис Оп22'!$A$2:$C$22,3,0))),2)</f>
        <v>21.39</v>
      </c>
      <c r="G175" s="43">
        <f>COUNTIF(D176:$D$1829,365)</f>
        <v>1095</v>
      </c>
      <c r="H175" s="43">
        <f>COUNTIF(D176:$D$1829,366)</f>
        <v>559</v>
      </c>
    </row>
    <row r="176" spans="1:8" x14ac:dyDescent="0.25">
      <c r="A176" s="1">
        <f>COUNTIF($C$2:C176,"Да")</f>
        <v>1</v>
      </c>
      <c r="B176" s="45">
        <f t="shared" si="5"/>
        <v>45424</v>
      </c>
      <c r="C176" s="42" t="str">
        <f>IF(ISERROR(VLOOKUP(B176,'Айгенис Оп22'!$C$3:$C$22,1,0)),"Нет","Да")</f>
        <v>Нет</v>
      </c>
      <c r="D176" s="43">
        <f t="shared" si="4"/>
        <v>366</v>
      </c>
      <c r="E176" s="49">
        <f>ROUND(('Все выпуски'!$T$3*'Все выпуски'!$T$6/100)/366*(B176-IF(C176="Нет",VLOOKUP(A176,'Айгенис Оп22'!$A$2:$C$22,3,0),VLOOKUP((A176-1),'Айгенис Оп22'!$A$2:$C$22,3,0))),2)</f>
        <v>21.64</v>
      </c>
      <c r="G176" s="43">
        <f>COUNTIF(D177:$D$1829,365)</f>
        <v>1095</v>
      </c>
      <c r="H176" s="43">
        <f>COUNTIF(D177:$D$1829,366)</f>
        <v>558</v>
      </c>
    </row>
    <row r="177" spans="1:8" x14ac:dyDescent="0.25">
      <c r="A177" s="1">
        <f>COUNTIF($C$2:C177,"Да")</f>
        <v>1</v>
      </c>
      <c r="B177" s="45">
        <f t="shared" si="5"/>
        <v>45425</v>
      </c>
      <c r="C177" s="42" t="str">
        <f>IF(ISERROR(VLOOKUP(B177,'Айгенис Оп22'!$C$3:$C$22,1,0)),"Нет","Да")</f>
        <v>Нет</v>
      </c>
      <c r="D177" s="43">
        <f t="shared" si="4"/>
        <v>366</v>
      </c>
      <c r="E177" s="49">
        <f>ROUND(('Все выпуски'!$T$3*'Все выпуски'!$T$6/100)/366*(B177-IF(C177="Нет",VLOOKUP(A177,'Айгенис Оп22'!$A$2:$C$22,3,0),VLOOKUP((A177-1),'Айгенис Оп22'!$A$2:$C$22,3,0))),2)</f>
        <v>21.89</v>
      </c>
      <c r="G177" s="43">
        <f>COUNTIF(D178:$D$1829,365)</f>
        <v>1095</v>
      </c>
      <c r="H177" s="43">
        <f>COUNTIF(D178:$D$1829,366)</f>
        <v>557</v>
      </c>
    </row>
    <row r="178" spans="1:8" x14ac:dyDescent="0.25">
      <c r="A178" s="1">
        <f>COUNTIF($C$2:C178,"Да")</f>
        <v>2</v>
      </c>
      <c r="B178" s="45">
        <f t="shared" si="5"/>
        <v>45426</v>
      </c>
      <c r="C178" s="42" t="str">
        <f>IF(ISERROR(VLOOKUP(B178,'Айгенис Оп22'!$C$3:$C$22,1,0)),"Нет","Да")</f>
        <v>Да</v>
      </c>
      <c r="D178" s="43">
        <f t="shared" si="4"/>
        <v>366</v>
      </c>
      <c r="E178" s="49">
        <f>ROUND(('Все выпуски'!$T$3*'Все выпуски'!$T$6/100)/366*(B178-IF(C178="Нет",VLOOKUP(A178,'Айгенис Оп22'!$A$2:$C$22,3,0),VLOOKUP((A178-1),'Айгенис Оп22'!$A$2:$C$22,3,0))),2)</f>
        <v>22.13</v>
      </c>
      <c r="G178" s="43">
        <f>COUNTIF(D179:$D$1829,365)</f>
        <v>1095</v>
      </c>
      <c r="H178" s="43">
        <f>COUNTIF(D179:$D$1829,366)</f>
        <v>556</v>
      </c>
    </row>
    <row r="179" spans="1:8" x14ac:dyDescent="0.25">
      <c r="A179" s="1">
        <f>COUNTIF($C$2:C179,"Да")</f>
        <v>2</v>
      </c>
      <c r="B179" s="45">
        <f t="shared" si="5"/>
        <v>45427</v>
      </c>
      <c r="C179" s="42" t="str">
        <f>IF(ISERROR(VLOOKUP(B179,'Айгенис Оп22'!$C$3:$C$22,1,0)),"Нет","Да")</f>
        <v>Нет</v>
      </c>
      <c r="D179" s="43">
        <f t="shared" si="4"/>
        <v>366</v>
      </c>
      <c r="E179" s="49">
        <f>ROUND(('Все выпуски'!$T$3*'Все выпуски'!$T$6/100)/366*(B179-IF(C179="Нет",VLOOKUP(A179,'Айгенис Оп22'!$A$2:$C$22,3,0),VLOOKUP((A179-1),'Айгенис Оп22'!$A$2:$C$22,3,0))),2)</f>
        <v>0.25</v>
      </c>
      <c r="G179" s="43">
        <f>COUNTIF(D180:$D$1829,365)</f>
        <v>1095</v>
      </c>
      <c r="H179" s="43">
        <f>COUNTIF(D180:$D$1829,366)</f>
        <v>555</v>
      </c>
    </row>
    <row r="180" spans="1:8" x14ac:dyDescent="0.25">
      <c r="A180" s="1">
        <f>COUNTIF($C$2:C180,"Да")</f>
        <v>2</v>
      </c>
      <c r="B180" s="45">
        <f t="shared" si="5"/>
        <v>45428</v>
      </c>
      <c r="C180" s="42" t="str">
        <f>IF(ISERROR(VLOOKUP(B180,'Айгенис Оп22'!$C$3:$C$22,1,0)),"Нет","Да")</f>
        <v>Нет</v>
      </c>
      <c r="D180" s="43">
        <f t="shared" si="4"/>
        <v>366</v>
      </c>
      <c r="E180" s="49">
        <f>ROUND(('Все выпуски'!$T$3*'Все выпуски'!$T$6/100)/366*(B180-IF(C180="Нет",VLOOKUP(A180,'Айгенис Оп22'!$A$2:$C$22,3,0),VLOOKUP((A180-1),'Айгенис Оп22'!$A$2:$C$22,3,0))),2)</f>
        <v>0.49</v>
      </c>
      <c r="G180" s="43">
        <f>COUNTIF(D181:$D$1829,365)</f>
        <v>1095</v>
      </c>
      <c r="H180" s="43">
        <f>COUNTIF(D181:$D$1829,366)</f>
        <v>554</v>
      </c>
    </row>
    <row r="181" spans="1:8" x14ac:dyDescent="0.25">
      <c r="A181" s="1">
        <f>COUNTIF($C$2:C181,"Да")</f>
        <v>2</v>
      </c>
      <c r="B181" s="45">
        <f t="shared" si="5"/>
        <v>45429</v>
      </c>
      <c r="C181" s="42" t="str">
        <f>IF(ISERROR(VLOOKUP(B181,'Айгенис Оп22'!$C$3:$C$22,1,0)),"Нет","Да")</f>
        <v>Нет</v>
      </c>
      <c r="D181" s="43">
        <f t="shared" si="4"/>
        <v>366</v>
      </c>
      <c r="E181" s="49">
        <f>ROUND(('Все выпуски'!$T$3*'Все выпуски'!$T$6/100)/366*(B181-IF(C181="Нет",VLOOKUP(A181,'Айгенис Оп22'!$A$2:$C$22,3,0),VLOOKUP((A181-1),'Айгенис Оп22'!$A$2:$C$22,3,0))),2)</f>
        <v>0.74</v>
      </c>
      <c r="G181" s="43">
        <f>COUNTIF(D182:$D$1829,365)</f>
        <v>1095</v>
      </c>
      <c r="H181" s="43">
        <f>COUNTIF(D182:$D$1829,366)</f>
        <v>553</v>
      </c>
    </row>
    <row r="182" spans="1:8" x14ac:dyDescent="0.25">
      <c r="A182" s="1">
        <f>COUNTIF($C$2:C182,"Да")</f>
        <v>2</v>
      </c>
      <c r="B182" s="45">
        <f t="shared" si="5"/>
        <v>45430</v>
      </c>
      <c r="C182" s="42" t="str">
        <f>IF(ISERROR(VLOOKUP(B182,'Айгенис Оп22'!$C$3:$C$22,1,0)),"Нет","Да")</f>
        <v>Нет</v>
      </c>
      <c r="D182" s="43">
        <f t="shared" si="4"/>
        <v>366</v>
      </c>
      <c r="E182" s="49">
        <f>ROUND(('Все выпуски'!$T$3*'Все выпуски'!$T$6/100)/366*(B182-IF(C182="Нет",VLOOKUP(A182,'Айгенис Оп22'!$A$2:$C$22,3,0),VLOOKUP((A182-1),'Айгенис Оп22'!$A$2:$C$22,3,0))),2)</f>
        <v>0.98</v>
      </c>
      <c r="G182" s="43">
        <f>COUNTIF(D183:$D$1829,365)</f>
        <v>1095</v>
      </c>
      <c r="H182" s="43">
        <f>COUNTIF(D183:$D$1829,366)</f>
        <v>552</v>
      </c>
    </row>
    <row r="183" spans="1:8" x14ac:dyDescent="0.25">
      <c r="A183" s="1">
        <f>COUNTIF($C$2:C183,"Да")</f>
        <v>2</v>
      </c>
      <c r="B183" s="45">
        <f t="shared" si="5"/>
        <v>45431</v>
      </c>
      <c r="C183" s="42" t="str">
        <f>IF(ISERROR(VLOOKUP(B183,'Айгенис Оп22'!$C$3:$C$22,1,0)),"Нет","Да")</f>
        <v>Нет</v>
      </c>
      <c r="D183" s="43">
        <f t="shared" si="4"/>
        <v>366</v>
      </c>
      <c r="E183" s="49">
        <f>ROUND(('Все выпуски'!$T$3*'Все выпуски'!$T$6/100)/366*(B183-IF(C183="Нет",VLOOKUP(A183,'Айгенис Оп22'!$A$2:$C$22,3,0),VLOOKUP((A183-1),'Айгенис Оп22'!$A$2:$C$22,3,0))),2)</f>
        <v>1.23</v>
      </c>
      <c r="G183" s="43">
        <f>COUNTIF(D184:$D$1829,365)</f>
        <v>1095</v>
      </c>
      <c r="H183" s="43">
        <f>COUNTIF(D184:$D$1829,366)</f>
        <v>551</v>
      </c>
    </row>
    <row r="184" spans="1:8" x14ac:dyDescent="0.25">
      <c r="A184" s="1">
        <f>COUNTIF($C$2:C184,"Да")</f>
        <v>2</v>
      </c>
      <c r="B184" s="45">
        <f t="shared" si="5"/>
        <v>45432</v>
      </c>
      <c r="C184" s="42" t="str">
        <f>IF(ISERROR(VLOOKUP(B184,'Айгенис Оп22'!$C$3:$C$22,1,0)),"Нет","Да")</f>
        <v>Нет</v>
      </c>
      <c r="D184" s="43">
        <f t="shared" si="4"/>
        <v>366</v>
      </c>
      <c r="E184" s="49">
        <f>ROUND(('Все выпуски'!$T$3*'Все выпуски'!$T$6/100)/366*(B184-IF(C184="Нет",VLOOKUP(A184,'Айгенис Оп22'!$A$2:$C$22,3,0),VLOOKUP((A184-1),'Айгенис Оп22'!$A$2:$C$22,3,0))),2)</f>
        <v>1.48</v>
      </c>
      <c r="G184" s="43">
        <f>COUNTIF(D185:$D$1829,365)</f>
        <v>1095</v>
      </c>
      <c r="H184" s="43">
        <f>COUNTIF(D185:$D$1829,366)</f>
        <v>550</v>
      </c>
    </row>
    <row r="185" spans="1:8" x14ac:dyDescent="0.25">
      <c r="A185" s="1">
        <f>COUNTIF($C$2:C185,"Да")</f>
        <v>2</v>
      </c>
      <c r="B185" s="45">
        <f t="shared" si="5"/>
        <v>45433</v>
      </c>
      <c r="C185" s="42" t="str">
        <f>IF(ISERROR(VLOOKUP(B185,'Айгенис Оп22'!$C$3:$C$22,1,0)),"Нет","Да")</f>
        <v>Нет</v>
      </c>
      <c r="D185" s="43">
        <f t="shared" si="4"/>
        <v>366</v>
      </c>
      <c r="E185" s="49">
        <f>ROUND(('Все выпуски'!$T$3*'Все выпуски'!$T$6/100)/366*(B185-IF(C185="Нет",VLOOKUP(A185,'Айгенис Оп22'!$A$2:$C$22,3,0),VLOOKUP((A185-1),'Айгенис Оп22'!$A$2:$C$22,3,0))),2)</f>
        <v>1.72</v>
      </c>
      <c r="G185" s="43">
        <f>COUNTIF(D186:$D$1829,365)</f>
        <v>1095</v>
      </c>
      <c r="H185" s="43">
        <f>COUNTIF(D186:$D$1829,366)</f>
        <v>549</v>
      </c>
    </row>
    <row r="186" spans="1:8" x14ac:dyDescent="0.25">
      <c r="A186" s="1">
        <f>COUNTIF($C$2:C186,"Да")</f>
        <v>2</v>
      </c>
      <c r="B186" s="45">
        <f t="shared" si="5"/>
        <v>45434</v>
      </c>
      <c r="C186" s="42" t="str">
        <f>IF(ISERROR(VLOOKUP(B186,'Айгенис Оп22'!$C$3:$C$22,1,0)),"Нет","Да")</f>
        <v>Нет</v>
      </c>
      <c r="D186" s="43">
        <f t="shared" si="4"/>
        <v>366</v>
      </c>
      <c r="E186" s="49">
        <f>ROUND(('Все выпуски'!$T$3*'Все выпуски'!$T$6/100)/366*(B186-IF(C186="Нет",VLOOKUP(A186,'Айгенис Оп22'!$A$2:$C$22,3,0),VLOOKUP((A186-1),'Айгенис Оп22'!$A$2:$C$22,3,0))),2)</f>
        <v>1.97</v>
      </c>
      <c r="G186" s="43">
        <f>COUNTIF(D187:$D$1829,365)</f>
        <v>1095</v>
      </c>
      <c r="H186" s="43">
        <f>COUNTIF(D187:$D$1829,366)</f>
        <v>548</v>
      </c>
    </row>
    <row r="187" spans="1:8" x14ac:dyDescent="0.25">
      <c r="A187" s="1">
        <f>COUNTIF($C$2:C187,"Да")</f>
        <v>2</v>
      </c>
      <c r="B187" s="45">
        <f t="shared" si="5"/>
        <v>45435</v>
      </c>
      <c r="C187" s="42" t="str">
        <f>IF(ISERROR(VLOOKUP(B187,'Айгенис Оп22'!$C$3:$C$22,1,0)),"Нет","Да")</f>
        <v>Нет</v>
      </c>
      <c r="D187" s="43">
        <f t="shared" si="4"/>
        <v>366</v>
      </c>
      <c r="E187" s="49">
        <f>ROUND(('Все выпуски'!$T$3*'Все выпуски'!$T$6/100)/366*(B187-IF(C187="Нет",VLOOKUP(A187,'Айгенис Оп22'!$A$2:$C$22,3,0),VLOOKUP((A187-1),'Айгенис Оп22'!$A$2:$C$22,3,0))),2)</f>
        <v>2.21</v>
      </c>
      <c r="G187" s="43">
        <f>COUNTIF(D188:$D$1829,365)</f>
        <v>1095</v>
      </c>
      <c r="H187" s="43">
        <f>COUNTIF(D188:$D$1829,366)</f>
        <v>547</v>
      </c>
    </row>
    <row r="188" spans="1:8" x14ac:dyDescent="0.25">
      <c r="A188" s="1">
        <f>COUNTIF($C$2:C188,"Да")</f>
        <v>2</v>
      </c>
      <c r="B188" s="45">
        <f t="shared" si="5"/>
        <v>45436</v>
      </c>
      <c r="C188" s="42" t="str">
        <f>IF(ISERROR(VLOOKUP(B188,'Айгенис Оп22'!$C$3:$C$22,1,0)),"Нет","Да")</f>
        <v>Нет</v>
      </c>
      <c r="D188" s="43">
        <f t="shared" si="4"/>
        <v>366</v>
      </c>
      <c r="E188" s="49">
        <f>ROUND(('Все выпуски'!$T$3*'Все выпуски'!$T$6/100)/366*(B188-IF(C188="Нет",VLOOKUP(A188,'Айгенис Оп22'!$A$2:$C$22,3,0),VLOOKUP((A188-1),'Айгенис Оп22'!$A$2:$C$22,3,0))),2)</f>
        <v>2.46</v>
      </c>
      <c r="G188" s="43">
        <f>COUNTIF(D189:$D$1829,365)</f>
        <v>1095</v>
      </c>
      <c r="H188" s="43">
        <f>COUNTIF(D189:$D$1829,366)</f>
        <v>546</v>
      </c>
    </row>
    <row r="189" spans="1:8" x14ac:dyDescent="0.25">
      <c r="A189" s="1">
        <f>COUNTIF($C$2:C189,"Да")</f>
        <v>2</v>
      </c>
      <c r="B189" s="45">
        <f t="shared" si="5"/>
        <v>45437</v>
      </c>
      <c r="C189" s="42" t="str">
        <f>IF(ISERROR(VLOOKUP(B189,'Айгенис Оп22'!$C$3:$C$22,1,0)),"Нет","Да")</f>
        <v>Нет</v>
      </c>
      <c r="D189" s="43">
        <f t="shared" si="4"/>
        <v>366</v>
      </c>
      <c r="E189" s="49">
        <f>ROUND(('Все выпуски'!$T$3*'Все выпуски'!$T$6/100)/366*(B189-IF(C189="Нет",VLOOKUP(A189,'Айгенис Оп22'!$A$2:$C$22,3,0),VLOOKUP((A189-1),'Айгенис Оп22'!$A$2:$C$22,3,0))),2)</f>
        <v>2.7</v>
      </c>
      <c r="G189" s="43">
        <f>COUNTIF(D190:$D$1829,365)</f>
        <v>1095</v>
      </c>
      <c r="H189" s="43">
        <f>COUNTIF(D190:$D$1829,366)</f>
        <v>545</v>
      </c>
    </row>
    <row r="190" spans="1:8" x14ac:dyDescent="0.25">
      <c r="A190" s="1">
        <f>COUNTIF($C$2:C190,"Да")</f>
        <v>2</v>
      </c>
      <c r="B190" s="45">
        <f t="shared" si="5"/>
        <v>45438</v>
      </c>
      <c r="C190" s="42" t="str">
        <f>IF(ISERROR(VLOOKUP(B190,'Айгенис Оп22'!$C$3:$C$22,1,0)),"Нет","Да")</f>
        <v>Нет</v>
      </c>
      <c r="D190" s="43">
        <f t="shared" si="4"/>
        <v>366</v>
      </c>
      <c r="E190" s="49">
        <f>ROUND(('Все выпуски'!$T$3*'Все выпуски'!$T$6/100)/366*(B190-IF(C190="Нет",VLOOKUP(A190,'Айгенис Оп22'!$A$2:$C$22,3,0),VLOOKUP((A190-1),'Айгенис Оп22'!$A$2:$C$22,3,0))),2)</f>
        <v>2.95</v>
      </c>
      <c r="F190" s="44"/>
      <c r="G190" s="43">
        <f>COUNTIF(D191:$D$1829,365)</f>
        <v>1095</v>
      </c>
      <c r="H190" s="43">
        <f>COUNTIF(D191:$D$1829,366)</f>
        <v>544</v>
      </c>
    </row>
    <row r="191" spans="1:8" x14ac:dyDescent="0.25">
      <c r="A191" s="1">
        <f>COUNTIF($C$2:C191,"Да")</f>
        <v>2</v>
      </c>
      <c r="B191" s="45">
        <f t="shared" si="5"/>
        <v>45439</v>
      </c>
      <c r="C191" s="42" t="str">
        <f>IF(ISERROR(VLOOKUP(B191,'Айгенис Оп22'!$C$3:$C$22,1,0)),"Нет","Да")</f>
        <v>Нет</v>
      </c>
      <c r="D191" s="43">
        <f t="shared" si="4"/>
        <v>366</v>
      </c>
      <c r="E191" s="49">
        <f>ROUND(('Все выпуски'!$T$3*'Все выпуски'!$T$6/100)/366*(B191-IF(C191="Нет",VLOOKUP(A191,'Айгенис Оп22'!$A$2:$C$22,3,0),VLOOKUP((A191-1),'Айгенис Оп22'!$A$2:$C$22,3,0))),2)</f>
        <v>3.2</v>
      </c>
      <c r="G191" s="43">
        <f>COUNTIF(D192:$D$1829,365)</f>
        <v>1095</v>
      </c>
      <c r="H191" s="43">
        <f>COUNTIF(D192:$D$1829,366)</f>
        <v>543</v>
      </c>
    </row>
    <row r="192" spans="1:8" x14ac:dyDescent="0.25">
      <c r="A192" s="1">
        <f>COUNTIF($C$2:C192,"Да")</f>
        <v>2</v>
      </c>
      <c r="B192" s="45">
        <f t="shared" si="5"/>
        <v>45440</v>
      </c>
      <c r="C192" s="42" t="str">
        <f>IF(ISERROR(VLOOKUP(B192,'Айгенис Оп22'!$C$3:$C$22,1,0)),"Нет","Да")</f>
        <v>Нет</v>
      </c>
      <c r="D192" s="43">
        <f t="shared" si="4"/>
        <v>366</v>
      </c>
      <c r="E192" s="49">
        <f>ROUND(('Все выпуски'!$T$3*'Все выпуски'!$T$6/100)/366*(B192-IF(C192="Нет",VLOOKUP(A192,'Айгенис Оп22'!$A$2:$C$22,3,0),VLOOKUP((A192-1),'Айгенис Оп22'!$A$2:$C$22,3,0))),2)</f>
        <v>3.44</v>
      </c>
      <c r="G192" s="43">
        <f>COUNTIF(D193:$D$1829,365)</f>
        <v>1095</v>
      </c>
      <c r="H192" s="43">
        <f>COUNTIF(D193:$D$1829,366)</f>
        <v>542</v>
      </c>
    </row>
    <row r="193" spans="1:8" x14ac:dyDescent="0.25">
      <c r="A193" s="1">
        <f>COUNTIF($C$2:C193,"Да")</f>
        <v>2</v>
      </c>
      <c r="B193" s="45">
        <f t="shared" si="5"/>
        <v>45441</v>
      </c>
      <c r="C193" s="42" t="str">
        <f>IF(ISERROR(VLOOKUP(B193,'Айгенис Оп22'!$C$3:$C$22,1,0)),"Нет","Да")</f>
        <v>Нет</v>
      </c>
      <c r="D193" s="43">
        <f t="shared" si="4"/>
        <v>366</v>
      </c>
      <c r="E193" s="49">
        <f>ROUND(('Все выпуски'!$T$3*'Все выпуски'!$T$6/100)/366*(B193-IF(C193="Нет",VLOOKUP(A193,'Айгенис Оп22'!$A$2:$C$22,3,0),VLOOKUP((A193-1),'Айгенис Оп22'!$A$2:$C$22,3,0))),2)</f>
        <v>3.69</v>
      </c>
      <c r="G193" s="43">
        <f>COUNTIF(D194:$D$1829,365)</f>
        <v>1095</v>
      </c>
      <c r="H193" s="43">
        <f>COUNTIF(D194:$D$1829,366)</f>
        <v>541</v>
      </c>
    </row>
    <row r="194" spans="1:8" x14ac:dyDescent="0.25">
      <c r="A194" s="1">
        <f>COUNTIF($C$2:C194,"Да")</f>
        <v>2</v>
      </c>
      <c r="B194" s="45">
        <f t="shared" si="5"/>
        <v>45442</v>
      </c>
      <c r="C194" s="42" t="str">
        <f>IF(ISERROR(VLOOKUP(B194,'Айгенис Оп22'!$C$3:$C$22,1,0)),"Нет","Да")</f>
        <v>Нет</v>
      </c>
      <c r="D194" s="43">
        <f t="shared" ref="D194:D257" si="6">IF(MOD(YEAR(B194),4)=0,366,365)</f>
        <v>366</v>
      </c>
      <c r="E194" s="49">
        <f>ROUND(('Все выпуски'!$T$3*'Все выпуски'!$T$6/100)/366*(B194-IF(C194="Нет",VLOOKUP(A194,'Айгенис Оп22'!$A$2:$C$22,3,0),VLOOKUP((A194-1),'Айгенис Оп22'!$A$2:$C$22,3,0))),2)</f>
        <v>3.93</v>
      </c>
      <c r="G194" s="43">
        <f>COUNTIF(D195:$D$1829,365)</f>
        <v>1095</v>
      </c>
      <c r="H194" s="43">
        <f>COUNTIF(D195:$D$1829,366)</f>
        <v>540</v>
      </c>
    </row>
    <row r="195" spans="1:8" x14ac:dyDescent="0.25">
      <c r="A195" s="1">
        <f>COUNTIF($C$2:C195,"Да")</f>
        <v>2</v>
      </c>
      <c r="B195" s="45">
        <f t="shared" si="5"/>
        <v>45443</v>
      </c>
      <c r="C195" s="42" t="str">
        <f>IF(ISERROR(VLOOKUP(B195,'Айгенис Оп22'!$C$3:$C$22,1,0)),"Нет","Да")</f>
        <v>Нет</v>
      </c>
      <c r="D195" s="43">
        <f t="shared" si="6"/>
        <v>366</v>
      </c>
      <c r="E195" s="49">
        <f>ROUND(('Все выпуски'!$T$3*'Все выпуски'!$T$6/100)/366*(B195-IF(C195="Нет",VLOOKUP(A195,'Айгенис Оп22'!$A$2:$C$22,3,0),VLOOKUP((A195-1),'Айгенис Оп22'!$A$2:$C$22,3,0))),2)</f>
        <v>4.18</v>
      </c>
      <c r="G195" s="43">
        <f>COUNTIF(D196:$D$1829,365)</f>
        <v>1095</v>
      </c>
      <c r="H195" s="43">
        <f>COUNTIF(D196:$D$1829,366)</f>
        <v>539</v>
      </c>
    </row>
    <row r="196" spans="1:8" x14ac:dyDescent="0.25">
      <c r="A196" s="1">
        <f>COUNTIF($C$2:C196,"Да")</f>
        <v>2</v>
      </c>
      <c r="B196" s="45">
        <f t="shared" ref="B196:B259" si="7">B195+1</f>
        <v>45444</v>
      </c>
      <c r="C196" s="42" t="str">
        <f>IF(ISERROR(VLOOKUP(B196,'Айгенис Оп22'!$C$3:$C$22,1,0)),"Нет","Да")</f>
        <v>Нет</v>
      </c>
      <c r="D196" s="43">
        <f t="shared" si="6"/>
        <v>366</v>
      </c>
      <c r="E196" s="49">
        <f>ROUND(('Все выпуски'!$T$3*'Все выпуски'!$T$6/100)/366*(B196-IF(C196="Нет",VLOOKUP(A196,'Айгенис Оп22'!$A$2:$C$22,3,0),VLOOKUP((A196-1),'Айгенис Оп22'!$A$2:$C$22,3,0))),2)</f>
        <v>4.43</v>
      </c>
      <c r="G196" s="43">
        <f>COUNTIF(D197:$D$1829,365)</f>
        <v>1095</v>
      </c>
      <c r="H196" s="43">
        <f>COUNTIF(D197:$D$1829,366)</f>
        <v>538</v>
      </c>
    </row>
    <row r="197" spans="1:8" x14ac:dyDescent="0.25">
      <c r="A197" s="1">
        <f>COUNTIF($C$2:C197,"Да")</f>
        <v>2</v>
      </c>
      <c r="B197" s="45">
        <f t="shared" si="7"/>
        <v>45445</v>
      </c>
      <c r="C197" s="42" t="str">
        <f>IF(ISERROR(VLOOKUP(B197,'Айгенис Оп22'!$C$3:$C$22,1,0)),"Нет","Да")</f>
        <v>Нет</v>
      </c>
      <c r="D197" s="43">
        <f t="shared" si="6"/>
        <v>366</v>
      </c>
      <c r="E197" s="49">
        <f>ROUND(('Все выпуски'!$T$3*'Все выпуски'!$T$6/100)/366*(B197-IF(C197="Нет",VLOOKUP(A197,'Айгенис Оп22'!$A$2:$C$22,3,0),VLOOKUP((A197-1),'Айгенис Оп22'!$A$2:$C$22,3,0))),2)</f>
        <v>4.67</v>
      </c>
      <c r="G197" s="43">
        <f>COUNTIF(D198:$D$1829,365)</f>
        <v>1095</v>
      </c>
      <c r="H197" s="43">
        <f>COUNTIF(D198:$D$1829,366)</f>
        <v>537</v>
      </c>
    </row>
    <row r="198" spans="1:8" x14ac:dyDescent="0.25">
      <c r="A198" s="1">
        <f>COUNTIF($C$2:C198,"Да")</f>
        <v>2</v>
      </c>
      <c r="B198" s="45">
        <f t="shared" si="7"/>
        <v>45446</v>
      </c>
      <c r="C198" s="42" t="str">
        <f>IF(ISERROR(VLOOKUP(B198,'Айгенис Оп22'!$C$3:$C$22,1,0)),"Нет","Да")</f>
        <v>Нет</v>
      </c>
      <c r="D198" s="43">
        <f t="shared" si="6"/>
        <v>366</v>
      </c>
      <c r="E198" s="49">
        <f>ROUND(('Все выпуски'!$T$3*'Все выпуски'!$T$6/100)/366*(B198-IF(C198="Нет",VLOOKUP(A198,'Айгенис Оп22'!$A$2:$C$22,3,0),VLOOKUP((A198-1),'Айгенис Оп22'!$A$2:$C$22,3,0))),2)</f>
        <v>4.92</v>
      </c>
      <c r="G198" s="43">
        <f>COUNTIF(D199:$D$1829,365)</f>
        <v>1095</v>
      </c>
      <c r="H198" s="43">
        <f>COUNTIF(D199:$D$1829,366)</f>
        <v>536</v>
      </c>
    </row>
    <row r="199" spans="1:8" x14ac:dyDescent="0.25">
      <c r="A199" s="1">
        <f>COUNTIF($C$2:C199,"Да")</f>
        <v>2</v>
      </c>
      <c r="B199" s="45">
        <f t="shared" si="7"/>
        <v>45447</v>
      </c>
      <c r="C199" s="42" t="str">
        <f>IF(ISERROR(VLOOKUP(B199,'Айгенис Оп22'!$C$3:$C$22,1,0)),"Нет","Да")</f>
        <v>Нет</v>
      </c>
      <c r="D199" s="43">
        <f t="shared" si="6"/>
        <v>366</v>
      </c>
      <c r="E199" s="49">
        <f>ROUND(('Все выпуски'!$T$3*'Все выпуски'!$T$6/100)/366*(B199-IF(C199="Нет",VLOOKUP(A199,'Айгенис Оп22'!$A$2:$C$22,3,0),VLOOKUP((A199-1),'Айгенис Оп22'!$A$2:$C$22,3,0))),2)</f>
        <v>5.16</v>
      </c>
      <c r="G199" s="43">
        <f>COUNTIF(D200:$D$1829,365)</f>
        <v>1095</v>
      </c>
      <c r="H199" s="43">
        <f>COUNTIF(D200:$D$1829,366)</f>
        <v>535</v>
      </c>
    </row>
    <row r="200" spans="1:8" x14ac:dyDescent="0.25">
      <c r="A200" s="1">
        <f>COUNTIF($C$2:C200,"Да")</f>
        <v>2</v>
      </c>
      <c r="B200" s="45">
        <f t="shared" si="7"/>
        <v>45448</v>
      </c>
      <c r="C200" s="42" t="str">
        <f>IF(ISERROR(VLOOKUP(B200,'Айгенис Оп22'!$C$3:$C$22,1,0)),"Нет","Да")</f>
        <v>Нет</v>
      </c>
      <c r="D200" s="43">
        <f t="shared" si="6"/>
        <v>366</v>
      </c>
      <c r="E200" s="49">
        <f>ROUND(('Все выпуски'!$T$3*'Все выпуски'!$T$6/100)/366*(B200-IF(C200="Нет",VLOOKUP(A200,'Айгенис Оп22'!$A$2:$C$22,3,0),VLOOKUP((A200-1),'Айгенис Оп22'!$A$2:$C$22,3,0))),2)</f>
        <v>5.41</v>
      </c>
      <c r="G200" s="43">
        <f>COUNTIF(D201:$D$1829,365)</f>
        <v>1095</v>
      </c>
      <c r="H200" s="43">
        <f>COUNTIF(D201:$D$1829,366)</f>
        <v>534</v>
      </c>
    </row>
    <row r="201" spans="1:8" x14ac:dyDescent="0.25">
      <c r="A201" s="1">
        <f>COUNTIF($C$2:C201,"Да")</f>
        <v>2</v>
      </c>
      <c r="B201" s="45">
        <f t="shared" si="7"/>
        <v>45449</v>
      </c>
      <c r="C201" s="42" t="str">
        <f>IF(ISERROR(VLOOKUP(B201,'Айгенис Оп22'!$C$3:$C$22,1,0)),"Нет","Да")</f>
        <v>Нет</v>
      </c>
      <c r="D201" s="43">
        <f t="shared" si="6"/>
        <v>366</v>
      </c>
      <c r="E201" s="49">
        <f>ROUND(('Все выпуски'!$T$3*'Все выпуски'!$T$6/100)/366*(B201-IF(C201="Нет",VLOOKUP(A201,'Айгенис Оп22'!$A$2:$C$22,3,0),VLOOKUP((A201-1),'Айгенис Оп22'!$A$2:$C$22,3,0))),2)</f>
        <v>5.66</v>
      </c>
      <c r="G201" s="43">
        <f>COUNTIF(D202:$D$1829,365)</f>
        <v>1095</v>
      </c>
      <c r="H201" s="43">
        <f>COUNTIF(D202:$D$1829,366)</f>
        <v>533</v>
      </c>
    </row>
    <row r="202" spans="1:8" x14ac:dyDescent="0.25">
      <c r="A202" s="1">
        <f>COUNTIF($C$2:C202,"Да")</f>
        <v>2</v>
      </c>
      <c r="B202" s="45">
        <f t="shared" si="7"/>
        <v>45450</v>
      </c>
      <c r="C202" s="42" t="str">
        <f>IF(ISERROR(VLOOKUP(B202,'Айгенис Оп22'!$C$3:$C$22,1,0)),"Нет","Да")</f>
        <v>Нет</v>
      </c>
      <c r="D202" s="43">
        <f t="shared" si="6"/>
        <v>366</v>
      </c>
      <c r="E202" s="49">
        <f>ROUND(('Все выпуски'!$T$3*'Все выпуски'!$T$6/100)/366*(B202-IF(C202="Нет",VLOOKUP(A202,'Айгенис Оп22'!$A$2:$C$22,3,0),VLOOKUP((A202-1),'Айгенис Оп22'!$A$2:$C$22,3,0))),2)</f>
        <v>5.9</v>
      </c>
      <c r="G202" s="43">
        <f>COUNTIF(D203:$D$1829,365)</f>
        <v>1095</v>
      </c>
      <c r="H202" s="43">
        <f>COUNTIF(D203:$D$1829,366)</f>
        <v>532</v>
      </c>
    </row>
    <row r="203" spans="1:8" x14ac:dyDescent="0.25">
      <c r="A203" s="1">
        <f>COUNTIF($C$2:C203,"Да")</f>
        <v>2</v>
      </c>
      <c r="B203" s="45">
        <f t="shared" si="7"/>
        <v>45451</v>
      </c>
      <c r="C203" s="42" t="str">
        <f>IF(ISERROR(VLOOKUP(B203,'Айгенис Оп22'!$C$3:$C$22,1,0)),"Нет","Да")</f>
        <v>Нет</v>
      </c>
      <c r="D203" s="43">
        <f t="shared" si="6"/>
        <v>366</v>
      </c>
      <c r="E203" s="49">
        <f>ROUND(('Все выпуски'!$T$3*'Все выпуски'!$T$6/100)/366*(B203-IF(C203="Нет",VLOOKUP(A203,'Айгенис Оп22'!$A$2:$C$22,3,0),VLOOKUP((A203-1),'Айгенис Оп22'!$A$2:$C$22,3,0))),2)</f>
        <v>6.15</v>
      </c>
      <c r="G203" s="43">
        <f>COUNTIF(D204:$D$1829,365)</f>
        <v>1095</v>
      </c>
      <c r="H203" s="43">
        <f>COUNTIF(D204:$D$1829,366)</f>
        <v>531</v>
      </c>
    </row>
    <row r="204" spans="1:8" x14ac:dyDescent="0.25">
      <c r="A204" s="1">
        <f>COUNTIF($C$2:C204,"Да")</f>
        <v>2</v>
      </c>
      <c r="B204" s="45">
        <f t="shared" si="7"/>
        <v>45452</v>
      </c>
      <c r="C204" s="42" t="str">
        <f>IF(ISERROR(VLOOKUP(B204,'Айгенис Оп22'!$C$3:$C$22,1,0)),"Нет","Да")</f>
        <v>Нет</v>
      </c>
      <c r="D204" s="43">
        <f t="shared" si="6"/>
        <v>366</v>
      </c>
      <c r="E204" s="49">
        <f>ROUND(('Все выпуски'!$T$3*'Все выпуски'!$T$6/100)/366*(B204-IF(C204="Нет",VLOOKUP(A204,'Айгенис Оп22'!$A$2:$C$22,3,0),VLOOKUP((A204-1),'Айгенис Оп22'!$A$2:$C$22,3,0))),2)</f>
        <v>6.39</v>
      </c>
      <c r="G204" s="43">
        <f>COUNTIF(D205:$D$1829,365)</f>
        <v>1095</v>
      </c>
      <c r="H204" s="43">
        <f>COUNTIF(D205:$D$1829,366)</f>
        <v>530</v>
      </c>
    </row>
    <row r="205" spans="1:8" x14ac:dyDescent="0.25">
      <c r="A205" s="1">
        <f>COUNTIF($C$2:C205,"Да")</f>
        <v>2</v>
      </c>
      <c r="B205" s="45">
        <f t="shared" si="7"/>
        <v>45453</v>
      </c>
      <c r="C205" s="42" t="str">
        <f>IF(ISERROR(VLOOKUP(B205,'Айгенис Оп22'!$C$3:$C$22,1,0)),"Нет","Да")</f>
        <v>Нет</v>
      </c>
      <c r="D205" s="43">
        <f t="shared" si="6"/>
        <v>366</v>
      </c>
      <c r="E205" s="49">
        <f>ROUND(('Все выпуски'!$T$3*'Все выпуски'!$T$6/100)/366*(B205-IF(C205="Нет",VLOOKUP(A205,'Айгенис Оп22'!$A$2:$C$22,3,0),VLOOKUP((A205-1),'Айгенис Оп22'!$A$2:$C$22,3,0))),2)</f>
        <v>6.64</v>
      </c>
      <c r="G205" s="43">
        <f>COUNTIF(D206:$D$1829,365)</f>
        <v>1095</v>
      </c>
      <c r="H205" s="43">
        <f>COUNTIF(D206:$D$1829,366)</f>
        <v>529</v>
      </c>
    </row>
    <row r="206" spans="1:8" x14ac:dyDescent="0.25">
      <c r="A206" s="1">
        <f>COUNTIF($C$2:C206,"Да")</f>
        <v>2</v>
      </c>
      <c r="B206" s="45">
        <f t="shared" si="7"/>
        <v>45454</v>
      </c>
      <c r="C206" s="42" t="str">
        <f>IF(ISERROR(VLOOKUP(B206,'Айгенис Оп22'!$C$3:$C$22,1,0)),"Нет","Да")</f>
        <v>Нет</v>
      </c>
      <c r="D206" s="43">
        <f t="shared" si="6"/>
        <v>366</v>
      </c>
      <c r="E206" s="49">
        <f>ROUND(('Все выпуски'!$T$3*'Все выпуски'!$T$6/100)/366*(B206-IF(C206="Нет",VLOOKUP(A206,'Айгенис Оп22'!$A$2:$C$22,3,0),VLOOKUP((A206-1),'Айгенис Оп22'!$A$2:$C$22,3,0))),2)</f>
        <v>6.89</v>
      </c>
      <c r="G206" s="43">
        <f>COUNTIF(D207:$D$1829,365)</f>
        <v>1095</v>
      </c>
      <c r="H206" s="43">
        <f>COUNTIF(D207:$D$1829,366)</f>
        <v>528</v>
      </c>
    </row>
    <row r="207" spans="1:8" x14ac:dyDescent="0.25">
      <c r="A207" s="1">
        <f>COUNTIF($C$2:C207,"Да")</f>
        <v>2</v>
      </c>
      <c r="B207" s="45">
        <f t="shared" si="7"/>
        <v>45455</v>
      </c>
      <c r="C207" s="42" t="str">
        <f>IF(ISERROR(VLOOKUP(B207,'Айгенис Оп22'!$C$3:$C$22,1,0)),"Нет","Да")</f>
        <v>Нет</v>
      </c>
      <c r="D207" s="43">
        <f t="shared" si="6"/>
        <v>366</v>
      </c>
      <c r="E207" s="49">
        <f>ROUND(('Все выпуски'!$T$3*'Все выпуски'!$T$6/100)/366*(B207-IF(C207="Нет",VLOOKUP(A207,'Айгенис Оп22'!$A$2:$C$22,3,0),VLOOKUP((A207-1),'Айгенис Оп22'!$A$2:$C$22,3,0))),2)</f>
        <v>7.13</v>
      </c>
      <c r="G207" s="43">
        <f>COUNTIF(D208:$D$1829,365)</f>
        <v>1095</v>
      </c>
      <c r="H207" s="43">
        <f>COUNTIF(D208:$D$1829,366)</f>
        <v>527</v>
      </c>
    </row>
    <row r="208" spans="1:8" x14ac:dyDescent="0.25">
      <c r="A208" s="1">
        <f>COUNTIF($C$2:C208,"Да")</f>
        <v>2</v>
      </c>
      <c r="B208" s="45">
        <f t="shared" si="7"/>
        <v>45456</v>
      </c>
      <c r="C208" s="42" t="str">
        <f>IF(ISERROR(VLOOKUP(B208,'Айгенис Оп22'!$C$3:$C$22,1,0)),"Нет","Да")</f>
        <v>Нет</v>
      </c>
      <c r="D208" s="43">
        <f t="shared" si="6"/>
        <v>366</v>
      </c>
      <c r="E208" s="49">
        <f>ROUND(('Все выпуски'!$T$3*'Все выпуски'!$T$6/100)/366*(B208-IF(C208="Нет",VLOOKUP(A208,'Айгенис Оп22'!$A$2:$C$22,3,0),VLOOKUP((A208-1),'Айгенис Оп22'!$A$2:$C$22,3,0))),2)</f>
        <v>7.38</v>
      </c>
      <c r="G208" s="43">
        <f>COUNTIF(D209:$D$1829,365)</f>
        <v>1095</v>
      </c>
      <c r="H208" s="43">
        <f>COUNTIF(D209:$D$1829,366)</f>
        <v>526</v>
      </c>
    </row>
    <row r="209" spans="1:8" x14ac:dyDescent="0.25">
      <c r="A209" s="1">
        <f>COUNTIF($C$2:C209,"Да")</f>
        <v>2</v>
      </c>
      <c r="B209" s="45">
        <f t="shared" si="7"/>
        <v>45457</v>
      </c>
      <c r="C209" s="42" t="str">
        <f>IF(ISERROR(VLOOKUP(B209,'Айгенис Оп22'!$C$3:$C$22,1,0)),"Нет","Да")</f>
        <v>Нет</v>
      </c>
      <c r="D209" s="43">
        <f t="shared" si="6"/>
        <v>366</v>
      </c>
      <c r="E209" s="49">
        <f>ROUND(('Все выпуски'!$T$3*'Все выпуски'!$T$6/100)/366*(B209-IF(C209="Нет",VLOOKUP(A209,'Айгенис Оп22'!$A$2:$C$22,3,0),VLOOKUP((A209-1),'Айгенис Оп22'!$A$2:$C$22,3,0))),2)</f>
        <v>7.62</v>
      </c>
      <c r="G209" s="43">
        <f>COUNTIF(D210:$D$1829,365)</f>
        <v>1095</v>
      </c>
      <c r="H209" s="43">
        <f>COUNTIF(D210:$D$1829,366)</f>
        <v>525</v>
      </c>
    </row>
    <row r="210" spans="1:8" x14ac:dyDescent="0.25">
      <c r="A210" s="1">
        <f>COUNTIF($C$2:C210,"Да")</f>
        <v>2</v>
      </c>
      <c r="B210" s="45">
        <f t="shared" si="7"/>
        <v>45458</v>
      </c>
      <c r="C210" s="42" t="str">
        <f>IF(ISERROR(VLOOKUP(B210,'Айгенис Оп22'!$C$3:$C$22,1,0)),"Нет","Да")</f>
        <v>Нет</v>
      </c>
      <c r="D210" s="43">
        <f t="shared" si="6"/>
        <v>366</v>
      </c>
      <c r="E210" s="49">
        <f>ROUND(('Все выпуски'!$T$3*'Все выпуски'!$T$6/100)/366*(B210-IF(C210="Нет",VLOOKUP(A210,'Айгенис Оп22'!$A$2:$C$22,3,0),VLOOKUP((A210-1),'Айгенис Оп22'!$A$2:$C$22,3,0))),2)</f>
        <v>7.87</v>
      </c>
      <c r="G210" s="43">
        <f>COUNTIF(D211:$D$1829,365)</f>
        <v>1095</v>
      </c>
      <c r="H210" s="43">
        <f>COUNTIF(D211:$D$1829,366)</f>
        <v>524</v>
      </c>
    </row>
    <row r="211" spans="1:8" x14ac:dyDescent="0.25">
      <c r="A211" s="1">
        <f>COUNTIF($C$2:C211,"Да")</f>
        <v>2</v>
      </c>
      <c r="B211" s="45">
        <f t="shared" si="7"/>
        <v>45459</v>
      </c>
      <c r="C211" s="42" t="str">
        <f>IF(ISERROR(VLOOKUP(B211,'Айгенис Оп22'!$C$3:$C$22,1,0)),"Нет","Да")</f>
        <v>Нет</v>
      </c>
      <c r="D211" s="43">
        <f t="shared" si="6"/>
        <v>366</v>
      </c>
      <c r="E211" s="49">
        <f>ROUND(('Все выпуски'!$T$3*'Все выпуски'!$T$6/100)/366*(B211-IF(C211="Нет",VLOOKUP(A211,'Айгенис Оп22'!$A$2:$C$22,3,0),VLOOKUP((A211-1),'Айгенис Оп22'!$A$2:$C$22,3,0))),2)</f>
        <v>8.11</v>
      </c>
      <c r="G211" s="43">
        <f>COUNTIF(D212:$D$1829,365)</f>
        <v>1095</v>
      </c>
      <c r="H211" s="43">
        <f>COUNTIF(D212:$D$1829,366)</f>
        <v>523</v>
      </c>
    </row>
    <row r="212" spans="1:8" x14ac:dyDescent="0.25">
      <c r="A212" s="1">
        <f>COUNTIF($C$2:C212,"Да")</f>
        <v>2</v>
      </c>
      <c r="B212" s="45">
        <f t="shared" si="7"/>
        <v>45460</v>
      </c>
      <c r="C212" s="42" t="str">
        <f>IF(ISERROR(VLOOKUP(B212,'Айгенис Оп22'!$C$3:$C$22,1,0)),"Нет","Да")</f>
        <v>Нет</v>
      </c>
      <c r="D212" s="43">
        <f t="shared" si="6"/>
        <v>366</v>
      </c>
      <c r="E212" s="49">
        <f>ROUND(('Все выпуски'!$T$3*'Все выпуски'!$T$6/100)/366*(B212-IF(C212="Нет",VLOOKUP(A212,'Айгенис Оп22'!$A$2:$C$22,3,0),VLOOKUP((A212-1),'Айгенис Оп22'!$A$2:$C$22,3,0))),2)</f>
        <v>8.36</v>
      </c>
      <c r="G212" s="43">
        <f>COUNTIF(D213:$D$1829,365)</f>
        <v>1095</v>
      </c>
      <c r="H212" s="43">
        <f>COUNTIF(D213:$D$1829,366)</f>
        <v>522</v>
      </c>
    </row>
    <row r="213" spans="1:8" x14ac:dyDescent="0.25">
      <c r="A213" s="1">
        <f>COUNTIF($C$2:C213,"Да")</f>
        <v>2</v>
      </c>
      <c r="B213" s="45">
        <f t="shared" si="7"/>
        <v>45461</v>
      </c>
      <c r="C213" s="42" t="str">
        <f>IF(ISERROR(VLOOKUP(B213,'Айгенис Оп22'!$C$3:$C$22,1,0)),"Нет","Да")</f>
        <v>Нет</v>
      </c>
      <c r="D213" s="43">
        <f t="shared" si="6"/>
        <v>366</v>
      </c>
      <c r="E213" s="49">
        <f>ROUND(('Все выпуски'!$T$3*'Все выпуски'!$T$6/100)/366*(B213-IF(C213="Нет",VLOOKUP(A213,'Айгенис Оп22'!$A$2:$C$22,3,0),VLOOKUP((A213-1),'Айгенис Оп22'!$A$2:$C$22,3,0))),2)</f>
        <v>8.61</v>
      </c>
      <c r="G213" s="43">
        <f>COUNTIF(D214:$D$1829,365)</f>
        <v>1095</v>
      </c>
      <c r="H213" s="43">
        <f>COUNTIF(D214:$D$1829,366)</f>
        <v>521</v>
      </c>
    </row>
    <row r="214" spans="1:8" x14ac:dyDescent="0.25">
      <c r="A214" s="1">
        <f>COUNTIF($C$2:C214,"Да")</f>
        <v>2</v>
      </c>
      <c r="B214" s="45">
        <f t="shared" si="7"/>
        <v>45462</v>
      </c>
      <c r="C214" s="42" t="str">
        <f>IF(ISERROR(VLOOKUP(B214,'Айгенис Оп22'!$C$3:$C$22,1,0)),"Нет","Да")</f>
        <v>Нет</v>
      </c>
      <c r="D214" s="43">
        <f t="shared" si="6"/>
        <v>366</v>
      </c>
      <c r="E214" s="49">
        <f>ROUND(('Все выпуски'!$T$3*'Все выпуски'!$T$6/100)/366*(B214-IF(C214="Нет",VLOOKUP(A214,'Айгенис Оп22'!$A$2:$C$22,3,0),VLOOKUP((A214-1),'Айгенис Оп22'!$A$2:$C$22,3,0))),2)</f>
        <v>8.85</v>
      </c>
      <c r="G214" s="43">
        <f>COUNTIF(D215:$D$1829,365)</f>
        <v>1095</v>
      </c>
      <c r="H214" s="43">
        <f>COUNTIF(D215:$D$1829,366)</f>
        <v>520</v>
      </c>
    </row>
    <row r="215" spans="1:8" x14ac:dyDescent="0.25">
      <c r="A215" s="1">
        <f>COUNTIF($C$2:C215,"Да")</f>
        <v>2</v>
      </c>
      <c r="B215" s="45">
        <f t="shared" si="7"/>
        <v>45463</v>
      </c>
      <c r="C215" s="42" t="str">
        <f>IF(ISERROR(VLOOKUP(B215,'Айгенис Оп22'!$C$3:$C$22,1,0)),"Нет","Да")</f>
        <v>Нет</v>
      </c>
      <c r="D215" s="43">
        <f t="shared" si="6"/>
        <v>366</v>
      </c>
      <c r="E215" s="49">
        <f>ROUND(('Все выпуски'!$T$3*'Все выпуски'!$T$6/100)/366*(B215-IF(C215="Нет",VLOOKUP(A215,'Айгенис Оп22'!$A$2:$C$22,3,0),VLOOKUP((A215-1),'Айгенис Оп22'!$A$2:$C$22,3,0))),2)</f>
        <v>9.1</v>
      </c>
      <c r="G215" s="43">
        <f>COUNTIF(D216:$D$1829,365)</f>
        <v>1095</v>
      </c>
      <c r="H215" s="43">
        <f>COUNTIF(D216:$D$1829,366)</f>
        <v>519</v>
      </c>
    </row>
    <row r="216" spans="1:8" x14ac:dyDescent="0.25">
      <c r="A216" s="1">
        <f>COUNTIF($C$2:C216,"Да")</f>
        <v>2</v>
      </c>
      <c r="B216" s="45">
        <f t="shared" si="7"/>
        <v>45464</v>
      </c>
      <c r="C216" s="42" t="str">
        <f>IF(ISERROR(VLOOKUP(B216,'Айгенис Оп22'!$C$3:$C$22,1,0)),"Нет","Да")</f>
        <v>Нет</v>
      </c>
      <c r="D216" s="43">
        <f t="shared" si="6"/>
        <v>366</v>
      </c>
      <c r="E216" s="49">
        <f>ROUND(('Все выпуски'!$T$3*'Все выпуски'!$T$6/100)/366*(B216-IF(C216="Нет",VLOOKUP(A216,'Айгенис Оп22'!$A$2:$C$22,3,0),VLOOKUP((A216-1),'Айгенис Оп22'!$A$2:$C$22,3,0))),2)</f>
        <v>9.34</v>
      </c>
      <c r="G216" s="43">
        <f>COUNTIF(D217:$D$1829,365)</f>
        <v>1095</v>
      </c>
      <c r="H216" s="43">
        <f>COUNTIF(D217:$D$1829,366)</f>
        <v>518</v>
      </c>
    </row>
    <row r="217" spans="1:8" x14ac:dyDescent="0.25">
      <c r="A217" s="1">
        <f>COUNTIF($C$2:C217,"Да")</f>
        <v>2</v>
      </c>
      <c r="B217" s="45">
        <f t="shared" si="7"/>
        <v>45465</v>
      </c>
      <c r="C217" s="42" t="str">
        <f>IF(ISERROR(VLOOKUP(B217,'Айгенис Оп22'!$C$3:$C$22,1,0)),"Нет","Да")</f>
        <v>Нет</v>
      </c>
      <c r="D217" s="43">
        <f t="shared" si="6"/>
        <v>366</v>
      </c>
      <c r="E217" s="49">
        <f>ROUND(('Все выпуски'!$T$3*'Все выпуски'!$T$6/100)/366*(B217-IF(C217="Нет",VLOOKUP(A217,'Айгенис Оп22'!$A$2:$C$22,3,0),VLOOKUP((A217-1),'Айгенис Оп22'!$A$2:$C$22,3,0))),2)</f>
        <v>9.59</v>
      </c>
      <c r="G217" s="43">
        <f>COUNTIF(D218:$D$1829,365)</f>
        <v>1095</v>
      </c>
      <c r="H217" s="43">
        <f>COUNTIF(D218:$D$1829,366)</f>
        <v>517</v>
      </c>
    </row>
    <row r="218" spans="1:8" x14ac:dyDescent="0.25">
      <c r="A218" s="1">
        <f>COUNTIF($C$2:C218,"Да")</f>
        <v>2</v>
      </c>
      <c r="B218" s="45">
        <f t="shared" si="7"/>
        <v>45466</v>
      </c>
      <c r="C218" s="42" t="str">
        <f>IF(ISERROR(VLOOKUP(B218,'Айгенис Оп22'!$C$3:$C$22,1,0)),"Нет","Да")</f>
        <v>Нет</v>
      </c>
      <c r="D218" s="43">
        <f t="shared" si="6"/>
        <v>366</v>
      </c>
      <c r="E218" s="49">
        <f>ROUND(('Все выпуски'!$T$3*'Все выпуски'!$T$6/100)/366*(B218-IF(C218="Нет",VLOOKUP(A218,'Айгенис Оп22'!$A$2:$C$22,3,0),VLOOKUP((A218-1),'Айгенис Оп22'!$A$2:$C$22,3,0))),2)</f>
        <v>9.84</v>
      </c>
      <c r="G218" s="43">
        <f>COUNTIF(D219:$D$1829,365)</f>
        <v>1095</v>
      </c>
      <c r="H218" s="43">
        <f>COUNTIF(D219:$D$1829,366)</f>
        <v>516</v>
      </c>
    </row>
    <row r="219" spans="1:8" x14ac:dyDescent="0.25">
      <c r="A219" s="1">
        <f>COUNTIF($C$2:C219,"Да")</f>
        <v>2</v>
      </c>
      <c r="B219" s="45">
        <f t="shared" si="7"/>
        <v>45467</v>
      </c>
      <c r="C219" s="42" t="str">
        <f>IF(ISERROR(VLOOKUP(B219,'Айгенис Оп22'!$C$3:$C$22,1,0)),"Нет","Да")</f>
        <v>Нет</v>
      </c>
      <c r="D219" s="43">
        <f t="shared" si="6"/>
        <v>366</v>
      </c>
      <c r="E219" s="49">
        <f>ROUND(('Все выпуски'!$T$3*'Все выпуски'!$T$6/100)/366*(B219-IF(C219="Нет",VLOOKUP(A219,'Айгенис Оп22'!$A$2:$C$22,3,0),VLOOKUP((A219-1),'Айгенис Оп22'!$A$2:$C$22,3,0))),2)</f>
        <v>10.08</v>
      </c>
      <c r="G219" s="43">
        <f>COUNTIF(D220:$D$1829,365)</f>
        <v>1095</v>
      </c>
      <c r="H219" s="43">
        <f>COUNTIF(D220:$D$1829,366)</f>
        <v>515</v>
      </c>
    </row>
    <row r="220" spans="1:8" x14ac:dyDescent="0.25">
      <c r="A220" s="1">
        <f>COUNTIF($C$2:C220,"Да")</f>
        <v>2</v>
      </c>
      <c r="B220" s="45">
        <f t="shared" si="7"/>
        <v>45468</v>
      </c>
      <c r="C220" s="42" t="str">
        <f>IF(ISERROR(VLOOKUP(B220,'Айгенис Оп22'!$C$3:$C$22,1,0)),"Нет","Да")</f>
        <v>Нет</v>
      </c>
      <c r="D220" s="43">
        <f t="shared" si="6"/>
        <v>366</v>
      </c>
      <c r="E220" s="49">
        <f>ROUND(('Все выпуски'!$T$3*'Все выпуски'!$T$6/100)/366*(B220-IF(C220="Нет",VLOOKUP(A220,'Айгенис Оп22'!$A$2:$C$22,3,0),VLOOKUP((A220-1),'Айгенис Оп22'!$A$2:$C$22,3,0))),2)</f>
        <v>10.33</v>
      </c>
      <c r="G220" s="43">
        <f>COUNTIF(D221:$D$1829,365)</f>
        <v>1095</v>
      </c>
      <c r="H220" s="43">
        <f>COUNTIF(D221:$D$1829,366)</f>
        <v>514</v>
      </c>
    </row>
    <row r="221" spans="1:8" x14ac:dyDescent="0.25">
      <c r="A221" s="1">
        <f>COUNTIF($C$2:C221,"Да")</f>
        <v>2</v>
      </c>
      <c r="B221" s="45">
        <f t="shared" si="7"/>
        <v>45469</v>
      </c>
      <c r="C221" s="42" t="str">
        <f>IF(ISERROR(VLOOKUP(B221,'Айгенис Оп22'!$C$3:$C$22,1,0)),"Нет","Да")</f>
        <v>Нет</v>
      </c>
      <c r="D221" s="43">
        <f t="shared" si="6"/>
        <v>366</v>
      </c>
      <c r="E221" s="49">
        <f>ROUND(('Все выпуски'!$T$3*'Все выпуски'!$T$6/100)/366*(B221-IF(C221="Нет",VLOOKUP(A221,'Айгенис Оп22'!$A$2:$C$22,3,0),VLOOKUP((A221-1),'Айгенис Оп22'!$A$2:$C$22,3,0))),2)</f>
        <v>10.57</v>
      </c>
      <c r="G221" s="43">
        <f>COUNTIF(D222:$D$1829,365)</f>
        <v>1095</v>
      </c>
      <c r="H221" s="43">
        <f>COUNTIF(D222:$D$1829,366)</f>
        <v>513</v>
      </c>
    </row>
    <row r="222" spans="1:8" x14ac:dyDescent="0.25">
      <c r="A222" s="1">
        <f>COUNTIF($C$2:C222,"Да")</f>
        <v>2</v>
      </c>
      <c r="B222" s="45">
        <f t="shared" si="7"/>
        <v>45470</v>
      </c>
      <c r="C222" s="42" t="str">
        <f>IF(ISERROR(VLOOKUP(B222,'Айгенис Оп22'!$C$3:$C$22,1,0)),"Нет","Да")</f>
        <v>Нет</v>
      </c>
      <c r="D222" s="43">
        <f t="shared" si="6"/>
        <v>366</v>
      </c>
      <c r="E222" s="49">
        <f>ROUND(('Все выпуски'!$T$3*'Все выпуски'!$T$6/100)/366*(B222-IF(C222="Нет",VLOOKUP(A222,'Айгенис Оп22'!$A$2:$C$22,3,0),VLOOKUP((A222-1),'Айгенис Оп22'!$A$2:$C$22,3,0))),2)</f>
        <v>10.82</v>
      </c>
      <c r="G222" s="43">
        <f>COUNTIF(D223:$D$1829,365)</f>
        <v>1095</v>
      </c>
      <c r="H222" s="43">
        <f>COUNTIF(D223:$D$1829,366)</f>
        <v>512</v>
      </c>
    </row>
    <row r="223" spans="1:8" x14ac:dyDescent="0.25">
      <c r="A223" s="1">
        <f>COUNTIF($C$2:C223,"Да")</f>
        <v>2</v>
      </c>
      <c r="B223" s="45">
        <f t="shared" si="7"/>
        <v>45471</v>
      </c>
      <c r="C223" s="42" t="str">
        <f>IF(ISERROR(VLOOKUP(B223,'Айгенис Оп22'!$C$3:$C$22,1,0)),"Нет","Да")</f>
        <v>Нет</v>
      </c>
      <c r="D223" s="43">
        <f t="shared" si="6"/>
        <v>366</v>
      </c>
      <c r="E223" s="49">
        <f>ROUND(('Все выпуски'!$T$3*'Все выпуски'!$T$6/100)/366*(B223-IF(C223="Нет",VLOOKUP(A223,'Айгенис Оп22'!$A$2:$C$22,3,0),VLOOKUP((A223-1),'Айгенис Оп22'!$A$2:$C$22,3,0))),2)</f>
        <v>11.07</v>
      </c>
      <c r="G223" s="43">
        <f>COUNTIF(D224:$D$1829,365)</f>
        <v>1095</v>
      </c>
      <c r="H223" s="43">
        <f>COUNTIF(D224:$D$1829,366)</f>
        <v>511</v>
      </c>
    </row>
    <row r="224" spans="1:8" x14ac:dyDescent="0.25">
      <c r="A224" s="1">
        <f>COUNTIF($C$2:C224,"Да")</f>
        <v>2</v>
      </c>
      <c r="B224" s="45">
        <f t="shared" si="7"/>
        <v>45472</v>
      </c>
      <c r="C224" s="42" t="str">
        <f>IF(ISERROR(VLOOKUP(B224,'Айгенис Оп22'!$C$3:$C$22,1,0)),"Нет","Да")</f>
        <v>Нет</v>
      </c>
      <c r="D224" s="43">
        <f t="shared" si="6"/>
        <v>366</v>
      </c>
      <c r="E224" s="49">
        <f>ROUND(('Все выпуски'!$T$3*'Все выпуски'!$T$6/100)/366*(B224-IF(C224="Нет",VLOOKUP(A224,'Айгенис Оп22'!$A$2:$C$22,3,0),VLOOKUP((A224-1),'Айгенис Оп22'!$A$2:$C$22,3,0))),2)</f>
        <v>11.31</v>
      </c>
      <c r="G224" s="43">
        <f>COUNTIF(D225:$D$1829,365)</f>
        <v>1095</v>
      </c>
      <c r="H224" s="43">
        <f>COUNTIF(D225:$D$1829,366)</f>
        <v>510</v>
      </c>
    </row>
    <row r="225" spans="1:8" x14ac:dyDescent="0.25">
      <c r="A225" s="1">
        <f>COUNTIF($C$2:C225,"Да")</f>
        <v>2</v>
      </c>
      <c r="B225" s="45">
        <f t="shared" si="7"/>
        <v>45473</v>
      </c>
      <c r="C225" s="42" t="str">
        <f>IF(ISERROR(VLOOKUP(B225,'Айгенис Оп22'!$C$3:$C$22,1,0)),"Нет","Да")</f>
        <v>Нет</v>
      </c>
      <c r="D225" s="43">
        <f t="shared" si="6"/>
        <v>366</v>
      </c>
      <c r="E225" s="49">
        <f>ROUND(('Все выпуски'!$T$3*'Все выпуски'!$T$6/100)/366*(B225-IF(C225="Нет",VLOOKUP(A225,'Айгенис Оп22'!$A$2:$C$22,3,0),VLOOKUP((A225-1),'Айгенис Оп22'!$A$2:$C$22,3,0))),2)</f>
        <v>11.56</v>
      </c>
      <c r="G225" s="43">
        <f>COUNTIF(D226:$D$1829,365)</f>
        <v>1095</v>
      </c>
      <c r="H225" s="43">
        <f>COUNTIF(D226:$D$1829,366)</f>
        <v>509</v>
      </c>
    </row>
    <row r="226" spans="1:8" x14ac:dyDescent="0.25">
      <c r="A226" s="1">
        <f>COUNTIF($C$2:C226,"Да")</f>
        <v>2</v>
      </c>
      <c r="B226" s="45">
        <f t="shared" si="7"/>
        <v>45474</v>
      </c>
      <c r="C226" s="42" t="str">
        <f>IF(ISERROR(VLOOKUP(B226,'Айгенис Оп22'!$C$3:$C$22,1,0)),"Нет","Да")</f>
        <v>Нет</v>
      </c>
      <c r="D226" s="43">
        <f t="shared" si="6"/>
        <v>366</v>
      </c>
      <c r="E226" s="49">
        <f>ROUND(('Все выпуски'!$T$3*'Все выпуски'!$T$6/100)/366*(B226-IF(C226="Нет",VLOOKUP(A226,'Айгенис Оп22'!$A$2:$C$22,3,0),VLOOKUP((A226-1),'Айгенис Оп22'!$A$2:$C$22,3,0))),2)</f>
        <v>11.8</v>
      </c>
      <c r="G226" s="43">
        <f>COUNTIF(D227:$D$1829,365)</f>
        <v>1095</v>
      </c>
      <c r="H226" s="43">
        <f>COUNTIF(D227:$D$1829,366)</f>
        <v>508</v>
      </c>
    </row>
    <row r="227" spans="1:8" x14ac:dyDescent="0.25">
      <c r="A227" s="1">
        <f>COUNTIF($C$2:C227,"Да")</f>
        <v>2</v>
      </c>
      <c r="B227" s="45">
        <f t="shared" si="7"/>
        <v>45475</v>
      </c>
      <c r="C227" s="42" t="str">
        <f>IF(ISERROR(VLOOKUP(B227,'Айгенис Оп22'!$C$3:$C$22,1,0)),"Нет","Да")</f>
        <v>Нет</v>
      </c>
      <c r="D227" s="43">
        <f t="shared" si="6"/>
        <v>366</v>
      </c>
      <c r="E227" s="49">
        <f>ROUND(('Все выпуски'!$T$3*'Все выпуски'!$T$6/100)/366*(B227-IF(C227="Нет",VLOOKUP(A227,'Айгенис Оп22'!$A$2:$C$22,3,0),VLOOKUP((A227-1),'Айгенис Оп22'!$A$2:$C$22,3,0))),2)</f>
        <v>12.05</v>
      </c>
      <c r="G227" s="43">
        <f>COUNTIF(D228:$D$1829,365)</f>
        <v>1095</v>
      </c>
      <c r="H227" s="43">
        <f>COUNTIF(D228:$D$1829,366)</f>
        <v>507</v>
      </c>
    </row>
    <row r="228" spans="1:8" x14ac:dyDescent="0.25">
      <c r="A228" s="1">
        <f>COUNTIF($C$2:C228,"Да")</f>
        <v>2</v>
      </c>
      <c r="B228" s="45">
        <f t="shared" si="7"/>
        <v>45476</v>
      </c>
      <c r="C228" s="42" t="str">
        <f>IF(ISERROR(VLOOKUP(B228,'Айгенис Оп22'!$C$3:$C$22,1,0)),"Нет","Да")</f>
        <v>Нет</v>
      </c>
      <c r="D228" s="43">
        <f t="shared" si="6"/>
        <v>366</v>
      </c>
      <c r="E228" s="49">
        <f>ROUND(('Все выпуски'!$T$3*'Все выпуски'!$T$6/100)/366*(B228-IF(C228="Нет",VLOOKUP(A228,'Айгенис Оп22'!$A$2:$C$22,3,0),VLOOKUP((A228-1),'Айгенис Оп22'!$A$2:$C$22,3,0))),2)</f>
        <v>12.3</v>
      </c>
      <c r="G228" s="43">
        <f>COUNTIF(D229:$D$1829,365)</f>
        <v>1095</v>
      </c>
      <c r="H228" s="43">
        <f>COUNTIF(D229:$D$1829,366)</f>
        <v>506</v>
      </c>
    </row>
    <row r="229" spans="1:8" x14ac:dyDescent="0.25">
      <c r="A229" s="1">
        <f>COUNTIF($C$2:C229,"Да")</f>
        <v>2</v>
      </c>
      <c r="B229" s="45">
        <f t="shared" si="7"/>
        <v>45477</v>
      </c>
      <c r="C229" s="42" t="str">
        <f>IF(ISERROR(VLOOKUP(B229,'Айгенис Оп22'!$C$3:$C$22,1,0)),"Нет","Да")</f>
        <v>Нет</v>
      </c>
      <c r="D229" s="43">
        <f t="shared" si="6"/>
        <v>366</v>
      </c>
      <c r="E229" s="49">
        <f>ROUND(('Все выпуски'!$T$3*'Все выпуски'!$T$6/100)/366*(B229-IF(C229="Нет",VLOOKUP(A229,'Айгенис Оп22'!$A$2:$C$22,3,0),VLOOKUP((A229-1),'Айгенис Оп22'!$A$2:$C$22,3,0))),2)</f>
        <v>12.54</v>
      </c>
      <c r="G229" s="43">
        <f>COUNTIF(D230:$D$1829,365)</f>
        <v>1095</v>
      </c>
      <c r="H229" s="43">
        <f>COUNTIF(D230:$D$1829,366)</f>
        <v>505</v>
      </c>
    </row>
    <row r="230" spans="1:8" x14ac:dyDescent="0.25">
      <c r="A230" s="1">
        <f>COUNTIF($C$2:C230,"Да")</f>
        <v>2</v>
      </c>
      <c r="B230" s="45">
        <f t="shared" si="7"/>
        <v>45478</v>
      </c>
      <c r="C230" s="42" t="str">
        <f>IF(ISERROR(VLOOKUP(B230,'Айгенис Оп22'!$C$3:$C$22,1,0)),"Нет","Да")</f>
        <v>Нет</v>
      </c>
      <c r="D230" s="43">
        <f t="shared" si="6"/>
        <v>366</v>
      </c>
      <c r="E230" s="49">
        <f>ROUND(('Все выпуски'!$T$3*'Все выпуски'!$T$6/100)/366*(B230-IF(C230="Нет",VLOOKUP(A230,'Айгенис Оп22'!$A$2:$C$22,3,0),VLOOKUP((A230-1),'Айгенис Оп22'!$A$2:$C$22,3,0))),2)</f>
        <v>12.79</v>
      </c>
      <c r="G230" s="43">
        <f>COUNTIF(D231:$D$1829,365)</f>
        <v>1095</v>
      </c>
      <c r="H230" s="43">
        <f>COUNTIF(D231:$D$1829,366)</f>
        <v>504</v>
      </c>
    </row>
    <row r="231" spans="1:8" x14ac:dyDescent="0.25">
      <c r="A231" s="1">
        <f>COUNTIF($C$2:C231,"Да")</f>
        <v>2</v>
      </c>
      <c r="B231" s="45">
        <f t="shared" si="7"/>
        <v>45479</v>
      </c>
      <c r="C231" s="42" t="str">
        <f>IF(ISERROR(VLOOKUP(B231,'Айгенис Оп22'!$C$3:$C$22,1,0)),"Нет","Да")</f>
        <v>Нет</v>
      </c>
      <c r="D231" s="43">
        <f t="shared" si="6"/>
        <v>366</v>
      </c>
      <c r="E231" s="49">
        <f>ROUND(('Все выпуски'!$T$3*'Все выпуски'!$T$6/100)/366*(B231-IF(C231="Нет",VLOOKUP(A231,'Айгенис Оп22'!$A$2:$C$22,3,0),VLOOKUP((A231-1),'Айгенис Оп22'!$A$2:$C$22,3,0))),2)</f>
        <v>13.03</v>
      </c>
      <c r="G231" s="43">
        <f>COUNTIF(D232:$D$1829,365)</f>
        <v>1095</v>
      </c>
      <c r="H231" s="43">
        <f>COUNTIF(D232:$D$1829,366)</f>
        <v>503</v>
      </c>
    </row>
    <row r="232" spans="1:8" x14ac:dyDescent="0.25">
      <c r="A232" s="1">
        <f>COUNTIF($C$2:C232,"Да")</f>
        <v>2</v>
      </c>
      <c r="B232" s="45">
        <f t="shared" si="7"/>
        <v>45480</v>
      </c>
      <c r="C232" s="42" t="str">
        <f>IF(ISERROR(VLOOKUP(B232,'Айгенис Оп22'!$C$3:$C$22,1,0)),"Нет","Да")</f>
        <v>Нет</v>
      </c>
      <c r="D232" s="43">
        <f t="shared" si="6"/>
        <v>366</v>
      </c>
      <c r="E232" s="49">
        <f>ROUND(('Все выпуски'!$T$3*'Все выпуски'!$T$6/100)/366*(B232-IF(C232="Нет",VLOOKUP(A232,'Айгенис Оп22'!$A$2:$C$22,3,0),VLOOKUP((A232-1),'Айгенис Оп22'!$A$2:$C$22,3,0))),2)</f>
        <v>13.28</v>
      </c>
      <c r="G232" s="43">
        <f>COUNTIF(D233:$D$1829,365)</f>
        <v>1095</v>
      </c>
      <c r="H232" s="43">
        <f>COUNTIF(D233:$D$1829,366)</f>
        <v>502</v>
      </c>
    </row>
    <row r="233" spans="1:8" x14ac:dyDescent="0.25">
      <c r="A233" s="1">
        <f>COUNTIF($C$2:C233,"Да")</f>
        <v>2</v>
      </c>
      <c r="B233" s="45">
        <f t="shared" si="7"/>
        <v>45481</v>
      </c>
      <c r="C233" s="42" t="str">
        <f>IF(ISERROR(VLOOKUP(B233,'Айгенис Оп22'!$C$3:$C$22,1,0)),"Нет","Да")</f>
        <v>Нет</v>
      </c>
      <c r="D233" s="43">
        <f t="shared" si="6"/>
        <v>366</v>
      </c>
      <c r="E233" s="49">
        <f>ROUND(('Все выпуски'!$T$3*'Все выпуски'!$T$6/100)/366*(B233-IF(C233="Нет",VLOOKUP(A233,'Айгенис Оп22'!$A$2:$C$22,3,0),VLOOKUP((A233-1),'Айгенис Оп22'!$A$2:$C$22,3,0))),2)</f>
        <v>13.52</v>
      </c>
      <c r="G233" s="43">
        <f>COUNTIF(D234:$D$1829,365)</f>
        <v>1095</v>
      </c>
      <c r="H233" s="43">
        <f>COUNTIF(D234:$D$1829,366)</f>
        <v>501</v>
      </c>
    </row>
    <row r="234" spans="1:8" x14ac:dyDescent="0.25">
      <c r="A234" s="1">
        <f>COUNTIF($C$2:C234,"Да")</f>
        <v>2</v>
      </c>
      <c r="B234" s="45">
        <f t="shared" si="7"/>
        <v>45482</v>
      </c>
      <c r="C234" s="42" t="str">
        <f>IF(ISERROR(VLOOKUP(B234,'Айгенис Оп22'!$C$3:$C$22,1,0)),"Нет","Да")</f>
        <v>Нет</v>
      </c>
      <c r="D234" s="43">
        <f t="shared" si="6"/>
        <v>366</v>
      </c>
      <c r="E234" s="49">
        <f>ROUND(('Все выпуски'!$T$3*'Все выпуски'!$T$6/100)/366*(B234-IF(C234="Нет",VLOOKUP(A234,'Айгенис Оп22'!$A$2:$C$22,3,0),VLOOKUP((A234-1),'Айгенис Оп22'!$A$2:$C$22,3,0))),2)</f>
        <v>13.77</v>
      </c>
      <c r="G234" s="43">
        <f>COUNTIF(D235:$D$1829,365)</f>
        <v>1095</v>
      </c>
      <c r="H234" s="43">
        <f>COUNTIF(D235:$D$1829,366)</f>
        <v>500</v>
      </c>
    </row>
    <row r="235" spans="1:8" x14ac:dyDescent="0.25">
      <c r="A235" s="1">
        <f>COUNTIF($C$2:C235,"Да")</f>
        <v>2</v>
      </c>
      <c r="B235" s="45">
        <f t="shared" si="7"/>
        <v>45483</v>
      </c>
      <c r="C235" s="42" t="str">
        <f>IF(ISERROR(VLOOKUP(B235,'Айгенис Оп22'!$C$3:$C$22,1,0)),"Нет","Да")</f>
        <v>Нет</v>
      </c>
      <c r="D235" s="43">
        <f t="shared" si="6"/>
        <v>366</v>
      </c>
      <c r="E235" s="49">
        <f>ROUND(('Все выпуски'!$T$3*'Все выпуски'!$T$6/100)/366*(B235-IF(C235="Нет",VLOOKUP(A235,'Айгенис Оп22'!$A$2:$C$22,3,0),VLOOKUP((A235-1),'Айгенис Оп22'!$A$2:$C$22,3,0))),2)</f>
        <v>14.02</v>
      </c>
      <c r="G235" s="43">
        <f>COUNTIF(D236:$D$1829,365)</f>
        <v>1095</v>
      </c>
      <c r="H235" s="43">
        <f>COUNTIF(D236:$D$1829,366)</f>
        <v>499</v>
      </c>
    </row>
    <row r="236" spans="1:8" x14ac:dyDescent="0.25">
      <c r="A236" s="1">
        <f>COUNTIF($C$2:C236,"Да")</f>
        <v>2</v>
      </c>
      <c r="B236" s="45">
        <f t="shared" si="7"/>
        <v>45484</v>
      </c>
      <c r="C236" s="42" t="str">
        <f>IF(ISERROR(VLOOKUP(B236,'Айгенис Оп22'!$C$3:$C$22,1,0)),"Нет","Да")</f>
        <v>Нет</v>
      </c>
      <c r="D236" s="43">
        <f t="shared" si="6"/>
        <v>366</v>
      </c>
      <c r="E236" s="49">
        <f>ROUND(('Все выпуски'!$T$3*'Все выпуски'!$T$6/100)/366*(B236-IF(C236="Нет",VLOOKUP(A236,'Айгенис Оп22'!$A$2:$C$22,3,0),VLOOKUP((A236-1),'Айгенис Оп22'!$A$2:$C$22,3,0))),2)</f>
        <v>14.26</v>
      </c>
      <c r="G236" s="43">
        <f>COUNTIF(D237:$D$1829,365)</f>
        <v>1095</v>
      </c>
      <c r="H236" s="43">
        <f>COUNTIF(D237:$D$1829,366)</f>
        <v>498</v>
      </c>
    </row>
    <row r="237" spans="1:8" x14ac:dyDescent="0.25">
      <c r="A237" s="1">
        <f>COUNTIF($C$2:C237,"Да")</f>
        <v>2</v>
      </c>
      <c r="B237" s="45">
        <f t="shared" si="7"/>
        <v>45485</v>
      </c>
      <c r="C237" s="42" t="str">
        <f>IF(ISERROR(VLOOKUP(B237,'Айгенис Оп22'!$C$3:$C$22,1,0)),"Нет","Да")</f>
        <v>Нет</v>
      </c>
      <c r="D237" s="43">
        <f t="shared" si="6"/>
        <v>366</v>
      </c>
      <c r="E237" s="49">
        <f>ROUND(('Все выпуски'!$T$3*'Все выпуски'!$T$6/100)/366*(B237-IF(C237="Нет",VLOOKUP(A237,'Айгенис Оп22'!$A$2:$C$22,3,0),VLOOKUP((A237-1),'Айгенис Оп22'!$A$2:$C$22,3,0))),2)</f>
        <v>14.51</v>
      </c>
      <c r="G237" s="43">
        <f>COUNTIF(D238:$D$1829,365)</f>
        <v>1095</v>
      </c>
      <c r="H237" s="43">
        <f>COUNTIF(D238:$D$1829,366)</f>
        <v>497</v>
      </c>
    </row>
    <row r="238" spans="1:8" x14ac:dyDescent="0.25">
      <c r="A238" s="1">
        <f>COUNTIF($C$2:C238,"Да")</f>
        <v>2</v>
      </c>
      <c r="B238" s="45">
        <f t="shared" si="7"/>
        <v>45486</v>
      </c>
      <c r="C238" s="42" t="str">
        <f>IF(ISERROR(VLOOKUP(B238,'Айгенис Оп22'!$C$3:$C$22,1,0)),"Нет","Да")</f>
        <v>Нет</v>
      </c>
      <c r="D238" s="43">
        <f t="shared" si="6"/>
        <v>366</v>
      </c>
      <c r="E238" s="49">
        <f>ROUND(('Все выпуски'!$T$3*'Все выпуски'!$T$6/100)/366*(B238-IF(C238="Нет",VLOOKUP(A238,'Айгенис Оп22'!$A$2:$C$22,3,0),VLOOKUP((A238-1),'Айгенис Оп22'!$A$2:$C$22,3,0))),2)</f>
        <v>14.75</v>
      </c>
      <c r="G238" s="43">
        <f>COUNTIF(D239:$D$1829,365)</f>
        <v>1095</v>
      </c>
      <c r="H238" s="43">
        <f>COUNTIF(D239:$D$1829,366)</f>
        <v>496</v>
      </c>
    </row>
    <row r="239" spans="1:8" x14ac:dyDescent="0.25">
      <c r="A239" s="1">
        <f>COUNTIF($C$2:C239,"Да")</f>
        <v>2</v>
      </c>
      <c r="B239" s="45">
        <f t="shared" si="7"/>
        <v>45487</v>
      </c>
      <c r="C239" s="42" t="str">
        <f>IF(ISERROR(VLOOKUP(B239,'Айгенис Оп22'!$C$3:$C$22,1,0)),"Нет","Да")</f>
        <v>Нет</v>
      </c>
      <c r="D239" s="43">
        <f t="shared" si="6"/>
        <v>366</v>
      </c>
      <c r="E239" s="49">
        <f>ROUND(('Все выпуски'!$T$3*'Все выпуски'!$T$6/100)/366*(B239-IF(C239="Нет",VLOOKUP(A239,'Айгенис Оп22'!$A$2:$C$22,3,0),VLOOKUP((A239-1),'Айгенис Оп22'!$A$2:$C$22,3,0))),2)</f>
        <v>15</v>
      </c>
      <c r="G239" s="43">
        <f>COUNTIF(D240:$D$1829,365)</f>
        <v>1095</v>
      </c>
      <c r="H239" s="43">
        <f>COUNTIF(D240:$D$1829,366)</f>
        <v>495</v>
      </c>
    </row>
    <row r="240" spans="1:8" x14ac:dyDescent="0.25">
      <c r="A240" s="1">
        <f>COUNTIF($C$2:C240,"Да")</f>
        <v>2</v>
      </c>
      <c r="B240" s="45">
        <f t="shared" si="7"/>
        <v>45488</v>
      </c>
      <c r="C240" s="42" t="str">
        <f>IF(ISERROR(VLOOKUP(B240,'Айгенис Оп22'!$C$3:$C$22,1,0)),"Нет","Да")</f>
        <v>Нет</v>
      </c>
      <c r="D240" s="43">
        <f t="shared" si="6"/>
        <v>366</v>
      </c>
      <c r="E240" s="49">
        <f>ROUND(('Все выпуски'!$T$3*'Все выпуски'!$T$6/100)/366*(B240-IF(C240="Нет",VLOOKUP(A240,'Айгенис Оп22'!$A$2:$C$22,3,0),VLOOKUP((A240-1),'Айгенис Оп22'!$A$2:$C$22,3,0))),2)</f>
        <v>15.25</v>
      </c>
      <c r="G240" s="43">
        <f>COUNTIF(D241:$D$1829,365)</f>
        <v>1095</v>
      </c>
      <c r="H240" s="43">
        <f>COUNTIF(D241:$D$1829,366)</f>
        <v>494</v>
      </c>
    </row>
    <row r="241" spans="1:8" x14ac:dyDescent="0.25">
      <c r="A241" s="1">
        <f>COUNTIF($C$2:C241,"Да")</f>
        <v>2</v>
      </c>
      <c r="B241" s="45">
        <f t="shared" si="7"/>
        <v>45489</v>
      </c>
      <c r="C241" s="42" t="str">
        <f>IF(ISERROR(VLOOKUP(B241,'Айгенис Оп22'!$C$3:$C$22,1,0)),"Нет","Да")</f>
        <v>Нет</v>
      </c>
      <c r="D241" s="43">
        <f t="shared" si="6"/>
        <v>366</v>
      </c>
      <c r="E241" s="49">
        <f>ROUND(('Все выпуски'!$T$3*'Все выпуски'!$T$6/100)/366*(B241-IF(C241="Нет",VLOOKUP(A241,'Айгенис Оп22'!$A$2:$C$22,3,0),VLOOKUP((A241-1),'Айгенис Оп22'!$A$2:$C$22,3,0))),2)</f>
        <v>15.49</v>
      </c>
      <c r="G241" s="43">
        <f>COUNTIF(D242:$D$1829,365)</f>
        <v>1095</v>
      </c>
      <c r="H241" s="43">
        <f>COUNTIF(D242:$D$1829,366)</f>
        <v>493</v>
      </c>
    </row>
    <row r="242" spans="1:8" x14ac:dyDescent="0.25">
      <c r="A242" s="1">
        <f>COUNTIF($C$2:C242,"Да")</f>
        <v>2</v>
      </c>
      <c r="B242" s="45">
        <f t="shared" si="7"/>
        <v>45490</v>
      </c>
      <c r="C242" s="42" t="str">
        <f>IF(ISERROR(VLOOKUP(B242,'Айгенис Оп22'!$C$3:$C$22,1,0)),"Нет","Да")</f>
        <v>Нет</v>
      </c>
      <c r="D242" s="43">
        <f t="shared" si="6"/>
        <v>366</v>
      </c>
      <c r="E242" s="49">
        <f>ROUND(('Все выпуски'!$T$3*'Все выпуски'!$T$6/100)/366*(B242-IF(C242="Нет",VLOOKUP(A242,'Айгенис Оп22'!$A$2:$C$22,3,0),VLOOKUP((A242-1),'Айгенис Оп22'!$A$2:$C$22,3,0))),2)</f>
        <v>15.74</v>
      </c>
      <c r="G242" s="43">
        <f>COUNTIF(D243:$D$1829,365)</f>
        <v>1095</v>
      </c>
      <c r="H242" s="43">
        <f>COUNTIF(D243:$D$1829,366)</f>
        <v>492</v>
      </c>
    </row>
    <row r="243" spans="1:8" x14ac:dyDescent="0.25">
      <c r="A243" s="1">
        <f>COUNTIF($C$2:C243,"Да")</f>
        <v>2</v>
      </c>
      <c r="B243" s="45">
        <f t="shared" si="7"/>
        <v>45491</v>
      </c>
      <c r="C243" s="42" t="str">
        <f>IF(ISERROR(VLOOKUP(B243,'Айгенис Оп22'!$C$3:$C$22,1,0)),"Нет","Да")</f>
        <v>Нет</v>
      </c>
      <c r="D243" s="43">
        <f t="shared" si="6"/>
        <v>366</v>
      </c>
      <c r="E243" s="49">
        <f>ROUND(('Все выпуски'!$T$3*'Все выпуски'!$T$6/100)/366*(B243-IF(C243="Нет",VLOOKUP(A243,'Айгенис Оп22'!$A$2:$C$22,3,0),VLOOKUP((A243-1),'Айгенис Оп22'!$A$2:$C$22,3,0))),2)</f>
        <v>15.98</v>
      </c>
      <c r="G243" s="43">
        <f>COUNTIF(D244:$D$1829,365)</f>
        <v>1095</v>
      </c>
      <c r="H243" s="43">
        <f>COUNTIF(D244:$D$1829,366)</f>
        <v>491</v>
      </c>
    </row>
    <row r="244" spans="1:8" x14ac:dyDescent="0.25">
      <c r="A244" s="1">
        <f>COUNTIF($C$2:C244,"Да")</f>
        <v>2</v>
      </c>
      <c r="B244" s="45">
        <f t="shared" si="7"/>
        <v>45492</v>
      </c>
      <c r="C244" s="42" t="str">
        <f>IF(ISERROR(VLOOKUP(B244,'Айгенис Оп22'!$C$3:$C$22,1,0)),"Нет","Да")</f>
        <v>Нет</v>
      </c>
      <c r="D244" s="43">
        <f t="shared" si="6"/>
        <v>366</v>
      </c>
      <c r="E244" s="49">
        <f>ROUND(('Все выпуски'!$T$3*'Все выпуски'!$T$6/100)/366*(B244-IF(C244="Нет",VLOOKUP(A244,'Айгенис Оп22'!$A$2:$C$22,3,0),VLOOKUP((A244-1),'Айгенис Оп22'!$A$2:$C$22,3,0))),2)</f>
        <v>16.23</v>
      </c>
      <c r="G244" s="43">
        <f>COUNTIF(D245:$D$1829,365)</f>
        <v>1095</v>
      </c>
      <c r="H244" s="43">
        <f>COUNTIF(D245:$D$1829,366)</f>
        <v>490</v>
      </c>
    </row>
    <row r="245" spans="1:8" x14ac:dyDescent="0.25">
      <c r="A245" s="1">
        <f>COUNTIF($C$2:C245,"Да")</f>
        <v>2</v>
      </c>
      <c r="B245" s="45">
        <f t="shared" si="7"/>
        <v>45493</v>
      </c>
      <c r="C245" s="42" t="str">
        <f>IF(ISERROR(VLOOKUP(B245,'Айгенис Оп22'!$C$3:$C$22,1,0)),"Нет","Да")</f>
        <v>Нет</v>
      </c>
      <c r="D245" s="43">
        <f t="shared" si="6"/>
        <v>366</v>
      </c>
      <c r="E245" s="49">
        <f>ROUND(('Все выпуски'!$T$3*'Все выпуски'!$T$6/100)/366*(B245-IF(C245="Нет",VLOOKUP(A245,'Айгенис Оп22'!$A$2:$C$22,3,0),VLOOKUP((A245-1),'Айгенис Оп22'!$A$2:$C$22,3,0))),2)</f>
        <v>16.48</v>
      </c>
      <c r="G245" s="43">
        <f>COUNTIF(D246:$D$1829,365)</f>
        <v>1095</v>
      </c>
      <c r="H245" s="43">
        <f>COUNTIF(D246:$D$1829,366)</f>
        <v>489</v>
      </c>
    </row>
    <row r="246" spans="1:8" x14ac:dyDescent="0.25">
      <c r="A246" s="1">
        <f>COUNTIF($C$2:C246,"Да")</f>
        <v>2</v>
      </c>
      <c r="B246" s="45">
        <f t="shared" si="7"/>
        <v>45494</v>
      </c>
      <c r="C246" s="42" t="str">
        <f>IF(ISERROR(VLOOKUP(B246,'Айгенис Оп22'!$C$3:$C$22,1,0)),"Нет","Да")</f>
        <v>Нет</v>
      </c>
      <c r="D246" s="43">
        <f t="shared" si="6"/>
        <v>366</v>
      </c>
      <c r="E246" s="49">
        <f>ROUND(('Все выпуски'!$T$3*'Все выпуски'!$T$6/100)/366*(B246-IF(C246="Нет",VLOOKUP(A246,'Айгенис Оп22'!$A$2:$C$22,3,0),VLOOKUP((A246-1),'Айгенис Оп22'!$A$2:$C$22,3,0))),2)</f>
        <v>16.72</v>
      </c>
      <c r="G246" s="43">
        <f>COUNTIF(D247:$D$1829,365)</f>
        <v>1095</v>
      </c>
      <c r="H246" s="43">
        <f>COUNTIF(D247:$D$1829,366)</f>
        <v>488</v>
      </c>
    </row>
    <row r="247" spans="1:8" x14ac:dyDescent="0.25">
      <c r="A247" s="1">
        <f>COUNTIF($C$2:C247,"Да")</f>
        <v>2</v>
      </c>
      <c r="B247" s="45">
        <f t="shared" si="7"/>
        <v>45495</v>
      </c>
      <c r="C247" s="42" t="str">
        <f>IF(ISERROR(VLOOKUP(B247,'Айгенис Оп22'!$C$3:$C$22,1,0)),"Нет","Да")</f>
        <v>Нет</v>
      </c>
      <c r="D247" s="43">
        <f t="shared" si="6"/>
        <v>366</v>
      </c>
      <c r="E247" s="49">
        <f>ROUND(('Все выпуски'!$T$3*'Все выпуски'!$T$6/100)/366*(B247-IF(C247="Нет",VLOOKUP(A247,'Айгенис Оп22'!$A$2:$C$22,3,0),VLOOKUP((A247-1),'Айгенис Оп22'!$A$2:$C$22,3,0))),2)</f>
        <v>16.97</v>
      </c>
      <c r="G247" s="43">
        <f>COUNTIF(D248:$D$1829,365)</f>
        <v>1095</v>
      </c>
      <c r="H247" s="43">
        <f>COUNTIF(D248:$D$1829,366)</f>
        <v>487</v>
      </c>
    </row>
    <row r="248" spans="1:8" x14ac:dyDescent="0.25">
      <c r="A248" s="1">
        <f>COUNTIF($C$2:C248,"Да")</f>
        <v>2</v>
      </c>
      <c r="B248" s="45">
        <f t="shared" si="7"/>
        <v>45496</v>
      </c>
      <c r="C248" s="42" t="str">
        <f>IF(ISERROR(VLOOKUP(B248,'Айгенис Оп22'!$C$3:$C$22,1,0)),"Нет","Да")</f>
        <v>Нет</v>
      </c>
      <c r="D248" s="43">
        <f t="shared" si="6"/>
        <v>366</v>
      </c>
      <c r="E248" s="49">
        <f>ROUND(('Все выпуски'!$T$3*'Все выпуски'!$T$6/100)/366*(B248-IF(C248="Нет",VLOOKUP(A248,'Айгенис Оп22'!$A$2:$C$22,3,0),VLOOKUP((A248-1),'Айгенис Оп22'!$A$2:$C$22,3,0))),2)</f>
        <v>17.21</v>
      </c>
      <c r="G248" s="43">
        <f>COUNTIF(D249:$D$1829,365)</f>
        <v>1095</v>
      </c>
      <c r="H248" s="43">
        <f>COUNTIF(D249:$D$1829,366)</f>
        <v>486</v>
      </c>
    </row>
    <row r="249" spans="1:8" x14ac:dyDescent="0.25">
      <c r="A249" s="1">
        <f>COUNTIF($C$2:C249,"Да")</f>
        <v>2</v>
      </c>
      <c r="B249" s="45">
        <f t="shared" si="7"/>
        <v>45497</v>
      </c>
      <c r="C249" s="42" t="str">
        <f>IF(ISERROR(VLOOKUP(B249,'Айгенис Оп22'!$C$3:$C$22,1,0)),"Нет","Да")</f>
        <v>Нет</v>
      </c>
      <c r="D249" s="43">
        <f t="shared" si="6"/>
        <v>366</v>
      </c>
      <c r="E249" s="49">
        <f>ROUND(('Все выпуски'!$T$3*'Все выпуски'!$T$6/100)/366*(B249-IF(C249="Нет",VLOOKUP(A249,'Айгенис Оп22'!$A$2:$C$22,3,0),VLOOKUP((A249-1),'Айгенис Оп22'!$A$2:$C$22,3,0))),2)</f>
        <v>17.46</v>
      </c>
      <c r="G249" s="43">
        <f>COUNTIF(D250:$D$1829,365)</f>
        <v>1095</v>
      </c>
      <c r="H249" s="43">
        <f>COUNTIF(D250:$D$1829,366)</f>
        <v>485</v>
      </c>
    </row>
    <row r="250" spans="1:8" x14ac:dyDescent="0.25">
      <c r="A250" s="1">
        <f>COUNTIF($C$2:C250,"Да")</f>
        <v>2</v>
      </c>
      <c r="B250" s="45">
        <f t="shared" si="7"/>
        <v>45498</v>
      </c>
      <c r="C250" s="42" t="str">
        <f>IF(ISERROR(VLOOKUP(B250,'Айгенис Оп22'!$C$3:$C$22,1,0)),"Нет","Да")</f>
        <v>Нет</v>
      </c>
      <c r="D250" s="43">
        <f t="shared" si="6"/>
        <v>366</v>
      </c>
      <c r="E250" s="49">
        <f>ROUND(('Все выпуски'!$T$3*'Все выпуски'!$T$6/100)/366*(B250-IF(C250="Нет",VLOOKUP(A250,'Айгенис Оп22'!$A$2:$C$22,3,0),VLOOKUP((A250-1),'Айгенис Оп22'!$A$2:$C$22,3,0))),2)</f>
        <v>17.7</v>
      </c>
      <c r="G250" s="43">
        <f>COUNTIF(D251:$D$1829,365)</f>
        <v>1095</v>
      </c>
      <c r="H250" s="43">
        <f>COUNTIF(D251:$D$1829,366)</f>
        <v>484</v>
      </c>
    </row>
    <row r="251" spans="1:8" x14ac:dyDescent="0.25">
      <c r="A251" s="1">
        <f>COUNTIF($C$2:C251,"Да")</f>
        <v>2</v>
      </c>
      <c r="B251" s="45">
        <f t="shared" si="7"/>
        <v>45499</v>
      </c>
      <c r="C251" s="42" t="str">
        <f>IF(ISERROR(VLOOKUP(B251,'Айгенис Оп22'!$C$3:$C$22,1,0)),"Нет","Да")</f>
        <v>Нет</v>
      </c>
      <c r="D251" s="43">
        <f t="shared" si="6"/>
        <v>366</v>
      </c>
      <c r="E251" s="49">
        <f>ROUND(('Все выпуски'!$T$3*'Все выпуски'!$T$6/100)/366*(B251-IF(C251="Нет",VLOOKUP(A251,'Айгенис Оп22'!$A$2:$C$22,3,0),VLOOKUP((A251-1),'Айгенис Оп22'!$A$2:$C$22,3,0))),2)</f>
        <v>17.95</v>
      </c>
      <c r="G251" s="43">
        <f>COUNTIF(D252:$D$1829,365)</f>
        <v>1095</v>
      </c>
      <c r="H251" s="43">
        <f>COUNTIF(D252:$D$1829,366)</f>
        <v>483</v>
      </c>
    </row>
    <row r="252" spans="1:8" x14ac:dyDescent="0.25">
      <c r="A252" s="1">
        <f>COUNTIF($C$2:C252,"Да")</f>
        <v>2</v>
      </c>
      <c r="B252" s="45">
        <f t="shared" si="7"/>
        <v>45500</v>
      </c>
      <c r="C252" s="42" t="str">
        <f>IF(ISERROR(VLOOKUP(B252,'Айгенис Оп22'!$C$3:$C$22,1,0)),"Нет","Да")</f>
        <v>Нет</v>
      </c>
      <c r="D252" s="43">
        <f t="shared" si="6"/>
        <v>366</v>
      </c>
      <c r="E252" s="49">
        <f>ROUND(('Все выпуски'!$T$3*'Все выпуски'!$T$6/100)/366*(B252-IF(C252="Нет",VLOOKUP(A252,'Айгенис Оп22'!$A$2:$C$22,3,0),VLOOKUP((A252-1),'Айгенис Оп22'!$A$2:$C$22,3,0))),2)</f>
        <v>18.2</v>
      </c>
      <c r="G252" s="43">
        <f>COUNTIF(D253:$D$1829,365)</f>
        <v>1095</v>
      </c>
      <c r="H252" s="43">
        <f>COUNTIF(D253:$D$1829,366)</f>
        <v>482</v>
      </c>
    </row>
    <row r="253" spans="1:8" x14ac:dyDescent="0.25">
      <c r="A253" s="1">
        <f>COUNTIF($C$2:C253,"Да")</f>
        <v>2</v>
      </c>
      <c r="B253" s="45">
        <f t="shared" si="7"/>
        <v>45501</v>
      </c>
      <c r="C253" s="42" t="str">
        <f>IF(ISERROR(VLOOKUP(B253,'Айгенис Оп22'!$C$3:$C$22,1,0)),"Нет","Да")</f>
        <v>Нет</v>
      </c>
      <c r="D253" s="43">
        <f t="shared" si="6"/>
        <v>366</v>
      </c>
      <c r="E253" s="49">
        <f>ROUND(('Все выпуски'!$T$3*'Все выпуски'!$T$6/100)/366*(B253-IF(C253="Нет",VLOOKUP(A253,'Айгенис Оп22'!$A$2:$C$22,3,0),VLOOKUP((A253-1),'Айгенис Оп22'!$A$2:$C$22,3,0))),2)</f>
        <v>18.440000000000001</v>
      </c>
      <c r="G253" s="43">
        <f>COUNTIF(D254:$D$1829,365)</f>
        <v>1095</v>
      </c>
      <c r="H253" s="43">
        <f>COUNTIF(D254:$D$1829,366)</f>
        <v>481</v>
      </c>
    </row>
    <row r="254" spans="1:8" x14ac:dyDescent="0.25">
      <c r="A254" s="1">
        <f>COUNTIF($C$2:C254,"Да")</f>
        <v>2</v>
      </c>
      <c r="B254" s="45">
        <f t="shared" si="7"/>
        <v>45502</v>
      </c>
      <c r="C254" s="42" t="str">
        <f>IF(ISERROR(VLOOKUP(B254,'Айгенис Оп22'!$C$3:$C$22,1,0)),"Нет","Да")</f>
        <v>Нет</v>
      </c>
      <c r="D254" s="43">
        <f t="shared" si="6"/>
        <v>366</v>
      </c>
      <c r="E254" s="49">
        <f>ROUND(('Все выпуски'!$T$3*'Все выпуски'!$T$6/100)/366*(B254-IF(C254="Нет",VLOOKUP(A254,'Айгенис Оп22'!$A$2:$C$22,3,0),VLOOKUP((A254-1),'Айгенис Оп22'!$A$2:$C$22,3,0))),2)</f>
        <v>18.690000000000001</v>
      </c>
      <c r="G254" s="43">
        <f>COUNTIF(D255:$D$1829,365)</f>
        <v>1095</v>
      </c>
      <c r="H254" s="43">
        <f>COUNTIF(D255:$D$1829,366)</f>
        <v>480</v>
      </c>
    </row>
    <row r="255" spans="1:8" x14ac:dyDescent="0.25">
      <c r="A255" s="1">
        <f>COUNTIF($C$2:C255,"Да")</f>
        <v>2</v>
      </c>
      <c r="B255" s="45">
        <f t="shared" si="7"/>
        <v>45503</v>
      </c>
      <c r="C255" s="42" t="str">
        <f>IF(ISERROR(VLOOKUP(B255,'Айгенис Оп22'!$C$3:$C$22,1,0)),"Нет","Да")</f>
        <v>Нет</v>
      </c>
      <c r="D255" s="43">
        <f t="shared" si="6"/>
        <v>366</v>
      </c>
      <c r="E255" s="49">
        <f>ROUND(('Все выпуски'!$T$3*'Все выпуски'!$T$6/100)/366*(B255-IF(C255="Нет",VLOOKUP(A255,'Айгенис Оп22'!$A$2:$C$22,3,0),VLOOKUP((A255-1),'Айгенис Оп22'!$A$2:$C$22,3,0))),2)</f>
        <v>18.93</v>
      </c>
      <c r="G255" s="43">
        <f>COUNTIF(D256:$D$1829,365)</f>
        <v>1095</v>
      </c>
      <c r="H255" s="43">
        <f>COUNTIF(D256:$D$1829,366)</f>
        <v>479</v>
      </c>
    </row>
    <row r="256" spans="1:8" x14ac:dyDescent="0.25">
      <c r="A256" s="1">
        <f>COUNTIF($C$2:C256,"Да")</f>
        <v>2</v>
      </c>
      <c r="B256" s="45">
        <f t="shared" si="7"/>
        <v>45504</v>
      </c>
      <c r="C256" s="42" t="str">
        <f>IF(ISERROR(VLOOKUP(B256,'Айгенис Оп22'!$C$3:$C$22,1,0)),"Нет","Да")</f>
        <v>Нет</v>
      </c>
      <c r="D256" s="43">
        <f t="shared" si="6"/>
        <v>366</v>
      </c>
      <c r="E256" s="49">
        <f>ROUND(('Все выпуски'!$T$3*'Все выпуски'!$T$6/100)/366*(B256-IF(C256="Нет",VLOOKUP(A256,'Айгенис Оп22'!$A$2:$C$22,3,0),VLOOKUP((A256-1),'Айгенис Оп22'!$A$2:$C$22,3,0))),2)</f>
        <v>19.18</v>
      </c>
      <c r="G256" s="43">
        <f>COUNTIF(D257:$D$1829,365)</f>
        <v>1095</v>
      </c>
      <c r="H256" s="43">
        <f>COUNTIF(D257:$D$1829,366)</f>
        <v>478</v>
      </c>
    </row>
    <row r="257" spans="1:8" x14ac:dyDescent="0.25">
      <c r="A257" s="1">
        <f>COUNTIF($C$2:C257,"Да")</f>
        <v>2</v>
      </c>
      <c r="B257" s="45">
        <f t="shared" si="7"/>
        <v>45505</v>
      </c>
      <c r="C257" s="42" t="str">
        <f>IF(ISERROR(VLOOKUP(B257,'Айгенис Оп22'!$C$3:$C$22,1,0)),"Нет","Да")</f>
        <v>Нет</v>
      </c>
      <c r="D257" s="43">
        <f t="shared" si="6"/>
        <v>366</v>
      </c>
      <c r="E257" s="49">
        <f>ROUND(('Все выпуски'!$T$3*'Все выпуски'!$T$6/100)/366*(B257-IF(C257="Нет",VLOOKUP(A257,'Айгенис Оп22'!$A$2:$C$22,3,0),VLOOKUP((A257-1),'Айгенис Оп22'!$A$2:$C$22,3,0))),2)</f>
        <v>19.43</v>
      </c>
      <c r="G257" s="43">
        <f>COUNTIF(D258:$D$1829,365)</f>
        <v>1095</v>
      </c>
      <c r="H257" s="43">
        <f>COUNTIF(D258:$D$1829,366)</f>
        <v>477</v>
      </c>
    </row>
    <row r="258" spans="1:8" x14ac:dyDescent="0.25">
      <c r="A258" s="1">
        <f>COUNTIF($C$2:C258,"Да")</f>
        <v>2</v>
      </c>
      <c r="B258" s="45">
        <f t="shared" si="7"/>
        <v>45506</v>
      </c>
      <c r="C258" s="42" t="str">
        <f>IF(ISERROR(VLOOKUP(B258,'Айгенис Оп22'!$C$3:$C$22,1,0)),"Нет","Да")</f>
        <v>Нет</v>
      </c>
      <c r="D258" s="43">
        <f t="shared" ref="D258:D321" si="8">IF(MOD(YEAR(B258),4)=0,366,365)</f>
        <v>366</v>
      </c>
      <c r="E258" s="49">
        <f>ROUND(('Все выпуски'!$T$3*'Все выпуски'!$T$6/100)/366*(B258-IF(C258="Нет",VLOOKUP(A258,'Айгенис Оп22'!$A$2:$C$22,3,0),VLOOKUP((A258-1),'Айгенис Оп22'!$A$2:$C$22,3,0))),2)</f>
        <v>19.670000000000002</v>
      </c>
      <c r="G258" s="43">
        <f>COUNTIF(D259:$D$1829,365)</f>
        <v>1095</v>
      </c>
      <c r="H258" s="43">
        <f>COUNTIF(D259:$D$1829,366)</f>
        <v>476</v>
      </c>
    </row>
    <row r="259" spans="1:8" x14ac:dyDescent="0.25">
      <c r="A259" s="1">
        <f>COUNTIF($C$2:C259,"Да")</f>
        <v>2</v>
      </c>
      <c r="B259" s="45">
        <f t="shared" si="7"/>
        <v>45507</v>
      </c>
      <c r="C259" s="42" t="str">
        <f>IF(ISERROR(VLOOKUP(B259,'Айгенис Оп22'!$C$3:$C$22,1,0)),"Нет","Да")</f>
        <v>Нет</v>
      </c>
      <c r="D259" s="43">
        <f t="shared" si="8"/>
        <v>366</v>
      </c>
      <c r="E259" s="49">
        <f>ROUND(('Все выпуски'!$T$3*'Все выпуски'!$T$6/100)/366*(B259-IF(C259="Нет",VLOOKUP(A259,'Айгенис Оп22'!$A$2:$C$22,3,0),VLOOKUP((A259-1),'Айгенис Оп22'!$A$2:$C$22,3,0))),2)</f>
        <v>19.920000000000002</v>
      </c>
      <c r="G259" s="43">
        <f>COUNTIF(D260:$D$1829,365)</f>
        <v>1095</v>
      </c>
      <c r="H259" s="43">
        <f>COUNTIF(D260:$D$1829,366)</f>
        <v>475</v>
      </c>
    </row>
    <row r="260" spans="1:8" x14ac:dyDescent="0.25">
      <c r="A260" s="1">
        <f>COUNTIF($C$2:C260,"Да")</f>
        <v>2</v>
      </c>
      <c r="B260" s="45">
        <f t="shared" ref="B260:B323" si="9">B259+1</f>
        <v>45508</v>
      </c>
      <c r="C260" s="42" t="str">
        <f>IF(ISERROR(VLOOKUP(B260,'Айгенис Оп22'!$C$3:$C$22,1,0)),"Нет","Да")</f>
        <v>Нет</v>
      </c>
      <c r="D260" s="43">
        <f t="shared" si="8"/>
        <v>366</v>
      </c>
      <c r="E260" s="49">
        <f>ROUND(('Все выпуски'!$T$3*'Все выпуски'!$T$6/100)/366*(B260-IF(C260="Нет",VLOOKUP(A260,'Айгенис Оп22'!$A$2:$C$22,3,0),VLOOKUP((A260-1),'Айгенис Оп22'!$A$2:$C$22,3,0))),2)</f>
        <v>20.16</v>
      </c>
      <c r="G260" s="43">
        <f>COUNTIF(D261:$D$1829,365)</f>
        <v>1095</v>
      </c>
      <c r="H260" s="43">
        <f>COUNTIF(D261:$D$1829,366)</f>
        <v>474</v>
      </c>
    </row>
    <row r="261" spans="1:8" x14ac:dyDescent="0.25">
      <c r="A261" s="1">
        <f>COUNTIF($C$2:C261,"Да")</f>
        <v>2</v>
      </c>
      <c r="B261" s="45">
        <f t="shared" si="9"/>
        <v>45509</v>
      </c>
      <c r="C261" s="42" t="str">
        <f>IF(ISERROR(VLOOKUP(B261,'Айгенис Оп22'!$C$3:$C$22,1,0)),"Нет","Да")</f>
        <v>Нет</v>
      </c>
      <c r="D261" s="43">
        <f t="shared" si="8"/>
        <v>366</v>
      </c>
      <c r="E261" s="49">
        <f>ROUND(('Все выпуски'!$T$3*'Все выпуски'!$T$6/100)/366*(B261-IF(C261="Нет",VLOOKUP(A261,'Айгенис Оп22'!$A$2:$C$22,3,0),VLOOKUP((A261-1),'Айгенис Оп22'!$A$2:$C$22,3,0))),2)</f>
        <v>20.41</v>
      </c>
      <c r="G261" s="43">
        <f>COUNTIF(D262:$D$1829,365)</f>
        <v>1095</v>
      </c>
      <c r="H261" s="43">
        <f>COUNTIF(D262:$D$1829,366)</f>
        <v>473</v>
      </c>
    </row>
    <row r="262" spans="1:8" x14ac:dyDescent="0.25">
      <c r="A262" s="1">
        <f>COUNTIF($C$2:C262,"Да")</f>
        <v>2</v>
      </c>
      <c r="B262" s="45">
        <f t="shared" si="9"/>
        <v>45510</v>
      </c>
      <c r="C262" s="42" t="str">
        <f>IF(ISERROR(VLOOKUP(B262,'Айгенис Оп22'!$C$3:$C$22,1,0)),"Нет","Да")</f>
        <v>Нет</v>
      </c>
      <c r="D262" s="43">
        <f t="shared" si="8"/>
        <v>366</v>
      </c>
      <c r="E262" s="49">
        <f>ROUND(('Все выпуски'!$T$3*'Все выпуски'!$T$6/100)/366*(B262-IF(C262="Нет",VLOOKUP(A262,'Айгенис Оп22'!$A$2:$C$22,3,0),VLOOKUP((A262-1),'Айгенис Оп22'!$A$2:$C$22,3,0))),2)</f>
        <v>20.66</v>
      </c>
      <c r="G262" s="43">
        <f>COUNTIF(D263:$D$1829,365)</f>
        <v>1095</v>
      </c>
      <c r="H262" s="43">
        <f>COUNTIF(D263:$D$1829,366)</f>
        <v>472</v>
      </c>
    </row>
    <row r="263" spans="1:8" x14ac:dyDescent="0.25">
      <c r="A263" s="1">
        <f>COUNTIF($C$2:C263,"Да")</f>
        <v>2</v>
      </c>
      <c r="B263" s="45">
        <f t="shared" si="9"/>
        <v>45511</v>
      </c>
      <c r="C263" s="42" t="str">
        <f>IF(ISERROR(VLOOKUP(B263,'Айгенис Оп22'!$C$3:$C$22,1,0)),"Нет","Да")</f>
        <v>Нет</v>
      </c>
      <c r="D263" s="43">
        <f t="shared" si="8"/>
        <v>366</v>
      </c>
      <c r="E263" s="49">
        <f>ROUND(('Все выпуски'!$T$3*'Все выпуски'!$T$6/100)/366*(B263-IF(C263="Нет",VLOOKUP(A263,'Айгенис Оп22'!$A$2:$C$22,3,0),VLOOKUP((A263-1),'Айгенис Оп22'!$A$2:$C$22,3,0))),2)</f>
        <v>20.9</v>
      </c>
      <c r="G263" s="43">
        <f>COUNTIF(D264:$D$1829,365)</f>
        <v>1095</v>
      </c>
      <c r="H263" s="43">
        <f>COUNTIF(D264:$D$1829,366)</f>
        <v>471</v>
      </c>
    </row>
    <row r="264" spans="1:8" x14ac:dyDescent="0.25">
      <c r="A264" s="1">
        <f>COUNTIF($C$2:C264,"Да")</f>
        <v>2</v>
      </c>
      <c r="B264" s="45">
        <f t="shared" si="9"/>
        <v>45512</v>
      </c>
      <c r="C264" s="42" t="str">
        <f>IF(ISERROR(VLOOKUP(B264,'Айгенис Оп22'!$C$3:$C$22,1,0)),"Нет","Да")</f>
        <v>Нет</v>
      </c>
      <c r="D264" s="43">
        <f t="shared" si="8"/>
        <v>366</v>
      </c>
      <c r="E264" s="49">
        <f>ROUND(('Все выпуски'!$T$3*'Все выпуски'!$T$6/100)/366*(B264-IF(C264="Нет",VLOOKUP(A264,'Айгенис Оп22'!$A$2:$C$22,3,0),VLOOKUP((A264-1),'Айгенис Оп22'!$A$2:$C$22,3,0))),2)</f>
        <v>21.15</v>
      </c>
      <c r="G264" s="43">
        <f>COUNTIF(D265:$D$1829,365)</f>
        <v>1095</v>
      </c>
      <c r="H264" s="43">
        <f>COUNTIF(D265:$D$1829,366)</f>
        <v>470</v>
      </c>
    </row>
    <row r="265" spans="1:8" x14ac:dyDescent="0.25">
      <c r="A265" s="1">
        <f>COUNTIF($C$2:C265,"Да")</f>
        <v>2</v>
      </c>
      <c r="B265" s="45">
        <f t="shared" si="9"/>
        <v>45513</v>
      </c>
      <c r="C265" s="42" t="str">
        <f>IF(ISERROR(VLOOKUP(B265,'Айгенис Оп22'!$C$3:$C$22,1,0)),"Нет","Да")</f>
        <v>Нет</v>
      </c>
      <c r="D265" s="43">
        <f t="shared" si="8"/>
        <v>366</v>
      </c>
      <c r="E265" s="49">
        <f>ROUND(('Все выпуски'!$T$3*'Все выпуски'!$T$6/100)/366*(B265-IF(C265="Нет",VLOOKUP(A265,'Айгенис Оп22'!$A$2:$C$22,3,0),VLOOKUP((A265-1),'Айгенис Оп22'!$A$2:$C$22,3,0))),2)</f>
        <v>21.39</v>
      </c>
      <c r="G265" s="43">
        <f>COUNTIF(D266:$D$1829,365)</f>
        <v>1095</v>
      </c>
      <c r="H265" s="43">
        <f>COUNTIF(D266:$D$1829,366)</f>
        <v>469</v>
      </c>
    </row>
    <row r="266" spans="1:8" x14ac:dyDescent="0.25">
      <c r="A266" s="1">
        <f>COUNTIF($C$2:C266,"Да")</f>
        <v>2</v>
      </c>
      <c r="B266" s="45">
        <f t="shared" si="9"/>
        <v>45514</v>
      </c>
      <c r="C266" s="42" t="str">
        <f>IF(ISERROR(VLOOKUP(B266,'Айгенис Оп22'!$C$3:$C$22,1,0)),"Нет","Да")</f>
        <v>Нет</v>
      </c>
      <c r="D266" s="43">
        <f t="shared" si="8"/>
        <v>366</v>
      </c>
      <c r="E266" s="49">
        <f>ROUND(('Все выпуски'!$T$3*'Все выпуски'!$T$6/100)/366*(B266-IF(C266="Нет",VLOOKUP(A266,'Айгенис Оп22'!$A$2:$C$22,3,0),VLOOKUP((A266-1),'Айгенис Оп22'!$A$2:$C$22,3,0))),2)</f>
        <v>21.64</v>
      </c>
      <c r="G266" s="43">
        <f>COUNTIF(D267:$D$1829,365)</f>
        <v>1095</v>
      </c>
      <c r="H266" s="43">
        <f>COUNTIF(D267:$D$1829,366)</f>
        <v>468</v>
      </c>
    </row>
    <row r="267" spans="1:8" x14ac:dyDescent="0.25">
      <c r="A267" s="1">
        <f>COUNTIF($C$2:C267,"Да")</f>
        <v>2</v>
      </c>
      <c r="B267" s="45">
        <f t="shared" si="9"/>
        <v>45515</v>
      </c>
      <c r="C267" s="42" t="str">
        <f>IF(ISERROR(VLOOKUP(B267,'Айгенис Оп22'!$C$3:$C$22,1,0)),"Нет","Да")</f>
        <v>Нет</v>
      </c>
      <c r="D267" s="43">
        <f t="shared" si="8"/>
        <v>366</v>
      </c>
      <c r="E267" s="49">
        <f>ROUND(('Все выпуски'!$T$3*'Все выпуски'!$T$6/100)/366*(B267-IF(C267="Нет",VLOOKUP(A267,'Айгенис Оп22'!$A$2:$C$22,3,0),VLOOKUP((A267-1),'Айгенис Оп22'!$A$2:$C$22,3,0))),2)</f>
        <v>21.89</v>
      </c>
      <c r="G267" s="43">
        <f>COUNTIF(D268:$D$1829,365)</f>
        <v>1095</v>
      </c>
      <c r="H267" s="43">
        <f>COUNTIF(D268:$D$1829,366)</f>
        <v>467</v>
      </c>
    </row>
    <row r="268" spans="1:8" x14ac:dyDescent="0.25">
      <c r="A268" s="1">
        <f>COUNTIF($C$2:C268,"Да")</f>
        <v>2</v>
      </c>
      <c r="B268" s="45">
        <f t="shared" si="9"/>
        <v>45516</v>
      </c>
      <c r="C268" s="42" t="str">
        <f>IF(ISERROR(VLOOKUP(B268,'Айгенис Оп22'!$C$3:$C$22,1,0)),"Нет","Да")</f>
        <v>Нет</v>
      </c>
      <c r="D268" s="43">
        <f t="shared" si="8"/>
        <v>366</v>
      </c>
      <c r="E268" s="49">
        <f>ROUND(('Все выпуски'!$T$3*'Все выпуски'!$T$6/100)/366*(B268-IF(C268="Нет",VLOOKUP(A268,'Айгенис Оп22'!$A$2:$C$22,3,0),VLOOKUP((A268-1),'Айгенис Оп22'!$A$2:$C$22,3,0))),2)</f>
        <v>22.13</v>
      </c>
      <c r="G268" s="43">
        <f>COUNTIF(D269:$D$1829,365)</f>
        <v>1095</v>
      </c>
      <c r="H268" s="43">
        <f>COUNTIF(D269:$D$1829,366)</f>
        <v>466</v>
      </c>
    </row>
    <row r="269" spans="1:8" x14ac:dyDescent="0.25">
      <c r="A269" s="1">
        <f>COUNTIF($C$2:C269,"Да")</f>
        <v>2</v>
      </c>
      <c r="B269" s="45">
        <f t="shared" si="9"/>
        <v>45517</v>
      </c>
      <c r="C269" s="42" t="str">
        <f>IF(ISERROR(VLOOKUP(B269,'Айгенис Оп22'!$C$3:$C$22,1,0)),"Нет","Да")</f>
        <v>Нет</v>
      </c>
      <c r="D269" s="43">
        <f t="shared" si="8"/>
        <v>366</v>
      </c>
      <c r="E269" s="49">
        <f>ROUND(('Все выпуски'!$T$3*'Все выпуски'!$T$6/100)/366*(B269-IF(C269="Нет",VLOOKUP(A269,'Айгенис Оп22'!$A$2:$C$22,3,0),VLOOKUP((A269-1),'Айгенис Оп22'!$A$2:$C$22,3,0))),2)</f>
        <v>22.38</v>
      </c>
      <c r="G269" s="43">
        <f>COUNTIF(D270:$D$1829,365)</f>
        <v>1095</v>
      </c>
      <c r="H269" s="43">
        <f>COUNTIF(D270:$D$1829,366)</f>
        <v>465</v>
      </c>
    </row>
    <row r="270" spans="1:8" x14ac:dyDescent="0.25">
      <c r="A270" s="1">
        <f>COUNTIF($C$2:C270,"Да")</f>
        <v>3</v>
      </c>
      <c r="B270" s="45">
        <f t="shared" si="9"/>
        <v>45518</v>
      </c>
      <c r="C270" s="42" t="str">
        <f>IF(ISERROR(VLOOKUP(B270,'Айгенис Оп22'!$C$3:$C$22,1,0)),"Нет","Да")</f>
        <v>Да</v>
      </c>
      <c r="D270" s="43">
        <f t="shared" si="8"/>
        <v>366</v>
      </c>
      <c r="E270" s="49">
        <f>ROUND(('Все выпуски'!$T$3*'Все выпуски'!$T$6/100)/366*(B270-IF(C270="Нет",VLOOKUP(A270,'Айгенис Оп22'!$A$2:$C$22,3,0),VLOOKUP((A270-1),'Айгенис Оп22'!$A$2:$C$22,3,0))),2)</f>
        <v>22.62</v>
      </c>
      <c r="G270" s="43">
        <f>COUNTIF(D271:$D$1829,365)</f>
        <v>1095</v>
      </c>
      <c r="H270" s="43">
        <f>COUNTIF(D271:$D$1829,366)</f>
        <v>464</v>
      </c>
    </row>
    <row r="271" spans="1:8" x14ac:dyDescent="0.25">
      <c r="A271" s="1">
        <f>COUNTIF($C$2:C271,"Да")</f>
        <v>3</v>
      </c>
      <c r="B271" s="45">
        <f t="shared" si="9"/>
        <v>45519</v>
      </c>
      <c r="C271" s="42" t="str">
        <f>IF(ISERROR(VLOOKUP(B271,'Айгенис Оп22'!$C$3:$C$22,1,0)),"Нет","Да")</f>
        <v>Нет</v>
      </c>
      <c r="D271" s="43">
        <f t="shared" si="8"/>
        <v>366</v>
      </c>
      <c r="E271" s="49">
        <f>ROUND(('Все выпуски'!$T$3*'Все выпуски'!$T$6/100)/366*(B271-IF(C271="Нет",VLOOKUP(A271,'Айгенис Оп22'!$A$2:$C$22,3,0),VLOOKUP((A271-1),'Айгенис Оп22'!$A$2:$C$22,3,0))),2)</f>
        <v>0.25</v>
      </c>
      <c r="G271" s="43">
        <f>COUNTIF(D272:$D$1829,365)</f>
        <v>1095</v>
      </c>
      <c r="H271" s="43">
        <f>COUNTIF(D272:$D$1829,366)</f>
        <v>463</v>
      </c>
    </row>
    <row r="272" spans="1:8" x14ac:dyDescent="0.25">
      <c r="A272" s="1">
        <f>COUNTIF($C$2:C272,"Да")</f>
        <v>3</v>
      </c>
      <c r="B272" s="45">
        <f t="shared" si="9"/>
        <v>45520</v>
      </c>
      <c r="C272" s="42" t="str">
        <f>IF(ISERROR(VLOOKUP(B272,'Айгенис Оп22'!$C$3:$C$22,1,0)),"Нет","Да")</f>
        <v>Нет</v>
      </c>
      <c r="D272" s="43">
        <f t="shared" si="8"/>
        <v>366</v>
      </c>
      <c r="E272" s="49">
        <f>ROUND(('Все выпуски'!$T$3*'Все выпуски'!$T$6/100)/366*(B272-IF(C272="Нет",VLOOKUP(A272,'Айгенис Оп22'!$A$2:$C$22,3,0),VLOOKUP((A272-1),'Айгенис Оп22'!$A$2:$C$22,3,0))),2)</f>
        <v>0.49</v>
      </c>
      <c r="G272" s="43">
        <f>COUNTIF(D273:$D$1829,365)</f>
        <v>1095</v>
      </c>
      <c r="H272" s="43">
        <f>COUNTIF(D273:$D$1829,366)</f>
        <v>462</v>
      </c>
    </row>
    <row r="273" spans="1:8" x14ac:dyDescent="0.25">
      <c r="A273" s="1">
        <f>COUNTIF($C$2:C273,"Да")</f>
        <v>3</v>
      </c>
      <c r="B273" s="45">
        <f t="shared" si="9"/>
        <v>45521</v>
      </c>
      <c r="C273" s="42" t="str">
        <f>IF(ISERROR(VLOOKUP(B273,'Айгенис Оп22'!$C$3:$C$22,1,0)),"Нет","Да")</f>
        <v>Нет</v>
      </c>
      <c r="D273" s="43">
        <f t="shared" si="8"/>
        <v>366</v>
      </c>
      <c r="E273" s="49">
        <f>ROUND(('Все выпуски'!$T$3*'Все выпуски'!$T$6/100)/366*(B273-IF(C273="Нет",VLOOKUP(A273,'Айгенис Оп22'!$A$2:$C$22,3,0),VLOOKUP((A273-1),'Айгенис Оп22'!$A$2:$C$22,3,0))),2)</f>
        <v>0.74</v>
      </c>
      <c r="G273" s="43">
        <f>COUNTIF(D274:$D$1829,365)</f>
        <v>1095</v>
      </c>
      <c r="H273" s="43">
        <f>COUNTIF(D274:$D$1829,366)</f>
        <v>461</v>
      </c>
    </row>
    <row r="274" spans="1:8" x14ac:dyDescent="0.25">
      <c r="A274" s="1">
        <f>COUNTIF($C$2:C274,"Да")</f>
        <v>3</v>
      </c>
      <c r="B274" s="45">
        <f t="shared" si="9"/>
        <v>45522</v>
      </c>
      <c r="C274" s="42" t="str">
        <f>IF(ISERROR(VLOOKUP(B274,'Айгенис Оп22'!$C$3:$C$22,1,0)),"Нет","Да")</f>
        <v>Нет</v>
      </c>
      <c r="D274" s="43">
        <f t="shared" si="8"/>
        <v>366</v>
      </c>
      <c r="E274" s="49">
        <f>ROUND(('Все выпуски'!$T$3*'Все выпуски'!$T$6/100)/366*(B274-IF(C274="Нет",VLOOKUP(A274,'Айгенис Оп22'!$A$2:$C$22,3,0),VLOOKUP((A274-1),'Айгенис Оп22'!$A$2:$C$22,3,0))),2)</f>
        <v>0.98</v>
      </c>
      <c r="G274" s="43">
        <f>COUNTIF(D275:$D$1829,365)</f>
        <v>1095</v>
      </c>
      <c r="H274" s="43">
        <f>COUNTIF(D275:$D$1829,366)</f>
        <v>460</v>
      </c>
    </row>
    <row r="275" spans="1:8" x14ac:dyDescent="0.25">
      <c r="A275" s="1">
        <f>COUNTIF($C$2:C275,"Да")</f>
        <v>3</v>
      </c>
      <c r="B275" s="45">
        <f t="shared" si="9"/>
        <v>45523</v>
      </c>
      <c r="C275" s="42" t="str">
        <f>IF(ISERROR(VLOOKUP(B275,'Айгенис Оп22'!$C$3:$C$22,1,0)),"Нет","Да")</f>
        <v>Нет</v>
      </c>
      <c r="D275" s="43">
        <f t="shared" si="8"/>
        <v>366</v>
      </c>
      <c r="E275" s="49">
        <f>ROUND(('Все выпуски'!$T$3*'Все выпуски'!$T$6/100)/366*(B275-IF(C275="Нет",VLOOKUP(A275,'Айгенис Оп22'!$A$2:$C$22,3,0),VLOOKUP((A275-1),'Айгенис Оп22'!$A$2:$C$22,3,0))),2)</f>
        <v>1.23</v>
      </c>
      <c r="G275" s="43">
        <f>COUNTIF(D276:$D$1829,365)</f>
        <v>1095</v>
      </c>
      <c r="H275" s="43">
        <f>COUNTIF(D276:$D$1829,366)</f>
        <v>459</v>
      </c>
    </row>
    <row r="276" spans="1:8" x14ac:dyDescent="0.25">
      <c r="A276" s="1">
        <f>COUNTIF($C$2:C276,"Да")</f>
        <v>3</v>
      </c>
      <c r="B276" s="45">
        <f t="shared" si="9"/>
        <v>45524</v>
      </c>
      <c r="C276" s="42" t="str">
        <f>IF(ISERROR(VLOOKUP(B276,'Айгенис Оп22'!$C$3:$C$22,1,0)),"Нет","Да")</f>
        <v>Нет</v>
      </c>
      <c r="D276" s="43">
        <f t="shared" si="8"/>
        <v>366</v>
      </c>
      <c r="E276" s="49">
        <f>ROUND(('Все выпуски'!$T$3*'Все выпуски'!$T$6/100)/366*(B276-IF(C276="Нет",VLOOKUP(A276,'Айгенис Оп22'!$A$2:$C$22,3,0),VLOOKUP((A276-1),'Айгенис Оп22'!$A$2:$C$22,3,0))),2)</f>
        <v>1.48</v>
      </c>
      <c r="G276" s="43">
        <f>COUNTIF(D277:$D$1829,365)</f>
        <v>1095</v>
      </c>
      <c r="H276" s="43">
        <f>COUNTIF(D277:$D$1829,366)</f>
        <v>458</v>
      </c>
    </row>
    <row r="277" spans="1:8" x14ac:dyDescent="0.25">
      <c r="A277" s="1">
        <f>COUNTIF($C$2:C277,"Да")</f>
        <v>3</v>
      </c>
      <c r="B277" s="45">
        <f t="shared" si="9"/>
        <v>45525</v>
      </c>
      <c r="C277" s="42" t="str">
        <f>IF(ISERROR(VLOOKUP(B277,'Айгенис Оп22'!$C$3:$C$22,1,0)),"Нет","Да")</f>
        <v>Нет</v>
      </c>
      <c r="D277" s="43">
        <f t="shared" si="8"/>
        <v>366</v>
      </c>
      <c r="E277" s="49">
        <f>ROUND(('Все выпуски'!$T$3*'Все выпуски'!$T$6/100)/366*(B277-IF(C277="Нет",VLOOKUP(A277,'Айгенис Оп22'!$A$2:$C$22,3,0),VLOOKUP((A277-1),'Айгенис Оп22'!$A$2:$C$22,3,0))),2)</f>
        <v>1.72</v>
      </c>
      <c r="G277" s="43">
        <f>COUNTIF(D278:$D$1829,365)</f>
        <v>1095</v>
      </c>
      <c r="H277" s="43">
        <f>COUNTIF(D278:$D$1829,366)</f>
        <v>457</v>
      </c>
    </row>
    <row r="278" spans="1:8" x14ac:dyDescent="0.25">
      <c r="A278" s="1">
        <f>COUNTIF($C$2:C278,"Да")</f>
        <v>3</v>
      </c>
      <c r="B278" s="45">
        <f t="shared" si="9"/>
        <v>45526</v>
      </c>
      <c r="C278" s="42" t="str">
        <f>IF(ISERROR(VLOOKUP(B278,'Айгенис Оп22'!$C$3:$C$22,1,0)),"Нет","Да")</f>
        <v>Нет</v>
      </c>
      <c r="D278" s="43">
        <f t="shared" si="8"/>
        <v>366</v>
      </c>
      <c r="E278" s="49">
        <f>ROUND(('Все выпуски'!$T$3*'Все выпуски'!$T$6/100)/366*(B278-IF(C278="Нет",VLOOKUP(A278,'Айгенис Оп22'!$A$2:$C$22,3,0),VLOOKUP((A278-1),'Айгенис Оп22'!$A$2:$C$22,3,0))),2)</f>
        <v>1.97</v>
      </c>
      <c r="G278" s="43">
        <f>COUNTIF(D279:$D$1829,365)</f>
        <v>1095</v>
      </c>
      <c r="H278" s="43">
        <f>COUNTIF(D279:$D$1829,366)</f>
        <v>456</v>
      </c>
    </row>
    <row r="279" spans="1:8" x14ac:dyDescent="0.25">
      <c r="A279" s="1">
        <f>COUNTIF($C$2:C279,"Да")</f>
        <v>3</v>
      </c>
      <c r="B279" s="45">
        <f t="shared" si="9"/>
        <v>45527</v>
      </c>
      <c r="C279" s="42" t="str">
        <f>IF(ISERROR(VLOOKUP(B279,'Айгенис Оп22'!$C$3:$C$22,1,0)),"Нет","Да")</f>
        <v>Нет</v>
      </c>
      <c r="D279" s="43">
        <f t="shared" si="8"/>
        <v>366</v>
      </c>
      <c r="E279" s="49">
        <f>ROUND(('Все выпуски'!$T$3*'Все выпуски'!$T$6/100)/366*(B279-IF(C279="Нет",VLOOKUP(A279,'Айгенис Оп22'!$A$2:$C$22,3,0),VLOOKUP((A279-1),'Айгенис Оп22'!$A$2:$C$22,3,0))),2)</f>
        <v>2.21</v>
      </c>
      <c r="G279" s="43">
        <f>COUNTIF(D280:$D$1829,365)</f>
        <v>1095</v>
      </c>
      <c r="H279" s="43">
        <f>COUNTIF(D280:$D$1829,366)</f>
        <v>455</v>
      </c>
    </row>
    <row r="280" spans="1:8" x14ac:dyDescent="0.25">
      <c r="A280" s="1">
        <f>COUNTIF($C$2:C280,"Да")</f>
        <v>3</v>
      </c>
      <c r="B280" s="45">
        <f t="shared" si="9"/>
        <v>45528</v>
      </c>
      <c r="C280" s="42" t="str">
        <f>IF(ISERROR(VLOOKUP(B280,'Айгенис Оп22'!$C$3:$C$22,1,0)),"Нет","Да")</f>
        <v>Нет</v>
      </c>
      <c r="D280" s="43">
        <f t="shared" si="8"/>
        <v>366</v>
      </c>
      <c r="E280" s="49">
        <f>ROUND(('Все выпуски'!$T$3*'Все выпуски'!$T$6/100)/366*(B280-IF(C280="Нет",VLOOKUP(A280,'Айгенис Оп22'!$A$2:$C$22,3,0),VLOOKUP((A280-1),'Айгенис Оп22'!$A$2:$C$22,3,0))),2)</f>
        <v>2.46</v>
      </c>
      <c r="G280" s="43">
        <f>COUNTIF(D281:$D$1829,365)</f>
        <v>1095</v>
      </c>
      <c r="H280" s="43">
        <f>COUNTIF(D281:$D$1829,366)</f>
        <v>454</v>
      </c>
    </row>
    <row r="281" spans="1:8" x14ac:dyDescent="0.25">
      <c r="A281" s="1">
        <f>COUNTIF($C$2:C281,"Да")</f>
        <v>3</v>
      </c>
      <c r="B281" s="45">
        <f t="shared" si="9"/>
        <v>45529</v>
      </c>
      <c r="C281" s="42" t="str">
        <f>IF(ISERROR(VLOOKUP(B281,'Айгенис Оп22'!$C$3:$C$22,1,0)),"Нет","Да")</f>
        <v>Нет</v>
      </c>
      <c r="D281" s="43">
        <f t="shared" si="8"/>
        <v>366</v>
      </c>
      <c r="E281" s="49">
        <f>ROUND(('Все выпуски'!$T$3*'Все выпуски'!$T$6/100)/366*(B281-IF(C281="Нет",VLOOKUP(A281,'Айгенис Оп22'!$A$2:$C$22,3,0),VLOOKUP((A281-1),'Айгенис Оп22'!$A$2:$C$22,3,0))),2)</f>
        <v>2.7</v>
      </c>
      <c r="G281" s="43">
        <f>COUNTIF(D282:$D$1829,365)</f>
        <v>1095</v>
      </c>
      <c r="H281" s="43">
        <f>COUNTIF(D282:$D$1829,366)</f>
        <v>453</v>
      </c>
    </row>
    <row r="282" spans="1:8" x14ac:dyDescent="0.25">
      <c r="A282" s="1">
        <f>COUNTIF($C$2:C282,"Да")</f>
        <v>3</v>
      </c>
      <c r="B282" s="45">
        <f t="shared" si="9"/>
        <v>45530</v>
      </c>
      <c r="C282" s="42" t="str">
        <f>IF(ISERROR(VLOOKUP(B282,'Айгенис Оп22'!$C$3:$C$22,1,0)),"Нет","Да")</f>
        <v>Нет</v>
      </c>
      <c r="D282" s="43">
        <f t="shared" si="8"/>
        <v>366</v>
      </c>
      <c r="E282" s="49">
        <f>ROUND(('Все выпуски'!$T$3*'Все выпуски'!$T$6/100)/366*(B282-IF(C282="Нет",VLOOKUP(A282,'Айгенис Оп22'!$A$2:$C$22,3,0),VLOOKUP((A282-1),'Айгенис Оп22'!$A$2:$C$22,3,0))),2)</f>
        <v>2.95</v>
      </c>
      <c r="G282" s="43">
        <f>COUNTIF(D283:$D$1829,365)</f>
        <v>1095</v>
      </c>
      <c r="H282" s="43">
        <f>COUNTIF(D283:$D$1829,366)</f>
        <v>452</v>
      </c>
    </row>
    <row r="283" spans="1:8" x14ac:dyDescent="0.25">
      <c r="A283" s="1">
        <f>COUNTIF($C$2:C283,"Да")</f>
        <v>3</v>
      </c>
      <c r="B283" s="45">
        <f t="shared" si="9"/>
        <v>45531</v>
      </c>
      <c r="C283" s="42" t="str">
        <f>IF(ISERROR(VLOOKUP(B283,'Айгенис Оп22'!$C$3:$C$22,1,0)),"Нет","Да")</f>
        <v>Нет</v>
      </c>
      <c r="D283" s="43">
        <f t="shared" si="8"/>
        <v>366</v>
      </c>
      <c r="E283" s="49">
        <f>ROUND(('Все выпуски'!$T$3*'Все выпуски'!$T$6/100)/366*(B283-IF(C283="Нет",VLOOKUP(A283,'Айгенис Оп22'!$A$2:$C$22,3,0),VLOOKUP((A283-1),'Айгенис Оп22'!$A$2:$C$22,3,0))),2)</f>
        <v>3.2</v>
      </c>
      <c r="G283" s="43">
        <f>COUNTIF(D284:$D$1829,365)</f>
        <v>1095</v>
      </c>
      <c r="H283" s="43">
        <f>COUNTIF(D284:$D$1829,366)</f>
        <v>451</v>
      </c>
    </row>
    <row r="284" spans="1:8" x14ac:dyDescent="0.25">
      <c r="A284" s="1">
        <f>COUNTIF($C$2:C284,"Да")</f>
        <v>3</v>
      </c>
      <c r="B284" s="45">
        <f t="shared" si="9"/>
        <v>45532</v>
      </c>
      <c r="C284" s="42" t="str">
        <f>IF(ISERROR(VLOOKUP(B284,'Айгенис Оп22'!$C$3:$C$22,1,0)),"Нет","Да")</f>
        <v>Нет</v>
      </c>
      <c r="D284" s="43">
        <f t="shared" si="8"/>
        <v>366</v>
      </c>
      <c r="E284" s="49">
        <f>ROUND(('Все выпуски'!$T$3*'Все выпуски'!$T$6/100)/366*(B284-IF(C284="Нет",VLOOKUP(A284,'Айгенис Оп22'!$A$2:$C$22,3,0),VLOOKUP((A284-1),'Айгенис Оп22'!$A$2:$C$22,3,0))),2)</f>
        <v>3.44</v>
      </c>
      <c r="G284" s="43">
        <f>COUNTIF(D285:$D$1829,365)</f>
        <v>1095</v>
      </c>
      <c r="H284" s="43">
        <f>COUNTIF(D285:$D$1829,366)</f>
        <v>450</v>
      </c>
    </row>
    <row r="285" spans="1:8" x14ac:dyDescent="0.25">
      <c r="A285" s="1">
        <f>COUNTIF($C$2:C285,"Да")</f>
        <v>3</v>
      </c>
      <c r="B285" s="45">
        <f t="shared" si="9"/>
        <v>45533</v>
      </c>
      <c r="C285" s="42" t="str">
        <f>IF(ISERROR(VLOOKUP(B285,'Айгенис Оп22'!$C$3:$C$22,1,0)),"Нет","Да")</f>
        <v>Нет</v>
      </c>
      <c r="D285" s="43">
        <f t="shared" si="8"/>
        <v>366</v>
      </c>
      <c r="E285" s="49">
        <f>ROUND(('Все выпуски'!$T$3*'Все выпуски'!$T$6/100)/366*(B285-IF(C285="Нет",VLOOKUP(A285,'Айгенис Оп22'!$A$2:$C$22,3,0),VLOOKUP((A285-1),'Айгенис Оп22'!$A$2:$C$22,3,0))),2)</f>
        <v>3.69</v>
      </c>
      <c r="G285" s="43">
        <f>COUNTIF(D286:$D$1829,365)</f>
        <v>1095</v>
      </c>
      <c r="H285" s="43">
        <f>COUNTIF(D286:$D$1829,366)</f>
        <v>449</v>
      </c>
    </row>
    <row r="286" spans="1:8" x14ac:dyDescent="0.25">
      <c r="A286" s="1">
        <f>COUNTIF($C$2:C286,"Да")</f>
        <v>3</v>
      </c>
      <c r="B286" s="45">
        <f t="shared" si="9"/>
        <v>45534</v>
      </c>
      <c r="C286" s="42" t="str">
        <f>IF(ISERROR(VLOOKUP(B286,'Айгенис Оп22'!$C$3:$C$22,1,0)),"Нет","Да")</f>
        <v>Нет</v>
      </c>
      <c r="D286" s="43">
        <f t="shared" si="8"/>
        <v>366</v>
      </c>
      <c r="E286" s="49">
        <f>ROUND(('Все выпуски'!$T$3*'Все выпуски'!$T$6/100)/366*(B286-IF(C286="Нет",VLOOKUP(A286,'Айгенис Оп22'!$A$2:$C$22,3,0),VLOOKUP((A286-1),'Айгенис Оп22'!$A$2:$C$22,3,0))),2)</f>
        <v>3.93</v>
      </c>
      <c r="G286" s="43">
        <f>COUNTIF(D287:$D$1829,365)</f>
        <v>1095</v>
      </c>
      <c r="H286" s="43">
        <f>COUNTIF(D287:$D$1829,366)</f>
        <v>448</v>
      </c>
    </row>
    <row r="287" spans="1:8" x14ac:dyDescent="0.25">
      <c r="A287" s="1">
        <f>COUNTIF($C$2:C287,"Да")</f>
        <v>3</v>
      </c>
      <c r="B287" s="45">
        <f t="shared" si="9"/>
        <v>45535</v>
      </c>
      <c r="C287" s="42" t="str">
        <f>IF(ISERROR(VLOOKUP(B287,'Айгенис Оп22'!$C$3:$C$22,1,0)),"Нет","Да")</f>
        <v>Нет</v>
      </c>
      <c r="D287" s="43">
        <f t="shared" si="8"/>
        <v>366</v>
      </c>
      <c r="E287" s="49">
        <f>ROUND(('Все выпуски'!$T$3*'Все выпуски'!$T$6/100)/366*(B287-IF(C287="Нет",VLOOKUP(A287,'Айгенис Оп22'!$A$2:$C$22,3,0),VLOOKUP((A287-1),'Айгенис Оп22'!$A$2:$C$22,3,0))),2)</f>
        <v>4.18</v>
      </c>
      <c r="G287" s="43">
        <f>COUNTIF(D288:$D$1829,365)</f>
        <v>1095</v>
      </c>
      <c r="H287" s="43">
        <f>COUNTIF(D288:$D$1829,366)</f>
        <v>447</v>
      </c>
    </row>
    <row r="288" spans="1:8" x14ac:dyDescent="0.25">
      <c r="A288" s="1">
        <f>COUNTIF($C$2:C288,"Да")</f>
        <v>3</v>
      </c>
      <c r="B288" s="45">
        <f t="shared" si="9"/>
        <v>45536</v>
      </c>
      <c r="C288" s="42" t="str">
        <f>IF(ISERROR(VLOOKUP(B288,'Айгенис Оп22'!$C$3:$C$22,1,0)),"Нет","Да")</f>
        <v>Нет</v>
      </c>
      <c r="D288" s="43">
        <f t="shared" si="8"/>
        <v>366</v>
      </c>
      <c r="E288" s="49">
        <f>ROUND(('Все выпуски'!$T$3*'Все выпуски'!$T$6/100)/366*(B288-IF(C288="Нет",VLOOKUP(A288,'Айгенис Оп22'!$A$2:$C$22,3,0),VLOOKUP((A288-1),'Айгенис Оп22'!$A$2:$C$22,3,0))),2)</f>
        <v>4.43</v>
      </c>
      <c r="G288" s="43">
        <f>COUNTIF(D289:$D$1829,365)</f>
        <v>1095</v>
      </c>
      <c r="H288" s="43">
        <f>COUNTIF(D289:$D$1829,366)</f>
        <v>446</v>
      </c>
    </row>
    <row r="289" spans="1:8" x14ac:dyDescent="0.25">
      <c r="A289" s="1">
        <f>COUNTIF($C$2:C289,"Да")</f>
        <v>3</v>
      </c>
      <c r="B289" s="45">
        <f t="shared" si="9"/>
        <v>45537</v>
      </c>
      <c r="C289" s="42" t="str">
        <f>IF(ISERROR(VLOOKUP(B289,'Айгенис Оп22'!$C$3:$C$22,1,0)),"Нет","Да")</f>
        <v>Нет</v>
      </c>
      <c r="D289" s="43">
        <f t="shared" si="8"/>
        <v>366</v>
      </c>
      <c r="E289" s="49">
        <f>ROUND(('Все выпуски'!$T$3*'Все выпуски'!$T$6/100)/366*(B289-IF(C289="Нет",VLOOKUP(A289,'Айгенис Оп22'!$A$2:$C$22,3,0),VLOOKUP((A289-1),'Айгенис Оп22'!$A$2:$C$22,3,0))),2)</f>
        <v>4.67</v>
      </c>
      <c r="G289" s="43">
        <f>COUNTIF(D290:$D$1829,365)</f>
        <v>1095</v>
      </c>
      <c r="H289" s="43">
        <f>COUNTIF(D290:$D$1829,366)</f>
        <v>445</v>
      </c>
    </row>
    <row r="290" spans="1:8" x14ac:dyDescent="0.25">
      <c r="A290" s="1">
        <f>COUNTIF($C$2:C290,"Да")</f>
        <v>3</v>
      </c>
      <c r="B290" s="45">
        <f t="shared" si="9"/>
        <v>45538</v>
      </c>
      <c r="C290" s="42" t="str">
        <f>IF(ISERROR(VLOOKUP(B290,'Айгенис Оп22'!$C$3:$C$22,1,0)),"Нет","Да")</f>
        <v>Нет</v>
      </c>
      <c r="D290" s="43">
        <f t="shared" si="8"/>
        <v>366</v>
      </c>
      <c r="E290" s="49">
        <f>ROUND(('Все выпуски'!$T$3*'Все выпуски'!$T$6/100)/366*(B290-IF(C290="Нет",VLOOKUP(A290,'Айгенис Оп22'!$A$2:$C$22,3,0),VLOOKUP((A290-1),'Айгенис Оп22'!$A$2:$C$22,3,0))),2)</f>
        <v>4.92</v>
      </c>
      <c r="G290" s="43">
        <f>COUNTIF(D291:$D$1829,365)</f>
        <v>1095</v>
      </c>
      <c r="H290" s="43">
        <f>COUNTIF(D291:$D$1829,366)</f>
        <v>444</v>
      </c>
    </row>
    <row r="291" spans="1:8" x14ac:dyDescent="0.25">
      <c r="A291" s="1">
        <f>COUNTIF($C$2:C291,"Да")</f>
        <v>3</v>
      </c>
      <c r="B291" s="45">
        <f t="shared" si="9"/>
        <v>45539</v>
      </c>
      <c r="C291" s="42" t="str">
        <f>IF(ISERROR(VLOOKUP(B291,'Айгенис Оп22'!$C$3:$C$22,1,0)),"Нет","Да")</f>
        <v>Нет</v>
      </c>
      <c r="D291" s="43">
        <f t="shared" si="8"/>
        <v>366</v>
      </c>
      <c r="E291" s="49">
        <f>ROUND(('Все выпуски'!$T$3*'Все выпуски'!$T$6/100)/366*(B291-IF(C291="Нет",VLOOKUP(A291,'Айгенис Оп22'!$A$2:$C$22,3,0),VLOOKUP((A291-1),'Айгенис Оп22'!$A$2:$C$22,3,0))),2)</f>
        <v>5.16</v>
      </c>
      <c r="G291" s="43">
        <f>COUNTIF(D292:$D$1829,365)</f>
        <v>1095</v>
      </c>
      <c r="H291" s="43">
        <f>COUNTIF(D292:$D$1829,366)</f>
        <v>443</v>
      </c>
    </row>
    <row r="292" spans="1:8" x14ac:dyDescent="0.25">
      <c r="A292" s="1">
        <f>COUNTIF($C$2:C292,"Да")</f>
        <v>3</v>
      </c>
      <c r="B292" s="45">
        <f t="shared" si="9"/>
        <v>45540</v>
      </c>
      <c r="C292" s="42" t="str">
        <f>IF(ISERROR(VLOOKUP(B292,'Айгенис Оп22'!$C$3:$C$22,1,0)),"Нет","Да")</f>
        <v>Нет</v>
      </c>
      <c r="D292" s="43">
        <f t="shared" si="8"/>
        <v>366</v>
      </c>
      <c r="E292" s="49">
        <f>ROUND(('Все выпуски'!$T$3*'Все выпуски'!$T$6/100)/366*(B292-IF(C292="Нет",VLOOKUP(A292,'Айгенис Оп22'!$A$2:$C$22,3,0),VLOOKUP((A292-1),'Айгенис Оп22'!$A$2:$C$22,3,0))),2)</f>
        <v>5.41</v>
      </c>
      <c r="F292" s="44"/>
      <c r="G292" s="43">
        <f>COUNTIF(D293:$D$1829,365)</f>
        <v>1095</v>
      </c>
      <c r="H292" s="43">
        <f>COUNTIF(D293:$D$1829,366)</f>
        <v>442</v>
      </c>
    </row>
    <row r="293" spans="1:8" x14ac:dyDescent="0.25">
      <c r="A293" s="1">
        <f>COUNTIF($C$2:C293,"Да")</f>
        <v>3</v>
      </c>
      <c r="B293" s="45">
        <f t="shared" si="9"/>
        <v>45541</v>
      </c>
      <c r="C293" s="42" t="str">
        <f>IF(ISERROR(VLOOKUP(B293,'Айгенис Оп22'!$C$3:$C$22,1,0)),"Нет","Да")</f>
        <v>Нет</v>
      </c>
      <c r="D293" s="43">
        <f t="shared" si="8"/>
        <v>366</v>
      </c>
      <c r="E293" s="49">
        <f>ROUND(('Все выпуски'!$T$3*'Все выпуски'!$T$6/100)/366*(B293-IF(C293="Нет",VLOOKUP(A293,'Айгенис Оп22'!$A$2:$C$22,3,0),VLOOKUP((A293-1),'Айгенис Оп22'!$A$2:$C$22,3,0))),2)</f>
        <v>5.66</v>
      </c>
      <c r="G293" s="43">
        <f>COUNTIF(D294:$D$1829,365)</f>
        <v>1095</v>
      </c>
      <c r="H293" s="43">
        <f>COUNTIF(D294:$D$1829,366)</f>
        <v>441</v>
      </c>
    </row>
    <row r="294" spans="1:8" x14ac:dyDescent="0.25">
      <c r="A294" s="1">
        <f>COUNTIF($C$2:C294,"Да")</f>
        <v>3</v>
      </c>
      <c r="B294" s="45">
        <f t="shared" si="9"/>
        <v>45542</v>
      </c>
      <c r="C294" s="42" t="str">
        <f>IF(ISERROR(VLOOKUP(B294,'Айгенис Оп22'!$C$3:$C$22,1,0)),"Нет","Да")</f>
        <v>Нет</v>
      </c>
      <c r="D294" s="43">
        <f t="shared" si="8"/>
        <v>366</v>
      </c>
      <c r="E294" s="49">
        <f>ROUND(('Все выпуски'!$T$3*'Все выпуски'!$T$6/100)/366*(B294-IF(C294="Нет",VLOOKUP(A294,'Айгенис Оп22'!$A$2:$C$22,3,0),VLOOKUP((A294-1),'Айгенис Оп22'!$A$2:$C$22,3,0))),2)</f>
        <v>5.9</v>
      </c>
      <c r="G294" s="43">
        <f>COUNTIF(D295:$D$1829,365)</f>
        <v>1095</v>
      </c>
      <c r="H294" s="43">
        <f>COUNTIF(D295:$D$1829,366)</f>
        <v>440</v>
      </c>
    </row>
    <row r="295" spans="1:8" x14ac:dyDescent="0.25">
      <c r="A295" s="1">
        <f>COUNTIF($C$2:C295,"Да")</f>
        <v>3</v>
      </c>
      <c r="B295" s="45">
        <f t="shared" si="9"/>
        <v>45543</v>
      </c>
      <c r="C295" s="42" t="str">
        <f>IF(ISERROR(VLOOKUP(B295,'Айгенис Оп22'!$C$3:$C$22,1,0)),"Нет","Да")</f>
        <v>Нет</v>
      </c>
      <c r="D295" s="43">
        <f t="shared" si="8"/>
        <v>366</v>
      </c>
      <c r="E295" s="49">
        <f>ROUND(('Все выпуски'!$T$3*'Все выпуски'!$T$6/100)/366*(B295-IF(C295="Нет",VLOOKUP(A295,'Айгенис Оп22'!$A$2:$C$22,3,0),VLOOKUP((A295-1),'Айгенис Оп22'!$A$2:$C$22,3,0))),2)</f>
        <v>6.15</v>
      </c>
      <c r="G295" s="43">
        <f>COUNTIF(D296:$D$1829,365)</f>
        <v>1095</v>
      </c>
      <c r="H295" s="43">
        <f>COUNTIF(D296:$D$1829,366)</f>
        <v>439</v>
      </c>
    </row>
    <row r="296" spans="1:8" x14ac:dyDescent="0.25">
      <c r="A296" s="1">
        <f>COUNTIF($C$2:C296,"Да")</f>
        <v>3</v>
      </c>
      <c r="B296" s="45">
        <f t="shared" si="9"/>
        <v>45544</v>
      </c>
      <c r="C296" s="42" t="str">
        <f>IF(ISERROR(VLOOKUP(B296,'Айгенис Оп22'!$C$3:$C$22,1,0)),"Нет","Да")</f>
        <v>Нет</v>
      </c>
      <c r="D296" s="43">
        <f t="shared" si="8"/>
        <v>366</v>
      </c>
      <c r="E296" s="49">
        <f>ROUND(('Все выпуски'!$T$3*'Все выпуски'!$T$6/100)/366*(B296-IF(C296="Нет",VLOOKUP(A296,'Айгенис Оп22'!$A$2:$C$22,3,0),VLOOKUP((A296-1),'Айгенис Оп22'!$A$2:$C$22,3,0))),2)</f>
        <v>6.39</v>
      </c>
      <c r="G296" s="43">
        <f>COUNTIF(D297:$D$1829,365)</f>
        <v>1095</v>
      </c>
      <c r="H296" s="43">
        <f>COUNTIF(D297:$D$1829,366)</f>
        <v>438</v>
      </c>
    </row>
    <row r="297" spans="1:8" x14ac:dyDescent="0.25">
      <c r="A297" s="1">
        <f>COUNTIF($C$2:C297,"Да")</f>
        <v>3</v>
      </c>
      <c r="B297" s="45">
        <f t="shared" si="9"/>
        <v>45545</v>
      </c>
      <c r="C297" s="42" t="str">
        <f>IF(ISERROR(VLOOKUP(B297,'Айгенис Оп22'!$C$3:$C$22,1,0)),"Нет","Да")</f>
        <v>Нет</v>
      </c>
      <c r="D297" s="43">
        <f t="shared" si="8"/>
        <v>366</v>
      </c>
      <c r="E297" s="49">
        <f>ROUND(('Все выпуски'!$T$3*'Все выпуски'!$T$6/100)/366*(B297-IF(C297="Нет",VLOOKUP(A297,'Айгенис Оп22'!$A$2:$C$22,3,0),VLOOKUP((A297-1),'Айгенис Оп22'!$A$2:$C$22,3,0))),2)</f>
        <v>6.64</v>
      </c>
      <c r="G297" s="43">
        <f>COUNTIF(D298:$D$1829,365)</f>
        <v>1095</v>
      </c>
      <c r="H297" s="43">
        <f>COUNTIF(D298:$D$1829,366)</f>
        <v>437</v>
      </c>
    </row>
    <row r="298" spans="1:8" x14ac:dyDescent="0.25">
      <c r="A298" s="1">
        <f>COUNTIF($C$2:C298,"Да")</f>
        <v>3</v>
      </c>
      <c r="B298" s="45">
        <f t="shared" si="9"/>
        <v>45546</v>
      </c>
      <c r="C298" s="42" t="str">
        <f>IF(ISERROR(VLOOKUP(B298,'Айгенис Оп22'!$C$3:$C$22,1,0)),"Нет","Да")</f>
        <v>Нет</v>
      </c>
      <c r="D298" s="43">
        <f t="shared" si="8"/>
        <v>366</v>
      </c>
      <c r="E298" s="49">
        <f>ROUND(('Все выпуски'!$T$3*'Все выпуски'!$T$6/100)/366*(B298-IF(C298="Нет",VLOOKUP(A298,'Айгенис Оп22'!$A$2:$C$22,3,0),VLOOKUP((A298-1),'Айгенис Оп22'!$A$2:$C$22,3,0))),2)</f>
        <v>6.89</v>
      </c>
      <c r="G298" s="43">
        <f>COUNTIF(D299:$D$1829,365)</f>
        <v>1095</v>
      </c>
      <c r="H298" s="43">
        <f>COUNTIF(D299:$D$1829,366)</f>
        <v>436</v>
      </c>
    </row>
    <row r="299" spans="1:8" x14ac:dyDescent="0.25">
      <c r="A299" s="1">
        <f>COUNTIF($C$2:C299,"Да")</f>
        <v>3</v>
      </c>
      <c r="B299" s="45">
        <f t="shared" si="9"/>
        <v>45547</v>
      </c>
      <c r="C299" s="42" t="str">
        <f>IF(ISERROR(VLOOKUP(B299,'Айгенис Оп22'!$C$3:$C$22,1,0)),"Нет","Да")</f>
        <v>Нет</v>
      </c>
      <c r="D299" s="43">
        <f t="shared" si="8"/>
        <v>366</v>
      </c>
      <c r="E299" s="49">
        <f>ROUND(('Все выпуски'!$T$3*'Все выпуски'!$T$6/100)/366*(B299-IF(C299="Нет",VLOOKUP(A299,'Айгенис Оп22'!$A$2:$C$22,3,0),VLOOKUP((A299-1),'Айгенис Оп22'!$A$2:$C$22,3,0))),2)</f>
        <v>7.13</v>
      </c>
      <c r="G299" s="43">
        <f>COUNTIF(D300:$D$1829,365)</f>
        <v>1095</v>
      </c>
      <c r="H299" s="43">
        <f>COUNTIF(D300:$D$1829,366)</f>
        <v>435</v>
      </c>
    </row>
    <row r="300" spans="1:8" x14ac:dyDescent="0.25">
      <c r="A300" s="1">
        <f>COUNTIF($C$2:C300,"Да")</f>
        <v>3</v>
      </c>
      <c r="B300" s="45">
        <f t="shared" si="9"/>
        <v>45548</v>
      </c>
      <c r="C300" s="42" t="str">
        <f>IF(ISERROR(VLOOKUP(B300,'Айгенис Оп22'!$C$3:$C$22,1,0)),"Нет","Да")</f>
        <v>Нет</v>
      </c>
      <c r="D300" s="43">
        <f t="shared" si="8"/>
        <v>366</v>
      </c>
      <c r="E300" s="49">
        <f>ROUND(('Все выпуски'!$T$3*'Все выпуски'!$T$6/100)/366*(B300-IF(C300="Нет",VLOOKUP(A300,'Айгенис Оп22'!$A$2:$C$22,3,0),VLOOKUP((A300-1),'Айгенис Оп22'!$A$2:$C$22,3,0))),2)</f>
        <v>7.38</v>
      </c>
      <c r="G300" s="43">
        <f>COUNTIF(D301:$D$1829,365)</f>
        <v>1095</v>
      </c>
      <c r="H300" s="43">
        <f>COUNTIF(D301:$D$1829,366)</f>
        <v>434</v>
      </c>
    </row>
    <row r="301" spans="1:8" x14ac:dyDescent="0.25">
      <c r="A301" s="1">
        <f>COUNTIF($C$2:C301,"Да")</f>
        <v>3</v>
      </c>
      <c r="B301" s="45">
        <f t="shared" si="9"/>
        <v>45549</v>
      </c>
      <c r="C301" s="42" t="str">
        <f>IF(ISERROR(VLOOKUP(B301,'Айгенис Оп22'!$C$3:$C$22,1,0)),"Нет","Да")</f>
        <v>Нет</v>
      </c>
      <c r="D301" s="43">
        <f t="shared" si="8"/>
        <v>366</v>
      </c>
      <c r="E301" s="49">
        <f>ROUND(('Все выпуски'!$T$3*'Все выпуски'!$T$6/100)/366*(B301-IF(C301="Нет",VLOOKUP(A301,'Айгенис Оп22'!$A$2:$C$22,3,0),VLOOKUP((A301-1),'Айгенис Оп22'!$A$2:$C$22,3,0))),2)</f>
        <v>7.62</v>
      </c>
      <c r="G301" s="43">
        <f>COUNTIF(D302:$D$1829,365)</f>
        <v>1095</v>
      </c>
      <c r="H301" s="43">
        <f>COUNTIF(D302:$D$1829,366)</f>
        <v>433</v>
      </c>
    </row>
    <row r="302" spans="1:8" x14ac:dyDescent="0.25">
      <c r="A302" s="1">
        <f>COUNTIF($C$2:C302,"Да")</f>
        <v>3</v>
      </c>
      <c r="B302" s="45">
        <f t="shared" si="9"/>
        <v>45550</v>
      </c>
      <c r="C302" s="42" t="str">
        <f>IF(ISERROR(VLOOKUP(B302,'Айгенис Оп22'!$C$3:$C$22,1,0)),"Нет","Да")</f>
        <v>Нет</v>
      </c>
      <c r="D302" s="43">
        <f t="shared" si="8"/>
        <v>366</v>
      </c>
      <c r="E302" s="49">
        <f>ROUND(('Все выпуски'!$T$3*'Все выпуски'!$T$6/100)/366*(B302-IF(C302="Нет",VLOOKUP(A302,'Айгенис Оп22'!$A$2:$C$22,3,0),VLOOKUP((A302-1),'Айгенис Оп22'!$A$2:$C$22,3,0))),2)</f>
        <v>7.87</v>
      </c>
      <c r="G302" s="43">
        <f>COUNTIF(D303:$D$1829,365)</f>
        <v>1095</v>
      </c>
      <c r="H302" s="43">
        <f>COUNTIF(D303:$D$1829,366)</f>
        <v>432</v>
      </c>
    </row>
    <row r="303" spans="1:8" x14ac:dyDescent="0.25">
      <c r="A303" s="1">
        <f>COUNTIF($C$2:C303,"Да")</f>
        <v>3</v>
      </c>
      <c r="B303" s="45">
        <f t="shared" si="9"/>
        <v>45551</v>
      </c>
      <c r="C303" s="42" t="str">
        <f>IF(ISERROR(VLOOKUP(B303,'Айгенис Оп22'!$C$3:$C$22,1,0)),"Нет","Да")</f>
        <v>Нет</v>
      </c>
      <c r="D303" s="43">
        <f t="shared" si="8"/>
        <v>366</v>
      </c>
      <c r="E303" s="49">
        <f>ROUND(('Все выпуски'!$T$3*'Все выпуски'!$T$6/100)/366*(B303-IF(C303="Нет",VLOOKUP(A303,'Айгенис Оп22'!$A$2:$C$22,3,0),VLOOKUP((A303-1),'Айгенис Оп22'!$A$2:$C$22,3,0))),2)</f>
        <v>8.11</v>
      </c>
      <c r="G303" s="43">
        <f>COUNTIF(D304:$D$1829,365)</f>
        <v>1095</v>
      </c>
      <c r="H303" s="43">
        <f>COUNTIF(D304:$D$1829,366)</f>
        <v>431</v>
      </c>
    </row>
    <row r="304" spans="1:8" x14ac:dyDescent="0.25">
      <c r="A304" s="1">
        <f>COUNTIF($C$2:C304,"Да")</f>
        <v>3</v>
      </c>
      <c r="B304" s="45">
        <f t="shared" si="9"/>
        <v>45552</v>
      </c>
      <c r="C304" s="42" t="str">
        <f>IF(ISERROR(VLOOKUP(B304,'Айгенис Оп22'!$C$3:$C$22,1,0)),"Нет","Да")</f>
        <v>Нет</v>
      </c>
      <c r="D304" s="43">
        <f t="shared" si="8"/>
        <v>366</v>
      </c>
      <c r="E304" s="49">
        <f>ROUND(('Все выпуски'!$T$3*'Все выпуски'!$T$6/100)/366*(B304-IF(C304="Нет",VLOOKUP(A304,'Айгенис Оп22'!$A$2:$C$22,3,0),VLOOKUP((A304-1),'Айгенис Оп22'!$A$2:$C$22,3,0))),2)</f>
        <v>8.36</v>
      </c>
      <c r="G304" s="43">
        <f>COUNTIF(D305:$D$1829,365)</f>
        <v>1095</v>
      </c>
      <c r="H304" s="43">
        <f>COUNTIF(D305:$D$1829,366)</f>
        <v>430</v>
      </c>
    </row>
    <row r="305" spans="1:8" x14ac:dyDescent="0.25">
      <c r="A305" s="1">
        <f>COUNTIF($C$2:C305,"Да")</f>
        <v>3</v>
      </c>
      <c r="B305" s="45">
        <f t="shared" si="9"/>
        <v>45553</v>
      </c>
      <c r="C305" s="42" t="str">
        <f>IF(ISERROR(VLOOKUP(B305,'Айгенис Оп22'!$C$3:$C$22,1,0)),"Нет","Да")</f>
        <v>Нет</v>
      </c>
      <c r="D305" s="43">
        <f t="shared" si="8"/>
        <v>366</v>
      </c>
      <c r="E305" s="49">
        <f>ROUND(('Все выпуски'!$T$3*'Все выпуски'!$T$6/100)/366*(B305-IF(C305="Нет",VLOOKUP(A305,'Айгенис Оп22'!$A$2:$C$22,3,0),VLOOKUP((A305-1),'Айгенис Оп22'!$A$2:$C$22,3,0))),2)</f>
        <v>8.61</v>
      </c>
      <c r="G305" s="43">
        <f>COUNTIF(D306:$D$1829,365)</f>
        <v>1095</v>
      </c>
      <c r="H305" s="43">
        <f>COUNTIF(D306:$D$1829,366)</f>
        <v>429</v>
      </c>
    </row>
    <row r="306" spans="1:8" x14ac:dyDescent="0.25">
      <c r="A306" s="1">
        <f>COUNTIF($C$2:C306,"Да")</f>
        <v>3</v>
      </c>
      <c r="B306" s="45">
        <f t="shared" si="9"/>
        <v>45554</v>
      </c>
      <c r="C306" s="42" t="str">
        <f>IF(ISERROR(VLOOKUP(B306,'Айгенис Оп22'!$C$3:$C$22,1,0)),"Нет","Да")</f>
        <v>Нет</v>
      </c>
      <c r="D306" s="43">
        <f t="shared" si="8"/>
        <v>366</v>
      </c>
      <c r="E306" s="49">
        <f>ROUND(('Все выпуски'!$T$3*'Все выпуски'!$T$6/100)/366*(B306-IF(C306="Нет",VLOOKUP(A306,'Айгенис Оп22'!$A$2:$C$22,3,0),VLOOKUP((A306-1),'Айгенис Оп22'!$A$2:$C$22,3,0))),2)</f>
        <v>8.85</v>
      </c>
      <c r="G306" s="43">
        <f>COUNTIF(D307:$D$1829,365)</f>
        <v>1095</v>
      </c>
      <c r="H306" s="43">
        <f>COUNTIF(D307:$D$1829,366)</f>
        <v>428</v>
      </c>
    </row>
    <row r="307" spans="1:8" x14ac:dyDescent="0.25">
      <c r="A307" s="1">
        <f>COUNTIF($C$2:C307,"Да")</f>
        <v>3</v>
      </c>
      <c r="B307" s="45">
        <f t="shared" si="9"/>
        <v>45555</v>
      </c>
      <c r="C307" s="42" t="str">
        <f>IF(ISERROR(VLOOKUP(B307,'Айгенис Оп22'!$C$3:$C$22,1,0)),"Нет","Да")</f>
        <v>Нет</v>
      </c>
      <c r="D307" s="43">
        <f t="shared" si="8"/>
        <v>366</v>
      </c>
      <c r="E307" s="49">
        <f>ROUND(('Все выпуски'!$T$3*'Все выпуски'!$T$6/100)/366*(B307-IF(C307="Нет",VLOOKUP(A307,'Айгенис Оп22'!$A$2:$C$22,3,0),VLOOKUP((A307-1),'Айгенис Оп22'!$A$2:$C$22,3,0))),2)</f>
        <v>9.1</v>
      </c>
      <c r="G307" s="43">
        <f>COUNTIF(D308:$D$1829,365)</f>
        <v>1095</v>
      </c>
      <c r="H307" s="43">
        <f>COUNTIF(D308:$D$1829,366)</f>
        <v>427</v>
      </c>
    </row>
    <row r="308" spans="1:8" x14ac:dyDescent="0.25">
      <c r="A308" s="1">
        <f>COUNTIF($C$2:C308,"Да")</f>
        <v>3</v>
      </c>
      <c r="B308" s="45">
        <f t="shared" si="9"/>
        <v>45556</v>
      </c>
      <c r="C308" s="42" t="str">
        <f>IF(ISERROR(VLOOKUP(B308,'Айгенис Оп22'!$C$3:$C$22,1,0)),"Нет","Да")</f>
        <v>Нет</v>
      </c>
      <c r="D308" s="43">
        <f t="shared" si="8"/>
        <v>366</v>
      </c>
      <c r="E308" s="49">
        <f>ROUND(('Все выпуски'!$T$3*'Все выпуски'!$T$6/100)/366*(B308-IF(C308="Нет",VLOOKUP(A308,'Айгенис Оп22'!$A$2:$C$22,3,0),VLOOKUP((A308-1),'Айгенис Оп22'!$A$2:$C$22,3,0))),2)</f>
        <v>9.34</v>
      </c>
      <c r="G308" s="43">
        <f>COUNTIF(D309:$D$1829,365)</f>
        <v>1095</v>
      </c>
      <c r="H308" s="43">
        <f>COUNTIF(D309:$D$1829,366)</f>
        <v>426</v>
      </c>
    </row>
    <row r="309" spans="1:8" x14ac:dyDescent="0.25">
      <c r="A309" s="1">
        <f>COUNTIF($C$2:C309,"Да")</f>
        <v>3</v>
      </c>
      <c r="B309" s="45">
        <f t="shared" si="9"/>
        <v>45557</v>
      </c>
      <c r="C309" s="42" t="str">
        <f>IF(ISERROR(VLOOKUP(B309,'Айгенис Оп22'!$C$3:$C$22,1,0)),"Нет","Да")</f>
        <v>Нет</v>
      </c>
      <c r="D309" s="43">
        <f t="shared" si="8"/>
        <v>366</v>
      </c>
      <c r="E309" s="49">
        <f>ROUND(('Все выпуски'!$T$3*'Все выпуски'!$T$6/100)/366*(B309-IF(C309="Нет",VLOOKUP(A309,'Айгенис Оп22'!$A$2:$C$22,3,0),VLOOKUP((A309-1),'Айгенис Оп22'!$A$2:$C$22,3,0))),2)</f>
        <v>9.59</v>
      </c>
      <c r="G309" s="43">
        <f>COUNTIF(D310:$D$1829,365)</f>
        <v>1095</v>
      </c>
      <c r="H309" s="43">
        <f>COUNTIF(D310:$D$1829,366)</f>
        <v>425</v>
      </c>
    </row>
    <row r="310" spans="1:8" x14ac:dyDescent="0.25">
      <c r="A310" s="1">
        <f>COUNTIF($C$2:C310,"Да")</f>
        <v>3</v>
      </c>
      <c r="B310" s="45">
        <f t="shared" si="9"/>
        <v>45558</v>
      </c>
      <c r="C310" s="42" t="str">
        <f>IF(ISERROR(VLOOKUP(B310,'Айгенис Оп22'!$C$3:$C$22,1,0)),"Нет","Да")</f>
        <v>Нет</v>
      </c>
      <c r="D310" s="43">
        <f t="shared" si="8"/>
        <v>366</v>
      </c>
      <c r="E310" s="49">
        <f>ROUND(('Все выпуски'!$T$3*'Все выпуски'!$T$6/100)/366*(B310-IF(C310="Нет",VLOOKUP(A310,'Айгенис Оп22'!$A$2:$C$22,3,0),VLOOKUP((A310-1),'Айгенис Оп22'!$A$2:$C$22,3,0))),2)</f>
        <v>9.84</v>
      </c>
      <c r="G310" s="43">
        <f>COUNTIF(D311:$D$1829,365)</f>
        <v>1095</v>
      </c>
      <c r="H310" s="43">
        <f>COUNTIF(D311:$D$1829,366)</f>
        <v>424</v>
      </c>
    </row>
    <row r="311" spans="1:8" x14ac:dyDescent="0.25">
      <c r="A311" s="1">
        <f>COUNTIF($C$2:C311,"Да")</f>
        <v>3</v>
      </c>
      <c r="B311" s="45">
        <f t="shared" si="9"/>
        <v>45559</v>
      </c>
      <c r="C311" s="42" t="str">
        <f>IF(ISERROR(VLOOKUP(B311,'Айгенис Оп22'!$C$3:$C$22,1,0)),"Нет","Да")</f>
        <v>Нет</v>
      </c>
      <c r="D311" s="43">
        <f t="shared" si="8"/>
        <v>366</v>
      </c>
      <c r="E311" s="49">
        <f>ROUND(('Все выпуски'!$T$3*'Все выпуски'!$T$6/100)/366*(B311-IF(C311="Нет",VLOOKUP(A311,'Айгенис Оп22'!$A$2:$C$22,3,0),VLOOKUP((A311-1),'Айгенис Оп22'!$A$2:$C$22,3,0))),2)</f>
        <v>10.08</v>
      </c>
      <c r="G311" s="43">
        <f>COUNTIF(D312:$D$1829,365)</f>
        <v>1095</v>
      </c>
      <c r="H311" s="43">
        <f>COUNTIF(D312:$D$1829,366)</f>
        <v>423</v>
      </c>
    </row>
    <row r="312" spans="1:8" x14ac:dyDescent="0.25">
      <c r="A312" s="1">
        <f>COUNTIF($C$2:C312,"Да")</f>
        <v>3</v>
      </c>
      <c r="B312" s="45">
        <f t="shared" si="9"/>
        <v>45560</v>
      </c>
      <c r="C312" s="42" t="str">
        <f>IF(ISERROR(VLOOKUP(B312,'Айгенис Оп22'!$C$3:$C$22,1,0)),"Нет","Да")</f>
        <v>Нет</v>
      </c>
      <c r="D312" s="43">
        <f t="shared" si="8"/>
        <v>366</v>
      </c>
      <c r="E312" s="49">
        <f>ROUND(('Все выпуски'!$T$3*'Все выпуски'!$T$6/100)/366*(B312-IF(C312="Нет",VLOOKUP(A312,'Айгенис Оп22'!$A$2:$C$22,3,0),VLOOKUP((A312-1),'Айгенис Оп22'!$A$2:$C$22,3,0))),2)</f>
        <v>10.33</v>
      </c>
      <c r="G312" s="43">
        <f>COUNTIF(D313:$D$1829,365)</f>
        <v>1095</v>
      </c>
      <c r="H312" s="43">
        <f>COUNTIF(D313:$D$1829,366)</f>
        <v>422</v>
      </c>
    </row>
    <row r="313" spans="1:8" x14ac:dyDescent="0.25">
      <c r="A313" s="1">
        <f>COUNTIF($C$2:C313,"Да")</f>
        <v>3</v>
      </c>
      <c r="B313" s="45">
        <f t="shared" si="9"/>
        <v>45561</v>
      </c>
      <c r="C313" s="42" t="str">
        <f>IF(ISERROR(VLOOKUP(B313,'Айгенис Оп22'!$C$3:$C$22,1,0)),"Нет","Да")</f>
        <v>Нет</v>
      </c>
      <c r="D313" s="43">
        <f t="shared" si="8"/>
        <v>366</v>
      </c>
      <c r="E313" s="49">
        <f>ROUND(('Все выпуски'!$T$3*'Все выпуски'!$T$6/100)/366*(B313-IF(C313="Нет",VLOOKUP(A313,'Айгенис Оп22'!$A$2:$C$22,3,0),VLOOKUP((A313-1),'Айгенис Оп22'!$A$2:$C$22,3,0))),2)</f>
        <v>10.57</v>
      </c>
      <c r="G313" s="43">
        <f>COUNTIF(D314:$D$1829,365)</f>
        <v>1095</v>
      </c>
      <c r="H313" s="43">
        <f>COUNTIF(D314:$D$1829,366)</f>
        <v>421</v>
      </c>
    </row>
    <row r="314" spans="1:8" x14ac:dyDescent="0.25">
      <c r="A314" s="1">
        <f>COUNTIF($C$2:C314,"Да")</f>
        <v>3</v>
      </c>
      <c r="B314" s="45">
        <f t="shared" si="9"/>
        <v>45562</v>
      </c>
      <c r="C314" s="42" t="str">
        <f>IF(ISERROR(VLOOKUP(B314,'Айгенис Оп22'!$C$3:$C$22,1,0)),"Нет","Да")</f>
        <v>Нет</v>
      </c>
      <c r="D314" s="43">
        <f t="shared" si="8"/>
        <v>366</v>
      </c>
      <c r="E314" s="49">
        <f>ROUND(('Все выпуски'!$T$3*'Все выпуски'!$T$6/100)/366*(B314-IF(C314="Нет",VLOOKUP(A314,'Айгенис Оп22'!$A$2:$C$22,3,0),VLOOKUP((A314-1),'Айгенис Оп22'!$A$2:$C$22,3,0))),2)</f>
        <v>10.82</v>
      </c>
      <c r="G314" s="43">
        <f>COUNTIF(D315:$D$1829,365)</f>
        <v>1095</v>
      </c>
      <c r="H314" s="43">
        <f>COUNTIF(D315:$D$1829,366)</f>
        <v>420</v>
      </c>
    </row>
    <row r="315" spans="1:8" x14ac:dyDescent="0.25">
      <c r="A315" s="1">
        <f>COUNTIF($C$2:C315,"Да")</f>
        <v>3</v>
      </c>
      <c r="B315" s="45">
        <f t="shared" si="9"/>
        <v>45563</v>
      </c>
      <c r="C315" s="42" t="str">
        <f>IF(ISERROR(VLOOKUP(B315,'Айгенис Оп22'!$C$3:$C$22,1,0)),"Нет","Да")</f>
        <v>Нет</v>
      </c>
      <c r="D315" s="43">
        <f t="shared" si="8"/>
        <v>366</v>
      </c>
      <c r="E315" s="49">
        <f>ROUND(('Все выпуски'!$T$3*'Все выпуски'!$T$6/100)/366*(B315-IF(C315="Нет",VLOOKUP(A315,'Айгенис Оп22'!$A$2:$C$22,3,0),VLOOKUP((A315-1),'Айгенис Оп22'!$A$2:$C$22,3,0))),2)</f>
        <v>11.07</v>
      </c>
      <c r="G315" s="43">
        <f>COUNTIF(D316:$D$1829,365)</f>
        <v>1095</v>
      </c>
      <c r="H315" s="43">
        <f>COUNTIF(D316:$D$1829,366)</f>
        <v>419</v>
      </c>
    </row>
    <row r="316" spans="1:8" x14ac:dyDescent="0.25">
      <c r="A316" s="1">
        <f>COUNTIF($C$2:C316,"Да")</f>
        <v>3</v>
      </c>
      <c r="B316" s="45">
        <f t="shared" si="9"/>
        <v>45564</v>
      </c>
      <c r="C316" s="42" t="str">
        <f>IF(ISERROR(VLOOKUP(B316,'Айгенис Оп22'!$C$3:$C$22,1,0)),"Нет","Да")</f>
        <v>Нет</v>
      </c>
      <c r="D316" s="43">
        <f t="shared" si="8"/>
        <v>366</v>
      </c>
      <c r="E316" s="49">
        <f>ROUND(('Все выпуски'!$T$3*'Все выпуски'!$T$6/100)/366*(B316-IF(C316="Нет",VLOOKUP(A316,'Айгенис Оп22'!$A$2:$C$22,3,0),VLOOKUP((A316-1),'Айгенис Оп22'!$A$2:$C$22,3,0))),2)</f>
        <v>11.31</v>
      </c>
      <c r="G316" s="43">
        <f>COUNTIF(D317:$D$1829,365)</f>
        <v>1095</v>
      </c>
      <c r="H316" s="43">
        <f>COUNTIF(D317:$D$1829,366)</f>
        <v>418</v>
      </c>
    </row>
    <row r="317" spans="1:8" x14ac:dyDescent="0.25">
      <c r="A317" s="1">
        <f>COUNTIF($C$2:C317,"Да")</f>
        <v>3</v>
      </c>
      <c r="B317" s="45">
        <f t="shared" si="9"/>
        <v>45565</v>
      </c>
      <c r="C317" s="42" t="str">
        <f>IF(ISERROR(VLOOKUP(B317,'Айгенис Оп22'!$C$3:$C$22,1,0)),"Нет","Да")</f>
        <v>Нет</v>
      </c>
      <c r="D317" s="43">
        <f t="shared" si="8"/>
        <v>366</v>
      </c>
      <c r="E317" s="49">
        <f>ROUND(('Все выпуски'!$T$3*'Все выпуски'!$T$6/100)/366*(B317-IF(C317="Нет",VLOOKUP(A317,'Айгенис Оп22'!$A$2:$C$22,3,0),VLOOKUP((A317-1),'Айгенис Оп22'!$A$2:$C$22,3,0))),2)</f>
        <v>11.56</v>
      </c>
      <c r="G317" s="43">
        <f>COUNTIF(D318:$D$1829,365)</f>
        <v>1095</v>
      </c>
      <c r="H317" s="43">
        <f>COUNTIF(D318:$D$1829,366)</f>
        <v>417</v>
      </c>
    </row>
    <row r="318" spans="1:8" x14ac:dyDescent="0.25">
      <c r="A318" s="1">
        <f>COUNTIF($C$2:C318,"Да")</f>
        <v>3</v>
      </c>
      <c r="B318" s="45">
        <f t="shared" si="9"/>
        <v>45566</v>
      </c>
      <c r="C318" s="42" t="str">
        <f>IF(ISERROR(VLOOKUP(B318,'Айгенис Оп22'!$C$3:$C$22,1,0)),"Нет","Да")</f>
        <v>Нет</v>
      </c>
      <c r="D318" s="43">
        <f t="shared" si="8"/>
        <v>366</v>
      </c>
      <c r="E318" s="49">
        <f>ROUND(('Все выпуски'!$T$3*'Все выпуски'!$T$6/100)/366*(B318-IF(C318="Нет",VLOOKUP(A318,'Айгенис Оп22'!$A$2:$C$22,3,0),VLOOKUP((A318-1),'Айгенис Оп22'!$A$2:$C$22,3,0))),2)</f>
        <v>11.8</v>
      </c>
      <c r="G318" s="43">
        <f>COUNTIF(D319:$D$1829,365)</f>
        <v>1095</v>
      </c>
      <c r="H318" s="43">
        <f>COUNTIF(D319:$D$1829,366)</f>
        <v>416</v>
      </c>
    </row>
    <row r="319" spans="1:8" x14ac:dyDescent="0.25">
      <c r="A319" s="1">
        <f>COUNTIF($C$2:C319,"Да")</f>
        <v>3</v>
      </c>
      <c r="B319" s="45">
        <f t="shared" si="9"/>
        <v>45567</v>
      </c>
      <c r="C319" s="42" t="str">
        <f>IF(ISERROR(VLOOKUP(B319,'Айгенис Оп22'!$C$3:$C$22,1,0)),"Нет","Да")</f>
        <v>Нет</v>
      </c>
      <c r="D319" s="43">
        <f t="shared" si="8"/>
        <v>366</v>
      </c>
      <c r="E319" s="49">
        <f>ROUND(('Все выпуски'!$T$3*'Все выпуски'!$T$6/100)/366*(B319-IF(C319="Нет",VLOOKUP(A319,'Айгенис Оп22'!$A$2:$C$22,3,0),VLOOKUP((A319-1),'Айгенис Оп22'!$A$2:$C$22,3,0))),2)</f>
        <v>12.05</v>
      </c>
      <c r="G319" s="43">
        <f>COUNTIF(D320:$D$1829,365)</f>
        <v>1095</v>
      </c>
      <c r="H319" s="43">
        <f>COUNTIF(D320:$D$1829,366)</f>
        <v>415</v>
      </c>
    </row>
    <row r="320" spans="1:8" x14ac:dyDescent="0.25">
      <c r="A320" s="1">
        <f>COUNTIF($C$2:C320,"Да")</f>
        <v>3</v>
      </c>
      <c r="B320" s="45">
        <f t="shared" si="9"/>
        <v>45568</v>
      </c>
      <c r="C320" s="42" t="str">
        <f>IF(ISERROR(VLOOKUP(B320,'Айгенис Оп22'!$C$3:$C$22,1,0)),"Нет","Да")</f>
        <v>Нет</v>
      </c>
      <c r="D320" s="43">
        <f t="shared" si="8"/>
        <v>366</v>
      </c>
      <c r="E320" s="49">
        <f>ROUND(('Все выпуски'!$T$3*'Все выпуски'!$T$6/100)/366*(B320-IF(C320="Нет",VLOOKUP(A320,'Айгенис Оп22'!$A$2:$C$22,3,0),VLOOKUP((A320-1),'Айгенис Оп22'!$A$2:$C$22,3,0))),2)</f>
        <v>12.3</v>
      </c>
      <c r="G320" s="43">
        <f>COUNTIF(D321:$D$1829,365)</f>
        <v>1095</v>
      </c>
      <c r="H320" s="43">
        <f>COUNTIF(D321:$D$1829,366)</f>
        <v>414</v>
      </c>
    </row>
    <row r="321" spans="1:8" x14ac:dyDescent="0.25">
      <c r="A321" s="1">
        <f>COUNTIF($C$2:C321,"Да")</f>
        <v>3</v>
      </c>
      <c r="B321" s="45">
        <f t="shared" si="9"/>
        <v>45569</v>
      </c>
      <c r="C321" s="42" t="str">
        <f>IF(ISERROR(VLOOKUP(B321,'Айгенис Оп22'!$C$3:$C$22,1,0)),"Нет","Да")</f>
        <v>Нет</v>
      </c>
      <c r="D321" s="43">
        <f t="shared" si="8"/>
        <v>366</v>
      </c>
      <c r="E321" s="49">
        <f>ROUND(('Все выпуски'!$T$3*'Все выпуски'!$T$6/100)/366*(B321-IF(C321="Нет",VLOOKUP(A321,'Айгенис Оп22'!$A$2:$C$22,3,0),VLOOKUP((A321-1),'Айгенис Оп22'!$A$2:$C$22,3,0))),2)</f>
        <v>12.54</v>
      </c>
      <c r="G321" s="43">
        <f>COUNTIF(D322:$D$1829,365)</f>
        <v>1095</v>
      </c>
      <c r="H321" s="43">
        <f>COUNTIF(D322:$D$1829,366)</f>
        <v>413</v>
      </c>
    </row>
    <row r="322" spans="1:8" x14ac:dyDescent="0.25">
      <c r="A322" s="1">
        <f>COUNTIF($C$2:C322,"Да")</f>
        <v>3</v>
      </c>
      <c r="B322" s="45">
        <f t="shared" si="9"/>
        <v>45570</v>
      </c>
      <c r="C322" s="42" t="str">
        <f>IF(ISERROR(VLOOKUP(B322,'Айгенис Оп22'!$C$3:$C$22,1,0)),"Нет","Да")</f>
        <v>Нет</v>
      </c>
      <c r="D322" s="43">
        <f t="shared" ref="D322:D385" si="10">IF(MOD(YEAR(B322),4)=0,366,365)</f>
        <v>366</v>
      </c>
      <c r="E322" s="49">
        <f>ROUND(('Все выпуски'!$T$3*'Все выпуски'!$T$6/100)/366*(B322-IF(C322="Нет",VLOOKUP(A322,'Айгенис Оп22'!$A$2:$C$22,3,0),VLOOKUP((A322-1),'Айгенис Оп22'!$A$2:$C$22,3,0))),2)</f>
        <v>12.79</v>
      </c>
      <c r="G322" s="43">
        <f>COUNTIF(D323:$D$1829,365)</f>
        <v>1095</v>
      </c>
      <c r="H322" s="43">
        <f>COUNTIF(D323:$D$1829,366)</f>
        <v>412</v>
      </c>
    </row>
    <row r="323" spans="1:8" x14ac:dyDescent="0.25">
      <c r="A323" s="1">
        <f>COUNTIF($C$2:C323,"Да")</f>
        <v>3</v>
      </c>
      <c r="B323" s="45">
        <f t="shared" si="9"/>
        <v>45571</v>
      </c>
      <c r="C323" s="42" t="str">
        <f>IF(ISERROR(VLOOKUP(B323,'Айгенис Оп22'!$C$3:$C$22,1,0)),"Нет","Да")</f>
        <v>Нет</v>
      </c>
      <c r="D323" s="43">
        <f t="shared" si="10"/>
        <v>366</v>
      </c>
      <c r="E323" s="49">
        <f>ROUND(('Все выпуски'!$T$3*'Все выпуски'!$T$6/100)/366*(B323-IF(C323="Нет",VLOOKUP(A323,'Айгенис Оп22'!$A$2:$C$22,3,0),VLOOKUP((A323-1),'Айгенис Оп22'!$A$2:$C$22,3,0))),2)</f>
        <v>13.03</v>
      </c>
      <c r="G323" s="43">
        <f>COUNTIF(D324:$D$1829,365)</f>
        <v>1095</v>
      </c>
      <c r="H323" s="43">
        <f>COUNTIF(D324:$D$1829,366)</f>
        <v>411</v>
      </c>
    </row>
    <row r="324" spans="1:8" x14ac:dyDescent="0.25">
      <c r="A324" s="1">
        <f>COUNTIF($C$2:C324,"Да")</f>
        <v>3</v>
      </c>
      <c r="B324" s="45">
        <f t="shared" ref="B324:B387" si="11">B323+1</f>
        <v>45572</v>
      </c>
      <c r="C324" s="42" t="str">
        <f>IF(ISERROR(VLOOKUP(B324,'Айгенис Оп22'!$C$3:$C$22,1,0)),"Нет","Да")</f>
        <v>Нет</v>
      </c>
      <c r="D324" s="43">
        <f t="shared" si="10"/>
        <v>366</v>
      </c>
      <c r="E324" s="49">
        <f>ROUND(('Все выпуски'!$T$3*'Все выпуски'!$T$6/100)/366*(B324-IF(C324="Нет",VLOOKUP(A324,'Айгенис Оп22'!$A$2:$C$22,3,0),VLOOKUP((A324-1),'Айгенис Оп22'!$A$2:$C$22,3,0))),2)</f>
        <v>13.28</v>
      </c>
      <c r="G324" s="43">
        <f>COUNTIF(D325:$D$1829,365)</f>
        <v>1095</v>
      </c>
      <c r="H324" s="43">
        <f>COUNTIF(D325:$D$1829,366)</f>
        <v>410</v>
      </c>
    </row>
    <row r="325" spans="1:8" x14ac:dyDescent="0.25">
      <c r="A325" s="1">
        <f>COUNTIF($C$2:C325,"Да")</f>
        <v>3</v>
      </c>
      <c r="B325" s="45">
        <f t="shared" si="11"/>
        <v>45573</v>
      </c>
      <c r="C325" s="42" t="str">
        <f>IF(ISERROR(VLOOKUP(B325,'Айгенис Оп22'!$C$3:$C$22,1,0)),"Нет","Да")</f>
        <v>Нет</v>
      </c>
      <c r="D325" s="43">
        <f t="shared" si="10"/>
        <v>366</v>
      </c>
      <c r="E325" s="49">
        <f>ROUND(('Все выпуски'!$T$3*'Все выпуски'!$T$6/100)/366*(B325-IF(C325="Нет",VLOOKUP(A325,'Айгенис Оп22'!$A$2:$C$22,3,0),VLOOKUP((A325-1),'Айгенис Оп22'!$A$2:$C$22,3,0))),2)</f>
        <v>13.52</v>
      </c>
      <c r="G325" s="43">
        <f>COUNTIF(D326:$D$1829,365)</f>
        <v>1095</v>
      </c>
      <c r="H325" s="43">
        <f>COUNTIF(D326:$D$1829,366)</f>
        <v>409</v>
      </c>
    </row>
    <row r="326" spans="1:8" x14ac:dyDescent="0.25">
      <c r="A326" s="1">
        <f>COUNTIF($C$2:C326,"Да")</f>
        <v>3</v>
      </c>
      <c r="B326" s="45">
        <f t="shared" si="11"/>
        <v>45574</v>
      </c>
      <c r="C326" s="42" t="str">
        <f>IF(ISERROR(VLOOKUP(B326,'Айгенис Оп22'!$C$3:$C$22,1,0)),"Нет","Да")</f>
        <v>Нет</v>
      </c>
      <c r="D326" s="43">
        <f t="shared" si="10"/>
        <v>366</v>
      </c>
      <c r="E326" s="49">
        <f>ROUND(('Все выпуски'!$T$3*'Все выпуски'!$T$6/100)/366*(B326-IF(C326="Нет",VLOOKUP(A326,'Айгенис Оп22'!$A$2:$C$22,3,0),VLOOKUP((A326-1),'Айгенис Оп22'!$A$2:$C$22,3,0))),2)</f>
        <v>13.77</v>
      </c>
      <c r="G326" s="43">
        <f>COUNTIF(D327:$D$1829,365)</f>
        <v>1095</v>
      </c>
      <c r="H326" s="43">
        <f>COUNTIF(D327:$D$1829,366)</f>
        <v>408</v>
      </c>
    </row>
    <row r="327" spans="1:8" x14ac:dyDescent="0.25">
      <c r="A327" s="1">
        <f>COUNTIF($C$2:C327,"Да")</f>
        <v>3</v>
      </c>
      <c r="B327" s="45">
        <f t="shared" si="11"/>
        <v>45575</v>
      </c>
      <c r="C327" s="42" t="str">
        <f>IF(ISERROR(VLOOKUP(B327,'Айгенис Оп22'!$C$3:$C$22,1,0)),"Нет","Да")</f>
        <v>Нет</v>
      </c>
      <c r="D327" s="43">
        <f t="shared" si="10"/>
        <v>366</v>
      </c>
      <c r="E327" s="49">
        <f>ROUND(('Все выпуски'!$T$3*'Все выпуски'!$T$6/100)/366*(B327-IF(C327="Нет",VLOOKUP(A327,'Айгенис Оп22'!$A$2:$C$22,3,0),VLOOKUP((A327-1),'Айгенис Оп22'!$A$2:$C$22,3,0))),2)</f>
        <v>14.02</v>
      </c>
      <c r="G327" s="43">
        <f>COUNTIF(D328:$D$1829,365)</f>
        <v>1095</v>
      </c>
      <c r="H327" s="43">
        <f>COUNTIF(D328:$D$1829,366)</f>
        <v>407</v>
      </c>
    </row>
    <row r="328" spans="1:8" x14ac:dyDescent="0.25">
      <c r="A328" s="1">
        <f>COUNTIF($C$2:C328,"Да")</f>
        <v>3</v>
      </c>
      <c r="B328" s="45">
        <f t="shared" si="11"/>
        <v>45576</v>
      </c>
      <c r="C328" s="42" t="str">
        <f>IF(ISERROR(VLOOKUP(B328,'Айгенис Оп22'!$C$3:$C$22,1,0)),"Нет","Да")</f>
        <v>Нет</v>
      </c>
      <c r="D328" s="43">
        <f t="shared" si="10"/>
        <v>366</v>
      </c>
      <c r="E328" s="49">
        <f>ROUND(('Все выпуски'!$T$3*'Все выпуски'!$T$6/100)/366*(B328-IF(C328="Нет",VLOOKUP(A328,'Айгенис Оп22'!$A$2:$C$22,3,0),VLOOKUP((A328-1),'Айгенис Оп22'!$A$2:$C$22,3,0))),2)</f>
        <v>14.26</v>
      </c>
      <c r="G328" s="43">
        <f>COUNTIF(D329:$D$1829,365)</f>
        <v>1095</v>
      </c>
      <c r="H328" s="43">
        <f>COUNTIF(D329:$D$1829,366)</f>
        <v>406</v>
      </c>
    </row>
    <row r="329" spans="1:8" x14ac:dyDescent="0.25">
      <c r="A329" s="1">
        <f>COUNTIF($C$2:C329,"Да")</f>
        <v>3</v>
      </c>
      <c r="B329" s="45">
        <f t="shared" si="11"/>
        <v>45577</v>
      </c>
      <c r="C329" s="42" t="str">
        <f>IF(ISERROR(VLOOKUP(B329,'Айгенис Оп22'!$C$3:$C$22,1,0)),"Нет","Да")</f>
        <v>Нет</v>
      </c>
      <c r="D329" s="43">
        <f t="shared" si="10"/>
        <v>366</v>
      </c>
      <c r="E329" s="49">
        <f>ROUND(('Все выпуски'!$T$3*'Все выпуски'!$T$6/100)/366*(B329-IF(C329="Нет",VLOOKUP(A329,'Айгенис Оп22'!$A$2:$C$22,3,0),VLOOKUP((A329-1),'Айгенис Оп22'!$A$2:$C$22,3,0))),2)</f>
        <v>14.51</v>
      </c>
      <c r="G329" s="43">
        <f>COUNTIF(D330:$D$1829,365)</f>
        <v>1095</v>
      </c>
      <c r="H329" s="43">
        <f>COUNTIF(D330:$D$1829,366)</f>
        <v>405</v>
      </c>
    </row>
    <row r="330" spans="1:8" x14ac:dyDescent="0.25">
      <c r="A330" s="1">
        <f>COUNTIF($C$2:C330,"Да")</f>
        <v>3</v>
      </c>
      <c r="B330" s="45">
        <f t="shared" si="11"/>
        <v>45578</v>
      </c>
      <c r="C330" s="42" t="str">
        <f>IF(ISERROR(VLOOKUP(B330,'Айгенис Оп22'!$C$3:$C$22,1,0)),"Нет","Да")</f>
        <v>Нет</v>
      </c>
      <c r="D330" s="43">
        <f t="shared" si="10"/>
        <v>366</v>
      </c>
      <c r="E330" s="49">
        <f>ROUND(('Все выпуски'!$T$3*'Все выпуски'!$T$6/100)/366*(B330-IF(C330="Нет",VLOOKUP(A330,'Айгенис Оп22'!$A$2:$C$22,3,0),VLOOKUP((A330-1),'Айгенис Оп22'!$A$2:$C$22,3,0))),2)</f>
        <v>14.75</v>
      </c>
      <c r="G330" s="43">
        <f>COUNTIF(D331:$D$1829,365)</f>
        <v>1095</v>
      </c>
      <c r="H330" s="43">
        <f>COUNTIF(D331:$D$1829,366)</f>
        <v>404</v>
      </c>
    </row>
    <row r="331" spans="1:8" x14ac:dyDescent="0.25">
      <c r="A331" s="1">
        <f>COUNTIF($C$2:C331,"Да")</f>
        <v>3</v>
      </c>
      <c r="B331" s="45">
        <f t="shared" si="11"/>
        <v>45579</v>
      </c>
      <c r="C331" s="42" t="str">
        <f>IF(ISERROR(VLOOKUP(B331,'Айгенис Оп22'!$C$3:$C$22,1,0)),"Нет","Да")</f>
        <v>Нет</v>
      </c>
      <c r="D331" s="43">
        <f t="shared" si="10"/>
        <v>366</v>
      </c>
      <c r="E331" s="49">
        <f>ROUND(('Все выпуски'!$T$3*'Все выпуски'!$T$6/100)/366*(B331-IF(C331="Нет",VLOOKUP(A331,'Айгенис Оп22'!$A$2:$C$22,3,0),VLOOKUP((A331-1),'Айгенис Оп22'!$A$2:$C$22,3,0))),2)</f>
        <v>15</v>
      </c>
      <c r="G331" s="43">
        <f>COUNTIF(D332:$D$1829,365)</f>
        <v>1095</v>
      </c>
      <c r="H331" s="43">
        <f>COUNTIF(D332:$D$1829,366)</f>
        <v>403</v>
      </c>
    </row>
    <row r="332" spans="1:8" x14ac:dyDescent="0.25">
      <c r="A332" s="1">
        <f>COUNTIF($C$2:C332,"Да")</f>
        <v>3</v>
      </c>
      <c r="B332" s="45">
        <f t="shared" si="11"/>
        <v>45580</v>
      </c>
      <c r="C332" s="42" t="str">
        <f>IF(ISERROR(VLOOKUP(B332,'Айгенис Оп22'!$C$3:$C$22,1,0)),"Нет","Да")</f>
        <v>Нет</v>
      </c>
      <c r="D332" s="43">
        <f t="shared" si="10"/>
        <v>366</v>
      </c>
      <c r="E332" s="49">
        <f>ROUND(('Все выпуски'!$T$3*'Все выпуски'!$T$6/100)/366*(B332-IF(C332="Нет",VLOOKUP(A332,'Айгенис Оп22'!$A$2:$C$22,3,0),VLOOKUP((A332-1),'Айгенис Оп22'!$A$2:$C$22,3,0))),2)</f>
        <v>15.25</v>
      </c>
      <c r="G332" s="43">
        <f>COUNTIF(D333:$D$1829,365)</f>
        <v>1095</v>
      </c>
      <c r="H332" s="43">
        <f>COUNTIF(D333:$D$1829,366)</f>
        <v>402</v>
      </c>
    </row>
    <row r="333" spans="1:8" x14ac:dyDescent="0.25">
      <c r="A333" s="1">
        <f>COUNTIF($C$2:C333,"Да")</f>
        <v>3</v>
      </c>
      <c r="B333" s="45">
        <f t="shared" si="11"/>
        <v>45581</v>
      </c>
      <c r="C333" s="42" t="str">
        <f>IF(ISERROR(VLOOKUP(B333,'Айгенис Оп22'!$C$3:$C$22,1,0)),"Нет","Да")</f>
        <v>Нет</v>
      </c>
      <c r="D333" s="43">
        <f t="shared" si="10"/>
        <v>366</v>
      </c>
      <c r="E333" s="49">
        <f>ROUND(('Все выпуски'!$T$3*'Все выпуски'!$T$6/100)/366*(B333-IF(C333="Нет",VLOOKUP(A333,'Айгенис Оп22'!$A$2:$C$22,3,0),VLOOKUP((A333-1),'Айгенис Оп22'!$A$2:$C$22,3,0))),2)</f>
        <v>15.49</v>
      </c>
      <c r="G333" s="43">
        <f>COUNTIF(D334:$D$1829,365)</f>
        <v>1095</v>
      </c>
      <c r="H333" s="43">
        <f>COUNTIF(D334:$D$1829,366)</f>
        <v>401</v>
      </c>
    </row>
    <row r="334" spans="1:8" x14ac:dyDescent="0.25">
      <c r="A334" s="1">
        <f>COUNTIF($C$2:C334,"Да")</f>
        <v>3</v>
      </c>
      <c r="B334" s="45">
        <f t="shared" si="11"/>
        <v>45582</v>
      </c>
      <c r="C334" s="42" t="str">
        <f>IF(ISERROR(VLOOKUP(B334,'Айгенис Оп22'!$C$3:$C$22,1,0)),"Нет","Да")</f>
        <v>Нет</v>
      </c>
      <c r="D334" s="43">
        <f t="shared" si="10"/>
        <v>366</v>
      </c>
      <c r="E334" s="49">
        <f>ROUND(('Все выпуски'!$T$3*'Все выпуски'!$T$6/100)/366*(B334-IF(C334="Нет",VLOOKUP(A334,'Айгенис Оп22'!$A$2:$C$22,3,0),VLOOKUP((A334-1),'Айгенис Оп22'!$A$2:$C$22,3,0))),2)</f>
        <v>15.74</v>
      </c>
      <c r="G334" s="43">
        <f>COUNTIF(D335:$D$1829,365)</f>
        <v>1095</v>
      </c>
      <c r="H334" s="43">
        <f>COUNTIF(D335:$D$1829,366)</f>
        <v>400</v>
      </c>
    </row>
    <row r="335" spans="1:8" x14ac:dyDescent="0.25">
      <c r="A335" s="1">
        <f>COUNTIF($C$2:C335,"Да")</f>
        <v>3</v>
      </c>
      <c r="B335" s="45">
        <f t="shared" si="11"/>
        <v>45583</v>
      </c>
      <c r="C335" s="42" t="str">
        <f>IF(ISERROR(VLOOKUP(B335,'Айгенис Оп22'!$C$3:$C$22,1,0)),"Нет","Да")</f>
        <v>Нет</v>
      </c>
      <c r="D335" s="43">
        <f t="shared" si="10"/>
        <v>366</v>
      </c>
      <c r="E335" s="49">
        <f>ROUND(('Все выпуски'!$T$3*'Все выпуски'!$T$6/100)/366*(B335-IF(C335="Нет",VLOOKUP(A335,'Айгенис Оп22'!$A$2:$C$22,3,0),VLOOKUP((A335-1),'Айгенис Оп22'!$A$2:$C$22,3,0))),2)</f>
        <v>15.98</v>
      </c>
      <c r="G335" s="43">
        <f>COUNTIF(D336:$D$1829,365)</f>
        <v>1095</v>
      </c>
      <c r="H335" s="43">
        <f>COUNTIF(D336:$D$1829,366)</f>
        <v>399</v>
      </c>
    </row>
    <row r="336" spans="1:8" x14ac:dyDescent="0.25">
      <c r="A336" s="1">
        <f>COUNTIF($C$2:C336,"Да")</f>
        <v>3</v>
      </c>
      <c r="B336" s="45">
        <f t="shared" si="11"/>
        <v>45584</v>
      </c>
      <c r="C336" s="42" t="str">
        <f>IF(ISERROR(VLOOKUP(B336,'Айгенис Оп22'!$C$3:$C$22,1,0)),"Нет","Да")</f>
        <v>Нет</v>
      </c>
      <c r="D336" s="43">
        <f t="shared" si="10"/>
        <v>366</v>
      </c>
      <c r="E336" s="49">
        <f>ROUND(('Все выпуски'!$T$3*'Все выпуски'!$T$6/100)/366*(B336-IF(C336="Нет",VLOOKUP(A336,'Айгенис Оп22'!$A$2:$C$22,3,0),VLOOKUP((A336-1),'Айгенис Оп22'!$A$2:$C$22,3,0))),2)</f>
        <v>16.23</v>
      </c>
      <c r="G336" s="43">
        <f>COUNTIF(D337:$D$1829,365)</f>
        <v>1095</v>
      </c>
      <c r="H336" s="43">
        <f>COUNTIF(D337:$D$1829,366)</f>
        <v>398</v>
      </c>
    </row>
    <row r="337" spans="1:8" x14ac:dyDescent="0.25">
      <c r="A337" s="1">
        <f>COUNTIF($C$2:C337,"Да")</f>
        <v>3</v>
      </c>
      <c r="B337" s="45">
        <f t="shared" si="11"/>
        <v>45585</v>
      </c>
      <c r="C337" s="42" t="str">
        <f>IF(ISERROR(VLOOKUP(B337,'Айгенис Оп22'!$C$3:$C$22,1,0)),"Нет","Да")</f>
        <v>Нет</v>
      </c>
      <c r="D337" s="43">
        <f t="shared" si="10"/>
        <v>366</v>
      </c>
      <c r="E337" s="49">
        <f>ROUND(('Все выпуски'!$T$3*'Все выпуски'!$T$6/100)/366*(B337-IF(C337="Нет",VLOOKUP(A337,'Айгенис Оп22'!$A$2:$C$22,3,0),VLOOKUP((A337-1),'Айгенис Оп22'!$A$2:$C$22,3,0))),2)</f>
        <v>16.48</v>
      </c>
      <c r="G337" s="43">
        <f>COUNTIF(D338:$D$1829,365)</f>
        <v>1095</v>
      </c>
      <c r="H337" s="43">
        <f>COUNTIF(D338:$D$1829,366)</f>
        <v>397</v>
      </c>
    </row>
    <row r="338" spans="1:8" x14ac:dyDescent="0.25">
      <c r="A338" s="1">
        <f>COUNTIF($C$2:C338,"Да")</f>
        <v>3</v>
      </c>
      <c r="B338" s="45">
        <f t="shared" si="11"/>
        <v>45586</v>
      </c>
      <c r="C338" s="42" t="str">
        <f>IF(ISERROR(VLOOKUP(B338,'Айгенис Оп22'!$C$3:$C$22,1,0)),"Нет","Да")</f>
        <v>Нет</v>
      </c>
      <c r="D338" s="43">
        <f t="shared" si="10"/>
        <v>366</v>
      </c>
      <c r="E338" s="49">
        <f>ROUND(('Все выпуски'!$T$3*'Все выпуски'!$T$6/100)/366*(B338-IF(C338="Нет",VLOOKUP(A338,'Айгенис Оп22'!$A$2:$C$22,3,0),VLOOKUP((A338-1),'Айгенис Оп22'!$A$2:$C$22,3,0))),2)</f>
        <v>16.72</v>
      </c>
      <c r="G338" s="43">
        <f>COUNTIF(D339:$D$1829,365)</f>
        <v>1095</v>
      </c>
      <c r="H338" s="43">
        <f>COUNTIF(D339:$D$1829,366)</f>
        <v>396</v>
      </c>
    </row>
    <row r="339" spans="1:8" x14ac:dyDescent="0.25">
      <c r="A339" s="1">
        <f>COUNTIF($C$2:C339,"Да")</f>
        <v>3</v>
      </c>
      <c r="B339" s="45">
        <f t="shared" si="11"/>
        <v>45587</v>
      </c>
      <c r="C339" s="42" t="str">
        <f>IF(ISERROR(VLOOKUP(B339,'Айгенис Оп22'!$C$3:$C$22,1,0)),"Нет","Да")</f>
        <v>Нет</v>
      </c>
      <c r="D339" s="43">
        <f t="shared" si="10"/>
        <v>366</v>
      </c>
      <c r="E339" s="49">
        <f>ROUND(('Все выпуски'!$T$3*'Все выпуски'!$T$6/100)/366*(B339-IF(C339="Нет",VLOOKUP(A339,'Айгенис Оп22'!$A$2:$C$22,3,0),VLOOKUP((A339-1),'Айгенис Оп22'!$A$2:$C$22,3,0))),2)</f>
        <v>16.97</v>
      </c>
      <c r="G339" s="43">
        <f>COUNTIF(D340:$D$1829,365)</f>
        <v>1095</v>
      </c>
      <c r="H339" s="43">
        <f>COUNTIF(D340:$D$1829,366)</f>
        <v>395</v>
      </c>
    </row>
    <row r="340" spans="1:8" x14ac:dyDescent="0.25">
      <c r="A340" s="1">
        <f>COUNTIF($C$2:C340,"Да")</f>
        <v>3</v>
      </c>
      <c r="B340" s="45">
        <f t="shared" si="11"/>
        <v>45588</v>
      </c>
      <c r="C340" s="42" t="str">
        <f>IF(ISERROR(VLOOKUP(B340,'Айгенис Оп22'!$C$3:$C$22,1,0)),"Нет","Да")</f>
        <v>Нет</v>
      </c>
      <c r="D340" s="43">
        <f t="shared" si="10"/>
        <v>366</v>
      </c>
      <c r="E340" s="49">
        <f>ROUND(('Все выпуски'!$T$3*'Все выпуски'!$T$6/100)/366*(B340-IF(C340="Нет",VLOOKUP(A340,'Айгенис Оп22'!$A$2:$C$22,3,0),VLOOKUP((A340-1),'Айгенис Оп22'!$A$2:$C$22,3,0))),2)</f>
        <v>17.21</v>
      </c>
      <c r="G340" s="43">
        <f>COUNTIF(D341:$D$1829,365)</f>
        <v>1095</v>
      </c>
      <c r="H340" s="43">
        <f>COUNTIF(D341:$D$1829,366)</f>
        <v>394</v>
      </c>
    </row>
    <row r="341" spans="1:8" x14ac:dyDescent="0.25">
      <c r="A341" s="1">
        <f>COUNTIF($C$2:C341,"Да")</f>
        <v>3</v>
      </c>
      <c r="B341" s="45">
        <f t="shared" si="11"/>
        <v>45589</v>
      </c>
      <c r="C341" s="42" t="str">
        <f>IF(ISERROR(VLOOKUP(B341,'Айгенис Оп22'!$C$3:$C$22,1,0)),"Нет","Да")</f>
        <v>Нет</v>
      </c>
      <c r="D341" s="43">
        <f t="shared" si="10"/>
        <v>366</v>
      </c>
      <c r="E341" s="49">
        <f>ROUND(('Все выпуски'!$T$3*'Все выпуски'!$T$6/100)/366*(B341-IF(C341="Нет",VLOOKUP(A341,'Айгенис Оп22'!$A$2:$C$22,3,0),VLOOKUP((A341-1),'Айгенис Оп22'!$A$2:$C$22,3,0))),2)</f>
        <v>17.46</v>
      </c>
      <c r="G341" s="43">
        <f>COUNTIF(D342:$D$1829,365)</f>
        <v>1095</v>
      </c>
      <c r="H341" s="43">
        <f>COUNTIF(D342:$D$1829,366)</f>
        <v>393</v>
      </c>
    </row>
    <row r="342" spans="1:8" x14ac:dyDescent="0.25">
      <c r="A342" s="1">
        <f>COUNTIF($C$2:C342,"Да")</f>
        <v>3</v>
      </c>
      <c r="B342" s="45">
        <f t="shared" si="11"/>
        <v>45590</v>
      </c>
      <c r="C342" s="42" t="str">
        <f>IF(ISERROR(VLOOKUP(B342,'Айгенис Оп22'!$C$3:$C$22,1,0)),"Нет","Да")</f>
        <v>Нет</v>
      </c>
      <c r="D342" s="43">
        <f t="shared" si="10"/>
        <v>366</v>
      </c>
      <c r="E342" s="49">
        <f>ROUND(('Все выпуски'!$T$3*'Все выпуски'!$T$6/100)/366*(B342-IF(C342="Нет",VLOOKUP(A342,'Айгенис Оп22'!$A$2:$C$22,3,0),VLOOKUP((A342-1),'Айгенис Оп22'!$A$2:$C$22,3,0))),2)</f>
        <v>17.7</v>
      </c>
      <c r="G342" s="43">
        <f>COUNTIF(D343:$D$1829,365)</f>
        <v>1095</v>
      </c>
      <c r="H342" s="43">
        <f>COUNTIF(D343:$D$1829,366)</f>
        <v>392</v>
      </c>
    </row>
    <row r="343" spans="1:8" x14ac:dyDescent="0.25">
      <c r="A343" s="1">
        <f>COUNTIF($C$2:C343,"Да")</f>
        <v>3</v>
      </c>
      <c r="B343" s="45">
        <f t="shared" si="11"/>
        <v>45591</v>
      </c>
      <c r="C343" s="42" t="str">
        <f>IF(ISERROR(VLOOKUP(B343,'Айгенис Оп22'!$C$3:$C$22,1,0)),"Нет","Да")</f>
        <v>Нет</v>
      </c>
      <c r="D343" s="43">
        <f t="shared" si="10"/>
        <v>366</v>
      </c>
      <c r="E343" s="49">
        <f>ROUND(('Все выпуски'!$T$3*'Все выпуски'!$T$6/100)/366*(B343-IF(C343="Нет",VLOOKUP(A343,'Айгенис Оп22'!$A$2:$C$22,3,0),VLOOKUP((A343-1),'Айгенис Оп22'!$A$2:$C$22,3,0))),2)</f>
        <v>17.95</v>
      </c>
      <c r="G343" s="43">
        <f>COUNTIF(D344:$D$1829,365)</f>
        <v>1095</v>
      </c>
      <c r="H343" s="43">
        <f>COUNTIF(D344:$D$1829,366)</f>
        <v>391</v>
      </c>
    </row>
    <row r="344" spans="1:8" x14ac:dyDescent="0.25">
      <c r="A344" s="1">
        <f>COUNTIF($C$2:C344,"Да")</f>
        <v>3</v>
      </c>
      <c r="B344" s="45">
        <f t="shared" si="11"/>
        <v>45592</v>
      </c>
      <c r="C344" s="42" t="str">
        <f>IF(ISERROR(VLOOKUP(B344,'Айгенис Оп22'!$C$3:$C$22,1,0)),"Нет","Да")</f>
        <v>Нет</v>
      </c>
      <c r="D344" s="43">
        <f t="shared" si="10"/>
        <v>366</v>
      </c>
      <c r="E344" s="49">
        <f>ROUND(('Все выпуски'!$T$3*'Все выпуски'!$T$6/100)/366*(B344-IF(C344="Нет",VLOOKUP(A344,'Айгенис Оп22'!$A$2:$C$22,3,0),VLOOKUP((A344-1),'Айгенис Оп22'!$A$2:$C$22,3,0))),2)</f>
        <v>18.2</v>
      </c>
      <c r="G344" s="43">
        <f>COUNTIF(D345:$D$1829,365)</f>
        <v>1095</v>
      </c>
      <c r="H344" s="43">
        <f>COUNTIF(D345:$D$1829,366)</f>
        <v>390</v>
      </c>
    </row>
    <row r="345" spans="1:8" x14ac:dyDescent="0.25">
      <c r="A345" s="1">
        <f>COUNTIF($C$2:C345,"Да")</f>
        <v>3</v>
      </c>
      <c r="B345" s="45">
        <f t="shared" si="11"/>
        <v>45593</v>
      </c>
      <c r="C345" s="42" t="str">
        <f>IF(ISERROR(VLOOKUP(B345,'Айгенис Оп22'!$C$3:$C$22,1,0)),"Нет","Да")</f>
        <v>Нет</v>
      </c>
      <c r="D345" s="43">
        <f t="shared" si="10"/>
        <v>366</v>
      </c>
      <c r="E345" s="49">
        <f>ROUND(('Все выпуски'!$T$3*'Все выпуски'!$T$6/100)/366*(B345-IF(C345="Нет",VLOOKUP(A345,'Айгенис Оп22'!$A$2:$C$22,3,0),VLOOKUP((A345-1),'Айгенис Оп22'!$A$2:$C$22,3,0))),2)</f>
        <v>18.440000000000001</v>
      </c>
      <c r="G345" s="43">
        <f>COUNTIF(D346:$D$1829,365)</f>
        <v>1095</v>
      </c>
      <c r="H345" s="43">
        <f>COUNTIF(D346:$D$1829,366)</f>
        <v>389</v>
      </c>
    </row>
    <row r="346" spans="1:8" x14ac:dyDescent="0.25">
      <c r="A346" s="1">
        <f>COUNTIF($C$2:C346,"Да")</f>
        <v>3</v>
      </c>
      <c r="B346" s="45">
        <f t="shared" si="11"/>
        <v>45594</v>
      </c>
      <c r="C346" s="42" t="str">
        <f>IF(ISERROR(VLOOKUP(B346,'Айгенис Оп22'!$C$3:$C$22,1,0)),"Нет","Да")</f>
        <v>Нет</v>
      </c>
      <c r="D346" s="43">
        <f t="shared" si="10"/>
        <v>366</v>
      </c>
      <c r="E346" s="49">
        <f>ROUND(('Все выпуски'!$T$3*'Все выпуски'!$T$6/100)/366*(B346-IF(C346="Нет",VLOOKUP(A346,'Айгенис Оп22'!$A$2:$C$22,3,0),VLOOKUP((A346-1),'Айгенис Оп22'!$A$2:$C$22,3,0))),2)</f>
        <v>18.690000000000001</v>
      </c>
      <c r="G346" s="43">
        <f>COUNTIF(D347:$D$1829,365)</f>
        <v>1095</v>
      </c>
      <c r="H346" s="43">
        <f>COUNTIF(D347:$D$1829,366)</f>
        <v>388</v>
      </c>
    </row>
    <row r="347" spans="1:8" x14ac:dyDescent="0.25">
      <c r="A347" s="1">
        <f>COUNTIF($C$2:C347,"Да")</f>
        <v>3</v>
      </c>
      <c r="B347" s="45">
        <f t="shared" si="11"/>
        <v>45595</v>
      </c>
      <c r="C347" s="42" t="str">
        <f>IF(ISERROR(VLOOKUP(B347,'Айгенис Оп22'!$C$3:$C$22,1,0)),"Нет","Да")</f>
        <v>Нет</v>
      </c>
      <c r="D347" s="43">
        <f t="shared" si="10"/>
        <v>366</v>
      </c>
      <c r="E347" s="49">
        <f>ROUND(('Все выпуски'!$T$3*'Все выпуски'!$T$6/100)/366*(B347-IF(C347="Нет",VLOOKUP(A347,'Айгенис Оп22'!$A$2:$C$22,3,0),VLOOKUP((A347-1),'Айгенис Оп22'!$A$2:$C$22,3,0))),2)</f>
        <v>18.93</v>
      </c>
      <c r="G347" s="43">
        <f>COUNTIF(D348:$D$1829,365)</f>
        <v>1095</v>
      </c>
      <c r="H347" s="43">
        <f>COUNTIF(D348:$D$1829,366)</f>
        <v>387</v>
      </c>
    </row>
    <row r="348" spans="1:8" x14ac:dyDescent="0.25">
      <c r="A348" s="1">
        <f>COUNTIF($C$2:C348,"Да")</f>
        <v>3</v>
      </c>
      <c r="B348" s="45">
        <f t="shared" si="11"/>
        <v>45596</v>
      </c>
      <c r="C348" s="42" t="str">
        <f>IF(ISERROR(VLOOKUP(B348,'Айгенис Оп22'!$C$3:$C$22,1,0)),"Нет","Да")</f>
        <v>Нет</v>
      </c>
      <c r="D348" s="43">
        <f t="shared" si="10"/>
        <v>366</v>
      </c>
      <c r="E348" s="49">
        <f>ROUND(('Все выпуски'!$T$3*'Все выпуски'!$T$6/100)/366*(B348-IF(C348="Нет",VLOOKUP(A348,'Айгенис Оп22'!$A$2:$C$22,3,0),VLOOKUP((A348-1),'Айгенис Оп22'!$A$2:$C$22,3,0))),2)</f>
        <v>19.18</v>
      </c>
      <c r="G348" s="43">
        <f>COUNTIF(D349:$D$1829,365)</f>
        <v>1095</v>
      </c>
      <c r="H348" s="43">
        <f>COUNTIF(D349:$D$1829,366)</f>
        <v>386</v>
      </c>
    </row>
    <row r="349" spans="1:8" x14ac:dyDescent="0.25">
      <c r="A349" s="1">
        <f>COUNTIF($C$2:C349,"Да")</f>
        <v>3</v>
      </c>
      <c r="B349" s="45">
        <f t="shared" si="11"/>
        <v>45597</v>
      </c>
      <c r="C349" s="42" t="str">
        <f>IF(ISERROR(VLOOKUP(B349,'Айгенис Оп22'!$C$3:$C$22,1,0)),"Нет","Да")</f>
        <v>Нет</v>
      </c>
      <c r="D349" s="43">
        <f t="shared" si="10"/>
        <v>366</v>
      </c>
      <c r="E349" s="49">
        <f>ROUND(('Все выпуски'!$T$3*'Все выпуски'!$T$6/100)/366*(B349-IF(C349="Нет",VLOOKUP(A349,'Айгенис Оп22'!$A$2:$C$22,3,0),VLOOKUP((A349-1),'Айгенис Оп22'!$A$2:$C$22,3,0))),2)</f>
        <v>19.43</v>
      </c>
      <c r="G349" s="43">
        <f>COUNTIF(D350:$D$1829,365)</f>
        <v>1095</v>
      </c>
      <c r="H349" s="43">
        <f>COUNTIF(D350:$D$1829,366)</f>
        <v>385</v>
      </c>
    </row>
    <row r="350" spans="1:8" x14ac:dyDescent="0.25">
      <c r="A350" s="1">
        <f>COUNTIF($C$2:C350,"Да")</f>
        <v>3</v>
      </c>
      <c r="B350" s="45">
        <f t="shared" si="11"/>
        <v>45598</v>
      </c>
      <c r="C350" s="42" t="str">
        <f>IF(ISERROR(VLOOKUP(B350,'Айгенис Оп22'!$C$3:$C$22,1,0)),"Нет","Да")</f>
        <v>Нет</v>
      </c>
      <c r="D350" s="43">
        <f t="shared" si="10"/>
        <v>366</v>
      </c>
      <c r="E350" s="49">
        <f>ROUND(('Все выпуски'!$T$3*'Все выпуски'!$T$6/100)/366*(B350-IF(C350="Нет",VLOOKUP(A350,'Айгенис Оп22'!$A$2:$C$22,3,0),VLOOKUP((A350-1),'Айгенис Оп22'!$A$2:$C$22,3,0))),2)</f>
        <v>19.670000000000002</v>
      </c>
      <c r="G350" s="43">
        <f>COUNTIF(D351:$D$1829,365)</f>
        <v>1095</v>
      </c>
      <c r="H350" s="43">
        <f>COUNTIF(D351:$D$1829,366)</f>
        <v>384</v>
      </c>
    </row>
    <row r="351" spans="1:8" x14ac:dyDescent="0.25">
      <c r="A351" s="1">
        <f>COUNTIF($C$2:C351,"Да")</f>
        <v>3</v>
      </c>
      <c r="B351" s="45">
        <f t="shared" si="11"/>
        <v>45599</v>
      </c>
      <c r="C351" s="42" t="str">
        <f>IF(ISERROR(VLOOKUP(B351,'Айгенис Оп22'!$C$3:$C$22,1,0)),"Нет","Да")</f>
        <v>Нет</v>
      </c>
      <c r="D351" s="43">
        <f t="shared" si="10"/>
        <v>366</v>
      </c>
      <c r="E351" s="49">
        <f>ROUND(('Все выпуски'!$T$3*'Все выпуски'!$T$6/100)/366*(B351-IF(C351="Нет",VLOOKUP(A351,'Айгенис Оп22'!$A$2:$C$22,3,0),VLOOKUP((A351-1),'Айгенис Оп22'!$A$2:$C$22,3,0))),2)</f>
        <v>19.920000000000002</v>
      </c>
      <c r="G351" s="43">
        <f>COUNTIF(D352:$D$1829,365)</f>
        <v>1095</v>
      </c>
      <c r="H351" s="43">
        <f>COUNTIF(D352:$D$1829,366)</f>
        <v>383</v>
      </c>
    </row>
    <row r="352" spans="1:8" x14ac:dyDescent="0.25">
      <c r="A352" s="1">
        <f>COUNTIF($C$2:C352,"Да")</f>
        <v>3</v>
      </c>
      <c r="B352" s="45">
        <f t="shared" si="11"/>
        <v>45600</v>
      </c>
      <c r="C352" s="42" t="str">
        <f>IF(ISERROR(VLOOKUP(B352,'Айгенис Оп22'!$C$3:$C$22,1,0)),"Нет","Да")</f>
        <v>Нет</v>
      </c>
      <c r="D352" s="43">
        <f t="shared" si="10"/>
        <v>366</v>
      </c>
      <c r="E352" s="49">
        <f>ROUND(('Все выпуски'!$T$3*'Все выпуски'!$T$6/100)/366*(B352-IF(C352="Нет",VLOOKUP(A352,'Айгенис Оп22'!$A$2:$C$22,3,0),VLOOKUP((A352-1),'Айгенис Оп22'!$A$2:$C$22,3,0))),2)</f>
        <v>20.16</v>
      </c>
      <c r="G352" s="43">
        <f>COUNTIF(D353:$D$1829,365)</f>
        <v>1095</v>
      </c>
      <c r="H352" s="43">
        <f>COUNTIF(D353:$D$1829,366)</f>
        <v>382</v>
      </c>
    </row>
    <row r="353" spans="1:8" x14ac:dyDescent="0.25">
      <c r="A353" s="1">
        <f>COUNTIF($C$2:C353,"Да")</f>
        <v>3</v>
      </c>
      <c r="B353" s="45">
        <f t="shared" si="11"/>
        <v>45601</v>
      </c>
      <c r="C353" s="42" t="str">
        <f>IF(ISERROR(VLOOKUP(B353,'Айгенис Оп22'!$C$3:$C$22,1,0)),"Нет","Да")</f>
        <v>Нет</v>
      </c>
      <c r="D353" s="43">
        <f t="shared" si="10"/>
        <v>366</v>
      </c>
      <c r="E353" s="49">
        <f>ROUND(('Все выпуски'!$T$3*'Все выпуски'!$T$6/100)/366*(B353-IF(C353="Нет",VLOOKUP(A353,'Айгенис Оп22'!$A$2:$C$22,3,0),VLOOKUP((A353-1),'Айгенис Оп22'!$A$2:$C$22,3,0))),2)</f>
        <v>20.41</v>
      </c>
      <c r="G353" s="43">
        <f>COUNTIF(D354:$D$1829,365)</f>
        <v>1095</v>
      </c>
      <c r="H353" s="43">
        <f>COUNTIF(D354:$D$1829,366)</f>
        <v>381</v>
      </c>
    </row>
    <row r="354" spans="1:8" x14ac:dyDescent="0.25">
      <c r="A354" s="1">
        <f>COUNTIF($C$2:C354,"Да")</f>
        <v>3</v>
      </c>
      <c r="B354" s="45">
        <f t="shared" si="11"/>
        <v>45602</v>
      </c>
      <c r="C354" s="42" t="str">
        <f>IF(ISERROR(VLOOKUP(B354,'Айгенис Оп22'!$C$3:$C$22,1,0)),"Нет","Да")</f>
        <v>Нет</v>
      </c>
      <c r="D354" s="43">
        <f t="shared" si="10"/>
        <v>366</v>
      </c>
      <c r="E354" s="49">
        <f>ROUND(('Все выпуски'!$T$3*'Все выпуски'!$T$6/100)/366*(B354-IF(C354="Нет",VLOOKUP(A354,'Айгенис Оп22'!$A$2:$C$22,3,0),VLOOKUP((A354-1),'Айгенис Оп22'!$A$2:$C$22,3,0))),2)</f>
        <v>20.66</v>
      </c>
      <c r="G354" s="43">
        <f>COUNTIF(D355:$D$1829,365)</f>
        <v>1095</v>
      </c>
      <c r="H354" s="43">
        <f>COUNTIF(D355:$D$1829,366)</f>
        <v>380</v>
      </c>
    </row>
    <row r="355" spans="1:8" x14ac:dyDescent="0.25">
      <c r="A355" s="1">
        <f>COUNTIF($C$2:C355,"Да")</f>
        <v>3</v>
      </c>
      <c r="B355" s="45">
        <f t="shared" si="11"/>
        <v>45603</v>
      </c>
      <c r="C355" s="42" t="str">
        <f>IF(ISERROR(VLOOKUP(B355,'Айгенис Оп22'!$C$3:$C$22,1,0)),"Нет","Да")</f>
        <v>Нет</v>
      </c>
      <c r="D355" s="43">
        <f t="shared" si="10"/>
        <v>366</v>
      </c>
      <c r="E355" s="49">
        <f>ROUND(('Все выпуски'!$T$3*'Все выпуски'!$T$6/100)/366*(B355-IF(C355="Нет",VLOOKUP(A355,'Айгенис Оп22'!$A$2:$C$22,3,0),VLOOKUP((A355-1),'Айгенис Оп22'!$A$2:$C$22,3,0))),2)</f>
        <v>20.9</v>
      </c>
      <c r="G355" s="43">
        <f>COUNTIF(D356:$D$1829,365)</f>
        <v>1095</v>
      </c>
      <c r="H355" s="43">
        <f>COUNTIF(D356:$D$1829,366)</f>
        <v>379</v>
      </c>
    </row>
    <row r="356" spans="1:8" x14ac:dyDescent="0.25">
      <c r="A356" s="1">
        <f>COUNTIF($C$2:C356,"Да")</f>
        <v>3</v>
      </c>
      <c r="B356" s="45">
        <f t="shared" si="11"/>
        <v>45604</v>
      </c>
      <c r="C356" s="42" t="str">
        <f>IF(ISERROR(VLOOKUP(B356,'Айгенис Оп22'!$C$3:$C$22,1,0)),"Нет","Да")</f>
        <v>Нет</v>
      </c>
      <c r="D356" s="43">
        <f t="shared" si="10"/>
        <v>366</v>
      </c>
      <c r="E356" s="49">
        <f>ROUND(('Все выпуски'!$T$3*'Все выпуски'!$T$6/100)/366*(B356-IF(C356="Нет",VLOOKUP(A356,'Айгенис Оп22'!$A$2:$C$22,3,0),VLOOKUP((A356-1),'Айгенис Оп22'!$A$2:$C$22,3,0))),2)</f>
        <v>21.15</v>
      </c>
      <c r="G356" s="43">
        <f>COUNTIF(D357:$D$1829,365)</f>
        <v>1095</v>
      </c>
      <c r="H356" s="43">
        <f>COUNTIF(D357:$D$1829,366)</f>
        <v>378</v>
      </c>
    </row>
    <row r="357" spans="1:8" x14ac:dyDescent="0.25">
      <c r="A357" s="1">
        <f>COUNTIF($C$2:C357,"Да")</f>
        <v>3</v>
      </c>
      <c r="B357" s="45">
        <f t="shared" si="11"/>
        <v>45605</v>
      </c>
      <c r="C357" s="42" t="str">
        <f>IF(ISERROR(VLOOKUP(B357,'Айгенис Оп22'!$C$3:$C$22,1,0)),"Нет","Да")</f>
        <v>Нет</v>
      </c>
      <c r="D357" s="43">
        <f t="shared" si="10"/>
        <v>366</v>
      </c>
      <c r="E357" s="49">
        <f>ROUND(('Все выпуски'!$T$3*'Все выпуски'!$T$6/100)/366*(B357-IF(C357="Нет",VLOOKUP(A357,'Айгенис Оп22'!$A$2:$C$22,3,0),VLOOKUP((A357-1),'Айгенис Оп22'!$A$2:$C$22,3,0))),2)</f>
        <v>21.39</v>
      </c>
      <c r="G357" s="43">
        <f>COUNTIF(D358:$D$1829,365)</f>
        <v>1095</v>
      </c>
      <c r="H357" s="43">
        <f>COUNTIF(D358:$D$1829,366)</f>
        <v>377</v>
      </c>
    </row>
    <row r="358" spans="1:8" x14ac:dyDescent="0.25">
      <c r="A358" s="1">
        <f>COUNTIF($C$2:C358,"Да")</f>
        <v>3</v>
      </c>
      <c r="B358" s="45">
        <f t="shared" si="11"/>
        <v>45606</v>
      </c>
      <c r="C358" s="42" t="str">
        <f>IF(ISERROR(VLOOKUP(B358,'Айгенис Оп22'!$C$3:$C$22,1,0)),"Нет","Да")</f>
        <v>Нет</v>
      </c>
      <c r="D358" s="43">
        <f t="shared" si="10"/>
        <v>366</v>
      </c>
      <c r="E358" s="49">
        <f>ROUND(('Все выпуски'!$T$3*'Все выпуски'!$T$6/100)/366*(B358-IF(C358="Нет",VLOOKUP(A358,'Айгенис Оп22'!$A$2:$C$22,3,0),VLOOKUP((A358-1),'Айгенис Оп22'!$A$2:$C$22,3,0))),2)</f>
        <v>21.64</v>
      </c>
      <c r="G358" s="43">
        <f>COUNTIF(D359:$D$1829,365)</f>
        <v>1095</v>
      </c>
      <c r="H358" s="43">
        <f>COUNTIF(D359:$D$1829,366)</f>
        <v>376</v>
      </c>
    </row>
    <row r="359" spans="1:8" x14ac:dyDescent="0.25">
      <c r="A359" s="1">
        <f>COUNTIF($C$2:C359,"Да")</f>
        <v>3</v>
      </c>
      <c r="B359" s="45">
        <f t="shared" si="11"/>
        <v>45607</v>
      </c>
      <c r="C359" s="42" t="str">
        <f>IF(ISERROR(VLOOKUP(B359,'Айгенис Оп22'!$C$3:$C$22,1,0)),"Нет","Да")</f>
        <v>Нет</v>
      </c>
      <c r="D359" s="43">
        <f t="shared" si="10"/>
        <v>366</v>
      </c>
      <c r="E359" s="49">
        <f>ROUND(('Все выпуски'!$T$3*'Все выпуски'!$T$6/100)/366*(B359-IF(C359="Нет",VLOOKUP(A359,'Айгенис Оп22'!$A$2:$C$22,3,0),VLOOKUP((A359-1),'Айгенис Оп22'!$A$2:$C$22,3,0))),2)</f>
        <v>21.89</v>
      </c>
      <c r="G359" s="43">
        <f>COUNTIF(D360:$D$1829,365)</f>
        <v>1095</v>
      </c>
      <c r="H359" s="43">
        <f>COUNTIF(D360:$D$1829,366)</f>
        <v>375</v>
      </c>
    </row>
    <row r="360" spans="1:8" x14ac:dyDescent="0.25">
      <c r="A360" s="1">
        <f>COUNTIF($C$2:C360,"Да")</f>
        <v>3</v>
      </c>
      <c r="B360" s="45">
        <f t="shared" si="11"/>
        <v>45608</v>
      </c>
      <c r="C360" s="42" t="str">
        <f>IF(ISERROR(VLOOKUP(B360,'Айгенис Оп22'!$C$3:$C$22,1,0)),"Нет","Да")</f>
        <v>Нет</v>
      </c>
      <c r="D360" s="43">
        <f t="shared" si="10"/>
        <v>366</v>
      </c>
      <c r="E360" s="49">
        <f>ROUND(('Все выпуски'!$T$3*'Все выпуски'!$T$6/100)/366*(B360-IF(C360="Нет",VLOOKUP(A360,'Айгенис Оп22'!$A$2:$C$22,3,0),VLOOKUP((A360-1),'Айгенис Оп22'!$A$2:$C$22,3,0))),2)</f>
        <v>22.13</v>
      </c>
      <c r="G360" s="43">
        <f>COUNTIF(D361:$D$1829,365)</f>
        <v>1095</v>
      </c>
      <c r="H360" s="43">
        <f>COUNTIF(D361:$D$1829,366)</f>
        <v>374</v>
      </c>
    </row>
    <row r="361" spans="1:8" x14ac:dyDescent="0.25">
      <c r="A361" s="1">
        <f>COUNTIF($C$2:C361,"Да")</f>
        <v>3</v>
      </c>
      <c r="B361" s="45">
        <f t="shared" si="11"/>
        <v>45609</v>
      </c>
      <c r="C361" s="42" t="str">
        <f>IF(ISERROR(VLOOKUP(B361,'Айгенис Оп22'!$C$3:$C$22,1,0)),"Нет","Да")</f>
        <v>Нет</v>
      </c>
      <c r="D361" s="43">
        <f t="shared" si="10"/>
        <v>366</v>
      </c>
      <c r="E361" s="49">
        <f>ROUND(('Все выпуски'!$T$3*'Все выпуски'!$T$6/100)/366*(B361-IF(C361="Нет",VLOOKUP(A361,'Айгенис Оп22'!$A$2:$C$22,3,0),VLOOKUP((A361-1),'Айгенис Оп22'!$A$2:$C$22,3,0))),2)</f>
        <v>22.38</v>
      </c>
      <c r="G361" s="43">
        <f>COUNTIF(D362:$D$1829,365)</f>
        <v>1095</v>
      </c>
      <c r="H361" s="43">
        <f>COUNTIF(D362:$D$1829,366)</f>
        <v>373</v>
      </c>
    </row>
    <row r="362" spans="1:8" x14ac:dyDescent="0.25">
      <c r="A362" s="1">
        <f>COUNTIF($C$2:C362,"Да")</f>
        <v>4</v>
      </c>
      <c r="B362" s="45">
        <f t="shared" si="11"/>
        <v>45610</v>
      </c>
      <c r="C362" s="42" t="str">
        <f>IF(ISERROR(VLOOKUP(B362,'Айгенис Оп22'!$C$3:$C$22,1,0)),"Нет","Да")</f>
        <v>Да</v>
      </c>
      <c r="D362" s="43">
        <f t="shared" si="10"/>
        <v>366</v>
      </c>
      <c r="E362" s="49">
        <f>ROUND(('Все выпуски'!$T$3*'Все выпуски'!$T$6/100)/366*(B362-IF(C362="Нет",VLOOKUP(A362,'Айгенис Оп22'!$A$2:$C$22,3,0),VLOOKUP((A362-1),'Айгенис Оп22'!$A$2:$C$22,3,0))),2)</f>
        <v>22.62</v>
      </c>
      <c r="G362" s="43">
        <f>COUNTIF(D363:$D$1829,365)</f>
        <v>1095</v>
      </c>
      <c r="H362" s="43">
        <f>COUNTIF(D363:$D$1829,366)</f>
        <v>372</v>
      </c>
    </row>
    <row r="363" spans="1:8" x14ac:dyDescent="0.25">
      <c r="A363" s="1">
        <f>COUNTIF($C$2:C363,"Да")</f>
        <v>4</v>
      </c>
      <c r="B363" s="45">
        <f t="shared" si="11"/>
        <v>45611</v>
      </c>
      <c r="C363" s="42" t="str">
        <f>IF(ISERROR(VLOOKUP(B363,'Айгенис Оп22'!$C$3:$C$22,1,0)),"Нет","Да")</f>
        <v>Нет</v>
      </c>
      <c r="D363" s="43">
        <f t="shared" si="10"/>
        <v>366</v>
      </c>
      <c r="E363" s="49">
        <f>ROUND(('Все выпуски'!$T$3*'Все выпуски'!$T$6/100)/366*(B363-IF(C363="Нет",VLOOKUP(A363,'Айгенис Оп22'!$A$2:$C$22,3,0),VLOOKUP((A363-1),'Айгенис Оп22'!$A$2:$C$22,3,0))),2)</f>
        <v>0.25</v>
      </c>
      <c r="G363" s="43">
        <f>COUNTIF(D364:$D$1829,365)</f>
        <v>1095</v>
      </c>
      <c r="H363" s="43">
        <f>COUNTIF(D364:$D$1829,366)</f>
        <v>371</v>
      </c>
    </row>
    <row r="364" spans="1:8" x14ac:dyDescent="0.25">
      <c r="A364" s="1">
        <f>COUNTIF($C$2:C364,"Да")</f>
        <v>4</v>
      </c>
      <c r="B364" s="45">
        <f t="shared" si="11"/>
        <v>45612</v>
      </c>
      <c r="C364" s="42" t="str">
        <f>IF(ISERROR(VLOOKUP(B364,'Айгенис Оп22'!$C$3:$C$22,1,0)),"Нет","Да")</f>
        <v>Нет</v>
      </c>
      <c r="D364" s="43">
        <f t="shared" si="10"/>
        <v>366</v>
      </c>
      <c r="E364" s="49">
        <f>ROUND(('Все выпуски'!$T$3*'Все выпуски'!$T$6/100)/366*(B364-IF(C364="Нет",VLOOKUP(A364,'Айгенис Оп22'!$A$2:$C$22,3,0),VLOOKUP((A364-1),'Айгенис Оп22'!$A$2:$C$22,3,0))),2)</f>
        <v>0.49</v>
      </c>
      <c r="G364" s="43">
        <f>COUNTIF(D365:$D$1829,365)</f>
        <v>1095</v>
      </c>
      <c r="H364" s="43">
        <f>COUNTIF(D365:$D$1829,366)</f>
        <v>370</v>
      </c>
    </row>
    <row r="365" spans="1:8" x14ac:dyDescent="0.25">
      <c r="A365" s="1">
        <f>COUNTIF($C$2:C365,"Да")</f>
        <v>4</v>
      </c>
      <c r="B365" s="45">
        <f t="shared" si="11"/>
        <v>45613</v>
      </c>
      <c r="C365" s="42" t="str">
        <f>IF(ISERROR(VLOOKUP(B365,'Айгенис Оп22'!$C$3:$C$22,1,0)),"Нет","Да")</f>
        <v>Нет</v>
      </c>
      <c r="D365" s="43">
        <f t="shared" si="10"/>
        <v>366</v>
      </c>
      <c r="E365" s="49">
        <f>ROUND(('Все выпуски'!$T$3*'Все выпуски'!$T$6/100)/366*(B365-IF(C365="Нет",VLOOKUP(A365,'Айгенис Оп22'!$A$2:$C$22,3,0),VLOOKUP((A365-1),'Айгенис Оп22'!$A$2:$C$22,3,0))),2)</f>
        <v>0.74</v>
      </c>
      <c r="G365" s="43">
        <f>COUNTIF(D366:$D$1829,365)</f>
        <v>1095</v>
      </c>
      <c r="H365" s="43">
        <f>COUNTIF(D366:$D$1829,366)</f>
        <v>369</v>
      </c>
    </row>
    <row r="366" spans="1:8" x14ac:dyDescent="0.25">
      <c r="A366" s="1">
        <f>COUNTIF($C$2:C366,"Да")</f>
        <v>4</v>
      </c>
      <c r="B366" s="45">
        <f t="shared" si="11"/>
        <v>45614</v>
      </c>
      <c r="C366" s="42" t="str">
        <f>IF(ISERROR(VLOOKUP(B366,'Айгенис Оп22'!$C$3:$C$22,1,0)),"Нет","Да")</f>
        <v>Нет</v>
      </c>
      <c r="D366" s="43">
        <f t="shared" si="10"/>
        <v>366</v>
      </c>
      <c r="E366" s="49">
        <f>ROUND(('Все выпуски'!$T$3*'Все выпуски'!$T$6/100)/366*(B366-IF(C366="Нет",VLOOKUP(A366,'Айгенис Оп22'!$A$2:$C$22,3,0),VLOOKUP((A366-1),'Айгенис Оп22'!$A$2:$C$22,3,0))),2)</f>
        <v>0.98</v>
      </c>
      <c r="G366" s="43">
        <f>COUNTIF(D367:$D$1829,365)</f>
        <v>1095</v>
      </c>
      <c r="H366" s="43">
        <f>COUNTIF(D367:$D$1829,366)</f>
        <v>368</v>
      </c>
    </row>
    <row r="367" spans="1:8" x14ac:dyDescent="0.25">
      <c r="A367" s="1">
        <f>COUNTIF($C$2:C367,"Да")</f>
        <v>4</v>
      </c>
      <c r="B367" s="45">
        <f t="shared" si="11"/>
        <v>45615</v>
      </c>
      <c r="C367" s="42" t="str">
        <f>IF(ISERROR(VLOOKUP(B367,'Айгенис Оп22'!$C$3:$C$22,1,0)),"Нет","Да")</f>
        <v>Нет</v>
      </c>
      <c r="D367" s="43">
        <f t="shared" si="10"/>
        <v>366</v>
      </c>
      <c r="E367" s="49">
        <f>ROUND(('Все выпуски'!$T$3*'Все выпуски'!$T$6/100)/366*(B367-IF(C367="Нет",VLOOKUP(A367,'Айгенис Оп22'!$A$2:$C$22,3,0),VLOOKUP((A367-1),'Айгенис Оп22'!$A$2:$C$22,3,0))),2)</f>
        <v>1.23</v>
      </c>
      <c r="G367" s="43">
        <f>COUNTIF(D368:$D$1829,365)</f>
        <v>1095</v>
      </c>
      <c r="H367" s="43">
        <f>COUNTIF(D368:$D$1829,366)</f>
        <v>367</v>
      </c>
    </row>
    <row r="368" spans="1:8" x14ac:dyDescent="0.25">
      <c r="A368" s="1">
        <f>COUNTIF($C$2:C368,"Да")</f>
        <v>4</v>
      </c>
      <c r="B368" s="45">
        <f t="shared" si="11"/>
        <v>45616</v>
      </c>
      <c r="C368" s="42" t="str">
        <f>IF(ISERROR(VLOOKUP(B368,'Айгенис Оп22'!$C$3:$C$22,1,0)),"Нет","Да")</f>
        <v>Нет</v>
      </c>
      <c r="D368" s="43">
        <f t="shared" si="10"/>
        <v>366</v>
      </c>
      <c r="E368" s="49">
        <f>ROUND(('Все выпуски'!$T$3*'Все выпуски'!$T$6/100)/366*(B368-IF(C368="Нет",VLOOKUP(A368,'Айгенис Оп22'!$A$2:$C$22,3,0),VLOOKUP((A368-1),'Айгенис Оп22'!$A$2:$C$22,3,0))),2)</f>
        <v>1.48</v>
      </c>
      <c r="G368" s="43">
        <f>COUNTIF(D369:$D$1829,365)</f>
        <v>1095</v>
      </c>
      <c r="H368" s="43">
        <f>COUNTIF(D369:$D$1829,366)</f>
        <v>366</v>
      </c>
    </row>
    <row r="369" spans="1:8" x14ac:dyDescent="0.25">
      <c r="A369" s="1">
        <f>COUNTIF($C$2:C369,"Да")</f>
        <v>4</v>
      </c>
      <c r="B369" s="45">
        <f t="shared" si="11"/>
        <v>45617</v>
      </c>
      <c r="C369" s="42" t="str">
        <f>IF(ISERROR(VLOOKUP(B369,'Айгенис Оп22'!$C$3:$C$22,1,0)),"Нет","Да")</f>
        <v>Нет</v>
      </c>
      <c r="D369" s="43">
        <f t="shared" si="10"/>
        <v>366</v>
      </c>
      <c r="E369" s="49">
        <f>ROUND(('Все выпуски'!$T$3*'Все выпуски'!$T$6/100)/366*(B369-IF(C369="Нет",VLOOKUP(A369,'Айгенис Оп22'!$A$2:$C$22,3,0),VLOOKUP((A369-1),'Айгенис Оп22'!$A$2:$C$22,3,0))),2)</f>
        <v>1.72</v>
      </c>
      <c r="G369" s="43">
        <f>COUNTIF(D370:$D$1829,365)</f>
        <v>1095</v>
      </c>
      <c r="H369" s="43">
        <f>COUNTIF(D370:$D$1829,366)</f>
        <v>365</v>
      </c>
    </row>
    <row r="370" spans="1:8" x14ac:dyDescent="0.25">
      <c r="A370" s="1">
        <f>COUNTIF($C$2:C370,"Да")</f>
        <v>4</v>
      </c>
      <c r="B370" s="45">
        <f t="shared" si="11"/>
        <v>45618</v>
      </c>
      <c r="C370" s="42" t="str">
        <f>IF(ISERROR(VLOOKUP(B370,'Айгенис Оп22'!$C$3:$C$22,1,0)),"Нет","Да")</f>
        <v>Нет</v>
      </c>
      <c r="D370" s="43">
        <f t="shared" si="10"/>
        <v>366</v>
      </c>
      <c r="E370" s="49">
        <f>ROUND(('Все выпуски'!$T$3*'Все выпуски'!$T$6/100)/366*(B370-IF(C370="Нет",VLOOKUP(A370,'Айгенис Оп22'!$A$2:$C$22,3,0),VLOOKUP((A370-1),'Айгенис Оп22'!$A$2:$C$22,3,0))),2)</f>
        <v>1.97</v>
      </c>
      <c r="G370" s="43">
        <f>COUNTIF(D371:$D$1829,365)</f>
        <v>1095</v>
      </c>
      <c r="H370" s="43">
        <f>COUNTIF(D371:$D$1829,366)</f>
        <v>364</v>
      </c>
    </row>
    <row r="371" spans="1:8" x14ac:dyDescent="0.25">
      <c r="A371" s="1">
        <f>COUNTIF($C$2:C371,"Да")</f>
        <v>4</v>
      </c>
      <c r="B371" s="45">
        <f t="shared" si="11"/>
        <v>45619</v>
      </c>
      <c r="C371" s="42" t="str">
        <f>IF(ISERROR(VLOOKUP(B371,'Айгенис Оп22'!$C$3:$C$22,1,0)),"Нет","Да")</f>
        <v>Нет</v>
      </c>
      <c r="D371" s="43">
        <f t="shared" si="10"/>
        <v>366</v>
      </c>
      <c r="E371" s="49">
        <f>ROUND(('Все выпуски'!$T$3*'Все выпуски'!$T$6/100)/366*(B371-IF(C371="Нет",VLOOKUP(A371,'Айгенис Оп22'!$A$2:$C$22,3,0),VLOOKUP((A371-1),'Айгенис Оп22'!$A$2:$C$22,3,0))),2)</f>
        <v>2.21</v>
      </c>
      <c r="G371" s="43">
        <f>COUNTIF(D372:$D$1829,365)</f>
        <v>1095</v>
      </c>
      <c r="H371" s="43">
        <f>COUNTIF(D372:$D$1829,366)</f>
        <v>363</v>
      </c>
    </row>
    <row r="372" spans="1:8" x14ac:dyDescent="0.25">
      <c r="A372" s="1">
        <f>COUNTIF($C$2:C372,"Да")</f>
        <v>4</v>
      </c>
      <c r="B372" s="45">
        <f t="shared" si="11"/>
        <v>45620</v>
      </c>
      <c r="C372" s="42" t="str">
        <f>IF(ISERROR(VLOOKUP(B372,'Айгенис Оп22'!$C$3:$C$22,1,0)),"Нет","Да")</f>
        <v>Нет</v>
      </c>
      <c r="D372" s="43">
        <f t="shared" si="10"/>
        <v>366</v>
      </c>
      <c r="E372" s="49">
        <f>ROUND(('Все выпуски'!$T$3*'Все выпуски'!$T$6/100)/366*(B372-IF(C372="Нет",VLOOKUP(A372,'Айгенис Оп22'!$A$2:$C$22,3,0),VLOOKUP((A372-1),'Айгенис Оп22'!$A$2:$C$22,3,0))),2)</f>
        <v>2.46</v>
      </c>
      <c r="G372" s="43">
        <f>COUNTIF(D373:$D$1829,365)</f>
        <v>1095</v>
      </c>
      <c r="H372" s="43">
        <f>COUNTIF(D373:$D$1829,366)</f>
        <v>362</v>
      </c>
    </row>
    <row r="373" spans="1:8" x14ac:dyDescent="0.25">
      <c r="A373" s="1">
        <f>COUNTIF($C$2:C373,"Да")</f>
        <v>4</v>
      </c>
      <c r="B373" s="45">
        <f t="shared" si="11"/>
        <v>45621</v>
      </c>
      <c r="C373" s="42" t="str">
        <f>IF(ISERROR(VLOOKUP(B373,'Айгенис Оп22'!$C$3:$C$22,1,0)),"Нет","Да")</f>
        <v>Нет</v>
      </c>
      <c r="D373" s="43">
        <f t="shared" si="10"/>
        <v>366</v>
      </c>
      <c r="E373" s="49">
        <f>ROUND(('Все выпуски'!$T$3*'Все выпуски'!$T$6/100)/366*(B373-IF(C373="Нет",VLOOKUP(A373,'Айгенис Оп22'!$A$2:$C$22,3,0),VLOOKUP((A373-1),'Айгенис Оп22'!$A$2:$C$22,3,0))),2)</f>
        <v>2.7</v>
      </c>
      <c r="G373" s="43">
        <f>COUNTIF(D374:$D$1829,365)</f>
        <v>1095</v>
      </c>
      <c r="H373" s="43">
        <f>COUNTIF(D374:$D$1829,366)</f>
        <v>361</v>
      </c>
    </row>
    <row r="374" spans="1:8" x14ac:dyDescent="0.25">
      <c r="A374" s="1">
        <f>COUNTIF($C$2:C374,"Да")</f>
        <v>4</v>
      </c>
      <c r="B374" s="45">
        <f t="shared" si="11"/>
        <v>45622</v>
      </c>
      <c r="C374" s="42" t="str">
        <f>IF(ISERROR(VLOOKUP(B374,'Айгенис Оп22'!$C$3:$C$22,1,0)),"Нет","Да")</f>
        <v>Нет</v>
      </c>
      <c r="D374" s="43">
        <f t="shared" si="10"/>
        <v>366</v>
      </c>
      <c r="E374" s="49">
        <f>ROUND(('Все выпуски'!$T$3*'Все выпуски'!$T$6/100)/366*(B374-IF(C374="Нет",VLOOKUP(A374,'Айгенис Оп22'!$A$2:$C$22,3,0),VLOOKUP((A374-1),'Айгенис Оп22'!$A$2:$C$22,3,0))),2)</f>
        <v>2.95</v>
      </c>
      <c r="G374" s="43">
        <f>COUNTIF(D375:$D$1829,365)</f>
        <v>1095</v>
      </c>
      <c r="H374" s="43">
        <f>COUNTIF(D375:$D$1829,366)</f>
        <v>360</v>
      </c>
    </row>
    <row r="375" spans="1:8" x14ac:dyDescent="0.25">
      <c r="A375" s="1">
        <f>COUNTIF($C$2:C375,"Да")</f>
        <v>4</v>
      </c>
      <c r="B375" s="45">
        <f t="shared" si="11"/>
        <v>45623</v>
      </c>
      <c r="C375" s="42" t="str">
        <f>IF(ISERROR(VLOOKUP(B375,'Айгенис Оп22'!$C$3:$C$22,1,0)),"Нет","Да")</f>
        <v>Нет</v>
      </c>
      <c r="D375" s="43">
        <f t="shared" si="10"/>
        <v>366</v>
      </c>
      <c r="E375" s="49">
        <f>ROUND(('Все выпуски'!$T$3*'Все выпуски'!$T$6/100)/366*(B375-IF(C375="Нет",VLOOKUP(A375,'Айгенис Оп22'!$A$2:$C$22,3,0),VLOOKUP((A375-1),'Айгенис Оп22'!$A$2:$C$22,3,0))),2)</f>
        <v>3.2</v>
      </c>
      <c r="G375" s="43">
        <f>COUNTIF(D376:$D$1829,365)</f>
        <v>1095</v>
      </c>
      <c r="H375" s="43">
        <f>COUNTIF(D376:$D$1829,366)</f>
        <v>359</v>
      </c>
    </row>
    <row r="376" spans="1:8" x14ac:dyDescent="0.25">
      <c r="A376" s="1">
        <f>COUNTIF($C$2:C376,"Да")</f>
        <v>4</v>
      </c>
      <c r="B376" s="45">
        <f t="shared" si="11"/>
        <v>45624</v>
      </c>
      <c r="C376" s="42" t="str">
        <f>IF(ISERROR(VLOOKUP(B376,'Айгенис Оп22'!$C$3:$C$22,1,0)),"Нет","Да")</f>
        <v>Нет</v>
      </c>
      <c r="D376" s="43">
        <f t="shared" si="10"/>
        <v>366</v>
      </c>
      <c r="E376" s="49">
        <f>ROUND(('Все выпуски'!$T$3*'Все выпуски'!$T$6/100)/366*(B376-IF(C376="Нет",VLOOKUP(A376,'Айгенис Оп22'!$A$2:$C$22,3,0),VLOOKUP((A376-1),'Айгенис Оп22'!$A$2:$C$22,3,0))),2)</f>
        <v>3.44</v>
      </c>
      <c r="G376" s="43">
        <f>COUNTIF(D377:$D$1829,365)</f>
        <v>1095</v>
      </c>
      <c r="H376" s="43">
        <f>COUNTIF(D377:$D$1829,366)</f>
        <v>358</v>
      </c>
    </row>
    <row r="377" spans="1:8" x14ac:dyDescent="0.25">
      <c r="A377" s="1">
        <f>COUNTIF($C$2:C377,"Да")</f>
        <v>4</v>
      </c>
      <c r="B377" s="45">
        <f t="shared" si="11"/>
        <v>45625</v>
      </c>
      <c r="C377" s="42" t="str">
        <f>IF(ISERROR(VLOOKUP(B377,'Айгенис Оп22'!$C$3:$C$22,1,0)),"Нет","Да")</f>
        <v>Нет</v>
      </c>
      <c r="D377" s="43">
        <f t="shared" si="10"/>
        <v>366</v>
      </c>
      <c r="E377" s="49">
        <f>ROUND(('Все выпуски'!$T$3*'Все выпуски'!$T$6/100)/366*(B377-IF(C377="Нет",VLOOKUP(A377,'Айгенис Оп22'!$A$2:$C$22,3,0),VLOOKUP((A377-1),'Айгенис Оп22'!$A$2:$C$22,3,0))),2)</f>
        <v>3.69</v>
      </c>
      <c r="G377" s="43">
        <f>COUNTIF(D378:$D$1829,365)</f>
        <v>1095</v>
      </c>
      <c r="H377" s="43">
        <f>COUNTIF(D378:$D$1829,366)</f>
        <v>357</v>
      </c>
    </row>
    <row r="378" spans="1:8" x14ac:dyDescent="0.25">
      <c r="A378" s="1">
        <f>COUNTIF($C$2:C378,"Да")</f>
        <v>4</v>
      </c>
      <c r="B378" s="45">
        <f t="shared" si="11"/>
        <v>45626</v>
      </c>
      <c r="C378" s="42" t="str">
        <f>IF(ISERROR(VLOOKUP(B378,'Айгенис Оп22'!$C$3:$C$22,1,0)),"Нет","Да")</f>
        <v>Нет</v>
      </c>
      <c r="D378" s="43">
        <f t="shared" si="10"/>
        <v>366</v>
      </c>
      <c r="E378" s="49">
        <f>ROUND(('Все выпуски'!$T$3*'Все выпуски'!$T$6/100)/366*(B378-IF(C378="Нет",VLOOKUP(A378,'Айгенис Оп22'!$A$2:$C$22,3,0),VLOOKUP((A378-1),'Айгенис Оп22'!$A$2:$C$22,3,0))),2)</f>
        <v>3.93</v>
      </c>
      <c r="G378" s="43">
        <f>COUNTIF(D379:$D$1829,365)</f>
        <v>1095</v>
      </c>
      <c r="H378" s="43">
        <f>COUNTIF(D379:$D$1829,366)</f>
        <v>356</v>
      </c>
    </row>
    <row r="379" spans="1:8" x14ac:dyDescent="0.25">
      <c r="A379" s="1">
        <f>COUNTIF($C$2:C379,"Да")</f>
        <v>4</v>
      </c>
      <c r="B379" s="45">
        <f t="shared" si="11"/>
        <v>45627</v>
      </c>
      <c r="C379" s="42" t="str">
        <f>IF(ISERROR(VLOOKUP(B379,'Айгенис Оп22'!$C$3:$C$22,1,0)),"Нет","Да")</f>
        <v>Нет</v>
      </c>
      <c r="D379" s="43">
        <f t="shared" si="10"/>
        <v>366</v>
      </c>
      <c r="E379" s="49">
        <f>ROUND(('Все выпуски'!$T$3*'Все выпуски'!$T$6/100)/366*(B379-IF(C379="Нет",VLOOKUP(A379,'Айгенис Оп22'!$A$2:$C$22,3,0),VLOOKUP((A379-1),'Айгенис Оп22'!$A$2:$C$22,3,0))),2)</f>
        <v>4.18</v>
      </c>
      <c r="G379" s="43">
        <f>COUNTIF(D380:$D$1829,365)</f>
        <v>1095</v>
      </c>
      <c r="H379" s="43">
        <f>COUNTIF(D380:$D$1829,366)</f>
        <v>355</v>
      </c>
    </row>
    <row r="380" spans="1:8" x14ac:dyDescent="0.25">
      <c r="A380" s="1">
        <f>COUNTIF($C$2:C380,"Да")</f>
        <v>4</v>
      </c>
      <c r="B380" s="45">
        <f t="shared" si="11"/>
        <v>45628</v>
      </c>
      <c r="C380" s="42" t="str">
        <f>IF(ISERROR(VLOOKUP(B380,'Айгенис Оп22'!$C$3:$C$22,1,0)),"Нет","Да")</f>
        <v>Нет</v>
      </c>
      <c r="D380" s="43">
        <f t="shared" si="10"/>
        <v>366</v>
      </c>
      <c r="E380" s="49">
        <f>ROUND(('Все выпуски'!$T$3*'Все выпуски'!$T$6/100)/366*(B380-IF(C380="Нет",VLOOKUP(A380,'Айгенис Оп22'!$A$2:$C$22,3,0),VLOOKUP((A380-1),'Айгенис Оп22'!$A$2:$C$22,3,0))),2)</f>
        <v>4.43</v>
      </c>
      <c r="G380" s="43">
        <f>COUNTIF(D381:$D$1829,365)</f>
        <v>1095</v>
      </c>
      <c r="H380" s="43">
        <f>COUNTIF(D381:$D$1829,366)</f>
        <v>354</v>
      </c>
    </row>
    <row r="381" spans="1:8" x14ac:dyDescent="0.25">
      <c r="A381" s="1">
        <f>COUNTIF($C$2:C381,"Да")</f>
        <v>4</v>
      </c>
      <c r="B381" s="45">
        <f t="shared" si="11"/>
        <v>45629</v>
      </c>
      <c r="C381" s="42" t="str">
        <f>IF(ISERROR(VLOOKUP(B381,'Айгенис Оп22'!$C$3:$C$22,1,0)),"Нет","Да")</f>
        <v>Нет</v>
      </c>
      <c r="D381" s="43">
        <f t="shared" si="10"/>
        <v>366</v>
      </c>
      <c r="E381" s="49">
        <f>ROUND(('Все выпуски'!$T$3*'Все выпуски'!$T$6/100)/366*(B381-IF(C381="Нет",VLOOKUP(A381,'Айгенис Оп22'!$A$2:$C$22,3,0),VLOOKUP((A381-1),'Айгенис Оп22'!$A$2:$C$22,3,0))),2)</f>
        <v>4.67</v>
      </c>
      <c r="G381" s="43">
        <f>COUNTIF(D382:$D$1829,365)</f>
        <v>1095</v>
      </c>
      <c r="H381" s="43">
        <f>COUNTIF(D382:$D$1829,366)</f>
        <v>353</v>
      </c>
    </row>
    <row r="382" spans="1:8" x14ac:dyDescent="0.25">
      <c r="A382" s="1">
        <f>COUNTIF($C$2:C382,"Да")</f>
        <v>4</v>
      </c>
      <c r="B382" s="45">
        <f t="shared" si="11"/>
        <v>45630</v>
      </c>
      <c r="C382" s="42" t="str">
        <f>IF(ISERROR(VLOOKUP(B382,'Айгенис Оп22'!$C$3:$C$22,1,0)),"Нет","Да")</f>
        <v>Нет</v>
      </c>
      <c r="D382" s="43">
        <f t="shared" si="10"/>
        <v>366</v>
      </c>
      <c r="E382" s="49">
        <f>ROUND(('Все выпуски'!$T$3*'Все выпуски'!$T$6/100)/366*(B382-IF(C382="Нет",VLOOKUP(A382,'Айгенис Оп22'!$A$2:$C$22,3,0),VLOOKUP((A382-1),'Айгенис Оп22'!$A$2:$C$22,3,0))),2)</f>
        <v>4.92</v>
      </c>
      <c r="G382" s="43">
        <f>COUNTIF(D383:$D$1829,365)</f>
        <v>1095</v>
      </c>
      <c r="H382" s="43">
        <f>COUNTIF(D383:$D$1829,366)</f>
        <v>352</v>
      </c>
    </row>
    <row r="383" spans="1:8" x14ac:dyDescent="0.25">
      <c r="A383" s="1">
        <f>COUNTIF($C$2:C383,"Да")</f>
        <v>4</v>
      </c>
      <c r="B383" s="45">
        <f t="shared" si="11"/>
        <v>45631</v>
      </c>
      <c r="C383" s="42" t="str">
        <f>IF(ISERROR(VLOOKUP(B383,'Айгенис Оп22'!$C$3:$C$22,1,0)),"Нет","Да")</f>
        <v>Нет</v>
      </c>
      <c r="D383" s="43">
        <f t="shared" si="10"/>
        <v>366</v>
      </c>
      <c r="E383" s="49">
        <f>ROUND(('Все выпуски'!$T$3*'Все выпуски'!$T$6/100)/366*(B383-IF(C383="Нет",VLOOKUP(A383,'Айгенис Оп22'!$A$2:$C$22,3,0),VLOOKUP((A383-1),'Айгенис Оп22'!$A$2:$C$22,3,0))),2)</f>
        <v>5.16</v>
      </c>
      <c r="G383" s="43">
        <f>COUNTIF(D384:$D$1829,365)</f>
        <v>1095</v>
      </c>
      <c r="H383" s="43">
        <f>COUNTIF(D384:$D$1829,366)</f>
        <v>351</v>
      </c>
    </row>
    <row r="384" spans="1:8" x14ac:dyDescent="0.25">
      <c r="A384" s="1">
        <f>COUNTIF($C$2:C384,"Да")</f>
        <v>4</v>
      </c>
      <c r="B384" s="45">
        <f t="shared" si="11"/>
        <v>45632</v>
      </c>
      <c r="C384" s="42" t="str">
        <f>IF(ISERROR(VLOOKUP(B384,'Айгенис Оп22'!$C$3:$C$22,1,0)),"Нет","Да")</f>
        <v>Нет</v>
      </c>
      <c r="D384" s="43">
        <f t="shared" si="10"/>
        <v>366</v>
      </c>
      <c r="E384" s="49">
        <f>ROUND(('Все выпуски'!$T$3*'Все выпуски'!$T$6/100)/366*(B384-IF(C384="Нет",VLOOKUP(A384,'Айгенис Оп22'!$A$2:$C$22,3,0),VLOOKUP((A384-1),'Айгенис Оп22'!$A$2:$C$22,3,0))),2)</f>
        <v>5.41</v>
      </c>
      <c r="G384" s="43">
        <f>COUNTIF(D385:$D$1829,365)</f>
        <v>1095</v>
      </c>
      <c r="H384" s="43">
        <f>COUNTIF(D385:$D$1829,366)</f>
        <v>350</v>
      </c>
    </row>
    <row r="385" spans="1:8" x14ac:dyDescent="0.25">
      <c r="A385" s="1">
        <f>COUNTIF($C$2:C385,"Да")</f>
        <v>4</v>
      </c>
      <c r="B385" s="45">
        <f t="shared" si="11"/>
        <v>45633</v>
      </c>
      <c r="C385" s="42" t="str">
        <f>IF(ISERROR(VLOOKUP(B385,'Айгенис Оп22'!$C$3:$C$22,1,0)),"Нет","Да")</f>
        <v>Нет</v>
      </c>
      <c r="D385" s="43">
        <f t="shared" si="10"/>
        <v>366</v>
      </c>
      <c r="E385" s="49">
        <f>ROUND(('Все выпуски'!$T$3*'Все выпуски'!$T$6/100)/366*(B385-IF(C385="Нет",VLOOKUP(A385,'Айгенис Оп22'!$A$2:$C$22,3,0),VLOOKUP((A385-1),'Айгенис Оп22'!$A$2:$C$22,3,0))),2)</f>
        <v>5.66</v>
      </c>
      <c r="G385" s="43">
        <f>COUNTIF(D386:$D$1829,365)</f>
        <v>1095</v>
      </c>
      <c r="H385" s="43">
        <f>COUNTIF(D386:$D$1829,366)</f>
        <v>349</v>
      </c>
    </row>
    <row r="386" spans="1:8" x14ac:dyDescent="0.25">
      <c r="A386" s="1">
        <f>COUNTIF($C$2:C386,"Да")</f>
        <v>4</v>
      </c>
      <c r="B386" s="45">
        <f t="shared" si="11"/>
        <v>45634</v>
      </c>
      <c r="C386" s="42" t="str">
        <f>IF(ISERROR(VLOOKUP(B386,'Айгенис Оп22'!$C$3:$C$22,1,0)),"Нет","Да")</f>
        <v>Нет</v>
      </c>
      <c r="D386" s="43">
        <f t="shared" ref="D386:D449" si="12">IF(MOD(YEAR(B386),4)=0,366,365)</f>
        <v>366</v>
      </c>
      <c r="E386" s="49">
        <f>ROUND(('Все выпуски'!$T$3*'Все выпуски'!$T$6/100)/366*(B386-IF(C386="Нет",VLOOKUP(A386,'Айгенис Оп22'!$A$2:$C$22,3,0),VLOOKUP((A386-1),'Айгенис Оп22'!$A$2:$C$22,3,0))),2)</f>
        <v>5.9</v>
      </c>
      <c r="G386" s="43">
        <f>COUNTIF(D387:$D$1829,365)</f>
        <v>1095</v>
      </c>
      <c r="H386" s="43">
        <f>COUNTIF(D387:$D$1829,366)</f>
        <v>348</v>
      </c>
    </row>
    <row r="387" spans="1:8" x14ac:dyDescent="0.25">
      <c r="A387" s="1">
        <f>COUNTIF($C$2:C387,"Да")</f>
        <v>4</v>
      </c>
      <c r="B387" s="45">
        <f t="shared" si="11"/>
        <v>45635</v>
      </c>
      <c r="C387" s="42" t="str">
        <f>IF(ISERROR(VLOOKUP(B387,'Айгенис Оп22'!$C$3:$C$22,1,0)),"Нет","Да")</f>
        <v>Нет</v>
      </c>
      <c r="D387" s="43">
        <f t="shared" si="12"/>
        <v>366</v>
      </c>
      <c r="E387" s="49">
        <f>ROUND(('Все выпуски'!$T$3*'Все выпуски'!$T$6/100)/366*(B387-IF(C387="Нет",VLOOKUP(A387,'Айгенис Оп22'!$A$2:$C$22,3,0),VLOOKUP((A387-1),'Айгенис Оп22'!$A$2:$C$22,3,0))),2)</f>
        <v>6.15</v>
      </c>
      <c r="G387" s="43">
        <f>COUNTIF(D388:$D$1829,365)</f>
        <v>1095</v>
      </c>
      <c r="H387" s="43">
        <f>COUNTIF(D388:$D$1829,366)</f>
        <v>347</v>
      </c>
    </row>
    <row r="388" spans="1:8" x14ac:dyDescent="0.25">
      <c r="A388" s="1">
        <f>COUNTIF($C$2:C388,"Да")</f>
        <v>4</v>
      </c>
      <c r="B388" s="45">
        <f t="shared" ref="B388:B451" si="13">B387+1</f>
        <v>45636</v>
      </c>
      <c r="C388" s="42" t="str">
        <f>IF(ISERROR(VLOOKUP(B388,'Айгенис Оп22'!$C$3:$C$22,1,0)),"Нет","Да")</f>
        <v>Нет</v>
      </c>
      <c r="D388" s="43">
        <f t="shared" si="12"/>
        <v>366</v>
      </c>
      <c r="E388" s="49">
        <f>ROUND(('Все выпуски'!$T$3*'Все выпуски'!$T$6/100)/366*(B388-IF(C388="Нет",VLOOKUP(A388,'Айгенис Оп22'!$A$2:$C$22,3,0),VLOOKUP((A388-1),'Айгенис Оп22'!$A$2:$C$22,3,0))),2)</f>
        <v>6.39</v>
      </c>
      <c r="G388" s="43">
        <f>COUNTIF(D389:$D$1829,365)</f>
        <v>1095</v>
      </c>
      <c r="H388" s="43">
        <f>COUNTIF(D389:$D$1829,366)</f>
        <v>346</v>
      </c>
    </row>
    <row r="389" spans="1:8" x14ac:dyDescent="0.25">
      <c r="A389" s="1">
        <f>COUNTIF($C$2:C389,"Да")</f>
        <v>4</v>
      </c>
      <c r="B389" s="45">
        <f t="shared" si="13"/>
        <v>45637</v>
      </c>
      <c r="C389" s="42" t="str">
        <f>IF(ISERROR(VLOOKUP(B389,'Айгенис Оп22'!$C$3:$C$22,1,0)),"Нет","Да")</f>
        <v>Нет</v>
      </c>
      <c r="D389" s="43">
        <f t="shared" si="12"/>
        <v>366</v>
      </c>
      <c r="E389" s="49">
        <f>ROUND(('Все выпуски'!$T$3*'Все выпуски'!$T$6/100)/366*(B389-IF(C389="Нет",VLOOKUP(A389,'Айгенис Оп22'!$A$2:$C$22,3,0),VLOOKUP((A389-1),'Айгенис Оп22'!$A$2:$C$22,3,0))),2)</f>
        <v>6.64</v>
      </c>
      <c r="G389" s="43">
        <f>COUNTIF(D390:$D$1829,365)</f>
        <v>1095</v>
      </c>
      <c r="H389" s="43">
        <f>COUNTIF(D390:$D$1829,366)</f>
        <v>345</v>
      </c>
    </row>
    <row r="390" spans="1:8" x14ac:dyDescent="0.25">
      <c r="A390" s="1">
        <f>COUNTIF($C$2:C390,"Да")</f>
        <v>4</v>
      </c>
      <c r="B390" s="45">
        <f t="shared" si="13"/>
        <v>45638</v>
      </c>
      <c r="C390" s="42" t="str">
        <f>IF(ISERROR(VLOOKUP(B390,'Айгенис Оп22'!$C$3:$C$22,1,0)),"Нет","Да")</f>
        <v>Нет</v>
      </c>
      <c r="D390" s="43">
        <f t="shared" si="12"/>
        <v>366</v>
      </c>
      <c r="E390" s="49">
        <f>ROUND(('Все выпуски'!$T$3*'Все выпуски'!$T$6/100)/366*(B390-IF(C390="Нет",VLOOKUP(A390,'Айгенис Оп22'!$A$2:$C$22,3,0),VLOOKUP((A390-1),'Айгенис Оп22'!$A$2:$C$22,3,0))),2)</f>
        <v>6.89</v>
      </c>
      <c r="G390" s="43">
        <f>COUNTIF(D391:$D$1829,365)</f>
        <v>1095</v>
      </c>
      <c r="H390" s="43">
        <f>COUNTIF(D391:$D$1829,366)</f>
        <v>344</v>
      </c>
    </row>
    <row r="391" spans="1:8" x14ac:dyDescent="0.25">
      <c r="A391" s="1">
        <f>COUNTIF($C$2:C391,"Да")</f>
        <v>4</v>
      </c>
      <c r="B391" s="45">
        <f t="shared" si="13"/>
        <v>45639</v>
      </c>
      <c r="C391" s="42" t="str">
        <f>IF(ISERROR(VLOOKUP(B391,'Айгенис Оп22'!$C$3:$C$22,1,0)),"Нет","Да")</f>
        <v>Нет</v>
      </c>
      <c r="D391" s="43">
        <f t="shared" si="12"/>
        <v>366</v>
      </c>
      <c r="E391" s="49">
        <f>ROUND(('Все выпуски'!$T$3*'Все выпуски'!$T$6/100)/366*(B391-IF(C391="Нет",VLOOKUP(A391,'Айгенис Оп22'!$A$2:$C$22,3,0),VLOOKUP((A391-1),'Айгенис Оп22'!$A$2:$C$22,3,0))),2)</f>
        <v>7.13</v>
      </c>
      <c r="G391" s="43">
        <f>COUNTIF(D392:$D$1829,365)</f>
        <v>1095</v>
      </c>
      <c r="H391" s="43">
        <f>COUNTIF(D392:$D$1829,366)</f>
        <v>343</v>
      </c>
    </row>
    <row r="392" spans="1:8" x14ac:dyDescent="0.25">
      <c r="A392" s="1">
        <f>COUNTIF($C$2:C392,"Да")</f>
        <v>4</v>
      </c>
      <c r="B392" s="45">
        <f t="shared" si="13"/>
        <v>45640</v>
      </c>
      <c r="C392" s="42" t="str">
        <f>IF(ISERROR(VLOOKUP(B392,'Айгенис Оп22'!$C$3:$C$22,1,0)),"Нет","Да")</f>
        <v>Нет</v>
      </c>
      <c r="D392" s="43">
        <f t="shared" si="12"/>
        <v>366</v>
      </c>
      <c r="E392" s="49">
        <f>ROUND(('Все выпуски'!$T$3*'Все выпуски'!$T$6/100)/366*(B392-IF(C392="Нет",VLOOKUP(A392,'Айгенис Оп22'!$A$2:$C$22,3,0),VLOOKUP((A392-1),'Айгенис Оп22'!$A$2:$C$22,3,0))),2)</f>
        <v>7.38</v>
      </c>
      <c r="G392" s="43">
        <f>COUNTIF(D393:$D$1829,365)</f>
        <v>1095</v>
      </c>
      <c r="H392" s="43">
        <f>COUNTIF(D393:$D$1829,366)</f>
        <v>342</v>
      </c>
    </row>
    <row r="393" spans="1:8" x14ac:dyDescent="0.25">
      <c r="A393" s="1">
        <f>COUNTIF($C$2:C393,"Да")</f>
        <v>4</v>
      </c>
      <c r="B393" s="45">
        <f t="shared" si="13"/>
        <v>45641</v>
      </c>
      <c r="C393" s="42" t="str">
        <f>IF(ISERROR(VLOOKUP(B393,'Айгенис Оп22'!$C$3:$C$22,1,0)),"Нет","Да")</f>
        <v>Нет</v>
      </c>
      <c r="D393" s="43">
        <f t="shared" si="12"/>
        <v>366</v>
      </c>
      <c r="E393" s="49">
        <f>ROUND(('Все выпуски'!$T$3*'Все выпуски'!$T$6/100)/366*(B393-IF(C393="Нет",VLOOKUP(A393,'Айгенис Оп22'!$A$2:$C$22,3,0),VLOOKUP((A393-1),'Айгенис Оп22'!$A$2:$C$22,3,0))),2)</f>
        <v>7.62</v>
      </c>
      <c r="G393" s="43">
        <f>COUNTIF(D394:$D$1829,365)</f>
        <v>1095</v>
      </c>
      <c r="H393" s="43">
        <f>COUNTIF(D394:$D$1829,366)</f>
        <v>341</v>
      </c>
    </row>
    <row r="394" spans="1:8" x14ac:dyDescent="0.25">
      <c r="A394" s="1">
        <f>COUNTIF($C$2:C394,"Да")</f>
        <v>4</v>
      </c>
      <c r="B394" s="45">
        <f t="shared" si="13"/>
        <v>45642</v>
      </c>
      <c r="C394" s="42" t="str">
        <f>IF(ISERROR(VLOOKUP(B394,'Айгенис Оп22'!$C$3:$C$22,1,0)),"Нет","Да")</f>
        <v>Нет</v>
      </c>
      <c r="D394" s="43">
        <f t="shared" si="12"/>
        <v>366</v>
      </c>
      <c r="E394" s="49">
        <f>ROUND(('Все выпуски'!$T$3*'Все выпуски'!$T$6/100)/366*(B394-IF(C394="Нет",VLOOKUP(A394,'Айгенис Оп22'!$A$2:$C$22,3,0),VLOOKUP((A394-1),'Айгенис Оп22'!$A$2:$C$22,3,0))),2)</f>
        <v>7.87</v>
      </c>
      <c r="G394" s="43">
        <f>COUNTIF(D395:$D$1829,365)</f>
        <v>1095</v>
      </c>
      <c r="H394" s="43">
        <f>COUNTIF(D395:$D$1829,366)</f>
        <v>340</v>
      </c>
    </row>
    <row r="395" spans="1:8" x14ac:dyDescent="0.25">
      <c r="A395" s="1">
        <f>COUNTIF($C$2:C395,"Да")</f>
        <v>4</v>
      </c>
      <c r="B395" s="45">
        <f t="shared" si="13"/>
        <v>45643</v>
      </c>
      <c r="C395" s="42" t="str">
        <f>IF(ISERROR(VLOOKUP(B395,'Айгенис Оп22'!$C$3:$C$22,1,0)),"Нет","Да")</f>
        <v>Нет</v>
      </c>
      <c r="D395" s="43">
        <f t="shared" si="12"/>
        <v>366</v>
      </c>
      <c r="E395" s="49">
        <f>ROUND(('Все выпуски'!$T$3*'Все выпуски'!$T$6/100)/366*(B395-IF(C395="Нет",VLOOKUP(A395,'Айгенис Оп22'!$A$2:$C$22,3,0),VLOOKUP((A395-1),'Айгенис Оп22'!$A$2:$C$22,3,0))),2)</f>
        <v>8.11</v>
      </c>
      <c r="G395" s="43">
        <f>COUNTIF(D396:$D$1829,365)</f>
        <v>1095</v>
      </c>
      <c r="H395" s="43">
        <f>COUNTIF(D396:$D$1829,366)</f>
        <v>339</v>
      </c>
    </row>
    <row r="396" spans="1:8" x14ac:dyDescent="0.25">
      <c r="A396" s="1">
        <f>COUNTIF($C$2:C396,"Да")</f>
        <v>4</v>
      </c>
      <c r="B396" s="45">
        <f t="shared" si="13"/>
        <v>45644</v>
      </c>
      <c r="C396" s="42" t="str">
        <f>IF(ISERROR(VLOOKUP(B396,'Айгенис Оп22'!$C$3:$C$22,1,0)),"Нет","Да")</f>
        <v>Нет</v>
      </c>
      <c r="D396" s="43">
        <f t="shared" si="12"/>
        <v>366</v>
      </c>
      <c r="E396" s="49">
        <f>ROUND(('Все выпуски'!$T$3*'Все выпуски'!$T$6/100)/366*(B396-IF(C396="Нет",VLOOKUP(A396,'Айгенис Оп22'!$A$2:$C$22,3,0),VLOOKUP((A396-1),'Айгенис Оп22'!$A$2:$C$22,3,0))),2)</f>
        <v>8.36</v>
      </c>
      <c r="G396" s="43">
        <f>COUNTIF(D397:$D$1829,365)</f>
        <v>1095</v>
      </c>
      <c r="H396" s="43">
        <f>COUNTIF(D397:$D$1829,366)</f>
        <v>338</v>
      </c>
    </row>
    <row r="397" spans="1:8" x14ac:dyDescent="0.25">
      <c r="A397" s="1">
        <f>COUNTIF($C$2:C397,"Да")</f>
        <v>4</v>
      </c>
      <c r="B397" s="45">
        <f t="shared" si="13"/>
        <v>45645</v>
      </c>
      <c r="C397" s="42" t="str">
        <f>IF(ISERROR(VLOOKUP(B397,'Айгенис Оп22'!$C$3:$C$22,1,0)),"Нет","Да")</f>
        <v>Нет</v>
      </c>
      <c r="D397" s="43">
        <f t="shared" si="12"/>
        <v>366</v>
      </c>
      <c r="E397" s="49">
        <f>ROUND(('Все выпуски'!$T$3*'Все выпуски'!$T$6/100)/366*(B397-IF(C397="Нет",VLOOKUP(A397,'Айгенис Оп22'!$A$2:$C$22,3,0),VLOOKUP((A397-1),'Айгенис Оп22'!$A$2:$C$22,3,0))),2)</f>
        <v>8.61</v>
      </c>
      <c r="G397" s="43">
        <f>COUNTIF(D398:$D$1829,365)</f>
        <v>1095</v>
      </c>
      <c r="H397" s="43">
        <f>COUNTIF(D398:$D$1829,366)</f>
        <v>337</v>
      </c>
    </row>
    <row r="398" spans="1:8" x14ac:dyDescent="0.25">
      <c r="A398" s="1">
        <f>COUNTIF($C$2:C398,"Да")</f>
        <v>4</v>
      </c>
      <c r="B398" s="45">
        <f t="shared" si="13"/>
        <v>45646</v>
      </c>
      <c r="C398" s="42" t="str">
        <f>IF(ISERROR(VLOOKUP(B398,'Айгенис Оп22'!$C$3:$C$22,1,0)),"Нет","Да")</f>
        <v>Нет</v>
      </c>
      <c r="D398" s="43">
        <f t="shared" si="12"/>
        <v>366</v>
      </c>
      <c r="E398" s="49">
        <f>ROUND(('Все выпуски'!$T$3*'Все выпуски'!$T$6/100)/366*(B398-IF(C398="Нет",VLOOKUP(A398,'Айгенис Оп22'!$A$2:$C$22,3,0),VLOOKUP((A398-1),'Айгенис Оп22'!$A$2:$C$22,3,0))),2)</f>
        <v>8.85</v>
      </c>
      <c r="G398" s="43">
        <f>COUNTIF(D399:$D$1829,365)</f>
        <v>1095</v>
      </c>
      <c r="H398" s="43">
        <f>COUNTIF(D399:$D$1829,366)</f>
        <v>336</v>
      </c>
    </row>
    <row r="399" spans="1:8" x14ac:dyDescent="0.25">
      <c r="A399" s="1">
        <f>COUNTIF($C$2:C399,"Да")</f>
        <v>4</v>
      </c>
      <c r="B399" s="45">
        <f t="shared" si="13"/>
        <v>45647</v>
      </c>
      <c r="C399" s="42" t="str">
        <f>IF(ISERROR(VLOOKUP(B399,'Айгенис Оп22'!$C$3:$C$22,1,0)),"Нет","Да")</f>
        <v>Нет</v>
      </c>
      <c r="D399" s="43">
        <f t="shared" si="12"/>
        <v>366</v>
      </c>
      <c r="E399" s="49">
        <f>ROUND(('Все выпуски'!$T$3*'Все выпуски'!$T$6/100)/366*(B399-IF(C399="Нет",VLOOKUP(A399,'Айгенис Оп22'!$A$2:$C$22,3,0),VLOOKUP((A399-1),'Айгенис Оп22'!$A$2:$C$22,3,0))),2)</f>
        <v>9.1</v>
      </c>
      <c r="G399" s="43">
        <f>COUNTIF(D400:$D$1829,365)</f>
        <v>1095</v>
      </c>
      <c r="H399" s="43">
        <f>COUNTIF(D400:$D$1829,366)</f>
        <v>335</v>
      </c>
    </row>
    <row r="400" spans="1:8" x14ac:dyDescent="0.25">
      <c r="A400" s="1">
        <f>COUNTIF($C$2:C400,"Да")</f>
        <v>4</v>
      </c>
      <c r="B400" s="45">
        <f t="shared" si="13"/>
        <v>45648</v>
      </c>
      <c r="C400" s="42" t="str">
        <f>IF(ISERROR(VLOOKUP(B400,'Айгенис Оп22'!$C$3:$C$22,1,0)),"Нет","Да")</f>
        <v>Нет</v>
      </c>
      <c r="D400" s="43">
        <f t="shared" si="12"/>
        <v>366</v>
      </c>
      <c r="E400" s="49">
        <f>ROUND(('Все выпуски'!$T$3*'Все выпуски'!$T$6/100)/366*(B400-IF(C400="Нет",VLOOKUP(A400,'Айгенис Оп22'!$A$2:$C$22,3,0),VLOOKUP((A400-1),'Айгенис Оп22'!$A$2:$C$22,3,0))),2)</f>
        <v>9.34</v>
      </c>
      <c r="G400" s="43">
        <f>COUNTIF(D401:$D$1829,365)</f>
        <v>1095</v>
      </c>
      <c r="H400" s="43">
        <f>COUNTIF(D401:$D$1829,366)</f>
        <v>334</v>
      </c>
    </row>
    <row r="401" spans="1:8" x14ac:dyDescent="0.25">
      <c r="A401" s="1">
        <f>COUNTIF($C$2:C401,"Да")</f>
        <v>4</v>
      </c>
      <c r="B401" s="45">
        <f t="shared" si="13"/>
        <v>45649</v>
      </c>
      <c r="C401" s="42" t="str">
        <f>IF(ISERROR(VLOOKUP(B401,'Айгенис Оп22'!$C$3:$C$22,1,0)),"Нет","Да")</f>
        <v>Нет</v>
      </c>
      <c r="D401" s="43">
        <f t="shared" si="12"/>
        <v>366</v>
      </c>
      <c r="E401" s="49">
        <f>ROUND(('Все выпуски'!$T$3*'Все выпуски'!$T$6/100)/366*(B401-IF(C401="Нет",VLOOKUP(A401,'Айгенис Оп22'!$A$2:$C$22,3,0),VLOOKUP((A401-1),'Айгенис Оп22'!$A$2:$C$22,3,0))),2)</f>
        <v>9.59</v>
      </c>
      <c r="G401" s="43">
        <f>COUNTIF(D402:$D$1829,365)</f>
        <v>1095</v>
      </c>
      <c r="H401" s="43">
        <f>COUNTIF(D402:$D$1829,366)</f>
        <v>333</v>
      </c>
    </row>
    <row r="402" spans="1:8" x14ac:dyDescent="0.25">
      <c r="A402" s="1">
        <f>COUNTIF($C$2:C402,"Да")</f>
        <v>4</v>
      </c>
      <c r="B402" s="45">
        <f t="shared" si="13"/>
        <v>45650</v>
      </c>
      <c r="C402" s="42" t="str">
        <f>IF(ISERROR(VLOOKUP(B402,'Айгенис Оп22'!$C$3:$C$22,1,0)),"Нет","Да")</f>
        <v>Нет</v>
      </c>
      <c r="D402" s="43">
        <f t="shared" si="12"/>
        <v>366</v>
      </c>
      <c r="E402" s="49">
        <f>ROUND(('Все выпуски'!$T$3*'Все выпуски'!$T$6/100)/366*(B402-IF(C402="Нет",VLOOKUP(A402,'Айгенис Оп22'!$A$2:$C$22,3,0),VLOOKUP((A402-1),'Айгенис Оп22'!$A$2:$C$22,3,0))),2)</f>
        <v>9.84</v>
      </c>
      <c r="G402" s="43">
        <f>COUNTIF(D403:$D$1829,365)</f>
        <v>1095</v>
      </c>
      <c r="H402" s="43">
        <f>COUNTIF(D403:$D$1829,366)</f>
        <v>332</v>
      </c>
    </row>
    <row r="403" spans="1:8" x14ac:dyDescent="0.25">
      <c r="A403" s="1">
        <f>COUNTIF($C$2:C403,"Да")</f>
        <v>4</v>
      </c>
      <c r="B403" s="45">
        <f t="shared" si="13"/>
        <v>45651</v>
      </c>
      <c r="C403" s="42" t="str">
        <f>IF(ISERROR(VLOOKUP(B403,'Айгенис Оп22'!$C$3:$C$22,1,0)),"Нет","Да")</f>
        <v>Нет</v>
      </c>
      <c r="D403" s="43">
        <f t="shared" si="12"/>
        <v>366</v>
      </c>
      <c r="E403" s="49">
        <f>ROUND(('Все выпуски'!$T$3*'Все выпуски'!$T$6/100)/366*(B403-IF(C403="Нет",VLOOKUP(A403,'Айгенис Оп22'!$A$2:$C$22,3,0),VLOOKUP((A403-1),'Айгенис Оп22'!$A$2:$C$22,3,0))),2)</f>
        <v>10.08</v>
      </c>
      <c r="G403" s="43">
        <f>COUNTIF(D404:$D$1829,365)</f>
        <v>1095</v>
      </c>
      <c r="H403" s="43">
        <f>COUNTIF(D404:$D$1829,366)</f>
        <v>331</v>
      </c>
    </row>
    <row r="404" spans="1:8" x14ac:dyDescent="0.25">
      <c r="A404" s="1">
        <f>COUNTIF($C$2:C404,"Да")</f>
        <v>4</v>
      </c>
      <c r="B404" s="45">
        <f t="shared" si="13"/>
        <v>45652</v>
      </c>
      <c r="C404" s="42" t="str">
        <f>IF(ISERROR(VLOOKUP(B404,'Айгенис Оп22'!$C$3:$C$22,1,0)),"Нет","Да")</f>
        <v>Нет</v>
      </c>
      <c r="D404" s="43">
        <f t="shared" si="12"/>
        <v>366</v>
      </c>
      <c r="E404" s="49">
        <f>ROUND(('Все выпуски'!$T$3*'Все выпуски'!$T$6/100)/366*(B404-IF(C404="Нет",VLOOKUP(A404,'Айгенис Оп22'!$A$2:$C$22,3,0),VLOOKUP((A404-1),'Айгенис Оп22'!$A$2:$C$22,3,0))),2)</f>
        <v>10.33</v>
      </c>
      <c r="G404" s="43">
        <f>COUNTIF(D405:$D$1829,365)</f>
        <v>1095</v>
      </c>
      <c r="H404" s="43">
        <f>COUNTIF(D405:$D$1829,366)</f>
        <v>330</v>
      </c>
    </row>
    <row r="405" spans="1:8" x14ac:dyDescent="0.25">
      <c r="A405" s="1">
        <f>COUNTIF($C$2:C405,"Да")</f>
        <v>4</v>
      </c>
      <c r="B405" s="45">
        <f t="shared" si="13"/>
        <v>45653</v>
      </c>
      <c r="C405" s="42" t="str">
        <f>IF(ISERROR(VLOOKUP(B405,'Айгенис Оп22'!$C$3:$C$22,1,0)),"Нет","Да")</f>
        <v>Нет</v>
      </c>
      <c r="D405" s="43">
        <f t="shared" si="12"/>
        <v>366</v>
      </c>
      <c r="E405" s="49">
        <f>ROUND(('Все выпуски'!$T$3*'Все выпуски'!$T$6/100)/366*(B405-IF(C405="Нет",VLOOKUP(A405,'Айгенис Оп22'!$A$2:$C$22,3,0),VLOOKUP((A405-1),'Айгенис Оп22'!$A$2:$C$22,3,0))),2)</f>
        <v>10.57</v>
      </c>
      <c r="G405" s="43">
        <f>COUNTIF(D406:$D$1829,365)</f>
        <v>1095</v>
      </c>
      <c r="H405" s="43">
        <f>COUNTIF(D406:$D$1829,366)</f>
        <v>329</v>
      </c>
    </row>
    <row r="406" spans="1:8" x14ac:dyDescent="0.25">
      <c r="A406" s="1">
        <f>COUNTIF($C$2:C406,"Да")</f>
        <v>4</v>
      </c>
      <c r="B406" s="45">
        <f t="shared" si="13"/>
        <v>45654</v>
      </c>
      <c r="C406" s="42" t="str">
        <f>IF(ISERROR(VLOOKUP(B406,'Айгенис Оп22'!$C$3:$C$22,1,0)),"Нет","Да")</f>
        <v>Нет</v>
      </c>
      <c r="D406" s="43">
        <f t="shared" si="12"/>
        <v>366</v>
      </c>
      <c r="E406" s="49">
        <f>ROUND(('Все выпуски'!$T$3*'Все выпуски'!$T$6/100)/366*(B406-IF(C406="Нет",VLOOKUP(A406,'Айгенис Оп22'!$A$2:$C$22,3,0),VLOOKUP((A406-1),'Айгенис Оп22'!$A$2:$C$22,3,0))),2)</f>
        <v>10.82</v>
      </c>
      <c r="G406" s="43">
        <f>COUNTIF(D407:$D$1829,365)</f>
        <v>1095</v>
      </c>
      <c r="H406" s="43">
        <f>COUNTIF(D407:$D$1829,366)</f>
        <v>328</v>
      </c>
    </row>
    <row r="407" spans="1:8" x14ac:dyDescent="0.25">
      <c r="A407" s="1">
        <f>COUNTIF($C$2:C407,"Да")</f>
        <v>4</v>
      </c>
      <c r="B407" s="45">
        <f t="shared" si="13"/>
        <v>45655</v>
      </c>
      <c r="C407" s="42" t="str">
        <f>IF(ISERROR(VLOOKUP(B407,'Айгенис Оп22'!$C$3:$C$22,1,0)),"Нет","Да")</f>
        <v>Нет</v>
      </c>
      <c r="D407" s="43">
        <f t="shared" si="12"/>
        <v>366</v>
      </c>
      <c r="E407" s="49">
        <f>ROUND(('Все выпуски'!$T$3*'Все выпуски'!$T$6/100)/366*(B407-IF(C407="Нет",VLOOKUP(A407,'Айгенис Оп22'!$A$2:$C$22,3,0),VLOOKUP((A407-1),'Айгенис Оп22'!$A$2:$C$22,3,0))),2)</f>
        <v>11.07</v>
      </c>
      <c r="G407" s="43">
        <f>COUNTIF(D408:$D$1829,365)</f>
        <v>1095</v>
      </c>
      <c r="H407" s="43">
        <f>COUNTIF(D408:$D$1829,366)</f>
        <v>327</v>
      </c>
    </row>
    <row r="408" spans="1:8" x14ac:dyDescent="0.25">
      <c r="A408" s="1">
        <f>COUNTIF($C$2:C408,"Да")</f>
        <v>4</v>
      </c>
      <c r="B408" s="45">
        <f t="shared" si="13"/>
        <v>45656</v>
      </c>
      <c r="C408" s="42" t="str">
        <f>IF(ISERROR(VLOOKUP(B408,'Айгенис Оп22'!$C$3:$C$22,1,0)),"Нет","Да")</f>
        <v>Нет</v>
      </c>
      <c r="D408" s="43">
        <f t="shared" si="12"/>
        <v>366</v>
      </c>
      <c r="E408" s="49">
        <f>ROUND(('Все выпуски'!$T$3*'Все выпуски'!$T$6/100)/366*(B408-IF(C408="Нет",VLOOKUP(A408,'Айгенис Оп22'!$A$2:$C$22,3,0),VLOOKUP((A408-1),'Айгенис Оп22'!$A$2:$C$22,3,0))),2)</f>
        <v>11.31</v>
      </c>
      <c r="G408" s="43">
        <f>COUNTIF(D409:$D$1829,365)</f>
        <v>1095</v>
      </c>
      <c r="H408" s="43">
        <f>COUNTIF(D409:$D$1829,366)</f>
        <v>326</v>
      </c>
    </row>
    <row r="409" spans="1:8" x14ac:dyDescent="0.25">
      <c r="A409" s="1">
        <f>COUNTIF($C$2:C409,"Да")</f>
        <v>4</v>
      </c>
      <c r="B409" s="45">
        <f t="shared" si="13"/>
        <v>45657</v>
      </c>
      <c r="C409" s="42" t="str">
        <f>IF(ISERROR(VLOOKUP(B409,'Айгенис Оп22'!$C$3:$C$22,1,0)),"Нет","Да")</f>
        <v>Нет</v>
      </c>
      <c r="D409" s="43">
        <f t="shared" si="12"/>
        <v>366</v>
      </c>
      <c r="E409" s="49">
        <f>ROUND(('Все выпуски'!$T$3*'Все выпуски'!$T$6/100)/366*(B409-IF(C409="Нет",VLOOKUP(A409,'Айгенис Оп22'!$A$2:$C$22,3,0),VLOOKUP((A409-1),'Айгенис Оп22'!$A$2:$C$22,3,0))),2)</f>
        <v>11.56</v>
      </c>
      <c r="F409" s="44">
        <f>('Все выпуски'!$T$3*'Все выпуски'!$T$6/100)/366*(B409-IF(C409="Нет",VLOOKUP(A409,'Айгенис Оп22'!$A$2:$C$22,3,0),VLOOKUP((A409-1),'Айгенис Оп22'!$A$2:$C$22,3,0)))</f>
        <v>11.557377049180328</v>
      </c>
      <c r="G409" s="43">
        <f>COUNTIF(D410:$D$1829,365)</f>
        <v>1095</v>
      </c>
      <c r="H409" s="43">
        <f>COUNTIF(D410:$D$1829,366)</f>
        <v>325</v>
      </c>
    </row>
    <row r="410" spans="1:8" x14ac:dyDescent="0.25">
      <c r="A410" s="1">
        <f>COUNTIF($C$2:C410,"Да")</f>
        <v>4</v>
      </c>
      <c r="B410" s="45">
        <f t="shared" si="13"/>
        <v>45658</v>
      </c>
      <c r="C410" s="42" t="str">
        <f>IF(ISERROR(VLOOKUP(B410,'Айгенис Оп22'!$C$3:$C$22,1,0)),"Нет","Да")</f>
        <v>Нет</v>
      </c>
      <c r="D410" s="43">
        <f t="shared" si="12"/>
        <v>365</v>
      </c>
      <c r="E410" s="49">
        <f>ROUND(('Все выпуски'!$T$3*'Все выпуски'!$T$6/100)*((B410-$B$409)/365)+$F$409,2)</f>
        <v>11.8</v>
      </c>
      <c r="G410" s="43">
        <f>COUNTIF(D411:$D$1829,365)</f>
        <v>1094</v>
      </c>
      <c r="H410" s="43">
        <f>COUNTIF(D411:$D$1829,366)</f>
        <v>325</v>
      </c>
    </row>
    <row r="411" spans="1:8" x14ac:dyDescent="0.25">
      <c r="A411" s="1">
        <f>COUNTIF($C$2:C411,"Да")</f>
        <v>4</v>
      </c>
      <c r="B411" s="45">
        <f t="shared" si="13"/>
        <v>45659</v>
      </c>
      <c r="C411" s="42" t="str">
        <f>IF(ISERROR(VLOOKUP(B411,'Айгенис Оп22'!$C$3:$C$22,1,0)),"Нет","Да")</f>
        <v>Нет</v>
      </c>
      <c r="D411" s="43">
        <f t="shared" si="12"/>
        <v>365</v>
      </c>
      <c r="E411" s="49">
        <f>ROUND(('Все выпуски'!$T$3*'Все выпуски'!$T$6/100)*((B411-$B$409)/365)+$F$409,2)</f>
        <v>12.05</v>
      </c>
      <c r="G411" s="43">
        <f>COUNTIF(D412:$D$1829,365)</f>
        <v>1093</v>
      </c>
      <c r="H411" s="43">
        <f>COUNTIF(D412:$D$1829,366)</f>
        <v>325</v>
      </c>
    </row>
    <row r="412" spans="1:8" x14ac:dyDescent="0.25">
      <c r="A412" s="1">
        <f>COUNTIF($C$2:C412,"Да")</f>
        <v>4</v>
      </c>
      <c r="B412" s="45">
        <f t="shared" si="13"/>
        <v>45660</v>
      </c>
      <c r="C412" s="42" t="str">
        <f>IF(ISERROR(VLOOKUP(B412,'Айгенис Оп22'!$C$3:$C$22,1,0)),"Нет","Да")</f>
        <v>Нет</v>
      </c>
      <c r="D412" s="43">
        <f t="shared" si="12"/>
        <v>365</v>
      </c>
      <c r="E412" s="49">
        <f>ROUND(('Все выпуски'!$T$3*'Все выпуски'!$T$6/100)*((B412-$B$409)/365)+$F$409,2)</f>
        <v>12.3</v>
      </c>
      <c r="G412" s="43">
        <f>COUNTIF(D413:$D$1829,365)</f>
        <v>1092</v>
      </c>
      <c r="H412" s="43">
        <f>COUNTIF(D413:$D$1829,366)</f>
        <v>325</v>
      </c>
    </row>
    <row r="413" spans="1:8" x14ac:dyDescent="0.25">
      <c r="A413" s="1">
        <f>COUNTIF($C$2:C413,"Да")</f>
        <v>4</v>
      </c>
      <c r="B413" s="45">
        <f t="shared" si="13"/>
        <v>45661</v>
      </c>
      <c r="C413" s="42" t="str">
        <f>IF(ISERROR(VLOOKUP(B413,'Айгенис Оп22'!$C$3:$C$22,1,0)),"Нет","Да")</f>
        <v>Нет</v>
      </c>
      <c r="D413" s="43">
        <f t="shared" si="12"/>
        <v>365</v>
      </c>
      <c r="E413" s="49">
        <f>ROUND(('Все выпуски'!$T$3*'Все выпуски'!$T$6/100)*((B413-$B$409)/365)+$F$409,2)</f>
        <v>12.54</v>
      </c>
      <c r="G413" s="43">
        <f>COUNTIF(D414:$D$1829,365)</f>
        <v>1091</v>
      </c>
      <c r="H413" s="43">
        <f>COUNTIF(D414:$D$1829,366)</f>
        <v>325</v>
      </c>
    </row>
    <row r="414" spans="1:8" x14ac:dyDescent="0.25">
      <c r="A414" s="1">
        <f>COUNTIF($C$2:C414,"Да")</f>
        <v>4</v>
      </c>
      <c r="B414" s="45">
        <f t="shared" si="13"/>
        <v>45662</v>
      </c>
      <c r="C414" s="42" t="str">
        <f>IF(ISERROR(VLOOKUP(B414,'Айгенис Оп22'!$C$3:$C$22,1,0)),"Нет","Да")</f>
        <v>Нет</v>
      </c>
      <c r="D414" s="43">
        <f t="shared" si="12"/>
        <v>365</v>
      </c>
      <c r="E414" s="49">
        <f>ROUND(('Все выпуски'!$T$3*'Все выпуски'!$T$6/100)*((B414-$B$409)/365)+$F$409,2)</f>
        <v>12.79</v>
      </c>
      <c r="G414" s="43">
        <f>COUNTIF(D415:$D$1829,365)</f>
        <v>1090</v>
      </c>
      <c r="H414" s="43">
        <f>COUNTIF(D415:$D$1829,366)</f>
        <v>325</v>
      </c>
    </row>
    <row r="415" spans="1:8" x14ac:dyDescent="0.25">
      <c r="A415" s="1">
        <f>COUNTIF($C$2:C415,"Да")</f>
        <v>4</v>
      </c>
      <c r="B415" s="45">
        <f t="shared" si="13"/>
        <v>45663</v>
      </c>
      <c r="C415" s="42" t="str">
        <f>IF(ISERROR(VLOOKUP(B415,'Айгенис Оп22'!$C$3:$C$22,1,0)),"Нет","Да")</f>
        <v>Нет</v>
      </c>
      <c r="D415" s="43">
        <f t="shared" si="12"/>
        <v>365</v>
      </c>
      <c r="E415" s="49">
        <f>ROUND(('Все выпуски'!$T$3*'Все выпуски'!$T$6/100)*((B415-$B$409)/365)+$F$409,2)</f>
        <v>13.04</v>
      </c>
      <c r="G415" s="43">
        <f>COUNTIF(D416:$D$1829,365)</f>
        <v>1089</v>
      </c>
      <c r="H415" s="43">
        <f>COUNTIF(D416:$D$1829,366)</f>
        <v>325</v>
      </c>
    </row>
    <row r="416" spans="1:8" x14ac:dyDescent="0.25">
      <c r="A416" s="1">
        <f>COUNTIF($C$2:C416,"Да")</f>
        <v>4</v>
      </c>
      <c r="B416" s="45">
        <f t="shared" si="13"/>
        <v>45664</v>
      </c>
      <c r="C416" s="42" t="str">
        <f>IF(ISERROR(VLOOKUP(B416,'Айгенис Оп22'!$C$3:$C$22,1,0)),"Нет","Да")</f>
        <v>Нет</v>
      </c>
      <c r="D416" s="43">
        <f t="shared" si="12"/>
        <v>365</v>
      </c>
      <c r="E416" s="49">
        <f>ROUND(('Все выпуски'!$T$3*'Все выпуски'!$T$6/100)*((B416-$B$409)/365)+$F$409,2)</f>
        <v>13.28</v>
      </c>
      <c r="G416" s="43">
        <f>COUNTIF(D417:$D$1829,365)</f>
        <v>1088</v>
      </c>
      <c r="H416" s="43">
        <f>COUNTIF(D417:$D$1829,366)</f>
        <v>325</v>
      </c>
    </row>
    <row r="417" spans="1:8" x14ac:dyDescent="0.25">
      <c r="A417" s="1">
        <f>COUNTIF($C$2:C417,"Да")</f>
        <v>4</v>
      </c>
      <c r="B417" s="45">
        <f t="shared" si="13"/>
        <v>45665</v>
      </c>
      <c r="C417" s="42" t="str">
        <f>IF(ISERROR(VLOOKUP(B417,'Айгенис Оп22'!$C$3:$C$22,1,0)),"Нет","Да")</f>
        <v>Нет</v>
      </c>
      <c r="D417" s="43">
        <f t="shared" si="12"/>
        <v>365</v>
      </c>
      <c r="E417" s="49">
        <f>ROUND(('Все выпуски'!$T$3*'Все выпуски'!$T$6/100)*((B417-$B$409)/365)+$F$409,2)</f>
        <v>13.53</v>
      </c>
      <c r="G417" s="43">
        <f>COUNTIF(D418:$D$1829,365)</f>
        <v>1087</v>
      </c>
      <c r="H417" s="43">
        <f>COUNTIF(D418:$D$1829,366)</f>
        <v>325</v>
      </c>
    </row>
    <row r="418" spans="1:8" x14ac:dyDescent="0.25">
      <c r="A418" s="1">
        <f>COUNTIF($C$2:C418,"Да")</f>
        <v>4</v>
      </c>
      <c r="B418" s="45">
        <f t="shared" si="13"/>
        <v>45666</v>
      </c>
      <c r="C418" s="42" t="str">
        <f>IF(ISERROR(VLOOKUP(B418,'Айгенис Оп22'!$C$3:$C$22,1,0)),"Нет","Да")</f>
        <v>Нет</v>
      </c>
      <c r="D418" s="43">
        <f t="shared" si="12"/>
        <v>365</v>
      </c>
      <c r="E418" s="49">
        <f>ROUND(('Все выпуски'!$T$3*'Все выпуски'!$T$6/100)*((B418-$B$409)/365)+$F$409,2)</f>
        <v>13.78</v>
      </c>
      <c r="G418" s="43">
        <f>COUNTIF(D419:$D$1829,365)</f>
        <v>1086</v>
      </c>
      <c r="H418" s="43">
        <f>COUNTIF(D419:$D$1829,366)</f>
        <v>325</v>
      </c>
    </row>
    <row r="419" spans="1:8" x14ac:dyDescent="0.25">
      <c r="A419" s="1">
        <f>COUNTIF($C$2:C419,"Да")</f>
        <v>4</v>
      </c>
      <c r="B419" s="45">
        <f t="shared" si="13"/>
        <v>45667</v>
      </c>
      <c r="C419" s="42" t="str">
        <f>IF(ISERROR(VLOOKUP(B419,'Айгенис Оп22'!$C$3:$C$22,1,0)),"Нет","Да")</f>
        <v>Нет</v>
      </c>
      <c r="D419" s="43">
        <f t="shared" si="12"/>
        <v>365</v>
      </c>
      <c r="E419" s="49">
        <f>ROUND(('Все выпуски'!$T$3*'Все выпуски'!$T$6/100)*((B419-$B$409)/365)+$F$409,2)</f>
        <v>14.02</v>
      </c>
      <c r="G419" s="43">
        <f>COUNTIF(D420:$D$1829,365)</f>
        <v>1085</v>
      </c>
      <c r="H419" s="43">
        <f>COUNTIF(D420:$D$1829,366)</f>
        <v>325</v>
      </c>
    </row>
    <row r="420" spans="1:8" x14ac:dyDescent="0.25">
      <c r="A420" s="1">
        <f>COUNTIF($C$2:C420,"Да")</f>
        <v>4</v>
      </c>
      <c r="B420" s="45">
        <f t="shared" si="13"/>
        <v>45668</v>
      </c>
      <c r="C420" s="42" t="str">
        <f>IF(ISERROR(VLOOKUP(B420,'Айгенис Оп22'!$C$3:$C$22,1,0)),"Нет","Да")</f>
        <v>Нет</v>
      </c>
      <c r="D420" s="43">
        <f t="shared" si="12"/>
        <v>365</v>
      </c>
      <c r="E420" s="49">
        <f>ROUND(('Все выпуски'!$T$3*'Все выпуски'!$T$6/100)*((B420-$B$409)/365)+$F$409,2)</f>
        <v>14.27</v>
      </c>
      <c r="G420" s="43">
        <f>COUNTIF(D421:$D$1829,365)</f>
        <v>1084</v>
      </c>
      <c r="H420" s="43">
        <f>COUNTIF(D421:$D$1829,366)</f>
        <v>325</v>
      </c>
    </row>
    <row r="421" spans="1:8" x14ac:dyDescent="0.25">
      <c r="A421" s="1">
        <f>COUNTIF($C$2:C421,"Да")</f>
        <v>4</v>
      </c>
      <c r="B421" s="45">
        <f t="shared" si="13"/>
        <v>45669</v>
      </c>
      <c r="C421" s="42" t="str">
        <f>IF(ISERROR(VLOOKUP(B421,'Айгенис Оп22'!$C$3:$C$22,1,0)),"Нет","Да")</f>
        <v>Нет</v>
      </c>
      <c r="D421" s="43">
        <f t="shared" si="12"/>
        <v>365</v>
      </c>
      <c r="E421" s="49">
        <f>ROUND(('Все выпуски'!$T$3*'Все выпуски'!$T$6/100)*((B421-$B$409)/365)+$F$409,2)</f>
        <v>14.52</v>
      </c>
      <c r="G421" s="43">
        <f>COUNTIF(D422:$D$1829,365)</f>
        <v>1083</v>
      </c>
      <c r="H421" s="43">
        <f>COUNTIF(D422:$D$1829,366)</f>
        <v>325</v>
      </c>
    </row>
    <row r="422" spans="1:8" x14ac:dyDescent="0.25">
      <c r="A422" s="1">
        <f>COUNTIF($C$2:C422,"Да")</f>
        <v>4</v>
      </c>
      <c r="B422" s="45">
        <f t="shared" si="13"/>
        <v>45670</v>
      </c>
      <c r="C422" s="42" t="str">
        <f>IF(ISERROR(VLOOKUP(B422,'Айгенис Оп22'!$C$3:$C$22,1,0)),"Нет","Да")</f>
        <v>Нет</v>
      </c>
      <c r="D422" s="43">
        <f t="shared" si="12"/>
        <v>365</v>
      </c>
      <c r="E422" s="49">
        <f>ROUND(('Все выпуски'!$T$3*'Все выпуски'!$T$6/100)*((B422-$B$409)/365)+$F$409,2)</f>
        <v>14.76</v>
      </c>
      <c r="G422" s="43">
        <f>COUNTIF(D423:$D$1829,365)</f>
        <v>1082</v>
      </c>
      <c r="H422" s="43">
        <f>COUNTIF(D423:$D$1829,366)</f>
        <v>325</v>
      </c>
    </row>
    <row r="423" spans="1:8" x14ac:dyDescent="0.25">
      <c r="A423" s="1">
        <f>COUNTIF($C$2:C423,"Да")</f>
        <v>4</v>
      </c>
      <c r="B423" s="45">
        <f t="shared" si="13"/>
        <v>45671</v>
      </c>
      <c r="C423" s="42" t="str">
        <f>IF(ISERROR(VLOOKUP(B423,'Айгенис Оп22'!$C$3:$C$22,1,0)),"Нет","Да")</f>
        <v>Нет</v>
      </c>
      <c r="D423" s="43">
        <f t="shared" si="12"/>
        <v>365</v>
      </c>
      <c r="E423" s="49">
        <f>ROUND(('Все выпуски'!$T$3*'Все выпуски'!$T$6/100)*((B423-$B$409)/365)+$F$409,2)</f>
        <v>15.01</v>
      </c>
      <c r="G423" s="43">
        <f>COUNTIF(D424:$D$1829,365)</f>
        <v>1081</v>
      </c>
      <c r="H423" s="43">
        <f>COUNTIF(D424:$D$1829,366)</f>
        <v>325</v>
      </c>
    </row>
    <row r="424" spans="1:8" x14ac:dyDescent="0.25">
      <c r="A424" s="1">
        <f>COUNTIF($C$2:C424,"Да")</f>
        <v>4</v>
      </c>
      <c r="B424" s="45">
        <f t="shared" si="13"/>
        <v>45672</v>
      </c>
      <c r="C424" s="42" t="str">
        <f>IF(ISERROR(VLOOKUP(B424,'Айгенис Оп22'!$C$3:$C$22,1,0)),"Нет","Да")</f>
        <v>Нет</v>
      </c>
      <c r="D424" s="43">
        <f t="shared" si="12"/>
        <v>365</v>
      </c>
      <c r="E424" s="49">
        <f>ROUND(('Все выпуски'!$T$3*'Все выпуски'!$T$6/100)*((B424-$B$409)/365)+$F$409,2)</f>
        <v>15.26</v>
      </c>
      <c r="G424" s="43">
        <f>COUNTIF(D425:$D$1829,365)</f>
        <v>1080</v>
      </c>
      <c r="H424" s="43">
        <f>COUNTIF(D425:$D$1829,366)</f>
        <v>325</v>
      </c>
    </row>
    <row r="425" spans="1:8" x14ac:dyDescent="0.25">
      <c r="A425" s="1">
        <f>COUNTIF($C$2:C425,"Да")</f>
        <v>4</v>
      </c>
      <c r="B425" s="45">
        <f t="shared" si="13"/>
        <v>45673</v>
      </c>
      <c r="C425" s="42" t="str">
        <f>IF(ISERROR(VLOOKUP(B425,'Айгенис Оп22'!$C$3:$C$22,1,0)),"Нет","Да")</f>
        <v>Нет</v>
      </c>
      <c r="D425" s="43">
        <f t="shared" si="12"/>
        <v>365</v>
      </c>
      <c r="E425" s="49">
        <f>ROUND(('Все выпуски'!$T$3*'Все выпуски'!$T$6/100)*((B425-$B$409)/365)+$F$409,2)</f>
        <v>15.5</v>
      </c>
      <c r="G425" s="43">
        <f>COUNTIF(D426:$D$1829,365)</f>
        <v>1079</v>
      </c>
      <c r="H425" s="43">
        <f>COUNTIF(D426:$D$1829,366)</f>
        <v>325</v>
      </c>
    </row>
    <row r="426" spans="1:8" x14ac:dyDescent="0.25">
      <c r="A426" s="1">
        <f>COUNTIF($C$2:C426,"Да")</f>
        <v>4</v>
      </c>
      <c r="B426" s="45">
        <f t="shared" si="13"/>
        <v>45674</v>
      </c>
      <c r="C426" s="42" t="str">
        <f>IF(ISERROR(VLOOKUP(B426,'Айгенис Оп22'!$C$3:$C$22,1,0)),"Нет","Да")</f>
        <v>Нет</v>
      </c>
      <c r="D426" s="43">
        <f t="shared" si="12"/>
        <v>365</v>
      </c>
      <c r="E426" s="49">
        <f>ROUND(('Все выпуски'!$T$3*'Все выпуски'!$T$6/100)*((B426-$B$409)/365)+$F$409,2)</f>
        <v>15.75</v>
      </c>
      <c r="G426" s="43">
        <f>COUNTIF(D427:$D$1829,365)</f>
        <v>1078</v>
      </c>
      <c r="H426" s="43">
        <f>COUNTIF(D427:$D$1829,366)</f>
        <v>325</v>
      </c>
    </row>
    <row r="427" spans="1:8" x14ac:dyDescent="0.25">
      <c r="A427" s="1">
        <f>COUNTIF($C$2:C427,"Да")</f>
        <v>4</v>
      </c>
      <c r="B427" s="45">
        <f t="shared" si="13"/>
        <v>45675</v>
      </c>
      <c r="C427" s="42" t="str">
        <f>IF(ISERROR(VLOOKUP(B427,'Айгенис Оп22'!$C$3:$C$22,1,0)),"Нет","Да")</f>
        <v>Нет</v>
      </c>
      <c r="D427" s="43">
        <f t="shared" si="12"/>
        <v>365</v>
      </c>
      <c r="E427" s="49">
        <f>ROUND(('Все выпуски'!$T$3*'Все выпуски'!$T$6/100)*((B427-$B$409)/365)+$F$409,2)</f>
        <v>16</v>
      </c>
      <c r="G427" s="43">
        <f>COUNTIF(D428:$D$1829,365)</f>
        <v>1077</v>
      </c>
      <c r="H427" s="43">
        <f>COUNTIF(D428:$D$1829,366)</f>
        <v>325</v>
      </c>
    </row>
    <row r="428" spans="1:8" x14ac:dyDescent="0.25">
      <c r="A428" s="1">
        <f>COUNTIF($C$2:C428,"Да")</f>
        <v>4</v>
      </c>
      <c r="B428" s="45">
        <f t="shared" si="13"/>
        <v>45676</v>
      </c>
      <c r="C428" s="42" t="str">
        <f>IF(ISERROR(VLOOKUP(B428,'Айгенис Оп22'!$C$3:$C$22,1,0)),"Нет","Да")</f>
        <v>Нет</v>
      </c>
      <c r="D428" s="43">
        <f t="shared" si="12"/>
        <v>365</v>
      </c>
      <c r="E428" s="49">
        <f>ROUND(('Все выпуски'!$T$3*'Все выпуски'!$T$6/100)*((B428-$B$409)/365)+$F$409,2)</f>
        <v>16.239999999999998</v>
      </c>
      <c r="G428" s="43">
        <f>COUNTIF(D429:$D$1829,365)</f>
        <v>1076</v>
      </c>
      <c r="H428" s="43">
        <f>COUNTIF(D429:$D$1829,366)</f>
        <v>325</v>
      </c>
    </row>
    <row r="429" spans="1:8" x14ac:dyDescent="0.25">
      <c r="A429" s="1">
        <f>COUNTIF($C$2:C429,"Да")</f>
        <v>4</v>
      </c>
      <c r="B429" s="45">
        <f t="shared" si="13"/>
        <v>45677</v>
      </c>
      <c r="C429" s="42" t="str">
        <f>IF(ISERROR(VLOOKUP(B429,'Айгенис Оп22'!$C$3:$C$22,1,0)),"Нет","Да")</f>
        <v>Нет</v>
      </c>
      <c r="D429" s="43">
        <f t="shared" si="12"/>
        <v>365</v>
      </c>
      <c r="E429" s="49">
        <f>ROUND(('Все выпуски'!$T$3*'Все выпуски'!$T$6/100)*((B429-$B$409)/365)+$F$409,2)</f>
        <v>16.489999999999998</v>
      </c>
      <c r="G429" s="43">
        <f>COUNTIF(D430:$D$1829,365)</f>
        <v>1075</v>
      </c>
      <c r="H429" s="43">
        <f>COUNTIF(D430:$D$1829,366)</f>
        <v>325</v>
      </c>
    </row>
    <row r="430" spans="1:8" x14ac:dyDescent="0.25">
      <c r="A430" s="1">
        <f>COUNTIF($C$2:C430,"Да")</f>
        <v>4</v>
      </c>
      <c r="B430" s="45">
        <f t="shared" si="13"/>
        <v>45678</v>
      </c>
      <c r="C430" s="42" t="str">
        <f>IF(ISERROR(VLOOKUP(B430,'Айгенис Оп22'!$C$3:$C$22,1,0)),"Нет","Да")</f>
        <v>Нет</v>
      </c>
      <c r="D430" s="43">
        <f t="shared" si="12"/>
        <v>365</v>
      </c>
      <c r="E430" s="49">
        <f>ROUND(('Все выпуски'!$T$3*'Все выпуски'!$T$6/100)*((B430-$B$409)/365)+$F$409,2)</f>
        <v>16.739999999999998</v>
      </c>
      <c r="G430" s="43">
        <f>COUNTIF(D431:$D$1829,365)</f>
        <v>1074</v>
      </c>
      <c r="H430" s="43">
        <f>COUNTIF(D431:$D$1829,366)</f>
        <v>325</v>
      </c>
    </row>
    <row r="431" spans="1:8" x14ac:dyDescent="0.25">
      <c r="A431" s="1">
        <f>COUNTIF($C$2:C431,"Да")</f>
        <v>4</v>
      </c>
      <c r="B431" s="45">
        <f t="shared" si="13"/>
        <v>45679</v>
      </c>
      <c r="C431" s="42" t="str">
        <f>IF(ISERROR(VLOOKUP(B431,'Айгенис Оп22'!$C$3:$C$22,1,0)),"Нет","Да")</f>
        <v>Нет</v>
      </c>
      <c r="D431" s="43">
        <f t="shared" si="12"/>
        <v>365</v>
      </c>
      <c r="E431" s="49">
        <f>ROUND(('Все выпуски'!$T$3*'Все выпуски'!$T$6/100)*((B431-$B$409)/365)+$F$409,2)</f>
        <v>16.98</v>
      </c>
      <c r="G431" s="43">
        <f>COUNTIF(D432:$D$1829,365)</f>
        <v>1073</v>
      </c>
      <c r="H431" s="43">
        <f>COUNTIF(D432:$D$1829,366)</f>
        <v>325</v>
      </c>
    </row>
    <row r="432" spans="1:8" x14ac:dyDescent="0.25">
      <c r="A432" s="1">
        <f>COUNTIF($C$2:C432,"Да")</f>
        <v>4</v>
      </c>
      <c r="B432" s="45">
        <f t="shared" si="13"/>
        <v>45680</v>
      </c>
      <c r="C432" s="42" t="str">
        <f>IF(ISERROR(VLOOKUP(B432,'Айгенис Оп22'!$C$3:$C$22,1,0)),"Нет","Да")</f>
        <v>Нет</v>
      </c>
      <c r="D432" s="43">
        <f t="shared" si="12"/>
        <v>365</v>
      </c>
      <c r="E432" s="49">
        <f>ROUND(('Все выпуски'!$T$3*'Все выпуски'!$T$6/100)*((B432-$B$409)/365)+$F$409,2)</f>
        <v>17.23</v>
      </c>
      <c r="G432" s="43">
        <f>COUNTIF(D433:$D$1829,365)</f>
        <v>1072</v>
      </c>
      <c r="H432" s="43">
        <f>COUNTIF(D433:$D$1829,366)</f>
        <v>325</v>
      </c>
    </row>
    <row r="433" spans="1:8" x14ac:dyDescent="0.25">
      <c r="A433" s="1">
        <f>COUNTIF($C$2:C433,"Да")</f>
        <v>4</v>
      </c>
      <c r="B433" s="45">
        <f t="shared" si="13"/>
        <v>45681</v>
      </c>
      <c r="C433" s="42" t="str">
        <f>IF(ISERROR(VLOOKUP(B433,'Айгенис Оп22'!$C$3:$C$22,1,0)),"Нет","Да")</f>
        <v>Нет</v>
      </c>
      <c r="D433" s="43">
        <f t="shared" si="12"/>
        <v>365</v>
      </c>
      <c r="E433" s="49">
        <f>ROUND(('Все выпуски'!$T$3*'Все выпуски'!$T$6/100)*((B433-$B$409)/365)+$F$409,2)</f>
        <v>17.48</v>
      </c>
      <c r="G433" s="43">
        <f>COUNTIF(D434:$D$1829,365)</f>
        <v>1071</v>
      </c>
      <c r="H433" s="43">
        <f>COUNTIF(D434:$D$1829,366)</f>
        <v>325</v>
      </c>
    </row>
    <row r="434" spans="1:8" x14ac:dyDescent="0.25">
      <c r="A434" s="1">
        <f>COUNTIF($C$2:C434,"Да")</f>
        <v>4</v>
      </c>
      <c r="B434" s="45">
        <f t="shared" si="13"/>
        <v>45682</v>
      </c>
      <c r="C434" s="42" t="str">
        <f>IF(ISERROR(VLOOKUP(B434,'Айгенис Оп22'!$C$3:$C$22,1,0)),"Нет","Да")</f>
        <v>Нет</v>
      </c>
      <c r="D434" s="43">
        <f t="shared" si="12"/>
        <v>365</v>
      </c>
      <c r="E434" s="49">
        <f>ROUND(('Все выпуски'!$T$3*'Все выпуски'!$T$6/100)*((B434-$B$409)/365)+$F$409,2)</f>
        <v>17.72</v>
      </c>
      <c r="F434" s="44"/>
      <c r="G434" s="43">
        <f>COUNTIF(D435:$D$1829,365)</f>
        <v>1070</v>
      </c>
      <c r="H434" s="43">
        <f>COUNTIF(D435:$D$1829,366)</f>
        <v>325</v>
      </c>
    </row>
    <row r="435" spans="1:8" x14ac:dyDescent="0.25">
      <c r="A435" s="1">
        <f>COUNTIF($C$2:C435,"Да")</f>
        <v>4</v>
      </c>
      <c r="B435" s="45">
        <f t="shared" si="13"/>
        <v>45683</v>
      </c>
      <c r="C435" s="42" t="str">
        <f>IF(ISERROR(VLOOKUP(B435,'Айгенис Оп22'!$C$3:$C$22,1,0)),"Нет","Да")</f>
        <v>Нет</v>
      </c>
      <c r="D435" s="43">
        <f t="shared" si="12"/>
        <v>365</v>
      </c>
      <c r="E435" s="49">
        <f>ROUND(('Все выпуски'!$T$3*'Все выпуски'!$T$6/100)*((B435-$B$409)/365)+$F$409,2)</f>
        <v>17.97</v>
      </c>
      <c r="G435" s="43">
        <f>COUNTIF(D436:$D$1829,365)</f>
        <v>1069</v>
      </c>
      <c r="H435" s="43">
        <f>COUNTIF(D436:$D$1829,366)</f>
        <v>325</v>
      </c>
    </row>
    <row r="436" spans="1:8" x14ac:dyDescent="0.25">
      <c r="A436" s="1">
        <f>COUNTIF($C$2:C436,"Да")</f>
        <v>4</v>
      </c>
      <c r="B436" s="45">
        <f t="shared" si="13"/>
        <v>45684</v>
      </c>
      <c r="C436" s="42" t="str">
        <f>IF(ISERROR(VLOOKUP(B436,'Айгенис Оп22'!$C$3:$C$22,1,0)),"Нет","Да")</f>
        <v>Нет</v>
      </c>
      <c r="D436" s="43">
        <f t="shared" si="12"/>
        <v>365</v>
      </c>
      <c r="E436" s="49">
        <f>ROUND(('Все выпуски'!$T$3*'Все выпуски'!$T$6/100)*((B436-$B$409)/365)+$F$409,2)</f>
        <v>18.21</v>
      </c>
      <c r="G436" s="43">
        <f>COUNTIF(D437:$D$1829,365)</f>
        <v>1068</v>
      </c>
      <c r="H436" s="43">
        <f>COUNTIF(D437:$D$1829,366)</f>
        <v>325</v>
      </c>
    </row>
    <row r="437" spans="1:8" x14ac:dyDescent="0.25">
      <c r="A437" s="1">
        <f>COUNTIF($C$2:C437,"Да")</f>
        <v>4</v>
      </c>
      <c r="B437" s="45">
        <f t="shared" si="13"/>
        <v>45685</v>
      </c>
      <c r="C437" s="42" t="str">
        <f>IF(ISERROR(VLOOKUP(B437,'Айгенис Оп22'!$C$3:$C$22,1,0)),"Нет","Да")</f>
        <v>Нет</v>
      </c>
      <c r="D437" s="43">
        <f t="shared" si="12"/>
        <v>365</v>
      </c>
      <c r="E437" s="49">
        <f>ROUND(('Все выпуски'!$T$3*'Все выпуски'!$T$6/100)*((B437-$B$409)/365)+$F$409,2)</f>
        <v>18.46</v>
      </c>
      <c r="G437" s="43">
        <f>COUNTIF(D438:$D$1829,365)</f>
        <v>1067</v>
      </c>
      <c r="H437" s="43">
        <f>COUNTIF(D438:$D$1829,366)</f>
        <v>325</v>
      </c>
    </row>
    <row r="438" spans="1:8" x14ac:dyDescent="0.25">
      <c r="A438" s="1">
        <f>COUNTIF($C$2:C438,"Да")</f>
        <v>4</v>
      </c>
      <c r="B438" s="45">
        <f t="shared" si="13"/>
        <v>45686</v>
      </c>
      <c r="C438" s="42" t="str">
        <f>IF(ISERROR(VLOOKUP(B438,'Айгенис Оп22'!$C$3:$C$22,1,0)),"Нет","Да")</f>
        <v>Нет</v>
      </c>
      <c r="D438" s="43">
        <f t="shared" si="12"/>
        <v>365</v>
      </c>
      <c r="E438" s="49">
        <f>ROUND(('Все выпуски'!$T$3*'Все выпуски'!$T$6/100)*((B438-$B$409)/365)+$F$409,2)</f>
        <v>18.71</v>
      </c>
      <c r="G438" s="43">
        <f>COUNTIF(D439:$D$1829,365)</f>
        <v>1066</v>
      </c>
      <c r="H438" s="43">
        <f>COUNTIF(D439:$D$1829,366)</f>
        <v>325</v>
      </c>
    </row>
    <row r="439" spans="1:8" x14ac:dyDescent="0.25">
      <c r="A439" s="1">
        <f>COUNTIF($C$2:C439,"Да")</f>
        <v>4</v>
      </c>
      <c r="B439" s="45">
        <f t="shared" si="13"/>
        <v>45687</v>
      </c>
      <c r="C439" s="42" t="str">
        <f>IF(ISERROR(VLOOKUP(B439,'Айгенис Оп22'!$C$3:$C$22,1,0)),"Нет","Да")</f>
        <v>Нет</v>
      </c>
      <c r="D439" s="43">
        <f t="shared" si="12"/>
        <v>365</v>
      </c>
      <c r="E439" s="49">
        <f>ROUND(('Все выпуски'!$T$3*'Все выпуски'!$T$6/100)*((B439-$B$409)/365)+$F$409,2)</f>
        <v>18.95</v>
      </c>
      <c r="G439" s="43">
        <f>COUNTIF(D440:$D$1829,365)</f>
        <v>1065</v>
      </c>
      <c r="H439" s="43">
        <f>COUNTIF(D440:$D$1829,366)</f>
        <v>325</v>
      </c>
    </row>
    <row r="440" spans="1:8" x14ac:dyDescent="0.25">
      <c r="A440" s="1">
        <f>COUNTIF($C$2:C440,"Да")</f>
        <v>4</v>
      </c>
      <c r="B440" s="45">
        <f t="shared" si="13"/>
        <v>45688</v>
      </c>
      <c r="C440" s="42" t="str">
        <f>IF(ISERROR(VLOOKUP(B440,'Айгенис Оп22'!$C$3:$C$22,1,0)),"Нет","Да")</f>
        <v>Нет</v>
      </c>
      <c r="D440" s="43">
        <f t="shared" si="12"/>
        <v>365</v>
      </c>
      <c r="E440" s="49">
        <f>ROUND(('Все выпуски'!$T$3*'Все выпуски'!$T$6/100)*((B440-$B$409)/365)+$F$409,2)</f>
        <v>19.2</v>
      </c>
      <c r="G440" s="43">
        <f>COUNTIF(D441:$D$1829,365)</f>
        <v>1064</v>
      </c>
      <c r="H440" s="43">
        <f>COUNTIF(D441:$D$1829,366)</f>
        <v>325</v>
      </c>
    </row>
    <row r="441" spans="1:8" x14ac:dyDescent="0.25">
      <c r="A441" s="1">
        <f>COUNTIF($C$2:C441,"Да")</f>
        <v>4</v>
      </c>
      <c r="B441" s="45">
        <f t="shared" si="13"/>
        <v>45689</v>
      </c>
      <c r="C441" s="42" t="str">
        <f>IF(ISERROR(VLOOKUP(B441,'Айгенис Оп22'!$C$3:$C$22,1,0)),"Нет","Да")</f>
        <v>Нет</v>
      </c>
      <c r="D441" s="43">
        <f t="shared" si="12"/>
        <v>365</v>
      </c>
      <c r="E441" s="49">
        <f>ROUND(('Все выпуски'!$T$3*'Все выпуски'!$T$6/100)*((B441-$B$409)/365)+$F$409,2)</f>
        <v>19.45</v>
      </c>
      <c r="G441" s="43">
        <f>COUNTIF(D442:$D$1829,365)</f>
        <v>1063</v>
      </c>
      <c r="H441" s="43">
        <f>COUNTIF(D442:$D$1829,366)</f>
        <v>325</v>
      </c>
    </row>
    <row r="442" spans="1:8" x14ac:dyDescent="0.25">
      <c r="A442" s="1">
        <f>COUNTIF($C$2:C442,"Да")</f>
        <v>4</v>
      </c>
      <c r="B442" s="45">
        <f t="shared" si="13"/>
        <v>45690</v>
      </c>
      <c r="C442" s="42" t="str">
        <f>IF(ISERROR(VLOOKUP(B442,'Айгенис Оп22'!$C$3:$C$22,1,0)),"Нет","Да")</f>
        <v>Нет</v>
      </c>
      <c r="D442" s="43">
        <f t="shared" si="12"/>
        <v>365</v>
      </c>
      <c r="E442" s="49">
        <f>ROUND(('Все выпуски'!$T$3*'Все выпуски'!$T$6/100)*((B442-$B$409)/365)+$F$409,2)</f>
        <v>19.690000000000001</v>
      </c>
      <c r="G442" s="43">
        <f>COUNTIF(D443:$D$1829,365)</f>
        <v>1062</v>
      </c>
      <c r="H442" s="43">
        <f>COUNTIF(D443:$D$1829,366)</f>
        <v>325</v>
      </c>
    </row>
    <row r="443" spans="1:8" x14ac:dyDescent="0.25">
      <c r="A443" s="1">
        <f>COUNTIF($C$2:C443,"Да")</f>
        <v>4</v>
      </c>
      <c r="B443" s="45">
        <f t="shared" si="13"/>
        <v>45691</v>
      </c>
      <c r="C443" s="42" t="str">
        <f>IF(ISERROR(VLOOKUP(B443,'Айгенис Оп22'!$C$3:$C$22,1,0)),"Нет","Да")</f>
        <v>Нет</v>
      </c>
      <c r="D443" s="43">
        <f t="shared" si="12"/>
        <v>365</v>
      </c>
      <c r="E443" s="49">
        <f>ROUND(('Все выпуски'!$T$3*'Все выпуски'!$T$6/100)*((B443-$B$409)/365)+$F$409,2)</f>
        <v>19.940000000000001</v>
      </c>
      <c r="G443" s="43">
        <f>COUNTIF(D444:$D$1829,365)</f>
        <v>1061</v>
      </c>
      <c r="H443" s="43">
        <f>COUNTIF(D444:$D$1829,366)</f>
        <v>325</v>
      </c>
    </row>
    <row r="444" spans="1:8" x14ac:dyDescent="0.25">
      <c r="A444" s="1">
        <f>COUNTIF($C$2:C444,"Да")</f>
        <v>4</v>
      </c>
      <c r="B444" s="45">
        <f t="shared" si="13"/>
        <v>45692</v>
      </c>
      <c r="C444" s="42" t="str">
        <f>IF(ISERROR(VLOOKUP(B444,'Айгенис Оп22'!$C$3:$C$22,1,0)),"Нет","Да")</f>
        <v>Нет</v>
      </c>
      <c r="D444" s="43">
        <f t="shared" si="12"/>
        <v>365</v>
      </c>
      <c r="E444" s="49">
        <f>ROUND(('Все выпуски'!$T$3*'Все выпуски'!$T$6/100)*((B444-$B$409)/365)+$F$409,2)</f>
        <v>20.190000000000001</v>
      </c>
      <c r="G444" s="43">
        <f>COUNTIF(D445:$D$1829,365)</f>
        <v>1060</v>
      </c>
      <c r="H444" s="43">
        <f>COUNTIF(D445:$D$1829,366)</f>
        <v>325</v>
      </c>
    </row>
    <row r="445" spans="1:8" x14ac:dyDescent="0.25">
      <c r="A445" s="1">
        <f>COUNTIF($C$2:C445,"Да")</f>
        <v>4</v>
      </c>
      <c r="B445" s="45">
        <f t="shared" si="13"/>
        <v>45693</v>
      </c>
      <c r="C445" s="42" t="str">
        <f>IF(ISERROR(VLOOKUP(B445,'Айгенис Оп22'!$C$3:$C$22,1,0)),"Нет","Да")</f>
        <v>Нет</v>
      </c>
      <c r="D445" s="43">
        <f t="shared" si="12"/>
        <v>365</v>
      </c>
      <c r="E445" s="49">
        <f>ROUND(('Все выпуски'!$T$3*'Все выпуски'!$T$6/100)*((B445-$B$409)/365)+$F$409,2)</f>
        <v>20.43</v>
      </c>
      <c r="G445" s="43">
        <f>COUNTIF(D446:$D$1829,365)</f>
        <v>1059</v>
      </c>
      <c r="H445" s="43">
        <f>COUNTIF(D446:$D$1829,366)</f>
        <v>325</v>
      </c>
    </row>
    <row r="446" spans="1:8" x14ac:dyDescent="0.25">
      <c r="A446" s="1">
        <f>COUNTIF($C$2:C446,"Да")</f>
        <v>4</v>
      </c>
      <c r="B446" s="45">
        <f t="shared" si="13"/>
        <v>45694</v>
      </c>
      <c r="C446" s="42" t="str">
        <f>IF(ISERROR(VLOOKUP(B446,'Айгенис Оп22'!$C$3:$C$22,1,0)),"Нет","Да")</f>
        <v>Нет</v>
      </c>
      <c r="D446" s="43">
        <f t="shared" si="12"/>
        <v>365</v>
      </c>
      <c r="E446" s="49">
        <f>ROUND(('Все выпуски'!$T$3*'Все выпуски'!$T$6/100)*((B446-$B$409)/365)+$F$409,2)</f>
        <v>20.68</v>
      </c>
      <c r="G446" s="43">
        <f>COUNTIF(D447:$D$1829,365)</f>
        <v>1058</v>
      </c>
      <c r="H446" s="43">
        <f>COUNTIF(D447:$D$1829,366)</f>
        <v>325</v>
      </c>
    </row>
    <row r="447" spans="1:8" x14ac:dyDescent="0.25">
      <c r="A447" s="1">
        <f>COUNTIF($C$2:C447,"Да")</f>
        <v>4</v>
      </c>
      <c r="B447" s="45">
        <f t="shared" si="13"/>
        <v>45695</v>
      </c>
      <c r="C447" s="42" t="str">
        <f>IF(ISERROR(VLOOKUP(B447,'Айгенис Оп22'!$C$3:$C$22,1,0)),"Нет","Да")</f>
        <v>Нет</v>
      </c>
      <c r="D447" s="43">
        <f t="shared" si="12"/>
        <v>365</v>
      </c>
      <c r="E447" s="49">
        <f>ROUND(('Все выпуски'!$T$3*'Все выпуски'!$T$6/100)*((B447-$B$409)/365)+$F$409,2)</f>
        <v>20.93</v>
      </c>
      <c r="G447" s="43">
        <f>COUNTIF(D448:$D$1829,365)</f>
        <v>1057</v>
      </c>
      <c r="H447" s="43">
        <f>COUNTIF(D448:$D$1829,366)</f>
        <v>325</v>
      </c>
    </row>
    <row r="448" spans="1:8" x14ac:dyDescent="0.25">
      <c r="A448" s="1">
        <f>COUNTIF($C$2:C448,"Да")</f>
        <v>4</v>
      </c>
      <c r="B448" s="45">
        <f t="shared" si="13"/>
        <v>45696</v>
      </c>
      <c r="C448" s="42" t="str">
        <f>IF(ISERROR(VLOOKUP(B448,'Айгенис Оп22'!$C$3:$C$22,1,0)),"Нет","Да")</f>
        <v>Нет</v>
      </c>
      <c r="D448" s="43">
        <f t="shared" si="12"/>
        <v>365</v>
      </c>
      <c r="E448" s="49">
        <f>ROUND(('Все выпуски'!$T$3*'Все выпуски'!$T$6/100)*((B448-$B$409)/365)+$F$409,2)</f>
        <v>21.17</v>
      </c>
      <c r="G448" s="43">
        <f>COUNTIF(D449:$D$1829,365)</f>
        <v>1056</v>
      </c>
      <c r="H448" s="43">
        <f>COUNTIF(D449:$D$1829,366)</f>
        <v>325</v>
      </c>
    </row>
    <row r="449" spans="1:8" x14ac:dyDescent="0.25">
      <c r="A449" s="1">
        <f>COUNTIF($C$2:C449,"Да")</f>
        <v>4</v>
      </c>
      <c r="B449" s="45">
        <f t="shared" si="13"/>
        <v>45697</v>
      </c>
      <c r="C449" s="42" t="str">
        <f>IF(ISERROR(VLOOKUP(B449,'Айгенис Оп22'!$C$3:$C$22,1,0)),"Нет","Да")</f>
        <v>Нет</v>
      </c>
      <c r="D449" s="43">
        <f t="shared" si="12"/>
        <v>365</v>
      </c>
      <c r="E449" s="49">
        <f>ROUND(('Все выпуски'!$T$3*'Все выпуски'!$T$6/100)*((B449-$B$409)/365)+$F$409,2)</f>
        <v>21.42</v>
      </c>
      <c r="G449" s="43">
        <f>COUNTIF(D450:$D$1829,365)</f>
        <v>1055</v>
      </c>
      <c r="H449" s="43">
        <f>COUNTIF(D450:$D$1829,366)</f>
        <v>325</v>
      </c>
    </row>
    <row r="450" spans="1:8" x14ac:dyDescent="0.25">
      <c r="A450" s="1">
        <f>COUNTIF($C$2:C450,"Да")</f>
        <v>4</v>
      </c>
      <c r="B450" s="45">
        <f t="shared" si="13"/>
        <v>45698</v>
      </c>
      <c r="C450" s="42" t="str">
        <f>IF(ISERROR(VLOOKUP(B450,'Айгенис Оп22'!$C$3:$C$22,1,0)),"Нет","Да")</f>
        <v>Нет</v>
      </c>
      <c r="D450" s="43">
        <f t="shared" ref="D450:D513" si="14">IF(MOD(YEAR(B450),4)=0,366,365)</f>
        <v>365</v>
      </c>
      <c r="E450" s="49">
        <f>ROUND(('Все выпуски'!$T$3*'Все выпуски'!$T$6/100)*((B450-$B$409)/365)+$F$409,2)</f>
        <v>21.67</v>
      </c>
      <c r="G450" s="43">
        <f>COUNTIF(D451:$D$1829,365)</f>
        <v>1054</v>
      </c>
      <c r="H450" s="43">
        <f>COUNTIF(D451:$D$1829,366)</f>
        <v>325</v>
      </c>
    </row>
    <row r="451" spans="1:8" x14ac:dyDescent="0.25">
      <c r="A451" s="1">
        <f>COUNTIF($C$2:C451,"Да")</f>
        <v>4</v>
      </c>
      <c r="B451" s="45">
        <f t="shared" si="13"/>
        <v>45699</v>
      </c>
      <c r="C451" s="42" t="str">
        <f>IF(ISERROR(VLOOKUP(B451,'Айгенис Оп22'!$C$3:$C$22,1,0)),"Нет","Да")</f>
        <v>Нет</v>
      </c>
      <c r="D451" s="43">
        <f t="shared" si="14"/>
        <v>365</v>
      </c>
      <c r="E451" s="49">
        <f>ROUND(('Все выпуски'!$T$3*'Все выпуски'!$T$6/100)*((B451-$B$409)/365)+$F$409,2)</f>
        <v>21.91</v>
      </c>
      <c r="G451" s="43">
        <f>COUNTIF(D452:$D$1829,365)</f>
        <v>1053</v>
      </c>
      <c r="H451" s="43">
        <f>COUNTIF(D452:$D$1829,366)</f>
        <v>325</v>
      </c>
    </row>
    <row r="452" spans="1:8" x14ac:dyDescent="0.25">
      <c r="A452" s="1">
        <f>COUNTIF($C$2:C452,"Да")</f>
        <v>4</v>
      </c>
      <c r="B452" s="45">
        <f t="shared" ref="B452:B515" si="15">B451+1</f>
        <v>45700</v>
      </c>
      <c r="C452" s="42" t="str">
        <f>IF(ISERROR(VLOOKUP(B452,'Айгенис Оп22'!$C$3:$C$22,1,0)),"Нет","Да")</f>
        <v>Нет</v>
      </c>
      <c r="D452" s="43">
        <f t="shared" si="14"/>
        <v>365</v>
      </c>
      <c r="E452" s="49">
        <f>ROUND(('Все выпуски'!$T$3*'Все выпуски'!$T$6/100)*((B452-$B$409)/365)+$F$409,2)</f>
        <v>22.16</v>
      </c>
      <c r="G452" s="43">
        <f>COUNTIF(D453:$D$1829,365)</f>
        <v>1052</v>
      </c>
      <c r="H452" s="43">
        <f>COUNTIF(D453:$D$1829,366)</f>
        <v>325</v>
      </c>
    </row>
    <row r="453" spans="1:8" x14ac:dyDescent="0.25">
      <c r="A453" s="1">
        <f>COUNTIF($C$2:C453,"Да")</f>
        <v>4</v>
      </c>
      <c r="B453" s="45">
        <f t="shared" si="15"/>
        <v>45701</v>
      </c>
      <c r="C453" s="42" t="str">
        <f>IF(ISERROR(VLOOKUP(B453,'Айгенис Оп22'!$C$3:$C$22,1,0)),"Нет","Да")</f>
        <v>Нет</v>
      </c>
      <c r="D453" s="43">
        <f t="shared" si="14"/>
        <v>365</v>
      </c>
      <c r="E453" s="49">
        <f>ROUND(('Все выпуски'!$T$3*'Все выпуски'!$T$6/100)*((B453-$B$409)/365)+$F$409,2)</f>
        <v>22.41</v>
      </c>
      <c r="G453" s="43">
        <f>COUNTIF(D454:$D$1829,365)</f>
        <v>1051</v>
      </c>
      <c r="H453" s="43">
        <f>COUNTIF(D454:$D$1829,366)</f>
        <v>325</v>
      </c>
    </row>
    <row r="454" spans="1:8" x14ac:dyDescent="0.25">
      <c r="A454" s="1">
        <f>COUNTIF($C$2:C454,"Да")</f>
        <v>5</v>
      </c>
      <c r="B454" s="45">
        <f t="shared" si="15"/>
        <v>45702</v>
      </c>
      <c r="C454" s="42" t="str">
        <f>IF(ISERROR(VLOOKUP(B454,'Айгенис Оп22'!$C$3:$C$22,1,0)),"Нет","Да")</f>
        <v>Да</v>
      </c>
      <c r="D454" s="43">
        <f t="shared" si="14"/>
        <v>365</v>
      </c>
      <c r="E454" s="49">
        <f>ROUND(('Все выпуски'!$T$3*'Все выпуски'!$T$6/100)*((B454-$B$409)/365)+$F$409,2)</f>
        <v>22.65</v>
      </c>
      <c r="G454" s="43">
        <f>COUNTIF(D455:$D$1829,365)</f>
        <v>1050</v>
      </c>
      <c r="H454" s="43">
        <f>COUNTIF(D455:$D$1829,366)</f>
        <v>325</v>
      </c>
    </row>
    <row r="455" spans="1:8" x14ac:dyDescent="0.25">
      <c r="A455" s="1">
        <f>COUNTIF($C$2:C455,"Да")</f>
        <v>5</v>
      </c>
      <c r="B455" s="45">
        <f t="shared" si="15"/>
        <v>45703</v>
      </c>
      <c r="C455" s="42" t="str">
        <f>IF(ISERROR(VLOOKUP(B455,'Айгенис Оп22'!$C$3:$C$22,1,0)),"Нет","Да")</f>
        <v>Нет</v>
      </c>
      <c r="D455" s="43">
        <f t="shared" si="14"/>
        <v>365</v>
      </c>
      <c r="E455" s="49">
        <f>ROUND(('Все выпуски'!$T$3*'Все выпуски'!$T$6/100)/365*(B455-IF(C455="Нет",VLOOKUP(A455,'Айгенис Оп22'!$A$2:$C$22,3,0),VLOOKUP((A455-1),'Айгенис Оп22'!$A$2:$C$22,3,0))),2)</f>
        <v>0.25</v>
      </c>
      <c r="G455" s="43">
        <f>COUNTIF(D456:$D$1829,365)</f>
        <v>1049</v>
      </c>
      <c r="H455" s="43">
        <f>COUNTIF(D456:$D$1829,366)</f>
        <v>325</v>
      </c>
    </row>
    <row r="456" spans="1:8" x14ac:dyDescent="0.25">
      <c r="A456" s="1">
        <f>COUNTIF($C$2:C456,"Да")</f>
        <v>5</v>
      </c>
      <c r="B456" s="45">
        <f t="shared" si="15"/>
        <v>45704</v>
      </c>
      <c r="C456" s="42" t="str">
        <f>IF(ISERROR(VLOOKUP(B456,'Айгенис Оп22'!$C$3:$C$22,1,0)),"Нет","Да")</f>
        <v>Нет</v>
      </c>
      <c r="D456" s="43">
        <f t="shared" si="14"/>
        <v>365</v>
      </c>
      <c r="E456" s="49">
        <f>ROUND(('Все выпуски'!$T$3*'Все выпуски'!$T$6/100)/365*(B456-IF(C456="Нет",VLOOKUP(A456,'Айгенис Оп22'!$A$2:$C$22,3,0),VLOOKUP((A456-1),'Айгенис Оп22'!$A$2:$C$22,3,0))),2)</f>
        <v>0.49</v>
      </c>
      <c r="G456" s="43">
        <f>COUNTIF(D457:$D$1829,365)</f>
        <v>1048</v>
      </c>
      <c r="H456" s="43">
        <f>COUNTIF(D457:$D$1829,366)</f>
        <v>325</v>
      </c>
    </row>
    <row r="457" spans="1:8" x14ac:dyDescent="0.25">
      <c r="A457" s="1">
        <f>COUNTIF($C$2:C457,"Да")</f>
        <v>5</v>
      </c>
      <c r="B457" s="45">
        <f t="shared" si="15"/>
        <v>45705</v>
      </c>
      <c r="C457" s="42" t="str">
        <f>IF(ISERROR(VLOOKUP(B457,'Айгенис Оп22'!$C$3:$C$22,1,0)),"Нет","Да")</f>
        <v>Нет</v>
      </c>
      <c r="D457" s="43">
        <f t="shared" si="14"/>
        <v>365</v>
      </c>
      <c r="E457" s="49">
        <f>ROUND(('Все выпуски'!$T$3*'Все выпуски'!$T$6/100)/365*(B457-IF(C457="Нет",VLOOKUP(A457,'Айгенис Оп22'!$A$2:$C$22,3,0),VLOOKUP((A457-1),'Айгенис Оп22'!$A$2:$C$22,3,0))),2)</f>
        <v>0.74</v>
      </c>
      <c r="G457" s="43">
        <f>COUNTIF(D458:$D$1829,365)</f>
        <v>1047</v>
      </c>
      <c r="H457" s="43">
        <f>COUNTIF(D458:$D$1829,366)</f>
        <v>325</v>
      </c>
    </row>
    <row r="458" spans="1:8" x14ac:dyDescent="0.25">
      <c r="A458" s="1">
        <f>COUNTIF($C$2:C458,"Да")</f>
        <v>5</v>
      </c>
      <c r="B458" s="45">
        <f t="shared" si="15"/>
        <v>45706</v>
      </c>
      <c r="C458" s="42" t="str">
        <f>IF(ISERROR(VLOOKUP(B458,'Айгенис Оп22'!$C$3:$C$22,1,0)),"Нет","Да")</f>
        <v>Нет</v>
      </c>
      <c r="D458" s="43">
        <f t="shared" si="14"/>
        <v>365</v>
      </c>
      <c r="E458" s="49">
        <f>ROUND(('Все выпуски'!$T$3*'Все выпуски'!$T$6/100)/365*(B458-IF(C458="Нет",VLOOKUP(A458,'Айгенис Оп22'!$A$2:$C$22,3,0),VLOOKUP((A458-1),'Айгенис Оп22'!$A$2:$C$22,3,0))),2)</f>
        <v>0.99</v>
      </c>
      <c r="G458" s="43">
        <f>COUNTIF(D459:$D$1829,365)</f>
        <v>1046</v>
      </c>
      <c r="H458" s="43">
        <f>COUNTIF(D459:$D$1829,366)</f>
        <v>325</v>
      </c>
    </row>
    <row r="459" spans="1:8" x14ac:dyDescent="0.25">
      <c r="A459" s="1">
        <f>COUNTIF($C$2:C459,"Да")</f>
        <v>5</v>
      </c>
      <c r="B459" s="45">
        <f t="shared" si="15"/>
        <v>45707</v>
      </c>
      <c r="C459" s="42" t="str">
        <f>IF(ISERROR(VLOOKUP(B459,'Айгенис Оп22'!$C$3:$C$22,1,0)),"Нет","Да")</f>
        <v>Нет</v>
      </c>
      <c r="D459" s="43">
        <f t="shared" si="14"/>
        <v>365</v>
      </c>
      <c r="E459" s="49">
        <f>ROUND(('Все выпуски'!$T$3*'Все выпуски'!$T$6/100)/365*(B459-IF(C459="Нет",VLOOKUP(A459,'Айгенис Оп22'!$A$2:$C$22,3,0),VLOOKUP((A459-1),'Айгенис Оп22'!$A$2:$C$22,3,0))),2)</f>
        <v>1.23</v>
      </c>
      <c r="G459" s="43">
        <f>COUNTIF(D460:$D$1829,365)</f>
        <v>1045</v>
      </c>
      <c r="H459" s="43">
        <f>COUNTIF(D460:$D$1829,366)</f>
        <v>325</v>
      </c>
    </row>
    <row r="460" spans="1:8" x14ac:dyDescent="0.25">
      <c r="A460" s="1">
        <f>COUNTIF($C$2:C460,"Да")</f>
        <v>5</v>
      </c>
      <c r="B460" s="45">
        <f t="shared" si="15"/>
        <v>45708</v>
      </c>
      <c r="C460" s="42" t="str">
        <f>IF(ISERROR(VLOOKUP(B460,'Айгенис Оп22'!$C$3:$C$22,1,0)),"Нет","Да")</f>
        <v>Нет</v>
      </c>
      <c r="D460" s="43">
        <f t="shared" si="14"/>
        <v>365</v>
      </c>
      <c r="E460" s="49">
        <f>ROUND(('Все выпуски'!$T$3*'Все выпуски'!$T$6/100)/365*(B460-IF(C460="Нет",VLOOKUP(A460,'Айгенис Оп22'!$A$2:$C$22,3,0),VLOOKUP((A460-1),'Айгенис Оп22'!$A$2:$C$22,3,0))),2)</f>
        <v>1.48</v>
      </c>
      <c r="G460" s="43">
        <f>COUNTIF(D461:$D$1829,365)</f>
        <v>1044</v>
      </c>
      <c r="H460" s="43">
        <f>COUNTIF(D461:$D$1829,366)</f>
        <v>325</v>
      </c>
    </row>
    <row r="461" spans="1:8" x14ac:dyDescent="0.25">
      <c r="A461" s="1">
        <f>COUNTIF($C$2:C461,"Да")</f>
        <v>5</v>
      </c>
      <c r="B461" s="45">
        <f t="shared" si="15"/>
        <v>45709</v>
      </c>
      <c r="C461" s="42" t="str">
        <f>IF(ISERROR(VLOOKUP(B461,'Айгенис Оп22'!$C$3:$C$22,1,0)),"Нет","Да")</f>
        <v>Нет</v>
      </c>
      <c r="D461" s="43">
        <f t="shared" si="14"/>
        <v>365</v>
      </c>
      <c r="E461" s="49">
        <f>ROUND(('Все выпуски'!$T$3*'Все выпуски'!$T$6/100)/365*(B461-IF(C461="Нет",VLOOKUP(A461,'Айгенис Оп22'!$A$2:$C$22,3,0),VLOOKUP((A461-1),'Айгенис Оп22'!$A$2:$C$22,3,0))),2)</f>
        <v>1.73</v>
      </c>
      <c r="G461" s="43">
        <f>COUNTIF(D462:$D$1829,365)</f>
        <v>1043</v>
      </c>
      <c r="H461" s="43">
        <f>COUNTIF(D462:$D$1829,366)</f>
        <v>325</v>
      </c>
    </row>
    <row r="462" spans="1:8" x14ac:dyDescent="0.25">
      <c r="A462" s="1">
        <f>COUNTIF($C$2:C462,"Да")</f>
        <v>5</v>
      </c>
      <c r="B462" s="45">
        <f t="shared" si="15"/>
        <v>45710</v>
      </c>
      <c r="C462" s="42" t="str">
        <f>IF(ISERROR(VLOOKUP(B462,'Айгенис Оп22'!$C$3:$C$22,1,0)),"Нет","Да")</f>
        <v>Нет</v>
      </c>
      <c r="D462" s="43">
        <f t="shared" si="14"/>
        <v>365</v>
      </c>
      <c r="E462" s="49">
        <f>ROUND(('Все выпуски'!$T$3*'Все выпуски'!$T$6/100)/365*(B462-IF(C462="Нет",VLOOKUP(A462,'Айгенис Оп22'!$A$2:$C$22,3,0),VLOOKUP((A462-1),'Айгенис Оп22'!$A$2:$C$22,3,0))),2)</f>
        <v>1.97</v>
      </c>
      <c r="G462" s="43">
        <f>COUNTIF(D463:$D$1829,365)</f>
        <v>1042</v>
      </c>
      <c r="H462" s="43">
        <f>COUNTIF(D463:$D$1829,366)</f>
        <v>325</v>
      </c>
    </row>
    <row r="463" spans="1:8" x14ac:dyDescent="0.25">
      <c r="A463" s="1">
        <f>COUNTIF($C$2:C463,"Да")</f>
        <v>5</v>
      </c>
      <c r="B463" s="45">
        <f t="shared" si="15"/>
        <v>45711</v>
      </c>
      <c r="C463" s="42" t="str">
        <f>IF(ISERROR(VLOOKUP(B463,'Айгенис Оп22'!$C$3:$C$22,1,0)),"Нет","Да")</f>
        <v>Нет</v>
      </c>
      <c r="D463" s="43">
        <f t="shared" si="14"/>
        <v>365</v>
      </c>
      <c r="E463" s="49">
        <f>ROUND(('Все выпуски'!$T$3*'Все выпуски'!$T$6/100)/365*(B463-IF(C463="Нет",VLOOKUP(A463,'Айгенис Оп22'!$A$2:$C$22,3,0),VLOOKUP((A463-1),'Айгенис Оп22'!$A$2:$C$22,3,0))),2)</f>
        <v>2.2200000000000002</v>
      </c>
      <c r="G463" s="43">
        <f>COUNTIF(D464:$D$1829,365)</f>
        <v>1041</v>
      </c>
      <c r="H463" s="43">
        <f>COUNTIF(D464:$D$1829,366)</f>
        <v>325</v>
      </c>
    </row>
    <row r="464" spans="1:8" x14ac:dyDescent="0.25">
      <c r="A464" s="1">
        <f>COUNTIF($C$2:C464,"Да")</f>
        <v>5</v>
      </c>
      <c r="B464" s="45">
        <f t="shared" si="15"/>
        <v>45712</v>
      </c>
      <c r="C464" s="42" t="str">
        <f>IF(ISERROR(VLOOKUP(B464,'Айгенис Оп22'!$C$3:$C$22,1,0)),"Нет","Да")</f>
        <v>Нет</v>
      </c>
      <c r="D464" s="43">
        <f t="shared" si="14"/>
        <v>365</v>
      </c>
      <c r="E464" s="49">
        <f>ROUND(('Все выпуски'!$T$3*'Все выпуски'!$T$6/100)/365*(B464-IF(C464="Нет",VLOOKUP(A464,'Айгенис Оп22'!$A$2:$C$22,3,0),VLOOKUP((A464-1),'Айгенис Оп22'!$A$2:$C$22,3,0))),2)</f>
        <v>2.4700000000000002</v>
      </c>
      <c r="G464" s="43">
        <f>COUNTIF(D465:$D$1829,365)</f>
        <v>1040</v>
      </c>
      <c r="H464" s="43">
        <f>COUNTIF(D465:$D$1829,366)</f>
        <v>325</v>
      </c>
    </row>
    <row r="465" spans="1:8" x14ac:dyDescent="0.25">
      <c r="A465" s="1">
        <f>COUNTIF($C$2:C465,"Да")</f>
        <v>5</v>
      </c>
      <c r="B465" s="45">
        <f t="shared" si="15"/>
        <v>45713</v>
      </c>
      <c r="C465" s="42" t="str">
        <f>IF(ISERROR(VLOOKUP(B465,'Айгенис Оп22'!$C$3:$C$22,1,0)),"Нет","Да")</f>
        <v>Нет</v>
      </c>
      <c r="D465" s="43">
        <f t="shared" si="14"/>
        <v>365</v>
      </c>
      <c r="E465" s="49">
        <f>ROUND(('Все выпуски'!$T$3*'Все выпуски'!$T$6/100)/365*(B465-IF(C465="Нет",VLOOKUP(A465,'Айгенис Оп22'!$A$2:$C$22,3,0),VLOOKUP((A465-1),'Айгенис Оп22'!$A$2:$C$22,3,0))),2)</f>
        <v>2.71</v>
      </c>
      <c r="G465" s="43">
        <f>COUNTIF(D466:$D$1829,365)</f>
        <v>1039</v>
      </c>
      <c r="H465" s="43">
        <f>COUNTIF(D466:$D$1829,366)</f>
        <v>325</v>
      </c>
    </row>
    <row r="466" spans="1:8" x14ac:dyDescent="0.25">
      <c r="A466" s="1">
        <f>COUNTIF($C$2:C466,"Да")</f>
        <v>5</v>
      </c>
      <c r="B466" s="45">
        <f t="shared" si="15"/>
        <v>45714</v>
      </c>
      <c r="C466" s="42" t="str">
        <f>IF(ISERROR(VLOOKUP(B466,'Айгенис Оп22'!$C$3:$C$22,1,0)),"Нет","Да")</f>
        <v>Нет</v>
      </c>
      <c r="D466" s="43">
        <f t="shared" si="14"/>
        <v>365</v>
      </c>
      <c r="E466" s="49">
        <f>ROUND(('Все выпуски'!$T$3*'Все выпуски'!$T$6/100)/365*(B466-IF(C466="Нет",VLOOKUP(A466,'Айгенис Оп22'!$A$2:$C$22,3,0),VLOOKUP((A466-1),'Айгенис Оп22'!$A$2:$C$22,3,0))),2)</f>
        <v>2.96</v>
      </c>
      <c r="G466" s="43">
        <f>COUNTIF(D467:$D$1829,365)</f>
        <v>1038</v>
      </c>
      <c r="H466" s="43">
        <f>COUNTIF(D467:$D$1829,366)</f>
        <v>325</v>
      </c>
    </row>
    <row r="467" spans="1:8" x14ac:dyDescent="0.25">
      <c r="A467" s="1">
        <f>COUNTIF($C$2:C467,"Да")</f>
        <v>5</v>
      </c>
      <c r="B467" s="45">
        <f t="shared" si="15"/>
        <v>45715</v>
      </c>
      <c r="C467" s="42" t="str">
        <f>IF(ISERROR(VLOOKUP(B467,'Айгенис Оп22'!$C$3:$C$22,1,0)),"Нет","Да")</f>
        <v>Нет</v>
      </c>
      <c r="D467" s="43">
        <f t="shared" si="14"/>
        <v>365</v>
      </c>
      <c r="E467" s="49">
        <f>ROUND(('Все выпуски'!$T$3*'Все выпуски'!$T$6/100)/365*(B467-IF(C467="Нет",VLOOKUP(A467,'Айгенис Оп22'!$A$2:$C$22,3,0),VLOOKUP((A467-1),'Айгенис Оп22'!$A$2:$C$22,3,0))),2)</f>
        <v>3.21</v>
      </c>
      <c r="G467" s="43">
        <f>COUNTIF(D468:$D$1829,365)</f>
        <v>1037</v>
      </c>
      <c r="H467" s="43">
        <f>COUNTIF(D468:$D$1829,366)</f>
        <v>325</v>
      </c>
    </row>
    <row r="468" spans="1:8" x14ac:dyDescent="0.25">
      <c r="A468" s="1">
        <f>COUNTIF($C$2:C468,"Да")</f>
        <v>5</v>
      </c>
      <c r="B468" s="45">
        <f t="shared" si="15"/>
        <v>45716</v>
      </c>
      <c r="C468" s="42" t="str">
        <f>IF(ISERROR(VLOOKUP(B468,'Айгенис Оп22'!$C$3:$C$22,1,0)),"Нет","Да")</f>
        <v>Нет</v>
      </c>
      <c r="D468" s="43">
        <f t="shared" si="14"/>
        <v>365</v>
      </c>
      <c r="E468" s="49">
        <f>ROUND(('Все выпуски'!$T$3*'Все выпуски'!$T$6/100)/365*(B468-IF(C468="Нет",VLOOKUP(A468,'Айгенис Оп22'!$A$2:$C$22,3,0),VLOOKUP((A468-1),'Айгенис Оп22'!$A$2:$C$22,3,0))),2)</f>
        <v>3.45</v>
      </c>
      <c r="G468" s="43">
        <f>COUNTIF(D469:$D$1829,365)</f>
        <v>1036</v>
      </c>
      <c r="H468" s="43">
        <f>COUNTIF(D469:$D$1829,366)</f>
        <v>325</v>
      </c>
    </row>
    <row r="469" spans="1:8" x14ac:dyDescent="0.25">
      <c r="A469" s="1">
        <f>COUNTIF($C$2:C469,"Да")</f>
        <v>5</v>
      </c>
      <c r="B469" s="45">
        <f t="shared" si="15"/>
        <v>45717</v>
      </c>
      <c r="C469" s="42" t="str">
        <f>IF(ISERROR(VLOOKUP(B469,'Айгенис Оп22'!$C$3:$C$22,1,0)),"Нет","Да")</f>
        <v>Нет</v>
      </c>
      <c r="D469" s="43">
        <f t="shared" si="14"/>
        <v>365</v>
      </c>
      <c r="E469" s="49">
        <f>ROUND(('Все выпуски'!$T$3*'Все выпуски'!$T$6/100)/365*(B469-IF(C469="Нет",VLOOKUP(A469,'Айгенис Оп22'!$A$2:$C$22,3,0),VLOOKUP((A469-1),'Айгенис Оп22'!$A$2:$C$22,3,0))),2)</f>
        <v>3.7</v>
      </c>
      <c r="G469" s="43">
        <f>COUNTIF(D470:$D$1829,365)</f>
        <v>1035</v>
      </c>
      <c r="H469" s="43">
        <f>COUNTIF(D470:$D$1829,366)</f>
        <v>325</v>
      </c>
    </row>
    <row r="470" spans="1:8" x14ac:dyDescent="0.25">
      <c r="A470" s="1">
        <f>COUNTIF($C$2:C470,"Да")</f>
        <v>5</v>
      </c>
      <c r="B470" s="45">
        <f t="shared" si="15"/>
        <v>45718</v>
      </c>
      <c r="C470" s="42" t="str">
        <f>IF(ISERROR(VLOOKUP(B470,'Айгенис Оп22'!$C$3:$C$22,1,0)),"Нет","Да")</f>
        <v>Нет</v>
      </c>
      <c r="D470" s="43">
        <f t="shared" si="14"/>
        <v>365</v>
      </c>
      <c r="E470" s="49">
        <f>ROUND(('Все выпуски'!$T$3*'Все выпуски'!$T$6/100)/365*(B470-IF(C470="Нет",VLOOKUP(A470,'Айгенис Оп22'!$A$2:$C$22,3,0),VLOOKUP((A470-1),'Айгенис Оп22'!$A$2:$C$22,3,0))),2)</f>
        <v>3.95</v>
      </c>
      <c r="G470" s="43">
        <f>COUNTIF(D471:$D$1829,365)</f>
        <v>1034</v>
      </c>
      <c r="H470" s="43">
        <f>COUNTIF(D471:$D$1829,366)</f>
        <v>325</v>
      </c>
    </row>
    <row r="471" spans="1:8" x14ac:dyDescent="0.25">
      <c r="A471" s="1">
        <f>COUNTIF($C$2:C471,"Да")</f>
        <v>5</v>
      </c>
      <c r="B471" s="45">
        <f t="shared" si="15"/>
        <v>45719</v>
      </c>
      <c r="C471" s="42" t="str">
        <f>IF(ISERROR(VLOOKUP(B471,'Айгенис Оп22'!$C$3:$C$22,1,0)),"Нет","Да")</f>
        <v>Нет</v>
      </c>
      <c r="D471" s="43">
        <f t="shared" si="14"/>
        <v>365</v>
      </c>
      <c r="E471" s="49">
        <f>ROUND(('Все выпуски'!$T$3*'Все выпуски'!$T$6/100)/365*(B471-IF(C471="Нет",VLOOKUP(A471,'Айгенис Оп22'!$A$2:$C$22,3,0),VLOOKUP((A471-1),'Айгенис Оп22'!$A$2:$C$22,3,0))),2)</f>
        <v>4.1900000000000004</v>
      </c>
      <c r="G471" s="43">
        <f>COUNTIF(D472:$D$1829,365)</f>
        <v>1033</v>
      </c>
      <c r="H471" s="43">
        <f>COUNTIF(D472:$D$1829,366)</f>
        <v>325</v>
      </c>
    </row>
    <row r="472" spans="1:8" x14ac:dyDescent="0.25">
      <c r="A472" s="1">
        <f>COUNTIF($C$2:C472,"Да")</f>
        <v>5</v>
      </c>
      <c r="B472" s="45">
        <f t="shared" si="15"/>
        <v>45720</v>
      </c>
      <c r="C472" s="42" t="str">
        <f>IF(ISERROR(VLOOKUP(B472,'Айгенис Оп22'!$C$3:$C$22,1,0)),"Нет","Да")</f>
        <v>Нет</v>
      </c>
      <c r="D472" s="43">
        <f t="shared" si="14"/>
        <v>365</v>
      </c>
      <c r="E472" s="49">
        <f>ROUND(('Все выпуски'!$T$3*'Все выпуски'!$T$6/100)/365*(B472-IF(C472="Нет",VLOOKUP(A472,'Айгенис Оп22'!$A$2:$C$22,3,0),VLOOKUP((A472-1),'Айгенис Оп22'!$A$2:$C$22,3,0))),2)</f>
        <v>4.4400000000000004</v>
      </c>
      <c r="G472" s="43">
        <f>COUNTIF(D473:$D$1829,365)</f>
        <v>1032</v>
      </c>
      <c r="H472" s="43">
        <f>COUNTIF(D473:$D$1829,366)</f>
        <v>325</v>
      </c>
    </row>
    <row r="473" spans="1:8" x14ac:dyDescent="0.25">
      <c r="A473" s="1">
        <f>COUNTIF($C$2:C473,"Да")</f>
        <v>5</v>
      </c>
      <c r="B473" s="45">
        <f t="shared" si="15"/>
        <v>45721</v>
      </c>
      <c r="C473" s="42" t="str">
        <f>IF(ISERROR(VLOOKUP(B473,'Айгенис Оп22'!$C$3:$C$22,1,0)),"Нет","Да")</f>
        <v>Нет</v>
      </c>
      <c r="D473" s="43">
        <f t="shared" si="14"/>
        <v>365</v>
      </c>
      <c r="E473" s="49">
        <f>ROUND(('Все выпуски'!$T$3*'Все выпуски'!$T$6/100)/365*(B473-IF(C473="Нет",VLOOKUP(A473,'Айгенис Оп22'!$A$2:$C$22,3,0),VLOOKUP((A473-1),'Айгенис Оп22'!$A$2:$C$22,3,0))),2)</f>
        <v>4.68</v>
      </c>
      <c r="G473" s="43">
        <f>COUNTIF(D474:$D$1829,365)</f>
        <v>1031</v>
      </c>
      <c r="H473" s="43">
        <f>COUNTIF(D474:$D$1829,366)</f>
        <v>325</v>
      </c>
    </row>
    <row r="474" spans="1:8" x14ac:dyDescent="0.25">
      <c r="A474" s="1">
        <f>COUNTIF($C$2:C474,"Да")</f>
        <v>5</v>
      </c>
      <c r="B474" s="45">
        <f t="shared" si="15"/>
        <v>45722</v>
      </c>
      <c r="C474" s="42" t="str">
        <f>IF(ISERROR(VLOOKUP(B474,'Айгенис Оп22'!$C$3:$C$22,1,0)),"Нет","Да")</f>
        <v>Нет</v>
      </c>
      <c r="D474" s="43">
        <f t="shared" si="14"/>
        <v>365</v>
      </c>
      <c r="E474" s="49">
        <f>ROUND(('Все выпуски'!$T$3*'Все выпуски'!$T$6/100)/365*(B474-IF(C474="Нет",VLOOKUP(A474,'Айгенис Оп22'!$A$2:$C$22,3,0),VLOOKUP((A474-1),'Айгенис Оп22'!$A$2:$C$22,3,0))),2)</f>
        <v>4.93</v>
      </c>
      <c r="G474" s="43">
        <f>COUNTIF(D475:$D$1829,365)</f>
        <v>1030</v>
      </c>
      <c r="H474" s="43">
        <f>COUNTIF(D475:$D$1829,366)</f>
        <v>325</v>
      </c>
    </row>
    <row r="475" spans="1:8" x14ac:dyDescent="0.25">
      <c r="A475" s="1">
        <f>COUNTIF($C$2:C475,"Да")</f>
        <v>5</v>
      </c>
      <c r="B475" s="45">
        <f t="shared" si="15"/>
        <v>45723</v>
      </c>
      <c r="C475" s="42" t="str">
        <f>IF(ISERROR(VLOOKUP(B475,'Айгенис Оп22'!$C$3:$C$22,1,0)),"Нет","Да")</f>
        <v>Нет</v>
      </c>
      <c r="D475" s="43">
        <f t="shared" si="14"/>
        <v>365</v>
      </c>
      <c r="E475" s="49">
        <f>ROUND(('Все выпуски'!$T$3*'Все выпуски'!$T$6/100)/365*(B475-IF(C475="Нет",VLOOKUP(A475,'Айгенис Оп22'!$A$2:$C$22,3,0),VLOOKUP((A475-1),'Айгенис Оп22'!$A$2:$C$22,3,0))),2)</f>
        <v>5.18</v>
      </c>
      <c r="G475" s="43">
        <f>COUNTIF(D476:$D$1829,365)</f>
        <v>1029</v>
      </c>
      <c r="H475" s="43">
        <f>COUNTIF(D476:$D$1829,366)</f>
        <v>325</v>
      </c>
    </row>
    <row r="476" spans="1:8" x14ac:dyDescent="0.25">
      <c r="A476" s="1">
        <f>COUNTIF($C$2:C476,"Да")</f>
        <v>5</v>
      </c>
      <c r="B476" s="45">
        <f t="shared" si="15"/>
        <v>45724</v>
      </c>
      <c r="C476" s="42" t="str">
        <f>IF(ISERROR(VLOOKUP(B476,'Айгенис Оп22'!$C$3:$C$22,1,0)),"Нет","Да")</f>
        <v>Нет</v>
      </c>
      <c r="D476" s="43">
        <f t="shared" si="14"/>
        <v>365</v>
      </c>
      <c r="E476" s="49">
        <f>ROUND(('Все выпуски'!$T$3*'Все выпуски'!$T$6/100)/365*(B476-IF(C476="Нет",VLOOKUP(A476,'Айгенис Оп22'!$A$2:$C$22,3,0),VLOOKUP((A476-1),'Айгенис Оп22'!$A$2:$C$22,3,0))),2)</f>
        <v>5.42</v>
      </c>
      <c r="G476" s="43">
        <f>COUNTIF(D477:$D$1829,365)</f>
        <v>1028</v>
      </c>
      <c r="H476" s="43">
        <f>COUNTIF(D477:$D$1829,366)</f>
        <v>325</v>
      </c>
    </row>
    <row r="477" spans="1:8" x14ac:dyDescent="0.25">
      <c r="A477" s="1">
        <f>COUNTIF($C$2:C477,"Да")</f>
        <v>5</v>
      </c>
      <c r="B477" s="45">
        <f t="shared" si="15"/>
        <v>45725</v>
      </c>
      <c r="C477" s="42" t="str">
        <f>IF(ISERROR(VLOOKUP(B477,'Айгенис Оп22'!$C$3:$C$22,1,0)),"Нет","Да")</f>
        <v>Нет</v>
      </c>
      <c r="D477" s="43">
        <f t="shared" si="14"/>
        <v>365</v>
      </c>
      <c r="E477" s="49">
        <f>ROUND(('Все выпуски'!$T$3*'Все выпуски'!$T$6/100)/365*(B477-IF(C477="Нет",VLOOKUP(A477,'Айгенис Оп22'!$A$2:$C$22,3,0),VLOOKUP((A477-1),'Айгенис Оп22'!$A$2:$C$22,3,0))),2)</f>
        <v>5.67</v>
      </c>
      <c r="G477" s="43">
        <f>COUNTIF(D478:$D$1829,365)</f>
        <v>1027</v>
      </c>
      <c r="H477" s="43">
        <f>COUNTIF(D478:$D$1829,366)</f>
        <v>325</v>
      </c>
    </row>
    <row r="478" spans="1:8" x14ac:dyDescent="0.25">
      <c r="A478" s="1">
        <f>COUNTIF($C$2:C478,"Да")</f>
        <v>5</v>
      </c>
      <c r="B478" s="45">
        <f t="shared" si="15"/>
        <v>45726</v>
      </c>
      <c r="C478" s="42" t="str">
        <f>IF(ISERROR(VLOOKUP(B478,'Айгенис Оп22'!$C$3:$C$22,1,0)),"Нет","Да")</f>
        <v>Нет</v>
      </c>
      <c r="D478" s="43">
        <f t="shared" si="14"/>
        <v>365</v>
      </c>
      <c r="E478" s="49">
        <f>ROUND(('Все выпуски'!$T$3*'Все выпуски'!$T$6/100)/365*(B478-IF(C478="Нет",VLOOKUP(A478,'Айгенис Оп22'!$A$2:$C$22,3,0),VLOOKUP((A478-1),'Айгенис Оп22'!$A$2:$C$22,3,0))),2)</f>
        <v>5.92</v>
      </c>
      <c r="G478" s="43">
        <f>COUNTIF(D479:$D$1829,365)</f>
        <v>1026</v>
      </c>
      <c r="H478" s="43">
        <f>COUNTIF(D479:$D$1829,366)</f>
        <v>325</v>
      </c>
    </row>
    <row r="479" spans="1:8" x14ac:dyDescent="0.25">
      <c r="A479" s="1">
        <f>COUNTIF($C$2:C479,"Да")</f>
        <v>5</v>
      </c>
      <c r="B479" s="45">
        <f t="shared" si="15"/>
        <v>45727</v>
      </c>
      <c r="C479" s="42" t="str">
        <f>IF(ISERROR(VLOOKUP(B479,'Айгенис Оп22'!$C$3:$C$22,1,0)),"Нет","Да")</f>
        <v>Нет</v>
      </c>
      <c r="D479" s="43">
        <f t="shared" si="14"/>
        <v>365</v>
      </c>
      <c r="E479" s="49">
        <f>ROUND(('Все выпуски'!$T$3*'Все выпуски'!$T$6/100)/365*(B479-IF(C479="Нет",VLOOKUP(A479,'Айгенис Оп22'!$A$2:$C$22,3,0),VLOOKUP((A479-1),'Айгенис Оп22'!$A$2:$C$22,3,0))),2)</f>
        <v>6.16</v>
      </c>
      <c r="G479" s="43">
        <f>COUNTIF(D480:$D$1829,365)</f>
        <v>1025</v>
      </c>
      <c r="H479" s="43">
        <f>COUNTIF(D480:$D$1829,366)</f>
        <v>325</v>
      </c>
    </row>
    <row r="480" spans="1:8" x14ac:dyDescent="0.25">
      <c r="A480" s="1">
        <f>COUNTIF($C$2:C480,"Да")</f>
        <v>5</v>
      </c>
      <c r="B480" s="45">
        <f t="shared" si="15"/>
        <v>45728</v>
      </c>
      <c r="C480" s="42" t="str">
        <f>IF(ISERROR(VLOOKUP(B480,'Айгенис Оп22'!$C$3:$C$22,1,0)),"Нет","Да")</f>
        <v>Нет</v>
      </c>
      <c r="D480" s="43">
        <f t="shared" si="14"/>
        <v>365</v>
      </c>
      <c r="E480" s="49">
        <f>ROUND(('Все выпуски'!$T$3*'Все выпуски'!$T$6/100)/365*(B480-IF(C480="Нет",VLOOKUP(A480,'Айгенис Оп22'!$A$2:$C$22,3,0),VLOOKUP((A480-1),'Айгенис Оп22'!$A$2:$C$22,3,0))),2)</f>
        <v>6.41</v>
      </c>
      <c r="G480" s="43">
        <f>COUNTIF(D481:$D$1829,365)</f>
        <v>1024</v>
      </c>
      <c r="H480" s="43">
        <f>COUNTIF(D481:$D$1829,366)</f>
        <v>325</v>
      </c>
    </row>
    <row r="481" spans="1:8" x14ac:dyDescent="0.25">
      <c r="A481" s="1">
        <f>COUNTIF($C$2:C481,"Да")</f>
        <v>5</v>
      </c>
      <c r="B481" s="45">
        <f t="shared" si="15"/>
        <v>45729</v>
      </c>
      <c r="C481" s="42" t="str">
        <f>IF(ISERROR(VLOOKUP(B481,'Айгенис Оп22'!$C$3:$C$22,1,0)),"Нет","Да")</f>
        <v>Нет</v>
      </c>
      <c r="D481" s="43">
        <f t="shared" si="14"/>
        <v>365</v>
      </c>
      <c r="E481" s="49">
        <f>ROUND(('Все выпуски'!$T$3*'Все выпуски'!$T$6/100)/365*(B481-IF(C481="Нет",VLOOKUP(A481,'Айгенис Оп22'!$A$2:$C$22,3,0),VLOOKUP((A481-1),'Айгенис Оп22'!$A$2:$C$22,3,0))),2)</f>
        <v>6.66</v>
      </c>
      <c r="G481" s="43">
        <f>COUNTIF(D482:$D$1829,365)</f>
        <v>1023</v>
      </c>
      <c r="H481" s="43">
        <f>COUNTIF(D482:$D$1829,366)</f>
        <v>325</v>
      </c>
    </row>
    <row r="482" spans="1:8" x14ac:dyDescent="0.25">
      <c r="A482" s="1">
        <f>COUNTIF($C$2:C482,"Да")</f>
        <v>5</v>
      </c>
      <c r="B482" s="45">
        <f t="shared" si="15"/>
        <v>45730</v>
      </c>
      <c r="C482" s="42" t="str">
        <f>IF(ISERROR(VLOOKUP(B482,'Айгенис Оп22'!$C$3:$C$22,1,0)),"Нет","Да")</f>
        <v>Нет</v>
      </c>
      <c r="D482" s="43">
        <f t="shared" si="14"/>
        <v>365</v>
      </c>
      <c r="E482" s="49">
        <f>ROUND(('Все выпуски'!$T$3*'Все выпуски'!$T$6/100)/365*(B482-IF(C482="Нет",VLOOKUP(A482,'Айгенис Оп22'!$A$2:$C$22,3,0),VLOOKUP((A482-1),'Айгенис Оп22'!$A$2:$C$22,3,0))),2)</f>
        <v>6.9</v>
      </c>
      <c r="G482" s="43">
        <f>COUNTIF(D483:$D$1829,365)</f>
        <v>1022</v>
      </c>
      <c r="H482" s="43">
        <f>COUNTIF(D483:$D$1829,366)</f>
        <v>325</v>
      </c>
    </row>
    <row r="483" spans="1:8" x14ac:dyDescent="0.25">
      <c r="A483" s="1">
        <f>COUNTIF($C$2:C483,"Да")</f>
        <v>5</v>
      </c>
      <c r="B483" s="45">
        <f t="shared" si="15"/>
        <v>45731</v>
      </c>
      <c r="C483" s="42" t="str">
        <f>IF(ISERROR(VLOOKUP(B483,'Айгенис Оп22'!$C$3:$C$22,1,0)),"Нет","Да")</f>
        <v>Нет</v>
      </c>
      <c r="D483" s="43">
        <f t="shared" si="14"/>
        <v>365</v>
      </c>
      <c r="E483" s="49">
        <f>ROUND(('Все выпуски'!$T$3*'Все выпуски'!$T$6/100)/365*(B483-IF(C483="Нет",VLOOKUP(A483,'Айгенис Оп22'!$A$2:$C$22,3,0),VLOOKUP((A483-1),'Айгенис Оп22'!$A$2:$C$22,3,0))),2)</f>
        <v>7.15</v>
      </c>
      <c r="G483" s="43">
        <f>COUNTIF(D484:$D$1829,365)</f>
        <v>1021</v>
      </c>
      <c r="H483" s="43">
        <f>COUNTIF(D484:$D$1829,366)</f>
        <v>325</v>
      </c>
    </row>
    <row r="484" spans="1:8" x14ac:dyDescent="0.25">
      <c r="A484" s="1">
        <f>COUNTIF($C$2:C484,"Да")</f>
        <v>5</v>
      </c>
      <c r="B484" s="45">
        <f t="shared" si="15"/>
        <v>45732</v>
      </c>
      <c r="C484" s="42" t="str">
        <f>IF(ISERROR(VLOOKUP(B484,'Айгенис Оп22'!$C$3:$C$22,1,0)),"Нет","Да")</f>
        <v>Нет</v>
      </c>
      <c r="D484" s="43">
        <f t="shared" si="14"/>
        <v>365</v>
      </c>
      <c r="E484" s="49">
        <f>ROUND(('Все выпуски'!$T$3*'Все выпуски'!$T$6/100)/365*(B484-IF(C484="Нет",VLOOKUP(A484,'Айгенис Оп22'!$A$2:$C$22,3,0),VLOOKUP((A484-1),'Айгенис Оп22'!$A$2:$C$22,3,0))),2)</f>
        <v>7.4</v>
      </c>
      <c r="G484" s="43">
        <f>COUNTIF(D485:$D$1829,365)</f>
        <v>1020</v>
      </c>
      <c r="H484" s="43">
        <f>COUNTIF(D485:$D$1829,366)</f>
        <v>325</v>
      </c>
    </row>
    <row r="485" spans="1:8" x14ac:dyDescent="0.25">
      <c r="A485" s="1">
        <f>COUNTIF($C$2:C485,"Да")</f>
        <v>5</v>
      </c>
      <c r="B485" s="45">
        <f t="shared" si="15"/>
        <v>45733</v>
      </c>
      <c r="C485" s="42" t="str">
        <f>IF(ISERROR(VLOOKUP(B485,'Айгенис Оп22'!$C$3:$C$22,1,0)),"Нет","Да")</f>
        <v>Нет</v>
      </c>
      <c r="D485" s="43">
        <f t="shared" si="14"/>
        <v>365</v>
      </c>
      <c r="E485" s="49">
        <f>ROUND(('Все выпуски'!$T$3*'Все выпуски'!$T$6/100)/365*(B485-IF(C485="Нет",VLOOKUP(A485,'Айгенис Оп22'!$A$2:$C$22,3,0),VLOOKUP((A485-1),'Айгенис Оп22'!$A$2:$C$22,3,0))),2)</f>
        <v>7.64</v>
      </c>
      <c r="G485" s="43">
        <f>COUNTIF(D486:$D$1829,365)</f>
        <v>1019</v>
      </c>
      <c r="H485" s="43">
        <f>COUNTIF(D486:$D$1829,366)</f>
        <v>325</v>
      </c>
    </row>
    <row r="486" spans="1:8" x14ac:dyDescent="0.25">
      <c r="A486" s="1">
        <f>COUNTIF($C$2:C486,"Да")</f>
        <v>5</v>
      </c>
      <c r="B486" s="45">
        <f t="shared" si="15"/>
        <v>45734</v>
      </c>
      <c r="C486" s="42" t="str">
        <f>IF(ISERROR(VLOOKUP(B486,'Айгенис Оп22'!$C$3:$C$22,1,0)),"Нет","Да")</f>
        <v>Нет</v>
      </c>
      <c r="D486" s="43">
        <f t="shared" si="14"/>
        <v>365</v>
      </c>
      <c r="E486" s="49">
        <f>ROUND(('Все выпуски'!$T$3*'Все выпуски'!$T$6/100)/365*(B486-IF(C486="Нет",VLOOKUP(A486,'Айгенис Оп22'!$A$2:$C$22,3,0),VLOOKUP((A486-1),'Айгенис Оп22'!$A$2:$C$22,3,0))),2)</f>
        <v>7.89</v>
      </c>
      <c r="G486" s="43">
        <f>COUNTIF(D487:$D$1829,365)</f>
        <v>1018</v>
      </c>
      <c r="H486" s="43">
        <f>COUNTIF(D487:$D$1829,366)</f>
        <v>325</v>
      </c>
    </row>
    <row r="487" spans="1:8" x14ac:dyDescent="0.25">
      <c r="A487" s="1">
        <f>COUNTIF($C$2:C487,"Да")</f>
        <v>5</v>
      </c>
      <c r="B487" s="45">
        <f t="shared" si="15"/>
        <v>45735</v>
      </c>
      <c r="C487" s="42" t="str">
        <f>IF(ISERROR(VLOOKUP(B487,'Айгенис Оп22'!$C$3:$C$22,1,0)),"Нет","Да")</f>
        <v>Нет</v>
      </c>
      <c r="D487" s="43">
        <f t="shared" si="14"/>
        <v>365</v>
      </c>
      <c r="E487" s="49">
        <f>ROUND(('Все выпуски'!$T$3*'Все выпуски'!$T$6/100)/365*(B487-IF(C487="Нет",VLOOKUP(A487,'Айгенис Оп22'!$A$2:$C$22,3,0),VLOOKUP((A487-1),'Айгенис Оп22'!$A$2:$C$22,3,0))),2)</f>
        <v>8.14</v>
      </c>
      <c r="G487" s="43">
        <f>COUNTIF(D488:$D$1829,365)</f>
        <v>1017</v>
      </c>
      <c r="H487" s="43">
        <f>COUNTIF(D488:$D$1829,366)</f>
        <v>325</v>
      </c>
    </row>
    <row r="488" spans="1:8" x14ac:dyDescent="0.25">
      <c r="A488" s="1">
        <f>COUNTIF($C$2:C488,"Да")</f>
        <v>5</v>
      </c>
      <c r="B488" s="45">
        <f t="shared" si="15"/>
        <v>45736</v>
      </c>
      <c r="C488" s="42" t="str">
        <f>IF(ISERROR(VLOOKUP(B488,'Айгенис Оп22'!$C$3:$C$22,1,0)),"Нет","Да")</f>
        <v>Нет</v>
      </c>
      <c r="D488" s="43">
        <f t="shared" si="14"/>
        <v>365</v>
      </c>
      <c r="E488" s="49">
        <f>ROUND(('Все выпуски'!$T$3*'Все выпуски'!$T$6/100)/365*(B488-IF(C488="Нет",VLOOKUP(A488,'Айгенис Оп22'!$A$2:$C$22,3,0),VLOOKUP((A488-1),'Айгенис Оп22'!$A$2:$C$22,3,0))),2)</f>
        <v>8.3800000000000008</v>
      </c>
      <c r="G488" s="43">
        <f>COUNTIF(D489:$D$1829,365)</f>
        <v>1016</v>
      </c>
      <c r="H488" s="43">
        <f>COUNTIF(D489:$D$1829,366)</f>
        <v>325</v>
      </c>
    </row>
    <row r="489" spans="1:8" x14ac:dyDescent="0.25">
      <c r="A489" s="1">
        <f>COUNTIF($C$2:C489,"Да")</f>
        <v>5</v>
      </c>
      <c r="B489" s="45">
        <f t="shared" si="15"/>
        <v>45737</v>
      </c>
      <c r="C489" s="42" t="str">
        <f>IF(ISERROR(VLOOKUP(B489,'Айгенис Оп22'!$C$3:$C$22,1,0)),"Нет","Да")</f>
        <v>Нет</v>
      </c>
      <c r="D489" s="43">
        <f t="shared" si="14"/>
        <v>365</v>
      </c>
      <c r="E489" s="49">
        <f>ROUND(('Все выпуски'!$T$3*'Все выпуски'!$T$6/100)/365*(B489-IF(C489="Нет",VLOOKUP(A489,'Айгенис Оп22'!$A$2:$C$22,3,0),VLOOKUP((A489-1),'Айгенис Оп22'!$A$2:$C$22,3,0))),2)</f>
        <v>8.6300000000000008</v>
      </c>
      <c r="G489" s="43">
        <f>COUNTIF(D490:$D$1829,365)</f>
        <v>1015</v>
      </c>
      <c r="H489" s="43">
        <f>COUNTIF(D490:$D$1829,366)</f>
        <v>325</v>
      </c>
    </row>
    <row r="490" spans="1:8" x14ac:dyDescent="0.25">
      <c r="A490" s="1">
        <f>COUNTIF($C$2:C490,"Да")</f>
        <v>5</v>
      </c>
      <c r="B490" s="45">
        <f t="shared" si="15"/>
        <v>45738</v>
      </c>
      <c r="C490" s="42" t="str">
        <f>IF(ISERROR(VLOOKUP(B490,'Айгенис Оп22'!$C$3:$C$22,1,0)),"Нет","Да")</f>
        <v>Нет</v>
      </c>
      <c r="D490" s="43">
        <f t="shared" si="14"/>
        <v>365</v>
      </c>
      <c r="E490" s="49">
        <f>ROUND(('Все выпуски'!$T$3*'Все выпуски'!$T$6/100)/365*(B490-IF(C490="Нет",VLOOKUP(A490,'Айгенис Оп22'!$A$2:$C$22,3,0),VLOOKUP((A490-1),'Айгенис Оп22'!$A$2:$C$22,3,0))),2)</f>
        <v>8.8800000000000008</v>
      </c>
      <c r="G490" s="43">
        <f>COUNTIF(D491:$D$1829,365)</f>
        <v>1014</v>
      </c>
      <c r="H490" s="43">
        <f>COUNTIF(D491:$D$1829,366)</f>
        <v>325</v>
      </c>
    </row>
    <row r="491" spans="1:8" x14ac:dyDescent="0.25">
      <c r="A491" s="1">
        <f>COUNTIF($C$2:C491,"Да")</f>
        <v>5</v>
      </c>
      <c r="B491" s="45">
        <f t="shared" si="15"/>
        <v>45739</v>
      </c>
      <c r="C491" s="42" t="str">
        <f>IF(ISERROR(VLOOKUP(B491,'Айгенис Оп22'!$C$3:$C$22,1,0)),"Нет","Да")</f>
        <v>Нет</v>
      </c>
      <c r="D491" s="43">
        <f t="shared" si="14"/>
        <v>365</v>
      </c>
      <c r="E491" s="49">
        <f>ROUND(('Все выпуски'!$T$3*'Все выпуски'!$T$6/100)/365*(B491-IF(C491="Нет",VLOOKUP(A491,'Айгенис Оп22'!$A$2:$C$22,3,0),VLOOKUP((A491-1),'Айгенис Оп22'!$A$2:$C$22,3,0))),2)</f>
        <v>9.1199999999999992</v>
      </c>
      <c r="G491" s="43">
        <f>COUNTIF(D492:$D$1829,365)</f>
        <v>1013</v>
      </c>
      <c r="H491" s="43">
        <f>COUNTIF(D492:$D$1829,366)</f>
        <v>325</v>
      </c>
    </row>
    <row r="492" spans="1:8" x14ac:dyDescent="0.25">
      <c r="A492" s="1">
        <f>COUNTIF($C$2:C492,"Да")</f>
        <v>5</v>
      </c>
      <c r="B492" s="45">
        <f t="shared" si="15"/>
        <v>45740</v>
      </c>
      <c r="C492" s="42" t="str">
        <f>IF(ISERROR(VLOOKUP(B492,'Айгенис Оп22'!$C$3:$C$22,1,0)),"Нет","Да")</f>
        <v>Нет</v>
      </c>
      <c r="D492" s="43">
        <f t="shared" si="14"/>
        <v>365</v>
      </c>
      <c r="E492" s="49">
        <f>ROUND(('Все выпуски'!$T$3*'Все выпуски'!$T$6/100)/365*(B492-IF(C492="Нет",VLOOKUP(A492,'Айгенис Оп22'!$A$2:$C$22,3,0),VLOOKUP((A492-1),'Айгенис Оп22'!$A$2:$C$22,3,0))),2)</f>
        <v>9.3699999999999992</v>
      </c>
      <c r="G492" s="43">
        <f>COUNTIF(D493:$D$1829,365)</f>
        <v>1012</v>
      </c>
      <c r="H492" s="43">
        <f>COUNTIF(D493:$D$1829,366)</f>
        <v>325</v>
      </c>
    </row>
    <row r="493" spans="1:8" x14ac:dyDescent="0.25">
      <c r="A493" s="1">
        <f>COUNTIF($C$2:C493,"Да")</f>
        <v>5</v>
      </c>
      <c r="B493" s="45">
        <f t="shared" si="15"/>
        <v>45741</v>
      </c>
      <c r="C493" s="42" t="str">
        <f>IF(ISERROR(VLOOKUP(B493,'Айгенис Оп22'!$C$3:$C$22,1,0)),"Нет","Да")</f>
        <v>Нет</v>
      </c>
      <c r="D493" s="43">
        <f t="shared" si="14"/>
        <v>365</v>
      </c>
      <c r="E493" s="49">
        <f>ROUND(('Все выпуски'!$T$3*'Все выпуски'!$T$6/100)/365*(B493-IF(C493="Нет",VLOOKUP(A493,'Айгенис Оп22'!$A$2:$C$22,3,0),VLOOKUP((A493-1),'Айгенис Оп22'!$A$2:$C$22,3,0))),2)</f>
        <v>9.6199999999999992</v>
      </c>
      <c r="G493" s="43">
        <f>COUNTIF(D494:$D$1829,365)</f>
        <v>1011</v>
      </c>
      <c r="H493" s="43">
        <f>COUNTIF(D494:$D$1829,366)</f>
        <v>325</v>
      </c>
    </row>
    <row r="494" spans="1:8" x14ac:dyDescent="0.25">
      <c r="A494" s="1">
        <f>COUNTIF($C$2:C494,"Да")</f>
        <v>5</v>
      </c>
      <c r="B494" s="45">
        <f t="shared" si="15"/>
        <v>45742</v>
      </c>
      <c r="C494" s="42" t="str">
        <f>IF(ISERROR(VLOOKUP(B494,'Айгенис Оп22'!$C$3:$C$22,1,0)),"Нет","Да")</f>
        <v>Нет</v>
      </c>
      <c r="D494" s="43">
        <f t="shared" si="14"/>
        <v>365</v>
      </c>
      <c r="E494" s="49">
        <f>ROUND(('Все выпуски'!$T$3*'Все выпуски'!$T$6/100)/365*(B494-IF(C494="Нет",VLOOKUP(A494,'Айгенис Оп22'!$A$2:$C$22,3,0),VLOOKUP((A494-1),'Айгенис Оп22'!$A$2:$C$22,3,0))),2)</f>
        <v>9.86</v>
      </c>
      <c r="G494" s="43">
        <f>COUNTIF(D495:$D$1829,365)</f>
        <v>1010</v>
      </c>
      <c r="H494" s="43">
        <f>COUNTIF(D495:$D$1829,366)</f>
        <v>325</v>
      </c>
    </row>
    <row r="495" spans="1:8" x14ac:dyDescent="0.25">
      <c r="A495" s="1">
        <f>COUNTIF($C$2:C495,"Да")</f>
        <v>5</v>
      </c>
      <c r="B495" s="45">
        <f t="shared" si="15"/>
        <v>45743</v>
      </c>
      <c r="C495" s="42" t="str">
        <f>IF(ISERROR(VLOOKUP(B495,'Айгенис Оп22'!$C$3:$C$22,1,0)),"Нет","Да")</f>
        <v>Нет</v>
      </c>
      <c r="D495" s="43">
        <f t="shared" si="14"/>
        <v>365</v>
      </c>
      <c r="E495" s="49">
        <f>ROUND(('Все выпуски'!$T$3*'Все выпуски'!$T$6/100)/365*(B495-IF(C495="Нет",VLOOKUP(A495,'Айгенис Оп22'!$A$2:$C$22,3,0),VLOOKUP((A495-1),'Айгенис Оп22'!$A$2:$C$22,3,0))),2)</f>
        <v>10.11</v>
      </c>
      <c r="G495" s="43">
        <f>COUNTIF(D496:$D$1829,365)</f>
        <v>1009</v>
      </c>
      <c r="H495" s="43">
        <f>COUNTIF(D496:$D$1829,366)</f>
        <v>325</v>
      </c>
    </row>
    <row r="496" spans="1:8" x14ac:dyDescent="0.25">
      <c r="A496" s="1">
        <f>COUNTIF($C$2:C496,"Да")</f>
        <v>5</v>
      </c>
      <c r="B496" s="45">
        <f t="shared" si="15"/>
        <v>45744</v>
      </c>
      <c r="C496" s="42" t="str">
        <f>IF(ISERROR(VLOOKUP(B496,'Айгенис Оп22'!$C$3:$C$22,1,0)),"Нет","Да")</f>
        <v>Нет</v>
      </c>
      <c r="D496" s="43">
        <f t="shared" si="14"/>
        <v>365</v>
      </c>
      <c r="E496" s="49">
        <f>ROUND(('Все выпуски'!$T$3*'Все выпуски'!$T$6/100)/365*(B496-IF(C496="Нет",VLOOKUP(A496,'Айгенис Оп22'!$A$2:$C$22,3,0),VLOOKUP((A496-1),'Айгенис Оп22'!$A$2:$C$22,3,0))),2)</f>
        <v>10.36</v>
      </c>
      <c r="G496" s="43">
        <f>COUNTIF(D497:$D$1829,365)</f>
        <v>1008</v>
      </c>
      <c r="H496" s="43">
        <f>COUNTIF(D497:$D$1829,366)</f>
        <v>325</v>
      </c>
    </row>
    <row r="497" spans="1:8" x14ac:dyDescent="0.25">
      <c r="A497" s="1">
        <f>COUNTIF($C$2:C497,"Да")</f>
        <v>5</v>
      </c>
      <c r="B497" s="45">
        <f t="shared" si="15"/>
        <v>45745</v>
      </c>
      <c r="C497" s="42" t="str">
        <f>IF(ISERROR(VLOOKUP(B497,'Айгенис Оп22'!$C$3:$C$22,1,0)),"Нет","Да")</f>
        <v>Нет</v>
      </c>
      <c r="D497" s="43">
        <f t="shared" si="14"/>
        <v>365</v>
      </c>
      <c r="E497" s="49">
        <f>ROUND(('Все выпуски'!$T$3*'Все выпуски'!$T$6/100)/365*(B497-IF(C497="Нет",VLOOKUP(A497,'Айгенис Оп22'!$A$2:$C$22,3,0),VLOOKUP((A497-1),'Айгенис Оп22'!$A$2:$C$22,3,0))),2)</f>
        <v>10.6</v>
      </c>
      <c r="G497" s="43">
        <f>COUNTIF(D498:$D$1829,365)</f>
        <v>1007</v>
      </c>
      <c r="H497" s="43">
        <f>COUNTIF(D498:$D$1829,366)</f>
        <v>325</v>
      </c>
    </row>
    <row r="498" spans="1:8" x14ac:dyDescent="0.25">
      <c r="A498" s="1">
        <f>COUNTIF($C$2:C498,"Да")</f>
        <v>5</v>
      </c>
      <c r="B498" s="45">
        <f t="shared" si="15"/>
        <v>45746</v>
      </c>
      <c r="C498" s="42" t="str">
        <f>IF(ISERROR(VLOOKUP(B498,'Айгенис Оп22'!$C$3:$C$22,1,0)),"Нет","Да")</f>
        <v>Нет</v>
      </c>
      <c r="D498" s="43">
        <f t="shared" si="14"/>
        <v>365</v>
      </c>
      <c r="E498" s="49">
        <f>ROUND(('Все выпуски'!$T$3*'Все выпуски'!$T$6/100)/365*(B498-IF(C498="Нет",VLOOKUP(A498,'Айгенис Оп22'!$A$2:$C$22,3,0),VLOOKUP((A498-1),'Айгенис Оп22'!$A$2:$C$22,3,0))),2)</f>
        <v>10.85</v>
      </c>
      <c r="G498" s="43">
        <f>COUNTIF(D499:$D$1829,365)</f>
        <v>1006</v>
      </c>
      <c r="H498" s="43">
        <f>COUNTIF(D499:$D$1829,366)</f>
        <v>325</v>
      </c>
    </row>
    <row r="499" spans="1:8" x14ac:dyDescent="0.25">
      <c r="A499" s="1">
        <f>COUNTIF($C$2:C499,"Да")</f>
        <v>5</v>
      </c>
      <c r="B499" s="45">
        <f t="shared" si="15"/>
        <v>45747</v>
      </c>
      <c r="C499" s="42" t="str">
        <f>IF(ISERROR(VLOOKUP(B499,'Айгенис Оп22'!$C$3:$C$22,1,0)),"Нет","Да")</f>
        <v>Нет</v>
      </c>
      <c r="D499" s="43">
        <f t="shared" si="14"/>
        <v>365</v>
      </c>
      <c r="E499" s="49">
        <f>ROUND(('Все выпуски'!$T$3*'Все выпуски'!$T$6/100)/365*(B499-IF(C499="Нет",VLOOKUP(A499,'Айгенис Оп22'!$A$2:$C$22,3,0),VLOOKUP((A499-1),'Айгенис Оп22'!$A$2:$C$22,3,0))),2)</f>
        <v>11.1</v>
      </c>
      <c r="G499" s="43">
        <f>COUNTIF(D500:$D$1829,365)</f>
        <v>1005</v>
      </c>
      <c r="H499" s="43">
        <f>COUNTIF(D500:$D$1829,366)</f>
        <v>325</v>
      </c>
    </row>
    <row r="500" spans="1:8" x14ac:dyDescent="0.25">
      <c r="A500" s="1">
        <f>COUNTIF($C$2:C500,"Да")</f>
        <v>5</v>
      </c>
      <c r="B500" s="45">
        <f t="shared" si="15"/>
        <v>45748</v>
      </c>
      <c r="C500" s="42" t="str">
        <f>IF(ISERROR(VLOOKUP(B500,'Айгенис Оп22'!$C$3:$C$22,1,0)),"Нет","Да")</f>
        <v>Нет</v>
      </c>
      <c r="D500" s="43">
        <f t="shared" si="14"/>
        <v>365</v>
      </c>
      <c r="E500" s="49">
        <f>ROUND(('Все выпуски'!$T$3*'Все выпуски'!$T$6/100)/365*(B500-IF(C500="Нет",VLOOKUP(A500,'Айгенис Оп22'!$A$2:$C$22,3,0),VLOOKUP((A500-1),'Айгенис Оп22'!$A$2:$C$22,3,0))),2)</f>
        <v>11.34</v>
      </c>
      <c r="G500" s="43">
        <f>COUNTIF(D501:$D$1829,365)</f>
        <v>1004</v>
      </c>
      <c r="H500" s="43">
        <f>COUNTIF(D501:$D$1829,366)</f>
        <v>325</v>
      </c>
    </row>
    <row r="501" spans="1:8" x14ac:dyDescent="0.25">
      <c r="A501" s="1">
        <f>COUNTIF($C$2:C501,"Да")</f>
        <v>5</v>
      </c>
      <c r="B501" s="45">
        <f t="shared" si="15"/>
        <v>45749</v>
      </c>
      <c r="C501" s="42" t="str">
        <f>IF(ISERROR(VLOOKUP(B501,'Айгенис Оп22'!$C$3:$C$22,1,0)),"Нет","Да")</f>
        <v>Нет</v>
      </c>
      <c r="D501" s="43">
        <f t="shared" si="14"/>
        <v>365</v>
      </c>
      <c r="E501" s="49">
        <f>ROUND(('Все выпуски'!$T$3*'Все выпуски'!$T$6/100)/365*(B501-IF(C501="Нет",VLOOKUP(A501,'Айгенис Оп22'!$A$2:$C$22,3,0),VLOOKUP((A501-1),'Айгенис Оп22'!$A$2:$C$22,3,0))),2)</f>
        <v>11.59</v>
      </c>
      <c r="G501" s="43">
        <f>COUNTIF(D502:$D$1829,365)</f>
        <v>1003</v>
      </c>
      <c r="H501" s="43">
        <f>COUNTIF(D502:$D$1829,366)</f>
        <v>325</v>
      </c>
    </row>
    <row r="502" spans="1:8" x14ac:dyDescent="0.25">
      <c r="A502" s="1">
        <f>COUNTIF($C$2:C502,"Да")</f>
        <v>5</v>
      </c>
      <c r="B502" s="45">
        <f t="shared" si="15"/>
        <v>45750</v>
      </c>
      <c r="C502" s="42" t="str">
        <f>IF(ISERROR(VLOOKUP(B502,'Айгенис Оп22'!$C$3:$C$22,1,0)),"Нет","Да")</f>
        <v>Нет</v>
      </c>
      <c r="D502" s="43">
        <f t="shared" si="14"/>
        <v>365</v>
      </c>
      <c r="E502" s="49">
        <f>ROUND(('Все выпуски'!$T$3*'Все выпуски'!$T$6/100)/365*(B502-IF(C502="Нет",VLOOKUP(A502,'Айгенис Оп22'!$A$2:$C$22,3,0),VLOOKUP((A502-1),'Айгенис Оп22'!$A$2:$C$22,3,0))),2)</f>
        <v>11.84</v>
      </c>
      <c r="G502" s="43">
        <f>COUNTIF(D503:$D$1829,365)</f>
        <v>1002</v>
      </c>
      <c r="H502" s="43">
        <f>COUNTIF(D503:$D$1829,366)</f>
        <v>325</v>
      </c>
    </row>
    <row r="503" spans="1:8" x14ac:dyDescent="0.25">
      <c r="A503" s="1">
        <f>COUNTIF($C$2:C503,"Да")</f>
        <v>5</v>
      </c>
      <c r="B503" s="45">
        <f t="shared" si="15"/>
        <v>45751</v>
      </c>
      <c r="C503" s="42" t="str">
        <f>IF(ISERROR(VLOOKUP(B503,'Айгенис Оп22'!$C$3:$C$22,1,0)),"Нет","Да")</f>
        <v>Нет</v>
      </c>
      <c r="D503" s="43">
        <f t="shared" si="14"/>
        <v>365</v>
      </c>
      <c r="E503" s="49">
        <f>ROUND(('Все выпуски'!$T$3*'Все выпуски'!$T$6/100)/365*(B503-IF(C503="Нет",VLOOKUP(A503,'Айгенис Оп22'!$A$2:$C$22,3,0),VLOOKUP((A503-1),'Айгенис Оп22'!$A$2:$C$22,3,0))),2)</f>
        <v>12.08</v>
      </c>
      <c r="G503" s="43">
        <f>COUNTIF(D504:$D$1829,365)</f>
        <v>1001</v>
      </c>
      <c r="H503" s="43">
        <f>COUNTIF(D504:$D$1829,366)</f>
        <v>325</v>
      </c>
    </row>
    <row r="504" spans="1:8" x14ac:dyDescent="0.25">
      <c r="A504" s="1">
        <f>COUNTIF($C$2:C504,"Да")</f>
        <v>5</v>
      </c>
      <c r="B504" s="45">
        <f t="shared" si="15"/>
        <v>45752</v>
      </c>
      <c r="C504" s="42" t="str">
        <f>IF(ISERROR(VLOOKUP(B504,'Айгенис Оп22'!$C$3:$C$22,1,0)),"Нет","Да")</f>
        <v>Нет</v>
      </c>
      <c r="D504" s="43">
        <f t="shared" si="14"/>
        <v>365</v>
      </c>
      <c r="E504" s="49">
        <f>ROUND(('Все выпуски'!$T$3*'Все выпуски'!$T$6/100)/365*(B504-IF(C504="Нет",VLOOKUP(A504,'Айгенис Оп22'!$A$2:$C$22,3,0),VLOOKUP((A504-1),'Айгенис Оп22'!$A$2:$C$22,3,0))),2)</f>
        <v>12.33</v>
      </c>
      <c r="G504" s="43">
        <f>COUNTIF(D505:$D$1829,365)</f>
        <v>1000</v>
      </c>
      <c r="H504" s="43">
        <f>COUNTIF(D505:$D$1829,366)</f>
        <v>325</v>
      </c>
    </row>
    <row r="505" spans="1:8" x14ac:dyDescent="0.25">
      <c r="A505" s="1">
        <f>COUNTIF($C$2:C505,"Да")</f>
        <v>5</v>
      </c>
      <c r="B505" s="45">
        <f t="shared" si="15"/>
        <v>45753</v>
      </c>
      <c r="C505" s="42" t="str">
        <f>IF(ISERROR(VLOOKUP(B505,'Айгенис Оп22'!$C$3:$C$22,1,0)),"Нет","Да")</f>
        <v>Нет</v>
      </c>
      <c r="D505" s="43">
        <f t="shared" si="14"/>
        <v>365</v>
      </c>
      <c r="E505" s="49">
        <f>ROUND(('Все выпуски'!$T$3*'Все выпуски'!$T$6/100)/365*(B505-IF(C505="Нет",VLOOKUP(A505,'Айгенис Оп22'!$A$2:$C$22,3,0),VLOOKUP((A505-1),'Айгенис Оп22'!$A$2:$C$22,3,0))),2)</f>
        <v>12.58</v>
      </c>
      <c r="G505" s="43">
        <f>COUNTIF(D506:$D$1829,365)</f>
        <v>999</v>
      </c>
      <c r="H505" s="43">
        <f>COUNTIF(D506:$D$1829,366)</f>
        <v>325</v>
      </c>
    </row>
    <row r="506" spans="1:8" x14ac:dyDescent="0.25">
      <c r="A506" s="1">
        <f>COUNTIF($C$2:C506,"Да")</f>
        <v>5</v>
      </c>
      <c r="B506" s="45">
        <f t="shared" si="15"/>
        <v>45754</v>
      </c>
      <c r="C506" s="42" t="str">
        <f>IF(ISERROR(VLOOKUP(B506,'Айгенис Оп22'!$C$3:$C$22,1,0)),"Нет","Да")</f>
        <v>Нет</v>
      </c>
      <c r="D506" s="43">
        <f t="shared" si="14"/>
        <v>365</v>
      </c>
      <c r="E506" s="49">
        <f>ROUND(('Все выпуски'!$T$3*'Все выпуски'!$T$6/100)/365*(B506-IF(C506="Нет",VLOOKUP(A506,'Айгенис Оп22'!$A$2:$C$22,3,0),VLOOKUP((A506-1),'Айгенис Оп22'!$A$2:$C$22,3,0))),2)</f>
        <v>12.82</v>
      </c>
      <c r="G506" s="43">
        <f>COUNTIF(D507:$D$1829,365)</f>
        <v>998</v>
      </c>
      <c r="H506" s="43">
        <f>COUNTIF(D507:$D$1829,366)</f>
        <v>325</v>
      </c>
    </row>
    <row r="507" spans="1:8" x14ac:dyDescent="0.25">
      <c r="A507" s="1">
        <f>COUNTIF($C$2:C507,"Да")</f>
        <v>5</v>
      </c>
      <c r="B507" s="45">
        <f t="shared" si="15"/>
        <v>45755</v>
      </c>
      <c r="C507" s="42" t="str">
        <f>IF(ISERROR(VLOOKUP(B507,'Айгенис Оп22'!$C$3:$C$22,1,0)),"Нет","Да")</f>
        <v>Нет</v>
      </c>
      <c r="D507" s="43">
        <f t="shared" si="14"/>
        <v>365</v>
      </c>
      <c r="E507" s="49">
        <f>ROUND(('Все выпуски'!$T$3*'Все выпуски'!$T$6/100)/365*(B507-IF(C507="Нет",VLOOKUP(A507,'Айгенис Оп22'!$A$2:$C$22,3,0),VLOOKUP((A507-1),'Айгенис Оп22'!$A$2:$C$22,3,0))),2)</f>
        <v>13.07</v>
      </c>
      <c r="G507" s="43">
        <f>COUNTIF(D508:$D$1829,365)</f>
        <v>997</v>
      </c>
      <c r="H507" s="43">
        <f>COUNTIF(D508:$D$1829,366)</f>
        <v>325</v>
      </c>
    </row>
    <row r="508" spans="1:8" x14ac:dyDescent="0.25">
      <c r="A508" s="1">
        <f>COUNTIF($C$2:C508,"Да")</f>
        <v>5</v>
      </c>
      <c r="B508" s="45">
        <f t="shared" si="15"/>
        <v>45756</v>
      </c>
      <c r="C508" s="42" t="str">
        <f>IF(ISERROR(VLOOKUP(B508,'Айгенис Оп22'!$C$3:$C$22,1,0)),"Нет","Да")</f>
        <v>Нет</v>
      </c>
      <c r="D508" s="43">
        <f t="shared" si="14"/>
        <v>365</v>
      </c>
      <c r="E508" s="49">
        <f>ROUND(('Все выпуски'!$T$3*'Все выпуски'!$T$6/100)/365*(B508-IF(C508="Нет",VLOOKUP(A508,'Айгенис Оп22'!$A$2:$C$22,3,0),VLOOKUP((A508-1),'Айгенис Оп22'!$A$2:$C$22,3,0))),2)</f>
        <v>13.32</v>
      </c>
      <c r="G508" s="43">
        <f>COUNTIF(D509:$D$1829,365)</f>
        <v>996</v>
      </c>
      <c r="H508" s="43">
        <f>COUNTIF(D509:$D$1829,366)</f>
        <v>325</v>
      </c>
    </row>
    <row r="509" spans="1:8" x14ac:dyDescent="0.25">
      <c r="A509" s="1">
        <f>COUNTIF($C$2:C509,"Да")</f>
        <v>5</v>
      </c>
      <c r="B509" s="45">
        <f t="shared" si="15"/>
        <v>45757</v>
      </c>
      <c r="C509" s="42" t="str">
        <f>IF(ISERROR(VLOOKUP(B509,'Айгенис Оп22'!$C$3:$C$22,1,0)),"Нет","Да")</f>
        <v>Нет</v>
      </c>
      <c r="D509" s="43">
        <f t="shared" si="14"/>
        <v>365</v>
      </c>
      <c r="E509" s="49">
        <f>ROUND(('Все выпуски'!$T$3*'Все выпуски'!$T$6/100)/365*(B509-IF(C509="Нет",VLOOKUP(A509,'Айгенис Оп22'!$A$2:$C$22,3,0),VLOOKUP((A509-1),'Айгенис Оп22'!$A$2:$C$22,3,0))),2)</f>
        <v>13.56</v>
      </c>
      <c r="G509" s="43">
        <f>COUNTIF(D510:$D$1829,365)</f>
        <v>995</v>
      </c>
      <c r="H509" s="43">
        <f>COUNTIF(D510:$D$1829,366)</f>
        <v>325</v>
      </c>
    </row>
    <row r="510" spans="1:8" x14ac:dyDescent="0.25">
      <c r="A510" s="1">
        <f>COUNTIF($C$2:C510,"Да")</f>
        <v>5</v>
      </c>
      <c r="B510" s="45">
        <f t="shared" si="15"/>
        <v>45758</v>
      </c>
      <c r="C510" s="42" t="str">
        <f>IF(ISERROR(VLOOKUP(B510,'Айгенис Оп22'!$C$3:$C$22,1,0)),"Нет","Да")</f>
        <v>Нет</v>
      </c>
      <c r="D510" s="43">
        <f t="shared" si="14"/>
        <v>365</v>
      </c>
      <c r="E510" s="49">
        <f>ROUND(('Все выпуски'!$T$3*'Все выпуски'!$T$6/100)/365*(B510-IF(C510="Нет",VLOOKUP(A510,'Айгенис Оп22'!$A$2:$C$22,3,0),VLOOKUP((A510-1),'Айгенис Оп22'!$A$2:$C$22,3,0))),2)</f>
        <v>13.81</v>
      </c>
      <c r="G510" s="43">
        <f>COUNTIF(D511:$D$1829,365)</f>
        <v>994</v>
      </c>
      <c r="H510" s="43">
        <f>COUNTIF(D511:$D$1829,366)</f>
        <v>325</v>
      </c>
    </row>
    <row r="511" spans="1:8" x14ac:dyDescent="0.25">
      <c r="A511" s="1">
        <f>COUNTIF($C$2:C511,"Да")</f>
        <v>5</v>
      </c>
      <c r="B511" s="45">
        <f t="shared" si="15"/>
        <v>45759</v>
      </c>
      <c r="C511" s="42" t="str">
        <f>IF(ISERROR(VLOOKUP(B511,'Айгенис Оп22'!$C$3:$C$22,1,0)),"Нет","Да")</f>
        <v>Нет</v>
      </c>
      <c r="D511" s="43">
        <f t="shared" si="14"/>
        <v>365</v>
      </c>
      <c r="E511" s="49">
        <f>ROUND(('Все выпуски'!$T$3*'Все выпуски'!$T$6/100)/365*(B511-IF(C511="Нет",VLOOKUP(A511,'Айгенис Оп22'!$A$2:$C$22,3,0),VLOOKUP((A511-1),'Айгенис Оп22'!$A$2:$C$22,3,0))),2)</f>
        <v>14.05</v>
      </c>
      <c r="G511" s="43">
        <f>COUNTIF(D512:$D$1829,365)</f>
        <v>993</v>
      </c>
      <c r="H511" s="43">
        <f>COUNTIF(D512:$D$1829,366)</f>
        <v>325</v>
      </c>
    </row>
    <row r="512" spans="1:8" x14ac:dyDescent="0.25">
      <c r="A512" s="1">
        <f>COUNTIF($C$2:C512,"Да")</f>
        <v>5</v>
      </c>
      <c r="B512" s="45">
        <f t="shared" si="15"/>
        <v>45760</v>
      </c>
      <c r="C512" s="42" t="str">
        <f>IF(ISERROR(VLOOKUP(B512,'Айгенис Оп22'!$C$3:$C$22,1,0)),"Нет","Да")</f>
        <v>Нет</v>
      </c>
      <c r="D512" s="43">
        <f t="shared" si="14"/>
        <v>365</v>
      </c>
      <c r="E512" s="49">
        <f>ROUND(('Все выпуски'!$T$3*'Все выпуски'!$T$6/100)/365*(B512-IF(C512="Нет",VLOOKUP(A512,'Айгенис Оп22'!$A$2:$C$22,3,0),VLOOKUP((A512-1),'Айгенис Оп22'!$A$2:$C$22,3,0))),2)</f>
        <v>14.3</v>
      </c>
      <c r="G512" s="43">
        <f>COUNTIF(D513:$D$1829,365)</f>
        <v>992</v>
      </c>
      <c r="H512" s="43">
        <f>COUNTIF(D513:$D$1829,366)</f>
        <v>325</v>
      </c>
    </row>
    <row r="513" spans="1:8" x14ac:dyDescent="0.25">
      <c r="A513" s="1">
        <f>COUNTIF($C$2:C513,"Да")</f>
        <v>5</v>
      </c>
      <c r="B513" s="45">
        <f t="shared" si="15"/>
        <v>45761</v>
      </c>
      <c r="C513" s="42" t="str">
        <f>IF(ISERROR(VLOOKUP(B513,'Айгенис Оп22'!$C$3:$C$22,1,0)),"Нет","Да")</f>
        <v>Нет</v>
      </c>
      <c r="D513" s="43">
        <f t="shared" si="14"/>
        <v>365</v>
      </c>
      <c r="E513" s="49">
        <f>ROUND(('Все выпуски'!$T$3*'Все выпуски'!$T$6/100)/365*(B513-IF(C513="Нет",VLOOKUP(A513,'Айгенис Оп22'!$A$2:$C$22,3,0),VLOOKUP((A513-1),'Айгенис Оп22'!$A$2:$C$22,3,0))),2)</f>
        <v>14.55</v>
      </c>
      <c r="G513" s="43">
        <f>COUNTIF(D514:$D$1829,365)</f>
        <v>991</v>
      </c>
      <c r="H513" s="43">
        <f>COUNTIF(D514:$D$1829,366)</f>
        <v>325</v>
      </c>
    </row>
    <row r="514" spans="1:8" x14ac:dyDescent="0.25">
      <c r="A514" s="1">
        <f>COUNTIF($C$2:C514,"Да")</f>
        <v>5</v>
      </c>
      <c r="B514" s="45">
        <f t="shared" si="15"/>
        <v>45762</v>
      </c>
      <c r="C514" s="42" t="str">
        <f>IF(ISERROR(VLOOKUP(B514,'Айгенис Оп22'!$C$3:$C$22,1,0)),"Нет","Да")</f>
        <v>Нет</v>
      </c>
      <c r="D514" s="43">
        <f t="shared" ref="D514:D577" si="16">IF(MOD(YEAR(B514),4)=0,366,365)</f>
        <v>365</v>
      </c>
      <c r="E514" s="49">
        <f>ROUND(('Все выпуски'!$T$3*'Все выпуски'!$T$6/100)/365*(B514-IF(C514="Нет",VLOOKUP(A514,'Айгенис Оп22'!$A$2:$C$22,3,0),VLOOKUP((A514-1),'Айгенис Оп22'!$A$2:$C$22,3,0))),2)</f>
        <v>14.79</v>
      </c>
      <c r="G514" s="43">
        <f>COUNTIF(D515:$D$1829,365)</f>
        <v>990</v>
      </c>
      <c r="H514" s="43">
        <f>COUNTIF(D515:$D$1829,366)</f>
        <v>325</v>
      </c>
    </row>
    <row r="515" spans="1:8" x14ac:dyDescent="0.25">
      <c r="A515" s="1">
        <f>COUNTIF($C$2:C515,"Да")</f>
        <v>5</v>
      </c>
      <c r="B515" s="45">
        <f t="shared" si="15"/>
        <v>45763</v>
      </c>
      <c r="C515" s="42" t="str">
        <f>IF(ISERROR(VLOOKUP(B515,'Айгенис Оп22'!$C$3:$C$22,1,0)),"Нет","Да")</f>
        <v>Нет</v>
      </c>
      <c r="D515" s="43">
        <f t="shared" si="16"/>
        <v>365</v>
      </c>
      <c r="E515" s="49">
        <f>ROUND(('Все выпуски'!$T$3*'Все выпуски'!$T$6/100)/365*(B515-IF(C515="Нет",VLOOKUP(A515,'Айгенис Оп22'!$A$2:$C$22,3,0),VLOOKUP((A515-1),'Айгенис Оп22'!$A$2:$C$22,3,0))),2)</f>
        <v>15.04</v>
      </c>
      <c r="G515" s="43">
        <f>COUNTIF(D516:$D$1829,365)</f>
        <v>989</v>
      </c>
      <c r="H515" s="43">
        <f>COUNTIF(D516:$D$1829,366)</f>
        <v>325</v>
      </c>
    </row>
    <row r="516" spans="1:8" x14ac:dyDescent="0.25">
      <c r="A516" s="1">
        <f>COUNTIF($C$2:C516,"Да")</f>
        <v>5</v>
      </c>
      <c r="B516" s="45">
        <f t="shared" ref="B516:B579" si="17">B515+1</f>
        <v>45764</v>
      </c>
      <c r="C516" s="42" t="str">
        <f>IF(ISERROR(VLOOKUP(B516,'Айгенис Оп22'!$C$3:$C$22,1,0)),"Нет","Да")</f>
        <v>Нет</v>
      </c>
      <c r="D516" s="43">
        <f t="shared" si="16"/>
        <v>365</v>
      </c>
      <c r="E516" s="49">
        <f>ROUND(('Все выпуски'!$T$3*'Все выпуски'!$T$6/100)/365*(B516-IF(C516="Нет",VLOOKUP(A516,'Айгенис Оп22'!$A$2:$C$22,3,0),VLOOKUP((A516-1),'Айгенис Оп22'!$A$2:$C$22,3,0))),2)</f>
        <v>15.29</v>
      </c>
      <c r="G516" s="43">
        <f>COUNTIF(D517:$D$1829,365)</f>
        <v>988</v>
      </c>
      <c r="H516" s="43">
        <f>COUNTIF(D517:$D$1829,366)</f>
        <v>325</v>
      </c>
    </row>
    <row r="517" spans="1:8" x14ac:dyDescent="0.25">
      <c r="A517" s="1">
        <f>COUNTIF($C$2:C517,"Да")</f>
        <v>5</v>
      </c>
      <c r="B517" s="45">
        <f t="shared" si="17"/>
        <v>45765</v>
      </c>
      <c r="C517" s="42" t="str">
        <f>IF(ISERROR(VLOOKUP(B517,'Айгенис Оп22'!$C$3:$C$22,1,0)),"Нет","Да")</f>
        <v>Нет</v>
      </c>
      <c r="D517" s="43">
        <f t="shared" si="16"/>
        <v>365</v>
      </c>
      <c r="E517" s="49">
        <f>ROUND(('Все выпуски'!$T$3*'Все выпуски'!$T$6/100)/365*(B517-IF(C517="Нет",VLOOKUP(A517,'Айгенис Оп22'!$A$2:$C$22,3,0),VLOOKUP((A517-1),'Айгенис Оп22'!$A$2:$C$22,3,0))),2)</f>
        <v>15.53</v>
      </c>
      <c r="G517" s="43">
        <f>COUNTIF(D518:$D$1829,365)</f>
        <v>987</v>
      </c>
      <c r="H517" s="43">
        <f>COUNTIF(D518:$D$1829,366)</f>
        <v>325</v>
      </c>
    </row>
    <row r="518" spans="1:8" x14ac:dyDescent="0.25">
      <c r="A518" s="1">
        <f>COUNTIF($C$2:C518,"Да")</f>
        <v>5</v>
      </c>
      <c r="B518" s="45">
        <f t="shared" si="17"/>
        <v>45766</v>
      </c>
      <c r="C518" s="42" t="str">
        <f>IF(ISERROR(VLOOKUP(B518,'Айгенис Оп22'!$C$3:$C$22,1,0)),"Нет","Да")</f>
        <v>Нет</v>
      </c>
      <c r="D518" s="43">
        <f t="shared" si="16"/>
        <v>365</v>
      </c>
      <c r="E518" s="49">
        <f>ROUND(('Все выпуски'!$T$3*'Все выпуски'!$T$6/100)/365*(B518-IF(C518="Нет",VLOOKUP(A518,'Айгенис Оп22'!$A$2:$C$22,3,0),VLOOKUP((A518-1),'Айгенис Оп22'!$A$2:$C$22,3,0))),2)</f>
        <v>15.78</v>
      </c>
      <c r="G518" s="43">
        <f>COUNTIF(D519:$D$1829,365)</f>
        <v>986</v>
      </c>
      <c r="H518" s="43">
        <f>COUNTIF(D519:$D$1829,366)</f>
        <v>325</v>
      </c>
    </row>
    <row r="519" spans="1:8" x14ac:dyDescent="0.25">
      <c r="A519" s="1">
        <f>COUNTIF($C$2:C519,"Да")</f>
        <v>5</v>
      </c>
      <c r="B519" s="45">
        <f t="shared" si="17"/>
        <v>45767</v>
      </c>
      <c r="C519" s="42" t="str">
        <f>IF(ISERROR(VLOOKUP(B519,'Айгенис Оп22'!$C$3:$C$22,1,0)),"Нет","Да")</f>
        <v>Нет</v>
      </c>
      <c r="D519" s="43">
        <f t="shared" si="16"/>
        <v>365</v>
      </c>
      <c r="E519" s="49">
        <f>ROUND(('Все выпуски'!$T$3*'Все выпуски'!$T$6/100)/365*(B519-IF(C519="Нет",VLOOKUP(A519,'Айгенис Оп22'!$A$2:$C$22,3,0),VLOOKUP((A519-1),'Айгенис Оп22'!$A$2:$C$22,3,0))),2)</f>
        <v>16.03</v>
      </c>
      <c r="G519" s="43">
        <f>COUNTIF(D520:$D$1829,365)</f>
        <v>985</v>
      </c>
      <c r="H519" s="43">
        <f>COUNTIF(D520:$D$1829,366)</f>
        <v>325</v>
      </c>
    </row>
    <row r="520" spans="1:8" x14ac:dyDescent="0.25">
      <c r="A520" s="1">
        <f>COUNTIF($C$2:C520,"Да")</f>
        <v>5</v>
      </c>
      <c r="B520" s="45">
        <f t="shared" si="17"/>
        <v>45768</v>
      </c>
      <c r="C520" s="42" t="str">
        <f>IF(ISERROR(VLOOKUP(B520,'Айгенис Оп22'!$C$3:$C$22,1,0)),"Нет","Да")</f>
        <v>Нет</v>
      </c>
      <c r="D520" s="43">
        <f t="shared" si="16"/>
        <v>365</v>
      </c>
      <c r="E520" s="49">
        <f>ROUND(('Все выпуски'!$T$3*'Все выпуски'!$T$6/100)/365*(B520-IF(C520="Нет",VLOOKUP(A520,'Айгенис Оп22'!$A$2:$C$22,3,0),VLOOKUP((A520-1),'Айгенис Оп22'!$A$2:$C$22,3,0))),2)</f>
        <v>16.27</v>
      </c>
      <c r="G520" s="43">
        <f>COUNTIF(D521:$D$1829,365)</f>
        <v>984</v>
      </c>
      <c r="H520" s="43">
        <f>COUNTIF(D521:$D$1829,366)</f>
        <v>325</v>
      </c>
    </row>
    <row r="521" spans="1:8" x14ac:dyDescent="0.25">
      <c r="A521" s="1">
        <f>COUNTIF($C$2:C521,"Да")</f>
        <v>5</v>
      </c>
      <c r="B521" s="45">
        <f t="shared" si="17"/>
        <v>45769</v>
      </c>
      <c r="C521" s="42" t="str">
        <f>IF(ISERROR(VLOOKUP(B521,'Айгенис Оп22'!$C$3:$C$22,1,0)),"Нет","Да")</f>
        <v>Нет</v>
      </c>
      <c r="D521" s="43">
        <f t="shared" si="16"/>
        <v>365</v>
      </c>
      <c r="E521" s="49">
        <f>ROUND(('Все выпуски'!$T$3*'Все выпуски'!$T$6/100)/365*(B521-IF(C521="Нет",VLOOKUP(A521,'Айгенис Оп22'!$A$2:$C$22,3,0),VLOOKUP((A521-1),'Айгенис Оп22'!$A$2:$C$22,3,0))),2)</f>
        <v>16.52</v>
      </c>
      <c r="G521" s="43">
        <f>COUNTIF(D522:$D$1829,365)</f>
        <v>983</v>
      </c>
      <c r="H521" s="43">
        <f>COUNTIF(D522:$D$1829,366)</f>
        <v>325</v>
      </c>
    </row>
    <row r="522" spans="1:8" x14ac:dyDescent="0.25">
      <c r="A522" s="1">
        <f>COUNTIF($C$2:C522,"Да")</f>
        <v>5</v>
      </c>
      <c r="B522" s="45">
        <f t="shared" si="17"/>
        <v>45770</v>
      </c>
      <c r="C522" s="42" t="str">
        <f>IF(ISERROR(VLOOKUP(B522,'Айгенис Оп22'!$C$3:$C$22,1,0)),"Нет","Да")</f>
        <v>Нет</v>
      </c>
      <c r="D522" s="43">
        <f t="shared" si="16"/>
        <v>365</v>
      </c>
      <c r="E522" s="49">
        <f>ROUND(('Все выпуски'!$T$3*'Все выпуски'!$T$6/100)/365*(B522-IF(C522="Нет",VLOOKUP(A522,'Айгенис Оп22'!$A$2:$C$22,3,0),VLOOKUP((A522-1),'Айгенис Оп22'!$A$2:$C$22,3,0))),2)</f>
        <v>16.77</v>
      </c>
      <c r="G522" s="43">
        <f>COUNTIF(D523:$D$1829,365)</f>
        <v>982</v>
      </c>
      <c r="H522" s="43">
        <f>COUNTIF(D523:$D$1829,366)</f>
        <v>325</v>
      </c>
    </row>
    <row r="523" spans="1:8" x14ac:dyDescent="0.25">
      <c r="A523" s="1">
        <f>COUNTIF($C$2:C523,"Да")</f>
        <v>5</v>
      </c>
      <c r="B523" s="45">
        <f t="shared" si="17"/>
        <v>45771</v>
      </c>
      <c r="C523" s="42" t="str">
        <f>IF(ISERROR(VLOOKUP(B523,'Айгенис Оп22'!$C$3:$C$22,1,0)),"Нет","Да")</f>
        <v>Нет</v>
      </c>
      <c r="D523" s="43">
        <f t="shared" si="16"/>
        <v>365</v>
      </c>
      <c r="E523" s="49">
        <f>ROUND(('Все выпуски'!$T$3*'Все выпуски'!$T$6/100)/365*(B523-IF(C523="Нет",VLOOKUP(A523,'Айгенис Оп22'!$A$2:$C$22,3,0),VLOOKUP((A523-1),'Айгенис Оп22'!$A$2:$C$22,3,0))),2)</f>
        <v>17.010000000000002</v>
      </c>
      <c r="G523" s="43">
        <f>COUNTIF(D524:$D$1829,365)</f>
        <v>981</v>
      </c>
      <c r="H523" s="43">
        <f>COUNTIF(D524:$D$1829,366)</f>
        <v>325</v>
      </c>
    </row>
    <row r="524" spans="1:8" x14ac:dyDescent="0.25">
      <c r="A524" s="1">
        <f>COUNTIF($C$2:C524,"Да")</f>
        <v>5</v>
      </c>
      <c r="B524" s="45">
        <f t="shared" si="17"/>
        <v>45772</v>
      </c>
      <c r="C524" s="42" t="str">
        <f>IF(ISERROR(VLOOKUP(B524,'Айгенис Оп22'!$C$3:$C$22,1,0)),"Нет","Да")</f>
        <v>Нет</v>
      </c>
      <c r="D524" s="43">
        <f t="shared" si="16"/>
        <v>365</v>
      </c>
      <c r="E524" s="49">
        <f>ROUND(('Все выпуски'!$T$3*'Все выпуски'!$T$6/100)/365*(B524-IF(C524="Нет",VLOOKUP(A524,'Айгенис Оп22'!$A$2:$C$22,3,0),VLOOKUP((A524-1),'Айгенис Оп22'!$A$2:$C$22,3,0))),2)</f>
        <v>17.260000000000002</v>
      </c>
      <c r="G524" s="43">
        <f>COUNTIF(D525:$D$1829,365)</f>
        <v>980</v>
      </c>
      <c r="H524" s="43">
        <f>COUNTIF(D525:$D$1829,366)</f>
        <v>325</v>
      </c>
    </row>
    <row r="525" spans="1:8" x14ac:dyDescent="0.25">
      <c r="A525" s="1">
        <f>COUNTIF($C$2:C525,"Да")</f>
        <v>5</v>
      </c>
      <c r="B525" s="45">
        <f t="shared" si="17"/>
        <v>45773</v>
      </c>
      <c r="C525" s="42" t="str">
        <f>IF(ISERROR(VLOOKUP(B525,'Айгенис Оп22'!$C$3:$C$22,1,0)),"Нет","Да")</f>
        <v>Нет</v>
      </c>
      <c r="D525" s="43">
        <f t="shared" si="16"/>
        <v>365</v>
      </c>
      <c r="E525" s="49">
        <f>ROUND(('Все выпуски'!$T$3*'Все выпуски'!$T$6/100)/365*(B525-IF(C525="Нет",VLOOKUP(A525,'Айгенис Оп22'!$A$2:$C$22,3,0),VLOOKUP((A525-1),'Айгенис Оп22'!$A$2:$C$22,3,0))),2)</f>
        <v>17.510000000000002</v>
      </c>
      <c r="G525" s="43">
        <f>COUNTIF(D526:$D$1829,365)</f>
        <v>979</v>
      </c>
      <c r="H525" s="43">
        <f>COUNTIF(D526:$D$1829,366)</f>
        <v>325</v>
      </c>
    </row>
    <row r="526" spans="1:8" x14ac:dyDescent="0.25">
      <c r="A526" s="1">
        <f>COUNTIF($C$2:C526,"Да")</f>
        <v>5</v>
      </c>
      <c r="B526" s="45">
        <f t="shared" si="17"/>
        <v>45774</v>
      </c>
      <c r="C526" s="42" t="str">
        <f>IF(ISERROR(VLOOKUP(B526,'Айгенис Оп22'!$C$3:$C$22,1,0)),"Нет","Да")</f>
        <v>Нет</v>
      </c>
      <c r="D526" s="43">
        <f t="shared" si="16"/>
        <v>365</v>
      </c>
      <c r="E526" s="49">
        <f>ROUND(('Все выпуски'!$T$3*'Все выпуски'!$T$6/100)/365*(B526-IF(C526="Нет",VLOOKUP(A526,'Айгенис Оп22'!$A$2:$C$22,3,0),VLOOKUP((A526-1),'Айгенис Оп22'!$A$2:$C$22,3,0))),2)</f>
        <v>17.75</v>
      </c>
      <c r="G526" s="43">
        <f>COUNTIF(D527:$D$1829,365)</f>
        <v>978</v>
      </c>
      <c r="H526" s="43">
        <f>COUNTIF(D527:$D$1829,366)</f>
        <v>325</v>
      </c>
    </row>
    <row r="527" spans="1:8" x14ac:dyDescent="0.25">
      <c r="A527" s="1">
        <f>COUNTIF($C$2:C527,"Да")</f>
        <v>5</v>
      </c>
      <c r="B527" s="45">
        <f t="shared" si="17"/>
        <v>45775</v>
      </c>
      <c r="C527" s="42" t="str">
        <f>IF(ISERROR(VLOOKUP(B527,'Айгенис Оп22'!$C$3:$C$22,1,0)),"Нет","Да")</f>
        <v>Нет</v>
      </c>
      <c r="D527" s="43">
        <f t="shared" si="16"/>
        <v>365</v>
      </c>
      <c r="E527" s="49">
        <f>ROUND(('Все выпуски'!$T$3*'Все выпуски'!$T$6/100)/365*(B527-IF(C527="Нет",VLOOKUP(A527,'Айгенис Оп22'!$A$2:$C$22,3,0),VLOOKUP((A527-1),'Айгенис Оп22'!$A$2:$C$22,3,0))),2)</f>
        <v>18</v>
      </c>
      <c r="G527" s="43">
        <f>COUNTIF(D528:$D$1829,365)</f>
        <v>977</v>
      </c>
      <c r="H527" s="43">
        <f>COUNTIF(D528:$D$1829,366)</f>
        <v>325</v>
      </c>
    </row>
    <row r="528" spans="1:8" x14ac:dyDescent="0.25">
      <c r="A528" s="1">
        <f>COUNTIF($C$2:C528,"Да")</f>
        <v>5</v>
      </c>
      <c r="B528" s="45">
        <f t="shared" si="17"/>
        <v>45776</v>
      </c>
      <c r="C528" s="42" t="str">
        <f>IF(ISERROR(VLOOKUP(B528,'Айгенис Оп22'!$C$3:$C$22,1,0)),"Нет","Да")</f>
        <v>Нет</v>
      </c>
      <c r="D528" s="43">
        <f t="shared" si="16"/>
        <v>365</v>
      </c>
      <c r="E528" s="49">
        <f>ROUND(('Все выпуски'!$T$3*'Все выпуски'!$T$6/100)/365*(B528-IF(C528="Нет",VLOOKUP(A528,'Айгенис Оп22'!$A$2:$C$22,3,0),VLOOKUP((A528-1),'Айгенис Оп22'!$A$2:$C$22,3,0))),2)</f>
        <v>18.25</v>
      </c>
      <c r="G528" s="43">
        <f>COUNTIF(D529:$D$1829,365)</f>
        <v>976</v>
      </c>
      <c r="H528" s="43">
        <f>COUNTIF(D529:$D$1829,366)</f>
        <v>325</v>
      </c>
    </row>
    <row r="529" spans="1:8" x14ac:dyDescent="0.25">
      <c r="A529" s="1">
        <f>COUNTIF($C$2:C529,"Да")</f>
        <v>5</v>
      </c>
      <c r="B529" s="45">
        <f t="shared" si="17"/>
        <v>45777</v>
      </c>
      <c r="C529" s="42" t="str">
        <f>IF(ISERROR(VLOOKUP(B529,'Айгенис Оп22'!$C$3:$C$22,1,0)),"Нет","Да")</f>
        <v>Нет</v>
      </c>
      <c r="D529" s="43">
        <f t="shared" si="16"/>
        <v>365</v>
      </c>
      <c r="E529" s="49">
        <f>ROUND(('Все выпуски'!$T$3*'Все выпуски'!$T$6/100)/365*(B529-IF(C529="Нет",VLOOKUP(A529,'Айгенис Оп22'!$A$2:$C$22,3,0),VLOOKUP((A529-1),'Айгенис Оп22'!$A$2:$C$22,3,0))),2)</f>
        <v>18.489999999999998</v>
      </c>
      <c r="G529" s="43">
        <f>COUNTIF(D530:$D$1829,365)</f>
        <v>975</v>
      </c>
      <c r="H529" s="43">
        <f>COUNTIF(D530:$D$1829,366)</f>
        <v>325</v>
      </c>
    </row>
    <row r="530" spans="1:8" x14ac:dyDescent="0.25">
      <c r="A530" s="1">
        <f>COUNTIF($C$2:C530,"Да")</f>
        <v>5</v>
      </c>
      <c r="B530" s="45">
        <f t="shared" si="17"/>
        <v>45778</v>
      </c>
      <c r="C530" s="42" t="str">
        <f>IF(ISERROR(VLOOKUP(B530,'Айгенис Оп22'!$C$3:$C$22,1,0)),"Нет","Да")</f>
        <v>Нет</v>
      </c>
      <c r="D530" s="43">
        <f t="shared" si="16"/>
        <v>365</v>
      </c>
      <c r="E530" s="49">
        <f>ROUND(('Все выпуски'!$T$3*'Все выпуски'!$T$6/100)/365*(B530-IF(C530="Нет",VLOOKUP(A530,'Айгенис Оп22'!$A$2:$C$22,3,0),VLOOKUP((A530-1),'Айгенис Оп22'!$A$2:$C$22,3,0))),2)</f>
        <v>18.739999999999998</v>
      </c>
      <c r="G530" s="43">
        <f>COUNTIF(D531:$D$1829,365)</f>
        <v>974</v>
      </c>
      <c r="H530" s="43">
        <f>COUNTIF(D531:$D$1829,366)</f>
        <v>325</v>
      </c>
    </row>
    <row r="531" spans="1:8" x14ac:dyDescent="0.25">
      <c r="A531" s="1">
        <f>COUNTIF($C$2:C531,"Да")</f>
        <v>5</v>
      </c>
      <c r="B531" s="45">
        <f t="shared" si="17"/>
        <v>45779</v>
      </c>
      <c r="C531" s="42" t="str">
        <f>IF(ISERROR(VLOOKUP(B531,'Айгенис Оп22'!$C$3:$C$22,1,0)),"Нет","Да")</f>
        <v>Нет</v>
      </c>
      <c r="D531" s="43">
        <f t="shared" si="16"/>
        <v>365</v>
      </c>
      <c r="E531" s="49">
        <f>ROUND(('Все выпуски'!$T$3*'Все выпуски'!$T$6/100)/365*(B531-IF(C531="Нет",VLOOKUP(A531,'Айгенис Оп22'!$A$2:$C$22,3,0),VLOOKUP((A531-1),'Айгенис Оп22'!$A$2:$C$22,3,0))),2)</f>
        <v>18.989999999999998</v>
      </c>
      <c r="G531" s="43">
        <f>COUNTIF(D532:$D$1829,365)</f>
        <v>973</v>
      </c>
      <c r="H531" s="43">
        <f>COUNTIF(D532:$D$1829,366)</f>
        <v>325</v>
      </c>
    </row>
    <row r="532" spans="1:8" x14ac:dyDescent="0.25">
      <c r="A532" s="1">
        <f>COUNTIF($C$2:C532,"Да")</f>
        <v>5</v>
      </c>
      <c r="B532" s="45">
        <f t="shared" si="17"/>
        <v>45780</v>
      </c>
      <c r="C532" s="42" t="str">
        <f>IF(ISERROR(VLOOKUP(B532,'Айгенис Оп22'!$C$3:$C$22,1,0)),"Нет","Да")</f>
        <v>Нет</v>
      </c>
      <c r="D532" s="43">
        <f t="shared" si="16"/>
        <v>365</v>
      </c>
      <c r="E532" s="49">
        <f>ROUND(('Все выпуски'!$T$3*'Все выпуски'!$T$6/100)/365*(B532-IF(C532="Нет",VLOOKUP(A532,'Айгенис Оп22'!$A$2:$C$22,3,0),VLOOKUP((A532-1),'Айгенис Оп22'!$A$2:$C$22,3,0))),2)</f>
        <v>19.23</v>
      </c>
      <c r="G532" s="43">
        <f>COUNTIF(D533:$D$1829,365)</f>
        <v>972</v>
      </c>
      <c r="H532" s="43">
        <f>COUNTIF(D533:$D$1829,366)</f>
        <v>325</v>
      </c>
    </row>
    <row r="533" spans="1:8" x14ac:dyDescent="0.25">
      <c r="A533" s="1">
        <f>COUNTIF($C$2:C533,"Да")</f>
        <v>5</v>
      </c>
      <c r="B533" s="45">
        <f t="shared" si="17"/>
        <v>45781</v>
      </c>
      <c r="C533" s="42" t="str">
        <f>IF(ISERROR(VLOOKUP(B533,'Айгенис Оп22'!$C$3:$C$22,1,0)),"Нет","Да")</f>
        <v>Нет</v>
      </c>
      <c r="D533" s="43">
        <f t="shared" si="16"/>
        <v>365</v>
      </c>
      <c r="E533" s="49">
        <f>ROUND(('Все выпуски'!$T$3*'Все выпуски'!$T$6/100)/365*(B533-IF(C533="Нет",VLOOKUP(A533,'Айгенис Оп22'!$A$2:$C$22,3,0),VLOOKUP((A533-1),'Айгенис Оп22'!$A$2:$C$22,3,0))),2)</f>
        <v>19.48</v>
      </c>
      <c r="G533" s="43">
        <f>COUNTIF(D534:$D$1829,365)</f>
        <v>971</v>
      </c>
      <c r="H533" s="43">
        <f>COUNTIF(D534:$D$1829,366)</f>
        <v>325</v>
      </c>
    </row>
    <row r="534" spans="1:8" x14ac:dyDescent="0.25">
      <c r="A534" s="1">
        <f>COUNTIF($C$2:C534,"Да")</f>
        <v>5</v>
      </c>
      <c r="B534" s="45">
        <f t="shared" si="17"/>
        <v>45782</v>
      </c>
      <c r="C534" s="42" t="str">
        <f>IF(ISERROR(VLOOKUP(B534,'Айгенис Оп22'!$C$3:$C$22,1,0)),"Нет","Да")</f>
        <v>Нет</v>
      </c>
      <c r="D534" s="43">
        <f t="shared" si="16"/>
        <v>365</v>
      </c>
      <c r="E534" s="49">
        <f>ROUND(('Все выпуски'!$T$3*'Все выпуски'!$T$6/100)/365*(B534-IF(C534="Нет",VLOOKUP(A534,'Айгенис Оп22'!$A$2:$C$22,3,0),VLOOKUP((A534-1),'Айгенис Оп22'!$A$2:$C$22,3,0))),2)</f>
        <v>19.73</v>
      </c>
      <c r="G534" s="43">
        <f>COUNTIF(D535:$D$1829,365)</f>
        <v>970</v>
      </c>
      <c r="H534" s="43">
        <f>COUNTIF(D535:$D$1829,366)</f>
        <v>325</v>
      </c>
    </row>
    <row r="535" spans="1:8" x14ac:dyDescent="0.25">
      <c r="A535" s="1">
        <f>COUNTIF($C$2:C535,"Да")</f>
        <v>5</v>
      </c>
      <c r="B535" s="45">
        <f t="shared" si="17"/>
        <v>45783</v>
      </c>
      <c r="C535" s="42" t="str">
        <f>IF(ISERROR(VLOOKUP(B535,'Айгенис Оп22'!$C$3:$C$22,1,0)),"Нет","Да")</f>
        <v>Нет</v>
      </c>
      <c r="D535" s="43">
        <f t="shared" si="16"/>
        <v>365</v>
      </c>
      <c r="E535" s="49">
        <f>ROUND(('Все выпуски'!$T$3*'Все выпуски'!$T$6/100)/365*(B535-IF(C535="Нет",VLOOKUP(A535,'Айгенис Оп22'!$A$2:$C$22,3,0),VLOOKUP((A535-1),'Айгенис Оп22'!$A$2:$C$22,3,0))),2)</f>
        <v>19.97</v>
      </c>
      <c r="G535" s="43">
        <f>COUNTIF(D536:$D$1829,365)</f>
        <v>969</v>
      </c>
      <c r="H535" s="43">
        <f>COUNTIF(D536:$D$1829,366)</f>
        <v>325</v>
      </c>
    </row>
    <row r="536" spans="1:8" x14ac:dyDescent="0.25">
      <c r="A536" s="1">
        <f>COUNTIF($C$2:C536,"Да")</f>
        <v>5</v>
      </c>
      <c r="B536" s="45">
        <f t="shared" si="17"/>
        <v>45784</v>
      </c>
      <c r="C536" s="42" t="str">
        <f>IF(ISERROR(VLOOKUP(B536,'Айгенис Оп22'!$C$3:$C$22,1,0)),"Нет","Да")</f>
        <v>Нет</v>
      </c>
      <c r="D536" s="43">
        <f t="shared" si="16"/>
        <v>365</v>
      </c>
      <c r="E536" s="49">
        <f>ROUND(('Все выпуски'!$T$3*'Все выпуски'!$T$6/100)/365*(B536-IF(C536="Нет",VLOOKUP(A536,'Айгенис Оп22'!$A$2:$C$22,3,0),VLOOKUP((A536-1),'Айгенис Оп22'!$A$2:$C$22,3,0))),2)</f>
        <v>20.22</v>
      </c>
      <c r="G536" s="43">
        <f>COUNTIF(D537:$D$1829,365)</f>
        <v>968</v>
      </c>
      <c r="H536" s="43">
        <f>COUNTIF(D537:$D$1829,366)</f>
        <v>325</v>
      </c>
    </row>
    <row r="537" spans="1:8" x14ac:dyDescent="0.25">
      <c r="A537" s="1">
        <f>COUNTIF($C$2:C537,"Да")</f>
        <v>5</v>
      </c>
      <c r="B537" s="45">
        <f t="shared" si="17"/>
        <v>45785</v>
      </c>
      <c r="C537" s="42" t="str">
        <f>IF(ISERROR(VLOOKUP(B537,'Айгенис Оп22'!$C$3:$C$22,1,0)),"Нет","Да")</f>
        <v>Нет</v>
      </c>
      <c r="D537" s="43">
        <f t="shared" si="16"/>
        <v>365</v>
      </c>
      <c r="E537" s="49">
        <f>ROUND(('Все выпуски'!$T$3*'Все выпуски'!$T$6/100)/365*(B537-IF(C537="Нет",VLOOKUP(A537,'Айгенис Оп22'!$A$2:$C$22,3,0),VLOOKUP((A537-1),'Айгенис Оп22'!$A$2:$C$22,3,0))),2)</f>
        <v>20.47</v>
      </c>
      <c r="G537" s="43">
        <f>COUNTIF(D538:$D$1829,365)</f>
        <v>967</v>
      </c>
      <c r="H537" s="43">
        <f>COUNTIF(D538:$D$1829,366)</f>
        <v>325</v>
      </c>
    </row>
    <row r="538" spans="1:8" x14ac:dyDescent="0.25">
      <c r="A538" s="1">
        <f>COUNTIF($C$2:C538,"Да")</f>
        <v>5</v>
      </c>
      <c r="B538" s="45">
        <f t="shared" si="17"/>
        <v>45786</v>
      </c>
      <c r="C538" s="42" t="str">
        <f>IF(ISERROR(VLOOKUP(B538,'Айгенис Оп22'!$C$3:$C$22,1,0)),"Нет","Да")</f>
        <v>Нет</v>
      </c>
      <c r="D538" s="43">
        <f t="shared" si="16"/>
        <v>365</v>
      </c>
      <c r="E538" s="49">
        <f>ROUND(('Все выпуски'!$T$3*'Все выпуски'!$T$6/100)/365*(B538-IF(C538="Нет",VLOOKUP(A538,'Айгенис Оп22'!$A$2:$C$22,3,0),VLOOKUP((A538-1),'Айгенис Оп22'!$A$2:$C$22,3,0))),2)</f>
        <v>20.71</v>
      </c>
      <c r="G538" s="43">
        <f>COUNTIF(D539:$D$1829,365)</f>
        <v>966</v>
      </c>
      <c r="H538" s="43">
        <f>COUNTIF(D539:$D$1829,366)</f>
        <v>325</v>
      </c>
    </row>
    <row r="539" spans="1:8" x14ac:dyDescent="0.25">
      <c r="A539" s="1">
        <f>COUNTIF($C$2:C539,"Да")</f>
        <v>5</v>
      </c>
      <c r="B539" s="45">
        <f t="shared" si="17"/>
        <v>45787</v>
      </c>
      <c r="C539" s="42" t="str">
        <f>IF(ISERROR(VLOOKUP(B539,'Айгенис Оп22'!$C$3:$C$22,1,0)),"Нет","Да")</f>
        <v>Нет</v>
      </c>
      <c r="D539" s="43">
        <f t="shared" si="16"/>
        <v>365</v>
      </c>
      <c r="E539" s="49">
        <f>ROUND(('Все выпуски'!$T$3*'Все выпуски'!$T$6/100)/365*(B539-IF(C539="Нет",VLOOKUP(A539,'Айгенис Оп22'!$A$2:$C$22,3,0),VLOOKUP((A539-1),'Айгенис Оп22'!$A$2:$C$22,3,0))),2)</f>
        <v>20.96</v>
      </c>
      <c r="G539" s="43">
        <f>COUNTIF(D540:$D$1829,365)</f>
        <v>965</v>
      </c>
      <c r="H539" s="43">
        <f>COUNTIF(D540:$D$1829,366)</f>
        <v>325</v>
      </c>
    </row>
    <row r="540" spans="1:8" x14ac:dyDescent="0.25">
      <c r="A540" s="1">
        <f>COUNTIF($C$2:C540,"Да")</f>
        <v>5</v>
      </c>
      <c r="B540" s="45">
        <f t="shared" si="17"/>
        <v>45788</v>
      </c>
      <c r="C540" s="42" t="str">
        <f>IF(ISERROR(VLOOKUP(B540,'Айгенис Оп22'!$C$3:$C$22,1,0)),"Нет","Да")</f>
        <v>Нет</v>
      </c>
      <c r="D540" s="43">
        <f t="shared" si="16"/>
        <v>365</v>
      </c>
      <c r="E540" s="49">
        <f>ROUND(('Все выпуски'!$T$3*'Все выпуски'!$T$6/100)/365*(B540-IF(C540="Нет",VLOOKUP(A540,'Айгенис Оп22'!$A$2:$C$22,3,0),VLOOKUP((A540-1),'Айгенис Оп22'!$A$2:$C$22,3,0))),2)</f>
        <v>21.21</v>
      </c>
      <c r="G540" s="43">
        <f>COUNTIF(D541:$D$1829,365)</f>
        <v>964</v>
      </c>
      <c r="H540" s="43">
        <f>COUNTIF(D541:$D$1829,366)</f>
        <v>325</v>
      </c>
    </row>
    <row r="541" spans="1:8" x14ac:dyDescent="0.25">
      <c r="A541" s="1">
        <f>COUNTIF($C$2:C541,"Да")</f>
        <v>5</v>
      </c>
      <c r="B541" s="45">
        <f t="shared" si="17"/>
        <v>45789</v>
      </c>
      <c r="C541" s="42" t="str">
        <f>IF(ISERROR(VLOOKUP(B541,'Айгенис Оп22'!$C$3:$C$22,1,0)),"Нет","Да")</f>
        <v>Нет</v>
      </c>
      <c r="D541" s="43">
        <f t="shared" si="16"/>
        <v>365</v>
      </c>
      <c r="E541" s="49">
        <f>ROUND(('Все выпуски'!$T$3*'Все выпуски'!$T$6/100)/365*(B541-IF(C541="Нет",VLOOKUP(A541,'Айгенис Оп22'!$A$2:$C$22,3,0),VLOOKUP((A541-1),'Айгенис Оп22'!$A$2:$C$22,3,0))),2)</f>
        <v>21.45</v>
      </c>
      <c r="G541" s="43">
        <f>COUNTIF(D542:$D$1829,365)</f>
        <v>963</v>
      </c>
      <c r="H541" s="43">
        <f>COUNTIF(D542:$D$1829,366)</f>
        <v>325</v>
      </c>
    </row>
    <row r="542" spans="1:8" x14ac:dyDescent="0.25">
      <c r="A542" s="1">
        <f>COUNTIF($C$2:C542,"Да")</f>
        <v>5</v>
      </c>
      <c r="B542" s="45">
        <f t="shared" si="17"/>
        <v>45790</v>
      </c>
      <c r="C542" s="42" t="str">
        <f>IF(ISERROR(VLOOKUP(B542,'Айгенис Оп22'!$C$3:$C$22,1,0)),"Нет","Да")</f>
        <v>Нет</v>
      </c>
      <c r="D542" s="43">
        <f t="shared" si="16"/>
        <v>365</v>
      </c>
      <c r="E542" s="49">
        <f>ROUND(('Все выпуски'!$T$3*'Все выпуски'!$T$6/100)/365*(B542-IF(C542="Нет",VLOOKUP(A542,'Айгенис Оп22'!$A$2:$C$22,3,0),VLOOKUP((A542-1),'Айгенис Оп22'!$A$2:$C$22,3,0))),2)</f>
        <v>21.7</v>
      </c>
      <c r="G542" s="43">
        <f>COUNTIF(D543:$D$1829,365)</f>
        <v>962</v>
      </c>
      <c r="H542" s="43">
        <f>COUNTIF(D543:$D$1829,366)</f>
        <v>325</v>
      </c>
    </row>
    <row r="543" spans="1:8" x14ac:dyDescent="0.25">
      <c r="A543" s="1">
        <f>COUNTIF($C$2:C543,"Да")</f>
        <v>6</v>
      </c>
      <c r="B543" s="45">
        <f t="shared" si="17"/>
        <v>45791</v>
      </c>
      <c r="C543" s="42" t="str">
        <f>IF(ISERROR(VLOOKUP(B543,'Айгенис Оп22'!$C$3:$C$22,1,0)),"Нет","Да")</f>
        <v>Да</v>
      </c>
      <c r="D543" s="43">
        <f t="shared" si="16"/>
        <v>365</v>
      </c>
      <c r="E543" s="49">
        <f>ROUND(('Все выпуски'!$T$3*'Все выпуски'!$T$6/100)/365*(B543-IF(C543="Нет",VLOOKUP(A543,'Айгенис Оп22'!$A$2:$C$22,3,0),VLOOKUP((A543-1),'Айгенис Оп22'!$A$2:$C$22,3,0))),2)</f>
        <v>21.95</v>
      </c>
      <c r="G543" s="43">
        <f>COUNTIF(D544:$D$1829,365)</f>
        <v>961</v>
      </c>
      <c r="H543" s="43">
        <f>COUNTIF(D544:$D$1829,366)</f>
        <v>325</v>
      </c>
    </row>
    <row r="544" spans="1:8" x14ac:dyDescent="0.25">
      <c r="A544" s="1">
        <f>COUNTIF($C$2:C544,"Да")</f>
        <v>6</v>
      </c>
      <c r="B544" s="45">
        <f t="shared" si="17"/>
        <v>45792</v>
      </c>
      <c r="C544" s="42" t="str">
        <f>IF(ISERROR(VLOOKUP(B544,'Айгенис Оп22'!$C$3:$C$22,1,0)),"Нет","Да")</f>
        <v>Нет</v>
      </c>
      <c r="D544" s="43">
        <f t="shared" si="16"/>
        <v>365</v>
      </c>
      <c r="E544" s="49">
        <f>ROUND(('Все выпуски'!$T$3*'Все выпуски'!$T$6/100)/365*(B544-IF(C544="Нет",VLOOKUP(A544,'Айгенис Оп22'!$A$2:$C$22,3,0),VLOOKUP((A544-1),'Айгенис Оп22'!$A$2:$C$22,3,0))),2)</f>
        <v>0.25</v>
      </c>
      <c r="G544" s="43">
        <f>COUNTIF(D545:$D$1829,365)</f>
        <v>960</v>
      </c>
      <c r="H544" s="43">
        <f>COUNTIF(D545:$D$1829,366)</f>
        <v>325</v>
      </c>
    </row>
    <row r="545" spans="1:8" x14ac:dyDescent="0.25">
      <c r="A545" s="1">
        <f>COUNTIF($C$2:C545,"Да")</f>
        <v>6</v>
      </c>
      <c r="B545" s="45">
        <f t="shared" si="17"/>
        <v>45793</v>
      </c>
      <c r="C545" s="42" t="str">
        <f>IF(ISERROR(VLOOKUP(B545,'Айгенис Оп22'!$C$3:$C$22,1,0)),"Нет","Да")</f>
        <v>Нет</v>
      </c>
      <c r="D545" s="43">
        <f t="shared" si="16"/>
        <v>365</v>
      </c>
      <c r="E545" s="49">
        <f>ROUND(('Все выпуски'!$T$3*'Все выпуски'!$T$6/100)/365*(B545-IF(C545="Нет",VLOOKUP(A545,'Айгенис Оп22'!$A$2:$C$22,3,0),VLOOKUP((A545-1),'Айгенис Оп22'!$A$2:$C$22,3,0))),2)</f>
        <v>0.49</v>
      </c>
      <c r="G545" s="43">
        <f>COUNTIF(D546:$D$1829,365)</f>
        <v>959</v>
      </c>
      <c r="H545" s="43">
        <f>COUNTIF(D546:$D$1829,366)</f>
        <v>325</v>
      </c>
    </row>
    <row r="546" spans="1:8" x14ac:dyDescent="0.25">
      <c r="A546" s="1">
        <f>COUNTIF($C$2:C546,"Да")</f>
        <v>6</v>
      </c>
      <c r="B546" s="45">
        <f t="shared" si="17"/>
        <v>45794</v>
      </c>
      <c r="C546" s="42" t="str">
        <f>IF(ISERROR(VLOOKUP(B546,'Айгенис Оп22'!$C$3:$C$22,1,0)),"Нет","Да")</f>
        <v>Нет</v>
      </c>
      <c r="D546" s="43">
        <f t="shared" si="16"/>
        <v>365</v>
      </c>
      <c r="E546" s="49">
        <f>ROUND(('Все выпуски'!$T$3*'Все выпуски'!$T$6/100)/365*(B546-IF(C546="Нет",VLOOKUP(A546,'Айгенис Оп22'!$A$2:$C$22,3,0),VLOOKUP((A546-1),'Айгенис Оп22'!$A$2:$C$22,3,0))),2)</f>
        <v>0.74</v>
      </c>
      <c r="G546" s="43">
        <f>COUNTIF(D547:$D$1829,365)</f>
        <v>958</v>
      </c>
      <c r="H546" s="43">
        <f>COUNTIF(D547:$D$1829,366)</f>
        <v>325</v>
      </c>
    </row>
    <row r="547" spans="1:8" x14ac:dyDescent="0.25">
      <c r="A547" s="1">
        <f>COUNTIF($C$2:C547,"Да")</f>
        <v>6</v>
      </c>
      <c r="B547" s="45">
        <f t="shared" si="17"/>
        <v>45795</v>
      </c>
      <c r="C547" s="42" t="str">
        <f>IF(ISERROR(VLOOKUP(B547,'Айгенис Оп22'!$C$3:$C$22,1,0)),"Нет","Да")</f>
        <v>Нет</v>
      </c>
      <c r="D547" s="43">
        <f t="shared" si="16"/>
        <v>365</v>
      </c>
      <c r="E547" s="49">
        <f>ROUND(('Все выпуски'!$T$3*'Все выпуски'!$T$6/100)/365*(B547-IF(C547="Нет",VLOOKUP(A547,'Айгенис Оп22'!$A$2:$C$22,3,0),VLOOKUP((A547-1),'Айгенис Оп22'!$A$2:$C$22,3,0))),2)</f>
        <v>0.99</v>
      </c>
      <c r="G547" s="43">
        <f>COUNTIF(D548:$D$1829,365)</f>
        <v>957</v>
      </c>
      <c r="H547" s="43">
        <f>COUNTIF(D548:$D$1829,366)</f>
        <v>325</v>
      </c>
    </row>
    <row r="548" spans="1:8" x14ac:dyDescent="0.25">
      <c r="A548" s="1">
        <f>COUNTIF($C$2:C548,"Да")</f>
        <v>6</v>
      </c>
      <c r="B548" s="45">
        <f t="shared" si="17"/>
        <v>45796</v>
      </c>
      <c r="C548" s="42" t="str">
        <f>IF(ISERROR(VLOOKUP(B548,'Айгенис Оп22'!$C$3:$C$22,1,0)),"Нет","Да")</f>
        <v>Нет</v>
      </c>
      <c r="D548" s="43">
        <f t="shared" si="16"/>
        <v>365</v>
      </c>
      <c r="E548" s="49">
        <f>ROUND(('Все выпуски'!$T$3*'Все выпуски'!$T$6/100)/365*(B548-IF(C548="Нет",VLOOKUP(A548,'Айгенис Оп22'!$A$2:$C$22,3,0),VLOOKUP((A548-1),'Айгенис Оп22'!$A$2:$C$22,3,0))),2)</f>
        <v>1.23</v>
      </c>
      <c r="G548" s="43">
        <f>COUNTIF(D549:$D$1829,365)</f>
        <v>956</v>
      </c>
      <c r="H548" s="43">
        <f>COUNTIF(D549:$D$1829,366)</f>
        <v>325</v>
      </c>
    </row>
    <row r="549" spans="1:8" x14ac:dyDescent="0.25">
      <c r="A549" s="1">
        <f>COUNTIF($C$2:C549,"Да")</f>
        <v>6</v>
      </c>
      <c r="B549" s="45">
        <f t="shared" si="17"/>
        <v>45797</v>
      </c>
      <c r="C549" s="42" t="str">
        <f>IF(ISERROR(VLOOKUP(B549,'Айгенис Оп22'!$C$3:$C$22,1,0)),"Нет","Да")</f>
        <v>Нет</v>
      </c>
      <c r="D549" s="43">
        <f t="shared" si="16"/>
        <v>365</v>
      </c>
      <c r="E549" s="49">
        <f>ROUND(('Все выпуски'!$T$3*'Все выпуски'!$T$6/100)/365*(B549-IF(C549="Нет",VLOOKUP(A549,'Айгенис Оп22'!$A$2:$C$22,3,0),VLOOKUP((A549-1),'Айгенис Оп22'!$A$2:$C$22,3,0))),2)</f>
        <v>1.48</v>
      </c>
      <c r="G549" s="43">
        <f>COUNTIF(D550:$D$1829,365)</f>
        <v>955</v>
      </c>
      <c r="H549" s="43">
        <f>COUNTIF(D550:$D$1829,366)</f>
        <v>325</v>
      </c>
    </row>
    <row r="550" spans="1:8" x14ac:dyDescent="0.25">
      <c r="A550" s="1">
        <f>COUNTIF($C$2:C550,"Да")</f>
        <v>6</v>
      </c>
      <c r="B550" s="45">
        <f t="shared" si="17"/>
        <v>45798</v>
      </c>
      <c r="C550" s="42" t="str">
        <f>IF(ISERROR(VLOOKUP(B550,'Айгенис Оп22'!$C$3:$C$22,1,0)),"Нет","Да")</f>
        <v>Нет</v>
      </c>
      <c r="D550" s="43">
        <f t="shared" si="16"/>
        <v>365</v>
      </c>
      <c r="E550" s="49">
        <f>ROUND(('Все выпуски'!$T$3*'Все выпуски'!$T$6/100)/365*(B550-IF(C550="Нет",VLOOKUP(A550,'Айгенис Оп22'!$A$2:$C$22,3,0),VLOOKUP((A550-1),'Айгенис Оп22'!$A$2:$C$22,3,0))),2)</f>
        <v>1.73</v>
      </c>
      <c r="G550" s="43">
        <f>COUNTIF(D551:$D$1829,365)</f>
        <v>954</v>
      </c>
      <c r="H550" s="43">
        <f>COUNTIF(D551:$D$1829,366)</f>
        <v>325</v>
      </c>
    </row>
    <row r="551" spans="1:8" x14ac:dyDescent="0.25">
      <c r="A551" s="1">
        <f>COUNTIF($C$2:C551,"Да")</f>
        <v>6</v>
      </c>
      <c r="B551" s="45">
        <f t="shared" si="17"/>
        <v>45799</v>
      </c>
      <c r="C551" s="42" t="str">
        <f>IF(ISERROR(VLOOKUP(B551,'Айгенис Оп22'!$C$3:$C$22,1,0)),"Нет","Да")</f>
        <v>Нет</v>
      </c>
      <c r="D551" s="43">
        <f t="shared" si="16"/>
        <v>365</v>
      </c>
      <c r="E551" s="49">
        <f>ROUND(('Все выпуски'!$T$3*'Все выпуски'!$T$6/100)/365*(B551-IF(C551="Нет",VLOOKUP(A551,'Айгенис Оп22'!$A$2:$C$22,3,0),VLOOKUP((A551-1),'Айгенис Оп22'!$A$2:$C$22,3,0))),2)</f>
        <v>1.97</v>
      </c>
      <c r="G551" s="43">
        <f>COUNTIF(D552:$D$1829,365)</f>
        <v>953</v>
      </c>
      <c r="H551" s="43">
        <f>COUNTIF(D552:$D$1829,366)</f>
        <v>325</v>
      </c>
    </row>
    <row r="552" spans="1:8" x14ac:dyDescent="0.25">
      <c r="A552" s="1">
        <f>COUNTIF($C$2:C552,"Да")</f>
        <v>6</v>
      </c>
      <c r="B552" s="45">
        <f t="shared" si="17"/>
        <v>45800</v>
      </c>
      <c r="C552" s="42" t="str">
        <f>IF(ISERROR(VLOOKUP(B552,'Айгенис Оп22'!$C$3:$C$22,1,0)),"Нет","Да")</f>
        <v>Нет</v>
      </c>
      <c r="D552" s="43">
        <f t="shared" si="16"/>
        <v>365</v>
      </c>
      <c r="E552" s="49">
        <f>ROUND(('Все выпуски'!$T$3*'Все выпуски'!$T$6/100)/365*(B552-IF(C552="Нет",VLOOKUP(A552,'Айгенис Оп22'!$A$2:$C$22,3,0),VLOOKUP((A552-1),'Айгенис Оп22'!$A$2:$C$22,3,0))),2)</f>
        <v>2.2200000000000002</v>
      </c>
      <c r="G552" s="43">
        <f>COUNTIF(D553:$D$1829,365)</f>
        <v>952</v>
      </c>
      <c r="H552" s="43">
        <f>COUNTIF(D553:$D$1829,366)</f>
        <v>325</v>
      </c>
    </row>
    <row r="553" spans="1:8" x14ac:dyDescent="0.25">
      <c r="A553" s="1">
        <f>COUNTIF($C$2:C553,"Да")</f>
        <v>6</v>
      </c>
      <c r="B553" s="45">
        <f t="shared" si="17"/>
        <v>45801</v>
      </c>
      <c r="C553" s="42" t="str">
        <f>IF(ISERROR(VLOOKUP(B553,'Айгенис Оп22'!$C$3:$C$22,1,0)),"Нет","Да")</f>
        <v>Нет</v>
      </c>
      <c r="D553" s="43">
        <f t="shared" si="16"/>
        <v>365</v>
      </c>
      <c r="E553" s="49">
        <f>ROUND(('Все выпуски'!$T$3*'Все выпуски'!$T$6/100)/365*(B553-IF(C553="Нет",VLOOKUP(A553,'Айгенис Оп22'!$A$2:$C$22,3,0),VLOOKUP((A553-1),'Айгенис Оп22'!$A$2:$C$22,3,0))),2)</f>
        <v>2.4700000000000002</v>
      </c>
      <c r="G553" s="43">
        <f>COUNTIF(D554:$D$1829,365)</f>
        <v>951</v>
      </c>
      <c r="H553" s="43">
        <f>COUNTIF(D554:$D$1829,366)</f>
        <v>325</v>
      </c>
    </row>
    <row r="554" spans="1:8" x14ac:dyDescent="0.25">
      <c r="A554" s="1">
        <f>COUNTIF($C$2:C554,"Да")</f>
        <v>6</v>
      </c>
      <c r="B554" s="45">
        <f t="shared" si="17"/>
        <v>45802</v>
      </c>
      <c r="C554" s="42" t="str">
        <f>IF(ISERROR(VLOOKUP(B554,'Айгенис Оп22'!$C$3:$C$22,1,0)),"Нет","Да")</f>
        <v>Нет</v>
      </c>
      <c r="D554" s="43">
        <f t="shared" si="16"/>
        <v>365</v>
      </c>
      <c r="E554" s="49">
        <f>ROUND(('Все выпуски'!$T$3*'Все выпуски'!$T$6/100)/365*(B554-IF(C554="Нет",VLOOKUP(A554,'Айгенис Оп22'!$A$2:$C$22,3,0),VLOOKUP((A554-1),'Айгенис Оп22'!$A$2:$C$22,3,0))),2)</f>
        <v>2.71</v>
      </c>
      <c r="G554" s="43">
        <f>COUNTIF(D555:$D$1829,365)</f>
        <v>950</v>
      </c>
      <c r="H554" s="43">
        <f>COUNTIF(D555:$D$1829,366)</f>
        <v>325</v>
      </c>
    </row>
    <row r="555" spans="1:8" x14ac:dyDescent="0.25">
      <c r="A555" s="1">
        <f>COUNTIF($C$2:C555,"Да")</f>
        <v>6</v>
      </c>
      <c r="B555" s="45">
        <f t="shared" si="17"/>
        <v>45803</v>
      </c>
      <c r="C555" s="42" t="str">
        <f>IF(ISERROR(VLOOKUP(B555,'Айгенис Оп22'!$C$3:$C$22,1,0)),"Нет","Да")</f>
        <v>Нет</v>
      </c>
      <c r="D555" s="43">
        <f t="shared" si="16"/>
        <v>365</v>
      </c>
      <c r="E555" s="49">
        <f>ROUND(('Все выпуски'!$T$3*'Все выпуски'!$T$6/100)/365*(B555-IF(C555="Нет",VLOOKUP(A555,'Айгенис Оп22'!$A$2:$C$22,3,0),VLOOKUP((A555-1),'Айгенис Оп22'!$A$2:$C$22,3,0))),2)</f>
        <v>2.96</v>
      </c>
      <c r="G555" s="43">
        <f>COUNTIF(D556:$D$1829,365)</f>
        <v>949</v>
      </c>
      <c r="H555" s="43">
        <f>COUNTIF(D556:$D$1829,366)</f>
        <v>325</v>
      </c>
    </row>
    <row r="556" spans="1:8" x14ac:dyDescent="0.25">
      <c r="A556" s="1">
        <f>COUNTIF($C$2:C556,"Да")</f>
        <v>6</v>
      </c>
      <c r="B556" s="45">
        <f t="shared" si="17"/>
        <v>45804</v>
      </c>
      <c r="C556" s="42" t="str">
        <f>IF(ISERROR(VLOOKUP(B556,'Айгенис Оп22'!$C$3:$C$22,1,0)),"Нет","Да")</f>
        <v>Нет</v>
      </c>
      <c r="D556" s="43">
        <f t="shared" si="16"/>
        <v>365</v>
      </c>
      <c r="E556" s="49">
        <f>ROUND(('Все выпуски'!$T$3*'Все выпуски'!$T$6/100)/365*(B556-IF(C556="Нет",VLOOKUP(A556,'Айгенис Оп22'!$A$2:$C$22,3,0),VLOOKUP((A556-1),'Айгенис Оп22'!$A$2:$C$22,3,0))),2)</f>
        <v>3.21</v>
      </c>
      <c r="F556" s="44"/>
      <c r="G556" s="43">
        <f>COUNTIF(D557:$D$1829,365)</f>
        <v>948</v>
      </c>
      <c r="H556" s="43">
        <f>COUNTIF(D557:$D$1829,366)</f>
        <v>325</v>
      </c>
    </row>
    <row r="557" spans="1:8" x14ac:dyDescent="0.25">
      <c r="A557" s="1">
        <f>COUNTIF($C$2:C557,"Да")</f>
        <v>6</v>
      </c>
      <c r="B557" s="45">
        <f t="shared" si="17"/>
        <v>45805</v>
      </c>
      <c r="C557" s="42" t="str">
        <f>IF(ISERROR(VLOOKUP(B557,'Айгенис Оп22'!$C$3:$C$22,1,0)),"Нет","Да")</f>
        <v>Нет</v>
      </c>
      <c r="D557" s="43">
        <f t="shared" si="16"/>
        <v>365</v>
      </c>
      <c r="E557" s="49">
        <f>ROUND(('Все выпуски'!$T$3*'Все выпуски'!$T$6/100)/365*(B557-IF(C557="Нет",VLOOKUP(A557,'Айгенис Оп22'!$A$2:$C$22,3,0),VLOOKUP((A557-1),'Айгенис Оп22'!$A$2:$C$22,3,0))),2)</f>
        <v>3.45</v>
      </c>
      <c r="G557" s="43">
        <f>COUNTIF(D558:$D$1829,365)</f>
        <v>947</v>
      </c>
      <c r="H557" s="43">
        <f>COUNTIF(D558:$D$1829,366)</f>
        <v>325</v>
      </c>
    </row>
    <row r="558" spans="1:8" x14ac:dyDescent="0.25">
      <c r="A558" s="1">
        <f>COUNTIF($C$2:C558,"Да")</f>
        <v>6</v>
      </c>
      <c r="B558" s="45">
        <f t="shared" si="17"/>
        <v>45806</v>
      </c>
      <c r="C558" s="42" t="str">
        <f>IF(ISERROR(VLOOKUP(B558,'Айгенис Оп22'!$C$3:$C$22,1,0)),"Нет","Да")</f>
        <v>Нет</v>
      </c>
      <c r="D558" s="43">
        <f t="shared" si="16"/>
        <v>365</v>
      </c>
      <c r="E558" s="49">
        <f>ROUND(('Все выпуски'!$T$3*'Все выпуски'!$T$6/100)/365*(B558-IF(C558="Нет",VLOOKUP(A558,'Айгенис Оп22'!$A$2:$C$22,3,0),VLOOKUP((A558-1),'Айгенис Оп22'!$A$2:$C$22,3,0))),2)</f>
        <v>3.7</v>
      </c>
      <c r="G558" s="43">
        <f>COUNTIF(D559:$D$1829,365)</f>
        <v>946</v>
      </c>
      <c r="H558" s="43">
        <f>COUNTIF(D559:$D$1829,366)</f>
        <v>325</v>
      </c>
    </row>
    <row r="559" spans="1:8" x14ac:dyDescent="0.25">
      <c r="A559" s="1">
        <f>COUNTIF($C$2:C559,"Да")</f>
        <v>6</v>
      </c>
      <c r="B559" s="45">
        <f t="shared" si="17"/>
        <v>45807</v>
      </c>
      <c r="C559" s="42" t="str">
        <f>IF(ISERROR(VLOOKUP(B559,'Айгенис Оп22'!$C$3:$C$22,1,0)),"Нет","Да")</f>
        <v>Нет</v>
      </c>
      <c r="D559" s="43">
        <f t="shared" si="16"/>
        <v>365</v>
      </c>
      <c r="E559" s="49">
        <f>ROUND(('Все выпуски'!$T$3*'Все выпуски'!$T$6/100)/365*(B559-IF(C559="Нет",VLOOKUP(A559,'Айгенис Оп22'!$A$2:$C$22,3,0),VLOOKUP((A559-1),'Айгенис Оп22'!$A$2:$C$22,3,0))),2)</f>
        <v>3.95</v>
      </c>
      <c r="G559" s="43">
        <f>COUNTIF(D560:$D$1829,365)</f>
        <v>945</v>
      </c>
      <c r="H559" s="43">
        <f>COUNTIF(D560:$D$1829,366)</f>
        <v>325</v>
      </c>
    </row>
    <row r="560" spans="1:8" x14ac:dyDescent="0.25">
      <c r="A560" s="1">
        <f>COUNTIF($C$2:C560,"Да")</f>
        <v>6</v>
      </c>
      <c r="B560" s="45">
        <f t="shared" si="17"/>
        <v>45808</v>
      </c>
      <c r="C560" s="42" t="str">
        <f>IF(ISERROR(VLOOKUP(B560,'Айгенис Оп22'!$C$3:$C$22,1,0)),"Нет","Да")</f>
        <v>Нет</v>
      </c>
      <c r="D560" s="43">
        <f t="shared" si="16"/>
        <v>365</v>
      </c>
      <c r="E560" s="49">
        <f>ROUND(('Все выпуски'!$T$3*'Все выпуски'!$T$6/100)/365*(B560-IF(C560="Нет",VLOOKUP(A560,'Айгенис Оп22'!$A$2:$C$22,3,0),VLOOKUP((A560-1),'Айгенис Оп22'!$A$2:$C$22,3,0))),2)</f>
        <v>4.1900000000000004</v>
      </c>
      <c r="G560" s="43">
        <f>COUNTIF(D561:$D$1829,365)</f>
        <v>944</v>
      </c>
      <c r="H560" s="43">
        <f>COUNTIF(D561:$D$1829,366)</f>
        <v>325</v>
      </c>
    </row>
    <row r="561" spans="1:8" x14ac:dyDescent="0.25">
      <c r="A561" s="1">
        <f>COUNTIF($C$2:C561,"Да")</f>
        <v>6</v>
      </c>
      <c r="B561" s="45">
        <f t="shared" si="17"/>
        <v>45809</v>
      </c>
      <c r="C561" s="42" t="str">
        <f>IF(ISERROR(VLOOKUP(B561,'Айгенис Оп22'!$C$3:$C$22,1,0)),"Нет","Да")</f>
        <v>Нет</v>
      </c>
      <c r="D561" s="43">
        <f t="shared" si="16"/>
        <v>365</v>
      </c>
      <c r="E561" s="49">
        <f>ROUND(('Все выпуски'!$T$3*'Все выпуски'!$T$6/100)/365*(B561-IF(C561="Нет",VLOOKUP(A561,'Айгенис Оп22'!$A$2:$C$22,3,0),VLOOKUP((A561-1),'Айгенис Оп22'!$A$2:$C$22,3,0))),2)</f>
        <v>4.4400000000000004</v>
      </c>
      <c r="G561" s="43">
        <f>COUNTIF(D562:$D$1829,365)</f>
        <v>943</v>
      </c>
      <c r="H561" s="43">
        <f>COUNTIF(D562:$D$1829,366)</f>
        <v>325</v>
      </c>
    </row>
    <row r="562" spans="1:8" x14ac:dyDescent="0.25">
      <c r="A562" s="1">
        <f>COUNTIF($C$2:C562,"Да")</f>
        <v>6</v>
      </c>
      <c r="B562" s="45">
        <f t="shared" si="17"/>
        <v>45810</v>
      </c>
      <c r="C562" s="42" t="str">
        <f>IF(ISERROR(VLOOKUP(B562,'Айгенис Оп22'!$C$3:$C$22,1,0)),"Нет","Да")</f>
        <v>Нет</v>
      </c>
      <c r="D562" s="43">
        <f t="shared" si="16"/>
        <v>365</v>
      </c>
      <c r="E562" s="49">
        <f>ROUND(('Все выпуски'!$T$3*'Все выпуски'!$T$6/100)/365*(B562-IF(C562="Нет",VLOOKUP(A562,'Айгенис Оп22'!$A$2:$C$22,3,0),VLOOKUP((A562-1),'Айгенис Оп22'!$A$2:$C$22,3,0))),2)</f>
        <v>4.68</v>
      </c>
      <c r="G562" s="43">
        <f>COUNTIF(D563:$D$1829,365)</f>
        <v>942</v>
      </c>
      <c r="H562" s="43">
        <f>COUNTIF(D563:$D$1829,366)</f>
        <v>325</v>
      </c>
    </row>
    <row r="563" spans="1:8" x14ac:dyDescent="0.25">
      <c r="A563" s="1">
        <f>COUNTIF($C$2:C563,"Да")</f>
        <v>6</v>
      </c>
      <c r="B563" s="45">
        <f t="shared" si="17"/>
        <v>45811</v>
      </c>
      <c r="C563" s="42" t="str">
        <f>IF(ISERROR(VLOOKUP(B563,'Айгенис Оп22'!$C$3:$C$22,1,0)),"Нет","Да")</f>
        <v>Нет</v>
      </c>
      <c r="D563" s="43">
        <f t="shared" si="16"/>
        <v>365</v>
      </c>
      <c r="E563" s="49">
        <f>ROUND(('Все выпуски'!$T$3*'Все выпуски'!$T$6/100)/365*(B563-IF(C563="Нет",VLOOKUP(A563,'Айгенис Оп22'!$A$2:$C$22,3,0),VLOOKUP((A563-1),'Айгенис Оп22'!$A$2:$C$22,3,0))),2)</f>
        <v>4.93</v>
      </c>
      <c r="G563" s="43">
        <f>COUNTIF(D564:$D$1829,365)</f>
        <v>941</v>
      </c>
      <c r="H563" s="43">
        <f>COUNTIF(D564:$D$1829,366)</f>
        <v>325</v>
      </c>
    </row>
    <row r="564" spans="1:8" x14ac:dyDescent="0.25">
      <c r="A564" s="1">
        <f>COUNTIF($C$2:C564,"Да")</f>
        <v>6</v>
      </c>
      <c r="B564" s="45">
        <f t="shared" si="17"/>
        <v>45812</v>
      </c>
      <c r="C564" s="42" t="str">
        <f>IF(ISERROR(VLOOKUP(B564,'Айгенис Оп22'!$C$3:$C$22,1,0)),"Нет","Да")</f>
        <v>Нет</v>
      </c>
      <c r="D564" s="43">
        <f t="shared" si="16"/>
        <v>365</v>
      </c>
      <c r="E564" s="49">
        <f>ROUND(('Все выпуски'!$T$3*'Все выпуски'!$T$6/100)/365*(B564-IF(C564="Нет",VLOOKUP(A564,'Айгенис Оп22'!$A$2:$C$22,3,0),VLOOKUP((A564-1),'Айгенис Оп22'!$A$2:$C$22,3,0))),2)</f>
        <v>5.18</v>
      </c>
      <c r="G564" s="43">
        <f>COUNTIF(D565:$D$1829,365)</f>
        <v>940</v>
      </c>
      <c r="H564" s="43">
        <f>COUNTIF(D565:$D$1829,366)</f>
        <v>325</v>
      </c>
    </row>
    <row r="565" spans="1:8" x14ac:dyDescent="0.25">
      <c r="A565" s="1">
        <f>COUNTIF($C$2:C565,"Да")</f>
        <v>6</v>
      </c>
      <c r="B565" s="45">
        <f t="shared" si="17"/>
        <v>45813</v>
      </c>
      <c r="C565" s="42" t="str">
        <f>IF(ISERROR(VLOOKUP(B565,'Айгенис Оп22'!$C$3:$C$22,1,0)),"Нет","Да")</f>
        <v>Нет</v>
      </c>
      <c r="D565" s="43">
        <f t="shared" si="16"/>
        <v>365</v>
      </c>
      <c r="E565" s="49">
        <f>ROUND(('Все выпуски'!$T$3*'Все выпуски'!$T$6/100)/365*(B565-IF(C565="Нет",VLOOKUP(A565,'Айгенис Оп22'!$A$2:$C$22,3,0),VLOOKUP((A565-1),'Айгенис Оп22'!$A$2:$C$22,3,0))),2)</f>
        <v>5.42</v>
      </c>
      <c r="G565" s="43">
        <f>COUNTIF(D566:$D$1829,365)</f>
        <v>939</v>
      </c>
      <c r="H565" s="43">
        <f>COUNTIF(D566:$D$1829,366)</f>
        <v>325</v>
      </c>
    </row>
    <row r="566" spans="1:8" x14ac:dyDescent="0.25">
      <c r="A566" s="1">
        <f>COUNTIF($C$2:C566,"Да")</f>
        <v>6</v>
      </c>
      <c r="B566" s="45">
        <f t="shared" si="17"/>
        <v>45814</v>
      </c>
      <c r="C566" s="42" t="str">
        <f>IF(ISERROR(VLOOKUP(B566,'Айгенис Оп22'!$C$3:$C$22,1,0)),"Нет","Да")</f>
        <v>Нет</v>
      </c>
      <c r="D566" s="43">
        <f t="shared" si="16"/>
        <v>365</v>
      </c>
      <c r="E566" s="49">
        <f>ROUND(('Все выпуски'!$T$3*'Все выпуски'!$T$6/100)/365*(B566-IF(C566="Нет",VLOOKUP(A566,'Айгенис Оп22'!$A$2:$C$22,3,0),VLOOKUP((A566-1),'Айгенис Оп22'!$A$2:$C$22,3,0))),2)</f>
        <v>5.67</v>
      </c>
      <c r="G566" s="43">
        <f>COUNTIF(D567:$D$1829,365)</f>
        <v>938</v>
      </c>
      <c r="H566" s="43">
        <f>COUNTIF(D567:$D$1829,366)</f>
        <v>325</v>
      </c>
    </row>
    <row r="567" spans="1:8" x14ac:dyDescent="0.25">
      <c r="A567" s="1">
        <f>COUNTIF($C$2:C567,"Да")</f>
        <v>6</v>
      </c>
      <c r="B567" s="45">
        <f t="shared" si="17"/>
        <v>45815</v>
      </c>
      <c r="C567" s="42" t="str">
        <f>IF(ISERROR(VLOOKUP(B567,'Айгенис Оп22'!$C$3:$C$22,1,0)),"Нет","Да")</f>
        <v>Нет</v>
      </c>
      <c r="D567" s="43">
        <f t="shared" si="16"/>
        <v>365</v>
      </c>
      <c r="E567" s="49">
        <f>ROUND(('Все выпуски'!$T$3*'Все выпуски'!$T$6/100)/365*(B567-IF(C567="Нет",VLOOKUP(A567,'Айгенис Оп22'!$A$2:$C$22,3,0),VLOOKUP((A567-1),'Айгенис Оп22'!$A$2:$C$22,3,0))),2)</f>
        <v>5.92</v>
      </c>
      <c r="G567" s="43">
        <f>COUNTIF(D568:$D$1829,365)</f>
        <v>937</v>
      </c>
      <c r="H567" s="43">
        <f>COUNTIF(D568:$D$1829,366)</f>
        <v>325</v>
      </c>
    </row>
    <row r="568" spans="1:8" x14ac:dyDescent="0.25">
      <c r="A568" s="1">
        <f>COUNTIF($C$2:C568,"Да")</f>
        <v>6</v>
      </c>
      <c r="B568" s="45">
        <f t="shared" si="17"/>
        <v>45816</v>
      </c>
      <c r="C568" s="42" t="str">
        <f>IF(ISERROR(VLOOKUP(B568,'Айгенис Оп22'!$C$3:$C$22,1,0)),"Нет","Да")</f>
        <v>Нет</v>
      </c>
      <c r="D568" s="43">
        <f t="shared" si="16"/>
        <v>365</v>
      </c>
      <c r="E568" s="49">
        <f>ROUND(('Все выпуски'!$T$3*'Все выпуски'!$T$6/100)/365*(B568-IF(C568="Нет",VLOOKUP(A568,'Айгенис Оп22'!$A$2:$C$22,3,0),VLOOKUP((A568-1),'Айгенис Оп22'!$A$2:$C$22,3,0))),2)</f>
        <v>6.16</v>
      </c>
      <c r="G568" s="43">
        <f>COUNTIF(D569:$D$1829,365)</f>
        <v>936</v>
      </c>
      <c r="H568" s="43">
        <f>COUNTIF(D569:$D$1829,366)</f>
        <v>325</v>
      </c>
    </row>
    <row r="569" spans="1:8" x14ac:dyDescent="0.25">
      <c r="A569" s="1">
        <f>COUNTIF($C$2:C569,"Да")</f>
        <v>6</v>
      </c>
      <c r="B569" s="45">
        <f t="shared" si="17"/>
        <v>45817</v>
      </c>
      <c r="C569" s="42" t="str">
        <f>IF(ISERROR(VLOOKUP(B569,'Айгенис Оп22'!$C$3:$C$22,1,0)),"Нет","Да")</f>
        <v>Нет</v>
      </c>
      <c r="D569" s="43">
        <f t="shared" si="16"/>
        <v>365</v>
      </c>
      <c r="E569" s="49">
        <f>ROUND(('Все выпуски'!$T$3*'Все выпуски'!$T$6/100)/365*(B569-IF(C569="Нет",VLOOKUP(A569,'Айгенис Оп22'!$A$2:$C$22,3,0),VLOOKUP((A569-1),'Айгенис Оп22'!$A$2:$C$22,3,0))),2)</f>
        <v>6.41</v>
      </c>
      <c r="G569" s="43">
        <f>COUNTIF(D570:$D$1829,365)</f>
        <v>935</v>
      </c>
      <c r="H569" s="43">
        <f>COUNTIF(D570:$D$1829,366)</f>
        <v>325</v>
      </c>
    </row>
    <row r="570" spans="1:8" x14ac:dyDescent="0.25">
      <c r="A570" s="1">
        <f>COUNTIF($C$2:C570,"Да")</f>
        <v>6</v>
      </c>
      <c r="B570" s="45">
        <f t="shared" si="17"/>
        <v>45818</v>
      </c>
      <c r="C570" s="42" t="str">
        <f>IF(ISERROR(VLOOKUP(B570,'Айгенис Оп22'!$C$3:$C$22,1,0)),"Нет","Да")</f>
        <v>Нет</v>
      </c>
      <c r="D570" s="43">
        <f t="shared" si="16"/>
        <v>365</v>
      </c>
      <c r="E570" s="49">
        <f>ROUND(('Все выпуски'!$T$3*'Все выпуски'!$T$6/100)/365*(B570-IF(C570="Нет",VLOOKUP(A570,'Айгенис Оп22'!$A$2:$C$22,3,0),VLOOKUP((A570-1),'Айгенис Оп22'!$A$2:$C$22,3,0))),2)</f>
        <v>6.66</v>
      </c>
      <c r="G570" s="43">
        <f>COUNTIF(D571:$D$1829,365)</f>
        <v>934</v>
      </c>
      <c r="H570" s="43">
        <f>COUNTIF(D571:$D$1829,366)</f>
        <v>325</v>
      </c>
    </row>
    <row r="571" spans="1:8" x14ac:dyDescent="0.25">
      <c r="A571" s="1">
        <f>COUNTIF($C$2:C571,"Да")</f>
        <v>6</v>
      </c>
      <c r="B571" s="45">
        <f t="shared" si="17"/>
        <v>45819</v>
      </c>
      <c r="C571" s="42" t="str">
        <f>IF(ISERROR(VLOOKUP(B571,'Айгенис Оп22'!$C$3:$C$22,1,0)),"Нет","Да")</f>
        <v>Нет</v>
      </c>
      <c r="D571" s="43">
        <f t="shared" si="16"/>
        <v>365</v>
      </c>
      <c r="E571" s="49">
        <f>ROUND(('Все выпуски'!$T$3*'Все выпуски'!$T$6/100)/365*(B571-IF(C571="Нет",VLOOKUP(A571,'Айгенис Оп22'!$A$2:$C$22,3,0),VLOOKUP((A571-1),'Айгенис Оп22'!$A$2:$C$22,3,0))),2)</f>
        <v>6.9</v>
      </c>
      <c r="G571" s="43">
        <f>COUNTIF(D572:$D$1829,365)</f>
        <v>933</v>
      </c>
      <c r="H571" s="43">
        <f>COUNTIF(D572:$D$1829,366)</f>
        <v>325</v>
      </c>
    </row>
    <row r="572" spans="1:8" x14ac:dyDescent="0.25">
      <c r="A572" s="1">
        <f>COUNTIF($C$2:C572,"Да")</f>
        <v>6</v>
      </c>
      <c r="B572" s="45">
        <f t="shared" si="17"/>
        <v>45820</v>
      </c>
      <c r="C572" s="42" t="str">
        <f>IF(ISERROR(VLOOKUP(B572,'Айгенис Оп22'!$C$3:$C$22,1,0)),"Нет","Да")</f>
        <v>Нет</v>
      </c>
      <c r="D572" s="43">
        <f t="shared" si="16"/>
        <v>365</v>
      </c>
      <c r="E572" s="49">
        <f>ROUND(('Все выпуски'!$T$3*'Все выпуски'!$T$6/100)/365*(B572-IF(C572="Нет",VLOOKUP(A572,'Айгенис Оп22'!$A$2:$C$22,3,0),VLOOKUP((A572-1),'Айгенис Оп22'!$A$2:$C$22,3,0))),2)</f>
        <v>7.15</v>
      </c>
      <c r="G572" s="43">
        <f>COUNTIF(D573:$D$1829,365)</f>
        <v>932</v>
      </c>
      <c r="H572" s="43">
        <f>COUNTIF(D573:$D$1829,366)</f>
        <v>325</v>
      </c>
    </row>
    <row r="573" spans="1:8" x14ac:dyDescent="0.25">
      <c r="A573" s="1">
        <f>COUNTIF($C$2:C573,"Да")</f>
        <v>6</v>
      </c>
      <c r="B573" s="45">
        <f t="shared" si="17"/>
        <v>45821</v>
      </c>
      <c r="C573" s="42" t="str">
        <f>IF(ISERROR(VLOOKUP(B573,'Айгенис Оп22'!$C$3:$C$22,1,0)),"Нет","Да")</f>
        <v>Нет</v>
      </c>
      <c r="D573" s="43">
        <f t="shared" si="16"/>
        <v>365</v>
      </c>
      <c r="E573" s="49">
        <f>ROUND(('Все выпуски'!$T$3*'Все выпуски'!$T$6/100)/365*(B573-IF(C573="Нет",VLOOKUP(A573,'Айгенис Оп22'!$A$2:$C$22,3,0),VLOOKUP((A573-1),'Айгенис Оп22'!$A$2:$C$22,3,0))),2)</f>
        <v>7.4</v>
      </c>
      <c r="G573" s="43">
        <f>COUNTIF(D574:$D$1829,365)</f>
        <v>931</v>
      </c>
      <c r="H573" s="43">
        <f>COUNTIF(D574:$D$1829,366)</f>
        <v>325</v>
      </c>
    </row>
    <row r="574" spans="1:8" x14ac:dyDescent="0.25">
      <c r="A574" s="1">
        <f>COUNTIF($C$2:C574,"Да")</f>
        <v>6</v>
      </c>
      <c r="B574" s="45">
        <f t="shared" si="17"/>
        <v>45822</v>
      </c>
      <c r="C574" s="42" t="str">
        <f>IF(ISERROR(VLOOKUP(B574,'Айгенис Оп22'!$C$3:$C$22,1,0)),"Нет","Да")</f>
        <v>Нет</v>
      </c>
      <c r="D574" s="43">
        <f t="shared" si="16"/>
        <v>365</v>
      </c>
      <c r="E574" s="49">
        <f>ROUND(('Все выпуски'!$T$3*'Все выпуски'!$T$6/100)/365*(B574-IF(C574="Нет",VLOOKUP(A574,'Айгенис Оп22'!$A$2:$C$22,3,0),VLOOKUP((A574-1),'Айгенис Оп22'!$A$2:$C$22,3,0))),2)</f>
        <v>7.64</v>
      </c>
      <c r="G574" s="43">
        <f>COUNTIF(D575:$D$1829,365)</f>
        <v>930</v>
      </c>
      <c r="H574" s="43">
        <f>COUNTIF(D575:$D$1829,366)</f>
        <v>325</v>
      </c>
    </row>
    <row r="575" spans="1:8" x14ac:dyDescent="0.25">
      <c r="A575" s="1">
        <f>COUNTIF($C$2:C575,"Да")</f>
        <v>6</v>
      </c>
      <c r="B575" s="45">
        <f t="shared" si="17"/>
        <v>45823</v>
      </c>
      <c r="C575" s="42" t="str">
        <f>IF(ISERROR(VLOOKUP(B575,'Айгенис Оп22'!$C$3:$C$22,1,0)),"Нет","Да")</f>
        <v>Нет</v>
      </c>
      <c r="D575" s="43">
        <f t="shared" si="16"/>
        <v>365</v>
      </c>
      <c r="E575" s="49">
        <f>ROUND(('Все выпуски'!$T$3*'Все выпуски'!$T$6/100)/365*(B575-IF(C575="Нет",VLOOKUP(A575,'Айгенис Оп22'!$A$2:$C$22,3,0),VLOOKUP((A575-1),'Айгенис Оп22'!$A$2:$C$22,3,0))),2)</f>
        <v>7.89</v>
      </c>
      <c r="G575" s="43">
        <f>COUNTIF(D576:$D$1829,365)</f>
        <v>929</v>
      </c>
      <c r="H575" s="43">
        <f>COUNTIF(D576:$D$1829,366)</f>
        <v>325</v>
      </c>
    </row>
    <row r="576" spans="1:8" x14ac:dyDescent="0.25">
      <c r="A576" s="1">
        <f>COUNTIF($C$2:C576,"Да")</f>
        <v>6</v>
      </c>
      <c r="B576" s="45">
        <f t="shared" si="17"/>
        <v>45824</v>
      </c>
      <c r="C576" s="42" t="str">
        <f>IF(ISERROR(VLOOKUP(B576,'Айгенис Оп22'!$C$3:$C$22,1,0)),"Нет","Да")</f>
        <v>Нет</v>
      </c>
      <c r="D576" s="43">
        <f t="shared" si="16"/>
        <v>365</v>
      </c>
      <c r="E576" s="49">
        <f>ROUND(('Все выпуски'!$T$3*'Все выпуски'!$T$6/100)/365*(B576-IF(C576="Нет",VLOOKUP(A576,'Айгенис Оп22'!$A$2:$C$22,3,0),VLOOKUP((A576-1),'Айгенис Оп22'!$A$2:$C$22,3,0))),2)</f>
        <v>8.14</v>
      </c>
      <c r="G576" s="43">
        <f>COUNTIF(D577:$D$1829,365)</f>
        <v>928</v>
      </c>
      <c r="H576" s="43">
        <f>COUNTIF(D577:$D$1829,366)</f>
        <v>325</v>
      </c>
    </row>
    <row r="577" spans="1:8" x14ac:dyDescent="0.25">
      <c r="A577" s="1">
        <f>COUNTIF($C$2:C577,"Да")</f>
        <v>6</v>
      </c>
      <c r="B577" s="45">
        <f t="shared" si="17"/>
        <v>45825</v>
      </c>
      <c r="C577" s="42" t="str">
        <f>IF(ISERROR(VLOOKUP(B577,'Айгенис Оп22'!$C$3:$C$22,1,0)),"Нет","Да")</f>
        <v>Нет</v>
      </c>
      <c r="D577" s="43">
        <f t="shared" si="16"/>
        <v>365</v>
      </c>
      <c r="E577" s="49">
        <f>ROUND(('Все выпуски'!$T$3*'Все выпуски'!$T$6/100)/365*(B577-IF(C577="Нет",VLOOKUP(A577,'Айгенис Оп22'!$A$2:$C$22,3,0),VLOOKUP((A577-1),'Айгенис Оп22'!$A$2:$C$22,3,0))),2)</f>
        <v>8.3800000000000008</v>
      </c>
      <c r="G577" s="43">
        <f>COUNTIF(D578:$D$1829,365)</f>
        <v>927</v>
      </c>
      <c r="H577" s="43">
        <f>COUNTIF(D578:$D$1829,366)</f>
        <v>325</v>
      </c>
    </row>
    <row r="578" spans="1:8" x14ac:dyDescent="0.25">
      <c r="A578" s="1">
        <f>COUNTIF($C$2:C578,"Да")</f>
        <v>6</v>
      </c>
      <c r="B578" s="45">
        <f t="shared" si="17"/>
        <v>45826</v>
      </c>
      <c r="C578" s="42" t="str">
        <f>IF(ISERROR(VLOOKUP(B578,'Айгенис Оп22'!$C$3:$C$22,1,0)),"Нет","Да")</f>
        <v>Нет</v>
      </c>
      <c r="D578" s="43">
        <f t="shared" ref="D578:D641" si="18">IF(MOD(YEAR(B578),4)=0,366,365)</f>
        <v>365</v>
      </c>
      <c r="E578" s="49">
        <f>ROUND(('Все выпуски'!$T$3*'Все выпуски'!$T$6/100)/365*(B578-IF(C578="Нет",VLOOKUP(A578,'Айгенис Оп22'!$A$2:$C$22,3,0),VLOOKUP((A578-1),'Айгенис Оп22'!$A$2:$C$22,3,0))),2)</f>
        <v>8.6300000000000008</v>
      </c>
      <c r="G578" s="43">
        <f>COUNTIF(D579:$D$1829,365)</f>
        <v>926</v>
      </c>
      <c r="H578" s="43">
        <f>COUNTIF(D579:$D$1829,366)</f>
        <v>325</v>
      </c>
    </row>
    <row r="579" spans="1:8" x14ac:dyDescent="0.25">
      <c r="A579" s="1">
        <f>COUNTIF($C$2:C579,"Да")</f>
        <v>6</v>
      </c>
      <c r="B579" s="45">
        <f t="shared" si="17"/>
        <v>45827</v>
      </c>
      <c r="C579" s="42" t="str">
        <f>IF(ISERROR(VLOOKUP(B579,'Айгенис Оп22'!$C$3:$C$22,1,0)),"Нет","Да")</f>
        <v>Нет</v>
      </c>
      <c r="D579" s="43">
        <f t="shared" si="18"/>
        <v>365</v>
      </c>
      <c r="E579" s="49">
        <f>ROUND(('Все выпуски'!$T$3*'Все выпуски'!$T$6/100)/365*(B579-IF(C579="Нет",VLOOKUP(A579,'Айгенис Оп22'!$A$2:$C$22,3,0),VLOOKUP((A579-1),'Айгенис Оп22'!$A$2:$C$22,3,0))),2)</f>
        <v>8.8800000000000008</v>
      </c>
      <c r="G579" s="43">
        <f>COUNTIF(D580:$D$1829,365)</f>
        <v>925</v>
      </c>
      <c r="H579" s="43">
        <f>COUNTIF(D580:$D$1829,366)</f>
        <v>325</v>
      </c>
    </row>
    <row r="580" spans="1:8" x14ac:dyDescent="0.25">
      <c r="A580" s="1">
        <f>COUNTIF($C$2:C580,"Да")</f>
        <v>6</v>
      </c>
      <c r="B580" s="45">
        <f t="shared" ref="B580:B643" si="19">B579+1</f>
        <v>45828</v>
      </c>
      <c r="C580" s="42" t="str">
        <f>IF(ISERROR(VLOOKUP(B580,'Айгенис Оп22'!$C$3:$C$22,1,0)),"Нет","Да")</f>
        <v>Нет</v>
      </c>
      <c r="D580" s="43">
        <f t="shared" si="18"/>
        <v>365</v>
      </c>
      <c r="E580" s="49">
        <f>ROUND(('Все выпуски'!$T$3*'Все выпуски'!$T$6/100)/365*(B580-IF(C580="Нет",VLOOKUP(A580,'Айгенис Оп22'!$A$2:$C$22,3,0),VLOOKUP((A580-1),'Айгенис Оп22'!$A$2:$C$22,3,0))),2)</f>
        <v>9.1199999999999992</v>
      </c>
      <c r="G580" s="43">
        <f>COUNTIF(D581:$D$1829,365)</f>
        <v>924</v>
      </c>
      <c r="H580" s="43">
        <f>COUNTIF(D581:$D$1829,366)</f>
        <v>325</v>
      </c>
    </row>
    <row r="581" spans="1:8" x14ac:dyDescent="0.25">
      <c r="A581" s="1">
        <f>COUNTIF($C$2:C581,"Да")</f>
        <v>6</v>
      </c>
      <c r="B581" s="45">
        <f t="shared" si="19"/>
        <v>45829</v>
      </c>
      <c r="C581" s="42" t="str">
        <f>IF(ISERROR(VLOOKUP(B581,'Айгенис Оп22'!$C$3:$C$22,1,0)),"Нет","Да")</f>
        <v>Нет</v>
      </c>
      <c r="D581" s="43">
        <f t="shared" si="18"/>
        <v>365</v>
      </c>
      <c r="E581" s="49">
        <f>ROUND(('Все выпуски'!$T$3*'Все выпуски'!$T$6/100)/365*(B581-IF(C581="Нет",VLOOKUP(A581,'Айгенис Оп22'!$A$2:$C$22,3,0),VLOOKUP((A581-1),'Айгенис Оп22'!$A$2:$C$22,3,0))),2)</f>
        <v>9.3699999999999992</v>
      </c>
      <c r="G581" s="43">
        <f>COUNTIF(D582:$D$1829,365)</f>
        <v>923</v>
      </c>
      <c r="H581" s="43">
        <f>COUNTIF(D582:$D$1829,366)</f>
        <v>325</v>
      </c>
    </row>
    <row r="582" spans="1:8" x14ac:dyDescent="0.25">
      <c r="A582" s="1">
        <f>COUNTIF($C$2:C582,"Да")</f>
        <v>6</v>
      </c>
      <c r="B582" s="45">
        <f t="shared" si="19"/>
        <v>45830</v>
      </c>
      <c r="C582" s="42" t="str">
        <f>IF(ISERROR(VLOOKUP(B582,'Айгенис Оп22'!$C$3:$C$22,1,0)),"Нет","Да")</f>
        <v>Нет</v>
      </c>
      <c r="D582" s="43">
        <f t="shared" si="18"/>
        <v>365</v>
      </c>
      <c r="E582" s="49">
        <f>ROUND(('Все выпуски'!$T$3*'Все выпуски'!$T$6/100)/365*(B582-IF(C582="Нет",VLOOKUP(A582,'Айгенис Оп22'!$A$2:$C$22,3,0),VLOOKUP((A582-1),'Айгенис Оп22'!$A$2:$C$22,3,0))),2)</f>
        <v>9.6199999999999992</v>
      </c>
      <c r="G582" s="43">
        <f>COUNTIF(D583:$D$1829,365)</f>
        <v>922</v>
      </c>
      <c r="H582" s="43">
        <f>COUNTIF(D583:$D$1829,366)</f>
        <v>325</v>
      </c>
    </row>
    <row r="583" spans="1:8" x14ac:dyDescent="0.25">
      <c r="A583" s="1">
        <f>COUNTIF($C$2:C583,"Да")</f>
        <v>6</v>
      </c>
      <c r="B583" s="45">
        <f t="shared" si="19"/>
        <v>45831</v>
      </c>
      <c r="C583" s="42" t="str">
        <f>IF(ISERROR(VLOOKUP(B583,'Айгенис Оп22'!$C$3:$C$22,1,0)),"Нет","Да")</f>
        <v>Нет</v>
      </c>
      <c r="D583" s="43">
        <f t="shared" si="18"/>
        <v>365</v>
      </c>
      <c r="E583" s="49">
        <f>ROUND(('Все выпуски'!$T$3*'Все выпуски'!$T$6/100)/365*(B583-IF(C583="Нет",VLOOKUP(A583,'Айгенис Оп22'!$A$2:$C$22,3,0),VLOOKUP((A583-1),'Айгенис Оп22'!$A$2:$C$22,3,0))),2)</f>
        <v>9.86</v>
      </c>
      <c r="G583" s="43">
        <f>COUNTIF(D584:$D$1829,365)</f>
        <v>921</v>
      </c>
      <c r="H583" s="43">
        <f>COUNTIF(D584:$D$1829,366)</f>
        <v>325</v>
      </c>
    </row>
    <row r="584" spans="1:8" x14ac:dyDescent="0.25">
      <c r="A584" s="1">
        <f>COUNTIF($C$2:C584,"Да")</f>
        <v>6</v>
      </c>
      <c r="B584" s="45">
        <f t="shared" si="19"/>
        <v>45832</v>
      </c>
      <c r="C584" s="42" t="str">
        <f>IF(ISERROR(VLOOKUP(B584,'Айгенис Оп22'!$C$3:$C$22,1,0)),"Нет","Да")</f>
        <v>Нет</v>
      </c>
      <c r="D584" s="43">
        <f t="shared" si="18"/>
        <v>365</v>
      </c>
      <c r="E584" s="49">
        <f>ROUND(('Все выпуски'!$T$3*'Все выпуски'!$T$6/100)/365*(B584-IF(C584="Нет",VLOOKUP(A584,'Айгенис Оп22'!$A$2:$C$22,3,0),VLOOKUP((A584-1),'Айгенис Оп22'!$A$2:$C$22,3,0))),2)</f>
        <v>10.11</v>
      </c>
      <c r="G584" s="43">
        <f>COUNTIF(D585:$D$1829,365)</f>
        <v>920</v>
      </c>
      <c r="H584" s="43">
        <f>COUNTIF(D585:$D$1829,366)</f>
        <v>325</v>
      </c>
    </row>
    <row r="585" spans="1:8" x14ac:dyDescent="0.25">
      <c r="A585" s="1">
        <f>COUNTIF($C$2:C585,"Да")</f>
        <v>6</v>
      </c>
      <c r="B585" s="45">
        <f t="shared" si="19"/>
        <v>45833</v>
      </c>
      <c r="C585" s="42" t="str">
        <f>IF(ISERROR(VLOOKUP(B585,'Айгенис Оп22'!$C$3:$C$22,1,0)),"Нет","Да")</f>
        <v>Нет</v>
      </c>
      <c r="D585" s="43">
        <f t="shared" si="18"/>
        <v>365</v>
      </c>
      <c r="E585" s="49">
        <f>ROUND(('Все выпуски'!$T$3*'Все выпуски'!$T$6/100)/365*(B585-IF(C585="Нет",VLOOKUP(A585,'Айгенис Оп22'!$A$2:$C$22,3,0),VLOOKUP((A585-1),'Айгенис Оп22'!$A$2:$C$22,3,0))),2)</f>
        <v>10.36</v>
      </c>
      <c r="G585" s="43">
        <f>COUNTIF(D586:$D$1829,365)</f>
        <v>919</v>
      </c>
      <c r="H585" s="43">
        <f>COUNTIF(D586:$D$1829,366)</f>
        <v>325</v>
      </c>
    </row>
    <row r="586" spans="1:8" x14ac:dyDescent="0.25">
      <c r="A586" s="1">
        <f>COUNTIF($C$2:C586,"Да")</f>
        <v>6</v>
      </c>
      <c r="B586" s="45">
        <f t="shared" si="19"/>
        <v>45834</v>
      </c>
      <c r="C586" s="42" t="str">
        <f>IF(ISERROR(VLOOKUP(B586,'Айгенис Оп22'!$C$3:$C$22,1,0)),"Нет","Да")</f>
        <v>Нет</v>
      </c>
      <c r="D586" s="43">
        <f t="shared" si="18"/>
        <v>365</v>
      </c>
      <c r="E586" s="49">
        <f>ROUND(('Все выпуски'!$T$3*'Все выпуски'!$T$6/100)/365*(B586-IF(C586="Нет",VLOOKUP(A586,'Айгенис Оп22'!$A$2:$C$22,3,0),VLOOKUP((A586-1),'Айгенис Оп22'!$A$2:$C$22,3,0))),2)</f>
        <v>10.6</v>
      </c>
      <c r="G586" s="43">
        <f>COUNTIF(D587:$D$1829,365)</f>
        <v>918</v>
      </c>
      <c r="H586" s="43">
        <f>COUNTIF(D587:$D$1829,366)</f>
        <v>325</v>
      </c>
    </row>
    <row r="587" spans="1:8" x14ac:dyDescent="0.25">
      <c r="A587" s="1">
        <f>COUNTIF($C$2:C587,"Да")</f>
        <v>6</v>
      </c>
      <c r="B587" s="45">
        <f t="shared" si="19"/>
        <v>45835</v>
      </c>
      <c r="C587" s="42" t="str">
        <f>IF(ISERROR(VLOOKUP(B587,'Айгенис Оп22'!$C$3:$C$22,1,0)),"Нет","Да")</f>
        <v>Нет</v>
      </c>
      <c r="D587" s="43">
        <f t="shared" si="18"/>
        <v>365</v>
      </c>
      <c r="E587" s="49">
        <f>ROUND(('Все выпуски'!$T$3*'Все выпуски'!$T$6/100)/365*(B587-IF(C587="Нет",VLOOKUP(A587,'Айгенис Оп22'!$A$2:$C$22,3,0),VLOOKUP((A587-1),'Айгенис Оп22'!$A$2:$C$22,3,0))),2)</f>
        <v>10.85</v>
      </c>
      <c r="G587" s="43">
        <f>COUNTIF(D588:$D$1829,365)</f>
        <v>917</v>
      </c>
      <c r="H587" s="43">
        <f>COUNTIF(D588:$D$1829,366)</f>
        <v>325</v>
      </c>
    </row>
    <row r="588" spans="1:8" x14ac:dyDescent="0.25">
      <c r="A588" s="1">
        <f>COUNTIF($C$2:C588,"Да")</f>
        <v>6</v>
      </c>
      <c r="B588" s="45">
        <f t="shared" si="19"/>
        <v>45836</v>
      </c>
      <c r="C588" s="42" t="str">
        <f>IF(ISERROR(VLOOKUP(B588,'Айгенис Оп22'!$C$3:$C$22,1,0)),"Нет","Да")</f>
        <v>Нет</v>
      </c>
      <c r="D588" s="43">
        <f t="shared" si="18"/>
        <v>365</v>
      </c>
      <c r="E588" s="49">
        <f>ROUND(('Все выпуски'!$T$3*'Все выпуски'!$T$6/100)/365*(B588-IF(C588="Нет",VLOOKUP(A588,'Айгенис Оп22'!$A$2:$C$22,3,0),VLOOKUP((A588-1),'Айгенис Оп22'!$A$2:$C$22,3,0))),2)</f>
        <v>11.1</v>
      </c>
      <c r="G588" s="43">
        <f>COUNTIF(D589:$D$1829,365)</f>
        <v>916</v>
      </c>
      <c r="H588" s="43">
        <f>COUNTIF(D589:$D$1829,366)</f>
        <v>325</v>
      </c>
    </row>
    <row r="589" spans="1:8" x14ac:dyDescent="0.25">
      <c r="A589" s="1">
        <f>COUNTIF($C$2:C589,"Да")</f>
        <v>6</v>
      </c>
      <c r="B589" s="45">
        <f t="shared" si="19"/>
        <v>45837</v>
      </c>
      <c r="C589" s="42" t="str">
        <f>IF(ISERROR(VLOOKUP(B589,'Айгенис Оп22'!$C$3:$C$22,1,0)),"Нет","Да")</f>
        <v>Нет</v>
      </c>
      <c r="D589" s="43">
        <f t="shared" si="18"/>
        <v>365</v>
      </c>
      <c r="E589" s="49">
        <f>ROUND(('Все выпуски'!$T$3*'Все выпуски'!$T$6/100)/365*(B589-IF(C589="Нет",VLOOKUP(A589,'Айгенис Оп22'!$A$2:$C$22,3,0),VLOOKUP((A589-1),'Айгенис Оп22'!$A$2:$C$22,3,0))),2)</f>
        <v>11.34</v>
      </c>
      <c r="G589" s="43">
        <f>COUNTIF(D590:$D$1829,365)</f>
        <v>915</v>
      </c>
      <c r="H589" s="43">
        <f>COUNTIF(D590:$D$1829,366)</f>
        <v>325</v>
      </c>
    </row>
    <row r="590" spans="1:8" x14ac:dyDescent="0.25">
      <c r="A590" s="1">
        <f>COUNTIF($C$2:C590,"Да")</f>
        <v>6</v>
      </c>
      <c r="B590" s="45">
        <f t="shared" si="19"/>
        <v>45838</v>
      </c>
      <c r="C590" s="42" t="str">
        <f>IF(ISERROR(VLOOKUP(B590,'Айгенис Оп22'!$C$3:$C$22,1,0)),"Нет","Да")</f>
        <v>Нет</v>
      </c>
      <c r="D590" s="43">
        <f t="shared" si="18"/>
        <v>365</v>
      </c>
      <c r="E590" s="49">
        <f>ROUND(('Все выпуски'!$T$3*'Все выпуски'!$T$6/100)/365*(B590-IF(C590="Нет",VLOOKUP(A590,'Айгенис Оп22'!$A$2:$C$22,3,0),VLOOKUP((A590-1),'Айгенис Оп22'!$A$2:$C$22,3,0))),2)</f>
        <v>11.59</v>
      </c>
      <c r="G590" s="43">
        <f>COUNTIF(D591:$D$1829,365)</f>
        <v>914</v>
      </c>
      <c r="H590" s="43">
        <f>COUNTIF(D591:$D$1829,366)</f>
        <v>325</v>
      </c>
    </row>
    <row r="591" spans="1:8" x14ac:dyDescent="0.25">
      <c r="A591" s="1">
        <f>COUNTIF($C$2:C591,"Да")</f>
        <v>6</v>
      </c>
      <c r="B591" s="45">
        <f t="shared" si="19"/>
        <v>45839</v>
      </c>
      <c r="C591" s="42" t="str">
        <f>IF(ISERROR(VLOOKUP(B591,'Айгенис Оп22'!$C$3:$C$22,1,0)),"Нет","Да")</f>
        <v>Нет</v>
      </c>
      <c r="D591" s="43">
        <f t="shared" si="18"/>
        <v>365</v>
      </c>
      <c r="E591" s="49">
        <f>ROUND(('Все выпуски'!$T$3*'Все выпуски'!$T$6/100)/365*(B591-IF(C591="Нет",VLOOKUP(A591,'Айгенис Оп22'!$A$2:$C$22,3,0),VLOOKUP((A591-1),'Айгенис Оп22'!$A$2:$C$22,3,0))),2)</f>
        <v>11.84</v>
      </c>
      <c r="G591" s="43">
        <f>COUNTIF(D592:$D$1829,365)</f>
        <v>913</v>
      </c>
      <c r="H591" s="43">
        <f>COUNTIF(D592:$D$1829,366)</f>
        <v>325</v>
      </c>
    </row>
    <row r="592" spans="1:8" x14ac:dyDescent="0.25">
      <c r="A592" s="1">
        <f>COUNTIF($C$2:C592,"Да")</f>
        <v>6</v>
      </c>
      <c r="B592" s="45">
        <f t="shared" si="19"/>
        <v>45840</v>
      </c>
      <c r="C592" s="42" t="str">
        <f>IF(ISERROR(VLOOKUP(B592,'Айгенис Оп22'!$C$3:$C$22,1,0)),"Нет","Да")</f>
        <v>Нет</v>
      </c>
      <c r="D592" s="43">
        <f t="shared" si="18"/>
        <v>365</v>
      </c>
      <c r="E592" s="49">
        <f>ROUND(('Все выпуски'!$T$3*'Все выпуски'!$T$6/100)/365*(B592-IF(C592="Нет",VLOOKUP(A592,'Айгенис Оп22'!$A$2:$C$22,3,0),VLOOKUP((A592-1),'Айгенис Оп22'!$A$2:$C$22,3,0))),2)</f>
        <v>12.08</v>
      </c>
      <c r="G592" s="43">
        <f>COUNTIF(D593:$D$1829,365)</f>
        <v>912</v>
      </c>
      <c r="H592" s="43">
        <f>COUNTIF(D593:$D$1829,366)</f>
        <v>325</v>
      </c>
    </row>
    <row r="593" spans="1:8" x14ac:dyDescent="0.25">
      <c r="A593" s="1">
        <f>COUNTIF($C$2:C593,"Да")</f>
        <v>6</v>
      </c>
      <c r="B593" s="45">
        <f t="shared" si="19"/>
        <v>45841</v>
      </c>
      <c r="C593" s="42" t="str">
        <f>IF(ISERROR(VLOOKUP(B593,'Айгенис Оп22'!$C$3:$C$22,1,0)),"Нет","Да")</f>
        <v>Нет</v>
      </c>
      <c r="D593" s="43">
        <f t="shared" si="18"/>
        <v>365</v>
      </c>
      <c r="E593" s="49">
        <f>ROUND(('Все выпуски'!$T$3*'Все выпуски'!$T$6/100)/365*(B593-IF(C593="Нет",VLOOKUP(A593,'Айгенис Оп22'!$A$2:$C$22,3,0),VLOOKUP((A593-1),'Айгенис Оп22'!$A$2:$C$22,3,0))),2)</f>
        <v>12.33</v>
      </c>
      <c r="G593" s="43">
        <f>COUNTIF(D594:$D$1829,365)</f>
        <v>911</v>
      </c>
      <c r="H593" s="43">
        <f>COUNTIF(D594:$D$1829,366)</f>
        <v>325</v>
      </c>
    </row>
    <row r="594" spans="1:8" x14ac:dyDescent="0.25">
      <c r="A594" s="1">
        <f>COUNTIF($C$2:C594,"Да")</f>
        <v>6</v>
      </c>
      <c r="B594" s="45">
        <f t="shared" si="19"/>
        <v>45842</v>
      </c>
      <c r="C594" s="42" t="str">
        <f>IF(ISERROR(VLOOKUP(B594,'Айгенис Оп22'!$C$3:$C$22,1,0)),"Нет","Да")</f>
        <v>Нет</v>
      </c>
      <c r="D594" s="43">
        <f t="shared" si="18"/>
        <v>365</v>
      </c>
      <c r="E594" s="49">
        <f>ROUND(('Все выпуски'!$T$3*'Все выпуски'!$T$6/100)/365*(B594-IF(C594="Нет",VLOOKUP(A594,'Айгенис Оп22'!$A$2:$C$22,3,0),VLOOKUP((A594-1),'Айгенис Оп22'!$A$2:$C$22,3,0))),2)</f>
        <v>12.58</v>
      </c>
      <c r="G594" s="43">
        <f>COUNTIF(D595:$D$1829,365)</f>
        <v>910</v>
      </c>
      <c r="H594" s="43">
        <f>COUNTIF(D595:$D$1829,366)</f>
        <v>325</v>
      </c>
    </row>
    <row r="595" spans="1:8" x14ac:dyDescent="0.25">
      <c r="A595" s="1">
        <f>COUNTIF($C$2:C595,"Да")</f>
        <v>6</v>
      </c>
      <c r="B595" s="45">
        <f t="shared" si="19"/>
        <v>45843</v>
      </c>
      <c r="C595" s="42" t="str">
        <f>IF(ISERROR(VLOOKUP(B595,'Айгенис Оп22'!$C$3:$C$22,1,0)),"Нет","Да")</f>
        <v>Нет</v>
      </c>
      <c r="D595" s="43">
        <f t="shared" si="18"/>
        <v>365</v>
      </c>
      <c r="E595" s="49">
        <f>ROUND(('Все выпуски'!$T$3*'Все выпуски'!$T$6/100)/365*(B595-IF(C595="Нет",VLOOKUP(A595,'Айгенис Оп22'!$A$2:$C$22,3,0),VLOOKUP((A595-1),'Айгенис Оп22'!$A$2:$C$22,3,0))),2)</f>
        <v>12.82</v>
      </c>
      <c r="G595" s="43">
        <f>COUNTIF(D596:$D$1829,365)</f>
        <v>909</v>
      </c>
      <c r="H595" s="43">
        <f>COUNTIF(D596:$D$1829,366)</f>
        <v>325</v>
      </c>
    </row>
    <row r="596" spans="1:8" x14ac:dyDescent="0.25">
      <c r="A596" s="1">
        <f>COUNTIF($C$2:C596,"Да")</f>
        <v>6</v>
      </c>
      <c r="B596" s="45">
        <f t="shared" si="19"/>
        <v>45844</v>
      </c>
      <c r="C596" s="42" t="str">
        <f>IF(ISERROR(VLOOKUP(B596,'Айгенис Оп22'!$C$3:$C$22,1,0)),"Нет","Да")</f>
        <v>Нет</v>
      </c>
      <c r="D596" s="43">
        <f t="shared" si="18"/>
        <v>365</v>
      </c>
      <c r="E596" s="49">
        <f>ROUND(('Все выпуски'!$T$3*'Все выпуски'!$T$6/100)/365*(B596-IF(C596="Нет",VLOOKUP(A596,'Айгенис Оп22'!$A$2:$C$22,3,0),VLOOKUP((A596-1),'Айгенис Оп22'!$A$2:$C$22,3,0))),2)</f>
        <v>13.07</v>
      </c>
      <c r="G596" s="43">
        <f>COUNTIF(D597:$D$1829,365)</f>
        <v>908</v>
      </c>
      <c r="H596" s="43">
        <f>COUNTIF(D597:$D$1829,366)</f>
        <v>325</v>
      </c>
    </row>
    <row r="597" spans="1:8" x14ac:dyDescent="0.25">
      <c r="A597" s="1">
        <f>COUNTIF($C$2:C597,"Да")</f>
        <v>6</v>
      </c>
      <c r="B597" s="45">
        <f t="shared" si="19"/>
        <v>45845</v>
      </c>
      <c r="C597" s="42" t="str">
        <f>IF(ISERROR(VLOOKUP(B597,'Айгенис Оп22'!$C$3:$C$22,1,0)),"Нет","Да")</f>
        <v>Нет</v>
      </c>
      <c r="D597" s="43">
        <f t="shared" si="18"/>
        <v>365</v>
      </c>
      <c r="E597" s="49">
        <f>ROUND(('Все выпуски'!$T$3*'Все выпуски'!$T$6/100)/365*(B597-IF(C597="Нет",VLOOKUP(A597,'Айгенис Оп22'!$A$2:$C$22,3,0),VLOOKUP((A597-1),'Айгенис Оп22'!$A$2:$C$22,3,0))),2)</f>
        <v>13.32</v>
      </c>
      <c r="G597" s="43">
        <f>COUNTIF(D598:$D$1829,365)</f>
        <v>907</v>
      </c>
      <c r="H597" s="43">
        <f>COUNTIF(D598:$D$1829,366)</f>
        <v>325</v>
      </c>
    </row>
    <row r="598" spans="1:8" x14ac:dyDescent="0.25">
      <c r="A598" s="1">
        <f>COUNTIF($C$2:C598,"Да")</f>
        <v>6</v>
      </c>
      <c r="B598" s="45">
        <f t="shared" si="19"/>
        <v>45846</v>
      </c>
      <c r="C598" s="42" t="str">
        <f>IF(ISERROR(VLOOKUP(B598,'Айгенис Оп22'!$C$3:$C$22,1,0)),"Нет","Да")</f>
        <v>Нет</v>
      </c>
      <c r="D598" s="43">
        <f t="shared" si="18"/>
        <v>365</v>
      </c>
      <c r="E598" s="49">
        <f>ROUND(('Все выпуски'!$T$3*'Все выпуски'!$T$6/100)/365*(B598-IF(C598="Нет",VLOOKUP(A598,'Айгенис Оп22'!$A$2:$C$22,3,0),VLOOKUP((A598-1),'Айгенис Оп22'!$A$2:$C$22,3,0))),2)</f>
        <v>13.56</v>
      </c>
      <c r="G598" s="43">
        <f>COUNTIF(D599:$D$1829,365)</f>
        <v>906</v>
      </c>
      <c r="H598" s="43">
        <f>COUNTIF(D599:$D$1829,366)</f>
        <v>325</v>
      </c>
    </row>
    <row r="599" spans="1:8" x14ac:dyDescent="0.25">
      <c r="A599" s="1">
        <f>COUNTIF($C$2:C599,"Да")</f>
        <v>6</v>
      </c>
      <c r="B599" s="45">
        <f t="shared" si="19"/>
        <v>45847</v>
      </c>
      <c r="C599" s="42" t="str">
        <f>IF(ISERROR(VLOOKUP(B599,'Айгенис Оп22'!$C$3:$C$22,1,0)),"Нет","Да")</f>
        <v>Нет</v>
      </c>
      <c r="D599" s="43">
        <f t="shared" si="18"/>
        <v>365</v>
      </c>
      <c r="E599" s="49">
        <f>ROUND(('Все выпуски'!$T$3*'Все выпуски'!$T$6/100)/365*(B599-IF(C599="Нет",VLOOKUP(A599,'Айгенис Оп22'!$A$2:$C$22,3,0),VLOOKUP((A599-1),'Айгенис Оп22'!$A$2:$C$22,3,0))),2)</f>
        <v>13.81</v>
      </c>
      <c r="G599" s="43">
        <f>COUNTIF(D600:$D$1829,365)</f>
        <v>905</v>
      </c>
      <c r="H599" s="43">
        <f>COUNTIF(D600:$D$1829,366)</f>
        <v>325</v>
      </c>
    </row>
    <row r="600" spans="1:8" x14ac:dyDescent="0.25">
      <c r="A600" s="1">
        <f>COUNTIF($C$2:C600,"Да")</f>
        <v>6</v>
      </c>
      <c r="B600" s="45">
        <f t="shared" si="19"/>
        <v>45848</v>
      </c>
      <c r="C600" s="42" t="str">
        <f>IF(ISERROR(VLOOKUP(B600,'Айгенис Оп22'!$C$3:$C$22,1,0)),"Нет","Да")</f>
        <v>Нет</v>
      </c>
      <c r="D600" s="43">
        <f t="shared" si="18"/>
        <v>365</v>
      </c>
      <c r="E600" s="49">
        <f>ROUND(('Все выпуски'!$T$3*'Все выпуски'!$T$6/100)/365*(B600-IF(C600="Нет",VLOOKUP(A600,'Айгенис Оп22'!$A$2:$C$22,3,0),VLOOKUP((A600-1),'Айгенис Оп22'!$A$2:$C$22,3,0))),2)</f>
        <v>14.05</v>
      </c>
      <c r="G600" s="43">
        <f>COUNTIF(D601:$D$1829,365)</f>
        <v>904</v>
      </c>
      <c r="H600" s="43">
        <f>COUNTIF(D601:$D$1829,366)</f>
        <v>325</v>
      </c>
    </row>
    <row r="601" spans="1:8" x14ac:dyDescent="0.25">
      <c r="A601" s="1">
        <f>COUNTIF($C$2:C601,"Да")</f>
        <v>6</v>
      </c>
      <c r="B601" s="45">
        <f t="shared" si="19"/>
        <v>45849</v>
      </c>
      <c r="C601" s="42" t="str">
        <f>IF(ISERROR(VLOOKUP(B601,'Айгенис Оп22'!$C$3:$C$22,1,0)),"Нет","Да")</f>
        <v>Нет</v>
      </c>
      <c r="D601" s="43">
        <f t="shared" si="18"/>
        <v>365</v>
      </c>
      <c r="E601" s="49">
        <f>ROUND(('Все выпуски'!$T$3*'Все выпуски'!$T$6/100)/365*(B601-IF(C601="Нет",VLOOKUP(A601,'Айгенис Оп22'!$A$2:$C$22,3,0),VLOOKUP((A601-1),'Айгенис Оп22'!$A$2:$C$22,3,0))),2)</f>
        <v>14.3</v>
      </c>
      <c r="G601" s="43">
        <f>COUNTIF(D602:$D$1829,365)</f>
        <v>903</v>
      </c>
      <c r="H601" s="43">
        <f>COUNTIF(D602:$D$1829,366)</f>
        <v>325</v>
      </c>
    </row>
    <row r="602" spans="1:8" x14ac:dyDescent="0.25">
      <c r="A602" s="1">
        <f>COUNTIF($C$2:C602,"Да")</f>
        <v>6</v>
      </c>
      <c r="B602" s="45">
        <f t="shared" si="19"/>
        <v>45850</v>
      </c>
      <c r="C602" s="42" t="str">
        <f>IF(ISERROR(VLOOKUP(B602,'Айгенис Оп22'!$C$3:$C$22,1,0)),"Нет","Да")</f>
        <v>Нет</v>
      </c>
      <c r="D602" s="43">
        <f t="shared" si="18"/>
        <v>365</v>
      </c>
      <c r="E602" s="49">
        <f>ROUND(('Все выпуски'!$T$3*'Все выпуски'!$T$6/100)/365*(B602-IF(C602="Нет",VLOOKUP(A602,'Айгенис Оп22'!$A$2:$C$22,3,0),VLOOKUP((A602-1),'Айгенис Оп22'!$A$2:$C$22,3,0))),2)</f>
        <v>14.55</v>
      </c>
      <c r="G602" s="43">
        <f>COUNTIF(D603:$D$1829,365)</f>
        <v>902</v>
      </c>
      <c r="H602" s="43">
        <f>COUNTIF(D603:$D$1829,366)</f>
        <v>325</v>
      </c>
    </row>
    <row r="603" spans="1:8" x14ac:dyDescent="0.25">
      <c r="A603" s="1">
        <f>COUNTIF($C$2:C603,"Да")</f>
        <v>6</v>
      </c>
      <c r="B603" s="45">
        <f t="shared" si="19"/>
        <v>45851</v>
      </c>
      <c r="C603" s="42" t="str">
        <f>IF(ISERROR(VLOOKUP(B603,'Айгенис Оп22'!$C$3:$C$22,1,0)),"Нет","Да")</f>
        <v>Нет</v>
      </c>
      <c r="D603" s="43">
        <f t="shared" si="18"/>
        <v>365</v>
      </c>
      <c r="E603" s="49">
        <f>ROUND(('Все выпуски'!$T$3*'Все выпуски'!$T$6/100)/365*(B603-IF(C603="Нет",VLOOKUP(A603,'Айгенис Оп22'!$A$2:$C$22,3,0),VLOOKUP((A603-1),'Айгенис Оп22'!$A$2:$C$22,3,0))),2)</f>
        <v>14.79</v>
      </c>
      <c r="G603" s="43">
        <f>COUNTIF(D604:$D$1829,365)</f>
        <v>901</v>
      </c>
      <c r="H603" s="43">
        <f>COUNTIF(D604:$D$1829,366)</f>
        <v>325</v>
      </c>
    </row>
    <row r="604" spans="1:8" x14ac:dyDescent="0.25">
      <c r="A604" s="1">
        <f>COUNTIF($C$2:C604,"Да")</f>
        <v>6</v>
      </c>
      <c r="B604" s="45">
        <f t="shared" si="19"/>
        <v>45852</v>
      </c>
      <c r="C604" s="42" t="str">
        <f>IF(ISERROR(VLOOKUP(B604,'Айгенис Оп22'!$C$3:$C$22,1,0)),"Нет","Да")</f>
        <v>Нет</v>
      </c>
      <c r="D604" s="43">
        <f t="shared" si="18"/>
        <v>365</v>
      </c>
      <c r="E604" s="49">
        <f>ROUND(('Все выпуски'!$T$3*'Все выпуски'!$T$6/100)/365*(B604-IF(C604="Нет",VLOOKUP(A604,'Айгенис Оп22'!$A$2:$C$22,3,0),VLOOKUP((A604-1),'Айгенис Оп22'!$A$2:$C$22,3,0))),2)</f>
        <v>15.04</v>
      </c>
      <c r="G604" s="43">
        <f>COUNTIF(D605:$D$1829,365)</f>
        <v>900</v>
      </c>
      <c r="H604" s="43">
        <f>COUNTIF(D605:$D$1829,366)</f>
        <v>325</v>
      </c>
    </row>
    <row r="605" spans="1:8" x14ac:dyDescent="0.25">
      <c r="A605" s="1">
        <f>COUNTIF($C$2:C605,"Да")</f>
        <v>6</v>
      </c>
      <c r="B605" s="45">
        <f t="shared" si="19"/>
        <v>45853</v>
      </c>
      <c r="C605" s="42" t="str">
        <f>IF(ISERROR(VLOOKUP(B605,'Айгенис Оп22'!$C$3:$C$22,1,0)),"Нет","Да")</f>
        <v>Нет</v>
      </c>
      <c r="D605" s="43">
        <f t="shared" si="18"/>
        <v>365</v>
      </c>
      <c r="E605" s="49">
        <f>ROUND(('Все выпуски'!$T$3*'Все выпуски'!$T$6/100)/365*(B605-IF(C605="Нет",VLOOKUP(A605,'Айгенис Оп22'!$A$2:$C$22,3,0),VLOOKUP((A605-1),'Айгенис Оп22'!$A$2:$C$22,3,0))),2)</f>
        <v>15.29</v>
      </c>
      <c r="G605" s="43">
        <f>COUNTIF(D606:$D$1829,365)</f>
        <v>899</v>
      </c>
      <c r="H605" s="43">
        <f>COUNTIF(D606:$D$1829,366)</f>
        <v>325</v>
      </c>
    </row>
    <row r="606" spans="1:8" x14ac:dyDescent="0.25">
      <c r="A606" s="1">
        <f>COUNTIF($C$2:C606,"Да")</f>
        <v>6</v>
      </c>
      <c r="B606" s="45">
        <f t="shared" si="19"/>
        <v>45854</v>
      </c>
      <c r="C606" s="42" t="str">
        <f>IF(ISERROR(VLOOKUP(B606,'Айгенис Оп22'!$C$3:$C$22,1,0)),"Нет","Да")</f>
        <v>Нет</v>
      </c>
      <c r="D606" s="43">
        <f t="shared" si="18"/>
        <v>365</v>
      </c>
      <c r="E606" s="49">
        <f>ROUND(('Все выпуски'!$T$3*'Все выпуски'!$T$6/100)/365*(B606-IF(C606="Нет",VLOOKUP(A606,'Айгенис Оп22'!$A$2:$C$22,3,0),VLOOKUP((A606-1),'Айгенис Оп22'!$A$2:$C$22,3,0))),2)</f>
        <v>15.53</v>
      </c>
      <c r="G606" s="43">
        <f>COUNTIF(D607:$D$1829,365)</f>
        <v>898</v>
      </c>
      <c r="H606" s="43">
        <f>COUNTIF(D607:$D$1829,366)</f>
        <v>325</v>
      </c>
    </row>
    <row r="607" spans="1:8" x14ac:dyDescent="0.25">
      <c r="A607" s="1">
        <f>COUNTIF($C$2:C607,"Да")</f>
        <v>6</v>
      </c>
      <c r="B607" s="45">
        <f t="shared" si="19"/>
        <v>45855</v>
      </c>
      <c r="C607" s="42" t="str">
        <f>IF(ISERROR(VLOOKUP(B607,'Айгенис Оп22'!$C$3:$C$22,1,0)),"Нет","Да")</f>
        <v>Нет</v>
      </c>
      <c r="D607" s="43">
        <f t="shared" si="18"/>
        <v>365</v>
      </c>
      <c r="E607" s="49">
        <f>ROUND(('Все выпуски'!$T$3*'Все выпуски'!$T$6/100)/365*(B607-IF(C607="Нет",VLOOKUP(A607,'Айгенис Оп22'!$A$2:$C$22,3,0),VLOOKUP((A607-1),'Айгенис Оп22'!$A$2:$C$22,3,0))),2)</f>
        <v>15.78</v>
      </c>
      <c r="G607" s="43">
        <f>COUNTIF(D608:$D$1829,365)</f>
        <v>897</v>
      </c>
      <c r="H607" s="43">
        <f>COUNTIF(D608:$D$1829,366)</f>
        <v>325</v>
      </c>
    </row>
    <row r="608" spans="1:8" x14ac:dyDescent="0.25">
      <c r="A608" s="1">
        <f>COUNTIF($C$2:C608,"Да")</f>
        <v>6</v>
      </c>
      <c r="B608" s="45">
        <f t="shared" si="19"/>
        <v>45856</v>
      </c>
      <c r="C608" s="42" t="str">
        <f>IF(ISERROR(VLOOKUP(B608,'Айгенис Оп22'!$C$3:$C$22,1,0)),"Нет","Да")</f>
        <v>Нет</v>
      </c>
      <c r="D608" s="43">
        <f t="shared" si="18"/>
        <v>365</v>
      </c>
      <c r="E608" s="49">
        <f>ROUND(('Все выпуски'!$T$3*'Все выпуски'!$T$6/100)/365*(B608-IF(C608="Нет",VLOOKUP(A608,'Айгенис Оп22'!$A$2:$C$22,3,0),VLOOKUP((A608-1),'Айгенис Оп22'!$A$2:$C$22,3,0))),2)</f>
        <v>16.03</v>
      </c>
      <c r="G608" s="43">
        <f>COUNTIF(D609:$D$1829,365)</f>
        <v>896</v>
      </c>
      <c r="H608" s="43">
        <f>COUNTIF(D609:$D$1829,366)</f>
        <v>325</v>
      </c>
    </row>
    <row r="609" spans="1:8" x14ac:dyDescent="0.25">
      <c r="A609" s="1">
        <f>COUNTIF($C$2:C609,"Да")</f>
        <v>6</v>
      </c>
      <c r="B609" s="45">
        <f t="shared" si="19"/>
        <v>45857</v>
      </c>
      <c r="C609" s="42" t="str">
        <f>IF(ISERROR(VLOOKUP(B609,'Айгенис Оп22'!$C$3:$C$22,1,0)),"Нет","Да")</f>
        <v>Нет</v>
      </c>
      <c r="D609" s="43">
        <f t="shared" si="18"/>
        <v>365</v>
      </c>
      <c r="E609" s="49">
        <f>ROUND(('Все выпуски'!$T$3*'Все выпуски'!$T$6/100)/365*(B609-IF(C609="Нет",VLOOKUP(A609,'Айгенис Оп22'!$A$2:$C$22,3,0),VLOOKUP((A609-1),'Айгенис Оп22'!$A$2:$C$22,3,0))),2)</f>
        <v>16.27</v>
      </c>
      <c r="G609" s="43">
        <f>COUNTIF(D610:$D$1829,365)</f>
        <v>895</v>
      </c>
      <c r="H609" s="43">
        <f>COUNTIF(D610:$D$1829,366)</f>
        <v>325</v>
      </c>
    </row>
    <row r="610" spans="1:8" x14ac:dyDescent="0.25">
      <c r="A610" s="1">
        <f>COUNTIF($C$2:C610,"Да")</f>
        <v>6</v>
      </c>
      <c r="B610" s="45">
        <f t="shared" si="19"/>
        <v>45858</v>
      </c>
      <c r="C610" s="42" t="str">
        <f>IF(ISERROR(VLOOKUP(B610,'Айгенис Оп22'!$C$3:$C$22,1,0)),"Нет","Да")</f>
        <v>Нет</v>
      </c>
      <c r="D610" s="43">
        <f t="shared" si="18"/>
        <v>365</v>
      </c>
      <c r="E610" s="49">
        <f>ROUND(('Все выпуски'!$T$3*'Все выпуски'!$T$6/100)/365*(B610-IF(C610="Нет",VLOOKUP(A610,'Айгенис Оп22'!$A$2:$C$22,3,0),VLOOKUP((A610-1),'Айгенис Оп22'!$A$2:$C$22,3,0))),2)</f>
        <v>16.52</v>
      </c>
      <c r="G610" s="43">
        <f>COUNTIF(D611:$D$1829,365)</f>
        <v>894</v>
      </c>
      <c r="H610" s="43">
        <f>COUNTIF(D611:$D$1829,366)</f>
        <v>325</v>
      </c>
    </row>
    <row r="611" spans="1:8" x14ac:dyDescent="0.25">
      <c r="A611" s="1">
        <f>COUNTIF($C$2:C611,"Да")</f>
        <v>6</v>
      </c>
      <c r="B611" s="45">
        <f t="shared" si="19"/>
        <v>45859</v>
      </c>
      <c r="C611" s="42" t="str">
        <f>IF(ISERROR(VLOOKUP(B611,'Айгенис Оп22'!$C$3:$C$22,1,0)),"Нет","Да")</f>
        <v>Нет</v>
      </c>
      <c r="D611" s="43">
        <f t="shared" si="18"/>
        <v>365</v>
      </c>
      <c r="E611" s="49">
        <f>ROUND(('Все выпуски'!$T$3*'Все выпуски'!$T$6/100)/365*(B611-IF(C611="Нет",VLOOKUP(A611,'Айгенис Оп22'!$A$2:$C$22,3,0),VLOOKUP((A611-1),'Айгенис Оп22'!$A$2:$C$22,3,0))),2)</f>
        <v>16.77</v>
      </c>
      <c r="G611" s="43">
        <f>COUNTIF(D612:$D$1829,365)</f>
        <v>893</v>
      </c>
      <c r="H611" s="43">
        <f>COUNTIF(D612:$D$1829,366)</f>
        <v>325</v>
      </c>
    </row>
    <row r="612" spans="1:8" x14ac:dyDescent="0.25">
      <c r="A612" s="1">
        <f>COUNTIF($C$2:C612,"Да")</f>
        <v>6</v>
      </c>
      <c r="B612" s="45">
        <f t="shared" si="19"/>
        <v>45860</v>
      </c>
      <c r="C612" s="42" t="str">
        <f>IF(ISERROR(VLOOKUP(B612,'Айгенис Оп22'!$C$3:$C$22,1,0)),"Нет","Да")</f>
        <v>Нет</v>
      </c>
      <c r="D612" s="43">
        <f t="shared" si="18"/>
        <v>365</v>
      </c>
      <c r="E612" s="49">
        <f>ROUND(('Все выпуски'!$T$3*'Все выпуски'!$T$6/100)/365*(B612-IF(C612="Нет",VLOOKUP(A612,'Айгенис Оп22'!$A$2:$C$22,3,0),VLOOKUP((A612-1),'Айгенис Оп22'!$A$2:$C$22,3,0))),2)</f>
        <v>17.010000000000002</v>
      </c>
      <c r="G612" s="43">
        <f>COUNTIF(D613:$D$1829,365)</f>
        <v>892</v>
      </c>
      <c r="H612" s="43">
        <f>COUNTIF(D613:$D$1829,366)</f>
        <v>325</v>
      </c>
    </row>
    <row r="613" spans="1:8" x14ac:dyDescent="0.25">
      <c r="A613" s="1">
        <f>COUNTIF($C$2:C613,"Да")</f>
        <v>6</v>
      </c>
      <c r="B613" s="45">
        <f t="shared" si="19"/>
        <v>45861</v>
      </c>
      <c r="C613" s="42" t="str">
        <f>IF(ISERROR(VLOOKUP(B613,'Айгенис Оп22'!$C$3:$C$22,1,0)),"Нет","Да")</f>
        <v>Нет</v>
      </c>
      <c r="D613" s="43">
        <f t="shared" si="18"/>
        <v>365</v>
      </c>
      <c r="E613" s="49">
        <f>ROUND(('Все выпуски'!$T$3*'Все выпуски'!$T$6/100)/365*(B613-IF(C613="Нет",VLOOKUP(A613,'Айгенис Оп22'!$A$2:$C$22,3,0),VLOOKUP((A613-1),'Айгенис Оп22'!$A$2:$C$22,3,0))),2)</f>
        <v>17.260000000000002</v>
      </c>
      <c r="G613" s="43">
        <f>COUNTIF(D614:$D$1829,365)</f>
        <v>891</v>
      </c>
      <c r="H613" s="43">
        <f>COUNTIF(D614:$D$1829,366)</f>
        <v>325</v>
      </c>
    </row>
    <row r="614" spans="1:8" x14ac:dyDescent="0.25">
      <c r="A614" s="1">
        <f>COUNTIF($C$2:C614,"Да")</f>
        <v>6</v>
      </c>
      <c r="B614" s="45">
        <f t="shared" si="19"/>
        <v>45862</v>
      </c>
      <c r="C614" s="42" t="str">
        <f>IF(ISERROR(VLOOKUP(B614,'Айгенис Оп22'!$C$3:$C$22,1,0)),"Нет","Да")</f>
        <v>Нет</v>
      </c>
      <c r="D614" s="43">
        <f t="shared" si="18"/>
        <v>365</v>
      </c>
      <c r="E614" s="49">
        <f>ROUND(('Все выпуски'!$T$3*'Все выпуски'!$T$6/100)/365*(B614-IF(C614="Нет",VLOOKUP(A614,'Айгенис Оп22'!$A$2:$C$22,3,0),VLOOKUP((A614-1),'Айгенис Оп22'!$A$2:$C$22,3,0))),2)</f>
        <v>17.510000000000002</v>
      </c>
      <c r="G614" s="43">
        <f>COUNTIF(D615:$D$1829,365)</f>
        <v>890</v>
      </c>
      <c r="H614" s="43">
        <f>COUNTIF(D615:$D$1829,366)</f>
        <v>325</v>
      </c>
    </row>
    <row r="615" spans="1:8" x14ac:dyDescent="0.25">
      <c r="A615" s="1">
        <f>COUNTIF($C$2:C615,"Да")</f>
        <v>6</v>
      </c>
      <c r="B615" s="45">
        <f t="shared" si="19"/>
        <v>45863</v>
      </c>
      <c r="C615" s="42" t="str">
        <f>IF(ISERROR(VLOOKUP(B615,'Айгенис Оп22'!$C$3:$C$22,1,0)),"Нет","Да")</f>
        <v>Нет</v>
      </c>
      <c r="D615" s="43">
        <f t="shared" si="18"/>
        <v>365</v>
      </c>
      <c r="E615" s="49">
        <f>ROUND(('Все выпуски'!$T$3*'Все выпуски'!$T$6/100)/365*(B615-IF(C615="Нет",VLOOKUP(A615,'Айгенис Оп22'!$A$2:$C$22,3,0),VLOOKUP((A615-1),'Айгенис Оп22'!$A$2:$C$22,3,0))),2)</f>
        <v>17.75</v>
      </c>
      <c r="G615" s="43">
        <f>COUNTIF(D616:$D$1829,365)</f>
        <v>889</v>
      </c>
      <c r="H615" s="43">
        <f>COUNTIF(D616:$D$1829,366)</f>
        <v>325</v>
      </c>
    </row>
    <row r="616" spans="1:8" x14ac:dyDescent="0.25">
      <c r="A616" s="1">
        <f>COUNTIF($C$2:C616,"Да")</f>
        <v>6</v>
      </c>
      <c r="B616" s="45">
        <f t="shared" si="19"/>
        <v>45864</v>
      </c>
      <c r="C616" s="42" t="str">
        <f>IF(ISERROR(VLOOKUP(B616,'Айгенис Оп22'!$C$3:$C$22,1,0)),"Нет","Да")</f>
        <v>Нет</v>
      </c>
      <c r="D616" s="43">
        <f t="shared" si="18"/>
        <v>365</v>
      </c>
      <c r="E616" s="49">
        <f>ROUND(('Все выпуски'!$T$3*'Все выпуски'!$T$6/100)/365*(B616-IF(C616="Нет",VLOOKUP(A616,'Айгенис Оп22'!$A$2:$C$22,3,0),VLOOKUP((A616-1),'Айгенис Оп22'!$A$2:$C$22,3,0))),2)</f>
        <v>18</v>
      </c>
      <c r="G616" s="43">
        <f>COUNTIF(D617:$D$1829,365)</f>
        <v>888</v>
      </c>
      <c r="H616" s="43">
        <f>COUNTIF(D617:$D$1829,366)</f>
        <v>325</v>
      </c>
    </row>
    <row r="617" spans="1:8" x14ac:dyDescent="0.25">
      <c r="A617" s="1">
        <f>COUNTIF($C$2:C617,"Да")</f>
        <v>6</v>
      </c>
      <c r="B617" s="45">
        <f t="shared" si="19"/>
        <v>45865</v>
      </c>
      <c r="C617" s="42" t="str">
        <f>IF(ISERROR(VLOOKUP(B617,'Айгенис Оп22'!$C$3:$C$22,1,0)),"Нет","Да")</f>
        <v>Нет</v>
      </c>
      <c r="D617" s="43">
        <f t="shared" si="18"/>
        <v>365</v>
      </c>
      <c r="E617" s="49">
        <f>ROUND(('Все выпуски'!$T$3*'Все выпуски'!$T$6/100)/365*(B617-IF(C617="Нет",VLOOKUP(A617,'Айгенис Оп22'!$A$2:$C$22,3,0),VLOOKUP((A617-1),'Айгенис Оп22'!$A$2:$C$22,3,0))),2)</f>
        <v>18.25</v>
      </c>
      <c r="G617" s="43">
        <f>COUNTIF(D618:$D$1829,365)</f>
        <v>887</v>
      </c>
      <c r="H617" s="43">
        <f>COUNTIF(D618:$D$1829,366)</f>
        <v>325</v>
      </c>
    </row>
    <row r="618" spans="1:8" x14ac:dyDescent="0.25">
      <c r="A618" s="1">
        <f>COUNTIF($C$2:C618,"Да")</f>
        <v>6</v>
      </c>
      <c r="B618" s="45">
        <f t="shared" si="19"/>
        <v>45866</v>
      </c>
      <c r="C618" s="42" t="str">
        <f>IF(ISERROR(VLOOKUP(B618,'Айгенис Оп22'!$C$3:$C$22,1,0)),"Нет","Да")</f>
        <v>Нет</v>
      </c>
      <c r="D618" s="43">
        <f t="shared" si="18"/>
        <v>365</v>
      </c>
      <c r="E618" s="49">
        <f>ROUND(('Все выпуски'!$T$3*'Все выпуски'!$T$6/100)/365*(B618-IF(C618="Нет",VLOOKUP(A618,'Айгенис Оп22'!$A$2:$C$22,3,0),VLOOKUP((A618-1),'Айгенис Оп22'!$A$2:$C$22,3,0))),2)</f>
        <v>18.489999999999998</v>
      </c>
      <c r="G618" s="43">
        <f>COUNTIF(D619:$D$1829,365)</f>
        <v>886</v>
      </c>
      <c r="H618" s="43">
        <f>COUNTIF(D619:$D$1829,366)</f>
        <v>325</v>
      </c>
    </row>
    <row r="619" spans="1:8" x14ac:dyDescent="0.25">
      <c r="A619" s="1">
        <f>COUNTIF($C$2:C619,"Да")</f>
        <v>6</v>
      </c>
      <c r="B619" s="45">
        <f t="shared" si="19"/>
        <v>45867</v>
      </c>
      <c r="C619" s="42" t="str">
        <f>IF(ISERROR(VLOOKUP(B619,'Айгенис Оп22'!$C$3:$C$22,1,0)),"Нет","Да")</f>
        <v>Нет</v>
      </c>
      <c r="D619" s="43">
        <f t="shared" si="18"/>
        <v>365</v>
      </c>
      <c r="E619" s="49">
        <f>ROUND(('Все выпуски'!$T$3*'Все выпуски'!$T$6/100)/365*(B619-IF(C619="Нет",VLOOKUP(A619,'Айгенис Оп22'!$A$2:$C$22,3,0),VLOOKUP((A619-1),'Айгенис Оп22'!$A$2:$C$22,3,0))),2)</f>
        <v>18.739999999999998</v>
      </c>
      <c r="G619" s="43">
        <f>COUNTIF(D620:$D$1829,365)</f>
        <v>885</v>
      </c>
      <c r="H619" s="43">
        <f>COUNTIF(D620:$D$1829,366)</f>
        <v>325</v>
      </c>
    </row>
    <row r="620" spans="1:8" x14ac:dyDescent="0.25">
      <c r="A620" s="1">
        <f>COUNTIF($C$2:C620,"Да")</f>
        <v>6</v>
      </c>
      <c r="B620" s="45">
        <f t="shared" si="19"/>
        <v>45868</v>
      </c>
      <c r="C620" s="42" t="str">
        <f>IF(ISERROR(VLOOKUP(B620,'Айгенис Оп22'!$C$3:$C$22,1,0)),"Нет","Да")</f>
        <v>Нет</v>
      </c>
      <c r="D620" s="43">
        <f t="shared" si="18"/>
        <v>365</v>
      </c>
      <c r="E620" s="49">
        <f>ROUND(('Все выпуски'!$T$3*'Все выпуски'!$T$6/100)/365*(B620-IF(C620="Нет",VLOOKUP(A620,'Айгенис Оп22'!$A$2:$C$22,3,0),VLOOKUP((A620-1),'Айгенис Оп22'!$A$2:$C$22,3,0))),2)</f>
        <v>18.989999999999998</v>
      </c>
      <c r="G620" s="43">
        <f>COUNTIF(D621:$D$1829,365)</f>
        <v>884</v>
      </c>
      <c r="H620" s="43">
        <f>COUNTIF(D621:$D$1829,366)</f>
        <v>325</v>
      </c>
    </row>
    <row r="621" spans="1:8" x14ac:dyDescent="0.25">
      <c r="A621" s="1">
        <f>COUNTIF($C$2:C621,"Да")</f>
        <v>6</v>
      </c>
      <c r="B621" s="45">
        <f t="shared" si="19"/>
        <v>45869</v>
      </c>
      <c r="C621" s="42" t="str">
        <f>IF(ISERROR(VLOOKUP(B621,'Айгенис Оп22'!$C$3:$C$22,1,0)),"Нет","Да")</f>
        <v>Нет</v>
      </c>
      <c r="D621" s="43">
        <f t="shared" si="18"/>
        <v>365</v>
      </c>
      <c r="E621" s="49">
        <f>ROUND(('Все выпуски'!$T$3*'Все выпуски'!$T$6/100)/365*(B621-IF(C621="Нет",VLOOKUP(A621,'Айгенис Оп22'!$A$2:$C$22,3,0),VLOOKUP((A621-1),'Айгенис Оп22'!$A$2:$C$22,3,0))),2)</f>
        <v>19.23</v>
      </c>
      <c r="G621" s="43">
        <f>COUNTIF(D622:$D$1829,365)</f>
        <v>883</v>
      </c>
      <c r="H621" s="43">
        <f>COUNTIF(D622:$D$1829,366)</f>
        <v>325</v>
      </c>
    </row>
    <row r="622" spans="1:8" x14ac:dyDescent="0.25">
      <c r="A622" s="1">
        <f>COUNTIF($C$2:C622,"Да")</f>
        <v>6</v>
      </c>
      <c r="B622" s="45">
        <f t="shared" si="19"/>
        <v>45870</v>
      </c>
      <c r="C622" s="42" t="str">
        <f>IF(ISERROR(VLOOKUP(B622,'Айгенис Оп22'!$C$3:$C$22,1,0)),"Нет","Да")</f>
        <v>Нет</v>
      </c>
      <c r="D622" s="43">
        <f t="shared" si="18"/>
        <v>365</v>
      </c>
      <c r="E622" s="49">
        <f>ROUND(('Все выпуски'!$T$3*'Все выпуски'!$T$6/100)/365*(B622-IF(C622="Нет",VLOOKUP(A622,'Айгенис Оп22'!$A$2:$C$22,3,0),VLOOKUP((A622-1),'Айгенис Оп22'!$A$2:$C$22,3,0))),2)</f>
        <v>19.48</v>
      </c>
      <c r="G622" s="43">
        <f>COUNTIF(D623:$D$1829,365)</f>
        <v>882</v>
      </c>
      <c r="H622" s="43">
        <f>COUNTIF(D623:$D$1829,366)</f>
        <v>325</v>
      </c>
    </row>
    <row r="623" spans="1:8" x14ac:dyDescent="0.25">
      <c r="A623" s="1">
        <f>COUNTIF($C$2:C623,"Да")</f>
        <v>6</v>
      </c>
      <c r="B623" s="45">
        <f t="shared" si="19"/>
        <v>45871</v>
      </c>
      <c r="C623" s="42" t="str">
        <f>IF(ISERROR(VLOOKUP(B623,'Айгенис Оп22'!$C$3:$C$22,1,0)),"Нет","Да")</f>
        <v>Нет</v>
      </c>
      <c r="D623" s="43">
        <f t="shared" si="18"/>
        <v>365</v>
      </c>
      <c r="E623" s="49">
        <f>ROUND(('Все выпуски'!$T$3*'Все выпуски'!$T$6/100)/365*(B623-IF(C623="Нет",VLOOKUP(A623,'Айгенис Оп22'!$A$2:$C$22,3,0),VLOOKUP((A623-1),'Айгенис Оп22'!$A$2:$C$22,3,0))),2)</f>
        <v>19.73</v>
      </c>
      <c r="G623" s="43">
        <f>COUNTIF(D624:$D$1829,365)</f>
        <v>881</v>
      </c>
      <c r="H623" s="43">
        <f>COUNTIF(D624:$D$1829,366)</f>
        <v>325</v>
      </c>
    </row>
    <row r="624" spans="1:8" x14ac:dyDescent="0.25">
      <c r="A624" s="1">
        <f>COUNTIF($C$2:C624,"Да")</f>
        <v>6</v>
      </c>
      <c r="B624" s="45">
        <f t="shared" si="19"/>
        <v>45872</v>
      </c>
      <c r="C624" s="42" t="str">
        <f>IF(ISERROR(VLOOKUP(B624,'Айгенис Оп22'!$C$3:$C$22,1,0)),"Нет","Да")</f>
        <v>Нет</v>
      </c>
      <c r="D624" s="43">
        <f t="shared" si="18"/>
        <v>365</v>
      </c>
      <c r="E624" s="49">
        <f>ROUND(('Все выпуски'!$T$3*'Все выпуски'!$T$6/100)/365*(B624-IF(C624="Нет",VLOOKUP(A624,'Айгенис Оп22'!$A$2:$C$22,3,0),VLOOKUP((A624-1),'Айгенис Оп22'!$A$2:$C$22,3,0))),2)</f>
        <v>19.97</v>
      </c>
      <c r="G624" s="43">
        <f>COUNTIF(D625:$D$1829,365)</f>
        <v>880</v>
      </c>
      <c r="H624" s="43">
        <f>COUNTIF(D625:$D$1829,366)</f>
        <v>325</v>
      </c>
    </row>
    <row r="625" spans="1:8" x14ac:dyDescent="0.25">
      <c r="A625" s="1">
        <f>COUNTIF($C$2:C625,"Да")</f>
        <v>6</v>
      </c>
      <c r="B625" s="45">
        <f t="shared" si="19"/>
        <v>45873</v>
      </c>
      <c r="C625" s="42" t="str">
        <f>IF(ISERROR(VLOOKUP(B625,'Айгенис Оп22'!$C$3:$C$22,1,0)),"Нет","Да")</f>
        <v>Нет</v>
      </c>
      <c r="D625" s="43">
        <f t="shared" si="18"/>
        <v>365</v>
      </c>
      <c r="E625" s="49">
        <f>ROUND(('Все выпуски'!$T$3*'Все выпуски'!$T$6/100)/365*(B625-IF(C625="Нет",VLOOKUP(A625,'Айгенис Оп22'!$A$2:$C$22,3,0),VLOOKUP((A625-1),'Айгенис Оп22'!$A$2:$C$22,3,0))),2)</f>
        <v>20.22</v>
      </c>
      <c r="G625" s="43">
        <f>COUNTIF(D626:$D$1829,365)</f>
        <v>879</v>
      </c>
      <c r="H625" s="43">
        <f>COUNTIF(D626:$D$1829,366)</f>
        <v>325</v>
      </c>
    </row>
    <row r="626" spans="1:8" x14ac:dyDescent="0.25">
      <c r="A626" s="1">
        <f>COUNTIF($C$2:C626,"Да")</f>
        <v>6</v>
      </c>
      <c r="B626" s="45">
        <f t="shared" si="19"/>
        <v>45874</v>
      </c>
      <c r="C626" s="42" t="str">
        <f>IF(ISERROR(VLOOKUP(B626,'Айгенис Оп22'!$C$3:$C$22,1,0)),"Нет","Да")</f>
        <v>Нет</v>
      </c>
      <c r="D626" s="43">
        <f t="shared" si="18"/>
        <v>365</v>
      </c>
      <c r="E626" s="49">
        <f>ROUND(('Все выпуски'!$T$3*'Все выпуски'!$T$6/100)/365*(B626-IF(C626="Нет",VLOOKUP(A626,'Айгенис Оп22'!$A$2:$C$22,3,0),VLOOKUP((A626-1),'Айгенис Оп22'!$A$2:$C$22,3,0))),2)</f>
        <v>20.47</v>
      </c>
      <c r="G626" s="43">
        <f>COUNTIF(D627:$D$1829,365)</f>
        <v>878</v>
      </c>
      <c r="H626" s="43">
        <f>COUNTIF(D627:$D$1829,366)</f>
        <v>325</v>
      </c>
    </row>
    <row r="627" spans="1:8" x14ac:dyDescent="0.25">
      <c r="A627" s="1">
        <f>COUNTIF($C$2:C627,"Да")</f>
        <v>6</v>
      </c>
      <c r="B627" s="45">
        <f t="shared" si="19"/>
        <v>45875</v>
      </c>
      <c r="C627" s="42" t="str">
        <f>IF(ISERROR(VLOOKUP(B627,'Айгенис Оп22'!$C$3:$C$22,1,0)),"Нет","Да")</f>
        <v>Нет</v>
      </c>
      <c r="D627" s="43">
        <f t="shared" si="18"/>
        <v>365</v>
      </c>
      <c r="E627" s="49">
        <f>ROUND(('Все выпуски'!$T$3*'Все выпуски'!$T$6/100)/365*(B627-IF(C627="Нет",VLOOKUP(A627,'Айгенис Оп22'!$A$2:$C$22,3,0),VLOOKUP((A627-1),'Айгенис Оп22'!$A$2:$C$22,3,0))),2)</f>
        <v>20.71</v>
      </c>
      <c r="G627" s="43">
        <f>COUNTIF(D628:$D$1829,365)</f>
        <v>877</v>
      </c>
      <c r="H627" s="43">
        <f>COUNTIF(D628:$D$1829,366)</f>
        <v>325</v>
      </c>
    </row>
    <row r="628" spans="1:8" x14ac:dyDescent="0.25">
      <c r="A628" s="1">
        <f>COUNTIF($C$2:C628,"Да")</f>
        <v>6</v>
      </c>
      <c r="B628" s="45">
        <f t="shared" si="19"/>
        <v>45876</v>
      </c>
      <c r="C628" s="42" t="str">
        <f>IF(ISERROR(VLOOKUP(B628,'Айгенис Оп22'!$C$3:$C$22,1,0)),"Нет","Да")</f>
        <v>Нет</v>
      </c>
      <c r="D628" s="43">
        <f t="shared" si="18"/>
        <v>365</v>
      </c>
      <c r="E628" s="49">
        <f>ROUND(('Все выпуски'!$T$3*'Все выпуски'!$T$6/100)/365*(B628-IF(C628="Нет",VLOOKUP(A628,'Айгенис Оп22'!$A$2:$C$22,3,0),VLOOKUP((A628-1),'Айгенис Оп22'!$A$2:$C$22,3,0))),2)</f>
        <v>20.96</v>
      </c>
      <c r="G628" s="43">
        <f>COUNTIF(D629:$D$1829,365)</f>
        <v>876</v>
      </c>
      <c r="H628" s="43">
        <f>COUNTIF(D629:$D$1829,366)</f>
        <v>325</v>
      </c>
    </row>
    <row r="629" spans="1:8" x14ac:dyDescent="0.25">
      <c r="A629" s="1">
        <f>COUNTIF($C$2:C629,"Да")</f>
        <v>6</v>
      </c>
      <c r="B629" s="45">
        <f t="shared" si="19"/>
        <v>45877</v>
      </c>
      <c r="C629" s="42" t="str">
        <f>IF(ISERROR(VLOOKUP(B629,'Айгенис Оп22'!$C$3:$C$22,1,0)),"Нет","Да")</f>
        <v>Нет</v>
      </c>
      <c r="D629" s="43">
        <f t="shared" si="18"/>
        <v>365</v>
      </c>
      <c r="E629" s="49">
        <f>ROUND(('Все выпуски'!$T$3*'Все выпуски'!$T$6/100)/365*(B629-IF(C629="Нет",VLOOKUP(A629,'Айгенис Оп22'!$A$2:$C$22,3,0),VLOOKUP((A629-1),'Айгенис Оп22'!$A$2:$C$22,3,0))),2)</f>
        <v>21.21</v>
      </c>
      <c r="G629" s="43">
        <f>COUNTIF(D630:$D$1829,365)</f>
        <v>875</v>
      </c>
      <c r="H629" s="43">
        <f>COUNTIF(D630:$D$1829,366)</f>
        <v>325</v>
      </c>
    </row>
    <row r="630" spans="1:8" x14ac:dyDescent="0.25">
      <c r="A630" s="1">
        <f>COUNTIF($C$2:C630,"Да")</f>
        <v>6</v>
      </c>
      <c r="B630" s="45">
        <f t="shared" si="19"/>
        <v>45878</v>
      </c>
      <c r="C630" s="42" t="str">
        <f>IF(ISERROR(VLOOKUP(B630,'Айгенис Оп22'!$C$3:$C$22,1,0)),"Нет","Да")</f>
        <v>Нет</v>
      </c>
      <c r="D630" s="43">
        <f t="shared" si="18"/>
        <v>365</v>
      </c>
      <c r="E630" s="49">
        <f>ROUND(('Все выпуски'!$T$3*'Все выпуски'!$T$6/100)/365*(B630-IF(C630="Нет",VLOOKUP(A630,'Айгенис Оп22'!$A$2:$C$22,3,0),VLOOKUP((A630-1),'Айгенис Оп22'!$A$2:$C$22,3,0))),2)</f>
        <v>21.45</v>
      </c>
      <c r="G630" s="43">
        <f>COUNTIF(D631:$D$1829,365)</f>
        <v>874</v>
      </c>
      <c r="H630" s="43">
        <f>COUNTIF(D631:$D$1829,366)</f>
        <v>325</v>
      </c>
    </row>
    <row r="631" spans="1:8" x14ac:dyDescent="0.25">
      <c r="A631" s="1">
        <f>COUNTIF($C$2:C631,"Да")</f>
        <v>6</v>
      </c>
      <c r="B631" s="45">
        <f t="shared" si="19"/>
        <v>45879</v>
      </c>
      <c r="C631" s="42" t="str">
        <f>IF(ISERROR(VLOOKUP(B631,'Айгенис Оп22'!$C$3:$C$22,1,0)),"Нет","Да")</f>
        <v>Нет</v>
      </c>
      <c r="D631" s="43">
        <f t="shared" si="18"/>
        <v>365</v>
      </c>
      <c r="E631" s="49">
        <f>ROUND(('Все выпуски'!$T$3*'Все выпуски'!$T$6/100)/365*(B631-IF(C631="Нет",VLOOKUP(A631,'Айгенис Оп22'!$A$2:$C$22,3,0),VLOOKUP((A631-1),'Айгенис Оп22'!$A$2:$C$22,3,0))),2)</f>
        <v>21.7</v>
      </c>
      <c r="G631" s="43">
        <f>COUNTIF(D632:$D$1829,365)</f>
        <v>873</v>
      </c>
      <c r="H631" s="43">
        <f>COUNTIF(D632:$D$1829,366)</f>
        <v>325</v>
      </c>
    </row>
    <row r="632" spans="1:8" x14ac:dyDescent="0.25">
      <c r="A632" s="1">
        <f>COUNTIF($C$2:C632,"Да")</f>
        <v>6</v>
      </c>
      <c r="B632" s="45">
        <f t="shared" si="19"/>
        <v>45880</v>
      </c>
      <c r="C632" s="42" t="str">
        <f>IF(ISERROR(VLOOKUP(B632,'Айгенис Оп22'!$C$3:$C$22,1,0)),"Нет","Да")</f>
        <v>Нет</v>
      </c>
      <c r="D632" s="43">
        <f t="shared" si="18"/>
        <v>365</v>
      </c>
      <c r="E632" s="49">
        <f>ROUND(('Все выпуски'!$T$3*'Все выпуски'!$T$6/100)/365*(B632-IF(C632="Нет",VLOOKUP(A632,'Айгенис Оп22'!$A$2:$C$22,3,0),VLOOKUP((A632-1),'Айгенис Оп22'!$A$2:$C$22,3,0))),2)</f>
        <v>21.95</v>
      </c>
      <c r="G632" s="43">
        <f>COUNTIF(D633:$D$1829,365)</f>
        <v>872</v>
      </c>
      <c r="H632" s="43">
        <f>COUNTIF(D633:$D$1829,366)</f>
        <v>325</v>
      </c>
    </row>
    <row r="633" spans="1:8" x14ac:dyDescent="0.25">
      <c r="A633" s="1">
        <f>COUNTIF($C$2:C633,"Да")</f>
        <v>6</v>
      </c>
      <c r="B633" s="45">
        <f t="shared" si="19"/>
        <v>45881</v>
      </c>
      <c r="C633" s="42" t="str">
        <f>IF(ISERROR(VLOOKUP(B633,'Айгенис Оп22'!$C$3:$C$22,1,0)),"Нет","Да")</f>
        <v>Нет</v>
      </c>
      <c r="D633" s="43">
        <f t="shared" si="18"/>
        <v>365</v>
      </c>
      <c r="E633" s="49">
        <f>ROUND(('Все выпуски'!$T$3*'Все выпуски'!$T$6/100)/365*(B633-IF(C633="Нет",VLOOKUP(A633,'Айгенис Оп22'!$A$2:$C$22,3,0),VLOOKUP((A633-1),'Айгенис Оп22'!$A$2:$C$22,3,0))),2)</f>
        <v>22.19</v>
      </c>
      <c r="G633" s="43">
        <f>COUNTIF(D634:$D$1829,365)</f>
        <v>871</v>
      </c>
      <c r="H633" s="43">
        <f>COUNTIF(D634:$D$1829,366)</f>
        <v>325</v>
      </c>
    </row>
    <row r="634" spans="1:8" x14ac:dyDescent="0.25">
      <c r="A634" s="1">
        <f>COUNTIF($C$2:C634,"Да")</f>
        <v>6</v>
      </c>
      <c r="B634" s="45">
        <f t="shared" si="19"/>
        <v>45882</v>
      </c>
      <c r="C634" s="42" t="str">
        <f>IF(ISERROR(VLOOKUP(B634,'Айгенис Оп22'!$C$3:$C$22,1,0)),"Нет","Да")</f>
        <v>Нет</v>
      </c>
      <c r="D634" s="43">
        <f t="shared" si="18"/>
        <v>365</v>
      </c>
      <c r="E634" s="49">
        <f>ROUND(('Все выпуски'!$T$3*'Все выпуски'!$T$6/100)/365*(B634-IF(C634="Нет",VLOOKUP(A634,'Айгенис Оп22'!$A$2:$C$22,3,0),VLOOKUP((A634-1),'Айгенис Оп22'!$A$2:$C$22,3,0))),2)</f>
        <v>22.44</v>
      </c>
      <c r="G634" s="43">
        <f>COUNTIF(D635:$D$1829,365)</f>
        <v>870</v>
      </c>
      <c r="H634" s="43">
        <f>COUNTIF(D635:$D$1829,366)</f>
        <v>325</v>
      </c>
    </row>
    <row r="635" spans="1:8" x14ac:dyDescent="0.25">
      <c r="A635" s="1">
        <f>COUNTIF($C$2:C635,"Да")</f>
        <v>7</v>
      </c>
      <c r="B635" s="45">
        <f t="shared" si="19"/>
        <v>45883</v>
      </c>
      <c r="C635" s="42" t="str">
        <f>IF(ISERROR(VLOOKUP(B635,'Айгенис Оп22'!$C$3:$C$22,1,0)),"Нет","Да")</f>
        <v>Да</v>
      </c>
      <c r="D635" s="43">
        <f t="shared" si="18"/>
        <v>365</v>
      </c>
      <c r="E635" s="49">
        <f>ROUND(('Все выпуски'!$T$3*'Все выпуски'!$T$6/100)/365*(B635-IF(C635="Нет",VLOOKUP(A635,'Айгенис Оп22'!$A$2:$C$22,3,0),VLOOKUP((A635-1),'Айгенис Оп22'!$A$2:$C$22,3,0))),2)</f>
        <v>22.68</v>
      </c>
      <c r="G635" s="43">
        <f>COUNTIF(D636:$D$1829,365)</f>
        <v>869</v>
      </c>
      <c r="H635" s="43">
        <f>COUNTIF(D636:$D$1829,366)</f>
        <v>325</v>
      </c>
    </row>
    <row r="636" spans="1:8" x14ac:dyDescent="0.25">
      <c r="A636" s="1">
        <f>COUNTIF($C$2:C636,"Да")</f>
        <v>7</v>
      </c>
      <c r="B636" s="45">
        <f t="shared" si="19"/>
        <v>45884</v>
      </c>
      <c r="C636" s="42" t="str">
        <f>IF(ISERROR(VLOOKUP(B636,'Айгенис Оп22'!$C$3:$C$22,1,0)),"Нет","Да")</f>
        <v>Нет</v>
      </c>
      <c r="D636" s="43">
        <f t="shared" si="18"/>
        <v>365</v>
      </c>
      <c r="E636" s="49">
        <f>ROUND(('Все выпуски'!$T$3*'Все выпуски'!$T$6/100)/365*(B636-IF(C636="Нет",VLOOKUP(A636,'Айгенис Оп22'!$A$2:$C$22,3,0),VLOOKUP((A636-1),'Айгенис Оп22'!$A$2:$C$22,3,0))),2)</f>
        <v>0.25</v>
      </c>
      <c r="G636" s="43">
        <f>COUNTIF(D637:$D$1829,365)</f>
        <v>868</v>
      </c>
      <c r="H636" s="43">
        <f>COUNTIF(D637:$D$1829,366)</f>
        <v>325</v>
      </c>
    </row>
    <row r="637" spans="1:8" x14ac:dyDescent="0.25">
      <c r="A637" s="1">
        <f>COUNTIF($C$2:C637,"Да")</f>
        <v>7</v>
      </c>
      <c r="B637" s="45">
        <f t="shared" si="19"/>
        <v>45885</v>
      </c>
      <c r="C637" s="42" t="str">
        <f>IF(ISERROR(VLOOKUP(B637,'Айгенис Оп22'!$C$3:$C$22,1,0)),"Нет","Да")</f>
        <v>Нет</v>
      </c>
      <c r="D637" s="43">
        <f t="shared" si="18"/>
        <v>365</v>
      </c>
      <c r="E637" s="49">
        <f>ROUND(('Все выпуски'!$T$3*'Все выпуски'!$T$6/100)/365*(B637-IF(C637="Нет",VLOOKUP(A637,'Айгенис Оп22'!$A$2:$C$22,3,0),VLOOKUP((A637-1),'Айгенис Оп22'!$A$2:$C$22,3,0))),2)</f>
        <v>0.49</v>
      </c>
      <c r="G637" s="43">
        <f>COUNTIF(D638:$D$1829,365)</f>
        <v>867</v>
      </c>
      <c r="H637" s="43">
        <f>COUNTIF(D638:$D$1829,366)</f>
        <v>325</v>
      </c>
    </row>
    <row r="638" spans="1:8" x14ac:dyDescent="0.25">
      <c r="A638" s="1">
        <f>COUNTIF($C$2:C638,"Да")</f>
        <v>7</v>
      </c>
      <c r="B638" s="45">
        <f t="shared" si="19"/>
        <v>45886</v>
      </c>
      <c r="C638" s="42" t="str">
        <f>IF(ISERROR(VLOOKUP(B638,'Айгенис Оп22'!$C$3:$C$22,1,0)),"Нет","Да")</f>
        <v>Нет</v>
      </c>
      <c r="D638" s="43">
        <f t="shared" si="18"/>
        <v>365</v>
      </c>
      <c r="E638" s="49">
        <f>ROUND(('Все выпуски'!$T$3*'Все выпуски'!$T$6/100)/365*(B638-IF(C638="Нет",VLOOKUP(A638,'Айгенис Оп22'!$A$2:$C$22,3,0),VLOOKUP((A638-1),'Айгенис Оп22'!$A$2:$C$22,3,0))),2)</f>
        <v>0.74</v>
      </c>
      <c r="G638" s="43">
        <f>COUNTIF(D639:$D$1829,365)</f>
        <v>866</v>
      </c>
      <c r="H638" s="43">
        <f>COUNTIF(D639:$D$1829,366)</f>
        <v>325</v>
      </c>
    </row>
    <row r="639" spans="1:8" x14ac:dyDescent="0.25">
      <c r="A639" s="1">
        <f>COUNTIF($C$2:C639,"Да")</f>
        <v>7</v>
      </c>
      <c r="B639" s="45">
        <f t="shared" si="19"/>
        <v>45887</v>
      </c>
      <c r="C639" s="42" t="str">
        <f>IF(ISERROR(VLOOKUP(B639,'Айгенис Оп22'!$C$3:$C$22,1,0)),"Нет","Да")</f>
        <v>Нет</v>
      </c>
      <c r="D639" s="43">
        <f t="shared" si="18"/>
        <v>365</v>
      </c>
      <c r="E639" s="49">
        <f>ROUND(('Все выпуски'!$T$3*'Все выпуски'!$T$6/100)/365*(B639-IF(C639="Нет",VLOOKUP(A639,'Айгенис Оп22'!$A$2:$C$22,3,0),VLOOKUP((A639-1),'Айгенис Оп22'!$A$2:$C$22,3,0))),2)</f>
        <v>0.99</v>
      </c>
      <c r="G639" s="43">
        <f>COUNTIF(D640:$D$1829,365)</f>
        <v>865</v>
      </c>
      <c r="H639" s="43">
        <f>COUNTIF(D640:$D$1829,366)</f>
        <v>325</v>
      </c>
    </row>
    <row r="640" spans="1:8" x14ac:dyDescent="0.25">
      <c r="A640" s="1">
        <f>COUNTIF($C$2:C640,"Да")</f>
        <v>7</v>
      </c>
      <c r="B640" s="45">
        <f t="shared" si="19"/>
        <v>45888</v>
      </c>
      <c r="C640" s="42" t="str">
        <f>IF(ISERROR(VLOOKUP(B640,'Айгенис Оп22'!$C$3:$C$22,1,0)),"Нет","Да")</f>
        <v>Нет</v>
      </c>
      <c r="D640" s="43">
        <f t="shared" si="18"/>
        <v>365</v>
      </c>
      <c r="E640" s="49">
        <f>ROUND(('Все выпуски'!$T$3*'Все выпуски'!$T$6/100)/365*(B640-IF(C640="Нет",VLOOKUP(A640,'Айгенис Оп22'!$A$2:$C$22,3,0),VLOOKUP((A640-1),'Айгенис Оп22'!$A$2:$C$22,3,0))),2)</f>
        <v>1.23</v>
      </c>
      <c r="G640" s="43">
        <f>COUNTIF(D641:$D$1829,365)</f>
        <v>864</v>
      </c>
      <c r="H640" s="43">
        <f>COUNTIF(D641:$D$1829,366)</f>
        <v>325</v>
      </c>
    </row>
    <row r="641" spans="1:8" x14ac:dyDescent="0.25">
      <c r="A641" s="1">
        <f>COUNTIF($C$2:C641,"Да")</f>
        <v>7</v>
      </c>
      <c r="B641" s="45">
        <f t="shared" si="19"/>
        <v>45889</v>
      </c>
      <c r="C641" s="42" t="str">
        <f>IF(ISERROR(VLOOKUP(B641,'Айгенис Оп22'!$C$3:$C$22,1,0)),"Нет","Да")</f>
        <v>Нет</v>
      </c>
      <c r="D641" s="43">
        <f t="shared" si="18"/>
        <v>365</v>
      </c>
      <c r="E641" s="49">
        <f>ROUND(('Все выпуски'!$T$3*'Все выпуски'!$T$6/100)/365*(B641-IF(C641="Нет",VLOOKUP(A641,'Айгенис Оп22'!$A$2:$C$22,3,0),VLOOKUP((A641-1),'Айгенис Оп22'!$A$2:$C$22,3,0))),2)</f>
        <v>1.48</v>
      </c>
      <c r="G641" s="43">
        <f>COUNTIF(D642:$D$1829,365)</f>
        <v>863</v>
      </c>
      <c r="H641" s="43">
        <f>COUNTIF(D642:$D$1829,366)</f>
        <v>325</v>
      </c>
    </row>
    <row r="642" spans="1:8" x14ac:dyDescent="0.25">
      <c r="A642" s="1">
        <f>COUNTIF($C$2:C642,"Да")</f>
        <v>7</v>
      </c>
      <c r="B642" s="45">
        <f t="shared" si="19"/>
        <v>45890</v>
      </c>
      <c r="C642" s="42" t="str">
        <f>IF(ISERROR(VLOOKUP(B642,'Айгенис Оп22'!$C$3:$C$22,1,0)),"Нет","Да")</f>
        <v>Нет</v>
      </c>
      <c r="D642" s="43">
        <f t="shared" ref="D642:D705" si="20">IF(MOD(YEAR(B642),4)=0,366,365)</f>
        <v>365</v>
      </c>
      <c r="E642" s="49">
        <f>ROUND(('Все выпуски'!$T$3*'Все выпуски'!$T$6/100)/365*(B642-IF(C642="Нет",VLOOKUP(A642,'Айгенис Оп22'!$A$2:$C$22,3,0),VLOOKUP((A642-1),'Айгенис Оп22'!$A$2:$C$22,3,0))),2)</f>
        <v>1.73</v>
      </c>
      <c r="G642" s="43">
        <f>COUNTIF(D643:$D$1829,365)</f>
        <v>862</v>
      </c>
      <c r="H642" s="43">
        <f>COUNTIF(D643:$D$1829,366)</f>
        <v>325</v>
      </c>
    </row>
    <row r="643" spans="1:8" x14ac:dyDescent="0.25">
      <c r="A643" s="1">
        <f>COUNTIF($C$2:C643,"Да")</f>
        <v>7</v>
      </c>
      <c r="B643" s="45">
        <f t="shared" si="19"/>
        <v>45891</v>
      </c>
      <c r="C643" s="42" t="str">
        <f>IF(ISERROR(VLOOKUP(B643,'Айгенис Оп22'!$C$3:$C$22,1,0)),"Нет","Да")</f>
        <v>Нет</v>
      </c>
      <c r="D643" s="43">
        <f t="shared" si="20"/>
        <v>365</v>
      </c>
      <c r="E643" s="49">
        <f>ROUND(('Все выпуски'!$T$3*'Все выпуски'!$T$6/100)/365*(B643-IF(C643="Нет",VLOOKUP(A643,'Айгенис Оп22'!$A$2:$C$22,3,0),VLOOKUP((A643-1),'Айгенис Оп22'!$A$2:$C$22,3,0))),2)</f>
        <v>1.97</v>
      </c>
      <c r="G643" s="43">
        <f>COUNTIF(D644:$D$1829,365)</f>
        <v>861</v>
      </c>
      <c r="H643" s="43">
        <f>COUNTIF(D644:$D$1829,366)</f>
        <v>325</v>
      </c>
    </row>
    <row r="644" spans="1:8" x14ac:dyDescent="0.25">
      <c r="A644" s="1">
        <f>COUNTIF($C$2:C644,"Да")</f>
        <v>7</v>
      </c>
      <c r="B644" s="45">
        <f t="shared" ref="B644:B707" si="21">B643+1</f>
        <v>45892</v>
      </c>
      <c r="C644" s="42" t="str">
        <f>IF(ISERROR(VLOOKUP(B644,'Айгенис Оп22'!$C$3:$C$22,1,0)),"Нет","Да")</f>
        <v>Нет</v>
      </c>
      <c r="D644" s="43">
        <f t="shared" si="20"/>
        <v>365</v>
      </c>
      <c r="E644" s="49">
        <f>ROUND(('Все выпуски'!$T$3*'Все выпуски'!$T$6/100)/365*(B644-IF(C644="Нет",VLOOKUP(A644,'Айгенис Оп22'!$A$2:$C$22,3,0),VLOOKUP((A644-1),'Айгенис Оп22'!$A$2:$C$22,3,0))),2)</f>
        <v>2.2200000000000002</v>
      </c>
      <c r="G644" s="43">
        <f>COUNTIF(D645:$D$1829,365)</f>
        <v>860</v>
      </c>
      <c r="H644" s="43">
        <f>COUNTIF(D645:$D$1829,366)</f>
        <v>325</v>
      </c>
    </row>
    <row r="645" spans="1:8" x14ac:dyDescent="0.25">
      <c r="A645" s="1">
        <f>COUNTIF($C$2:C645,"Да")</f>
        <v>7</v>
      </c>
      <c r="B645" s="45">
        <f t="shared" si="21"/>
        <v>45893</v>
      </c>
      <c r="C645" s="42" t="str">
        <f>IF(ISERROR(VLOOKUP(B645,'Айгенис Оп22'!$C$3:$C$22,1,0)),"Нет","Да")</f>
        <v>Нет</v>
      </c>
      <c r="D645" s="43">
        <f t="shared" si="20"/>
        <v>365</v>
      </c>
      <c r="E645" s="49">
        <f>ROUND(('Все выпуски'!$T$3*'Все выпуски'!$T$6/100)/365*(B645-IF(C645="Нет",VLOOKUP(A645,'Айгенис Оп22'!$A$2:$C$22,3,0),VLOOKUP((A645-1),'Айгенис Оп22'!$A$2:$C$22,3,0))),2)</f>
        <v>2.4700000000000002</v>
      </c>
      <c r="G645" s="43">
        <f>COUNTIF(D646:$D$1829,365)</f>
        <v>859</v>
      </c>
      <c r="H645" s="43">
        <f>COUNTIF(D646:$D$1829,366)</f>
        <v>325</v>
      </c>
    </row>
    <row r="646" spans="1:8" x14ac:dyDescent="0.25">
      <c r="A646" s="1">
        <f>COUNTIF($C$2:C646,"Да")</f>
        <v>7</v>
      </c>
      <c r="B646" s="45">
        <f t="shared" si="21"/>
        <v>45894</v>
      </c>
      <c r="C646" s="42" t="str">
        <f>IF(ISERROR(VLOOKUP(B646,'Айгенис Оп22'!$C$3:$C$22,1,0)),"Нет","Да")</f>
        <v>Нет</v>
      </c>
      <c r="D646" s="43">
        <f t="shared" si="20"/>
        <v>365</v>
      </c>
      <c r="E646" s="49">
        <f>ROUND(('Все выпуски'!$T$3*'Все выпуски'!$T$6/100)/365*(B646-IF(C646="Нет",VLOOKUP(A646,'Айгенис Оп22'!$A$2:$C$22,3,0),VLOOKUP((A646-1),'Айгенис Оп22'!$A$2:$C$22,3,0))),2)</f>
        <v>2.71</v>
      </c>
      <c r="G646" s="43">
        <f>COUNTIF(D647:$D$1829,365)</f>
        <v>858</v>
      </c>
      <c r="H646" s="43">
        <f>COUNTIF(D647:$D$1829,366)</f>
        <v>325</v>
      </c>
    </row>
    <row r="647" spans="1:8" x14ac:dyDescent="0.25">
      <c r="A647" s="1">
        <f>COUNTIF($C$2:C647,"Да")</f>
        <v>7</v>
      </c>
      <c r="B647" s="45">
        <f t="shared" si="21"/>
        <v>45895</v>
      </c>
      <c r="C647" s="42" t="str">
        <f>IF(ISERROR(VLOOKUP(B647,'Айгенис Оп22'!$C$3:$C$22,1,0)),"Нет","Да")</f>
        <v>Нет</v>
      </c>
      <c r="D647" s="43">
        <f t="shared" si="20"/>
        <v>365</v>
      </c>
      <c r="E647" s="49">
        <f>ROUND(('Все выпуски'!$T$3*'Все выпуски'!$T$6/100)/365*(B647-IF(C647="Нет",VLOOKUP(A647,'Айгенис Оп22'!$A$2:$C$22,3,0),VLOOKUP((A647-1),'Айгенис Оп22'!$A$2:$C$22,3,0))),2)</f>
        <v>2.96</v>
      </c>
      <c r="G647" s="43">
        <f>COUNTIF(D648:$D$1829,365)</f>
        <v>857</v>
      </c>
      <c r="H647" s="43">
        <f>COUNTIF(D648:$D$1829,366)</f>
        <v>325</v>
      </c>
    </row>
    <row r="648" spans="1:8" x14ac:dyDescent="0.25">
      <c r="A648" s="1">
        <f>COUNTIF($C$2:C648,"Да")</f>
        <v>7</v>
      </c>
      <c r="B648" s="45">
        <f t="shared" si="21"/>
        <v>45896</v>
      </c>
      <c r="C648" s="42" t="str">
        <f>IF(ISERROR(VLOOKUP(B648,'Айгенис Оп22'!$C$3:$C$22,1,0)),"Нет","Да")</f>
        <v>Нет</v>
      </c>
      <c r="D648" s="43">
        <f t="shared" si="20"/>
        <v>365</v>
      </c>
      <c r="E648" s="49">
        <f>ROUND(('Все выпуски'!$T$3*'Все выпуски'!$T$6/100)/365*(B648-IF(C648="Нет",VLOOKUP(A648,'Айгенис Оп22'!$A$2:$C$22,3,0),VLOOKUP((A648-1),'Айгенис Оп22'!$A$2:$C$22,3,0))),2)</f>
        <v>3.21</v>
      </c>
      <c r="G648" s="43">
        <f>COUNTIF(D649:$D$1829,365)</f>
        <v>856</v>
      </c>
      <c r="H648" s="43">
        <f>COUNTIF(D649:$D$1829,366)</f>
        <v>325</v>
      </c>
    </row>
    <row r="649" spans="1:8" x14ac:dyDescent="0.25">
      <c r="A649" s="1">
        <f>COUNTIF($C$2:C649,"Да")</f>
        <v>7</v>
      </c>
      <c r="B649" s="45">
        <f t="shared" si="21"/>
        <v>45897</v>
      </c>
      <c r="C649" s="42" t="str">
        <f>IF(ISERROR(VLOOKUP(B649,'Айгенис Оп22'!$C$3:$C$22,1,0)),"Нет","Да")</f>
        <v>Нет</v>
      </c>
      <c r="D649" s="43">
        <f t="shared" si="20"/>
        <v>365</v>
      </c>
      <c r="E649" s="49">
        <f>ROUND(('Все выпуски'!$T$3*'Все выпуски'!$T$6/100)/365*(B649-IF(C649="Нет",VLOOKUP(A649,'Айгенис Оп22'!$A$2:$C$22,3,0),VLOOKUP((A649-1),'Айгенис Оп22'!$A$2:$C$22,3,0))),2)</f>
        <v>3.45</v>
      </c>
      <c r="G649" s="43">
        <f>COUNTIF(D650:$D$1829,365)</f>
        <v>855</v>
      </c>
      <c r="H649" s="43">
        <f>COUNTIF(D650:$D$1829,366)</f>
        <v>325</v>
      </c>
    </row>
    <row r="650" spans="1:8" x14ac:dyDescent="0.25">
      <c r="A650" s="1">
        <f>COUNTIF($C$2:C650,"Да")</f>
        <v>7</v>
      </c>
      <c r="B650" s="45">
        <f t="shared" si="21"/>
        <v>45898</v>
      </c>
      <c r="C650" s="42" t="str">
        <f>IF(ISERROR(VLOOKUP(B650,'Айгенис Оп22'!$C$3:$C$22,1,0)),"Нет","Да")</f>
        <v>Нет</v>
      </c>
      <c r="D650" s="43">
        <f t="shared" si="20"/>
        <v>365</v>
      </c>
      <c r="E650" s="49">
        <f>ROUND(('Все выпуски'!$T$3*'Все выпуски'!$T$6/100)/365*(B650-IF(C650="Нет",VLOOKUP(A650,'Айгенис Оп22'!$A$2:$C$22,3,0),VLOOKUP((A650-1),'Айгенис Оп22'!$A$2:$C$22,3,0))),2)</f>
        <v>3.7</v>
      </c>
      <c r="G650" s="43">
        <f>COUNTIF(D651:$D$1829,365)</f>
        <v>854</v>
      </c>
      <c r="H650" s="43">
        <f>COUNTIF(D651:$D$1829,366)</f>
        <v>325</v>
      </c>
    </row>
    <row r="651" spans="1:8" x14ac:dyDescent="0.25">
      <c r="A651" s="1">
        <f>COUNTIF($C$2:C651,"Да")</f>
        <v>7</v>
      </c>
      <c r="B651" s="45">
        <f t="shared" si="21"/>
        <v>45899</v>
      </c>
      <c r="C651" s="42" t="str">
        <f>IF(ISERROR(VLOOKUP(B651,'Айгенис Оп22'!$C$3:$C$22,1,0)),"Нет","Да")</f>
        <v>Нет</v>
      </c>
      <c r="D651" s="43">
        <f t="shared" si="20"/>
        <v>365</v>
      </c>
      <c r="E651" s="49">
        <f>ROUND(('Все выпуски'!$T$3*'Все выпуски'!$T$6/100)/365*(B651-IF(C651="Нет",VLOOKUP(A651,'Айгенис Оп22'!$A$2:$C$22,3,0),VLOOKUP((A651-1),'Айгенис Оп22'!$A$2:$C$22,3,0))),2)</f>
        <v>3.95</v>
      </c>
      <c r="G651" s="43">
        <f>COUNTIF(D652:$D$1829,365)</f>
        <v>853</v>
      </c>
      <c r="H651" s="43">
        <f>COUNTIF(D652:$D$1829,366)</f>
        <v>325</v>
      </c>
    </row>
    <row r="652" spans="1:8" x14ac:dyDescent="0.25">
      <c r="A652" s="1">
        <f>COUNTIF($C$2:C652,"Да")</f>
        <v>7</v>
      </c>
      <c r="B652" s="45">
        <f t="shared" si="21"/>
        <v>45900</v>
      </c>
      <c r="C652" s="42" t="str">
        <f>IF(ISERROR(VLOOKUP(B652,'Айгенис Оп22'!$C$3:$C$22,1,0)),"Нет","Да")</f>
        <v>Нет</v>
      </c>
      <c r="D652" s="43">
        <f t="shared" si="20"/>
        <v>365</v>
      </c>
      <c r="E652" s="49">
        <f>ROUND(('Все выпуски'!$T$3*'Все выпуски'!$T$6/100)/365*(B652-IF(C652="Нет",VLOOKUP(A652,'Айгенис Оп22'!$A$2:$C$22,3,0),VLOOKUP((A652-1),'Айгенис Оп22'!$A$2:$C$22,3,0))),2)</f>
        <v>4.1900000000000004</v>
      </c>
      <c r="G652" s="43">
        <f>COUNTIF(D653:$D$1829,365)</f>
        <v>852</v>
      </c>
      <c r="H652" s="43">
        <f>COUNTIF(D653:$D$1829,366)</f>
        <v>325</v>
      </c>
    </row>
    <row r="653" spans="1:8" x14ac:dyDescent="0.25">
      <c r="A653" s="1">
        <f>COUNTIF($C$2:C653,"Да")</f>
        <v>7</v>
      </c>
      <c r="B653" s="45">
        <f t="shared" si="21"/>
        <v>45901</v>
      </c>
      <c r="C653" s="42" t="str">
        <f>IF(ISERROR(VLOOKUP(B653,'Айгенис Оп22'!$C$3:$C$22,1,0)),"Нет","Да")</f>
        <v>Нет</v>
      </c>
      <c r="D653" s="43">
        <f t="shared" si="20"/>
        <v>365</v>
      </c>
      <c r="E653" s="49">
        <f>ROUND(('Все выпуски'!$T$3*'Все выпуски'!$T$6/100)/365*(B653-IF(C653="Нет",VLOOKUP(A653,'Айгенис Оп22'!$A$2:$C$22,3,0),VLOOKUP((A653-1),'Айгенис Оп22'!$A$2:$C$22,3,0))),2)</f>
        <v>4.4400000000000004</v>
      </c>
      <c r="G653" s="43">
        <f>COUNTIF(D654:$D$1829,365)</f>
        <v>851</v>
      </c>
      <c r="H653" s="43">
        <f>COUNTIF(D654:$D$1829,366)</f>
        <v>325</v>
      </c>
    </row>
    <row r="654" spans="1:8" x14ac:dyDescent="0.25">
      <c r="A654" s="1">
        <f>COUNTIF($C$2:C654,"Да")</f>
        <v>7</v>
      </c>
      <c r="B654" s="45">
        <f t="shared" si="21"/>
        <v>45902</v>
      </c>
      <c r="C654" s="42" t="str">
        <f>IF(ISERROR(VLOOKUP(B654,'Айгенис Оп22'!$C$3:$C$22,1,0)),"Нет","Да")</f>
        <v>Нет</v>
      </c>
      <c r="D654" s="43">
        <f t="shared" si="20"/>
        <v>365</v>
      </c>
      <c r="E654" s="49">
        <f>ROUND(('Все выпуски'!$T$3*'Все выпуски'!$T$6/100)/365*(B654-IF(C654="Нет",VLOOKUP(A654,'Айгенис Оп22'!$A$2:$C$22,3,0),VLOOKUP((A654-1),'Айгенис Оп22'!$A$2:$C$22,3,0))),2)</f>
        <v>4.68</v>
      </c>
      <c r="G654" s="43">
        <f>COUNTIF(D655:$D$1829,365)</f>
        <v>850</v>
      </c>
      <c r="H654" s="43">
        <f>COUNTIF(D655:$D$1829,366)</f>
        <v>325</v>
      </c>
    </row>
    <row r="655" spans="1:8" x14ac:dyDescent="0.25">
      <c r="A655" s="1">
        <f>COUNTIF($C$2:C655,"Да")</f>
        <v>7</v>
      </c>
      <c r="B655" s="45">
        <f t="shared" si="21"/>
        <v>45903</v>
      </c>
      <c r="C655" s="42" t="str">
        <f>IF(ISERROR(VLOOKUP(B655,'Айгенис Оп22'!$C$3:$C$22,1,0)),"Нет","Да")</f>
        <v>Нет</v>
      </c>
      <c r="D655" s="43">
        <f t="shared" si="20"/>
        <v>365</v>
      </c>
      <c r="E655" s="49">
        <f>ROUND(('Все выпуски'!$T$3*'Все выпуски'!$T$6/100)/365*(B655-IF(C655="Нет",VLOOKUP(A655,'Айгенис Оп22'!$A$2:$C$22,3,0),VLOOKUP((A655-1),'Айгенис Оп22'!$A$2:$C$22,3,0))),2)</f>
        <v>4.93</v>
      </c>
      <c r="G655" s="43">
        <f>COUNTIF(D656:$D$1829,365)</f>
        <v>849</v>
      </c>
      <c r="H655" s="43">
        <f>COUNTIF(D656:$D$1829,366)</f>
        <v>325</v>
      </c>
    </row>
    <row r="656" spans="1:8" x14ac:dyDescent="0.25">
      <c r="A656" s="1">
        <f>COUNTIF($C$2:C656,"Да")</f>
        <v>7</v>
      </c>
      <c r="B656" s="45">
        <f t="shared" si="21"/>
        <v>45904</v>
      </c>
      <c r="C656" s="42" t="str">
        <f>IF(ISERROR(VLOOKUP(B656,'Айгенис Оп22'!$C$3:$C$22,1,0)),"Нет","Да")</f>
        <v>Нет</v>
      </c>
      <c r="D656" s="43">
        <f t="shared" si="20"/>
        <v>365</v>
      </c>
      <c r="E656" s="49">
        <f>ROUND(('Все выпуски'!$T$3*'Все выпуски'!$T$6/100)/365*(B656-IF(C656="Нет",VLOOKUP(A656,'Айгенис Оп22'!$A$2:$C$22,3,0),VLOOKUP((A656-1),'Айгенис Оп22'!$A$2:$C$22,3,0))),2)</f>
        <v>5.18</v>
      </c>
      <c r="G656" s="43">
        <f>COUNTIF(D657:$D$1829,365)</f>
        <v>848</v>
      </c>
      <c r="H656" s="43">
        <f>COUNTIF(D657:$D$1829,366)</f>
        <v>325</v>
      </c>
    </row>
    <row r="657" spans="1:8" x14ac:dyDescent="0.25">
      <c r="A657" s="1">
        <f>COUNTIF($C$2:C657,"Да")</f>
        <v>7</v>
      </c>
      <c r="B657" s="45">
        <f t="shared" si="21"/>
        <v>45905</v>
      </c>
      <c r="C657" s="42" t="str">
        <f>IF(ISERROR(VLOOKUP(B657,'Айгенис Оп22'!$C$3:$C$22,1,0)),"Нет","Да")</f>
        <v>Нет</v>
      </c>
      <c r="D657" s="43">
        <f t="shared" si="20"/>
        <v>365</v>
      </c>
      <c r="E657" s="49">
        <f>ROUND(('Все выпуски'!$T$3*'Все выпуски'!$T$6/100)/365*(B657-IF(C657="Нет",VLOOKUP(A657,'Айгенис Оп22'!$A$2:$C$22,3,0),VLOOKUP((A657-1),'Айгенис Оп22'!$A$2:$C$22,3,0))),2)</f>
        <v>5.42</v>
      </c>
      <c r="G657" s="43">
        <f>COUNTIF(D658:$D$1829,365)</f>
        <v>847</v>
      </c>
      <c r="H657" s="43">
        <f>COUNTIF(D658:$D$1829,366)</f>
        <v>325</v>
      </c>
    </row>
    <row r="658" spans="1:8" x14ac:dyDescent="0.25">
      <c r="A658" s="1">
        <f>COUNTIF($C$2:C658,"Да")</f>
        <v>7</v>
      </c>
      <c r="B658" s="45">
        <f t="shared" si="21"/>
        <v>45906</v>
      </c>
      <c r="C658" s="42" t="str">
        <f>IF(ISERROR(VLOOKUP(B658,'Айгенис Оп22'!$C$3:$C$22,1,0)),"Нет","Да")</f>
        <v>Нет</v>
      </c>
      <c r="D658" s="43">
        <f t="shared" si="20"/>
        <v>365</v>
      </c>
      <c r="E658" s="49">
        <f>ROUND(('Все выпуски'!$T$3*'Все выпуски'!$T$6/100)/365*(B658-IF(C658="Нет",VLOOKUP(A658,'Айгенис Оп22'!$A$2:$C$22,3,0),VLOOKUP((A658-1),'Айгенис Оп22'!$A$2:$C$22,3,0))),2)</f>
        <v>5.67</v>
      </c>
      <c r="F658" s="44"/>
      <c r="G658" s="43">
        <f>COUNTIF(D659:$D$1829,365)</f>
        <v>846</v>
      </c>
      <c r="H658" s="43">
        <f>COUNTIF(D659:$D$1829,366)</f>
        <v>325</v>
      </c>
    </row>
    <row r="659" spans="1:8" x14ac:dyDescent="0.25">
      <c r="A659" s="1">
        <f>COUNTIF($C$2:C659,"Да")</f>
        <v>7</v>
      </c>
      <c r="B659" s="45">
        <f t="shared" si="21"/>
        <v>45907</v>
      </c>
      <c r="C659" s="42" t="str">
        <f>IF(ISERROR(VLOOKUP(B659,'Айгенис Оп22'!$C$3:$C$22,1,0)),"Нет","Да")</f>
        <v>Нет</v>
      </c>
      <c r="D659" s="43">
        <f t="shared" si="20"/>
        <v>365</v>
      </c>
      <c r="E659" s="49">
        <f>ROUND(('Все выпуски'!$T$3*'Все выпуски'!$T$6/100)/365*(B659-IF(C659="Нет",VLOOKUP(A659,'Айгенис Оп22'!$A$2:$C$22,3,0),VLOOKUP((A659-1),'Айгенис Оп22'!$A$2:$C$22,3,0))),2)</f>
        <v>5.92</v>
      </c>
      <c r="G659" s="43">
        <f>COUNTIF(D660:$D$1829,365)</f>
        <v>845</v>
      </c>
      <c r="H659" s="43">
        <f>COUNTIF(D660:$D$1829,366)</f>
        <v>325</v>
      </c>
    </row>
    <row r="660" spans="1:8" x14ac:dyDescent="0.25">
      <c r="A660" s="1">
        <f>COUNTIF($C$2:C660,"Да")</f>
        <v>7</v>
      </c>
      <c r="B660" s="45">
        <f t="shared" si="21"/>
        <v>45908</v>
      </c>
      <c r="C660" s="42" t="str">
        <f>IF(ISERROR(VLOOKUP(B660,'Айгенис Оп22'!$C$3:$C$22,1,0)),"Нет","Да")</f>
        <v>Нет</v>
      </c>
      <c r="D660" s="43">
        <f t="shared" si="20"/>
        <v>365</v>
      </c>
      <c r="E660" s="49">
        <f>ROUND(('Все выпуски'!$T$3*'Все выпуски'!$T$6/100)/365*(B660-IF(C660="Нет",VLOOKUP(A660,'Айгенис Оп22'!$A$2:$C$22,3,0),VLOOKUP((A660-1),'Айгенис Оп22'!$A$2:$C$22,3,0))),2)</f>
        <v>6.16</v>
      </c>
      <c r="G660" s="43">
        <f>COUNTIF(D661:$D$1829,365)</f>
        <v>844</v>
      </c>
      <c r="H660" s="43">
        <f>COUNTIF(D661:$D$1829,366)</f>
        <v>325</v>
      </c>
    </row>
    <row r="661" spans="1:8" x14ac:dyDescent="0.25">
      <c r="A661" s="1">
        <f>COUNTIF($C$2:C661,"Да")</f>
        <v>7</v>
      </c>
      <c r="B661" s="45">
        <f t="shared" si="21"/>
        <v>45909</v>
      </c>
      <c r="C661" s="42" t="str">
        <f>IF(ISERROR(VLOOKUP(B661,'Айгенис Оп22'!$C$3:$C$22,1,0)),"Нет","Да")</f>
        <v>Нет</v>
      </c>
      <c r="D661" s="43">
        <f t="shared" si="20"/>
        <v>365</v>
      </c>
      <c r="E661" s="49">
        <f>ROUND(('Все выпуски'!$T$3*'Все выпуски'!$T$6/100)/365*(B661-IF(C661="Нет",VLOOKUP(A661,'Айгенис Оп22'!$A$2:$C$22,3,0),VLOOKUP((A661-1),'Айгенис Оп22'!$A$2:$C$22,3,0))),2)</f>
        <v>6.41</v>
      </c>
      <c r="G661" s="43">
        <f>COUNTIF(D662:$D$1829,365)</f>
        <v>843</v>
      </c>
      <c r="H661" s="43">
        <f>COUNTIF(D662:$D$1829,366)</f>
        <v>325</v>
      </c>
    </row>
    <row r="662" spans="1:8" x14ac:dyDescent="0.25">
      <c r="A662" s="1">
        <f>COUNTIF($C$2:C662,"Да")</f>
        <v>7</v>
      </c>
      <c r="B662" s="45">
        <f t="shared" si="21"/>
        <v>45910</v>
      </c>
      <c r="C662" s="42" t="str">
        <f>IF(ISERROR(VLOOKUP(B662,'Айгенис Оп22'!$C$3:$C$22,1,0)),"Нет","Да")</f>
        <v>Нет</v>
      </c>
      <c r="D662" s="43">
        <f t="shared" si="20"/>
        <v>365</v>
      </c>
      <c r="E662" s="49">
        <f>ROUND(('Все выпуски'!$T$3*'Все выпуски'!$T$6/100)/365*(B662-IF(C662="Нет",VLOOKUP(A662,'Айгенис Оп22'!$A$2:$C$22,3,0),VLOOKUP((A662-1),'Айгенис Оп22'!$A$2:$C$22,3,0))),2)</f>
        <v>6.66</v>
      </c>
      <c r="G662" s="43">
        <f>COUNTIF(D663:$D$1829,365)</f>
        <v>842</v>
      </c>
      <c r="H662" s="43">
        <f>COUNTIF(D663:$D$1829,366)</f>
        <v>325</v>
      </c>
    </row>
    <row r="663" spans="1:8" x14ac:dyDescent="0.25">
      <c r="A663" s="1">
        <f>COUNTIF($C$2:C663,"Да")</f>
        <v>7</v>
      </c>
      <c r="B663" s="45">
        <f t="shared" si="21"/>
        <v>45911</v>
      </c>
      <c r="C663" s="42" t="str">
        <f>IF(ISERROR(VLOOKUP(B663,'Айгенис Оп22'!$C$3:$C$22,1,0)),"Нет","Да")</f>
        <v>Нет</v>
      </c>
      <c r="D663" s="43">
        <f t="shared" si="20"/>
        <v>365</v>
      </c>
      <c r="E663" s="49">
        <f>ROUND(('Все выпуски'!$T$3*'Все выпуски'!$T$6/100)/365*(B663-IF(C663="Нет",VLOOKUP(A663,'Айгенис Оп22'!$A$2:$C$22,3,0),VLOOKUP((A663-1),'Айгенис Оп22'!$A$2:$C$22,3,0))),2)</f>
        <v>6.9</v>
      </c>
      <c r="G663" s="43">
        <f>COUNTIF(D664:$D$1829,365)</f>
        <v>841</v>
      </c>
      <c r="H663" s="43">
        <f>COUNTIF(D664:$D$1829,366)</f>
        <v>325</v>
      </c>
    </row>
    <row r="664" spans="1:8" x14ac:dyDescent="0.25">
      <c r="A664" s="1">
        <f>COUNTIF($C$2:C664,"Да")</f>
        <v>7</v>
      </c>
      <c r="B664" s="45">
        <f t="shared" si="21"/>
        <v>45912</v>
      </c>
      <c r="C664" s="42" t="str">
        <f>IF(ISERROR(VLOOKUP(B664,'Айгенис Оп22'!$C$3:$C$22,1,0)),"Нет","Да")</f>
        <v>Нет</v>
      </c>
      <c r="D664" s="43">
        <f t="shared" si="20"/>
        <v>365</v>
      </c>
      <c r="E664" s="49">
        <f>ROUND(('Все выпуски'!$T$3*'Все выпуски'!$T$6/100)/365*(B664-IF(C664="Нет",VLOOKUP(A664,'Айгенис Оп22'!$A$2:$C$22,3,0),VLOOKUP((A664-1),'Айгенис Оп22'!$A$2:$C$22,3,0))),2)</f>
        <v>7.15</v>
      </c>
      <c r="G664" s="43">
        <f>COUNTIF(D665:$D$1829,365)</f>
        <v>840</v>
      </c>
      <c r="H664" s="43">
        <f>COUNTIF(D665:$D$1829,366)</f>
        <v>325</v>
      </c>
    </row>
    <row r="665" spans="1:8" x14ac:dyDescent="0.25">
      <c r="A665" s="1">
        <f>COUNTIF($C$2:C665,"Да")</f>
        <v>7</v>
      </c>
      <c r="B665" s="45">
        <f t="shared" si="21"/>
        <v>45913</v>
      </c>
      <c r="C665" s="42" t="str">
        <f>IF(ISERROR(VLOOKUP(B665,'Айгенис Оп22'!$C$3:$C$22,1,0)),"Нет","Да")</f>
        <v>Нет</v>
      </c>
      <c r="D665" s="43">
        <f t="shared" si="20"/>
        <v>365</v>
      </c>
      <c r="E665" s="49">
        <f>ROUND(('Все выпуски'!$T$3*'Все выпуски'!$T$6/100)/365*(B665-IF(C665="Нет",VLOOKUP(A665,'Айгенис Оп22'!$A$2:$C$22,3,0),VLOOKUP((A665-1),'Айгенис Оп22'!$A$2:$C$22,3,0))),2)</f>
        <v>7.4</v>
      </c>
      <c r="G665" s="43">
        <f>COUNTIF(D666:$D$1829,365)</f>
        <v>839</v>
      </c>
      <c r="H665" s="43">
        <f>COUNTIF(D666:$D$1829,366)</f>
        <v>325</v>
      </c>
    </row>
    <row r="666" spans="1:8" x14ac:dyDescent="0.25">
      <c r="A666" s="1">
        <f>COUNTIF($C$2:C666,"Да")</f>
        <v>7</v>
      </c>
      <c r="B666" s="45">
        <f t="shared" si="21"/>
        <v>45914</v>
      </c>
      <c r="C666" s="42" t="str">
        <f>IF(ISERROR(VLOOKUP(B666,'Айгенис Оп22'!$C$3:$C$22,1,0)),"Нет","Да")</f>
        <v>Нет</v>
      </c>
      <c r="D666" s="43">
        <f t="shared" si="20"/>
        <v>365</v>
      </c>
      <c r="E666" s="49">
        <f>ROUND(('Все выпуски'!$T$3*'Все выпуски'!$T$6/100)/365*(B666-IF(C666="Нет",VLOOKUP(A666,'Айгенис Оп22'!$A$2:$C$22,3,0),VLOOKUP((A666-1),'Айгенис Оп22'!$A$2:$C$22,3,0))),2)</f>
        <v>7.64</v>
      </c>
      <c r="G666" s="43">
        <f>COUNTIF(D667:$D$1829,365)</f>
        <v>838</v>
      </c>
      <c r="H666" s="43">
        <f>COUNTIF(D667:$D$1829,366)</f>
        <v>325</v>
      </c>
    </row>
    <row r="667" spans="1:8" x14ac:dyDescent="0.25">
      <c r="A667" s="1">
        <f>COUNTIF($C$2:C667,"Да")</f>
        <v>7</v>
      </c>
      <c r="B667" s="45">
        <f t="shared" si="21"/>
        <v>45915</v>
      </c>
      <c r="C667" s="42" t="str">
        <f>IF(ISERROR(VLOOKUP(B667,'Айгенис Оп22'!$C$3:$C$22,1,0)),"Нет","Да")</f>
        <v>Нет</v>
      </c>
      <c r="D667" s="43">
        <f t="shared" si="20"/>
        <v>365</v>
      </c>
      <c r="E667" s="49">
        <f>ROUND(('Все выпуски'!$T$3*'Все выпуски'!$T$6/100)/365*(B667-IF(C667="Нет",VLOOKUP(A667,'Айгенис Оп22'!$A$2:$C$22,3,0),VLOOKUP((A667-1),'Айгенис Оп22'!$A$2:$C$22,3,0))),2)</f>
        <v>7.89</v>
      </c>
      <c r="G667" s="43">
        <f>COUNTIF(D668:$D$1829,365)</f>
        <v>837</v>
      </c>
      <c r="H667" s="43">
        <f>COUNTIF(D668:$D$1829,366)</f>
        <v>325</v>
      </c>
    </row>
    <row r="668" spans="1:8" x14ac:dyDescent="0.25">
      <c r="A668" s="1">
        <f>COUNTIF($C$2:C668,"Да")</f>
        <v>7</v>
      </c>
      <c r="B668" s="45">
        <f t="shared" si="21"/>
        <v>45916</v>
      </c>
      <c r="C668" s="42" t="str">
        <f>IF(ISERROR(VLOOKUP(B668,'Айгенис Оп22'!$C$3:$C$22,1,0)),"Нет","Да")</f>
        <v>Нет</v>
      </c>
      <c r="D668" s="43">
        <f t="shared" si="20"/>
        <v>365</v>
      </c>
      <c r="E668" s="49">
        <f>ROUND(('Все выпуски'!$T$3*'Все выпуски'!$T$6/100)/365*(B668-IF(C668="Нет",VLOOKUP(A668,'Айгенис Оп22'!$A$2:$C$22,3,0),VLOOKUP((A668-1),'Айгенис Оп22'!$A$2:$C$22,3,0))),2)</f>
        <v>8.14</v>
      </c>
      <c r="G668" s="43">
        <f>COUNTIF(D669:$D$1829,365)</f>
        <v>836</v>
      </c>
      <c r="H668" s="43">
        <f>COUNTIF(D669:$D$1829,366)</f>
        <v>325</v>
      </c>
    </row>
    <row r="669" spans="1:8" x14ac:dyDescent="0.25">
      <c r="A669" s="1">
        <f>COUNTIF($C$2:C669,"Да")</f>
        <v>7</v>
      </c>
      <c r="B669" s="45">
        <f t="shared" si="21"/>
        <v>45917</v>
      </c>
      <c r="C669" s="42" t="str">
        <f>IF(ISERROR(VLOOKUP(B669,'Айгенис Оп22'!$C$3:$C$22,1,0)),"Нет","Да")</f>
        <v>Нет</v>
      </c>
      <c r="D669" s="43">
        <f t="shared" si="20"/>
        <v>365</v>
      </c>
      <c r="E669" s="49">
        <f>ROUND(('Все выпуски'!$T$3*'Все выпуски'!$T$6/100)/365*(B669-IF(C669="Нет",VLOOKUP(A669,'Айгенис Оп22'!$A$2:$C$22,3,0),VLOOKUP((A669-1),'Айгенис Оп22'!$A$2:$C$22,3,0))),2)</f>
        <v>8.3800000000000008</v>
      </c>
      <c r="G669" s="43">
        <f>COUNTIF(D670:$D$1829,365)</f>
        <v>835</v>
      </c>
      <c r="H669" s="43">
        <f>COUNTIF(D670:$D$1829,366)</f>
        <v>325</v>
      </c>
    </row>
    <row r="670" spans="1:8" x14ac:dyDescent="0.25">
      <c r="A670" s="1">
        <f>COUNTIF($C$2:C670,"Да")</f>
        <v>7</v>
      </c>
      <c r="B670" s="45">
        <f t="shared" si="21"/>
        <v>45918</v>
      </c>
      <c r="C670" s="42" t="str">
        <f>IF(ISERROR(VLOOKUP(B670,'Айгенис Оп22'!$C$3:$C$22,1,0)),"Нет","Да")</f>
        <v>Нет</v>
      </c>
      <c r="D670" s="43">
        <f t="shared" si="20"/>
        <v>365</v>
      </c>
      <c r="E670" s="49">
        <f>ROUND(('Все выпуски'!$T$3*'Все выпуски'!$T$6/100)/365*(B670-IF(C670="Нет",VLOOKUP(A670,'Айгенис Оп22'!$A$2:$C$22,3,0),VLOOKUP((A670-1),'Айгенис Оп22'!$A$2:$C$22,3,0))),2)</f>
        <v>8.6300000000000008</v>
      </c>
      <c r="G670" s="43">
        <f>COUNTIF(D671:$D$1829,365)</f>
        <v>834</v>
      </c>
      <c r="H670" s="43">
        <f>COUNTIF(D671:$D$1829,366)</f>
        <v>325</v>
      </c>
    </row>
    <row r="671" spans="1:8" x14ac:dyDescent="0.25">
      <c r="A671" s="1">
        <f>COUNTIF($C$2:C671,"Да")</f>
        <v>7</v>
      </c>
      <c r="B671" s="45">
        <f t="shared" si="21"/>
        <v>45919</v>
      </c>
      <c r="C671" s="42" t="str">
        <f>IF(ISERROR(VLOOKUP(B671,'Айгенис Оп22'!$C$3:$C$22,1,0)),"Нет","Да")</f>
        <v>Нет</v>
      </c>
      <c r="D671" s="43">
        <f t="shared" si="20"/>
        <v>365</v>
      </c>
      <c r="E671" s="49">
        <f>ROUND(('Все выпуски'!$T$3*'Все выпуски'!$T$6/100)/365*(B671-IF(C671="Нет",VLOOKUP(A671,'Айгенис Оп22'!$A$2:$C$22,3,0),VLOOKUP((A671-1),'Айгенис Оп22'!$A$2:$C$22,3,0))),2)</f>
        <v>8.8800000000000008</v>
      </c>
      <c r="G671" s="43">
        <f>COUNTIF(D672:$D$1829,365)</f>
        <v>833</v>
      </c>
      <c r="H671" s="43">
        <f>COUNTIF(D672:$D$1829,366)</f>
        <v>325</v>
      </c>
    </row>
    <row r="672" spans="1:8" x14ac:dyDescent="0.25">
      <c r="A672" s="1">
        <f>COUNTIF($C$2:C672,"Да")</f>
        <v>7</v>
      </c>
      <c r="B672" s="45">
        <f t="shared" si="21"/>
        <v>45920</v>
      </c>
      <c r="C672" s="42" t="str">
        <f>IF(ISERROR(VLOOKUP(B672,'Айгенис Оп22'!$C$3:$C$22,1,0)),"Нет","Да")</f>
        <v>Нет</v>
      </c>
      <c r="D672" s="43">
        <f t="shared" si="20"/>
        <v>365</v>
      </c>
      <c r="E672" s="49">
        <f>ROUND(('Все выпуски'!$T$3*'Все выпуски'!$T$6/100)/365*(B672-IF(C672="Нет",VLOOKUP(A672,'Айгенис Оп22'!$A$2:$C$22,3,0),VLOOKUP((A672-1),'Айгенис Оп22'!$A$2:$C$22,3,0))),2)</f>
        <v>9.1199999999999992</v>
      </c>
      <c r="G672" s="43">
        <f>COUNTIF(D673:$D$1829,365)</f>
        <v>832</v>
      </c>
      <c r="H672" s="43">
        <f>COUNTIF(D673:$D$1829,366)</f>
        <v>325</v>
      </c>
    </row>
    <row r="673" spans="1:8" x14ac:dyDescent="0.25">
      <c r="A673" s="1">
        <f>COUNTIF($C$2:C673,"Да")</f>
        <v>7</v>
      </c>
      <c r="B673" s="45">
        <f t="shared" si="21"/>
        <v>45921</v>
      </c>
      <c r="C673" s="42" t="str">
        <f>IF(ISERROR(VLOOKUP(B673,'Айгенис Оп22'!$C$3:$C$22,1,0)),"Нет","Да")</f>
        <v>Нет</v>
      </c>
      <c r="D673" s="43">
        <f t="shared" si="20"/>
        <v>365</v>
      </c>
      <c r="E673" s="49">
        <f>ROUND(('Все выпуски'!$T$3*'Все выпуски'!$T$6/100)/365*(B673-IF(C673="Нет",VLOOKUP(A673,'Айгенис Оп22'!$A$2:$C$22,3,0),VLOOKUP((A673-1),'Айгенис Оп22'!$A$2:$C$22,3,0))),2)</f>
        <v>9.3699999999999992</v>
      </c>
      <c r="G673" s="43">
        <f>COUNTIF(D674:$D$1829,365)</f>
        <v>831</v>
      </c>
      <c r="H673" s="43">
        <f>COUNTIF(D674:$D$1829,366)</f>
        <v>325</v>
      </c>
    </row>
    <row r="674" spans="1:8" x14ac:dyDescent="0.25">
      <c r="A674" s="1">
        <f>COUNTIF($C$2:C674,"Да")</f>
        <v>7</v>
      </c>
      <c r="B674" s="45">
        <f t="shared" si="21"/>
        <v>45922</v>
      </c>
      <c r="C674" s="42" t="str">
        <f>IF(ISERROR(VLOOKUP(B674,'Айгенис Оп22'!$C$3:$C$22,1,0)),"Нет","Да")</f>
        <v>Нет</v>
      </c>
      <c r="D674" s="43">
        <f t="shared" si="20"/>
        <v>365</v>
      </c>
      <c r="E674" s="49">
        <f>ROUND(('Все выпуски'!$T$3*'Все выпуски'!$T$6/100)/365*(B674-IF(C674="Нет",VLOOKUP(A674,'Айгенис Оп22'!$A$2:$C$22,3,0),VLOOKUP((A674-1),'Айгенис Оп22'!$A$2:$C$22,3,0))),2)</f>
        <v>9.6199999999999992</v>
      </c>
      <c r="G674" s="43">
        <f>COUNTIF(D675:$D$1829,365)</f>
        <v>830</v>
      </c>
      <c r="H674" s="43">
        <f>COUNTIF(D675:$D$1829,366)</f>
        <v>325</v>
      </c>
    </row>
    <row r="675" spans="1:8" x14ac:dyDescent="0.25">
      <c r="A675" s="1">
        <f>COUNTIF($C$2:C675,"Да")</f>
        <v>7</v>
      </c>
      <c r="B675" s="45">
        <f t="shared" si="21"/>
        <v>45923</v>
      </c>
      <c r="C675" s="42" t="str">
        <f>IF(ISERROR(VLOOKUP(B675,'Айгенис Оп22'!$C$3:$C$22,1,0)),"Нет","Да")</f>
        <v>Нет</v>
      </c>
      <c r="D675" s="43">
        <f t="shared" si="20"/>
        <v>365</v>
      </c>
      <c r="E675" s="49">
        <f>ROUND(('Все выпуски'!$T$3*'Все выпуски'!$T$6/100)/365*(B675-IF(C675="Нет",VLOOKUP(A675,'Айгенис Оп22'!$A$2:$C$22,3,0),VLOOKUP((A675-1),'Айгенис Оп22'!$A$2:$C$22,3,0))),2)</f>
        <v>9.86</v>
      </c>
      <c r="G675" s="43">
        <f>COUNTIF(D676:$D$1829,365)</f>
        <v>829</v>
      </c>
      <c r="H675" s="43">
        <f>COUNTIF(D676:$D$1829,366)</f>
        <v>325</v>
      </c>
    </row>
    <row r="676" spans="1:8" x14ac:dyDescent="0.25">
      <c r="A676" s="1">
        <f>COUNTIF($C$2:C676,"Да")</f>
        <v>7</v>
      </c>
      <c r="B676" s="45">
        <f t="shared" si="21"/>
        <v>45924</v>
      </c>
      <c r="C676" s="42" t="str">
        <f>IF(ISERROR(VLOOKUP(B676,'Айгенис Оп22'!$C$3:$C$22,1,0)),"Нет","Да")</f>
        <v>Нет</v>
      </c>
      <c r="D676" s="43">
        <f t="shared" si="20"/>
        <v>365</v>
      </c>
      <c r="E676" s="49">
        <f>ROUND(('Все выпуски'!$T$3*'Все выпуски'!$T$6/100)/365*(B676-IF(C676="Нет",VLOOKUP(A676,'Айгенис Оп22'!$A$2:$C$22,3,0),VLOOKUP((A676-1),'Айгенис Оп22'!$A$2:$C$22,3,0))),2)</f>
        <v>10.11</v>
      </c>
      <c r="G676" s="43">
        <f>COUNTIF(D677:$D$1829,365)</f>
        <v>828</v>
      </c>
      <c r="H676" s="43">
        <f>COUNTIF(D677:$D$1829,366)</f>
        <v>325</v>
      </c>
    </row>
    <row r="677" spans="1:8" x14ac:dyDescent="0.25">
      <c r="A677" s="1">
        <f>COUNTIF($C$2:C677,"Да")</f>
        <v>7</v>
      </c>
      <c r="B677" s="45">
        <f t="shared" si="21"/>
        <v>45925</v>
      </c>
      <c r="C677" s="42" t="str">
        <f>IF(ISERROR(VLOOKUP(B677,'Айгенис Оп22'!$C$3:$C$22,1,0)),"Нет","Да")</f>
        <v>Нет</v>
      </c>
      <c r="D677" s="43">
        <f t="shared" si="20"/>
        <v>365</v>
      </c>
      <c r="E677" s="49">
        <f>ROUND(('Все выпуски'!$T$3*'Все выпуски'!$T$6/100)/365*(B677-IF(C677="Нет",VLOOKUP(A677,'Айгенис Оп22'!$A$2:$C$22,3,0),VLOOKUP((A677-1),'Айгенис Оп22'!$A$2:$C$22,3,0))),2)</f>
        <v>10.36</v>
      </c>
      <c r="G677" s="43">
        <f>COUNTIF(D678:$D$1829,365)</f>
        <v>827</v>
      </c>
      <c r="H677" s="43">
        <f>COUNTIF(D678:$D$1829,366)</f>
        <v>325</v>
      </c>
    </row>
    <row r="678" spans="1:8" x14ac:dyDescent="0.25">
      <c r="A678" s="1">
        <f>COUNTIF($C$2:C678,"Да")</f>
        <v>7</v>
      </c>
      <c r="B678" s="45">
        <f t="shared" si="21"/>
        <v>45926</v>
      </c>
      <c r="C678" s="42" t="str">
        <f>IF(ISERROR(VLOOKUP(B678,'Айгенис Оп22'!$C$3:$C$22,1,0)),"Нет","Да")</f>
        <v>Нет</v>
      </c>
      <c r="D678" s="43">
        <f t="shared" si="20"/>
        <v>365</v>
      </c>
      <c r="E678" s="49">
        <f>ROUND(('Все выпуски'!$T$3*'Все выпуски'!$T$6/100)/365*(B678-IF(C678="Нет",VLOOKUP(A678,'Айгенис Оп22'!$A$2:$C$22,3,0),VLOOKUP((A678-1),'Айгенис Оп22'!$A$2:$C$22,3,0))),2)</f>
        <v>10.6</v>
      </c>
      <c r="G678" s="43">
        <f>COUNTIF(D679:$D$1829,365)</f>
        <v>826</v>
      </c>
      <c r="H678" s="43">
        <f>COUNTIF(D679:$D$1829,366)</f>
        <v>325</v>
      </c>
    </row>
    <row r="679" spans="1:8" x14ac:dyDescent="0.25">
      <c r="A679" s="1">
        <f>COUNTIF($C$2:C679,"Да")</f>
        <v>7</v>
      </c>
      <c r="B679" s="45">
        <f t="shared" si="21"/>
        <v>45927</v>
      </c>
      <c r="C679" s="42" t="str">
        <f>IF(ISERROR(VLOOKUP(B679,'Айгенис Оп22'!$C$3:$C$22,1,0)),"Нет","Да")</f>
        <v>Нет</v>
      </c>
      <c r="D679" s="43">
        <f t="shared" si="20"/>
        <v>365</v>
      </c>
      <c r="E679" s="49">
        <f>ROUND(('Все выпуски'!$T$3*'Все выпуски'!$T$6/100)/365*(B679-IF(C679="Нет",VLOOKUP(A679,'Айгенис Оп22'!$A$2:$C$22,3,0),VLOOKUP((A679-1),'Айгенис Оп22'!$A$2:$C$22,3,0))),2)</f>
        <v>10.85</v>
      </c>
      <c r="G679" s="43">
        <f>COUNTIF(D680:$D$1829,365)</f>
        <v>825</v>
      </c>
      <c r="H679" s="43">
        <f>COUNTIF(D680:$D$1829,366)</f>
        <v>325</v>
      </c>
    </row>
    <row r="680" spans="1:8" x14ac:dyDescent="0.25">
      <c r="A680" s="1">
        <f>COUNTIF($C$2:C680,"Да")</f>
        <v>7</v>
      </c>
      <c r="B680" s="45">
        <f t="shared" si="21"/>
        <v>45928</v>
      </c>
      <c r="C680" s="42" t="str">
        <f>IF(ISERROR(VLOOKUP(B680,'Айгенис Оп22'!$C$3:$C$22,1,0)),"Нет","Да")</f>
        <v>Нет</v>
      </c>
      <c r="D680" s="43">
        <f t="shared" si="20"/>
        <v>365</v>
      </c>
      <c r="E680" s="49">
        <f>ROUND(('Все выпуски'!$T$3*'Все выпуски'!$T$6/100)/365*(B680-IF(C680="Нет",VLOOKUP(A680,'Айгенис Оп22'!$A$2:$C$22,3,0),VLOOKUP((A680-1),'Айгенис Оп22'!$A$2:$C$22,3,0))),2)</f>
        <v>11.1</v>
      </c>
      <c r="G680" s="43">
        <f>COUNTIF(D681:$D$1829,365)</f>
        <v>824</v>
      </c>
      <c r="H680" s="43">
        <f>COUNTIF(D681:$D$1829,366)</f>
        <v>325</v>
      </c>
    </row>
    <row r="681" spans="1:8" x14ac:dyDescent="0.25">
      <c r="A681" s="1">
        <f>COUNTIF($C$2:C681,"Да")</f>
        <v>7</v>
      </c>
      <c r="B681" s="45">
        <f t="shared" si="21"/>
        <v>45929</v>
      </c>
      <c r="C681" s="42" t="str">
        <f>IF(ISERROR(VLOOKUP(B681,'Айгенис Оп22'!$C$3:$C$22,1,0)),"Нет","Да")</f>
        <v>Нет</v>
      </c>
      <c r="D681" s="43">
        <f t="shared" si="20"/>
        <v>365</v>
      </c>
      <c r="E681" s="49">
        <f>ROUND(('Все выпуски'!$T$3*'Все выпуски'!$T$6/100)/365*(B681-IF(C681="Нет",VLOOKUP(A681,'Айгенис Оп22'!$A$2:$C$22,3,0),VLOOKUP((A681-1),'Айгенис Оп22'!$A$2:$C$22,3,0))),2)</f>
        <v>11.34</v>
      </c>
      <c r="G681" s="43">
        <f>COUNTIF(D682:$D$1829,365)</f>
        <v>823</v>
      </c>
      <c r="H681" s="43">
        <f>COUNTIF(D682:$D$1829,366)</f>
        <v>325</v>
      </c>
    </row>
    <row r="682" spans="1:8" x14ac:dyDescent="0.25">
      <c r="A682" s="1">
        <f>COUNTIF($C$2:C682,"Да")</f>
        <v>7</v>
      </c>
      <c r="B682" s="45">
        <f t="shared" si="21"/>
        <v>45930</v>
      </c>
      <c r="C682" s="42" t="str">
        <f>IF(ISERROR(VLOOKUP(B682,'Айгенис Оп22'!$C$3:$C$22,1,0)),"Нет","Да")</f>
        <v>Нет</v>
      </c>
      <c r="D682" s="43">
        <f t="shared" si="20"/>
        <v>365</v>
      </c>
      <c r="E682" s="49">
        <f>ROUND(('Все выпуски'!$T$3*'Все выпуски'!$T$6/100)/365*(B682-IF(C682="Нет",VLOOKUP(A682,'Айгенис Оп22'!$A$2:$C$22,3,0),VLOOKUP((A682-1),'Айгенис Оп22'!$A$2:$C$22,3,0))),2)</f>
        <v>11.59</v>
      </c>
      <c r="G682" s="43">
        <f>COUNTIF(D683:$D$1829,365)</f>
        <v>822</v>
      </c>
      <c r="H682" s="43">
        <f>COUNTIF(D683:$D$1829,366)</f>
        <v>325</v>
      </c>
    </row>
    <row r="683" spans="1:8" x14ac:dyDescent="0.25">
      <c r="A683" s="1">
        <f>COUNTIF($C$2:C683,"Да")</f>
        <v>7</v>
      </c>
      <c r="B683" s="45">
        <f t="shared" si="21"/>
        <v>45931</v>
      </c>
      <c r="C683" s="42" t="str">
        <f>IF(ISERROR(VLOOKUP(B683,'Айгенис Оп22'!$C$3:$C$22,1,0)),"Нет","Да")</f>
        <v>Нет</v>
      </c>
      <c r="D683" s="43">
        <f t="shared" si="20"/>
        <v>365</v>
      </c>
      <c r="E683" s="49">
        <f>ROUND(('Все выпуски'!$T$3*'Все выпуски'!$T$6/100)/365*(B683-IF(C683="Нет",VLOOKUP(A683,'Айгенис Оп22'!$A$2:$C$22,3,0),VLOOKUP((A683-1),'Айгенис Оп22'!$A$2:$C$22,3,0))),2)</f>
        <v>11.84</v>
      </c>
      <c r="G683" s="43">
        <f>COUNTIF(D684:$D$1829,365)</f>
        <v>821</v>
      </c>
      <c r="H683" s="43">
        <f>COUNTIF(D684:$D$1829,366)</f>
        <v>325</v>
      </c>
    </row>
    <row r="684" spans="1:8" x14ac:dyDescent="0.25">
      <c r="A684" s="1">
        <f>COUNTIF($C$2:C684,"Да")</f>
        <v>7</v>
      </c>
      <c r="B684" s="45">
        <f t="shared" si="21"/>
        <v>45932</v>
      </c>
      <c r="C684" s="42" t="str">
        <f>IF(ISERROR(VLOOKUP(B684,'Айгенис Оп22'!$C$3:$C$22,1,0)),"Нет","Да")</f>
        <v>Нет</v>
      </c>
      <c r="D684" s="43">
        <f t="shared" si="20"/>
        <v>365</v>
      </c>
      <c r="E684" s="49">
        <f>ROUND(('Все выпуски'!$T$3*'Все выпуски'!$T$6/100)/365*(B684-IF(C684="Нет",VLOOKUP(A684,'Айгенис Оп22'!$A$2:$C$22,3,0),VLOOKUP((A684-1),'Айгенис Оп22'!$A$2:$C$22,3,0))),2)</f>
        <v>12.08</v>
      </c>
      <c r="G684" s="43">
        <f>COUNTIF(D685:$D$1829,365)</f>
        <v>820</v>
      </c>
      <c r="H684" s="43">
        <f>COUNTIF(D685:$D$1829,366)</f>
        <v>325</v>
      </c>
    </row>
    <row r="685" spans="1:8" x14ac:dyDescent="0.25">
      <c r="A685" s="1">
        <f>COUNTIF($C$2:C685,"Да")</f>
        <v>7</v>
      </c>
      <c r="B685" s="45">
        <f t="shared" si="21"/>
        <v>45933</v>
      </c>
      <c r="C685" s="42" t="str">
        <f>IF(ISERROR(VLOOKUP(B685,'Айгенис Оп22'!$C$3:$C$22,1,0)),"Нет","Да")</f>
        <v>Нет</v>
      </c>
      <c r="D685" s="43">
        <f t="shared" si="20"/>
        <v>365</v>
      </c>
      <c r="E685" s="49">
        <f>ROUND(('Все выпуски'!$T$3*'Все выпуски'!$T$6/100)/365*(B685-IF(C685="Нет",VLOOKUP(A685,'Айгенис Оп22'!$A$2:$C$22,3,0),VLOOKUP((A685-1),'Айгенис Оп22'!$A$2:$C$22,3,0))),2)</f>
        <v>12.33</v>
      </c>
      <c r="G685" s="43">
        <f>COUNTIF(D686:$D$1829,365)</f>
        <v>819</v>
      </c>
      <c r="H685" s="43">
        <f>COUNTIF(D686:$D$1829,366)</f>
        <v>325</v>
      </c>
    </row>
    <row r="686" spans="1:8" x14ac:dyDescent="0.25">
      <c r="A686" s="1">
        <f>COUNTIF($C$2:C686,"Да")</f>
        <v>7</v>
      </c>
      <c r="B686" s="45">
        <f t="shared" si="21"/>
        <v>45934</v>
      </c>
      <c r="C686" s="42" t="str">
        <f>IF(ISERROR(VLOOKUP(B686,'Айгенис Оп22'!$C$3:$C$22,1,0)),"Нет","Да")</f>
        <v>Нет</v>
      </c>
      <c r="D686" s="43">
        <f t="shared" si="20"/>
        <v>365</v>
      </c>
      <c r="E686" s="49">
        <f>ROUND(('Все выпуски'!$T$3*'Все выпуски'!$T$6/100)/365*(B686-IF(C686="Нет",VLOOKUP(A686,'Айгенис Оп22'!$A$2:$C$22,3,0),VLOOKUP((A686-1),'Айгенис Оп22'!$A$2:$C$22,3,0))),2)</f>
        <v>12.58</v>
      </c>
      <c r="G686" s="43">
        <f>COUNTIF(D687:$D$1829,365)</f>
        <v>818</v>
      </c>
      <c r="H686" s="43">
        <f>COUNTIF(D687:$D$1829,366)</f>
        <v>325</v>
      </c>
    </row>
    <row r="687" spans="1:8" x14ac:dyDescent="0.25">
      <c r="A687" s="1">
        <f>COUNTIF($C$2:C687,"Да")</f>
        <v>7</v>
      </c>
      <c r="B687" s="45">
        <f t="shared" si="21"/>
        <v>45935</v>
      </c>
      <c r="C687" s="42" t="str">
        <f>IF(ISERROR(VLOOKUP(B687,'Айгенис Оп22'!$C$3:$C$22,1,0)),"Нет","Да")</f>
        <v>Нет</v>
      </c>
      <c r="D687" s="43">
        <f t="shared" si="20"/>
        <v>365</v>
      </c>
      <c r="E687" s="49">
        <f>ROUND(('Все выпуски'!$T$3*'Все выпуски'!$T$6/100)/365*(B687-IF(C687="Нет",VLOOKUP(A687,'Айгенис Оп22'!$A$2:$C$22,3,0),VLOOKUP((A687-1),'Айгенис Оп22'!$A$2:$C$22,3,0))),2)</f>
        <v>12.82</v>
      </c>
      <c r="G687" s="43">
        <f>COUNTIF(D688:$D$1829,365)</f>
        <v>817</v>
      </c>
      <c r="H687" s="43">
        <f>COUNTIF(D688:$D$1829,366)</f>
        <v>325</v>
      </c>
    </row>
    <row r="688" spans="1:8" x14ac:dyDescent="0.25">
      <c r="A688" s="1">
        <f>COUNTIF($C$2:C688,"Да")</f>
        <v>7</v>
      </c>
      <c r="B688" s="45">
        <f t="shared" si="21"/>
        <v>45936</v>
      </c>
      <c r="C688" s="42" t="str">
        <f>IF(ISERROR(VLOOKUP(B688,'Айгенис Оп22'!$C$3:$C$22,1,0)),"Нет","Да")</f>
        <v>Нет</v>
      </c>
      <c r="D688" s="43">
        <f t="shared" si="20"/>
        <v>365</v>
      </c>
      <c r="E688" s="49">
        <f>ROUND(('Все выпуски'!$T$3*'Все выпуски'!$T$6/100)/365*(B688-IF(C688="Нет",VLOOKUP(A688,'Айгенис Оп22'!$A$2:$C$22,3,0),VLOOKUP((A688-1),'Айгенис Оп22'!$A$2:$C$22,3,0))),2)</f>
        <v>13.07</v>
      </c>
      <c r="G688" s="43">
        <f>COUNTIF(D689:$D$1829,365)</f>
        <v>816</v>
      </c>
      <c r="H688" s="43">
        <f>COUNTIF(D689:$D$1829,366)</f>
        <v>325</v>
      </c>
    </row>
    <row r="689" spans="1:8" x14ac:dyDescent="0.25">
      <c r="A689" s="1">
        <f>COUNTIF($C$2:C689,"Да")</f>
        <v>7</v>
      </c>
      <c r="B689" s="45">
        <f t="shared" si="21"/>
        <v>45937</v>
      </c>
      <c r="C689" s="42" t="str">
        <f>IF(ISERROR(VLOOKUP(B689,'Айгенис Оп22'!$C$3:$C$22,1,0)),"Нет","Да")</f>
        <v>Нет</v>
      </c>
      <c r="D689" s="43">
        <f t="shared" si="20"/>
        <v>365</v>
      </c>
      <c r="E689" s="49">
        <f>ROUND(('Все выпуски'!$T$3*'Все выпуски'!$T$6/100)/365*(B689-IF(C689="Нет",VLOOKUP(A689,'Айгенис Оп22'!$A$2:$C$22,3,0),VLOOKUP((A689-1),'Айгенис Оп22'!$A$2:$C$22,3,0))),2)</f>
        <v>13.32</v>
      </c>
      <c r="G689" s="43">
        <f>COUNTIF(D690:$D$1829,365)</f>
        <v>815</v>
      </c>
      <c r="H689" s="43">
        <f>COUNTIF(D690:$D$1829,366)</f>
        <v>325</v>
      </c>
    </row>
    <row r="690" spans="1:8" x14ac:dyDescent="0.25">
      <c r="A690" s="1">
        <f>COUNTIF($C$2:C690,"Да")</f>
        <v>7</v>
      </c>
      <c r="B690" s="45">
        <f t="shared" si="21"/>
        <v>45938</v>
      </c>
      <c r="C690" s="42" t="str">
        <f>IF(ISERROR(VLOOKUP(B690,'Айгенис Оп22'!$C$3:$C$22,1,0)),"Нет","Да")</f>
        <v>Нет</v>
      </c>
      <c r="D690" s="43">
        <f t="shared" si="20"/>
        <v>365</v>
      </c>
      <c r="E690" s="49">
        <f>ROUND(('Все выпуски'!$T$3*'Все выпуски'!$T$6/100)/365*(B690-IF(C690="Нет",VLOOKUP(A690,'Айгенис Оп22'!$A$2:$C$22,3,0),VLOOKUP((A690-1),'Айгенис Оп22'!$A$2:$C$22,3,0))),2)</f>
        <v>13.56</v>
      </c>
      <c r="G690" s="43">
        <f>COUNTIF(D691:$D$1829,365)</f>
        <v>814</v>
      </c>
      <c r="H690" s="43">
        <f>COUNTIF(D691:$D$1829,366)</f>
        <v>325</v>
      </c>
    </row>
    <row r="691" spans="1:8" x14ac:dyDescent="0.25">
      <c r="A691" s="1">
        <f>COUNTIF($C$2:C691,"Да")</f>
        <v>7</v>
      </c>
      <c r="B691" s="45">
        <f t="shared" si="21"/>
        <v>45939</v>
      </c>
      <c r="C691" s="42" t="str">
        <f>IF(ISERROR(VLOOKUP(B691,'Айгенис Оп22'!$C$3:$C$22,1,0)),"Нет","Да")</f>
        <v>Нет</v>
      </c>
      <c r="D691" s="43">
        <f t="shared" si="20"/>
        <v>365</v>
      </c>
      <c r="E691" s="49">
        <f>ROUND(('Все выпуски'!$T$3*'Все выпуски'!$T$6/100)/365*(B691-IF(C691="Нет",VLOOKUP(A691,'Айгенис Оп22'!$A$2:$C$22,3,0),VLOOKUP((A691-1),'Айгенис Оп22'!$A$2:$C$22,3,0))),2)</f>
        <v>13.81</v>
      </c>
      <c r="G691" s="43">
        <f>COUNTIF(D692:$D$1829,365)</f>
        <v>813</v>
      </c>
      <c r="H691" s="43">
        <f>COUNTIF(D692:$D$1829,366)</f>
        <v>325</v>
      </c>
    </row>
    <row r="692" spans="1:8" x14ac:dyDescent="0.25">
      <c r="A692" s="1">
        <f>COUNTIF($C$2:C692,"Да")</f>
        <v>7</v>
      </c>
      <c r="B692" s="45">
        <f t="shared" si="21"/>
        <v>45940</v>
      </c>
      <c r="C692" s="42" t="str">
        <f>IF(ISERROR(VLOOKUP(B692,'Айгенис Оп22'!$C$3:$C$22,1,0)),"Нет","Да")</f>
        <v>Нет</v>
      </c>
      <c r="D692" s="43">
        <f t="shared" si="20"/>
        <v>365</v>
      </c>
      <c r="E692" s="49">
        <f>ROUND(('Все выпуски'!$T$3*'Все выпуски'!$T$6/100)/365*(B692-IF(C692="Нет",VLOOKUP(A692,'Айгенис Оп22'!$A$2:$C$22,3,0),VLOOKUP((A692-1),'Айгенис Оп22'!$A$2:$C$22,3,0))),2)</f>
        <v>14.05</v>
      </c>
      <c r="G692" s="43">
        <f>COUNTIF(D693:$D$1829,365)</f>
        <v>812</v>
      </c>
      <c r="H692" s="43">
        <f>COUNTIF(D693:$D$1829,366)</f>
        <v>325</v>
      </c>
    </row>
    <row r="693" spans="1:8" x14ac:dyDescent="0.25">
      <c r="A693" s="1">
        <f>COUNTIF($C$2:C693,"Да")</f>
        <v>7</v>
      </c>
      <c r="B693" s="45">
        <f t="shared" si="21"/>
        <v>45941</v>
      </c>
      <c r="C693" s="42" t="str">
        <f>IF(ISERROR(VLOOKUP(B693,'Айгенис Оп22'!$C$3:$C$22,1,0)),"Нет","Да")</f>
        <v>Нет</v>
      </c>
      <c r="D693" s="43">
        <f t="shared" si="20"/>
        <v>365</v>
      </c>
      <c r="E693" s="49">
        <f>ROUND(('Все выпуски'!$T$3*'Все выпуски'!$T$6/100)/365*(B693-IF(C693="Нет",VLOOKUP(A693,'Айгенис Оп22'!$A$2:$C$22,3,0),VLOOKUP((A693-1),'Айгенис Оп22'!$A$2:$C$22,3,0))),2)</f>
        <v>14.3</v>
      </c>
      <c r="G693" s="43">
        <f>COUNTIF(D694:$D$1829,365)</f>
        <v>811</v>
      </c>
      <c r="H693" s="43">
        <f>COUNTIF(D694:$D$1829,366)</f>
        <v>325</v>
      </c>
    </row>
    <row r="694" spans="1:8" x14ac:dyDescent="0.25">
      <c r="A694" s="1">
        <f>COUNTIF($C$2:C694,"Да")</f>
        <v>7</v>
      </c>
      <c r="B694" s="45">
        <f t="shared" si="21"/>
        <v>45942</v>
      </c>
      <c r="C694" s="42" t="str">
        <f>IF(ISERROR(VLOOKUP(B694,'Айгенис Оп22'!$C$3:$C$22,1,0)),"Нет","Да")</f>
        <v>Нет</v>
      </c>
      <c r="D694" s="43">
        <f t="shared" si="20"/>
        <v>365</v>
      </c>
      <c r="E694" s="49">
        <f>ROUND(('Все выпуски'!$T$3*'Все выпуски'!$T$6/100)/365*(B694-IF(C694="Нет",VLOOKUP(A694,'Айгенис Оп22'!$A$2:$C$22,3,0),VLOOKUP((A694-1),'Айгенис Оп22'!$A$2:$C$22,3,0))),2)</f>
        <v>14.55</v>
      </c>
      <c r="G694" s="43">
        <f>COUNTIF(D695:$D$1829,365)</f>
        <v>810</v>
      </c>
      <c r="H694" s="43">
        <f>COUNTIF(D695:$D$1829,366)</f>
        <v>325</v>
      </c>
    </row>
    <row r="695" spans="1:8" x14ac:dyDescent="0.25">
      <c r="A695" s="1">
        <f>COUNTIF($C$2:C695,"Да")</f>
        <v>7</v>
      </c>
      <c r="B695" s="45">
        <f t="shared" si="21"/>
        <v>45943</v>
      </c>
      <c r="C695" s="42" t="str">
        <f>IF(ISERROR(VLOOKUP(B695,'Айгенис Оп22'!$C$3:$C$22,1,0)),"Нет","Да")</f>
        <v>Нет</v>
      </c>
      <c r="D695" s="43">
        <f t="shared" si="20"/>
        <v>365</v>
      </c>
      <c r="E695" s="49">
        <f>ROUND(('Все выпуски'!$T$3*'Все выпуски'!$T$6/100)/365*(B695-IF(C695="Нет",VLOOKUP(A695,'Айгенис Оп22'!$A$2:$C$22,3,0),VLOOKUP((A695-1),'Айгенис Оп22'!$A$2:$C$22,3,0))),2)</f>
        <v>14.79</v>
      </c>
      <c r="G695" s="43">
        <f>COUNTIF(D696:$D$1829,365)</f>
        <v>809</v>
      </c>
      <c r="H695" s="43">
        <f>COUNTIF(D696:$D$1829,366)</f>
        <v>325</v>
      </c>
    </row>
    <row r="696" spans="1:8" x14ac:dyDescent="0.25">
      <c r="A696" s="1">
        <f>COUNTIF($C$2:C696,"Да")</f>
        <v>7</v>
      </c>
      <c r="B696" s="45">
        <f t="shared" si="21"/>
        <v>45944</v>
      </c>
      <c r="C696" s="42" t="str">
        <f>IF(ISERROR(VLOOKUP(B696,'Айгенис Оп22'!$C$3:$C$22,1,0)),"Нет","Да")</f>
        <v>Нет</v>
      </c>
      <c r="D696" s="43">
        <f t="shared" si="20"/>
        <v>365</v>
      </c>
      <c r="E696" s="49">
        <f>ROUND(('Все выпуски'!$T$3*'Все выпуски'!$T$6/100)/365*(B696-IF(C696="Нет",VLOOKUP(A696,'Айгенис Оп22'!$A$2:$C$22,3,0),VLOOKUP((A696-1),'Айгенис Оп22'!$A$2:$C$22,3,0))),2)</f>
        <v>15.04</v>
      </c>
      <c r="G696" s="43">
        <f>COUNTIF(D697:$D$1829,365)</f>
        <v>808</v>
      </c>
      <c r="H696" s="43">
        <f>COUNTIF(D697:$D$1829,366)</f>
        <v>325</v>
      </c>
    </row>
    <row r="697" spans="1:8" x14ac:dyDescent="0.25">
      <c r="A697" s="1">
        <f>COUNTIF($C$2:C697,"Да")</f>
        <v>7</v>
      </c>
      <c r="B697" s="45">
        <f t="shared" si="21"/>
        <v>45945</v>
      </c>
      <c r="C697" s="42" t="str">
        <f>IF(ISERROR(VLOOKUP(B697,'Айгенис Оп22'!$C$3:$C$22,1,0)),"Нет","Да")</f>
        <v>Нет</v>
      </c>
      <c r="D697" s="43">
        <f t="shared" si="20"/>
        <v>365</v>
      </c>
      <c r="E697" s="49">
        <f>ROUND(('Все выпуски'!$T$3*'Все выпуски'!$T$6/100)/365*(B697-IF(C697="Нет",VLOOKUP(A697,'Айгенис Оп22'!$A$2:$C$22,3,0),VLOOKUP((A697-1),'Айгенис Оп22'!$A$2:$C$22,3,0))),2)</f>
        <v>15.29</v>
      </c>
      <c r="G697" s="43">
        <f>COUNTIF(D698:$D$1829,365)</f>
        <v>807</v>
      </c>
      <c r="H697" s="43">
        <f>COUNTIF(D698:$D$1829,366)</f>
        <v>325</v>
      </c>
    </row>
    <row r="698" spans="1:8" x14ac:dyDescent="0.25">
      <c r="A698" s="1">
        <f>COUNTIF($C$2:C698,"Да")</f>
        <v>7</v>
      </c>
      <c r="B698" s="45">
        <f t="shared" si="21"/>
        <v>45946</v>
      </c>
      <c r="C698" s="42" t="str">
        <f>IF(ISERROR(VLOOKUP(B698,'Айгенис Оп22'!$C$3:$C$22,1,0)),"Нет","Да")</f>
        <v>Нет</v>
      </c>
      <c r="D698" s="43">
        <f t="shared" si="20"/>
        <v>365</v>
      </c>
      <c r="E698" s="49">
        <f>ROUND(('Все выпуски'!$T$3*'Все выпуски'!$T$6/100)/365*(B698-IF(C698="Нет",VLOOKUP(A698,'Айгенис Оп22'!$A$2:$C$22,3,0),VLOOKUP((A698-1),'Айгенис Оп22'!$A$2:$C$22,3,0))),2)</f>
        <v>15.53</v>
      </c>
      <c r="G698" s="43">
        <f>COUNTIF(D699:$D$1829,365)</f>
        <v>806</v>
      </c>
      <c r="H698" s="43">
        <f>COUNTIF(D699:$D$1829,366)</f>
        <v>325</v>
      </c>
    </row>
    <row r="699" spans="1:8" x14ac:dyDescent="0.25">
      <c r="A699" s="1">
        <f>COUNTIF($C$2:C699,"Да")</f>
        <v>7</v>
      </c>
      <c r="B699" s="45">
        <f t="shared" si="21"/>
        <v>45947</v>
      </c>
      <c r="C699" s="42" t="str">
        <f>IF(ISERROR(VLOOKUP(B699,'Айгенис Оп22'!$C$3:$C$22,1,0)),"Нет","Да")</f>
        <v>Нет</v>
      </c>
      <c r="D699" s="43">
        <f t="shared" si="20"/>
        <v>365</v>
      </c>
      <c r="E699" s="49">
        <f>ROUND(('Все выпуски'!$T$3*'Все выпуски'!$T$6/100)/365*(B699-IF(C699="Нет",VLOOKUP(A699,'Айгенис Оп22'!$A$2:$C$22,3,0),VLOOKUP((A699-1),'Айгенис Оп22'!$A$2:$C$22,3,0))),2)</f>
        <v>15.78</v>
      </c>
      <c r="G699" s="43">
        <f>COUNTIF(D700:$D$1829,365)</f>
        <v>805</v>
      </c>
      <c r="H699" s="43">
        <f>COUNTIF(D700:$D$1829,366)</f>
        <v>325</v>
      </c>
    </row>
    <row r="700" spans="1:8" x14ac:dyDescent="0.25">
      <c r="A700" s="1">
        <f>COUNTIF($C$2:C700,"Да")</f>
        <v>7</v>
      </c>
      <c r="B700" s="45">
        <f t="shared" si="21"/>
        <v>45948</v>
      </c>
      <c r="C700" s="42" t="str">
        <f>IF(ISERROR(VLOOKUP(B700,'Айгенис Оп22'!$C$3:$C$22,1,0)),"Нет","Да")</f>
        <v>Нет</v>
      </c>
      <c r="D700" s="43">
        <f t="shared" si="20"/>
        <v>365</v>
      </c>
      <c r="E700" s="49">
        <f>ROUND(('Все выпуски'!$T$3*'Все выпуски'!$T$6/100)/365*(B700-IF(C700="Нет",VLOOKUP(A700,'Айгенис Оп22'!$A$2:$C$22,3,0),VLOOKUP((A700-1),'Айгенис Оп22'!$A$2:$C$22,3,0))),2)</f>
        <v>16.03</v>
      </c>
      <c r="G700" s="43">
        <f>COUNTIF(D701:$D$1829,365)</f>
        <v>804</v>
      </c>
      <c r="H700" s="43">
        <f>COUNTIF(D701:$D$1829,366)</f>
        <v>325</v>
      </c>
    </row>
    <row r="701" spans="1:8" x14ac:dyDescent="0.25">
      <c r="A701" s="1">
        <f>COUNTIF($C$2:C701,"Да")</f>
        <v>7</v>
      </c>
      <c r="B701" s="45">
        <f t="shared" si="21"/>
        <v>45949</v>
      </c>
      <c r="C701" s="42" t="str">
        <f>IF(ISERROR(VLOOKUP(B701,'Айгенис Оп22'!$C$3:$C$22,1,0)),"Нет","Да")</f>
        <v>Нет</v>
      </c>
      <c r="D701" s="43">
        <f t="shared" si="20"/>
        <v>365</v>
      </c>
      <c r="E701" s="49">
        <f>ROUND(('Все выпуски'!$T$3*'Все выпуски'!$T$6/100)/365*(B701-IF(C701="Нет",VLOOKUP(A701,'Айгенис Оп22'!$A$2:$C$22,3,0),VLOOKUP((A701-1),'Айгенис Оп22'!$A$2:$C$22,3,0))),2)</f>
        <v>16.27</v>
      </c>
      <c r="G701" s="43">
        <f>COUNTIF(D702:$D$1829,365)</f>
        <v>803</v>
      </c>
      <c r="H701" s="43">
        <f>COUNTIF(D702:$D$1829,366)</f>
        <v>325</v>
      </c>
    </row>
    <row r="702" spans="1:8" x14ac:dyDescent="0.25">
      <c r="A702" s="1">
        <f>COUNTIF($C$2:C702,"Да")</f>
        <v>7</v>
      </c>
      <c r="B702" s="45">
        <f t="shared" si="21"/>
        <v>45950</v>
      </c>
      <c r="C702" s="42" t="str">
        <f>IF(ISERROR(VLOOKUP(B702,'Айгенис Оп22'!$C$3:$C$22,1,0)),"Нет","Да")</f>
        <v>Нет</v>
      </c>
      <c r="D702" s="43">
        <f t="shared" si="20"/>
        <v>365</v>
      </c>
      <c r="E702" s="49">
        <f>ROUND(('Все выпуски'!$T$3*'Все выпуски'!$T$6/100)/365*(B702-IF(C702="Нет",VLOOKUP(A702,'Айгенис Оп22'!$A$2:$C$22,3,0),VLOOKUP((A702-1),'Айгенис Оп22'!$A$2:$C$22,3,0))),2)</f>
        <v>16.52</v>
      </c>
      <c r="G702" s="43">
        <f>COUNTIF(D703:$D$1829,365)</f>
        <v>802</v>
      </c>
      <c r="H702" s="43">
        <f>COUNTIF(D703:$D$1829,366)</f>
        <v>325</v>
      </c>
    </row>
    <row r="703" spans="1:8" x14ac:dyDescent="0.25">
      <c r="A703" s="1">
        <f>COUNTIF($C$2:C703,"Да")</f>
        <v>7</v>
      </c>
      <c r="B703" s="45">
        <f t="shared" si="21"/>
        <v>45951</v>
      </c>
      <c r="C703" s="42" t="str">
        <f>IF(ISERROR(VLOOKUP(B703,'Айгенис Оп22'!$C$3:$C$22,1,0)),"Нет","Да")</f>
        <v>Нет</v>
      </c>
      <c r="D703" s="43">
        <f t="shared" si="20"/>
        <v>365</v>
      </c>
      <c r="E703" s="49">
        <f>ROUND(('Все выпуски'!$T$3*'Все выпуски'!$T$6/100)/365*(B703-IF(C703="Нет",VLOOKUP(A703,'Айгенис Оп22'!$A$2:$C$22,3,0),VLOOKUP((A703-1),'Айгенис Оп22'!$A$2:$C$22,3,0))),2)</f>
        <v>16.77</v>
      </c>
      <c r="G703" s="43">
        <f>COUNTIF(D704:$D$1829,365)</f>
        <v>801</v>
      </c>
      <c r="H703" s="43">
        <f>COUNTIF(D704:$D$1829,366)</f>
        <v>325</v>
      </c>
    </row>
    <row r="704" spans="1:8" x14ac:dyDescent="0.25">
      <c r="A704" s="1">
        <f>COUNTIF($C$2:C704,"Да")</f>
        <v>7</v>
      </c>
      <c r="B704" s="45">
        <f t="shared" si="21"/>
        <v>45952</v>
      </c>
      <c r="C704" s="42" t="str">
        <f>IF(ISERROR(VLOOKUP(B704,'Айгенис Оп22'!$C$3:$C$22,1,0)),"Нет","Да")</f>
        <v>Нет</v>
      </c>
      <c r="D704" s="43">
        <f t="shared" si="20"/>
        <v>365</v>
      </c>
      <c r="E704" s="49">
        <f>ROUND(('Все выпуски'!$T$3*'Все выпуски'!$T$6/100)/365*(B704-IF(C704="Нет",VLOOKUP(A704,'Айгенис Оп22'!$A$2:$C$22,3,0),VLOOKUP((A704-1),'Айгенис Оп22'!$A$2:$C$22,3,0))),2)</f>
        <v>17.010000000000002</v>
      </c>
      <c r="G704" s="43">
        <f>COUNTIF(D705:$D$1829,365)</f>
        <v>800</v>
      </c>
      <c r="H704" s="43">
        <f>COUNTIF(D705:$D$1829,366)</f>
        <v>325</v>
      </c>
    </row>
    <row r="705" spans="1:8" x14ac:dyDescent="0.25">
      <c r="A705" s="1">
        <f>COUNTIF($C$2:C705,"Да")</f>
        <v>7</v>
      </c>
      <c r="B705" s="45">
        <f t="shared" si="21"/>
        <v>45953</v>
      </c>
      <c r="C705" s="42" t="str">
        <f>IF(ISERROR(VLOOKUP(B705,'Айгенис Оп22'!$C$3:$C$22,1,0)),"Нет","Да")</f>
        <v>Нет</v>
      </c>
      <c r="D705" s="43">
        <f t="shared" si="20"/>
        <v>365</v>
      </c>
      <c r="E705" s="49">
        <f>ROUND(('Все выпуски'!$T$3*'Все выпуски'!$T$6/100)/365*(B705-IF(C705="Нет",VLOOKUP(A705,'Айгенис Оп22'!$A$2:$C$22,3,0),VLOOKUP((A705-1),'Айгенис Оп22'!$A$2:$C$22,3,0))),2)</f>
        <v>17.260000000000002</v>
      </c>
      <c r="G705" s="43">
        <f>COUNTIF(D706:$D$1829,365)</f>
        <v>799</v>
      </c>
      <c r="H705" s="43">
        <f>COUNTIF(D706:$D$1829,366)</f>
        <v>325</v>
      </c>
    </row>
    <row r="706" spans="1:8" x14ac:dyDescent="0.25">
      <c r="A706" s="1">
        <f>COUNTIF($C$2:C706,"Да")</f>
        <v>7</v>
      </c>
      <c r="B706" s="45">
        <f t="shared" si="21"/>
        <v>45954</v>
      </c>
      <c r="C706" s="42" t="str">
        <f>IF(ISERROR(VLOOKUP(B706,'Айгенис Оп22'!$C$3:$C$22,1,0)),"Нет","Да")</f>
        <v>Нет</v>
      </c>
      <c r="D706" s="43">
        <f t="shared" ref="D706:D769" si="22">IF(MOD(YEAR(B706),4)=0,366,365)</f>
        <v>365</v>
      </c>
      <c r="E706" s="49">
        <f>ROUND(('Все выпуски'!$T$3*'Все выпуски'!$T$6/100)/365*(B706-IF(C706="Нет",VLOOKUP(A706,'Айгенис Оп22'!$A$2:$C$22,3,0),VLOOKUP((A706-1),'Айгенис Оп22'!$A$2:$C$22,3,0))),2)</f>
        <v>17.510000000000002</v>
      </c>
      <c r="G706" s="43">
        <f>COUNTIF(D707:$D$1829,365)</f>
        <v>798</v>
      </c>
      <c r="H706" s="43">
        <f>COUNTIF(D707:$D$1829,366)</f>
        <v>325</v>
      </c>
    </row>
    <row r="707" spans="1:8" x14ac:dyDescent="0.25">
      <c r="A707" s="1">
        <f>COUNTIF($C$2:C707,"Да")</f>
        <v>7</v>
      </c>
      <c r="B707" s="45">
        <f t="shared" si="21"/>
        <v>45955</v>
      </c>
      <c r="C707" s="42" t="str">
        <f>IF(ISERROR(VLOOKUP(B707,'Айгенис Оп22'!$C$3:$C$22,1,0)),"Нет","Да")</f>
        <v>Нет</v>
      </c>
      <c r="D707" s="43">
        <f t="shared" si="22"/>
        <v>365</v>
      </c>
      <c r="E707" s="49">
        <f>ROUND(('Все выпуски'!$T$3*'Все выпуски'!$T$6/100)/365*(B707-IF(C707="Нет",VLOOKUP(A707,'Айгенис Оп22'!$A$2:$C$22,3,0),VLOOKUP((A707-1),'Айгенис Оп22'!$A$2:$C$22,3,0))),2)</f>
        <v>17.75</v>
      </c>
      <c r="G707" s="43">
        <f>COUNTIF(D708:$D$1829,365)</f>
        <v>797</v>
      </c>
      <c r="H707" s="43">
        <f>COUNTIF(D708:$D$1829,366)</f>
        <v>325</v>
      </c>
    </row>
    <row r="708" spans="1:8" x14ac:dyDescent="0.25">
      <c r="A708" s="1">
        <f>COUNTIF($C$2:C708,"Да")</f>
        <v>7</v>
      </c>
      <c r="B708" s="45">
        <f t="shared" ref="B708:B771" si="23">B707+1</f>
        <v>45956</v>
      </c>
      <c r="C708" s="42" t="str">
        <f>IF(ISERROR(VLOOKUP(B708,'Айгенис Оп22'!$C$3:$C$22,1,0)),"Нет","Да")</f>
        <v>Нет</v>
      </c>
      <c r="D708" s="43">
        <f t="shared" si="22"/>
        <v>365</v>
      </c>
      <c r="E708" s="49">
        <f>ROUND(('Все выпуски'!$T$3*'Все выпуски'!$T$6/100)/365*(B708-IF(C708="Нет",VLOOKUP(A708,'Айгенис Оп22'!$A$2:$C$22,3,0),VLOOKUP((A708-1),'Айгенис Оп22'!$A$2:$C$22,3,0))),2)</f>
        <v>18</v>
      </c>
      <c r="G708" s="43">
        <f>COUNTIF(D709:$D$1829,365)</f>
        <v>796</v>
      </c>
      <c r="H708" s="43">
        <f>COUNTIF(D709:$D$1829,366)</f>
        <v>325</v>
      </c>
    </row>
    <row r="709" spans="1:8" x14ac:dyDescent="0.25">
      <c r="A709" s="1">
        <f>COUNTIF($C$2:C709,"Да")</f>
        <v>7</v>
      </c>
      <c r="B709" s="45">
        <f t="shared" si="23"/>
        <v>45957</v>
      </c>
      <c r="C709" s="42" t="str">
        <f>IF(ISERROR(VLOOKUP(B709,'Айгенис Оп22'!$C$3:$C$22,1,0)),"Нет","Да")</f>
        <v>Нет</v>
      </c>
      <c r="D709" s="43">
        <f t="shared" si="22"/>
        <v>365</v>
      </c>
      <c r="E709" s="49">
        <f>ROUND(('Все выпуски'!$T$3*'Все выпуски'!$T$6/100)/365*(B709-IF(C709="Нет",VLOOKUP(A709,'Айгенис Оп22'!$A$2:$C$22,3,0),VLOOKUP((A709-1),'Айгенис Оп22'!$A$2:$C$22,3,0))),2)</f>
        <v>18.25</v>
      </c>
      <c r="G709" s="43">
        <f>COUNTIF(D710:$D$1829,365)</f>
        <v>795</v>
      </c>
      <c r="H709" s="43">
        <f>COUNTIF(D710:$D$1829,366)</f>
        <v>325</v>
      </c>
    </row>
    <row r="710" spans="1:8" x14ac:dyDescent="0.25">
      <c r="A710" s="1">
        <f>COUNTIF($C$2:C710,"Да")</f>
        <v>7</v>
      </c>
      <c r="B710" s="45">
        <f t="shared" si="23"/>
        <v>45958</v>
      </c>
      <c r="C710" s="42" t="str">
        <f>IF(ISERROR(VLOOKUP(B710,'Айгенис Оп22'!$C$3:$C$22,1,0)),"Нет","Да")</f>
        <v>Нет</v>
      </c>
      <c r="D710" s="43">
        <f t="shared" si="22"/>
        <v>365</v>
      </c>
      <c r="E710" s="49">
        <f>ROUND(('Все выпуски'!$T$3*'Все выпуски'!$T$6/100)/365*(B710-IF(C710="Нет",VLOOKUP(A710,'Айгенис Оп22'!$A$2:$C$22,3,0),VLOOKUP((A710-1),'Айгенис Оп22'!$A$2:$C$22,3,0))),2)</f>
        <v>18.489999999999998</v>
      </c>
      <c r="G710" s="43">
        <f>COUNTIF(D711:$D$1829,365)</f>
        <v>794</v>
      </c>
      <c r="H710" s="43">
        <f>COUNTIF(D711:$D$1829,366)</f>
        <v>325</v>
      </c>
    </row>
    <row r="711" spans="1:8" x14ac:dyDescent="0.25">
      <c r="A711" s="1">
        <f>COUNTIF($C$2:C711,"Да")</f>
        <v>7</v>
      </c>
      <c r="B711" s="45">
        <f t="shared" si="23"/>
        <v>45959</v>
      </c>
      <c r="C711" s="42" t="str">
        <f>IF(ISERROR(VLOOKUP(B711,'Айгенис Оп22'!$C$3:$C$22,1,0)),"Нет","Да")</f>
        <v>Нет</v>
      </c>
      <c r="D711" s="43">
        <f t="shared" si="22"/>
        <v>365</v>
      </c>
      <c r="E711" s="49">
        <f>ROUND(('Все выпуски'!$T$3*'Все выпуски'!$T$6/100)/365*(B711-IF(C711="Нет",VLOOKUP(A711,'Айгенис Оп22'!$A$2:$C$22,3,0),VLOOKUP((A711-1),'Айгенис Оп22'!$A$2:$C$22,3,0))),2)</f>
        <v>18.739999999999998</v>
      </c>
      <c r="G711" s="43">
        <f>COUNTIF(D712:$D$1829,365)</f>
        <v>793</v>
      </c>
      <c r="H711" s="43">
        <f>COUNTIF(D712:$D$1829,366)</f>
        <v>325</v>
      </c>
    </row>
    <row r="712" spans="1:8" x14ac:dyDescent="0.25">
      <c r="A712" s="1">
        <f>COUNTIF($C$2:C712,"Да")</f>
        <v>7</v>
      </c>
      <c r="B712" s="45">
        <f t="shared" si="23"/>
        <v>45960</v>
      </c>
      <c r="C712" s="42" t="str">
        <f>IF(ISERROR(VLOOKUP(B712,'Айгенис Оп22'!$C$3:$C$22,1,0)),"Нет","Да")</f>
        <v>Нет</v>
      </c>
      <c r="D712" s="43">
        <f t="shared" si="22"/>
        <v>365</v>
      </c>
      <c r="E712" s="49">
        <f>ROUND(('Все выпуски'!$T$3*'Все выпуски'!$T$6/100)/365*(B712-IF(C712="Нет",VLOOKUP(A712,'Айгенис Оп22'!$A$2:$C$22,3,0),VLOOKUP((A712-1),'Айгенис Оп22'!$A$2:$C$22,3,0))),2)</f>
        <v>18.989999999999998</v>
      </c>
      <c r="G712" s="43">
        <f>COUNTIF(D713:$D$1829,365)</f>
        <v>792</v>
      </c>
      <c r="H712" s="43">
        <f>COUNTIF(D713:$D$1829,366)</f>
        <v>325</v>
      </c>
    </row>
    <row r="713" spans="1:8" x14ac:dyDescent="0.25">
      <c r="A713" s="1">
        <f>COUNTIF($C$2:C713,"Да")</f>
        <v>7</v>
      </c>
      <c r="B713" s="45">
        <f t="shared" si="23"/>
        <v>45961</v>
      </c>
      <c r="C713" s="42" t="str">
        <f>IF(ISERROR(VLOOKUP(B713,'Айгенис Оп22'!$C$3:$C$22,1,0)),"Нет","Да")</f>
        <v>Нет</v>
      </c>
      <c r="D713" s="43">
        <f t="shared" si="22"/>
        <v>365</v>
      </c>
      <c r="E713" s="49">
        <f>ROUND(('Все выпуски'!$T$3*'Все выпуски'!$T$6/100)/365*(B713-IF(C713="Нет",VLOOKUP(A713,'Айгенис Оп22'!$A$2:$C$22,3,0),VLOOKUP((A713-1),'Айгенис Оп22'!$A$2:$C$22,3,0))),2)</f>
        <v>19.23</v>
      </c>
      <c r="G713" s="43">
        <f>COUNTIF(D714:$D$1829,365)</f>
        <v>791</v>
      </c>
      <c r="H713" s="43">
        <f>COUNTIF(D714:$D$1829,366)</f>
        <v>325</v>
      </c>
    </row>
    <row r="714" spans="1:8" x14ac:dyDescent="0.25">
      <c r="A714" s="1">
        <f>COUNTIF($C$2:C714,"Да")</f>
        <v>7</v>
      </c>
      <c r="B714" s="45">
        <f t="shared" si="23"/>
        <v>45962</v>
      </c>
      <c r="C714" s="42" t="str">
        <f>IF(ISERROR(VLOOKUP(B714,'Айгенис Оп22'!$C$3:$C$22,1,0)),"Нет","Да")</f>
        <v>Нет</v>
      </c>
      <c r="D714" s="43">
        <f t="shared" si="22"/>
        <v>365</v>
      </c>
      <c r="E714" s="49">
        <f>ROUND(('Все выпуски'!$T$3*'Все выпуски'!$T$6/100)/365*(B714-IF(C714="Нет",VLOOKUP(A714,'Айгенис Оп22'!$A$2:$C$22,3,0),VLOOKUP((A714-1),'Айгенис Оп22'!$A$2:$C$22,3,0))),2)</f>
        <v>19.48</v>
      </c>
      <c r="G714" s="43">
        <f>COUNTIF(D715:$D$1829,365)</f>
        <v>790</v>
      </c>
      <c r="H714" s="43">
        <f>COUNTIF(D715:$D$1829,366)</f>
        <v>325</v>
      </c>
    </row>
    <row r="715" spans="1:8" x14ac:dyDescent="0.25">
      <c r="A715" s="1">
        <f>COUNTIF($C$2:C715,"Да")</f>
        <v>7</v>
      </c>
      <c r="B715" s="45">
        <f t="shared" si="23"/>
        <v>45963</v>
      </c>
      <c r="C715" s="42" t="str">
        <f>IF(ISERROR(VLOOKUP(B715,'Айгенис Оп22'!$C$3:$C$22,1,0)),"Нет","Да")</f>
        <v>Нет</v>
      </c>
      <c r="D715" s="43">
        <f t="shared" si="22"/>
        <v>365</v>
      </c>
      <c r="E715" s="49">
        <f>ROUND(('Все выпуски'!$T$3*'Все выпуски'!$T$6/100)/365*(B715-IF(C715="Нет",VLOOKUP(A715,'Айгенис Оп22'!$A$2:$C$22,3,0),VLOOKUP((A715-1),'Айгенис Оп22'!$A$2:$C$22,3,0))),2)</f>
        <v>19.73</v>
      </c>
      <c r="G715" s="43">
        <f>COUNTIF(D716:$D$1829,365)</f>
        <v>789</v>
      </c>
      <c r="H715" s="43">
        <f>COUNTIF(D716:$D$1829,366)</f>
        <v>325</v>
      </c>
    </row>
    <row r="716" spans="1:8" x14ac:dyDescent="0.25">
      <c r="A716" s="1">
        <f>COUNTIF($C$2:C716,"Да")</f>
        <v>7</v>
      </c>
      <c r="B716" s="45">
        <f t="shared" si="23"/>
        <v>45964</v>
      </c>
      <c r="C716" s="42" t="str">
        <f>IF(ISERROR(VLOOKUP(B716,'Айгенис Оп22'!$C$3:$C$22,1,0)),"Нет","Да")</f>
        <v>Нет</v>
      </c>
      <c r="D716" s="43">
        <f t="shared" si="22"/>
        <v>365</v>
      </c>
      <c r="E716" s="49">
        <f>ROUND(('Все выпуски'!$T$3*'Все выпуски'!$T$6/100)/365*(B716-IF(C716="Нет",VLOOKUP(A716,'Айгенис Оп22'!$A$2:$C$22,3,0),VLOOKUP((A716-1),'Айгенис Оп22'!$A$2:$C$22,3,0))),2)</f>
        <v>19.97</v>
      </c>
      <c r="G716" s="43">
        <f>COUNTIF(D717:$D$1829,365)</f>
        <v>788</v>
      </c>
      <c r="H716" s="43">
        <f>COUNTIF(D717:$D$1829,366)</f>
        <v>325</v>
      </c>
    </row>
    <row r="717" spans="1:8" x14ac:dyDescent="0.25">
      <c r="A717" s="1">
        <f>COUNTIF($C$2:C717,"Да")</f>
        <v>7</v>
      </c>
      <c r="B717" s="45">
        <f t="shared" si="23"/>
        <v>45965</v>
      </c>
      <c r="C717" s="42" t="str">
        <f>IF(ISERROR(VLOOKUP(B717,'Айгенис Оп22'!$C$3:$C$22,1,0)),"Нет","Да")</f>
        <v>Нет</v>
      </c>
      <c r="D717" s="43">
        <f t="shared" si="22"/>
        <v>365</v>
      </c>
      <c r="E717" s="49">
        <f>ROUND(('Все выпуски'!$T$3*'Все выпуски'!$T$6/100)/365*(B717-IF(C717="Нет",VLOOKUP(A717,'Айгенис Оп22'!$A$2:$C$22,3,0),VLOOKUP((A717-1),'Айгенис Оп22'!$A$2:$C$22,3,0))),2)</f>
        <v>20.22</v>
      </c>
      <c r="G717" s="43">
        <f>COUNTIF(D718:$D$1829,365)</f>
        <v>787</v>
      </c>
      <c r="H717" s="43">
        <f>COUNTIF(D718:$D$1829,366)</f>
        <v>325</v>
      </c>
    </row>
    <row r="718" spans="1:8" x14ac:dyDescent="0.25">
      <c r="A718" s="1">
        <f>COUNTIF($C$2:C718,"Да")</f>
        <v>7</v>
      </c>
      <c r="B718" s="45">
        <f t="shared" si="23"/>
        <v>45966</v>
      </c>
      <c r="C718" s="42" t="str">
        <f>IF(ISERROR(VLOOKUP(B718,'Айгенис Оп22'!$C$3:$C$22,1,0)),"Нет","Да")</f>
        <v>Нет</v>
      </c>
      <c r="D718" s="43">
        <f t="shared" si="22"/>
        <v>365</v>
      </c>
      <c r="E718" s="49">
        <f>ROUND(('Все выпуски'!$T$3*'Все выпуски'!$T$6/100)/365*(B718-IF(C718="Нет",VLOOKUP(A718,'Айгенис Оп22'!$A$2:$C$22,3,0),VLOOKUP((A718-1),'Айгенис Оп22'!$A$2:$C$22,3,0))),2)</f>
        <v>20.47</v>
      </c>
      <c r="G718" s="43">
        <f>COUNTIF(D719:$D$1829,365)</f>
        <v>786</v>
      </c>
      <c r="H718" s="43">
        <f>COUNTIF(D719:$D$1829,366)</f>
        <v>325</v>
      </c>
    </row>
    <row r="719" spans="1:8" x14ac:dyDescent="0.25">
      <c r="A719" s="1">
        <f>COUNTIF($C$2:C719,"Да")</f>
        <v>7</v>
      </c>
      <c r="B719" s="45">
        <f t="shared" si="23"/>
        <v>45967</v>
      </c>
      <c r="C719" s="42" t="str">
        <f>IF(ISERROR(VLOOKUP(B719,'Айгенис Оп22'!$C$3:$C$22,1,0)),"Нет","Да")</f>
        <v>Нет</v>
      </c>
      <c r="D719" s="43">
        <f t="shared" si="22"/>
        <v>365</v>
      </c>
      <c r="E719" s="49">
        <f>ROUND(('Все выпуски'!$T$3*'Все выпуски'!$T$6/100)/365*(B719-IF(C719="Нет",VLOOKUP(A719,'Айгенис Оп22'!$A$2:$C$22,3,0),VLOOKUP((A719-1),'Айгенис Оп22'!$A$2:$C$22,3,0))),2)</f>
        <v>20.71</v>
      </c>
      <c r="G719" s="43">
        <f>COUNTIF(D720:$D$1829,365)</f>
        <v>785</v>
      </c>
      <c r="H719" s="43">
        <f>COUNTIF(D720:$D$1829,366)</f>
        <v>325</v>
      </c>
    </row>
    <row r="720" spans="1:8" x14ac:dyDescent="0.25">
      <c r="A720" s="1">
        <f>COUNTIF($C$2:C720,"Да")</f>
        <v>7</v>
      </c>
      <c r="B720" s="45">
        <f t="shared" si="23"/>
        <v>45968</v>
      </c>
      <c r="C720" s="42" t="str">
        <f>IF(ISERROR(VLOOKUP(B720,'Айгенис Оп22'!$C$3:$C$22,1,0)),"Нет","Да")</f>
        <v>Нет</v>
      </c>
      <c r="D720" s="43">
        <f t="shared" si="22"/>
        <v>365</v>
      </c>
      <c r="E720" s="49">
        <f>ROUND(('Все выпуски'!$T$3*'Все выпуски'!$T$6/100)/365*(B720-IF(C720="Нет",VLOOKUP(A720,'Айгенис Оп22'!$A$2:$C$22,3,0),VLOOKUP((A720-1),'Айгенис Оп22'!$A$2:$C$22,3,0))),2)</f>
        <v>20.96</v>
      </c>
      <c r="G720" s="43">
        <f>COUNTIF(D721:$D$1829,365)</f>
        <v>784</v>
      </c>
      <c r="H720" s="43">
        <f>COUNTIF(D721:$D$1829,366)</f>
        <v>325</v>
      </c>
    </row>
    <row r="721" spans="1:8" x14ac:dyDescent="0.25">
      <c r="A721" s="1">
        <f>COUNTIF($C$2:C721,"Да")</f>
        <v>7</v>
      </c>
      <c r="B721" s="45">
        <f t="shared" si="23"/>
        <v>45969</v>
      </c>
      <c r="C721" s="42" t="str">
        <f>IF(ISERROR(VLOOKUP(B721,'Айгенис Оп22'!$C$3:$C$22,1,0)),"Нет","Да")</f>
        <v>Нет</v>
      </c>
      <c r="D721" s="43">
        <f t="shared" si="22"/>
        <v>365</v>
      </c>
      <c r="E721" s="49">
        <f>ROUND(('Все выпуски'!$T$3*'Все выпуски'!$T$6/100)/365*(B721-IF(C721="Нет",VLOOKUP(A721,'Айгенис Оп22'!$A$2:$C$22,3,0),VLOOKUP((A721-1),'Айгенис Оп22'!$A$2:$C$22,3,0))),2)</f>
        <v>21.21</v>
      </c>
      <c r="G721" s="43">
        <f>COUNTIF(D722:$D$1829,365)</f>
        <v>783</v>
      </c>
      <c r="H721" s="43">
        <f>COUNTIF(D722:$D$1829,366)</f>
        <v>325</v>
      </c>
    </row>
    <row r="722" spans="1:8" x14ac:dyDescent="0.25">
      <c r="A722" s="1">
        <f>COUNTIF($C$2:C722,"Да")</f>
        <v>7</v>
      </c>
      <c r="B722" s="45">
        <f t="shared" si="23"/>
        <v>45970</v>
      </c>
      <c r="C722" s="42" t="str">
        <f>IF(ISERROR(VLOOKUP(B722,'Айгенис Оп22'!$C$3:$C$22,1,0)),"Нет","Да")</f>
        <v>Нет</v>
      </c>
      <c r="D722" s="43">
        <f t="shared" si="22"/>
        <v>365</v>
      </c>
      <c r="E722" s="49">
        <f>ROUND(('Все выпуски'!$T$3*'Все выпуски'!$T$6/100)/365*(B722-IF(C722="Нет",VLOOKUP(A722,'Айгенис Оп22'!$A$2:$C$22,3,0),VLOOKUP((A722-1),'Айгенис Оп22'!$A$2:$C$22,3,0))),2)</f>
        <v>21.45</v>
      </c>
      <c r="G722" s="43">
        <f>COUNTIF(D723:$D$1829,365)</f>
        <v>782</v>
      </c>
      <c r="H722" s="43">
        <f>COUNTIF(D723:$D$1829,366)</f>
        <v>325</v>
      </c>
    </row>
    <row r="723" spans="1:8" x14ac:dyDescent="0.25">
      <c r="A723" s="1">
        <f>COUNTIF($C$2:C723,"Да")</f>
        <v>7</v>
      </c>
      <c r="B723" s="45">
        <f t="shared" si="23"/>
        <v>45971</v>
      </c>
      <c r="C723" s="42" t="str">
        <f>IF(ISERROR(VLOOKUP(B723,'Айгенис Оп22'!$C$3:$C$22,1,0)),"Нет","Да")</f>
        <v>Нет</v>
      </c>
      <c r="D723" s="43">
        <f t="shared" si="22"/>
        <v>365</v>
      </c>
      <c r="E723" s="49">
        <f>ROUND(('Все выпуски'!$T$3*'Все выпуски'!$T$6/100)/365*(B723-IF(C723="Нет",VLOOKUP(A723,'Айгенис Оп22'!$A$2:$C$22,3,0),VLOOKUP((A723-1),'Айгенис Оп22'!$A$2:$C$22,3,0))),2)</f>
        <v>21.7</v>
      </c>
      <c r="G723" s="43">
        <f>COUNTIF(D724:$D$1829,365)</f>
        <v>781</v>
      </c>
      <c r="H723" s="43">
        <f>COUNTIF(D724:$D$1829,366)</f>
        <v>325</v>
      </c>
    </row>
    <row r="724" spans="1:8" x14ac:dyDescent="0.25">
      <c r="A724" s="1">
        <f>COUNTIF($C$2:C724,"Да")</f>
        <v>7</v>
      </c>
      <c r="B724" s="45">
        <f t="shared" si="23"/>
        <v>45972</v>
      </c>
      <c r="C724" s="42" t="str">
        <f>IF(ISERROR(VLOOKUP(B724,'Айгенис Оп22'!$C$3:$C$22,1,0)),"Нет","Да")</f>
        <v>Нет</v>
      </c>
      <c r="D724" s="43">
        <f t="shared" si="22"/>
        <v>365</v>
      </c>
      <c r="E724" s="49">
        <f>ROUND(('Все выпуски'!$T$3*'Все выпуски'!$T$6/100)/365*(B724-IF(C724="Нет",VLOOKUP(A724,'Айгенис Оп22'!$A$2:$C$22,3,0),VLOOKUP((A724-1),'Айгенис Оп22'!$A$2:$C$22,3,0))),2)</f>
        <v>21.95</v>
      </c>
      <c r="G724" s="43">
        <f>COUNTIF(D725:$D$1829,365)</f>
        <v>780</v>
      </c>
      <c r="H724" s="43">
        <f>COUNTIF(D725:$D$1829,366)</f>
        <v>325</v>
      </c>
    </row>
    <row r="725" spans="1:8" x14ac:dyDescent="0.25">
      <c r="A725" s="1">
        <f>COUNTIF($C$2:C725,"Да")</f>
        <v>7</v>
      </c>
      <c r="B725" s="45">
        <f t="shared" si="23"/>
        <v>45973</v>
      </c>
      <c r="C725" s="42" t="str">
        <f>IF(ISERROR(VLOOKUP(B725,'Айгенис Оп22'!$C$3:$C$22,1,0)),"Нет","Да")</f>
        <v>Нет</v>
      </c>
      <c r="D725" s="43">
        <f t="shared" si="22"/>
        <v>365</v>
      </c>
      <c r="E725" s="49">
        <f>ROUND(('Все выпуски'!$T$3*'Все выпуски'!$T$6/100)/365*(B725-IF(C725="Нет",VLOOKUP(A725,'Айгенис Оп22'!$A$2:$C$22,3,0),VLOOKUP((A725-1),'Айгенис Оп22'!$A$2:$C$22,3,0))),2)</f>
        <v>22.19</v>
      </c>
      <c r="G725" s="43">
        <f>COUNTIF(D726:$D$1829,365)</f>
        <v>779</v>
      </c>
      <c r="H725" s="43">
        <f>COUNTIF(D726:$D$1829,366)</f>
        <v>325</v>
      </c>
    </row>
    <row r="726" spans="1:8" x14ac:dyDescent="0.25">
      <c r="A726" s="1">
        <f>COUNTIF($C$2:C726,"Да")</f>
        <v>7</v>
      </c>
      <c r="B726" s="45">
        <f t="shared" si="23"/>
        <v>45974</v>
      </c>
      <c r="C726" s="42" t="str">
        <f>IF(ISERROR(VLOOKUP(B726,'Айгенис Оп22'!$C$3:$C$22,1,0)),"Нет","Да")</f>
        <v>Нет</v>
      </c>
      <c r="D726" s="43">
        <f t="shared" si="22"/>
        <v>365</v>
      </c>
      <c r="E726" s="49">
        <f>ROUND(('Все выпуски'!$T$3*'Все выпуски'!$T$6/100)/365*(B726-IF(C726="Нет",VLOOKUP(A726,'Айгенис Оп22'!$A$2:$C$22,3,0),VLOOKUP((A726-1),'Айгенис Оп22'!$A$2:$C$22,3,0))),2)</f>
        <v>22.44</v>
      </c>
      <c r="G726" s="43">
        <f>COUNTIF(D727:$D$1829,365)</f>
        <v>778</v>
      </c>
      <c r="H726" s="43">
        <f>COUNTIF(D727:$D$1829,366)</f>
        <v>325</v>
      </c>
    </row>
    <row r="727" spans="1:8" x14ac:dyDescent="0.25">
      <c r="A727" s="1">
        <f>COUNTIF($C$2:C727,"Да")</f>
        <v>8</v>
      </c>
      <c r="B727" s="45">
        <f t="shared" si="23"/>
        <v>45975</v>
      </c>
      <c r="C727" s="42" t="str">
        <f>IF(ISERROR(VLOOKUP(B727,'Айгенис Оп22'!$C$3:$C$22,1,0)),"Нет","Да")</f>
        <v>Да</v>
      </c>
      <c r="D727" s="43">
        <f t="shared" si="22"/>
        <v>365</v>
      </c>
      <c r="E727" s="49">
        <f>ROUND(('Все выпуски'!$T$3*'Все выпуски'!$T$6/100)/365*(B727-IF(C727="Нет",VLOOKUP(A727,'Айгенис Оп22'!$A$2:$C$22,3,0),VLOOKUP((A727-1),'Айгенис Оп22'!$A$2:$C$22,3,0))),2)</f>
        <v>22.68</v>
      </c>
      <c r="G727" s="43">
        <f>COUNTIF(D728:$D$1829,365)</f>
        <v>777</v>
      </c>
      <c r="H727" s="43">
        <f>COUNTIF(D728:$D$1829,366)</f>
        <v>325</v>
      </c>
    </row>
    <row r="728" spans="1:8" x14ac:dyDescent="0.25">
      <c r="A728" s="1">
        <f>COUNTIF($C$2:C728,"Да")</f>
        <v>8</v>
      </c>
      <c r="B728" s="45">
        <f t="shared" si="23"/>
        <v>45976</v>
      </c>
      <c r="C728" s="42" t="str">
        <f>IF(ISERROR(VLOOKUP(B728,'Айгенис Оп22'!$C$3:$C$22,1,0)),"Нет","Да")</f>
        <v>Нет</v>
      </c>
      <c r="D728" s="43">
        <f t="shared" si="22"/>
        <v>365</v>
      </c>
      <c r="E728" s="49">
        <f>ROUND(('Все выпуски'!$T$3*'Все выпуски'!$T$6/100)/365*(B728-IF(C728="Нет",VLOOKUP(A728,'Айгенис Оп22'!$A$2:$C$22,3,0),VLOOKUP((A728-1),'Айгенис Оп22'!$A$2:$C$22,3,0))),2)</f>
        <v>0.25</v>
      </c>
      <c r="G728" s="43">
        <f>COUNTIF(D729:$D$1829,365)</f>
        <v>776</v>
      </c>
      <c r="H728" s="43">
        <f>COUNTIF(D729:$D$1829,366)</f>
        <v>325</v>
      </c>
    </row>
    <row r="729" spans="1:8" x14ac:dyDescent="0.25">
      <c r="A729" s="1">
        <f>COUNTIF($C$2:C729,"Да")</f>
        <v>8</v>
      </c>
      <c r="B729" s="45">
        <f t="shared" si="23"/>
        <v>45977</v>
      </c>
      <c r="C729" s="42" t="str">
        <f>IF(ISERROR(VLOOKUP(B729,'Айгенис Оп22'!$C$3:$C$22,1,0)),"Нет","Да")</f>
        <v>Нет</v>
      </c>
      <c r="D729" s="43">
        <f t="shared" si="22"/>
        <v>365</v>
      </c>
      <c r="E729" s="49">
        <f>ROUND(('Все выпуски'!$T$3*'Все выпуски'!$T$6/100)/365*(B729-IF(C729="Нет",VLOOKUP(A729,'Айгенис Оп22'!$A$2:$C$22,3,0),VLOOKUP((A729-1),'Айгенис Оп22'!$A$2:$C$22,3,0))),2)</f>
        <v>0.49</v>
      </c>
      <c r="G729" s="43">
        <f>COUNTIF(D730:$D$1829,365)</f>
        <v>775</v>
      </c>
      <c r="H729" s="43">
        <f>COUNTIF(D730:$D$1829,366)</f>
        <v>325</v>
      </c>
    </row>
    <row r="730" spans="1:8" x14ac:dyDescent="0.25">
      <c r="A730" s="1">
        <f>COUNTIF($C$2:C730,"Да")</f>
        <v>8</v>
      </c>
      <c r="B730" s="45">
        <f t="shared" si="23"/>
        <v>45978</v>
      </c>
      <c r="C730" s="42" t="str">
        <f>IF(ISERROR(VLOOKUP(B730,'Айгенис Оп22'!$C$3:$C$22,1,0)),"Нет","Да")</f>
        <v>Нет</v>
      </c>
      <c r="D730" s="43">
        <f t="shared" si="22"/>
        <v>365</v>
      </c>
      <c r="E730" s="49">
        <f>ROUND(('Все выпуски'!$T$3*'Все выпуски'!$T$6/100)/365*(B730-IF(C730="Нет",VLOOKUP(A730,'Айгенис Оп22'!$A$2:$C$22,3,0),VLOOKUP((A730-1),'Айгенис Оп22'!$A$2:$C$22,3,0))),2)</f>
        <v>0.74</v>
      </c>
      <c r="G730" s="43">
        <f>COUNTIF(D731:$D$1829,365)</f>
        <v>774</v>
      </c>
      <c r="H730" s="43">
        <f>COUNTIF(D731:$D$1829,366)</f>
        <v>325</v>
      </c>
    </row>
    <row r="731" spans="1:8" x14ac:dyDescent="0.25">
      <c r="A731" s="1">
        <f>COUNTIF($C$2:C731,"Да")</f>
        <v>8</v>
      </c>
      <c r="B731" s="45">
        <f t="shared" si="23"/>
        <v>45979</v>
      </c>
      <c r="C731" s="42" t="str">
        <f>IF(ISERROR(VLOOKUP(B731,'Айгенис Оп22'!$C$3:$C$22,1,0)),"Нет","Да")</f>
        <v>Нет</v>
      </c>
      <c r="D731" s="43">
        <f t="shared" si="22"/>
        <v>365</v>
      </c>
      <c r="E731" s="49">
        <f>ROUND(('Все выпуски'!$T$3*'Все выпуски'!$T$6/100)/365*(B731-IF(C731="Нет",VLOOKUP(A731,'Айгенис Оп22'!$A$2:$C$22,3,0),VLOOKUP((A731-1),'Айгенис Оп22'!$A$2:$C$22,3,0))),2)</f>
        <v>0.99</v>
      </c>
      <c r="G731" s="43">
        <f>COUNTIF(D732:$D$1829,365)</f>
        <v>773</v>
      </c>
      <c r="H731" s="43">
        <f>COUNTIF(D732:$D$1829,366)</f>
        <v>325</v>
      </c>
    </row>
    <row r="732" spans="1:8" x14ac:dyDescent="0.25">
      <c r="A732" s="1">
        <f>COUNTIF($C$2:C732,"Да")</f>
        <v>8</v>
      </c>
      <c r="B732" s="45">
        <f t="shared" si="23"/>
        <v>45980</v>
      </c>
      <c r="C732" s="42" t="str">
        <f>IF(ISERROR(VLOOKUP(B732,'Айгенис Оп22'!$C$3:$C$22,1,0)),"Нет","Да")</f>
        <v>Нет</v>
      </c>
      <c r="D732" s="43">
        <f t="shared" si="22"/>
        <v>365</v>
      </c>
      <c r="E732" s="49">
        <f>ROUND(('Все выпуски'!$T$3*'Все выпуски'!$T$6/100)/365*(B732-IF(C732="Нет",VLOOKUP(A732,'Айгенис Оп22'!$A$2:$C$22,3,0),VLOOKUP((A732-1),'Айгенис Оп22'!$A$2:$C$22,3,0))),2)</f>
        <v>1.23</v>
      </c>
      <c r="G732" s="43">
        <f>COUNTIF(D733:$D$1829,365)</f>
        <v>772</v>
      </c>
      <c r="H732" s="43">
        <f>COUNTIF(D733:$D$1829,366)</f>
        <v>325</v>
      </c>
    </row>
    <row r="733" spans="1:8" x14ac:dyDescent="0.25">
      <c r="A733" s="1">
        <f>COUNTIF($C$2:C733,"Да")</f>
        <v>8</v>
      </c>
      <c r="B733" s="45">
        <f t="shared" si="23"/>
        <v>45981</v>
      </c>
      <c r="C733" s="42" t="str">
        <f>IF(ISERROR(VLOOKUP(B733,'Айгенис Оп22'!$C$3:$C$22,1,0)),"Нет","Да")</f>
        <v>Нет</v>
      </c>
      <c r="D733" s="43">
        <f t="shared" si="22"/>
        <v>365</v>
      </c>
      <c r="E733" s="49">
        <f>ROUND(('Все выпуски'!$T$3*'Все выпуски'!$T$6/100)/365*(B733-IF(C733="Нет",VLOOKUP(A733,'Айгенис Оп22'!$A$2:$C$22,3,0),VLOOKUP((A733-1),'Айгенис Оп22'!$A$2:$C$22,3,0))),2)</f>
        <v>1.48</v>
      </c>
      <c r="G733" s="43">
        <f>COUNTIF(D734:$D$1829,365)</f>
        <v>771</v>
      </c>
      <c r="H733" s="43">
        <f>COUNTIF(D734:$D$1829,366)</f>
        <v>325</v>
      </c>
    </row>
    <row r="734" spans="1:8" x14ac:dyDescent="0.25">
      <c r="A734" s="1">
        <f>COUNTIF($C$2:C734,"Да")</f>
        <v>8</v>
      </c>
      <c r="B734" s="45">
        <f t="shared" si="23"/>
        <v>45982</v>
      </c>
      <c r="C734" s="42" t="str">
        <f>IF(ISERROR(VLOOKUP(B734,'Айгенис Оп22'!$C$3:$C$22,1,0)),"Нет","Да")</f>
        <v>Нет</v>
      </c>
      <c r="D734" s="43">
        <f t="shared" si="22"/>
        <v>365</v>
      </c>
      <c r="E734" s="49">
        <f>ROUND(('Все выпуски'!$T$3*'Все выпуски'!$T$6/100)/365*(B734-IF(C734="Нет",VLOOKUP(A734,'Айгенис Оп22'!$A$2:$C$22,3,0),VLOOKUP((A734-1),'Айгенис Оп22'!$A$2:$C$22,3,0))),2)</f>
        <v>1.73</v>
      </c>
      <c r="G734" s="43">
        <f>COUNTIF(D735:$D$1829,365)</f>
        <v>770</v>
      </c>
      <c r="H734" s="43">
        <f>COUNTIF(D735:$D$1829,366)</f>
        <v>325</v>
      </c>
    </row>
    <row r="735" spans="1:8" x14ac:dyDescent="0.25">
      <c r="A735" s="1">
        <f>COUNTIF($C$2:C735,"Да")</f>
        <v>8</v>
      </c>
      <c r="B735" s="45">
        <f t="shared" si="23"/>
        <v>45983</v>
      </c>
      <c r="C735" s="42" t="str">
        <f>IF(ISERROR(VLOOKUP(B735,'Айгенис Оп22'!$C$3:$C$22,1,0)),"Нет","Да")</f>
        <v>Нет</v>
      </c>
      <c r="D735" s="43">
        <f t="shared" si="22"/>
        <v>365</v>
      </c>
      <c r="E735" s="49">
        <f>ROUND(('Все выпуски'!$T$3*'Все выпуски'!$T$6/100)/365*(B735-IF(C735="Нет",VLOOKUP(A735,'Айгенис Оп22'!$A$2:$C$22,3,0),VLOOKUP((A735-1),'Айгенис Оп22'!$A$2:$C$22,3,0))),2)</f>
        <v>1.97</v>
      </c>
      <c r="G735" s="43">
        <f>COUNTIF(D736:$D$1829,365)</f>
        <v>769</v>
      </c>
      <c r="H735" s="43">
        <f>COUNTIF(D736:$D$1829,366)</f>
        <v>325</v>
      </c>
    </row>
    <row r="736" spans="1:8" x14ac:dyDescent="0.25">
      <c r="A736" s="1">
        <f>COUNTIF($C$2:C736,"Да")</f>
        <v>8</v>
      </c>
      <c r="B736" s="45">
        <f t="shared" si="23"/>
        <v>45984</v>
      </c>
      <c r="C736" s="42" t="str">
        <f>IF(ISERROR(VLOOKUP(B736,'Айгенис Оп22'!$C$3:$C$22,1,0)),"Нет","Да")</f>
        <v>Нет</v>
      </c>
      <c r="D736" s="43">
        <f t="shared" si="22"/>
        <v>365</v>
      </c>
      <c r="E736" s="49">
        <f>ROUND(('Все выпуски'!$T$3*'Все выпуски'!$T$6/100)/365*(B736-IF(C736="Нет",VLOOKUP(A736,'Айгенис Оп22'!$A$2:$C$22,3,0),VLOOKUP((A736-1),'Айгенис Оп22'!$A$2:$C$22,3,0))),2)</f>
        <v>2.2200000000000002</v>
      </c>
      <c r="G736" s="43">
        <f>COUNTIF(D737:$D$1829,365)</f>
        <v>768</v>
      </c>
      <c r="H736" s="43">
        <f>COUNTIF(D737:$D$1829,366)</f>
        <v>325</v>
      </c>
    </row>
    <row r="737" spans="1:8" x14ac:dyDescent="0.25">
      <c r="A737" s="1">
        <f>COUNTIF($C$2:C737,"Да")</f>
        <v>8</v>
      </c>
      <c r="B737" s="45">
        <f t="shared" si="23"/>
        <v>45985</v>
      </c>
      <c r="C737" s="42" t="str">
        <f>IF(ISERROR(VLOOKUP(B737,'Айгенис Оп22'!$C$3:$C$22,1,0)),"Нет","Да")</f>
        <v>Нет</v>
      </c>
      <c r="D737" s="43">
        <f t="shared" si="22"/>
        <v>365</v>
      </c>
      <c r="E737" s="49">
        <f>ROUND(('Все выпуски'!$T$3*'Все выпуски'!$T$6/100)/365*(B737-IF(C737="Нет",VLOOKUP(A737,'Айгенис Оп22'!$A$2:$C$22,3,0),VLOOKUP((A737-1),'Айгенис Оп22'!$A$2:$C$22,3,0))),2)</f>
        <v>2.4700000000000002</v>
      </c>
      <c r="G737" s="43">
        <f>COUNTIF(D738:$D$1829,365)</f>
        <v>767</v>
      </c>
      <c r="H737" s="43">
        <f>COUNTIF(D738:$D$1829,366)</f>
        <v>325</v>
      </c>
    </row>
    <row r="738" spans="1:8" x14ac:dyDescent="0.25">
      <c r="A738" s="1">
        <f>COUNTIF($C$2:C738,"Да")</f>
        <v>8</v>
      </c>
      <c r="B738" s="45">
        <f t="shared" si="23"/>
        <v>45986</v>
      </c>
      <c r="C738" s="42" t="str">
        <f>IF(ISERROR(VLOOKUP(B738,'Айгенис Оп22'!$C$3:$C$22,1,0)),"Нет","Да")</f>
        <v>Нет</v>
      </c>
      <c r="D738" s="43">
        <f t="shared" si="22"/>
        <v>365</v>
      </c>
      <c r="E738" s="49">
        <f>ROUND(('Все выпуски'!$T$3*'Все выпуски'!$T$6/100)/365*(B738-IF(C738="Нет",VLOOKUP(A738,'Айгенис Оп22'!$A$2:$C$22,3,0),VLOOKUP((A738-1),'Айгенис Оп22'!$A$2:$C$22,3,0))),2)</f>
        <v>2.71</v>
      </c>
      <c r="G738" s="43">
        <f>COUNTIF(D739:$D$1829,365)</f>
        <v>766</v>
      </c>
      <c r="H738" s="43">
        <f>COUNTIF(D739:$D$1829,366)</f>
        <v>325</v>
      </c>
    </row>
    <row r="739" spans="1:8" x14ac:dyDescent="0.25">
      <c r="A739" s="1">
        <f>COUNTIF($C$2:C739,"Да")</f>
        <v>8</v>
      </c>
      <c r="B739" s="45">
        <f t="shared" si="23"/>
        <v>45987</v>
      </c>
      <c r="C739" s="42" t="str">
        <f>IF(ISERROR(VLOOKUP(B739,'Айгенис Оп22'!$C$3:$C$22,1,0)),"Нет","Да")</f>
        <v>Нет</v>
      </c>
      <c r="D739" s="43">
        <f t="shared" si="22"/>
        <v>365</v>
      </c>
      <c r="E739" s="49">
        <f>ROUND(('Все выпуски'!$T$3*'Все выпуски'!$T$6/100)/365*(B739-IF(C739="Нет",VLOOKUP(A739,'Айгенис Оп22'!$A$2:$C$22,3,0),VLOOKUP((A739-1),'Айгенис Оп22'!$A$2:$C$22,3,0))),2)</f>
        <v>2.96</v>
      </c>
      <c r="G739" s="43">
        <f>COUNTIF(D740:$D$1829,365)</f>
        <v>765</v>
      </c>
      <c r="H739" s="43">
        <f>COUNTIF(D740:$D$1829,366)</f>
        <v>325</v>
      </c>
    </row>
    <row r="740" spans="1:8" x14ac:dyDescent="0.25">
      <c r="A740" s="1">
        <f>COUNTIF($C$2:C740,"Да")</f>
        <v>8</v>
      </c>
      <c r="B740" s="45">
        <f t="shared" si="23"/>
        <v>45988</v>
      </c>
      <c r="C740" s="42" t="str">
        <f>IF(ISERROR(VLOOKUP(B740,'Айгенис Оп22'!$C$3:$C$22,1,0)),"Нет","Да")</f>
        <v>Нет</v>
      </c>
      <c r="D740" s="43">
        <f t="shared" si="22"/>
        <v>365</v>
      </c>
      <c r="E740" s="49">
        <f>ROUND(('Все выпуски'!$T$3*'Все выпуски'!$T$6/100)/365*(B740-IF(C740="Нет",VLOOKUP(A740,'Айгенис Оп22'!$A$2:$C$22,3,0),VLOOKUP((A740-1),'Айгенис Оп22'!$A$2:$C$22,3,0))),2)</f>
        <v>3.21</v>
      </c>
      <c r="G740" s="43">
        <f>COUNTIF(D741:$D$1829,365)</f>
        <v>764</v>
      </c>
      <c r="H740" s="43">
        <f>COUNTIF(D741:$D$1829,366)</f>
        <v>325</v>
      </c>
    </row>
    <row r="741" spans="1:8" x14ac:dyDescent="0.25">
      <c r="A741" s="1">
        <f>COUNTIF($C$2:C741,"Да")</f>
        <v>8</v>
      </c>
      <c r="B741" s="45">
        <f t="shared" si="23"/>
        <v>45989</v>
      </c>
      <c r="C741" s="42" t="str">
        <f>IF(ISERROR(VLOOKUP(B741,'Айгенис Оп22'!$C$3:$C$22,1,0)),"Нет","Да")</f>
        <v>Нет</v>
      </c>
      <c r="D741" s="43">
        <f t="shared" si="22"/>
        <v>365</v>
      </c>
      <c r="E741" s="49">
        <f>ROUND(('Все выпуски'!$T$3*'Все выпуски'!$T$6/100)/365*(B741-IF(C741="Нет",VLOOKUP(A741,'Айгенис Оп22'!$A$2:$C$22,3,0),VLOOKUP((A741-1),'Айгенис Оп22'!$A$2:$C$22,3,0))),2)</f>
        <v>3.45</v>
      </c>
      <c r="G741" s="43">
        <f>COUNTIF(D742:$D$1829,365)</f>
        <v>763</v>
      </c>
      <c r="H741" s="43">
        <f>COUNTIF(D742:$D$1829,366)</f>
        <v>325</v>
      </c>
    </row>
    <row r="742" spans="1:8" x14ac:dyDescent="0.25">
      <c r="A742" s="1">
        <f>COUNTIF($C$2:C742,"Да")</f>
        <v>8</v>
      </c>
      <c r="B742" s="45">
        <f t="shared" si="23"/>
        <v>45990</v>
      </c>
      <c r="C742" s="42" t="str">
        <f>IF(ISERROR(VLOOKUP(B742,'Айгенис Оп22'!$C$3:$C$22,1,0)),"Нет","Да")</f>
        <v>Нет</v>
      </c>
      <c r="D742" s="43">
        <f t="shared" si="22"/>
        <v>365</v>
      </c>
      <c r="E742" s="49">
        <f>ROUND(('Все выпуски'!$T$3*'Все выпуски'!$T$6/100)/365*(B742-IF(C742="Нет",VLOOKUP(A742,'Айгенис Оп22'!$A$2:$C$22,3,0),VLOOKUP((A742-1),'Айгенис Оп22'!$A$2:$C$22,3,0))),2)</f>
        <v>3.7</v>
      </c>
      <c r="G742" s="43">
        <f>COUNTIF(D743:$D$1829,365)</f>
        <v>762</v>
      </c>
      <c r="H742" s="43">
        <f>COUNTIF(D743:$D$1829,366)</f>
        <v>325</v>
      </c>
    </row>
    <row r="743" spans="1:8" x14ac:dyDescent="0.25">
      <c r="A743" s="1">
        <f>COUNTIF($C$2:C743,"Да")</f>
        <v>8</v>
      </c>
      <c r="B743" s="45">
        <f t="shared" si="23"/>
        <v>45991</v>
      </c>
      <c r="C743" s="42" t="str">
        <f>IF(ISERROR(VLOOKUP(B743,'Айгенис Оп22'!$C$3:$C$22,1,0)),"Нет","Да")</f>
        <v>Нет</v>
      </c>
      <c r="D743" s="43">
        <f t="shared" si="22"/>
        <v>365</v>
      </c>
      <c r="E743" s="49">
        <f>ROUND(('Все выпуски'!$T$3*'Все выпуски'!$T$6/100)/365*(B743-IF(C743="Нет",VLOOKUP(A743,'Айгенис Оп22'!$A$2:$C$22,3,0),VLOOKUP((A743-1),'Айгенис Оп22'!$A$2:$C$22,3,0))),2)</f>
        <v>3.95</v>
      </c>
      <c r="G743" s="43">
        <f>COUNTIF(D744:$D$1829,365)</f>
        <v>761</v>
      </c>
      <c r="H743" s="43">
        <f>COUNTIF(D744:$D$1829,366)</f>
        <v>325</v>
      </c>
    </row>
    <row r="744" spans="1:8" x14ac:dyDescent="0.25">
      <c r="A744" s="1">
        <f>COUNTIF($C$2:C744,"Да")</f>
        <v>8</v>
      </c>
      <c r="B744" s="45">
        <f t="shared" si="23"/>
        <v>45992</v>
      </c>
      <c r="C744" s="42" t="str">
        <f>IF(ISERROR(VLOOKUP(B744,'Айгенис Оп22'!$C$3:$C$22,1,0)),"Нет","Да")</f>
        <v>Нет</v>
      </c>
      <c r="D744" s="43">
        <f t="shared" si="22"/>
        <v>365</v>
      </c>
      <c r="E744" s="49">
        <f>ROUND(('Все выпуски'!$T$3*'Все выпуски'!$T$6/100)/365*(B744-IF(C744="Нет",VLOOKUP(A744,'Айгенис Оп22'!$A$2:$C$22,3,0),VLOOKUP((A744-1),'Айгенис Оп22'!$A$2:$C$22,3,0))),2)</f>
        <v>4.1900000000000004</v>
      </c>
      <c r="G744" s="43">
        <f>COUNTIF(D745:$D$1829,365)</f>
        <v>760</v>
      </c>
      <c r="H744" s="43">
        <f>COUNTIF(D745:$D$1829,366)</f>
        <v>325</v>
      </c>
    </row>
    <row r="745" spans="1:8" x14ac:dyDescent="0.25">
      <c r="A745" s="1">
        <f>COUNTIF($C$2:C745,"Да")</f>
        <v>8</v>
      </c>
      <c r="B745" s="45">
        <f t="shared" si="23"/>
        <v>45993</v>
      </c>
      <c r="C745" s="42" t="str">
        <f>IF(ISERROR(VLOOKUP(B745,'Айгенис Оп22'!$C$3:$C$22,1,0)),"Нет","Да")</f>
        <v>Нет</v>
      </c>
      <c r="D745" s="43">
        <f t="shared" si="22"/>
        <v>365</v>
      </c>
      <c r="E745" s="49">
        <f>ROUND(('Все выпуски'!$T$3*'Все выпуски'!$T$6/100)/365*(B745-IF(C745="Нет",VLOOKUP(A745,'Айгенис Оп22'!$A$2:$C$22,3,0),VLOOKUP((A745-1),'Айгенис Оп22'!$A$2:$C$22,3,0))),2)</f>
        <v>4.4400000000000004</v>
      </c>
      <c r="G745" s="43">
        <f>COUNTIF(D746:$D$1829,365)</f>
        <v>759</v>
      </c>
      <c r="H745" s="43">
        <f>COUNTIF(D746:$D$1829,366)</f>
        <v>325</v>
      </c>
    </row>
    <row r="746" spans="1:8" x14ac:dyDescent="0.25">
      <c r="A746" s="1">
        <f>COUNTIF($C$2:C746,"Да")</f>
        <v>8</v>
      </c>
      <c r="B746" s="45">
        <f t="shared" si="23"/>
        <v>45994</v>
      </c>
      <c r="C746" s="42" t="str">
        <f>IF(ISERROR(VLOOKUP(B746,'Айгенис Оп22'!$C$3:$C$22,1,0)),"Нет","Да")</f>
        <v>Нет</v>
      </c>
      <c r="D746" s="43">
        <f t="shared" si="22"/>
        <v>365</v>
      </c>
      <c r="E746" s="49">
        <f>ROUND(('Все выпуски'!$T$3*'Все выпуски'!$T$6/100)/365*(B746-IF(C746="Нет",VLOOKUP(A746,'Айгенис Оп22'!$A$2:$C$22,3,0),VLOOKUP((A746-1),'Айгенис Оп22'!$A$2:$C$22,3,0))),2)</f>
        <v>4.68</v>
      </c>
      <c r="G746" s="43">
        <f>COUNTIF(D747:$D$1829,365)</f>
        <v>758</v>
      </c>
      <c r="H746" s="43">
        <f>COUNTIF(D747:$D$1829,366)</f>
        <v>325</v>
      </c>
    </row>
    <row r="747" spans="1:8" x14ac:dyDescent="0.25">
      <c r="A747" s="1">
        <f>COUNTIF($C$2:C747,"Да")</f>
        <v>8</v>
      </c>
      <c r="B747" s="45">
        <f t="shared" si="23"/>
        <v>45995</v>
      </c>
      <c r="C747" s="42" t="str">
        <f>IF(ISERROR(VLOOKUP(B747,'Айгенис Оп22'!$C$3:$C$22,1,0)),"Нет","Да")</f>
        <v>Нет</v>
      </c>
      <c r="D747" s="43">
        <f t="shared" si="22"/>
        <v>365</v>
      </c>
      <c r="E747" s="49">
        <f>ROUND(('Все выпуски'!$T$3*'Все выпуски'!$T$6/100)/365*(B747-IF(C747="Нет",VLOOKUP(A747,'Айгенис Оп22'!$A$2:$C$22,3,0),VLOOKUP((A747-1),'Айгенис Оп22'!$A$2:$C$22,3,0))),2)</f>
        <v>4.93</v>
      </c>
      <c r="G747" s="43">
        <f>COUNTIF(D748:$D$1829,365)</f>
        <v>757</v>
      </c>
      <c r="H747" s="43">
        <f>COUNTIF(D748:$D$1829,366)</f>
        <v>325</v>
      </c>
    </row>
    <row r="748" spans="1:8" x14ac:dyDescent="0.25">
      <c r="A748" s="1">
        <f>COUNTIF($C$2:C748,"Да")</f>
        <v>8</v>
      </c>
      <c r="B748" s="45">
        <f t="shared" si="23"/>
        <v>45996</v>
      </c>
      <c r="C748" s="42" t="str">
        <f>IF(ISERROR(VLOOKUP(B748,'Айгенис Оп22'!$C$3:$C$22,1,0)),"Нет","Да")</f>
        <v>Нет</v>
      </c>
      <c r="D748" s="43">
        <f t="shared" si="22"/>
        <v>365</v>
      </c>
      <c r="E748" s="49">
        <f>ROUND(('Все выпуски'!$T$3*'Все выпуски'!$T$6/100)/365*(B748-IF(C748="Нет",VLOOKUP(A748,'Айгенис Оп22'!$A$2:$C$22,3,0),VLOOKUP((A748-1),'Айгенис Оп22'!$A$2:$C$22,3,0))),2)</f>
        <v>5.18</v>
      </c>
      <c r="G748" s="43">
        <f>COUNTIF(D749:$D$1829,365)</f>
        <v>756</v>
      </c>
      <c r="H748" s="43">
        <f>COUNTIF(D749:$D$1829,366)</f>
        <v>325</v>
      </c>
    </row>
    <row r="749" spans="1:8" x14ac:dyDescent="0.25">
      <c r="A749" s="1">
        <f>COUNTIF($C$2:C749,"Да")</f>
        <v>8</v>
      </c>
      <c r="B749" s="45">
        <f t="shared" si="23"/>
        <v>45997</v>
      </c>
      <c r="C749" s="42" t="str">
        <f>IF(ISERROR(VLOOKUP(B749,'Айгенис Оп22'!$C$3:$C$22,1,0)),"Нет","Да")</f>
        <v>Нет</v>
      </c>
      <c r="D749" s="43">
        <f t="shared" si="22"/>
        <v>365</v>
      </c>
      <c r="E749" s="49">
        <f>ROUND(('Все выпуски'!$T$3*'Все выпуски'!$T$6/100)/365*(B749-IF(C749="Нет",VLOOKUP(A749,'Айгенис Оп22'!$A$2:$C$22,3,0),VLOOKUP((A749-1),'Айгенис Оп22'!$A$2:$C$22,3,0))),2)</f>
        <v>5.42</v>
      </c>
      <c r="G749" s="43">
        <f>COUNTIF(D750:$D$1829,365)</f>
        <v>755</v>
      </c>
      <c r="H749" s="43">
        <f>COUNTIF(D750:$D$1829,366)</f>
        <v>325</v>
      </c>
    </row>
    <row r="750" spans="1:8" x14ac:dyDescent="0.25">
      <c r="A750" s="1">
        <f>COUNTIF($C$2:C750,"Да")</f>
        <v>8</v>
      </c>
      <c r="B750" s="45">
        <f t="shared" si="23"/>
        <v>45998</v>
      </c>
      <c r="C750" s="42" t="str">
        <f>IF(ISERROR(VLOOKUP(B750,'Айгенис Оп22'!$C$3:$C$22,1,0)),"Нет","Да")</f>
        <v>Нет</v>
      </c>
      <c r="D750" s="43">
        <f t="shared" si="22"/>
        <v>365</v>
      </c>
      <c r="E750" s="49">
        <f>ROUND(('Все выпуски'!$T$3*'Все выпуски'!$T$6/100)/365*(B750-IF(C750="Нет",VLOOKUP(A750,'Айгенис Оп22'!$A$2:$C$22,3,0),VLOOKUP((A750-1),'Айгенис Оп22'!$A$2:$C$22,3,0))),2)</f>
        <v>5.67</v>
      </c>
      <c r="G750" s="43">
        <f>COUNTIF(D751:$D$1829,365)</f>
        <v>754</v>
      </c>
      <c r="H750" s="43">
        <f>COUNTIF(D751:$D$1829,366)</f>
        <v>325</v>
      </c>
    </row>
    <row r="751" spans="1:8" x14ac:dyDescent="0.25">
      <c r="A751" s="1">
        <f>COUNTIF($C$2:C751,"Да")</f>
        <v>8</v>
      </c>
      <c r="B751" s="45">
        <f t="shared" si="23"/>
        <v>45999</v>
      </c>
      <c r="C751" s="42" t="str">
        <f>IF(ISERROR(VLOOKUP(B751,'Айгенис Оп22'!$C$3:$C$22,1,0)),"Нет","Да")</f>
        <v>Нет</v>
      </c>
      <c r="D751" s="43">
        <f t="shared" si="22"/>
        <v>365</v>
      </c>
      <c r="E751" s="49">
        <f>ROUND(('Все выпуски'!$T$3*'Все выпуски'!$T$6/100)/365*(B751-IF(C751="Нет",VLOOKUP(A751,'Айгенис Оп22'!$A$2:$C$22,3,0),VLOOKUP((A751-1),'Айгенис Оп22'!$A$2:$C$22,3,0))),2)</f>
        <v>5.92</v>
      </c>
      <c r="G751" s="43">
        <f>COUNTIF(D752:$D$1829,365)</f>
        <v>753</v>
      </c>
      <c r="H751" s="43">
        <f>COUNTIF(D752:$D$1829,366)</f>
        <v>325</v>
      </c>
    </row>
    <row r="752" spans="1:8" x14ac:dyDescent="0.25">
      <c r="A752" s="1">
        <f>COUNTIF($C$2:C752,"Да")</f>
        <v>8</v>
      </c>
      <c r="B752" s="45">
        <f t="shared" si="23"/>
        <v>46000</v>
      </c>
      <c r="C752" s="42" t="str">
        <f>IF(ISERROR(VLOOKUP(B752,'Айгенис Оп22'!$C$3:$C$22,1,0)),"Нет","Да")</f>
        <v>Нет</v>
      </c>
      <c r="D752" s="43">
        <f t="shared" si="22"/>
        <v>365</v>
      </c>
      <c r="E752" s="49">
        <f>ROUND(('Все выпуски'!$T$3*'Все выпуски'!$T$6/100)/365*(B752-IF(C752="Нет",VLOOKUP(A752,'Айгенис Оп22'!$A$2:$C$22,3,0),VLOOKUP((A752-1),'Айгенис Оп22'!$A$2:$C$22,3,0))),2)</f>
        <v>6.16</v>
      </c>
      <c r="G752" s="43">
        <f>COUNTIF(D753:$D$1829,365)</f>
        <v>752</v>
      </c>
      <c r="H752" s="43">
        <f>COUNTIF(D753:$D$1829,366)</f>
        <v>325</v>
      </c>
    </row>
    <row r="753" spans="1:8" x14ac:dyDescent="0.25">
      <c r="A753" s="1">
        <f>COUNTIF($C$2:C753,"Да")</f>
        <v>8</v>
      </c>
      <c r="B753" s="45">
        <f t="shared" si="23"/>
        <v>46001</v>
      </c>
      <c r="C753" s="42" t="str">
        <f>IF(ISERROR(VLOOKUP(B753,'Айгенис Оп22'!$C$3:$C$22,1,0)),"Нет","Да")</f>
        <v>Нет</v>
      </c>
      <c r="D753" s="43">
        <f t="shared" si="22"/>
        <v>365</v>
      </c>
      <c r="E753" s="49">
        <f>ROUND(('Все выпуски'!$T$3*'Все выпуски'!$T$6/100)/365*(B753-IF(C753="Нет",VLOOKUP(A753,'Айгенис Оп22'!$A$2:$C$22,3,0),VLOOKUP((A753-1),'Айгенис Оп22'!$A$2:$C$22,3,0))),2)</f>
        <v>6.41</v>
      </c>
      <c r="G753" s="43">
        <f>COUNTIF(D754:$D$1829,365)</f>
        <v>751</v>
      </c>
      <c r="H753" s="43">
        <f>COUNTIF(D754:$D$1829,366)</f>
        <v>325</v>
      </c>
    </row>
    <row r="754" spans="1:8" x14ac:dyDescent="0.25">
      <c r="A754" s="1">
        <f>COUNTIF($C$2:C754,"Да")</f>
        <v>8</v>
      </c>
      <c r="B754" s="45">
        <f t="shared" si="23"/>
        <v>46002</v>
      </c>
      <c r="C754" s="42" t="str">
        <f>IF(ISERROR(VLOOKUP(B754,'Айгенис Оп22'!$C$3:$C$22,1,0)),"Нет","Да")</f>
        <v>Нет</v>
      </c>
      <c r="D754" s="43">
        <f t="shared" si="22"/>
        <v>365</v>
      </c>
      <c r="E754" s="49">
        <f>ROUND(('Все выпуски'!$T$3*'Все выпуски'!$T$6/100)/365*(B754-IF(C754="Нет",VLOOKUP(A754,'Айгенис Оп22'!$A$2:$C$22,3,0),VLOOKUP((A754-1),'Айгенис Оп22'!$A$2:$C$22,3,0))),2)</f>
        <v>6.66</v>
      </c>
      <c r="G754" s="43">
        <f>COUNTIF(D755:$D$1829,365)</f>
        <v>750</v>
      </c>
      <c r="H754" s="43">
        <f>COUNTIF(D755:$D$1829,366)</f>
        <v>325</v>
      </c>
    </row>
    <row r="755" spans="1:8" x14ac:dyDescent="0.25">
      <c r="A755" s="1">
        <f>COUNTIF($C$2:C755,"Да")</f>
        <v>8</v>
      </c>
      <c r="B755" s="45">
        <f t="shared" si="23"/>
        <v>46003</v>
      </c>
      <c r="C755" s="42" t="str">
        <f>IF(ISERROR(VLOOKUP(B755,'Айгенис Оп22'!$C$3:$C$22,1,0)),"Нет","Да")</f>
        <v>Нет</v>
      </c>
      <c r="D755" s="43">
        <f t="shared" si="22"/>
        <v>365</v>
      </c>
      <c r="E755" s="49">
        <f>ROUND(('Все выпуски'!$T$3*'Все выпуски'!$T$6/100)/365*(B755-IF(C755="Нет",VLOOKUP(A755,'Айгенис Оп22'!$A$2:$C$22,3,0),VLOOKUP((A755-1),'Айгенис Оп22'!$A$2:$C$22,3,0))),2)</f>
        <v>6.9</v>
      </c>
      <c r="G755" s="43">
        <f>COUNTIF(D756:$D$1829,365)</f>
        <v>749</v>
      </c>
      <c r="H755" s="43">
        <f>COUNTIF(D756:$D$1829,366)</f>
        <v>325</v>
      </c>
    </row>
    <row r="756" spans="1:8" x14ac:dyDescent="0.25">
      <c r="A756" s="1">
        <f>COUNTIF($C$2:C756,"Да")</f>
        <v>8</v>
      </c>
      <c r="B756" s="45">
        <f t="shared" si="23"/>
        <v>46004</v>
      </c>
      <c r="C756" s="42" t="str">
        <f>IF(ISERROR(VLOOKUP(B756,'Айгенис Оп22'!$C$3:$C$22,1,0)),"Нет","Да")</f>
        <v>Нет</v>
      </c>
      <c r="D756" s="43">
        <f t="shared" si="22"/>
        <v>365</v>
      </c>
      <c r="E756" s="49">
        <f>ROUND(('Все выпуски'!$T$3*'Все выпуски'!$T$6/100)/365*(B756-IF(C756="Нет",VLOOKUP(A756,'Айгенис Оп22'!$A$2:$C$22,3,0),VLOOKUP((A756-1),'Айгенис Оп22'!$A$2:$C$22,3,0))),2)</f>
        <v>7.15</v>
      </c>
      <c r="G756" s="43">
        <f>COUNTIF(D757:$D$1829,365)</f>
        <v>748</v>
      </c>
      <c r="H756" s="43">
        <f>COUNTIF(D757:$D$1829,366)</f>
        <v>325</v>
      </c>
    </row>
    <row r="757" spans="1:8" x14ac:dyDescent="0.25">
      <c r="A757" s="1">
        <f>COUNTIF($C$2:C757,"Да")</f>
        <v>8</v>
      </c>
      <c r="B757" s="45">
        <f t="shared" si="23"/>
        <v>46005</v>
      </c>
      <c r="C757" s="42" t="str">
        <f>IF(ISERROR(VLOOKUP(B757,'Айгенис Оп22'!$C$3:$C$22,1,0)),"Нет","Да")</f>
        <v>Нет</v>
      </c>
      <c r="D757" s="43">
        <f t="shared" si="22"/>
        <v>365</v>
      </c>
      <c r="E757" s="49">
        <f>ROUND(('Все выпуски'!$T$3*'Все выпуски'!$T$6/100)/365*(B757-IF(C757="Нет",VLOOKUP(A757,'Айгенис Оп22'!$A$2:$C$22,3,0),VLOOKUP((A757-1),'Айгенис Оп22'!$A$2:$C$22,3,0))),2)</f>
        <v>7.4</v>
      </c>
      <c r="G757" s="43">
        <f>COUNTIF(D758:$D$1829,365)</f>
        <v>747</v>
      </c>
      <c r="H757" s="43">
        <f>COUNTIF(D758:$D$1829,366)</f>
        <v>325</v>
      </c>
    </row>
    <row r="758" spans="1:8" x14ac:dyDescent="0.25">
      <c r="A758" s="1">
        <f>COUNTIF($C$2:C758,"Да")</f>
        <v>8</v>
      </c>
      <c r="B758" s="45">
        <f t="shared" si="23"/>
        <v>46006</v>
      </c>
      <c r="C758" s="42" t="str">
        <f>IF(ISERROR(VLOOKUP(B758,'Айгенис Оп22'!$C$3:$C$22,1,0)),"Нет","Да")</f>
        <v>Нет</v>
      </c>
      <c r="D758" s="43">
        <f t="shared" si="22"/>
        <v>365</v>
      </c>
      <c r="E758" s="49">
        <f>ROUND(('Все выпуски'!$T$3*'Все выпуски'!$T$6/100)/365*(B758-IF(C758="Нет",VLOOKUP(A758,'Айгенис Оп22'!$A$2:$C$22,3,0),VLOOKUP((A758-1),'Айгенис Оп22'!$A$2:$C$22,3,0))),2)</f>
        <v>7.64</v>
      </c>
      <c r="G758" s="43">
        <f>COUNTIF(D759:$D$1829,365)</f>
        <v>746</v>
      </c>
      <c r="H758" s="43">
        <f>COUNTIF(D759:$D$1829,366)</f>
        <v>325</v>
      </c>
    </row>
    <row r="759" spans="1:8" x14ac:dyDescent="0.25">
      <c r="A759" s="1">
        <f>COUNTIF($C$2:C759,"Да")</f>
        <v>8</v>
      </c>
      <c r="B759" s="45">
        <f t="shared" si="23"/>
        <v>46007</v>
      </c>
      <c r="C759" s="42" t="str">
        <f>IF(ISERROR(VLOOKUP(B759,'Айгенис Оп22'!$C$3:$C$22,1,0)),"Нет","Да")</f>
        <v>Нет</v>
      </c>
      <c r="D759" s="43">
        <f t="shared" si="22"/>
        <v>365</v>
      </c>
      <c r="E759" s="49">
        <f>ROUND(('Все выпуски'!$T$3*'Все выпуски'!$T$6/100)/365*(B759-IF(C759="Нет",VLOOKUP(A759,'Айгенис Оп22'!$A$2:$C$22,3,0),VLOOKUP((A759-1),'Айгенис Оп22'!$A$2:$C$22,3,0))),2)</f>
        <v>7.89</v>
      </c>
      <c r="G759" s="43">
        <f>COUNTIF(D760:$D$1829,365)</f>
        <v>745</v>
      </c>
      <c r="H759" s="43">
        <f>COUNTIF(D760:$D$1829,366)</f>
        <v>325</v>
      </c>
    </row>
    <row r="760" spans="1:8" x14ac:dyDescent="0.25">
      <c r="A760" s="1">
        <f>COUNTIF($C$2:C760,"Да")</f>
        <v>8</v>
      </c>
      <c r="B760" s="45">
        <f t="shared" si="23"/>
        <v>46008</v>
      </c>
      <c r="C760" s="42" t="str">
        <f>IF(ISERROR(VLOOKUP(B760,'Айгенис Оп22'!$C$3:$C$22,1,0)),"Нет","Да")</f>
        <v>Нет</v>
      </c>
      <c r="D760" s="43">
        <f t="shared" si="22"/>
        <v>365</v>
      </c>
      <c r="E760" s="49">
        <f>ROUND(('Все выпуски'!$T$3*'Все выпуски'!$T$6/100)/365*(B760-IF(C760="Нет",VLOOKUP(A760,'Айгенис Оп22'!$A$2:$C$22,3,0),VLOOKUP((A760-1),'Айгенис Оп22'!$A$2:$C$22,3,0))),2)</f>
        <v>8.14</v>
      </c>
      <c r="G760" s="43">
        <f>COUNTIF(D761:$D$1829,365)</f>
        <v>744</v>
      </c>
      <c r="H760" s="43">
        <f>COUNTIF(D761:$D$1829,366)</f>
        <v>325</v>
      </c>
    </row>
    <row r="761" spans="1:8" x14ac:dyDescent="0.25">
      <c r="A761" s="1">
        <f>COUNTIF($C$2:C761,"Да")</f>
        <v>8</v>
      </c>
      <c r="B761" s="45">
        <f t="shared" si="23"/>
        <v>46009</v>
      </c>
      <c r="C761" s="42" t="str">
        <f>IF(ISERROR(VLOOKUP(B761,'Айгенис Оп22'!$C$3:$C$22,1,0)),"Нет","Да")</f>
        <v>Нет</v>
      </c>
      <c r="D761" s="43">
        <f t="shared" si="22"/>
        <v>365</v>
      </c>
      <c r="E761" s="49">
        <f>ROUND(('Все выпуски'!$T$3*'Все выпуски'!$T$6/100)/365*(B761-IF(C761="Нет",VLOOKUP(A761,'Айгенис Оп22'!$A$2:$C$22,3,0),VLOOKUP((A761-1),'Айгенис Оп22'!$A$2:$C$22,3,0))),2)</f>
        <v>8.3800000000000008</v>
      </c>
      <c r="G761" s="43">
        <f>COUNTIF(D762:$D$1829,365)</f>
        <v>743</v>
      </c>
      <c r="H761" s="43">
        <f>COUNTIF(D762:$D$1829,366)</f>
        <v>325</v>
      </c>
    </row>
    <row r="762" spans="1:8" x14ac:dyDescent="0.25">
      <c r="A762" s="1">
        <f>COUNTIF($C$2:C762,"Да")</f>
        <v>8</v>
      </c>
      <c r="B762" s="45">
        <f t="shared" si="23"/>
        <v>46010</v>
      </c>
      <c r="C762" s="42" t="str">
        <f>IF(ISERROR(VLOOKUP(B762,'Айгенис Оп22'!$C$3:$C$22,1,0)),"Нет","Да")</f>
        <v>Нет</v>
      </c>
      <c r="D762" s="43">
        <f t="shared" si="22"/>
        <v>365</v>
      </c>
      <c r="E762" s="49">
        <f>ROUND(('Все выпуски'!$T$3*'Все выпуски'!$T$6/100)/365*(B762-IF(C762="Нет",VLOOKUP(A762,'Айгенис Оп22'!$A$2:$C$22,3,0),VLOOKUP((A762-1),'Айгенис Оп22'!$A$2:$C$22,3,0))),2)</f>
        <v>8.6300000000000008</v>
      </c>
      <c r="G762" s="43">
        <f>COUNTIF(D763:$D$1829,365)</f>
        <v>742</v>
      </c>
      <c r="H762" s="43">
        <f>COUNTIF(D763:$D$1829,366)</f>
        <v>325</v>
      </c>
    </row>
    <row r="763" spans="1:8" x14ac:dyDescent="0.25">
      <c r="A763" s="1">
        <f>COUNTIF($C$2:C763,"Да")</f>
        <v>8</v>
      </c>
      <c r="B763" s="45">
        <f t="shared" si="23"/>
        <v>46011</v>
      </c>
      <c r="C763" s="42" t="str">
        <f>IF(ISERROR(VLOOKUP(B763,'Айгенис Оп22'!$C$3:$C$22,1,0)),"Нет","Да")</f>
        <v>Нет</v>
      </c>
      <c r="D763" s="43">
        <f t="shared" si="22"/>
        <v>365</v>
      </c>
      <c r="E763" s="49">
        <f>ROUND(('Все выпуски'!$T$3*'Все выпуски'!$T$6/100)/365*(B763-IF(C763="Нет",VLOOKUP(A763,'Айгенис Оп22'!$A$2:$C$22,3,0),VLOOKUP((A763-1),'Айгенис Оп22'!$A$2:$C$22,3,0))),2)</f>
        <v>8.8800000000000008</v>
      </c>
      <c r="G763" s="43">
        <f>COUNTIF(D764:$D$1829,365)</f>
        <v>741</v>
      </c>
      <c r="H763" s="43">
        <f>COUNTIF(D764:$D$1829,366)</f>
        <v>325</v>
      </c>
    </row>
    <row r="764" spans="1:8" x14ac:dyDescent="0.25">
      <c r="A764" s="1">
        <f>COUNTIF($C$2:C764,"Да")</f>
        <v>8</v>
      </c>
      <c r="B764" s="45">
        <f t="shared" si="23"/>
        <v>46012</v>
      </c>
      <c r="C764" s="42" t="str">
        <f>IF(ISERROR(VLOOKUP(B764,'Айгенис Оп22'!$C$3:$C$22,1,0)),"Нет","Да")</f>
        <v>Нет</v>
      </c>
      <c r="D764" s="43">
        <f t="shared" si="22"/>
        <v>365</v>
      </c>
      <c r="E764" s="49">
        <f>ROUND(('Все выпуски'!$T$3*'Все выпуски'!$T$6/100)/365*(B764-IF(C764="Нет",VLOOKUP(A764,'Айгенис Оп22'!$A$2:$C$22,3,0),VLOOKUP((A764-1),'Айгенис Оп22'!$A$2:$C$22,3,0))),2)</f>
        <v>9.1199999999999992</v>
      </c>
      <c r="G764" s="43">
        <f>COUNTIF(D765:$D$1829,365)</f>
        <v>740</v>
      </c>
      <c r="H764" s="43">
        <f>COUNTIF(D765:$D$1829,366)</f>
        <v>325</v>
      </c>
    </row>
    <row r="765" spans="1:8" x14ac:dyDescent="0.25">
      <c r="A765" s="1">
        <f>COUNTIF($C$2:C765,"Да")</f>
        <v>8</v>
      </c>
      <c r="B765" s="45">
        <f t="shared" si="23"/>
        <v>46013</v>
      </c>
      <c r="C765" s="42" t="str">
        <f>IF(ISERROR(VLOOKUP(B765,'Айгенис Оп22'!$C$3:$C$22,1,0)),"Нет","Да")</f>
        <v>Нет</v>
      </c>
      <c r="D765" s="43">
        <f t="shared" si="22"/>
        <v>365</v>
      </c>
      <c r="E765" s="49">
        <f>ROUND(('Все выпуски'!$T$3*'Все выпуски'!$T$6/100)/365*(B765-IF(C765="Нет",VLOOKUP(A765,'Айгенис Оп22'!$A$2:$C$22,3,0),VLOOKUP((A765-1),'Айгенис Оп22'!$A$2:$C$22,3,0))),2)</f>
        <v>9.3699999999999992</v>
      </c>
      <c r="G765" s="43">
        <f>COUNTIF(D766:$D$1829,365)</f>
        <v>739</v>
      </c>
      <c r="H765" s="43">
        <f>COUNTIF(D766:$D$1829,366)</f>
        <v>325</v>
      </c>
    </row>
    <row r="766" spans="1:8" x14ac:dyDescent="0.25">
      <c r="A766" s="1">
        <f>COUNTIF($C$2:C766,"Да")</f>
        <v>8</v>
      </c>
      <c r="B766" s="45">
        <f t="shared" si="23"/>
        <v>46014</v>
      </c>
      <c r="C766" s="42" t="str">
        <f>IF(ISERROR(VLOOKUP(B766,'Айгенис Оп22'!$C$3:$C$22,1,0)),"Нет","Да")</f>
        <v>Нет</v>
      </c>
      <c r="D766" s="43">
        <f t="shared" si="22"/>
        <v>365</v>
      </c>
      <c r="E766" s="49">
        <f>ROUND(('Все выпуски'!$T$3*'Все выпуски'!$T$6/100)/365*(B766-IF(C766="Нет",VLOOKUP(A766,'Айгенис Оп22'!$A$2:$C$22,3,0),VLOOKUP((A766-1),'Айгенис Оп22'!$A$2:$C$22,3,0))),2)</f>
        <v>9.6199999999999992</v>
      </c>
      <c r="G766" s="43">
        <f>COUNTIF(D767:$D$1829,365)</f>
        <v>738</v>
      </c>
      <c r="H766" s="43">
        <f>COUNTIF(D767:$D$1829,366)</f>
        <v>325</v>
      </c>
    </row>
    <row r="767" spans="1:8" x14ac:dyDescent="0.25">
      <c r="A767" s="1">
        <f>COUNTIF($C$2:C767,"Да")</f>
        <v>8</v>
      </c>
      <c r="B767" s="45">
        <f t="shared" si="23"/>
        <v>46015</v>
      </c>
      <c r="C767" s="42" t="str">
        <f>IF(ISERROR(VLOOKUP(B767,'Айгенис Оп22'!$C$3:$C$22,1,0)),"Нет","Да")</f>
        <v>Нет</v>
      </c>
      <c r="D767" s="43">
        <f t="shared" si="22"/>
        <v>365</v>
      </c>
      <c r="E767" s="49">
        <f>ROUND(('Все выпуски'!$T$3*'Все выпуски'!$T$6/100)/365*(B767-IF(C767="Нет",VLOOKUP(A767,'Айгенис Оп22'!$A$2:$C$22,3,0),VLOOKUP((A767-1),'Айгенис Оп22'!$A$2:$C$22,3,0))),2)</f>
        <v>9.86</v>
      </c>
      <c r="G767" s="43">
        <f>COUNTIF(D768:$D$1829,365)</f>
        <v>737</v>
      </c>
      <c r="H767" s="43">
        <f>COUNTIF(D768:$D$1829,366)</f>
        <v>325</v>
      </c>
    </row>
    <row r="768" spans="1:8" x14ac:dyDescent="0.25">
      <c r="A768" s="1">
        <f>COUNTIF($C$2:C768,"Да")</f>
        <v>8</v>
      </c>
      <c r="B768" s="45">
        <f t="shared" si="23"/>
        <v>46016</v>
      </c>
      <c r="C768" s="42" t="str">
        <f>IF(ISERROR(VLOOKUP(B768,'Айгенис Оп22'!$C$3:$C$22,1,0)),"Нет","Да")</f>
        <v>Нет</v>
      </c>
      <c r="D768" s="43">
        <f t="shared" si="22"/>
        <v>365</v>
      </c>
      <c r="E768" s="49">
        <f>ROUND(('Все выпуски'!$T$3*'Все выпуски'!$T$6/100)/365*(B768-IF(C768="Нет",VLOOKUP(A768,'Айгенис Оп22'!$A$2:$C$22,3,0),VLOOKUP((A768-1),'Айгенис Оп22'!$A$2:$C$22,3,0))),2)</f>
        <v>10.11</v>
      </c>
      <c r="G768" s="43">
        <f>COUNTIF(D769:$D$1829,365)</f>
        <v>736</v>
      </c>
      <c r="H768" s="43">
        <f>COUNTIF(D769:$D$1829,366)</f>
        <v>325</v>
      </c>
    </row>
    <row r="769" spans="1:8" x14ac:dyDescent="0.25">
      <c r="A769" s="1">
        <f>COUNTIF($C$2:C769,"Да")</f>
        <v>8</v>
      </c>
      <c r="B769" s="45">
        <f t="shared" si="23"/>
        <v>46017</v>
      </c>
      <c r="C769" s="42" t="str">
        <f>IF(ISERROR(VLOOKUP(B769,'Айгенис Оп22'!$C$3:$C$22,1,0)),"Нет","Да")</f>
        <v>Нет</v>
      </c>
      <c r="D769" s="43">
        <f t="shared" si="22"/>
        <v>365</v>
      </c>
      <c r="E769" s="49">
        <f>ROUND(('Все выпуски'!$T$3*'Все выпуски'!$T$6/100)/365*(B769-IF(C769="Нет",VLOOKUP(A769,'Айгенис Оп22'!$A$2:$C$22,3,0),VLOOKUP((A769-1),'Айгенис Оп22'!$A$2:$C$22,3,0))),2)</f>
        <v>10.36</v>
      </c>
      <c r="G769" s="43">
        <f>COUNTIF(D770:$D$1829,365)</f>
        <v>735</v>
      </c>
      <c r="H769" s="43">
        <f>COUNTIF(D770:$D$1829,366)</f>
        <v>325</v>
      </c>
    </row>
    <row r="770" spans="1:8" x14ac:dyDescent="0.25">
      <c r="A770" s="1">
        <f>COUNTIF($C$2:C770,"Да")</f>
        <v>8</v>
      </c>
      <c r="B770" s="45">
        <f t="shared" si="23"/>
        <v>46018</v>
      </c>
      <c r="C770" s="42" t="str">
        <f>IF(ISERROR(VLOOKUP(B770,'Айгенис Оп22'!$C$3:$C$22,1,0)),"Нет","Да")</f>
        <v>Нет</v>
      </c>
      <c r="D770" s="43">
        <f t="shared" ref="D770:D833" si="24">IF(MOD(YEAR(B770),4)=0,366,365)</f>
        <v>365</v>
      </c>
      <c r="E770" s="49">
        <f>ROUND(('Все выпуски'!$T$3*'Все выпуски'!$T$6/100)/365*(B770-IF(C770="Нет",VLOOKUP(A770,'Айгенис Оп22'!$A$2:$C$22,3,0),VLOOKUP((A770-1),'Айгенис Оп22'!$A$2:$C$22,3,0))),2)</f>
        <v>10.6</v>
      </c>
      <c r="G770" s="43">
        <f>COUNTIF(D771:$D$1829,365)</f>
        <v>734</v>
      </c>
      <c r="H770" s="43">
        <f>COUNTIF(D771:$D$1829,366)</f>
        <v>325</v>
      </c>
    </row>
    <row r="771" spans="1:8" x14ac:dyDescent="0.25">
      <c r="A771" s="1">
        <f>COUNTIF($C$2:C771,"Да")</f>
        <v>8</v>
      </c>
      <c r="B771" s="45">
        <f t="shared" si="23"/>
        <v>46019</v>
      </c>
      <c r="C771" s="42" t="str">
        <f>IF(ISERROR(VLOOKUP(B771,'Айгенис Оп22'!$C$3:$C$22,1,0)),"Нет","Да")</f>
        <v>Нет</v>
      </c>
      <c r="D771" s="43">
        <f t="shared" si="24"/>
        <v>365</v>
      </c>
      <c r="E771" s="49">
        <f>ROUND(('Все выпуски'!$T$3*'Все выпуски'!$T$6/100)/365*(B771-IF(C771="Нет",VLOOKUP(A771,'Айгенис Оп22'!$A$2:$C$22,3,0),VLOOKUP((A771-1),'Айгенис Оп22'!$A$2:$C$22,3,0))),2)</f>
        <v>10.85</v>
      </c>
      <c r="G771" s="43">
        <f>COUNTIF(D772:$D$1829,365)</f>
        <v>733</v>
      </c>
      <c r="H771" s="43">
        <f>COUNTIF(D772:$D$1829,366)</f>
        <v>325</v>
      </c>
    </row>
    <row r="772" spans="1:8" x14ac:dyDescent="0.25">
      <c r="A772" s="1">
        <f>COUNTIF($C$2:C772,"Да")</f>
        <v>8</v>
      </c>
      <c r="B772" s="45">
        <f t="shared" ref="B772:B835" si="25">B771+1</f>
        <v>46020</v>
      </c>
      <c r="C772" s="42" t="str">
        <f>IF(ISERROR(VLOOKUP(B772,'Айгенис Оп22'!$C$3:$C$22,1,0)),"Нет","Да")</f>
        <v>Нет</v>
      </c>
      <c r="D772" s="43">
        <f t="shared" si="24"/>
        <v>365</v>
      </c>
      <c r="E772" s="49">
        <f>ROUND(('Все выпуски'!$T$3*'Все выпуски'!$T$6/100)/365*(B772-IF(C772="Нет",VLOOKUP(A772,'Айгенис Оп22'!$A$2:$C$22,3,0),VLOOKUP((A772-1),'Айгенис Оп22'!$A$2:$C$22,3,0))),2)</f>
        <v>11.1</v>
      </c>
      <c r="G772" s="43">
        <f>COUNTIF(D773:$D$1829,365)</f>
        <v>732</v>
      </c>
      <c r="H772" s="43">
        <f>COUNTIF(D773:$D$1829,366)</f>
        <v>325</v>
      </c>
    </row>
    <row r="773" spans="1:8" x14ac:dyDescent="0.25">
      <c r="A773" s="1">
        <f>COUNTIF($C$2:C773,"Да")</f>
        <v>8</v>
      </c>
      <c r="B773" s="45">
        <f t="shared" si="25"/>
        <v>46021</v>
      </c>
      <c r="C773" s="42" t="str">
        <f>IF(ISERROR(VLOOKUP(B773,'Айгенис Оп22'!$C$3:$C$22,1,0)),"Нет","Да")</f>
        <v>Нет</v>
      </c>
      <c r="D773" s="43">
        <f t="shared" si="24"/>
        <v>365</v>
      </c>
      <c r="E773" s="49">
        <f>ROUND(('Все выпуски'!$T$3*'Все выпуски'!$T$6/100)/365*(B773-IF(C773="Нет",VLOOKUP(A773,'Айгенис Оп22'!$A$2:$C$22,3,0),VLOOKUP((A773-1),'Айгенис Оп22'!$A$2:$C$22,3,0))),2)</f>
        <v>11.34</v>
      </c>
      <c r="G773" s="43">
        <f>COUNTIF(D774:$D$1829,365)</f>
        <v>731</v>
      </c>
      <c r="H773" s="43">
        <f>COUNTIF(D774:$D$1829,366)</f>
        <v>325</v>
      </c>
    </row>
    <row r="774" spans="1:8" x14ac:dyDescent="0.25">
      <c r="A774" s="1">
        <f>COUNTIF($C$2:C774,"Да")</f>
        <v>8</v>
      </c>
      <c r="B774" s="45">
        <f t="shared" si="25"/>
        <v>46022</v>
      </c>
      <c r="C774" s="42" t="str">
        <f>IF(ISERROR(VLOOKUP(B774,'Айгенис Оп22'!$C$3:$C$22,1,0)),"Нет","Да")</f>
        <v>Нет</v>
      </c>
      <c r="D774" s="43">
        <f t="shared" si="24"/>
        <v>365</v>
      </c>
      <c r="E774" s="49">
        <f>ROUND(('Все выпуски'!$T$3*'Все выпуски'!$T$6/100)/365*(B774-IF(C774="Нет",VLOOKUP(A774,'Айгенис Оп22'!$A$2:$C$22,3,0),VLOOKUP((A774-1),'Айгенис Оп22'!$A$2:$C$22,3,0))),2)</f>
        <v>11.59</v>
      </c>
      <c r="G774" s="43">
        <f>COUNTIF(D775:$D$1829,365)</f>
        <v>730</v>
      </c>
      <c r="H774" s="43">
        <f>COUNTIF(D775:$D$1829,366)</f>
        <v>325</v>
      </c>
    </row>
    <row r="775" spans="1:8" x14ac:dyDescent="0.25">
      <c r="A775" s="1">
        <f>COUNTIF($C$2:C775,"Да")</f>
        <v>8</v>
      </c>
      <c r="B775" s="45">
        <f t="shared" si="25"/>
        <v>46023</v>
      </c>
      <c r="C775" s="42" t="str">
        <f>IF(ISERROR(VLOOKUP(B775,'Айгенис Оп22'!$C$3:$C$22,1,0)),"Нет","Да")</f>
        <v>Нет</v>
      </c>
      <c r="D775" s="43">
        <f t="shared" si="24"/>
        <v>365</v>
      </c>
      <c r="E775" s="49">
        <f>ROUND(('Все выпуски'!$T$3*'Все выпуски'!$T$6/100)/365*(B775-IF(C775="Нет",VLOOKUP(A775,'Айгенис Оп22'!$A$2:$C$22,3,0),VLOOKUP((A775-1),'Айгенис Оп22'!$A$2:$C$22,3,0))),2)</f>
        <v>11.84</v>
      </c>
      <c r="G775" s="43">
        <f>COUNTIF(D776:$D$1829,365)</f>
        <v>729</v>
      </c>
      <c r="H775" s="43">
        <f>COUNTIF(D776:$D$1829,366)</f>
        <v>325</v>
      </c>
    </row>
    <row r="776" spans="1:8" x14ac:dyDescent="0.25">
      <c r="A776" s="1">
        <f>COUNTIF($C$2:C776,"Да")</f>
        <v>8</v>
      </c>
      <c r="B776" s="45">
        <f t="shared" si="25"/>
        <v>46024</v>
      </c>
      <c r="C776" s="42" t="str">
        <f>IF(ISERROR(VLOOKUP(B776,'Айгенис Оп22'!$C$3:$C$22,1,0)),"Нет","Да")</f>
        <v>Нет</v>
      </c>
      <c r="D776" s="43">
        <f t="shared" si="24"/>
        <v>365</v>
      </c>
      <c r="E776" s="49">
        <f>ROUND(('Все выпуски'!$T$3*'Все выпуски'!$T$6/100)/365*(B776-IF(C776="Нет",VLOOKUP(A776,'Айгенис Оп22'!$A$2:$C$22,3,0),VLOOKUP((A776-1),'Айгенис Оп22'!$A$2:$C$22,3,0))),2)</f>
        <v>12.08</v>
      </c>
      <c r="G776" s="43">
        <f>COUNTIF(D777:$D$1829,365)</f>
        <v>728</v>
      </c>
      <c r="H776" s="43">
        <f>COUNTIF(D777:$D$1829,366)</f>
        <v>325</v>
      </c>
    </row>
    <row r="777" spans="1:8" x14ac:dyDescent="0.25">
      <c r="A777" s="1">
        <f>COUNTIF($C$2:C777,"Да")</f>
        <v>8</v>
      </c>
      <c r="B777" s="45">
        <f t="shared" si="25"/>
        <v>46025</v>
      </c>
      <c r="C777" s="42" t="str">
        <f>IF(ISERROR(VLOOKUP(B777,'Айгенис Оп22'!$C$3:$C$22,1,0)),"Нет","Да")</f>
        <v>Нет</v>
      </c>
      <c r="D777" s="43">
        <f t="shared" si="24"/>
        <v>365</v>
      </c>
      <c r="E777" s="49">
        <f>ROUND(('Все выпуски'!$T$3*'Все выпуски'!$T$6/100)/365*(B777-IF(C777="Нет",VLOOKUP(A777,'Айгенис Оп22'!$A$2:$C$22,3,0),VLOOKUP((A777-1),'Айгенис Оп22'!$A$2:$C$22,3,0))),2)</f>
        <v>12.33</v>
      </c>
      <c r="G777" s="43">
        <f>COUNTIF(D778:$D$1829,365)</f>
        <v>727</v>
      </c>
      <c r="H777" s="43">
        <f>COUNTIF(D778:$D$1829,366)</f>
        <v>325</v>
      </c>
    </row>
    <row r="778" spans="1:8" x14ac:dyDescent="0.25">
      <c r="A778" s="1">
        <f>COUNTIF($C$2:C778,"Да")</f>
        <v>8</v>
      </c>
      <c r="B778" s="45">
        <f t="shared" si="25"/>
        <v>46026</v>
      </c>
      <c r="C778" s="42" t="str">
        <f>IF(ISERROR(VLOOKUP(B778,'Айгенис Оп22'!$C$3:$C$22,1,0)),"Нет","Да")</f>
        <v>Нет</v>
      </c>
      <c r="D778" s="43">
        <f t="shared" si="24"/>
        <v>365</v>
      </c>
      <c r="E778" s="49">
        <f>ROUND(('Все выпуски'!$T$3*'Все выпуски'!$T$6/100)/365*(B778-IF(C778="Нет",VLOOKUP(A778,'Айгенис Оп22'!$A$2:$C$22,3,0),VLOOKUP((A778-1),'Айгенис Оп22'!$A$2:$C$22,3,0))),2)</f>
        <v>12.58</v>
      </c>
      <c r="G778" s="43">
        <f>COUNTIF(D779:$D$1829,365)</f>
        <v>726</v>
      </c>
      <c r="H778" s="43">
        <f>COUNTIF(D779:$D$1829,366)</f>
        <v>325</v>
      </c>
    </row>
    <row r="779" spans="1:8" x14ac:dyDescent="0.25">
      <c r="A779" s="1">
        <f>COUNTIF($C$2:C779,"Да")</f>
        <v>8</v>
      </c>
      <c r="B779" s="45">
        <f t="shared" si="25"/>
        <v>46027</v>
      </c>
      <c r="C779" s="42" t="str">
        <f>IF(ISERROR(VLOOKUP(B779,'Айгенис Оп22'!$C$3:$C$22,1,0)),"Нет","Да")</f>
        <v>Нет</v>
      </c>
      <c r="D779" s="43">
        <f t="shared" si="24"/>
        <v>365</v>
      </c>
      <c r="E779" s="49">
        <f>ROUND(('Все выпуски'!$T$3*'Все выпуски'!$T$6/100)/365*(B779-IF(C779="Нет",VLOOKUP(A779,'Айгенис Оп22'!$A$2:$C$22,3,0),VLOOKUP((A779-1),'Айгенис Оп22'!$A$2:$C$22,3,0))),2)</f>
        <v>12.82</v>
      </c>
      <c r="G779" s="43">
        <f>COUNTIF(D780:$D$1829,365)</f>
        <v>725</v>
      </c>
      <c r="H779" s="43">
        <f>COUNTIF(D780:$D$1829,366)</f>
        <v>325</v>
      </c>
    </row>
    <row r="780" spans="1:8" x14ac:dyDescent="0.25">
      <c r="A780" s="1">
        <f>COUNTIF($C$2:C780,"Да")</f>
        <v>8</v>
      </c>
      <c r="B780" s="45">
        <f t="shared" si="25"/>
        <v>46028</v>
      </c>
      <c r="C780" s="42" t="str">
        <f>IF(ISERROR(VLOOKUP(B780,'Айгенис Оп22'!$C$3:$C$22,1,0)),"Нет","Да")</f>
        <v>Нет</v>
      </c>
      <c r="D780" s="43">
        <f t="shared" si="24"/>
        <v>365</v>
      </c>
      <c r="E780" s="49">
        <f>ROUND(('Все выпуски'!$T$3*'Все выпуски'!$T$6/100)/365*(B780-IF(C780="Нет",VLOOKUP(A780,'Айгенис Оп22'!$A$2:$C$22,3,0),VLOOKUP((A780-1),'Айгенис Оп22'!$A$2:$C$22,3,0))),2)</f>
        <v>13.07</v>
      </c>
      <c r="G780" s="43">
        <f>COUNTIF(D781:$D$1829,365)</f>
        <v>724</v>
      </c>
      <c r="H780" s="43">
        <f>COUNTIF(D781:$D$1829,366)</f>
        <v>325</v>
      </c>
    </row>
    <row r="781" spans="1:8" x14ac:dyDescent="0.25">
      <c r="A781" s="1">
        <f>COUNTIF($C$2:C781,"Да")</f>
        <v>8</v>
      </c>
      <c r="B781" s="45">
        <f t="shared" si="25"/>
        <v>46029</v>
      </c>
      <c r="C781" s="42" t="str">
        <f>IF(ISERROR(VLOOKUP(B781,'Айгенис Оп22'!$C$3:$C$22,1,0)),"Нет","Да")</f>
        <v>Нет</v>
      </c>
      <c r="D781" s="43">
        <f t="shared" si="24"/>
        <v>365</v>
      </c>
      <c r="E781" s="49">
        <f>ROUND(('Все выпуски'!$T$3*'Все выпуски'!$T$6/100)/365*(B781-IF(C781="Нет",VLOOKUP(A781,'Айгенис Оп22'!$A$2:$C$22,3,0),VLOOKUP((A781-1),'Айгенис Оп22'!$A$2:$C$22,3,0))),2)</f>
        <v>13.32</v>
      </c>
      <c r="G781" s="43">
        <f>COUNTIF(D782:$D$1829,365)</f>
        <v>723</v>
      </c>
      <c r="H781" s="43">
        <f>COUNTIF(D782:$D$1829,366)</f>
        <v>325</v>
      </c>
    </row>
    <row r="782" spans="1:8" x14ac:dyDescent="0.25">
      <c r="A782" s="1">
        <f>COUNTIF($C$2:C782,"Да")</f>
        <v>8</v>
      </c>
      <c r="B782" s="45">
        <f t="shared" si="25"/>
        <v>46030</v>
      </c>
      <c r="C782" s="42" t="str">
        <f>IF(ISERROR(VLOOKUP(B782,'Айгенис Оп22'!$C$3:$C$22,1,0)),"Нет","Да")</f>
        <v>Нет</v>
      </c>
      <c r="D782" s="43">
        <f t="shared" si="24"/>
        <v>365</v>
      </c>
      <c r="E782" s="49">
        <f>ROUND(('Все выпуски'!$T$3*'Все выпуски'!$T$6/100)/365*(B782-IF(C782="Нет",VLOOKUP(A782,'Айгенис Оп22'!$A$2:$C$22,3,0),VLOOKUP((A782-1),'Айгенис Оп22'!$A$2:$C$22,3,0))),2)</f>
        <v>13.56</v>
      </c>
      <c r="G782" s="43">
        <f>COUNTIF(D783:$D$1829,365)</f>
        <v>722</v>
      </c>
      <c r="H782" s="43">
        <f>COUNTIF(D783:$D$1829,366)</f>
        <v>325</v>
      </c>
    </row>
    <row r="783" spans="1:8" x14ac:dyDescent="0.25">
      <c r="A783" s="1">
        <f>COUNTIF($C$2:C783,"Да")</f>
        <v>8</v>
      </c>
      <c r="B783" s="45">
        <f t="shared" si="25"/>
        <v>46031</v>
      </c>
      <c r="C783" s="42" t="str">
        <f>IF(ISERROR(VLOOKUP(B783,'Айгенис Оп22'!$C$3:$C$22,1,0)),"Нет","Да")</f>
        <v>Нет</v>
      </c>
      <c r="D783" s="43">
        <f t="shared" si="24"/>
        <v>365</v>
      </c>
      <c r="E783" s="49">
        <f>ROUND(('Все выпуски'!$T$3*'Все выпуски'!$T$6/100)/365*(B783-IF(C783="Нет",VLOOKUP(A783,'Айгенис Оп22'!$A$2:$C$22,3,0),VLOOKUP((A783-1),'Айгенис Оп22'!$A$2:$C$22,3,0))),2)</f>
        <v>13.81</v>
      </c>
      <c r="G783" s="43">
        <f>COUNTIF(D784:$D$1829,365)</f>
        <v>721</v>
      </c>
      <c r="H783" s="43">
        <f>COUNTIF(D784:$D$1829,366)</f>
        <v>325</v>
      </c>
    </row>
    <row r="784" spans="1:8" x14ac:dyDescent="0.25">
      <c r="A784" s="1">
        <f>COUNTIF($C$2:C784,"Да")</f>
        <v>8</v>
      </c>
      <c r="B784" s="45">
        <f t="shared" si="25"/>
        <v>46032</v>
      </c>
      <c r="C784" s="42" t="str">
        <f>IF(ISERROR(VLOOKUP(B784,'Айгенис Оп22'!$C$3:$C$22,1,0)),"Нет","Да")</f>
        <v>Нет</v>
      </c>
      <c r="D784" s="43">
        <f t="shared" si="24"/>
        <v>365</v>
      </c>
      <c r="E784" s="49">
        <f>ROUND(('Все выпуски'!$T$3*'Все выпуски'!$T$6/100)/365*(B784-IF(C784="Нет",VLOOKUP(A784,'Айгенис Оп22'!$A$2:$C$22,3,0),VLOOKUP((A784-1),'Айгенис Оп22'!$A$2:$C$22,3,0))),2)</f>
        <v>14.05</v>
      </c>
      <c r="G784" s="43">
        <f>COUNTIF(D785:$D$1829,365)</f>
        <v>720</v>
      </c>
      <c r="H784" s="43">
        <f>COUNTIF(D785:$D$1829,366)</f>
        <v>325</v>
      </c>
    </row>
    <row r="785" spans="1:8" x14ac:dyDescent="0.25">
      <c r="A785" s="1">
        <f>COUNTIF($C$2:C785,"Да")</f>
        <v>8</v>
      </c>
      <c r="B785" s="45">
        <f t="shared" si="25"/>
        <v>46033</v>
      </c>
      <c r="C785" s="42" t="str">
        <f>IF(ISERROR(VLOOKUP(B785,'Айгенис Оп22'!$C$3:$C$22,1,0)),"Нет","Да")</f>
        <v>Нет</v>
      </c>
      <c r="D785" s="43">
        <f t="shared" si="24"/>
        <v>365</v>
      </c>
      <c r="E785" s="49">
        <f>ROUND(('Все выпуски'!$T$3*'Все выпуски'!$T$6/100)/365*(B785-IF(C785="Нет",VLOOKUP(A785,'Айгенис Оп22'!$A$2:$C$22,3,0),VLOOKUP((A785-1),'Айгенис Оп22'!$A$2:$C$22,3,0))),2)</f>
        <v>14.3</v>
      </c>
      <c r="G785" s="43">
        <f>COUNTIF(D786:$D$1829,365)</f>
        <v>719</v>
      </c>
      <c r="H785" s="43">
        <f>COUNTIF(D786:$D$1829,366)</f>
        <v>325</v>
      </c>
    </row>
    <row r="786" spans="1:8" x14ac:dyDescent="0.25">
      <c r="A786" s="1">
        <f>COUNTIF($C$2:C786,"Да")</f>
        <v>8</v>
      </c>
      <c r="B786" s="45">
        <f t="shared" si="25"/>
        <v>46034</v>
      </c>
      <c r="C786" s="42" t="str">
        <f>IF(ISERROR(VLOOKUP(B786,'Айгенис Оп22'!$C$3:$C$22,1,0)),"Нет","Да")</f>
        <v>Нет</v>
      </c>
      <c r="D786" s="43">
        <f t="shared" si="24"/>
        <v>365</v>
      </c>
      <c r="E786" s="49">
        <f>ROUND(('Все выпуски'!$T$3*'Все выпуски'!$T$6/100)/365*(B786-IF(C786="Нет",VLOOKUP(A786,'Айгенис Оп22'!$A$2:$C$22,3,0),VLOOKUP((A786-1),'Айгенис Оп22'!$A$2:$C$22,3,0))),2)</f>
        <v>14.55</v>
      </c>
      <c r="G786" s="43">
        <f>COUNTIF(D787:$D$1829,365)</f>
        <v>718</v>
      </c>
      <c r="H786" s="43">
        <f>COUNTIF(D787:$D$1829,366)</f>
        <v>325</v>
      </c>
    </row>
    <row r="787" spans="1:8" x14ac:dyDescent="0.25">
      <c r="A787" s="1">
        <f>COUNTIF($C$2:C787,"Да")</f>
        <v>8</v>
      </c>
      <c r="B787" s="45">
        <f t="shared" si="25"/>
        <v>46035</v>
      </c>
      <c r="C787" s="42" t="str">
        <f>IF(ISERROR(VLOOKUP(B787,'Айгенис Оп22'!$C$3:$C$22,1,0)),"Нет","Да")</f>
        <v>Нет</v>
      </c>
      <c r="D787" s="43">
        <f t="shared" si="24"/>
        <v>365</v>
      </c>
      <c r="E787" s="49">
        <f>ROUND(('Все выпуски'!$T$3*'Все выпуски'!$T$6/100)/365*(B787-IF(C787="Нет",VLOOKUP(A787,'Айгенис Оп22'!$A$2:$C$22,3,0),VLOOKUP((A787-1),'Айгенис Оп22'!$A$2:$C$22,3,0))),2)</f>
        <v>14.79</v>
      </c>
      <c r="G787" s="43">
        <f>COUNTIF(D788:$D$1829,365)</f>
        <v>717</v>
      </c>
      <c r="H787" s="43">
        <f>COUNTIF(D788:$D$1829,366)</f>
        <v>325</v>
      </c>
    </row>
    <row r="788" spans="1:8" x14ac:dyDescent="0.25">
      <c r="A788" s="1">
        <f>COUNTIF($C$2:C788,"Да")</f>
        <v>8</v>
      </c>
      <c r="B788" s="45">
        <f t="shared" si="25"/>
        <v>46036</v>
      </c>
      <c r="C788" s="42" t="str">
        <f>IF(ISERROR(VLOOKUP(B788,'Айгенис Оп22'!$C$3:$C$22,1,0)),"Нет","Да")</f>
        <v>Нет</v>
      </c>
      <c r="D788" s="43">
        <f t="shared" si="24"/>
        <v>365</v>
      </c>
      <c r="E788" s="49">
        <f>ROUND(('Все выпуски'!$T$3*'Все выпуски'!$T$6/100)/365*(B788-IF(C788="Нет",VLOOKUP(A788,'Айгенис Оп22'!$A$2:$C$22,3,0),VLOOKUP((A788-1),'Айгенис Оп22'!$A$2:$C$22,3,0))),2)</f>
        <v>15.04</v>
      </c>
      <c r="G788" s="43">
        <f>COUNTIF(D789:$D$1829,365)</f>
        <v>716</v>
      </c>
      <c r="H788" s="43">
        <f>COUNTIF(D789:$D$1829,366)</f>
        <v>325</v>
      </c>
    </row>
    <row r="789" spans="1:8" x14ac:dyDescent="0.25">
      <c r="A789" s="1">
        <f>COUNTIF($C$2:C789,"Да")</f>
        <v>8</v>
      </c>
      <c r="B789" s="45">
        <f t="shared" si="25"/>
        <v>46037</v>
      </c>
      <c r="C789" s="42" t="str">
        <f>IF(ISERROR(VLOOKUP(B789,'Айгенис Оп22'!$C$3:$C$22,1,0)),"Нет","Да")</f>
        <v>Нет</v>
      </c>
      <c r="D789" s="43">
        <f t="shared" si="24"/>
        <v>365</v>
      </c>
      <c r="E789" s="49">
        <f>ROUND(('Все выпуски'!$T$3*'Все выпуски'!$T$6/100)/365*(B789-IF(C789="Нет",VLOOKUP(A789,'Айгенис Оп22'!$A$2:$C$22,3,0),VLOOKUP((A789-1),'Айгенис Оп22'!$A$2:$C$22,3,0))),2)</f>
        <v>15.29</v>
      </c>
      <c r="G789" s="43">
        <f>COUNTIF(D790:$D$1829,365)</f>
        <v>715</v>
      </c>
      <c r="H789" s="43">
        <f>COUNTIF(D790:$D$1829,366)</f>
        <v>325</v>
      </c>
    </row>
    <row r="790" spans="1:8" x14ac:dyDescent="0.25">
      <c r="A790" s="1">
        <f>COUNTIF($C$2:C790,"Да")</f>
        <v>8</v>
      </c>
      <c r="B790" s="45">
        <f t="shared" si="25"/>
        <v>46038</v>
      </c>
      <c r="C790" s="42" t="str">
        <f>IF(ISERROR(VLOOKUP(B790,'Айгенис Оп22'!$C$3:$C$22,1,0)),"Нет","Да")</f>
        <v>Нет</v>
      </c>
      <c r="D790" s="43">
        <f t="shared" si="24"/>
        <v>365</v>
      </c>
      <c r="E790" s="49">
        <f>ROUND(('Все выпуски'!$T$3*'Все выпуски'!$T$6/100)/365*(B790-IF(C790="Нет",VLOOKUP(A790,'Айгенис Оп22'!$A$2:$C$22,3,0),VLOOKUP((A790-1),'Айгенис Оп22'!$A$2:$C$22,3,0))),2)</f>
        <v>15.53</v>
      </c>
      <c r="G790" s="43">
        <f>COUNTIF(D791:$D$1829,365)</f>
        <v>714</v>
      </c>
      <c r="H790" s="43">
        <f>COUNTIF(D791:$D$1829,366)</f>
        <v>325</v>
      </c>
    </row>
    <row r="791" spans="1:8" x14ac:dyDescent="0.25">
      <c r="A791" s="1">
        <f>COUNTIF($C$2:C791,"Да")</f>
        <v>8</v>
      </c>
      <c r="B791" s="45">
        <f t="shared" si="25"/>
        <v>46039</v>
      </c>
      <c r="C791" s="42" t="str">
        <f>IF(ISERROR(VLOOKUP(B791,'Айгенис Оп22'!$C$3:$C$22,1,0)),"Нет","Да")</f>
        <v>Нет</v>
      </c>
      <c r="D791" s="43">
        <f t="shared" si="24"/>
        <v>365</v>
      </c>
      <c r="E791" s="49">
        <f>ROUND(('Все выпуски'!$T$3*'Все выпуски'!$T$6/100)/365*(B791-IF(C791="Нет",VLOOKUP(A791,'Айгенис Оп22'!$A$2:$C$22,3,0),VLOOKUP((A791-1),'Айгенис Оп22'!$A$2:$C$22,3,0))),2)</f>
        <v>15.78</v>
      </c>
      <c r="G791" s="43">
        <f>COUNTIF(D792:$D$1829,365)</f>
        <v>713</v>
      </c>
      <c r="H791" s="43">
        <f>COUNTIF(D792:$D$1829,366)</f>
        <v>325</v>
      </c>
    </row>
    <row r="792" spans="1:8" x14ac:dyDescent="0.25">
      <c r="A792" s="1">
        <f>COUNTIF($C$2:C792,"Да")</f>
        <v>8</v>
      </c>
      <c r="B792" s="45">
        <f t="shared" si="25"/>
        <v>46040</v>
      </c>
      <c r="C792" s="42" t="str">
        <f>IF(ISERROR(VLOOKUP(B792,'Айгенис Оп22'!$C$3:$C$22,1,0)),"Нет","Да")</f>
        <v>Нет</v>
      </c>
      <c r="D792" s="43">
        <f t="shared" si="24"/>
        <v>365</v>
      </c>
      <c r="E792" s="49">
        <f>ROUND(('Все выпуски'!$T$3*'Все выпуски'!$T$6/100)/365*(B792-IF(C792="Нет",VLOOKUP(A792,'Айгенис Оп22'!$A$2:$C$22,3,0),VLOOKUP((A792-1),'Айгенис Оп22'!$A$2:$C$22,3,0))),2)</f>
        <v>16.03</v>
      </c>
      <c r="G792" s="43">
        <f>COUNTIF(D793:$D$1829,365)</f>
        <v>712</v>
      </c>
      <c r="H792" s="43">
        <f>COUNTIF(D793:$D$1829,366)</f>
        <v>325</v>
      </c>
    </row>
    <row r="793" spans="1:8" x14ac:dyDescent="0.25">
      <c r="A793" s="1">
        <f>COUNTIF($C$2:C793,"Да")</f>
        <v>8</v>
      </c>
      <c r="B793" s="45">
        <f t="shared" si="25"/>
        <v>46041</v>
      </c>
      <c r="C793" s="42" t="str">
        <f>IF(ISERROR(VLOOKUP(B793,'Айгенис Оп22'!$C$3:$C$22,1,0)),"Нет","Да")</f>
        <v>Нет</v>
      </c>
      <c r="D793" s="43">
        <f t="shared" si="24"/>
        <v>365</v>
      </c>
      <c r="E793" s="49">
        <f>ROUND(('Все выпуски'!$T$3*'Все выпуски'!$T$6/100)/365*(B793-IF(C793="Нет",VLOOKUP(A793,'Айгенис Оп22'!$A$2:$C$22,3,0),VLOOKUP((A793-1),'Айгенис Оп22'!$A$2:$C$22,3,0))),2)</f>
        <v>16.27</v>
      </c>
      <c r="G793" s="43">
        <f>COUNTIF(D794:$D$1829,365)</f>
        <v>711</v>
      </c>
      <c r="H793" s="43">
        <f>COUNTIF(D794:$D$1829,366)</f>
        <v>325</v>
      </c>
    </row>
    <row r="794" spans="1:8" x14ac:dyDescent="0.25">
      <c r="A794" s="1">
        <f>COUNTIF($C$2:C794,"Да")</f>
        <v>8</v>
      </c>
      <c r="B794" s="45">
        <f t="shared" si="25"/>
        <v>46042</v>
      </c>
      <c r="C794" s="42" t="str">
        <f>IF(ISERROR(VLOOKUP(B794,'Айгенис Оп22'!$C$3:$C$22,1,0)),"Нет","Да")</f>
        <v>Нет</v>
      </c>
      <c r="D794" s="43">
        <f t="shared" si="24"/>
        <v>365</v>
      </c>
      <c r="E794" s="49">
        <f>ROUND(('Все выпуски'!$T$3*'Все выпуски'!$T$6/100)/365*(B794-IF(C794="Нет",VLOOKUP(A794,'Айгенис Оп22'!$A$2:$C$22,3,0),VLOOKUP((A794-1),'Айгенис Оп22'!$A$2:$C$22,3,0))),2)</f>
        <v>16.52</v>
      </c>
      <c r="G794" s="43">
        <f>COUNTIF(D795:$D$1829,365)</f>
        <v>710</v>
      </c>
      <c r="H794" s="43">
        <f>COUNTIF(D795:$D$1829,366)</f>
        <v>325</v>
      </c>
    </row>
    <row r="795" spans="1:8" x14ac:dyDescent="0.25">
      <c r="A795" s="1">
        <f>COUNTIF($C$2:C795,"Да")</f>
        <v>8</v>
      </c>
      <c r="B795" s="45">
        <f t="shared" si="25"/>
        <v>46043</v>
      </c>
      <c r="C795" s="42" t="str">
        <f>IF(ISERROR(VLOOKUP(B795,'Айгенис Оп22'!$C$3:$C$22,1,0)),"Нет","Да")</f>
        <v>Нет</v>
      </c>
      <c r="D795" s="43">
        <f t="shared" si="24"/>
        <v>365</v>
      </c>
      <c r="E795" s="49">
        <f>ROUND(('Все выпуски'!$T$3*'Все выпуски'!$T$6/100)/365*(B795-IF(C795="Нет",VLOOKUP(A795,'Айгенис Оп22'!$A$2:$C$22,3,0),VLOOKUP((A795-1),'Айгенис Оп22'!$A$2:$C$22,3,0))),2)</f>
        <v>16.77</v>
      </c>
      <c r="G795" s="43">
        <f>COUNTIF(D796:$D$1829,365)</f>
        <v>709</v>
      </c>
      <c r="H795" s="43">
        <f>COUNTIF(D796:$D$1829,366)</f>
        <v>325</v>
      </c>
    </row>
    <row r="796" spans="1:8" x14ac:dyDescent="0.25">
      <c r="A796" s="1">
        <f>COUNTIF($C$2:C796,"Да")</f>
        <v>8</v>
      </c>
      <c r="B796" s="45">
        <f t="shared" si="25"/>
        <v>46044</v>
      </c>
      <c r="C796" s="42" t="str">
        <f>IF(ISERROR(VLOOKUP(B796,'Айгенис Оп22'!$C$3:$C$22,1,0)),"Нет","Да")</f>
        <v>Нет</v>
      </c>
      <c r="D796" s="43">
        <f t="shared" si="24"/>
        <v>365</v>
      </c>
      <c r="E796" s="49">
        <f>ROUND(('Все выпуски'!$T$3*'Все выпуски'!$T$6/100)/365*(B796-IF(C796="Нет",VLOOKUP(A796,'Айгенис Оп22'!$A$2:$C$22,3,0),VLOOKUP((A796-1),'Айгенис Оп22'!$A$2:$C$22,3,0))),2)</f>
        <v>17.010000000000002</v>
      </c>
      <c r="G796" s="43">
        <f>COUNTIF(D797:$D$1829,365)</f>
        <v>708</v>
      </c>
      <c r="H796" s="43">
        <f>COUNTIF(D797:$D$1829,366)</f>
        <v>325</v>
      </c>
    </row>
    <row r="797" spans="1:8" x14ac:dyDescent="0.25">
      <c r="A797" s="1">
        <f>COUNTIF($C$2:C797,"Да")</f>
        <v>8</v>
      </c>
      <c r="B797" s="45">
        <f t="shared" si="25"/>
        <v>46045</v>
      </c>
      <c r="C797" s="42" t="str">
        <f>IF(ISERROR(VLOOKUP(B797,'Айгенис Оп22'!$C$3:$C$22,1,0)),"Нет","Да")</f>
        <v>Нет</v>
      </c>
      <c r="D797" s="43">
        <f t="shared" si="24"/>
        <v>365</v>
      </c>
      <c r="E797" s="49">
        <f>ROUND(('Все выпуски'!$T$3*'Все выпуски'!$T$6/100)/365*(B797-IF(C797="Нет",VLOOKUP(A797,'Айгенис Оп22'!$A$2:$C$22,3,0),VLOOKUP((A797-1),'Айгенис Оп22'!$A$2:$C$22,3,0))),2)</f>
        <v>17.260000000000002</v>
      </c>
      <c r="G797" s="43">
        <f>COUNTIF(D798:$D$1829,365)</f>
        <v>707</v>
      </c>
      <c r="H797" s="43">
        <f>COUNTIF(D798:$D$1829,366)</f>
        <v>325</v>
      </c>
    </row>
    <row r="798" spans="1:8" x14ac:dyDescent="0.25">
      <c r="A798" s="1">
        <f>COUNTIF($C$2:C798,"Да")</f>
        <v>8</v>
      </c>
      <c r="B798" s="45">
        <f t="shared" si="25"/>
        <v>46046</v>
      </c>
      <c r="C798" s="42" t="str">
        <f>IF(ISERROR(VLOOKUP(B798,'Айгенис Оп22'!$C$3:$C$22,1,0)),"Нет","Да")</f>
        <v>Нет</v>
      </c>
      <c r="D798" s="43">
        <f t="shared" si="24"/>
        <v>365</v>
      </c>
      <c r="E798" s="49">
        <f>ROUND(('Все выпуски'!$T$3*'Все выпуски'!$T$6/100)/365*(B798-IF(C798="Нет",VLOOKUP(A798,'Айгенис Оп22'!$A$2:$C$22,3,0),VLOOKUP((A798-1),'Айгенис Оп22'!$A$2:$C$22,3,0))),2)</f>
        <v>17.510000000000002</v>
      </c>
      <c r="G798" s="43">
        <f>COUNTIF(D799:$D$1829,365)</f>
        <v>706</v>
      </c>
      <c r="H798" s="43">
        <f>COUNTIF(D799:$D$1829,366)</f>
        <v>325</v>
      </c>
    </row>
    <row r="799" spans="1:8" x14ac:dyDescent="0.25">
      <c r="A799" s="1">
        <f>COUNTIF($C$2:C799,"Да")</f>
        <v>8</v>
      </c>
      <c r="B799" s="45">
        <f t="shared" si="25"/>
        <v>46047</v>
      </c>
      <c r="C799" s="42" t="str">
        <f>IF(ISERROR(VLOOKUP(B799,'Айгенис Оп22'!$C$3:$C$22,1,0)),"Нет","Да")</f>
        <v>Нет</v>
      </c>
      <c r="D799" s="43">
        <f t="shared" si="24"/>
        <v>365</v>
      </c>
      <c r="E799" s="49">
        <f>ROUND(('Все выпуски'!$T$3*'Все выпуски'!$T$6/100)/365*(B799-IF(C799="Нет",VLOOKUP(A799,'Айгенис Оп22'!$A$2:$C$22,3,0),VLOOKUP((A799-1),'Айгенис Оп22'!$A$2:$C$22,3,0))),2)</f>
        <v>17.75</v>
      </c>
      <c r="G799" s="43">
        <f>COUNTIF(D800:$D$1829,365)</f>
        <v>705</v>
      </c>
      <c r="H799" s="43">
        <f>COUNTIF(D800:$D$1829,366)</f>
        <v>325</v>
      </c>
    </row>
    <row r="800" spans="1:8" x14ac:dyDescent="0.25">
      <c r="A800" s="1">
        <f>COUNTIF($C$2:C800,"Да")</f>
        <v>8</v>
      </c>
      <c r="B800" s="45">
        <f t="shared" si="25"/>
        <v>46048</v>
      </c>
      <c r="C800" s="42" t="str">
        <f>IF(ISERROR(VLOOKUP(B800,'Айгенис Оп22'!$C$3:$C$22,1,0)),"Нет","Да")</f>
        <v>Нет</v>
      </c>
      <c r="D800" s="43">
        <f t="shared" si="24"/>
        <v>365</v>
      </c>
      <c r="E800" s="49">
        <f>ROUND(('Все выпуски'!$T$3*'Все выпуски'!$T$6/100)/365*(B800-IF(C800="Нет",VLOOKUP(A800,'Айгенис Оп22'!$A$2:$C$22,3,0),VLOOKUP((A800-1),'Айгенис Оп22'!$A$2:$C$22,3,0))),2)</f>
        <v>18</v>
      </c>
      <c r="F800" s="44"/>
      <c r="G800" s="43">
        <f>COUNTIF(D801:$D$1829,365)</f>
        <v>704</v>
      </c>
      <c r="H800" s="43">
        <f>COUNTIF(D801:$D$1829,366)</f>
        <v>325</v>
      </c>
    </row>
    <row r="801" spans="1:8" x14ac:dyDescent="0.25">
      <c r="A801" s="1">
        <f>COUNTIF($C$2:C801,"Да")</f>
        <v>8</v>
      </c>
      <c r="B801" s="45">
        <f t="shared" si="25"/>
        <v>46049</v>
      </c>
      <c r="C801" s="42" t="str">
        <f>IF(ISERROR(VLOOKUP(B801,'Айгенис Оп22'!$C$3:$C$22,1,0)),"Нет","Да")</f>
        <v>Нет</v>
      </c>
      <c r="D801" s="43">
        <f t="shared" si="24"/>
        <v>365</v>
      </c>
      <c r="E801" s="49">
        <f>ROUND(('Все выпуски'!$T$3*'Все выпуски'!$T$6/100)/365*(B801-IF(C801="Нет",VLOOKUP(A801,'Айгенис Оп22'!$A$2:$C$22,3,0),VLOOKUP((A801-1),'Айгенис Оп22'!$A$2:$C$22,3,0))),2)</f>
        <v>18.25</v>
      </c>
      <c r="G801" s="43">
        <f>COUNTIF(D802:$D$1829,365)</f>
        <v>703</v>
      </c>
      <c r="H801" s="43">
        <f>COUNTIF(D802:$D$1829,366)</f>
        <v>325</v>
      </c>
    </row>
    <row r="802" spans="1:8" x14ac:dyDescent="0.25">
      <c r="A802" s="1">
        <f>COUNTIF($C$2:C802,"Да")</f>
        <v>8</v>
      </c>
      <c r="B802" s="45">
        <f t="shared" si="25"/>
        <v>46050</v>
      </c>
      <c r="C802" s="42" t="str">
        <f>IF(ISERROR(VLOOKUP(B802,'Айгенис Оп22'!$C$3:$C$22,1,0)),"Нет","Да")</f>
        <v>Нет</v>
      </c>
      <c r="D802" s="43">
        <f t="shared" si="24"/>
        <v>365</v>
      </c>
      <c r="E802" s="49">
        <f>ROUND(('Все выпуски'!$T$3*'Все выпуски'!$T$6/100)/365*(B802-IF(C802="Нет",VLOOKUP(A802,'Айгенис Оп22'!$A$2:$C$22,3,0),VLOOKUP((A802-1),'Айгенис Оп22'!$A$2:$C$22,3,0))),2)</f>
        <v>18.489999999999998</v>
      </c>
      <c r="G802" s="43">
        <f>COUNTIF(D803:$D$1829,365)</f>
        <v>702</v>
      </c>
      <c r="H802" s="43">
        <f>COUNTIF(D803:$D$1829,366)</f>
        <v>325</v>
      </c>
    </row>
    <row r="803" spans="1:8" x14ac:dyDescent="0.25">
      <c r="A803" s="1">
        <f>COUNTIF($C$2:C803,"Да")</f>
        <v>8</v>
      </c>
      <c r="B803" s="45">
        <f t="shared" si="25"/>
        <v>46051</v>
      </c>
      <c r="C803" s="42" t="str">
        <f>IF(ISERROR(VLOOKUP(B803,'Айгенис Оп22'!$C$3:$C$22,1,0)),"Нет","Да")</f>
        <v>Нет</v>
      </c>
      <c r="D803" s="43">
        <f t="shared" si="24"/>
        <v>365</v>
      </c>
      <c r="E803" s="49">
        <f>ROUND(('Все выпуски'!$T$3*'Все выпуски'!$T$6/100)/365*(B803-IF(C803="Нет",VLOOKUP(A803,'Айгенис Оп22'!$A$2:$C$22,3,0),VLOOKUP((A803-1),'Айгенис Оп22'!$A$2:$C$22,3,0))),2)</f>
        <v>18.739999999999998</v>
      </c>
      <c r="G803" s="43">
        <f>COUNTIF(D804:$D$1829,365)</f>
        <v>701</v>
      </c>
      <c r="H803" s="43">
        <f>COUNTIF(D804:$D$1829,366)</f>
        <v>325</v>
      </c>
    </row>
    <row r="804" spans="1:8" x14ac:dyDescent="0.25">
      <c r="A804" s="1">
        <f>COUNTIF($C$2:C804,"Да")</f>
        <v>8</v>
      </c>
      <c r="B804" s="45">
        <f t="shared" si="25"/>
        <v>46052</v>
      </c>
      <c r="C804" s="42" t="str">
        <f>IF(ISERROR(VLOOKUP(B804,'Айгенис Оп22'!$C$3:$C$22,1,0)),"Нет","Да")</f>
        <v>Нет</v>
      </c>
      <c r="D804" s="43">
        <f t="shared" si="24"/>
        <v>365</v>
      </c>
      <c r="E804" s="49">
        <f>ROUND(('Все выпуски'!$T$3*'Все выпуски'!$T$6/100)/365*(B804-IF(C804="Нет",VLOOKUP(A804,'Айгенис Оп22'!$A$2:$C$22,3,0),VLOOKUP((A804-1),'Айгенис Оп22'!$A$2:$C$22,3,0))),2)</f>
        <v>18.989999999999998</v>
      </c>
      <c r="G804" s="43">
        <f>COUNTIF(D805:$D$1829,365)</f>
        <v>700</v>
      </c>
      <c r="H804" s="43">
        <f>COUNTIF(D805:$D$1829,366)</f>
        <v>325</v>
      </c>
    </row>
    <row r="805" spans="1:8" x14ac:dyDescent="0.25">
      <c r="A805" s="1">
        <f>COUNTIF($C$2:C805,"Да")</f>
        <v>8</v>
      </c>
      <c r="B805" s="45">
        <f t="shared" si="25"/>
        <v>46053</v>
      </c>
      <c r="C805" s="42" t="str">
        <f>IF(ISERROR(VLOOKUP(B805,'Айгенис Оп22'!$C$3:$C$22,1,0)),"Нет","Да")</f>
        <v>Нет</v>
      </c>
      <c r="D805" s="43">
        <f t="shared" si="24"/>
        <v>365</v>
      </c>
      <c r="E805" s="49">
        <f>ROUND(('Все выпуски'!$T$3*'Все выпуски'!$T$6/100)/365*(B805-IF(C805="Нет",VLOOKUP(A805,'Айгенис Оп22'!$A$2:$C$22,3,0),VLOOKUP((A805-1),'Айгенис Оп22'!$A$2:$C$22,3,0))),2)</f>
        <v>19.23</v>
      </c>
      <c r="G805" s="43">
        <f>COUNTIF(D806:$D$1829,365)</f>
        <v>699</v>
      </c>
      <c r="H805" s="43">
        <f>COUNTIF(D806:$D$1829,366)</f>
        <v>325</v>
      </c>
    </row>
    <row r="806" spans="1:8" x14ac:dyDescent="0.25">
      <c r="A806" s="1">
        <f>COUNTIF($C$2:C806,"Да")</f>
        <v>8</v>
      </c>
      <c r="B806" s="45">
        <f t="shared" si="25"/>
        <v>46054</v>
      </c>
      <c r="C806" s="42" t="str">
        <f>IF(ISERROR(VLOOKUP(B806,'Айгенис Оп22'!$C$3:$C$22,1,0)),"Нет","Да")</f>
        <v>Нет</v>
      </c>
      <c r="D806" s="43">
        <f t="shared" si="24"/>
        <v>365</v>
      </c>
      <c r="E806" s="49">
        <f>ROUND(('Все выпуски'!$T$3*'Все выпуски'!$T$6/100)/365*(B806-IF(C806="Нет",VLOOKUP(A806,'Айгенис Оп22'!$A$2:$C$22,3,0),VLOOKUP((A806-1),'Айгенис Оп22'!$A$2:$C$22,3,0))),2)</f>
        <v>19.48</v>
      </c>
      <c r="G806" s="43">
        <f>COUNTIF(D807:$D$1829,365)</f>
        <v>698</v>
      </c>
      <c r="H806" s="43">
        <f>COUNTIF(D807:$D$1829,366)</f>
        <v>325</v>
      </c>
    </row>
    <row r="807" spans="1:8" x14ac:dyDescent="0.25">
      <c r="A807" s="1">
        <f>COUNTIF($C$2:C807,"Да")</f>
        <v>8</v>
      </c>
      <c r="B807" s="45">
        <f t="shared" si="25"/>
        <v>46055</v>
      </c>
      <c r="C807" s="42" t="str">
        <f>IF(ISERROR(VLOOKUP(B807,'Айгенис Оп22'!$C$3:$C$22,1,0)),"Нет","Да")</f>
        <v>Нет</v>
      </c>
      <c r="D807" s="43">
        <f t="shared" si="24"/>
        <v>365</v>
      </c>
      <c r="E807" s="49">
        <f>ROUND(('Все выпуски'!$T$3*'Все выпуски'!$T$6/100)/365*(B807-IF(C807="Нет",VLOOKUP(A807,'Айгенис Оп22'!$A$2:$C$22,3,0),VLOOKUP((A807-1),'Айгенис Оп22'!$A$2:$C$22,3,0))),2)</f>
        <v>19.73</v>
      </c>
      <c r="G807" s="43">
        <f>COUNTIF(D808:$D$1829,365)</f>
        <v>697</v>
      </c>
      <c r="H807" s="43">
        <f>COUNTIF(D808:$D$1829,366)</f>
        <v>325</v>
      </c>
    </row>
    <row r="808" spans="1:8" x14ac:dyDescent="0.25">
      <c r="A808" s="1">
        <f>COUNTIF($C$2:C808,"Да")</f>
        <v>8</v>
      </c>
      <c r="B808" s="45">
        <f t="shared" si="25"/>
        <v>46056</v>
      </c>
      <c r="C808" s="42" t="str">
        <f>IF(ISERROR(VLOOKUP(B808,'Айгенис Оп22'!$C$3:$C$22,1,0)),"Нет","Да")</f>
        <v>Нет</v>
      </c>
      <c r="D808" s="43">
        <f t="shared" si="24"/>
        <v>365</v>
      </c>
      <c r="E808" s="49">
        <f>ROUND(('Все выпуски'!$T$3*'Все выпуски'!$T$6/100)/365*(B808-IF(C808="Нет",VLOOKUP(A808,'Айгенис Оп22'!$A$2:$C$22,3,0),VLOOKUP((A808-1),'Айгенис Оп22'!$A$2:$C$22,3,0))),2)</f>
        <v>19.97</v>
      </c>
      <c r="G808" s="43">
        <f>COUNTIF(D809:$D$1829,365)</f>
        <v>696</v>
      </c>
      <c r="H808" s="43">
        <f>COUNTIF(D809:$D$1829,366)</f>
        <v>325</v>
      </c>
    </row>
    <row r="809" spans="1:8" x14ac:dyDescent="0.25">
      <c r="A809" s="1">
        <f>COUNTIF($C$2:C809,"Да")</f>
        <v>8</v>
      </c>
      <c r="B809" s="45">
        <f t="shared" si="25"/>
        <v>46057</v>
      </c>
      <c r="C809" s="42" t="str">
        <f>IF(ISERROR(VLOOKUP(B809,'Айгенис Оп22'!$C$3:$C$22,1,0)),"Нет","Да")</f>
        <v>Нет</v>
      </c>
      <c r="D809" s="43">
        <f t="shared" si="24"/>
        <v>365</v>
      </c>
      <c r="E809" s="49">
        <f>ROUND(('Все выпуски'!$T$3*'Все выпуски'!$T$6/100)/365*(B809-IF(C809="Нет",VLOOKUP(A809,'Айгенис Оп22'!$A$2:$C$22,3,0),VLOOKUP((A809-1),'Айгенис Оп22'!$A$2:$C$22,3,0))),2)</f>
        <v>20.22</v>
      </c>
      <c r="G809" s="43">
        <f>COUNTIF(D810:$D$1829,365)</f>
        <v>695</v>
      </c>
      <c r="H809" s="43">
        <f>COUNTIF(D810:$D$1829,366)</f>
        <v>325</v>
      </c>
    </row>
    <row r="810" spans="1:8" x14ac:dyDescent="0.25">
      <c r="A810" s="1">
        <f>COUNTIF($C$2:C810,"Да")</f>
        <v>8</v>
      </c>
      <c r="B810" s="45">
        <f t="shared" si="25"/>
        <v>46058</v>
      </c>
      <c r="C810" s="42" t="str">
        <f>IF(ISERROR(VLOOKUP(B810,'Айгенис Оп22'!$C$3:$C$22,1,0)),"Нет","Да")</f>
        <v>Нет</v>
      </c>
      <c r="D810" s="43">
        <f t="shared" si="24"/>
        <v>365</v>
      </c>
      <c r="E810" s="49">
        <f>ROUND(('Все выпуски'!$T$3*'Все выпуски'!$T$6/100)/365*(B810-IF(C810="Нет",VLOOKUP(A810,'Айгенис Оп22'!$A$2:$C$22,3,0),VLOOKUP((A810-1),'Айгенис Оп22'!$A$2:$C$22,3,0))),2)</f>
        <v>20.47</v>
      </c>
      <c r="G810" s="43">
        <f>COUNTIF(D811:$D$1829,365)</f>
        <v>694</v>
      </c>
      <c r="H810" s="43">
        <f>COUNTIF(D811:$D$1829,366)</f>
        <v>325</v>
      </c>
    </row>
    <row r="811" spans="1:8" x14ac:dyDescent="0.25">
      <c r="A811" s="1">
        <f>COUNTIF($C$2:C811,"Да")</f>
        <v>8</v>
      </c>
      <c r="B811" s="45">
        <f t="shared" si="25"/>
        <v>46059</v>
      </c>
      <c r="C811" s="42" t="str">
        <f>IF(ISERROR(VLOOKUP(B811,'Айгенис Оп22'!$C$3:$C$22,1,0)),"Нет","Да")</f>
        <v>Нет</v>
      </c>
      <c r="D811" s="43">
        <f t="shared" si="24"/>
        <v>365</v>
      </c>
      <c r="E811" s="49">
        <f>ROUND(('Все выпуски'!$T$3*'Все выпуски'!$T$6/100)/365*(B811-IF(C811="Нет",VLOOKUP(A811,'Айгенис Оп22'!$A$2:$C$22,3,0),VLOOKUP((A811-1),'Айгенис Оп22'!$A$2:$C$22,3,0))),2)</f>
        <v>20.71</v>
      </c>
      <c r="G811" s="43">
        <f>COUNTIF(D812:$D$1829,365)</f>
        <v>693</v>
      </c>
      <c r="H811" s="43">
        <f>COUNTIF(D812:$D$1829,366)</f>
        <v>325</v>
      </c>
    </row>
    <row r="812" spans="1:8" x14ac:dyDescent="0.25">
      <c r="A812" s="1">
        <f>COUNTIF($C$2:C812,"Да")</f>
        <v>8</v>
      </c>
      <c r="B812" s="45">
        <f t="shared" si="25"/>
        <v>46060</v>
      </c>
      <c r="C812" s="42" t="str">
        <f>IF(ISERROR(VLOOKUP(B812,'Айгенис Оп22'!$C$3:$C$22,1,0)),"Нет","Да")</f>
        <v>Нет</v>
      </c>
      <c r="D812" s="43">
        <f t="shared" si="24"/>
        <v>365</v>
      </c>
      <c r="E812" s="49">
        <f>ROUND(('Все выпуски'!$T$3*'Все выпуски'!$T$6/100)/365*(B812-IF(C812="Нет",VLOOKUP(A812,'Айгенис Оп22'!$A$2:$C$22,3,0),VLOOKUP((A812-1),'Айгенис Оп22'!$A$2:$C$22,3,0))),2)</f>
        <v>20.96</v>
      </c>
      <c r="G812" s="43">
        <f>COUNTIF(D813:$D$1829,365)</f>
        <v>692</v>
      </c>
      <c r="H812" s="43">
        <f>COUNTIF(D813:$D$1829,366)</f>
        <v>325</v>
      </c>
    </row>
    <row r="813" spans="1:8" x14ac:dyDescent="0.25">
      <c r="A813" s="1">
        <f>COUNTIF($C$2:C813,"Да")</f>
        <v>8</v>
      </c>
      <c r="B813" s="45">
        <f t="shared" si="25"/>
        <v>46061</v>
      </c>
      <c r="C813" s="42" t="str">
        <f>IF(ISERROR(VLOOKUP(B813,'Айгенис Оп22'!$C$3:$C$22,1,0)),"Нет","Да")</f>
        <v>Нет</v>
      </c>
      <c r="D813" s="43">
        <f t="shared" si="24"/>
        <v>365</v>
      </c>
      <c r="E813" s="49">
        <f>ROUND(('Все выпуски'!$T$3*'Все выпуски'!$T$6/100)/365*(B813-IF(C813="Нет",VLOOKUP(A813,'Айгенис Оп22'!$A$2:$C$22,3,0),VLOOKUP((A813-1),'Айгенис Оп22'!$A$2:$C$22,3,0))),2)</f>
        <v>21.21</v>
      </c>
      <c r="G813" s="43">
        <f>COUNTIF(D814:$D$1829,365)</f>
        <v>691</v>
      </c>
      <c r="H813" s="43">
        <f>COUNTIF(D814:$D$1829,366)</f>
        <v>325</v>
      </c>
    </row>
    <row r="814" spans="1:8" x14ac:dyDescent="0.25">
      <c r="A814" s="1">
        <f>COUNTIF($C$2:C814,"Да")</f>
        <v>8</v>
      </c>
      <c r="B814" s="45">
        <f t="shared" si="25"/>
        <v>46062</v>
      </c>
      <c r="C814" s="42" t="str">
        <f>IF(ISERROR(VLOOKUP(B814,'Айгенис Оп22'!$C$3:$C$22,1,0)),"Нет","Да")</f>
        <v>Нет</v>
      </c>
      <c r="D814" s="43">
        <f t="shared" si="24"/>
        <v>365</v>
      </c>
      <c r="E814" s="49">
        <f>ROUND(('Все выпуски'!$T$3*'Все выпуски'!$T$6/100)/365*(B814-IF(C814="Нет",VLOOKUP(A814,'Айгенис Оп22'!$A$2:$C$22,3,0),VLOOKUP((A814-1),'Айгенис Оп22'!$A$2:$C$22,3,0))),2)</f>
        <v>21.45</v>
      </c>
      <c r="G814" s="43">
        <f>COUNTIF(D815:$D$1829,365)</f>
        <v>690</v>
      </c>
      <c r="H814" s="43">
        <f>COUNTIF(D815:$D$1829,366)</f>
        <v>325</v>
      </c>
    </row>
    <row r="815" spans="1:8" x14ac:dyDescent="0.25">
      <c r="A815" s="1">
        <f>COUNTIF($C$2:C815,"Да")</f>
        <v>8</v>
      </c>
      <c r="B815" s="45">
        <f t="shared" si="25"/>
        <v>46063</v>
      </c>
      <c r="C815" s="42" t="str">
        <f>IF(ISERROR(VLOOKUP(B815,'Айгенис Оп22'!$C$3:$C$22,1,0)),"Нет","Да")</f>
        <v>Нет</v>
      </c>
      <c r="D815" s="43">
        <f t="shared" si="24"/>
        <v>365</v>
      </c>
      <c r="E815" s="49">
        <f>ROUND(('Все выпуски'!$T$3*'Все выпуски'!$T$6/100)/365*(B815-IF(C815="Нет",VLOOKUP(A815,'Айгенис Оп22'!$A$2:$C$22,3,0),VLOOKUP((A815-1),'Айгенис Оп22'!$A$2:$C$22,3,0))),2)</f>
        <v>21.7</v>
      </c>
      <c r="G815" s="43">
        <f>COUNTIF(D816:$D$1829,365)</f>
        <v>689</v>
      </c>
      <c r="H815" s="43">
        <f>COUNTIF(D816:$D$1829,366)</f>
        <v>325</v>
      </c>
    </row>
    <row r="816" spans="1:8" x14ac:dyDescent="0.25">
      <c r="A816" s="1">
        <f>COUNTIF($C$2:C816,"Да")</f>
        <v>8</v>
      </c>
      <c r="B816" s="45">
        <f t="shared" si="25"/>
        <v>46064</v>
      </c>
      <c r="C816" s="42" t="str">
        <f>IF(ISERROR(VLOOKUP(B816,'Айгенис Оп22'!$C$3:$C$22,1,0)),"Нет","Да")</f>
        <v>Нет</v>
      </c>
      <c r="D816" s="43">
        <f t="shared" si="24"/>
        <v>365</v>
      </c>
      <c r="E816" s="49">
        <f>ROUND(('Все выпуски'!$T$3*'Все выпуски'!$T$6/100)/365*(B816-IF(C816="Нет",VLOOKUP(A816,'Айгенис Оп22'!$A$2:$C$22,3,0),VLOOKUP((A816-1),'Айгенис Оп22'!$A$2:$C$22,3,0))),2)</f>
        <v>21.95</v>
      </c>
      <c r="G816" s="43">
        <f>COUNTIF(D817:$D$1829,365)</f>
        <v>688</v>
      </c>
      <c r="H816" s="43">
        <f>COUNTIF(D817:$D$1829,366)</f>
        <v>325</v>
      </c>
    </row>
    <row r="817" spans="1:8" x14ac:dyDescent="0.25">
      <c r="A817" s="1">
        <f>COUNTIF($C$2:C817,"Да")</f>
        <v>8</v>
      </c>
      <c r="B817" s="45">
        <f t="shared" si="25"/>
        <v>46065</v>
      </c>
      <c r="C817" s="42" t="str">
        <f>IF(ISERROR(VLOOKUP(B817,'Айгенис Оп22'!$C$3:$C$22,1,0)),"Нет","Да")</f>
        <v>Нет</v>
      </c>
      <c r="D817" s="43">
        <f t="shared" si="24"/>
        <v>365</v>
      </c>
      <c r="E817" s="49">
        <f>ROUND(('Все выпуски'!$T$3*'Все выпуски'!$T$6/100)/365*(B817-IF(C817="Нет",VLOOKUP(A817,'Айгенис Оп22'!$A$2:$C$22,3,0),VLOOKUP((A817-1),'Айгенис Оп22'!$A$2:$C$22,3,0))),2)</f>
        <v>22.19</v>
      </c>
      <c r="G817" s="43">
        <f>COUNTIF(D818:$D$1829,365)</f>
        <v>687</v>
      </c>
      <c r="H817" s="43">
        <f>COUNTIF(D818:$D$1829,366)</f>
        <v>325</v>
      </c>
    </row>
    <row r="818" spans="1:8" x14ac:dyDescent="0.25">
      <c r="A818" s="1">
        <f>COUNTIF($C$2:C818,"Да")</f>
        <v>8</v>
      </c>
      <c r="B818" s="45">
        <f t="shared" si="25"/>
        <v>46066</v>
      </c>
      <c r="C818" s="42" t="str">
        <f>IF(ISERROR(VLOOKUP(B818,'Айгенис Оп22'!$C$3:$C$22,1,0)),"Нет","Да")</f>
        <v>Нет</v>
      </c>
      <c r="D818" s="43">
        <f t="shared" si="24"/>
        <v>365</v>
      </c>
      <c r="E818" s="49">
        <f>ROUND(('Все выпуски'!$T$3*'Все выпуски'!$T$6/100)/365*(B818-IF(C818="Нет",VLOOKUP(A818,'Айгенис Оп22'!$A$2:$C$22,3,0),VLOOKUP((A818-1),'Айгенис Оп22'!$A$2:$C$22,3,0))),2)</f>
        <v>22.44</v>
      </c>
      <c r="G818" s="43">
        <f>COUNTIF(D819:$D$1829,365)</f>
        <v>686</v>
      </c>
      <c r="H818" s="43">
        <f>COUNTIF(D819:$D$1829,366)</f>
        <v>325</v>
      </c>
    </row>
    <row r="819" spans="1:8" x14ac:dyDescent="0.25">
      <c r="A819" s="1">
        <f>COUNTIF($C$2:C819,"Да")</f>
        <v>9</v>
      </c>
      <c r="B819" s="45">
        <f t="shared" si="25"/>
        <v>46067</v>
      </c>
      <c r="C819" s="42" t="str">
        <f>IF(ISERROR(VLOOKUP(B819,'Айгенис Оп22'!$C$3:$C$22,1,0)),"Нет","Да")</f>
        <v>Да</v>
      </c>
      <c r="D819" s="43">
        <f t="shared" si="24"/>
        <v>365</v>
      </c>
      <c r="E819" s="49">
        <f>ROUND(('Все выпуски'!$T$3*'Все выпуски'!$T$6/100)/365*(B819-IF(C819="Нет",VLOOKUP(A819,'Айгенис Оп22'!$A$2:$C$22,3,0),VLOOKUP((A819-1),'Айгенис Оп22'!$A$2:$C$22,3,0))),2)</f>
        <v>22.68</v>
      </c>
      <c r="G819" s="43">
        <f>COUNTIF(D820:$D$1829,365)</f>
        <v>685</v>
      </c>
      <c r="H819" s="43">
        <f>COUNTIF(D820:$D$1829,366)</f>
        <v>325</v>
      </c>
    </row>
    <row r="820" spans="1:8" x14ac:dyDescent="0.25">
      <c r="A820" s="1">
        <f>COUNTIF($C$2:C820,"Да")</f>
        <v>9</v>
      </c>
      <c r="B820" s="45">
        <f t="shared" si="25"/>
        <v>46068</v>
      </c>
      <c r="C820" s="42" t="str">
        <f>IF(ISERROR(VLOOKUP(B820,'Айгенис Оп22'!$C$3:$C$22,1,0)),"Нет","Да")</f>
        <v>Нет</v>
      </c>
      <c r="D820" s="43">
        <f t="shared" si="24"/>
        <v>365</v>
      </c>
      <c r="E820" s="49">
        <f>ROUND(('Все выпуски'!$T$3*'Все выпуски'!$T$6/100)/365*(B820-IF(C820="Нет",VLOOKUP(A820,'Айгенис Оп22'!$A$2:$C$22,3,0),VLOOKUP((A820-1),'Айгенис Оп22'!$A$2:$C$22,3,0))),2)</f>
        <v>0.25</v>
      </c>
      <c r="G820" s="43">
        <f>COUNTIF(D821:$D$1829,365)</f>
        <v>684</v>
      </c>
      <c r="H820" s="43">
        <f>COUNTIF(D821:$D$1829,366)</f>
        <v>325</v>
      </c>
    </row>
    <row r="821" spans="1:8" x14ac:dyDescent="0.25">
      <c r="A821" s="1">
        <f>COUNTIF($C$2:C821,"Да")</f>
        <v>9</v>
      </c>
      <c r="B821" s="45">
        <f t="shared" si="25"/>
        <v>46069</v>
      </c>
      <c r="C821" s="42" t="str">
        <f>IF(ISERROR(VLOOKUP(B821,'Айгенис Оп22'!$C$3:$C$22,1,0)),"Нет","Да")</f>
        <v>Нет</v>
      </c>
      <c r="D821" s="43">
        <f t="shared" si="24"/>
        <v>365</v>
      </c>
      <c r="E821" s="49">
        <f>ROUND(('Все выпуски'!$T$3*'Все выпуски'!$T$6/100)/365*(B821-IF(C821="Нет",VLOOKUP(A821,'Айгенис Оп22'!$A$2:$C$22,3,0),VLOOKUP((A821-1),'Айгенис Оп22'!$A$2:$C$22,3,0))),2)</f>
        <v>0.49</v>
      </c>
      <c r="G821" s="43">
        <f>COUNTIF(D822:$D$1829,365)</f>
        <v>683</v>
      </c>
      <c r="H821" s="43">
        <f>COUNTIF(D822:$D$1829,366)</f>
        <v>325</v>
      </c>
    </row>
    <row r="822" spans="1:8" x14ac:dyDescent="0.25">
      <c r="A822" s="1">
        <f>COUNTIF($C$2:C822,"Да")</f>
        <v>9</v>
      </c>
      <c r="B822" s="45">
        <f t="shared" si="25"/>
        <v>46070</v>
      </c>
      <c r="C822" s="42" t="str">
        <f>IF(ISERROR(VLOOKUP(B822,'Айгенис Оп22'!$C$3:$C$22,1,0)),"Нет","Да")</f>
        <v>Нет</v>
      </c>
      <c r="D822" s="43">
        <f t="shared" si="24"/>
        <v>365</v>
      </c>
      <c r="E822" s="49">
        <f>ROUND(('Все выпуски'!$T$3*'Все выпуски'!$T$6/100)/365*(B822-IF(C822="Нет",VLOOKUP(A822,'Айгенис Оп22'!$A$2:$C$22,3,0),VLOOKUP((A822-1),'Айгенис Оп22'!$A$2:$C$22,3,0))),2)</f>
        <v>0.74</v>
      </c>
      <c r="G822" s="43">
        <f>COUNTIF(D823:$D$1829,365)</f>
        <v>682</v>
      </c>
      <c r="H822" s="43">
        <f>COUNTIF(D823:$D$1829,366)</f>
        <v>325</v>
      </c>
    </row>
    <row r="823" spans="1:8" x14ac:dyDescent="0.25">
      <c r="A823" s="1">
        <f>COUNTIF($C$2:C823,"Да")</f>
        <v>9</v>
      </c>
      <c r="B823" s="45">
        <f t="shared" si="25"/>
        <v>46071</v>
      </c>
      <c r="C823" s="42" t="str">
        <f>IF(ISERROR(VLOOKUP(B823,'Айгенис Оп22'!$C$3:$C$22,1,0)),"Нет","Да")</f>
        <v>Нет</v>
      </c>
      <c r="D823" s="43">
        <f t="shared" si="24"/>
        <v>365</v>
      </c>
      <c r="E823" s="49">
        <f>ROUND(('Все выпуски'!$T$3*'Все выпуски'!$T$6/100)/365*(B823-IF(C823="Нет",VLOOKUP(A823,'Айгенис Оп22'!$A$2:$C$22,3,0),VLOOKUP((A823-1),'Айгенис Оп22'!$A$2:$C$22,3,0))),2)</f>
        <v>0.99</v>
      </c>
      <c r="G823" s="43">
        <f>COUNTIF(D824:$D$1829,365)</f>
        <v>681</v>
      </c>
      <c r="H823" s="43">
        <f>COUNTIF(D824:$D$1829,366)</f>
        <v>325</v>
      </c>
    </row>
    <row r="824" spans="1:8" x14ac:dyDescent="0.25">
      <c r="A824" s="1">
        <f>COUNTIF($C$2:C824,"Да")</f>
        <v>9</v>
      </c>
      <c r="B824" s="45">
        <f t="shared" si="25"/>
        <v>46072</v>
      </c>
      <c r="C824" s="42" t="str">
        <f>IF(ISERROR(VLOOKUP(B824,'Айгенис Оп22'!$C$3:$C$22,1,0)),"Нет","Да")</f>
        <v>Нет</v>
      </c>
      <c r="D824" s="43">
        <f t="shared" si="24"/>
        <v>365</v>
      </c>
      <c r="E824" s="49">
        <f>ROUND(('Все выпуски'!$T$3*'Все выпуски'!$T$6/100)/365*(B824-IF(C824="Нет",VLOOKUP(A824,'Айгенис Оп22'!$A$2:$C$22,3,0),VLOOKUP((A824-1),'Айгенис Оп22'!$A$2:$C$22,3,0))),2)</f>
        <v>1.23</v>
      </c>
      <c r="G824" s="43">
        <f>COUNTIF(D825:$D$1829,365)</f>
        <v>680</v>
      </c>
      <c r="H824" s="43">
        <f>COUNTIF(D825:$D$1829,366)</f>
        <v>325</v>
      </c>
    </row>
    <row r="825" spans="1:8" x14ac:dyDescent="0.25">
      <c r="A825" s="1">
        <f>COUNTIF($C$2:C825,"Да")</f>
        <v>9</v>
      </c>
      <c r="B825" s="45">
        <f t="shared" si="25"/>
        <v>46073</v>
      </c>
      <c r="C825" s="42" t="str">
        <f>IF(ISERROR(VLOOKUP(B825,'Айгенис Оп22'!$C$3:$C$22,1,0)),"Нет","Да")</f>
        <v>Нет</v>
      </c>
      <c r="D825" s="43">
        <f t="shared" si="24"/>
        <v>365</v>
      </c>
      <c r="E825" s="49">
        <f>ROUND(('Все выпуски'!$T$3*'Все выпуски'!$T$6/100)/365*(B825-IF(C825="Нет",VLOOKUP(A825,'Айгенис Оп22'!$A$2:$C$22,3,0),VLOOKUP((A825-1),'Айгенис Оп22'!$A$2:$C$22,3,0))),2)</f>
        <v>1.48</v>
      </c>
      <c r="G825" s="43">
        <f>COUNTIF(D826:$D$1829,365)</f>
        <v>679</v>
      </c>
      <c r="H825" s="43">
        <f>COUNTIF(D826:$D$1829,366)</f>
        <v>325</v>
      </c>
    </row>
    <row r="826" spans="1:8" x14ac:dyDescent="0.25">
      <c r="A826" s="1">
        <f>COUNTIF($C$2:C826,"Да")</f>
        <v>9</v>
      </c>
      <c r="B826" s="45">
        <f t="shared" si="25"/>
        <v>46074</v>
      </c>
      <c r="C826" s="42" t="str">
        <f>IF(ISERROR(VLOOKUP(B826,'Айгенис Оп22'!$C$3:$C$22,1,0)),"Нет","Да")</f>
        <v>Нет</v>
      </c>
      <c r="D826" s="43">
        <f t="shared" si="24"/>
        <v>365</v>
      </c>
      <c r="E826" s="49">
        <f>ROUND(('Все выпуски'!$T$3*'Все выпуски'!$T$6/100)/365*(B826-IF(C826="Нет",VLOOKUP(A826,'Айгенис Оп22'!$A$2:$C$22,3,0),VLOOKUP((A826-1),'Айгенис Оп22'!$A$2:$C$22,3,0))),2)</f>
        <v>1.73</v>
      </c>
      <c r="G826" s="43">
        <f>COUNTIF(D827:$D$1829,365)</f>
        <v>678</v>
      </c>
      <c r="H826" s="43">
        <f>COUNTIF(D827:$D$1829,366)</f>
        <v>325</v>
      </c>
    </row>
    <row r="827" spans="1:8" x14ac:dyDescent="0.25">
      <c r="A827" s="1">
        <f>COUNTIF($C$2:C827,"Да")</f>
        <v>9</v>
      </c>
      <c r="B827" s="45">
        <f t="shared" si="25"/>
        <v>46075</v>
      </c>
      <c r="C827" s="42" t="str">
        <f>IF(ISERROR(VLOOKUP(B827,'Айгенис Оп22'!$C$3:$C$22,1,0)),"Нет","Да")</f>
        <v>Нет</v>
      </c>
      <c r="D827" s="43">
        <f t="shared" si="24"/>
        <v>365</v>
      </c>
      <c r="E827" s="49">
        <f>ROUND(('Все выпуски'!$T$3*'Все выпуски'!$T$6/100)/365*(B827-IF(C827="Нет",VLOOKUP(A827,'Айгенис Оп22'!$A$2:$C$22,3,0),VLOOKUP((A827-1),'Айгенис Оп22'!$A$2:$C$22,3,0))),2)</f>
        <v>1.97</v>
      </c>
      <c r="G827" s="43">
        <f>COUNTIF(D828:$D$1829,365)</f>
        <v>677</v>
      </c>
      <c r="H827" s="43">
        <f>COUNTIF(D828:$D$1829,366)</f>
        <v>325</v>
      </c>
    </row>
    <row r="828" spans="1:8" x14ac:dyDescent="0.25">
      <c r="A828" s="1">
        <f>COUNTIF($C$2:C828,"Да")</f>
        <v>9</v>
      </c>
      <c r="B828" s="45">
        <f t="shared" si="25"/>
        <v>46076</v>
      </c>
      <c r="C828" s="42" t="str">
        <f>IF(ISERROR(VLOOKUP(B828,'Айгенис Оп22'!$C$3:$C$22,1,0)),"Нет","Да")</f>
        <v>Нет</v>
      </c>
      <c r="D828" s="43">
        <f t="shared" si="24"/>
        <v>365</v>
      </c>
      <c r="E828" s="49">
        <f>ROUND(('Все выпуски'!$T$3*'Все выпуски'!$T$6/100)/365*(B828-IF(C828="Нет",VLOOKUP(A828,'Айгенис Оп22'!$A$2:$C$22,3,0),VLOOKUP((A828-1),'Айгенис Оп22'!$A$2:$C$22,3,0))),2)</f>
        <v>2.2200000000000002</v>
      </c>
      <c r="G828" s="43">
        <f>COUNTIF(D829:$D$1829,365)</f>
        <v>676</v>
      </c>
      <c r="H828" s="43">
        <f>COUNTIF(D829:$D$1829,366)</f>
        <v>325</v>
      </c>
    </row>
    <row r="829" spans="1:8" x14ac:dyDescent="0.25">
      <c r="A829" s="1">
        <f>COUNTIF($C$2:C829,"Да")</f>
        <v>9</v>
      </c>
      <c r="B829" s="45">
        <f t="shared" si="25"/>
        <v>46077</v>
      </c>
      <c r="C829" s="42" t="str">
        <f>IF(ISERROR(VLOOKUP(B829,'Айгенис Оп22'!$C$3:$C$22,1,0)),"Нет","Да")</f>
        <v>Нет</v>
      </c>
      <c r="D829" s="43">
        <f t="shared" si="24"/>
        <v>365</v>
      </c>
      <c r="E829" s="49">
        <f>ROUND(('Все выпуски'!$T$3*'Все выпуски'!$T$6/100)/365*(B829-IF(C829="Нет",VLOOKUP(A829,'Айгенис Оп22'!$A$2:$C$22,3,0),VLOOKUP((A829-1),'Айгенис Оп22'!$A$2:$C$22,3,0))),2)</f>
        <v>2.4700000000000002</v>
      </c>
      <c r="G829" s="43">
        <f>COUNTIF(D830:$D$1829,365)</f>
        <v>675</v>
      </c>
      <c r="H829" s="43">
        <f>COUNTIF(D830:$D$1829,366)</f>
        <v>325</v>
      </c>
    </row>
    <row r="830" spans="1:8" x14ac:dyDescent="0.25">
      <c r="A830" s="1">
        <f>COUNTIF($C$2:C830,"Да")</f>
        <v>9</v>
      </c>
      <c r="B830" s="45">
        <f t="shared" si="25"/>
        <v>46078</v>
      </c>
      <c r="C830" s="42" t="str">
        <f>IF(ISERROR(VLOOKUP(B830,'Айгенис Оп22'!$C$3:$C$22,1,0)),"Нет","Да")</f>
        <v>Нет</v>
      </c>
      <c r="D830" s="43">
        <f t="shared" si="24"/>
        <v>365</v>
      </c>
      <c r="E830" s="49">
        <f>ROUND(('Все выпуски'!$T$3*'Все выпуски'!$T$6/100)/365*(B830-IF(C830="Нет",VLOOKUP(A830,'Айгенис Оп22'!$A$2:$C$22,3,0),VLOOKUP((A830-1),'Айгенис Оп22'!$A$2:$C$22,3,0))),2)</f>
        <v>2.71</v>
      </c>
      <c r="G830" s="43">
        <f>COUNTIF(D831:$D$1829,365)</f>
        <v>674</v>
      </c>
      <c r="H830" s="43">
        <f>COUNTIF(D831:$D$1829,366)</f>
        <v>325</v>
      </c>
    </row>
    <row r="831" spans="1:8" x14ac:dyDescent="0.25">
      <c r="A831" s="1">
        <f>COUNTIF($C$2:C831,"Да")</f>
        <v>9</v>
      </c>
      <c r="B831" s="45">
        <f t="shared" si="25"/>
        <v>46079</v>
      </c>
      <c r="C831" s="42" t="str">
        <f>IF(ISERROR(VLOOKUP(B831,'Айгенис Оп22'!$C$3:$C$22,1,0)),"Нет","Да")</f>
        <v>Нет</v>
      </c>
      <c r="D831" s="43">
        <f t="shared" si="24"/>
        <v>365</v>
      </c>
      <c r="E831" s="49">
        <f>ROUND(('Все выпуски'!$T$3*'Все выпуски'!$T$6/100)/365*(B831-IF(C831="Нет",VLOOKUP(A831,'Айгенис Оп22'!$A$2:$C$22,3,0),VLOOKUP((A831-1),'Айгенис Оп22'!$A$2:$C$22,3,0))),2)</f>
        <v>2.96</v>
      </c>
      <c r="G831" s="43">
        <f>COUNTIF(D832:$D$1829,365)</f>
        <v>673</v>
      </c>
      <c r="H831" s="43">
        <f>COUNTIF(D832:$D$1829,366)</f>
        <v>325</v>
      </c>
    </row>
    <row r="832" spans="1:8" x14ac:dyDescent="0.25">
      <c r="A832" s="1">
        <f>COUNTIF($C$2:C832,"Да")</f>
        <v>9</v>
      </c>
      <c r="B832" s="45">
        <f t="shared" si="25"/>
        <v>46080</v>
      </c>
      <c r="C832" s="42" t="str">
        <f>IF(ISERROR(VLOOKUP(B832,'Айгенис Оп22'!$C$3:$C$22,1,0)),"Нет","Да")</f>
        <v>Нет</v>
      </c>
      <c r="D832" s="43">
        <f t="shared" si="24"/>
        <v>365</v>
      </c>
      <c r="E832" s="49">
        <f>ROUND(('Все выпуски'!$T$3*'Все выпуски'!$T$6/100)/365*(B832-IF(C832="Нет",VLOOKUP(A832,'Айгенис Оп22'!$A$2:$C$22,3,0),VLOOKUP((A832-1),'Айгенис Оп22'!$A$2:$C$22,3,0))),2)</f>
        <v>3.21</v>
      </c>
      <c r="G832" s="43">
        <f>COUNTIF(D833:$D$1829,365)</f>
        <v>672</v>
      </c>
      <c r="H832" s="43">
        <f>COUNTIF(D833:$D$1829,366)</f>
        <v>325</v>
      </c>
    </row>
    <row r="833" spans="1:8" x14ac:dyDescent="0.25">
      <c r="A833" s="1">
        <f>COUNTIF($C$2:C833,"Да")</f>
        <v>9</v>
      </c>
      <c r="B833" s="45">
        <f t="shared" si="25"/>
        <v>46081</v>
      </c>
      <c r="C833" s="42" t="str">
        <f>IF(ISERROR(VLOOKUP(B833,'Айгенис Оп22'!$C$3:$C$22,1,0)),"Нет","Да")</f>
        <v>Нет</v>
      </c>
      <c r="D833" s="43">
        <f t="shared" si="24"/>
        <v>365</v>
      </c>
      <c r="E833" s="49">
        <f>ROUND(('Все выпуски'!$T$3*'Все выпуски'!$T$6/100)/365*(B833-IF(C833="Нет",VLOOKUP(A833,'Айгенис Оп22'!$A$2:$C$22,3,0),VLOOKUP((A833-1),'Айгенис Оп22'!$A$2:$C$22,3,0))),2)</f>
        <v>3.45</v>
      </c>
      <c r="G833" s="43">
        <f>COUNTIF(D834:$D$1829,365)</f>
        <v>671</v>
      </c>
      <c r="H833" s="43">
        <f>COUNTIF(D834:$D$1829,366)</f>
        <v>325</v>
      </c>
    </row>
    <row r="834" spans="1:8" x14ac:dyDescent="0.25">
      <c r="A834" s="1">
        <f>COUNTIF($C$2:C834,"Да")</f>
        <v>9</v>
      </c>
      <c r="B834" s="45">
        <f t="shared" si="25"/>
        <v>46082</v>
      </c>
      <c r="C834" s="42" t="str">
        <f>IF(ISERROR(VLOOKUP(B834,'Айгенис Оп22'!$C$3:$C$22,1,0)),"Нет","Да")</f>
        <v>Нет</v>
      </c>
      <c r="D834" s="43">
        <f t="shared" ref="D834:D897" si="26">IF(MOD(YEAR(B834),4)=0,366,365)</f>
        <v>365</v>
      </c>
      <c r="E834" s="49">
        <f>ROUND(('Все выпуски'!$T$3*'Все выпуски'!$T$6/100)/365*(B834-IF(C834="Нет",VLOOKUP(A834,'Айгенис Оп22'!$A$2:$C$22,3,0),VLOOKUP((A834-1),'Айгенис Оп22'!$A$2:$C$22,3,0))),2)</f>
        <v>3.7</v>
      </c>
      <c r="G834" s="43">
        <f>COUNTIF(D835:$D$1829,365)</f>
        <v>670</v>
      </c>
      <c r="H834" s="43">
        <f>COUNTIF(D835:$D$1829,366)</f>
        <v>325</v>
      </c>
    </row>
    <row r="835" spans="1:8" x14ac:dyDescent="0.25">
      <c r="A835" s="1">
        <f>COUNTIF($C$2:C835,"Да")</f>
        <v>9</v>
      </c>
      <c r="B835" s="45">
        <f t="shared" si="25"/>
        <v>46083</v>
      </c>
      <c r="C835" s="42" t="str">
        <f>IF(ISERROR(VLOOKUP(B835,'Айгенис Оп22'!$C$3:$C$22,1,0)),"Нет","Да")</f>
        <v>Нет</v>
      </c>
      <c r="D835" s="43">
        <f t="shared" si="26"/>
        <v>365</v>
      </c>
      <c r="E835" s="49">
        <f>ROUND(('Все выпуски'!$T$3*'Все выпуски'!$T$6/100)/365*(B835-IF(C835="Нет",VLOOKUP(A835,'Айгенис Оп22'!$A$2:$C$22,3,0),VLOOKUP((A835-1),'Айгенис Оп22'!$A$2:$C$22,3,0))),2)</f>
        <v>3.95</v>
      </c>
      <c r="G835" s="43">
        <f>COUNTIF(D836:$D$1829,365)</f>
        <v>669</v>
      </c>
      <c r="H835" s="43">
        <f>COUNTIF(D836:$D$1829,366)</f>
        <v>325</v>
      </c>
    </row>
    <row r="836" spans="1:8" x14ac:dyDescent="0.25">
      <c r="A836" s="1">
        <f>COUNTIF($C$2:C836,"Да")</f>
        <v>9</v>
      </c>
      <c r="B836" s="45">
        <f t="shared" ref="B836:B899" si="27">B835+1</f>
        <v>46084</v>
      </c>
      <c r="C836" s="42" t="str">
        <f>IF(ISERROR(VLOOKUP(B836,'Айгенис Оп22'!$C$3:$C$22,1,0)),"Нет","Да")</f>
        <v>Нет</v>
      </c>
      <c r="D836" s="43">
        <f t="shared" si="26"/>
        <v>365</v>
      </c>
      <c r="E836" s="49">
        <f>ROUND(('Все выпуски'!$T$3*'Все выпуски'!$T$6/100)/365*(B836-IF(C836="Нет",VLOOKUP(A836,'Айгенис Оп22'!$A$2:$C$22,3,0),VLOOKUP((A836-1),'Айгенис Оп22'!$A$2:$C$22,3,0))),2)</f>
        <v>4.1900000000000004</v>
      </c>
      <c r="G836" s="43">
        <f>COUNTIF(D837:$D$1829,365)</f>
        <v>668</v>
      </c>
      <c r="H836" s="43">
        <f>COUNTIF(D837:$D$1829,366)</f>
        <v>325</v>
      </c>
    </row>
    <row r="837" spans="1:8" x14ac:dyDescent="0.25">
      <c r="A837" s="1">
        <f>COUNTIF($C$2:C837,"Да")</f>
        <v>9</v>
      </c>
      <c r="B837" s="45">
        <f t="shared" si="27"/>
        <v>46085</v>
      </c>
      <c r="C837" s="42" t="str">
        <f>IF(ISERROR(VLOOKUP(B837,'Айгенис Оп22'!$C$3:$C$22,1,0)),"Нет","Да")</f>
        <v>Нет</v>
      </c>
      <c r="D837" s="43">
        <f t="shared" si="26"/>
        <v>365</v>
      </c>
      <c r="E837" s="49">
        <f>ROUND(('Все выпуски'!$T$3*'Все выпуски'!$T$6/100)/365*(B837-IF(C837="Нет",VLOOKUP(A837,'Айгенис Оп22'!$A$2:$C$22,3,0),VLOOKUP((A837-1),'Айгенис Оп22'!$A$2:$C$22,3,0))),2)</f>
        <v>4.4400000000000004</v>
      </c>
      <c r="G837" s="43">
        <f>COUNTIF(D838:$D$1829,365)</f>
        <v>667</v>
      </c>
      <c r="H837" s="43">
        <f>COUNTIF(D838:$D$1829,366)</f>
        <v>325</v>
      </c>
    </row>
    <row r="838" spans="1:8" x14ac:dyDescent="0.25">
      <c r="A838" s="1">
        <f>COUNTIF($C$2:C838,"Да")</f>
        <v>9</v>
      </c>
      <c r="B838" s="45">
        <f t="shared" si="27"/>
        <v>46086</v>
      </c>
      <c r="C838" s="42" t="str">
        <f>IF(ISERROR(VLOOKUP(B838,'Айгенис Оп22'!$C$3:$C$22,1,0)),"Нет","Да")</f>
        <v>Нет</v>
      </c>
      <c r="D838" s="43">
        <f t="shared" si="26"/>
        <v>365</v>
      </c>
      <c r="E838" s="49">
        <f>ROUND(('Все выпуски'!$T$3*'Все выпуски'!$T$6/100)/365*(B838-IF(C838="Нет",VLOOKUP(A838,'Айгенис Оп22'!$A$2:$C$22,3,0),VLOOKUP((A838-1),'Айгенис Оп22'!$A$2:$C$22,3,0))),2)</f>
        <v>4.68</v>
      </c>
      <c r="G838" s="43">
        <f>COUNTIF(D839:$D$1829,365)</f>
        <v>666</v>
      </c>
      <c r="H838" s="43">
        <f>COUNTIF(D839:$D$1829,366)</f>
        <v>325</v>
      </c>
    </row>
    <row r="839" spans="1:8" x14ac:dyDescent="0.25">
      <c r="A839" s="1">
        <f>COUNTIF($C$2:C839,"Да")</f>
        <v>9</v>
      </c>
      <c r="B839" s="45">
        <f t="shared" si="27"/>
        <v>46087</v>
      </c>
      <c r="C839" s="42" t="str">
        <f>IF(ISERROR(VLOOKUP(B839,'Айгенис Оп22'!$C$3:$C$22,1,0)),"Нет","Да")</f>
        <v>Нет</v>
      </c>
      <c r="D839" s="43">
        <f t="shared" si="26"/>
        <v>365</v>
      </c>
      <c r="E839" s="49">
        <f>ROUND(('Все выпуски'!$T$3*'Все выпуски'!$T$6/100)/365*(B839-IF(C839="Нет",VLOOKUP(A839,'Айгенис Оп22'!$A$2:$C$22,3,0),VLOOKUP((A839-1),'Айгенис Оп22'!$A$2:$C$22,3,0))),2)</f>
        <v>4.93</v>
      </c>
      <c r="G839" s="43">
        <f>COUNTIF(D840:$D$1829,365)</f>
        <v>665</v>
      </c>
      <c r="H839" s="43">
        <f>COUNTIF(D840:$D$1829,366)</f>
        <v>325</v>
      </c>
    </row>
    <row r="840" spans="1:8" x14ac:dyDescent="0.25">
      <c r="A840" s="1">
        <f>COUNTIF($C$2:C840,"Да")</f>
        <v>9</v>
      </c>
      <c r="B840" s="45">
        <f t="shared" si="27"/>
        <v>46088</v>
      </c>
      <c r="C840" s="42" t="str">
        <f>IF(ISERROR(VLOOKUP(B840,'Айгенис Оп22'!$C$3:$C$22,1,0)),"Нет","Да")</f>
        <v>Нет</v>
      </c>
      <c r="D840" s="43">
        <f t="shared" si="26"/>
        <v>365</v>
      </c>
      <c r="E840" s="49">
        <f>ROUND(('Все выпуски'!$T$3*'Все выпуски'!$T$6/100)/365*(B840-IF(C840="Нет",VLOOKUP(A840,'Айгенис Оп22'!$A$2:$C$22,3,0),VLOOKUP((A840-1),'Айгенис Оп22'!$A$2:$C$22,3,0))),2)</f>
        <v>5.18</v>
      </c>
      <c r="G840" s="43">
        <f>COUNTIF(D841:$D$1829,365)</f>
        <v>664</v>
      </c>
      <c r="H840" s="43">
        <f>COUNTIF(D841:$D$1829,366)</f>
        <v>325</v>
      </c>
    </row>
    <row r="841" spans="1:8" x14ac:dyDescent="0.25">
      <c r="A841" s="1">
        <f>COUNTIF($C$2:C841,"Да")</f>
        <v>9</v>
      </c>
      <c r="B841" s="45">
        <f t="shared" si="27"/>
        <v>46089</v>
      </c>
      <c r="C841" s="42" t="str">
        <f>IF(ISERROR(VLOOKUP(B841,'Айгенис Оп22'!$C$3:$C$22,1,0)),"Нет","Да")</f>
        <v>Нет</v>
      </c>
      <c r="D841" s="43">
        <f t="shared" si="26"/>
        <v>365</v>
      </c>
      <c r="E841" s="49">
        <f>ROUND(('Все выпуски'!$T$3*'Все выпуски'!$T$6/100)/365*(B841-IF(C841="Нет",VLOOKUP(A841,'Айгенис Оп22'!$A$2:$C$22,3,0),VLOOKUP((A841-1),'Айгенис Оп22'!$A$2:$C$22,3,0))),2)</f>
        <v>5.42</v>
      </c>
      <c r="G841" s="43">
        <f>COUNTIF(D842:$D$1829,365)</f>
        <v>663</v>
      </c>
      <c r="H841" s="43">
        <f>COUNTIF(D842:$D$1829,366)</f>
        <v>325</v>
      </c>
    </row>
    <row r="842" spans="1:8" x14ac:dyDescent="0.25">
      <c r="A842" s="1">
        <f>COUNTIF($C$2:C842,"Да")</f>
        <v>9</v>
      </c>
      <c r="B842" s="45">
        <f t="shared" si="27"/>
        <v>46090</v>
      </c>
      <c r="C842" s="42" t="str">
        <f>IF(ISERROR(VLOOKUP(B842,'Айгенис Оп22'!$C$3:$C$22,1,0)),"Нет","Да")</f>
        <v>Нет</v>
      </c>
      <c r="D842" s="43">
        <f t="shared" si="26"/>
        <v>365</v>
      </c>
      <c r="E842" s="49">
        <f>ROUND(('Все выпуски'!$T$3*'Все выпуски'!$T$6/100)/365*(B842-IF(C842="Нет",VLOOKUP(A842,'Айгенис Оп22'!$A$2:$C$22,3,0),VLOOKUP((A842-1),'Айгенис Оп22'!$A$2:$C$22,3,0))),2)</f>
        <v>5.67</v>
      </c>
      <c r="G842" s="43">
        <f>COUNTIF(D843:$D$1829,365)</f>
        <v>662</v>
      </c>
      <c r="H842" s="43">
        <f>COUNTIF(D843:$D$1829,366)</f>
        <v>325</v>
      </c>
    </row>
    <row r="843" spans="1:8" x14ac:dyDescent="0.25">
      <c r="A843" s="1">
        <f>COUNTIF($C$2:C843,"Да")</f>
        <v>9</v>
      </c>
      <c r="B843" s="45">
        <f t="shared" si="27"/>
        <v>46091</v>
      </c>
      <c r="C843" s="42" t="str">
        <f>IF(ISERROR(VLOOKUP(B843,'Айгенис Оп22'!$C$3:$C$22,1,0)),"Нет","Да")</f>
        <v>Нет</v>
      </c>
      <c r="D843" s="43">
        <f t="shared" si="26"/>
        <v>365</v>
      </c>
      <c r="E843" s="49">
        <f>ROUND(('Все выпуски'!$T$3*'Все выпуски'!$T$6/100)/365*(B843-IF(C843="Нет",VLOOKUP(A843,'Айгенис Оп22'!$A$2:$C$22,3,0),VLOOKUP((A843-1),'Айгенис Оп22'!$A$2:$C$22,3,0))),2)</f>
        <v>5.92</v>
      </c>
      <c r="G843" s="43">
        <f>COUNTIF(D844:$D$1829,365)</f>
        <v>661</v>
      </c>
      <c r="H843" s="43">
        <f>COUNTIF(D844:$D$1829,366)</f>
        <v>325</v>
      </c>
    </row>
    <row r="844" spans="1:8" x14ac:dyDescent="0.25">
      <c r="A844" s="1">
        <f>COUNTIF($C$2:C844,"Да")</f>
        <v>9</v>
      </c>
      <c r="B844" s="45">
        <f t="shared" si="27"/>
        <v>46092</v>
      </c>
      <c r="C844" s="42" t="str">
        <f>IF(ISERROR(VLOOKUP(B844,'Айгенис Оп22'!$C$3:$C$22,1,0)),"Нет","Да")</f>
        <v>Нет</v>
      </c>
      <c r="D844" s="43">
        <f t="shared" si="26"/>
        <v>365</v>
      </c>
      <c r="E844" s="49">
        <f>ROUND(('Все выпуски'!$T$3*'Все выпуски'!$T$6/100)/365*(B844-IF(C844="Нет",VLOOKUP(A844,'Айгенис Оп22'!$A$2:$C$22,3,0),VLOOKUP((A844-1),'Айгенис Оп22'!$A$2:$C$22,3,0))),2)</f>
        <v>6.16</v>
      </c>
      <c r="G844" s="43">
        <f>COUNTIF(D845:$D$1829,365)</f>
        <v>660</v>
      </c>
      <c r="H844" s="43">
        <f>COUNTIF(D845:$D$1829,366)</f>
        <v>325</v>
      </c>
    </row>
    <row r="845" spans="1:8" x14ac:dyDescent="0.25">
      <c r="A845" s="1">
        <f>COUNTIF($C$2:C845,"Да")</f>
        <v>9</v>
      </c>
      <c r="B845" s="45">
        <f t="shared" si="27"/>
        <v>46093</v>
      </c>
      <c r="C845" s="42" t="str">
        <f>IF(ISERROR(VLOOKUP(B845,'Айгенис Оп22'!$C$3:$C$22,1,0)),"Нет","Да")</f>
        <v>Нет</v>
      </c>
      <c r="D845" s="43">
        <f t="shared" si="26"/>
        <v>365</v>
      </c>
      <c r="E845" s="49">
        <f>ROUND(('Все выпуски'!$T$3*'Все выпуски'!$T$6/100)/365*(B845-IF(C845="Нет",VLOOKUP(A845,'Айгенис Оп22'!$A$2:$C$22,3,0),VLOOKUP((A845-1),'Айгенис Оп22'!$A$2:$C$22,3,0))),2)</f>
        <v>6.41</v>
      </c>
      <c r="G845" s="43">
        <f>COUNTIF(D846:$D$1829,365)</f>
        <v>659</v>
      </c>
      <c r="H845" s="43">
        <f>COUNTIF(D846:$D$1829,366)</f>
        <v>325</v>
      </c>
    </row>
    <row r="846" spans="1:8" x14ac:dyDescent="0.25">
      <c r="A846" s="1">
        <f>COUNTIF($C$2:C846,"Да")</f>
        <v>9</v>
      </c>
      <c r="B846" s="45">
        <f t="shared" si="27"/>
        <v>46094</v>
      </c>
      <c r="C846" s="42" t="str">
        <f>IF(ISERROR(VLOOKUP(B846,'Айгенис Оп22'!$C$3:$C$22,1,0)),"Нет","Да")</f>
        <v>Нет</v>
      </c>
      <c r="D846" s="43">
        <f t="shared" si="26"/>
        <v>365</v>
      </c>
      <c r="E846" s="49">
        <f>ROUND(('Все выпуски'!$T$3*'Все выпуски'!$T$6/100)/365*(B846-IF(C846="Нет",VLOOKUP(A846,'Айгенис Оп22'!$A$2:$C$22,3,0),VLOOKUP((A846-1),'Айгенис Оп22'!$A$2:$C$22,3,0))),2)</f>
        <v>6.66</v>
      </c>
      <c r="G846" s="43">
        <f>COUNTIF(D847:$D$1829,365)</f>
        <v>658</v>
      </c>
      <c r="H846" s="43">
        <f>COUNTIF(D847:$D$1829,366)</f>
        <v>325</v>
      </c>
    </row>
    <row r="847" spans="1:8" x14ac:dyDescent="0.25">
      <c r="A847" s="1">
        <f>COUNTIF($C$2:C847,"Да")</f>
        <v>9</v>
      </c>
      <c r="B847" s="45">
        <f t="shared" si="27"/>
        <v>46095</v>
      </c>
      <c r="C847" s="42" t="str">
        <f>IF(ISERROR(VLOOKUP(B847,'Айгенис Оп22'!$C$3:$C$22,1,0)),"Нет","Да")</f>
        <v>Нет</v>
      </c>
      <c r="D847" s="43">
        <f t="shared" si="26"/>
        <v>365</v>
      </c>
      <c r="E847" s="49">
        <f>ROUND(('Все выпуски'!$T$3*'Все выпуски'!$T$6/100)/365*(B847-IF(C847="Нет",VLOOKUP(A847,'Айгенис Оп22'!$A$2:$C$22,3,0),VLOOKUP((A847-1),'Айгенис Оп22'!$A$2:$C$22,3,0))),2)</f>
        <v>6.9</v>
      </c>
      <c r="G847" s="43">
        <f>COUNTIF(D848:$D$1829,365)</f>
        <v>657</v>
      </c>
      <c r="H847" s="43">
        <f>COUNTIF(D848:$D$1829,366)</f>
        <v>325</v>
      </c>
    </row>
    <row r="848" spans="1:8" x14ac:dyDescent="0.25">
      <c r="A848" s="1">
        <f>COUNTIF($C$2:C848,"Да")</f>
        <v>9</v>
      </c>
      <c r="B848" s="45">
        <f t="shared" si="27"/>
        <v>46096</v>
      </c>
      <c r="C848" s="42" t="str">
        <f>IF(ISERROR(VLOOKUP(B848,'Айгенис Оп22'!$C$3:$C$22,1,0)),"Нет","Да")</f>
        <v>Нет</v>
      </c>
      <c r="D848" s="43">
        <f t="shared" si="26"/>
        <v>365</v>
      </c>
      <c r="E848" s="49">
        <f>ROUND(('Все выпуски'!$T$3*'Все выпуски'!$T$6/100)/365*(B848-IF(C848="Нет",VLOOKUP(A848,'Айгенис Оп22'!$A$2:$C$22,3,0),VLOOKUP((A848-1),'Айгенис Оп22'!$A$2:$C$22,3,0))),2)</f>
        <v>7.15</v>
      </c>
      <c r="G848" s="43">
        <f>COUNTIF(D849:$D$1829,365)</f>
        <v>656</v>
      </c>
      <c r="H848" s="43">
        <f>COUNTIF(D849:$D$1829,366)</f>
        <v>325</v>
      </c>
    </row>
    <row r="849" spans="1:8" x14ac:dyDescent="0.25">
      <c r="A849" s="1">
        <f>COUNTIF($C$2:C849,"Да")</f>
        <v>9</v>
      </c>
      <c r="B849" s="45">
        <f t="shared" si="27"/>
        <v>46097</v>
      </c>
      <c r="C849" s="42" t="str">
        <f>IF(ISERROR(VLOOKUP(B849,'Айгенис Оп22'!$C$3:$C$22,1,0)),"Нет","Да")</f>
        <v>Нет</v>
      </c>
      <c r="D849" s="43">
        <f t="shared" si="26"/>
        <v>365</v>
      </c>
      <c r="E849" s="49">
        <f>ROUND(('Все выпуски'!$T$3*'Все выпуски'!$T$6/100)/365*(B849-IF(C849="Нет",VLOOKUP(A849,'Айгенис Оп22'!$A$2:$C$22,3,0),VLOOKUP((A849-1),'Айгенис Оп22'!$A$2:$C$22,3,0))),2)</f>
        <v>7.4</v>
      </c>
      <c r="G849" s="43">
        <f>COUNTIF(D850:$D$1829,365)</f>
        <v>655</v>
      </c>
      <c r="H849" s="43">
        <f>COUNTIF(D850:$D$1829,366)</f>
        <v>325</v>
      </c>
    </row>
    <row r="850" spans="1:8" x14ac:dyDescent="0.25">
      <c r="A850" s="1">
        <f>COUNTIF($C$2:C850,"Да")</f>
        <v>9</v>
      </c>
      <c r="B850" s="45">
        <f t="shared" si="27"/>
        <v>46098</v>
      </c>
      <c r="C850" s="42" t="str">
        <f>IF(ISERROR(VLOOKUP(B850,'Айгенис Оп22'!$C$3:$C$22,1,0)),"Нет","Да")</f>
        <v>Нет</v>
      </c>
      <c r="D850" s="43">
        <f t="shared" si="26"/>
        <v>365</v>
      </c>
      <c r="E850" s="49">
        <f>ROUND(('Все выпуски'!$T$3*'Все выпуски'!$T$6/100)/365*(B850-IF(C850="Нет",VLOOKUP(A850,'Айгенис Оп22'!$A$2:$C$22,3,0),VLOOKUP((A850-1),'Айгенис Оп22'!$A$2:$C$22,3,0))),2)</f>
        <v>7.64</v>
      </c>
      <c r="G850" s="43">
        <f>COUNTIF(D851:$D$1829,365)</f>
        <v>654</v>
      </c>
      <c r="H850" s="43">
        <f>COUNTIF(D851:$D$1829,366)</f>
        <v>325</v>
      </c>
    </row>
    <row r="851" spans="1:8" x14ac:dyDescent="0.25">
      <c r="A851" s="1">
        <f>COUNTIF($C$2:C851,"Да")</f>
        <v>9</v>
      </c>
      <c r="B851" s="45">
        <f t="shared" si="27"/>
        <v>46099</v>
      </c>
      <c r="C851" s="42" t="str">
        <f>IF(ISERROR(VLOOKUP(B851,'Айгенис Оп22'!$C$3:$C$22,1,0)),"Нет","Да")</f>
        <v>Нет</v>
      </c>
      <c r="D851" s="43">
        <f t="shared" si="26"/>
        <v>365</v>
      </c>
      <c r="E851" s="49">
        <f>ROUND(('Все выпуски'!$T$3*'Все выпуски'!$T$6/100)/365*(B851-IF(C851="Нет",VLOOKUP(A851,'Айгенис Оп22'!$A$2:$C$22,3,0),VLOOKUP((A851-1),'Айгенис Оп22'!$A$2:$C$22,3,0))),2)</f>
        <v>7.89</v>
      </c>
      <c r="G851" s="43">
        <f>COUNTIF(D852:$D$1829,365)</f>
        <v>653</v>
      </c>
      <c r="H851" s="43">
        <f>COUNTIF(D852:$D$1829,366)</f>
        <v>325</v>
      </c>
    </row>
    <row r="852" spans="1:8" x14ac:dyDescent="0.25">
      <c r="A852" s="1">
        <f>COUNTIF($C$2:C852,"Да")</f>
        <v>9</v>
      </c>
      <c r="B852" s="45">
        <f t="shared" si="27"/>
        <v>46100</v>
      </c>
      <c r="C852" s="42" t="str">
        <f>IF(ISERROR(VLOOKUP(B852,'Айгенис Оп22'!$C$3:$C$22,1,0)),"Нет","Да")</f>
        <v>Нет</v>
      </c>
      <c r="D852" s="43">
        <f t="shared" si="26"/>
        <v>365</v>
      </c>
      <c r="E852" s="49">
        <f>ROUND(('Все выпуски'!$T$3*'Все выпуски'!$T$6/100)/365*(B852-IF(C852="Нет",VLOOKUP(A852,'Айгенис Оп22'!$A$2:$C$22,3,0),VLOOKUP((A852-1),'Айгенис Оп22'!$A$2:$C$22,3,0))),2)</f>
        <v>8.14</v>
      </c>
      <c r="G852" s="43">
        <f>COUNTIF(D853:$D$1829,365)</f>
        <v>652</v>
      </c>
      <c r="H852" s="43">
        <f>COUNTIF(D853:$D$1829,366)</f>
        <v>325</v>
      </c>
    </row>
    <row r="853" spans="1:8" x14ac:dyDescent="0.25">
      <c r="A853" s="1">
        <f>COUNTIF($C$2:C853,"Да")</f>
        <v>9</v>
      </c>
      <c r="B853" s="45">
        <f t="shared" si="27"/>
        <v>46101</v>
      </c>
      <c r="C853" s="42" t="str">
        <f>IF(ISERROR(VLOOKUP(B853,'Айгенис Оп22'!$C$3:$C$22,1,0)),"Нет","Да")</f>
        <v>Нет</v>
      </c>
      <c r="D853" s="43">
        <f t="shared" si="26"/>
        <v>365</v>
      </c>
      <c r="E853" s="49">
        <f>ROUND(('Все выпуски'!$T$3*'Все выпуски'!$T$6/100)/365*(B853-IF(C853="Нет",VLOOKUP(A853,'Айгенис Оп22'!$A$2:$C$22,3,0),VLOOKUP((A853-1),'Айгенис Оп22'!$A$2:$C$22,3,0))),2)</f>
        <v>8.3800000000000008</v>
      </c>
      <c r="G853" s="43">
        <f>COUNTIF(D854:$D$1829,365)</f>
        <v>651</v>
      </c>
      <c r="H853" s="43">
        <f>COUNTIF(D854:$D$1829,366)</f>
        <v>325</v>
      </c>
    </row>
    <row r="854" spans="1:8" x14ac:dyDescent="0.25">
      <c r="A854" s="1">
        <f>COUNTIF($C$2:C854,"Да")</f>
        <v>9</v>
      </c>
      <c r="B854" s="45">
        <f t="shared" si="27"/>
        <v>46102</v>
      </c>
      <c r="C854" s="42" t="str">
        <f>IF(ISERROR(VLOOKUP(B854,'Айгенис Оп22'!$C$3:$C$22,1,0)),"Нет","Да")</f>
        <v>Нет</v>
      </c>
      <c r="D854" s="43">
        <f t="shared" si="26"/>
        <v>365</v>
      </c>
      <c r="E854" s="49">
        <f>ROUND(('Все выпуски'!$T$3*'Все выпуски'!$T$6/100)/365*(B854-IF(C854="Нет",VLOOKUP(A854,'Айгенис Оп22'!$A$2:$C$22,3,0),VLOOKUP((A854-1),'Айгенис Оп22'!$A$2:$C$22,3,0))),2)</f>
        <v>8.6300000000000008</v>
      </c>
      <c r="G854" s="43">
        <f>COUNTIF(D855:$D$1829,365)</f>
        <v>650</v>
      </c>
      <c r="H854" s="43">
        <f>COUNTIF(D855:$D$1829,366)</f>
        <v>325</v>
      </c>
    </row>
    <row r="855" spans="1:8" x14ac:dyDescent="0.25">
      <c r="A855" s="1">
        <f>COUNTIF($C$2:C855,"Да")</f>
        <v>9</v>
      </c>
      <c r="B855" s="45">
        <f t="shared" si="27"/>
        <v>46103</v>
      </c>
      <c r="C855" s="42" t="str">
        <f>IF(ISERROR(VLOOKUP(B855,'Айгенис Оп22'!$C$3:$C$22,1,0)),"Нет","Да")</f>
        <v>Нет</v>
      </c>
      <c r="D855" s="43">
        <f t="shared" si="26"/>
        <v>365</v>
      </c>
      <c r="E855" s="49">
        <f>ROUND(('Все выпуски'!$T$3*'Все выпуски'!$T$6/100)/365*(B855-IF(C855="Нет",VLOOKUP(A855,'Айгенис Оп22'!$A$2:$C$22,3,0),VLOOKUP((A855-1),'Айгенис Оп22'!$A$2:$C$22,3,0))),2)</f>
        <v>8.8800000000000008</v>
      </c>
      <c r="G855" s="43">
        <f>COUNTIF(D856:$D$1829,365)</f>
        <v>649</v>
      </c>
      <c r="H855" s="43">
        <f>COUNTIF(D856:$D$1829,366)</f>
        <v>325</v>
      </c>
    </row>
    <row r="856" spans="1:8" x14ac:dyDescent="0.25">
      <c r="A856" s="1">
        <f>COUNTIF($C$2:C856,"Да")</f>
        <v>9</v>
      </c>
      <c r="B856" s="45">
        <f t="shared" si="27"/>
        <v>46104</v>
      </c>
      <c r="C856" s="42" t="str">
        <f>IF(ISERROR(VLOOKUP(B856,'Айгенис Оп22'!$C$3:$C$22,1,0)),"Нет","Да")</f>
        <v>Нет</v>
      </c>
      <c r="D856" s="43">
        <f t="shared" si="26"/>
        <v>365</v>
      </c>
      <c r="E856" s="49">
        <f>ROUND(('Все выпуски'!$T$3*'Все выпуски'!$T$6/100)/365*(B856-IF(C856="Нет",VLOOKUP(A856,'Айгенис Оп22'!$A$2:$C$22,3,0),VLOOKUP((A856-1),'Айгенис Оп22'!$A$2:$C$22,3,0))),2)</f>
        <v>9.1199999999999992</v>
      </c>
      <c r="G856" s="43">
        <f>COUNTIF(D857:$D$1829,365)</f>
        <v>648</v>
      </c>
      <c r="H856" s="43">
        <f>COUNTIF(D857:$D$1829,366)</f>
        <v>325</v>
      </c>
    </row>
    <row r="857" spans="1:8" x14ac:dyDescent="0.25">
      <c r="A857" s="1">
        <f>COUNTIF($C$2:C857,"Да")</f>
        <v>9</v>
      </c>
      <c r="B857" s="45">
        <f t="shared" si="27"/>
        <v>46105</v>
      </c>
      <c r="C857" s="42" t="str">
        <f>IF(ISERROR(VLOOKUP(B857,'Айгенис Оп22'!$C$3:$C$22,1,0)),"Нет","Да")</f>
        <v>Нет</v>
      </c>
      <c r="D857" s="43">
        <f t="shared" si="26"/>
        <v>365</v>
      </c>
      <c r="E857" s="49">
        <f>ROUND(('Все выпуски'!$T$3*'Все выпуски'!$T$6/100)/365*(B857-IF(C857="Нет",VLOOKUP(A857,'Айгенис Оп22'!$A$2:$C$22,3,0),VLOOKUP((A857-1),'Айгенис Оп22'!$A$2:$C$22,3,0))),2)</f>
        <v>9.3699999999999992</v>
      </c>
      <c r="G857" s="43">
        <f>COUNTIF(D858:$D$1829,365)</f>
        <v>647</v>
      </c>
      <c r="H857" s="43">
        <f>COUNTIF(D858:$D$1829,366)</f>
        <v>325</v>
      </c>
    </row>
    <row r="858" spans="1:8" x14ac:dyDescent="0.25">
      <c r="A858" s="1">
        <f>COUNTIF($C$2:C858,"Да")</f>
        <v>9</v>
      </c>
      <c r="B858" s="45">
        <f t="shared" si="27"/>
        <v>46106</v>
      </c>
      <c r="C858" s="42" t="str">
        <f>IF(ISERROR(VLOOKUP(B858,'Айгенис Оп22'!$C$3:$C$22,1,0)),"Нет","Да")</f>
        <v>Нет</v>
      </c>
      <c r="D858" s="43">
        <f t="shared" si="26"/>
        <v>365</v>
      </c>
      <c r="E858" s="49">
        <f>ROUND(('Все выпуски'!$T$3*'Все выпуски'!$T$6/100)/365*(B858-IF(C858="Нет",VLOOKUP(A858,'Айгенис Оп22'!$A$2:$C$22,3,0),VLOOKUP((A858-1),'Айгенис Оп22'!$A$2:$C$22,3,0))),2)</f>
        <v>9.6199999999999992</v>
      </c>
      <c r="G858" s="43">
        <f>COUNTIF(D859:$D$1829,365)</f>
        <v>646</v>
      </c>
      <c r="H858" s="43">
        <f>COUNTIF(D859:$D$1829,366)</f>
        <v>325</v>
      </c>
    </row>
    <row r="859" spans="1:8" x14ac:dyDescent="0.25">
      <c r="A859" s="1">
        <f>COUNTIF($C$2:C859,"Да")</f>
        <v>9</v>
      </c>
      <c r="B859" s="45">
        <f t="shared" si="27"/>
        <v>46107</v>
      </c>
      <c r="C859" s="42" t="str">
        <f>IF(ISERROR(VLOOKUP(B859,'Айгенис Оп22'!$C$3:$C$22,1,0)),"Нет","Да")</f>
        <v>Нет</v>
      </c>
      <c r="D859" s="43">
        <f t="shared" si="26"/>
        <v>365</v>
      </c>
      <c r="E859" s="49">
        <f>ROUND(('Все выпуски'!$T$3*'Все выпуски'!$T$6/100)/365*(B859-IF(C859="Нет",VLOOKUP(A859,'Айгенис Оп22'!$A$2:$C$22,3,0),VLOOKUP((A859-1),'Айгенис Оп22'!$A$2:$C$22,3,0))),2)</f>
        <v>9.86</v>
      </c>
      <c r="G859" s="43">
        <f>COUNTIF(D860:$D$1829,365)</f>
        <v>645</v>
      </c>
      <c r="H859" s="43">
        <f>COUNTIF(D860:$D$1829,366)</f>
        <v>325</v>
      </c>
    </row>
    <row r="860" spans="1:8" x14ac:dyDescent="0.25">
      <c r="A860" s="1">
        <f>COUNTIF($C$2:C860,"Да")</f>
        <v>9</v>
      </c>
      <c r="B860" s="45">
        <f t="shared" si="27"/>
        <v>46108</v>
      </c>
      <c r="C860" s="42" t="str">
        <f>IF(ISERROR(VLOOKUP(B860,'Айгенис Оп22'!$C$3:$C$22,1,0)),"Нет","Да")</f>
        <v>Нет</v>
      </c>
      <c r="D860" s="43">
        <f t="shared" si="26"/>
        <v>365</v>
      </c>
      <c r="E860" s="49">
        <f>ROUND(('Все выпуски'!$T$3*'Все выпуски'!$T$6/100)/365*(B860-IF(C860="Нет",VLOOKUP(A860,'Айгенис Оп22'!$A$2:$C$22,3,0),VLOOKUP((A860-1),'Айгенис Оп22'!$A$2:$C$22,3,0))),2)</f>
        <v>10.11</v>
      </c>
      <c r="G860" s="43">
        <f>COUNTIF(D861:$D$1829,365)</f>
        <v>644</v>
      </c>
      <c r="H860" s="43">
        <f>COUNTIF(D861:$D$1829,366)</f>
        <v>325</v>
      </c>
    </row>
    <row r="861" spans="1:8" x14ac:dyDescent="0.25">
      <c r="A861" s="1">
        <f>COUNTIF($C$2:C861,"Да")</f>
        <v>9</v>
      </c>
      <c r="B861" s="45">
        <f t="shared" si="27"/>
        <v>46109</v>
      </c>
      <c r="C861" s="42" t="str">
        <f>IF(ISERROR(VLOOKUP(B861,'Айгенис Оп22'!$C$3:$C$22,1,0)),"Нет","Да")</f>
        <v>Нет</v>
      </c>
      <c r="D861" s="43">
        <f t="shared" si="26"/>
        <v>365</v>
      </c>
      <c r="E861" s="49">
        <f>ROUND(('Все выпуски'!$T$3*'Все выпуски'!$T$6/100)/365*(B861-IF(C861="Нет",VLOOKUP(A861,'Айгенис Оп22'!$A$2:$C$22,3,0),VLOOKUP((A861-1),'Айгенис Оп22'!$A$2:$C$22,3,0))),2)</f>
        <v>10.36</v>
      </c>
      <c r="G861" s="43">
        <f>COUNTIF(D862:$D$1829,365)</f>
        <v>643</v>
      </c>
      <c r="H861" s="43">
        <f>COUNTIF(D862:$D$1829,366)</f>
        <v>325</v>
      </c>
    </row>
    <row r="862" spans="1:8" x14ac:dyDescent="0.25">
      <c r="A862" s="1">
        <f>COUNTIF($C$2:C862,"Да")</f>
        <v>9</v>
      </c>
      <c r="B862" s="45">
        <f t="shared" si="27"/>
        <v>46110</v>
      </c>
      <c r="C862" s="42" t="str">
        <f>IF(ISERROR(VLOOKUP(B862,'Айгенис Оп22'!$C$3:$C$22,1,0)),"Нет","Да")</f>
        <v>Нет</v>
      </c>
      <c r="D862" s="43">
        <f t="shared" si="26"/>
        <v>365</v>
      </c>
      <c r="E862" s="49">
        <f>ROUND(('Все выпуски'!$T$3*'Все выпуски'!$T$6/100)/365*(B862-IF(C862="Нет",VLOOKUP(A862,'Айгенис Оп22'!$A$2:$C$22,3,0),VLOOKUP((A862-1),'Айгенис Оп22'!$A$2:$C$22,3,0))),2)</f>
        <v>10.6</v>
      </c>
      <c r="G862" s="43">
        <f>COUNTIF(D863:$D$1829,365)</f>
        <v>642</v>
      </c>
      <c r="H862" s="43">
        <f>COUNTIF(D863:$D$1829,366)</f>
        <v>325</v>
      </c>
    </row>
    <row r="863" spans="1:8" x14ac:dyDescent="0.25">
      <c r="A863" s="1">
        <f>COUNTIF($C$2:C863,"Да")</f>
        <v>9</v>
      </c>
      <c r="B863" s="45">
        <f t="shared" si="27"/>
        <v>46111</v>
      </c>
      <c r="C863" s="42" t="str">
        <f>IF(ISERROR(VLOOKUP(B863,'Айгенис Оп22'!$C$3:$C$22,1,0)),"Нет","Да")</f>
        <v>Нет</v>
      </c>
      <c r="D863" s="43">
        <f t="shared" si="26"/>
        <v>365</v>
      </c>
      <c r="E863" s="49">
        <f>ROUND(('Все выпуски'!$T$3*'Все выпуски'!$T$6/100)/365*(B863-IF(C863="Нет",VLOOKUP(A863,'Айгенис Оп22'!$A$2:$C$22,3,0),VLOOKUP((A863-1),'Айгенис Оп22'!$A$2:$C$22,3,0))),2)</f>
        <v>10.85</v>
      </c>
      <c r="G863" s="43">
        <f>COUNTIF(D864:$D$1829,365)</f>
        <v>641</v>
      </c>
      <c r="H863" s="43">
        <f>COUNTIF(D864:$D$1829,366)</f>
        <v>325</v>
      </c>
    </row>
    <row r="864" spans="1:8" x14ac:dyDescent="0.25">
      <c r="A864" s="1">
        <f>COUNTIF($C$2:C864,"Да")</f>
        <v>9</v>
      </c>
      <c r="B864" s="45">
        <f t="shared" si="27"/>
        <v>46112</v>
      </c>
      <c r="C864" s="42" t="str">
        <f>IF(ISERROR(VLOOKUP(B864,'Айгенис Оп22'!$C$3:$C$22,1,0)),"Нет","Да")</f>
        <v>Нет</v>
      </c>
      <c r="D864" s="43">
        <f t="shared" si="26"/>
        <v>365</v>
      </c>
      <c r="E864" s="49">
        <f>ROUND(('Все выпуски'!$T$3*'Все выпуски'!$T$6/100)/365*(B864-IF(C864="Нет",VLOOKUP(A864,'Айгенис Оп22'!$A$2:$C$22,3,0),VLOOKUP((A864-1),'Айгенис Оп22'!$A$2:$C$22,3,0))),2)</f>
        <v>11.1</v>
      </c>
      <c r="G864" s="43">
        <f>COUNTIF(D865:$D$1829,365)</f>
        <v>640</v>
      </c>
      <c r="H864" s="43">
        <f>COUNTIF(D865:$D$1829,366)</f>
        <v>325</v>
      </c>
    </row>
    <row r="865" spans="1:8" x14ac:dyDescent="0.25">
      <c r="A865" s="1">
        <f>COUNTIF($C$2:C865,"Да")</f>
        <v>9</v>
      </c>
      <c r="B865" s="45">
        <f t="shared" si="27"/>
        <v>46113</v>
      </c>
      <c r="C865" s="42" t="str">
        <f>IF(ISERROR(VLOOKUP(B865,'Айгенис Оп22'!$C$3:$C$22,1,0)),"Нет","Да")</f>
        <v>Нет</v>
      </c>
      <c r="D865" s="43">
        <f t="shared" si="26"/>
        <v>365</v>
      </c>
      <c r="E865" s="49">
        <f>ROUND(('Все выпуски'!$T$3*'Все выпуски'!$T$6/100)/365*(B865-IF(C865="Нет",VLOOKUP(A865,'Айгенис Оп22'!$A$2:$C$22,3,0),VLOOKUP((A865-1),'Айгенис Оп22'!$A$2:$C$22,3,0))),2)</f>
        <v>11.34</v>
      </c>
      <c r="G865" s="43">
        <f>COUNTIF(D866:$D$1829,365)</f>
        <v>639</v>
      </c>
      <c r="H865" s="43">
        <f>COUNTIF(D866:$D$1829,366)</f>
        <v>325</v>
      </c>
    </row>
    <row r="866" spans="1:8" x14ac:dyDescent="0.25">
      <c r="A866" s="1">
        <f>COUNTIF($C$2:C866,"Да")</f>
        <v>9</v>
      </c>
      <c r="B866" s="45">
        <f t="shared" si="27"/>
        <v>46114</v>
      </c>
      <c r="C866" s="42" t="str">
        <f>IF(ISERROR(VLOOKUP(B866,'Айгенис Оп22'!$C$3:$C$22,1,0)),"Нет","Да")</f>
        <v>Нет</v>
      </c>
      <c r="D866" s="43">
        <f t="shared" si="26"/>
        <v>365</v>
      </c>
      <c r="E866" s="49">
        <f>ROUND(('Все выпуски'!$T$3*'Все выпуски'!$T$6/100)/365*(B866-IF(C866="Нет",VLOOKUP(A866,'Айгенис Оп22'!$A$2:$C$22,3,0),VLOOKUP((A866-1),'Айгенис Оп22'!$A$2:$C$22,3,0))),2)</f>
        <v>11.59</v>
      </c>
      <c r="G866" s="43">
        <f>COUNTIF(D867:$D$1829,365)</f>
        <v>638</v>
      </c>
      <c r="H866" s="43">
        <f>COUNTIF(D867:$D$1829,366)</f>
        <v>325</v>
      </c>
    </row>
    <row r="867" spans="1:8" x14ac:dyDescent="0.25">
      <c r="A867" s="1">
        <f>COUNTIF($C$2:C867,"Да")</f>
        <v>9</v>
      </c>
      <c r="B867" s="45">
        <f t="shared" si="27"/>
        <v>46115</v>
      </c>
      <c r="C867" s="42" t="str">
        <f>IF(ISERROR(VLOOKUP(B867,'Айгенис Оп22'!$C$3:$C$22,1,0)),"Нет","Да")</f>
        <v>Нет</v>
      </c>
      <c r="D867" s="43">
        <f t="shared" si="26"/>
        <v>365</v>
      </c>
      <c r="E867" s="49">
        <f>ROUND(('Все выпуски'!$T$3*'Все выпуски'!$T$6/100)/365*(B867-IF(C867="Нет",VLOOKUP(A867,'Айгенис Оп22'!$A$2:$C$22,3,0),VLOOKUP((A867-1),'Айгенис Оп22'!$A$2:$C$22,3,0))),2)</f>
        <v>11.84</v>
      </c>
      <c r="G867" s="43">
        <f>COUNTIF(D868:$D$1829,365)</f>
        <v>637</v>
      </c>
      <c r="H867" s="43">
        <f>COUNTIF(D868:$D$1829,366)</f>
        <v>325</v>
      </c>
    </row>
    <row r="868" spans="1:8" x14ac:dyDescent="0.25">
      <c r="A868" s="1">
        <f>COUNTIF($C$2:C868,"Да")</f>
        <v>9</v>
      </c>
      <c r="B868" s="45">
        <f t="shared" si="27"/>
        <v>46116</v>
      </c>
      <c r="C868" s="42" t="str">
        <f>IF(ISERROR(VLOOKUP(B868,'Айгенис Оп22'!$C$3:$C$22,1,0)),"Нет","Да")</f>
        <v>Нет</v>
      </c>
      <c r="D868" s="43">
        <f t="shared" si="26"/>
        <v>365</v>
      </c>
      <c r="E868" s="49">
        <f>ROUND(('Все выпуски'!$T$3*'Все выпуски'!$T$6/100)/365*(B868-IF(C868="Нет",VLOOKUP(A868,'Айгенис Оп22'!$A$2:$C$22,3,0),VLOOKUP((A868-1),'Айгенис Оп22'!$A$2:$C$22,3,0))),2)</f>
        <v>12.08</v>
      </c>
      <c r="G868" s="43">
        <f>COUNTIF(D869:$D$1829,365)</f>
        <v>636</v>
      </c>
      <c r="H868" s="43">
        <f>COUNTIF(D869:$D$1829,366)</f>
        <v>325</v>
      </c>
    </row>
    <row r="869" spans="1:8" x14ac:dyDescent="0.25">
      <c r="A869" s="1">
        <f>COUNTIF($C$2:C869,"Да")</f>
        <v>9</v>
      </c>
      <c r="B869" s="45">
        <f t="shared" si="27"/>
        <v>46117</v>
      </c>
      <c r="C869" s="42" t="str">
        <f>IF(ISERROR(VLOOKUP(B869,'Айгенис Оп22'!$C$3:$C$22,1,0)),"Нет","Да")</f>
        <v>Нет</v>
      </c>
      <c r="D869" s="43">
        <f t="shared" si="26"/>
        <v>365</v>
      </c>
      <c r="E869" s="49">
        <f>ROUND(('Все выпуски'!$T$3*'Все выпуски'!$T$6/100)/365*(B869-IF(C869="Нет",VLOOKUP(A869,'Айгенис Оп22'!$A$2:$C$22,3,0),VLOOKUP((A869-1),'Айгенис Оп22'!$A$2:$C$22,3,0))),2)</f>
        <v>12.33</v>
      </c>
      <c r="G869" s="43">
        <f>COUNTIF(D870:$D$1829,365)</f>
        <v>635</v>
      </c>
      <c r="H869" s="43">
        <f>COUNTIF(D870:$D$1829,366)</f>
        <v>325</v>
      </c>
    </row>
    <row r="870" spans="1:8" x14ac:dyDescent="0.25">
      <c r="A870" s="1">
        <f>COUNTIF($C$2:C870,"Да")</f>
        <v>9</v>
      </c>
      <c r="B870" s="45">
        <f t="shared" si="27"/>
        <v>46118</v>
      </c>
      <c r="C870" s="42" t="str">
        <f>IF(ISERROR(VLOOKUP(B870,'Айгенис Оп22'!$C$3:$C$22,1,0)),"Нет","Да")</f>
        <v>Нет</v>
      </c>
      <c r="D870" s="43">
        <f t="shared" si="26"/>
        <v>365</v>
      </c>
      <c r="E870" s="49">
        <f>ROUND(('Все выпуски'!$T$3*'Все выпуски'!$T$6/100)/365*(B870-IF(C870="Нет",VLOOKUP(A870,'Айгенис Оп22'!$A$2:$C$22,3,0),VLOOKUP((A870-1),'Айгенис Оп22'!$A$2:$C$22,3,0))),2)</f>
        <v>12.58</v>
      </c>
      <c r="G870" s="43">
        <f>COUNTIF(D871:$D$1829,365)</f>
        <v>634</v>
      </c>
      <c r="H870" s="43">
        <f>COUNTIF(D871:$D$1829,366)</f>
        <v>325</v>
      </c>
    </row>
    <row r="871" spans="1:8" x14ac:dyDescent="0.25">
      <c r="A871" s="1">
        <f>COUNTIF($C$2:C871,"Да")</f>
        <v>9</v>
      </c>
      <c r="B871" s="45">
        <f t="shared" si="27"/>
        <v>46119</v>
      </c>
      <c r="C871" s="42" t="str">
        <f>IF(ISERROR(VLOOKUP(B871,'Айгенис Оп22'!$C$3:$C$22,1,0)),"Нет","Да")</f>
        <v>Нет</v>
      </c>
      <c r="D871" s="43">
        <f t="shared" si="26"/>
        <v>365</v>
      </c>
      <c r="E871" s="49">
        <f>ROUND(('Все выпуски'!$T$3*'Все выпуски'!$T$6/100)/365*(B871-IF(C871="Нет",VLOOKUP(A871,'Айгенис Оп22'!$A$2:$C$22,3,0),VLOOKUP((A871-1),'Айгенис Оп22'!$A$2:$C$22,3,0))),2)</f>
        <v>12.82</v>
      </c>
      <c r="G871" s="43">
        <f>COUNTIF(D872:$D$1829,365)</f>
        <v>633</v>
      </c>
      <c r="H871" s="43">
        <f>COUNTIF(D872:$D$1829,366)</f>
        <v>325</v>
      </c>
    </row>
    <row r="872" spans="1:8" x14ac:dyDescent="0.25">
      <c r="A872" s="1">
        <f>COUNTIF($C$2:C872,"Да")</f>
        <v>9</v>
      </c>
      <c r="B872" s="45">
        <f t="shared" si="27"/>
        <v>46120</v>
      </c>
      <c r="C872" s="42" t="str">
        <f>IF(ISERROR(VLOOKUP(B872,'Айгенис Оп22'!$C$3:$C$22,1,0)),"Нет","Да")</f>
        <v>Нет</v>
      </c>
      <c r="D872" s="43">
        <f t="shared" si="26"/>
        <v>365</v>
      </c>
      <c r="E872" s="49">
        <f>ROUND(('Все выпуски'!$T$3*'Все выпуски'!$T$6/100)/365*(B872-IF(C872="Нет",VLOOKUP(A872,'Айгенис Оп22'!$A$2:$C$22,3,0),VLOOKUP((A872-1),'Айгенис Оп22'!$A$2:$C$22,3,0))),2)</f>
        <v>13.07</v>
      </c>
      <c r="G872" s="43">
        <f>COUNTIF(D873:$D$1829,365)</f>
        <v>632</v>
      </c>
      <c r="H872" s="43">
        <f>COUNTIF(D873:$D$1829,366)</f>
        <v>325</v>
      </c>
    </row>
    <row r="873" spans="1:8" x14ac:dyDescent="0.25">
      <c r="A873" s="1">
        <f>COUNTIF($C$2:C873,"Да")</f>
        <v>9</v>
      </c>
      <c r="B873" s="45">
        <f t="shared" si="27"/>
        <v>46121</v>
      </c>
      <c r="C873" s="42" t="str">
        <f>IF(ISERROR(VLOOKUP(B873,'Айгенис Оп22'!$C$3:$C$22,1,0)),"Нет","Да")</f>
        <v>Нет</v>
      </c>
      <c r="D873" s="43">
        <f t="shared" si="26"/>
        <v>365</v>
      </c>
      <c r="E873" s="49">
        <f>ROUND(('Все выпуски'!$T$3*'Все выпуски'!$T$6/100)/365*(B873-IF(C873="Нет",VLOOKUP(A873,'Айгенис Оп22'!$A$2:$C$22,3,0),VLOOKUP((A873-1),'Айгенис Оп22'!$A$2:$C$22,3,0))),2)</f>
        <v>13.32</v>
      </c>
      <c r="G873" s="43">
        <f>COUNTIF(D874:$D$1829,365)</f>
        <v>631</v>
      </c>
      <c r="H873" s="43">
        <f>COUNTIF(D874:$D$1829,366)</f>
        <v>325</v>
      </c>
    </row>
    <row r="874" spans="1:8" x14ac:dyDescent="0.25">
      <c r="A874" s="1">
        <f>COUNTIF($C$2:C874,"Да")</f>
        <v>9</v>
      </c>
      <c r="B874" s="45">
        <f t="shared" si="27"/>
        <v>46122</v>
      </c>
      <c r="C874" s="42" t="str">
        <f>IF(ISERROR(VLOOKUP(B874,'Айгенис Оп22'!$C$3:$C$22,1,0)),"Нет","Да")</f>
        <v>Нет</v>
      </c>
      <c r="D874" s="43">
        <f t="shared" si="26"/>
        <v>365</v>
      </c>
      <c r="E874" s="49">
        <f>ROUND(('Все выпуски'!$T$3*'Все выпуски'!$T$6/100)/365*(B874-IF(C874="Нет",VLOOKUP(A874,'Айгенис Оп22'!$A$2:$C$22,3,0),VLOOKUP((A874-1),'Айгенис Оп22'!$A$2:$C$22,3,0))),2)</f>
        <v>13.56</v>
      </c>
      <c r="G874" s="43">
        <f>COUNTIF(D875:$D$1829,365)</f>
        <v>630</v>
      </c>
      <c r="H874" s="43">
        <f>COUNTIF(D875:$D$1829,366)</f>
        <v>325</v>
      </c>
    </row>
    <row r="875" spans="1:8" x14ac:dyDescent="0.25">
      <c r="A875" s="1">
        <f>COUNTIF($C$2:C875,"Да")</f>
        <v>9</v>
      </c>
      <c r="B875" s="45">
        <f t="shared" si="27"/>
        <v>46123</v>
      </c>
      <c r="C875" s="42" t="str">
        <f>IF(ISERROR(VLOOKUP(B875,'Айгенис Оп22'!$C$3:$C$22,1,0)),"Нет","Да")</f>
        <v>Нет</v>
      </c>
      <c r="D875" s="43">
        <f t="shared" si="26"/>
        <v>365</v>
      </c>
      <c r="E875" s="49">
        <f>ROUND(('Все выпуски'!$T$3*'Все выпуски'!$T$6/100)/365*(B875-IF(C875="Нет",VLOOKUP(A875,'Айгенис Оп22'!$A$2:$C$22,3,0),VLOOKUP((A875-1),'Айгенис Оп22'!$A$2:$C$22,3,0))),2)</f>
        <v>13.81</v>
      </c>
      <c r="G875" s="43">
        <f>COUNTIF(D876:$D$1829,365)</f>
        <v>629</v>
      </c>
      <c r="H875" s="43">
        <f>COUNTIF(D876:$D$1829,366)</f>
        <v>325</v>
      </c>
    </row>
    <row r="876" spans="1:8" x14ac:dyDescent="0.25">
      <c r="A876" s="1">
        <f>COUNTIF($C$2:C876,"Да")</f>
        <v>9</v>
      </c>
      <c r="B876" s="45">
        <f t="shared" si="27"/>
        <v>46124</v>
      </c>
      <c r="C876" s="42" t="str">
        <f>IF(ISERROR(VLOOKUP(B876,'Айгенис Оп22'!$C$3:$C$22,1,0)),"Нет","Да")</f>
        <v>Нет</v>
      </c>
      <c r="D876" s="43">
        <f t="shared" si="26"/>
        <v>365</v>
      </c>
      <c r="E876" s="49">
        <f>ROUND(('Все выпуски'!$T$3*'Все выпуски'!$T$6/100)/365*(B876-IF(C876="Нет",VLOOKUP(A876,'Айгенис Оп22'!$A$2:$C$22,3,0),VLOOKUP((A876-1),'Айгенис Оп22'!$A$2:$C$22,3,0))),2)</f>
        <v>14.05</v>
      </c>
      <c r="G876" s="43">
        <f>COUNTIF(D877:$D$1829,365)</f>
        <v>628</v>
      </c>
      <c r="H876" s="43">
        <f>COUNTIF(D877:$D$1829,366)</f>
        <v>325</v>
      </c>
    </row>
    <row r="877" spans="1:8" x14ac:dyDescent="0.25">
      <c r="A877" s="1">
        <f>COUNTIF($C$2:C877,"Да")</f>
        <v>9</v>
      </c>
      <c r="B877" s="45">
        <f t="shared" si="27"/>
        <v>46125</v>
      </c>
      <c r="C877" s="42" t="str">
        <f>IF(ISERROR(VLOOKUP(B877,'Айгенис Оп22'!$C$3:$C$22,1,0)),"Нет","Да")</f>
        <v>Нет</v>
      </c>
      <c r="D877" s="43">
        <f t="shared" si="26"/>
        <v>365</v>
      </c>
      <c r="E877" s="49">
        <f>ROUND(('Все выпуски'!$T$3*'Все выпуски'!$T$6/100)/365*(B877-IF(C877="Нет",VLOOKUP(A877,'Айгенис Оп22'!$A$2:$C$22,3,0),VLOOKUP((A877-1),'Айгенис Оп22'!$A$2:$C$22,3,0))),2)</f>
        <v>14.3</v>
      </c>
      <c r="G877" s="43">
        <f>COUNTIF(D878:$D$1829,365)</f>
        <v>627</v>
      </c>
      <c r="H877" s="43">
        <f>COUNTIF(D878:$D$1829,366)</f>
        <v>325</v>
      </c>
    </row>
    <row r="878" spans="1:8" x14ac:dyDescent="0.25">
      <c r="A878" s="1">
        <f>COUNTIF($C$2:C878,"Да")</f>
        <v>9</v>
      </c>
      <c r="B878" s="45">
        <f t="shared" si="27"/>
        <v>46126</v>
      </c>
      <c r="C878" s="42" t="str">
        <f>IF(ISERROR(VLOOKUP(B878,'Айгенис Оп22'!$C$3:$C$22,1,0)),"Нет","Да")</f>
        <v>Нет</v>
      </c>
      <c r="D878" s="43">
        <f t="shared" si="26"/>
        <v>365</v>
      </c>
      <c r="E878" s="49">
        <f>ROUND(('Все выпуски'!$T$3*'Все выпуски'!$T$6/100)/365*(B878-IF(C878="Нет",VLOOKUP(A878,'Айгенис Оп22'!$A$2:$C$22,3,0),VLOOKUP((A878-1),'Айгенис Оп22'!$A$2:$C$22,3,0))),2)</f>
        <v>14.55</v>
      </c>
      <c r="G878" s="43">
        <f>COUNTIF(D879:$D$1829,365)</f>
        <v>626</v>
      </c>
      <c r="H878" s="43">
        <f>COUNTIF(D879:$D$1829,366)</f>
        <v>325</v>
      </c>
    </row>
    <row r="879" spans="1:8" x14ac:dyDescent="0.25">
      <c r="A879" s="1">
        <f>COUNTIF($C$2:C879,"Да")</f>
        <v>9</v>
      </c>
      <c r="B879" s="45">
        <f t="shared" si="27"/>
        <v>46127</v>
      </c>
      <c r="C879" s="42" t="str">
        <f>IF(ISERROR(VLOOKUP(B879,'Айгенис Оп22'!$C$3:$C$22,1,0)),"Нет","Да")</f>
        <v>Нет</v>
      </c>
      <c r="D879" s="43">
        <f t="shared" si="26"/>
        <v>365</v>
      </c>
      <c r="E879" s="49">
        <f>ROUND(('Все выпуски'!$T$3*'Все выпуски'!$T$6/100)/365*(B879-IF(C879="Нет",VLOOKUP(A879,'Айгенис Оп22'!$A$2:$C$22,3,0),VLOOKUP((A879-1),'Айгенис Оп22'!$A$2:$C$22,3,0))),2)</f>
        <v>14.79</v>
      </c>
      <c r="G879" s="43">
        <f>COUNTIF(D880:$D$1829,365)</f>
        <v>625</v>
      </c>
      <c r="H879" s="43">
        <f>COUNTIF(D880:$D$1829,366)</f>
        <v>325</v>
      </c>
    </row>
    <row r="880" spans="1:8" x14ac:dyDescent="0.25">
      <c r="A880" s="1">
        <f>COUNTIF($C$2:C880,"Да")</f>
        <v>9</v>
      </c>
      <c r="B880" s="45">
        <f t="shared" si="27"/>
        <v>46128</v>
      </c>
      <c r="C880" s="42" t="str">
        <f>IF(ISERROR(VLOOKUP(B880,'Айгенис Оп22'!$C$3:$C$22,1,0)),"Нет","Да")</f>
        <v>Нет</v>
      </c>
      <c r="D880" s="43">
        <f t="shared" si="26"/>
        <v>365</v>
      </c>
      <c r="E880" s="49">
        <f>ROUND(('Все выпуски'!$T$3*'Все выпуски'!$T$6/100)/365*(B880-IF(C880="Нет",VLOOKUP(A880,'Айгенис Оп22'!$A$2:$C$22,3,0),VLOOKUP((A880-1),'Айгенис Оп22'!$A$2:$C$22,3,0))),2)</f>
        <v>15.04</v>
      </c>
      <c r="G880" s="43">
        <f>COUNTIF(D881:$D$1829,365)</f>
        <v>624</v>
      </c>
      <c r="H880" s="43">
        <f>COUNTIF(D881:$D$1829,366)</f>
        <v>325</v>
      </c>
    </row>
    <row r="881" spans="1:8" x14ac:dyDescent="0.25">
      <c r="A881" s="1">
        <f>COUNTIF($C$2:C881,"Да")</f>
        <v>9</v>
      </c>
      <c r="B881" s="45">
        <f t="shared" si="27"/>
        <v>46129</v>
      </c>
      <c r="C881" s="42" t="str">
        <f>IF(ISERROR(VLOOKUP(B881,'Айгенис Оп22'!$C$3:$C$22,1,0)),"Нет","Да")</f>
        <v>Нет</v>
      </c>
      <c r="D881" s="43">
        <f t="shared" si="26"/>
        <v>365</v>
      </c>
      <c r="E881" s="49">
        <f>ROUND(('Все выпуски'!$T$3*'Все выпуски'!$T$6/100)/365*(B881-IF(C881="Нет",VLOOKUP(A881,'Айгенис Оп22'!$A$2:$C$22,3,0),VLOOKUP((A881-1),'Айгенис Оп22'!$A$2:$C$22,3,0))),2)</f>
        <v>15.29</v>
      </c>
      <c r="G881" s="43">
        <f>COUNTIF(D882:$D$1829,365)</f>
        <v>623</v>
      </c>
      <c r="H881" s="43">
        <f>COUNTIF(D882:$D$1829,366)</f>
        <v>325</v>
      </c>
    </row>
    <row r="882" spans="1:8" x14ac:dyDescent="0.25">
      <c r="A882" s="1">
        <f>COUNTIF($C$2:C882,"Да")</f>
        <v>9</v>
      </c>
      <c r="B882" s="45">
        <f t="shared" si="27"/>
        <v>46130</v>
      </c>
      <c r="C882" s="42" t="str">
        <f>IF(ISERROR(VLOOKUP(B882,'Айгенис Оп22'!$C$3:$C$22,1,0)),"Нет","Да")</f>
        <v>Нет</v>
      </c>
      <c r="D882" s="43">
        <f t="shared" si="26"/>
        <v>365</v>
      </c>
      <c r="E882" s="49">
        <f>ROUND(('Все выпуски'!$T$3*'Все выпуски'!$T$6/100)/365*(B882-IF(C882="Нет",VLOOKUP(A882,'Айгенис Оп22'!$A$2:$C$22,3,0),VLOOKUP((A882-1),'Айгенис Оп22'!$A$2:$C$22,3,0))),2)</f>
        <v>15.53</v>
      </c>
      <c r="G882" s="43">
        <f>COUNTIF(D883:$D$1829,365)</f>
        <v>622</v>
      </c>
      <c r="H882" s="43">
        <f>COUNTIF(D883:$D$1829,366)</f>
        <v>325</v>
      </c>
    </row>
    <row r="883" spans="1:8" x14ac:dyDescent="0.25">
      <c r="A883" s="1">
        <f>COUNTIF($C$2:C883,"Да")</f>
        <v>9</v>
      </c>
      <c r="B883" s="45">
        <f t="shared" si="27"/>
        <v>46131</v>
      </c>
      <c r="C883" s="42" t="str">
        <f>IF(ISERROR(VLOOKUP(B883,'Айгенис Оп22'!$C$3:$C$22,1,0)),"Нет","Да")</f>
        <v>Нет</v>
      </c>
      <c r="D883" s="43">
        <f t="shared" si="26"/>
        <v>365</v>
      </c>
      <c r="E883" s="49">
        <f>ROUND(('Все выпуски'!$T$3*'Все выпуски'!$T$6/100)/365*(B883-IF(C883="Нет",VLOOKUP(A883,'Айгенис Оп22'!$A$2:$C$22,3,0),VLOOKUP((A883-1),'Айгенис Оп22'!$A$2:$C$22,3,0))),2)</f>
        <v>15.78</v>
      </c>
      <c r="G883" s="43">
        <f>COUNTIF(D884:$D$1829,365)</f>
        <v>621</v>
      </c>
      <c r="H883" s="43">
        <f>COUNTIF(D884:$D$1829,366)</f>
        <v>325</v>
      </c>
    </row>
    <row r="884" spans="1:8" x14ac:dyDescent="0.25">
      <c r="A884" s="1">
        <f>COUNTIF($C$2:C884,"Да")</f>
        <v>9</v>
      </c>
      <c r="B884" s="45">
        <f t="shared" si="27"/>
        <v>46132</v>
      </c>
      <c r="C884" s="42" t="str">
        <f>IF(ISERROR(VLOOKUP(B884,'Айгенис Оп22'!$C$3:$C$22,1,0)),"Нет","Да")</f>
        <v>Нет</v>
      </c>
      <c r="D884" s="43">
        <f t="shared" si="26"/>
        <v>365</v>
      </c>
      <c r="E884" s="49">
        <f>ROUND(('Все выпуски'!$T$3*'Все выпуски'!$T$6/100)/365*(B884-IF(C884="Нет",VLOOKUP(A884,'Айгенис Оп22'!$A$2:$C$22,3,0),VLOOKUP((A884-1),'Айгенис Оп22'!$A$2:$C$22,3,0))),2)</f>
        <v>16.03</v>
      </c>
      <c r="G884" s="43">
        <f>COUNTIF(D885:$D$1829,365)</f>
        <v>620</v>
      </c>
      <c r="H884" s="43">
        <f>COUNTIF(D885:$D$1829,366)</f>
        <v>325</v>
      </c>
    </row>
    <row r="885" spans="1:8" x14ac:dyDescent="0.25">
      <c r="A885" s="1">
        <f>COUNTIF($C$2:C885,"Да")</f>
        <v>9</v>
      </c>
      <c r="B885" s="45">
        <f t="shared" si="27"/>
        <v>46133</v>
      </c>
      <c r="C885" s="42" t="str">
        <f>IF(ISERROR(VLOOKUP(B885,'Айгенис Оп22'!$C$3:$C$22,1,0)),"Нет","Да")</f>
        <v>Нет</v>
      </c>
      <c r="D885" s="43">
        <f t="shared" si="26"/>
        <v>365</v>
      </c>
      <c r="E885" s="49">
        <f>ROUND(('Все выпуски'!$T$3*'Все выпуски'!$T$6/100)/365*(B885-IF(C885="Нет",VLOOKUP(A885,'Айгенис Оп22'!$A$2:$C$22,3,0),VLOOKUP((A885-1),'Айгенис Оп22'!$A$2:$C$22,3,0))),2)</f>
        <v>16.27</v>
      </c>
      <c r="G885" s="43">
        <f>COUNTIF(D886:$D$1829,365)</f>
        <v>619</v>
      </c>
      <c r="H885" s="43">
        <f>COUNTIF(D886:$D$1829,366)</f>
        <v>325</v>
      </c>
    </row>
    <row r="886" spans="1:8" x14ac:dyDescent="0.25">
      <c r="A886" s="1">
        <f>COUNTIF($C$2:C886,"Да")</f>
        <v>9</v>
      </c>
      <c r="B886" s="45">
        <f t="shared" si="27"/>
        <v>46134</v>
      </c>
      <c r="C886" s="42" t="str">
        <f>IF(ISERROR(VLOOKUP(B886,'Айгенис Оп22'!$C$3:$C$22,1,0)),"Нет","Да")</f>
        <v>Нет</v>
      </c>
      <c r="D886" s="43">
        <f t="shared" si="26"/>
        <v>365</v>
      </c>
      <c r="E886" s="49">
        <f>ROUND(('Все выпуски'!$T$3*'Все выпуски'!$T$6/100)/365*(B886-IF(C886="Нет",VLOOKUP(A886,'Айгенис Оп22'!$A$2:$C$22,3,0),VLOOKUP((A886-1),'Айгенис Оп22'!$A$2:$C$22,3,0))),2)</f>
        <v>16.52</v>
      </c>
      <c r="G886" s="43">
        <f>COUNTIF(D887:$D$1829,365)</f>
        <v>618</v>
      </c>
      <c r="H886" s="43">
        <f>COUNTIF(D887:$D$1829,366)</f>
        <v>325</v>
      </c>
    </row>
    <row r="887" spans="1:8" x14ac:dyDescent="0.25">
      <c r="A887" s="1">
        <f>COUNTIF($C$2:C887,"Да")</f>
        <v>9</v>
      </c>
      <c r="B887" s="45">
        <f t="shared" si="27"/>
        <v>46135</v>
      </c>
      <c r="C887" s="42" t="str">
        <f>IF(ISERROR(VLOOKUP(B887,'Айгенис Оп22'!$C$3:$C$22,1,0)),"Нет","Да")</f>
        <v>Нет</v>
      </c>
      <c r="D887" s="43">
        <f t="shared" si="26"/>
        <v>365</v>
      </c>
      <c r="E887" s="49">
        <f>ROUND(('Все выпуски'!$T$3*'Все выпуски'!$T$6/100)/365*(B887-IF(C887="Нет",VLOOKUP(A887,'Айгенис Оп22'!$A$2:$C$22,3,0),VLOOKUP((A887-1),'Айгенис Оп22'!$A$2:$C$22,3,0))),2)</f>
        <v>16.77</v>
      </c>
      <c r="G887" s="43">
        <f>COUNTIF(D888:$D$1829,365)</f>
        <v>617</v>
      </c>
      <c r="H887" s="43">
        <f>COUNTIF(D888:$D$1829,366)</f>
        <v>325</v>
      </c>
    </row>
    <row r="888" spans="1:8" x14ac:dyDescent="0.25">
      <c r="A888" s="1">
        <f>COUNTIF($C$2:C888,"Да")</f>
        <v>9</v>
      </c>
      <c r="B888" s="45">
        <f t="shared" si="27"/>
        <v>46136</v>
      </c>
      <c r="C888" s="42" t="str">
        <f>IF(ISERROR(VLOOKUP(B888,'Айгенис Оп22'!$C$3:$C$22,1,0)),"Нет","Да")</f>
        <v>Нет</v>
      </c>
      <c r="D888" s="43">
        <f t="shared" si="26"/>
        <v>365</v>
      </c>
      <c r="E888" s="49">
        <f>ROUND(('Все выпуски'!$T$3*'Все выпуски'!$T$6/100)/365*(B888-IF(C888="Нет",VLOOKUP(A888,'Айгенис Оп22'!$A$2:$C$22,3,0),VLOOKUP((A888-1),'Айгенис Оп22'!$A$2:$C$22,3,0))),2)</f>
        <v>17.010000000000002</v>
      </c>
      <c r="G888" s="43">
        <f>COUNTIF(D889:$D$1829,365)</f>
        <v>616</v>
      </c>
      <c r="H888" s="43">
        <f>COUNTIF(D889:$D$1829,366)</f>
        <v>325</v>
      </c>
    </row>
    <row r="889" spans="1:8" x14ac:dyDescent="0.25">
      <c r="A889" s="1">
        <f>COUNTIF($C$2:C889,"Да")</f>
        <v>9</v>
      </c>
      <c r="B889" s="45">
        <f t="shared" si="27"/>
        <v>46137</v>
      </c>
      <c r="C889" s="42" t="str">
        <f>IF(ISERROR(VLOOKUP(B889,'Айгенис Оп22'!$C$3:$C$22,1,0)),"Нет","Да")</f>
        <v>Нет</v>
      </c>
      <c r="D889" s="43">
        <f t="shared" si="26"/>
        <v>365</v>
      </c>
      <c r="E889" s="49">
        <f>ROUND(('Все выпуски'!$T$3*'Все выпуски'!$T$6/100)/365*(B889-IF(C889="Нет",VLOOKUP(A889,'Айгенис Оп22'!$A$2:$C$22,3,0),VLOOKUP((A889-1),'Айгенис Оп22'!$A$2:$C$22,3,0))),2)</f>
        <v>17.260000000000002</v>
      </c>
      <c r="G889" s="43">
        <f>COUNTIF(D890:$D$1829,365)</f>
        <v>615</v>
      </c>
      <c r="H889" s="43">
        <f>COUNTIF(D890:$D$1829,366)</f>
        <v>325</v>
      </c>
    </row>
    <row r="890" spans="1:8" x14ac:dyDescent="0.25">
      <c r="A890" s="1">
        <f>COUNTIF($C$2:C890,"Да")</f>
        <v>9</v>
      </c>
      <c r="B890" s="45">
        <f t="shared" si="27"/>
        <v>46138</v>
      </c>
      <c r="C890" s="42" t="str">
        <f>IF(ISERROR(VLOOKUP(B890,'Айгенис Оп22'!$C$3:$C$22,1,0)),"Нет","Да")</f>
        <v>Нет</v>
      </c>
      <c r="D890" s="43">
        <f t="shared" si="26"/>
        <v>365</v>
      </c>
      <c r="E890" s="49">
        <f>ROUND(('Все выпуски'!$T$3*'Все выпуски'!$T$6/100)/365*(B890-IF(C890="Нет",VLOOKUP(A890,'Айгенис Оп22'!$A$2:$C$22,3,0),VLOOKUP((A890-1),'Айгенис Оп22'!$A$2:$C$22,3,0))),2)</f>
        <v>17.510000000000002</v>
      </c>
      <c r="G890" s="43">
        <f>COUNTIF(D891:$D$1829,365)</f>
        <v>614</v>
      </c>
      <c r="H890" s="43">
        <f>COUNTIF(D891:$D$1829,366)</f>
        <v>325</v>
      </c>
    </row>
    <row r="891" spans="1:8" x14ac:dyDescent="0.25">
      <c r="A891" s="1">
        <f>COUNTIF($C$2:C891,"Да")</f>
        <v>9</v>
      </c>
      <c r="B891" s="45">
        <f t="shared" si="27"/>
        <v>46139</v>
      </c>
      <c r="C891" s="42" t="str">
        <f>IF(ISERROR(VLOOKUP(B891,'Айгенис Оп22'!$C$3:$C$22,1,0)),"Нет","Да")</f>
        <v>Нет</v>
      </c>
      <c r="D891" s="43">
        <f t="shared" si="26"/>
        <v>365</v>
      </c>
      <c r="E891" s="49">
        <f>ROUND(('Все выпуски'!$T$3*'Все выпуски'!$T$6/100)/365*(B891-IF(C891="Нет",VLOOKUP(A891,'Айгенис Оп22'!$A$2:$C$22,3,0),VLOOKUP((A891-1),'Айгенис Оп22'!$A$2:$C$22,3,0))),2)</f>
        <v>17.75</v>
      </c>
      <c r="G891" s="43">
        <f>COUNTIF(D892:$D$1829,365)</f>
        <v>613</v>
      </c>
      <c r="H891" s="43">
        <f>COUNTIF(D892:$D$1829,366)</f>
        <v>325</v>
      </c>
    </row>
    <row r="892" spans="1:8" x14ac:dyDescent="0.25">
      <c r="A892" s="1">
        <f>COUNTIF($C$2:C892,"Да")</f>
        <v>9</v>
      </c>
      <c r="B892" s="45">
        <f t="shared" si="27"/>
        <v>46140</v>
      </c>
      <c r="C892" s="42" t="str">
        <f>IF(ISERROR(VLOOKUP(B892,'Айгенис Оп22'!$C$3:$C$22,1,0)),"Нет","Да")</f>
        <v>Нет</v>
      </c>
      <c r="D892" s="43">
        <f t="shared" si="26"/>
        <v>365</v>
      </c>
      <c r="E892" s="49">
        <f>ROUND(('Все выпуски'!$T$3*'Все выпуски'!$T$6/100)/365*(B892-IF(C892="Нет",VLOOKUP(A892,'Айгенис Оп22'!$A$2:$C$22,3,0),VLOOKUP((A892-1),'Айгенис Оп22'!$A$2:$C$22,3,0))),2)</f>
        <v>18</v>
      </c>
      <c r="G892" s="43">
        <f>COUNTIF(D893:$D$1829,365)</f>
        <v>612</v>
      </c>
      <c r="H892" s="43">
        <f>COUNTIF(D893:$D$1829,366)</f>
        <v>325</v>
      </c>
    </row>
    <row r="893" spans="1:8" x14ac:dyDescent="0.25">
      <c r="A893" s="1">
        <f>COUNTIF($C$2:C893,"Да")</f>
        <v>9</v>
      </c>
      <c r="B893" s="45">
        <f t="shared" si="27"/>
        <v>46141</v>
      </c>
      <c r="C893" s="42" t="str">
        <f>IF(ISERROR(VLOOKUP(B893,'Айгенис Оп22'!$C$3:$C$22,1,0)),"Нет","Да")</f>
        <v>Нет</v>
      </c>
      <c r="D893" s="43">
        <f t="shared" si="26"/>
        <v>365</v>
      </c>
      <c r="E893" s="49">
        <f>ROUND(('Все выпуски'!$T$3*'Все выпуски'!$T$6/100)/365*(B893-IF(C893="Нет",VLOOKUP(A893,'Айгенис Оп22'!$A$2:$C$22,3,0),VLOOKUP((A893-1),'Айгенис Оп22'!$A$2:$C$22,3,0))),2)</f>
        <v>18.25</v>
      </c>
      <c r="G893" s="43">
        <f>COUNTIF(D894:$D$1829,365)</f>
        <v>611</v>
      </c>
      <c r="H893" s="43">
        <f>COUNTIF(D894:$D$1829,366)</f>
        <v>325</v>
      </c>
    </row>
    <row r="894" spans="1:8" x14ac:dyDescent="0.25">
      <c r="A894" s="1">
        <f>COUNTIF($C$2:C894,"Да")</f>
        <v>9</v>
      </c>
      <c r="B894" s="45">
        <f t="shared" si="27"/>
        <v>46142</v>
      </c>
      <c r="C894" s="42" t="str">
        <f>IF(ISERROR(VLOOKUP(B894,'Айгенис Оп22'!$C$3:$C$22,1,0)),"Нет","Да")</f>
        <v>Нет</v>
      </c>
      <c r="D894" s="43">
        <f t="shared" si="26"/>
        <v>365</v>
      </c>
      <c r="E894" s="49">
        <f>ROUND(('Все выпуски'!$T$3*'Все выпуски'!$T$6/100)/365*(B894-IF(C894="Нет",VLOOKUP(A894,'Айгенис Оп22'!$A$2:$C$22,3,0),VLOOKUP((A894-1),'Айгенис Оп22'!$A$2:$C$22,3,0))),2)</f>
        <v>18.489999999999998</v>
      </c>
      <c r="G894" s="43">
        <f>COUNTIF(D895:$D$1829,365)</f>
        <v>610</v>
      </c>
      <c r="H894" s="43">
        <f>COUNTIF(D895:$D$1829,366)</f>
        <v>325</v>
      </c>
    </row>
    <row r="895" spans="1:8" x14ac:dyDescent="0.25">
      <c r="A895" s="1">
        <f>COUNTIF($C$2:C895,"Да")</f>
        <v>9</v>
      </c>
      <c r="B895" s="45">
        <f t="shared" si="27"/>
        <v>46143</v>
      </c>
      <c r="C895" s="42" t="str">
        <f>IF(ISERROR(VLOOKUP(B895,'Айгенис Оп22'!$C$3:$C$22,1,0)),"Нет","Да")</f>
        <v>Нет</v>
      </c>
      <c r="D895" s="43">
        <f t="shared" si="26"/>
        <v>365</v>
      </c>
      <c r="E895" s="49">
        <f>ROUND(('Все выпуски'!$T$3*'Все выпуски'!$T$6/100)/365*(B895-IF(C895="Нет",VLOOKUP(A895,'Айгенис Оп22'!$A$2:$C$22,3,0),VLOOKUP((A895-1),'Айгенис Оп22'!$A$2:$C$22,3,0))),2)</f>
        <v>18.739999999999998</v>
      </c>
      <c r="G895" s="43">
        <f>COUNTIF(D896:$D$1829,365)</f>
        <v>609</v>
      </c>
      <c r="H895" s="43">
        <f>COUNTIF(D896:$D$1829,366)</f>
        <v>325</v>
      </c>
    </row>
    <row r="896" spans="1:8" x14ac:dyDescent="0.25">
      <c r="A896" s="1">
        <f>COUNTIF($C$2:C896,"Да")</f>
        <v>9</v>
      </c>
      <c r="B896" s="45">
        <f t="shared" si="27"/>
        <v>46144</v>
      </c>
      <c r="C896" s="42" t="str">
        <f>IF(ISERROR(VLOOKUP(B896,'Айгенис Оп22'!$C$3:$C$22,1,0)),"Нет","Да")</f>
        <v>Нет</v>
      </c>
      <c r="D896" s="43">
        <f t="shared" si="26"/>
        <v>365</v>
      </c>
      <c r="E896" s="49">
        <f>ROUND(('Все выпуски'!$T$3*'Все выпуски'!$T$6/100)/365*(B896-IF(C896="Нет",VLOOKUP(A896,'Айгенис Оп22'!$A$2:$C$22,3,0),VLOOKUP((A896-1),'Айгенис Оп22'!$A$2:$C$22,3,0))),2)</f>
        <v>18.989999999999998</v>
      </c>
      <c r="G896" s="43">
        <f>COUNTIF(D897:$D$1829,365)</f>
        <v>608</v>
      </c>
      <c r="H896" s="43">
        <f>COUNTIF(D897:$D$1829,366)</f>
        <v>325</v>
      </c>
    </row>
    <row r="897" spans="1:8" x14ac:dyDescent="0.25">
      <c r="A897" s="1">
        <f>COUNTIF($C$2:C897,"Да")</f>
        <v>9</v>
      </c>
      <c r="B897" s="45">
        <f t="shared" si="27"/>
        <v>46145</v>
      </c>
      <c r="C897" s="42" t="str">
        <f>IF(ISERROR(VLOOKUP(B897,'Айгенис Оп22'!$C$3:$C$22,1,0)),"Нет","Да")</f>
        <v>Нет</v>
      </c>
      <c r="D897" s="43">
        <f t="shared" si="26"/>
        <v>365</v>
      </c>
      <c r="E897" s="49">
        <f>ROUND(('Все выпуски'!$T$3*'Все выпуски'!$T$6/100)/365*(B897-IF(C897="Нет",VLOOKUP(A897,'Айгенис Оп22'!$A$2:$C$22,3,0),VLOOKUP((A897-1),'Айгенис Оп22'!$A$2:$C$22,3,0))),2)</f>
        <v>19.23</v>
      </c>
      <c r="G897" s="43">
        <f>COUNTIF(D898:$D$1829,365)</f>
        <v>607</v>
      </c>
      <c r="H897" s="43">
        <f>COUNTIF(D898:$D$1829,366)</f>
        <v>325</v>
      </c>
    </row>
    <row r="898" spans="1:8" x14ac:dyDescent="0.25">
      <c r="A898" s="1">
        <f>COUNTIF($C$2:C898,"Да")</f>
        <v>9</v>
      </c>
      <c r="B898" s="45">
        <f t="shared" si="27"/>
        <v>46146</v>
      </c>
      <c r="C898" s="42" t="str">
        <f>IF(ISERROR(VLOOKUP(B898,'Айгенис Оп22'!$C$3:$C$22,1,0)),"Нет","Да")</f>
        <v>Нет</v>
      </c>
      <c r="D898" s="43">
        <f t="shared" ref="D898:D961" si="28">IF(MOD(YEAR(B898),4)=0,366,365)</f>
        <v>365</v>
      </c>
      <c r="E898" s="49">
        <f>ROUND(('Все выпуски'!$T$3*'Все выпуски'!$T$6/100)/365*(B898-IF(C898="Нет",VLOOKUP(A898,'Айгенис Оп22'!$A$2:$C$22,3,0),VLOOKUP((A898-1),'Айгенис Оп22'!$A$2:$C$22,3,0))),2)</f>
        <v>19.48</v>
      </c>
      <c r="G898" s="43">
        <f>COUNTIF(D899:$D$1829,365)</f>
        <v>606</v>
      </c>
      <c r="H898" s="43">
        <f>COUNTIF(D899:$D$1829,366)</f>
        <v>325</v>
      </c>
    </row>
    <row r="899" spans="1:8" x14ac:dyDescent="0.25">
      <c r="A899" s="1">
        <f>COUNTIF($C$2:C899,"Да")</f>
        <v>9</v>
      </c>
      <c r="B899" s="45">
        <f t="shared" si="27"/>
        <v>46147</v>
      </c>
      <c r="C899" s="42" t="str">
        <f>IF(ISERROR(VLOOKUP(B899,'Айгенис Оп22'!$C$3:$C$22,1,0)),"Нет","Да")</f>
        <v>Нет</v>
      </c>
      <c r="D899" s="43">
        <f t="shared" si="28"/>
        <v>365</v>
      </c>
      <c r="E899" s="49">
        <f>ROUND(('Все выпуски'!$T$3*'Все выпуски'!$T$6/100)/365*(B899-IF(C899="Нет",VLOOKUP(A899,'Айгенис Оп22'!$A$2:$C$22,3,0),VLOOKUP((A899-1),'Айгенис Оп22'!$A$2:$C$22,3,0))),2)</f>
        <v>19.73</v>
      </c>
      <c r="G899" s="43">
        <f>COUNTIF(D900:$D$1829,365)</f>
        <v>605</v>
      </c>
      <c r="H899" s="43">
        <f>COUNTIF(D900:$D$1829,366)</f>
        <v>325</v>
      </c>
    </row>
    <row r="900" spans="1:8" x14ac:dyDescent="0.25">
      <c r="A900" s="1">
        <f>COUNTIF($C$2:C900,"Да")</f>
        <v>9</v>
      </c>
      <c r="B900" s="45">
        <f t="shared" ref="B900:B963" si="29">B899+1</f>
        <v>46148</v>
      </c>
      <c r="C900" s="42" t="str">
        <f>IF(ISERROR(VLOOKUP(B900,'Айгенис Оп22'!$C$3:$C$22,1,0)),"Нет","Да")</f>
        <v>Нет</v>
      </c>
      <c r="D900" s="43">
        <f t="shared" si="28"/>
        <v>365</v>
      </c>
      <c r="E900" s="49">
        <f>ROUND(('Все выпуски'!$T$3*'Все выпуски'!$T$6/100)/365*(B900-IF(C900="Нет",VLOOKUP(A900,'Айгенис Оп22'!$A$2:$C$22,3,0),VLOOKUP((A900-1),'Айгенис Оп22'!$A$2:$C$22,3,0))),2)</f>
        <v>19.97</v>
      </c>
      <c r="G900" s="43">
        <f>COUNTIF(D901:$D$1829,365)</f>
        <v>604</v>
      </c>
      <c r="H900" s="43">
        <f>COUNTIF(D901:$D$1829,366)</f>
        <v>325</v>
      </c>
    </row>
    <row r="901" spans="1:8" x14ac:dyDescent="0.25">
      <c r="A901" s="1">
        <f>COUNTIF($C$2:C901,"Да")</f>
        <v>9</v>
      </c>
      <c r="B901" s="45">
        <f t="shared" si="29"/>
        <v>46149</v>
      </c>
      <c r="C901" s="42" t="str">
        <f>IF(ISERROR(VLOOKUP(B901,'Айгенис Оп22'!$C$3:$C$22,1,0)),"Нет","Да")</f>
        <v>Нет</v>
      </c>
      <c r="D901" s="43">
        <f t="shared" si="28"/>
        <v>365</v>
      </c>
      <c r="E901" s="49">
        <f>ROUND(('Все выпуски'!$T$3*'Все выпуски'!$T$6/100)/365*(B901-IF(C901="Нет",VLOOKUP(A901,'Айгенис Оп22'!$A$2:$C$22,3,0),VLOOKUP((A901-1),'Айгенис Оп22'!$A$2:$C$22,3,0))),2)</f>
        <v>20.22</v>
      </c>
      <c r="G901" s="43">
        <f>COUNTIF(D902:$D$1829,365)</f>
        <v>603</v>
      </c>
      <c r="H901" s="43">
        <f>COUNTIF(D902:$D$1829,366)</f>
        <v>325</v>
      </c>
    </row>
    <row r="902" spans="1:8" x14ac:dyDescent="0.25">
      <c r="A902" s="1">
        <f>COUNTIF($C$2:C902,"Да")</f>
        <v>9</v>
      </c>
      <c r="B902" s="45">
        <f t="shared" si="29"/>
        <v>46150</v>
      </c>
      <c r="C902" s="42" t="str">
        <f>IF(ISERROR(VLOOKUP(B902,'Айгенис Оп22'!$C$3:$C$22,1,0)),"Нет","Да")</f>
        <v>Нет</v>
      </c>
      <c r="D902" s="43">
        <f t="shared" si="28"/>
        <v>365</v>
      </c>
      <c r="E902" s="49">
        <f>ROUND(('Все выпуски'!$T$3*'Все выпуски'!$T$6/100)/365*(B902-IF(C902="Нет",VLOOKUP(A902,'Айгенис Оп22'!$A$2:$C$22,3,0),VLOOKUP((A902-1),'Айгенис Оп22'!$A$2:$C$22,3,0))),2)</f>
        <v>20.47</v>
      </c>
      <c r="G902" s="43">
        <f>COUNTIF(D903:$D$1829,365)</f>
        <v>602</v>
      </c>
      <c r="H902" s="43">
        <f>COUNTIF(D903:$D$1829,366)</f>
        <v>325</v>
      </c>
    </row>
    <row r="903" spans="1:8" x14ac:dyDescent="0.25">
      <c r="A903" s="1">
        <f>COUNTIF($C$2:C903,"Да")</f>
        <v>9</v>
      </c>
      <c r="B903" s="45">
        <f t="shared" si="29"/>
        <v>46151</v>
      </c>
      <c r="C903" s="42" t="str">
        <f>IF(ISERROR(VLOOKUP(B903,'Айгенис Оп22'!$C$3:$C$22,1,0)),"Нет","Да")</f>
        <v>Нет</v>
      </c>
      <c r="D903" s="43">
        <f t="shared" si="28"/>
        <v>365</v>
      </c>
      <c r="E903" s="49">
        <f>ROUND(('Все выпуски'!$T$3*'Все выпуски'!$T$6/100)/365*(B903-IF(C903="Нет",VLOOKUP(A903,'Айгенис Оп22'!$A$2:$C$22,3,0),VLOOKUP((A903-1),'Айгенис Оп22'!$A$2:$C$22,3,0))),2)</f>
        <v>20.71</v>
      </c>
      <c r="G903" s="43">
        <f>COUNTIF(D904:$D$1829,365)</f>
        <v>601</v>
      </c>
      <c r="H903" s="43">
        <f>COUNTIF(D904:$D$1829,366)</f>
        <v>325</v>
      </c>
    </row>
    <row r="904" spans="1:8" x14ac:dyDescent="0.25">
      <c r="A904" s="1">
        <f>COUNTIF($C$2:C904,"Да")</f>
        <v>9</v>
      </c>
      <c r="B904" s="45">
        <f t="shared" si="29"/>
        <v>46152</v>
      </c>
      <c r="C904" s="42" t="str">
        <f>IF(ISERROR(VLOOKUP(B904,'Айгенис Оп22'!$C$3:$C$22,1,0)),"Нет","Да")</f>
        <v>Нет</v>
      </c>
      <c r="D904" s="43">
        <f t="shared" si="28"/>
        <v>365</v>
      </c>
      <c r="E904" s="49">
        <f>ROUND(('Все выпуски'!$T$3*'Все выпуски'!$T$6/100)/365*(B904-IF(C904="Нет",VLOOKUP(A904,'Айгенис Оп22'!$A$2:$C$22,3,0),VLOOKUP((A904-1),'Айгенис Оп22'!$A$2:$C$22,3,0))),2)</f>
        <v>20.96</v>
      </c>
      <c r="G904" s="43">
        <f>COUNTIF(D905:$D$1829,365)</f>
        <v>600</v>
      </c>
      <c r="H904" s="43">
        <f>COUNTIF(D905:$D$1829,366)</f>
        <v>325</v>
      </c>
    </row>
    <row r="905" spans="1:8" x14ac:dyDescent="0.25">
      <c r="A905" s="1">
        <f>COUNTIF($C$2:C905,"Да")</f>
        <v>9</v>
      </c>
      <c r="B905" s="45">
        <f t="shared" si="29"/>
        <v>46153</v>
      </c>
      <c r="C905" s="42" t="str">
        <f>IF(ISERROR(VLOOKUP(B905,'Айгенис Оп22'!$C$3:$C$22,1,0)),"Нет","Да")</f>
        <v>Нет</v>
      </c>
      <c r="D905" s="43">
        <f t="shared" si="28"/>
        <v>365</v>
      </c>
      <c r="E905" s="49">
        <f>ROUND(('Все выпуски'!$T$3*'Все выпуски'!$T$6/100)/365*(B905-IF(C905="Нет",VLOOKUP(A905,'Айгенис Оп22'!$A$2:$C$22,3,0),VLOOKUP((A905-1),'Айгенис Оп22'!$A$2:$C$22,3,0))),2)</f>
        <v>21.21</v>
      </c>
      <c r="G905" s="43">
        <f>COUNTIF(D906:$D$1829,365)</f>
        <v>599</v>
      </c>
      <c r="H905" s="43">
        <f>COUNTIF(D906:$D$1829,366)</f>
        <v>325</v>
      </c>
    </row>
    <row r="906" spans="1:8" x14ac:dyDescent="0.25">
      <c r="A906" s="1">
        <f>COUNTIF($C$2:C906,"Да")</f>
        <v>9</v>
      </c>
      <c r="B906" s="45">
        <f t="shared" si="29"/>
        <v>46154</v>
      </c>
      <c r="C906" s="42" t="str">
        <f>IF(ISERROR(VLOOKUP(B906,'Айгенис Оп22'!$C$3:$C$22,1,0)),"Нет","Да")</f>
        <v>Нет</v>
      </c>
      <c r="D906" s="43">
        <f t="shared" si="28"/>
        <v>365</v>
      </c>
      <c r="E906" s="49">
        <f>ROUND(('Все выпуски'!$T$3*'Все выпуски'!$T$6/100)/365*(B906-IF(C906="Нет",VLOOKUP(A906,'Айгенис Оп22'!$A$2:$C$22,3,0),VLOOKUP((A906-1),'Айгенис Оп22'!$A$2:$C$22,3,0))),2)</f>
        <v>21.45</v>
      </c>
      <c r="G906" s="43">
        <f>COUNTIF(D907:$D$1829,365)</f>
        <v>598</v>
      </c>
      <c r="H906" s="43">
        <f>COUNTIF(D907:$D$1829,366)</f>
        <v>325</v>
      </c>
    </row>
    <row r="907" spans="1:8" x14ac:dyDescent="0.25">
      <c r="A907" s="1">
        <f>COUNTIF($C$2:C907,"Да")</f>
        <v>9</v>
      </c>
      <c r="B907" s="45">
        <f t="shared" si="29"/>
        <v>46155</v>
      </c>
      <c r="C907" s="42" t="str">
        <f>IF(ISERROR(VLOOKUP(B907,'Айгенис Оп22'!$C$3:$C$22,1,0)),"Нет","Да")</f>
        <v>Нет</v>
      </c>
      <c r="D907" s="43">
        <f t="shared" si="28"/>
        <v>365</v>
      </c>
      <c r="E907" s="49">
        <f>ROUND(('Все выпуски'!$T$3*'Все выпуски'!$T$6/100)/365*(B907-IF(C907="Нет",VLOOKUP(A907,'Айгенис Оп22'!$A$2:$C$22,3,0),VLOOKUP((A907-1),'Айгенис Оп22'!$A$2:$C$22,3,0))),2)</f>
        <v>21.7</v>
      </c>
      <c r="G907" s="43">
        <f>COUNTIF(D908:$D$1829,365)</f>
        <v>597</v>
      </c>
      <c r="H907" s="43">
        <f>COUNTIF(D908:$D$1829,366)</f>
        <v>325</v>
      </c>
    </row>
    <row r="908" spans="1:8" x14ac:dyDescent="0.25">
      <c r="A908" s="1">
        <f>COUNTIF($C$2:C908,"Да")</f>
        <v>10</v>
      </c>
      <c r="B908" s="45">
        <f t="shared" si="29"/>
        <v>46156</v>
      </c>
      <c r="C908" s="42" t="str">
        <f>IF(ISERROR(VLOOKUP(B908,'Айгенис Оп22'!$C$3:$C$22,1,0)),"Нет","Да")</f>
        <v>Да</v>
      </c>
      <c r="D908" s="43">
        <f t="shared" si="28"/>
        <v>365</v>
      </c>
      <c r="E908" s="49">
        <f>ROUND(('Все выпуски'!$T$3*'Все выпуски'!$T$6/100)/365*(B908-IF(C908="Нет",VLOOKUP(A908,'Айгенис Оп22'!$A$2:$C$22,3,0),VLOOKUP((A908-1),'Айгенис Оп22'!$A$2:$C$22,3,0))),2)</f>
        <v>21.95</v>
      </c>
      <c r="G908" s="43">
        <f>COUNTIF(D909:$D$1829,365)</f>
        <v>596</v>
      </c>
      <c r="H908" s="43">
        <f>COUNTIF(D909:$D$1829,366)</f>
        <v>325</v>
      </c>
    </row>
    <row r="909" spans="1:8" x14ac:dyDescent="0.25">
      <c r="A909" s="1">
        <f>COUNTIF($C$2:C909,"Да")</f>
        <v>10</v>
      </c>
      <c r="B909" s="45">
        <f t="shared" si="29"/>
        <v>46157</v>
      </c>
      <c r="C909" s="42" t="str">
        <f>IF(ISERROR(VLOOKUP(B909,'Айгенис Оп22'!$C$3:$C$22,1,0)),"Нет","Да")</f>
        <v>Нет</v>
      </c>
      <c r="D909" s="43">
        <f t="shared" si="28"/>
        <v>365</v>
      </c>
      <c r="E909" s="49">
        <f>ROUND(('Все выпуски'!$T$3*'Все выпуски'!$T$6/100)/365*(B909-IF(C909="Нет",VLOOKUP(A909,'Айгенис Оп22'!$A$2:$C$22,3,0),VLOOKUP((A909-1),'Айгенис Оп22'!$A$2:$C$22,3,0))),2)</f>
        <v>0.25</v>
      </c>
      <c r="G909" s="43">
        <f>COUNTIF(D910:$D$1829,365)</f>
        <v>595</v>
      </c>
      <c r="H909" s="43">
        <f>COUNTIF(D910:$D$1829,366)</f>
        <v>325</v>
      </c>
    </row>
    <row r="910" spans="1:8" x14ac:dyDescent="0.25">
      <c r="A910" s="1">
        <f>COUNTIF($C$2:C910,"Да")</f>
        <v>10</v>
      </c>
      <c r="B910" s="45">
        <f t="shared" si="29"/>
        <v>46158</v>
      </c>
      <c r="C910" s="42" t="str">
        <f>IF(ISERROR(VLOOKUP(B910,'Айгенис Оп22'!$C$3:$C$22,1,0)),"Нет","Да")</f>
        <v>Нет</v>
      </c>
      <c r="D910" s="43">
        <f t="shared" si="28"/>
        <v>365</v>
      </c>
      <c r="E910" s="49">
        <f>ROUND(('Все выпуски'!$T$3*'Все выпуски'!$T$6/100)/365*(B910-IF(C910="Нет",VLOOKUP(A910,'Айгенис Оп22'!$A$2:$C$22,3,0),VLOOKUP((A910-1),'Айгенис Оп22'!$A$2:$C$22,3,0))),2)</f>
        <v>0.49</v>
      </c>
      <c r="G910" s="43">
        <f>COUNTIF(D911:$D$1829,365)</f>
        <v>594</v>
      </c>
      <c r="H910" s="43">
        <f>COUNTIF(D911:$D$1829,366)</f>
        <v>325</v>
      </c>
    </row>
    <row r="911" spans="1:8" x14ac:dyDescent="0.25">
      <c r="A911" s="1">
        <f>COUNTIF($C$2:C911,"Да")</f>
        <v>10</v>
      </c>
      <c r="B911" s="45">
        <f t="shared" si="29"/>
        <v>46159</v>
      </c>
      <c r="C911" s="42" t="str">
        <f>IF(ISERROR(VLOOKUP(B911,'Айгенис Оп22'!$C$3:$C$22,1,0)),"Нет","Да")</f>
        <v>Нет</v>
      </c>
      <c r="D911" s="43">
        <f t="shared" si="28"/>
        <v>365</v>
      </c>
      <c r="E911" s="49">
        <f>ROUND(('Все выпуски'!$T$3*'Все выпуски'!$T$6/100)/365*(B911-IF(C911="Нет",VLOOKUP(A911,'Айгенис Оп22'!$A$2:$C$22,3,0),VLOOKUP((A911-1),'Айгенис Оп22'!$A$2:$C$22,3,0))),2)</f>
        <v>0.74</v>
      </c>
      <c r="G911" s="43">
        <f>COUNTIF(D912:$D$1829,365)</f>
        <v>593</v>
      </c>
      <c r="H911" s="43">
        <f>COUNTIF(D912:$D$1829,366)</f>
        <v>325</v>
      </c>
    </row>
    <row r="912" spans="1:8" x14ac:dyDescent="0.25">
      <c r="A912" s="1">
        <f>COUNTIF($C$2:C912,"Да")</f>
        <v>10</v>
      </c>
      <c r="B912" s="45">
        <f t="shared" si="29"/>
        <v>46160</v>
      </c>
      <c r="C912" s="42" t="str">
        <f>IF(ISERROR(VLOOKUP(B912,'Айгенис Оп22'!$C$3:$C$22,1,0)),"Нет","Да")</f>
        <v>Нет</v>
      </c>
      <c r="D912" s="43">
        <f t="shared" si="28"/>
        <v>365</v>
      </c>
      <c r="E912" s="49">
        <f>ROUND(('Все выпуски'!$T$3*'Все выпуски'!$T$6/100)/365*(B912-IF(C912="Нет",VLOOKUP(A912,'Айгенис Оп22'!$A$2:$C$22,3,0),VLOOKUP((A912-1),'Айгенис Оп22'!$A$2:$C$22,3,0))),2)</f>
        <v>0.99</v>
      </c>
      <c r="G912" s="43">
        <f>COUNTIF(D913:$D$1829,365)</f>
        <v>592</v>
      </c>
      <c r="H912" s="43">
        <f>COUNTIF(D913:$D$1829,366)</f>
        <v>325</v>
      </c>
    </row>
    <row r="913" spans="1:8" x14ac:dyDescent="0.25">
      <c r="A913" s="1">
        <f>COUNTIF($C$2:C913,"Да")</f>
        <v>10</v>
      </c>
      <c r="B913" s="45">
        <f t="shared" si="29"/>
        <v>46161</v>
      </c>
      <c r="C913" s="42" t="str">
        <f>IF(ISERROR(VLOOKUP(B913,'Айгенис Оп22'!$C$3:$C$22,1,0)),"Нет","Да")</f>
        <v>Нет</v>
      </c>
      <c r="D913" s="43">
        <f t="shared" si="28"/>
        <v>365</v>
      </c>
      <c r="E913" s="49">
        <f>ROUND(('Все выпуски'!$T$3*'Все выпуски'!$T$6/100)/365*(B913-IF(C913="Нет",VLOOKUP(A913,'Айгенис Оп22'!$A$2:$C$22,3,0),VLOOKUP((A913-1),'Айгенис Оп22'!$A$2:$C$22,3,0))),2)</f>
        <v>1.23</v>
      </c>
      <c r="G913" s="43">
        <f>COUNTIF(D914:$D$1829,365)</f>
        <v>591</v>
      </c>
      <c r="H913" s="43">
        <f>COUNTIF(D914:$D$1829,366)</f>
        <v>325</v>
      </c>
    </row>
    <row r="914" spans="1:8" x14ac:dyDescent="0.25">
      <c r="A914" s="1">
        <f>COUNTIF($C$2:C914,"Да")</f>
        <v>10</v>
      </c>
      <c r="B914" s="45">
        <f t="shared" si="29"/>
        <v>46162</v>
      </c>
      <c r="C914" s="42" t="str">
        <f>IF(ISERROR(VLOOKUP(B914,'Айгенис Оп22'!$C$3:$C$22,1,0)),"Нет","Да")</f>
        <v>Нет</v>
      </c>
      <c r="D914" s="43">
        <f t="shared" si="28"/>
        <v>365</v>
      </c>
      <c r="E914" s="49">
        <f>ROUND(('Все выпуски'!$T$3*'Все выпуски'!$T$6/100)/365*(B914-IF(C914="Нет",VLOOKUP(A914,'Айгенис Оп22'!$A$2:$C$22,3,0),VLOOKUP((A914-1),'Айгенис Оп22'!$A$2:$C$22,3,0))),2)</f>
        <v>1.48</v>
      </c>
      <c r="G914" s="43">
        <f>COUNTIF(D915:$D$1829,365)</f>
        <v>590</v>
      </c>
      <c r="H914" s="43">
        <f>COUNTIF(D915:$D$1829,366)</f>
        <v>325</v>
      </c>
    </row>
    <row r="915" spans="1:8" x14ac:dyDescent="0.25">
      <c r="A915" s="1">
        <f>COUNTIF($C$2:C915,"Да")</f>
        <v>10</v>
      </c>
      <c r="B915" s="45">
        <f t="shared" si="29"/>
        <v>46163</v>
      </c>
      <c r="C915" s="42" t="str">
        <f>IF(ISERROR(VLOOKUP(B915,'Айгенис Оп22'!$C$3:$C$22,1,0)),"Нет","Да")</f>
        <v>Нет</v>
      </c>
      <c r="D915" s="43">
        <f t="shared" si="28"/>
        <v>365</v>
      </c>
      <c r="E915" s="49">
        <f>ROUND(('Все выпуски'!$T$3*'Все выпуски'!$T$6/100)/365*(B915-IF(C915="Нет",VLOOKUP(A915,'Айгенис Оп22'!$A$2:$C$22,3,0),VLOOKUP((A915-1),'Айгенис Оп22'!$A$2:$C$22,3,0))),2)</f>
        <v>1.73</v>
      </c>
      <c r="G915" s="43">
        <f>COUNTIF(D916:$D$1829,365)</f>
        <v>589</v>
      </c>
      <c r="H915" s="43">
        <f>COUNTIF(D916:$D$1829,366)</f>
        <v>325</v>
      </c>
    </row>
    <row r="916" spans="1:8" x14ac:dyDescent="0.25">
      <c r="A916" s="1">
        <f>COUNTIF($C$2:C916,"Да")</f>
        <v>10</v>
      </c>
      <c r="B916" s="45">
        <f t="shared" si="29"/>
        <v>46164</v>
      </c>
      <c r="C916" s="42" t="str">
        <f>IF(ISERROR(VLOOKUP(B916,'Айгенис Оп22'!$C$3:$C$22,1,0)),"Нет","Да")</f>
        <v>Нет</v>
      </c>
      <c r="D916" s="43">
        <f t="shared" si="28"/>
        <v>365</v>
      </c>
      <c r="E916" s="49">
        <f>ROUND(('Все выпуски'!$T$3*'Все выпуски'!$T$6/100)/365*(B916-IF(C916="Нет",VLOOKUP(A916,'Айгенис Оп22'!$A$2:$C$22,3,0),VLOOKUP((A916-1),'Айгенис Оп22'!$A$2:$C$22,3,0))),2)</f>
        <v>1.97</v>
      </c>
      <c r="G916" s="43">
        <f>COUNTIF(D917:$D$1829,365)</f>
        <v>588</v>
      </c>
      <c r="H916" s="43">
        <f>COUNTIF(D917:$D$1829,366)</f>
        <v>325</v>
      </c>
    </row>
    <row r="917" spans="1:8" x14ac:dyDescent="0.25">
      <c r="A917" s="1">
        <f>COUNTIF($C$2:C917,"Да")</f>
        <v>10</v>
      </c>
      <c r="B917" s="45">
        <f t="shared" si="29"/>
        <v>46165</v>
      </c>
      <c r="C917" s="42" t="str">
        <f>IF(ISERROR(VLOOKUP(B917,'Айгенис Оп22'!$C$3:$C$22,1,0)),"Нет","Да")</f>
        <v>Нет</v>
      </c>
      <c r="D917" s="43">
        <f t="shared" si="28"/>
        <v>365</v>
      </c>
      <c r="E917" s="49">
        <f>ROUND(('Все выпуски'!$T$3*'Все выпуски'!$T$6/100)/365*(B917-IF(C917="Нет",VLOOKUP(A917,'Айгенис Оп22'!$A$2:$C$22,3,0),VLOOKUP((A917-1),'Айгенис Оп22'!$A$2:$C$22,3,0))),2)</f>
        <v>2.2200000000000002</v>
      </c>
      <c r="G917" s="43">
        <f>COUNTIF(D918:$D$1829,365)</f>
        <v>587</v>
      </c>
      <c r="H917" s="43">
        <f>COUNTIF(D918:$D$1829,366)</f>
        <v>325</v>
      </c>
    </row>
    <row r="918" spans="1:8" x14ac:dyDescent="0.25">
      <c r="A918" s="1">
        <f>COUNTIF($C$2:C918,"Да")</f>
        <v>10</v>
      </c>
      <c r="B918" s="45">
        <f t="shared" si="29"/>
        <v>46166</v>
      </c>
      <c r="C918" s="42" t="str">
        <f>IF(ISERROR(VLOOKUP(B918,'Айгенис Оп22'!$C$3:$C$22,1,0)),"Нет","Да")</f>
        <v>Нет</v>
      </c>
      <c r="D918" s="43">
        <f t="shared" si="28"/>
        <v>365</v>
      </c>
      <c r="E918" s="49">
        <f>ROUND(('Все выпуски'!$T$3*'Все выпуски'!$T$6/100)/365*(B918-IF(C918="Нет",VLOOKUP(A918,'Айгенис Оп22'!$A$2:$C$22,3,0),VLOOKUP((A918-1),'Айгенис Оп22'!$A$2:$C$22,3,0))),2)</f>
        <v>2.4700000000000002</v>
      </c>
      <c r="G918" s="43">
        <f>COUNTIF(D919:$D$1829,365)</f>
        <v>586</v>
      </c>
      <c r="H918" s="43">
        <f>COUNTIF(D919:$D$1829,366)</f>
        <v>325</v>
      </c>
    </row>
    <row r="919" spans="1:8" x14ac:dyDescent="0.25">
      <c r="A919" s="1">
        <f>COUNTIF($C$2:C919,"Да")</f>
        <v>10</v>
      </c>
      <c r="B919" s="45">
        <f t="shared" si="29"/>
        <v>46167</v>
      </c>
      <c r="C919" s="42" t="str">
        <f>IF(ISERROR(VLOOKUP(B919,'Айгенис Оп22'!$C$3:$C$22,1,0)),"Нет","Да")</f>
        <v>Нет</v>
      </c>
      <c r="D919" s="43">
        <f t="shared" si="28"/>
        <v>365</v>
      </c>
      <c r="E919" s="49">
        <f>ROUND(('Все выпуски'!$T$3*'Все выпуски'!$T$6/100)/365*(B919-IF(C919="Нет",VLOOKUP(A919,'Айгенис Оп22'!$A$2:$C$22,3,0),VLOOKUP((A919-1),'Айгенис Оп22'!$A$2:$C$22,3,0))),2)</f>
        <v>2.71</v>
      </c>
      <c r="G919" s="43">
        <f>COUNTIF(D920:$D$1829,365)</f>
        <v>585</v>
      </c>
      <c r="H919" s="43">
        <f>COUNTIF(D920:$D$1829,366)</f>
        <v>325</v>
      </c>
    </row>
    <row r="920" spans="1:8" x14ac:dyDescent="0.25">
      <c r="A920" s="1">
        <f>COUNTIF($C$2:C920,"Да")</f>
        <v>10</v>
      </c>
      <c r="B920" s="45">
        <f t="shared" si="29"/>
        <v>46168</v>
      </c>
      <c r="C920" s="42" t="str">
        <f>IF(ISERROR(VLOOKUP(B920,'Айгенис Оп22'!$C$3:$C$22,1,0)),"Нет","Да")</f>
        <v>Нет</v>
      </c>
      <c r="D920" s="43">
        <f t="shared" si="28"/>
        <v>365</v>
      </c>
      <c r="E920" s="49">
        <f>ROUND(('Все выпуски'!$T$3*'Все выпуски'!$T$6/100)/365*(B920-IF(C920="Нет",VLOOKUP(A920,'Айгенис Оп22'!$A$2:$C$22,3,0),VLOOKUP((A920-1),'Айгенис Оп22'!$A$2:$C$22,3,0))),2)</f>
        <v>2.96</v>
      </c>
      <c r="G920" s="43">
        <f>COUNTIF(D921:$D$1829,365)</f>
        <v>584</v>
      </c>
      <c r="H920" s="43">
        <f>COUNTIF(D921:$D$1829,366)</f>
        <v>325</v>
      </c>
    </row>
    <row r="921" spans="1:8" x14ac:dyDescent="0.25">
      <c r="A921" s="1">
        <f>COUNTIF($C$2:C921,"Да")</f>
        <v>10</v>
      </c>
      <c r="B921" s="45">
        <f t="shared" si="29"/>
        <v>46169</v>
      </c>
      <c r="C921" s="42" t="str">
        <f>IF(ISERROR(VLOOKUP(B921,'Айгенис Оп22'!$C$3:$C$22,1,0)),"Нет","Да")</f>
        <v>Нет</v>
      </c>
      <c r="D921" s="43">
        <f t="shared" si="28"/>
        <v>365</v>
      </c>
      <c r="E921" s="49">
        <f>ROUND(('Все выпуски'!$T$3*'Все выпуски'!$T$6/100)/365*(B921-IF(C921="Нет",VLOOKUP(A921,'Айгенис Оп22'!$A$2:$C$22,3,0),VLOOKUP((A921-1),'Айгенис Оп22'!$A$2:$C$22,3,0))),2)</f>
        <v>3.21</v>
      </c>
      <c r="G921" s="43">
        <f>COUNTIF(D922:$D$1829,365)</f>
        <v>583</v>
      </c>
      <c r="H921" s="43">
        <f>COUNTIF(D922:$D$1829,366)</f>
        <v>325</v>
      </c>
    </row>
    <row r="922" spans="1:8" x14ac:dyDescent="0.25">
      <c r="A922" s="1">
        <f>COUNTIF($C$2:C922,"Да")</f>
        <v>10</v>
      </c>
      <c r="B922" s="45">
        <f t="shared" si="29"/>
        <v>46170</v>
      </c>
      <c r="C922" s="42" t="str">
        <f>IF(ISERROR(VLOOKUP(B922,'Айгенис Оп22'!$C$3:$C$22,1,0)),"Нет","Да")</f>
        <v>Нет</v>
      </c>
      <c r="D922" s="43">
        <f t="shared" si="28"/>
        <v>365</v>
      </c>
      <c r="E922" s="49">
        <f>ROUND(('Все выпуски'!$T$3*'Все выпуски'!$T$6/100)/365*(B922-IF(C922="Нет",VLOOKUP(A922,'Айгенис Оп22'!$A$2:$C$22,3,0),VLOOKUP((A922-1),'Айгенис Оп22'!$A$2:$C$22,3,0))),2)</f>
        <v>3.45</v>
      </c>
      <c r="G922" s="43">
        <f>COUNTIF(D923:$D$1829,365)</f>
        <v>582</v>
      </c>
      <c r="H922" s="43">
        <f>COUNTIF(D923:$D$1829,366)</f>
        <v>325</v>
      </c>
    </row>
    <row r="923" spans="1:8" x14ac:dyDescent="0.25">
      <c r="A923" s="1">
        <f>COUNTIF($C$2:C923,"Да")</f>
        <v>10</v>
      </c>
      <c r="B923" s="45">
        <f t="shared" si="29"/>
        <v>46171</v>
      </c>
      <c r="C923" s="42" t="str">
        <f>IF(ISERROR(VLOOKUP(B923,'Айгенис Оп22'!$C$3:$C$22,1,0)),"Нет","Да")</f>
        <v>Нет</v>
      </c>
      <c r="D923" s="43">
        <f t="shared" si="28"/>
        <v>365</v>
      </c>
      <c r="E923" s="49">
        <f>ROUND(('Все выпуски'!$T$3*'Все выпуски'!$T$6/100)/365*(B923-IF(C923="Нет",VLOOKUP(A923,'Айгенис Оп22'!$A$2:$C$22,3,0),VLOOKUP((A923-1),'Айгенис Оп22'!$A$2:$C$22,3,0))),2)</f>
        <v>3.7</v>
      </c>
      <c r="G923" s="43">
        <f>COUNTIF(D924:$D$1829,365)</f>
        <v>581</v>
      </c>
      <c r="H923" s="43">
        <f>COUNTIF(D924:$D$1829,366)</f>
        <v>325</v>
      </c>
    </row>
    <row r="924" spans="1:8" x14ac:dyDescent="0.25">
      <c r="A924" s="1">
        <f>COUNTIF($C$2:C924,"Да")</f>
        <v>10</v>
      </c>
      <c r="B924" s="45">
        <f t="shared" si="29"/>
        <v>46172</v>
      </c>
      <c r="C924" s="42" t="str">
        <f>IF(ISERROR(VLOOKUP(B924,'Айгенис Оп22'!$C$3:$C$22,1,0)),"Нет","Да")</f>
        <v>Нет</v>
      </c>
      <c r="D924" s="43">
        <f t="shared" si="28"/>
        <v>365</v>
      </c>
      <c r="E924" s="49">
        <f>ROUND(('Все выпуски'!$T$3*'Все выпуски'!$T$6/100)/365*(B924-IF(C924="Нет",VLOOKUP(A924,'Айгенис Оп22'!$A$2:$C$22,3,0),VLOOKUP((A924-1),'Айгенис Оп22'!$A$2:$C$22,3,0))),2)</f>
        <v>3.95</v>
      </c>
      <c r="G924" s="43">
        <f>COUNTIF(D925:$D$1829,365)</f>
        <v>580</v>
      </c>
      <c r="H924" s="43">
        <f>COUNTIF(D925:$D$1829,366)</f>
        <v>325</v>
      </c>
    </row>
    <row r="925" spans="1:8" x14ac:dyDescent="0.25">
      <c r="A925" s="1">
        <f>COUNTIF($C$2:C925,"Да")</f>
        <v>10</v>
      </c>
      <c r="B925" s="45">
        <f t="shared" si="29"/>
        <v>46173</v>
      </c>
      <c r="C925" s="42" t="str">
        <f>IF(ISERROR(VLOOKUP(B925,'Айгенис Оп22'!$C$3:$C$22,1,0)),"Нет","Да")</f>
        <v>Нет</v>
      </c>
      <c r="D925" s="43">
        <f t="shared" si="28"/>
        <v>365</v>
      </c>
      <c r="E925" s="49">
        <f>ROUND(('Все выпуски'!$T$3*'Все выпуски'!$T$6/100)/365*(B925-IF(C925="Нет",VLOOKUP(A925,'Айгенис Оп22'!$A$2:$C$22,3,0),VLOOKUP((A925-1),'Айгенис Оп22'!$A$2:$C$22,3,0))),2)</f>
        <v>4.1900000000000004</v>
      </c>
      <c r="G925" s="43">
        <f>COUNTIF(D926:$D$1829,365)</f>
        <v>579</v>
      </c>
      <c r="H925" s="43">
        <f>COUNTIF(D926:$D$1829,366)</f>
        <v>325</v>
      </c>
    </row>
    <row r="926" spans="1:8" x14ac:dyDescent="0.25">
      <c r="A926" s="1">
        <f>COUNTIF($C$2:C926,"Да")</f>
        <v>10</v>
      </c>
      <c r="B926" s="45">
        <f t="shared" si="29"/>
        <v>46174</v>
      </c>
      <c r="C926" s="42" t="str">
        <f>IF(ISERROR(VLOOKUP(B926,'Айгенис Оп22'!$C$3:$C$22,1,0)),"Нет","Да")</f>
        <v>Нет</v>
      </c>
      <c r="D926" s="43">
        <f t="shared" si="28"/>
        <v>365</v>
      </c>
      <c r="E926" s="49">
        <f>ROUND(('Все выпуски'!$T$3*'Все выпуски'!$T$6/100)/365*(B926-IF(C926="Нет",VLOOKUP(A926,'Айгенис Оп22'!$A$2:$C$22,3,0),VLOOKUP((A926-1),'Айгенис Оп22'!$A$2:$C$22,3,0))),2)</f>
        <v>4.4400000000000004</v>
      </c>
      <c r="G926" s="43">
        <f>COUNTIF(D927:$D$1829,365)</f>
        <v>578</v>
      </c>
      <c r="H926" s="43">
        <f>COUNTIF(D927:$D$1829,366)</f>
        <v>325</v>
      </c>
    </row>
    <row r="927" spans="1:8" x14ac:dyDescent="0.25">
      <c r="A927" s="1">
        <f>COUNTIF($C$2:C927,"Да")</f>
        <v>10</v>
      </c>
      <c r="B927" s="45">
        <f t="shared" si="29"/>
        <v>46175</v>
      </c>
      <c r="C927" s="42" t="str">
        <f>IF(ISERROR(VLOOKUP(B927,'Айгенис Оп22'!$C$3:$C$22,1,0)),"Нет","Да")</f>
        <v>Нет</v>
      </c>
      <c r="D927" s="43">
        <f t="shared" si="28"/>
        <v>365</v>
      </c>
      <c r="E927" s="49">
        <f>ROUND(('Все выпуски'!$T$3*'Все выпуски'!$T$6/100)/365*(B927-IF(C927="Нет",VLOOKUP(A927,'Айгенис Оп22'!$A$2:$C$22,3,0),VLOOKUP((A927-1),'Айгенис Оп22'!$A$2:$C$22,3,0))),2)</f>
        <v>4.68</v>
      </c>
      <c r="G927" s="43">
        <f>COUNTIF(D928:$D$1829,365)</f>
        <v>577</v>
      </c>
      <c r="H927" s="43">
        <f>COUNTIF(D928:$D$1829,366)</f>
        <v>325</v>
      </c>
    </row>
    <row r="928" spans="1:8" x14ac:dyDescent="0.25">
      <c r="A928" s="1">
        <f>COUNTIF($C$2:C928,"Да")</f>
        <v>10</v>
      </c>
      <c r="B928" s="45">
        <f t="shared" si="29"/>
        <v>46176</v>
      </c>
      <c r="C928" s="42" t="str">
        <f>IF(ISERROR(VLOOKUP(B928,'Айгенис Оп22'!$C$3:$C$22,1,0)),"Нет","Да")</f>
        <v>Нет</v>
      </c>
      <c r="D928" s="43">
        <f t="shared" si="28"/>
        <v>365</v>
      </c>
      <c r="E928" s="49">
        <f>ROUND(('Все выпуски'!$T$3*'Все выпуски'!$T$6/100)/365*(B928-IF(C928="Нет",VLOOKUP(A928,'Айгенис Оп22'!$A$2:$C$22,3,0),VLOOKUP((A928-1),'Айгенис Оп22'!$A$2:$C$22,3,0))),2)</f>
        <v>4.93</v>
      </c>
      <c r="G928" s="43">
        <f>COUNTIF(D929:$D$1829,365)</f>
        <v>576</v>
      </c>
      <c r="H928" s="43">
        <f>COUNTIF(D929:$D$1829,366)</f>
        <v>325</v>
      </c>
    </row>
    <row r="929" spans="1:8" x14ac:dyDescent="0.25">
      <c r="A929" s="1">
        <f>COUNTIF($C$2:C929,"Да")</f>
        <v>10</v>
      </c>
      <c r="B929" s="45">
        <f t="shared" si="29"/>
        <v>46177</v>
      </c>
      <c r="C929" s="42" t="str">
        <f>IF(ISERROR(VLOOKUP(B929,'Айгенис Оп22'!$C$3:$C$22,1,0)),"Нет","Да")</f>
        <v>Нет</v>
      </c>
      <c r="D929" s="43">
        <f t="shared" si="28"/>
        <v>365</v>
      </c>
      <c r="E929" s="49">
        <f>ROUND(('Все выпуски'!$T$3*'Все выпуски'!$T$6/100)/365*(B929-IF(C929="Нет",VLOOKUP(A929,'Айгенис Оп22'!$A$2:$C$22,3,0),VLOOKUP((A929-1),'Айгенис Оп22'!$A$2:$C$22,3,0))),2)</f>
        <v>5.18</v>
      </c>
      <c r="G929" s="43">
        <f>COUNTIF(D930:$D$1829,365)</f>
        <v>575</v>
      </c>
      <c r="H929" s="43">
        <f>COUNTIF(D930:$D$1829,366)</f>
        <v>325</v>
      </c>
    </row>
    <row r="930" spans="1:8" x14ac:dyDescent="0.25">
      <c r="A930" s="1">
        <f>COUNTIF($C$2:C930,"Да")</f>
        <v>10</v>
      </c>
      <c r="B930" s="45">
        <f t="shared" si="29"/>
        <v>46178</v>
      </c>
      <c r="C930" s="42" t="str">
        <f>IF(ISERROR(VLOOKUP(B930,'Айгенис Оп22'!$C$3:$C$22,1,0)),"Нет","Да")</f>
        <v>Нет</v>
      </c>
      <c r="D930" s="43">
        <f t="shared" si="28"/>
        <v>365</v>
      </c>
      <c r="E930" s="49">
        <f>ROUND(('Все выпуски'!$T$3*'Все выпуски'!$T$6/100)/365*(B930-IF(C930="Нет",VLOOKUP(A930,'Айгенис Оп22'!$A$2:$C$22,3,0),VLOOKUP((A930-1),'Айгенис Оп22'!$A$2:$C$22,3,0))),2)</f>
        <v>5.42</v>
      </c>
      <c r="G930" s="43">
        <f>COUNTIF(D931:$D$1829,365)</f>
        <v>574</v>
      </c>
      <c r="H930" s="43">
        <f>COUNTIF(D931:$D$1829,366)</f>
        <v>325</v>
      </c>
    </row>
    <row r="931" spans="1:8" x14ac:dyDescent="0.25">
      <c r="A931" s="1">
        <f>COUNTIF($C$2:C931,"Да")</f>
        <v>10</v>
      </c>
      <c r="B931" s="45">
        <f t="shared" si="29"/>
        <v>46179</v>
      </c>
      <c r="C931" s="42" t="str">
        <f>IF(ISERROR(VLOOKUP(B931,'Айгенис Оп22'!$C$3:$C$22,1,0)),"Нет","Да")</f>
        <v>Нет</v>
      </c>
      <c r="D931" s="43">
        <f t="shared" si="28"/>
        <v>365</v>
      </c>
      <c r="E931" s="49">
        <f>ROUND(('Все выпуски'!$T$3*'Все выпуски'!$T$6/100)/365*(B931-IF(C931="Нет",VLOOKUP(A931,'Айгенис Оп22'!$A$2:$C$22,3,0),VLOOKUP((A931-1),'Айгенис Оп22'!$A$2:$C$22,3,0))),2)</f>
        <v>5.67</v>
      </c>
      <c r="G931" s="43">
        <f>COUNTIF(D932:$D$1829,365)</f>
        <v>573</v>
      </c>
      <c r="H931" s="43">
        <f>COUNTIF(D932:$D$1829,366)</f>
        <v>325</v>
      </c>
    </row>
    <row r="932" spans="1:8" x14ac:dyDescent="0.25">
      <c r="A932" s="1">
        <f>COUNTIF($C$2:C932,"Да")</f>
        <v>10</v>
      </c>
      <c r="B932" s="45">
        <f t="shared" si="29"/>
        <v>46180</v>
      </c>
      <c r="C932" s="42" t="str">
        <f>IF(ISERROR(VLOOKUP(B932,'Айгенис Оп22'!$C$3:$C$22,1,0)),"Нет","Да")</f>
        <v>Нет</v>
      </c>
      <c r="D932" s="43">
        <f t="shared" si="28"/>
        <v>365</v>
      </c>
      <c r="E932" s="49">
        <f>ROUND(('Все выпуски'!$T$3*'Все выпуски'!$T$6/100)/365*(B932-IF(C932="Нет",VLOOKUP(A932,'Айгенис Оп22'!$A$2:$C$22,3,0),VLOOKUP((A932-1),'Айгенис Оп22'!$A$2:$C$22,3,0))),2)</f>
        <v>5.92</v>
      </c>
      <c r="G932" s="43">
        <f>COUNTIF(D933:$D$1829,365)</f>
        <v>572</v>
      </c>
      <c r="H932" s="43">
        <f>COUNTIF(D933:$D$1829,366)</f>
        <v>325</v>
      </c>
    </row>
    <row r="933" spans="1:8" x14ac:dyDescent="0.25">
      <c r="A933" s="1">
        <f>COUNTIF($C$2:C933,"Да")</f>
        <v>10</v>
      </c>
      <c r="B933" s="45">
        <f t="shared" si="29"/>
        <v>46181</v>
      </c>
      <c r="C933" s="42" t="str">
        <f>IF(ISERROR(VLOOKUP(B933,'Айгенис Оп22'!$C$3:$C$22,1,0)),"Нет","Да")</f>
        <v>Нет</v>
      </c>
      <c r="D933" s="43">
        <f t="shared" si="28"/>
        <v>365</v>
      </c>
      <c r="E933" s="49">
        <f>ROUND(('Все выпуски'!$T$3*'Все выпуски'!$T$6/100)/365*(B933-IF(C933="Нет",VLOOKUP(A933,'Айгенис Оп22'!$A$2:$C$22,3,0),VLOOKUP((A933-1),'Айгенис Оп22'!$A$2:$C$22,3,0))),2)</f>
        <v>6.16</v>
      </c>
      <c r="G933" s="43">
        <f>COUNTIF(D934:$D$1829,365)</f>
        <v>571</v>
      </c>
      <c r="H933" s="43">
        <f>COUNTIF(D934:$D$1829,366)</f>
        <v>325</v>
      </c>
    </row>
    <row r="934" spans="1:8" x14ac:dyDescent="0.25">
      <c r="A934" s="1">
        <f>COUNTIF($C$2:C934,"Да")</f>
        <v>10</v>
      </c>
      <c r="B934" s="45">
        <f t="shared" si="29"/>
        <v>46182</v>
      </c>
      <c r="C934" s="42" t="str">
        <f>IF(ISERROR(VLOOKUP(B934,'Айгенис Оп22'!$C$3:$C$22,1,0)),"Нет","Да")</f>
        <v>Нет</v>
      </c>
      <c r="D934" s="43">
        <f t="shared" si="28"/>
        <v>365</v>
      </c>
      <c r="E934" s="49">
        <f>ROUND(('Все выпуски'!$T$3*'Все выпуски'!$T$6/100)/365*(B934-IF(C934="Нет",VLOOKUP(A934,'Айгенис Оп22'!$A$2:$C$22,3,0),VLOOKUP((A934-1),'Айгенис Оп22'!$A$2:$C$22,3,0))),2)</f>
        <v>6.41</v>
      </c>
      <c r="G934" s="43">
        <f>COUNTIF(D935:$D$1829,365)</f>
        <v>570</v>
      </c>
      <c r="H934" s="43">
        <f>COUNTIF(D935:$D$1829,366)</f>
        <v>325</v>
      </c>
    </row>
    <row r="935" spans="1:8" x14ac:dyDescent="0.25">
      <c r="A935" s="1">
        <f>COUNTIF($C$2:C935,"Да")</f>
        <v>10</v>
      </c>
      <c r="B935" s="45">
        <f t="shared" si="29"/>
        <v>46183</v>
      </c>
      <c r="C935" s="42" t="str">
        <f>IF(ISERROR(VLOOKUP(B935,'Айгенис Оп22'!$C$3:$C$22,1,0)),"Нет","Да")</f>
        <v>Нет</v>
      </c>
      <c r="D935" s="43">
        <f t="shared" si="28"/>
        <v>365</v>
      </c>
      <c r="E935" s="49">
        <f>ROUND(('Все выпуски'!$T$3*'Все выпуски'!$T$6/100)/365*(B935-IF(C935="Нет",VLOOKUP(A935,'Айгенис Оп22'!$A$2:$C$22,3,0),VLOOKUP((A935-1),'Айгенис Оп22'!$A$2:$C$22,3,0))),2)</f>
        <v>6.66</v>
      </c>
      <c r="G935" s="43">
        <f>COUNTIF(D936:$D$1829,365)</f>
        <v>569</v>
      </c>
      <c r="H935" s="43">
        <f>COUNTIF(D936:$D$1829,366)</f>
        <v>325</v>
      </c>
    </row>
    <row r="936" spans="1:8" x14ac:dyDescent="0.25">
      <c r="A936" s="1">
        <f>COUNTIF($C$2:C936,"Да")</f>
        <v>10</v>
      </c>
      <c r="B936" s="45">
        <f t="shared" si="29"/>
        <v>46184</v>
      </c>
      <c r="C936" s="42" t="str">
        <f>IF(ISERROR(VLOOKUP(B936,'Айгенис Оп22'!$C$3:$C$22,1,0)),"Нет","Да")</f>
        <v>Нет</v>
      </c>
      <c r="D936" s="43">
        <f t="shared" si="28"/>
        <v>365</v>
      </c>
      <c r="E936" s="49">
        <f>ROUND(('Все выпуски'!$T$3*'Все выпуски'!$T$6/100)/365*(B936-IF(C936="Нет",VLOOKUP(A936,'Айгенис Оп22'!$A$2:$C$22,3,0),VLOOKUP((A936-1),'Айгенис Оп22'!$A$2:$C$22,3,0))),2)</f>
        <v>6.9</v>
      </c>
      <c r="G936" s="43">
        <f>COUNTIF(D937:$D$1829,365)</f>
        <v>568</v>
      </c>
      <c r="H936" s="43">
        <f>COUNTIF(D937:$D$1829,366)</f>
        <v>325</v>
      </c>
    </row>
    <row r="937" spans="1:8" x14ac:dyDescent="0.25">
      <c r="A937" s="1">
        <f>COUNTIF($C$2:C937,"Да")</f>
        <v>10</v>
      </c>
      <c r="B937" s="45">
        <f t="shared" si="29"/>
        <v>46185</v>
      </c>
      <c r="C937" s="42" t="str">
        <f>IF(ISERROR(VLOOKUP(B937,'Айгенис Оп22'!$C$3:$C$22,1,0)),"Нет","Да")</f>
        <v>Нет</v>
      </c>
      <c r="D937" s="43">
        <f t="shared" si="28"/>
        <v>365</v>
      </c>
      <c r="E937" s="49">
        <f>ROUND(('Все выпуски'!$T$3*'Все выпуски'!$T$6/100)/365*(B937-IF(C937="Нет",VLOOKUP(A937,'Айгенис Оп22'!$A$2:$C$22,3,0),VLOOKUP((A937-1),'Айгенис Оп22'!$A$2:$C$22,3,0))),2)</f>
        <v>7.15</v>
      </c>
      <c r="G937" s="43">
        <f>COUNTIF(D938:$D$1829,365)</f>
        <v>567</v>
      </c>
      <c r="H937" s="43">
        <f>COUNTIF(D938:$D$1829,366)</f>
        <v>325</v>
      </c>
    </row>
    <row r="938" spans="1:8" x14ac:dyDescent="0.25">
      <c r="A938" s="1">
        <f>COUNTIF($C$2:C938,"Да")</f>
        <v>10</v>
      </c>
      <c r="B938" s="45">
        <f t="shared" si="29"/>
        <v>46186</v>
      </c>
      <c r="C938" s="42" t="str">
        <f>IF(ISERROR(VLOOKUP(B938,'Айгенис Оп22'!$C$3:$C$22,1,0)),"Нет","Да")</f>
        <v>Нет</v>
      </c>
      <c r="D938" s="43">
        <f t="shared" si="28"/>
        <v>365</v>
      </c>
      <c r="E938" s="49">
        <f>ROUND(('Все выпуски'!$T$3*'Все выпуски'!$T$6/100)/365*(B938-IF(C938="Нет",VLOOKUP(A938,'Айгенис Оп22'!$A$2:$C$22,3,0),VLOOKUP((A938-1),'Айгенис Оп22'!$A$2:$C$22,3,0))),2)</f>
        <v>7.4</v>
      </c>
      <c r="G938" s="43">
        <f>COUNTIF(D939:$D$1829,365)</f>
        <v>566</v>
      </c>
      <c r="H938" s="43">
        <f>COUNTIF(D939:$D$1829,366)</f>
        <v>325</v>
      </c>
    </row>
    <row r="939" spans="1:8" x14ac:dyDescent="0.25">
      <c r="A939" s="1">
        <f>COUNTIF($C$2:C939,"Да")</f>
        <v>10</v>
      </c>
      <c r="B939" s="45">
        <f t="shared" si="29"/>
        <v>46187</v>
      </c>
      <c r="C939" s="42" t="str">
        <f>IF(ISERROR(VLOOKUP(B939,'Айгенис Оп22'!$C$3:$C$22,1,0)),"Нет","Да")</f>
        <v>Нет</v>
      </c>
      <c r="D939" s="43">
        <f t="shared" si="28"/>
        <v>365</v>
      </c>
      <c r="E939" s="49">
        <f>ROUND(('Все выпуски'!$T$3*'Все выпуски'!$T$6/100)/365*(B939-IF(C939="Нет",VLOOKUP(A939,'Айгенис Оп22'!$A$2:$C$22,3,0),VLOOKUP((A939-1),'Айгенис Оп22'!$A$2:$C$22,3,0))),2)</f>
        <v>7.64</v>
      </c>
      <c r="G939" s="43">
        <f>COUNTIF(D940:$D$1829,365)</f>
        <v>565</v>
      </c>
      <c r="H939" s="43">
        <f>COUNTIF(D940:$D$1829,366)</f>
        <v>325</v>
      </c>
    </row>
    <row r="940" spans="1:8" x14ac:dyDescent="0.25">
      <c r="A940" s="1">
        <f>COUNTIF($C$2:C940,"Да")</f>
        <v>10</v>
      </c>
      <c r="B940" s="45">
        <f t="shared" si="29"/>
        <v>46188</v>
      </c>
      <c r="C940" s="42" t="str">
        <f>IF(ISERROR(VLOOKUP(B940,'Айгенис Оп22'!$C$3:$C$22,1,0)),"Нет","Да")</f>
        <v>Нет</v>
      </c>
      <c r="D940" s="43">
        <f t="shared" si="28"/>
        <v>365</v>
      </c>
      <c r="E940" s="49">
        <f>ROUND(('Все выпуски'!$T$3*'Все выпуски'!$T$6/100)/365*(B940-IF(C940="Нет",VLOOKUP(A940,'Айгенис Оп22'!$A$2:$C$22,3,0),VLOOKUP((A940-1),'Айгенис Оп22'!$A$2:$C$22,3,0))),2)</f>
        <v>7.89</v>
      </c>
      <c r="G940" s="43">
        <f>COUNTIF(D941:$D$1829,365)</f>
        <v>564</v>
      </c>
      <c r="H940" s="43">
        <f>COUNTIF(D941:$D$1829,366)</f>
        <v>325</v>
      </c>
    </row>
    <row r="941" spans="1:8" x14ac:dyDescent="0.25">
      <c r="A941" s="1">
        <f>COUNTIF($C$2:C941,"Да")</f>
        <v>10</v>
      </c>
      <c r="B941" s="45">
        <f t="shared" si="29"/>
        <v>46189</v>
      </c>
      <c r="C941" s="42" t="str">
        <f>IF(ISERROR(VLOOKUP(B941,'Айгенис Оп22'!$C$3:$C$22,1,0)),"Нет","Да")</f>
        <v>Нет</v>
      </c>
      <c r="D941" s="43">
        <f t="shared" si="28"/>
        <v>365</v>
      </c>
      <c r="E941" s="49">
        <f>ROUND(('Все выпуски'!$T$3*'Все выпуски'!$T$6/100)/365*(B941-IF(C941="Нет",VLOOKUP(A941,'Айгенис Оп22'!$A$2:$C$22,3,0),VLOOKUP((A941-1),'Айгенис Оп22'!$A$2:$C$22,3,0))),2)</f>
        <v>8.14</v>
      </c>
      <c r="G941" s="43">
        <f>COUNTIF(D942:$D$1829,365)</f>
        <v>563</v>
      </c>
      <c r="H941" s="43">
        <f>COUNTIF(D942:$D$1829,366)</f>
        <v>325</v>
      </c>
    </row>
    <row r="942" spans="1:8" x14ac:dyDescent="0.25">
      <c r="A942" s="1">
        <f>COUNTIF($C$2:C942,"Да")</f>
        <v>10</v>
      </c>
      <c r="B942" s="45">
        <f t="shared" si="29"/>
        <v>46190</v>
      </c>
      <c r="C942" s="42" t="str">
        <f>IF(ISERROR(VLOOKUP(B942,'Айгенис Оп22'!$C$3:$C$22,1,0)),"Нет","Да")</f>
        <v>Нет</v>
      </c>
      <c r="D942" s="43">
        <f t="shared" si="28"/>
        <v>365</v>
      </c>
      <c r="E942" s="49">
        <f>ROUND(('Все выпуски'!$T$3*'Все выпуски'!$T$6/100)/365*(B942-IF(C942="Нет",VLOOKUP(A942,'Айгенис Оп22'!$A$2:$C$22,3,0),VLOOKUP((A942-1),'Айгенис Оп22'!$A$2:$C$22,3,0))),2)</f>
        <v>8.3800000000000008</v>
      </c>
      <c r="G942" s="43">
        <f>COUNTIF(D943:$D$1829,365)</f>
        <v>562</v>
      </c>
      <c r="H942" s="43">
        <f>COUNTIF(D943:$D$1829,366)</f>
        <v>325</v>
      </c>
    </row>
    <row r="943" spans="1:8" x14ac:dyDescent="0.25">
      <c r="A943" s="1">
        <f>COUNTIF($C$2:C943,"Да")</f>
        <v>10</v>
      </c>
      <c r="B943" s="45">
        <f t="shared" si="29"/>
        <v>46191</v>
      </c>
      <c r="C943" s="42" t="str">
        <f>IF(ISERROR(VLOOKUP(B943,'Айгенис Оп22'!$C$3:$C$22,1,0)),"Нет","Да")</f>
        <v>Нет</v>
      </c>
      <c r="D943" s="43">
        <f t="shared" si="28"/>
        <v>365</v>
      </c>
      <c r="E943" s="49">
        <f>ROUND(('Все выпуски'!$T$3*'Все выпуски'!$T$6/100)/365*(B943-IF(C943="Нет",VLOOKUP(A943,'Айгенис Оп22'!$A$2:$C$22,3,0),VLOOKUP((A943-1),'Айгенис Оп22'!$A$2:$C$22,3,0))),2)</f>
        <v>8.6300000000000008</v>
      </c>
      <c r="G943" s="43">
        <f>COUNTIF(D944:$D$1829,365)</f>
        <v>561</v>
      </c>
      <c r="H943" s="43">
        <f>COUNTIF(D944:$D$1829,366)</f>
        <v>325</v>
      </c>
    </row>
    <row r="944" spans="1:8" x14ac:dyDescent="0.25">
      <c r="A944" s="1">
        <f>COUNTIF($C$2:C944,"Да")</f>
        <v>10</v>
      </c>
      <c r="B944" s="45">
        <f t="shared" si="29"/>
        <v>46192</v>
      </c>
      <c r="C944" s="42" t="str">
        <f>IF(ISERROR(VLOOKUP(B944,'Айгенис Оп22'!$C$3:$C$22,1,0)),"Нет","Да")</f>
        <v>Нет</v>
      </c>
      <c r="D944" s="43">
        <f t="shared" si="28"/>
        <v>365</v>
      </c>
      <c r="E944" s="49">
        <f>ROUND(('Все выпуски'!$T$3*'Все выпуски'!$T$6/100)/365*(B944-IF(C944="Нет",VLOOKUP(A944,'Айгенис Оп22'!$A$2:$C$22,3,0),VLOOKUP((A944-1),'Айгенис Оп22'!$A$2:$C$22,3,0))),2)</f>
        <v>8.8800000000000008</v>
      </c>
      <c r="G944" s="43">
        <f>COUNTIF(D945:$D$1829,365)</f>
        <v>560</v>
      </c>
      <c r="H944" s="43">
        <f>COUNTIF(D945:$D$1829,366)</f>
        <v>325</v>
      </c>
    </row>
    <row r="945" spans="1:8" x14ac:dyDescent="0.25">
      <c r="A945" s="1">
        <f>COUNTIF($C$2:C945,"Да")</f>
        <v>10</v>
      </c>
      <c r="B945" s="45">
        <f t="shared" si="29"/>
        <v>46193</v>
      </c>
      <c r="C945" s="42" t="str">
        <f>IF(ISERROR(VLOOKUP(B945,'Айгенис Оп22'!$C$3:$C$22,1,0)),"Нет","Да")</f>
        <v>Нет</v>
      </c>
      <c r="D945" s="43">
        <f t="shared" si="28"/>
        <v>365</v>
      </c>
      <c r="E945" s="49">
        <f>ROUND(('Все выпуски'!$T$3*'Все выпуски'!$T$6/100)/365*(B945-IF(C945="Нет",VLOOKUP(A945,'Айгенис Оп22'!$A$2:$C$22,3,0),VLOOKUP((A945-1),'Айгенис Оп22'!$A$2:$C$22,3,0))),2)</f>
        <v>9.1199999999999992</v>
      </c>
      <c r="G945" s="43">
        <f>COUNTIF(D946:$D$1829,365)</f>
        <v>559</v>
      </c>
      <c r="H945" s="43">
        <f>COUNTIF(D946:$D$1829,366)</f>
        <v>325</v>
      </c>
    </row>
    <row r="946" spans="1:8" x14ac:dyDescent="0.25">
      <c r="A946" s="1">
        <f>COUNTIF($C$2:C946,"Да")</f>
        <v>10</v>
      </c>
      <c r="B946" s="45">
        <f t="shared" si="29"/>
        <v>46194</v>
      </c>
      <c r="C946" s="42" t="str">
        <f>IF(ISERROR(VLOOKUP(B946,'Айгенис Оп22'!$C$3:$C$22,1,0)),"Нет","Да")</f>
        <v>Нет</v>
      </c>
      <c r="D946" s="43">
        <f t="shared" si="28"/>
        <v>365</v>
      </c>
      <c r="E946" s="49">
        <f>ROUND(('Все выпуски'!$T$3*'Все выпуски'!$T$6/100)/365*(B946-IF(C946="Нет",VLOOKUP(A946,'Айгенис Оп22'!$A$2:$C$22,3,0),VLOOKUP((A946-1),'Айгенис Оп22'!$A$2:$C$22,3,0))),2)</f>
        <v>9.3699999999999992</v>
      </c>
      <c r="G946" s="43">
        <f>COUNTIF(D947:$D$1829,365)</f>
        <v>558</v>
      </c>
      <c r="H946" s="43">
        <f>COUNTIF(D947:$D$1829,366)</f>
        <v>325</v>
      </c>
    </row>
    <row r="947" spans="1:8" x14ac:dyDescent="0.25">
      <c r="A947" s="1">
        <f>COUNTIF($C$2:C947,"Да")</f>
        <v>10</v>
      </c>
      <c r="B947" s="45">
        <f t="shared" si="29"/>
        <v>46195</v>
      </c>
      <c r="C947" s="42" t="str">
        <f>IF(ISERROR(VLOOKUP(B947,'Айгенис Оп22'!$C$3:$C$22,1,0)),"Нет","Да")</f>
        <v>Нет</v>
      </c>
      <c r="D947" s="43">
        <f t="shared" si="28"/>
        <v>365</v>
      </c>
      <c r="E947" s="49">
        <f>ROUND(('Все выпуски'!$T$3*'Все выпуски'!$T$6/100)/365*(B947-IF(C947="Нет",VLOOKUP(A947,'Айгенис Оп22'!$A$2:$C$22,3,0),VLOOKUP((A947-1),'Айгенис Оп22'!$A$2:$C$22,3,0))),2)</f>
        <v>9.6199999999999992</v>
      </c>
      <c r="G947" s="43">
        <f>COUNTIF(D948:$D$1829,365)</f>
        <v>557</v>
      </c>
      <c r="H947" s="43">
        <f>COUNTIF(D948:$D$1829,366)</f>
        <v>325</v>
      </c>
    </row>
    <row r="948" spans="1:8" x14ac:dyDescent="0.25">
      <c r="A948" s="1">
        <f>COUNTIF($C$2:C948,"Да")</f>
        <v>10</v>
      </c>
      <c r="B948" s="45">
        <f t="shared" si="29"/>
        <v>46196</v>
      </c>
      <c r="C948" s="42" t="str">
        <f>IF(ISERROR(VLOOKUP(B948,'Айгенис Оп22'!$C$3:$C$22,1,0)),"Нет","Да")</f>
        <v>Нет</v>
      </c>
      <c r="D948" s="43">
        <f t="shared" si="28"/>
        <v>365</v>
      </c>
      <c r="E948" s="49">
        <f>ROUND(('Все выпуски'!$T$3*'Все выпуски'!$T$6/100)/365*(B948-IF(C948="Нет",VLOOKUP(A948,'Айгенис Оп22'!$A$2:$C$22,3,0),VLOOKUP((A948-1),'Айгенис Оп22'!$A$2:$C$22,3,0))),2)</f>
        <v>9.86</v>
      </c>
      <c r="G948" s="43">
        <f>COUNTIF(D949:$D$1829,365)</f>
        <v>556</v>
      </c>
      <c r="H948" s="43">
        <f>COUNTIF(D949:$D$1829,366)</f>
        <v>325</v>
      </c>
    </row>
    <row r="949" spans="1:8" x14ac:dyDescent="0.25">
      <c r="A949" s="1">
        <f>COUNTIF($C$2:C949,"Да")</f>
        <v>10</v>
      </c>
      <c r="B949" s="45">
        <f t="shared" si="29"/>
        <v>46197</v>
      </c>
      <c r="C949" s="42" t="str">
        <f>IF(ISERROR(VLOOKUP(B949,'Айгенис Оп22'!$C$3:$C$22,1,0)),"Нет","Да")</f>
        <v>Нет</v>
      </c>
      <c r="D949" s="43">
        <f t="shared" si="28"/>
        <v>365</v>
      </c>
      <c r="E949" s="49">
        <f>ROUND(('Все выпуски'!$T$3*'Все выпуски'!$T$6/100)/365*(B949-IF(C949="Нет",VLOOKUP(A949,'Айгенис Оп22'!$A$2:$C$22,3,0),VLOOKUP((A949-1),'Айгенис Оп22'!$A$2:$C$22,3,0))),2)</f>
        <v>10.11</v>
      </c>
      <c r="G949" s="43">
        <f>COUNTIF(D950:$D$1829,365)</f>
        <v>555</v>
      </c>
      <c r="H949" s="43">
        <f>COUNTIF(D950:$D$1829,366)</f>
        <v>325</v>
      </c>
    </row>
    <row r="950" spans="1:8" x14ac:dyDescent="0.25">
      <c r="A950" s="1">
        <f>COUNTIF($C$2:C950,"Да")</f>
        <v>10</v>
      </c>
      <c r="B950" s="45">
        <f t="shared" si="29"/>
        <v>46198</v>
      </c>
      <c r="C950" s="42" t="str">
        <f>IF(ISERROR(VLOOKUP(B950,'Айгенис Оп22'!$C$3:$C$22,1,0)),"Нет","Да")</f>
        <v>Нет</v>
      </c>
      <c r="D950" s="43">
        <f t="shared" si="28"/>
        <v>365</v>
      </c>
      <c r="E950" s="49">
        <f>ROUND(('Все выпуски'!$T$3*'Все выпуски'!$T$6/100)/365*(B950-IF(C950="Нет",VLOOKUP(A950,'Айгенис Оп22'!$A$2:$C$22,3,0),VLOOKUP((A950-1),'Айгенис Оп22'!$A$2:$C$22,3,0))),2)</f>
        <v>10.36</v>
      </c>
      <c r="G950" s="43">
        <f>COUNTIF(D951:$D$1829,365)</f>
        <v>554</v>
      </c>
      <c r="H950" s="43">
        <f>COUNTIF(D951:$D$1829,366)</f>
        <v>325</v>
      </c>
    </row>
    <row r="951" spans="1:8" x14ac:dyDescent="0.25">
      <c r="A951" s="1">
        <f>COUNTIF($C$2:C951,"Да")</f>
        <v>10</v>
      </c>
      <c r="B951" s="45">
        <f t="shared" si="29"/>
        <v>46199</v>
      </c>
      <c r="C951" s="42" t="str">
        <f>IF(ISERROR(VLOOKUP(B951,'Айгенис Оп22'!$C$3:$C$22,1,0)),"Нет","Да")</f>
        <v>Нет</v>
      </c>
      <c r="D951" s="43">
        <f t="shared" si="28"/>
        <v>365</v>
      </c>
      <c r="E951" s="49">
        <f>ROUND(('Все выпуски'!$T$3*'Все выпуски'!$T$6/100)/365*(B951-IF(C951="Нет",VLOOKUP(A951,'Айгенис Оп22'!$A$2:$C$22,3,0),VLOOKUP((A951-1),'Айгенис Оп22'!$A$2:$C$22,3,0))),2)</f>
        <v>10.6</v>
      </c>
      <c r="G951" s="43">
        <f>COUNTIF(D952:$D$1829,365)</f>
        <v>553</v>
      </c>
      <c r="H951" s="43">
        <f>COUNTIF(D952:$D$1829,366)</f>
        <v>325</v>
      </c>
    </row>
    <row r="952" spans="1:8" x14ac:dyDescent="0.25">
      <c r="A952" s="1">
        <f>COUNTIF($C$2:C952,"Да")</f>
        <v>10</v>
      </c>
      <c r="B952" s="45">
        <f t="shared" si="29"/>
        <v>46200</v>
      </c>
      <c r="C952" s="42" t="str">
        <f>IF(ISERROR(VLOOKUP(B952,'Айгенис Оп22'!$C$3:$C$22,1,0)),"Нет","Да")</f>
        <v>Нет</v>
      </c>
      <c r="D952" s="43">
        <f t="shared" si="28"/>
        <v>365</v>
      </c>
      <c r="E952" s="49">
        <f>ROUND(('Все выпуски'!$T$3*'Все выпуски'!$T$6/100)/365*(B952-IF(C952="Нет",VLOOKUP(A952,'Айгенис Оп22'!$A$2:$C$22,3,0),VLOOKUP((A952-1),'Айгенис Оп22'!$A$2:$C$22,3,0))),2)</f>
        <v>10.85</v>
      </c>
      <c r="G952" s="43">
        <f>COUNTIF(D953:$D$1829,365)</f>
        <v>552</v>
      </c>
      <c r="H952" s="43">
        <f>COUNTIF(D953:$D$1829,366)</f>
        <v>325</v>
      </c>
    </row>
    <row r="953" spans="1:8" x14ac:dyDescent="0.25">
      <c r="A953" s="1">
        <f>COUNTIF($C$2:C953,"Да")</f>
        <v>10</v>
      </c>
      <c r="B953" s="45">
        <f t="shared" si="29"/>
        <v>46201</v>
      </c>
      <c r="C953" s="42" t="str">
        <f>IF(ISERROR(VLOOKUP(B953,'Айгенис Оп22'!$C$3:$C$22,1,0)),"Нет","Да")</f>
        <v>Нет</v>
      </c>
      <c r="D953" s="43">
        <f t="shared" si="28"/>
        <v>365</v>
      </c>
      <c r="E953" s="49">
        <f>ROUND(('Все выпуски'!$T$3*'Все выпуски'!$T$6/100)/365*(B953-IF(C953="Нет",VLOOKUP(A953,'Айгенис Оп22'!$A$2:$C$22,3,0),VLOOKUP((A953-1),'Айгенис Оп22'!$A$2:$C$22,3,0))),2)</f>
        <v>11.1</v>
      </c>
      <c r="G953" s="43">
        <f>COUNTIF(D954:$D$1829,365)</f>
        <v>551</v>
      </c>
      <c r="H953" s="43">
        <f>COUNTIF(D954:$D$1829,366)</f>
        <v>325</v>
      </c>
    </row>
    <row r="954" spans="1:8" x14ac:dyDescent="0.25">
      <c r="A954" s="1">
        <f>COUNTIF($C$2:C954,"Да")</f>
        <v>10</v>
      </c>
      <c r="B954" s="45">
        <f t="shared" si="29"/>
        <v>46202</v>
      </c>
      <c r="C954" s="42" t="str">
        <f>IF(ISERROR(VLOOKUP(B954,'Айгенис Оп22'!$C$3:$C$22,1,0)),"Нет","Да")</f>
        <v>Нет</v>
      </c>
      <c r="D954" s="43">
        <f t="shared" si="28"/>
        <v>365</v>
      </c>
      <c r="E954" s="49">
        <f>ROUND(('Все выпуски'!$T$3*'Все выпуски'!$T$6/100)/365*(B954-IF(C954="Нет",VLOOKUP(A954,'Айгенис Оп22'!$A$2:$C$22,3,0),VLOOKUP((A954-1),'Айгенис Оп22'!$A$2:$C$22,3,0))),2)</f>
        <v>11.34</v>
      </c>
      <c r="G954" s="43">
        <f>COUNTIF(D955:$D$1829,365)</f>
        <v>550</v>
      </c>
      <c r="H954" s="43">
        <f>COUNTIF(D955:$D$1829,366)</f>
        <v>325</v>
      </c>
    </row>
    <row r="955" spans="1:8" x14ac:dyDescent="0.25">
      <c r="A955" s="1">
        <f>COUNTIF($C$2:C955,"Да")</f>
        <v>10</v>
      </c>
      <c r="B955" s="45">
        <f t="shared" si="29"/>
        <v>46203</v>
      </c>
      <c r="C955" s="42" t="str">
        <f>IF(ISERROR(VLOOKUP(B955,'Айгенис Оп22'!$C$3:$C$22,1,0)),"Нет","Да")</f>
        <v>Нет</v>
      </c>
      <c r="D955" s="43">
        <f t="shared" si="28"/>
        <v>365</v>
      </c>
      <c r="E955" s="49">
        <f>ROUND(('Все выпуски'!$T$3*'Все выпуски'!$T$6/100)/365*(B955-IF(C955="Нет",VLOOKUP(A955,'Айгенис Оп22'!$A$2:$C$22,3,0),VLOOKUP((A955-1),'Айгенис Оп22'!$A$2:$C$22,3,0))),2)</f>
        <v>11.59</v>
      </c>
      <c r="G955" s="43">
        <f>COUNTIF(D956:$D$1829,365)</f>
        <v>549</v>
      </c>
      <c r="H955" s="43">
        <f>COUNTIF(D956:$D$1829,366)</f>
        <v>325</v>
      </c>
    </row>
    <row r="956" spans="1:8" x14ac:dyDescent="0.25">
      <c r="A956" s="1">
        <f>COUNTIF($C$2:C956,"Да")</f>
        <v>10</v>
      </c>
      <c r="B956" s="45">
        <f t="shared" si="29"/>
        <v>46204</v>
      </c>
      <c r="C956" s="42" t="str">
        <f>IF(ISERROR(VLOOKUP(B956,'Айгенис Оп22'!$C$3:$C$22,1,0)),"Нет","Да")</f>
        <v>Нет</v>
      </c>
      <c r="D956" s="43">
        <f t="shared" si="28"/>
        <v>365</v>
      </c>
      <c r="E956" s="49">
        <f>ROUND(('Все выпуски'!$T$3*'Все выпуски'!$T$6/100)/365*(B956-IF(C956="Нет",VLOOKUP(A956,'Айгенис Оп22'!$A$2:$C$22,3,0),VLOOKUP((A956-1),'Айгенис Оп22'!$A$2:$C$22,3,0))),2)</f>
        <v>11.84</v>
      </c>
      <c r="G956" s="43">
        <f>COUNTIF(D957:$D$1829,365)</f>
        <v>548</v>
      </c>
      <c r="H956" s="43">
        <f>COUNTIF(D957:$D$1829,366)</f>
        <v>325</v>
      </c>
    </row>
    <row r="957" spans="1:8" x14ac:dyDescent="0.25">
      <c r="A957" s="1">
        <f>COUNTIF($C$2:C957,"Да")</f>
        <v>10</v>
      </c>
      <c r="B957" s="45">
        <f t="shared" si="29"/>
        <v>46205</v>
      </c>
      <c r="C957" s="42" t="str">
        <f>IF(ISERROR(VLOOKUP(B957,'Айгенис Оп22'!$C$3:$C$22,1,0)),"Нет","Да")</f>
        <v>Нет</v>
      </c>
      <c r="D957" s="43">
        <f t="shared" si="28"/>
        <v>365</v>
      </c>
      <c r="E957" s="49">
        <f>ROUND(('Все выпуски'!$T$3*'Все выпуски'!$T$6/100)/365*(B957-IF(C957="Нет",VLOOKUP(A957,'Айгенис Оп22'!$A$2:$C$22,3,0),VLOOKUP((A957-1),'Айгенис Оп22'!$A$2:$C$22,3,0))),2)</f>
        <v>12.08</v>
      </c>
      <c r="G957" s="43">
        <f>COUNTIF(D958:$D$1829,365)</f>
        <v>547</v>
      </c>
      <c r="H957" s="43">
        <f>COUNTIF(D958:$D$1829,366)</f>
        <v>325</v>
      </c>
    </row>
    <row r="958" spans="1:8" x14ac:dyDescent="0.25">
      <c r="A958" s="1">
        <f>COUNTIF($C$2:C958,"Да")</f>
        <v>10</v>
      </c>
      <c r="B958" s="45">
        <f t="shared" si="29"/>
        <v>46206</v>
      </c>
      <c r="C958" s="42" t="str">
        <f>IF(ISERROR(VLOOKUP(B958,'Айгенис Оп22'!$C$3:$C$22,1,0)),"Нет","Да")</f>
        <v>Нет</v>
      </c>
      <c r="D958" s="43">
        <f t="shared" si="28"/>
        <v>365</v>
      </c>
      <c r="E958" s="49">
        <f>ROUND(('Все выпуски'!$T$3*'Все выпуски'!$T$6/100)/365*(B958-IF(C958="Нет",VLOOKUP(A958,'Айгенис Оп22'!$A$2:$C$22,3,0),VLOOKUP((A958-1),'Айгенис Оп22'!$A$2:$C$22,3,0))),2)</f>
        <v>12.33</v>
      </c>
      <c r="G958" s="43">
        <f>COUNTIF(D959:$D$1829,365)</f>
        <v>546</v>
      </c>
      <c r="H958" s="43">
        <f>COUNTIF(D959:$D$1829,366)</f>
        <v>325</v>
      </c>
    </row>
    <row r="959" spans="1:8" x14ac:dyDescent="0.25">
      <c r="A959" s="1">
        <f>COUNTIF($C$2:C959,"Да")</f>
        <v>10</v>
      </c>
      <c r="B959" s="45">
        <f t="shared" si="29"/>
        <v>46207</v>
      </c>
      <c r="C959" s="42" t="str">
        <f>IF(ISERROR(VLOOKUP(B959,'Айгенис Оп22'!$C$3:$C$22,1,0)),"Нет","Да")</f>
        <v>Нет</v>
      </c>
      <c r="D959" s="43">
        <f t="shared" si="28"/>
        <v>365</v>
      </c>
      <c r="E959" s="49">
        <f>ROUND(('Все выпуски'!$T$3*'Все выпуски'!$T$6/100)/365*(B959-IF(C959="Нет",VLOOKUP(A959,'Айгенис Оп22'!$A$2:$C$22,3,0),VLOOKUP((A959-1),'Айгенис Оп22'!$A$2:$C$22,3,0))),2)</f>
        <v>12.58</v>
      </c>
      <c r="G959" s="43">
        <f>COUNTIF(D960:$D$1829,365)</f>
        <v>545</v>
      </c>
      <c r="H959" s="43">
        <f>COUNTIF(D960:$D$1829,366)</f>
        <v>325</v>
      </c>
    </row>
    <row r="960" spans="1:8" x14ac:dyDescent="0.25">
      <c r="A960" s="1">
        <f>COUNTIF($C$2:C960,"Да")</f>
        <v>10</v>
      </c>
      <c r="B960" s="45">
        <f t="shared" si="29"/>
        <v>46208</v>
      </c>
      <c r="C960" s="42" t="str">
        <f>IF(ISERROR(VLOOKUP(B960,'Айгенис Оп22'!$C$3:$C$22,1,0)),"Нет","Да")</f>
        <v>Нет</v>
      </c>
      <c r="D960" s="43">
        <f t="shared" si="28"/>
        <v>365</v>
      </c>
      <c r="E960" s="49">
        <f>ROUND(('Все выпуски'!$T$3*'Все выпуски'!$T$6/100)/365*(B960-IF(C960="Нет",VLOOKUP(A960,'Айгенис Оп22'!$A$2:$C$22,3,0),VLOOKUP((A960-1),'Айгенис Оп22'!$A$2:$C$22,3,0))),2)</f>
        <v>12.82</v>
      </c>
      <c r="G960" s="43">
        <f>COUNTIF(D961:$D$1829,365)</f>
        <v>544</v>
      </c>
      <c r="H960" s="43">
        <f>COUNTIF(D961:$D$1829,366)</f>
        <v>325</v>
      </c>
    </row>
    <row r="961" spans="1:8" x14ac:dyDescent="0.25">
      <c r="A961" s="1">
        <f>COUNTIF($C$2:C961,"Да")</f>
        <v>10</v>
      </c>
      <c r="B961" s="45">
        <f t="shared" si="29"/>
        <v>46209</v>
      </c>
      <c r="C961" s="42" t="str">
        <f>IF(ISERROR(VLOOKUP(B961,'Айгенис Оп22'!$C$3:$C$22,1,0)),"Нет","Да")</f>
        <v>Нет</v>
      </c>
      <c r="D961" s="43">
        <f t="shared" si="28"/>
        <v>365</v>
      </c>
      <c r="E961" s="49">
        <f>ROUND(('Все выпуски'!$T$3*'Все выпуски'!$T$6/100)/365*(B961-IF(C961="Нет",VLOOKUP(A961,'Айгенис Оп22'!$A$2:$C$22,3,0),VLOOKUP((A961-1),'Айгенис Оп22'!$A$2:$C$22,3,0))),2)</f>
        <v>13.07</v>
      </c>
      <c r="G961" s="43">
        <f>COUNTIF(D962:$D$1829,365)</f>
        <v>543</v>
      </c>
      <c r="H961" s="43">
        <f>COUNTIF(D962:$D$1829,366)</f>
        <v>325</v>
      </c>
    </row>
    <row r="962" spans="1:8" x14ac:dyDescent="0.25">
      <c r="A962" s="1">
        <f>COUNTIF($C$2:C962,"Да")</f>
        <v>10</v>
      </c>
      <c r="B962" s="45">
        <f t="shared" si="29"/>
        <v>46210</v>
      </c>
      <c r="C962" s="42" t="str">
        <f>IF(ISERROR(VLOOKUP(B962,'Айгенис Оп22'!$C$3:$C$22,1,0)),"Нет","Да")</f>
        <v>Нет</v>
      </c>
      <c r="D962" s="43">
        <f t="shared" ref="D962:D1025" si="30">IF(MOD(YEAR(B962),4)=0,366,365)</f>
        <v>365</v>
      </c>
      <c r="E962" s="49">
        <f>ROUND(('Все выпуски'!$T$3*'Все выпуски'!$T$6/100)/365*(B962-IF(C962="Нет",VLOOKUP(A962,'Айгенис Оп22'!$A$2:$C$22,3,0),VLOOKUP((A962-1),'Айгенис Оп22'!$A$2:$C$22,3,0))),2)</f>
        <v>13.32</v>
      </c>
      <c r="G962" s="43">
        <f>COUNTIF(D963:$D$1829,365)</f>
        <v>542</v>
      </c>
      <c r="H962" s="43">
        <f>COUNTIF(D963:$D$1829,366)</f>
        <v>325</v>
      </c>
    </row>
    <row r="963" spans="1:8" x14ac:dyDescent="0.25">
      <c r="A963" s="1">
        <f>COUNTIF($C$2:C963,"Да")</f>
        <v>10</v>
      </c>
      <c r="B963" s="45">
        <f t="shared" si="29"/>
        <v>46211</v>
      </c>
      <c r="C963" s="42" t="str">
        <f>IF(ISERROR(VLOOKUP(B963,'Айгенис Оп22'!$C$3:$C$22,1,0)),"Нет","Да")</f>
        <v>Нет</v>
      </c>
      <c r="D963" s="43">
        <f t="shared" si="30"/>
        <v>365</v>
      </c>
      <c r="E963" s="49">
        <f>ROUND(('Все выпуски'!$T$3*'Все выпуски'!$T$6/100)/365*(B963-IF(C963="Нет",VLOOKUP(A963,'Айгенис Оп22'!$A$2:$C$22,3,0),VLOOKUP((A963-1),'Айгенис Оп22'!$A$2:$C$22,3,0))),2)</f>
        <v>13.56</v>
      </c>
      <c r="G963" s="43">
        <f>COUNTIF(D964:$D$1829,365)</f>
        <v>541</v>
      </c>
      <c r="H963" s="43">
        <f>COUNTIF(D964:$D$1829,366)</f>
        <v>325</v>
      </c>
    </row>
    <row r="964" spans="1:8" x14ac:dyDescent="0.25">
      <c r="A964" s="1">
        <f>COUNTIF($C$2:C964,"Да")</f>
        <v>10</v>
      </c>
      <c r="B964" s="45">
        <f t="shared" ref="B964:B1027" si="31">B963+1</f>
        <v>46212</v>
      </c>
      <c r="C964" s="42" t="str">
        <f>IF(ISERROR(VLOOKUP(B964,'Айгенис Оп22'!$C$3:$C$22,1,0)),"Нет","Да")</f>
        <v>Нет</v>
      </c>
      <c r="D964" s="43">
        <f t="shared" si="30"/>
        <v>365</v>
      </c>
      <c r="E964" s="49">
        <f>ROUND(('Все выпуски'!$T$3*'Все выпуски'!$T$6/100)/365*(B964-IF(C964="Нет",VLOOKUP(A964,'Айгенис Оп22'!$A$2:$C$22,3,0),VLOOKUP((A964-1),'Айгенис Оп22'!$A$2:$C$22,3,0))),2)</f>
        <v>13.81</v>
      </c>
      <c r="G964" s="43">
        <f>COUNTIF(D965:$D$1829,365)</f>
        <v>540</v>
      </c>
      <c r="H964" s="43">
        <f>COUNTIF(D965:$D$1829,366)</f>
        <v>325</v>
      </c>
    </row>
    <row r="965" spans="1:8" x14ac:dyDescent="0.25">
      <c r="A965" s="1">
        <f>COUNTIF($C$2:C965,"Да")</f>
        <v>10</v>
      </c>
      <c r="B965" s="45">
        <f t="shared" si="31"/>
        <v>46213</v>
      </c>
      <c r="C965" s="42" t="str">
        <f>IF(ISERROR(VLOOKUP(B965,'Айгенис Оп22'!$C$3:$C$22,1,0)),"Нет","Да")</f>
        <v>Нет</v>
      </c>
      <c r="D965" s="43">
        <f t="shared" si="30"/>
        <v>365</v>
      </c>
      <c r="E965" s="49">
        <f>ROUND(('Все выпуски'!$T$3*'Все выпуски'!$T$6/100)/365*(B965-IF(C965="Нет",VLOOKUP(A965,'Айгенис Оп22'!$A$2:$C$22,3,0),VLOOKUP((A965-1),'Айгенис Оп22'!$A$2:$C$22,3,0))),2)</f>
        <v>14.05</v>
      </c>
      <c r="G965" s="43">
        <f>COUNTIF(D966:$D$1829,365)</f>
        <v>539</v>
      </c>
      <c r="H965" s="43">
        <f>COUNTIF(D966:$D$1829,366)</f>
        <v>325</v>
      </c>
    </row>
    <row r="966" spans="1:8" x14ac:dyDescent="0.25">
      <c r="A966" s="1">
        <f>COUNTIF($C$2:C966,"Да")</f>
        <v>10</v>
      </c>
      <c r="B966" s="45">
        <f t="shared" si="31"/>
        <v>46214</v>
      </c>
      <c r="C966" s="42" t="str">
        <f>IF(ISERROR(VLOOKUP(B966,'Айгенис Оп22'!$C$3:$C$22,1,0)),"Нет","Да")</f>
        <v>Нет</v>
      </c>
      <c r="D966" s="43">
        <f t="shared" si="30"/>
        <v>365</v>
      </c>
      <c r="E966" s="49">
        <f>ROUND(('Все выпуски'!$T$3*'Все выпуски'!$T$6/100)/365*(B966-IF(C966="Нет",VLOOKUP(A966,'Айгенис Оп22'!$A$2:$C$22,3,0),VLOOKUP((A966-1),'Айгенис Оп22'!$A$2:$C$22,3,0))),2)</f>
        <v>14.3</v>
      </c>
      <c r="G966" s="43">
        <f>COUNTIF(D967:$D$1829,365)</f>
        <v>538</v>
      </c>
      <c r="H966" s="43">
        <f>COUNTIF(D967:$D$1829,366)</f>
        <v>325</v>
      </c>
    </row>
    <row r="967" spans="1:8" x14ac:dyDescent="0.25">
      <c r="A967" s="1">
        <f>COUNTIF($C$2:C967,"Да")</f>
        <v>10</v>
      </c>
      <c r="B967" s="45">
        <f t="shared" si="31"/>
        <v>46215</v>
      </c>
      <c r="C967" s="42" t="str">
        <f>IF(ISERROR(VLOOKUP(B967,'Айгенис Оп22'!$C$3:$C$22,1,0)),"Нет","Да")</f>
        <v>Нет</v>
      </c>
      <c r="D967" s="43">
        <f t="shared" si="30"/>
        <v>365</v>
      </c>
      <c r="E967" s="49">
        <f>ROUND(('Все выпуски'!$T$3*'Все выпуски'!$T$6/100)/365*(B967-IF(C967="Нет",VLOOKUP(A967,'Айгенис Оп22'!$A$2:$C$22,3,0),VLOOKUP((A967-1),'Айгенис Оп22'!$A$2:$C$22,3,0))),2)</f>
        <v>14.55</v>
      </c>
      <c r="G967" s="43">
        <f>COUNTIF(D968:$D$1829,365)</f>
        <v>537</v>
      </c>
      <c r="H967" s="43">
        <f>COUNTIF(D968:$D$1829,366)</f>
        <v>325</v>
      </c>
    </row>
    <row r="968" spans="1:8" x14ac:dyDescent="0.25">
      <c r="A968" s="1">
        <f>COUNTIF($C$2:C968,"Да")</f>
        <v>10</v>
      </c>
      <c r="B968" s="45">
        <f t="shared" si="31"/>
        <v>46216</v>
      </c>
      <c r="C968" s="42" t="str">
        <f>IF(ISERROR(VLOOKUP(B968,'Айгенис Оп22'!$C$3:$C$22,1,0)),"Нет","Да")</f>
        <v>Нет</v>
      </c>
      <c r="D968" s="43">
        <f t="shared" si="30"/>
        <v>365</v>
      </c>
      <c r="E968" s="49">
        <f>ROUND(('Все выпуски'!$T$3*'Все выпуски'!$T$6/100)/365*(B968-IF(C968="Нет",VLOOKUP(A968,'Айгенис Оп22'!$A$2:$C$22,3,0),VLOOKUP((A968-1),'Айгенис Оп22'!$A$2:$C$22,3,0))),2)</f>
        <v>14.79</v>
      </c>
      <c r="G968" s="43">
        <f>COUNTIF(D969:$D$1829,365)</f>
        <v>536</v>
      </c>
      <c r="H968" s="43">
        <f>COUNTIF(D969:$D$1829,366)</f>
        <v>325</v>
      </c>
    </row>
    <row r="969" spans="1:8" x14ac:dyDescent="0.25">
      <c r="A969" s="1">
        <f>COUNTIF($C$2:C969,"Да")</f>
        <v>10</v>
      </c>
      <c r="B969" s="45">
        <f t="shared" si="31"/>
        <v>46217</v>
      </c>
      <c r="C969" s="42" t="str">
        <f>IF(ISERROR(VLOOKUP(B969,'Айгенис Оп22'!$C$3:$C$22,1,0)),"Нет","Да")</f>
        <v>Нет</v>
      </c>
      <c r="D969" s="43">
        <f t="shared" si="30"/>
        <v>365</v>
      </c>
      <c r="E969" s="49">
        <f>ROUND(('Все выпуски'!$T$3*'Все выпуски'!$T$6/100)/365*(B969-IF(C969="Нет",VLOOKUP(A969,'Айгенис Оп22'!$A$2:$C$22,3,0),VLOOKUP((A969-1),'Айгенис Оп22'!$A$2:$C$22,3,0))),2)</f>
        <v>15.04</v>
      </c>
      <c r="G969" s="43">
        <f>COUNTIF(D970:$D$1829,365)</f>
        <v>535</v>
      </c>
      <c r="H969" s="43">
        <f>COUNTIF(D970:$D$1829,366)</f>
        <v>325</v>
      </c>
    </row>
    <row r="970" spans="1:8" x14ac:dyDescent="0.25">
      <c r="A970" s="1">
        <f>COUNTIF($C$2:C970,"Да")</f>
        <v>10</v>
      </c>
      <c r="B970" s="45">
        <f t="shared" si="31"/>
        <v>46218</v>
      </c>
      <c r="C970" s="42" t="str">
        <f>IF(ISERROR(VLOOKUP(B970,'Айгенис Оп22'!$C$3:$C$22,1,0)),"Нет","Да")</f>
        <v>Нет</v>
      </c>
      <c r="D970" s="43">
        <f t="shared" si="30"/>
        <v>365</v>
      </c>
      <c r="E970" s="49">
        <f>ROUND(('Все выпуски'!$T$3*'Все выпуски'!$T$6/100)/365*(B970-IF(C970="Нет",VLOOKUP(A970,'Айгенис Оп22'!$A$2:$C$22,3,0),VLOOKUP((A970-1),'Айгенис Оп22'!$A$2:$C$22,3,0))),2)</f>
        <v>15.29</v>
      </c>
      <c r="G970" s="43">
        <f>COUNTIF(D971:$D$1829,365)</f>
        <v>534</v>
      </c>
      <c r="H970" s="43">
        <f>COUNTIF(D971:$D$1829,366)</f>
        <v>325</v>
      </c>
    </row>
    <row r="971" spans="1:8" x14ac:dyDescent="0.25">
      <c r="A971" s="1">
        <f>COUNTIF($C$2:C971,"Да")</f>
        <v>10</v>
      </c>
      <c r="B971" s="45">
        <f t="shared" si="31"/>
        <v>46219</v>
      </c>
      <c r="C971" s="42" t="str">
        <f>IF(ISERROR(VLOOKUP(B971,'Айгенис Оп22'!$C$3:$C$22,1,0)),"Нет","Да")</f>
        <v>Нет</v>
      </c>
      <c r="D971" s="43">
        <f t="shared" si="30"/>
        <v>365</v>
      </c>
      <c r="E971" s="49">
        <f>ROUND(('Все выпуски'!$T$3*'Все выпуски'!$T$6/100)/365*(B971-IF(C971="Нет",VLOOKUP(A971,'Айгенис Оп22'!$A$2:$C$22,3,0),VLOOKUP((A971-1),'Айгенис Оп22'!$A$2:$C$22,3,0))),2)</f>
        <v>15.53</v>
      </c>
      <c r="G971" s="43">
        <f>COUNTIF(D972:$D$1829,365)</f>
        <v>533</v>
      </c>
      <c r="H971" s="43">
        <f>COUNTIF(D972:$D$1829,366)</f>
        <v>325</v>
      </c>
    </row>
    <row r="972" spans="1:8" x14ac:dyDescent="0.25">
      <c r="A972" s="1">
        <f>COUNTIF($C$2:C972,"Да")</f>
        <v>10</v>
      </c>
      <c r="B972" s="45">
        <f t="shared" si="31"/>
        <v>46220</v>
      </c>
      <c r="C972" s="42" t="str">
        <f>IF(ISERROR(VLOOKUP(B972,'Айгенис Оп22'!$C$3:$C$22,1,0)),"Нет","Да")</f>
        <v>Нет</v>
      </c>
      <c r="D972" s="43">
        <f t="shared" si="30"/>
        <v>365</v>
      </c>
      <c r="E972" s="49">
        <f>ROUND(('Все выпуски'!$T$3*'Все выпуски'!$T$6/100)/365*(B972-IF(C972="Нет",VLOOKUP(A972,'Айгенис Оп22'!$A$2:$C$22,3,0),VLOOKUP((A972-1),'Айгенис Оп22'!$A$2:$C$22,3,0))),2)</f>
        <v>15.78</v>
      </c>
      <c r="G972" s="43">
        <f>COUNTIF(D973:$D$1829,365)</f>
        <v>532</v>
      </c>
      <c r="H972" s="43">
        <f>COUNTIF(D973:$D$1829,366)</f>
        <v>325</v>
      </c>
    </row>
    <row r="973" spans="1:8" x14ac:dyDescent="0.25">
      <c r="A973" s="1">
        <f>COUNTIF($C$2:C973,"Да")</f>
        <v>10</v>
      </c>
      <c r="B973" s="45">
        <f t="shared" si="31"/>
        <v>46221</v>
      </c>
      <c r="C973" s="42" t="str">
        <f>IF(ISERROR(VLOOKUP(B973,'Айгенис Оп22'!$C$3:$C$22,1,0)),"Нет","Да")</f>
        <v>Нет</v>
      </c>
      <c r="D973" s="43">
        <f t="shared" si="30"/>
        <v>365</v>
      </c>
      <c r="E973" s="49">
        <f>ROUND(('Все выпуски'!$T$3*'Все выпуски'!$T$6/100)/365*(B973-IF(C973="Нет",VLOOKUP(A973,'Айгенис Оп22'!$A$2:$C$22,3,0),VLOOKUP((A973-1),'Айгенис Оп22'!$A$2:$C$22,3,0))),2)</f>
        <v>16.03</v>
      </c>
      <c r="G973" s="43">
        <f>COUNTIF(D974:$D$1829,365)</f>
        <v>531</v>
      </c>
      <c r="H973" s="43">
        <f>COUNTIF(D974:$D$1829,366)</f>
        <v>325</v>
      </c>
    </row>
    <row r="974" spans="1:8" x14ac:dyDescent="0.25">
      <c r="A974" s="1">
        <f>COUNTIF($C$2:C974,"Да")</f>
        <v>10</v>
      </c>
      <c r="B974" s="45">
        <f t="shared" si="31"/>
        <v>46222</v>
      </c>
      <c r="C974" s="42" t="str">
        <f>IF(ISERROR(VLOOKUP(B974,'Айгенис Оп22'!$C$3:$C$22,1,0)),"Нет","Да")</f>
        <v>Нет</v>
      </c>
      <c r="D974" s="43">
        <f t="shared" si="30"/>
        <v>365</v>
      </c>
      <c r="E974" s="49">
        <f>ROUND(('Все выпуски'!$T$3*'Все выпуски'!$T$6/100)/365*(B974-IF(C974="Нет",VLOOKUP(A974,'Айгенис Оп22'!$A$2:$C$22,3,0),VLOOKUP((A974-1),'Айгенис Оп22'!$A$2:$C$22,3,0))),2)</f>
        <v>16.27</v>
      </c>
      <c r="G974" s="43">
        <f>COUNTIF(D975:$D$1829,365)</f>
        <v>530</v>
      </c>
      <c r="H974" s="43">
        <f>COUNTIF(D975:$D$1829,366)</f>
        <v>325</v>
      </c>
    </row>
    <row r="975" spans="1:8" x14ac:dyDescent="0.25">
      <c r="A975" s="1">
        <f>COUNTIF($C$2:C975,"Да")</f>
        <v>10</v>
      </c>
      <c r="B975" s="45">
        <f t="shared" si="31"/>
        <v>46223</v>
      </c>
      <c r="C975" s="42" t="str">
        <f>IF(ISERROR(VLOOKUP(B975,'Айгенис Оп22'!$C$3:$C$22,1,0)),"Нет","Да")</f>
        <v>Нет</v>
      </c>
      <c r="D975" s="43">
        <f t="shared" si="30"/>
        <v>365</v>
      </c>
      <c r="E975" s="49">
        <f>ROUND(('Все выпуски'!$T$3*'Все выпуски'!$T$6/100)/365*(B975-IF(C975="Нет",VLOOKUP(A975,'Айгенис Оп22'!$A$2:$C$22,3,0),VLOOKUP((A975-1),'Айгенис Оп22'!$A$2:$C$22,3,0))),2)</f>
        <v>16.52</v>
      </c>
      <c r="G975" s="43">
        <f>COUNTIF(D976:$D$1829,365)</f>
        <v>529</v>
      </c>
      <c r="H975" s="43">
        <f>COUNTIF(D976:$D$1829,366)</f>
        <v>325</v>
      </c>
    </row>
    <row r="976" spans="1:8" x14ac:dyDescent="0.25">
      <c r="A976" s="1">
        <f>COUNTIF($C$2:C976,"Да")</f>
        <v>10</v>
      </c>
      <c r="B976" s="45">
        <f t="shared" si="31"/>
        <v>46224</v>
      </c>
      <c r="C976" s="42" t="str">
        <f>IF(ISERROR(VLOOKUP(B976,'Айгенис Оп22'!$C$3:$C$22,1,0)),"Нет","Да")</f>
        <v>Нет</v>
      </c>
      <c r="D976" s="43">
        <f t="shared" si="30"/>
        <v>365</v>
      </c>
      <c r="E976" s="49">
        <f>ROUND(('Все выпуски'!$T$3*'Все выпуски'!$T$6/100)/365*(B976-IF(C976="Нет",VLOOKUP(A976,'Айгенис Оп22'!$A$2:$C$22,3,0),VLOOKUP((A976-1),'Айгенис Оп22'!$A$2:$C$22,3,0))),2)</f>
        <v>16.77</v>
      </c>
      <c r="G976" s="43">
        <f>COUNTIF(D977:$D$1829,365)</f>
        <v>528</v>
      </c>
      <c r="H976" s="43">
        <f>COUNTIF(D977:$D$1829,366)</f>
        <v>325</v>
      </c>
    </row>
    <row r="977" spans="1:8" x14ac:dyDescent="0.25">
      <c r="A977" s="1">
        <f>COUNTIF($C$2:C977,"Да")</f>
        <v>10</v>
      </c>
      <c r="B977" s="45">
        <f t="shared" si="31"/>
        <v>46225</v>
      </c>
      <c r="C977" s="42" t="str">
        <f>IF(ISERROR(VLOOKUP(B977,'Айгенис Оп22'!$C$3:$C$22,1,0)),"Нет","Да")</f>
        <v>Нет</v>
      </c>
      <c r="D977" s="43">
        <f t="shared" si="30"/>
        <v>365</v>
      </c>
      <c r="E977" s="49">
        <f>ROUND(('Все выпуски'!$T$3*'Все выпуски'!$T$6/100)/365*(B977-IF(C977="Нет",VLOOKUP(A977,'Айгенис Оп22'!$A$2:$C$22,3,0),VLOOKUP((A977-1),'Айгенис Оп22'!$A$2:$C$22,3,0))),2)</f>
        <v>17.010000000000002</v>
      </c>
      <c r="G977" s="43">
        <f>COUNTIF(D978:$D$1829,365)</f>
        <v>527</v>
      </c>
      <c r="H977" s="43">
        <f>COUNTIF(D978:$D$1829,366)</f>
        <v>325</v>
      </c>
    </row>
    <row r="978" spans="1:8" x14ac:dyDescent="0.25">
      <c r="A978" s="1">
        <f>COUNTIF($C$2:C978,"Да")</f>
        <v>10</v>
      </c>
      <c r="B978" s="45">
        <f t="shared" si="31"/>
        <v>46226</v>
      </c>
      <c r="C978" s="42" t="str">
        <f>IF(ISERROR(VLOOKUP(B978,'Айгенис Оп22'!$C$3:$C$22,1,0)),"Нет","Да")</f>
        <v>Нет</v>
      </c>
      <c r="D978" s="43">
        <f t="shared" si="30"/>
        <v>365</v>
      </c>
      <c r="E978" s="49">
        <f>ROUND(('Все выпуски'!$T$3*'Все выпуски'!$T$6/100)/365*(B978-IF(C978="Нет",VLOOKUP(A978,'Айгенис Оп22'!$A$2:$C$22,3,0),VLOOKUP((A978-1),'Айгенис Оп22'!$A$2:$C$22,3,0))),2)</f>
        <v>17.260000000000002</v>
      </c>
      <c r="G978" s="43">
        <f>COUNTIF(D979:$D$1829,365)</f>
        <v>526</v>
      </c>
      <c r="H978" s="43">
        <f>COUNTIF(D979:$D$1829,366)</f>
        <v>325</v>
      </c>
    </row>
    <row r="979" spans="1:8" x14ac:dyDescent="0.25">
      <c r="A979" s="1">
        <f>COUNTIF($C$2:C979,"Да")</f>
        <v>10</v>
      </c>
      <c r="B979" s="45">
        <f t="shared" si="31"/>
        <v>46227</v>
      </c>
      <c r="C979" s="42" t="str">
        <f>IF(ISERROR(VLOOKUP(B979,'Айгенис Оп22'!$C$3:$C$22,1,0)),"Нет","Да")</f>
        <v>Нет</v>
      </c>
      <c r="D979" s="43">
        <f t="shared" si="30"/>
        <v>365</v>
      </c>
      <c r="E979" s="49">
        <f>ROUND(('Все выпуски'!$T$3*'Все выпуски'!$T$6/100)/365*(B979-IF(C979="Нет",VLOOKUP(A979,'Айгенис Оп22'!$A$2:$C$22,3,0),VLOOKUP((A979-1),'Айгенис Оп22'!$A$2:$C$22,3,0))),2)</f>
        <v>17.510000000000002</v>
      </c>
      <c r="G979" s="43">
        <f>COUNTIF(D980:$D$1829,365)</f>
        <v>525</v>
      </c>
      <c r="H979" s="43">
        <f>COUNTIF(D980:$D$1829,366)</f>
        <v>325</v>
      </c>
    </row>
    <row r="980" spans="1:8" x14ac:dyDescent="0.25">
      <c r="A980" s="1">
        <f>COUNTIF($C$2:C980,"Да")</f>
        <v>10</v>
      </c>
      <c r="B980" s="45">
        <f t="shared" si="31"/>
        <v>46228</v>
      </c>
      <c r="C980" s="42" t="str">
        <f>IF(ISERROR(VLOOKUP(B980,'Айгенис Оп22'!$C$3:$C$22,1,0)),"Нет","Да")</f>
        <v>Нет</v>
      </c>
      <c r="D980" s="43">
        <f t="shared" si="30"/>
        <v>365</v>
      </c>
      <c r="E980" s="49">
        <f>ROUND(('Все выпуски'!$T$3*'Все выпуски'!$T$6/100)/365*(B980-IF(C980="Нет",VLOOKUP(A980,'Айгенис Оп22'!$A$2:$C$22,3,0),VLOOKUP((A980-1),'Айгенис Оп22'!$A$2:$C$22,3,0))),2)</f>
        <v>17.75</v>
      </c>
      <c r="G980" s="43">
        <f>COUNTIF(D981:$D$1829,365)</f>
        <v>524</v>
      </c>
      <c r="H980" s="43">
        <f>COUNTIF(D981:$D$1829,366)</f>
        <v>325</v>
      </c>
    </row>
    <row r="981" spans="1:8" x14ac:dyDescent="0.25">
      <c r="A981" s="1">
        <f>COUNTIF($C$2:C981,"Да")</f>
        <v>10</v>
      </c>
      <c r="B981" s="45">
        <f t="shared" si="31"/>
        <v>46229</v>
      </c>
      <c r="C981" s="42" t="str">
        <f>IF(ISERROR(VLOOKUP(B981,'Айгенис Оп22'!$C$3:$C$22,1,0)),"Нет","Да")</f>
        <v>Нет</v>
      </c>
      <c r="D981" s="43">
        <f t="shared" si="30"/>
        <v>365</v>
      </c>
      <c r="E981" s="49">
        <f>ROUND(('Все выпуски'!$T$3*'Все выпуски'!$T$6/100)/365*(B981-IF(C981="Нет",VLOOKUP(A981,'Айгенис Оп22'!$A$2:$C$22,3,0),VLOOKUP((A981-1),'Айгенис Оп22'!$A$2:$C$22,3,0))),2)</f>
        <v>18</v>
      </c>
      <c r="G981" s="43">
        <f>COUNTIF(D982:$D$1829,365)</f>
        <v>523</v>
      </c>
      <c r="H981" s="43">
        <f>COUNTIF(D982:$D$1829,366)</f>
        <v>325</v>
      </c>
    </row>
    <row r="982" spans="1:8" x14ac:dyDescent="0.25">
      <c r="A982" s="1">
        <f>COUNTIF($C$2:C982,"Да")</f>
        <v>10</v>
      </c>
      <c r="B982" s="45">
        <f t="shared" si="31"/>
        <v>46230</v>
      </c>
      <c r="C982" s="42" t="str">
        <f>IF(ISERROR(VLOOKUP(B982,'Айгенис Оп22'!$C$3:$C$22,1,0)),"Нет","Да")</f>
        <v>Нет</v>
      </c>
      <c r="D982" s="43">
        <f t="shared" si="30"/>
        <v>365</v>
      </c>
      <c r="E982" s="49">
        <f>ROUND(('Все выпуски'!$T$3*'Все выпуски'!$T$6/100)/365*(B982-IF(C982="Нет",VLOOKUP(A982,'Айгенис Оп22'!$A$2:$C$22,3,0),VLOOKUP((A982-1),'Айгенис Оп22'!$A$2:$C$22,3,0))),2)</f>
        <v>18.25</v>
      </c>
      <c r="G982" s="43">
        <f>COUNTIF(D983:$D$1829,365)</f>
        <v>522</v>
      </c>
      <c r="H982" s="43">
        <f>COUNTIF(D983:$D$1829,366)</f>
        <v>325</v>
      </c>
    </row>
    <row r="983" spans="1:8" x14ac:dyDescent="0.25">
      <c r="A983" s="1">
        <f>COUNTIF($C$2:C983,"Да")</f>
        <v>10</v>
      </c>
      <c r="B983" s="45">
        <f t="shared" si="31"/>
        <v>46231</v>
      </c>
      <c r="C983" s="42" t="str">
        <f>IF(ISERROR(VLOOKUP(B983,'Айгенис Оп22'!$C$3:$C$22,1,0)),"Нет","Да")</f>
        <v>Нет</v>
      </c>
      <c r="D983" s="43">
        <f t="shared" si="30"/>
        <v>365</v>
      </c>
      <c r="E983" s="49">
        <f>ROUND(('Все выпуски'!$T$3*'Все выпуски'!$T$6/100)/365*(B983-IF(C983="Нет",VLOOKUP(A983,'Айгенис Оп22'!$A$2:$C$22,3,0),VLOOKUP((A983-1),'Айгенис Оп22'!$A$2:$C$22,3,0))),2)</f>
        <v>18.489999999999998</v>
      </c>
      <c r="G983" s="43">
        <f>COUNTIF(D984:$D$1829,365)</f>
        <v>521</v>
      </c>
      <c r="H983" s="43">
        <f>COUNTIF(D984:$D$1829,366)</f>
        <v>325</v>
      </c>
    </row>
    <row r="984" spans="1:8" x14ac:dyDescent="0.25">
      <c r="A984" s="1">
        <f>COUNTIF($C$2:C984,"Да")</f>
        <v>10</v>
      </c>
      <c r="B984" s="45">
        <f t="shared" si="31"/>
        <v>46232</v>
      </c>
      <c r="C984" s="42" t="str">
        <f>IF(ISERROR(VLOOKUP(B984,'Айгенис Оп22'!$C$3:$C$22,1,0)),"Нет","Да")</f>
        <v>Нет</v>
      </c>
      <c r="D984" s="43">
        <f t="shared" si="30"/>
        <v>365</v>
      </c>
      <c r="E984" s="49">
        <f>ROUND(('Все выпуски'!$T$3*'Все выпуски'!$T$6/100)/365*(B984-IF(C984="Нет",VLOOKUP(A984,'Айгенис Оп22'!$A$2:$C$22,3,0),VLOOKUP((A984-1),'Айгенис Оп22'!$A$2:$C$22,3,0))),2)</f>
        <v>18.739999999999998</v>
      </c>
      <c r="G984" s="43">
        <f>COUNTIF(D985:$D$1829,365)</f>
        <v>520</v>
      </c>
      <c r="H984" s="43">
        <f>COUNTIF(D985:$D$1829,366)</f>
        <v>325</v>
      </c>
    </row>
    <row r="985" spans="1:8" x14ac:dyDescent="0.25">
      <c r="A985" s="1">
        <f>COUNTIF($C$2:C985,"Да")</f>
        <v>10</v>
      </c>
      <c r="B985" s="45">
        <f t="shared" si="31"/>
        <v>46233</v>
      </c>
      <c r="C985" s="42" t="str">
        <f>IF(ISERROR(VLOOKUP(B985,'Айгенис Оп22'!$C$3:$C$22,1,0)),"Нет","Да")</f>
        <v>Нет</v>
      </c>
      <c r="D985" s="43">
        <f t="shared" si="30"/>
        <v>365</v>
      </c>
      <c r="E985" s="49">
        <f>ROUND(('Все выпуски'!$T$3*'Все выпуски'!$T$6/100)/365*(B985-IF(C985="Нет",VLOOKUP(A985,'Айгенис Оп22'!$A$2:$C$22,3,0),VLOOKUP((A985-1),'Айгенис Оп22'!$A$2:$C$22,3,0))),2)</f>
        <v>18.989999999999998</v>
      </c>
      <c r="G985" s="43">
        <f>COUNTIF(D986:$D$1829,365)</f>
        <v>519</v>
      </c>
      <c r="H985" s="43">
        <f>COUNTIF(D986:$D$1829,366)</f>
        <v>325</v>
      </c>
    </row>
    <row r="986" spans="1:8" x14ac:dyDescent="0.25">
      <c r="A986" s="1">
        <f>COUNTIF($C$2:C986,"Да")</f>
        <v>10</v>
      </c>
      <c r="B986" s="45">
        <f t="shared" si="31"/>
        <v>46234</v>
      </c>
      <c r="C986" s="42" t="str">
        <f>IF(ISERROR(VLOOKUP(B986,'Айгенис Оп22'!$C$3:$C$22,1,0)),"Нет","Да")</f>
        <v>Нет</v>
      </c>
      <c r="D986" s="43">
        <f t="shared" si="30"/>
        <v>365</v>
      </c>
      <c r="E986" s="49">
        <f>ROUND(('Все выпуски'!$T$3*'Все выпуски'!$T$6/100)/365*(B986-IF(C986="Нет",VLOOKUP(A986,'Айгенис Оп22'!$A$2:$C$22,3,0),VLOOKUP((A986-1),'Айгенис Оп22'!$A$2:$C$22,3,0))),2)</f>
        <v>19.23</v>
      </c>
      <c r="G986" s="43">
        <f>COUNTIF(D987:$D$1829,365)</f>
        <v>518</v>
      </c>
      <c r="H986" s="43">
        <f>COUNTIF(D987:$D$1829,366)</f>
        <v>325</v>
      </c>
    </row>
    <row r="987" spans="1:8" x14ac:dyDescent="0.25">
      <c r="A987" s="1">
        <f>COUNTIF($C$2:C987,"Да")</f>
        <v>10</v>
      </c>
      <c r="B987" s="45">
        <f t="shared" si="31"/>
        <v>46235</v>
      </c>
      <c r="C987" s="42" t="str">
        <f>IF(ISERROR(VLOOKUP(B987,'Айгенис Оп22'!$C$3:$C$22,1,0)),"Нет","Да")</f>
        <v>Нет</v>
      </c>
      <c r="D987" s="43">
        <f t="shared" si="30"/>
        <v>365</v>
      </c>
      <c r="E987" s="49">
        <f>ROUND(('Все выпуски'!$T$3*'Все выпуски'!$T$6/100)/365*(B987-IF(C987="Нет",VLOOKUP(A987,'Айгенис Оп22'!$A$2:$C$22,3,0),VLOOKUP((A987-1),'Айгенис Оп22'!$A$2:$C$22,3,0))),2)</f>
        <v>19.48</v>
      </c>
      <c r="G987" s="43">
        <f>COUNTIF(D988:$D$1829,365)</f>
        <v>517</v>
      </c>
      <c r="H987" s="43">
        <f>COUNTIF(D988:$D$1829,366)</f>
        <v>325</v>
      </c>
    </row>
    <row r="988" spans="1:8" x14ac:dyDescent="0.25">
      <c r="A988" s="1">
        <f>COUNTIF($C$2:C988,"Да")</f>
        <v>10</v>
      </c>
      <c r="B988" s="45">
        <f t="shared" si="31"/>
        <v>46236</v>
      </c>
      <c r="C988" s="42" t="str">
        <f>IF(ISERROR(VLOOKUP(B988,'Айгенис Оп22'!$C$3:$C$22,1,0)),"Нет","Да")</f>
        <v>Нет</v>
      </c>
      <c r="D988" s="43">
        <f t="shared" si="30"/>
        <v>365</v>
      </c>
      <c r="E988" s="49">
        <f>ROUND(('Все выпуски'!$T$3*'Все выпуски'!$T$6/100)/365*(B988-IF(C988="Нет",VLOOKUP(A988,'Айгенис Оп22'!$A$2:$C$22,3,0),VLOOKUP((A988-1),'Айгенис Оп22'!$A$2:$C$22,3,0))),2)</f>
        <v>19.73</v>
      </c>
      <c r="G988" s="43">
        <f>COUNTIF(D989:$D$1829,365)</f>
        <v>516</v>
      </c>
      <c r="H988" s="43">
        <f>COUNTIF(D989:$D$1829,366)</f>
        <v>325</v>
      </c>
    </row>
    <row r="989" spans="1:8" x14ac:dyDescent="0.25">
      <c r="A989" s="1">
        <f>COUNTIF($C$2:C989,"Да")</f>
        <v>10</v>
      </c>
      <c r="B989" s="45">
        <f t="shared" si="31"/>
        <v>46237</v>
      </c>
      <c r="C989" s="42" t="str">
        <f>IF(ISERROR(VLOOKUP(B989,'Айгенис Оп22'!$C$3:$C$22,1,0)),"Нет","Да")</f>
        <v>Нет</v>
      </c>
      <c r="D989" s="43">
        <f t="shared" si="30"/>
        <v>365</v>
      </c>
      <c r="E989" s="49">
        <f>ROUND(('Все выпуски'!$T$3*'Все выпуски'!$T$6/100)/365*(B989-IF(C989="Нет",VLOOKUP(A989,'Айгенис Оп22'!$A$2:$C$22,3,0),VLOOKUP((A989-1),'Айгенис Оп22'!$A$2:$C$22,3,0))),2)</f>
        <v>19.97</v>
      </c>
      <c r="G989" s="43">
        <f>COUNTIF(D990:$D$1829,365)</f>
        <v>515</v>
      </c>
      <c r="H989" s="43">
        <f>COUNTIF(D990:$D$1829,366)</f>
        <v>325</v>
      </c>
    </row>
    <row r="990" spans="1:8" x14ac:dyDescent="0.25">
      <c r="A990" s="1">
        <f>COUNTIF($C$2:C990,"Да")</f>
        <v>10</v>
      </c>
      <c r="B990" s="45">
        <f t="shared" si="31"/>
        <v>46238</v>
      </c>
      <c r="C990" s="42" t="str">
        <f>IF(ISERROR(VLOOKUP(B990,'Айгенис Оп22'!$C$3:$C$22,1,0)),"Нет","Да")</f>
        <v>Нет</v>
      </c>
      <c r="D990" s="43">
        <f t="shared" si="30"/>
        <v>365</v>
      </c>
      <c r="E990" s="49">
        <f>ROUND(('Все выпуски'!$T$3*'Все выпуски'!$T$6/100)/365*(B990-IF(C990="Нет",VLOOKUP(A990,'Айгенис Оп22'!$A$2:$C$22,3,0),VLOOKUP((A990-1),'Айгенис Оп22'!$A$2:$C$22,3,0))),2)</f>
        <v>20.22</v>
      </c>
      <c r="G990" s="43">
        <f>COUNTIF(D991:$D$1829,365)</f>
        <v>514</v>
      </c>
      <c r="H990" s="43">
        <f>COUNTIF(D991:$D$1829,366)</f>
        <v>325</v>
      </c>
    </row>
    <row r="991" spans="1:8" x14ac:dyDescent="0.25">
      <c r="A991" s="1">
        <f>COUNTIF($C$2:C991,"Да")</f>
        <v>10</v>
      </c>
      <c r="B991" s="45">
        <f t="shared" si="31"/>
        <v>46239</v>
      </c>
      <c r="C991" s="42" t="str">
        <f>IF(ISERROR(VLOOKUP(B991,'Айгенис Оп22'!$C$3:$C$22,1,0)),"Нет","Да")</f>
        <v>Нет</v>
      </c>
      <c r="D991" s="43">
        <f t="shared" si="30"/>
        <v>365</v>
      </c>
      <c r="E991" s="49">
        <f>ROUND(('Все выпуски'!$T$3*'Все выпуски'!$T$6/100)/365*(B991-IF(C991="Нет",VLOOKUP(A991,'Айгенис Оп22'!$A$2:$C$22,3,0),VLOOKUP((A991-1),'Айгенис Оп22'!$A$2:$C$22,3,0))),2)</f>
        <v>20.47</v>
      </c>
      <c r="G991" s="43">
        <f>COUNTIF(D992:$D$1829,365)</f>
        <v>513</v>
      </c>
      <c r="H991" s="43">
        <f>COUNTIF(D992:$D$1829,366)</f>
        <v>325</v>
      </c>
    </row>
    <row r="992" spans="1:8" x14ac:dyDescent="0.25">
      <c r="A992" s="1">
        <f>COUNTIF($C$2:C992,"Да")</f>
        <v>10</v>
      </c>
      <c r="B992" s="45">
        <f t="shared" si="31"/>
        <v>46240</v>
      </c>
      <c r="C992" s="42" t="str">
        <f>IF(ISERROR(VLOOKUP(B992,'Айгенис Оп22'!$C$3:$C$22,1,0)),"Нет","Да")</f>
        <v>Нет</v>
      </c>
      <c r="D992" s="43">
        <f t="shared" si="30"/>
        <v>365</v>
      </c>
      <c r="E992" s="49">
        <f>ROUND(('Все выпуски'!$T$3*'Все выпуски'!$T$6/100)/365*(B992-IF(C992="Нет",VLOOKUP(A992,'Айгенис Оп22'!$A$2:$C$22,3,0),VLOOKUP((A992-1),'Айгенис Оп22'!$A$2:$C$22,3,0))),2)</f>
        <v>20.71</v>
      </c>
      <c r="G992" s="43">
        <f>COUNTIF(D993:$D$1829,365)</f>
        <v>512</v>
      </c>
      <c r="H992" s="43">
        <f>COUNTIF(D993:$D$1829,366)</f>
        <v>325</v>
      </c>
    </row>
    <row r="993" spans="1:8" x14ac:dyDescent="0.25">
      <c r="A993" s="1">
        <f>COUNTIF($C$2:C993,"Да")</f>
        <v>10</v>
      </c>
      <c r="B993" s="45">
        <f t="shared" si="31"/>
        <v>46241</v>
      </c>
      <c r="C993" s="42" t="str">
        <f>IF(ISERROR(VLOOKUP(B993,'Айгенис Оп22'!$C$3:$C$22,1,0)),"Нет","Да")</f>
        <v>Нет</v>
      </c>
      <c r="D993" s="43">
        <f t="shared" si="30"/>
        <v>365</v>
      </c>
      <c r="E993" s="49">
        <f>ROUND(('Все выпуски'!$T$3*'Все выпуски'!$T$6/100)/365*(B993-IF(C993="Нет",VLOOKUP(A993,'Айгенис Оп22'!$A$2:$C$22,3,0),VLOOKUP((A993-1),'Айгенис Оп22'!$A$2:$C$22,3,0))),2)</f>
        <v>20.96</v>
      </c>
      <c r="G993" s="43">
        <f>COUNTIF(D994:$D$1829,365)</f>
        <v>511</v>
      </c>
      <c r="H993" s="43">
        <f>COUNTIF(D994:$D$1829,366)</f>
        <v>325</v>
      </c>
    </row>
    <row r="994" spans="1:8" x14ac:dyDescent="0.25">
      <c r="A994" s="1">
        <f>COUNTIF($C$2:C994,"Да")</f>
        <v>10</v>
      </c>
      <c r="B994" s="45">
        <f t="shared" si="31"/>
        <v>46242</v>
      </c>
      <c r="C994" s="42" t="str">
        <f>IF(ISERROR(VLOOKUP(B994,'Айгенис Оп22'!$C$3:$C$22,1,0)),"Нет","Да")</f>
        <v>Нет</v>
      </c>
      <c r="D994" s="43">
        <f t="shared" si="30"/>
        <v>365</v>
      </c>
      <c r="E994" s="49">
        <f>ROUND(('Все выпуски'!$T$3*'Все выпуски'!$T$6/100)/365*(B994-IF(C994="Нет",VLOOKUP(A994,'Айгенис Оп22'!$A$2:$C$22,3,0),VLOOKUP((A994-1),'Айгенис Оп22'!$A$2:$C$22,3,0))),2)</f>
        <v>21.21</v>
      </c>
      <c r="G994" s="43">
        <f>COUNTIF(D995:$D$1829,365)</f>
        <v>510</v>
      </c>
      <c r="H994" s="43">
        <f>COUNTIF(D995:$D$1829,366)</f>
        <v>325</v>
      </c>
    </row>
    <row r="995" spans="1:8" x14ac:dyDescent="0.25">
      <c r="A995" s="1">
        <f>COUNTIF($C$2:C995,"Да")</f>
        <v>10</v>
      </c>
      <c r="B995" s="45">
        <f t="shared" si="31"/>
        <v>46243</v>
      </c>
      <c r="C995" s="42" t="str">
        <f>IF(ISERROR(VLOOKUP(B995,'Айгенис Оп22'!$C$3:$C$22,1,0)),"Нет","Да")</f>
        <v>Нет</v>
      </c>
      <c r="D995" s="43">
        <f t="shared" si="30"/>
        <v>365</v>
      </c>
      <c r="E995" s="49">
        <f>ROUND(('Все выпуски'!$T$3*'Все выпуски'!$T$6/100)/365*(B995-IF(C995="Нет",VLOOKUP(A995,'Айгенис Оп22'!$A$2:$C$22,3,0),VLOOKUP((A995-1),'Айгенис Оп22'!$A$2:$C$22,3,0))),2)</f>
        <v>21.45</v>
      </c>
      <c r="G995" s="43">
        <f>COUNTIF(D996:$D$1829,365)</f>
        <v>509</v>
      </c>
      <c r="H995" s="43">
        <f>COUNTIF(D996:$D$1829,366)</f>
        <v>325</v>
      </c>
    </row>
    <row r="996" spans="1:8" x14ac:dyDescent="0.25">
      <c r="A996" s="1">
        <f>COUNTIF($C$2:C996,"Да")</f>
        <v>10</v>
      </c>
      <c r="B996" s="45">
        <f t="shared" si="31"/>
        <v>46244</v>
      </c>
      <c r="C996" s="42" t="str">
        <f>IF(ISERROR(VLOOKUP(B996,'Айгенис Оп22'!$C$3:$C$22,1,0)),"Нет","Да")</f>
        <v>Нет</v>
      </c>
      <c r="D996" s="43">
        <f t="shared" si="30"/>
        <v>365</v>
      </c>
      <c r="E996" s="49">
        <f>ROUND(('Все выпуски'!$T$3*'Все выпуски'!$T$6/100)/365*(B996-IF(C996="Нет",VLOOKUP(A996,'Айгенис Оп22'!$A$2:$C$22,3,0),VLOOKUP((A996-1),'Айгенис Оп22'!$A$2:$C$22,3,0))),2)</f>
        <v>21.7</v>
      </c>
      <c r="G996" s="43">
        <f>COUNTIF(D997:$D$1829,365)</f>
        <v>508</v>
      </c>
      <c r="H996" s="43">
        <f>COUNTIF(D997:$D$1829,366)</f>
        <v>325</v>
      </c>
    </row>
    <row r="997" spans="1:8" x14ac:dyDescent="0.25">
      <c r="A997" s="1">
        <f>COUNTIF($C$2:C997,"Да")</f>
        <v>10</v>
      </c>
      <c r="B997" s="45">
        <f t="shared" si="31"/>
        <v>46245</v>
      </c>
      <c r="C997" s="42" t="str">
        <f>IF(ISERROR(VLOOKUP(B997,'Айгенис Оп22'!$C$3:$C$22,1,0)),"Нет","Да")</f>
        <v>Нет</v>
      </c>
      <c r="D997" s="43">
        <f t="shared" si="30"/>
        <v>365</v>
      </c>
      <c r="E997" s="49">
        <f>ROUND(('Все выпуски'!$T$3*'Все выпуски'!$T$6/100)/365*(B997-IF(C997="Нет",VLOOKUP(A997,'Айгенис Оп22'!$A$2:$C$22,3,0),VLOOKUP((A997-1),'Айгенис Оп22'!$A$2:$C$22,3,0))),2)</f>
        <v>21.95</v>
      </c>
      <c r="G997" s="43">
        <f>COUNTIF(D998:$D$1829,365)</f>
        <v>507</v>
      </c>
      <c r="H997" s="43">
        <f>COUNTIF(D998:$D$1829,366)</f>
        <v>325</v>
      </c>
    </row>
    <row r="998" spans="1:8" x14ac:dyDescent="0.25">
      <c r="A998" s="1">
        <f>COUNTIF($C$2:C998,"Да")</f>
        <v>10</v>
      </c>
      <c r="B998" s="45">
        <f t="shared" si="31"/>
        <v>46246</v>
      </c>
      <c r="C998" s="42" t="str">
        <f>IF(ISERROR(VLOOKUP(B998,'Айгенис Оп22'!$C$3:$C$22,1,0)),"Нет","Да")</f>
        <v>Нет</v>
      </c>
      <c r="D998" s="43">
        <f t="shared" si="30"/>
        <v>365</v>
      </c>
      <c r="E998" s="49">
        <f>ROUND(('Все выпуски'!$T$3*'Все выпуски'!$T$6/100)/365*(B998-IF(C998="Нет",VLOOKUP(A998,'Айгенис Оп22'!$A$2:$C$22,3,0),VLOOKUP((A998-1),'Айгенис Оп22'!$A$2:$C$22,3,0))),2)</f>
        <v>22.19</v>
      </c>
      <c r="G998" s="43">
        <f>COUNTIF(D999:$D$1829,365)</f>
        <v>506</v>
      </c>
      <c r="H998" s="43">
        <f>COUNTIF(D999:$D$1829,366)</f>
        <v>325</v>
      </c>
    </row>
    <row r="999" spans="1:8" x14ac:dyDescent="0.25">
      <c r="A999" s="1">
        <f>COUNTIF($C$2:C999,"Да")</f>
        <v>10</v>
      </c>
      <c r="B999" s="45">
        <f t="shared" si="31"/>
        <v>46247</v>
      </c>
      <c r="C999" s="42" t="str">
        <f>IF(ISERROR(VLOOKUP(B999,'Айгенис Оп22'!$C$3:$C$22,1,0)),"Нет","Да")</f>
        <v>Нет</v>
      </c>
      <c r="D999" s="43">
        <f t="shared" si="30"/>
        <v>365</v>
      </c>
      <c r="E999" s="49">
        <f>ROUND(('Все выпуски'!$T$3*'Все выпуски'!$T$6/100)/365*(B999-IF(C999="Нет",VLOOKUP(A999,'Айгенис Оп22'!$A$2:$C$22,3,0),VLOOKUP((A999-1),'Айгенис Оп22'!$A$2:$C$22,3,0))),2)</f>
        <v>22.44</v>
      </c>
      <c r="G999" s="43">
        <f>COUNTIF(D1000:$D$1829,365)</f>
        <v>505</v>
      </c>
      <c r="H999" s="43">
        <f>COUNTIF(D1000:$D$1829,366)</f>
        <v>325</v>
      </c>
    </row>
    <row r="1000" spans="1:8" x14ac:dyDescent="0.25">
      <c r="A1000" s="1">
        <f>COUNTIF($C$2:C1000,"Да")</f>
        <v>11</v>
      </c>
      <c r="B1000" s="45">
        <f t="shared" si="31"/>
        <v>46248</v>
      </c>
      <c r="C1000" s="42" t="str">
        <f>IF(ISERROR(VLOOKUP(B1000,'Айгенис Оп22'!$C$3:$C$22,1,0)),"Нет","Да")</f>
        <v>Да</v>
      </c>
      <c r="D1000" s="43">
        <f t="shared" si="30"/>
        <v>365</v>
      </c>
      <c r="E1000" s="49">
        <f>ROUND(('Все выпуски'!$T$3*'Все выпуски'!$T$6/100)/365*(B1000-IF(C1000="Нет",VLOOKUP(A1000,'Айгенис Оп22'!$A$2:$C$22,3,0),VLOOKUP((A1000-1),'Айгенис Оп22'!$A$2:$C$22,3,0))),2)</f>
        <v>22.68</v>
      </c>
      <c r="G1000" s="43">
        <f>COUNTIF(D1001:$D$1829,365)</f>
        <v>504</v>
      </c>
      <c r="H1000" s="43">
        <f>COUNTIF(D1001:$D$1829,366)</f>
        <v>325</v>
      </c>
    </row>
    <row r="1001" spans="1:8" x14ac:dyDescent="0.25">
      <c r="A1001" s="1">
        <f>COUNTIF($C$2:C1001,"Да")</f>
        <v>11</v>
      </c>
      <c r="B1001" s="45">
        <f t="shared" si="31"/>
        <v>46249</v>
      </c>
      <c r="C1001" s="42" t="str">
        <f>IF(ISERROR(VLOOKUP(B1001,'Айгенис Оп22'!$C$3:$C$22,1,0)),"Нет","Да")</f>
        <v>Нет</v>
      </c>
      <c r="D1001" s="43">
        <f t="shared" si="30"/>
        <v>365</v>
      </c>
      <c r="E1001" s="49">
        <f>ROUND(('Все выпуски'!$T$3*'Все выпуски'!$T$6/100)/365*(B1001-IF(C1001="Нет",VLOOKUP(A1001,'Айгенис Оп22'!$A$2:$C$22,3,0),VLOOKUP((A1001-1),'Айгенис Оп22'!$A$2:$C$22,3,0))),2)</f>
        <v>0.25</v>
      </c>
      <c r="G1001" s="43">
        <f>COUNTIF(D1002:$D$1829,365)</f>
        <v>503</v>
      </c>
      <c r="H1001" s="43">
        <f>COUNTIF(D1002:$D$1829,366)</f>
        <v>325</v>
      </c>
    </row>
    <row r="1002" spans="1:8" x14ac:dyDescent="0.25">
      <c r="A1002" s="1">
        <f>COUNTIF($C$2:C1002,"Да")</f>
        <v>11</v>
      </c>
      <c r="B1002" s="45">
        <f t="shared" si="31"/>
        <v>46250</v>
      </c>
      <c r="C1002" s="42" t="str">
        <f>IF(ISERROR(VLOOKUP(B1002,'Айгенис Оп22'!$C$3:$C$22,1,0)),"Нет","Да")</f>
        <v>Нет</v>
      </c>
      <c r="D1002" s="43">
        <f t="shared" si="30"/>
        <v>365</v>
      </c>
      <c r="E1002" s="49">
        <f>ROUND(('Все выпуски'!$T$3*'Все выпуски'!$T$6/100)/365*(B1002-IF(C1002="Нет",VLOOKUP(A1002,'Айгенис Оп22'!$A$2:$C$22,3,0),VLOOKUP((A1002-1),'Айгенис Оп22'!$A$2:$C$22,3,0))),2)</f>
        <v>0.49</v>
      </c>
      <c r="G1002" s="43">
        <f>COUNTIF(D1003:$D$1829,365)</f>
        <v>502</v>
      </c>
      <c r="H1002" s="43">
        <f>COUNTIF(D1003:$D$1829,366)</f>
        <v>325</v>
      </c>
    </row>
    <row r="1003" spans="1:8" x14ac:dyDescent="0.25">
      <c r="A1003" s="1">
        <f>COUNTIF($C$2:C1003,"Да")</f>
        <v>11</v>
      </c>
      <c r="B1003" s="45">
        <f t="shared" si="31"/>
        <v>46251</v>
      </c>
      <c r="C1003" s="42" t="str">
        <f>IF(ISERROR(VLOOKUP(B1003,'Айгенис Оп22'!$C$3:$C$22,1,0)),"Нет","Да")</f>
        <v>Нет</v>
      </c>
      <c r="D1003" s="43">
        <f t="shared" si="30"/>
        <v>365</v>
      </c>
      <c r="E1003" s="49">
        <f>ROUND(('Все выпуски'!$T$3*'Все выпуски'!$T$6/100)/365*(B1003-IF(C1003="Нет",VLOOKUP(A1003,'Айгенис Оп22'!$A$2:$C$22,3,0),VLOOKUP((A1003-1),'Айгенис Оп22'!$A$2:$C$22,3,0))),2)</f>
        <v>0.74</v>
      </c>
      <c r="G1003" s="43">
        <f>COUNTIF(D1004:$D$1829,365)</f>
        <v>501</v>
      </c>
      <c r="H1003" s="43">
        <f>COUNTIF(D1004:$D$1829,366)</f>
        <v>325</v>
      </c>
    </row>
    <row r="1004" spans="1:8" x14ac:dyDescent="0.25">
      <c r="A1004" s="1">
        <f>COUNTIF($C$2:C1004,"Да")</f>
        <v>11</v>
      </c>
      <c r="B1004" s="45">
        <f t="shared" si="31"/>
        <v>46252</v>
      </c>
      <c r="C1004" s="42" t="str">
        <f>IF(ISERROR(VLOOKUP(B1004,'Айгенис Оп22'!$C$3:$C$22,1,0)),"Нет","Да")</f>
        <v>Нет</v>
      </c>
      <c r="D1004" s="43">
        <f t="shared" si="30"/>
        <v>365</v>
      </c>
      <c r="E1004" s="49">
        <f>ROUND(('Все выпуски'!$T$3*'Все выпуски'!$T$6/100)/365*(B1004-IF(C1004="Нет",VLOOKUP(A1004,'Айгенис Оп22'!$A$2:$C$22,3,0),VLOOKUP((A1004-1),'Айгенис Оп22'!$A$2:$C$22,3,0))),2)</f>
        <v>0.99</v>
      </c>
      <c r="G1004" s="43">
        <f>COUNTIF(D1005:$D$1829,365)</f>
        <v>500</v>
      </c>
      <c r="H1004" s="43">
        <f>COUNTIF(D1005:$D$1829,366)</f>
        <v>325</v>
      </c>
    </row>
    <row r="1005" spans="1:8" x14ac:dyDescent="0.25">
      <c r="A1005" s="1">
        <f>COUNTIF($C$2:C1005,"Да")</f>
        <v>11</v>
      </c>
      <c r="B1005" s="45">
        <f t="shared" si="31"/>
        <v>46253</v>
      </c>
      <c r="C1005" s="42" t="str">
        <f>IF(ISERROR(VLOOKUP(B1005,'Айгенис Оп22'!$C$3:$C$22,1,0)),"Нет","Да")</f>
        <v>Нет</v>
      </c>
      <c r="D1005" s="43">
        <f t="shared" si="30"/>
        <v>365</v>
      </c>
      <c r="E1005" s="49">
        <f>ROUND(('Все выпуски'!$T$3*'Все выпуски'!$T$6/100)/365*(B1005-IF(C1005="Нет",VLOOKUP(A1005,'Айгенис Оп22'!$A$2:$C$22,3,0),VLOOKUP((A1005-1),'Айгенис Оп22'!$A$2:$C$22,3,0))),2)</f>
        <v>1.23</v>
      </c>
      <c r="G1005" s="43">
        <f>COUNTIF(D1006:$D$1829,365)</f>
        <v>499</v>
      </c>
      <c r="H1005" s="43">
        <f>COUNTIF(D1006:$D$1829,366)</f>
        <v>325</v>
      </c>
    </row>
    <row r="1006" spans="1:8" x14ac:dyDescent="0.25">
      <c r="A1006" s="1">
        <f>COUNTIF($C$2:C1006,"Да")</f>
        <v>11</v>
      </c>
      <c r="B1006" s="45">
        <f t="shared" si="31"/>
        <v>46254</v>
      </c>
      <c r="C1006" s="42" t="str">
        <f>IF(ISERROR(VLOOKUP(B1006,'Айгенис Оп22'!$C$3:$C$22,1,0)),"Нет","Да")</f>
        <v>Нет</v>
      </c>
      <c r="D1006" s="43">
        <f t="shared" si="30"/>
        <v>365</v>
      </c>
      <c r="E1006" s="49">
        <f>ROUND(('Все выпуски'!$T$3*'Все выпуски'!$T$6/100)/365*(B1006-IF(C1006="Нет",VLOOKUP(A1006,'Айгенис Оп22'!$A$2:$C$22,3,0),VLOOKUP((A1006-1),'Айгенис Оп22'!$A$2:$C$22,3,0))),2)</f>
        <v>1.48</v>
      </c>
      <c r="G1006" s="43">
        <f>COUNTIF(D1007:$D$1829,365)</f>
        <v>498</v>
      </c>
      <c r="H1006" s="43">
        <f>COUNTIF(D1007:$D$1829,366)</f>
        <v>325</v>
      </c>
    </row>
    <row r="1007" spans="1:8" x14ac:dyDescent="0.25">
      <c r="A1007" s="1">
        <f>COUNTIF($C$2:C1007,"Да")</f>
        <v>11</v>
      </c>
      <c r="B1007" s="45">
        <f t="shared" si="31"/>
        <v>46255</v>
      </c>
      <c r="C1007" s="42" t="str">
        <f>IF(ISERROR(VLOOKUP(B1007,'Айгенис Оп22'!$C$3:$C$22,1,0)),"Нет","Да")</f>
        <v>Нет</v>
      </c>
      <c r="D1007" s="43">
        <f t="shared" si="30"/>
        <v>365</v>
      </c>
      <c r="E1007" s="49">
        <f>ROUND(('Все выпуски'!$T$3*'Все выпуски'!$T$6/100)/365*(B1007-IF(C1007="Нет",VLOOKUP(A1007,'Айгенис Оп22'!$A$2:$C$22,3,0),VLOOKUP((A1007-1),'Айгенис Оп22'!$A$2:$C$22,3,0))),2)</f>
        <v>1.73</v>
      </c>
      <c r="G1007" s="43">
        <f>COUNTIF(D1008:$D$1829,365)</f>
        <v>497</v>
      </c>
      <c r="H1007" s="43">
        <f>COUNTIF(D1008:$D$1829,366)</f>
        <v>325</v>
      </c>
    </row>
    <row r="1008" spans="1:8" x14ac:dyDescent="0.25">
      <c r="A1008" s="1">
        <f>COUNTIF($C$2:C1008,"Да")</f>
        <v>11</v>
      </c>
      <c r="B1008" s="45">
        <f t="shared" si="31"/>
        <v>46256</v>
      </c>
      <c r="C1008" s="42" t="str">
        <f>IF(ISERROR(VLOOKUP(B1008,'Айгенис Оп22'!$C$3:$C$22,1,0)),"Нет","Да")</f>
        <v>Нет</v>
      </c>
      <c r="D1008" s="43">
        <f t="shared" si="30"/>
        <v>365</v>
      </c>
      <c r="E1008" s="49">
        <f>ROUND(('Все выпуски'!$T$3*'Все выпуски'!$T$6/100)/365*(B1008-IF(C1008="Нет",VLOOKUP(A1008,'Айгенис Оп22'!$A$2:$C$22,3,0),VLOOKUP((A1008-1),'Айгенис Оп22'!$A$2:$C$22,3,0))),2)</f>
        <v>1.97</v>
      </c>
      <c r="G1008" s="43">
        <f>COUNTIF(D1009:$D$1829,365)</f>
        <v>496</v>
      </c>
      <c r="H1008" s="43">
        <f>COUNTIF(D1009:$D$1829,366)</f>
        <v>325</v>
      </c>
    </row>
    <row r="1009" spans="1:8" x14ac:dyDescent="0.25">
      <c r="A1009" s="1">
        <f>COUNTIF($C$2:C1009,"Да")</f>
        <v>11</v>
      </c>
      <c r="B1009" s="45">
        <f t="shared" si="31"/>
        <v>46257</v>
      </c>
      <c r="C1009" s="42" t="str">
        <f>IF(ISERROR(VLOOKUP(B1009,'Айгенис Оп22'!$C$3:$C$22,1,0)),"Нет","Да")</f>
        <v>Нет</v>
      </c>
      <c r="D1009" s="43">
        <f t="shared" si="30"/>
        <v>365</v>
      </c>
      <c r="E1009" s="49">
        <f>ROUND(('Все выпуски'!$T$3*'Все выпуски'!$T$6/100)/365*(B1009-IF(C1009="Нет",VLOOKUP(A1009,'Айгенис Оп22'!$A$2:$C$22,3,0),VLOOKUP((A1009-1),'Айгенис Оп22'!$A$2:$C$22,3,0))),2)</f>
        <v>2.2200000000000002</v>
      </c>
      <c r="G1009" s="43">
        <f>COUNTIF(D1010:$D$1829,365)</f>
        <v>495</v>
      </c>
      <c r="H1009" s="43">
        <f>COUNTIF(D1010:$D$1829,366)</f>
        <v>325</v>
      </c>
    </row>
    <row r="1010" spans="1:8" x14ac:dyDescent="0.25">
      <c r="A1010" s="1">
        <f>COUNTIF($C$2:C1010,"Да")</f>
        <v>11</v>
      </c>
      <c r="B1010" s="45">
        <f t="shared" si="31"/>
        <v>46258</v>
      </c>
      <c r="C1010" s="42" t="str">
        <f>IF(ISERROR(VLOOKUP(B1010,'Айгенис Оп22'!$C$3:$C$22,1,0)),"Нет","Да")</f>
        <v>Нет</v>
      </c>
      <c r="D1010" s="43">
        <f t="shared" si="30"/>
        <v>365</v>
      </c>
      <c r="E1010" s="49">
        <f>ROUND(('Все выпуски'!$T$3*'Все выпуски'!$T$6/100)/365*(B1010-IF(C1010="Нет",VLOOKUP(A1010,'Айгенис Оп22'!$A$2:$C$22,3,0),VLOOKUP((A1010-1),'Айгенис Оп22'!$A$2:$C$22,3,0))),2)</f>
        <v>2.4700000000000002</v>
      </c>
      <c r="G1010" s="43">
        <f>COUNTIF(D1011:$D$1829,365)</f>
        <v>494</v>
      </c>
      <c r="H1010" s="43">
        <f>COUNTIF(D1011:$D$1829,366)</f>
        <v>325</v>
      </c>
    </row>
    <row r="1011" spans="1:8" x14ac:dyDescent="0.25">
      <c r="A1011" s="1">
        <f>COUNTIF($C$2:C1011,"Да")</f>
        <v>11</v>
      </c>
      <c r="B1011" s="45">
        <f t="shared" si="31"/>
        <v>46259</v>
      </c>
      <c r="C1011" s="42" t="str">
        <f>IF(ISERROR(VLOOKUP(B1011,'Айгенис Оп22'!$C$3:$C$22,1,0)),"Нет","Да")</f>
        <v>Нет</v>
      </c>
      <c r="D1011" s="43">
        <f t="shared" si="30"/>
        <v>365</v>
      </c>
      <c r="E1011" s="49">
        <f>ROUND(('Все выпуски'!$T$3*'Все выпуски'!$T$6/100)/365*(B1011-IF(C1011="Нет",VLOOKUP(A1011,'Айгенис Оп22'!$A$2:$C$22,3,0),VLOOKUP((A1011-1),'Айгенис Оп22'!$A$2:$C$22,3,0))),2)</f>
        <v>2.71</v>
      </c>
      <c r="G1011" s="43">
        <f>COUNTIF(D1012:$D$1829,365)</f>
        <v>493</v>
      </c>
      <c r="H1011" s="43">
        <f>COUNTIF(D1012:$D$1829,366)</f>
        <v>325</v>
      </c>
    </row>
    <row r="1012" spans="1:8" x14ac:dyDescent="0.25">
      <c r="A1012" s="1">
        <f>COUNTIF($C$2:C1012,"Да")</f>
        <v>11</v>
      </c>
      <c r="B1012" s="45">
        <f t="shared" si="31"/>
        <v>46260</v>
      </c>
      <c r="C1012" s="42" t="str">
        <f>IF(ISERROR(VLOOKUP(B1012,'Айгенис Оп22'!$C$3:$C$22,1,0)),"Нет","Да")</f>
        <v>Нет</v>
      </c>
      <c r="D1012" s="43">
        <f t="shared" si="30"/>
        <v>365</v>
      </c>
      <c r="E1012" s="49">
        <f>ROUND(('Все выпуски'!$T$3*'Все выпуски'!$T$6/100)/365*(B1012-IF(C1012="Нет",VLOOKUP(A1012,'Айгенис Оп22'!$A$2:$C$22,3,0),VLOOKUP((A1012-1),'Айгенис Оп22'!$A$2:$C$22,3,0))),2)</f>
        <v>2.96</v>
      </c>
      <c r="G1012" s="43">
        <f>COUNTIF(D1013:$D$1829,365)</f>
        <v>492</v>
      </c>
      <c r="H1012" s="43">
        <f>COUNTIF(D1013:$D$1829,366)</f>
        <v>325</v>
      </c>
    </row>
    <row r="1013" spans="1:8" x14ac:dyDescent="0.25">
      <c r="A1013" s="1">
        <f>COUNTIF($C$2:C1013,"Да")</f>
        <v>11</v>
      </c>
      <c r="B1013" s="45">
        <f t="shared" si="31"/>
        <v>46261</v>
      </c>
      <c r="C1013" s="42" t="str">
        <f>IF(ISERROR(VLOOKUP(B1013,'Айгенис Оп22'!$C$3:$C$22,1,0)),"Нет","Да")</f>
        <v>Нет</v>
      </c>
      <c r="D1013" s="43">
        <f t="shared" si="30"/>
        <v>365</v>
      </c>
      <c r="E1013" s="49">
        <f>ROUND(('Все выпуски'!$T$3*'Все выпуски'!$T$6/100)/365*(B1013-IF(C1013="Нет",VLOOKUP(A1013,'Айгенис Оп22'!$A$2:$C$22,3,0),VLOOKUP((A1013-1),'Айгенис Оп22'!$A$2:$C$22,3,0))),2)</f>
        <v>3.21</v>
      </c>
      <c r="G1013" s="43">
        <f>COUNTIF(D1014:$D$1829,365)</f>
        <v>491</v>
      </c>
      <c r="H1013" s="43">
        <f>COUNTIF(D1014:$D$1829,366)</f>
        <v>325</v>
      </c>
    </row>
    <row r="1014" spans="1:8" x14ac:dyDescent="0.25">
      <c r="A1014" s="1">
        <f>COUNTIF($C$2:C1014,"Да")</f>
        <v>11</v>
      </c>
      <c r="B1014" s="45">
        <f t="shared" si="31"/>
        <v>46262</v>
      </c>
      <c r="C1014" s="42" t="str">
        <f>IF(ISERROR(VLOOKUP(B1014,'Айгенис Оп22'!$C$3:$C$22,1,0)),"Нет","Да")</f>
        <v>Нет</v>
      </c>
      <c r="D1014" s="43">
        <f t="shared" si="30"/>
        <v>365</v>
      </c>
      <c r="E1014" s="49">
        <f>ROUND(('Все выпуски'!$T$3*'Все выпуски'!$T$6/100)/365*(B1014-IF(C1014="Нет",VLOOKUP(A1014,'Айгенис Оп22'!$A$2:$C$22,3,0),VLOOKUP((A1014-1),'Айгенис Оп22'!$A$2:$C$22,3,0))),2)</f>
        <v>3.45</v>
      </c>
      <c r="G1014" s="43">
        <f>COUNTIF(D1015:$D$1829,365)</f>
        <v>490</v>
      </c>
      <c r="H1014" s="43">
        <f>COUNTIF(D1015:$D$1829,366)</f>
        <v>325</v>
      </c>
    </row>
    <row r="1015" spans="1:8" x14ac:dyDescent="0.25">
      <c r="A1015" s="1">
        <f>COUNTIF($C$2:C1015,"Да")</f>
        <v>11</v>
      </c>
      <c r="B1015" s="45">
        <f t="shared" si="31"/>
        <v>46263</v>
      </c>
      <c r="C1015" s="42" t="str">
        <f>IF(ISERROR(VLOOKUP(B1015,'Айгенис Оп22'!$C$3:$C$22,1,0)),"Нет","Да")</f>
        <v>Нет</v>
      </c>
      <c r="D1015" s="43">
        <f t="shared" si="30"/>
        <v>365</v>
      </c>
      <c r="E1015" s="49">
        <f>ROUND(('Все выпуски'!$T$3*'Все выпуски'!$T$6/100)/365*(B1015-IF(C1015="Нет",VLOOKUP(A1015,'Айгенис Оп22'!$A$2:$C$22,3,0),VLOOKUP((A1015-1),'Айгенис Оп22'!$A$2:$C$22,3,0))),2)</f>
        <v>3.7</v>
      </c>
      <c r="G1015" s="43">
        <f>COUNTIF(D1016:$D$1829,365)</f>
        <v>489</v>
      </c>
      <c r="H1015" s="43">
        <f>COUNTIF(D1016:$D$1829,366)</f>
        <v>325</v>
      </c>
    </row>
    <row r="1016" spans="1:8" x14ac:dyDescent="0.25">
      <c r="A1016" s="1">
        <f>COUNTIF($C$2:C1016,"Да")</f>
        <v>11</v>
      </c>
      <c r="B1016" s="45">
        <f t="shared" si="31"/>
        <v>46264</v>
      </c>
      <c r="C1016" s="42" t="str">
        <f>IF(ISERROR(VLOOKUP(B1016,'Айгенис Оп22'!$C$3:$C$22,1,0)),"Нет","Да")</f>
        <v>Нет</v>
      </c>
      <c r="D1016" s="43">
        <f t="shared" si="30"/>
        <v>365</v>
      </c>
      <c r="E1016" s="49">
        <f>ROUND(('Все выпуски'!$T$3*'Все выпуски'!$T$6/100)/365*(B1016-IF(C1016="Нет",VLOOKUP(A1016,'Айгенис Оп22'!$A$2:$C$22,3,0),VLOOKUP((A1016-1),'Айгенис Оп22'!$A$2:$C$22,3,0))),2)</f>
        <v>3.95</v>
      </c>
      <c r="G1016" s="43">
        <f>COUNTIF(D1017:$D$1829,365)</f>
        <v>488</v>
      </c>
      <c r="H1016" s="43">
        <f>COUNTIF(D1017:$D$1829,366)</f>
        <v>325</v>
      </c>
    </row>
    <row r="1017" spans="1:8" x14ac:dyDescent="0.25">
      <c r="A1017" s="1">
        <f>COUNTIF($C$2:C1017,"Да")</f>
        <v>11</v>
      </c>
      <c r="B1017" s="45">
        <f t="shared" si="31"/>
        <v>46265</v>
      </c>
      <c r="C1017" s="42" t="str">
        <f>IF(ISERROR(VLOOKUP(B1017,'Айгенис Оп22'!$C$3:$C$22,1,0)),"Нет","Да")</f>
        <v>Нет</v>
      </c>
      <c r="D1017" s="43">
        <f t="shared" si="30"/>
        <v>365</v>
      </c>
      <c r="E1017" s="49">
        <f>ROUND(('Все выпуски'!$T$3*'Все выпуски'!$T$6/100)/365*(B1017-IF(C1017="Нет",VLOOKUP(A1017,'Айгенис Оп22'!$A$2:$C$22,3,0),VLOOKUP((A1017-1),'Айгенис Оп22'!$A$2:$C$22,3,0))),2)</f>
        <v>4.1900000000000004</v>
      </c>
      <c r="G1017" s="43">
        <f>COUNTIF(D1018:$D$1829,365)</f>
        <v>487</v>
      </c>
      <c r="H1017" s="43">
        <f>COUNTIF(D1018:$D$1829,366)</f>
        <v>325</v>
      </c>
    </row>
    <row r="1018" spans="1:8" x14ac:dyDescent="0.25">
      <c r="A1018" s="1">
        <f>COUNTIF($C$2:C1018,"Да")</f>
        <v>11</v>
      </c>
      <c r="B1018" s="45">
        <f t="shared" si="31"/>
        <v>46266</v>
      </c>
      <c r="C1018" s="42" t="str">
        <f>IF(ISERROR(VLOOKUP(B1018,'Айгенис Оп22'!$C$3:$C$22,1,0)),"Нет","Да")</f>
        <v>Нет</v>
      </c>
      <c r="D1018" s="43">
        <f t="shared" si="30"/>
        <v>365</v>
      </c>
      <c r="E1018" s="49">
        <f>ROUND(('Все выпуски'!$T$3*'Все выпуски'!$T$6/100)/365*(B1018-IF(C1018="Нет",VLOOKUP(A1018,'Айгенис Оп22'!$A$2:$C$22,3,0),VLOOKUP((A1018-1),'Айгенис Оп22'!$A$2:$C$22,3,0))),2)</f>
        <v>4.4400000000000004</v>
      </c>
      <c r="G1018" s="43">
        <f>COUNTIF(D1019:$D$1829,365)</f>
        <v>486</v>
      </c>
      <c r="H1018" s="43">
        <f>COUNTIF(D1019:$D$1829,366)</f>
        <v>325</v>
      </c>
    </row>
    <row r="1019" spans="1:8" x14ac:dyDescent="0.25">
      <c r="A1019" s="1">
        <f>COUNTIF($C$2:C1019,"Да")</f>
        <v>11</v>
      </c>
      <c r="B1019" s="45">
        <f t="shared" si="31"/>
        <v>46267</v>
      </c>
      <c r="C1019" s="42" t="str">
        <f>IF(ISERROR(VLOOKUP(B1019,'Айгенис Оп22'!$C$3:$C$22,1,0)),"Нет","Да")</f>
        <v>Нет</v>
      </c>
      <c r="D1019" s="43">
        <f t="shared" si="30"/>
        <v>365</v>
      </c>
      <c r="E1019" s="49">
        <f>ROUND(('Все выпуски'!$T$3*'Все выпуски'!$T$6/100)/365*(B1019-IF(C1019="Нет",VLOOKUP(A1019,'Айгенис Оп22'!$A$2:$C$22,3,0),VLOOKUP((A1019-1),'Айгенис Оп22'!$A$2:$C$22,3,0))),2)</f>
        <v>4.68</v>
      </c>
      <c r="G1019" s="43">
        <f>COUNTIF(D1020:$D$1829,365)</f>
        <v>485</v>
      </c>
      <c r="H1019" s="43">
        <f>COUNTIF(D1020:$D$1829,366)</f>
        <v>325</v>
      </c>
    </row>
    <row r="1020" spans="1:8" x14ac:dyDescent="0.25">
      <c r="A1020" s="1">
        <f>COUNTIF($C$2:C1020,"Да")</f>
        <v>11</v>
      </c>
      <c r="B1020" s="45">
        <f t="shared" si="31"/>
        <v>46268</v>
      </c>
      <c r="C1020" s="42" t="str">
        <f>IF(ISERROR(VLOOKUP(B1020,'Айгенис Оп22'!$C$3:$C$22,1,0)),"Нет","Да")</f>
        <v>Нет</v>
      </c>
      <c r="D1020" s="43">
        <f t="shared" si="30"/>
        <v>365</v>
      </c>
      <c r="E1020" s="49">
        <f>ROUND(('Все выпуски'!$T$3*'Все выпуски'!$T$6/100)/365*(B1020-IF(C1020="Нет",VLOOKUP(A1020,'Айгенис Оп22'!$A$2:$C$22,3,0),VLOOKUP((A1020-1),'Айгенис Оп22'!$A$2:$C$22,3,0))),2)</f>
        <v>4.93</v>
      </c>
      <c r="G1020" s="43">
        <f>COUNTIF(D1021:$D$1829,365)</f>
        <v>484</v>
      </c>
      <c r="H1020" s="43">
        <f>COUNTIF(D1021:$D$1829,366)</f>
        <v>325</v>
      </c>
    </row>
    <row r="1021" spans="1:8" x14ac:dyDescent="0.25">
      <c r="A1021" s="1">
        <f>COUNTIF($C$2:C1021,"Да")</f>
        <v>11</v>
      </c>
      <c r="B1021" s="45">
        <f t="shared" si="31"/>
        <v>46269</v>
      </c>
      <c r="C1021" s="42" t="str">
        <f>IF(ISERROR(VLOOKUP(B1021,'Айгенис Оп22'!$C$3:$C$22,1,0)),"Нет","Да")</f>
        <v>Нет</v>
      </c>
      <c r="D1021" s="43">
        <f t="shared" si="30"/>
        <v>365</v>
      </c>
      <c r="E1021" s="49">
        <f>ROUND(('Все выпуски'!$T$3*'Все выпуски'!$T$6/100)/365*(B1021-IF(C1021="Нет",VLOOKUP(A1021,'Айгенис Оп22'!$A$2:$C$22,3,0),VLOOKUP((A1021-1),'Айгенис Оп22'!$A$2:$C$22,3,0))),2)</f>
        <v>5.18</v>
      </c>
      <c r="G1021" s="43">
        <f>COUNTIF(D1022:$D$1829,365)</f>
        <v>483</v>
      </c>
      <c r="H1021" s="43">
        <f>COUNTIF(D1022:$D$1829,366)</f>
        <v>325</v>
      </c>
    </row>
    <row r="1022" spans="1:8" x14ac:dyDescent="0.25">
      <c r="A1022" s="1">
        <f>COUNTIF($C$2:C1022,"Да")</f>
        <v>11</v>
      </c>
      <c r="B1022" s="45">
        <f t="shared" si="31"/>
        <v>46270</v>
      </c>
      <c r="C1022" s="42" t="str">
        <f>IF(ISERROR(VLOOKUP(B1022,'Айгенис Оп22'!$C$3:$C$22,1,0)),"Нет","Да")</f>
        <v>Нет</v>
      </c>
      <c r="D1022" s="43">
        <f t="shared" si="30"/>
        <v>365</v>
      </c>
      <c r="E1022" s="49">
        <f>ROUND(('Все выпуски'!$T$3*'Все выпуски'!$T$6/100)/365*(B1022-IF(C1022="Нет",VLOOKUP(A1022,'Айгенис Оп22'!$A$2:$C$22,3,0),VLOOKUP((A1022-1),'Айгенис Оп22'!$A$2:$C$22,3,0))),2)</f>
        <v>5.42</v>
      </c>
      <c r="G1022" s="43">
        <f>COUNTIF(D1023:$D$1829,365)</f>
        <v>482</v>
      </c>
      <c r="H1022" s="43">
        <f>COUNTIF(D1023:$D$1829,366)</f>
        <v>325</v>
      </c>
    </row>
    <row r="1023" spans="1:8" x14ac:dyDescent="0.25">
      <c r="A1023" s="1">
        <f>COUNTIF($C$2:C1023,"Да")</f>
        <v>11</v>
      </c>
      <c r="B1023" s="45">
        <f t="shared" si="31"/>
        <v>46271</v>
      </c>
      <c r="C1023" s="42" t="str">
        <f>IF(ISERROR(VLOOKUP(B1023,'Айгенис Оп22'!$C$3:$C$22,1,0)),"Нет","Да")</f>
        <v>Нет</v>
      </c>
      <c r="D1023" s="43">
        <f t="shared" si="30"/>
        <v>365</v>
      </c>
      <c r="E1023" s="49">
        <f>ROUND(('Все выпуски'!$T$3*'Все выпуски'!$T$6/100)/365*(B1023-IF(C1023="Нет",VLOOKUP(A1023,'Айгенис Оп22'!$A$2:$C$22,3,0),VLOOKUP((A1023-1),'Айгенис Оп22'!$A$2:$C$22,3,0))),2)</f>
        <v>5.67</v>
      </c>
      <c r="G1023" s="43">
        <f>COUNTIF(D1024:$D$1829,365)</f>
        <v>481</v>
      </c>
      <c r="H1023" s="43">
        <f>COUNTIF(D1024:$D$1829,366)</f>
        <v>325</v>
      </c>
    </row>
    <row r="1024" spans="1:8" x14ac:dyDescent="0.25">
      <c r="A1024" s="1">
        <f>COUNTIF($C$2:C1024,"Да")</f>
        <v>11</v>
      </c>
      <c r="B1024" s="45">
        <f t="shared" si="31"/>
        <v>46272</v>
      </c>
      <c r="C1024" s="42" t="str">
        <f>IF(ISERROR(VLOOKUP(B1024,'Айгенис Оп22'!$C$3:$C$22,1,0)),"Нет","Да")</f>
        <v>Нет</v>
      </c>
      <c r="D1024" s="43">
        <f t="shared" si="30"/>
        <v>365</v>
      </c>
      <c r="E1024" s="49">
        <f>ROUND(('Все выпуски'!$T$3*'Все выпуски'!$T$6/100)/365*(B1024-IF(C1024="Нет",VLOOKUP(A1024,'Айгенис Оп22'!$A$2:$C$22,3,0),VLOOKUP((A1024-1),'Айгенис Оп22'!$A$2:$C$22,3,0))),2)</f>
        <v>5.92</v>
      </c>
      <c r="G1024" s="43">
        <f>COUNTIF(D1025:$D$1829,365)</f>
        <v>480</v>
      </c>
      <c r="H1024" s="43">
        <f>COUNTIF(D1025:$D$1829,366)</f>
        <v>325</v>
      </c>
    </row>
    <row r="1025" spans="1:8" x14ac:dyDescent="0.25">
      <c r="A1025" s="1">
        <f>COUNTIF($C$2:C1025,"Да")</f>
        <v>11</v>
      </c>
      <c r="B1025" s="45">
        <f t="shared" si="31"/>
        <v>46273</v>
      </c>
      <c r="C1025" s="42" t="str">
        <f>IF(ISERROR(VLOOKUP(B1025,'Айгенис Оп22'!$C$3:$C$22,1,0)),"Нет","Да")</f>
        <v>Нет</v>
      </c>
      <c r="D1025" s="43">
        <f t="shared" si="30"/>
        <v>365</v>
      </c>
      <c r="E1025" s="49">
        <f>ROUND(('Все выпуски'!$T$3*'Все выпуски'!$T$6/100)/365*(B1025-IF(C1025="Нет",VLOOKUP(A1025,'Айгенис Оп22'!$A$2:$C$22,3,0),VLOOKUP((A1025-1),'Айгенис Оп22'!$A$2:$C$22,3,0))),2)</f>
        <v>6.16</v>
      </c>
      <c r="G1025" s="43">
        <f>COUNTIF(D1026:$D$1829,365)</f>
        <v>479</v>
      </c>
      <c r="H1025" s="43">
        <f>COUNTIF(D1026:$D$1829,366)</f>
        <v>325</v>
      </c>
    </row>
    <row r="1026" spans="1:8" x14ac:dyDescent="0.25">
      <c r="A1026" s="1">
        <f>COUNTIF($C$2:C1026,"Да")</f>
        <v>11</v>
      </c>
      <c r="B1026" s="45">
        <f t="shared" si="31"/>
        <v>46274</v>
      </c>
      <c r="C1026" s="42" t="str">
        <f>IF(ISERROR(VLOOKUP(B1026,'Айгенис Оп22'!$C$3:$C$22,1,0)),"Нет","Да")</f>
        <v>Нет</v>
      </c>
      <c r="D1026" s="43">
        <f t="shared" ref="D1026:D1089" si="32">IF(MOD(YEAR(B1026),4)=0,366,365)</f>
        <v>365</v>
      </c>
      <c r="E1026" s="49">
        <f>ROUND(('Все выпуски'!$T$3*'Все выпуски'!$T$6/100)/365*(B1026-IF(C1026="Нет",VLOOKUP(A1026,'Айгенис Оп22'!$A$2:$C$22,3,0),VLOOKUP((A1026-1),'Айгенис Оп22'!$A$2:$C$22,3,0))),2)</f>
        <v>6.41</v>
      </c>
      <c r="G1026" s="43">
        <f>COUNTIF(D1027:$D$1829,365)</f>
        <v>478</v>
      </c>
      <c r="H1026" s="43">
        <f>COUNTIF(D1027:$D$1829,366)</f>
        <v>325</v>
      </c>
    </row>
    <row r="1027" spans="1:8" x14ac:dyDescent="0.25">
      <c r="A1027" s="1">
        <f>COUNTIF($C$2:C1027,"Да")</f>
        <v>11</v>
      </c>
      <c r="B1027" s="45">
        <f t="shared" si="31"/>
        <v>46275</v>
      </c>
      <c r="C1027" s="42" t="str">
        <f>IF(ISERROR(VLOOKUP(B1027,'Айгенис Оп22'!$C$3:$C$22,1,0)),"Нет","Да")</f>
        <v>Нет</v>
      </c>
      <c r="D1027" s="43">
        <f t="shared" si="32"/>
        <v>365</v>
      </c>
      <c r="E1027" s="49">
        <f>ROUND(('Все выпуски'!$T$3*'Все выпуски'!$T$6/100)/365*(B1027-IF(C1027="Нет",VLOOKUP(A1027,'Айгенис Оп22'!$A$2:$C$22,3,0),VLOOKUP((A1027-1),'Айгенис Оп22'!$A$2:$C$22,3,0))),2)</f>
        <v>6.66</v>
      </c>
      <c r="G1027" s="43">
        <f>COUNTIF(D1028:$D$1829,365)</f>
        <v>477</v>
      </c>
      <c r="H1027" s="43">
        <f>COUNTIF(D1028:$D$1829,366)</f>
        <v>325</v>
      </c>
    </row>
    <row r="1028" spans="1:8" x14ac:dyDescent="0.25">
      <c r="A1028" s="1">
        <f>COUNTIF($C$2:C1028,"Да")</f>
        <v>11</v>
      </c>
      <c r="B1028" s="45">
        <f t="shared" ref="B1028:B1091" si="33">B1027+1</f>
        <v>46276</v>
      </c>
      <c r="C1028" s="42" t="str">
        <f>IF(ISERROR(VLOOKUP(B1028,'Айгенис Оп22'!$C$3:$C$22,1,0)),"Нет","Да")</f>
        <v>Нет</v>
      </c>
      <c r="D1028" s="43">
        <f t="shared" si="32"/>
        <v>365</v>
      </c>
      <c r="E1028" s="49">
        <f>ROUND(('Все выпуски'!$T$3*'Все выпуски'!$T$6/100)/365*(B1028-IF(C1028="Нет",VLOOKUP(A1028,'Айгенис Оп22'!$A$2:$C$22,3,0),VLOOKUP((A1028-1),'Айгенис Оп22'!$A$2:$C$22,3,0))),2)</f>
        <v>6.9</v>
      </c>
      <c r="G1028" s="43">
        <f>COUNTIF(D1029:$D$1829,365)</f>
        <v>476</v>
      </c>
      <c r="H1028" s="43">
        <f>COUNTIF(D1029:$D$1829,366)</f>
        <v>325</v>
      </c>
    </row>
    <row r="1029" spans="1:8" x14ac:dyDescent="0.25">
      <c r="A1029" s="1">
        <f>COUNTIF($C$2:C1029,"Да")</f>
        <v>11</v>
      </c>
      <c r="B1029" s="45">
        <f t="shared" si="33"/>
        <v>46277</v>
      </c>
      <c r="C1029" s="42" t="str">
        <f>IF(ISERROR(VLOOKUP(B1029,'Айгенис Оп22'!$C$3:$C$22,1,0)),"Нет","Да")</f>
        <v>Нет</v>
      </c>
      <c r="D1029" s="43">
        <f t="shared" si="32"/>
        <v>365</v>
      </c>
      <c r="E1029" s="49">
        <f>ROUND(('Все выпуски'!$T$3*'Все выпуски'!$T$6/100)/365*(B1029-IF(C1029="Нет",VLOOKUP(A1029,'Айгенис Оп22'!$A$2:$C$22,3,0),VLOOKUP((A1029-1),'Айгенис Оп22'!$A$2:$C$22,3,0))),2)</f>
        <v>7.15</v>
      </c>
      <c r="G1029" s="43">
        <f>COUNTIF(D1030:$D$1829,365)</f>
        <v>475</v>
      </c>
      <c r="H1029" s="43">
        <f>COUNTIF(D1030:$D$1829,366)</f>
        <v>325</v>
      </c>
    </row>
    <row r="1030" spans="1:8" x14ac:dyDescent="0.25">
      <c r="A1030" s="1">
        <f>COUNTIF($C$2:C1030,"Да")</f>
        <v>11</v>
      </c>
      <c r="B1030" s="45">
        <f t="shared" si="33"/>
        <v>46278</v>
      </c>
      <c r="C1030" s="42" t="str">
        <f>IF(ISERROR(VLOOKUP(B1030,'Айгенис Оп22'!$C$3:$C$22,1,0)),"Нет","Да")</f>
        <v>Нет</v>
      </c>
      <c r="D1030" s="43">
        <f t="shared" si="32"/>
        <v>365</v>
      </c>
      <c r="E1030" s="49">
        <f>ROUND(('Все выпуски'!$T$3*'Все выпуски'!$T$6/100)/365*(B1030-IF(C1030="Нет",VLOOKUP(A1030,'Айгенис Оп22'!$A$2:$C$22,3,0),VLOOKUP((A1030-1),'Айгенис Оп22'!$A$2:$C$22,3,0))),2)</f>
        <v>7.4</v>
      </c>
      <c r="G1030" s="43">
        <f>COUNTIF(D1031:$D$1829,365)</f>
        <v>474</v>
      </c>
      <c r="H1030" s="43">
        <f>COUNTIF(D1031:$D$1829,366)</f>
        <v>325</v>
      </c>
    </row>
    <row r="1031" spans="1:8" x14ac:dyDescent="0.25">
      <c r="A1031" s="1">
        <f>COUNTIF($C$2:C1031,"Да")</f>
        <v>11</v>
      </c>
      <c r="B1031" s="45">
        <f t="shared" si="33"/>
        <v>46279</v>
      </c>
      <c r="C1031" s="42" t="str">
        <f>IF(ISERROR(VLOOKUP(B1031,'Айгенис Оп22'!$C$3:$C$22,1,0)),"Нет","Да")</f>
        <v>Нет</v>
      </c>
      <c r="D1031" s="43">
        <f t="shared" si="32"/>
        <v>365</v>
      </c>
      <c r="E1031" s="49">
        <f>ROUND(('Все выпуски'!$T$3*'Все выпуски'!$T$6/100)/365*(B1031-IF(C1031="Нет",VLOOKUP(A1031,'Айгенис Оп22'!$A$2:$C$22,3,0),VLOOKUP((A1031-1),'Айгенис Оп22'!$A$2:$C$22,3,0))),2)</f>
        <v>7.64</v>
      </c>
      <c r="G1031" s="43">
        <f>COUNTIF(D1032:$D$1829,365)</f>
        <v>473</v>
      </c>
      <c r="H1031" s="43">
        <f>COUNTIF(D1032:$D$1829,366)</f>
        <v>325</v>
      </c>
    </row>
    <row r="1032" spans="1:8" x14ac:dyDescent="0.25">
      <c r="A1032" s="1">
        <f>COUNTIF($C$2:C1032,"Да")</f>
        <v>11</v>
      </c>
      <c r="B1032" s="45">
        <f t="shared" si="33"/>
        <v>46280</v>
      </c>
      <c r="C1032" s="42" t="str">
        <f>IF(ISERROR(VLOOKUP(B1032,'Айгенис Оп22'!$C$3:$C$22,1,0)),"Нет","Да")</f>
        <v>Нет</v>
      </c>
      <c r="D1032" s="43">
        <f t="shared" si="32"/>
        <v>365</v>
      </c>
      <c r="E1032" s="49">
        <f>ROUND(('Все выпуски'!$T$3*'Все выпуски'!$T$6/100)/365*(B1032-IF(C1032="Нет",VLOOKUP(A1032,'Айгенис Оп22'!$A$2:$C$22,3,0),VLOOKUP((A1032-1),'Айгенис Оп22'!$A$2:$C$22,3,0))),2)</f>
        <v>7.89</v>
      </c>
      <c r="G1032" s="43">
        <f>COUNTIF(D1033:$D$1829,365)</f>
        <v>472</v>
      </c>
      <c r="H1032" s="43">
        <f>COUNTIF(D1033:$D$1829,366)</f>
        <v>325</v>
      </c>
    </row>
    <row r="1033" spans="1:8" x14ac:dyDescent="0.25">
      <c r="A1033" s="1">
        <f>COUNTIF($C$2:C1033,"Да")</f>
        <v>11</v>
      </c>
      <c r="B1033" s="45">
        <f t="shared" si="33"/>
        <v>46281</v>
      </c>
      <c r="C1033" s="42" t="str">
        <f>IF(ISERROR(VLOOKUP(B1033,'Айгенис Оп22'!$C$3:$C$22,1,0)),"Нет","Да")</f>
        <v>Нет</v>
      </c>
      <c r="D1033" s="43">
        <f t="shared" si="32"/>
        <v>365</v>
      </c>
      <c r="E1033" s="49">
        <f>ROUND(('Все выпуски'!$T$3*'Все выпуски'!$T$6/100)/365*(B1033-IF(C1033="Нет",VLOOKUP(A1033,'Айгенис Оп22'!$A$2:$C$22,3,0),VLOOKUP((A1033-1),'Айгенис Оп22'!$A$2:$C$22,3,0))),2)</f>
        <v>8.14</v>
      </c>
      <c r="G1033" s="43">
        <f>COUNTIF(D1034:$D$1829,365)</f>
        <v>471</v>
      </c>
      <c r="H1033" s="43">
        <f>COUNTIF(D1034:$D$1829,366)</f>
        <v>325</v>
      </c>
    </row>
    <row r="1034" spans="1:8" x14ac:dyDescent="0.25">
      <c r="A1034" s="1">
        <f>COUNTIF($C$2:C1034,"Да")</f>
        <v>11</v>
      </c>
      <c r="B1034" s="45">
        <f t="shared" si="33"/>
        <v>46282</v>
      </c>
      <c r="C1034" s="42" t="str">
        <f>IF(ISERROR(VLOOKUP(B1034,'Айгенис Оп22'!$C$3:$C$22,1,0)),"Нет","Да")</f>
        <v>Нет</v>
      </c>
      <c r="D1034" s="43">
        <f t="shared" si="32"/>
        <v>365</v>
      </c>
      <c r="E1034" s="49">
        <f>ROUND(('Все выпуски'!$T$3*'Все выпуски'!$T$6/100)/365*(B1034-IF(C1034="Нет",VLOOKUP(A1034,'Айгенис Оп22'!$A$2:$C$22,3,0),VLOOKUP((A1034-1),'Айгенис Оп22'!$A$2:$C$22,3,0))),2)</f>
        <v>8.3800000000000008</v>
      </c>
      <c r="G1034" s="43">
        <f>COUNTIF(D1035:$D$1829,365)</f>
        <v>470</v>
      </c>
      <c r="H1034" s="43">
        <f>COUNTIF(D1035:$D$1829,366)</f>
        <v>325</v>
      </c>
    </row>
    <row r="1035" spans="1:8" x14ac:dyDescent="0.25">
      <c r="A1035" s="1">
        <f>COUNTIF($C$2:C1035,"Да")</f>
        <v>11</v>
      </c>
      <c r="B1035" s="45">
        <f t="shared" si="33"/>
        <v>46283</v>
      </c>
      <c r="C1035" s="42" t="str">
        <f>IF(ISERROR(VLOOKUP(B1035,'Айгенис Оп22'!$C$3:$C$22,1,0)),"Нет","Да")</f>
        <v>Нет</v>
      </c>
      <c r="D1035" s="43">
        <f t="shared" si="32"/>
        <v>365</v>
      </c>
      <c r="E1035" s="49">
        <f>ROUND(('Все выпуски'!$T$3*'Все выпуски'!$T$6/100)/365*(B1035-IF(C1035="Нет",VLOOKUP(A1035,'Айгенис Оп22'!$A$2:$C$22,3,0),VLOOKUP((A1035-1),'Айгенис Оп22'!$A$2:$C$22,3,0))),2)</f>
        <v>8.6300000000000008</v>
      </c>
      <c r="G1035" s="43">
        <f>COUNTIF(D1036:$D$1829,365)</f>
        <v>469</v>
      </c>
      <c r="H1035" s="43">
        <f>COUNTIF(D1036:$D$1829,366)</f>
        <v>325</v>
      </c>
    </row>
    <row r="1036" spans="1:8" x14ac:dyDescent="0.25">
      <c r="A1036" s="1">
        <f>COUNTIF($C$2:C1036,"Да")</f>
        <v>11</v>
      </c>
      <c r="B1036" s="45">
        <f t="shared" si="33"/>
        <v>46284</v>
      </c>
      <c r="C1036" s="42" t="str">
        <f>IF(ISERROR(VLOOKUP(B1036,'Айгенис Оп22'!$C$3:$C$22,1,0)),"Нет","Да")</f>
        <v>Нет</v>
      </c>
      <c r="D1036" s="43">
        <f t="shared" si="32"/>
        <v>365</v>
      </c>
      <c r="E1036" s="49">
        <f>ROUND(('Все выпуски'!$T$3*'Все выпуски'!$T$6/100)/365*(B1036-IF(C1036="Нет",VLOOKUP(A1036,'Айгенис Оп22'!$A$2:$C$22,3,0),VLOOKUP((A1036-1),'Айгенис Оп22'!$A$2:$C$22,3,0))),2)</f>
        <v>8.8800000000000008</v>
      </c>
      <c r="G1036" s="43">
        <f>COUNTIF(D1037:$D$1829,365)</f>
        <v>468</v>
      </c>
      <c r="H1036" s="43">
        <f>COUNTIF(D1037:$D$1829,366)</f>
        <v>325</v>
      </c>
    </row>
    <row r="1037" spans="1:8" x14ac:dyDescent="0.25">
      <c r="A1037" s="1">
        <f>COUNTIF($C$2:C1037,"Да")</f>
        <v>11</v>
      </c>
      <c r="B1037" s="45">
        <f t="shared" si="33"/>
        <v>46285</v>
      </c>
      <c r="C1037" s="42" t="str">
        <f>IF(ISERROR(VLOOKUP(B1037,'Айгенис Оп22'!$C$3:$C$22,1,0)),"Нет","Да")</f>
        <v>Нет</v>
      </c>
      <c r="D1037" s="43">
        <f t="shared" si="32"/>
        <v>365</v>
      </c>
      <c r="E1037" s="49">
        <f>ROUND(('Все выпуски'!$T$3*'Все выпуски'!$T$6/100)/365*(B1037-IF(C1037="Нет",VLOOKUP(A1037,'Айгенис Оп22'!$A$2:$C$22,3,0),VLOOKUP((A1037-1),'Айгенис Оп22'!$A$2:$C$22,3,0))),2)</f>
        <v>9.1199999999999992</v>
      </c>
      <c r="G1037" s="43">
        <f>COUNTIF(D1038:$D$1829,365)</f>
        <v>467</v>
      </c>
      <c r="H1037" s="43">
        <f>COUNTIF(D1038:$D$1829,366)</f>
        <v>325</v>
      </c>
    </row>
    <row r="1038" spans="1:8" x14ac:dyDescent="0.25">
      <c r="A1038" s="1">
        <f>COUNTIF($C$2:C1038,"Да")</f>
        <v>11</v>
      </c>
      <c r="B1038" s="45">
        <f t="shared" si="33"/>
        <v>46286</v>
      </c>
      <c r="C1038" s="42" t="str">
        <f>IF(ISERROR(VLOOKUP(B1038,'Айгенис Оп22'!$C$3:$C$22,1,0)),"Нет","Да")</f>
        <v>Нет</v>
      </c>
      <c r="D1038" s="43">
        <f t="shared" si="32"/>
        <v>365</v>
      </c>
      <c r="E1038" s="49">
        <f>ROUND(('Все выпуски'!$T$3*'Все выпуски'!$T$6/100)/365*(B1038-IF(C1038="Нет",VLOOKUP(A1038,'Айгенис Оп22'!$A$2:$C$22,3,0),VLOOKUP((A1038-1),'Айгенис Оп22'!$A$2:$C$22,3,0))),2)</f>
        <v>9.3699999999999992</v>
      </c>
      <c r="G1038" s="43">
        <f>COUNTIF(D1039:$D$1829,365)</f>
        <v>466</v>
      </c>
      <c r="H1038" s="43">
        <f>COUNTIF(D1039:$D$1829,366)</f>
        <v>325</v>
      </c>
    </row>
    <row r="1039" spans="1:8" x14ac:dyDescent="0.25">
      <c r="A1039" s="1">
        <f>COUNTIF($C$2:C1039,"Да")</f>
        <v>11</v>
      </c>
      <c r="B1039" s="45">
        <f t="shared" si="33"/>
        <v>46287</v>
      </c>
      <c r="C1039" s="42" t="str">
        <f>IF(ISERROR(VLOOKUP(B1039,'Айгенис Оп22'!$C$3:$C$22,1,0)),"Нет","Да")</f>
        <v>Нет</v>
      </c>
      <c r="D1039" s="43">
        <f t="shared" si="32"/>
        <v>365</v>
      </c>
      <c r="E1039" s="49">
        <f>ROUND(('Все выпуски'!$T$3*'Все выпуски'!$T$6/100)/365*(B1039-IF(C1039="Нет",VLOOKUP(A1039,'Айгенис Оп22'!$A$2:$C$22,3,0),VLOOKUP((A1039-1),'Айгенис Оп22'!$A$2:$C$22,3,0))),2)</f>
        <v>9.6199999999999992</v>
      </c>
      <c r="G1039" s="43">
        <f>COUNTIF(D1040:$D$1829,365)</f>
        <v>465</v>
      </c>
      <c r="H1039" s="43">
        <f>COUNTIF(D1040:$D$1829,366)</f>
        <v>325</v>
      </c>
    </row>
    <row r="1040" spans="1:8" x14ac:dyDescent="0.25">
      <c r="A1040" s="1">
        <f>COUNTIF($C$2:C1040,"Да")</f>
        <v>11</v>
      </c>
      <c r="B1040" s="45">
        <f t="shared" si="33"/>
        <v>46288</v>
      </c>
      <c r="C1040" s="42" t="str">
        <f>IF(ISERROR(VLOOKUP(B1040,'Айгенис Оп22'!$C$3:$C$22,1,0)),"Нет","Да")</f>
        <v>Нет</v>
      </c>
      <c r="D1040" s="43">
        <f t="shared" si="32"/>
        <v>365</v>
      </c>
      <c r="E1040" s="49">
        <f>ROUND(('Все выпуски'!$T$3*'Все выпуски'!$T$6/100)/365*(B1040-IF(C1040="Нет",VLOOKUP(A1040,'Айгенис Оп22'!$A$2:$C$22,3,0),VLOOKUP((A1040-1),'Айгенис Оп22'!$A$2:$C$22,3,0))),2)</f>
        <v>9.86</v>
      </c>
      <c r="G1040" s="43">
        <f>COUNTIF(D1041:$D$1829,365)</f>
        <v>464</v>
      </c>
      <c r="H1040" s="43">
        <f>COUNTIF(D1041:$D$1829,366)</f>
        <v>325</v>
      </c>
    </row>
    <row r="1041" spans="1:8" x14ac:dyDescent="0.25">
      <c r="A1041" s="1">
        <f>COUNTIF($C$2:C1041,"Да")</f>
        <v>11</v>
      </c>
      <c r="B1041" s="45">
        <f t="shared" si="33"/>
        <v>46289</v>
      </c>
      <c r="C1041" s="42" t="str">
        <f>IF(ISERROR(VLOOKUP(B1041,'Айгенис Оп22'!$C$3:$C$22,1,0)),"Нет","Да")</f>
        <v>Нет</v>
      </c>
      <c r="D1041" s="43">
        <f t="shared" si="32"/>
        <v>365</v>
      </c>
      <c r="E1041" s="49">
        <f>ROUND(('Все выпуски'!$T$3*'Все выпуски'!$T$6/100)/365*(B1041-IF(C1041="Нет",VLOOKUP(A1041,'Айгенис Оп22'!$A$2:$C$22,3,0),VLOOKUP((A1041-1),'Айгенис Оп22'!$A$2:$C$22,3,0))),2)</f>
        <v>10.11</v>
      </c>
      <c r="G1041" s="43">
        <f>COUNTIF(D1042:$D$1829,365)</f>
        <v>463</v>
      </c>
      <c r="H1041" s="43">
        <f>COUNTIF(D1042:$D$1829,366)</f>
        <v>325</v>
      </c>
    </row>
    <row r="1042" spans="1:8" x14ac:dyDescent="0.25">
      <c r="A1042" s="1">
        <f>COUNTIF($C$2:C1042,"Да")</f>
        <v>11</v>
      </c>
      <c r="B1042" s="45">
        <f t="shared" si="33"/>
        <v>46290</v>
      </c>
      <c r="C1042" s="42" t="str">
        <f>IF(ISERROR(VLOOKUP(B1042,'Айгенис Оп22'!$C$3:$C$22,1,0)),"Нет","Да")</f>
        <v>Нет</v>
      </c>
      <c r="D1042" s="43">
        <f t="shared" si="32"/>
        <v>365</v>
      </c>
      <c r="E1042" s="49">
        <f>ROUND(('Все выпуски'!$T$3*'Все выпуски'!$T$6/100)/365*(B1042-IF(C1042="Нет",VLOOKUP(A1042,'Айгенис Оп22'!$A$2:$C$22,3,0),VLOOKUP((A1042-1),'Айгенис Оп22'!$A$2:$C$22,3,0))),2)</f>
        <v>10.36</v>
      </c>
      <c r="G1042" s="43">
        <f>COUNTIF(D1043:$D$1829,365)</f>
        <v>462</v>
      </c>
      <c r="H1042" s="43">
        <f>COUNTIF(D1043:$D$1829,366)</f>
        <v>325</v>
      </c>
    </row>
    <row r="1043" spans="1:8" x14ac:dyDescent="0.25">
      <c r="A1043" s="1">
        <f>COUNTIF($C$2:C1043,"Да")</f>
        <v>11</v>
      </c>
      <c r="B1043" s="45">
        <f t="shared" si="33"/>
        <v>46291</v>
      </c>
      <c r="C1043" s="42" t="str">
        <f>IF(ISERROR(VLOOKUP(B1043,'Айгенис Оп22'!$C$3:$C$22,1,0)),"Нет","Да")</f>
        <v>Нет</v>
      </c>
      <c r="D1043" s="43">
        <f t="shared" si="32"/>
        <v>365</v>
      </c>
      <c r="E1043" s="49">
        <f>ROUND(('Все выпуски'!$T$3*'Все выпуски'!$T$6/100)/365*(B1043-IF(C1043="Нет",VLOOKUP(A1043,'Айгенис Оп22'!$A$2:$C$22,3,0),VLOOKUP((A1043-1),'Айгенис Оп22'!$A$2:$C$22,3,0))),2)</f>
        <v>10.6</v>
      </c>
      <c r="G1043" s="43">
        <f>COUNTIF(D1044:$D$1829,365)</f>
        <v>461</v>
      </c>
      <c r="H1043" s="43">
        <f>COUNTIF(D1044:$D$1829,366)</f>
        <v>325</v>
      </c>
    </row>
    <row r="1044" spans="1:8" x14ac:dyDescent="0.25">
      <c r="A1044" s="1">
        <f>COUNTIF($C$2:C1044,"Да")</f>
        <v>11</v>
      </c>
      <c r="B1044" s="45">
        <f t="shared" si="33"/>
        <v>46292</v>
      </c>
      <c r="C1044" s="42" t="str">
        <f>IF(ISERROR(VLOOKUP(B1044,'Айгенис Оп22'!$C$3:$C$22,1,0)),"Нет","Да")</f>
        <v>Нет</v>
      </c>
      <c r="D1044" s="43">
        <f t="shared" si="32"/>
        <v>365</v>
      </c>
      <c r="E1044" s="49">
        <f>ROUND(('Все выпуски'!$T$3*'Все выпуски'!$T$6/100)/365*(B1044-IF(C1044="Нет",VLOOKUP(A1044,'Айгенис Оп22'!$A$2:$C$22,3,0),VLOOKUP((A1044-1),'Айгенис Оп22'!$A$2:$C$22,3,0))),2)</f>
        <v>10.85</v>
      </c>
      <c r="G1044" s="43">
        <f>COUNTIF(D1045:$D$1829,365)</f>
        <v>460</v>
      </c>
      <c r="H1044" s="43">
        <f>COUNTIF(D1045:$D$1829,366)</f>
        <v>325</v>
      </c>
    </row>
    <row r="1045" spans="1:8" x14ac:dyDescent="0.25">
      <c r="A1045" s="1">
        <f>COUNTIF($C$2:C1045,"Да")</f>
        <v>11</v>
      </c>
      <c r="B1045" s="45">
        <f t="shared" si="33"/>
        <v>46293</v>
      </c>
      <c r="C1045" s="42" t="str">
        <f>IF(ISERROR(VLOOKUP(B1045,'Айгенис Оп22'!$C$3:$C$22,1,0)),"Нет","Да")</f>
        <v>Нет</v>
      </c>
      <c r="D1045" s="43">
        <f t="shared" si="32"/>
        <v>365</v>
      </c>
      <c r="E1045" s="49">
        <f>ROUND(('Все выпуски'!$T$3*'Все выпуски'!$T$6/100)/365*(B1045-IF(C1045="Нет",VLOOKUP(A1045,'Айгенис Оп22'!$A$2:$C$22,3,0),VLOOKUP((A1045-1),'Айгенис Оп22'!$A$2:$C$22,3,0))),2)</f>
        <v>11.1</v>
      </c>
      <c r="G1045" s="43">
        <f>COUNTIF(D1046:$D$1829,365)</f>
        <v>459</v>
      </c>
      <c r="H1045" s="43">
        <f>COUNTIF(D1046:$D$1829,366)</f>
        <v>325</v>
      </c>
    </row>
    <row r="1046" spans="1:8" x14ac:dyDescent="0.25">
      <c r="A1046" s="1">
        <f>COUNTIF($C$2:C1046,"Да")</f>
        <v>11</v>
      </c>
      <c r="B1046" s="45">
        <f t="shared" si="33"/>
        <v>46294</v>
      </c>
      <c r="C1046" s="42" t="str">
        <f>IF(ISERROR(VLOOKUP(B1046,'Айгенис Оп22'!$C$3:$C$22,1,0)),"Нет","Да")</f>
        <v>Нет</v>
      </c>
      <c r="D1046" s="43">
        <f t="shared" si="32"/>
        <v>365</v>
      </c>
      <c r="E1046" s="49">
        <f>ROUND(('Все выпуски'!$T$3*'Все выпуски'!$T$6/100)/365*(B1046-IF(C1046="Нет",VLOOKUP(A1046,'Айгенис Оп22'!$A$2:$C$22,3,0),VLOOKUP((A1046-1),'Айгенис Оп22'!$A$2:$C$22,3,0))),2)</f>
        <v>11.34</v>
      </c>
      <c r="G1046" s="43">
        <f>COUNTIF(D1047:$D$1829,365)</f>
        <v>458</v>
      </c>
      <c r="H1046" s="43">
        <f>COUNTIF(D1047:$D$1829,366)</f>
        <v>325</v>
      </c>
    </row>
    <row r="1047" spans="1:8" x14ac:dyDescent="0.25">
      <c r="A1047" s="1">
        <f>COUNTIF($C$2:C1047,"Да")</f>
        <v>11</v>
      </c>
      <c r="B1047" s="45">
        <f t="shared" si="33"/>
        <v>46295</v>
      </c>
      <c r="C1047" s="42" t="str">
        <f>IF(ISERROR(VLOOKUP(B1047,'Айгенис Оп22'!$C$3:$C$22,1,0)),"Нет","Да")</f>
        <v>Нет</v>
      </c>
      <c r="D1047" s="43">
        <f t="shared" si="32"/>
        <v>365</v>
      </c>
      <c r="E1047" s="49">
        <f>ROUND(('Все выпуски'!$T$3*'Все выпуски'!$T$6/100)/365*(B1047-IF(C1047="Нет",VLOOKUP(A1047,'Айгенис Оп22'!$A$2:$C$22,3,0),VLOOKUP((A1047-1),'Айгенис Оп22'!$A$2:$C$22,3,0))),2)</f>
        <v>11.59</v>
      </c>
      <c r="G1047" s="43">
        <f>COUNTIF(D1048:$D$1829,365)</f>
        <v>457</v>
      </c>
      <c r="H1047" s="43">
        <f>COUNTIF(D1048:$D$1829,366)</f>
        <v>325</v>
      </c>
    </row>
    <row r="1048" spans="1:8" x14ac:dyDescent="0.25">
      <c r="A1048" s="1">
        <f>COUNTIF($C$2:C1048,"Да")</f>
        <v>11</v>
      </c>
      <c r="B1048" s="45">
        <f t="shared" si="33"/>
        <v>46296</v>
      </c>
      <c r="C1048" s="42" t="str">
        <f>IF(ISERROR(VLOOKUP(B1048,'Айгенис Оп22'!$C$3:$C$22,1,0)),"Нет","Да")</f>
        <v>Нет</v>
      </c>
      <c r="D1048" s="43">
        <f t="shared" si="32"/>
        <v>365</v>
      </c>
      <c r="E1048" s="49">
        <f>ROUND(('Все выпуски'!$T$3*'Все выпуски'!$T$6/100)/365*(B1048-IF(C1048="Нет",VLOOKUP(A1048,'Айгенис Оп22'!$A$2:$C$22,3,0),VLOOKUP((A1048-1),'Айгенис Оп22'!$A$2:$C$22,3,0))),2)</f>
        <v>11.84</v>
      </c>
      <c r="G1048" s="43">
        <f>COUNTIF(D1049:$D$1829,365)</f>
        <v>456</v>
      </c>
      <c r="H1048" s="43">
        <f>COUNTIF(D1049:$D$1829,366)</f>
        <v>325</v>
      </c>
    </row>
    <row r="1049" spans="1:8" x14ac:dyDescent="0.25">
      <c r="A1049" s="1">
        <f>COUNTIF($C$2:C1049,"Да")</f>
        <v>11</v>
      </c>
      <c r="B1049" s="45">
        <f t="shared" si="33"/>
        <v>46297</v>
      </c>
      <c r="C1049" s="42" t="str">
        <f>IF(ISERROR(VLOOKUP(B1049,'Айгенис Оп22'!$C$3:$C$22,1,0)),"Нет","Да")</f>
        <v>Нет</v>
      </c>
      <c r="D1049" s="43">
        <f t="shared" si="32"/>
        <v>365</v>
      </c>
      <c r="E1049" s="49">
        <f>ROUND(('Все выпуски'!$T$3*'Все выпуски'!$T$6/100)/365*(B1049-IF(C1049="Нет",VLOOKUP(A1049,'Айгенис Оп22'!$A$2:$C$22,3,0),VLOOKUP((A1049-1),'Айгенис Оп22'!$A$2:$C$22,3,0))),2)</f>
        <v>12.08</v>
      </c>
      <c r="G1049" s="43">
        <f>COUNTIF(D1050:$D$1829,365)</f>
        <v>455</v>
      </c>
      <c r="H1049" s="43">
        <f>COUNTIF(D1050:$D$1829,366)</f>
        <v>325</v>
      </c>
    </row>
    <row r="1050" spans="1:8" x14ac:dyDescent="0.25">
      <c r="A1050" s="1">
        <f>COUNTIF($C$2:C1050,"Да")</f>
        <v>11</v>
      </c>
      <c r="B1050" s="45">
        <f t="shared" si="33"/>
        <v>46298</v>
      </c>
      <c r="C1050" s="42" t="str">
        <f>IF(ISERROR(VLOOKUP(B1050,'Айгенис Оп22'!$C$3:$C$22,1,0)),"Нет","Да")</f>
        <v>Нет</v>
      </c>
      <c r="D1050" s="43">
        <f t="shared" si="32"/>
        <v>365</v>
      </c>
      <c r="E1050" s="49">
        <f>ROUND(('Все выпуски'!$T$3*'Все выпуски'!$T$6/100)/365*(B1050-IF(C1050="Нет",VLOOKUP(A1050,'Айгенис Оп22'!$A$2:$C$22,3,0),VLOOKUP((A1050-1),'Айгенис Оп22'!$A$2:$C$22,3,0))),2)</f>
        <v>12.33</v>
      </c>
      <c r="G1050" s="43">
        <f>COUNTIF(D1051:$D$1829,365)</f>
        <v>454</v>
      </c>
      <c r="H1050" s="43">
        <f>COUNTIF(D1051:$D$1829,366)</f>
        <v>325</v>
      </c>
    </row>
    <row r="1051" spans="1:8" x14ac:dyDescent="0.25">
      <c r="A1051" s="1">
        <f>COUNTIF($C$2:C1051,"Да")</f>
        <v>11</v>
      </c>
      <c r="B1051" s="45">
        <f t="shared" si="33"/>
        <v>46299</v>
      </c>
      <c r="C1051" s="42" t="str">
        <f>IF(ISERROR(VLOOKUP(B1051,'Айгенис Оп22'!$C$3:$C$22,1,0)),"Нет","Да")</f>
        <v>Нет</v>
      </c>
      <c r="D1051" s="43">
        <f t="shared" si="32"/>
        <v>365</v>
      </c>
      <c r="E1051" s="49">
        <f>ROUND(('Все выпуски'!$T$3*'Все выпуски'!$T$6/100)/365*(B1051-IF(C1051="Нет",VLOOKUP(A1051,'Айгенис Оп22'!$A$2:$C$22,3,0),VLOOKUP((A1051-1),'Айгенис Оп22'!$A$2:$C$22,3,0))),2)</f>
        <v>12.58</v>
      </c>
      <c r="G1051" s="43">
        <f>COUNTIF(D1052:$D$1829,365)</f>
        <v>453</v>
      </c>
      <c r="H1051" s="43">
        <f>COUNTIF(D1052:$D$1829,366)</f>
        <v>325</v>
      </c>
    </row>
    <row r="1052" spans="1:8" x14ac:dyDescent="0.25">
      <c r="A1052" s="1">
        <f>COUNTIF($C$2:C1052,"Да")</f>
        <v>11</v>
      </c>
      <c r="B1052" s="45">
        <f t="shared" si="33"/>
        <v>46300</v>
      </c>
      <c r="C1052" s="42" t="str">
        <f>IF(ISERROR(VLOOKUP(B1052,'Айгенис Оп22'!$C$3:$C$22,1,0)),"Нет","Да")</f>
        <v>Нет</v>
      </c>
      <c r="D1052" s="43">
        <f t="shared" si="32"/>
        <v>365</v>
      </c>
      <c r="E1052" s="49">
        <f>ROUND(('Все выпуски'!$T$3*'Все выпуски'!$T$6/100)/365*(B1052-IF(C1052="Нет",VLOOKUP(A1052,'Айгенис Оп22'!$A$2:$C$22,3,0),VLOOKUP((A1052-1),'Айгенис Оп22'!$A$2:$C$22,3,0))),2)</f>
        <v>12.82</v>
      </c>
      <c r="G1052" s="43">
        <f>COUNTIF(D1053:$D$1829,365)</f>
        <v>452</v>
      </c>
      <c r="H1052" s="43">
        <f>COUNTIF(D1053:$D$1829,366)</f>
        <v>325</v>
      </c>
    </row>
    <row r="1053" spans="1:8" x14ac:dyDescent="0.25">
      <c r="A1053" s="1">
        <f>COUNTIF($C$2:C1053,"Да")</f>
        <v>11</v>
      </c>
      <c r="B1053" s="45">
        <f t="shared" si="33"/>
        <v>46301</v>
      </c>
      <c r="C1053" s="42" t="str">
        <f>IF(ISERROR(VLOOKUP(B1053,'Айгенис Оп22'!$C$3:$C$22,1,0)),"Нет","Да")</f>
        <v>Нет</v>
      </c>
      <c r="D1053" s="43">
        <f t="shared" si="32"/>
        <v>365</v>
      </c>
      <c r="E1053" s="49">
        <f>ROUND(('Все выпуски'!$T$3*'Все выпуски'!$T$6/100)/365*(B1053-IF(C1053="Нет",VLOOKUP(A1053,'Айгенис Оп22'!$A$2:$C$22,3,0),VLOOKUP((A1053-1),'Айгенис Оп22'!$A$2:$C$22,3,0))),2)</f>
        <v>13.07</v>
      </c>
      <c r="G1053" s="43">
        <f>COUNTIF(D1054:$D$1829,365)</f>
        <v>451</v>
      </c>
      <c r="H1053" s="43">
        <f>COUNTIF(D1054:$D$1829,366)</f>
        <v>325</v>
      </c>
    </row>
    <row r="1054" spans="1:8" x14ac:dyDescent="0.25">
      <c r="A1054" s="1">
        <f>COUNTIF($C$2:C1054,"Да")</f>
        <v>11</v>
      </c>
      <c r="B1054" s="45">
        <f t="shared" si="33"/>
        <v>46302</v>
      </c>
      <c r="C1054" s="42" t="str">
        <f>IF(ISERROR(VLOOKUP(B1054,'Айгенис Оп22'!$C$3:$C$22,1,0)),"Нет","Да")</f>
        <v>Нет</v>
      </c>
      <c r="D1054" s="43">
        <f t="shared" si="32"/>
        <v>365</v>
      </c>
      <c r="E1054" s="49">
        <f>ROUND(('Все выпуски'!$T$3*'Все выпуски'!$T$6/100)/365*(B1054-IF(C1054="Нет",VLOOKUP(A1054,'Айгенис Оп22'!$A$2:$C$22,3,0),VLOOKUP((A1054-1),'Айгенис Оп22'!$A$2:$C$22,3,0))),2)</f>
        <v>13.32</v>
      </c>
      <c r="G1054" s="43">
        <f>COUNTIF(D1055:$D$1829,365)</f>
        <v>450</v>
      </c>
      <c r="H1054" s="43">
        <f>COUNTIF(D1055:$D$1829,366)</f>
        <v>325</v>
      </c>
    </row>
    <row r="1055" spans="1:8" x14ac:dyDescent="0.25">
      <c r="A1055" s="1">
        <f>COUNTIF($C$2:C1055,"Да")</f>
        <v>11</v>
      </c>
      <c r="B1055" s="45">
        <f t="shared" si="33"/>
        <v>46303</v>
      </c>
      <c r="C1055" s="42" t="str">
        <f>IF(ISERROR(VLOOKUP(B1055,'Айгенис Оп22'!$C$3:$C$22,1,0)),"Нет","Да")</f>
        <v>Нет</v>
      </c>
      <c r="D1055" s="43">
        <f t="shared" si="32"/>
        <v>365</v>
      </c>
      <c r="E1055" s="49">
        <f>ROUND(('Все выпуски'!$T$3*'Все выпуски'!$T$6/100)/365*(B1055-IF(C1055="Нет",VLOOKUP(A1055,'Айгенис Оп22'!$A$2:$C$22,3,0),VLOOKUP((A1055-1),'Айгенис Оп22'!$A$2:$C$22,3,0))),2)</f>
        <v>13.56</v>
      </c>
      <c r="G1055" s="43">
        <f>COUNTIF(D1056:$D$1829,365)</f>
        <v>449</v>
      </c>
      <c r="H1055" s="43">
        <f>COUNTIF(D1056:$D$1829,366)</f>
        <v>325</v>
      </c>
    </row>
    <row r="1056" spans="1:8" x14ac:dyDescent="0.25">
      <c r="A1056" s="1">
        <f>COUNTIF($C$2:C1056,"Да")</f>
        <v>11</v>
      </c>
      <c r="B1056" s="45">
        <f t="shared" si="33"/>
        <v>46304</v>
      </c>
      <c r="C1056" s="42" t="str">
        <f>IF(ISERROR(VLOOKUP(B1056,'Айгенис Оп22'!$C$3:$C$22,1,0)),"Нет","Да")</f>
        <v>Нет</v>
      </c>
      <c r="D1056" s="43">
        <f t="shared" si="32"/>
        <v>365</v>
      </c>
      <c r="E1056" s="49">
        <f>ROUND(('Все выпуски'!$T$3*'Все выпуски'!$T$6/100)/365*(B1056-IF(C1056="Нет",VLOOKUP(A1056,'Айгенис Оп22'!$A$2:$C$22,3,0),VLOOKUP((A1056-1),'Айгенис Оп22'!$A$2:$C$22,3,0))),2)</f>
        <v>13.81</v>
      </c>
      <c r="G1056" s="43">
        <f>COUNTIF(D1057:$D$1829,365)</f>
        <v>448</v>
      </c>
      <c r="H1056" s="43">
        <f>COUNTIF(D1057:$D$1829,366)</f>
        <v>325</v>
      </c>
    </row>
    <row r="1057" spans="1:8" x14ac:dyDescent="0.25">
      <c r="A1057" s="1">
        <f>COUNTIF($C$2:C1057,"Да")</f>
        <v>11</v>
      </c>
      <c r="B1057" s="45">
        <f t="shared" si="33"/>
        <v>46305</v>
      </c>
      <c r="C1057" s="42" t="str">
        <f>IF(ISERROR(VLOOKUP(B1057,'Айгенис Оп22'!$C$3:$C$22,1,0)),"Нет","Да")</f>
        <v>Нет</v>
      </c>
      <c r="D1057" s="43">
        <f t="shared" si="32"/>
        <v>365</v>
      </c>
      <c r="E1057" s="49">
        <f>ROUND(('Все выпуски'!$T$3*'Все выпуски'!$T$6/100)/365*(B1057-IF(C1057="Нет",VLOOKUP(A1057,'Айгенис Оп22'!$A$2:$C$22,3,0),VLOOKUP((A1057-1),'Айгенис Оп22'!$A$2:$C$22,3,0))),2)</f>
        <v>14.05</v>
      </c>
      <c r="G1057" s="43">
        <f>COUNTIF(D1058:$D$1829,365)</f>
        <v>447</v>
      </c>
      <c r="H1057" s="43">
        <f>COUNTIF(D1058:$D$1829,366)</f>
        <v>325</v>
      </c>
    </row>
    <row r="1058" spans="1:8" x14ac:dyDescent="0.25">
      <c r="A1058" s="1">
        <f>COUNTIF($C$2:C1058,"Да")</f>
        <v>11</v>
      </c>
      <c r="B1058" s="45">
        <f t="shared" si="33"/>
        <v>46306</v>
      </c>
      <c r="C1058" s="42" t="str">
        <f>IF(ISERROR(VLOOKUP(B1058,'Айгенис Оп22'!$C$3:$C$22,1,0)),"Нет","Да")</f>
        <v>Нет</v>
      </c>
      <c r="D1058" s="43">
        <f t="shared" si="32"/>
        <v>365</v>
      </c>
      <c r="E1058" s="49">
        <f>ROUND(('Все выпуски'!$T$3*'Все выпуски'!$T$6/100)/365*(B1058-IF(C1058="Нет",VLOOKUP(A1058,'Айгенис Оп22'!$A$2:$C$22,3,0),VLOOKUP((A1058-1),'Айгенис Оп22'!$A$2:$C$22,3,0))),2)</f>
        <v>14.3</v>
      </c>
      <c r="G1058" s="43">
        <f>COUNTIF(D1059:$D$1829,365)</f>
        <v>446</v>
      </c>
      <c r="H1058" s="43">
        <f>COUNTIF(D1059:$D$1829,366)</f>
        <v>325</v>
      </c>
    </row>
    <row r="1059" spans="1:8" x14ac:dyDescent="0.25">
      <c r="A1059" s="1">
        <f>COUNTIF($C$2:C1059,"Да")</f>
        <v>11</v>
      </c>
      <c r="B1059" s="45">
        <f t="shared" si="33"/>
        <v>46307</v>
      </c>
      <c r="C1059" s="42" t="str">
        <f>IF(ISERROR(VLOOKUP(B1059,'Айгенис Оп22'!$C$3:$C$22,1,0)),"Нет","Да")</f>
        <v>Нет</v>
      </c>
      <c r="D1059" s="43">
        <f t="shared" si="32"/>
        <v>365</v>
      </c>
      <c r="E1059" s="49">
        <f>ROUND(('Все выпуски'!$T$3*'Все выпуски'!$T$6/100)/365*(B1059-IF(C1059="Нет",VLOOKUP(A1059,'Айгенис Оп22'!$A$2:$C$22,3,0),VLOOKUP((A1059-1),'Айгенис Оп22'!$A$2:$C$22,3,0))),2)</f>
        <v>14.55</v>
      </c>
      <c r="G1059" s="43">
        <f>COUNTIF(D1060:$D$1829,365)</f>
        <v>445</v>
      </c>
      <c r="H1059" s="43">
        <f>COUNTIF(D1060:$D$1829,366)</f>
        <v>325</v>
      </c>
    </row>
    <row r="1060" spans="1:8" x14ac:dyDescent="0.25">
      <c r="A1060" s="1">
        <f>COUNTIF($C$2:C1060,"Да")</f>
        <v>11</v>
      </c>
      <c r="B1060" s="45">
        <f t="shared" si="33"/>
        <v>46308</v>
      </c>
      <c r="C1060" s="42" t="str">
        <f>IF(ISERROR(VLOOKUP(B1060,'Айгенис Оп22'!$C$3:$C$22,1,0)),"Нет","Да")</f>
        <v>Нет</v>
      </c>
      <c r="D1060" s="43">
        <f t="shared" si="32"/>
        <v>365</v>
      </c>
      <c r="E1060" s="49">
        <f>ROUND(('Все выпуски'!$T$3*'Все выпуски'!$T$6/100)/365*(B1060-IF(C1060="Нет",VLOOKUP(A1060,'Айгенис Оп22'!$A$2:$C$22,3,0),VLOOKUP((A1060-1),'Айгенис Оп22'!$A$2:$C$22,3,0))),2)</f>
        <v>14.79</v>
      </c>
      <c r="G1060" s="43">
        <f>COUNTIF(D1061:$D$1829,365)</f>
        <v>444</v>
      </c>
      <c r="H1060" s="43">
        <f>COUNTIF(D1061:$D$1829,366)</f>
        <v>325</v>
      </c>
    </row>
    <row r="1061" spans="1:8" x14ac:dyDescent="0.25">
      <c r="A1061" s="1">
        <f>COUNTIF($C$2:C1061,"Да")</f>
        <v>11</v>
      </c>
      <c r="B1061" s="45">
        <f t="shared" si="33"/>
        <v>46309</v>
      </c>
      <c r="C1061" s="42" t="str">
        <f>IF(ISERROR(VLOOKUP(B1061,'Айгенис Оп22'!$C$3:$C$22,1,0)),"Нет","Да")</f>
        <v>Нет</v>
      </c>
      <c r="D1061" s="43">
        <f t="shared" si="32"/>
        <v>365</v>
      </c>
      <c r="E1061" s="49">
        <f>ROUND(('Все выпуски'!$T$3*'Все выпуски'!$T$6/100)/365*(B1061-IF(C1061="Нет",VLOOKUP(A1061,'Айгенис Оп22'!$A$2:$C$22,3,0),VLOOKUP((A1061-1),'Айгенис Оп22'!$A$2:$C$22,3,0))),2)</f>
        <v>15.04</v>
      </c>
      <c r="G1061" s="43">
        <f>COUNTIF(D1062:$D$1829,365)</f>
        <v>443</v>
      </c>
      <c r="H1061" s="43">
        <f>COUNTIF(D1062:$D$1829,366)</f>
        <v>325</v>
      </c>
    </row>
    <row r="1062" spans="1:8" x14ac:dyDescent="0.25">
      <c r="A1062" s="1">
        <f>COUNTIF($C$2:C1062,"Да")</f>
        <v>11</v>
      </c>
      <c r="B1062" s="45">
        <f t="shared" si="33"/>
        <v>46310</v>
      </c>
      <c r="C1062" s="42" t="str">
        <f>IF(ISERROR(VLOOKUP(B1062,'Айгенис Оп22'!$C$3:$C$22,1,0)),"Нет","Да")</f>
        <v>Нет</v>
      </c>
      <c r="D1062" s="43">
        <f t="shared" si="32"/>
        <v>365</v>
      </c>
      <c r="E1062" s="49">
        <f>ROUND(('Все выпуски'!$T$3*'Все выпуски'!$T$6/100)/365*(B1062-IF(C1062="Нет",VLOOKUP(A1062,'Айгенис Оп22'!$A$2:$C$22,3,0),VLOOKUP((A1062-1),'Айгенис Оп22'!$A$2:$C$22,3,0))),2)</f>
        <v>15.29</v>
      </c>
      <c r="G1062" s="43">
        <f>COUNTIF(D1063:$D$1829,365)</f>
        <v>442</v>
      </c>
      <c r="H1062" s="43">
        <f>COUNTIF(D1063:$D$1829,366)</f>
        <v>325</v>
      </c>
    </row>
    <row r="1063" spans="1:8" x14ac:dyDescent="0.25">
      <c r="A1063" s="1">
        <f>COUNTIF($C$2:C1063,"Да")</f>
        <v>11</v>
      </c>
      <c r="B1063" s="45">
        <f t="shared" si="33"/>
        <v>46311</v>
      </c>
      <c r="C1063" s="42" t="str">
        <f>IF(ISERROR(VLOOKUP(B1063,'Айгенис Оп22'!$C$3:$C$22,1,0)),"Нет","Да")</f>
        <v>Нет</v>
      </c>
      <c r="D1063" s="43">
        <f t="shared" si="32"/>
        <v>365</v>
      </c>
      <c r="E1063" s="49">
        <f>ROUND(('Все выпуски'!$T$3*'Все выпуски'!$T$6/100)/365*(B1063-IF(C1063="Нет",VLOOKUP(A1063,'Айгенис Оп22'!$A$2:$C$22,3,0),VLOOKUP((A1063-1),'Айгенис Оп22'!$A$2:$C$22,3,0))),2)</f>
        <v>15.53</v>
      </c>
      <c r="G1063" s="43">
        <f>COUNTIF(D1064:$D$1829,365)</f>
        <v>441</v>
      </c>
      <c r="H1063" s="43">
        <f>COUNTIF(D1064:$D$1829,366)</f>
        <v>325</v>
      </c>
    </row>
    <row r="1064" spans="1:8" x14ac:dyDescent="0.25">
      <c r="A1064" s="1">
        <f>COUNTIF($C$2:C1064,"Да")</f>
        <v>11</v>
      </c>
      <c r="B1064" s="45">
        <f t="shared" si="33"/>
        <v>46312</v>
      </c>
      <c r="C1064" s="42" t="str">
        <f>IF(ISERROR(VLOOKUP(B1064,'Айгенис Оп22'!$C$3:$C$22,1,0)),"Нет","Да")</f>
        <v>Нет</v>
      </c>
      <c r="D1064" s="43">
        <f t="shared" si="32"/>
        <v>365</v>
      </c>
      <c r="E1064" s="49">
        <f>ROUND(('Все выпуски'!$T$3*'Все выпуски'!$T$6/100)/365*(B1064-IF(C1064="Нет",VLOOKUP(A1064,'Айгенис Оп22'!$A$2:$C$22,3,0),VLOOKUP((A1064-1),'Айгенис Оп22'!$A$2:$C$22,3,0))),2)</f>
        <v>15.78</v>
      </c>
      <c r="G1064" s="43">
        <f>COUNTIF(D1065:$D$1829,365)</f>
        <v>440</v>
      </c>
      <c r="H1064" s="43">
        <f>COUNTIF(D1065:$D$1829,366)</f>
        <v>325</v>
      </c>
    </row>
    <row r="1065" spans="1:8" x14ac:dyDescent="0.25">
      <c r="A1065" s="1">
        <f>COUNTIF($C$2:C1065,"Да")</f>
        <v>11</v>
      </c>
      <c r="B1065" s="45">
        <f t="shared" si="33"/>
        <v>46313</v>
      </c>
      <c r="C1065" s="42" t="str">
        <f>IF(ISERROR(VLOOKUP(B1065,'Айгенис Оп22'!$C$3:$C$22,1,0)),"Нет","Да")</f>
        <v>Нет</v>
      </c>
      <c r="D1065" s="43">
        <f t="shared" si="32"/>
        <v>365</v>
      </c>
      <c r="E1065" s="49">
        <f>ROUND(('Все выпуски'!$T$3*'Все выпуски'!$T$6/100)/365*(B1065-IF(C1065="Нет",VLOOKUP(A1065,'Айгенис Оп22'!$A$2:$C$22,3,0),VLOOKUP((A1065-1),'Айгенис Оп22'!$A$2:$C$22,3,0))),2)</f>
        <v>16.03</v>
      </c>
      <c r="G1065" s="43">
        <f>COUNTIF(D1066:$D$1829,365)</f>
        <v>439</v>
      </c>
      <c r="H1065" s="43">
        <f>COUNTIF(D1066:$D$1829,366)</f>
        <v>325</v>
      </c>
    </row>
    <row r="1066" spans="1:8" x14ac:dyDescent="0.25">
      <c r="A1066" s="1">
        <f>COUNTIF($C$2:C1066,"Да")</f>
        <v>11</v>
      </c>
      <c r="B1066" s="45">
        <f t="shared" si="33"/>
        <v>46314</v>
      </c>
      <c r="C1066" s="42" t="str">
        <f>IF(ISERROR(VLOOKUP(B1066,'Айгенис Оп22'!$C$3:$C$22,1,0)),"Нет","Да")</f>
        <v>Нет</v>
      </c>
      <c r="D1066" s="43">
        <f t="shared" si="32"/>
        <v>365</v>
      </c>
      <c r="E1066" s="49">
        <f>ROUND(('Все выпуски'!$T$3*'Все выпуски'!$T$6/100)/365*(B1066-IF(C1066="Нет",VLOOKUP(A1066,'Айгенис Оп22'!$A$2:$C$22,3,0),VLOOKUP((A1066-1),'Айгенис Оп22'!$A$2:$C$22,3,0))),2)</f>
        <v>16.27</v>
      </c>
      <c r="G1066" s="43">
        <f>COUNTIF(D1067:$D$1829,365)</f>
        <v>438</v>
      </c>
      <c r="H1066" s="43">
        <f>COUNTIF(D1067:$D$1829,366)</f>
        <v>325</v>
      </c>
    </row>
    <row r="1067" spans="1:8" x14ac:dyDescent="0.25">
      <c r="A1067" s="1">
        <f>COUNTIF($C$2:C1067,"Да")</f>
        <v>11</v>
      </c>
      <c r="B1067" s="45">
        <f t="shared" si="33"/>
        <v>46315</v>
      </c>
      <c r="C1067" s="42" t="str">
        <f>IF(ISERROR(VLOOKUP(B1067,'Айгенис Оп22'!$C$3:$C$22,1,0)),"Нет","Да")</f>
        <v>Нет</v>
      </c>
      <c r="D1067" s="43">
        <f t="shared" si="32"/>
        <v>365</v>
      </c>
      <c r="E1067" s="49">
        <f>ROUND(('Все выпуски'!$T$3*'Все выпуски'!$T$6/100)/365*(B1067-IF(C1067="Нет",VLOOKUP(A1067,'Айгенис Оп22'!$A$2:$C$22,3,0),VLOOKUP((A1067-1),'Айгенис Оп22'!$A$2:$C$22,3,0))),2)</f>
        <v>16.52</v>
      </c>
      <c r="G1067" s="43">
        <f>COUNTIF(D1068:$D$1829,365)</f>
        <v>437</v>
      </c>
      <c r="H1067" s="43">
        <f>COUNTIF(D1068:$D$1829,366)</f>
        <v>325</v>
      </c>
    </row>
    <row r="1068" spans="1:8" x14ac:dyDescent="0.25">
      <c r="A1068" s="1">
        <f>COUNTIF($C$2:C1068,"Да")</f>
        <v>11</v>
      </c>
      <c r="B1068" s="45">
        <f t="shared" si="33"/>
        <v>46316</v>
      </c>
      <c r="C1068" s="42" t="str">
        <f>IF(ISERROR(VLOOKUP(B1068,'Айгенис Оп22'!$C$3:$C$22,1,0)),"Нет","Да")</f>
        <v>Нет</v>
      </c>
      <c r="D1068" s="43">
        <f t="shared" si="32"/>
        <v>365</v>
      </c>
      <c r="E1068" s="49">
        <f>ROUND(('Все выпуски'!$T$3*'Все выпуски'!$T$6/100)/365*(B1068-IF(C1068="Нет",VLOOKUP(A1068,'Айгенис Оп22'!$A$2:$C$22,3,0),VLOOKUP((A1068-1),'Айгенис Оп22'!$A$2:$C$22,3,0))),2)</f>
        <v>16.77</v>
      </c>
      <c r="G1068" s="43">
        <f>COUNTIF(D1069:$D$1829,365)</f>
        <v>436</v>
      </c>
      <c r="H1068" s="43">
        <f>COUNTIF(D1069:$D$1829,366)</f>
        <v>325</v>
      </c>
    </row>
    <row r="1069" spans="1:8" x14ac:dyDescent="0.25">
      <c r="A1069" s="1">
        <f>COUNTIF($C$2:C1069,"Да")</f>
        <v>11</v>
      </c>
      <c r="B1069" s="45">
        <f t="shared" si="33"/>
        <v>46317</v>
      </c>
      <c r="C1069" s="42" t="str">
        <f>IF(ISERROR(VLOOKUP(B1069,'Айгенис Оп22'!$C$3:$C$22,1,0)),"Нет","Да")</f>
        <v>Нет</v>
      </c>
      <c r="D1069" s="43">
        <f t="shared" si="32"/>
        <v>365</v>
      </c>
      <c r="E1069" s="49">
        <f>ROUND(('Все выпуски'!$T$3*'Все выпуски'!$T$6/100)/365*(B1069-IF(C1069="Нет",VLOOKUP(A1069,'Айгенис Оп22'!$A$2:$C$22,3,0),VLOOKUP((A1069-1),'Айгенис Оп22'!$A$2:$C$22,3,0))),2)</f>
        <v>17.010000000000002</v>
      </c>
      <c r="G1069" s="43">
        <f>COUNTIF(D1070:$D$1829,365)</f>
        <v>435</v>
      </c>
      <c r="H1069" s="43">
        <f>COUNTIF(D1070:$D$1829,366)</f>
        <v>325</v>
      </c>
    </row>
    <row r="1070" spans="1:8" x14ac:dyDescent="0.25">
      <c r="A1070" s="1">
        <f>COUNTIF($C$2:C1070,"Да")</f>
        <v>11</v>
      </c>
      <c r="B1070" s="45">
        <f t="shared" si="33"/>
        <v>46318</v>
      </c>
      <c r="C1070" s="42" t="str">
        <f>IF(ISERROR(VLOOKUP(B1070,'Айгенис Оп22'!$C$3:$C$22,1,0)),"Нет","Да")</f>
        <v>Нет</v>
      </c>
      <c r="D1070" s="43">
        <f t="shared" si="32"/>
        <v>365</v>
      </c>
      <c r="E1070" s="49">
        <f>ROUND(('Все выпуски'!$T$3*'Все выпуски'!$T$6/100)/365*(B1070-IF(C1070="Нет",VLOOKUP(A1070,'Айгенис Оп22'!$A$2:$C$22,3,0),VLOOKUP((A1070-1),'Айгенис Оп22'!$A$2:$C$22,3,0))),2)</f>
        <v>17.260000000000002</v>
      </c>
      <c r="G1070" s="43">
        <f>COUNTIF(D1071:$D$1829,365)</f>
        <v>434</v>
      </c>
      <c r="H1070" s="43">
        <f>COUNTIF(D1071:$D$1829,366)</f>
        <v>325</v>
      </c>
    </row>
    <row r="1071" spans="1:8" x14ac:dyDescent="0.25">
      <c r="A1071" s="1">
        <f>COUNTIF($C$2:C1071,"Да")</f>
        <v>11</v>
      </c>
      <c r="B1071" s="45">
        <f t="shared" si="33"/>
        <v>46319</v>
      </c>
      <c r="C1071" s="42" t="str">
        <f>IF(ISERROR(VLOOKUP(B1071,'Айгенис Оп22'!$C$3:$C$22,1,0)),"Нет","Да")</f>
        <v>Нет</v>
      </c>
      <c r="D1071" s="43">
        <f t="shared" si="32"/>
        <v>365</v>
      </c>
      <c r="E1071" s="49">
        <f>ROUND(('Все выпуски'!$T$3*'Все выпуски'!$T$6/100)/365*(B1071-IF(C1071="Нет",VLOOKUP(A1071,'Айгенис Оп22'!$A$2:$C$22,3,0),VLOOKUP((A1071-1),'Айгенис Оп22'!$A$2:$C$22,3,0))),2)</f>
        <v>17.510000000000002</v>
      </c>
      <c r="G1071" s="43">
        <f>COUNTIF(D1072:$D$1829,365)</f>
        <v>433</v>
      </c>
      <c r="H1071" s="43">
        <f>COUNTIF(D1072:$D$1829,366)</f>
        <v>325</v>
      </c>
    </row>
    <row r="1072" spans="1:8" x14ac:dyDescent="0.25">
      <c r="A1072" s="1">
        <f>COUNTIF($C$2:C1072,"Да")</f>
        <v>11</v>
      </c>
      <c r="B1072" s="45">
        <f t="shared" si="33"/>
        <v>46320</v>
      </c>
      <c r="C1072" s="42" t="str">
        <f>IF(ISERROR(VLOOKUP(B1072,'Айгенис Оп22'!$C$3:$C$22,1,0)),"Нет","Да")</f>
        <v>Нет</v>
      </c>
      <c r="D1072" s="43">
        <f t="shared" si="32"/>
        <v>365</v>
      </c>
      <c r="E1072" s="49">
        <f>ROUND(('Все выпуски'!$T$3*'Все выпуски'!$T$6/100)/365*(B1072-IF(C1072="Нет",VLOOKUP(A1072,'Айгенис Оп22'!$A$2:$C$22,3,0),VLOOKUP((A1072-1),'Айгенис Оп22'!$A$2:$C$22,3,0))),2)</f>
        <v>17.75</v>
      </c>
      <c r="G1072" s="43">
        <f>COUNTIF(D1073:$D$1829,365)</f>
        <v>432</v>
      </c>
      <c r="H1072" s="43">
        <f>COUNTIF(D1073:$D$1829,366)</f>
        <v>325</v>
      </c>
    </row>
    <row r="1073" spans="1:8" x14ac:dyDescent="0.25">
      <c r="A1073" s="1">
        <f>COUNTIF($C$2:C1073,"Да")</f>
        <v>11</v>
      </c>
      <c r="B1073" s="45">
        <f t="shared" si="33"/>
        <v>46321</v>
      </c>
      <c r="C1073" s="42" t="str">
        <f>IF(ISERROR(VLOOKUP(B1073,'Айгенис Оп22'!$C$3:$C$22,1,0)),"Нет","Да")</f>
        <v>Нет</v>
      </c>
      <c r="D1073" s="43">
        <f t="shared" si="32"/>
        <v>365</v>
      </c>
      <c r="E1073" s="49">
        <f>ROUND(('Все выпуски'!$T$3*'Все выпуски'!$T$6/100)/365*(B1073-IF(C1073="Нет",VLOOKUP(A1073,'Айгенис Оп22'!$A$2:$C$22,3,0),VLOOKUP((A1073-1),'Айгенис Оп22'!$A$2:$C$22,3,0))),2)</f>
        <v>18</v>
      </c>
      <c r="G1073" s="43">
        <f>COUNTIF(D1074:$D$1829,365)</f>
        <v>431</v>
      </c>
      <c r="H1073" s="43">
        <f>COUNTIF(D1074:$D$1829,366)</f>
        <v>325</v>
      </c>
    </row>
    <row r="1074" spans="1:8" x14ac:dyDescent="0.25">
      <c r="A1074" s="1">
        <f>COUNTIF($C$2:C1074,"Да")</f>
        <v>11</v>
      </c>
      <c r="B1074" s="45">
        <f t="shared" si="33"/>
        <v>46322</v>
      </c>
      <c r="C1074" s="42" t="str">
        <f>IF(ISERROR(VLOOKUP(B1074,'Айгенис Оп22'!$C$3:$C$22,1,0)),"Нет","Да")</f>
        <v>Нет</v>
      </c>
      <c r="D1074" s="43">
        <f t="shared" si="32"/>
        <v>365</v>
      </c>
      <c r="E1074" s="49">
        <f>ROUND(('Все выпуски'!$T$3*'Все выпуски'!$T$6/100)/365*(B1074-IF(C1074="Нет",VLOOKUP(A1074,'Айгенис Оп22'!$A$2:$C$22,3,0),VLOOKUP((A1074-1),'Айгенис Оп22'!$A$2:$C$22,3,0))),2)</f>
        <v>18.25</v>
      </c>
      <c r="G1074" s="43">
        <f>COUNTIF(D1075:$D$1829,365)</f>
        <v>430</v>
      </c>
      <c r="H1074" s="43">
        <f>COUNTIF(D1075:$D$1829,366)</f>
        <v>325</v>
      </c>
    </row>
    <row r="1075" spans="1:8" x14ac:dyDescent="0.25">
      <c r="A1075" s="1">
        <f>COUNTIF($C$2:C1075,"Да")</f>
        <v>11</v>
      </c>
      <c r="B1075" s="45">
        <f t="shared" si="33"/>
        <v>46323</v>
      </c>
      <c r="C1075" s="42" t="str">
        <f>IF(ISERROR(VLOOKUP(B1075,'Айгенис Оп22'!$C$3:$C$22,1,0)),"Нет","Да")</f>
        <v>Нет</v>
      </c>
      <c r="D1075" s="43">
        <f t="shared" si="32"/>
        <v>365</v>
      </c>
      <c r="E1075" s="49">
        <f>ROUND(('Все выпуски'!$T$3*'Все выпуски'!$T$6/100)/365*(B1075-IF(C1075="Нет",VLOOKUP(A1075,'Айгенис Оп22'!$A$2:$C$22,3,0),VLOOKUP((A1075-1),'Айгенис Оп22'!$A$2:$C$22,3,0))),2)</f>
        <v>18.489999999999998</v>
      </c>
      <c r="G1075" s="43">
        <f>COUNTIF(D1076:$D$1829,365)</f>
        <v>429</v>
      </c>
      <c r="H1075" s="43">
        <f>COUNTIF(D1076:$D$1829,366)</f>
        <v>325</v>
      </c>
    </row>
    <row r="1076" spans="1:8" x14ac:dyDescent="0.25">
      <c r="A1076" s="1">
        <f>COUNTIF($C$2:C1076,"Да")</f>
        <v>11</v>
      </c>
      <c r="B1076" s="45">
        <f t="shared" si="33"/>
        <v>46324</v>
      </c>
      <c r="C1076" s="42" t="str">
        <f>IF(ISERROR(VLOOKUP(B1076,'Айгенис Оп22'!$C$3:$C$22,1,0)),"Нет","Да")</f>
        <v>Нет</v>
      </c>
      <c r="D1076" s="43">
        <f t="shared" si="32"/>
        <v>365</v>
      </c>
      <c r="E1076" s="49">
        <f>ROUND(('Все выпуски'!$T$3*'Все выпуски'!$T$6/100)/365*(B1076-IF(C1076="Нет",VLOOKUP(A1076,'Айгенис Оп22'!$A$2:$C$22,3,0),VLOOKUP((A1076-1),'Айгенис Оп22'!$A$2:$C$22,3,0))),2)</f>
        <v>18.739999999999998</v>
      </c>
      <c r="G1076" s="43">
        <f>COUNTIF(D1077:$D$1829,365)</f>
        <v>428</v>
      </c>
      <c r="H1076" s="43">
        <f>COUNTIF(D1077:$D$1829,366)</f>
        <v>325</v>
      </c>
    </row>
    <row r="1077" spans="1:8" x14ac:dyDescent="0.25">
      <c r="A1077" s="1">
        <f>COUNTIF($C$2:C1077,"Да")</f>
        <v>11</v>
      </c>
      <c r="B1077" s="45">
        <f t="shared" si="33"/>
        <v>46325</v>
      </c>
      <c r="C1077" s="42" t="str">
        <f>IF(ISERROR(VLOOKUP(B1077,'Айгенис Оп22'!$C$3:$C$22,1,0)),"Нет","Да")</f>
        <v>Нет</v>
      </c>
      <c r="D1077" s="43">
        <f t="shared" si="32"/>
        <v>365</v>
      </c>
      <c r="E1077" s="49">
        <f>ROUND(('Все выпуски'!$T$3*'Все выпуски'!$T$6/100)/365*(B1077-IF(C1077="Нет",VLOOKUP(A1077,'Айгенис Оп22'!$A$2:$C$22,3,0),VLOOKUP((A1077-1),'Айгенис Оп22'!$A$2:$C$22,3,0))),2)</f>
        <v>18.989999999999998</v>
      </c>
      <c r="G1077" s="43">
        <f>COUNTIF(D1078:$D$1829,365)</f>
        <v>427</v>
      </c>
      <c r="H1077" s="43">
        <f>COUNTIF(D1078:$D$1829,366)</f>
        <v>325</v>
      </c>
    </row>
    <row r="1078" spans="1:8" x14ac:dyDescent="0.25">
      <c r="A1078" s="1">
        <f>COUNTIF($C$2:C1078,"Да")</f>
        <v>11</v>
      </c>
      <c r="B1078" s="45">
        <f t="shared" si="33"/>
        <v>46326</v>
      </c>
      <c r="C1078" s="42" t="str">
        <f>IF(ISERROR(VLOOKUP(B1078,'Айгенис Оп22'!$C$3:$C$22,1,0)),"Нет","Да")</f>
        <v>Нет</v>
      </c>
      <c r="D1078" s="43">
        <f t="shared" si="32"/>
        <v>365</v>
      </c>
      <c r="E1078" s="49">
        <f>ROUND(('Все выпуски'!$T$3*'Все выпуски'!$T$6/100)/365*(B1078-IF(C1078="Нет",VLOOKUP(A1078,'Айгенис Оп22'!$A$2:$C$22,3,0),VLOOKUP((A1078-1),'Айгенис Оп22'!$A$2:$C$22,3,0))),2)</f>
        <v>19.23</v>
      </c>
      <c r="G1078" s="43">
        <f>COUNTIF(D1079:$D$1829,365)</f>
        <v>426</v>
      </c>
      <c r="H1078" s="43">
        <f>COUNTIF(D1079:$D$1829,366)</f>
        <v>325</v>
      </c>
    </row>
    <row r="1079" spans="1:8" x14ac:dyDescent="0.25">
      <c r="A1079" s="1">
        <f>COUNTIF($C$2:C1079,"Да")</f>
        <v>11</v>
      </c>
      <c r="B1079" s="45">
        <f t="shared" si="33"/>
        <v>46327</v>
      </c>
      <c r="C1079" s="42" t="str">
        <f>IF(ISERROR(VLOOKUP(B1079,'Айгенис Оп22'!$C$3:$C$22,1,0)),"Нет","Да")</f>
        <v>Нет</v>
      </c>
      <c r="D1079" s="43">
        <f t="shared" si="32"/>
        <v>365</v>
      </c>
      <c r="E1079" s="49">
        <f>ROUND(('Все выпуски'!$T$3*'Все выпуски'!$T$6/100)/365*(B1079-IF(C1079="Нет",VLOOKUP(A1079,'Айгенис Оп22'!$A$2:$C$22,3,0),VLOOKUP((A1079-1),'Айгенис Оп22'!$A$2:$C$22,3,0))),2)</f>
        <v>19.48</v>
      </c>
      <c r="G1079" s="43">
        <f>COUNTIF(D1080:$D$1829,365)</f>
        <v>425</v>
      </c>
      <c r="H1079" s="43">
        <f>COUNTIF(D1080:$D$1829,366)</f>
        <v>325</v>
      </c>
    </row>
    <row r="1080" spans="1:8" x14ac:dyDescent="0.25">
      <c r="A1080" s="1">
        <f>COUNTIF($C$2:C1080,"Да")</f>
        <v>11</v>
      </c>
      <c r="B1080" s="45">
        <f t="shared" si="33"/>
        <v>46328</v>
      </c>
      <c r="C1080" s="42" t="str">
        <f>IF(ISERROR(VLOOKUP(B1080,'Айгенис Оп22'!$C$3:$C$22,1,0)),"Нет","Да")</f>
        <v>Нет</v>
      </c>
      <c r="D1080" s="43">
        <f t="shared" si="32"/>
        <v>365</v>
      </c>
      <c r="E1080" s="49">
        <f>ROUND(('Все выпуски'!$T$3*'Все выпуски'!$T$6/100)/365*(B1080-IF(C1080="Нет",VLOOKUP(A1080,'Айгенис Оп22'!$A$2:$C$22,3,0),VLOOKUP((A1080-1),'Айгенис Оп22'!$A$2:$C$22,3,0))),2)</f>
        <v>19.73</v>
      </c>
      <c r="G1080" s="43">
        <f>COUNTIF(D1081:$D$1829,365)</f>
        <v>424</v>
      </c>
      <c r="H1080" s="43">
        <f>COUNTIF(D1081:$D$1829,366)</f>
        <v>325</v>
      </c>
    </row>
    <row r="1081" spans="1:8" x14ac:dyDescent="0.25">
      <c r="A1081" s="1">
        <f>COUNTIF($C$2:C1081,"Да")</f>
        <v>11</v>
      </c>
      <c r="B1081" s="45">
        <f t="shared" si="33"/>
        <v>46329</v>
      </c>
      <c r="C1081" s="42" t="str">
        <f>IF(ISERROR(VLOOKUP(B1081,'Айгенис Оп22'!$C$3:$C$22,1,0)),"Нет","Да")</f>
        <v>Нет</v>
      </c>
      <c r="D1081" s="43">
        <f t="shared" si="32"/>
        <v>365</v>
      </c>
      <c r="E1081" s="49">
        <f>ROUND(('Все выпуски'!$T$3*'Все выпуски'!$T$6/100)/365*(B1081-IF(C1081="Нет",VLOOKUP(A1081,'Айгенис Оп22'!$A$2:$C$22,3,0),VLOOKUP((A1081-1),'Айгенис Оп22'!$A$2:$C$22,3,0))),2)</f>
        <v>19.97</v>
      </c>
      <c r="G1081" s="43">
        <f>COUNTIF(D1082:$D$1829,365)</f>
        <v>423</v>
      </c>
      <c r="H1081" s="43">
        <f>COUNTIF(D1082:$D$1829,366)</f>
        <v>325</v>
      </c>
    </row>
    <row r="1082" spans="1:8" x14ac:dyDescent="0.25">
      <c r="A1082" s="1">
        <f>COUNTIF($C$2:C1082,"Да")</f>
        <v>11</v>
      </c>
      <c r="B1082" s="45">
        <f t="shared" si="33"/>
        <v>46330</v>
      </c>
      <c r="C1082" s="42" t="str">
        <f>IF(ISERROR(VLOOKUP(B1082,'Айгенис Оп22'!$C$3:$C$22,1,0)),"Нет","Да")</f>
        <v>Нет</v>
      </c>
      <c r="D1082" s="43">
        <f t="shared" si="32"/>
        <v>365</v>
      </c>
      <c r="E1082" s="49">
        <f>ROUND(('Все выпуски'!$T$3*'Все выпуски'!$T$6/100)/365*(B1082-IF(C1082="Нет",VLOOKUP(A1082,'Айгенис Оп22'!$A$2:$C$22,3,0),VLOOKUP((A1082-1),'Айгенис Оп22'!$A$2:$C$22,3,0))),2)</f>
        <v>20.22</v>
      </c>
      <c r="G1082" s="43">
        <f>COUNTIF(D1083:$D$1829,365)</f>
        <v>422</v>
      </c>
      <c r="H1082" s="43">
        <f>COUNTIF(D1083:$D$1829,366)</f>
        <v>325</v>
      </c>
    </row>
    <row r="1083" spans="1:8" x14ac:dyDescent="0.25">
      <c r="A1083" s="1">
        <f>COUNTIF($C$2:C1083,"Да")</f>
        <v>11</v>
      </c>
      <c r="B1083" s="45">
        <f t="shared" si="33"/>
        <v>46331</v>
      </c>
      <c r="C1083" s="42" t="str">
        <f>IF(ISERROR(VLOOKUP(B1083,'Айгенис Оп22'!$C$3:$C$22,1,0)),"Нет","Да")</f>
        <v>Нет</v>
      </c>
      <c r="D1083" s="43">
        <f t="shared" si="32"/>
        <v>365</v>
      </c>
      <c r="E1083" s="49">
        <f>ROUND(('Все выпуски'!$T$3*'Все выпуски'!$T$6/100)/365*(B1083-IF(C1083="Нет",VLOOKUP(A1083,'Айгенис Оп22'!$A$2:$C$22,3,0),VLOOKUP((A1083-1),'Айгенис Оп22'!$A$2:$C$22,3,0))),2)</f>
        <v>20.47</v>
      </c>
      <c r="G1083" s="43">
        <f>COUNTIF(D1084:$D$1829,365)</f>
        <v>421</v>
      </c>
      <c r="H1083" s="43">
        <f>COUNTIF(D1084:$D$1829,366)</f>
        <v>325</v>
      </c>
    </row>
    <row r="1084" spans="1:8" x14ac:dyDescent="0.25">
      <c r="A1084" s="1">
        <f>COUNTIF($C$2:C1084,"Да")</f>
        <v>11</v>
      </c>
      <c r="B1084" s="45">
        <f t="shared" si="33"/>
        <v>46332</v>
      </c>
      <c r="C1084" s="42" t="str">
        <f>IF(ISERROR(VLOOKUP(B1084,'Айгенис Оп22'!$C$3:$C$22,1,0)),"Нет","Да")</f>
        <v>Нет</v>
      </c>
      <c r="D1084" s="43">
        <f t="shared" si="32"/>
        <v>365</v>
      </c>
      <c r="E1084" s="49">
        <f>ROUND(('Все выпуски'!$T$3*'Все выпуски'!$T$6/100)/365*(B1084-IF(C1084="Нет",VLOOKUP(A1084,'Айгенис Оп22'!$A$2:$C$22,3,0),VLOOKUP((A1084-1),'Айгенис Оп22'!$A$2:$C$22,3,0))),2)</f>
        <v>20.71</v>
      </c>
      <c r="G1084" s="43">
        <f>COUNTIF(D1085:$D$1829,365)</f>
        <v>420</v>
      </c>
      <c r="H1084" s="43">
        <f>COUNTIF(D1085:$D$1829,366)</f>
        <v>325</v>
      </c>
    </row>
    <row r="1085" spans="1:8" x14ac:dyDescent="0.25">
      <c r="A1085" s="1">
        <f>COUNTIF($C$2:C1085,"Да")</f>
        <v>11</v>
      </c>
      <c r="B1085" s="45">
        <f t="shared" si="33"/>
        <v>46333</v>
      </c>
      <c r="C1085" s="42" t="str">
        <f>IF(ISERROR(VLOOKUP(B1085,'Айгенис Оп22'!$C$3:$C$22,1,0)),"Нет","Да")</f>
        <v>Нет</v>
      </c>
      <c r="D1085" s="43">
        <f t="shared" si="32"/>
        <v>365</v>
      </c>
      <c r="E1085" s="49">
        <f>ROUND(('Все выпуски'!$T$3*'Все выпуски'!$T$6/100)/365*(B1085-IF(C1085="Нет",VLOOKUP(A1085,'Айгенис Оп22'!$A$2:$C$22,3,0),VLOOKUP((A1085-1),'Айгенис Оп22'!$A$2:$C$22,3,0))),2)</f>
        <v>20.96</v>
      </c>
      <c r="G1085" s="43">
        <f>COUNTIF(D1086:$D$1829,365)</f>
        <v>419</v>
      </c>
      <c r="H1085" s="43">
        <f>COUNTIF(D1086:$D$1829,366)</f>
        <v>325</v>
      </c>
    </row>
    <row r="1086" spans="1:8" x14ac:dyDescent="0.25">
      <c r="A1086" s="1">
        <f>COUNTIF($C$2:C1086,"Да")</f>
        <v>11</v>
      </c>
      <c r="B1086" s="45">
        <f t="shared" si="33"/>
        <v>46334</v>
      </c>
      <c r="C1086" s="42" t="str">
        <f>IF(ISERROR(VLOOKUP(B1086,'Айгенис Оп22'!$C$3:$C$22,1,0)),"Нет","Да")</f>
        <v>Нет</v>
      </c>
      <c r="D1086" s="43">
        <f t="shared" si="32"/>
        <v>365</v>
      </c>
      <c r="E1086" s="49">
        <f>ROUND(('Все выпуски'!$T$3*'Все выпуски'!$T$6/100)/365*(B1086-IF(C1086="Нет",VLOOKUP(A1086,'Айгенис Оп22'!$A$2:$C$22,3,0),VLOOKUP((A1086-1),'Айгенис Оп22'!$A$2:$C$22,3,0))),2)</f>
        <v>21.21</v>
      </c>
      <c r="G1086" s="43">
        <f>COUNTIF(D1087:$D$1829,365)</f>
        <v>418</v>
      </c>
      <c r="H1086" s="43">
        <f>COUNTIF(D1087:$D$1829,366)</f>
        <v>325</v>
      </c>
    </row>
    <row r="1087" spans="1:8" x14ac:dyDescent="0.25">
      <c r="A1087" s="1">
        <f>COUNTIF($C$2:C1087,"Да")</f>
        <v>11</v>
      </c>
      <c r="B1087" s="45">
        <f t="shared" si="33"/>
        <v>46335</v>
      </c>
      <c r="C1087" s="42" t="str">
        <f>IF(ISERROR(VLOOKUP(B1087,'Айгенис Оп22'!$C$3:$C$22,1,0)),"Нет","Да")</f>
        <v>Нет</v>
      </c>
      <c r="D1087" s="43">
        <f t="shared" si="32"/>
        <v>365</v>
      </c>
      <c r="E1087" s="49">
        <f>ROUND(('Все выпуски'!$T$3*'Все выпуски'!$T$6/100)/365*(B1087-IF(C1087="Нет",VLOOKUP(A1087,'Айгенис Оп22'!$A$2:$C$22,3,0),VLOOKUP((A1087-1),'Айгенис Оп22'!$A$2:$C$22,3,0))),2)</f>
        <v>21.45</v>
      </c>
      <c r="G1087" s="43">
        <f>COUNTIF(D1088:$D$1829,365)</f>
        <v>417</v>
      </c>
      <c r="H1087" s="43">
        <f>COUNTIF(D1088:$D$1829,366)</f>
        <v>325</v>
      </c>
    </row>
    <row r="1088" spans="1:8" x14ac:dyDescent="0.25">
      <c r="A1088" s="1">
        <f>COUNTIF($C$2:C1088,"Да")</f>
        <v>11</v>
      </c>
      <c r="B1088" s="45">
        <f t="shared" si="33"/>
        <v>46336</v>
      </c>
      <c r="C1088" s="42" t="str">
        <f>IF(ISERROR(VLOOKUP(B1088,'Айгенис Оп22'!$C$3:$C$22,1,0)),"Нет","Да")</f>
        <v>Нет</v>
      </c>
      <c r="D1088" s="43">
        <f t="shared" si="32"/>
        <v>365</v>
      </c>
      <c r="E1088" s="49">
        <f>ROUND(('Все выпуски'!$T$3*'Все выпуски'!$T$6/100)/365*(B1088-IF(C1088="Нет",VLOOKUP(A1088,'Айгенис Оп22'!$A$2:$C$22,3,0),VLOOKUP((A1088-1),'Айгенис Оп22'!$A$2:$C$22,3,0))),2)</f>
        <v>21.7</v>
      </c>
      <c r="G1088" s="43">
        <f>COUNTIF(D1089:$D$1829,365)</f>
        <v>416</v>
      </c>
      <c r="H1088" s="43">
        <f>COUNTIF(D1089:$D$1829,366)</f>
        <v>325</v>
      </c>
    </row>
    <row r="1089" spans="1:8" x14ac:dyDescent="0.25">
      <c r="A1089" s="1">
        <f>COUNTIF($C$2:C1089,"Да")</f>
        <v>11</v>
      </c>
      <c r="B1089" s="45">
        <f t="shared" si="33"/>
        <v>46337</v>
      </c>
      <c r="C1089" s="42" t="str">
        <f>IF(ISERROR(VLOOKUP(B1089,'Айгенис Оп22'!$C$3:$C$22,1,0)),"Нет","Да")</f>
        <v>Нет</v>
      </c>
      <c r="D1089" s="43">
        <f t="shared" si="32"/>
        <v>365</v>
      </c>
      <c r="E1089" s="49">
        <f>ROUND(('Все выпуски'!$T$3*'Все выпуски'!$T$6/100)/365*(B1089-IF(C1089="Нет",VLOOKUP(A1089,'Айгенис Оп22'!$A$2:$C$22,3,0),VLOOKUP((A1089-1),'Айгенис Оп22'!$A$2:$C$22,3,0))),2)</f>
        <v>21.95</v>
      </c>
      <c r="G1089" s="43">
        <f>COUNTIF(D1090:$D$1829,365)</f>
        <v>415</v>
      </c>
      <c r="H1089" s="43">
        <f>COUNTIF(D1090:$D$1829,366)</f>
        <v>325</v>
      </c>
    </row>
    <row r="1090" spans="1:8" x14ac:dyDescent="0.25">
      <c r="A1090" s="1">
        <f>COUNTIF($C$2:C1090,"Да")</f>
        <v>11</v>
      </c>
      <c r="B1090" s="45">
        <f t="shared" si="33"/>
        <v>46338</v>
      </c>
      <c r="C1090" s="42" t="str">
        <f>IF(ISERROR(VLOOKUP(B1090,'Айгенис Оп22'!$C$3:$C$22,1,0)),"Нет","Да")</f>
        <v>Нет</v>
      </c>
      <c r="D1090" s="43">
        <f t="shared" ref="D1090:D1153" si="34">IF(MOD(YEAR(B1090),4)=0,366,365)</f>
        <v>365</v>
      </c>
      <c r="E1090" s="49">
        <f>ROUND(('Все выпуски'!$T$3*'Все выпуски'!$T$6/100)/365*(B1090-IF(C1090="Нет",VLOOKUP(A1090,'Айгенис Оп22'!$A$2:$C$22,3,0),VLOOKUP((A1090-1),'Айгенис Оп22'!$A$2:$C$22,3,0))),2)</f>
        <v>22.19</v>
      </c>
      <c r="G1090" s="43">
        <f>COUNTIF(D1091:$D$1829,365)</f>
        <v>414</v>
      </c>
      <c r="H1090" s="43">
        <f>COUNTIF(D1091:$D$1829,366)</f>
        <v>325</v>
      </c>
    </row>
    <row r="1091" spans="1:8" x14ac:dyDescent="0.25">
      <c r="A1091" s="1">
        <f>COUNTIF($C$2:C1091,"Да")</f>
        <v>11</v>
      </c>
      <c r="B1091" s="45">
        <f t="shared" si="33"/>
        <v>46339</v>
      </c>
      <c r="C1091" s="42" t="str">
        <f>IF(ISERROR(VLOOKUP(B1091,'Айгенис Оп22'!$C$3:$C$22,1,0)),"Нет","Да")</f>
        <v>Нет</v>
      </c>
      <c r="D1091" s="43">
        <f t="shared" si="34"/>
        <v>365</v>
      </c>
      <c r="E1091" s="49">
        <f>ROUND(('Все выпуски'!$T$3*'Все выпуски'!$T$6/100)/365*(B1091-IF(C1091="Нет",VLOOKUP(A1091,'Айгенис Оп22'!$A$2:$C$22,3,0),VLOOKUP((A1091-1),'Айгенис Оп22'!$A$2:$C$22,3,0))),2)</f>
        <v>22.44</v>
      </c>
      <c r="G1091" s="43">
        <f>COUNTIF(D1092:$D$1829,365)</f>
        <v>413</v>
      </c>
      <c r="H1091" s="43">
        <f>COUNTIF(D1092:$D$1829,366)</f>
        <v>325</v>
      </c>
    </row>
    <row r="1092" spans="1:8" x14ac:dyDescent="0.25">
      <c r="A1092" s="1">
        <f>COUNTIF($C$2:C1092,"Да")</f>
        <v>12</v>
      </c>
      <c r="B1092" s="45">
        <f t="shared" ref="B1092:B1155" si="35">B1091+1</f>
        <v>46340</v>
      </c>
      <c r="C1092" s="42" t="str">
        <f>IF(ISERROR(VLOOKUP(B1092,'Айгенис Оп22'!$C$3:$C$22,1,0)),"Нет","Да")</f>
        <v>Да</v>
      </c>
      <c r="D1092" s="43">
        <f t="shared" si="34"/>
        <v>365</v>
      </c>
      <c r="E1092" s="49">
        <f>ROUND(('Все выпуски'!$T$3*'Все выпуски'!$T$6/100)/365*(B1092-IF(C1092="Нет",VLOOKUP(A1092,'Айгенис Оп22'!$A$2:$C$22,3,0),VLOOKUP((A1092-1),'Айгенис Оп22'!$A$2:$C$22,3,0))),2)</f>
        <v>22.68</v>
      </c>
      <c r="G1092" s="43">
        <f>COUNTIF(D1093:$D$1829,365)</f>
        <v>412</v>
      </c>
      <c r="H1092" s="43">
        <f>COUNTIF(D1093:$D$1829,366)</f>
        <v>325</v>
      </c>
    </row>
    <row r="1093" spans="1:8" x14ac:dyDescent="0.25">
      <c r="A1093" s="1">
        <f>COUNTIF($C$2:C1093,"Да")</f>
        <v>12</v>
      </c>
      <c r="B1093" s="45">
        <f t="shared" si="35"/>
        <v>46341</v>
      </c>
      <c r="C1093" s="42" t="str">
        <f>IF(ISERROR(VLOOKUP(B1093,'Айгенис Оп22'!$C$3:$C$22,1,0)),"Нет","Да")</f>
        <v>Нет</v>
      </c>
      <c r="D1093" s="43">
        <f t="shared" si="34"/>
        <v>365</v>
      </c>
      <c r="E1093" s="49">
        <f>ROUND(('Все выпуски'!$T$3*'Все выпуски'!$T$6/100)/365*(B1093-IF(C1093="Нет",VLOOKUP(A1093,'Айгенис Оп22'!$A$2:$C$22,3,0),VLOOKUP((A1093-1),'Айгенис Оп22'!$A$2:$C$22,3,0))),2)</f>
        <v>0.25</v>
      </c>
      <c r="G1093" s="43">
        <f>COUNTIF(D1094:$D$1829,365)</f>
        <v>411</v>
      </c>
      <c r="H1093" s="43">
        <f>COUNTIF(D1094:$D$1829,366)</f>
        <v>325</v>
      </c>
    </row>
    <row r="1094" spans="1:8" x14ac:dyDescent="0.25">
      <c r="A1094" s="1">
        <f>COUNTIF($C$2:C1094,"Да")</f>
        <v>12</v>
      </c>
      <c r="B1094" s="45">
        <f t="shared" si="35"/>
        <v>46342</v>
      </c>
      <c r="C1094" s="42" t="str">
        <f>IF(ISERROR(VLOOKUP(B1094,'Айгенис Оп22'!$C$3:$C$22,1,0)),"Нет","Да")</f>
        <v>Нет</v>
      </c>
      <c r="D1094" s="43">
        <f t="shared" si="34"/>
        <v>365</v>
      </c>
      <c r="E1094" s="49">
        <f>ROUND(('Все выпуски'!$T$3*'Все выпуски'!$T$6/100)/365*(B1094-IF(C1094="Нет",VLOOKUP(A1094,'Айгенис Оп22'!$A$2:$C$22,3,0),VLOOKUP((A1094-1),'Айгенис Оп22'!$A$2:$C$22,3,0))),2)</f>
        <v>0.49</v>
      </c>
      <c r="G1094" s="43">
        <f>COUNTIF(D1095:$D$1829,365)</f>
        <v>410</v>
      </c>
      <c r="H1094" s="43">
        <f>COUNTIF(D1095:$D$1829,366)</f>
        <v>325</v>
      </c>
    </row>
    <row r="1095" spans="1:8" x14ac:dyDescent="0.25">
      <c r="A1095" s="1">
        <f>COUNTIF($C$2:C1095,"Да")</f>
        <v>12</v>
      </c>
      <c r="B1095" s="45">
        <f t="shared" si="35"/>
        <v>46343</v>
      </c>
      <c r="C1095" s="42" t="str">
        <f>IF(ISERROR(VLOOKUP(B1095,'Айгенис Оп22'!$C$3:$C$22,1,0)),"Нет","Да")</f>
        <v>Нет</v>
      </c>
      <c r="D1095" s="43">
        <f t="shared" si="34"/>
        <v>365</v>
      </c>
      <c r="E1095" s="49">
        <f>ROUND(('Все выпуски'!$T$3*'Все выпуски'!$T$6/100)/365*(B1095-IF(C1095="Нет",VLOOKUP(A1095,'Айгенис Оп22'!$A$2:$C$22,3,0),VLOOKUP((A1095-1),'Айгенис Оп22'!$A$2:$C$22,3,0))),2)</f>
        <v>0.74</v>
      </c>
      <c r="G1095" s="43">
        <f>COUNTIF(D1096:$D$1829,365)</f>
        <v>409</v>
      </c>
      <c r="H1095" s="43">
        <f>COUNTIF(D1096:$D$1829,366)</f>
        <v>325</v>
      </c>
    </row>
    <row r="1096" spans="1:8" x14ac:dyDescent="0.25">
      <c r="A1096" s="1">
        <f>COUNTIF($C$2:C1096,"Да")</f>
        <v>12</v>
      </c>
      <c r="B1096" s="45">
        <f t="shared" si="35"/>
        <v>46344</v>
      </c>
      <c r="C1096" s="42" t="str">
        <f>IF(ISERROR(VLOOKUP(B1096,'Айгенис Оп22'!$C$3:$C$22,1,0)),"Нет","Да")</f>
        <v>Нет</v>
      </c>
      <c r="D1096" s="43">
        <f t="shared" si="34"/>
        <v>365</v>
      </c>
      <c r="E1096" s="49">
        <f>ROUND(('Все выпуски'!$T$3*'Все выпуски'!$T$6/100)/365*(B1096-IF(C1096="Нет",VLOOKUP(A1096,'Айгенис Оп22'!$A$2:$C$22,3,0),VLOOKUP((A1096-1),'Айгенис Оп22'!$A$2:$C$22,3,0))),2)</f>
        <v>0.99</v>
      </c>
      <c r="G1096" s="43">
        <f>COUNTIF(D1097:$D$1829,365)</f>
        <v>408</v>
      </c>
      <c r="H1096" s="43">
        <f>COUNTIF(D1097:$D$1829,366)</f>
        <v>325</v>
      </c>
    </row>
    <row r="1097" spans="1:8" x14ac:dyDescent="0.25">
      <c r="A1097" s="1">
        <f>COUNTIF($C$2:C1097,"Да")</f>
        <v>12</v>
      </c>
      <c r="B1097" s="45">
        <f t="shared" si="35"/>
        <v>46345</v>
      </c>
      <c r="C1097" s="42" t="str">
        <f>IF(ISERROR(VLOOKUP(B1097,'Айгенис Оп22'!$C$3:$C$22,1,0)),"Нет","Да")</f>
        <v>Нет</v>
      </c>
      <c r="D1097" s="43">
        <f t="shared" si="34"/>
        <v>365</v>
      </c>
      <c r="E1097" s="49">
        <f>ROUND(('Все выпуски'!$T$3*'Все выпуски'!$T$6/100)/365*(B1097-IF(C1097="Нет",VLOOKUP(A1097,'Айгенис Оп22'!$A$2:$C$22,3,0),VLOOKUP((A1097-1),'Айгенис Оп22'!$A$2:$C$22,3,0))),2)</f>
        <v>1.23</v>
      </c>
      <c r="G1097" s="43">
        <f>COUNTIF(D1098:$D$1829,365)</f>
        <v>407</v>
      </c>
      <c r="H1097" s="43">
        <f>COUNTIF(D1098:$D$1829,366)</f>
        <v>325</v>
      </c>
    </row>
    <row r="1098" spans="1:8" x14ac:dyDescent="0.25">
      <c r="A1098" s="1">
        <f>COUNTIF($C$2:C1098,"Да")</f>
        <v>12</v>
      </c>
      <c r="B1098" s="45">
        <f t="shared" si="35"/>
        <v>46346</v>
      </c>
      <c r="C1098" s="42" t="str">
        <f>IF(ISERROR(VLOOKUP(B1098,'Айгенис Оп22'!$C$3:$C$22,1,0)),"Нет","Да")</f>
        <v>Нет</v>
      </c>
      <c r="D1098" s="43">
        <f t="shared" si="34"/>
        <v>365</v>
      </c>
      <c r="E1098" s="49">
        <f>ROUND(('Все выпуски'!$T$3*'Все выпуски'!$T$6/100)/365*(B1098-IF(C1098="Нет",VLOOKUP(A1098,'Айгенис Оп22'!$A$2:$C$22,3,0),VLOOKUP((A1098-1),'Айгенис Оп22'!$A$2:$C$22,3,0))),2)</f>
        <v>1.48</v>
      </c>
      <c r="G1098" s="43">
        <f>COUNTIF(D1099:$D$1829,365)</f>
        <v>406</v>
      </c>
      <c r="H1098" s="43">
        <f>COUNTIF(D1099:$D$1829,366)</f>
        <v>325</v>
      </c>
    </row>
    <row r="1099" spans="1:8" x14ac:dyDescent="0.25">
      <c r="A1099" s="1">
        <f>COUNTIF($C$2:C1099,"Да")</f>
        <v>12</v>
      </c>
      <c r="B1099" s="45">
        <f t="shared" si="35"/>
        <v>46347</v>
      </c>
      <c r="C1099" s="42" t="str">
        <f>IF(ISERROR(VLOOKUP(B1099,'Айгенис Оп22'!$C$3:$C$22,1,0)),"Нет","Да")</f>
        <v>Нет</v>
      </c>
      <c r="D1099" s="43">
        <f t="shared" si="34"/>
        <v>365</v>
      </c>
      <c r="E1099" s="49">
        <f>ROUND(('Все выпуски'!$T$3*'Все выпуски'!$T$6/100)/365*(B1099-IF(C1099="Нет",VLOOKUP(A1099,'Айгенис Оп22'!$A$2:$C$22,3,0),VLOOKUP((A1099-1),'Айгенис Оп22'!$A$2:$C$22,3,0))),2)</f>
        <v>1.73</v>
      </c>
      <c r="G1099" s="43">
        <f>COUNTIF(D1100:$D$1829,365)</f>
        <v>405</v>
      </c>
      <c r="H1099" s="43">
        <f>COUNTIF(D1100:$D$1829,366)</f>
        <v>325</v>
      </c>
    </row>
    <row r="1100" spans="1:8" x14ac:dyDescent="0.25">
      <c r="A1100" s="1">
        <f>COUNTIF($C$2:C1100,"Да")</f>
        <v>12</v>
      </c>
      <c r="B1100" s="45">
        <f t="shared" si="35"/>
        <v>46348</v>
      </c>
      <c r="C1100" s="42" t="str">
        <f>IF(ISERROR(VLOOKUP(B1100,'Айгенис Оп22'!$C$3:$C$22,1,0)),"Нет","Да")</f>
        <v>Нет</v>
      </c>
      <c r="D1100" s="43">
        <f t="shared" si="34"/>
        <v>365</v>
      </c>
      <c r="E1100" s="49">
        <f>ROUND(('Все выпуски'!$T$3*'Все выпуски'!$T$6/100)/365*(B1100-IF(C1100="Нет",VLOOKUP(A1100,'Айгенис Оп22'!$A$2:$C$22,3,0),VLOOKUP((A1100-1),'Айгенис Оп22'!$A$2:$C$22,3,0))),2)</f>
        <v>1.97</v>
      </c>
      <c r="G1100" s="43">
        <f>COUNTIF(D1101:$D$1829,365)</f>
        <v>404</v>
      </c>
      <c r="H1100" s="43">
        <f>COUNTIF(D1101:$D$1829,366)</f>
        <v>325</v>
      </c>
    </row>
    <row r="1101" spans="1:8" x14ac:dyDescent="0.25">
      <c r="A1101" s="1">
        <f>COUNTIF($C$2:C1101,"Да")</f>
        <v>12</v>
      </c>
      <c r="B1101" s="45">
        <f t="shared" si="35"/>
        <v>46349</v>
      </c>
      <c r="C1101" s="42" t="str">
        <f>IF(ISERROR(VLOOKUP(B1101,'Айгенис Оп22'!$C$3:$C$22,1,0)),"Нет","Да")</f>
        <v>Нет</v>
      </c>
      <c r="D1101" s="43">
        <f t="shared" si="34"/>
        <v>365</v>
      </c>
      <c r="E1101" s="49">
        <f>ROUND(('Все выпуски'!$T$3*'Все выпуски'!$T$6/100)/365*(B1101-IF(C1101="Нет",VLOOKUP(A1101,'Айгенис Оп22'!$A$2:$C$22,3,0),VLOOKUP((A1101-1),'Айгенис Оп22'!$A$2:$C$22,3,0))),2)</f>
        <v>2.2200000000000002</v>
      </c>
      <c r="G1101" s="43">
        <f>COUNTIF(D1102:$D$1829,365)</f>
        <v>403</v>
      </c>
      <c r="H1101" s="43">
        <f>COUNTIF(D1102:$D$1829,366)</f>
        <v>325</v>
      </c>
    </row>
    <row r="1102" spans="1:8" x14ac:dyDescent="0.25">
      <c r="A1102" s="1">
        <f>COUNTIF($C$2:C1102,"Да")</f>
        <v>12</v>
      </c>
      <c r="B1102" s="45">
        <f t="shared" si="35"/>
        <v>46350</v>
      </c>
      <c r="C1102" s="42" t="str">
        <f>IF(ISERROR(VLOOKUP(B1102,'Айгенис Оп22'!$C$3:$C$22,1,0)),"Нет","Да")</f>
        <v>Нет</v>
      </c>
      <c r="D1102" s="43">
        <f t="shared" si="34"/>
        <v>365</v>
      </c>
      <c r="E1102" s="49">
        <f>ROUND(('Все выпуски'!$T$3*'Все выпуски'!$T$6/100)/365*(B1102-IF(C1102="Нет",VLOOKUP(A1102,'Айгенис Оп22'!$A$2:$C$22,3,0),VLOOKUP((A1102-1),'Айгенис Оп22'!$A$2:$C$22,3,0))),2)</f>
        <v>2.4700000000000002</v>
      </c>
      <c r="G1102" s="43">
        <f>COUNTIF(D1103:$D$1829,365)</f>
        <v>402</v>
      </c>
      <c r="H1102" s="43">
        <f>COUNTIF(D1103:$D$1829,366)</f>
        <v>325</v>
      </c>
    </row>
    <row r="1103" spans="1:8" x14ac:dyDescent="0.25">
      <c r="A1103" s="1">
        <f>COUNTIF($C$2:C1103,"Да")</f>
        <v>12</v>
      </c>
      <c r="B1103" s="45">
        <f t="shared" si="35"/>
        <v>46351</v>
      </c>
      <c r="C1103" s="42" t="str">
        <f>IF(ISERROR(VLOOKUP(B1103,'Айгенис Оп22'!$C$3:$C$22,1,0)),"Нет","Да")</f>
        <v>Нет</v>
      </c>
      <c r="D1103" s="43">
        <f t="shared" si="34"/>
        <v>365</v>
      </c>
      <c r="E1103" s="49">
        <f>ROUND(('Все выпуски'!$T$3*'Все выпуски'!$T$6/100)/365*(B1103-IF(C1103="Нет",VLOOKUP(A1103,'Айгенис Оп22'!$A$2:$C$22,3,0),VLOOKUP((A1103-1),'Айгенис Оп22'!$A$2:$C$22,3,0))),2)</f>
        <v>2.71</v>
      </c>
      <c r="G1103" s="43">
        <f>COUNTIF(D1104:$D$1829,365)</f>
        <v>401</v>
      </c>
      <c r="H1103" s="43">
        <f>COUNTIF(D1104:$D$1829,366)</f>
        <v>325</v>
      </c>
    </row>
    <row r="1104" spans="1:8" x14ac:dyDescent="0.25">
      <c r="A1104" s="1">
        <f>COUNTIF($C$2:C1104,"Да")</f>
        <v>12</v>
      </c>
      <c r="B1104" s="45">
        <f t="shared" si="35"/>
        <v>46352</v>
      </c>
      <c r="C1104" s="42" t="str">
        <f>IF(ISERROR(VLOOKUP(B1104,'Айгенис Оп22'!$C$3:$C$22,1,0)),"Нет","Да")</f>
        <v>Нет</v>
      </c>
      <c r="D1104" s="43">
        <f t="shared" si="34"/>
        <v>365</v>
      </c>
      <c r="E1104" s="49">
        <f>ROUND(('Все выпуски'!$T$3*'Все выпуски'!$T$6/100)/365*(B1104-IF(C1104="Нет",VLOOKUP(A1104,'Айгенис Оп22'!$A$2:$C$22,3,0),VLOOKUP((A1104-1),'Айгенис Оп22'!$A$2:$C$22,3,0))),2)</f>
        <v>2.96</v>
      </c>
      <c r="G1104" s="43">
        <f>COUNTIF(D1105:$D$1829,365)</f>
        <v>400</v>
      </c>
      <c r="H1104" s="43">
        <f>COUNTIF(D1105:$D$1829,366)</f>
        <v>325</v>
      </c>
    </row>
    <row r="1105" spans="1:8" x14ac:dyDescent="0.25">
      <c r="A1105" s="1">
        <f>COUNTIF($C$2:C1105,"Да")</f>
        <v>12</v>
      </c>
      <c r="B1105" s="45">
        <f t="shared" si="35"/>
        <v>46353</v>
      </c>
      <c r="C1105" s="42" t="str">
        <f>IF(ISERROR(VLOOKUP(B1105,'Айгенис Оп22'!$C$3:$C$22,1,0)),"Нет","Да")</f>
        <v>Нет</v>
      </c>
      <c r="D1105" s="43">
        <f t="shared" si="34"/>
        <v>365</v>
      </c>
      <c r="E1105" s="49">
        <f>ROUND(('Все выпуски'!$T$3*'Все выпуски'!$T$6/100)/365*(B1105-IF(C1105="Нет",VLOOKUP(A1105,'Айгенис Оп22'!$A$2:$C$22,3,0),VLOOKUP((A1105-1),'Айгенис Оп22'!$A$2:$C$22,3,0))),2)</f>
        <v>3.21</v>
      </c>
      <c r="G1105" s="43">
        <f>COUNTIF(D1106:$D$1829,365)</f>
        <v>399</v>
      </c>
      <c r="H1105" s="43">
        <f>COUNTIF(D1106:$D$1829,366)</f>
        <v>325</v>
      </c>
    </row>
    <row r="1106" spans="1:8" x14ac:dyDescent="0.25">
      <c r="A1106" s="1">
        <f>COUNTIF($C$2:C1106,"Да")</f>
        <v>12</v>
      </c>
      <c r="B1106" s="45">
        <f t="shared" si="35"/>
        <v>46354</v>
      </c>
      <c r="C1106" s="42" t="str">
        <f>IF(ISERROR(VLOOKUP(B1106,'Айгенис Оп22'!$C$3:$C$22,1,0)),"Нет","Да")</f>
        <v>Нет</v>
      </c>
      <c r="D1106" s="43">
        <f t="shared" si="34"/>
        <v>365</v>
      </c>
      <c r="E1106" s="49">
        <f>ROUND(('Все выпуски'!$T$3*'Все выпуски'!$T$6/100)/365*(B1106-IF(C1106="Нет",VLOOKUP(A1106,'Айгенис Оп22'!$A$2:$C$22,3,0),VLOOKUP((A1106-1),'Айгенис Оп22'!$A$2:$C$22,3,0))),2)</f>
        <v>3.45</v>
      </c>
      <c r="G1106" s="43">
        <f>COUNTIF(D1107:$D$1829,365)</f>
        <v>398</v>
      </c>
      <c r="H1106" s="43">
        <f>COUNTIF(D1107:$D$1829,366)</f>
        <v>325</v>
      </c>
    </row>
    <row r="1107" spans="1:8" x14ac:dyDescent="0.25">
      <c r="A1107" s="1">
        <f>COUNTIF($C$2:C1107,"Да")</f>
        <v>12</v>
      </c>
      <c r="B1107" s="45">
        <f t="shared" si="35"/>
        <v>46355</v>
      </c>
      <c r="C1107" s="42" t="str">
        <f>IF(ISERROR(VLOOKUP(B1107,'Айгенис Оп22'!$C$3:$C$22,1,0)),"Нет","Да")</f>
        <v>Нет</v>
      </c>
      <c r="D1107" s="43">
        <f t="shared" si="34"/>
        <v>365</v>
      </c>
      <c r="E1107" s="49">
        <f>ROUND(('Все выпуски'!$T$3*'Все выпуски'!$T$6/100)/365*(B1107-IF(C1107="Нет",VLOOKUP(A1107,'Айгенис Оп22'!$A$2:$C$22,3,0),VLOOKUP((A1107-1),'Айгенис Оп22'!$A$2:$C$22,3,0))),2)</f>
        <v>3.7</v>
      </c>
      <c r="G1107" s="43">
        <f>COUNTIF(D1108:$D$1829,365)</f>
        <v>397</v>
      </c>
      <c r="H1107" s="43">
        <f>COUNTIF(D1108:$D$1829,366)</f>
        <v>325</v>
      </c>
    </row>
    <row r="1108" spans="1:8" x14ac:dyDescent="0.25">
      <c r="A1108" s="1">
        <f>COUNTIF($C$2:C1108,"Да")</f>
        <v>12</v>
      </c>
      <c r="B1108" s="45">
        <f t="shared" si="35"/>
        <v>46356</v>
      </c>
      <c r="C1108" s="42" t="str">
        <f>IF(ISERROR(VLOOKUP(B1108,'Айгенис Оп22'!$C$3:$C$22,1,0)),"Нет","Да")</f>
        <v>Нет</v>
      </c>
      <c r="D1108" s="43">
        <f t="shared" si="34"/>
        <v>365</v>
      </c>
      <c r="E1108" s="49">
        <f>ROUND(('Все выпуски'!$T$3*'Все выпуски'!$T$6/100)/365*(B1108-IF(C1108="Нет",VLOOKUP(A1108,'Айгенис Оп22'!$A$2:$C$22,3,0),VLOOKUP((A1108-1),'Айгенис Оп22'!$A$2:$C$22,3,0))),2)</f>
        <v>3.95</v>
      </c>
      <c r="G1108" s="43">
        <f>COUNTIF(D1109:$D$1829,365)</f>
        <v>396</v>
      </c>
      <c r="H1108" s="43">
        <f>COUNTIF(D1109:$D$1829,366)</f>
        <v>325</v>
      </c>
    </row>
    <row r="1109" spans="1:8" x14ac:dyDescent="0.25">
      <c r="A1109" s="1">
        <f>COUNTIF($C$2:C1109,"Да")</f>
        <v>12</v>
      </c>
      <c r="B1109" s="45">
        <f t="shared" si="35"/>
        <v>46357</v>
      </c>
      <c r="C1109" s="42" t="str">
        <f>IF(ISERROR(VLOOKUP(B1109,'Айгенис Оп22'!$C$3:$C$22,1,0)),"Нет","Да")</f>
        <v>Нет</v>
      </c>
      <c r="D1109" s="43">
        <f t="shared" si="34"/>
        <v>365</v>
      </c>
      <c r="E1109" s="49">
        <f>ROUND(('Все выпуски'!$T$3*'Все выпуски'!$T$6/100)/365*(B1109-IF(C1109="Нет",VLOOKUP(A1109,'Айгенис Оп22'!$A$2:$C$22,3,0),VLOOKUP((A1109-1),'Айгенис Оп22'!$A$2:$C$22,3,0))),2)</f>
        <v>4.1900000000000004</v>
      </c>
      <c r="G1109" s="43">
        <f>COUNTIF(D1110:$D$1829,365)</f>
        <v>395</v>
      </c>
      <c r="H1109" s="43">
        <f>COUNTIF(D1110:$D$1829,366)</f>
        <v>325</v>
      </c>
    </row>
    <row r="1110" spans="1:8" x14ac:dyDescent="0.25">
      <c r="A1110" s="1">
        <f>COUNTIF($C$2:C1110,"Да")</f>
        <v>12</v>
      </c>
      <c r="B1110" s="45">
        <f t="shared" si="35"/>
        <v>46358</v>
      </c>
      <c r="C1110" s="42" t="str">
        <f>IF(ISERROR(VLOOKUP(B1110,'Айгенис Оп22'!$C$3:$C$22,1,0)),"Нет","Да")</f>
        <v>Нет</v>
      </c>
      <c r="D1110" s="43">
        <f t="shared" si="34"/>
        <v>365</v>
      </c>
      <c r="E1110" s="49">
        <f>ROUND(('Все выпуски'!$T$3*'Все выпуски'!$T$6/100)/365*(B1110-IF(C1110="Нет",VLOOKUP(A1110,'Айгенис Оп22'!$A$2:$C$22,3,0),VLOOKUP((A1110-1),'Айгенис Оп22'!$A$2:$C$22,3,0))),2)</f>
        <v>4.4400000000000004</v>
      </c>
      <c r="G1110" s="43">
        <f>COUNTIF(D1111:$D$1829,365)</f>
        <v>394</v>
      </c>
      <c r="H1110" s="43">
        <f>COUNTIF(D1111:$D$1829,366)</f>
        <v>325</v>
      </c>
    </row>
    <row r="1111" spans="1:8" x14ac:dyDescent="0.25">
      <c r="A1111" s="1">
        <f>COUNTIF($C$2:C1111,"Да")</f>
        <v>12</v>
      </c>
      <c r="B1111" s="45">
        <f t="shared" si="35"/>
        <v>46359</v>
      </c>
      <c r="C1111" s="42" t="str">
        <f>IF(ISERROR(VLOOKUP(B1111,'Айгенис Оп22'!$C$3:$C$22,1,0)),"Нет","Да")</f>
        <v>Нет</v>
      </c>
      <c r="D1111" s="43">
        <f t="shared" si="34"/>
        <v>365</v>
      </c>
      <c r="E1111" s="49">
        <f>ROUND(('Все выпуски'!$T$3*'Все выпуски'!$T$6/100)/365*(B1111-IF(C1111="Нет",VLOOKUP(A1111,'Айгенис Оп22'!$A$2:$C$22,3,0),VLOOKUP((A1111-1),'Айгенис Оп22'!$A$2:$C$22,3,0))),2)</f>
        <v>4.68</v>
      </c>
      <c r="G1111" s="43">
        <f>COUNTIF(D1112:$D$1829,365)</f>
        <v>393</v>
      </c>
      <c r="H1111" s="43">
        <f>COUNTIF(D1112:$D$1829,366)</f>
        <v>325</v>
      </c>
    </row>
    <row r="1112" spans="1:8" x14ac:dyDescent="0.25">
      <c r="A1112" s="1">
        <f>COUNTIF($C$2:C1112,"Да")</f>
        <v>12</v>
      </c>
      <c r="B1112" s="45">
        <f t="shared" si="35"/>
        <v>46360</v>
      </c>
      <c r="C1112" s="42" t="str">
        <f>IF(ISERROR(VLOOKUP(B1112,'Айгенис Оп22'!$C$3:$C$22,1,0)),"Нет","Да")</f>
        <v>Нет</v>
      </c>
      <c r="D1112" s="43">
        <f t="shared" si="34"/>
        <v>365</v>
      </c>
      <c r="E1112" s="49">
        <f>ROUND(('Все выпуски'!$T$3*'Все выпуски'!$T$6/100)/365*(B1112-IF(C1112="Нет",VLOOKUP(A1112,'Айгенис Оп22'!$A$2:$C$22,3,0),VLOOKUP((A1112-1),'Айгенис Оп22'!$A$2:$C$22,3,0))),2)</f>
        <v>4.93</v>
      </c>
      <c r="G1112" s="43">
        <f>COUNTIF(D1113:$D$1829,365)</f>
        <v>392</v>
      </c>
      <c r="H1112" s="43">
        <f>COUNTIF(D1113:$D$1829,366)</f>
        <v>325</v>
      </c>
    </row>
    <row r="1113" spans="1:8" x14ac:dyDescent="0.25">
      <c r="A1113" s="1">
        <f>COUNTIF($C$2:C1113,"Да")</f>
        <v>12</v>
      </c>
      <c r="B1113" s="45">
        <f t="shared" si="35"/>
        <v>46361</v>
      </c>
      <c r="C1113" s="42" t="str">
        <f>IF(ISERROR(VLOOKUP(B1113,'Айгенис Оп22'!$C$3:$C$22,1,0)),"Нет","Да")</f>
        <v>Нет</v>
      </c>
      <c r="D1113" s="43">
        <f t="shared" si="34"/>
        <v>365</v>
      </c>
      <c r="E1113" s="49">
        <f>ROUND(('Все выпуски'!$T$3*'Все выпуски'!$T$6/100)/365*(B1113-IF(C1113="Нет",VLOOKUP(A1113,'Айгенис Оп22'!$A$2:$C$22,3,0),VLOOKUP((A1113-1),'Айгенис Оп22'!$A$2:$C$22,3,0))),2)</f>
        <v>5.18</v>
      </c>
      <c r="G1113" s="43">
        <f>COUNTIF(D1114:$D$1829,365)</f>
        <v>391</v>
      </c>
      <c r="H1113" s="43">
        <f>COUNTIF(D1114:$D$1829,366)</f>
        <v>325</v>
      </c>
    </row>
    <row r="1114" spans="1:8" x14ac:dyDescent="0.25">
      <c r="A1114" s="1">
        <f>COUNTIF($C$2:C1114,"Да")</f>
        <v>12</v>
      </c>
      <c r="B1114" s="45">
        <f t="shared" si="35"/>
        <v>46362</v>
      </c>
      <c r="C1114" s="42" t="str">
        <f>IF(ISERROR(VLOOKUP(B1114,'Айгенис Оп22'!$C$3:$C$22,1,0)),"Нет","Да")</f>
        <v>Нет</v>
      </c>
      <c r="D1114" s="43">
        <f t="shared" si="34"/>
        <v>365</v>
      </c>
      <c r="E1114" s="49">
        <f>ROUND(('Все выпуски'!$T$3*'Все выпуски'!$T$6/100)/365*(B1114-IF(C1114="Нет",VLOOKUP(A1114,'Айгенис Оп22'!$A$2:$C$22,3,0),VLOOKUP((A1114-1),'Айгенис Оп22'!$A$2:$C$22,3,0))),2)</f>
        <v>5.42</v>
      </c>
      <c r="G1114" s="43">
        <f>COUNTIF(D1115:$D$1829,365)</f>
        <v>390</v>
      </c>
      <c r="H1114" s="43">
        <f>COUNTIF(D1115:$D$1829,366)</f>
        <v>325</v>
      </c>
    </row>
    <row r="1115" spans="1:8" x14ac:dyDescent="0.25">
      <c r="A1115" s="1">
        <f>COUNTIF($C$2:C1115,"Да")</f>
        <v>12</v>
      </c>
      <c r="B1115" s="45">
        <f t="shared" si="35"/>
        <v>46363</v>
      </c>
      <c r="C1115" s="42" t="str">
        <f>IF(ISERROR(VLOOKUP(B1115,'Айгенис Оп22'!$C$3:$C$22,1,0)),"Нет","Да")</f>
        <v>Нет</v>
      </c>
      <c r="D1115" s="43">
        <f t="shared" si="34"/>
        <v>365</v>
      </c>
      <c r="E1115" s="49">
        <f>ROUND(('Все выпуски'!$T$3*'Все выпуски'!$T$6/100)/365*(B1115-IF(C1115="Нет",VLOOKUP(A1115,'Айгенис Оп22'!$A$2:$C$22,3,0),VLOOKUP((A1115-1),'Айгенис Оп22'!$A$2:$C$22,3,0))),2)</f>
        <v>5.67</v>
      </c>
      <c r="G1115" s="43">
        <f>COUNTIF(D1116:$D$1829,365)</f>
        <v>389</v>
      </c>
      <c r="H1115" s="43">
        <f>COUNTIF(D1116:$D$1829,366)</f>
        <v>325</v>
      </c>
    </row>
    <row r="1116" spans="1:8" x14ac:dyDescent="0.25">
      <c r="A1116" s="1">
        <f>COUNTIF($C$2:C1116,"Да")</f>
        <v>12</v>
      </c>
      <c r="B1116" s="45">
        <f t="shared" si="35"/>
        <v>46364</v>
      </c>
      <c r="C1116" s="42" t="str">
        <f>IF(ISERROR(VLOOKUP(B1116,'Айгенис Оп22'!$C$3:$C$22,1,0)),"Нет","Да")</f>
        <v>Нет</v>
      </c>
      <c r="D1116" s="43">
        <f t="shared" si="34"/>
        <v>365</v>
      </c>
      <c r="E1116" s="49">
        <f>ROUND(('Все выпуски'!$T$3*'Все выпуски'!$T$6/100)/365*(B1116-IF(C1116="Нет",VLOOKUP(A1116,'Айгенис Оп22'!$A$2:$C$22,3,0),VLOOKUP((A1116-1),'Айгенис Оп22'!$A$2:$C$22,3,0))),2)</f>
        <v>5.92</v>
      </c>
      <c r="G1116" s="43">
        <f>COUNTIF(D1117:$D$1829,365)</f>
        <v>388</v>
      </c>
      <c r="H1116" s="43">
        <f>COUNTIF(D1117:$D$1829,366)</f>
        <v>325</v>
      </c>
    </row>
    <row r="1117" spans="1:8" x14ac:dyDescent="0.25">
      <c r="A1117" s="1">
        <f>COUNTIF($C$2:C1117,"Да")</f>
        <v>12</v>
      </c>
      <c r="B1117" s="45">
        <f t="shared" si="35"/>
        <v>46365</v>
      </c>
      <c r="C1117" s="42" t="str">
        <f>IF(ISERROR(VLOOKUP(B1117,'Айгенис Оп22'!$C$3:$C$22,1,0)),"Нет","Да")</f>
        <v>Нет</v>
      </c>
      <c r="D1117" s="43">
        <f t="shared" si="34"/>
        <v>365</v>
      </c>
      <c r="E1117" s="49">
        <f>ROUND(('Все выпуски'!$T$3*'Все выпуски'!$T$6/100)/365*(B1117-IF(C1117="Нет",VLOOKUP(A1117,'Айгенис Оп22'!$A$2:$C$22,3,0),VLOOKUP((A1117-1),'Айгенис Оп22'!$A$2:$C$22,3,0))),2)</f>
        <v>6.16</v>
      </c>
      <c r="G1117" s="43">
        <f>COUNTIF(D1118:$D$1829,365)</f>
        <v>387</v>
      </c>
      <c r="H1117" s="43">
        <f>COUNTIF(D1118:$D$1829,366)</f>
        <v>325</v>
      </c>
    </row>
    <row r="1118" spans="1:8" x14ac:dyDescent="0.25">
      <c r="A1118" s="1">
        <f>COUNTIF($C$2:C1118,"Да")</f>
        <v>12</v>
      </c>
      <c r="B1118" s="45">
        <f t="shared" si="35"/>
        <v>46366</v>
      </c>
      <c r="C1118" s="42" t="str">
        <f>IF(ISERROR(VLOOKUP(B1118,'Айгенис Оп22'!$C$3:$C$22,1,0)),"Нет","Да")</f>
        <v>Нет</v>
      </c>
      <c r="D1118" s="43">
        <f t="shared" si="34"/>
        <v>365</v>
      </c>
      <c r="E1118" s="49">
        <f>ROUND(('Все выпуски'!$T$3*'Все выпуски'!$T$6/100)/365*(B1118-IF(C1118="Нет",VLOOKUP(A1118,'Айгенис Оп22'!$A$2:$C$22,3,0),VLOOKUP((A1118-1),'Айгенис Оп22'!$A$2:$C$22,3,0))),2)</f>
        <v>6.41</v>
      </c>
      <c r="G1118" s="43">
        <f>COUNTIF(D1119:$D$1829,365)</f>
        <v>386</v>
      </c>
      <c r="H1118" s="43">
        <f>COUNTIF(D1119:$D$1829,366)</f>
        <v>325</v>
      </c>
    </row>
    <row r="1119" spans="1:8" x14ac:dyDescent="0.25">
      <c r="A1119" s="1">
        <f>COUNTIF($C$2:C1119,"Да")</f>
        <v>12</v>
      </c>
      <c r="B1119" s="45">
        <f t="shared" si="35"/>
        <v>46367</v>
      </c>
      <c r="C1119" s="42" t="str">
        <f>IF(ISERROR(VLOOKUP(B1119,'Айгенис Оп22'!$C$3:$C$22,1,0)),"Нет","Да")</f>
        <v>Нет</v>
      </c>
      <c r="D1119" s="43">
        <f t="shared" si="34"/>
        <v>365</v>
      </c>
      <c r="E1119" s="49">
        <f>ROUND(('Все выпуски'!$T$3*'Все выпуски'!$T$6/100)/365*(B1119-IF(C1119="Нет",VLOOKUP(A1119,'Айгенис Оп22'!$A$2:$C$22,3,0),VLOOKUP((A1119-1),'Айгенис Оп22'!$A$2:$C$22,3,0))),2)</f>
        <v>6.66</v>
      </c>
      <c r="G1119" s="43">
        <f>COUNTIF(D1120:$D$1829,365)</f>
        <v>385</v>
      </c>
      <c r="H1119" s="43">
        <f>COUNTIF(D1120:$D$1829,366)</f>
        <v>325</v>
      </c>
    </row>
    <row r="1120" spans="1:8" x14ac:dyDescent="0.25">
      <c r="A1120" s="1">
        <f>COUNTIF($C$2:C1120,"Да")</f>
        <v>12</v>
      </c>
      <c r="B1120" s="45">
        <f t="shared" si="35"/>
        <v>46368</v>
      </c>
      <c r="C1120" s="42" t="str">
        <f>IF(ISERROR(VLOOKUP(B1120,'Айгенис Оп22'!$C$3:$C$22,1,0)),"Нет","Да")</f>
        <v>Нет</v>
      </c>
      <c r="D1120" s="43">
        <f t="shared" si="34"/>
        <v>365</v>
      </c>
      <c r="E1120" s="49">
        <f>ROUND(('Все выпуски'!$T$3*'Все выпуски'!$T$6/100)/365*(B1120-IF(C1120="Нет",VLOOKUP(A1120,'Айгенис Оп22'!$A$2:$C$22,3,0),VLOOKUP((A1120-1),'Айгенис Оп22'!$A$2:$C$22,3,0))),2)</f>
        <v>6.9</v>
      </c>
      <c r="G1120" s="43">
        <f>COUNTIF(D1121:$D$1829,365)</f>
        <v>384</v>
      </c>
      <c r="H1120" s="43">
        <f>COUNTIF(D1121:$D$1829,366)</f>
        <v>325</v>
      </c>
    </row>
    <row r="1121" spans="1:8" x14ac:dyDescent="0.25">
      <c r="A1121" s="1">
        <f>COUNTIF($C$2:C1121,"Да")</f>
        <v>12</v>
      </c>
      <c r="B1121" s="45">
        <f t="shared" si="35"/>
        <v>46369</v>
      </c>
      <c r="C1121" s="42" t="str">
        <f>IF(ISERROR(VLOOKUP(B1121,'Айгенис Оп22'!$C$3:$C$22,1,0)),"Нет","Да")</f>
        <v>Нет</v>
      </c>
      <c r="D1121" s="43">
        <f t="shared" si="34"/>
        <v>365</v>
      </c>
      <c r="E1121" s="49">
        <f>ROUND(('Все выпуски'!$T$3*'Все выпуски'!$T$6/100)/365*(B1121-IF(C1121="Нет",VLOOKUP(A1121,'Айгенис Оп22'!$A$2:$C$22,3,0),VLOOKUP((A1121-1),'Айгенис Оп22'!$A$2:$C$22,3,0))),2)</f>
        <v>7.15</v>
      </c>
      <c r="G1121" s="43">
        <f>COUNTIF(D1122:$D$1829,365)</f>
        <v>383</v>
      </c>
      <c r="H1121" s="43">
        <f>COUNTIF(D1122:$D$1829,366)</f>
        <v>325</v>
      </c>
    </row>
    <row r="1122" spans="1:8" x14ac:dyDescent="0.25">
      <c r="A1122" s="1">
        <f>COUNTIF($C$2:C1122,"Да")</f>
        <v>12</v>
      </c>
      <c r="B1122" s="45">
        <f t="shared" si="35"/>
        <v>46370</v>
      </c>
      <c r="C1122" s="42" t="str">
        <f>IF(ISERROR(VLOOKUP(B1122,'Айгенис Оп22'!$C$3:$C$22,1,0)),"Нет","Да")</f>
        <v>Нет</v>
      </c>
      <c r="D1122" s="43">
        <f t="shared" si="34"/>
        <v>365</v>
      </c>
      <c r="E1122" s="49">
        <f>ROUND(('Все выпуски'!$T$3*'Все выпуски'!$T$6/100)/365*(B1122-IF(C1122="Нет",VLOOKUP(A1122,'Айгенис Оп22'!$A$2:$C$22,3,0),VLOOKUP((A1122-1),'Айгенис Оп22'!$A$2:$C$22,3,0))),2)</f>
        <v>7.4</v>
      </c>
      <c r="G1122" s="43">
        <f>COUNTIF(D1123:$D$1829,365)</f>
        <v>382</v>
      </c>
      <c r="H1122" s="43">
        <f>COUNTIF(D1123:$D$1829,366)</f>
        <v>325</v>
      </c>
    </row>
    <row r="1123" spans="1:8" x14ac:dyDescent="0.25">
      <c r="A1123" s="1">
        <f>COUNTIF($C$2:C1123,"Да")</f>
        <v>12</v>
      </c>
      <c r="B1123" s="45">
        <f t="shared" si="35"/>
        <v>46371</v>
      </c>
      <c r="C1123" s="42" t="str">
        <f>IF(ISERROR(VLOOKUP(B1123,'Айгенис Оп22'!$C$3:$C$22,1,0)),"Нет","Да")</f>
        <v>Нет</v>
      </c>
      <c r="D1123" s="43">
        <f t="shared" si="34"/>
        <v>365</v>
      </c>
      <c r="E1123" s="49">
        <f>ROUND(('Все выпуски'!$T$3*'Все выпуски'!$T$6/100)/365*(B1123-IF(C1123="Нет",VLOOKUP(A1123,'Айгенис Оп22'!$A$2:$C$22,3,0),VLOOKUP((A1123-1),'Айгенис Оп22'!$A$2:$C$22,3,0))),2)</f>
        <v>7.64</v>
      </c>
      <c r="G1123" s="43">
        <f>COUNTIF(D1124:$D$1829,365)</f>
        <v>381</v>
      </c>
      <c r="H1123" s="43">
        <f>COUNTIF(D1124:$D$1829,366)</f>
        <v>325</v>
      </c>
    </row>
    <row r="1124" spans="1:8" x14ac:dyDescent="0.25">
      <c r="A1124" s="1">
        <f>COUNTIF($C$2:C1124,"Да")</f>
        <v>12</v>
      </c>
      <c r="B1124" s="45">
        <f t="shared" si="35"/>
        <v>46372</v>
      </c>
      <c r="C1124" s="42" t="str">
        <f>IF(ISERROR(VLOOKUP(B1124,'Айгенис Оп22'!$C$3:$C$22,1,0)),"Нет","Да")</f>
        <v>Нет</v>
      </c>
      <c r="D1124" s="43">
        <f t="shared" si="34"/>
        <v>365</v>
      </c>
      <c r="E1124" s="49">
        <f>ROUND(('Все выпуски'!$T$3*'Все выпуски'!$T$6/100)/365*(B1124-IF(C1124="Нет",VLOOKUP(A1124,'Айгенис Оп22'!$A$2:$C$22,3,0),VLOOKUP((A1124-1),'Айгенис Оп22'!$A$2:$C$22,3,0))),2)</f>
        <v>7.89</v>
      </c>
      <c r="G1124" s="43">
        <f>COUNTIF(D1125:$D$1829,365)</f>
        <v>380</v>
      </c>
      <c r="H1124" s="43">
        <f>COUNTIF(D1125:$D$1829,366)</f>
        <v>325</v>
      </c>
    </row>
    <row r="1125" spans="1:8" x14ac:dyDescent="0.25">
      <c r="A1125" s="1">
        <f>COUNTIF($C$2:C1125,"Да")</f>
        <v>12</v>
      </c>
      <c r="B1125" s="45">
        <f t="shared" si="35"/>
        <v>46373</v>
      </c>
      <c r="C1125" s="42" t="str">
        <f>IF(ISERROR(VLOOKUP(B1125,'Айгенис Оп22'!$C$3:$C$22,1,0)),"Нет","Да")</f>
        <v>Нет</v>
      </c>
      <c r="D1125" s="43">
        <f t="shared" si="34"/>
        <v>365</v>
      </c>
      <c r="E1125" s="49">
        <f>ROUND(('Все выпуски'!$T$3*'Все выпуски'!$T$6/100)/365*(B1125-IF(C1125="Нет",VLOOKUP(A1125,'Айгенис Оп22'!$A$2:$C$22,3,0),VLOOKUP((A1125-1),'Айгенис Оп22'!$A$2:$C$22,3,0))),2)</f>
        <v>8.14</v>
      </c>
      <c r="G1125" s="43">
        <f>COUNTIF(D1126:$D$1829,365)</f>
        <v>379</v>
      </c>
      <c r="H1125" s="43">
        <f>COUNTIF(D1126:$D$1829,366)</f>
        <v>325</v>
      </c>
    </row>
    <row r="1126" spans="1:8" x14ac:dyDescent="0.25">
      <c r="A1126" s="1">
        <f>COUNTIF($C$2:C1126,"Да")</f>
        <v>12</v>
      </c>
      <c r="B1126" s="45">
        <f t="shared" si="35"/>
        <v>46374</v>
      </c>
      <c r="C1126" s="42" t="str">
        <f>IF(ISERROR(VLOOKUP(B1126,'Айгенис Оп22'!$C$3:$C$22,1,0)),"Нет","Да")</f>
        <v>Нет</v>
      </c>
      <c r="D1126" s="43">
        <f t="shared" si="34"/>
        <v>365</v>
      </c>
      <c r="E1126" s="49">
        <f>ROUND(('Все выпуски'!$T$3*'Все выпуски'!$T$6/100)/365*(B1126-IF(C1126="Нет",VLOOKUP(A1126,'Айгенис Оп22'!$A$2:$C$22,3,0),VLOOKUP((A1126-1),'Айгенис Оп22'!$A$2:$C$22,3,0))),2)</f>
        <v>8.3800000000000008</v>
      </c>
      <c r="G1126" s="43">
        <f>COUNTIF(D1127:$D$1829,365)</f>
        <v>378</v>
      </c>
      <c r="H1126" s="43">
        <f>COUNTIF(D1127:$D$1829,366)</f>
        <v>325</v>
      </c>
    </row>
    <row r="1127" spans="1:8" x14ac:dyDescent="0.25">
      <c r="A1127" s="1">
        <f>COUNTIF($C$2:C1127,"Да")</f>
        <v>12</v>
      </c>
      <c r="B1127" s="45">
        <f t="shared" si="35"/>
        <v>46375</v>
      </c>
      <c r="C1127" s="42" t="str">
        <f>IF(ISERROR(VLOOKUP(B1127,'Айгенис Оп22'!$C$3:$C$22,1,0)),"Нет","Да")</f>
        <v>Нет</v>
      </c>
      <c r="D1127" s="43">
        <f t="shared" si="34"/>
        <v>365</v>
      </c>
      <c r="E1127" s="49">
        <f>ROUND(('Все выпуски'!$T$3*'Все выпуски'!$T$6/100)/365*(B1127-IF(C1127="Нет",VLOOKUP(A1127,'Айгенис Оп22'!$A$2:$C$22,3,0),VLOOKUP((A1127-1),'Айгенис Оп22'!$A$2:$C$22,3,0))),2)</f>
        <v>8.6300000000000008</v>
      </c>
      <c r="G1127" s="43">
        <f>COUNTIF(D1128:$D$1829,365)</f>
        <v>377</v>
      </c>
      <c r="H1127" s="43">
        <f>COUNTIF(D1128:$D$1829,366)</f>
        <v>325</v>
      </c>
    </row>
    <row r="1128" spans="1:8" x14ac:dyDescent="0.25">
      <c r="A1128" s="1">
        <f>COUNTIF($C$2:C1128,"Да")</f>
        <v>12</v>
      </c>
      <c r="B1128" s="45">
        <f t="shared" si="35"/>
        <v>46376</v>
      </c>
      <c r="C1128" s="42" t="str">
        <f>IF(ISERROR(VLOOKUP(B1128,'Айгенис Оп22'!$C$3:$C$22,1,0)),"Нет","Да")</f>
        <v>Нет</v>
      </c>
      <c r="D1128" s="43">
        <f t="shared" si="34"/>
        <v>365</v>
      </c>
      <c r="E1128" s="49">
        <f>ROUND(('Все выпуски'!$T$3*'Все выпуски'!$T$6/100)/365*(B1128-IF(C1128="Нет",VLOOKUP(A1128,'Айгенис Оп22'!$A$2:$C$22,3,0),VLOOKUP((A1128-1),'Айгенис Оп22'!$A$2:$C$22,3,0))),2)</f>
        <v>8.8800000000000008</v>
      </c>
      <c r="G1128" s="43">
        <f>COUNTIF(D1129:$D$1829,365)</f>
        <v>376</v>
      </c>
      <c r="H1128" s="43">
        <f>COUNTIF(D1129:$D$1829,366)</f>
        <v>325</v>
      </c>
    </row>
    <row r="1129" spans="1:8" x14ac:dyDescent="0.25">
      <c r="A1129" s="1">
        <f>COUNTIF($C$2:C1129,"Да")</f>
        <v>12</v>
      </c>
      <c r="B1129" s="45">
        <f t="shared" si="35"/>
        <v>46377</v>
      </c>
      <c r="C1129" s="42" t="str">
        <f>IF(ISERROR(VLOOKUP(B1129,'Айгенис Оп22'!$C$3:$C$22,1,0)),"Нет","Да")</f>
        <v>Нет</v>
      </c>
      <c r="D1129" s="43">
        <f t="shared" si="34"/>
        <v>365</v>
      </c>
      <c r="E1129" s="49">
        <f>ROUND(('Все выпуски'!$T$3*'Все выпуски'!$T$6/100)/365*(B1129-IF(C1129="Нет",VLOOKUP(A1129,'Айгенис Оп22'!$A$2:$C$22,3,0),VLOOKUP((A1129-1),'Айгенис Оп22'!$A$2:$C$22,3,0))),2)</f>
        <v>9.1199999999999992</v>
      </c>
      <c r="G1129" s="43">
        <f>COUNTIF(D1130:$D$1829,365)</f>
        <v>375</v>
      </c>
      <c r="H1129" s="43">
        <f>COUNTIF(D1130:$D$1829,366)</f>
        <v>325</v>
      </c>
    </row>
    <row r="1130" spans="1:8" x14ac:dyDescent="0.25">
      <c r="A1130" s="1">
        <f>COUNTIF($C$2:C1130,"Да")</f>
        <v>12</v>
      </c>
      <c r="B1130" s="45">
        <f t="shared" si="35"/>
        <v>46378</v>
      </c>
      <c r="C1130" s="42" t="str">
        <f>IF(ISERROR(VLOOKUP(B1130,'Айгенис Оп22'!$C$3:$C$22,1,0)),"Нет","Да")</f>
        <v>Нет</v>
      </c>
      <c r="D1130" s="43">
        <f t="shared" si="34"/>
        <v>365</v>
      </c>
      <c r="E1130" s="49">
        <f>ROUND(('Все выпуски'!$T$3*'Все выпуски'!$T$6/100)/365*(B1130-IF(C1130="Нет",VLOOKUP(A1130,'Айгенис Оп22'!$A$2:$C$22,3,0),VLOOKUP((A1130-1),'Айгенис Оп22'!$A$2:$C$22,3,0))),2)</f>
        <v>9.3699999999999992</v>
      </c>
      <c r="G1130" s="43">
        <f>COUNTIF(D1131:$D$1829,365)</f>
        <v>374</v>
      </c>
      <c r="H1130" s="43">
        <f>COUNTIF(D1131:$D$1829,366)</f>
        <v>325</v>
      </c>
    </row>
    <row r="1131" spans="1:8" x14ac:dyDescent="0.25">
      <c r="A1131" s="1">
        <f>COUNTIF($C$2:C1131,"Да")</f>
        <v>12</v>
      </c>
      <c r="B1131" s="45">
        <f t="shared" si="35"/>
        <v>46379</v>
      </c>
      <c r="C1131" s="42" t="str">
        <f>IF(ISERROR(VLOOKUP(B1131,'Айгенис Оп22'!$C$3:$C$22,1,0)),"Нет","Да")</f>
        <v>Нет</v>
      </c>
      <c r="D1131" s="43">
        <f t="shared" si="34"/>
        <v>365</v>
      </c>
      <c r="E1131" s="49">
        <f>ROUND(('Все выпуски'!$T$3*'Все выпуски'!$T$6/100)/365*(B1131-IF(C1131="Нет",VLOOKUP(A1131,'Айгенис Оп22'!$A$2:$C$22,3,0),VLOOKUP((A1131-1),'Айгенис Оп22'!$A$2:$C$22,3,0))),2)</f>
        <v>9.6199999999999992</v>
      </c>
      <c r="G1131" s="43">
        <f>COUNTIF(D1132:$D$1829,365)</f>
        <v>373</v>
      </c>
      <c r="H1131" s="43">
        <f>COUNTIF(D1132:$D$1829,366)</f>
        <v>325</v>
      </c>
    </row>
    <row r="1132" spans="1:8" x14ac:dyDescent="0.25">
      <c r="A1132" s="1">
        <f>COUNTIF($C$2:C1132,"Да")</f>
        <v>12</v>
      </c>
      <c r="B1132" s="45">
        <f t="shared" si="35"/>
        <v>46380</v>
      </c>
      <c r="C1132" s="42" t="str">
        <f>IF(ISERROR(VLOOKUP(B1132,'Айгенис Оп22'!$C$3:$C$22,1,0)),"Нет","Да")</f>
        <v>Нет</v>
      </c>
      <c r="D1132" s="43">
        <f t="shared" si="34"/>
        <v>365</v>
      </c>
      <c r="E1132" s="49">
        <f>ROUND(('Все выпуски'!$T$3*'Все выпуски'!$T$6/100)/365*(B1132-IF(C1132="Нет",VLOOKUP(A1132,'Айгенис Оп22'!$A$2:$C$22,3,0),VLOOKUP((A1132-1),'Айгенис Оп22'!$A$2:$C$22,3,0))),2)</f>
        <v>9.86</v>
      </c>
      <c r="G1132" s="43">
        <f>COUNTIF(D1133:$D$1829,365)</f>
        <v>372</v>
      </c>
      <c r="H1132" s="43">
        <f>COUNTIF(D1133:$D$1829,366)</f>
        <v>325</v>
      </c>
    </row>
    <row r="1133" spans="1:8" x14ac:dyDescent="0.25">
      <c r="A1133" s="1">
        <f>COUNTIF($C$2:C1133,"Да")</f>
        <v>12</v>
      </c>
      <c r="B1133" s="45">
        <f t="shared" si="35"/>
        <v>46381</v>
      </c>
      <c r="C1133" s="42" t="str">
        <f>IF(ISERROR(VLOOKUP(B1133,'Айгенис Оп22'!$C$3:$C$22,1,0)),"Нет","Да")</f>
        <v>Нет</v>
      </c>
      <c r="D1133" s="43">
        <f t="shared" si="34"/>
        <v>365</v>
      </c>
      <c r="E1133" s="49">
        <f>ROUND(('Все выпуски'!$T$3*'Все выпуски'!$T$6/100)/365*(B1133-IF(C1133="Нет",VLOOKUP(A1133,'Айгенис Оп22'!$A$2:$C$22,3,0),VLOOKUP((A1133-1),'Айгенис Оп22'!$A$2:$C$22,3,0))),2)</f>
        <v>10.11</v>
      </c>
      <c r="G1133" s="43">
        <f>COUNTIF(D1134:$D$1829,365)</f>
        <v>371</v>
      </c>
      <c r="H1133" s="43">
        <f>COUNTIF(D1134:$D$1829,366)</f>
        <v>325</v>
      </c>
    </row>
    <row r="1134" spans="1:8" x14ac:dyDescent="0.25">
      <c r="A1134" s="1">
        <f>COUNTIF($C$2:C1134,"Да")</f>
        <v>12</v>
      </c>
      <c r="B1134" s="45">
        <f t="shared" si="35"/>
        <v>46382</v>
      </c>
      <c r="C1134" s="42" t="str">
        <f>IF(ISERROR(VLOOKUP(B1134,'Айгенис Оп22'!$C$3:$C$22,1,0)),"Нет","Да")</f>
        <v>Нет</v>
      </c>
      <c r="D1134" s="43">
        <f t="shared" si="34"/>
        <v>365</v>
      </c>
      <c r="E1134" s="49">
        <f>ROUND(('Все выпуски'!$T$3*'Все выпуски'!$T$6/100)/365*(B1134-IF(C1134="Нет",VLOOKUP(A1134,'Айгенис Оп22'!$A$2:$C$22,3,0),VLOOKUP((A1134-1),'Айгенис Оп22'!$A$2:$C$22,3,0))),2)</f>
        <v>10.36</v>
      </c>
      <c r="G1134" s="43">
        <f>COUNTIF(D1135:$D$1829,365)</f>
        <v>370</v>
      </c>
      <c r="H1134" s="43">
        <f>COUNTIF(D1135:$D$1829,366)</f>
        <v>325</v>
      </c>
    </row>
    <row r="1135" spans="1:8" x14ac:dyDescent="0.25">
      <c r="A1135" s="1">
        <f>COUNTIF($C$2:C1135,"Да")</f>
        <v>12</v>
      </c>
      <c r="B1135" s="45">
        <f t="shared" si="35"/>
        <v>46383</v>
      </c>
      <c r="C1135" s="42" t="str">
        <f>IF(ISERROR(VLOOKUP(B1135,'Айгенис Оп22'!$C$3:$C$22,1,0)),"Нет","Да")</f>
        <v>Нет</v>
      </c>
      <c r="D1135" s="43">
        <f t="shared" si="34"/>
        <v>365</v>
      </c>
      <c r="E1135" s="49">
        <f>ROUND(('Все выпуски'!$T$3*'Все выпуски'!$T$6/100)/365*(B1135-IF(C1135="Нет",VLOOKUP(A1135,'Айгенис Оп22'!$A$2:$C$22,3,0),VLOOKUP((A1135-1),'Айгенис Оп22'!$A$2:$C$22,3,0))),2)</f>
        <v>10.6</v>
      </c>
      <c r="G1135" s="43">
        <f>COUNTIF(D1136:$D$1829,365)</f>
        <v>369</v>
      </c>
      <c r="H1135" s="43">
        <f>COUNTIF(D1136:$D$1829,366)</f>
        <v>325</v>
      </c>
    </row>
    <row r="1136" spans="1:8" x14ac:dyDescent="0.25">
      <c r="A1136" s="1">
        <f>COUNTIF($C$2:C1136,"Да")</f>
        <v>12</v>
      </c>
      <c r="B1136" s="45">
        <f t="shared" si="35"/>
        <v>46384</v>
      </c>
      <c r="C1136" s="42" t="str">
        <f>IF(ISERROR(VLOOKUP(B1136,'Айгенис Оп22'!$C$3:$C$22,1,0)),"Нет","Да")</f>
        <v>Нет</v>
      </c>
      <c r="D1136" s="43">
        <f t="shared" si="34"/>
        <v>365</v>
      </c>
      <c r="E1136" s="49">
        <f>ROUND(('Все выпуски'!$T$3*'Все выпуски'!$T$6/100)/365*(B1136-IF(C1136="Нет",VLOOKUP(A1136,'Айгенис Оп22'!$A$2:$C$22,3,0),VLOOKUP((A1136-1),'Айгенис Оп22'!$A$2:$C$22,3,0))),2)</f>
        <v>10.85</v>
      </c>
      <c r="G1136" s="43">
        <f>COUNTIF(D1137:$D$1829,365)</f>
        <v>368</v>
      </c>
      <c r="H1136" s="43">
        <f>COUNTIF(D1137:$D$1829,366)</f>
        <v>325</v>
      </c>
    </row>
    <row r="1137" spans="1:8" x14ac:dyDescent="0.25">
      <c r="A1137" s="1">
        <f>COUNTIF($C$2:C1137,"Да")</f>
        <v>12</v>
      </c>
      <c r="B1137" s="45">
        <f t="shared" si="35"/>
        <v>46385</v>
      </c>
      <c r="C1137" s="42" t="str">
        <f>IF(ISERROR(VLOOKUP(B1137,'Айгенис Оп22'!$C$3:$C$22,1,0)),"Нет","Да")</f>
        <v>Нет</v>
      </c>
      <c r="D1137" s="43">
        <f t="shared" si="34"/>
        <v>365</v>
      </c>
      <c r="E1137" s="49">
        <f>ROUND(('Все выпуски'!$T$3*'Все выпуски'!$T$6/100)/365*(B1137-IF(C1137="Нет",VLOOKUP(A1137,'Айгенис Оп22'!$A$2:$C$22,3,0),VLOOKUP((A1137-1),'Айгенис Оп22'!$A$2:$C$22,3,0))),2)</f>
        <v>11.1</v>
      </c>
      <c r="G1137" s="43">
        <f>COUNTIF(D1138:$D$1829,365)</f>
        <v>367</v>
      </c>
      <c r="H1137" s="43">
        <f>COUNTIF(D1138:$D$1829,366)</f>
        <v>325</v>
      </c>
    </row>
    <row r="1138" spans="1:8" x14ac:dyDescent="0.25">
      <c r="A1138" s="1">
        <f>COUNTIF($C$2:C1138,"Да")</f>
        <v>12</v>
      </c>
      <c r="B1138" s="45">
        <f t="shared" si="35"/>
        <v>46386</v>
      </c>
      <c r="C1138" s="42" t="str">
        <f>IF(ISERROR(VLOOKUP(B1138,'Айгенис Оп22'!$C$3:$C$22,1,0)),"Нет","Да")</f>
        <v>Нет</v>
      </c>
      <c r="D1138" s="43">
        <f t="shared" si="34"/>
        <v>365</v>
      </c>
      <c r="E1138" s="49">
        <f>ROUND(('Все выпуски'!$T$3*'Все выпуски'!$T$6/100)/365*(B1138-IF(C1138="Нет",VLOOKUP(A1138,'Айгенис Оп22'!$A$2:$C$22,3,0),VLOOKUP((A1138-1),'Айгенис Оп22'!$A$2:$C$22,3,0))),2)</f>
        <v>11.34</v>
      </c>
      <c r="G1138" s="43">
        <f>COUNTIF(D1139:$D$1829,365)</f>
        <v>366</v>
      </c>
      <c r="H1138" s="43">
        <f>COUNTIF(D1139:$D$1829,366)</f>
        <v>325</v>
      </c>
    </row>
    <row r="1139" spans="1:8" x14ac:dyDescent="0.25">
      <c r="A1139" s="1">
        <f>COUNTIF($C$2:C1139,"Да")</f>
        <v>12</v>
      </c>
      <c r="B1139" s="45">
        <f t="shared" si="35"/>
        <v>46387</v>
      </c>
      <c r="C1139" s="42" t="str">
        <f>IF(ISERROR(VLOOKUP(B1139,'Айгенис Оп22'!$C$3:$C$22,1,0)),"Нет","Да")</f>
        <v>Нет</v>
      </c>
      <c r="D1139" s="43">
        <f t="shared" si="34"/>
        <v>365</v>
      </c>
      <c r="E1139" s="49">
        <f>ROUND(('Все выпуски'!$T$3*'Все выпуски'!$T$6/100)/365*(B1139-IF(C1139="Нет",VLOOKUP(A1139,'Айгенис Оп22'!$A$2:$C$22,3,0),VLOOKUP((A1139-1),'Айгенис Оп22'!$A$2:$C$22,3,0))),2)</f>
        <v>11.59</v>
      </c>
      <c r="G1139" s="43">
        <f>COUNTIF(D1140:$D$1829,365)</f>
        <v>365</v>
      </c>
      <c r="H1139" s="43">
        <f>COUNTIF(D1140:$D$1829,366)</f>
        <v>325</v>
      </c>
    </row>
    <row r="1140" spans="1:8" x14ac:dyDescent="0.25">
      <c r="A1140" s="1">
        <f>COUNTIF($C$2:C1140,"Да")</f>
        <v>12</v>
      </c>
      <c r="B1140" s="45">
        <f t="shared" si="35"/>
        <v>46388</v>
      </c>
      <c r="C1140" s="42" t="str">
        <f>IF(ISERROR(VLOOKUP(B1140,'Айгенис Оп22'!$C$3:$C$22,1,0)),"Нет","Да")</f>
        <v>Нет</v>
      </c>
      <c r="D1140" s="43">
        <f t="shared" si="34"/>
        <v>365</v>
      </c>
      <c r="E1140" s="49">
        <f>ROUND(('Все выпуски'!$T$3*'Все выпуски'!$T$6/100)/365*(B1140-IF(C1140="Нет",VLOOKUP(A1140,'Айгенис Оп22'!$A$2:$C$22,3,0),VLOOKUP((A1140-1),'Айгенис Оп22'!$A$2:$C$22,3,0))),2)</f>
        <v>11.84</v>
      </c>
      <c r="G1140" s="43">
        <f>COUNTIF(D1141:$D$1829,365)</f>
        <v>364</v>
      </c>
      <c r="H1140" s="43">
        <f>COUNTIF(D1141:$D$1829,366)</f>
        <v>325</v>
      </c>
    </row>
    <row r="1141" spans="1:8" x14ac:dyDescent="0.25">
      <c r="A1141" s="1">
        <f>COUNTIF($C$2:C1141,"Да")</f>
        <v>12</v>
      </c>
      <c r="B1141" s="45">
        <f t="shared" si="35"/>
        <v>46389</v>
      </c>
      <c r="C1141" s="42" t="str">
        <f>IF(ISERROR(VLOOKUP(B1141,'Айгенис Оп22'!$C$3:$C$22,1,0)),"Нет","Да")</f>
        <v>Нет</v>
      </c>
      <c r="D1141" s="43">
        <f t="shared" si="34"/>
        <v>365</v>
      </c>
      <c r="E1141" s="49">
        <f>ROUND(('Все выпуски'!$T$3*'Все выпуски'!$T$6/100)/365*(B1141-IF(C1141="Нет",VLOOKUP(A1141,'Айгенис Оп22'!$A$2:$C$22,3,0),VLOOKUP((A1141-1),'Айгенис Оп22'!$A$2:$C$22,3,0))),2)</f>
        <v>12.08</v>
      </c>
      <c r="G1141" s="43">
        <f>COUNTIF(D1142:$D$1829,365)</f>
        <v>363</v>
      </c>
      <c r="H1141" s="43">
        <f>COUNTIF(D1142:$D$1829,366)</f>
        <v>325</v>
      </c>
    </row>
    <row r="1142" spans="1:8" x14ac:dyDescent="0.25">
      <c r="A1142" s="1">
        <f>COUNTIF($C$2:C1142,"Да")</f>
        <v>12</v>
      </c>
      <c r="B1142" s="45">
        <f t="shared" si="35"/>
        <v>46390</v>
      </c>
      <c r="C1142" s="42" t="str">
        <f>IF(ISERROR(VLOOKUP(B1142,'Айгенис Оп22'!$C$3:$C$22,1,0)),"Нет","Да")</f>
        <v>Нет</v>
      </c>
      <c r="D1142" s="43">
        <f t="shared" si="34"/>
        <v>365</v>
      </c>
      <c r="E1142" s="49">
        <f>ROUND(('Все выпуски'!$T$3*'Все выпуски'!$T$6/100)/365*(B1142-IF(C1142="Нет",VLOOKUP(A1142,'Айгенис Оп22'!$A$2:$C$22,3,0),VLOOKUP((A1142-1),'Айгенис Оп22'!$A$2:$C$22,3,0))),2)</f>
        <v>12.33</v>
      </c>
      <c r="G1142" s="43">
        <f>COUNTIF(D1143:$D$1829,365)</f>
        <v>362</v>
      </c>
      <c r="H1142" s="43">
        <f>COUNTIF(D1143:$D$1829,366)</f>
        <v>325</v>
      </c>
    </row>
    <row r="1143" spans="1:8" x14ac:dyDescent="0.25">
      <c r="A1143" s="1">
        <f>COUNTIF($C$2:C1143,"Да")</f>
        <v>12</v>
      </c>
      <c r="B1143" s="45">
        <f t="shared" si="35"/>
        <v>46391</v>
      </c>
      <c r="C1143" s="42" t="str">
        <f>IF(ISERROR(VLOOKUP(B1143,'Айгенис Оп22'!$C$3:$C$22,1,0)),"Нет","Да")</f>
        <v>Нет</v>
      </c>
      <c r="D1143" s="43">
        <f t="shared" si="34"/>
        <v>365</v>
      </c>
      <c r="E1143" s="49">
        <f>ROUND(('Все выпуски'!$T$3*'Все выпуски'!$T$6/100)/365*(B1143-IF(C1143="Нет",VLOOKUP(A1143,'Айгенис Оп22'!$A$2:$C$22,3,0),VLOOKUP((A1143-1),'Айгенис Оп22'!$A$2:$C$22,3,0))),2)</f>
        <v>12.58</v>
      </c>
      <c r="G1143" s="43">
        <f>COUNTIF(D1144:$D$1829,365)</f>
        <v>361</v>
      </c>
      <c r="H1143" s="43">
        <f>COUNTIF(D1144:$D$1829,366)</f>
        <v>325</v>
      </c>
    </row>
    <row r="1144" spans="1:8" x14ac:dyDescent="0.25">
      <c r="A1144" s="1">
        <f>COUNTIF($C$2:C1144,"Да")</f>
        <v>12</v>
      </c>
      <c r="B1144" s="45">
        <f t="shared" si="35"/>
        <v>46392</v>
      </c>
      <c r="C1144" s="42" t="str">
        <f>IF(ISERROR(VLOOKUP(B1144,'Айгенис Оп22'!$C$3:$C$22,1,0)),"Нет","Да")</f>
        <v>Нет</v>
      </c>
      <c r="D1144" s="43">
        <f t="shared" si="34"/>
        <v>365</v>
      </c>
      <c r="E1144" s="49">
        <f>ROUND(('Все выпуски'!$T$3*'Все выпуски'!$T$6/100)/365*(B1144-IF(C1144="Нет",VLOOKUP(A1144,'Айгенис Оп22'!$A$2:$C$22,3,0),VLOOKUP((A1144-1),'Айгенис Оп22'!$A$2:$C$22,3,0))),2)</f>
        <v>12.82</v>
      </c>
      <c r="G1144" s="43">
        <f>COUNTIF(D1145:$D$1829,365)</f>
        <v>360</v>
      </c>
      <c r="H1144" s="43">
        <f>COUNTIF(D1145:$D$1829,366)</f>
        <v>325</v>
      </c>
    </row>
    <row r="1145" spans="1:8" x14ac:dyDescent="0.25">
      <c r="A1145" s="1">
        <f>COUNTIF($C$2:C1145,"Да")</f>
        <v>12</v>
      </c>
      <c r="B1145" s="45">
        <f t="shared" si="35"/>
        <v>46393</v>
      </c>
      <c r="C1145" s="42" t="str">
        <f>IF(ISERROR(VLOOKUP(B1145,'Айгенис Оп22'!$C$3:$C$22,1,0)),"Нет","Да")</f>
        <v>Нет</v>
      </c>
      <c r="D1145" s="43">
        <f t="shared" si="34"/>
        <v>365</v>
      </c>
      <c r="E1145" s="49">
        <f>ROUND(('Все выпуски'!$T$3*'Все выпуски'!$T$6/100)/365*(B1145-IF(C1145="Нет",VLOOKUP(A1145,'Айгенис Оп22'!$A$2:$C$22,3,0),VLOOKUP((A1145-1),'Айгенис Оп22'!$A$2:$C$22,3,0))),2)</f>
        <v>13.07</v>
      </c>
      <c r="G1145" s="43">
        <f>COUNTIF(D1146:$D$1829,365)</f>
        <v>359</v>
      </c>
      <c r="H1145" s="43">
        <f>COUNTIF(D1146:$D$1829,366)</f>
        <v>325</v>
      </c>
    </row>
    <row r="1146" spans="1:8" x14ac:dyDescent="0.25">
      <c r="A1146" s="1">
        <f>COUNTIF($C$2:C1146,"Да")</f>
        <v>12</v>
      </c>
      <c r="B1146" s="45">
        <f t="shared" si="35"/>
        <v>46394</v>
      </c>
      <c r="C1146" s="42" t="str">
        <f>IF(ISERROR(VLOOKUP(B1146,'Айгенис Оп22'!$C$3:$C$22,1,0)),"Нет","Да")</f>
        <v>Нет</v>
      </c>
      <c r="D1146" s="43">
        <f t="shared" si="34"/>
        <v>365</v>
      </c>
      <c r="E1146" s="49">
        <f>ROUND(('Все выпуски'!$T$3*'Все выпуски'!$T$6/100)/365*(B1146-IF(C1146="Нет",VLOOKUP(A1146,'Айгенис Оп22'!$A$2:$C$22,3,0),VLOOKUP((A1146-1),'Айгенис Оп22'!$A$2:$C$22,3,0))),2)</f>
        <v>13.32</v>
      </c>
      <c r="G1146" s="43">
        <f>COUNTIF(D1147:$D$1829,365)</f>
        <v>358</v>
      </c>
      <c r="H1146" s="43">
        <f>COUNTIF(D1147:$D$1829,366)</f>
        <v>325</v>
      </c>
    </row>
    <row r="1147" spans="1:8" x14ac:dyDescent="0.25">
      <c r="A1147" s="1">
        <f>COUNTIF($C$2:C1147,"Да")</f>
        <v>12</v>
      </c>
      <c r="B1147" s="45">
        <f t="shared" si="35"/>
        <v>46395</v>
      </c>
      <c r="C1147" s="42" t="str">
        <f>IF(ISERROR(VLOOKUP(B1147,'Айгенис Оп22'!$C$3:$C$22,1,0)),"Нет","Да")</f>
        <v>Нет</v>
      </c>
      <c r="D1147" s="43">
        <f t="shared" si="34"/>
        <v>365</v>
      </c>
      <c r="E1147" s="49">
        <f>ROUND(('Все выпуски'!$T$3*'Все выпуски'!$T$6/100)/365*(B1147-IF(C1147="Нет",VLOOKUP(A1147,'Айгенис Оп22'!$A$2:$C$22,3,0),VLOOKUP((A1147-1),'Айгенис Оп22'!$A$2:$C$22,3,0))),2)</f>
        <v>13.56</v>
      </c>
      <c r="G1147" s="43">
        <f>COUNTIF(D1148:$D$1829,365)</f>
        <v>357</v>
      </c>
      <c r="H1147" s="43">
        <f>COUNTIF(D1148:$D$1829,366)</f>
        <v>325</v>
      </c>
    </row>
    <row r="1148" spans="1:8" x14ac:dyDescent="0.25">
      <c r="A1148" s="1">
        <f>COUNTIF($C$2:C1148,"Да")</f>
        <v>12</v>
      </c>
      <c r="B1148" s="45">
        <f t="shared" si="35"/>
        <v>46396</v>
      </c>
      <c r="C1148" s="42" t="str">
        <f>IF(ISERROR(VLOOKUP(B1148,'Айгенис Оп22'!$C$3:$C$22,1,0)),"Нет","Да")</f>
        <v>Нет</v>
      </c>
      <c r="D1148" s="43">
        <f t="shared" si="34"/>
        <v>365</v>
      </c>
      <c r="E1148" s="49">
        <f>ROUND(('Все выпуски'!$T$3*'Все выпуски'!$T$6/100)/365*(B1148-IF(C1148="Нет",VLOOKUP(A1148,'Айгенис Оп22'!$A$2:$C$22,3,0),VLOOKUP((A1148-1),'Айгенис Оп22'!$A$2:$C$22,3,0))),2)</f>
        <v>13.81</v>
      </c>
      <c r="G1148" s="43">
        <f>COUNTIF(D1149:$D$1829,365)</f>
        <v>356</v>
      </c>
      <c r="H1148" s="43">
        <f>COUNTIF(D1149:$D$1829,366)</f>
        <v>325</v>
      </c>
    </row>
    <row r="1149" spans="1:8" x14ac:dyDescent="0.25">
      <c r="A1149" s="1">
        <f>COUNTIF($C$2:C1149,"Да")</f>
        <v>12</v>
      </c>
      <c r="B1149" s="45">
        <f t="shared" si="35"/>
        <v>46397</v>
      </c>
      <c r="C1149" s="42" t="str">
        <f>IF(ISERROR(VLOOKUP(B1149,'Айгенис Оп22'!$C$3:$C$22,1,0)),"Нет","Да")</f>
        <v>Нет</v>
      </c>
      <c r="D1149" s="43">
        <f t="shared" si="34"/>
        <v>365</v>
      </c>
      <c r="E1149" s="49">
        <f>ROUND(('Все выпуски'!$T$3*'Все выпуски'!$T$6/100)/365*(B1149-IF(C1149="Нет",VLOOKUP(A1149,'Айгенис Оп22'!$A$2:$C$22,3,0),VLOOKUP((A1149-1),'Айгенис Оп22'!$A$2:$C$22,3,0))),2)</f>
        <v>14.05</v>
      </c>
      <c r="G1149" s="43">
        <f>COUNTIF(D1150:$D$1829,365)</f>
        <v>355</v>
      </c>
      <c r="H1149" s="43">
        <f>COUNTIF(D1150:$D$1829,366)</f>
        <v>325</v>
      </c>
    </row>
    <row r="1150" spans="1:8" x14ac:dyDescent="0.25">
      <c r="A1150" s="1">
        <f>COUNTIF($C$2:C1150,"Да")</f>
        <v>12</v>
      </c>
      <c r="B1150" s="45">
        <f t="shared" si="35"/>
        <v>46398</v>
      </c>
      <c r="C1150" s="42" t="str">
        <f>IF(ISERROR(VLOOKUP(B1150,'Айгенис Оп22'!$C$3:$C$22,1,0)),"Нет","Да")</f>
        <v>Нет</v>
      </c>
      <c r="D1150" s="43">
        <f t="shared" si="34"/>
        <v>365</v>
      </c>
      <c r="E1150" s="49">
        <f>ROUND(('Все выпуски'!$T$3*'Все выпуски'!$T$6/100)/365*(B1150-IF(C1150="Нет",VLOOKUP(A1150,'Айгенис Оп22'!$A$2:$C$22,3,0),VLOOKUP((A1150-1),'Айгенис Оп22'!$A$2:$C$22,3,0))),2)</f>
        <v>14.3</v>
      </c>
      <c r="G1150" s="43">
        <f>COUNTIF(D1151:$D$1829,365)</f>
        <v>354</v>
      </c>
      <c r="H1150" s="43">
        <f>COUNTIF(D1151:$D$1829,366)</f>
        <v>325</v>
      </c>
    </row>
    <row r="1151" spans="1:8" x14ac:dyDescent="0.25">
      <c r="A1151" s="1">
        <f>COUNTIF($C$2:C1151,"Да")</f>
        <v>12</v>
      </c>
      <c r="B1151" s="45">
        <f t="shared" si="35"/>
        <v>46399</v>
      </c>
      <c r="C1151" s="42" t="str">
        <f>IF(ISERROR(VLOOKUP(B1151,'Айгенис Оп22'!$C$3:$C$22,1,0)),"Нет","Да")</f>
        <v>Нет</v>
      </c>
      <c r="D1151" s="43">
        <f t="shared" si="34"/>
        <v>365</v>
      </c>
      <c r="E1151" s="49">
        <f>ROUND(('Все выпуски'!$T$3*'Все выпуски'!$T$6/100)/365*(B1151-IF(C1151="Нет",VLOOKUP(A1151,'Айгенис Оп22'!$A$2:$C$22,3,0),VLOOKUP((A1151-1),'Айгенис Оп22'!$A$2:$C$22,3,0))),2)</f>
        <v>14.55</v>
      </c>
      <c r="G1151" s="43">
        <f>COUNTIF(D1152:$D$1829,365)</f>
        <v>353</v>
      </c>
      <c r="H1151" s="43">
        <f>COUNTIF(D1152:$D$1829,366)</f>
        <v>325</v>
      </c>
    </row>
    <row r="1152" spans="1:8" x14ac:dyDescent="0.25">
      <c r="A1152" s="1">
        <f>COUNTIF($C$2:C1152,"Да")</f>
        <v>12</v>
      </c>
      <c r="B1152" s="45">
        <f t="shared" si="35"/>
        <v>46400</v>
      </c>
      <c r="C1152" s="42" t="str">
        <f>IF(ISERROR(VLOOKUP(B1152,'Айгенис Оп22'!$C$3:$C$22,1,0)),"Нет","Да")</f>
        <v>Нет</v>
      </c>
      <c r="D1152" s="43">
        <f t="shared" si="34"/>
        <v>365</v>
      </c>
      <c r="E1152" s="49">
        <f>ROUND(('Все выпуски'!$T$3*'Все выпуски'!$T$6/100)/365*(B1152-IF(C1152="Нет",VLOOKUP(A1152,'Айгенис Оп22'!$A$2:$C$22,3,0),VLOOKUP((A1152-1),'Айгенис Оп22'!$A$2:$C$22,3,0))),2)</f>
        <v>14.79</v>
      </c>
      <c r="G1152" s="43">
        <f>COUNTIF(D1153:$D$1829,365)</f>
        <v>352</v>
      </c>
      <c r="H1152" s="43">
        <f>COUNTIF(D1153:$D$1829,366)</f>
        <v>325</v>
      </c>
    </row>
    <row r="1153" spans="1:8" x14ac:dyDescent="0.25">
      <c r="A1153" s="1">
        <f>COUNTIF($C$2:C1153,"Да")</f>
        <v>12</v>
      </c>
      <c r="B1153" s="45">
        <f t="shared" si="35"/>
        <v>46401</v>
      </c>
      <c r="C1153" s="42" t="str">
        <f>IF(ISERROR(VLOOKUP(B1153,'Айгенис Оп22'!$C$3:$C$22,1,0)),"Нет","Да")</f>
        <v>Нет</v>
      </c>
      <c r="D1153" s="43">
        <f t="shared" si="34"/>
        <v>365</v>
      </c>
      <c r="E1153" s="49">
        <f>ROUND(('Все выпуски'!$T$3*'Все выпуски'!$T$6/100)/365*(B1153-IF(C1153="Нет",VLOOKUP(A1153,'Айгенис Оп22'!$A$2:$C$22,3,0),VLOOKUP((A1153-1),'Айгенис Оп22'!$A$2:$C$22,3,0))),2)</f>
        <v>15.04</v>
      </c>
      <c r="G1153" s="43">
        <f>COUNTIF(D1154:$D$1829,365)</f>
        <v>351</v>
      </c>
      <c r="H1153" s="43">
        <f>COUNTIF(D1154:$D$1829,366)</f>
        <v>325</v>
      </c>
    </row>
    <row r="1154" spans="1:8" x14ac:dyDescent="0.25">
      <c r="A1154" s="1">
        <f>COUNTIF($C$2:C1154,"Да")</f>
        <v>12</v>
      </c>
      <c r="B1154" s="45">
        <f t="shared" si="35"/>
        <v>46402</v>
      </c>
      <c r="C1154" s="42" t="str">
        <f>IF(ISERROR(VLOOKUP(B1154,'Айгенис Оп22'!$C$3:$C$22,1,0)),"Нет","Да")</f>
        <v>Нет</v>
      </c>
      <c r="D1154" s="43">
        <f t="shared" ref="D1154:D1217" si="36">IF(MOD(YEAR(B1154),4)=0,366,365)</f>
        <v>365</v>
      </c>
      <c r="E1154" s="49">
        <f>ROUND(('Все выпуски'!$T$3*'Все выпуски'!$T$6/100)/365*(B1154-IF(C1154="Нет",VLOOKUP(A1154,'Айгенис Оп22'!$A$2:$C$22,3,0),VLOOKUP((A1154-1),'Айгенис Оп22'!$A$2:$C$22,3,0))),2)</f>
        <v>15.29</v>
      </c>
      <c r="G1154" s="43">
        <f>COUNTIF(D1155:$D$1829,365)</f>
        <v>350</v>
      </c>
      <c r="H1154" s="43">
        <f>COUNTIF(D1155:$D$1829,366)</f>
        <v>325</v>
      </c>
    </row>
    <row r="1155" spans="1:8" x14ac:dyDescent="0.25">
      <c r="A1155" s="1">
        <f>COUNTIF($C$2:C1155,"Да")</f>
        <v>12</v>
      </c>
      <c r="B1155" s="45">
        <f t="shared" si="35"/>
        <v>46403</v>
      </c>
      <c r="C1155" s="42" t="str">
        <f>IF(ISERROR(VLOOKUP(B1155,'Айгенис Оп22'!$C$3:$C$22,1,0)),"Нет","Да")</f>
        <v>Нет</v>
      </c>
      <c r="D1155" s="43">
        <f t="shared" si="36"/>
        <v>365</v>
      </c>
      <c r="E1155" s="49">
        <f>ROUND(('Все выпуски'!$T$3*'Все выпуски'!$T$6/100)/365*(B1155-IF(C1155="Нет",VLOOKUP(A1155,'Айгенис Оп22'!$A$2:$C$22,3,0),VLOOKUP((A1155-1),'Айгенис Оп22'!$A$2:$C$22,3,0))),2)</f>
        <v>15.53</v>
      </c>
      <c r="G1155" s="43">
        <f>COUNTIF(D1156:$D$1829,365)</f>
        <v>349</v>
      </c>
      <c r="H1155" s="43">
        <f>COUNTIF(D1156:$D$1829,366)</f>
        <v>325</v>
      </c>
    </row>
    <row r="1156" spans="1:8" x14ac:dyDescent="0.25">
      <c r="A1156" s="1">
        <f>COUNTIF($C$2:C1156,"Да")</f>
        <v>12</v>
      </c>
      <c r="B1156" s="45">
        <f t="shared" ref="B1156:B1219" si="37">B1155+1</f>
        <v>46404</v>
      </c>
      <c r="C1156" s="42" t="str">
        <f>IF(ISERROR(VLOOKUP(B1156,'Айгенис Оп22'!$C$3:$C$22,1,0)),"Нет","Да")</f>
        <v>Нет</v>
      </c>
      <c r="D1156" s="43">
        <f t="shared" si="36"/>
        <v>365</v>
      </c>
      <c r="E1156" s="49">
        <f>ROUND(('Все выпуски'!$T$3*'Все выпуски'!$T$6/100)/365*(B1156-IF(C1156="Нет",VLOOKUP(A1156,'Айгенис Оп22'!$A$2:$C$22,3,0),VLOOKUP((A1156-1),'Айгенис Оп22'!$A$2:$C$22,3,0))),2)</f>
        <v>15.78</v>
      </c>
      <c r="G1156" s="43">
        <f>COUNTIF(D1157:$D$1829,365)</f>
        <v>348</v>
      </c>
      <c r="H1156" s="43">
        <f>COUNTIF(D1157:$D$1829,366)</f>
        <v>325</v>
      </c>
    </row>
    <row r="1157" spans="1:8" x14ac:dyDescent="0.25">
      <c r="A1157" s="1">
        <f>COUNTIF($C$2:C1157,"Да")</f>
        <v>12</v>
      </c>
      <c r="B1157" s="45">
        <f t="shared" si="37"/>
        <v>46405</v>
      </c>
      <c r="C1157" s="42" t="str">
        <f>IF(ISERROR(VLOOKUP(B1157,'Айгенис Оп22'!$C$3:$C$22,1,0)),"Нет","Да")</f>
        <v>Нет</v>
      </c>
      <c r="D1157" s="43">
        <f t="shared" si="36"/>
        <v>365</v>
      </c>
      <c r="E1157" s="49">
        <f>ROUND(('Все выпуски'!$T$3*'Все выпуски'!$T$6/100)/365*(B1157-IF(C1157="Нет",VLOOKUP(A1157,'Айгенис Оп22'!$A$2:$C$22,3,0),VLOOKUP((A1157-1),'Айгенис Оп22'!$A$2:$C$22,3,0))),2)</f>
        <v>16.03</v>
      </c>
      <c r="G1157" s="43">
        <f>COUNTIF(D1158:$D$1829,365)</f>
        <v>347</v>
      </c>
      <c r="H1157" s="43">
        <f>COUNTIF(D1158:$D$1829,366)</f>
        <v>325</v>
      </c>
    </row>
    <row r="1158" spans="1:8" x14ac:dyDescent="0.25">
      <c r="A1158" s="1">
        <f>COUNTIF($C$2:C1158,"Да")</f>
        <v>12</v>
      </c>
      <c r="B1158" s="45">
        <f t="shared" si="37"/>
        <v>46406</v>
      </c>
      <c r="C1158" s="42" t="str">
        <f>IF(ISERROR(VLOOKUP(B1158,'Айгенис Оп22'!$C$3:$C$22,1,0)),"Нет","Да")</f>
        <v>Нет</v>
      </c>
      <c r="D1158" s="43">
        <f t="shared" si="36"/>
        <v>365</v>
      </c>
      <c r="E1158" s="49">
        <f>ROUND(('Все выпуски'!$T$3*'Все выпуски'!$T$6/100)/365*(B1158-IF(C1158="Нет",VLOOKUP(A1158,'Айгенис Оп22'!$A$2:$C$22,3,0),VLOOKUP((A1158-1),'Айгенис Оп22'!$A$2:$C$22,3,0))),2)</f>
        <v>16.27</v>
      </c>
      <c r="G1158" s="43">
        <f>COUNTIF(D1159:$D$1829,365)</f>
        <v>346</v>
      </c>
      <c r="H1158" s="43">
        <f>COUNTIF(D1159:$D$1829,366)</f>
        <v>325</v>
      </c>
    </row>
    <row r="1159" spans="1:8" x14ac:dyDescent="0.25">
      <c r="A1159" s="1">
        <f>COUNTIF($C$2:C1159,"Да")</f>
        <v>12</v>
      </c>
      <c r="B1159" s="45">
        <f t="shared" si="37"/>
        <v>46407</v>
      </c>
      <c r="C1159" s="42" t="str">
        <f>IF(ISERROR(VLOOKUP(B1159,'Айгенис Оп22'!$C$3:$C$22,1,0)),"Нет","Да")</f>
        <v>Нет</v>
      </c>
      <c r="D1159" s="43">
        <f t="shared" si="36"/>
        <v>365</v>
      </c>
      <c r="E1159" s="49">
        <f>ROUND(('Все выпуски'!$T$3*'Все выпуски'!$T$6/100)/365*(B1159-IF(C1159="Нет",VLOOKUP(A1159,'Айгенис Оп22'!$A$2:$C$22,3,0),VLOOKUP((A1159-1),'Айгенис Оп22'!$A$2:$C$22,3,0))),2)</f>
        <v>16.52</v>
      </c>
      <c r="G1159" s="43">
        <f>COUNTIF(D1160:$D$1829,365)</f>
        <v>345</v>
      </c>
      <c r="H1159" s="43">
        <f>COUNTIF(D1160:$D$1829,366)</f>
        <v>325</v>
      </c>
    </row>
    <row r="1160" spans="1:8" x14ac:dyDescent="0.25">
      <c r="A1160" s="1">
        <f>COUNTIF($C$2:C1160,"Да")</f>
        <v>12</v>
      </c>
      <c r="B1160" s="45">
        <f t="shared" si="37"/>
        <v>46408</v>
      </c>
      <c r="C1160" s="42" t="str">
        <f>IF(ISERROR(VLOOKUP(B1160,'Айгенис Оп22'!$C$3:$C$22,1,0)),"Нет","Да")</f>
        <v>Нет</v>
      </c>
      <c r="D1160" s="43">
        <f t="shared" si="36"/>
        <v>365</v>
      </c>
      <c r="E1160" s="49">
        <f>ROUND(('Все выпуски'!$T$3*'Все выпуски'!$T$6/100)/365*(B1160-IF(C1160="Нет",VLOOKUP(A1160,'Айгенис Оп22'!$A$2:$C$22,3,0),VLOOKUP((A1160-1),'Айгенис Оп22'!$A$2:$C$22,3,0))),2)</f>
        <v>16.77</v>
      </c>
      <c r="G1160" s="43">
        <f>COUNTIF(D1161:$D$1829,365)</f>
        <v>344</v>
      </c>
      <c r="H1160" s="43">
        <f>COUNTIF(D1161:$D$1829,366)</f>
        <v>325</v>
      </c>
    </row>
    <row r="1161" spans="1:8" x14ac:dyDescent="0.25">
      <c r="A1161" s="1">
        <f>COUNTIF($C$2:C1161,"Да")</f>
        <v>12</v>
      </c>
      <c r="B1161" s="45">
        <f t="shared" si="37"/>
        <v>46409</v>
      </c>
      <c r="C1161" s="42" t="str">
        <f>IF(ISERROR(VLOOKUP(B1161,'Айгенис Оп22'!$C$3:$C$22,1,0)),"Нет","Да")</f>
        <v>Нет</v>
      </c>
      <c r="D1161" s="43">
        <f t="shared" si="36"/>
        <v>365</v>
      </c>
      <c r="E1161" s="49">
        <f>ROUND(('Все выпуски'!$T$3*'Все выпуски'!$T$6/100)/365*(B1161-IF(C1161="Нет",VLOOKUP(A1161,'Айгенис Оп22'!$A$2:$C$22,3,0),VLOOKUP((A1161-1),'Айгенис Оп22'!$A$2:$C$22,3,0))),2)</f>
        <v>17.010000000000002</v>
      </c>
      <c r="G1161" s="43">
        <f>COUNTIF(D1162:$D$1829,365)</f>
        <v>343</v>
      </c>
      <c r="H1161" s="43">
        <f>COUNTIF(D1162:$D$1829,366)</f>
        <v>325</v>
      </c>
    </row>
    <row r="1162" spans="1:8" x14ac:dyDescent="0.25">
      <c r="A1162" s="1">
        <f>COUNTIF($C$2:C1162,"Да")</f>
        <v>12</v>
      </c>
      <c r="B1162" s="45">
        <f t="shared" si="37"/>
        <v>46410</v>
      </c>
      <c r="C1162" s="42" t="str">
        <f>IF(ISERROR(VLOOKUP(B1162,'Айгенис Оп22'!$C$3:$C$22,1,0)),"Нет","Да")</f>
        <v>Нет</v>
      </c>
      <c r="D1162" s="43">
        <f t="shared" si="36"/>
        <v>365</v>
      </c>
      <c r="E1162" s="49">
        <f>ROUND(('Все выпуски'!$T$3*'Все выпуски'!$T$6/100)/365*(B1162-IF(C1162="Нет",VLOOKUP(A1162,'Айгенис Оп22'!$A$2:$C$22,3,0),VLOOKUP((A1162-1),'Айгенис Оп22'!$A$2:$C$22,3,0))),2)</f>
        <v>17.260000000000002</v>
      </c>
      <c r="G1162" s="43">
        <f>COUNTIF(D1163:$D$1829,365)</f>
        <v>342</v>
      </c>
      <c r="H1162" s="43">
        <f>COUNTIF(D1163:$D$1829,366)</f>
        <v>325</v>
      </c>
    </row>
    <row r="1163" spans="1:8" x14ac:dyDescent="0.25">
      <c r="A1163" s="1">
        <f>COUNTIF($C$2:C1163,"Да")</f>
        <v>12</v>
      </c>
      <c r="B1163" s="45">
        <f t="shared" si="37"/>
        <v>46411</v>
      </c>
      <c r="C1163" s="42" t="str">
        <f>IF(ISERROR(VLOOKUP(B1163,'Айгенис Оп22'!$C$3:$C$22,1,0)),"Нет","Да")</f>
        <v>Нет</v>
      </c>
      <c r="D1163" s="43">
        <f t="shared" si="36"/>
        <v>365</v>
      </c>
      <c r="E1163" s="49">
        <f>ROUND(('Все выпуски'!$T$3*'Все выпуски'!$T$6/100)/365*(B1163-IF(C1163="Нет",VLOOKUP(A1163,'Айгенис Оп22'!$A$2:$C$22,3,0),VLOOKUP((A1163-1),'Айгенис Оп22'!$A$2:$C$22,3,0))),2)</f>
        <v>17.510000000000002</v>
      </c>
      <c r="G1163" s="43">
        <f>COUNTIF(D1164:$D$1829,365)</f>
        <v>341</v>
      </c>
      <c r="H1163" s="43">
        <f>COUNTIF(D1164:$D$1829,366)</f>
        <v>325</v>
      </c>
    </row>
    <row r="1164" spans="1:8" x14ac:dyDescent="0.25">
      <c r="A1164" s="1">
        <f>COUNTIF($C$2:C1164,"Да")</f>
        <v>12</v>
      </c>
      <c r="B1164" s="45">
        <f t="shared" si="37"/>
        <v>46412</v>
      </c>
      <c r="C1164" s="42" t="str">
        <f>IF(ISERROR(VLOOKUP(B1164,'Айгенис Оп22'!$C$3:$C$22,1,0)),"Нет","Да")</f>
        <v>Нет</v>
      </c>
      <c r="D1164" s="43">
        <f t="shared" si="36"/>
        <v>365</v>
      </c>
      <c r="E1164" s="49">
        <f>ROUND(('Все выпуски'!$T$3*'Все выпуски'!$T$6/100)/365*(B1164-IF(C1164="Нет",VLOOKUP(A1164,'Айгенис Оп22'!$A$2:$C$22,3,0),VLOOKUP((A1164-1),'Айгенис Оп22'!$A$2:$C$22,3,0))),2)</f>
        <v>17.75</v>
      </c>
      <c r="G1164" s="43">
        <f>COUNTIF(D1165:$D$1829,365)</f>
        <v>340</v>
      </c>
      <c r="H1164" s="43">
        <f>COUNTIF(D1165:$D$1829,366)</f>
        <v>325</v>
      </c>
    </row>
    <row r="1165" spans="1:8" x14ac:dyDescent="0.25">
      <c r="A1165" s="1">
        <f>COUNTIF($C$2:C1165,"Да")</f>
        <v>12</v>
      </c>
      <c r="B1165" s="45">
        <f t="shared" si="37"/>
        <v>46413</v>
      </c>
      <c r="C1165" s="42" t="str">
        <f>IF(ISERROR(VLOOKUP(B1165,'Айгенис Оп22'!$C$3:$C$22,1,0)),"Нет","Да")</f>
        <v>Нет</v>
      </c>
      <c r="D1165" s="43">
        <f t="shared" si="36"/>
        <v>365</v>
      </c>
      <c r="E1165" s="49">
        <f>ROUND(('Все выпуски'!$T$3*'Все выпуски'!$T$6/100)/365*(B1165-IF(C1165="Нет",VLOOKUP(A1165,'Айгенис Оп22'!$A$2:$C$22,3,0),VLOOKUP((A1165-1),'Айгенис Оп22'!$A$2:$C$22,3,0))),2)</f>
        <v>18</v>
      </c>
      <c r="G1165" s="43">
        <f>COUNTIF(D1166:$D$1829,365)</f>
        <v>339</v>
      </c>
      <c r="H1165" s="43">
        <f>COUNTIF(D1166:$D$1829,366)</f>
        <v>325</v>
      </c>
    </row>
    <row r="1166" spans="1:8" x14ac:dyDescent="0.25">
      <c r="A1166" s="1">
        <f>COUNTIF($C$2:C1166,"Да")</f>
        <v>12</v>
      </c>
      <c r="B1166" s="45">
        <f t="shared" si="37"/>
        <v>46414</v>
      </c>
      <c r="C1166" s="42" t="str">
        <f>IF(ISERROR(VLOOKUP(B1166,'Айгенис Оп22'!$C$3:$C$22,1,0)),"Нет","Да")</f>
        <v>Нет</v>
      </c>
      <c r="D1166" s="43">
        <f t="shared" si="36"/>
        <v>365</v>
      </c>
      <c r="E1166" s="49">
        <f>ROUND(('Все выпуски'!$T$3*'Все выпуски'!$T$6/100)/365*(B1166-IF(C1166="Нет",VLOOKUP(A1166,'Айгенис Оп22'!$A$2:$C$22,3,0),VLOOKUP((A1166-1),'Айгенис Оп22'!$A$2:$C$22,3,0))),2)</f>
        <v>18.25</v>
      </c>
      <c r="G1166" s="43">
        <f>COUNTIF(D1167:$D$1829,365)</f>
        <v>338</v>
      </c>
      <c r="H1166" s="43">
        <f>COUNTIF(D1167:$D$1829,366)</f>
        <v>325</v>
      </c>
    </row>
    <row r="1167" spans="1:8" x14ac:dyDescent="0.25">
      <c r="A1167" s="1">
        <f>COUNTIF($C$2:C1167,"Да")</f>
        <v>12</v>
      </c>
      <c r="B1167" s="45">
        <f t="shared" si="37"/>
        <v>46415</v>
      </c>
      <c r="C1167" s="42" t="str">
        <f>IF(ISERROR(VLOOKUP(B1167,'Айгенис Оп22'!$C$3:$C$22,1,0)),"Нет","Да")</f>
        <v>Нет</v>
      </c>
      <c r="D1167" s="43">
        <f t="shared" si="36"/>
        <v>365</v>
      </c>
      <c r="E1167" s="49">
        <f>ROUND(('Все выпуски'!$T$3*'Все выпуски'!$T$6/100)/365*(B1167-IF(C1167="Нет",VLOOKUP(A1167,'Айгенис Оп22'!$A$2:$C$22,3,0),VLOOKUP((A1167-1),'Айгенис Оп22'!$A$2:$C$22,3,0))),2)</f>
        <v>18.489999999999998</v>
      </c>
      <c r="G1167" s="43">
        <f>COUNTIF(D1168:$D$1829,365)</f>
        <v>337</v>
      </c>
      <c r="H1167" s="43">
        <f>COUNTIF(D1168:$D$1829,366)</f>
        <v>325</v>
      </c>
    </row>
    <row r="1168" spans="1:8" x14ac:dyDescent="0.25">
      <c r="A1168" s="1">
        <f>COUNTIF($C$2:C1168,"Да")</f>
        <v>12</v>
      </c>
      <c r="B1168" s="45">
        <f t="shared" si="37"/>
        <v>46416</v>
      </c>
      <c r="C1168" s="42" t="str">
        <f>IF(ISERROR(VLOOKUP(B1168,'Айгенис Оп22'!$C$3:$C$22,1,0)),"Нет","Да")</f>
        <v>Нет</v>
      </c>
      <c r="D1168" s="43">
        <f t="shared" si="36"/>
        <v>365</v>
      </c>
      <c r="E1168" s="49">
        <f>ROUND(('Все выпуски'!$T$3*'Все выпуски'!$T$6/100)/365*(B1168-IF(C1168="Нет",VLOOKUP(A1168,'Айгенис Оп22'!$A$2:$C$22,3,0),VLOOKUP((A1168-1),'Айгенис Оп22'!$A$2:$C$22,3,0))),2)</f>
        <v>18.739999999999998</v>
      </c>
      <c r="G1168" s="43">
        <f>COUNTIF(D1169:$D$1829,365)</f>
        <v>336</v>
      </c>
      <c r="H1168" s="43">
        <f>COUNTIF(D1169:$D$1829,366)</f>
        <v>325</v>
      </c>
    </row>
    <row r="1169" spans="1:8" x14ac:dyDescent="0.25">
      <c r="A1169" s="1">
        <f>COUNTIF($C$2:C1169,"Да")</f>
        <v>12</v>
      </c>
      <c r="B1169" s="45">
        <f t="shared" si="37"/>
        <v>46417</v>
      </c>
      <c r="C1169" s="42" t="str">
        <f>IF(ISERROR(VLOOKUP(B1169,'Айгенис Оп22'!$C$3:$C$22,1,0)),"Нет","Да")</f>
        <v>Нет</v>
      </c>
      <c r="D1169" s="43">
        <f t="shared" si="36"/>
        <v>365</v>
      </c>
      <c r="E1169" s="49">
        <f>ROUND(('Все выпуски'!$T$3*'Все выпуски'!$T$6/100)/365*(B1169-IF(C1169="Нет",VLOOKUP(A1169,'Айгенис Оп22'!$A$2:$C$22,3,0),VLOOKUP((A1169-1),'Айгенис Оп22'!$A$2:$C$22,3,0))),2)</f>
        <v>18.989999999999998</v>
      </c>
      <c r="G1169" s="43">
        <f>COUNTIF(D1170:$D$1829,365)</f>
        <v>335</v>
      </c>
      <c r="H1169" s="43">
        <f>COUNTIF(D1170:$D$1829,366)</f>
        <v>325</v>
      </c>
    </row>
    <row r="1170" spans="1:8" x14ac:dyDescent="0.25">
      <c r="A1170" s="1">
        <f>COUNTIF($C$2:C1170,"Да")</f>
        <v>12</v>
      </c>
      <c r="B1170" s="45">
        <f t="shared" si="37"/>
        <v>46418</v>
      </c>
      <c r="C1170" s="42" t="str">
        <f>IF(ISERROR(VLOOKUP(B1170,'Айгенис Оп22'!$C$3:$C$22,1,0)),"Нет","Да")</f>
        <v>Нет</v>
      </c>
      <c r="D1170" s="43">
        <f t="shared" si="36"/>
        <v>365</v>
      </c>
      <c r="E1170" s="49">
        <f>ROUND(('Все выпуски'!$T$3*'Все выпуски'!$T$6/100)/365*(B1170-IF(C1170="Нет",VLOOKUP(A1170,'Айгенис Оп22'!$A$2:$C$22,3,0),VLOOKUP((A1170-1),'Айгенис Оп22'!$A$2:$C$22,3,0))),2)</f>
        <v>19.23</v>
      </c>
      <c r="G1170" s="43">
        <f>COUNTIF(D1171:$D$1829,365)</f>
        <v>334</v>
      </c>
      <c r="H1170" s="43">
        <f>COUNTIF(D1171:$D$1829,366)</f>
        <v>325</v>
      </c>
    </row>
    <row r="1171" spans="1:8" x14ac:dyDescent="0.25">
      <c r="A1171" s="1">
        <f>COUNTIF($C$2:C1171,"Да")</f>
        <v>12</v>
      </c>
      <c r="B1171" s="45">
        <f t="shared" si="37"/>
        <v>46419</v>
      </c>
      <c r="C1171" s="42" t="str">
        <f>IF(ISERROR(VLOOKUP(B1171,'Айгенис Оп22'!$C$3:$C$22,1,0)),"Нет","Да")</f>
        <v>Нет</v>
      </c>
      <c r="D1171" s="43">
        <f t="shared" si="36"/>
        <v>365</v>
      </c>
      <c r="E1171" s="49">
        <f>ROUND(('Все выпуски'!$T$3*'Все выпуски'!$T$6/100)/365*(B1171-IF(C1171="Нет",VLOOKUP(A1171,'Айгенис Оп22'!$A$2:$C$22,3,0),VLOOKUP((A1171-1),'Айгенис Оп22'!$A$2:$C$22,3,0))),2)</f>
        <v>19.48</v>
      </c>
      <c r="G1171" s="43">
        <f>COUNTIF(D1172:$D$1829,365)</f>
        <v>333</v>
      </c>
      <c r="H1171" s="43">
        <f>COUNTIF(D1172:$D$1829,366)</f>
        <v>325</v>
      </c>
    </row>
    <row r="1172" spans="1:8" x14ac:dyDescent="0.25">
      <c r="A1172" s="1">
        <f>COUNTIF($C$2:C1172,"Да")</f>
        <v>12</v>
      </c>
      <c r="B1172" s="45">
        <f t="shared" si="37"/>
        <v>46420</v>
      </c>
      <c r="C1172" s="42" t="str">
        <f>IF(ISERROR(VLOOKUP(B1172,'Айгенис Оп22'!$C$3:$C$22,1,0)),"Нет","Да")</f>
        <v>Нет</v>
      </c>
      <c r="D1172" s="43">
        <f t="shared" si="36"/>
        <v>365</v>
      </c>
      <c r="E1172" s="49">
        <f>ROUND(('Все выпуски'!$T$3*'Все выпуски'!$T$6/100)/365*(B1172-IF(C1172="Нет",VLOOKUP(A1172,'Айгенис Оп22'!$A$2:$C$22,3,0),VLOOKUP((A1172-1),'Айгенис Оп22'!$A$2:$C$22,3,0))),2)</f>
        <v>19.73</v>
      </c>
      <c r="G1172" s="43">
        <f>COUNTIF(D1173:$D$1829,365)</f>
        <v>332</v>
      </c>
      <c r="H1172" s="43">
        <f>COUNTIF(D1173:$D$1829,366)</f>
        <v>325</v>
      </c>
    </row>
    <row r="1173" spans="1:8" x14ac:dyDescent="0.25">
      <c r="A1173" s="1">
        <f>COUNTIF($C$2:C1173,"Да")</f>
        <v>12</v>
      </c>
      <c r="B1173" s="45">
        <f t="shared" si="37"/>
        <v>46421</v>
      </c>
      <c r="C1173" s="42" t="str">
        <f>IF(ISERROR(VLOOKUP(B1173,'Айгенис Оп22'!$C$3:$C$22,1,0)),"Нет","Да")</f>
        <v>Нет</v>
      </c>
      <c r="D1173" s="43">
        <f t="shared" si="36"/>
        <v>365</v>
      </c>
      <c r="E1173" s="49">
        <f>ROUND(('Все выпуски'!$T$3*'Все выпуски'!$T$6/100)/365*(B1173-IF(C1173="Нет",VLOOKUP(A1173,'Айгенис Оп22'!$A$2:$C$22,3,0),VLOOKUP((A1173-1),'Айгенис Оп22'!$A$2:$C$22,3,0))),2)</f>
        <v>19.97</v>
      </c>
      <c r="G1173" s="43">
        <f>COUNTIF(D1174:$D$1829,365)</f>
        <v>331</v>
      </c>
      <c r="H1173" s="43">
        <f>COUNTIF(D1174:$D$1829,366)</f>
        <v>325</v>
      </c>
    </row>
    <row r="1174" spans="1:8" x14ac:dyDescent="0.25">
      <c r="A1174" s="1">
        <f>COUNTIF($C$2:C1174,"Да")</f>
        <v>12</v>
      </c>
      <c r="B1174" s="45">
        <f t="shared" si="37"/>
        <v>46422</v>
      </c>
      <c r="C1174" s="42" t="str">
        <f>IF(ISERROR(VLOOKUP(B1174,'Айгенис Оп22'!$C$3:$C$22,1,0)),"Нет","Да")</f>
        <v>Нет</v>
      </c>
      <c r="D1174" s="43">
        <f t="shared" si="36"/>
        <v>365</v>
      </c>
      <c r="E1174" s="49">
        <f>ROUND(('Все выпуски'!$T$3*'Все выпуски'!$T$6/100)/365*(B1174-IF(C1174="Нет",VLOOKUP(A1174,'Айгенис Оп22'!$A$2:$C$22,3,0),VLOOKUP((A1174-1),'Айгенис Оп22'!$A$2:$C$22,3,0))),2)</f>
        <v>20.22</v>
      </c>
      <c r="G1174" s="43">
        <f>COUNTIF(D1175:$D$1829,365)</f>
        <v>330</v>
      </c>
      <c r="H1174" s="43">
        <f>COUNTIF(D1175:$D$1829,366)</f>
        <v>325</v>
      </c>
    </row>
    <row r="1175" spans="1:8" x14ac:dyDescent="0.25">
      <c r="A1175" s="1">
        <f>COUNTIF($C$2:C1175,"Да")</f>
        <v>12</v>
      </c>
      <c r="B1175" s="45">
        <f t="shared" si="37"/>
        <v>46423</v>
      </c>
      <c r="C1175" s="42" t="str">
        <f>IF(ISERROR(VLOOKUP(B1175,'Айгенис Оп22'!$C$3:$C$22,1,0)),"Нет","Да")</f>
        <v>Нет</v>
      </c>
      <c r="D1175" s="43">
        <f t="shared" si="36"/>
        <v>365</v>
      </c>
      <c r="E1175" s="49">
        <f>ROUND(('Все выпуски'!$T$3*'Все выпуски'!$T$6/100)/365*(B1175-IF(C1175="Нет",VLOOKUP(A1175,'Айгенис Оп22'!$A$2:$C$22,3,0),VLOOKUP((A1175-1),'Айгенис Оп22'!$A$2:$C$22,3,0))),2)</f>
        <v>20.47</v>
      </c>
      <c r="G1175" s="43">
        <f>COUNTIF(D1176:$D$1829,365)</f>
        <v>329</v>
      </c>
      <c r="H1175" s="43">
        <f>COUNTIF(D1176:$D$1829,366)</f>
        <v>325</v>
      </c>
    </row>
    <row r="1176" spans="1:8" x14ac:dyDescent="0.25">
      <c r="A1176" s="1">
        <f>COUNTIF($C$2:C1176,"Да")</f>
        <v>12</v>
      </c>
      <c r="B1176" s="45">
        <f t="shared" si="37"/>
        <v>46424</v>
      </c>
      <c r="C1176" s="42" t="str">
        <f>IF(ISERROR(VLOOKUP(B1176,'Айгенис Оп22'!$C$3:$C$22,1,0)),"Нет","Да")</f>
        <v>Нет</v>
      </c>
      <c r="D1176" s="43">
        <f t="shared" si="36"/>
        <v>365</v>
      </c>
      <c r="E1176" s="49">
        <f>ROUND(('Все выпуски'!$T$3*'Все выпуски'!$T$6/100)/365*(B1176-IF(C1176="Нет",VLOOKUP(A1176,'Айгенис Оп22'!$A$2:$C$22,3,0),VLOOKUP((A1176-1),'Айгенис Оп22'!$A$2:$C$22,3,0))),2)</f>
        <v>20.71</v>
      </c>
      <c r="G1176" s="43">
        <f>COUNTIF(D1177:$D$1829,365)</f>
        <v>328</v>
      </c>
      <c r="H1176" s="43">
        <f>COUNTIF(D1177:$D$1829,366)</f>
        <v>325</v>
      </c>
    </row>
    <row r="1177" spans="1:8" x14ac:dyDescent="0.25">
      <c r="A1177" s="1">
        <f>COUNTIF($C$2:C1177,"Да")</f>
        <v>12</v>
      </c>
      <c r="B1177" s="45">
        <f t="shared" si="37"/>
        <v>46425</v>
      </c>
      <c r="C1177" s="42" t="str">
        <f>IF(ISERROR(VLOOKUP(B1177,'Айгенис Оп22'!$C$3:$C$22,1,0)),"Нет","Да")</f>
        <v>Нет</v>
      </c>
      <c r="D1177" s="43">
        <f t="shared" si="36"/>
        <v>365</v>
      </c>
      <c r="E1177" s="49">
        <f>ROUND(('Все выпуски'!$T$3*'Все выпуски'!$T$6/100)/365*(B1177-IF(C1177="Нет",VLOOKUP(A1177,'Айгенис Оп22'!$A$2:$C$22,3,0),VLOOKUP((A1177-1),'Айгенис Оп22'!$A$2:$C$22,3,0))),2)</f>
        <v>20.96</v>
      </c>
      <c r="G1177" s="43">
        <f>COUNTIF(D1178:$D$1829,365)</f>
        <v>327</v>
      </c>
      <c r="H1177" s="43">
        <f>COUNTIF(D1178:$D$1829,366)</f>
        <v>325</v>
      </c>
    </row>
    <row r="1178" spans="1:8" x14ac:dyDescent="0.25">
      <c r="A1178" s="1">
        <f>COUNTIF($C$2:C1178,"Да")</f>
        <v>12</v>
      </c>
      <c r="B1178" s="45">
        <f t="shared" si="37"/>
        <v>46426</v>
      </c>
      <c r="C1178" s="42" t="str">
        <f>IF(ISERROR(VLOOKUP(B1178,'Айгенис Оп22'!$C$3:$C$22,1,0)),"Нет","Да")</f>
        <v>Нет</v>
      </c>
      <c r="D1178" s="43">
        <f t="shared" si="36"/>
        <v>365</v>
      </c>
      <c r="E1178" s="49">
        <f>ROUND(('Все выпуски'!$T$3*'Все выпуски'!$T$6/100)/365*(B1178-IF(C1178="Нет",VLOOKUP(A1178,'Айгенис Оп22'!$A$2:$C$22,3,0),VLOOKUP((A1178-1),'Айгенис Оп22'!$A$2:$C$22,3,0))),2)</f>
        <v>21.21</v>
      </c>
      <c r="G1178" s="43">
        <f>COUNTIF(D1179:$D$1829,365)</f>
        <v>326</v>
      </c>
      <c r="H1178" s="43">
        <f>COUNTIF(D1179:$D$1829,366)</f>
        <v>325</v>
      </c>
    </row>
    <row r="1179" spans="1:8" x14ac:dyDescent="0.25">
      <c r="A1179" s="1">
        <f>COUNTIF($C$2:C1179,"Да")</f>
        <v>12</v>
      </c>
      <c r="B1179" s="45">
        <f t="shared" si="37"/>
        <v>46427</v>
      </c>
      <c r="C1179" s="42" t="str">
        <f>IF(ISERROR(VLOOKUP(B1179,'Айгенис Оп22'!$C$3:$C$22,1,0)),"Нет","Да")</f>
        <v>Нет</v>
      </c>
      <c r="D1179" s="43">
        <f t="shared" si="36"/>
        <v>365</v>
      </c>
      <c r="E1179" s="49">
        <f>ROUND(('Все выпуски'!$T$3*'Все выпуски'!$T$6/100)/365*(B1179-IF(C1179="Нет",VLOOKUP(A1179,'Айгенис Оп22'!$A$2:$C$22,3,0),VLOOKUP((A1179-1),'Айгенис Оп22'!$A$2:$C$22,3,0))),2)</f>
        <v>21.45</v>
      </c>
      <c r="G1179" s="43">
        <f>COUNTIF(D1180:$D$1829,365)</f>
        <v>325</v>
      </c>
      <c r="H1179" s="43">
        <f>COUNTIF(D1180:$D$1829,366)</f>
        <v>325</v>
      </c>
    </row>
    <row r="1180" spans="1:8" x14ac:dyDescent="0.25">
      <c r="A1180" s="1">
        <f>COUNTIF($C$2:C1180,"Да")</f>
        <v>12</v>
      </c>
      <c r="B1180" s="45">
        <f t="shared" si="37"/>
        <v>46428</v>
      </c>
      <c r="C1180" s="42" t="str">
        <f>IF(ISERROR(VLOOKUP(B1180,'Айгенис Оп22'!$C$3:$C$22,1,0)),"Нет","Да")</f>
        <v>Нет</v>
      </c>
      <c r="D1180" s="43">
        <f t="shared" si="36"/>
        <v>365</v>
      </c>
      <c r="E1180" s="49">
        <f>ROUND(('Все выпуски'!$T$3*'Все выпуски'!$T$6/100)/365*(B1180-IF(C1180="Нет",VLOOKUP(A1180,'Айгенис Оп22'!$A$2:$C$22,3,0),VLOOKUP((A1180-1),'Айгенис Оп22'!$A$2:$C$22,3,0))),2)</f>
        <v>21.7</v>
      </c>
      <c r="G1180" s="43">
        <f>COUNTIF(D1181:$D$1829,365)</f>
        <v>324</v>
      </c>
      <c r="H1180" s="43">
        <f>COUNTIF(D1181:$D$1829,366)</f>
        <v>325</v>
      </c>
    </row>
    <row r="1181" spans="1:8" x14ac:dyDescent="0.25">
      <c r="A1181" s="1">
        <f>COUNTIF($C$2:C1181,"Да")</f>
        <v>12</v>
      </c>
      <c r="B1181" s="45">
        <f t="shared" si="37"/>
        <v>46429</v>
      </c>
      <c r="C1181" s="42" t="str">
        <f>IF(ISERROR(VLOOKUP(B1181,'Айгенис Оп22'!$C$3:$C$22,1,0)),"Нет","Да")</f>
        <v>Нет</v>
      </c>
      <c r="D1181" s="43">
        <f t="shared" si="36"/>
        <v>365</v>
      </c>
      <c r="E1181" s="49">
        <f>ROUND(('Все выпуски'!$T$3*'Все выпуски'!$T$6/100)/365*(B1181-IF(C1181="Нет",VLOOKUP(A1181,'Айгенис Оп22'!$A$2:$C$22,3,0),VLOOKUP((A1181-1),'Айгенис Оп22'!$A$2:$C$22,3,0))),2)</f>
        <v>21.95</v>
      </c>
      <c r="G1181" s="43">
        <f>COUNTIF(D1182:$D$1829,365)</f>
        <v>323</v>
      </c>
      <c r="H1181" s="43">
        <f>COUNTIF(D1182:$D$1829,366)</f>
        <v>325</v>
      </c>
    </row>
    <row r="1182" spans="1:8" x14ac:dyDescent="0.25">
      <c r="A1182" s="1">
        <f>COUNTIF($C$2:C1182,"Да")</f>
        <v>12</v>
      </c>
      <c r="B1182" s="45">
        <f t="shared" si="37"/>
        <v>46430</v>
      </c>
      <c r="C1182" s="42" t="str">
        <f>IF(ISERROR(VLOOKUP(B1182,'Айгенис Оп22'!$C$3:$C$22,1,0)),"Нет","Да")</f>
        <v>Нет</v>
      </c>
      <c r="D1182" s="43">
        <f t="shared" si="36"/>
        <v>365</v>
      </c>
      <c r="E1182" s="49">
        <f>ROUND(('Все выпуски'!$T$3*'Все выпуски'!$T$6/100)/365*(B1182-IF(C1182="Нет",VLOOKUP(A1182,'Айгенис Оп22'!$A$2:$C$22,3,0),VLOOKUP((A1182-1),'Айгенис Оп22'!$A$2:$C$22,3,0))),2)</f>
        <v>22.19</v>
      </c>
      <c r="G1182" s="43">
        <f>COUNTIF(D1183:$D$1829,365)</f>
        <v>322</v>
      </c>
      <c r="H1182" s="43">
        <f>COUNTIF(D1183:$D$1829,366)</f>
        <v>325</v>
      </c>
    </row>
    <row r="1183" spans="1:8" x14ac:dyDescent="0.25">
      <c r="A1183" s="1">
        <f>COUNTIF($C$2:C1183,"Да")</f>
        <v>12</v>
      </c>
      <c r="B1183" s="45">
        <f t="shared" si="37"/>
        <v>46431</v>
      </c>
      <c r="C1183" s="42" t="str">
        <f>IF(ISERROR(VLOOKUP(B1183,'Айгенис Оп22'!$C$3:$C$22,1,0)),"Нет","Да")</f>
        <v>Нет</v>
      </c>
      <c r="D1183" s="43">
        <f t="shared" si="36"/>
        <v>365</v>
      </c>
      <c r="E1183" s="49">
        <f>ROUND(('Все выпуски'!$T$3*'Все выпуски'!$T$6/100)/365*(B1183-IF(C1183="Нет",VLOOKUP(A1183,'Айгенис Оп22'!$A$2:$C$22,3,0),VLOOKUP((A1183-1),'Айгенис Оп22'!$A$2:$C$22,3,0))),2)</f>
        <v>22.44</v>
      </c>
      <c r="G1183" s="43">
        <f>COUNTIF(D1184:$D$1829,365)</f>
        <v>321</v>
      </c>
      <c r="H1183" s="43">
        <f>COUNTIF(D1184:$D$1829,366)</f>
        <v>325</v>
      </c>
    </row>
    <row r="1184" spans="1:8" x14ac:dyDescent="0.25">
      <c r="A1184" s="1">
        <f>COUNTIF($C$2:C1184,"Да")</f>
        <v>13</v>
      </c>
      <c r="B1184" s="45">
        <f t="shared" si="37"/>
        <v>46432</v>
      </c>
      <c r="C1184" s="42" t="str">
        <f>IF(ISERROR(VLOOKUP(B1184,'Айгенис Оп22'!$C$3:$C$22,1,0)),"Нет","Да")</f>
        <v>Да</v>
      </c>
      <c r="D1184" s="43">
        <f t="shared" si="36"/>
        <v>365</v>
      </c>
      <c r="E1184" s="49">
        <f>ROUND(('Все выпуски'!$T$3*'Все выпуски'!$T$6/100)/365*(B1184-IF(C1184="Нет",VLOOKUP(A1184,'Айгенис Оп22'!$A$2:$C$22,3,0),VLOOKUP((A1184-1),'Айгенис Оп22'!$A$2:$C$22,3,0))),2)</f>
        <v>22.68</v>
      </c>
      <c r="G1184" s="43">
        <f>COUNTIF(D1185:$D$1829,365)</f>
        <v>320</v>
      </c>
      <c r="H1184" s="43">
        <f>COUNTIF(D1185:$D$1829,366)</f>
        <v>325</v>
      </c>
    </row>
    <row r="1185" spans="1:8" x14ac:dyDescent="0.25">
      <c r="A1185" s="1">
        <f>COUNTIF($C$2:C1185,"Да")</f>
        <v>13</v>
      </c>
      <c r="B1185" s="45">
        <f t="shared" si="37"/>
        <v>46433</v>
      </c>
      <c r="C1185" s="42" t="str">
        <f>IF(ISERROR(VLOOKUP(B1185,'Айгенис Оп22'!$C$3:$C$22,1,0)),"Нет","Да")</f>
        <v>Нет</v>
      </c>
      <c r="D1185" s="43">
        <f t="shared" si="36"/>
        <v>365</v>
      </c>
      <c r="E1185" s="49">
        <f>ROUND(('Все выпуски'!$T$3*'Все выпуски'!$T$6/100)/365*(B1185-IF(C1185="Нет",VLOOKUP(A1185,'Айгенис Оп22'!$A$2:$C$22,3,0),VLOOKUP((A1185-1),'Айгенис Оп22'!$A$2:$C$22,3,0))),2)</f>
        <v>0.25</v>
      </c>
      <c r="G1185" s="43">
        <f>COUNTIF(D1186:$D$1829,365)</f>
        <v>319</v>
      </c>
      <c r="H1185" s="43">
        <f>COUNTIF(D1186:$D$1829,366)</f>
        <v>325</v>
      </c>
    </row>
    <row r="1186" spans="1:8" x14ac:dyDescent="0.25">
      <c r="A1186" s="1">
        <f>COUNTIF($C$2:C1186,"Да")</f>
        <v>13</v>
      </c>
      <c r="B1186" s="45">
        <f t="shared" si="37"/>
        <v>46434</v>
      </c>
      <c r="C1186" s="42" t="str">
        <f>IF(ISERROR(VLOOKUP(B1186,'Айгенис Оп22'!$C$3:$C$22,1,0)),"Нет","Да")</f>
        <v>Нет</v>
      </c>
      <c r="D1186" s="43">
        <f t="shared" si="36"/>
        <v>365</v>
      </c>
      <c r="E1186" s="49">
        <f>ROUND(('Все выпуски'!$T$3*'Все выпуски'!$T$6/100)/365*(B1186-IF(C1186="Нет",VLOOKUP(A1186,'Айгенис Оп22'!$A$2:$C$22,3,0),VLOOKUP((A1186-1),'Айгенис Оп22'!$A$2:$C$22,3,0))),2)</f>
        <v>0.49</v>
      </c>
      <c r="G1186" s="43">
        <f>COUNTIF(D1187:$D$1829,365)</f>
        <v>318</v>
      </c>
      <c r="H1186" s="43">
        <f>COUNTIF(D1187:$D$1829,366)</f>
        <v>325</v>
      </c>
    </row>
    <row r="1187" spans="1:8" x14ac:dyDescent="0.25">
      <c r="A1187" s="1">
        <f>COUNTIF($C$2:C1187,"Да")</f>
        <v>13</v>
      </c>
      <c r="B1187" s="45">
        <f t="shared" si="37"/>
        <v>46435</v>
      </c>
      <c r="C1187" s="42" t="str">
        <f>IF(ISERROR(VLOOKUP(B1187,'Айгенис Оп22'!$C$3:$C$22,1,0)),"Нет","Да")</f>
        <v>Нет</v>
      </c>
      <c r="D1187" s="43">
        <f t="shared" si="36"/>
        <v>365</v>
      </c>
      <c r="E1187" s="49">
        <f>ROUND(('Все выпуски'!$T$3*'Все выпуски'!$T$6/100)/365*(B1187-IF(C1187="Нет",VLOOKUP(A1187,'Айгенис Оп22'!$A$2:$C$22,3,0),VLOOKUP((A1187-1),'Айгенис Оп22'!$A$2:$C$22,3,0))),2)</f>
        <v>0.74</v>
      </c>
      <c r="G1187" s="43">
        <f>COUNTIF(D1188:$D$1829,365)</f>
        <v>317</v>
      </c>
      <c r="H1187" s="43">
        <f>COUNTIF(D1188:$D$1829,366)</f>
        <v>325</v>
      </c>
    </row>
    <row r="1188" spans="1:8" x14ac:dyDescent="0.25">
      <c r="A1188" s="1">
        <f>COUNTIF($C$2:C1188,"Да")</f>
        <v>13</v>
      </c>
      <c r="B1188" s="45">
        <f t="shared" si="37"/>
        <v>46436</v>
      </c>
      <c r="C1188" s="42" t="str">
        <f>IF(ISERROR(VLOOKUP(B1188,'Айгенис Оп22'!$C$3:$C$22,1,0)),"Нет","Да")</f>
        <v>Нет</v>
      </c>
      <c r="D1188" s="43">
        <f t="shared" si="36"/>
        <v>365</v>
      </c>
      <c r="E1188" s="49">
        <f>ROUND(('Все выпуски'!$T$3*'Все выпуски'!$T$6/100)/365*(B1188-IF(C1188="Нет",VLOOKUP(A1188,'Айгенис Оп22'!$A$2:$C$22,3,0),VLOOKUP((A1188-1),'Айгенис Оп22'!$A$2:$C$22,3,0))),2)</f>
        <v>0.99</v>
      </c>
      <c r="G1188" s="43">
        <f>COUNTIF(D1189:$D$1829,365)</f>
        <v>316</v>
      </c>
      <c r="H1188" s="43">
        <f>COUNTIF(D1189:$D$1829,366)</f>
        <v>325</v>
      </c>
    </row>
    <row r="1189" spans="1:8" x14ac:dyDescent="0.25">
      <c r="A1189" s="1">
        <f>COUNTIF($C$2:C1189,"Да")</f>
        <v>13</v>
      </c>
      <c r="B1189" s="45">
        <f t="shared" si="37"/>
        <v>46437</v>
      </c>
      <c r="C1189" s="42" t="str">
        <f>IF(ISERROR(VLOOKUP(B1189,'Айгенис Оп22'!$C$3:$C$22,1,0)),"Нет","Да")</f>
        <v>Нет</v>
      </c>
      <c r="D1189" s="43">
        <f t="shared" si="36"/>
        <v>365</v>
      </c>
      <c r="E1189" s="49">
        <f>ROUND(('Все выпуски'!$T$3*'Все выпуски'!$T$6/100)/365*(B1189-IF(C1189="Нет",VLOOKUP(A1189,'Айгенис Оп22'!$A$2:$C$22,3,0),VLOOKUP((A1189-1),'Айгенис Оп22'!$A$2:$C$22,3,0))),2)</f>
        <v>1.23</v>
      </c>
      <c r="G1189" s="43">
        <f>COUNTIF(D1190:$D$1829,365)</f>
        <v>315</v>
      </c>
      <c r="H1189" s="43">
        <f>COUNTIF(D1190:$D$1829,366)</f>
        <v>325</v>
      </c>
    </row>
    <row r="1190" spans="1:8" x14ac:dyDescent="0.25">
      <c r="A1190" s="1">
        <f>COUNTIF($C$2:C1190,"Да")</f>
        <v>13</v>
      </c>
      <c r="B1190" s="45">
        <f t="shared" si="37"/>
        <v>46438</v>
      </c>
      <c r="C1190" s="42" t="str">
        <f>IF(ISERROR(VLOOKUP(B1190,'Айгенис Оп22'!$C$3:$C$22,1,0)),"Нет","Да")</f>
        <v>Нет</v>
      </c>
      <c r="D1190" s="43">
        <f t="shared" si="36"/>
        <v>365</v>
      </c>
      <c r="E1190" s="49">
        <f>ROUND(('Все выпуски'!$T$3*'Все выпуски'!$T$6/100)/365*(B1190-IF(C1190="Нет",VLOOKUP(A1190,'Айгенис Оп22'!$A$2:$C$22,3,0),VLOOKUP((A1190-1),'Айгенис Оп22'!$A$2:$C$22,3,0))),2)</f>
        <v>1.48</v>
      </c>
      <c r="G1190" s="43">
        <f>COUNTIF(D1191:$D$1829,365)</f>
        <v>314</v>
      </c>
      <c r="H1190" s="43">
        <f>COUNTIF(D1191:$D$1829,366)</f>
        <v>325</v>
      </c>
    </row>
    <row r="1191" spans="1:8" x14ac:dyDescent="0.25">
      <c r="A1191" s="1">
        <f>COUNTIF($C$2:C1191,"Да")</f>
        <v>13</v>
      </c>
      <c r="B1191" s="45">
        <f t="shared" si="37"/>
        <v>46439</v>
      </c>
      <c r="C1191" s="42" t="str">
        <f>IF(ISERROR(VLOOKUP(B1191,'Айгенис Оп22'!$C$3:$C$22,1,0)),"Нет","Да")</f>
        <v>Нет</v>
      </c>
      <c r="D1191" s="43">
        <f t="shared" si="36"/>
        <v>365</v>
      </c>
      <c r="E1191" s="49">
        <f>ROUND(('Все выпуски'!$T$3*'Все выпуски'!$T$6/100)/365*(B1191-IF(C1191="Нет",VLOOKUP(A1191,'Айгенис Оп22'!$A$2:$C$22,3,0),VLOOKUP((A1191-1),'Айгенис Оп22'!$A$2:$C$22,3,0))),2)</f>
        <v>1.73</v>
      </c>
      <c r="G1191" s="43">
        <f>COUNTIF(D1192:$D$1829,365)</f>
        <v>313</v>
      </c>
      <c r="H1191" s="43">
        <f>COUNTIF(D1192:$D$1829,366)</f>
        <v>325</v>
      </c>
    </row>
    <row r="1192" spans="1:8" x14ac:dyDescent="0.25">
      <c r="A1192" s="1">
        <f>COUNTIF($C$2:C1192,"Да")</f>
        <v>13</v>
      </c>
      <c r="B1192" s="45">
        <f t="shared" si="37"/>
        <v>46440</v>
      </c>
      <c r="C1192" s="42" t="str">
        <f>IF(ISERROR(VLOOKUP(B1192,'Айгенис Оп22'!$C$3:$C$22,1,0)),"Нет","Да")</f>
        <v>Нет</v>
      </c>
      <c r="D1192" s="43">
        <f t="shared" si="36"/>
        <v>365</v>
      </c>
      <c r="E1192" s="49">
        <f>ROUND(('Все выпуски'!$T$3*'Все выпуски'!$T$6/100)/365*(B1192-IF(C1192="Нет",VLOOKUP(A1192,'Айгенис Оп22'!$A$2:$C$22,3,0),VLOOKUP((A1192-1),'Айгенис Оп22'!$A$2:$C$22,3,0))),2)</f>
        <v>1.97</v>
      </c>
      <c r="G1192" s="43">
        <f>COUNTIF(D1193:$D$1829,365)</f>
        <v>312</v>
      </c>
      <c r="H1192" s="43">
        <f>COUNTIF(D1193:$D$1829,366)</f>
        <v>325</v>
      </c>
    </row>
    <row r="1193" spans="1:8" x14ac:dyDescent="0.25">
      <c r="A1193" s="1">
        <f>COUNTIF($C$2:C1193,"Да")</f>
        <v>13</v>
      </c>
      <c r="B1193" s="45">
        <f t="shared" si="37"/>
        <v>46441</v>
      </c>
      <c r="C1193" s="42" t="str">
        <f>IF(ISERROR(VLOOKUP(B1193,'Айгенис Оп22'!$C$3:$C$22,1,0)),"Нет","Да")</f>
        <v>Нет</v>
      </c>
      <c r="D1193" s="43">
        <f t="shared" si="36"/>
        <v>365</v>
      </c>
      <c r="E1193" s="49">
        <f>ROUND(('Все выпуски'!$T$3*'Все выпуски'!$T$6/100)/365*(B1193-IF(C1193="Нет",VLOOKUP(A1193,'Айгенис Оп22'!$A$2:$C$22,3,0),VLOOKUP((A1193-1),'Айгенис Оп22'!$A$2:$C$22,3,0))),2)</f>
        <v>2.2200000000000002</v>
      </c>
      <c r="G1193" s="43">
        <f>COUNTIF(D1194:$D$1829,365)</f>
        <v>311</v>
      </c>
      <c r="H1193" s="43">
        <f>COUNTIF(D1194:$D$1829,366)</f>
        <v>325</v>
      </c>
    </row>
    <row r="1194" spans="1:8" x14ac:dyDescent="0.25">
      <c r="A1194" s="1">
        <f>COUNTIF($C$2:C1194,"Да")</f>
        <v>13</v>
      </c>
      <c r="B1194" s="45">
        <f t="shared" si="37"/>
        <v>46442</v>
      </c>
      <c r="C1194" s="42" t="str">
        <f>IF(ISERROR(VLOOKUP(B1194,'Айгенис Оп22'!$C$3:$C$22,1,0)),"Нет","Да")</f>
        <v>Нет</v>
      </c>
      <c r="D1194" s="43">
        <f t="shared" si="36"/>
        <v>365</v>
      </c>
      <c r="E1194" s="49">
        <f>ROUND(('Все выпуски'!$T$3*'Все выпуски'!$T$6/100)/365*(B1194-IF(C1194="Нет",VLOOKUP(A1194,'Айгенис Оп22'!$A$2:$C$22,3,0),VLOOKUP((A1194-1),'Айгенис Оп22'!$A$2:$C$22,3,0))),2)</f>
        <v>2.4700000000000002</v>
      </c>
      <c r="G1194" s="43">
        <f>COUNTIF(D1195:$D$1829,365)</f>
        <v>310</v>
      </c>
      <c r="H1194" s="43">
        <f>COUNTIF(D1195:$D$1829,366)</f>
        <v>325</v>
      </c>
    </row>
    <row r="1195" spans="1:8" x14ac:dyDescent="0.25">
      <c r="A1195" s="1">
        <f>COUNTIF($C$2:C1195,"Да")</f>
        <v>13</v>
      </c>
      <c r="B1195" s="45">
        <f t="shared" si="37"/>
        <v>46443</v>
      </c>
      <c r="C1195" s="42" t="str">
        <f>IF(ISERROR(VLOOKUP(B1195,'Айгенис Оп22'!$C$3:$C$22,1,0)),"Нет","Да")</f>
        <v>Нет</v>
      </c>
      <c r="D1195" s="43">
        <f t="shared" si="36"/>
        <v>365</v>
      </c>
      <c r="E1195" s="49">
        <f>ROUND(('Все выпуски'!$T$3*'Все выпуски'!$T$6/100)/365*(B1195-IF(C1195="Нет",VLOOKUP(A1195,'Айгенис Оп22'!$A$2:$C$22,3,0),VLOOKUP((A1195-1),'Айгенис Оп22'!$A$2:$C$22,3,0))),2)</f>
        <v>2.71</v>
      </c>
      <c r="G1195" s="43">
        <f>COUNTIF(D1196:$D$1829,365)</f>
        <v>309</v>
      </c>
      <c r="H1195" s="43">
        <f>COUNTIF(D1196:$D$1829,366)</f>
        <v>325</v>
      </c>
    </row>
    <row r="1196" spans="1:8" x14ac:dyDescent="0.25">
      <c r="A1196" s="1">
        <f>COUNTIF($C$2:C1196,"Да")</f>
        <v>13</v>
      </c>
      <c r="B1196" s="45">
        <f t="shared" si="37"/>
        <v>46444</v>
      </c>
      <c r="C1196" s="42" t="str">
        <f>IF(ISERROR(VLOOKUP(B1196,'Айгенис Оп22'!$C$3:$C$22,1,0)),"Нет","Да")</f>
        <v>Нет</v>
      </c>
      <c r="D1196" s="43">
        <f t="shared" si="36"/>
        <v>365</v>
      </c>
      <c r="E1196" s="49">
        <f>ROUND(('Все выпуски'!$T$3*'Все выпуски'!$T$6/100)/365*(B1196-IF(C1196="Нет",VLOOKUP(A1196,'Айгенис Оп22'!$A$2:$C$22,3,0),VLOOKUP((A1196-1),'Айгенис Оп22'!$A$2:$C$22,3,0))),2)</f>
        <v>2.96</v>
      </c>
      <c r="G1196" s="43">
        <f>COUNTIF(D1197:$D$1829,365)</f>
        <v>308</v>
      </c>
      <c r="H1196" s="43">
        <f>COUNTIF(D1197:$D$1829,366)</f>
        <v>325</v>
      </c>
    </row>
    <row r="1197" spans="1:8" x14ac:dyDescent="0.25">
      <c r="A1197" s="1">
        <f>COUNTIF($C$2:C1197,"Да")</f>
        <v>13</v>
      </c>
      <c r="B1197" s="45">
        <f t="shared" si="37"/>
        <v>46445</v>
      </c>
      <c r="C1197" s="42" t="str">
        <f>IF(ISERROR(VLOOKUP(B1197,'Айгенис Оп22'!$C$3:$C$22,1,0)),"Нет","Да")</f>
        <v>Нет</v>
      </c>
      <c r="D1197" s="43">
        <f t="shared" si="36"/>
        <v>365</v>
      </c>
      <c r="E1197" s="49">
        <f>ROUND(('Все выпуски'!$T$3*'Все выпуски'!$T$6/100)/365*(B1197-IF(C1197="Нет",VLOOKUP(A1197,'Айгенис Оп22'!$A$2:$C$22,3,0),VLOOKUP((A1197-1),'Айгенис Оп22'!$A$2:$C$22,3,0))),2)</f>
        <v>3.21</v>
      </c>
      <c r="G1197" s="43">
        <f>COUNTIF(D1198:$D$1829,365)</f>
        <v>307</v>
      </c>
      <c r="H1197" s="43">
        <f>COUNTIF(D1198:$D$1829,366)</f>
        <v>325</v>
      </c>
    </row>
    <row r="1198" spans="1:8" x14ac:dyDescent="0.25">
      <c r="A1198" s="1">
        <f>COUNTIF($C$2:C1198,"Да")</f>
        <v>13</v>
      </c>
      <c r="B1198" s="45">
        <f t="shared" si="37"/>
        <v>46446</v>
      </c>
      <c r="C1198" s="42" t="str">
        <f>IF(ISERROR(VLOOKUP(B1198,'Айгенис Оп22'!$C$3:$C$22,1,0)),"Нет","Да")</f>
        <v>Нет</v>
      </c>
      <c r="D1198" s="43">
        <f t="shared" si="36"/>
        <v>365</v>
      </c>
      <c r="E1198" s="49">
        <f>ROUND(('Все выпуски'!$T$3*'Все выпуски'!$T$6/100)/365*(B1198-IF(C1198="Нет",VLOOKUP(A1198,'Айгенис Оп22'!$A$2:$C$22,3,0),VLOOKUP((A1198-1),'Айгенис Оп22'!$A$2:$C$22,3,0))),2)</f>
        <v>3.45</v>
      </c>
      <c r="G1198" s="43">
        <f>COUNTIF(D1199:$D$1829,365)</f>
        <v>306</v>
      </c>
      <c r="H1198" s="43">
        <f>COUNTIF(D1199:$D$1829,366)</f>
        <v>325</v>
      </c>
    </row>
    <row r="1199" spans="1:8" x14ac:dyDescent="0.25">
      <c r="A1199" s="1">
        <f>COUNTIF($C$2:C1199,"Да")</f>
        <v>13</v>
      </c>
      <c r="B1199" s="45">
        <f t="shared" si="37"/>
        <v>46447</v>
      </c>
      <c r="C1199" s="42" t="str">
        <f>IF(ISERROR(VLOOKUP(B1199,'Айгенис Оп22'!$C$3:$C$22,1,0)),"Нет","Да")</f>
        <v>Нет</v>
      </c>
      <c r="D1199" s="43">
        <f t="shared" si="36"/>
        <v>365</v>
      </c>
      <c r="E1199" s="49">
        <f>ROUND(('Все выпуски'!$T$3*'Все выпуски'!$T$6/100)/365*(B1199-IF(C1199="Нет",VLOOKUP(A1199,'Айгенис Оп22'!$A$2:$C$22,3,0),VLOOKUP((A1199-1),'Айгенис Оп22'!$A$2:$C$22,3,0))),2)</f>
        <v>3.7</v>
      </c>
      <c r="G1199" s="43">
        <f>COUNTIF(D1200:$D$1829,365)</f>
        <v>305</v>
      </c>
      <c r="H1199" s="43">
        <f>COUNTIF(D1200:$D$1829,366)</f>
        <v>325</v>
      </c>
    </row>
    <row r="1200" spans="1:8" x14ac:dyDescent="0.25">
      <c r="A1200" s="1">
        <f>COUNTIF($C$2:C1200,"Да")</f>
        <v>13</v>
      </c>
      <c r="B1200" s="45">
        <f t="shared" si="37"/>
        <v>46448</v>
      </c>
      <c r="C1200" s="42" t="str">
        <f>IF(ISERROR(VLOOKUP(B1200,'Айгенис Оп22'!$C$3:$C$22,1,0)),"Нет","Да")</f>
        <v>Нет</v>
      </c>
      <c r="D1200" s="43">
        <f t="shared" si="36"/>
        <v>365</v>
      </c>
      <c r="E1200" s="49">
        <f>ROUND(('Все выпуски'!$T$3*'Все выпуски'!$T$6/100)/365*(B1200-IF(C1200="Нет",VLOOKUP(A1200,'Айгенис Оп22'!$A$2:$C$22,3,0),VLOOKUP((A1200-1),'Айгенис Оп22'!$A$2:$C$22,3,0))),2)</f>
        <v>3.95</v>
      </c>
      <c r="G1200" s="43">
        <f>COUNTIF(D1201:$D$1829,365)</f>
        <v>304</v>
      </c>
      <c r="H1200" s="43">
        <f>COUNTIF(D1201:$D$1829,366)</f>
        <v>325</v>
      </c>
    </row>
    <row r="1201" spans="1:8" x14ac:dyDescent="0.25">
      <c r="A1201" s="1">
        <f>COUNTIF($C$2:C1201,"Да")</f>
        <v>13</v>
      </c>
      <c r="B1201" s="45">
        <f t="shared" si="37"/>
        <v>46449</v>
      </c>
      <c r="C1201" s="42" t="str">
        <f>IF(ISERROR(VLOOKUP(B1201,'Айгенис Оп22'!$C$3:$C$22,1,0)),"Нет","Да")</f>
        <v>Нет</v>
      </c>
      <c r="D1201" s="43">
        <f t="shared" si="36"/>
        <v>365</v>
      </c>
      <c r="E1201" s="49">
        <f>ROUND(('Все выпуски'!$T$3*'Все выпуски'!$T$6/100)/365*(B1201-IF(C1201="Нет",VLOOKUP(A1201,'Айгенис Оп22'!$A$2:$C$22,3,0),VLOOKUP((A1201-1),'Айгенис Оп22'!$A$2:$C$22,3,0))),2)</f>
        <v>4.1900000000000004</v>
      </c>
      <c r="G1201" s="43">
        <f>COUNTIF(D1202:$D$1829,365)</f>
        <v>303</v>
      </c>
      <c r="H1201" s="43">
        <f>COUNTIF(D1202:$D$1829,366)</f>
        <v>325</v>
      </c>
    </row>
    <row r="1202" spans="1:8" x14ac:dyDescent="0.25">
      <c r="A1202" s="1">
        <f>COUNTIF($C$2:C1202,"Да")</f>
        <v>13</v>
      </c>
      <c r="B1202" s="45">
        <f t="shared" si="37"/>
        <v>46450</v>
      </c>
      <c r="C1202" s="42" t="str">
        <f>IF(ISERROR(VLOOKUP(B1202,'Айгенис Оп22'!$C$3:$C$22,1,0)),"Нет","Да")</f>
        <v>Нет</v>
      </c>
      <c r="D1202" s="43">
        <f t="shared" si="36"/>
        <v>365</v>
      </c>
      <c r="E1202" s="49">
        <f>ROUND(('Все выпуски'!$T$3*'Все выпуски'!$T$6/100)/365*(B1202-IF(C1202="Нет",VLOOKUP(A1202,'Айгенис Оп22'!$A$2:$C$22,3,0),VLOOKUP((A1202-1),'Айгенис Оп22'!$A$2:$C$22,3,0))),2)</f>
        <v>4.4400000000000004</v>
      </c>
      <c r="G1202" s="43">
        <f>COUNTIF(D1203:$D$1829,365)</f>
        <v>302</v>
      </c>
      <c r="H1202" s="43">
        <f>COUNTIF(D1203:$D$1829,366)</f>
        <v>325</v>
      </c>
    </row>
    <row r="1203" spans="1:8" x14ac:dyDescent="0.25">
      <c r="A1203" s="1">
        <f>COUNTIF($C$2:C1203,"Да")</f>
        <v>13</v>
      </c>
      <c r="B1203" s="45">
        <f t="shared" si="37"/>
        <v>46451</v>
      </c>
      <c r="C1203" s="42" t="str">
        <f>IF(ISERROR(VLOOKUP(B1203,'Айгенис Оп22'!$C$3:$C$22,1,0)),"Нет","Да")</f>
        <v>Нет</v>
      </c>
      <c r="D1203" s="43">
        <f t="shared" si="36"/>
        <v>365</v>
      </c>
      <c r="E1203" s="49">
        <f>ROUND(('Все выпуски'!$T$3*'Все выпуски'!$T$6/100)/365*(B1203-IF(C1203="Нет",VLOOKUP(A1203,'Айгенис Оп22'!$A$2:$C$22,3,0),VLOOKUP((A1203-1),'Айгенис Оп22'!$A$2:$C$22,3,0))),2)</f>
        <v>4.68</v>
      </c>
      <c r="G1203" s="43">
        <f>COUNTIF(D1204:$D$1829,365)</f>
        <v>301</v>
      </c>
      <c r="H1203" s="43">
        <f>COUNTIF(D1204:$D$1829,366)</f>
        <v>325</v>
      </c>
    </row>
    <row r="1204" spans="1:8" x14ac:dyDescent="0.25">
      <c r="A1204" s="1">
        <f>COUNTIF($C$2:C1204,"Да")</f>
        <v>13</v>
      </c>
      <c r="B1204" s="45">
        <f t="shared" si="37"/>
        <v>46452</v>
      </c>
      <c r="C1204" s="42" t="str">
        <f>IF(ISERROR(VLOOKUP(B1204,'Айгенис Оп22'!$C$3:$C$22,1,0)),"Нет","Да")</f>
        <v>Нет</v>
      </c>
      <c r="D1204" s="43">
        <f t="shared" si="36"/>
        <v>365</v>
      </c>
      <c r="E1204" s="49">
        <f>ROUND(('Все выпуски'!$T$3*'Все выпуски'!$T$6/100)/365*(B1204-IF(C1204="Нет",VLOOKUP(A1204,'Айгенис Оп22'!$A$2:$C$22,3,0),VLOOKUP((A1204-1),'Айгенис Оп22'!$A$2:$C$22,3,0))),2)</f>
        <v>4.93</v>
      </c>
      <c r="G1204" s="43">
        <f>COUNTIF(D1205:$D$1829,365)</f>
        <v>300</v>
      </c>
      <c r="H1204" s="43">
        <f>COUNTIF(D1205:$D$1829,366)</f>
        <v>325</v>
      </c>
    </row>
    <row r="1205" spans="1:8" x14ac:dyDescent="0.25">
      <c r="A1205" s="1">
        <f>COUNTIF($C$2:C1205,"Да")</f>
        <v>13</v>
      </c>
      <c r="B1205" s="45">
        <f t="shared" si="37"/>
        <v>46453</v>
      </c>
      <c r="C1205" s="42" t="str">
        <f>IF(ISERROR(VLOOKUP(B1205,'Айгенис Оп22'!$C$3:$C$22,1,0)),"Нет","Да")</f>
        <v>Нет</v>
      </c>
      <c r="D1205" s="43">
        <f t="shared" si="36"/>
        <v>365</v>
      </c>
      <c r="E1205" s="49">
        <f>ROUND(('Все выпуски'!$T$3*'Все выпуски'!$T$6/100)/365*(B1205-IF(C1205="Нет",VLOOKUP(A1205,'Айгенис Оп22'!$A$2:$C$22,3,0),VLOOKUP((A1205-1),'Айгенис Оп22'!$A$2:$C$22,3,0))),2)</f>
        <v>5.18</v>
      </c>
      <c r="G1205" s="43">
        <f>COUNTIF(D1206:$D$1829,365)</f>
        <v>299</v>
      </c>
      <c r="H1205" s="43">
        <f>COUNTIF(D1206:$D$1829,366)</f>
        <v>325</v>
      </c>
    </row>
    <row r="1206" spans="1:8" x14ac:dyDescent="0.25">
      <c r="A1206" s="1">
        <f>COUNTIF($C$2:C1206,"Да")</f>
        <v>13</v>
      </c>
      <c r="B1206" s="45">
        <f t="shared" si="37"/>
        <v>46454</v>
      </c>
      <c r="C1206" s="42" t="str">
        <f>IF(ISERROR(VLOOKUP(B1206,'Айгенис Оп22'!$C$3:$C$22,1,0)),"Нет","Да")</f>
        <v>Нет</v>
      </c>
      <c r="D1206" s="43">
        <f t="shared" si="36"/>
        <v>365</v>
      </c>
      <c r="E1206" s="49">
        <f>ROUND(('Все выпуски'!$T$3*'Все выпуски'!$T$6/100)/365*(B1206-IF(C1206="Нет",VLOOKUP(A1206,'Айгенис Оп22'!$A$2:$C$22,3,0),VLOOKUP((A1206-1),'Айгенис Оп22'!$A$2:$C$22,3,0))),2)</f>
        <v>5.42</v>
      </c>
      <c r="G1206" s="43">
        <f>COUNTIF(D1207:$D$1829,365)</f>
        <v>298</v>
      </c>
      <c r="H1206" s="43">
        <f>COUNTIF(D1207:$D$1829,366)</f>
        <v>325</v>
      </c>
    </row>
    <row r="1207" spans="1:8" x14ac:dyDescent="0.25">
      <c r="A1207" s="1">
        <f>COUNTIF($C$2:C1207,"Да")</f>
        <v>13</v>
      </c>
      <c r="B1207" s="45">
        <f t="shared" si="37"/>
        <v>46455</v>
      </c>
      <c r="C1207" s="42" t="str">
        <f>IF(ISERROR(VLOOKUP(B1207,'Айгенис Оп22'!$C$3:$C$22,1,0)),"Нет","Да")</f>
        <v>Нет</v>
      </c>
      <c r="D1207" s="43">
        <f t="shared" si="36"/>
        <v>365</v>
      </c>
      <c r="E1207" s="49">
        <f>ROUND(('Все выпуски'!$T$3*'Все выпуски'!$T$6/100)/365*(B1207-IF(C1207="Нет",VLOOKUP(A1207,'Айгенис Оп22'!$A$2:$C$22,3,0),VLOOKUP((A1207-1),'Айгенис Оп22'!$A$2:$C$22,3,0))),2)</f>
        <v>5.67</v>
      </c>
      <c r="G1207" s="43">
        <f>COUNTIF(D1208:$D$1829,365)</f>
        <v>297</v>
      </c>
      <c r="H1207" s="43">
        <f>COUNTIF(D1208:$D$1829,366)</f>
        <v>325</v>
      </c>
    </row>
    <row r="1208" spans="1:8" x14ac:dyDescent="0.25">
      <c r="A1208" s="1">
        <f>COUNTIF($C$2:C1208,"Да")</f>
        <v>13</v>
      </c>
      <c r="B1208" s="45">
        <f t="shared" si="37"/>
        <v>46456</v>
      </c>
      <c r="C1208" s="42" t="str">
        <f>IF(ISERROR(VLOOKUP(B1208,'Айгенис Оп22'!$C$3:$C$22,1,0)),"Нет","Да")</f>
        <v>Нет</v>
      </c>
      <c r="D1208" s="43">
        <f t="shared" si="36"/>
        <v>365</v>
      </c>
      <c r="E1208" s="49">
        <f>ROUND(('Все выпуски'!$T$3*'Все выпуски'!$T$6/100)/365*(B1208-IF(C1208="Нет",VLOOKUP(A1208,'Айгенис Оп22'!$A$2:$C$22,3,0),VLOOKUP((A1208-1),'Айгенис Оп22'!$A$2:$C$22,3,0))),2)</f>
        <v>5.92</v>
      </c>
      <c r="G1208" s="43">
        <f>COUNTIF(D1209:$D$1829,365)</f>
        <v>296</v>
      </c>
      <c r="H1208" s="43">
        <f>COUNTIF(D1209:$D$1829,366)</f>
        <v>325</v>
      </c>
    </row>
    <row r="1209" spans="1:8" x14ac:dyDescent="0.25">
      <c r="A1209" s="1">
        <f>COUNTIF($C$2:C1209,"Да")</f>
        <v>13</v>
      </c>
      <c r="B1209" s="45">
        <f t="shared" si="37"/>
        <v>46457</v>
      </c>
      <c r="C1209" s="42" t="str">
        <f>IF(ISERROR(VLOOKUP(B1209,'Айгенис Оп22'!$C$3:$C$22,1,0)),"Нет","Да")</f>
        <v>Нет</v>
      </c>
      <c r="D1209" s="43">
        <f t="shared" si="36"/>
        <v>365</v>
      </c>
      <c r="E1209" s="49">
        <f>ROUND(('Все выпуски'!$T$3*'Все выпуски'!$T$6/100)/365*(B1209-IF(C1209="Нет",VLOOKUP(A1209,'Айгенис Оп22'!$A$2:$C$22,3,0),VLOOKUP((A1209-1),'Айгенис Оп22'!$A$2:$C$22,3,0))),2)</f>
        <v>6.16</v>
      </c>
      <c r="G1209" s="43">
        <f>COUNTIF(D1210:$D$1829,365)</f>
        <v>295</v>
      </c>
      <c r="H1209" s="43">
        <f>COUNTIF(D1210:$D$1829,366)</f>
        <v>325</v>
      </c>
    </row>
    <row r="1210" spans="1:8" x14ac:dyDescent="0.25">
      <c r="A1210" s="1">
        <f>COUNTIF($C$2:C1210,"Да")</f>
        <v>13</v>
      </c>
      <c r="B1210" s="45">
        <f t="shared" si="37"/>
        <v>46458</v>
      </c>
      <c r="C1210" s="42" t="str">
        <f>IF(ISERROR(VLOOKUP(B1210,'Айгенис Оп22'!$C$3:$C$22,1,0)),"Нет","Да")</f>
        <v>Нет</v>
      </c>
      <c r="D1210" s="43">
        <f t="shared" si="36"/>
        <v>365</v>
      </c>
      <c r="E1210" s="49">
        <f>ROUND(('Все выпуски'!$T$3*'Все выпуски'!$T$6/100)/365*(B1210-IF(C1210="Нет",VLOOKUP(A1210,'Айгенис Оп22'!$A$2:$C$22,3,0),VLOOKUP((A1210-1),'Айгенис Оп22'!$A$2:$C$22,3,0))),2)</f>
        <v>6.41</v>
      </c>
      <c r="G1210" s="43">
        <f>COUNTIF(D1211:$D$1829,365)</f>
        <v>294</v>
      </c>
      <c r="H1210" s="43">
        <f>COUNTIF(D1211:$D$1829,366)</f>
        <v>325</v>
      </c>
    </row>
    <row r="1211" spans="1:8" x14ac:dyDescent="0.25">
      <c r="A1211" s="1">
        <f>COUNTIF($C$2:C1211,"Да")</f>
        <v>13</v>
      </c>
      <c r="B1211" s="45">
        <f t="shared" si="37"/>
        <v>46459</v>
      </c>
      <c r="C1211" s="42" t="str">
        <f>IF(ISERROR(VLOOKUP(B1211,'Айгенис Оп22'!$C$3:$C$22,1,0)),"Нет","Да")</f>
        <v>Нет</v>
      </c>
      <c r="D1211" s="43">
        <f t="shared" si="36"/>
        <v>365</v>
      </c>
      <c r="E1211" s="49">
        <f>ROUND(('Все выпуски'!$T$3*'Все выпуски'!$T$6/100)/365*(B1211-IF(C1211="Нет",VLOOKUP(A1211,'Айгенис Оп22'!$A$2:$C$22,3,0),VLOOKUP((A1211-1),'Айгенис Оп22'!$A$2:$C$22,3,0))),2)</f>
        <v>6.66</v>
      </c>
      <c r="G1211" s="43">
        <f>COUNTIF(D1212:$D$1829,365)</f>
        <v>293</v>
      </c>
      <c r="H1211" s="43">
        <f>COUNTIF(D1212:$D$1829,366)</f>
        <v>325</v>
      </c>
    </row>
    <row r="1212" spans="1:8" x14ac:dyDescent="0.25">
      <c r="A1212" s="1">
        <f>COUNTIF($C$2:C1212,"Да")</f>
        <v>13</v>
      </c>
      <c r="B1212" s="45">
        <f t="shared" si="37"/>
        <v>46460</v>
      </c>
      <c r="C1212" s="42" t="str">
        <f>IF(ISERROR(VLOOKUP(B1212,'Айгенис Оп22'!$C$3:$C$22,1,0)),"Нет","Да")</f>
        <v>Нет</v>
      </c>
      <c r="D1212" s="43">
        <f t="shared" si="36"/>
        <v>365</v>
      </c>
      <c r="E1212" s="49">
        <f>ROUND(('Все выпуски'!$T$3*'Все выпуски'!$T$6/100)/365*(B1212-IF(C1212="Нет",VLOOKUP(A1212,'Айгенис Оп22'!$A$2:$C$22,3,0),VLOOKUP((A1212-1),'Айгенис Оп22'!$A$2:$C$22,3,0))),2)</f>
        <v>6.9</v>
      </c>
      <c r="G1212" s="43">
        <f>COUNTIF(D1213:$D$1829,365)</f>
        <v>292</v>
      </c>
      <c r="H1212" s="43">
        <f>COUNTIF(D1213:$D$1829,366)</f>
        <v>325</v>
      </c>
    </row>
    <row r="1213" spans="1:8" x14ac:dyDescent="0.25">
      <c r="A1213" s="1">
        <f>COUNTIF($C$2:C1213,"Да")</f>
        <v>13</v>
      </c>
      <c r="B1213" s="45">
        <f t="shared" si="37"/>
        <v>46461</v>
      </c>
      <c r="C1213" s="42" t="str">
        <f>IF(ISERROR(VLOOKUP(B1213,'Айгенис Оп22'!$C$3:$C$22,1,0)),"Нет","Да")</f>
        <v>Нет</v>
      </c>
      <c r="D1213" s="43">
        <f t="shared" si="36"/>
        <v>365</v>
      </c>
      <c r="E1213" s="49">
        <f>ROUND(('Все выпуски'!$T$3*'Все выпуски'!$T$6/100)/365*(B1213-IF(C1213="Нет",VLOOKUP(A1213,'Айгенис Оп22'!$A$2:$C$22,3,0),VLOOKUP((A1213-1),'Айгенис Оп22'!$A$2:$C$22,3,0))),2)</f>
        <v>7.15</v>
      </c>
      <c r="G1213" s="43">
        <f>COUNTIF(D1214:$D$1829,365)</f>
        <v>291</v>
      </c>
      <c r="H1213" s="43">
        <f>COUNTIF(D1214:$D$1829,366)</f>
        <v>325</v>
      </c>
    </row>
    <row r="1214" spans="1:8" x14ac:dyDescent="0.25">
      <c r="A1214" s="1">
        <f>COUNTIF($C$2:C1214,"Да")</f>
        <v>13</v>
      </c>
      <c r="B1214" s="45">
        <f t="shared" si="37"/>
        <v>46462</v>
      </c>
      <c r="C1214" s="42" t="str">
        <f>IF(ISERROR(VLOOKUP(B1214,'Айгенис Оп22'!$C$3:$C$22,1,0)),"Нет","Да")</f>
        <v>Нет</v>
      </c>
      <c r="D1214" s="43">
        <f t="shared" si="36"/>
        <v>365</v>
      </c>
      <c r="E1214" s="49">
        <f>ROUND(('Все выпуски'!$T$3*'Все выпуски'!$T$6/100)/365*(B1214-IF(C1214="Нет",VLOOKUP(A1214,'Айгенис Оп22'!$A$2:$C$22,3,0),VLOOKUP((A1214-1),'Айгенис Оп22'!$A$2:$C$22,3,0))),2)</f>
        <v>7.4</v>
      </c>
      <c r="G1214" s="43">
        <f>COUNTIF(D1215:$D$1829,365)</f>
        <v>290</v>
      </c>
      <c r="H1214" s="43">
        <f>COUNTIF(D1215:$D$1829,366)</f>
        <v>325</v>
      </c>
    </row>
    <row r="1215" spans="1:8" x14ac:dyDescent="0.25">
      <c r="A1215" s="1">
        <f>COUNTIF($C$2:C1215,"Да")</f>
        <v>13</v>
      </c>
      <c r="B1215" s="45">
        <f t="shared" si="37"/>
        <v>46463</v>
      </c>
      <c r="C1215" s="42" t="str">
        <f>IF(ISERROR(VLOOKUP(B1215,'Айгенис Оп22'!$C$3:$C$22,1,0)),"Нет","Да")</f>
        <v>Нет</v>
      </c>
      <c r="D1215" s="43">
        <f t="shared" si="36"/>
        <v>365</v>
      </c>
      <c r="E1215" s="49">
        <f>ROUND(('Все выпуски'!$T$3*'Все выпуски'!$T$6/100)/365*(B1215-IF(C1215="Нет",VLOOKUP(A1215,'Айгенис Оп22'!$A$2:$C$22,3,0),VLOOKUP((A1215-1),'Айгенис Оп22'!$A$2:$C$22,3,0))),2)</f>
        <v>7.64</v>
      </c>
      <c r="G1215" s="43">
        <f>COUNTIF(D1216:$D$1829,365)</f>
        <v>289</v>
      </c>
      <c r="H1215" s="43">
        <f>COUNTIF(D1216:$D$1829,366)</f>
        <v>325</v>
      </c>
    </row>
    <row r="1216" spans="1:8" x14ac:dyDescent="0.25">
      <c r="A1216" s="1">
        <f>COUNTIF($C$2:C1216,"Да")</f>
        <v>13</v>
      </c>
      <c r="B1216" s="45">
        <f t="shared" si="37"/>
        <v>46464</v>
      </c>
      <c r="C1216" s="42" t="str">
        <f>IF(ISERROR(VLOOKUP(B1216,'Айгенис Оп22'!$C$3:$C$22,1,0)),"Нет","Да")</f>
        <v>Нет</v>
      </c>
      <c r="D1216" s="43">
        <f t="shared" si="36"/>
        <v>365</v>
      </c>
      <c r="E1216" s="49">
        <f>ROUND(('Все выпуски'!$T$3*'Все выпуски'!$T$6/100)/365*(B1216-IF(C1216="Нет",VLOOKUP(A1216,'Айгенис Оп22'!$A$2:$C$22,3,0),VLOOKUP((A1216-1),'Айгенис Оп22'!$A$2:$C$22,3,0))),2)</f>
        <v>7.89</v>
      </c>
      <c r="G1216" s="43">
        <f>COUNTIF(D1217:$D$1829,365)</f>
        <v>288</v>
      </c>
      <c r="H1216" s="43">
        <f>COUNTIF(D1217:$D$1829,366)</f>
        <v>325</v>
      </c>
    </row>
    <row r="1217" spans="1:8" x14ac:dyDescent="0.25">
      <c r="A1217" s="1">
        <f>COUNTIF($C$2:C1217,"Да")</f>
        <v>13</v>
      </c>
      <c r="B1217" s="45">
        <f t="shared" si="37"/>
        <v>46465</v>
      </c>
      <c r="C1217" s="42" t="str">
        <f>IF(ISERROR(VLOOKUP(B1217,'Айгенис Оп22'!$C$3:$C$22,1,0)),"Нет","Да")</f>
        <v>Нет</v>
      </c>
      <c r="D1217" s="43">
        <f t="shared" si="36"/>
        <v>365</v>
      </c>
      <c r="E1217" s="49">
        <f>ROUND(('Все выпуски'!$T$3*'Все выпуски'!$T$6/100)/365*(B1217-IF(C1217="Нет",VLOOKUP(A1217,'Айгенис Оп22'!$A$2:$C$22,3,0),VLOOKUP((A1217-1),'Айгенис Оп22'!$A$2:$C$22,3,0))),2)</f>
        <v>8.14</v>
      </c>
      <c r="G1217" s="43">
        <f>COUNTIF(D1218:$D$1829,365)</f>
        <v>287</v>
      </c>
      <c r="H1217" s="43">
        <f>COUNTIF(D1218:$D$1829,366)</f>
        <v>325</v>
      </c>
    </row>
    <row r="1218" spans="1:8" x14ac:dyDescent="0.25">
      <c r="A1218" s="1">
        <f>COUNTIF($C$2:C1218,"Да")</f>
        <v>13</v>
      </c>
      <c r="B1218" s="45">
        <f t="shared" si="37"/>
        <v>46466</v>
      </c>
      <c r="C1218" s="42" t="str">
        <f>IF(ISERROR(VLOOKUP(B1218,'Айгенис Оп22'!$C$3:$C$22,1,0)),"Нет","Да")</f>
        <v>Нет</v>
      </c>
      <c r="D1218" s="43">
        <f t="shared" ref="D1218:D1281" si="38">IF(MOD(YEAR(B1218),4)=0,366,365)</f>
        <v>365</v>
      </c>
      <c r="E1218" s="49">
        <f>ROUND(('Все выпуски'!$T$3*'Все выпуски'!$T$6/100)/365*(B1218-IF(C1218="Нет",VLOOKUP(A1218,'Айгенис Оп22'!$A$2:$C$22,3,0),VLOOKUP((A1218-1),'Айгенис Оп22'!$A$2:$C$22,3,0))),2)</f>
        <v>8.3800000000000008</v>
      </c>
      <c r="G1218" s="43">
        <f>COUNTIF(D1219:$D$1829,365)</f>
        <v>286</v>
      </c>
      <c r="H1218" s="43">
        <f>COUNTIF(D1219:$D$1829,366)</f>
        <v>325</v>
      </c>
    </row>
    <row r="1219" spans="1:8" x14ac:dyDescent="0.25">
      <c r="A1219" s="1">
        <f>COUNTIF($C$2:C1219,"Да")</f>
        <v>13</v>
      </c>
      <c r="B1219" s="45">
        <f t="shared" si="37"/>
        <v>46467</v>
      </c>
      <c r="C1219" s="42" t="str">
        <f>IF(ISERROR(VLOOKUP(B1219,'Айгенис Оп22'!$C$3:$C$22,1,0)),"Нет","Да")</f>
        <v>Нет</v>
      </c>
      <c r="D1219" s="43">
        <f t="shared" si="38"/>
        <v>365</v>
      </c>
      <c r="E1219" s="49">
        <f>ROUND(('Все выпуски'!$T$3*'Все выпуски'!$T$6/100)/365*(B1219-IF(C1219="Нет",VLOOKUP(A1219,'Айгенис Оп22'!$A$2:$C$22,3,0),VLOOKUP((A1219-1),'Айгенис Оп22'!$A$2:$C$22,3,0))),2)</f>
        <v>8.6300000000000008</v>
      </c>
      <c r="G1219" s="43">
        <f>COUNTIF(D1220:$D$1829,365)</f>
        <v>285</v>
      </c>
      <c r="H1219" s="43">
        <f>COUNTIF(D1220:$D$1829,366)</f>
        <v>325</v>
      </c>
    </row>
    <row r="1220" spans="1:8" x14ac:dyDescent="0.25">
      <c r="A1220" s="1">
        <f>COUNTIF($C$2:C1220,"Да")</f>
        <v>13</v>
      </c>
      <c r="B1220" s="45">
        <f t="shared" ref="B1220:B1226" si="39">B1219+1</f>
        <v>46468</v>
      </c>
      <c r="C1220" s="42" t="str">
        <f>IF(ISERROR(VLOOKUP(B1220,'Айгенис Оп22'!$C$3:$C$22,1,0)),"Нет","Да")</f>
        <v>Нет</v>
      </c>
      <c r="D1220" s="43">
        <f t="shared" si="38"/>
        <v>365</v>
      </c>
      <c r="E1220" s="49">
        <f>ROUND(('Все выпуски'!$T$3*'Все выпуски'!$T$6/100)/365*(B1220-IF(C1220="Нет",VLOOKUP(A1220,'Айгенис Оп22'!$A$2:$C$22,3,0),VLOOKUP((A1220-1),'Айгенис Оп22'!$A$2:$C$22,3,0))),2)</f>
        <v>8.8800000000000008</v>
      </c>
      <c r="G1220" s="43">
        <f>COUNTIF(D1221:$D$1829,365)</f>
        <v>284</v>
      </c>
      <c r="H1220" s="43">
        <f>COUNTIF(D1221:$D$1829,366)</f>
        <v>325</v>
      </c>
    </row>
    <row r="1221" spans="1:8" x14ac:dyDescent="0.25">
      <c r="A1221" s="1">
        <f>COUNTIF($C$2:C1221,"Да")</f>
        <v>13</v>
      </c>
      <c r="B1221" s="45">
        <f t="shared" si="39"/>
        <v>46469</v>
      </c>
      <c r="C1221" s="42" t="str">
        <f>IF(ISERROR(VLOOKUP(B1221,'Айгенис Оп22'!$C$3:$C$22,1,0)),"Нет","Да")</f>
        <v>Нет</v>
      </c>
      <c r="D1221" s="43">
        <f t="shared" si="38"/>
        <v>365</v>
      </c>
      <c r="E1221" s="49">
        <f>ROUND(('Все выпуски'!$T$3*'Все выпуски'!$T$6/100)/365*(B1221-IF(C1221="Нет",VLOOKUP(A1221,'Айгенис Оп22'!$A$2:$C$22,3,0),VLOOKUP((A1221-1),'Айгенис Оп22'!$A$2:$C$22,3,0))),2)</f>
        <v>9.1199999999999992</v>
      </c>
      <c r="G1221" s="43">
        <f>COUNTIF(D1222:$D$1829,365)</f>
        <v>283</v>
      </c>
      <c r="H1221" s="43">
        <f>COUNTIF(D1222:$D$1829,366)</f>
        <v>325</v>
      </c>
    </row>
    <row r="1222" spans="1:8" x14ac:dyDescent="0.25">
      <c r="A1222" s="1">
        <f>COUNTIF($C$2:C1222,"Да")</f>
        <v>13</v>
      </c>
      <c r="B1222" s="45">
        <f t="shared" si="39"/>
        <v>46470</v>
      </c>
      <c r="C1222" s="42" t="str">
        <f>IF(ISERROR(VLOOKUP(B1222,'Айгенис Оп22'!$C$3:$C$22,1,0)),"Нет","Да")</f>
        <v>Нет</v>
      </c>
      <c r="D1222" s="43">
        <f t="shared" si="38"/>
        <v>365</v>
      </c>
      <c r="E1222" s="49">
        <f>ROUND(('Все выпуски'!$T$3*'Все выпуски'!$T$6/100)/365*(B1222-IF(C1222="Нет",VLOOKUP(A1222,'Айгенис Оп22'!$A$2:$C$22,3,0),VLOOKUP((A1222-1),'Айгенис Оп22'!$A$2:$C$22,3,0))),2)</f>
        <v>9.3699999999999992</v>
      </c>
      <c r="G1222" s="43">
        <f>COUNTIF(D1223:$D$1829,365)</f>
        <v>282</v>
      </c>
      <c r="H1222" s="43">
        <f>COUNTIF(D1223:$D$1829,366)</f>
        <v>325</v>
      </c>
    </row>
    <row r="1223" spans="1:8" x14ac:dyDescent="0.25">
      <c r="A1223" s="1">
        <f>COUNTIF($C$2:C1223,"Да")</f>
        <v>13</v>
      </c>
      <c r="B1223" s="45">
        <f t="shared" si="39"/>
        <v>46471</v>
      </c>
      <c r="C1223" s="42" t="str">
        <f>IF(ISERROR(VLOOKUP(B1223,'Айгенис Оп22'!$C$3:$C$22,1,0)),"Нет","Да")</f>
        <v>Нет</v>
      </c>
      <c r="D1223" s="43">
        <f t="shared" si="38"/>
        <v>365</v>
      </c>
      <c r="E1223" s="49">
        <f>ROUND(('Все выпуски'!$T$3*'Все выпуски'!$T$6/100)/365*(B1223-IF(C1223="Нет",VLOOKUP(A1223,'Айгенис Оп22'!$A$2:$C$22,3,0),VLOOKUP((A1223-1),'Айгенис Оп22'!$A$2:$C$22,3,0))),2)</f>
        <v>9.6199999999999992</v>
      </c>
      <c r="G1223" s="43">
        <f>COUNTIF(D1224:$D$1829,365)</f>
        <v>281</v>
      </c>
      <c r="H1223" s="43">
        <f>COUNTIF(D1224:$D$1829,366)</f>
        <v>325</v>
      </c>
    </row>
    <row r="1224" spans="1:8" x14ac:dyDescent="0.25">
      <c r="A1224" s="1">
        <f>COUNTIF($C$2:C1224,"Да")</f>
        <v>13</v>
      </c>
      <c r="B1224" s="45">
        <f t="shared" si="39"/>
        <v>46472</v>
      </c>
      <c r="C1224" s="42" t="str">
        <f>IF(ISERROR(VLOOKUP(B1224,'Айгенис Оп22'!$C$3:$C$22,1,0)),"Нет","Да")</f>
        <v>Нет</v>
      </c>
      <c r="D1224" s="43">
        <f t="shared" si="38"/>
        <v>365</v>
      </c>
      <c r="E1224" s="49">
        <f>ROUND(('Все выпуски'!$T$3*'Все выпуски'!$T$6/100)/365*(B1224-IF(C1224="Нет",VLOOKUP(A1224,'Айгенис Оп22'!$A$2:$C$22,3,0),VLOOKUP((A1224-1),'Айгенис Оп22'!$A$2:$C$22,3,0))),2)</f>
        <v>9.86</v>
      </c>
      <c r="G1224" s="43">
        <f>COUNTIF(D1225:$D$1829,365)</f>
        <v>280</v>
      </c>
      <c r="H1224" s="43">
        <f>COUNTIF(D1225:$D$1829,366)</f>
        <v>325</v>
      </c>
    </row>
    <row r="1225" spans="1:8" x14ac:dyDescent="0.25">
      <c r="A1225" s="1">
        <f>COUNTIF($C$2:C1225,"Да")</f>
        <v>13</v>
      </c>
      <c r="B1225" s="45">
        <f t="shared" si="39"/>
        <v>46473</v>
      </c>
      <c r="C1225" s="42" t="str">
        <f>IF(ISERROR(VLOOKUP(B1225,'Айгенис Оп22'!$C$3:$C$22,1,0)),"Нет","Да")</f>
        <v>Нет</v>
      </c>
      <c r="D1225" s="43">
        <f t="shared" si="38"/>
        <v>365</v>
      </c>
      <c r="E1225" s="49">
        <f>ROUND(('Все выпуски'!$T$3*'Все выпуски'!$T$6/100)/365*(B1225-IF(C1225="Нет",VLOOKUP(A1225,'Айгенис Оп22'!$A$2:$C$22,3,0),VLOOKUP((A1225-1),'Айгенис Оп22'!$A$2:$C$22,3,0))),2)</f>
        <v>10.11</v>
      </c>
      <c r="G1225" s="43">
        <f>COUNTIF(D1226:$D$1829,365)</f>
        <v>279</v>
      </c>
      <c r="H1225" s="43">
        <f>COUNTIF(D1226:$D$1829,366)</f>
        <v>325</v>
      </c>
    </row>
    <row r="1226" spans="1:8" x14ac:dyDescent="0.25">
      <c r="A1226" s="1">
        <f>COUNTIF($C$2:C1226,"Да")</f>
        <v>13</v>
      </c>
      <c r="B1226" s="45">
        <f t="shared" si="39"/>
        <v>46474</v>
      </c>
      <c r="C1226" s="42" t="str">
        <f>IF(ISERROR(VLOOKUP(B1226,'Айгенис Оп22'!$C$3:$C$22,1,0)),"Нет","Да")</f>
        <v>Нет</v>
      </c>
      <c r="D1226" s="43">
        <f t="shared" si="38"/>
        <v>365</v>
      </c>
      <c r="E1226" s="49">
        <f>ROUND(('Все выпуски'!$T$3*'Все выпуски'!$T$6/100)/365*(B1226-IF(C1226="Нет",VLOOKUP(A1226,'Айгенис Оп22'!$A$2:$C$22,3,0),VLOOKUP((A1226-1),'Айгенис Оп22'!$A$2:$C$22,3,0))),2)</f>
        <v>10.36</v>
      </c>
      <c r="G1226" s="43">
        <f>COUNTIF(D1227:$D$1829,365)</f>
        <v>278</v>
      </c>
      <c r="H1226" s="43">
        <f>COUNTIF(D1227:$D$1829,366)</f>
        <v>325</v>
      </c>
    </row>
    <row r="1227" spans="1:8" x14ac:dyDescent="0.25">
      <c r="A1227" s="1">
        <f>COUNTIF($C$2:C1227,"Да")</f>
        <v>13</v>
      </c>
      <c r="B1227" s="45">
        <f>B1226+1</f>
        <v>46475</v>
      </c>
      <c r="C1227" s="42" t="str">
        <f>IF(ISERROR(VLOOKUP(B1227,'Айгенис Оп22'!$C$3:$C$22,1,0)),"Нет","Да")</f>
        <v>Нет</v>
      </c>
      <c r="D1227" s="43">
        <f t="shared" si="38"/>
        <v>365</v>
      </c>
      <c r="E1227" s="49">
        <f>ROUND(('Все выпуски'!$T$3*'Все выпуски'!$T$6/100)/365*(B1227-IF(C1227="Нет",VLOOKUP(A1227,'Айгенис Оп22'!$A$2:$C$22,3,0),VLOOKUP((A1227-1),'Айгенис Оп22'!$A$2:$C$22,3,0))),2)</f>
        <v>10.6</v>
      </c>
      <c r="G1227" s="43">
        <f>COUNTIF(D1228:$D$1829,365)</f>
        <v>277</v>
      </c>
      <c r="H1227" s="43">
        <f>COUNTIF(D1228:$D$1829,366)</f>
        <v>325</v>
      </c>
    </row>
    <row r="1228" spans="1:8" x14ac:dyDescent="0.25">
      <c r="A1228" s="1">
        <f>COUNTIF($C$2:C1228,"Да")</f>
        <v>13</v>
      </c>
      <c r="B1228" s="45">
        <f t="shared" ref="B1228:B1291" si="40">B1227+1</f>
        <v>46476</v>
      </c>
      <c r="C1228" s="42" t="str">
        <f>IF(ISERROR(VLOOKUP(B1228,'Айгенис Оп22'!$C$3:$C$22,1,0)),"Нет","Да")</f>
        <v>Нет</v>
      </c>
      <c r="D1228" s="43">
        <f t="shared" si="38"/>
        <v>365</v>
      </c>
      <c r="E1228" s="49">
        <f>ROUND(('Все выпуски'!$T$3*'Все выпуски'!$T$6/100)/365*(B1228-IF(C1228="Нет",VLOOKUP(A1228,'Айгенис Оп22'!$A$2:$C$22,3,0),VLOOKUP((A1228-1),'Айгенис Оп22'!$A$2:$C$22,3,0))),2)</f>
        <v>10.85</v>
      </c>
      <c r="G1228" s="43">
        <f>COUNTIF(D1229:$D$1829,365)</f>
        <v>276</v>
      </c>
      <c r="H1228" s="43">
        <f>COUNTIF(D1229:$D$1829,366)</f>
        <v>325</v>
      </c>
    </row>
    <row r="1229" spans="1:8" x14ac:dyDescent="0.25">
      <c r="A1229" s="1">
        <f>COUNTIF($C$2:C1229,"Да")</f>
        <v>13</v>
      </c>
      <c r="B1229" s="45">
        <f t="shared" si="40"/>
        <v>46477</v>
      </c>
      <c r="C1229" s="42" t="str">
        <f>IF(ISERROR(VLOOKUP(B1229,'Айгенис Оп22'!$C$3:$C$22,1,0)),"Нет","Да")</f>
        <v>Нет</v>
      </c>
      <c r="D1229" s="43">
        <f t="shared" si="38"/>
        <v>365</v>
      </c>
      <c r="E1229" s="49">
        <f>ROUND(('Все выпуски'!$T$3*'Все выпуски'!$T$6/100)/365*(B1229-IF(C1229="Нет",VLOOKUP(A1229,'Айгенис Оп22'!$A$2:$C$22,3,0),VLOOKUP((A1229-1),'Айгенис Оп22'!$A$2:$C$22,3,0))),2)</f>
        <v>11.1</v>
      </c>
      <c r="G1229" s="43">
        <f>COUNTIF(D1230:$D$1829,365)</f>
        <v>275</v>
      </c>
      <c r="H1229" s="43">
        <f>COUNTIF(D1230:$D$1829,366)</f>
        <v>325</v>
      </c>
    </row>
    <row r="1230" spans="1:8" x14ac:dyDescent="0.25">
      <c r="A1230" s="1">
        <f>COUNTIF($C$2:C1230,"Да")</f>
        <v>13</v>
      </c>
      <c r="B1230" s="45">
        <f t="shared" si="40"/>
        <v>46478</v>
      </c>
      <c r="C1230" s="42" t="str">
        <f>IF(ISERROR(VLOOKUP(B1230,'Айгенис Оп22'!$C$3:$C$22,1,0)),"Нет","Да")</f>
        <v>Нет</v>
      </c>
      <c r="D1230" s="43">
        <f t="shared" si="38"/>
        <v>365</v>
      </c>
      <c r="E1230" s="49">
        <f>ROUND(('Все выпуски'!$T$3*'Все выпуски'!$T$6/100)/365*(B1230-IF(C1230="Нет",VLOOKUP(A1230,'Айгенис Оп22'!$A$2:$C$22,3,0),VLOOKUP((A1230-1),'Айгенис Оп22'!$A$2:$C$22,3,0))),2)</f>
        <v>11.34</v>
      </c>
      <c r="G1230" s="43">
        <f>COUNTIF(D1231:$D$1829,365)</f>
        <v>274</v>
      </c>
      <c r="H1230" s="43">
        <f>COUNTIF(D1231:$D$1829,366)</f>
        <v>325</v>
      </c>
    </row>
    <row r="1231" spans="1:8" x14ac:dyDescent="0.25">
      <c r="A1231" s="1">
        <f>COUNTIF($C$2:C1231,"Да")</f>
        <v>13</v>
      </c>
      <c r="B1231" s="45">
        <f t="shared" si="40"/>
        <v>46479</v>
      </c>
      <c r="C1231" s="42" t="str">
        <f>IF(ISERROR(VLOOKUP(B1231,'Айгенис Оп22'!$C$3:$C$22,1,0)),"Нет","Да")</f>
        <v>Нет</v>
      </c>
      <c r="D1231" s="43">
        <f t="shared" si="38"/>
        <v>365</v>
      </c>
      <c r="E1231" s="49">
        <f>ROUND(('Все выпуски'!$T$3*'Все выпуски'!$T$6/100)/365*(B1231-IF(C1231="Нет",VLOOKUP(A1231,'Айгенис Оп22'!$A$2:$C$22,3,0),VLOOKUP((A1231-1),'Айгенис Оп22'!$A$2:$C$22,3,0))),2)</f>
        <v>11.59</v>
      </c>
      <c r="G1231" s="43">
        <f>COUNTIF(D1232:$D$1829,365)</f>
        <v>273</v>
      </c>
      <c r="H1231" s="43">
        <f>COUNTIF(D1232:$D$1829,366)</f>
        <v>325</v>
      </c>
    </row>
    <row r="1232" spans="1:8" x14ac:dyDescent="0.25">
      <c r="A1232" s="1">
        <f>COUNTIF($C$2:C1232,"Да")</f>
        <v>13</v>
      </c>
      <c r="B1232" s="45">
        <f t="shared" si="40"/>
        <v>46480</v>
      </c>
      <c r="C1232" s="42" t="str">
        <f>IF(ISERROR(VLOOKUP(B1232,'Айгенис Оп22'!$C$3:$C$22,1,0)),"Нет","Да")</f>
        <v>Нет</v>
      </c>
      <c r="D1232" s="43">
        <f t="shared" si="38"/>
        <v>365</v>
      </c>
      <c r="E1232" s="49">
        <f>ROUND(('Все выпуски'!$T$3*'Все выпуски'!$T$6/100)/365*(B1232-IF(C1232="Нет",VLOOKUP(A1232,'Айгенис Оп22'!$A$2:$C$22,3,0),VLOOKUP((A1232-1),'Айгенис Оп22'!$A$2:$C$22,3,0))),2)</f>
        <v>11.84</v>
      </c>
      <c r="G1232" s="43">
        <f>COUNTIF(D1233:$D$1829,365)</f>
        <v>272</v>
      </c>
      <c r="H1232" s="43">
        <f>COUNTIF(D1233:$D$1829,366)</f>
        <v>325</v>
      </c>
    </row>
    <row r="1233" spans="1:8" x14ac:dyDescent="0.25">
      <c r="A1233" s="1">
        <f>COUNTIF($C$2:C1233,"Да")</f>
        <v>13</v>
      </c>
      <c r="B1233" s="45">
        <f t="shared" si="40"/>
        <v>46481</v>
      </c>
      <c r="C1233" s="42" t="str">
        <f>IF(ISERROR(VLOOKUP(B1233,'Айгенис Оп22'!$C$3:$C$22,1,0)),"Нет","Да")</f>
        <v>Нет</v>
      </c>
      <c r="D1233" s="43">
        <f t="shared" si="38"/>
        <v>365</v>
      </c>
      <c r="E1233" s="49">
        <f>ROUND(('Все выпуски'!$T$3*'Все выпуски'!$T$6/100)/365*(B1233-IF(C1233="Нет",VLOOKUP(A1233,'Айгенис Оп22'!$A$2:$C$22,3,0),VLOOKUP((A1233-1),'Айгенис Оп22'!$A$2:$C$22,3,0))),2)</f>
        <v>12.08</v>
      </c>
      <c r="G1233" s="43">
        <f>COUNTIF(D1234:$D$1829,365)</f>
        <v>271</v>
      </c>
      <c r="H1233" s="43">
        <f>COUNTIF(D1234:$D$1829,366)</f>
        <v>325</v>
      </c>
    </row>
    <row r="1234" spans="1:8" x14ac:dyDescent="0.25">
      <c r="A1234" s="1">
        <f>COUNTIF($C$2:C1234,"Да")</f>
        <v>13</v>
      </c>
      <c r="B1234" s="45">
        <f t="shared" si="40"/>
        <v>46482</v>
      </c>
      <c r="C1234" s="42" t="str">
        <f>IF(ISERROR(VLOOKUP(B1234,'Айгенис Оп22'!$C$3:$C$22,1,0)),"Нет","Да")</f>
        <v>Нет</v>
      </c>
      <c r="D1234" s="43">
        <f t="shared" si="38"/>
        <v>365</v>
      </c>
      <c r="E1234" s="49">
        <f>ROUND(('Все выпуски'!$T$3*'Все выпуски'!$T$6/100)/365*(B1234-IF(C1234="Нет",VLOOKUP(A1234,'Айгенис Оп22'!$A$2:$C$22,3,0),VLOOKUP((A1234-1),'Айгенис Оп22'!$A$2:$C$22,3,0))),2)</f>
        <v>12.33</v>
      </c>
      <c r="G1234" s="43">
        <f>COUNTIF(D1235:$D$1829,365)</f>
        <v>270</v>
      </c>
      <c r="H1234" s="43">
        <f>COUNTIF(D1235:$D$1829,366)</f>
        <v>325</v>
      </c>
    </row>
    <row r="1235" spans="1:8" x14ac:dyDescent="0.25">
      <c r="A1235" s="1">
        <f>COUNTIF($C$2:C1235,"Да")</f>
        <v>13</v>
      </c>
      <c r="B1235" s="45">
        <f t="shared" si="40"/>
        <v>46483</v>
      </c>
      <c r="C1235" s="42" t="str">
        <f>IF(ISERROR(VLOOKUP(B1235,'Айгенис Оп22'!$C$3:$C$22,1,0)),"Нет","Да")</f>
        <v>Нет</v>
      </c>
      <c r="D1235" s="43">
        <f t="shared" si="38"/>
        <v>365</v>
      </c>
      <c r="E1235" s="49">
        <f>ROUND(('Все выпуски'!$T$3*'Все выпуски'!$T$6/100)/365*(B1235-IF(C1235="Нет",VLOOKUP(A1235,'Айгенис Оп22'!$A$2:$C$22,3,0),VLOOKUP((A1235-1),'Айгенис Оп22'!$A$2:$C$22,3,0))),2)</f>
        <v>12.58</v>
      </c>
      <c r="G1235" s="43">
        <f>COUNTIF(D1236:$D$1829,365)</f>
        <v>269</v>
      </c>
      <c r="H1235" s="43">
        <f>COUNTIF(D1236:$D$1829,366)</f>
        <v>325</v>
      </c>
    </row>
    <row r="1236" spans="1:8" x14ac:dyDescent="0.25">
      <c r="A1236" s="1">
        <f>COUNTIF($C$2:C1236,"Да")</f>
        <v>13</v>
      </c>
      <c r="B1236" s="45">
        <f t="shared" si="40"/>
        <v>46484</v>
      </c>
      <c r="C1236" s="42" t="str">
        <f>IF(ISERROR(VLOOKUP(B1236,'Айгенис Оп22'!$C$3:$C$22,1,0)),"Нет","Да")</f>
        <v>Нет</v>
      </c>
      <c r="D1236" s="43">
        <f t="shared" si="38"/>
        <v>365</v>
      </c>
      <c r="E1236" s="49">
        <f>ROUND(('Все выпуски'!$T$3*'Все выпуски'!$T$6/100)/365*(B1236-IF(C1236="Нет",VLOOKUP(A1236,'Айгенис Оп22'!$A$2:$C$22,3,0),VLOOKUP((A1236-1),'Айгенис Оп22'!$A$2:$C$22,3,0))),2)</f>
        <v>12.82</v>
      </c>
      <c r="G1236" s="43">
        <f>COUNTIF(D1237:$D$1829,365)</f>
        <v>268</v>
      </c>
      <c r="H1236" s="43">
        <f>COUNTIF(D1237:$D$1829,366)</f>
        <v>325</v>
      </c>
    </row>
    <row r="1237" spans="1:8" x14ac:dyDescent="0.25">
      <c r="A1237" s="1">
        <f>COUNTIF($C$2:C1237,"Да")</f>
        <v>13</v>
      </c>
      <c r="B1237" s="45">
        <f t="shared" si="40"/>
        <v>46485</v>
      </c>
      <c r="C1237" s="42" t="str">
        <f>IF(ISERROR(VLOOKUP(B1237,'Айгенис Оп22'!$C$3:$C$22,1,0)),"Нет","Да")</f>
        <v>Нет</v>
      </c>
      <c r="D1237" s="43">
        <f t="shared" si="38"/>
        <v>365</v>
      </c>
      <c r="E1237" s="49">
        <f>ROUND(('Все выпуски'!$T$3*'Все выпуски'!$T$6/100)/365*(B1237-IF(C1237="Нет",VLOOKUP(A1237,'Айгенис Оп22'!$A$2:$C$22,3,0),VLOOKUP((A1237-1),'Айгенис Оп22'!$A$2:$C$22,3,0))),2)</f>
        <v>13.07</v>
      </c>
      <c r="G1237" s="43">
        <f>COUNTIF(D1238:$D$1829,365)</f>
        <v>267</v>
      </c>
      <c r="H1237" s="43">
        <f>COUNTIF(D1238:$D$1829,366)</f>
        <v>325</v>
      </c>
    </row>
    <row r="1238" spans="1:8" x14ac:dyDescent="0.25">
      <c r="A1238" s="1">
        <f>COUNTIF($C$2:C1238,"Да")</f>
        <v>13</v>
      </c>
      <c r="B1238" s="45">
        <f t="shared" si="40"/>
        <v>46486</v>
      </c>
      <c r="C1238" s="42" t="str">
        <f>IF(ISERROR(VLOOKUP(B1238,'Айгенис Оп22'!$C$3:$C$22,1,0)),"Нет","Да")</f>
        <v>Нет</v>
      </c>
      <c r="D1238" s="43">
        <f t="shared" si="38"/>
        <v>365</v>
      </c>
      <c r="E1238" s="49">
        <f>ROUND(('Все выпуски'!$T$3*'Все выпуски'!$T$6/100)/365*(B1238-IF(C1238="Нет",VLOOKUP(A1238,'Айгенис Оп22'!$A$2:$C$22,3,0),VLOOKUP((A1238-1),'Айгенис Оп22'!$A$2:$C$22,3,0))),2)</f>
        <v>13.32</v>
      </c>
      <c r="G1238" s="43">
        <f>COUNTIF(D1239:$D$1829,365)</f>
        <v>266</v>
      </c>
      <c r="H1238" s="43">
        <f>COUNTIF(D1239:$D$1829,366)</f>
        <v>325</v>
      </c>
    </row>
    <row r="1239" spans="1:8" x14ac:dyDescent="0.25">
      <c r="A1239" s="1">
        <f>COUNTIF($C$2:C1239,"Да")</f>
        <v>13</v>
      </c>
      <c r="B1239" s="45">
        <f t="shared" si="40"/>
        <v>46487</v>
      </c>
      <c r="C1239" s="42" t="str">
        <f>IF(ISERROR(VLOOKUP(B1239,'Айгенис Оп22'!$C$3:$C$22,1,0)),"Нет","Да")</f>
        <v>Нет</v>
      </c>
      <c r="D1239" s="43">
        <f t="shared" si="38"/>
        <v>365</v>
      </c>
      <c r="E1239" s="49">
        <f>ROUND(('Все выпуски'!$T$3*'Все выпуски'!$T$6/100)/365*(B1239-IF(C1239="Нет",VLOOKUP(A1239,'Айгенис Оп22'!$A$2:$C$22,3,0),VLOOKUP((A1239-1),'Айгенис Оп22'!$A$2:$C$22,3,0))),2)</f>
        <v>13.56</v>
      </c>
      <c r="G1239" s="43">
        <f>COUNTIF(D1240:$D$1829,365)</f>
        <v>265</v>
      </c>
      <c r="H1239" s="43">
        <f>COUNTIF(D1240:$D$1829,366)</f>
        <v>325</v>
      </c>
    </row>
    <row r="1240" spans="1:8" x14ac:dyDescent="0.25">
      <c r="A1240" s="1">
        <f>COUNTIF($C$2:C1240,"Да")</f>
        <v>13</v>
      </c>
      <c r="B1240" s="45">
        <f t="shared" si="40"/>
        <v>46488</v>
      </c>
      <c r="C1240" s="42" t="str">
        <f>IF(ISERROR(VLOOKUP(B1240,'Айгенис Оп22'!$C$3:$C$22,1,0)),"Нет","Да")</f>
        <v>Нет</v>
      </c>
      <c r="D1240" s="43">
        <f t="shared" si="38"/>
        <v>365</v>
      </c>
      <c r="E1240" s="49">
        <f>ROUND(('Все выпуски'!$T$3*'Все выпуски'!$T$6/100)/365*(B1240-IF(C1240="Нет",VLOOKUP(A1240,'Айгенис Оп22'!$A$2:$C$22,3,0),VLOOKUP((A1240-1),'Айгенис Оп22'!$A$2:$C$22,3,0))),2)</f>
        <v>13.81</v>
      </c>
      <c r="G1240" s="43">
        <f>COUNTIF(D1241:$D$1829,365)</f>
        <v>264</v>
      </c>
      <c r="H1240" s="43">
        <f>COUNTIF(D1241:$D$1829,366)</f>
        <v>325</v>
      </c>
    </row>
    <row r="1241" spans="1:8" x14ac:dyDescent="0.25">
      <c r="A1241" s="1">
        <f>COUNTIF($C$2:C1241,"Да")</f>
        <v>13</v>
      </c>
      <c r="B1241" s="45">
        <f t="shared" si="40"/>
        <v>46489</v>
      </c>
      <c r="C1241" s="42" t="str">
        <f>IF(ISERROR(VLOOKUP(B1241,'Айгенис Оп22'!$C$3:$C$22,1,0)),"Нет","Да")</f>
        <v>Нет</v>
      </c>
      <c r="D1241" s="43">
        <f t="shared" si="38"/>
        <v>365</v>
      </c>
      <c r="E1241" s="49">
        <f>ROUND(('Все выпуски'!$T$3*'Все выпуски'!$T$6/100)/365*(B1241-IF(C1241="Нет",VLOOKUP(A1241,'Айгенис Оп22'!$A$2:$C$22,3,0),VLOOKUP((A1241-1),'Айгенис Оп22'!$A$2:$C$22,3,0))),2)</f>
        <v>14.05</v>
      </c>
      <c r="G1241" s="43">
        <f>COUNTIF(D1242:$D$1829,365)</f>
        <v>263</v>
      </c>
      <c r="H1241" s="43">
        <f>COUNTIF(D1242:$D$1829,366)</f>
        <v>325</v>
      </c>
    </row>
    <row r="1242" spans="1:8" x14ac:dyDescent="0.25">
      <c r="A1242" s="1">
        <f>COUNTIF($C$2:C1242,"Да")</f>
        <v>13</v>
      </c>
      <c r="B1242" s="45">
        <f t="shared" si="40"/>
        <v>46490</v>
      </c>
      <c r="C1242" s="42" t="str">
        <f>IF(ISERROR(VLOOKUP(B1242,'Айгенис Оп22'!$C$3:$C$22,1,0)),"Нет","Да")</f>
        <v>Нет</v>
      </c>
      <c r="D1242" s="43">
        <f t="shared" si="38"/>
        <v>365</v>
      </c>
      <c r="E1242" s="49">
        <f>ROUND(('Все выпуски'!$T$3*'Все выпуски'!$T$6/100)/365*(B1242-IF(C1242="Нет",VLOOKUP(A1242,'Айгенис Оп22'!$A$2:$C$22,3,0),VLOOKUP((A1242-1),'Айгенис Оп22'!$A$2:$C$22,3,0))),2)</f>
        <v>14.3</v>
      </c>
      <c r="G1242" s="43">
        <f>COUNTIF(D1243:$D$1829,365)</f>
        <v>262</v>
      </c>
      <c r="H1242" s="43">
        <f>COUNTIF(D1243:$D$1829,366)</f>
        <v>325</v>
      </c>
    </row>
    <row r="1243" spans="1:8" x14ac:dyDescent="0.25">
      <c r="A1243" s="1">
        <f>COUNTIF($C$2:C1243,"Да")</f>
        <v>13</v>
      </c>
      <c r="B1243" s="45">
        <f t="shared" si="40"/>
        <v>46491</v>
      </c>
      <c r="C1243" s="42" t="str">
        <f>IF(ISERROR(VLOOKUP(B1243,'Айгенис Оп22'!$C$3:$C$22,1,0)),"Нет","Да")</f>
        <v>Нет</v>
      </c>
      <c r="D1243" s="43">
        <f t="shared" si="38"/>
        <v>365</v>
      </c>
      <c r="E1243" s="49">
        <f>ROUND(('Все выпуски'!$T$3*'Все выпуски'!$T$6/100)/365*(B1243-IF(C1243="Нет",VLOOKUP(A1243,'Айгенис Оп22'!$A$2:$C$22,3,0),VLOOKUP((A1243-1),'Айгенис Оп22'!$A$2:$C$22,3,0))),2)</f>
        <v>14.55</v>
      </c>
      <c r="G1243" s="43">
        <f>COUNTIF(D1244:$D$1829,365)</f>
        <v>261</v>
      </c>
      <c r="H1243" s="43">
        <f>COUNTIF(D1244:$D$1829,366)</f>
        <v>325</v>
      </c>
    </row>
    <row r="1244" spans="1:8" x14ac:dyDescent="0.25">
      <c r="A1244" s="1">
        <f>COUNTIF($C$2:C1244,"Да")</f>
        <v>13</v>
      </c>
      <c r="B1244" s="45">
        <f t="shared" si="40"/>
        <v>46492</v>
      </c>
      <c r="C1244" s="42" t="str">
        <f>IF(ISERROR(VLOOKUP(B1244,'Айгенис Оп22'!$C$3:$C$22,1,0)),"Нет","Да")</f>
        <v>Нет</v>
      </c>
      <c r="D1244" s="43">
        <f t="shared" si="38"/>
        <v>365</v>
      </c>
      <c r="E1244" s="49">
        <f>ROUND(('Все выпуски'!$T$3*'Все выпуски'!$T$6/100)/365*(B1244-IF(C1244="Нет",VLOOKUP(A1244,'Айгенис Оп22'!$A$2:$C$22,3,0),VLOOKUP((A1244-1),'Айгенис Оп22'!$A$2:$C$22,3,0))),2)</f>
        <v>14.79</v>
      </c>
      <c r="G1244" s="43">
        <f>COUNTIF(D1245:$D$1829,365)</f>
        <v>260</v>
      </c>
      <c r="H1244" s="43">
        <f>COUNTIF(D1245:$D$1829,366)</f>
        <v>325</v>
      </c>
    </row>
    <row r="1245" spans="1:8" x14ac:dyDescent="0.25">
      <c r="A1245" s="1">
        <f>COUNTIF($C$2:C1245,"Да")</f>
        <v>13</v>
      </c>
      <c r="B1245" s="45">
        <f t="shared" si="40"/>
        <v>46493</v>
      </c>
      <c r="C1245" s="42" t="str">
        <f>IF(ISERROR(VLOOKUP(B1245,'Айгенис Оп22'!$C$3:$C$22,1,0)),"Нет","Да")</f>
        <v>Нет</v>
      </c>
      <c r="D1245" s="43">
        <f t="shared" si="38"/>
        <v>365</v>
      </c>
      <c r="E1245" s="49">
        <f>ROUND(('Все выпуски'!$T$3*'Все выпуски'!$T$6/100)/365*(B1245-IF(C1245="Нет",VLOOKUP(A1245,'Айгенис Оп22'!$A$2:$C$22,3,0),VLOOKUP((A1245-1),'Айгенис Оп22'!$A$2:$C$22,3,0))),2)</f>
        <v>15.04</v>
      </c>
      <c r="G1245" s="43">
        <f>COUNTIF(D1246:$D$1829,365)</f>
        <v>259</v>
      </c>
      <c r="H1245" s="43">
        <f>COUNTIF(D1246:$D$1829,366)</f>
        <v>325</v>
      </c>
    </row>
    <row r="1246" spans="1:8" x14ac:dyDescent="0.25">
      <c r="A1246" s="1">
        <f>COUNTIF($C$2:C1246,"Да")</f>
        <v>13</v>
      </c>
      <c r="B1246" s="45">
        <f t="shared" si="40"/>
        <v>46494</v>
      </c>
      <c r="C1246" s="42" t="str">
        <f>IF(ISERROR(VLOOKUP(B1246,'Айгенис Оп22'!$C$3:$C$22,1,0)),"Нет","Да")</f>
        <v>Нет</v>
      </c>
      <c r="D1246" s="43">
        <f t="shared" si="38"/>
        <v>365</v>
      </c>
      <c r="E1246" s="49">
        <f>ROUND(('Все выпуски'!$T$3*'Все выпуски'!$T$6/100)/365*(B1246-IF(C1246="Нет",VLOOKUP(A1246,'Айгенис Оп22'!$A$2:$C$22,3,0),VLOOKUP((A1246-1),'Айгенис Оп22'!$A$2:$C$22,3,0))),2)</f>
        <v>15.29</v>
      </c>
      <c r="G1246" s="43">
        <f>COUNTIF(D1247:$D$1829,365)</f>
        <v>258</v>
      </c>
      <c r="H1246" s="43">
        <f>COUNTIF(D1247:$D$1829,366)</f>
        <v>325</v>
      </c>
    </row>
    <row r="1247" spans="1:8" x14ac:dyDescent="0.25">
      <c r="A1247" s="1">
        <f>COUNTIF($C$2:C1247,"Да")</f>
        <v>13</v>
      </c>
      <c r="B1247" s="45">
        <f t="shared" si="40"/>
        <v>46495</v>
      </c>
      <c r="C1247" s="42" t="str">
        <f>IF(ISERROR(VLOOKUP(B1247,'Айгенис Оп22'!$C$3:$C$22,1,0)),"Нет","Да")</f>
        <v>Нет</v>
      </c>
      <c r="D1247" s="43">
        <f t="shared" si="38"/>
        <v>365</v>
      </c>
      <c r="E1247" s="49">
        <f>ROUND(('Все выпуски'!$T$3*'Все выпуски'!$T$6/100)/365*(B1247-IF(C1247="Нет",VLOOKUP(A1247,'Айгенис Оп22'!$A$2:$C$22,3,0),VLOOKUP((A1247-1),'Айгенис Оп22'!$A$2:$C$22,3,0))),2)</f>
        <v>15.53</v>
      </c>
      <c r="G1247" s="43">
        <f>COUNTIF(D1248:$D$1829,365)</f>
        <v>257</v>
      </c>
      <c r="H1247" s="43">
        <f>COUNTIF(D1248:$D$1829,366)</f>
        <v>325</v>
      </c>
    </row>
    <row r="1248" spans="1:8" x14ac:dyDescent="0.25">
      <c r="A1248" s="1">
        <f>COUNTIF($C$2:C1248,"Да")</f>
        <v>13</v>
      </c>
      <c r="B1248" s="45">
        <f t="shared" si="40"/>
        <v>46496</v>
      </c>
      <c r="C1248" s="42" t="str">
        <f>IF(ISERROR(VLOOKUP(B1248,'Айгенис Оп22'!$C$3:$C$22,1,0)),"Нет","Да")</f>
        <v>Нет</v>
      </c>
      <c r="D1248" s="43">
        <f t="shared" si="38"/>
        <v>365</v>
      </c>
      <c r="E1248" s="49">
        <f>ROUND(('Все выпуски'!$T$3*'Все выпуски'!$T$6/100)/365*(B1248-IF(C1248="Нет",VLOOKUP(A1248,'Айгенис Оп22'!$A$2:$C$22,3,0),VLOOKUP((A1248-1),'Айгенис Оп22'!$A$2:$C$22,3,0))),2)</f>
        <v>15.78</v>
      </c>
      <c r="G1248" s="43">
        <f>COUNTIF(D1249:$D$1829,365)</f>
        <v>256</v>
      </c>
      <c r="H1248" s="43">
        <f>COUNTIF(D1249:$D$1829,366)</f>
        <v>325</v>
      </c>
    </row>
    <row r="1249" spans="1:8" x14ac:dyDescent="0.25">
      <c r="A1249" s="1">
        <f>COUNTIF($C$2:C1249,"Да")</f>
        <v>13</v>
      </c>
      <c r="B1249" s="45">
        <f t="shared" si="40"/>
        <v>46497</v>
      </c>
      <c r="C1249" s="42" t="str">
        <f>IF(ISERROR(VLOOKUP(B1249,'Айгенис Оп22'!$C$3:$C$22,1,0)),"Нет","Да")</f>
        <v>Нет</v>
      </c>
      <c r="D1249" s="43">
        <f t="shared" si="38"/>
        <v>365</v>
      </c>
      <c r="E1249" s="49">
        <f>ROUND(('Все выпуски'!$T$3*'Все выпуски'!$T$6/100)/365*(B1249-IF(C1249="Нет",VLOOKUP(A1249,'Айгенис Оп22'!$A$2:$C$22,3,0),VLOOKUP((A1249-1),'Айгенис Оп22'!$A$2:$C$22,3,0))),2)</f>
        <v>16.03</v>
      </c>
      <c r="G1249" s="43">
        <f>COUNTIF(D1250:$D$1829,365)</f>
        <v>255</v>
      </c>
      <c r="H1249" s="43">
        <f>COUNTIF(D1250:$D$1829,366)</f>
        <v>325</v>
      </c>
    </row>
    <row r="1250" spans="1:8" x14ac:dyDescent="0.25">
      <c r="A1250" s="1">
        <f>COUNTIF($C$2:C1250,"Да")</f>
        <v>13</v>
      </c>
      <c r="B1250" s="45">
        <f t="shared" si="40"/>
        <v>46498</v>
      </c>
      <c r="C1250" s="42" t="str">
        <f>IF(ISERROR(VLOOKUP(B1250,'Айгенис Оп22'!$C$3:$C$22,1,0)),"Нет","Да")</f>
        <v>Нет</v>
      </c>
      <c r="D1250" s="43">
        <f t="shared" si="38"/>
        <v>365</v>
      </c>
      <c r="E1250" s="49">
        <f>ROUND(('Все выпуски'!$T$3*'Все выпуски'!$T$6/100)/365*(B1250-IF(C1250="Нет",VLOOKUP(A1250,'Айгенис Оп22'!$A$2:$C$22,3,0),VLOOKUP((A1250-1),'Айгенис Оп22'!$A$2:$C$22,3,0))),2)</f>
        <v>16.27</v>
      </c>
      <c r="G1250" s="43">
        <f>COUNTIF(D1251:$D$1829,365)</f>
        <v>254</v>
      </c>
      <c r="H1250" s="43">
        <f>COUNTIF(D1251:$D$1829,366)</f>
        <v>325</v>
      </c>
    </row>
    <row r="1251" spans="1:8" x14ac:dyDescent="0.25">
      <c r="A1251" s="1">
        <f>COUNTIF($C$2:C1251,"Да")</f>
        <v>13</v>
      </c>
      <c r="B1251" s="45">
        <f t="shared" si="40"/>
        <v>46499</v>
      </c>
      <c r="C1251" s="42" t="str">
        <f>IF(ISERROR(VLOOKUP(B1251,'Айгенис Оп22'!$C$3:$C$22,1,0)),"Нет","Да")</f>
        <v>Нет</v>
      </c>
      <c r="D1251" s="43">
        <f t="shared" si="38"/>
        <v>365</v>
      </c>
      <c r="E1251" s="49">
        <f>ROUND(('Все выпуски'!$T$3*'Все выпуски'!$T$6/100)/365*(B1251-IF(C1251="Нет",VLOOKUP(A1251,'Айгенис Оп22'!$A$2:$C$22,3,0),VLOOKUP((A1251-1),'Айгенис Оп22'!$A$2:$C$22,3,0))),2)</f>
        <v>16.52</v>
      </c>
      <c r="G1251" s="43">
        <f>COUNTIF(D1252:$D$1829,365)</f>
        <v>253</v>
      </c>
      <c r="H1251" s="43">
        <f>COUNTIF(D1252:$D$1829,366)</f>
        <v>325</v>
      </c>
    </row>
    <row r="1252" spans="1:8" x14ac:dyDescent="0.25">
      <c r="A1252" s="1">
        <f>COUNTIF($C$2:C1252,"Да")</f>
        <v>13</v>
      </c>
      <c r="B1252" s="45">
        <f t="shared" si="40"/>
        <v>46500</v>
      </c>
      <c r="C1252" s="42" t="str">
        <f>IF(ISERROR(VLOOKUP(B1252,'Айгенис Оп22'!$C$3:$C$22,1,0)),"Нет","Да")</f>
        <v>Нет</v>
      </c>
      <c r="D1252" s="43">
        <f t="shared" si="38"/>
        <v>365</v>
      </c>
      <c r="E1252" s="49">
        <f>ROUND(('Все выпуски'!$T$3*'Все выпуски'!$T$6/100)/365*(B1252-IF(C1252="Нет",VLOOKUP(A1252,'Айгенис Оп22'!$A$2:$C$22,3,0),VLOOKUP((A1252-1),'Айгенис Оп22'!$A$2:$C$22,3,0))),2)</f>
        <v>16.77</v>
      </c>
      <c r="G1252" s="43">
        <f>COUNTIF(D1253:$D$1829,365)</f>
        <v>252</v>
      </c>
      <c r="H1252" s="43">
        <f>COUNTIF(D1253:$D$1829,366)</f>
        <v>325</v>
      </c>
    </row>
    <row r="1253" spans="1:8" x14ac:dyDescent="0.25">
      <c r="A1253" s="1">
        <f>COUNTIF($C$2:C1253,"Да")</f>
        <v>13</v>
      </c>
      <c r="B1253" s="45">
        <f t="shared" si="40"/>
        <v>46501</v>
      </c>
      <c r="C1253" s="42" t="str">
        <f>IF(ISERROR(VLOOKUP(B1253,'Айгенис Оп22'!$C$3:$C$22,1,0)),"Нет","Да")</f>
        <v>Нет</v>
      </c>
      <c r="D1253" s="43">
        <f t="shared" si="38"/>
        <v>365</v>
      </c>
      <c r="E1253" s="49">
        <f>ROUND(('Все выпуски'!$T$3*'Все выпуски'!$T$6/100)/365*(B1253-IF(C1253="Нет",VLOOKUP(A1253,'Айгенис Оп22'!$A$2:$C$22,3,0),VLOOKUP((A1253-1),'Айгенис Оп22'!$A$2:$C$22,3,0))),2)</f>
        <v>17.010000000000002</v>
      </c>
      <c r="G1253" s="43">
        <f>COUNTIF(D1254:$D$1829,365)</f>
        <v>251</v>
      </c>
      <c r="H1253" s="43">
        <f>COUNTIF(D1254:$D$1829,366)</f>
        <v>325</v>
      </c>
    </row>
    <row r="1254" spans="1:8" x14ac:dyDescent="0.25">
      <c r="A1254" s="1">
        <f>COUNTIF($C$2:C1254,"Да")</f>
        <v>13</v>
      </c>
      <c r="B1254" s="45">
        <f t="shared" si="40"/>
        <v>46502</v>
      </c>
      <c r="C1254" s="42" t="str">
        <f>IF(ISERROR(VLOOKUP(B1254,'Айгенис Оп22'!$C$3:$C$22,1,0)),"Нет","Да")</f>
        <v>Нет</v>
      </c>
      <c r="D1254" s="43">
        <f t="shared" si="38"/>
        <v>365</v>
      </c>
      <c r="E1254" s="49">
        <f>ROUND(('Все выпуски'!$T$3*'Все выпуски'!$T$6/100)/365*(B1254-IF(C1254="Нет",VLOOKUP(A1254,'Айгенис Оп22'!$A$2:$C$22,3,0),VLOOKUP((A1254-1),'Айгенис Оп22'!$A$2:$C$22,3,0))),2)</f>
        <v>17.260000000000002</v>
      </c>
      <c r="G1254" s="43">
        <f>COUNTIF(D1255:$D$1829,365)</f>
        <v>250</v>
      </c>
      <c r="H1254" s="43">
        <f>COUNTIF(D1255:$D$1829,366)</f>
        <v>325</v>
      </c>
    </row>
    <row r="1255" spans="1:8" x14ac:dyDescent="0.25">
      <c r="A1255" s="1">
        <f>COUNTIF($C$2:C1255,"Да")</f>
        <v>13</v>
      </c>
      <c r="B1255" s="45">
        <f t="shared" si="40"/>
        <v>46503</v>
      </c>
      <c r="C1255" s="42" t="str">
        <f>IF(ISERROR(VLOOKUP(B1255,'Айгенис Оп22'!$C$3:$C$22,1,0)),"Нет","Да")</f>
        <v>Нет</v>
      </c>
      <c r="D1255" s="43">
        <f t="shared" si="38"/>
        <v>365</v>
      </c>
      <c r="E1255" s="49">
        <f>ROUND(('Все выпуски'!$T$3*'Все выпуски'!$T$6/100)/365*(B1255-IF(C1255="Нет",VLOOKUP(A1255,'Айгенис Оп22'!$A$2:$C$22,3,0),VLOOKUP((A1255-1),'Айгенис Оп22'!$A$2:$C$22,3,0))),2)</f>
        <v>17.510000000000002</v>
      </c>
      <c r="G1255" s="43">
        <f>COUNTIF(D1256:$D$1829,365)</f>
        <v>249</v>
      </c>
      <c r="H1255" s="43">
        <f>COUNTIF(D1256:$D$1829,366)</f>
        <v>325</v>
      </c>
    </row>
    <row r="1256" spans="1:8" x14ac:dyDescent="0.25">
      <c r="A1256" s="1">
        <f>COUNTIF($C$2:C1256,"Да")</f>
        <v>13</v>
      </c>
      <c r="B1256" s="45">
        <f t="shared" si="40"/>
        <v>46504</v>
      </c>
      <c r="C1256" s="42" t="str">
        <f>IF(ISERROR(VLOOKUP(B1256,'Айгенис Оп22'!$C$3:$C$22,1,0)),"Нет","Да")</f>
        <v>Нет</v>
      </c>
      <c r="D1256" s="43">
        <f t="shared" si="38"/>
        <v>365</v>
      </c>
      <c r="E1256" s="49">
        <f>ROUND(('Все выпуски'!$T$3*'Все выпуски'!$T$6/100)/365*(B1256-IF(C1256="Нет",VLOOKUP(A1256,'Айгенис Оп22'!$A$2:$C$22,3,0),VLOOKUP((A1256-1),'Айгенис Оп22'!$A$2:$C$22,3,0))),2)</f>
        <v>17.75</v>
      </c>
      <c r="G1256" s="43">
        <f>COUNTIF(D1257:$D$1829,365)</f>
        <v>248</v>
      </c>
      <c r="H1256" s="43">
        <f>COUNTIF(D1257:$D$1829,366)</f>
        <v>325</v>
      </c>
    </row>
    <row r="1257" spans="1:8" x14ac:dyDescent="0.25">
      <c r="A1257" s="1">
        <f>COUNTIF($C$2:C1257,"Да")</f>
        <v>13</v>
      </c>
      <c r="B1257" s="45">
        <f t="shared" si="40"/>
        <v>46505</v>
      </c>
      <c r="C1257" s="42" t="str">
        <f>IF(ISERROR(VLOOKUP(B1257,'Айгенис Оп22'!$C$3:$C$22,1,0)),"Нет","Да")</f>
        <v>Нет</v>
      </c>
      <c r="D1257" s="43">
        <f t="shared" si="38"/>
        <v>365</v>
      </c>
      <c r="E1257" s="49">
        <f>ROUND(('Все выпуски'!$T$3*'Все выпуски'!$T$6/100)/365*(B1257-IF(C1257="Нет",VLOOKUP(A1257,'Айгенис Оп22'!$A$2:$C$22,3,0),VLOOKUP((A1257-1),'Айгенис Оп22'!$A$2:$C$22,3,0))),2)</f>
        <v>18</v>
      </c>
      <c r="G1257" s="43">
        <f>COUNTIF(D1258:$D$1829,365)</f>
        <v>247</v>
      </c>
      <c r="H1257" s="43">
        <f>COUNTIF(D1258:$D$1829,366)</f>
        <v>325</v>
      </c>
    </row>
    <row r="1258" spans="1:8" x14ac:dyDescent="0.25">
      <c r="A1258" s="1">
        <f>COUNTIF($C$2:C1258,"Да")</f>
        <v>13</v>
      </c>
      <c r="B1258" s="45">
        <f t="shared" si="40"/>
        <v>46506</v>
      </c>
      <c r="C1258" s="42" t="str">
        <f>IF(ISERROR(VLOOKUP(B1258,'Айгенис Оп22'!$C$3:$C$22,1,0)),"Нет","Да")</f>
        <v>Нет</v>
      </c>
      <c r="D1258" s="43">
        <f t="shared" si="38"/>
        <v>365</v>
      </c>
      <c r="E1258" s="49">
        <f>ROUND(('Все выпуски'!$T$3*'Все выпуски'!$T$6/100)/365*(B1258-IF(C1258="Нет",VLOOKUP(A1258,'Айгенис Оп22'!$A$2:$C$22,3,0),VLOOKUP((A1258-1),'Айгенис Оп22'!$A$2:$C$22,3,0))),2)</f>
        <v>18.25</v>
      </c>
      <c r="G1258" s="43">
        <f>COUNTIF(D1259:$D$1829,365)</f>
        <v>246</v>
      </c>
      <c r="H1258" s="43">
        <f>COUNTIF(D1259:$D$1829,366)</f>
        <v>325</v>
      </c>
    </row>
    <row r="1259" spans="1:8" x14ac:dyDescent="0.25">
      <c r="A1259" s="1">
        <f>COUNTIF($C$2:C1259,"Да")</f>
        <v>13</v>
      </c>
      <c r="B1259" s="45">
        <f t="shared" si="40"/>
        <v>46507</v>
      </c>
      <c r="C1259" s="42" t="str">
        <f>IF(ISERROR(VLOOKUP(B1259,'Айгенис Оп22'!$C$3:$C$22,1,0)),"Нет","Да")</f>
        <v>Нет</v>
      </c>
      <c r="D1259" s="43">
        <f t="shared" si="38"/>
        <v>365</v>
      </c>
      <c r="E1259" s="49">
        <f>ROUND(('Все выпуски'!$T$3*'Все выпуски'!$T$6/100)/365*(B1259-IF(C1259="Нет",VLOOKUP(A1259,'Айгенис Оп22'!$A$2:$C$22,3,0),VLOOKUP((A1259-1),'Айгенис Оп22'!$A$2:$C$22,3,0))),2)</f>
        <v>18.489999999999998</v>
      </c>
      <c r="G1259" s="43">
        <f>COUNTIF(D1260:$D$1829,365)</f>
        <v>245</v>
      </c>
      <c r="H1259" s="43">
        <f>COUNTIF(D1260:$D$1829,366)</f>
        <v>325</v>
      </c>
    </row>
    <row r="1260" spans="1:8" x14ac:dyDescent="0.25">
      <c r="A1260" s="1">
        <f>COUNTIF($C$2:C1260,"Да")</f>
        <v>13</v>
      </c>
      <c r="B1260" s="45">
        <f t="shared" si="40"/>
        <v>46508</v>
      </c>
      <c r="C1260" s="42" t="str">
        <f>IF(ISERROR(VLOOKUP(B1260,'Айгенис Оп22'!$C$3:$C$22,1,0)),"Нет","Да")</f>
        <v>Нет</v>
      </c>
      <c r="D1260" s="43">
        <f t="shared" si="38"/>
        <v>365</v>
      </c>
      <c r="E1260" s="49">
        <f>ROUND(('Все выпуски'!$T$3*'Все выпуски'!$T$6/100)/365*(B1260-IF(C1260="Нет",VLOOKUP(A1260,'Айгенис Оп22'!$A$2:$C$22,3,0),VLOOKUP((A1260-1),'Айгенис Оп22'!$A$2:$C$22,3,0))),2)</f>
        <v>18.739999999999998</v>
      </c>
      <c r="G1260" s="43">
        <f>COUNTIF(D1261:$D$1829,365)</f>
        <v>244</v>
      </c>
      <c r="H1260" s="43">
        <f>COUNTIF(D1261:$D$1829,366)</f>
        <v>325</v>
      </c>
    </row>
    <row r="1261" spans="1:8" x14ac:dyDescent="0.25">
      <c r="A1261" s="1">
        <f>COUNTIF($C$2:C1261,"Да")</f>
        <v>13</v>
      </c>
      <c r="B1261" s="45">
        <f t="shared" si="40"/>
        <v>46509</v>
      </c>
      <c r="C1261" s="42" t="str">
        <f>IF(ISERROR(VLOOKUP(B1261,'Айгенис Оп22'!$C$3:$C$22,1,0)),"Нет","Да")</f>
        <v>Нет</v>
      </c>
      <c r="D1261" s="43">
        <f t="shared" si="38"/>
        <v>365</v>
      </c>
      <c r="E1261" s="49">
        <f>ROUND(('Все выпуски'!$T$3*'Все выпуски'!$T$6/100)/365*(B1261-IF(C1261="Нет",VLOOKUP(A1261,'Айгенис Оп22'!$A$2:$C$22,3,0),VLOOKUP((A1261-1),'Айгенис Оп22'!$A$2:$C$22,3,0))),2)</f>
        <v>18.989999999999998</v>
      </c>
      <c r="G1261" s="43">
        <f>COUNTIF(D1262:$D$1829,365)</f>
        <v>243</v>
      </c>
      <c r="H1261" s="43">
        <f>COUNTIF(D1262:$D$1829,366)</f>
        <v>325</v>
      </c>
    </row>
    <row r="1262" spans="1:8" x14ac:dyDescent="0.25">
      <c r="A1262" s="1">
        <f>COUNTIF($C$2:C1262,"Да")</f>
        <v>13</v>
      </c>
      <c r="B1262" s="45">
        <f t="shared" si="40"/>
        <v>46510</v>
      </c>
      <c r="C1262" s="42" t="str">
        <f>IF(ISERROR(VLOOKUP(B1262,'Айгенис Оп22'!$C$3:$C$22,1,0)),"Нет","Да")</f>
        <v>Нет</v>
      </c>
      <c r="D1262" s="43">
        <f t="shared" si="38"/>
        <v>365</v>
      </c>
      <c r="E1262" s="49">
        <f>ROUND(('Все выпуски'!$T$3*'Все выпуски'!$T$6/100)/365*(B1262-IF(C1262="Нет",VLOOKUP(A1262,'Айгенис Оп22'!$A$2:$C$22,3,0),VLOOKUP((A1262-1),'Айгенис Оп22'!$A$2:$C$22,3,0))),2)</f>
        <v>19.23</v>
      </c>
      <c r="G1262" s="43">
        <f>COUNTIF(D1263:$D$1829,365)</f>
        <v>242</v>
      </c>
      <c r="H1262" s="43">
        <f>COUNTIF(D1263:$D$1829,366)</f>
        <v>325</v>
      </c>
    </row>
    <row r="1263" spans="1:8" x14ac:dyDescent="0.25">
      <c r="A1263" s="1">
        <f>COUNTIF($C$2:C1263,"Да")</f>
        <v>13</v>
      </c>
      <c r="B1263" s="45">
        <f t="shared" si="40"/>
        <v>46511</v>
      </c>
      <c r="C1263" s="42" t="str">
        <f>IF(ISERROR(VLOOKUP(B1263,'Айгенис Оп22'!$C$3:$C$22,1,0)),"Нет","Да")</f>
        <v>Нет</v>
      </c>
      <c r="D1263" s="43">
        <f t="shared" si="38"/>
        <v>365</v>
      </c>
      <c r="E1263" s="49">
        <f>ROUND(('Все выпуски'!$T$3*'Все выпуски'!$T$6/100)/365*(B1263-IF(C1263="Нет",VLOOKUP(A1263,'Айгенис Оп22'!$A$2:$C$22,3,0),VLOOKUP((A1263-1),'Айгенис Оп22'!$A$2:$C$22,3,0))),2)</f>
        <v>19.48</v>
      </c>
      <c r="G1263" s="43">
        <f>COUNTIF(D1264:$D$1829,365)</f>
        <v>241</v>
      </c>
      <c r="H1263" s="43">
        <f>COUNTIF(D1264:$D$1829,366)</f>
        <v>325</v>
      </c>
    </row>
    <row r="1264" spans="1:8" x14ac:dyDescent="0.25">
      <c r="A1264" s="1">
        <f>COUNTIF($C$2:C1264,"Да")</f>
        <v>13</v>
      </c>
      <c r="B1264" s="45">
        <f t="shared" si="40"/>
        <v>46512</v>
      </c>
      <c r="C1264" s="42" t="str">
        <f>IF(ISERROR(VLOOKUP(B1264,'Айгенис Оп22'!$C$3:$C$22,1,0)),"Нет","Да")</f>
        <v>Нет</v>
      </c>
      <c r="D1264" s="43">
        <f t="shared" si="38"/>
        <v>365</v>
      </c>
      <c r="E1264" s="49">
        <f>ROUND(('Все выпуски'!$T$3*'Все выпуски'!$T$6/100)/365*(B1264-IF(C1264="Нет",VLOOKUP(A1264,'Айгенис Оп22'!$A$2:$C$22,3,0),VLOOKUP((A1264-1),'Айгенис Оп22'!$A$2:$C$22,3,0))),2)</f>
        <v>19.73</v>
      </c>
      <c r="G1264" s="43">
        <f>COUNTIF(D1265:$D$1829,365)</f>
        <v>240</v>
      </c>
      <c r="H1264" s="43">
        <f>COUNTIF(D1265:$D$1829,366)</f>
        <v>325</v>
      </c>
    </row>
    <row r="1265" spans="1:8" x14ac:dyDescent="0.25">
      <c r="A1265" s="1">
        <f>COUNTIF($C$2:C1265,"Да")</f>
        <v>13</v>
      </c>
      <c r="B1265" s="45">
        <f t="shared" si="40"/>
        <v>46513</v>
      </c>
      <c r="C1265" s="42" t="str">
        <f>IF(ISERROR(VLOOKUP(B1265,'Айгенис Оп22'!$C$3:$C$22,1,0)),"Нет","Да")</f>
        <v>Нет</v>
      </c>
      <c r="D1265" s="43">
        <f t="shared" si="38"/>
        <v>365</v>
      </c>
      <c r="E1265" s="49">
        <f>ROUND(('Все выпуски'!$T$3*'Все выпуски'!$T$6/100)/365*(B1265-IF(C1265="Нет",VLOOKUP(A1265,'Айгенис Оп22'!$A$2:$C$22,3,0),VLOOKUP((A1265-1),'Айгенис Оп22'!$A$2:$C$22,3,0))),2)</f>
        <v>19.97</v>
      </c>
      <c r="G1265" s="43">
        <f>COUNTIF(D1266:$D$1829,365)</f>
        <v>239</v>
      </c>
      <c r="H1265" s="43">
        <f>COUNTIF(D1266:$D$1829,366)</f>
        <v>325</v>
      </c>
    </row>
    <row r="1266" spans="1:8" x14ac:dyDescent="0.25">
      <c r="A1266" s="1">
        <f>COUNTIF($C$2:C1266,"Да")</f>
        <v>13</v>
      </c>
      <c r="B1266" s="45">
        <f t="shared" si="40"/>
        <v>46514</v>
      </c>
      <c r="C1266" s="42" t="str">
        <f>IF(ISERROR(VLOOKUP(B1266,'Айгенис Оп22'!$C$3:$C$22,1,0)),"Нет","Да")</f>
        <v>Нет</v>
      </c>
      <c r="D1266" s="43">
        <f t="shared" si="38"/>
        <v>365</v>
      </c>
      <c r="E1266" s="49">
        <f>ROUND(('Все выпуски'!$T$3*'Все выпуски'!$T$6/100)/365*(B1266-IF(C1266="Нет",VLOOKUP(A1266,'Айгенис Оп22'!$A$2:$C$22,3,0),VLOOKUP((A1266-1),'Айгенис Оп22'!$A$2:$C$22,3,0))),2)</f>
        <v>20.22</v>
      </c>
      <c r="G1266" s="43">
        <f>COUNTIF(D1267:$D$1829,365)</f>
        <v>238</v>
      </c>
      <c r="H1266" s="43">
        <f>COUNTIF(D1267:$D$1829,366)</f>
        <v>325</v>
      </c>
    </row>
    <row r="1267" spans="1:8" x14ac:dyDescent="0.25">
      <c r="A1267" s="1">
        <f>COUNTIF($C$2:C1267,"Да")</f>
        <v>13</v>
      </c>
      <c r="B1267" s="45">
        <f t="shared" si="40"/>
        <v>46515</v>
      </c>
      <c r="C1267" s="42" t="str">
        <f>IF(ISERROR(VLOOKUP(B1267,'Айгенис Оп22'!$C$3:$C$22,1,0)),"Нет","Да")</f>
        <v>Нет</v>
      </c>
      <c r="D1267" s="43">
        <f t="shared" si="38"/>
        <v>365</v>
      </c>
      <c r="E1267" s="49">
        <f>ROUND(('Все выпуски'!$T$3*'Все выпуски'!$T$6/100)/365*(B1267-IF(C1267="Нет",VLOOKUP(A1267,'Айгенис Оп22'!$A$2:$C$22,3,0),VLOOKUP((A1267-1),'Айгенис Оп22'!$A$2:$C$22,3,0))),2)</f>
        <v>20.47</v>
      </c>
      <c r="G1267" s="43">
        <f>COUNTIF(D1268:$D$1829,365)</f>
        <v>237</v>
      </c>
      <c r="H1267" s="43">
        <f>COUNTIF(D1268:$D$1829,366)</f>
        <v>325</v>
      </c>
    </row>
    <row r="1268" spans="1:8" x14ac:dyDescent="0.25">
      <c r="A1268" s="1">
        <f>COUNTIF($C$2:C1268,"Да")</f>
        <v>13</v>
      </c>
      <c r="B1268" s="45">
        <f t="shared" si="40"/>
        <v>46516</v>
      </c>
      <c r="C1268" s="42" t="str">
        <f>IF(ISERROR(VLOOKUP(B1268,'Айгенис Оп22'!$C$3:$C$22,1,0)),"Нет","Да")</f>
        <v>Нет</v>
      </c>
      <c r="D1268" s="43">
        <f t="shared" si="38"/>
        <v>365</v>
      </c>
      <c r="E1268" s="49">
        <f>ROUND(('Все выпуски'!$T$3*'Все выпуски'!$T$6/100)/365*(B1268-IF(C1268="Нет",VLOOKUP(A1268,'Айгенис Оп22'!$A$2:$C$22,3,0),VLOOKUP((A1268-1),'Айгенис Оп22'!$A$2:$C$22,3,0))),2)</f>
        <v>20.71</v>
      </c>
      <c r="G1268" s="43">
        <f>COUNTIF(D1269:$D$1829,365)</f>
        <v>236</v>
      </c>
      <c r="H1268" s="43">
        <f>COUNTIF(D1269:$D$1829,366)</f>
        <v>325</v>
      </c>
    </row>
    <row r="1269" spans="1:8" x14ac:dyDescent="0.25">
      <c r="A1269" s="1">
        <f>COUNTIF($C$2:C1269,"Да")</f>
        <v>13</v>
      </c>
      <c r="B1269" s="45">
        <f t="shared" si="40"/>
        <v>46517</v>
      </c>
      <c r="C1269" s="42" t="str">
        <f>IF(ISERROR(VLOOKUP(B1269,'Айгенис Оп22'!$C$3:$C$22,1,0)),"Нет","Да")</f>
        <v>Нет</v>
      </c>
      <c r="D1269" s="43">
        <f t="shared" si="38"/>
        <v>365</v>
      </c>
      <c r="E1269" s="49">
        <f>ROUND(('Все выпуски'!$T$3*'Все выпуски'!$T$6/100)/365*(B1269-IF(C1269="Нет",VLOOKUP(A1269,'Айгенис Оп22'!$A$2:$C$22,3,0),VLOOKUP((A1269-1),'Айгенис Оп22'!$A$2:$C$22,3,0))),2)</f>
        <v>20.96</v>
      </c>
      <c r="G1269" s="43">
        <f>COUNTIF(D1270:$D$1829,365)</f>
        <v>235</v>
      </c>
      <c r="H1269" s="43">
        <f>COUNTIF(D1270:$D$1829,366)</f>
        <v>325</v>
      </c>
    </row>
    <row r="1270" spans="1:8" x14ac:dyDescent="0.25">
      <c r="A1270" s="1">
        <f>COUNTIF($C$2:C1270,"Да")</f>
        <v>13</v>
      </c>
      <c r="B1270" s="45">
        <f t="shared" si="40"/>
        <v>46518</v>
      </c>
      <c r="C1270" s="42" t="str">
        <f>IF(ISERROR(VLOOKUP(B1270,'Айгенис Оп22'!$C$3:$C$22,1,0)),"Нет","Да")</f>
        <v>Нет</v>
      </c>
      <c r="D1270" s="43">
        <f t="shared" si="38"/>
        <v>365</v>
      </c>
      <c r="E1270" s="49">
        <f>ROUND(('Все выпуски'!$T$3*'Все выпуски'!$T$6/100)/365*(B1270-IF(C1270="Нет",VLOOKUP(A1270,'Айгенис Оп22'!$A$2:$C$22,3,0),VLOOKUP((A1270-1),'Айгенис Оп22'!$A$2:$C$22,3,0))),2)</f>
        <v>21.21</v>
      </c>
      <c r="G1270" s="43">
        <f>COUNTIF(D1271:$D$1829,365)</f>
        <v>234</v>
      </c>
      <c r="H1270" s="43">
        <f>COUNTIF(D1271:$D$1829,366)</f>
        <v>325</v>
      </c>
    </row>
    <row r="1271" spans="1:8" x14ac:dyDescent="0.25">
      <c r="A1271" s="1">
        <f>COUNTIF($C$2:C1271,"Да")</f>
        <v>13</v>
      </c>
      <c r="B1271" s="45">
        <f t="shared" si="40"/>
        <v>46519</v>
      </c>
      <c r="C1271" s="42" t="str">
        <f>IF(ISERROR(VLOOKUP(B1271,'Айгенис Оп22'!$C$3:$C$22,1,0)),"Нет","Да")</f>
        <v>Нет</v>
      </c>
      <c r="D1271" s="43">
        <f t="shared" si="38"/>
        <v>365</v>
      </c>
      <c r="E1271" s="49">
        <f>ROUND(('Все выпуски'!$T$3*'Все выпуски'!$T$6/100)/365*(B1271-IF(C1271="Нет",VLOOKUP(A1271,'Айгенис Оп22'!$A$2:$C$22,3,0),VLOOKUP((A1271-1),'Айгенис Оп22'!$A$2:$C$22,3,0))),2)</f>
        <v>21.45</v>
      </c>
      <c r="G1271" s="43">
        <f>COUNTIF(D1272:$D$1829,365)</f>
        <v>233</v>
      </c>
      <c r="H1271" s="43">
        <f>COUNTIF(D1272:$D$1829,366)</f>
        <v>325</v>
      </c>
    </row>
    <row r="1272" spans="1:8" x14ac:dyDescent="0.25">
      <c r="A1272" s="1">
        <f>COUNTIF($C$2:C1272,"Да")</f>
        <v>13</v>
      </c>
      <c r="B1272" s="45">
        <f t="shared" si="40"/>
        <v>46520</v>
      </c>
      <c r="C1272" s="42" t="str">
        <f>IF(ISERROR(VLOOKUP(B1272,'Айгенис Оп22'!$C$3:$C$22,1,0)),"Нет","Да")</f>
        <v>Нет</v>
      </c>
      <c r="D1272" s="43">
        <f t="shared" si="38"/>
        <v>365</v>
      </c>
      <c r="E1272" s="49">
        <f>ROUND(('Все выпуски'!$T$3*'Все выпуски'!$T$6/100)/365*(B1272-IF(C1272="Нет",VLOOKUP(A1272,'Айгенис Оп22'!$A$2:$C$22,3,0),VLOOKUP((A1272-1),'Айгенис Оп22'!$A$2:$C$22,3,0))),2)</f>
        <v>21.7</v>
      </c>
      <c r="G1272" s="43">
        <f>COUNTIF(D1273:$D$1829,365)</f>
        <v>232</v>
      </c>
      <c r="H1272" s="43">
        <f>COUNTIF(D1273:$D$1829,366)</f>
        <v>325</v>
      </c>
    </row>
    <row r="1273" spans="1:8" x14ac:dyDescent="0.25">
      <c r="A1273" s="1">
        <f>COUNTIF($C$2:C1273,"Да")</f>
        <v>14</v>
      </c>
      <c r="B1273" s="45">
        <f t="shared" si="40"/>
        <v>46521</v>
      </c>
      <c r="C1273" s="42" t="str">
        <f>IF(ISERROR(VLOOKUP(B1273,'Айгенис Оп22'!$C$3:$C$22,1,0)),"Нет","Да")</f>
        <v>Да</v>
      </c>
      <c r="D1273" s="43">
        <f t="shared" si="38"/>
        <v>365</v>
      </c>
      <c r="E1273" s="49">
        <f>ROUND(('Все выпуски'!$T$3*'Все выпуски'!$T$6/100)/365*(B1273-IF(C1273="Нет",VLOOKUP(A1273,'Айгенис Оп22'!$A$2:$C$22,3,0),VLOOKUP((A1273-1),'Айгенис Оп22'!$A$2:$C$22,3,0))),2)</f>
        <v>21.95</v>
      </c>
      <c r="G1273" s="43">
        <f>COUNTIF(D1274:$D$1829,365)</f>
        <v>231</v>
      </c>
      <c r="H1273" s="43">
        <f>COUNTIF(D1274:$D$1829,366)</f>
        <v>325</v>
      </c>
    </row>
    <row r="1274" spans="1:8" x14ac:dyDescent="0.25">
      <c r="A1274" s="1">
        <f>COUNTIF($C$2:C1274,"Да")</f>
        <v>14</v>
      </c>
      <c r="B1274" s="45">
        <f t="shared" si="40"/>
        <v>46522</v>
      </c>
      <c r="C1274" s="42" t="str">
        <f>IF(ISERROR(VLOOKUP(B1274,'Айгенис Оп22'!$C$3:$C$22,1,0)),"Нет","Да")</f>
        <v>Нет</v>
      </c>
      <c r="D1274" s="43">
        <f t="shared" si="38"/>
        <v>365</v>
      </c>
      <c r="E1274" s="49">
        <f>ROUND(('Все выпуски'!$T$3*'Все выпуски'!$T$6/100)/365*(B1274-IF(C1274="Нет",VLOOKUP(A1274,'Айгенис Оп22'!$A$2:$C$22,3,0),VLOOKUP((A1274-1),'Айгенис Оп22'!$A$2:$C$22,3,0))),2)</f>
        <v>0.25</v>
      </c>
      <c r="G1274" s="43">
        <f>COUNTIF(D1275:$D$1829,365)</f>
        <v>230</v>
      </c>
      <c r="H1274" s="43">
        <f>COUNTIF(D1275:$D$1829,366)</f>
        <v>325</v>
      </c>
    </row>
    <row r="1275" spans="1:8" x14ac:dyDescent="0.25">
      <c r="A1275" s="1">
        <f>COUNTIF($C$2:C1275,"Да")</f>
        <v>14</v>
      </c>
      <c r="B1275" s="45">
        <f t="shared" si="40"/>
        <v>46523</v>
      </c>
      <c r="C1275" s="42" t="str">
        <f>IF(ISERROR(VLOOKUP(B1275,'Айгенис Оп22'!$C$3:$C$22,1,0)),"Нет","Да")</f>
        <v>Нет</v>
      </c>
      <c r="D1275" s="43">
        <f t="shared" si="38"/>
        <v>365</v>
      </c>
      <c r="E1275" s="49">
        <f>ROUND(('Все выпуски'!$T$3*'Все выпуски'!$T$6/100)/365*(B1275-IF(C1275="Нет",VLOOKUP(A1275,'Айгенис Оп22'!$A$2:$C$22,3,0),VLOOKUP((A1275-1),'Айгенис Оп22'!$A$2:$C$22,3,0))),2)</f>
        <v>0.49</v>
      </c>
      <c r="G1275" s="43">
        <f>COUNTIF(D1276:$D$1829,365)</f>
        <v>229</v>
      </c>
      <c r="H1275" s="43">
        <f>COUNTIF(D1276:$D$1829,366)</f>
        <v>325</v>
      </c>
    </row>
    <row r="1276" spans="1:8" x14ac:dyDescent="0.25">
      <c r="A1276" s="1">
        <f>COUNTIF($C$2:C1276,"Да")</f>
        <v>14</v>
      </c>
      <c r="B1276" s="45">
        <f t="shared" si="40"/>
        <v>46524</v>
      </c>
      <c r="C1276" s="42" t="str">
        <f>IF(ISERROR(VLOOKUP(B1276,'Айгенис Оп22'!$C$3:$C$22,1,0)),"Нет","Да")</f>
        <v>Нет</v>
      </c>
      <c r="D1276" s="43">
        <f t="shared" si="38"/>
        <v>365</v>
      </c>
      <c r="E1276" s="49">
        <f>ROUND(('Все выпуски'!$T$3*'Все выпуски'!$T$6/100)/365*(B1276-IF(C1276="Нет",VLOOKUP(A1276,'Айгенис Оп22'!$A$2:$C$22,3,0),VLOOKUP((A1276-1),'Айгенис Оп22'!$A$2:$C$22,3,0))),2)</f>
        <v>0.74</v>
      </c>
      <c r="G1276" s="43">
        <f>COUNTIF(D1277:$D$1829,365)</f>
        <v>228</v>
      </c>
      <c r="H1276" s="43">
        <f>COUNTIF(D1277:$D$1829,366)</f>
        <v>325</v>
      </c>
    </row>
    <row r="1277" spans="1:8" x14ac:dyDescent="0.25">
      <c r="A1277" s="1">
        <f>COUNTIF($C$2:C1277,"Да")</f>
        <v>14</v>
      </c>
      <c r="B1277" s="45">
        <f t="shared" si="40"/>
        <v>46525</v>
      </c>
      <c r="C1277" s="42" t="str">
        <f>IF(ISERROR(VLOOKUP(B1277,'Айгенис Оп22'!$C$3:$C$22,1,0)),"Нет","Да")</f>
        <v>Нет</v>
      </c>
      <c r="D1277" s="43">
        <f t="shared" si="38"/>
        <v>365</v>
      </c>
      <c r="E1277" s="49">
        <f>ROUND(('Все выпуски'!$T$3*'Все выпуски'!$T$6/100)/365*(B1277-IF(C1277="Нет",VLOOKUP(A1277,'Айгенис Оп22'!$A$2:$C$22,3,0),VLOOKUP((A1277-1),'Айгенис Оп22'!$A$2:$C$22,3,0))),2)</f>
        <v>0.99</v>
      </c>
      <c r="G1277" s="43">
        <f>COUNTIF(D1278:$D$1829,365)</f>
        <v>227</v>
      </c>
      <c r="H1277" s="43">
        <f>COUNTIF(D1278:$D$1829,366)</f>
        <v>325</v>
      </c>
    </row>
    <row r="1278" spans="1:8" x14ac:dyDescent="0.25">
      <c r="A1278" s="1">
        <f>COUNTIF($C$2:C1278,"Да")</f>
        <v>14</v>
      </c>
      <c r="B1278" s="45">
        <f t="shared" si="40"/>
        <v>46526</v>
      </c>
      <c r="C1278" s="42" t="str">
        <f>IF(ISERROR(VLOOKUP(B1278,'Айгенис Оп22'!$C$3:$C$22,1,0)),"Нет","Да")</f>
        <v>Нет</v>
      </c>
      <c r="D1278" s="43">
        <f t="shared" si="38"/>
        <v>365</v>
      </c>
      <c r="E1278" s="49">
        <f>ROUND(('Все выпуски'!$T$3*'Все выпуски'!$T$6/100)/365*(B1278-IF(C1278="Нет",VLOOKUP(A1278,'Айгенис Оп22'!$A$2:$C$22,3,0),VLOOKUP((A1278-1),'Айгенис Оп22'!$A$2:$C$22,3,0))),2)</f>
        <v>1.23</v>
      </c>
      <c r="G1278" s="43">
        <f>COUNTIF(D1279:$D$1829,365)</f>
        <v>226</v>
      </c>
      <c r="H1278" s="43">
        <f>COUNTIF(D1279:$D$1829,366)</f>
        <v>325</v>
      </c>
    </row>
    <row r="1279" spans="1:8" x14ac:dyDescent="0.25">
      <c r="A1279" s="1">
        <f>COUNTIF($C$2:C1279,"Да")</f>
        <v>14</v>
      </c>
      <c r="B1279" s="45">
        <f t="shared" si="40"/>
        <v>46527</v>
      </c>
      <c r="C1279" s="42" t="str">
        <f>IF(ISERROR(VLOOKUP(B1279,'Айгенис Оп22'!$C$3:$C$22,1,0)),"Нет","Да")</f>
        <v>Нет</v>
      </c>
      <c r="D1279" s="43">
        <f t="shared" si="38"/>
        <v>365</v>
      </c>
      <c r="E1279" s="49">
        <f>ROUND(('Все выпуски'!$T$3*'Все выпуски'!$T$6/100)/365*(B1279-IF(C1279="Нет",VLOOKUP(A1279,'Айгенис Оп22'!$A$2:$C$22,3,0),VLOOKUP((A1279-1),'Айгенис Оп22'!$A$2:$C$22,3,0))),2)</f>
        <v>1.48</v>
      </c>
      <c r="G1279" s="43">
        <f>COUNTIF(D1280:$D$1829,365)</f>
        <v>225</v>
      </c>
      <c r="H1279" s="43">
        <f>COUNTIF(D1280:$D$1829,366)</f>
        <v>325</v>
      </c>
    </row>
    <row r="1280" spans="1:8" x14ac:dyDescent="0.25">
      <c r="A1280" s="1">
        <f>COUNTIF($C$2:C1280,"Да")</f>
        <v>14</v>
      </c>
      <c r="B1280" s="45">
        <f t="shared" si="40"/>
        <v>46528</v>
      </c>
      <c r="C1280" s="42" t="str">
        <f>IF(ISERROR(VLOOKUP(B1280,'Айгенис Оп22'!$C$3:$C$22,1,0)),"Нет","Да")</f>
        <v>Нет</v>
      </c>
      <c r="D1280" s="43">
        <f t="shared" si="38"/>
        <v>365</v>
      </c>
      <c r="E1280" s="49">
        <f>ROUND(('Все выпуски'!$T$3*'Все выпуски'!$T$6/100)/365*(B1280-IF(C1280="Нет",VLOOKUP(A1280,'Айгенис Оп22'!$A$2:$C$22,3,0),VLOOKUP((A1280-1),'Айгенис Оп22'!$A$2:$C$22,3,0))),2)</f>
        <v>1.73</v>
      </c>
      <c r="G1280" s="43">
        <f>COUNTIF(D1281:$D$1829,365)</f>
        <v>224</v>
      </c>
      <c r="H1280" s="43">
        <f>COUNTIF(D1281:$D$1829,366)</f>
        <v>325</v>
      </c>
    </row>
    <row r="1281" spans="1:8" x14ac:dyDescent="0.25">
      <c r="A1281" s="1">
        <f>COUNTIF($C$2:C1281,"Да")</f>
        <v>14</v>
      </c>
      <c r="B1281" s="45">
        <f t="shared" si="40"/>
        <v>46529</v>
      </c>
      <c r="C1281" s="42" t="str">
        <f>IF(ISERROR(VLOOKUP(B1281,'Айгенис Оп22'!$C$3:$C$22,1,0)),"Нет","Да")</f>
        <v>Нет</v>
      </c>
      <c r="D1281" s="43">
        <f t="shared" si="38"/>
        <v>365</v>
      </c>
      <c r="E1281" s="49">
        <f>ROUND(('Все выпуски'!$T$3*'Все выпуски'!$T$6/100)/365*(B1281-IF(C1281="Нет",VLOOKUP(A1281,'Айгенис Оп22'!$A$2:$C$22,3,0),VLOOKUP((A1281-1),'Айгенис Оп22'!$A$2:$C$22,3,0))),2)</f>
        <v>1.97</v>
      </c>
      <c r="G1281" s="43">
        <f>COUNTIF(D1282:$D$1829,365)</f>
        <v>223</v>
      </c>
      <c r="H1281" s="43">
        <f>COUNTIF(D1282:$D$1829,366)</f>
        <v>325</v>
      </c>
    </row>
    <row r="1282" spans="1:8" x14ac:dyDescent="0.25">
      <c r="A1282" s="1">
        <f>COUNTIF($C$2:C1282,"Да")</f>
        <v>14</v>
      </c>
      <c r="B1282" s="45">
        <f t="shared" si="40"/>
        <v>46530</v>
      </c>
      <c r="C1282" s="42" t="str">
        <f>IF(ISERROR(VLOOKUP(B1282,'Айгенис Оп22'!$C$3:$C$22,1,0)),"Нет","Да")</f>
        <v>Нет</v>
      </c>
      <c r="D1282" s="43">
        <f t="shared" ref="D1282:D1345" si="41">IF(MOD(YEAR(B1282),4)=0,366,365)</f>
        <v>365</v>
      </c>
      <c r="E1282" s="49">
        <f>ROUND(('Все выпуски'!$T$3*'Все выпуски'!$T$6/100)/365*(B1282-IF(C1282="Нет",VLOOKUP(A1282,'Айгенис Оп22'!$A$2:$C$22,3,0),VLOOKUP((A1282-1),'Айгенис Оп22'!$A$2:$C$22,3,0))),2)</f>
        <v>2.2200000000000002</v>
      </c>
      <c r="G1282" s="43">
        <f>COUNTIF(D1283:$D$1829,365)</f>
        <v>222</v>
      </c>
      <c r="H1282" s="43">
        <f>COUNTIF(D1283:$D$1829,366)</f>
        <v>325</v>
      </c>
    </row>
    <row r="1283" spans="1:8" x14ac:dyDescent="0.25">
      <c r="A1283" s="1">
        <f>COUNTIF($C$2:C1283,"Да")</f>
        <v>14</v>
      </c>
      <c r="B1283" s="45">
        <f t="shared" si="40"/>
        <v>46531</v>
      </c>
      <c r="C1283" s="42" t="str">
        <f>IF(ISERROR(VLOOKUP(B1283,'Айгенис Оп22'!$C$3:$C$22,1,0)),"Нет","Да")</f>
        <v>Нет</v>
      </c>
      <c r="D1283" s="43">
        <f t="shared" si="41"/>
        <v>365</v>
      </c>
      <c r="E1283" s="49">
        <f>ROUND(('Все выпуски'!$T$3*'Все выпуски'!$T$6/100)/365*(B1283-IF(C1283="Нет",VLOOKUP(A1283,'Айгенис Оп22'!$A$2:$C$22,3,0),VLOOKUP((A1283-1),'Айгенис Оп22'!$A$2:$C$22,3,0))),2)</f>
        <v>2.4700000000000002</v>
      </c>
      <c r="G1283" s="43">
        <f>COUNTIF(D1284:$D$1829,365)</f>
        <v>221</v>
      </c>
      <c r="H1283" s="43">
        <f>COUNTIF(D1284:$D$1829,366)</f>
        <v>325</v>
      </c>
    </row>
    <row r="1284" spans="1:8" x14ac:dyDescent="0.25">
      <c r="A1284" s="1">
        <f>COUNTIF($C$2:C1284,"Да")</f>
        <v>14</v>
      </c>
      <c r="B1284" s="45">
        <f t="shared" si="40"/>
        <v>46532</v>
      </c>
      <c r="C1284" s="42" t="str">
        <f>IF(ISERROR(VLOOKUP(B1284,'Айгенис Оп22'!$C$3:$C$22,1,0)),"Нет","Да")</f>
        <v>Нет</v>
      </c>
      <c r="D1284" s="43">
        <f t="shared" si="41"/>
        <v>365</v>
      </c>
      <c r="E1284" s="49">
        <f>ROUND(('Все выпуски'!$T$3*'Все выпуски'!$T$6/100)/365*(B1284-IF(C1284="Нет",VLOOKUP(A1284,'Айгенис Оп22'!$A$2:$C$22,3,0),VLOOKUP((A1284-1),'Айгенис Оп22'!$A$2:$C$22,3,0))),2)</f>
        <v>2.71</v>
      </c>
      <c r="G1284" s="43">
        <f>COUNTIF(D1285:$D$1829,365)</f>
        <v>220</v>
      </c>
      <c r="H1284" s="43">
        <f>COUNTIF(D1285:$D$1829,366)</f>
        <v>325</v>
      </c>
    </row>
    <row r="1285" spans="1:8" x14ac:dyDescent="0.25">
      <c r="A1285" s="1">
        <f>COUNTIF($C$2:C1285,"Да")</f>
        <v>14</v>
      </c>
      <c r="B1285" s="45">
        <f t="shared" si="40"/>
        <v>46533</v>
      </c>
      <c r="C1285" s="42" t="str">
        <f>IF(ISERROR(VLOOKUP(B1285,'Айгенис Оп22'!$C$3:$C$22,1,0)),"Нет","Да")</f>
        <v>Нет</v>
      </c>
      <c r="D1285" s="43">
        <f t="shared" si="41"/>
        <v>365</v>
      </c>
      <c r="E1285" s="49">
        <f>ROUND(('Все выпуски'!$T$3*'Все выпуски'!$T$6/100)/365*(B1285-IF(C1285="Нет",VLOOKUP(A1285,'Айгенис Оп22'!$A$2:$C$22,3,0),VLOOKUP((A1285-1),'Айгенис Оп22'!$A$2:$C$22,3,0))),2)</f>
        <v>2.96</v>
      </c>
      <c r="G1285" s="43">
        <f>COUNTIF(D1286:$D$1829,365)</f>
        <v>219</v>
      </c>
      <c r="H1285" s="43">
        <f>COUNTIF(D1286:$D$1829,366)</f>
        <v>325</v>
      </c>
    </row>
    <row r="1286" spans="1:8" x14ac:dyDescent="0.25">
      <c r="A1286" s="1">
        <f>COUNTIF($C$2:C1286,"Да")</f>
        <v>14</v>
      </c>
      <c r="B1286" s="45">
        <f t="shared" si="40"/>
        <v>46534</v>
      </c>
      <c r="C1286" s="42" t="str">
        <f>IF(ISERROR(VLOOKUP(B1286,'Айгенис Оп22'!$C$3:$C$22,1,0)),"Нет","Да")</f>
        <v>Нет</v>
      </c>
      <c r="D1286" s="43">
        <f t="shared" si="41"/>
        <v>365</v>
      </c>
      <c r="E1286" s="49">
        <f>ROUND(('Все выпуски'!$T$3*'Все выпуски'!$T$6/100)/365*(B1286-IF(C1286="Нет",VLOOKUP(A1286,'Айгенис Оп22'!$A$2:$C$22,3,0),VLOOKUP((A1286-1),'Айгенис Оп22'!$A$2:$C$22,3,0))),2)</f>
        <v>3.21</v>
      </c>
      <c r="G1286" s="43">
        <f>COUNTIF(D1287:$D$1829,365)</f>
        <v>218</v>
      </c>
      <c r="H1286" s="43">
        <f>COUNTIF(D1287:$D$1829,366)</f>
        <v>325</v>
      </c>
    </row>
    <row r="1287" spans="1:8" x14ac:dyDescent="0.25">
      <c r="A1287" s="1">
        <f>COUNTIF($C$2:C1287,"Да")</f>
        <v>14</v>
      </c>
      <c r="B1287" s="45">
        <f t="shared" si="40"/>
        <v>46535</v>
      </c>
      <c r="C1287" s="42" t="str">
        <f>IF(ISERROR(VLOOKUP(B1287,'Айгенис Оп22'!$C$3:$C$22,1,0)),"Нет","Да")</f>
        <v>Нет</v>
      </c>
      <c r="D1287" s="43">
        <f t="shared" si="41"/>
        <v>365</v>
      </c>
      <c r="E1287" s="49">
        <f>ROUND(('Все выпуски'!$T$3*'Все выпуски'!$T$6/100)/365*(B1287-IF(C1287="Нет",VLOOKUP(A1287,'Айгенис Оп22'!$A$2:$C$22,3,0),VLOOKUP((A1287-1),'Айгенис Оп22'!$A$2:$C$22,3,0))),2)</f>
        <v>3.45</v>
      </c>
      <c r="G1287" s="43">
        <f>COUNTIF(D1288:$D$1829,365)</f>
        <v>217</v>
      </c>
      <c r="H1287" s="43">
        <f>COUNTIF(D1288:$D$1829,366)</f>
        <v>325</v>
      </c>
    </row>
    <row r="1288" spans="1:8" x14ac:dyDescent="0.25">
      <c r="A1288" s="1">
        <f>COUNTIF($C$2:C1288,"Да")</f>
        <v>14</v>
      </c>
      <c r="B1288" s="45">
        <f t="shared" si="40"/>
        <v>46536</v>
      </c>
      <c r="C1288" s="42" t="str">
        <f>IF(ISERROR(VLOOKUP(B1288,'Айгенис Оп22'!$C$3:$C$22,1,0)),"Нет","Да")</f>
        <v>Нет</v>
      </c>
      <c r="D1288" s="43">
        <f t="shared" si="41"/>
        <v>365</v>
      </c>
      <c r="E1288" s="49">
        <f>ROUND(('Все выпуски'!$T$3*'Все выпуски'!$T$6/100)/365*(B1288-IF(C1288="Нет",VLOOKUP(A1288,'Айгенис Оп22'!$A$2:$C$22,3,0),VLOOKUP((A1288-1),'Айгенис Оп22'!$A$2:$C$22,3,0))),2)</f>
        <v>3.7</v>
      </c>
      <c r="G1288" s="43">
        <f>COUNTIF(D1289:$D$1829,365)</f>
        <v>216</v>
      </c>
      <c r="H1288" s="43">
        <f>COUNTIF(D1289:$D$1829,366)</f>
        <v>325</v>
      </c>
    </row>
    <row r="1289" spans="1:8" x14ac:dyDescent="0.25">
      <c r="A1289" s="1">
        <f>COUNTIF($C$2:C1289,"Да")</f>
        <v>14</v>
      </c>
      <c r="B1289" s="45">
        <f t="shared" si="40"/>
        <v>46537</v>
      </c>
      <c r="C1289" s="42" t="str">
        <f>IF(ISERROR(VLOOKUP(B1289,'Айгенис Оп22'!$C$3:$C$22,1,0)),"Нет","Да")</f>
        <v>Нет</v>
      </c>
      <c r="D1289" s="43">
        <f t="shared" si="41"/>
        <v>365</v>
      </c>
      <c r="E1289" s="49">
        <f>ROUND(('Все выпуски'!$T$3*'Все выпуски'!$T$6/100)/365*(B1289-IF(C1289="Нет",VLOOKUP(A1289,'Айгенис Оп22'!$A$2:$C$22,3,0),VLOOKUP((A1289-1),'Айгенис Оп22'!$A$2:$C$22,3,0))),2)</f>
        <v>3.95</v>
      </c>
      <c r="G1289" s="43">
        <f>COUNTIF(D1290:$D$1829,365)</f>
        <v>215</v>
      </c>
      <c r="H1289" s="43">
        <f>COUNTIF(D1290:$D$1829,366)</f>
        <v>325</v>
      </c>
    </row>
    <row r="1290" spans="1:8" x14ac:dyDescent="0.25">
      <c r="A1290" s="1">
        <f>COUNTIF($C$2:C1290,"Да")</f>
        <v>14</v>
      </c>
      <c r="B1290" s="45">
        <f t="shared" si="40"/>
        <v>46538</v>
      </c>
      <c r="C1290" s="42" t="str">
        <f>IF(ISERROR(VLOOKUP(B1290,'Айгенис Оп22'!$C$3:$C$22,1,0)),"Нет","Да")</f>
        <v>Нет</v>
      </c>
      <c r="D1290" s="43">
        <f t="shared" si="41"/>
        <v>365</v>
      </c>
      <c r="E1290" s="49">
        <f>ROUND(('Все выпуски'!$T$3*'Все выпуски'!$T$6/100)/365*(B1290-IF(C1290="Нет",VLOOKUP(A1290,'Айгенис Оп22'!$A$2:$C$22,3,0),VLOOKUP((A1290-1),'Айгенис Оп22'!$A$2:$C$22,3,0))),2)</f>
        <v>4.1900000000000004</v>
      </c>
      <c r="G1290" s="43">
        <f>COUNTIF(D1291:$D$1829,365)</f>
        <v>214</v>
      </c>
      <c r="H1290" s="43">
        <f>COUNTIF(D1291:$D$1829,366)</f>
        <v>325</v>
      </c>
    </row>
    <row r="1291" spans="1:8" x14ac:dyDescent="0.25">
      <c r="A1291" s="1">
        <f>COUNTIF($C$2:C1291,"Да")</f>
        <v>14</v>
      </c>
      <c r="B1291" s="45">
        <f t="shared" si="40"/>
        <v>46539</v>
      </c>
      <c r="C1291" s="42" t="str">
        <f>IF(ISERROR(VLOOKUP(B1291,'Айгенис Оп22'!$C$3:$C$22,1,0)),"Нет","Да")</f>
        <v>Нет</v>
      </c>
      <c r="D1291" s="43">
        <f t="shared" si="41"/>
        <v>365</v>
      </c>
      <c r="E1291" s="49">
        <f>ROUND(('Все выпуски'!$T$3*'Все выпуски'!$T$6/100)/365*(B1291-IF(C1291="Нет",VLOOKUP(A1291,'Айгенис Оп22'!$A$2:$C$22,3,0),VLOOKUP((A1291-1),'Айгенис Оп22'!$A$2:$C$22,3,0))),2)</f>
        <v>4.4400000000000004</v>
      </c>
      <c r="G1291" s="43">
        <f>COUNTIF(D1292:$D$1829,365)</f>
        <v>213</v>
      </c>
      <c r="H1291" s="43">
        <f>COUNTIF(D1292:$D$1829,366)</f>
        <v>325</v>
      </c>
    </row>
    <row r="1292" spans="1:8" x14ac:dyDescent="0.25">
      <c r="A1292" s="1">
        <f>COUNTIF($C$2:C1292,"Да")</f>
        <v>14</v>
      </c>
      <c r="B1292" s="45">
        <f t="shared" ref="B1292:B1355" si="42">B1291+1</f>
        <v>46540</v>
      </c>
      <c r="C1292" s="42" t="str">
        <f>IF(ISERROR(VLOOKUP(B1292,'Айгенис Оп22'!$C$3:$C$22,1,0)),"Нет","Да")</f>
        <v>Нет</v>
      </c>
      <c r="D1292" s="43">
        <f t="shared" si="41"/>
        <v>365</v>
      </c>
      <c r="E1292" s="49">
        <f>ROUND(('Все выпуски'!$T$3*'Все выпуски'!$T$6/100)/365*(B1292-IF(C1292="Нет",VLOOKUP(A1292,'Айгенис Оп22'!$A$2:$C$22,3,0),VLOOKUP((A1292-1),'Айгенис Оп22'!$A$2:$C$22,3,0))),2)</f>
        <v>4.68</v>
      </c>
      <c r="G1292" s="43">
        <f>COUNTIF(D1293:$D$1829,365)</f>
        <v>212</v>
      </c>
      <c r="H1292" s="43">
        <f>COUNTIF(D1293:$D$1829,366)</f>
        <v>325</v>
      </c>
    </row>
    <row r="1293" spans="1:8" x14ac:dyDescent="0.25">
      <c r="A1293" s="1">
        <f>COUNTIF($C$2:C1293,"Да")</f>
        <v>14</v>
      </c>
      <c r="B1293" s="45">
        <f t="shared" si="42"/>
        <v>46541</v>
      </c>
      <c r="C1293" s="42" t="str">
        <f>IF(ISERROR(VLOOKUP(B1293,'Айгенис Оп22'!$C$3:$C$22,1,0)),"Нет","Да")</f>
        <v>Нет</v>
      </c>
      <c r="D1293" s="43">
        <f t="shared" si="41"/>
        <v>365</v>
      </c>
      <c r="E1293" s="49">
        <f>ROUND(('Все выпуски'!$T$3*'Все выпуски'!$T$6/100)/365*(B1293-IF(C1293="Нет",VLOOKUP(A1293,'Айгенис Оп22'!$A$2:$C$22,3,0),VLOOKUP((A1293-1),'Айгенис Оп22'!$A$2:$C$22,3,0))),2)</f>
        <v>4.93</v>
      </c>
      <c r="G1293" s="43">
        <f>COUNTIF(D1294:$D$1829,365)</f>
        <v>211</v>
      </c>
      <c r="H1293" s="43">
        <f>COUNTIF(D1294:$D$1829,366)</f>
        <v>325</v>
      </c>
    </row>
    <row r="1294" spans="1:8" x14ac:dyDescent="0.25">
      <c r="A1294" s="1">
        <f>COUNTIF($C$2:C1294,"Да")</f>
        <v>14</v>
      </c>
      <c r="B1294" s="45">
        <f t="shared" si="42"/>
        <v>46542</v>
      </c>
      <c r="C1294" s="42" t="str">
        <f>IF(ISERROR(VLOOKUP(B1294,'Айгенис Оп22'!$C$3:$C$22,1,0)),"Нет","Да")</f>
        <v>Нет</v>
      </c>
      <c r="D1294" s="43">
        <f t="shared" si="41"/>
        <v>365</v>
      </c>
      <c r="E1294" s="49">
        <f>ROUND(('Все выпуски'!$T$3*'Все выпуски'!$T$6/100)/365*(B1294-IF(C1294="Нет",VLOOKUP(A1294,'Айгенис Оп22'!$A$2:$C$22,3,0),VLOOKUP((A1294-1),'Айгенис Оп22'!$A$2:$C$22,3,0))),2)</f>
        <v>5.18</v>
      </c>
      <c r="G1294" s="43">
        <f>COUNTIF(D1295:$D$1829,365)</f>
        <v>210</v>
      </c>
      <c r="H1294" s="43">
        <f>COUNTIF(D1295:$D$1829,366)</f>
        <v>325</v>
      </c>
    </row>
    <row r="1295" spans="1:8" x14ac:dyDescent="0.25">
      <c r="A1295" s="1">
        <f>COUNTIF($C$2:C1295,"Да")</f>
        <v>14</v>
      </c>
      <c r="B1295" s="45">
        <f t="shared" si="42"/>
        <v>46543</v>
      </c>
      <c r="C1295" s="42" t="str">
        <f>IF(ISERROR(VLOOKUP(B1295,'Айгенис Оп22'!$C$3:$C$22,1,0)),"Нет","Да")</f>
        <v>Нет</v>
      </c>
      <c r="D1295" s="43">
        <f t="shared" si="41"/>
        <v>365</v>
      </c>
      <c r="E1295" s="49">
        <f>ROUND(('Все выпуски'!$T$3*'Все выпуски'!$T$6/100)/365*(B1295-IF(C1295="Нет",VLOOKUP(A1295,'Айгенис Оп22'!$A$2:$C$22,3,0),VLOOKUP((A1295-1),'Айгенис Оп22'!$A$2:$C$22,3,0))),2)</f>
        <v>5.42</v>
      </c>
      <c r="G1295" s="43">
        <f>COUNTIF(D1296:$D$1829,365)</f>
        <v>209</v>
      </c>
      <c r="H1295" s="43">
        <f>COUNTIF(D1296:$D$1829,366)</f>
        <v>325</v>
      </c>
    </row>
    <row r="1296" spans="1:8" x14ac:dyDescent="0.25">
      <c r="A1296" s="1">
        <f>COUNTIF($C$2:C1296,"Да")</f>
        <v>14</v>
      </c>
      <c r="B1296" s="45">
        <f t="shared" si="42"/>
        <v>46544</v>
      </c>
      <c r="C1296" s="42" t="str">
        <f>IF(ISERROR(VLOOKUP(B1296,'Айгенис Оп22'!$C$3:$C$22,1,0)),"Нет","Да")</f>
        <v>Нет</v>
      </c>
      <c r="D1296" s="43">
        <f t="shared" si="41"/>
        <v>365</v>
      </c>
      <c r="E1296" s="49">
        <f>ROUND(('Все выпуски'!$T$3*'Все выпуски'!$T$6/100)/365*(B1296-IF(C1296="Нет",VLOOKUP(A1296,'Айгенис Оп22'!$A$2:$C$22,3,0),VLOOKUP((A1296-1),'Айгенис Оп22'!$A$2:$C$22,3,0))),2)</f>
        <v>5.67</v>
      </c>
      <c r="G1296" s="43">
        <f>COUNTIF(D1297:$D$1829,365)</f>
        <v>208</v>
      </c>
      <c r="H1296" s="43">
        <f>COUNTIF(D1297:$D$1829,366)</f>
        <v>325</v>
      </c>
    </row>
    <row r="1297" spans="1:8" x14ac:dyDescent="0.25">
      <c r="A1297" s="1">
        <f>COUNTIF($C$2:C1297,"Да")</f>
        <v>14</v>
      </c>
      <c r="B1297" s="45">
        <f t="shared" si="42"/>
        <v>46545</v>
      </c>
      <c r="C1297" s="42" t="str">
        <f>IF(ISERROR(VLOOKUP(B1297,'Айгенис Оп22'!$C$3:$C$22,1,0)),"Нет","Да")</f>
        <v>Нет</v>
      </c>
      <c r="D1297" s="43">
        <f t="shared" si="41"/>
        <v>365</v>
      </c>
      <c r="E1297" s="49">
        <f>ROUND(('Все выпуски'!$T$3*'Все выпуски'!$T$6/100)/365*(B1297-IF(C1297="Нет",VLOOKUP(A1297,'Айгенис Оп22'!$A$2:$C$22,3,0),VLOOKUP((A1297-1),'Айгенис Оп22'!$A$2:$C$22,3,0))),2)</f>
        <v>5.92</v>
      </c>
      <c r="G1297" s="43">
        <f>COUNTIF(D1298:$D$1829,365)</f>
        <v>207</v>
      </c>
      <c r="H1297" s="43">
        <f>COUNTIF(D1298:$D$1829,366)</f>
        <v>325</v>
      </c>
    </row>
    <row r="1298" spans="1:8" x14ac:dyDescent="0.25">
      <c r="A1298" s="1">
        <f>COUNTIF($C$2:C1298,"Да")</f>
        <v>14</v>
      </c>
      <c r="B1298" s="45">
        <f t="shared" si="42"/>
        <v>46546</v>
      </c>
      <c r="C1298" s="42" t="str">
        <f>IF(ISERROR(VLOOKUP(B1298,'Айгенис Оп22'!$C$3:$C$22,1,0)),"Нет","Да")</f>
        <v>Нет</v>
      </c>
      <c r="D1298" s="43">
        <f t="shared" si="41"/>
        <v>365</v>
      </c>
      <c r="E1298" s="49">
        <f>ROUND(('Все выпуски'!$T$3*'Все выпуски'!$T$6/100)/365*(B1298-IF(C1298="Нет",VLOOKUP(A1298,'Айгенис Оп22'!$A$2:$C$22,3,0),VLOOKUP((A1298-1),'Айгенис Оп22'!$A$2:$C$22,3,0))),2)</f>
        <v>6.16</v>
      </c>
      <c r="G1298" s="43">
        <f>COUNTIF(D1299:$D$1829,365)</f>
        <v>206</v>
      </c>
      <c r="H1298" s="43">
        <f>COUNTIF(D1299:$D$1829,366)</f>
        <v>325</v>
      </c>
    </row>
    <row r="1299" spans="1:8" x14ac:dyDescent="0.25">
      <c r="A1299" s="1">
        <f>COUNTIF($C$2:C1299,"Да")</f>
        <v>14</v>
      </c>
      <c r="B1299" s="45">
        <f t="shared" si="42"/>
        <v>46547</v>
      </c>
      <c r="C1299" s="42" t="str">
        <f>IF(ISERROR(VLOOKUP(B1299,'Айгенис Оп22'!$C$3:$C$22,1,0)),"Нет","Да")</f>
        <v>Нет</v>
      </c>
      <c r="D1299" s="43">
        <f t="shared" si="41"/>
        <v>365</v>
      </c>
      <c r="E1299" s="49">
        <f>ROUND(('Все выпуски'!$T$3*'Все выпуски'!$T$6/100)/365*(B1299-IF(C1299="Нет",VLOOKUP(A1299,'Айгенис Оп22'!$A$2:$C$22,3,0),VLOOKUP((A1299-1),'Айгенис Оп22'!$A$2:$C$22,3,0))),2)</f>
        <v>6.41</v>
      </c>
      <c r="G1299" s="43">
        <f>COUNTIF(D1300:$D$1829,365)</f>
        <v>205</v>
      </c>
      <c r="H1299" s="43">
        <f>COUNTIF(D1300:$D$1829,366)</f>
        <v>325</v>
      </c>
    </row>
    <row r="1300" spans="1:8" x14ac:dyDescent="0.25">
      <c r="A1300" s="1">
        <f>COUNTIF($C$2:C1300,"Да")</f>
        <v>14</v>
      </c>
      <c r="B1300" s="45">
        <f t="shared" si="42"/>
        <v>46548</v>
      </c>
      <c r="C1300" s="42" t="str">
        <f>IF(ISERROR(VLOOKUP(B1300,'Айгенис Оп22'!$C$3:$C$22,1,0)),"Нет","Да")</f>
        <v>Нет</v>
      </c>
      <c r="D1300" s="43">
        <f t="shared" si="41"/>
        <v>365</v>
      </c>
      <c r="E1300" s="49">
        <f>ROUND(('Все выпуски'!$T$3*'Все выпуски'!$T$6/100)/365*(B1300-IF(C1300="Нет",VLOOKUP(A1300,'Айгенис Оп22'!$A$2:$C$22,3,0),VLOOKUP((A1300-1),'Айгенис Оп22'!$A$2:$C$22,3,0))),2)</f>
        <v>6.66</v>
      </c>
      <c r="G1300" s="43">
        <f>COUNTIF(D1301:$D$1829,365)</f>
        <v>204</v>
      </c>
      <c r="H1300" s="43">
        <f>COUNTIF(D1301:$D$1829,366)</f>
        <v>325</v>
      </c>
    </row>
    <row r="1301" spans="1:8" x14ac:dyDescent="0.25">
      <c r="A1301" s="1">
        <f>COUNTIF($C$2:C1301,"Да")</f>
        <v>14</v>
      </c>
      <c r="B1301" s="45">
        <f t="shared" si="42"/>
        <v>46549</v>
      </c>
      <c r="C1301" s="42" t="str">
        <f>IF(ISERROR(VLOOKUP(B1301,'Айгенис Оп22'!$C$3:$C$22,1,0)),"Нет","Да")</f>
        <v>Нет</v>
      </c>
      <c r="D1301" s="43">
        <f t="shared" si="41"/>
        <v>365</v>
      </c>
      <c r="E1301" s="49">
        <f>ROUND(('Все выпуски'!$T$3*'Все выпуски'!$T$6/100)/365*(B1301-IF(C1301="Нет",VLOOKUP(A1301,'Айгенис Оп22'!$A$2:$C$22,3,0),VLOOKUP((A1301-1),'Айгенис Оп22'!$A$2:$C$22,3,0))),2)</f>
        <v>6.9</v>
      </c>
      <c r="G1301" s="43">
        <f>COUNTIF(D1302:$D$1829,365)</f>
        <v>203</v>
      </c>
      <c r="H1301" s="43">
        <f>COUNTIF(D1302:$D$1829,366)</f>
        <v>325</v>
      </c>
    </row>
    <row r="1302" spans="1:8" x14ac:dyDescent="0.25">
      <c r="A1302" s="1">
        <f>COUNTIF($C$2:C1302,"Да")</f>
        <v>14</v>
      </c>
      <c r="B1302" s="45">
        <f t="shared" si="42"/>
        <v>46550</v>
      </c>
      <c r="C1302" s="42" t="str">
        <f>IF(ISERROR(VLOOKUP(B1302,'Айгенис Оп22'!$C$3:$C$22,1,0)),"Нет","Да")</f>
        <v>Нет</v>
      </c>
      <c r="D1302" s="43">
        <f t="shared" si="41"/>
        <v>365</v>
      </c>
      <c r="E1302" s="49">
        <f>ROUND(('Все выпуски'!$T$3*'Все выпуски'!$T$6/100)/365*(B1302-IF(C1302="Нет",VLOOKUP(A1302,'Айгенис Оп22'!$A$2:$C$22,3,0),VLOOKUP((A1302-1),'Айгенис Оп22'!$A$2:$C$22,3,0))),2)</f>
        <v>7.15</v>
      </c>
      <c r="G1302" s="43">
        <f>COUNTIF(D1303:$D$1829,365)</f>
        <v>202</v>
      </c>
      <c r="H1302" s="43">
        <f>COUNTIF(D1303:$D$1829,366)</f>
        <v>325</v>
      </c>
    </row>
    <row r="1303" spans="1:8" x14ac:dyDescent="0.25">
      <c r="A1303" s="1">
        <f>COUNTIF($C$2:C1303,"Да")</f>
        <v>14</v>
      </c>
      <c r="B1303" s="45">
        <f t="shared" si="42"/>
        <v>46551</v>
      </c>
      <c r="C1303" s="42" t="str">
        <f>IF(ISERROR(VLOOKUP(B1303,'Айгенис Оп22'!$C$3:$C$22,1,0)),"Нет","Да")</f>
        <v>Нет</v>
      </c>
      <c r="D1303" s="43">
        <f t="shared" si="41"/>
        <v>365</v>
      </c>
      <c r="E1303" s="49">
        <f>ROUND(('Все выпуски'!$T$3*'Все выпуски'!$T$6/100)/365*(B1303-IF(C1303="Нет",VLOOKUP(A1303,'Айгенис Оп22'!$A$2:$C$22,3,0),VLOOKUP((A1303-1),'Айгенис Оп22'!$A$2:$C$22,3,0))),2)</f>
        <v>7.4</v>
      </c>
      <c r="G1303" s="43">
        <f>COUNTIF(D1304:$D$1829,365)</f>
        <v>201</v>
      </c>
      <c r="H1303" s="43">
        <f>COUNTIF(D1304:$D$1829,366)</f>
        <v>325</v>
      </c>
    </row>
    <row r="1304" spans="1:8" x14ac:dyDescent="0.25">
      <c r="A1304" s="1">
        <f>COUNTIF($C$2:C1304,"Да")</f>
        <v>14</v>
      </c>
      <c r="B1304" s="45">
        <f t="shared" si="42"/>
        <v>46552</v>
      </c>
      <c r="C1304" s="42" t="str">
        <f>IF(ISERROR(VLOOKUP(B1304,'Айгенис Оп22'!$C$3:$C$22,1,0)),"Нет","Да")</f>
        <v>Нет</v>
      </c>
      <c r="D1304" s="43">
        <f t="shared" si="41"/>
        <v>365</v>
      </c>
      <c r="E1304" s="49">
        <f>ROUND(('Все выпуски'!$T$3*'Все выпуски'!$T$6/100)/365*(B1304-IF(C1304="Нет",VLOOKUP(A1304,'Айгенис Оп22'!$A$2:$C$22,3,0),VLOOKUP((A1304-1),'Айгенис Оп22'!$A$2:$C$22,3,0))),2)</f>
        <v>7.64</v>
      </c>
      <c r="G1304" s="43">
        <f>COUNTIF(D1305:$D$1829,365)</f>
        <v>200</v>
      </c>
      <c r="H1304" s="43">
        <f>COUNTIF(D1305:$D$1829,366)</f>
        <v>325</v>
      </c>
    </row>
    <row r="1305" spans="1:8" x14ac:dyDescent="0.25">
      <c r="A1305" s="1">
        <f>COUNTIF($C$2:C1305,"Да")</f>
        <v>14</v>
      </c>
      <c r="B1305" s="45">
        <f t="shared" si="42"/>
        <v>46553</v>
      </c>
      <c r="C1305" s="42" t="str">
        <f>IF(ISERROR(VLOOKUP(B1305,'Айгенис Оп22'!$C$3:$C$22,1,0)),"Нет","Да")</f>
        <v>Нет</v>
      </c>
      <c r="D1305" s="43">
        <f t="shared" si="41"/>
        <v>365</v>
      </c>
      <c r="E1305" s="49">
        <f>ROUND(('Все выпуски'!$T$3*'Все выпуски'!$T$6/100)/365*(B1305-IF(C1305="Нет",VLOOKUP(A1305,'Айгенис Оп22'!$A$2:$C$22,3,0),VLOOKUP((A1305-1),'Айгенис Оп22'!$A$2:$C$22,3,0))),2)</f>
        <v>7.89</v>
      </c>
      <c r="G1305" s="43">
        <f>COUNTIF(D1306:$D$1829,365)</f>
        <v>199</v>
      </c>
      <c r="H1305" s="43">
        <f>COUNTIF(D1306:$D$1829,366)</f>
        <v>325</v>
      </c>
    </row>
    <row r="1306" spans="1:8" x14ac:dyDescent="0.25">
      <c r="A1306" s="1">
        <f>COUNTIF($C$2:C1306,"Да")</f>
        <v>14</v>
      </c>
      <c r="B1306" s="45">
        <f t="shared" si="42"/>
        <v>46554</v>
      </c>
      <c r="C1306" s="42" t="str">
        <f>IF(ISERROR(VLOOKUP(B1306,'Айгенис Оп22'!$C$3:$C$22,1,0)),"Нет","Да")</f>
        <v>Нет</v>
      </c>
      <c r="D1306" s="43">
        <f t="shared" si="41"/>
        <v>365</v>
      </c>
      <c r="E1306" s="49">
        <f>ROUND(('Все выпуски'!$T$3*'Все выпуски'!$T$6/100)/365*(B1306-IF(C1306="Нет",VLOOKUP(A1306,'Айгенис Оп22'!$A$2:$C$22,3,0),VLOOKUP((A1306-1),'Айгенис Оп22'!$A$2:$C$22,3,0))),2)</f>
        <v>8.14</v>
      </c>
      <c r="G1306" s="43">
        <f>COUNTIF(D1307:$D$1829,365)</f>
        <v>198</v>
      </c>
      <c r="H1306" s="43">
        <f>COUNTIF(D1307:$D$1829,366)</f>
        <v>325</v>
      </c>
    </row>
    <row r="1307" spans="1:8" x14ac:dyDescent="0.25">
      <c r="A1307" s="1">
        <f>COUNTIF($C$2:C1307,"Да")</f>
        <v>14</v>
      </c>
      <c r="B1307" s="45">
        <f t="shared" si="42"/>
        <v>46555</v>
      </c>
      <c r="C1307" s="42" t="str">
        <f>IF(ISERROR(VLOOKUP(B1307,'Айгенис Оп22'!$C$3:$C$22,1,0)),"Нет","Да")</f>
        <v>Нет</v>
      </c>
      <c r="D1307" s="43">
        <f t="shared" si="41"/>
        <v>365</v>
      </c>
      <c r="E1307" s="49">
        <f>ROUND(('Все выпуски'!$T$3*'Все выпуски'!$T$6/100)/365*(B1307-IF(C1307="Нет",VLOOKUP(A1307,'Айгенис Оп22'!$A$2:$C$22,3,0),VLOOKUP((A1307-1),'Айгенис Оп22'!$A$2:$C$22,3,0))),2)</f>
        <v>8.3800000000000008</v>
      </c>
      <c r="G1307" s="43">
        <f>COUNTIF(D1308:$D$1829,365)</f>
        <v>197</v>
      </c>
      <c r="H1307" s="43">
        <f>COUNTIF(D1308:$D$1829,366)</f>
        <v>325</v>
      </c>
    </row>
    <row r="1308" spans="1:8" x14ac:dyDescent="0.25">
      <c r="A1308" s="1">
        <f>COUNTIF($C$2:C1308,"Да")</f>
        <v>14</v>
      </c>
      <c r="B1308" s="45">
        <f t="shared" si="42"/>
        <v>46556</v>
      </c>
      <c r="C1308" s="42" t="str">
        <f>IF(ISERROR(VLOOKUP(B1308,'Айгенис Оп22'!$C$3:$C$22,1,0)),"Нет","Да")</f>
        <v>Нет</v>
      </c>
      <c r="D1308" s="43">
        <f t="shared" si="41"/>
        <v>365</v>
      </c>
      <c r="E1308" s="49">
        <f>ROUND(('Все выпуски'!$T$3*'Все выпуски'!$T$6/100)/365*(B1308-IF(C1308="Нет",VLOOKUP(A1308,'Айгенис Оп22'!$A$2:$C$22,3,0),VLOOKUP((A1308-1),'Айгенис Оп22'!$A$2:$C$22,3,0))),2)</f>
        <v>8.6300000000000008</v>
      </c>
      <c r="G1308" s="43">
        <f>COUNTIF(D1309:$D$1829,365)</f>
        <v>196</v>
      </c>
      <c r="H1308" s="43">
        <f>COUNTIF(D1309:$D$1829,366)</f>
        <v>325</v>
      </c>
    </row>
    <row r="1309" spans="1:8" x14ac:dyDescent="0.25">
      <c r="A1309" s="1">
        <f>COUNTIF($C$2:C1309,"Да")</f>
        <v>14</v>
      </c>
      <c r="B1309" s="45">
        <f t="shared" si="42"/>
        <v>46557</v>
      </c>
      <c r="C1309" s="42" t="str">
        <f>IF(ISERROR(VLOOKUP(B1309,'Айгенис Оп22'!$C$3:$C$22,1,0)),"Нет","Да")</f>
        <v>Нет</v>
      </c>
      <c r="D1309" s="43">
        <f t="shared" si="41"/>
        <v>365</v>
      </c>
      <c r="E1309" s="49">
        <f>ROUND(('Все выпуски'!$T$3*'Все выпуски'!$T$6/100)/365*(B1309-IF(C1309="Нет",VLOOKUP(A1309,'Айгенис Оп22'!$A$2:$C$22,3,0),VLOOKUP((A1309-1),'Айгенис Оп22'!$A$2:$C$22,3,0))),2)</f>
        <v>8.8800000000000008</v>
      </c>
      <c r="G1309" s="43">
        <f>COUNTIF(D1310:$D$1829,365)</f>
        <v>195</v>
      </c>
      <c r="H1309" s="43">
        <f>COUNTIF(D1310:$D$1829,366)</f>
        <v>325</v>
      </c>
    </row>
    <row r="1310" spans="1:8" x14ac:dyDescent="0.25">
      <c r="A1310" s="1">
        <f>COUNTIF($C$2:C1310,"Да")</f>
        <v>14</v>
      </c>
      <c r="B1310" s="45">
        <f t="shared" si="42"/>
        <v>46558</v>
      </c>
      <c r="C1310" s="42" t="str">
        <f>IF(ISERROR(VLOOKUP(B1310,'Айгенис Оп22'!$C$3:$C$22,1,0)),"Нет","Да")</f>
        <v>Нет</v>
      </c>
      <c r="D1310" s="43">
        <f t="shared" si="41"/>
        <v>365</v>
      </c>
      <c r="E1310" s="49">
        <f>ROUND(('Все выпуски'!$T$3*'Все выпуски'!$T$6/100)/365*(B1310-IF(C1310="Нет",VLOOKUP(A1310,'Айгенис Оп22'!$A$2:$C$22,3,0),VLOOKUP((A1310-1),'Айгенис Оп22'!$A$2:$C$22,3,0))),2)</f>
        <v>9.1199999999999992</v>
      </c>
      <c r="G1310" s="43">
        <f>COUNTIF(D1311:$D$1829,365)</f>
        <v>194</v>
      </c>
      <c r="H1310" s="43">
        <f>COUNTIF(D1311:$D$1829,366)</f>
        <v>325</v>
      </c>
    </row>
    <row r="1311" spans="1:8" x14ac:dyDescent="0.25">
      <c r="A1311" s="1">
        <f>COUNTIF($C$2:C1311,"Да")</f>
        <v>14</v>
      </c>
      <c r="B1311" s="45">
        <f t="shared" si="42"/>
        <v>46559</v>
      </c>
      <c r="C1311" s="42" t="str">
        <f>IF(ISERROR(VLOOKUP(B1311,'Айгенис Оп22'!$C$3:$C$22,1,0)),"Нет","Да")</f>
        <v>Нет</v>
      </c>
      <c r="D1311" s="43">
        <f t="shared" si="41"/>
        <v>365</v>
      </c>
      <c r="E1311" s="49">
        <f>ROUND(('Все выпуски'!$T$3*'Все выпуски'!$T$6/100)/365*(B1311-IF(C1311="Нет",VLOOKUP(A1311,'Айгенис Оп22'!$A$2:$C$22,3,0),VLOOKUP((A1311-1),'Айгенис Оп22'!$A$2:$C$22,3,0))),2)</f>
        <v>9.3699999999999992</v>
      </c>
      <c r="G1311" s="43">
        <f>COUNTIF(D1312:$D$1829,365)</f>
        <v>193</v>
      </c>
      <c r="H1311" s="43">
        <f>COUNTIF(D1312:$D$1829,366)</f>
        <v>325</v>
      </c>
    </row>
    <row r="1312" spans="1:8" x14ac:dyDescent="0.25">
      <c r="A1312" s="1">
        <f>COUNTIF($C$2:C1312,"Да")</f>
        <v>14</v>
      </c>
      <c r="B1312" s="45">
        <f t="shared" si="42"/>
        <v>46560</v>
      </c>
      <c r="C1312" s="42" t="str">
        <f>IF(ISERROR(VLOOKUP(B1312,'Айгенис Оп22'!$C$3:$C$22,1,0)),"Нет","Да")</f>
        <v>Нет</v>
      </c>
      <c r="D1312" s="43">
        <f t="shared" si="41"/>
        <v>365</v>
      </c>
      <c r="E1312" s="49">
        <f>ROUND(('Все выпуски'!$T$3*'Все выпуски'!$T$6/100)/365*(B1312-IF(C1312="Нет",VLOOKUP(A1312,'Айгенис Оп22'!$A$2:$C$22,3,0),VLOOKUP((A1312-1),'Айгенис Оп22'!$A$2:$C$22,3,0))),2)</f>
        <v>9.6199999999999992</v>
      </c>
      <c r="G1312" s="43">
        <f>COUNTIF(D1313:$D$1829,365)</f>
        <v>192</v>
      </c>
      <c r="H1312" s="43">
        <f>COUNTIF(D1313:$D$1829,366)</f>
        <v>325</v>
      </c>
    </row>
    <row r="1313" spans="1:8" x14ac:dyDescent="0.25">
      <c r="A1313" s="1">
        <f>COUNTIF($C$2:C1313,"Да")</f>
        <v>14</v>
      </c>
      <c r="B1313" s="45">
        <f t="shared" si="42"/>
        <v>46561</v>
      </c>
      <c r="C1313" s="42" t="str">
        <f>IF(ISERROR(VLOOKUP(B1313,'Айгенис Оп22'!$C$3:$C$22,1,0)),"Нет","Да")</f>
        <v>Нет</v>
      </c>
      <c r="D1313" s="43">
        <f t="shared" si="41"/>
        <v>365</v>
      </c>
      <c r="E1313" s="49">
        <f>ROUND(('Все выпуски'!$T$3*'Все выпуски'!$T$6/100)/365*(B1313-IF(C1313="Нет",VLOOKUP(A1313,'Айгенис Оп22'!$A$2:$C$22,3,0),VLOOKUP((A1313-1),'Айгенис Оп22'!$A$2:$C$22,3,0))),2)</f>
        <v>9.86</v>
      </c>
      <c r="G1313" s="43">
        <f>COUNTIF(D1314:$D$1829,365)</f>
        <v>191</v>
      </c>
      <c r="H1313" s="43">
        <f>COUNTIF(D1314:$D$1829,366)</f>
        <v>325</v>
      </c>
    </row>
    <row r="1314" spans="1:8" x14ac:dyDescent="0.25">
      <c r="A1314" s="1">
        <f>COUNTIF($C$2:C1314,"Да")</f>
        <v>14</v>
      </c>
      <c r="B1314" s="45">
        <f t="shared" si="42"/>
        <v>46562</v>
      </c>
      <c r="C1314" s="42" t="str">
        <f>IF(ISERROR(VLOOKUP(B1314,'Айгенис Оп22'!$C$3:$C$22,1,0)),"Нет","Да")</f>
        <v>Нет</v>
      </c>
      <c r="D1314" s="43">
        <f t="shared" si="41"/>
        <v>365</v>
      </c>
      <c r="E1314" s="49">
        <f>ROUND(('Все выпуски'!$T$3*'Все выпуски'!$T$6/100)/365*(B1314-IF(C1314="Нет",VLOOKUP(A1314,'Айгенис Оп22'!$A$2:$C$22,3,0),VLOOKUP((A1314-1),'Айгенис Оп22'!$A$2:$C$22,3,0))),2)</f>
        <v>10.11</v>
      </c>
      <c r="G1314" s="43">
        <f>COUNTIF(D1315:$D$1829,365)</f>
        <v>190</v>
      </c>
      <c r="H1314" s="43">
        <f>COUNTIF(D1315:$D$1829,366)</f>
        <v>325</v>
      </c>
    </row>
    <row r="1315" spans="1:8" x14ac:dyDescent="0.25">
      <c r="A1315" s="1">
        <f>COUNTIF($C$2:C1315,"Да")</f>
        <v>14</v>
      </c>
      <c r="B1315" s="45">
        <f t="shared" si="42"/>
        <v>46563</v>
      </c>
      <c r="C1315" s="42" t="str">
        <f>IF(ISERROR(VLOOKUP(B1315,'Айгенис Оп22'!$C$3:$C$22,1,0)),"Нет","Да")</f>
        <v>Нет</v>
      </c>
      <c r="D1315" s="43">
        <f t="shared" si="41"/>
        <v>365</v>
      </c>
      <c r="E1315" s="49">
        <f>ROUND(('Все выпуски'!$T$3*'Все выпуски'!$T$6/100)/365*(B1315-IF(C1315="Нет",VLOOKUP(A1315,'Айгенис Оп22'!$A$2:$C$22,3,0),VLOOKUP((A1315-1),'Айгенис Оп22'!$A$2:$C$22,3,0))),2)</f>
        <v>10.36</v>
      </c>
      <c r="G1315" s="43">
        <f>COUNTIF(D1316:$D$1829,365)</f>
        <v>189</v>
      </c>
      <c r="H1315" s="43">
        <f>COUNTIF(D1316:$D$1829,366)</f>
        <v>325</v>
      </c>
    </row>
    <row r="1316" spans="1:8" x14ac:dyDescent="0.25">
      <c r="A1316" s="1">
        <f>COUNTIF($C$2:C1316,"Да")</f>
        <v>14</v>
      </c>
      <c r="B1316" s="45">
        <f t="shared" si="42"/>
        <v>46564</v>
      </c>
      <c r="C1316" s="42" t="str">
        <f>IF(ISERROR(VLOOKUP(B1316,'Айгенис Оп22'!$C$3:$C$22,1,0)),"Нет","Да")</f>
        <v>Нет</v>
      </c>
      <c r="D1316" s="43">
        <f t="shared" si="41"/>
        <v>365</v>
      </c>
      <c r="E1316" s="49">
        <f>ROUND(('Все выпуски'!$T$3*'Все выпуски'!$T$6/100)/365*(B1316-IF(C1316="Нет",VLOOKUP(A1316,'Айгенис Оп22'!$A$2:$C$22,3,0),VLOOKUP((A1316-1),'Айгенис Оп22'!$A$2:$C$22,3,0))),2)</f>
        <v>10.6</v>
      </c>
      <c r="G1316" s="43">
        <f>COUNTIF(D1317:$D$1829,365)</f>
        <v>188</v>
      </c>
      <c r="H1316" s="43">
        <f>COUNTIF(D1317:$D$1829,366)</f>
        <v>325</v>
      </c>
    </row>
    <row r="1317" spans="1:8" x14ac:dyDescent="0.25">
      <c r="A1317" s="1">
        <f>COUNTIF($C$2:C1317,"Да")</f>
        <v>14</v>
      </c>
      <c r="B1317" s="45">
        <f t="shared" si="42"/>
        <v>46565</v>
      </c>
      <c r="C1317" s="42" t="str">
        <f>IF(ISERROR(VLOOKUP(B1317,'Айгенис Оп22'!$C$3:$C$22,1,0)),"Нет","Да")</f>
        <v>Нет</v>
      </c>
      <c r="D1317" s="43">
        <f t="shared" si="41"/>
        <v>365</v>
      </c>
      <c r="E1317" s="49">
        <f>ROUND(('Все выпуски'!$T$3*'Все выпуски'!$T$6/100)/365*(B1317-IF(C1317="Нет",VLOOKUP(A1317,'Айгенис Оп22'!$A$2:$C$22,3,0),VLOOKUP((A1317-1),'Айгенис Оп22'!$A$2:$C$22,3,0))),2)</f>
        <v>10.85</v>
      </c>
      <c r="G1317" s="43">
        <f>COUNTIF(D1318:$D$1829,365)</f>
        <v>187</v>
      </c>
      <c r="H1317" s="43">
        <f>COUNTIF(D1318:$D$1829,366)</f>
        <v>325</v>
      </c>
    </row>
    <row r="1318" spans="1:8" x14ac:dyDescent="0.25">
      <c r="A1318" s="1">
        <f>COUNTIF($C$2:C1318,"Да")</f>
        <v>14</v>
      </c>
      <c r="B1318" s="45">
        <f t="shared" si="42"/>
        <v>46566</v>
      </c>
      <c r="C1318" s="42" t="str">
        <f>IF(ISERROR(VLOOKUP(B1318,'Айгенис Оп22'!$C$3:$C$22,1,0)),"Нет","Да")</f>
        <v>Нет</v>
      </c>
      <c r="D1318" s="43">
        <f t="shared" si="41"/>
        <v>365</v>
      </c>
      <c r="E1318" s="49">
        <f>ROUND(('Все выпуски'!$T$3*'Все выпуски'!$T$6/100)/365*(B1318-IF(C1318="Нет",VLOOKUP(A1318,'Айгенис Оп22'!$A$2:$C$22,3,0),VLOOKUP((A1318-1),'Айгенис Оп22'!$A$2:$C$22,3,0))),2)</f>
        <v>11.1</v>
      </c>
      <c r="G1318" s="43">
        <f>COUNTIF(D1319:$D$1829,365)</f>
        <v>186</v>
      </c>
      <c r="H1318" s="43">
        <f>COUNTIF(D1319:$D$1829,366)</f>
        <v>325</v>
      </c>
    </row>
    <row r="1319" spans="1:8" x14ac:dyDescent="0.25">
      <c r="A1319" s="1">
        <f>COUNTIF($C$2:C1319,"Да")</f>
        <v>14</v>
      </c>
      <c r="B1319" s="45">
        <f t="shared" si="42"/>
        <v>46567</v>
      </c>
      <c r="C1319" s="42" t="str">
        <f>IF(ISERROR(VLOOKUP(B1319,'Айгенис Оп22'!$C$3:$C$22,1,0)),"Нет","Да")</f>
        <v>Нет</v>
      </c>
      <c r="D1319" s="43">
        <f t="shared" si="41"/>
        <v>365</v>
      </c>
      <c r="E1319" s="49">
        <f>ROUND(('Все выпуски'!$T$3*'Все выпуски'!$T$6/100)/365*(B1319-IF(C1319="Нет",VLOOKUP(A1319,'Айгенис Оп22'!$A$2:$C$22,3,0),VLOOKUP((A1319-1),'Айгенис Оп22'!$A$2:$C$22,3,0))),2)</f>
        <v>11.34</v>
      </c>
      <c r="G1319" s="43">
        <f>COUNTIF(D1320:$D$1829,365)</f>
        <v>185</v>
      </c>
      <c r="H1319" s="43">
        <f>COUNTIF(D1320:$D$1829,366)</f>
        <v>325</v>
      </c>
    </row>
    <row r="1320" spans="1:8" x14ac:dyDescent="0.25">
      <c r="A1320" s="1">
        <f>COUNTIF($C$2:C1320,"Да")</f>
        <v>14</v>
      </c>
      <c r="B1320" s="45">
        <f t="shared" si="42"/>
        <v>46568</v>
      </c>
      <c r="C1320" s="42" t="str">
        <f>IF(ISERROR(VLOOKUP(B1320,'Айгенис Оп22'!$C$3:$C$22,1,0)),"Нет","Да")</f>
        <v>Нет</v>
      </c>
      <c r="D1320" s="43">
        <f t="shared" si="41"/>
        <v>365</v>
      </c>
      <c r="E1320" s="49">
        <f>ROUND(('Все выпуски'!$T$3*'Все выпуски'!$T$6/100)/365*(B1320-IF(C1320="Нет",VLOOKUP(A1320,'Айгенис Оп22'!$A$2:$C$22,3,0),VLOOKUP((A1320-1),'Айгенис Оп22'!$A$2:$C$22,3,0))),2)</f>
        <v>11.59</v>
      </c>
      <c r="G1320" s="43">
        <f>COUNTIF(D1321:$D$1829,365)</f>
        <v>184</v>
      </c>
      <c r="H1320" s="43">
        <f>COUNTIF(D1321:$D$1829,366)</f>
        <v>325</v>
      </c>
    </row>
    <row r="1321" spans="1:8" x14ac:dyDescent="0.25">
      <c r="A1321" s="1">
        <f>COUNTIF($C$2:C1321,"Да")</f>
        <v>14</v>
      </c>
      <c r="B1321" s="45">
        <f t="shared" si="42"/>
        <v>46569</v>
      </c>
      <c r="C1321" s="42" t="str">
        <f>IF(ISERROR(VLOOKUP(B1321,'Айгенис Оп22'!$C$3:$C$22,1,0)),"Нет","Да")</f>
        <v>Нет</v>
      </c>
      <c r="D1321" s="43">
        <f t="shared" si="41"/>
        <v>365</v>
      </c>
      <c r="E1321" s="49">
        <f>ROUND(('Все выпуски'!$T$3*'Все выпуски'!$T$6/100)/365*(B1321-IF(C1321="Нет",VLOOKUP(A1321,'Айгенис Оп22'!$A$2:$C$22,3,0),VLOOKUP((A1321-1),'Айгенис Оп22'!$A$2:$C$22,3,0))),2)</f>
        <v>11.84</v>
      </c>
      <c r="G1321" s="43">
        <f>COUNTIF(D1322:$D$1829,365)</f>
        <v>183</v>
      </c>
      <c r="H1321" s="43">
        <f>COUNTIF(D1322:$D$1829,366)</f>
        <v>325</v>
      </c>
    </row>
    <row r="1322" spans="1:8" x14ac:dyDescent="0.25">
      <c r="A1322" s="1">
        <f>COUNTIF($C$2:C1322,"Да")</f>
        <v>14</v>
      </c>
      <c r="B1322" s="45">
        <f t="shared" si="42"/>
        <v>46570</v>
      </c>
      <c r="C1322" s="42" t="str">
        <f>IF(ISERROR(VLOOKUP(B1322,'Айгенис Оп22'!$C$3:$C$22,1,0)),"Нет","Да")</f>
        <v>Нет</v>
      </c>
      <c r="D1322" s="43">
        <f t="shared" si="41"/>
        <v>365</v>
      </c>
      <c r="E1322" s="49">
        <f>ROUND(('Все выпуски'!$T$3*'Все выпуски'!$T$6/100)/365*(B1322-IF(C1322="Нет",VLOOKUP(A1322,'Айгенис Оп22'!$A$2:$C$22,3,0),VLOOKUP((A1322-1),'Айгенис Оп22'!$A$2:$C$22,3,0))),2)</f>
        <v>12.08</v>
      </c>
      <c r="G1322" s="43">
        <f>COUNTIF(D1323:$D$1829,365)</f>
        <v>182</v>
      </c>
      <c r="H1322" s="43">
        <f>COUNTIF(D1323:$D$1829,366)</f>
        <v>325</v>
      </c>
    </row>
    <row r="1323" spans="1:8" x14ac:dyDescent="0.25">
      <c r="A1323" s="1">
        <f>COUNTIF($C$2:C1323,"Да")</f>
        <v>14</v>
      </c>
      <c r="B1323" s="45">
        <f t="shared" si="42"/>
        <v>46571</v>
      </c>
      <c r="C1323" s="42" t="str">
        <f>IF(ISERROR(VLOOKUP(B1323,'Айгенис Оп22'!$C$3:$C$22,1,0)),"Нет","Да")</f>
        <v>Нет</v>
      </c>
      <c r="D1323" s="43">
        <f t="shared" si="41"/>
        <v>365</v>
      </c>
      <c r="E1323" s="49">
        <f>ROUND(('Все выпуски'!$T$3*'Все выпуски'!$T$6/100)/365*(B1323-IF(C1323="Нет",VLOOKUP(A1323,'Айгенис Оп22'!$A$2:$C$22,3,0),VLOOKUP((A1323-1),'Айгенис Оп22'!$A$2:$C$22,3,0))),2)</f>
        <v>12.33</v>
      </c>
      <c r="G1323" s="43">
        <f>COUNTIF(D1324:$D$1829,365)</f>
        <v>181</v>
      </c>
      <c r="H1323" s="43">
        <f>COUNTIF(D1324:$D$1829,366)</f>
        <v>325</v>
      </c>
    </row>
    <row r="1324" spans="1:8" x14ac:dyDescent="0.25">
      <c r="A1324" s="1">
        <f>COUNTIF($C$2:C1324,"Да")</f>
        <v>14</v>
      </c>
      <c r="B1324" s="45">
        <f t="shared" si="42"/>
        <v>46572</v>
      </c>
      <c r="C1324" s="42" t="str">
        <f>IF(ISERROR(VLOOKUP(B1324,'Айгенис Оп22'!$C$3:$C$22,1,0)),"Нет","Да")</f>
        <v>Нет</v>
      </c>
      <c r="D1324" s="43">
        <f t="shared" si="41"/>
        <v>365</v>
      </c>
      <c r="E1324" s="49">
        <f>ROUND(('Все выпуски'!$T$3*'Все выпуски'!$T$6/100)/365*(B1324-IF(C1324="Нет",VLOOKUP(A1324,'Айгенис Оп22'!$A$2:$C$22,3,0),VLOOKUP((A1324-1),'Айгенис Оп22'!$A$2:$C$22,3,0))),2)</f>
        <v>12.58</v>
      </c>
      <c r="G1324" s="43">
        <f>COUNTIF(D1325:$D$1829,365)</f>
        <v>180</v>
      </c>
      <c r="H1324" s="43">
        <f>COUNTIF(D1325:$D$1829,366)</f>
        <v>325</v>
      </c>
    </row>
    <row r="1325" spans="1:8" x14ac:dyDescent="0.25">
      <c r="A1325" s="1">
        <f>COUNTIF($C$2:C1325,"Да")</f>
        <v>14</v>
      </c>
      <c r="B1325" s="45">
        <f t="shared" si="42"/>
        <v>46573</v>
      </c>
      <c r="C1325" s="42" t="str">
        <f>IF(ISERROR(VLOOKUP(B1325,'Айгенис Оп22'!$C$3:$C$22,1,0)),"Нет","Да")</f>
        <v>Нет</v>
      </c>
      <c r="D1325" s="43">
        <f t="shared" si="41"/>
        <v>365</v>
      </c>
      <c r="E1325" s="49">
        <f>ROUND(('Все выпуски'!$T$3*'Все выпуски'!$T$6/100)/365*(B1325-IF(C1325="Нет",VLOOKUP(A1325,'Айгенис Оп22'!$A$2:$C$22,3,0),VLOOKUP((A1325-1),'Айгенис Оп22'!$A$2:$C$22,3,0))),2)</f>
        <v>12.82</v>
      </c>
      <c r="G1325" s="43">
        <f>COUNTIF(D1326:$D$1829,365)</f>
        <v>179</v>
      </c>
      <c r="H1325" s="43">
        <f>COUNTIF(D1326:$D$1829,366)</f>
        <v>325</v>
      </c>
    </row>
    <row r="1326" spans="1:8" x14ac:dyDescent="0.25">
      <c r="A1326" s="1">
        <f>COUNTIF($C$2:C1326,"Да")</f>
        <v>14</v>
      </c>
      <c r="B1326" s="45">
        <f t="shared" si="42"/>
        <v>46574</v>
      </c>
      <c r="C1326" s="42" t="str">
        <f>IF(ISERROR(VLOOKUP(B1326,'Айгенис Оп22'!$C$3:$C$22,1,0)),"Нет","Да")</f>
        <v>Нет</v>
      </c>
      <c r="D1326" s="43">
        <f t="shared" si="41"/>
        <v>365</v>
      </c>
      <c r="E1326" s="49">
        <f>ROUND(('Все выпуски'!$T$3*'Все выпуски'!$T$6/100)/365*(B1326-IF(C1326="Нет",VLOOKUP(A1326,'Айгенис Оп22'!$A$2:$C$22,3,0),VLOOKUP((A1326-1),'Айгенис Оп22'!$A$2:$C$22,3,0))),2)</f>
        <v>13.07</v>
      </c>
      <c r="G1326" s="43">
        <f>COUNTIF(D1327:$D$1829,365)</f>
        <v>178</v>
      </c>
      <c r="H1326" s="43">
        <f>COUNTIF(D1327:$D$1829,366)</f>
        <v>325</v>
      </c>
    </row>
    <row r="1327" spans="1:8" x14ac:dyDescent="0.25">
      <c r="A1327" s="1">
        <f>COUNTIF($C$2:C1327,"Да")</f>
        <v>14</v>
      </c>
      <c r="B1327" s="45">
        <f t="shared" si="42"/>
        <v>46575</v>
      </c>
      <c r="C1327" s="42" t="str">
        <f>IF(ISERROR(VLOOKUP(B1327,'Айгенис Оп22'!$C$3:$C$22,1,0)),"Нет","Да")</f>
        <v>Нет</v>
      </c>
      <c r="D1327" s="43">
        <f t="shared" si="41"/>
        <v>365</v>
      </c>
      <c r="E1327" s="49">
        <f>ROUND(('Все выпуски'!$T$3*'Все выпуски'!$T$6/100)/365*(B1327-IF(C1327="Нет",VLOOKUP(A1327,'Айгенис Оп22'!$A$2:$C$22,3,0),VLOOKUP((A1327-1),'Айгенис Оп22'!$A$2:$C$22,3,0))),2)</f>
        <v>13.32</v>
      </c>
      <c r="G1327" s="43">
        <f>COUNTIF(D1328:$D$1829,365)</f>
        <v>177</v>
      </c>
      <c r="H1327" s="43">
        <f>COUNTIF(D1328:$D$1829,366)</f>
        <v>325</v>
      </c>
    </row>
    <row r="1328" spans="1:8" x14ac:dyDescent="0.25">
      <c r="A1328" s="1">
        <f>COUNTIF($C$2:C1328,"Да")</f>
        <v>14</v>
      </c>
      <c r="B1328" s="45">
        <f t="shared" si="42"/>
        <v>46576</v>
      </c>
      <c r="C1328" s="42" t="str">
        <f>IF(ISERROR(VLOOKUP(B1328,'Айгенис Оп22'!$C$3:$C$22,1,0)),"Нет","Да")</f>
        <v>Нет</v>
      </c>
      <c r="D1328" s="43">
        <f t="shared" si="41"/>
        <v>365</v>
      </c>
      <c r="E1328" s="49">
        <f>ROUND(('Все выпуски'!$T$3*'Все выпуски'!$T$6/100)/365*(B1328-IF(C1328="Нет",VLOOKUP(A1328,'Айгенис Оп22'!$A$2:$C$22,3,0),VLOOKUP((A1328-1),'Айгенис Оп22'!$A$2:$C$22,3,0))),2)</f>
        <v>13.56</v>
      </c>
      <c r="G1328" s="43">
        <f>COUNTIF(D1329:$D$1829,365)</f>
        <v>176</v>
      </c>
      <c r="H1328" s="43">
        <f>COUNTIF(D1329:$D$1829,366)</f>
        <v>325</v>
      </c>
    </row>
    <row r="1329" spans="1:8" x14ac:dyDescent="0.25">
      <c r="A1329" s="1">
        <f>COUNTIF($C$2:C1329,"Да")</f>
        <v>14</v>
      </c>
      <c r="B1329" s="45">
        <f t="shared" si="42"/>
        <v>46577</v>
      </c>
      <c r="C1329" s="42" t="str">
        <f>IF(ISERROR(VLOOKUP(B1329,'Айгенис Оп22'!$C$3:$C$22,1,0)),"Нет","Да")</f>
        <v>Нет</v>
      </c>
      <c r="D1329" s="43">
        <f t="shared" si="41"/>
        <v>365</v>
      </c>
      <c r="E1329" s="49">
        <f>ROUND(('Все выпуски'!$T$3*'Все выпуски'!$T$6/100)/365*(B1329-IF(C1329="Нет",VLOOKUP(A1329,'Айгенис Оп22'!$A$2:$C$22,3,0),VLOOKUP((A1329-1),'Айгенис Оп22'!$A$2:$C$22,3,0))),2)</f>
        <v>13.81</v>
      </c>
      <c r="G1329" s="43">
        <f>COUNTIF(D1330:$D$1829,365)</f>
        <v>175</v>
      </c>
      <c r="H1329" s="43">
        <f>COUNTIF(D1330:$D$1829,366)</f>
        <v>325</v>
      </c>
    </row>
    <row r="1330" spans="1:8" x14ac:dyDescent="0.25">
      <c r="A1330" s="1">
        <f>COUNTIF($C$2:C1330,"Да")</f>
        <v>14</v>
      </c>
      <c r="B1330" s="45">
        <f t="shared" si="42"/>
        <v>46578</v>
      </c>
      <c r="C1330" s="42" t="str">
        <f>IF(ISERROR(VLOOKUP(B1330,'Айгенис Оп22'!$C$3:$C$22,1,0)),"Нет","Да")</f>
        <v>Нет</v>
      </c>
      <c r="D1330" s="43">
        <f t="shared" si="41"/>
        <v>365</v>
      </c>
      <c r="E1330" s="49">
        <f>ROUND(('Все выпуски'!$T$3*'Все выпуски'!$T$6/100)/365*(B1330-IF(C1330="Нет",VLOOKUP(A1330,'Айгенис Оп22'!$A$2:$C$22,3,0),VLOOKUP((A1330-1),'Айгенис Оп22'!$A$2:$C$22,3,0))),2)</f>
        <v>14.05</v>
      </c>
      <c r="G1330" s="43">
        <f>COUNTIF(D1331:$D$1829,365)</f>
        <v>174</v>
      </c>
      <c r="H1330" s="43">
        <f>COUNTIF(D1331:$D$1829,366)</f>
        <v>325</v>
      </c>
    </row>
    <row r="1331" spans="1:8" x14ac:dyDescent="0.25">
      <c r="A1331" s="1">
        <f>COUNTIF($C$2:C1331,"Да")</f>
        <v>14</v>
      </c>
      <c r="B1331" s="45">
        <f t="shared" si="42"/>
        <v>46579</v>
      </c>
      <c r="C1331" s="42" t="str">
        <f>IF(ISERROR(VLOOKUP(B1331,'Айгенис Оп22'!$C$3:$C$22,1,0)),"Нет","Да")</f>
        <v>Нет</v>
      </c>
      <c r="D1331" s="43">
        <f t="shared" si="41"/>
        <v>365</v>
      </c>
      <c r="E1331" s="49">
        <f>ROUND(('Все выпуски'!$T$3*'Все выпуски'!$T$6/100)/365*(B1331-IF(C1331="Нет",VLOOKUP(A1331,'Айгенис Оп22'!$A$2:$C$22,3,0),VLOOKUP((A1331-1),'Айгенис Оп22'!$A$2:$C$22,3,0))),2)</f>
        <v>14.3</v>
      </c>
      <c r="G1331" s="43">
        <f>COUNTIF(D1332:$D$1829,365)</f>
        <v>173</v>
      </c>
      <c r="H1331" s="43">
        <f>COUNTIF(D1332:$D$1829,366)</f>
        <v>325</v>
      </c>
    </row>
    <row r="1332" spans="1:8" x14ac:dyDescent="0.25">
      <c r="A1332" s="1">
        <f>COUNTIF($C$2:C1332,"Да")</f>
        <v>14</v>
      </c>
      <c r="B1332" s="45">
        <f t="shared" si="42"/>
        <v>46580</v>
      </c>
      <c r="C1332" s="42" t="str">
        <f>IF(ISERROR(VLOOKUP(B1332,'Айгенис Оп22'!$C$3:$C$22,1,0)),"Нет","Да")</f>
        <v>Нет</v>
      </c>
      <c r="D1332" s="43">
        <f t="shared" si="41"/>
        <v>365</v>
      </c>
      <c r="E1332" s="49">
        <f>ROUND(('Все выпуски'!$T$3*'Все выпуски'!$T$6/100)/365*(B1332-IF(C1332="Нет",VLOOKUP(A1332,'Айгенис Оп22'!$A$2:$C$22,3,0),VLOOKUP((A1332-1),'Айгенис Оп22'!$A$2:$C$22,3,0))),2)</f>
        <v>14.55</v>
      </c>
      <c r="G1332" s="43">
        <f>COUNTIF(D1333:$D$1829,365)</f>
        <v>172</v>
      </c>
      <c r="H1332" s="43">
        <f>COUNTIF(D1333:$D$1829,366)</f>
        <v>325</v>
      </c>
    </row>
    <row r="1333" spans="1:8" x14ac:dyDescent="0.25">
      <c r="A1333" s="1">
        <f>COUNTIF($C$2:C1333,"Да")</f>
        <v>14</v>
      </c>
      <c r="B1333" s="45">
        <f t="shared" si="42"/>
        <v>46581</v>
      </c>
      <c r="C1333" s="42" t="str">
        <f>IF(ISERROR(VLOOKUP(B1333,'Айгенис Оп22'!$C$3:$C$22,1,0)),"Нет","Да")</f>
        <v>Нет</v>
      </c>
      <c r="D1333" s="43">
        <f t="shared" si="41"/>
        <v>365</v>
      </c>
      <c r="E1333" s="49">
        <f>ROUND(('Все выпуски'!$T$3*'Все выпуски'!$T$6/100)/365*(B1333-IF(C1333="Нет",VLOOKUP(A1333,'Айгенис Оп22'!$A$2:$C$22,3,0),VLOOKUP((A1333-1),'Айгенис Оп22'!$A$2:$C$22,3,0))),2)</f>
        <v>14.79</v>
      </c>
      <c r="G1333" s="43">
        <f>COUNTIF(D1334:$D$1829,365)</f>
        <v>171</v>
      </c>
      <c r="H1333" s="43">
        <f>COUNTIF(D1334:$D$1829,366)</f>
        <v>325</v>
      </c>
    </row>
    <row r="1334" spans="1:8" x14ac:dyDescent="0.25">
      <c r="A1334" s="1">
        <f>COUNTIF($C$2:C1334,"Да")</f>
        <v>14</v>
      </c>
      <c r="B1334" s="45">
        <f t="shared" si="42"/>
        <v>46582</v>
      </c>
      <c r="C1334" s="42" t="str">
        <f>IF(ISERROR(VLOOKUP(B1334,'Айгенис Оп22'!$C$3:$C$22,1,0)),"Нет","Да")</f>
        <v>Нет</v>
      </c>
      <c r="D1334" s="43">
        <f t="shared" si="41"/>
        <v>365</v>
      </c>
      <c r="E1334" s="49">
        <f>ROUND(('Все выпуски'!$T$3*'Все выпуски'!$T$6/100)/365*(B1334-IF(C1334="Нет",VLOOKUP(A1334,'Айгенис Оп22'!$A$2:$C$22,3,0),VLOOKUP((A1334-1),'Айгенис Оп22'!$A$2:$C$22,3,0))),2)</f>
        <v>15.04</v>
      </c>
      <c r="G1334" s="43">
        <f>COUNTIF(D1335:$D$1829,365)</f>
        <v>170</v>
      </c>
      <c r="H1334" s="43">
        <f>COUNTIF(D1335:$D$1829,366)</f>
        <v>325</v>
      </c>
    </row>
    <row r="1335" spans="1:8" x14ac:dyDescent="0.25">
      <c r="A1335" s="1">
        <f>COUNTIF($C$2:C1335,"Да")</f>
        <v>14</v>
      </c>
      <c r="B1335" s="45">
        <f t="shared" si="42"/>
        <v>46583</v>
      </c>
      <c r="C1335" s="42" t="str">
        <f>IF(ISERROR(VLOOKUP(B1335,'Айгенис Оп22'!$C$3:$C$22,1,0)),"Нет","Да")</f>
        <v>Нет</v>
      </c>
      <c r="D1335" s="43">
        <f t="shared" si="41"/>
        <v>365</v>
      </c>
      <c r="E1335" s="49">
        <f>ROUND(('Все выпуски'!$T$3*'Все выпуски'!$T$6/100)/365*(B1335-IF(C1335="Нет",VLOOKUP(A1335,'Айгенис Оп22'!$A$2:$C$22,3,0),VLOOKUP((A1335-1),'Айгенис Оп22'!$A$2:$C$22,3,0))),2)</f>
        <v>15.29</v>
      </c>
      <c r="G1335" s="43">
        <f>COUNTIF(D1336:$D$1829,365)</f>
        <v>169</v>
      </c>
      <c r="H1335" s="43">
        <f>COUNTIF(D1336:$D$1829,366)</f>
        <v>325</v>
      </c>
    </row>
    <row r="1336" spans="1:8" x14ac:dyDescent="0.25">
      <c r="A1336" s="1">
        <f>COUNTIF($C$2:C1336,"Да")</f>
        <v>14</v>
      </c>
      <c r="B1336" s="45">
        <f t="shared" si="42"/>
        <v>46584</v>
      </c>
      <c r="C1336" s="42" t="str">
        <f>IF(ISERROR(VLOOKUP(B1336,'Айгенис Оп22'!$C$3:$C$22,1,0)),"Нет","Да")</f>
        <v>Нет</v>
      </c>
      <c r="D1336" s="43">
        <f t="shared" si="41"/>
        <v>365</v>
      </c>
      <c r="E1336" s="49">
        <f>ROUND(('Все выпуски'!$T$3*'Все выпуски'!$T$6/100)/365*(B1336-IF(C1336="Нет",VLOOKUP(A1336,'Айгенис Оп22'!$A$2:$C$22,3,0),VLOOKUP((A1336-1),'Айгенис Оп22'!$A$2:$C$22,3,0))),2)</f>
        <v>15.53</v>
      </c>
      <c r="G1336" s="43">
        <f>COUNTIF(D1337:$D$1829,365)</f>
        <v>168</v>
      </c>
      <c r="H1336" s="43">
        <f>COUNTIF(D1337:$D$1829,366)</f>
        <v>325</v>
      </c>
    </row>
    <row r="1337" spans="1:8" x14ac:dyDescent="0.25">
      <c r="A1337" s="1">
        <f>COUNTIF($C$2:C1337,"Да")</f>
        <v>14</v>
      </c>
      <c r="B1337" s="45">
        <f t="shared" si="42"/>
        <v>46585</v>
      </c>
      <c r="C1337" s="42" t="str">
        <f>IF(ISERROR(VLOOKUP(B1337,'Айгенис Оп22'!$C$3:$C$22,1,0)),"Нет","Да")</f>
        <v>Нет</v>
      </c>
      <c r="D1337" s="43">
        <f t="shared" si="41"/>
        <v>365</v>
      </c>
      <c r="E1337" s="49">
        <f>ROUND(('Все выпуски'!$T$3*'Все выпуски'!$T$6/100)/365*(B1337-IF(C1337="Нет",VLOOKUP(A1337,'Айгенис Оп22'!$A$2:$C$22,3,0),VLOOKUP((A1337-1),'Айгенис Оп22'!$A$2:$C$22,3,0))),2)</f>
        <v>15.78</v>
      </c>
      <c r="G1337" s="43">
        <f>COUNTIF(D1338:$D$1829,365)</f>
        <v>167</v>
      </c>
      <c r="H1337" s="43">
        <f>COUNTIF(D1338:$D$1829,366)</f>
        <v>325</v>
      </c>
    </row>
    <row r="1338" spans="1:8" x14ac:dyDescent="0.25">
      <c r="A1338" s="1">
        <f>COUNTIF($C$2:C1338,"Да")</f>
        <v>14</v>
      </c>
      <c r="B1338" s="45">
        <f t="shared" si="42"/>
        <v>46586</v>
      </c>
      <c r="C1338" s="42" t="str">
        <f>IF(ISERROR(VLOOKUP(B1338,'Айгенис Оп22'!$C$3:$C$22,1,0)),"Нет","Да")</f>
        <v>Нет</v>
      </c>
      <c r="D1338" s="43">
        <f t="shared" si="41"/>
        <v>365</v>
      </c>
      <c r="E1338" s="49">
        <f>ROUND(('Все выпуски'!$T$3*'Все выпуски'!$T$6/100)/365*(B1338-IF(C1338="Нет",VLOOKUP(A1338,'Айгенис Оп22'!$A$2:$C$22,3,0),VLOOKUP((A1338-1),'Айгенис Оп22'!$A$2:$C$22,3,0))),2)</f>
        <v>16.03</v>
      </c>
      <c r="G1338" s="43">
        <f>COUNTIF(D1339:$D$1829,365)</f>
        <v>166</v>
      </c>
      <c r="H1338" s="43">
        <f>COUNTIF(D1339:$D$1829,366)</f>
        <v>325</v>
      </c>
    </row>
    <row r="1339" spans="1:8" x14ac:dyDescent="0.25">
      <c r="A1339" s="1">
        <f>COUNTIF($C$2:C1339,"Да")</f>
        <v>14</v>
      </c>
      <c r="B1339" s="45">
        <f t="shared" si="42"/>
        <v>46587</v>
      </c>
      <c r="C1339" s="42" t="str">
        <f>IF(ISERROR(VLOOKUP(B1339,'Айгенис Оп22'!$C$3:$C$22,1,0)),"Нет","Да")</f>
        <v>Нет</v>
      </c>
      <c r="D1339" s="43">
        <f t="shared" si="41"/>
        <v>365</v>
      </c>
      <c r="E1339" s="49">
        <f>ROUND(('Все выпуски'!$T$3*'Все выпуски'!$T$6/100)/365*(B1339-IF(C1339="Нет",VLOOKUP(A1339,'Айгенис Оп22'!$A$2:$C$22,3,0),VLOOKUP((A1339-1),'Айгенис Оп22'!$A$2:$C$22,3,0))),2)</f>
        <v>16.27</v>
      </c>
      <c r="G1339" s="43">
        <f>COUNTIF(D1340:$D$1829,365)</f>
        <v>165</v>
      </c>
      <c r="H1339" s="43">
        <f>COUNTIF(D1340:$D$1829,366)</f>
        <v>325</v>
      </c>
    </row>
    <row r="1340" spans="1:8" x14ac:dyDescent="0.25">
      <c r="A1340" s="1">
        <f>COUNTIF($C$2:C1340,"Да")</f>
        <v>14</v>
      </c>
      <c r="B1340" s="45">
        <f t="shared" si="42"/>
        <v>46588</v>
      </c>
      <c r="C1340" s="42" t="str">
        <f>IF(ISERROR(VLOOKUP(B1340,'Айгенис Оп22'!$C$3:$C$22,1,0)),"Нет","Да")</f>
        <v>Нет</v>
      </c>
      <c r="D1340" s="43">
        <f t="shared" si="41"/>
        <v>365</v>
      </c>
      <c r="E1340" s="49">
        <f>ROUND(('Все выпуски'!$T$3*'Все выпуски'!$T$6/100)/365*(B1340-IF(C1340="Нет",VLOOKUP(A1340,'Айгенис Оп22'!$A$2:$C$22,3,0),VLOOKUP((A1340-1),'Айгенис Оп22'!$A$2:$C$22,3,0))),2)</f>
        <v>16.52</v>
      </c>
      <c r="G1340" s="43">
        <f>COUNTIF(D1341:$D$1829,365)</f>
        <v>164</v>
      </c>
      <c r="H1340" s="43">
        <f>COUNTIF(D1341:$D$1829,366)</f>
        <v>325</v>
      </c>
    </row>
    <row r="1341" spans="1:8" x14ac:dyDescent="0.25">
      <c r="A1341" s="1">
        <f>COUNTIF($C$2:C1341,"Да")</f>
        <v>14</v>
      </c>
      <c r="B1341" s="45">
        <f t="shared" si="42"/>
        <v>46589</v>
      </c>
      <c r="C1341" s="42" t="str">
        <f>IF(ISERROR(VLOOKUP(B1341,'Айгенис Оп22'!$C$3:$C$22,1,0)),"Нет","Да")</f>
        <v>Нет</v>
      </c>
      <c r="D1341" s="43">
        <f t="shared" si="41"/>
        <v>365</v>
      </c>
      <c r="E1341" s="49">
        <f>ROUND(('Все выпуски'!$T$3*'Все выпуски'!$T$6/100)/365*(B1341-IF(C1341="Нет",VLOOKUP(A1341,'Айгенис Оп22'!$A$2:$C$22,3,0),VLOOKUP((A1341-1),'Айгенис Оп22'!$A$2:$C$22,3,0))),2)</f>
        <v>16.77</v>
      </c>
      <c r="G1341" s="43">
        <f>COUNTIF(D1342:$D$1829,365)</f>
        <v>163</v>
      </c>
      <c r="H1341" s="43">
        <f>COUNTIF(D1342:$D$1829,366)</f>
        <v>325</v>
      </c>
    </row>
    <row r="1342" spans="1:8" x14ac:dyDescent="0.25">
      <c r="A1342" s="1">
        <f>COUNTIF($C$2:C1342,"Да")</f>
        <v>14</v>
      </c>
      <c r="B1342" s="45">
        <f t="shared" si="42"/>
        <v>46590</v>
      </c>
      <c r="C1342" s="42" t="str">
        <f>IF(ISERROR(VLOOKUP(B1342,'Айгенис Оп22'!$C$3:$C$22,1,0)),"Нет","Да")</f>
        <v>Нет</v>
      </c>
      <c r="D1342" s="43">
        <f t="shared" si="41"/>
        <v>365</v>
      </c>
      <c r="E1342" s="49">
        <f>ROUND(('Все выпуски'!$T$3*'Все выпуски'!$T$6/100)/365*(B1342-IF(C1342="Нет",VLOOKUP(A1342,'Айгенис Оп22'!$A$2:$C$22,3,0),VLOOKUP((A1342-1),'Айгенис Оп22'!$A$2:$C$22,3,0))),2)</f>
        <v>17.010000000000002</v>
      </c>
      <c r="G1342" s="43">
        <f>COUNTIF(D1343:$D$1829,365)</f>
        <v>162</v>
      </c>
      <c r="H1342" s="43">
        <f>COUNTIF(D1343:$D$1829,366)</f>
        <v>325</v>
      </c>
    </row>
    <row r="1343" spans="1:8" x14ac:dyDescent="0.25">
      <c r="A1343" s="1">
        <f>COUNTIF($C$2:C1343,"Да")</f>
        <v>14</v>
      </c>
      <c r="B1343" s="45">
        <f t="shared" si="42"/>
        <v>46591</v>
      </c>
      <c r="C1343" s="42" t="str">
        <f>IF(ISERROR(VLOOKUP(B1343,'Айгенис Оп22'!$C$3:$C$22,1,0)),"Нет","Да")</f>
        <v>Нет</v>
      </c>
      <c r="D1343" s="43">
        <f t="shared" si="41"/>
        <v>365</v>
      </c>
      <c r="E1343" s="49">
        <f>ROUND(('Все выпуски'!$T$3*'Все выпуски'!$T$6/100)/365*(B1343-IF(C1343="Нет",VLOOKUP(A1343,'Айгенис Оп22'!$A$2:$C$22,3,0),VLOOKUP((A1343-1),'Айгенис Оп22'!$A$2:$C$22,3,0))),2)</f>
        <v>17.260000000000002</v>
      </c>
      <c r="G1343" s="43">
        <f>COUNTIF(D1344:$D$1829,365)</f>
        <v>161</v>
      </c>
      <c r="H1343" s="43">
        <f>COUNTIF(D1344:$D$1829,366)</f>
        <v>325</v>
      </c>
    </row>
    <row r="1344" spans="1:8" x14ac:dyDescent="0.25">
      <c r="A1344" s="1">
        <f>COUNTIF($C$2:C1344,"Да")</f>
        <v>14</v>
      </c>
      <c r="B1344" s="45">
        <f t="shared" si="42"/>
        <v>46592</v>
      </c>
      <c r="C1344" s="42" t="str">
        <f>IF(ISERROR(VLOOKUP(B1344,'Айгенис Оп22'!$C$3:$C$22,1,0)),"Нет","Да")</f>
        <v>Нет</v>
      </c>
      <c r="D1344" s="43">
        <f t="shared" si="41"/>
        <v>365</v>
      </c>
      <c r="E1344" s="49">
        <f>ROUND(('Все выпуски'!$T$3*'Все выпуски'!$T$6/100)/365*(B1344-IF(C1344="Нет",VLOOKUP(A1344,'Айгенис Оп22'!$A$2:$C$22,3,0),VLOOKUP((A1344-1),'Айгенис Оп22'!$A$2:$C$22,3,0))),2)</f>
        <v>17.510000000000002</v>
      </c>
      <c r="G1344" s="43">
        <f>COUNTIF(D1345:$D$1829,365)</f>
        <v>160</v>
      </c>
      <c r="H1344" s="43">
        <f>COUNTIF(D1345:$D$1829,366)</f>
        <v>325</v>
      </c>
    </row>
    <row r="1345" spans="1:8" x14ac:dyDescent="0.25">
      <c r="A1345" s="1">
        <f>COUNTIF($C$2:C1345,"Да")</f>
        <v>14</v>
      </c>
      <c r="B1345" s="45">
        <f t="shared" si="42"/>
        <v>46593</v>
      </c>
      <c r="C1345" s="42" t="str">
        <f>IF(ISERROR(VLOOKUP(B1345,'Айгенис Оп22'!$C$3:$C$22,1,0)),"Нет","Да")</f>
        <v>Нет</v>
      </c>
      <c r="D1345" s="43">
        <f t="shared" si="41"/>
        <v>365</v>
      </c>
      <c r="E1345" s="49">
        <f>ROUND(('Все выпуски'!$T$3*'Все выпуски'!$T$6/100)/365*(B1345-IF(C1345="Нет",VLOOKUP(A1345,'Айгенис Оп22'!$A$2:$C$22,3,0),VLOOKUP((A1345-1),'Айгенис Оп22'!$A$2:$C$22,3,0))),2)</f>
        <v>17.75</v>
      </c>
      <c r="G1345" s="43">
        <f>COUNTIF(D1346:$D$1829,365)</f>
        <v>159</v>
      </c>
      <c r="H1345" s="43">
        <f>COUNTIF(D1346:$D$1829,366)</f>
        <v>325</v>
      </c>
    </row>
    <row r="1346" spans="1:8" x14ac:dyDescent="0.25">
      <c r="A1346" s="1">
        <f>COUNTIF($C$2:C1346,"Да")</f>
        <v>14</v>
      </c>
      <c r="B1346" s="45">
        <f t="shared" si="42"/>
        <v>46594</v>
      </c>
      <c r="C1346" s="42" t="str">
        <f>IF(ISERROR(VLOOKUP(B1346,'Айгенис Оп22'!$C$3:$C$22,1,0)),"Нет","Да")</f>
        <v>Нет</v>
      </c>
      <c r="D1346" s="43">
        <f t="shared" ref="D1346:D1409" si="43">IF(MOD(YEAR(B1346),4)=0,366,365)</f>
        <v>365</v>
      </c>
      <c r="E1346" s="49">
        <f>ROUND(('Все выпуски'!$T$3*'Все выпуски'!$T$6/100)/365*(B1346-IF(C1346="Нет",VLOOKUP(A1346,'Айгенис Оп22'!$A$2:$C$22,3,0),VLOOKUP((A1346-1),'Айгенис Оп22'!$A$2:$C$22,3,0))),2)</f>
        <v>18</v>
      </c>
      <c r="G1346" s="43">
        <f>COUNTIF(D1347:$D$1829,365)</f>
        <v>158</v>
      </c>
      <c r="H1346" s="43">
        <f>COUNTIF(D1347:$D$1829,366)</f>
        <v>325</v>
      </c>
    </row>
    <row r="1347" spans="1:8" x14ac:dyDescent="0.25">
      <c r="A1347" s="1">
        <f>COUNTIF($C$2:C1347,"Да")</f>
        <v>14</v>
      </c>
      <c r="B1347" s="45">
        <f t="shared" si="42"/>
        <v>46595</v>
      </c>
      <c r="C1347" s="42" t="str">
        <f>IF(ISERROR(VLOOKUP(B1347,'Айгенис Оп22'!$C$3:$C$22,1,0)),"Нет","Да")</f>
        <v>Нет</v>
      </c>
      <c r="D1347" s="43">
        <f t="shared" si="43"/>
        <v>365</v>
      </c>
      <c r="E1347" s="49">
        <f>ROUND(('Все выпуски'!$T$3*'Все выпуски'!$T$6/100)/365*(B1347-IF(C1347="Нет",VLOOKUP(A1347,'Айгенис Оп22'!$A$2:$C$22,3,0),VLOOKUP((A1347-1),'Айгенис Оп22'!$A$2:$C$22,3,0))),2)</f>
        <v>18.25</v>
      </c>
      <c r="G1347" s="43">
        <f>COUNTIF(D1348:$D$1829,365)</f>
        <v>157</v>
      </c>
      <c r="H1347" s="43">
        <f>COUNTIF(D1348:$D$1829,366)</f>
        <v>325</v>
      </c>
    </row>
    <row r="1348" spans="1:8" x14ac:dyDescent="0.25">
      <c r="A1348" s="1">
        <f>COUNTIF($C$2:C1348,"Да")</f>
        <v>14</v>
      </c>
      <c r="B1348" s="45">
        <f t="shared" si="42"/>
        <v>46596</v>
      </c>
      <c r="C1348" s="42" t="str">
        <f>IF(ISERROR(VLOOKUP(B1348,'Айгенис Оп22'!$C$3:$C$22,1,0)),"Нет","Да")</f>
        <v>Нет</v>
      </c>
      <c r="D1348" s="43">
        <f t="shared" si="43"/>
        <v>365</v>
      </c>
      <c r="E1348" s="49">
        <f>ROUND(('Все выпуски'!$T$3*'Все выпуски'!$T$6/100)/365*(B1348-IF(C1348="Нет",VLOOKUP(A1348,'Айгенис Оп22'!$A$2:$C$22,3,0),VLOOKUP((A1348-1),'Айгенис Оп22'!$A$2:$C$22,3,0))),2)</f>
        <v>18.489999999999998</v>
      </c>
      <c r="G1348" s="43">
        <f>COUNTIF(D1349:$D$1829,365)</f>
        <v>156</v>
      </c>
      <c r="H1348" s="43">
        <f>COUNTIF(D1349:$D$1829,366)</f>
        <v>325</v>
      </c>
    </row>
    <row r="1349" spans="1:8" x14ac:dyDescent="0.25">
      <c r="A1349" s="1">
        <f>COUNTIF($C$2:C1349,"Да")</f>
        <v>14</v>
      </c>
      <c r="B1349" s="45">
        <f t="shared" si="42"/>
        <v>46597</v>
      </c>
      <c r="C1349" s="42" t="str">
        <f>IF(ISERROR(VLOOKUP(B1349,'Айгенис Оп22'!$C$3:$C$22,1,0)),"Нет","Да")</f>
        <v>Нет</v>
      </c>
      <c r="D1349" s="43">
        <f t="shared" si="43"/>
        <v>365</v>
      </c>
      <c r="E1349" s="49">
        <f>ROUND(('Все выпуски'!$T$3*'Все выпуски'!$T$6/100)/365*(B1349-IF(C1349="Нет",VLOOKUP(A1349,'Айгенис Оп22'!$A$2:$C$22,3,0),VLOOKUP((A1349-1),'Айгенис Оп22'!$A$2:$C$22,3,0))),2)</f>
        <v>18.739999999999998</v>
      </c>
      <c r="G1349" s="43">
        <f>COUNTIF(D1350:$D$1829,365)</f>
        <v>155</v>
      </c>
      <c r="H1349" s="43">
        <f>COUNTIF(D1350:$D$1829,366)</f>
        <v>325</v>
      </c>
    </row>
    <row r="1350" spans="1:8" x14ac:dyDescent="0.25">
      <c r="A1350" s="1">
        <f>COUNTIF($C$2:C1350,"Да")</f>
        <v>14</v>
      </c>
      <c r="B1350" s="45">
        <f t="shared" si="42"/>
        <v>46598</v>
      </c>
      <c r="C1350" s="42" t="str">
        <f>IF(ISERROR(VLOOKUP(B1350,'Айгенис Оп22'!$C$3:$C$22,1,0)),"Нет","Да")</f>
        <v>Нет</v>
      </c>
      <c r="D1350" s="43">
        <f t="shared" si="43"/>
        <v>365</v>
      </c>
      <c r="E1350" s="49">
        <f>ROUND(('Все выпуски'!$T$3*'Все выпуски'!$T$6/100)/365*(B1350-IF(C1350="Нет",VLOOKUP(A1350,'Айгенис Оп22'!$A$2:$C$22,3,0),VLOOKUP((A1350-1),'Айгенис Оп22'!$A$2:$C$22,3,0))),2)</f>
        <v>18.989999999999998</v>
      </c>
      <c r="G1350" s="43">
        <f>COUNTIF(D1351:$D$1829,365)</f>
        <v>154</v>
      </c>
      <c r="H1350" s="43">
        <f>COUNTIF(D1351:$D$1829,366)</f>
        <v>325</v>
      </c>
    </row>
    <row r="1351" spans="1:8" x14ac:dyDescent="0.25">
      <c r="A1351" s="1">
        <f>COUNTIF($C$2:C1351,"Да")</f>
        <v>14</v>
      </c>
      <c r="B1351" s="45">
        <f t="shared" si="42"/>
        <v>46599</v>
      </c>
      <c r="C1351" s="42" t="str">
        <f>IF(ISERROR(VLOOKUP(B1351,'Айгенис Оп22'!$C$3:$C$22,1,0)),"Нет","Да")</f>
        <v>Нет</v>
      </c>
      <c r="D1351" s="43">
        <f t="shared" si="43"/>
        <v>365</v>
      </c>
      <c r="E1351" s="49">
        <f>ROUND(('Все выпуски'!$T$3*'Все выпуски'!$T$6/100)/365*(B1351-IF(C1351="Нет",VLOOKUP(A1351,'Айгенис Оп22'!$A$2:$C$22,3,0),VLOOKUP((A1351-1),'Айгенис Оп22'!$A$2:$C$22,3,0))),2)</f>
        <v>19.23</v>
      </c>
      <c r="G1351" s="43">
        <f>COUNTIF(D1352:$D$1829,365)</f>
        <v>153</v>
      </c>
      <c r="H1351" s="43">
        <f>COUNTIF(D1352:$D$1829,366)</f>
        <v>325</v>
      </c>
    </row>
    <row r="1352" spans="1:8" x14ac:dyDescent="0.25">
      <c r="A1352" s="1">
        <f>COUNTIF($C$2:C1352,"Да")</f>
        <v>14</v>
      </c>
      <c r="B1352" s="45">
        <f t="shared" si="42"/>
        <v>46600</v>
      </c>
      <c r="C1352" s="42" t="str">
        <f>IF(ISERROR(VLOOKUP(B1352,'Айгенис Оп22'!$C$3:$C$22,1,0)),"Нет","Да")</f>
        <v>Нет</v>
      </c>
      <c r="D1352" s="43">
        <f t="shared" si="43"/>
        <v>365</v>
      </c>
      <c r="E1352" s="49">
        <f>ROUND(('Все выпуски'!$T$3*'Все выпуски'!$T$6/100)/365*(B1352-IF(C1352="Нет",VLOOKUP(A1352,'Айгенис Оп22'!$A$2:$C$22,3,0),VLOOKUP((A1352-1),'Айгенис Оп22'!$A$2:$C$22,3,0))),2)</f>
        <v>19.48</v>
      </c>
      <c r="G1352" s="43">
        <f>COUNTIF(D1353:$D$1829,365)</f>
        <v>152</v>
      </c>
      <c r="H1352" s="43">
        <f>COUNTIF(D1353:$D$1829,366)</f>
        <v>325</v>
      </c>
    </row>
    <row r="1353" spans="1:8" x14ac:dyDescent="0.25">
      <c r="A1353" s="1">
        <f>COUNTIF($C$2:C1353,"Да")</f>
        <v>14</v>
      </c>
      <c r="B1353" s="45">
        <f t="shared" si="42"/>
        <v>46601</v>
      </c>
      <c r="C1353" s="42" t="str">
        <f>IF(ISERROR(VLOOKUP(B1353,'Айгенис Оп22'!$C$3:$C$22,1,0)),"Нет","Да")</f>
        <v>Нет</v>
      </c>
      <c r="D1353" s="43">
        <f t="shared" si="43"/>
        <v>365</v>
      </c>
      <c r="E1353" s="49">
        <f>ROUND(('Все выпуски'!$T$3*'Все выпуски'!$T$6/100)/365*(B1353-IF(C1353="Нет",VLOOKUP(A1353,'Айгенис Оп22'!$A$2:$C$22,3,0),VLOOKUP((A1353-1),'Айгенис Оп22'!$A$2:$C$22,3,0))),2)</f>
        <v>19.73</v>
      </c>
      <c r="G1353" s="43">
        <f>COUNTIF(D1354:$D$1829,365)</f>
        <v>151</v>
      </c>
      <c r="H1353" s="43">
        <f>COUNTIF(D1354:$D$1829,366)</f>
        <v>325</v>
      </c>
    </row>
    <row r="1354" spans="1:8" x14ac:dyDescent="0.25">
      <c r="A1354" s="1">
        <f>COUNTIF($C$2:C1354,"Да")</f>
        <v>14</v>
      </c>
      <c r="B1354" s="45">
        <f t="shared" si="42"/>
        <v>46602</v>
      </c>
      <c r="C1354" s="42" t="str">
        <f>IF(ISERROR(VLOOKUP(B1354,'Айгенис Оп22'!$C$3:$C$22,1,0)),"Нет","Да")</f>
        <v>Нет</v>
      </c>
      <c r="D1354" s="43">
        <f t="shared" si="43"/>
        <v>365</v>
      </c>
      <c r="E1354" s="49">
        <f>ROUND(('Все выпуски'!$T$3*'Все выпуски'!$T$6/100)/365*(B1354-IF(C1354="Нет",VLOOKUP(A1354,'Айгенис Оп22'!$A$2:$C$22,3,0),VLOOKUP((A1354-1),'Айгенис Оп22'!$A$2:$C$22,3,0))),2)</f>
        <v>19.97</v>
      </c>
      <c r="G1354" s="43">
        <f>COUNTIF(D1355:$D$1829,365)</f>
        <v>150</v>
      </c>
      <c r="H1354" s="43">
        <f>COUNTIF(D1355:$D$1829,366)</f>
        <v>325</v>
      </c>
    </row>
    <row r="1355" spans="1:8" x14ac:dyDescent="0.25">
      <c r="A1355" s="1">
        <f>COUNTIF($C$2:C1355,"Да")</f>
        <v>14</v>
      </c>
      <c r="B1355" s="45">
        <f t="shared" si="42"/>
        <v>46603</v>
      </c>
      <c r="C1355" s="42" t="str">
        <f>IF(ISERROR(VLOOKUP(B1355,'Айгенис Оп22'!$C$3:$C$22,1,0)),"Нет","Да")</f>
        <v>Нет</v>
      </c>
      <c r="D1355" s="43">
        <f t="shared" si="43"/>
        <v>365</v>
      </c>
      <c r="E1355" s="49">
        <f>ROUND(('Все выпуски'!$T$3*'Все выпуски'!$T$6/100)/365*(B1355-IF(C1355="Нет",VLOOKUP(A1355,'Айгенис Оп22'!$A$2:$C$22,3,0),VLOOKUP((A1355-1),'Айгенис Оп22'!$A$2:$C$22,3,0))),2)</f>
        <v>20.22</v>
      </c>
      <c r="G1355" s="43">
        <f>COUNTIF(D1356:$D$1829,365)</f>
        <v>149</v>
      </c>
      <c r="H1355" s="43">
        <f>COUNTIF(D1356:$D$1829,366)</f>
        <v>325</v>
      </c>
    </row>
    <row r="1356" spans="1:8" x14ac:dyDescent="0.25">
      <c r="A1356" s="1">
        <f>COUNTIF($C$2:C1356,"Да")</f>
        <v>14</v>
      </c>
      <c r="B1356" s="45">
        <f t="shared" ref="B1356:B1419" si="44">B1355+1</f>
        <v>46604</v>
      </c>
      <c r="C1356" s="42" t="str">
        <f>IF(ISERROR(VLOOKUP(B1356,'Айгенис Оп22'!$C$3:$C$22,1,0)),"Нет","Да")</f>
        <v>Нет</v>
      </c>
      <c r="D1356" s="43">
        <f t="shared" si="43"/>
        <v>365</v>
      </c>
      <c r="E1356" s="49">
        <f>ROUND(('Все выпуски'!$T$3*'Все выпуски'!$T$6/100)/365*(B1356-IF(C1356="Нет",VLOOKUP(A1356,'Айгенис Оп22'!$A$2:$C$22,3,0),VLOOKUP((A1356-1),'Айгенис Оп22'!$A$2:$C$22,3,0))),2)</f>
        <v>20.47</v>
      </c>
      <c r="G1356" s="43">
        <f>COUNTIF(D1357:$D$1829,365)</f>
        <v>148</v>
      </c>
      <c r="H1356" s="43">
        <f>COUNTIF(D1357:$D$1829,366)</f>
        <v>325</v>
      </c>
    </row>
    <row r="1357" spans="1:8" x14ac:dyDescent="0.25">
      <c r="A1357" s="1">
        <f>COUNTIF($C$2:C1357,"Да")</f>
        <v>14</v>
      </c>
      <c r="B1357" s="45">
        <f t="shared" si="44"/>
        <v>46605</v>
      </c>
      <c r="C1357" s="42" t="str">
        <f>IF(ISERROR(VLOOKUP(B1357,'Айгенис Оп22'!$C$3:$C$22,1,0)),"Нет","Да")</f>
        <v>Нет</v>
      </c>
      <c r="D1357" s="43">
        <f t="shared" si="43"/>
        <v>365</v>
      </c>
      <c r="E1357" s="49">
        <f>ROUND(('Все выпуски'!$T$3*'Все выпуски'!$T$6/100)/365*(B1357-IF(C1357="Нет",VLOOKUP(A1357,'Айгенис Оп22'!$A$2:$C$22,3,0),VLOOKUP((A1357-1),'Айгенис Оп22'!$A$2:$C$22,3,0))),2)</f>
        <v>20.71</v>
      </c>
      <c r="G1357" s="43">
        <f>COUNTIF(D1358:$D$1829,365)</f>
        <v>147</v>
      </c>
      <c r="H1357" s="43">
        <f>COUNTIF(D1358:$D$1829,366)</f>
        <v>325</v>
      </c>
    </row>
    <row r="1358" spans="1:8" x14ac:dyDescent="0.25">
      <c r="A1358" s="1">
        <f>COUNTIF($C$2:C1358,"Да")</f>
        <v>14</v>
      </c>
      <c r="B1358" s="45">
        <f t="shared" si="44"/>
        <v>46606</v>
      </c>
      <c r="C1358" s="42" t="str">
        <f>IF(ISERROR(VLOOKUP(B1358,'Айгенис Оп22'!$C$3:$C$22,1,0)),"Нет","Да")</f>
        <v>Нет</v>
      </c>
      <c r="D1358" s="43">
        <f t="shared" si="43"/>
        <v>365</v>
      </c>
      <c r="E1358" s="49">
        <f>ROUND(('Все выпуски'!$T$3*'Все выпуски'!$T$6/100)/365*(B1358-IF(C1358="Нет",VLOOKUP(A1358,'Айгенис Оп22'!$A$2:$C$22,3,0),VLOOKUP((A1358-1),'Айгенис Оп22'!$A$2:$C$22,3,0))),2)</f>
        <v>20.96</v>
      </c>
      <c r="G1358" s="43">
        <f>COUNTIF(D1359:$D$1829,365)</f>
        <v>146</v>
      </c>
      <c r="H1358" s="43">
        <f>COUNTIF(D1359:$D$1829,366)</f>
        <v>325</v>
      </c>
    </row>
    <row r="1359" spans="1:8" x14ac:dyDescent="0.25">
      <c r="A1359" s="1">
        <f>COUNTIF($C$2:C1359,"Да")</f>
        <v>14</v>
      </c>
      <c r="B1359" s="45">
        <f t="shared" si="44"/>
        <v>46607</v>
      </c>
      <c r="C1359" s="42" t="str">
        <f>IF(ISERROR(VLOOKUP(B1359,'Айгенис Оп22'!$C$3:$C$22,1,0)),"Нет","Да")</f>
        <v>Нет</v>
      </c>
      <c r="D1359" s="43">
        <f t="shared" si="43"/>
        <v>365</v>
      </c>
      <c r="E1359" s="49">
        <f>ROUND(('Все выпуски'!$T$3*'Все выпуски'!$T$6/100)/365*(B1359-IF(C1359="Нет",VLOOKUP(A1359,'Айгенис Оп22'!$A$2:$C$22,3,0),VLOOKUP((A1359-1),'Айгенис Оп22'!$A$2:$C$22,3,0))),2)</f>
        <v>21.21</v>
      </c>
      <c r="G1359" s="43">
        <f>COUNTIF(D1360:$D$1829,365)</f>
        <v>145</v>
      </c>
      <c r="H1359" s="43">
        <f>COUNTIF(D1360:$D$1829,366)</f>
        <v>325</v>
      </c>
    </row>
    <row r="1360" spans="1:8" x14ac:dyDescent="0.25">
      <c r="A1360" s="1">
        <f>COUNTIF($C$2:C1360,"Да")</f>
        <v>14</v>
      </c>
      <c r="B1360" s="45">
        <f t="shared" si="44"/>
        <v>46608</v>
      </c>
      <c r="C1360" s="42" t="str">
        <f>IF(ISERROR(VLOOKUP(B1360,'Айгенис Оп22'!$C$3:$C$22,1,0)),"Нет","Да")</f>
        <v>Нет</v>
      </c>
      <c r="D1360" s="43">
        <f t="shared" si="43"/>
        <v>365</v>
      </c>
      <c r="E1360" s="49">
        <f>ROUND(('Все выпуски'!$T$3*'Все выпуски'!$T$6/100)/365*(B1360-IF(C1360="Нет",VLOOKUP(A1360,'Айгенис Оп22'!$A$2:$C$22,3,0),VLOOKUP((A1360-1),'Айгенис Оп22'!$A$2:$C$22,3,0))),2)</f>
        <v>21.45</v>
      </c>
      <c r="G1360" s="43">
        <f>COUNTIF(D1361:$D$1829,365)</f>
        <v>144</v>
      </c>
      <c r="H1360" s="43">
        <f>COUNTIF(D1361:$D$1829,366)</f>
        <v>325</v>
      </c>
    </row>
    <row r="1361" spans="1:8" x14ac:dyDescent="0.25">
      <c r="A1361" s="1">
        <f>COUNTIF($C$2:C1361,"Да")</f>
        <v>14</v>
      </c>
      <c r="B1361" s="45">
        <f t="shared" si="44"/>
        <v>46609</v>
      </c>
      <c r="C1361" s="42" t="str">
        <f>IF(ISERROR(VLOOKUP(B1361,'Айгенис Оп22'!$C$3:$C$22,1,0)),"Нет","Да")</f>
        <v>Нет</v>
      </c>
      <c r="D1361" s="43">
        <f t="shared" si="43"/>
        <v>365</v>
      </c>
      <c r="E1361" s="49">
        <f>ROUND(('Все выпуски'!$T$3*'Все выпуски'!$T$6/100)/365*(B1361-IF(C1361="Нет",VLOOKUP(A1361,'Айгенис Оп22'!$A$2:$C$22,3,0),VLOOKUP((A1361-1),'Айгенис Оп22'!$A$2:$C$22,3,0))),2)</f>
        <v>21.7</v>
      </c>
      <c r="G1361" s="43">
        <f>COUNTIF(D1362:$D$1829,365)</f>
        <v>143</v>
      </c>
      <c r="H1361" s="43">
        <f>COUNTIF(D1362:$D$1829,366)</f>
        <v>325</v>
      </c>
    </row>
    <row r="1362" spans="1:8" x14ac:dyDescent="0.25">
      <c r="A1362" s="1">
        <f>COUNTIF($C$2:C1362,"Да")</f>
        <v>14</v>
      </c>
      <c r="B1362" s="45">
        <f t="shared" si="44"/>
        <v>46610</v>
      </c>
      <c r="C1362" s="42" t="str">
        <f>IF(ISERROR(VLOOKUP(B1362,'Айгенис Оп22'!$C$3:$C$22,1,0)),"Нет","Да")</f>
        <v>Нет</v>
      </c>
      <c r="D1362" s="43">
        <f t="shared" si="43"/>
        <v>365</v>
      </c>
      <c r="E1362" s="49">
        <f>ROUND(('Все выпуски'!$T$3*'Все выпуски'!$T$6/100)/365*(B1362-IF(C1362="Нет",VLOOKUP(A1362,'Айгенис Оп22'!$A$2:$C$22,3,0),VLOOKUP((A1362-1),'Айгенис Оп22'!$A$2:$C$22,3,0))),2)</f>
        <v>21.95</v>
      </c>
      <c r="G1362" s="43">
        <f>COUNTIF(D1363:$D$1829,365)</f>
        <v>142</v>
      </c>
      <c r="H1362" s="43">
        <f>COUNTIF(D1363:$D$1829,366)</f>
        <v>325</v>
      </c>
    </row>
    <row r="1363" spans="1:8" x14ac:dyDescent="0.25">
      <c r="A1363" s="1">
        <f>COUNTIF($C$2:C1363,"Да")</f>
        <v>14</v>
      </c>
      <c r="B1363" s="45">
        <f t="shared" si="44"/>
        <v>46611</v>
      </c>
      <c r="C1363" s="42" t="str">
        <f>IF(ISERROR(VLOOKUP(B1363,'Айгенис Оп22'!$C$3:$C$22,1,0)),"Нет","Да")</f>
        <v>Нет</v>
      </c>
      <c r="D1363" s="43">
        <f t="shared" si="43"/>
        <v>365</v>
      </c>
      <c r="E1363" s="49">
        <f>ROUND(('Все выпуски'!$T$3*'Все выпуски'!$T$6/100)/365*(B1363-IF(C1363="Нет",VLOOKUP(A1363,'Айгенис Оп22'!$A$2:$C$22,3,0),VLOOKUP((A1363-1),'Айгенис Оп22'!$A$2:$C$22,3,0))),2)</f>
        <v>22.19</v>
      </c>
      <c r="G1363" s="43">
        <f>COUNTIF(D1364:$D$1829,365)</f>
        <v>141</v>
      </c>
      <c r="H1363" s="43">
        <f>COUNTIF(D1364:$D$1829,366)</f>
        <v>325</v>
      </c>
    </row>
    <row r="1364" spans="1:8" x14ac:dyDescent="0.25">
      <c r="A1364" s="1">
        <f>COUNTIF($C$2:C1364,"Да")</f>
        <v>14</v>
      </c>
      <c r="B1364" s="45">
        <f t="shared" si="44"/>
        <v>46612</v>
      </c>
      <c r="C1364" s="42" t="str">
        <f>IF(ISERROR(VLOOKUP(B1364,'Айгенис Оп22'!$C$3:$C$22,1,0)),"Нет","Да")</f>
        <v>Нет</v>
      </c>
      <c r="D1364" s="43">
        <f t="shared" si="43"/>
        <v>365</v>
      </c>
      <c r="E1364" s="49">
        <f>ROUND(('Все выпуски'!$T$3*'Все выпуски'!$T$6/100)/365*(B1364-IF(C1364="Нет",VLOOKUP(A1364,'Айгенис Оп22'!$A$2:$C$22,3,0),VLOOKUP((A1364-1),'Айгенис Оп22'!$A$2:$C$22,3,0))),2)</f>
        <v>22.44</v>
      </c>
      <c r="G1364" s="43">
        <f>COUNTIF(D1365:$D$1829,365)</f>
        <v>140</v>
      </c>
      <c r="H1364" s="43">
        <f>COUNTIF(D1365:$D$1829,366)</f>
        <v>325</v>
      </c>
    </row>
    <row r="1365" spans="1:8" x14ac:dyDescent="0.25">
      <c r="A1365" s="1">
        <f>COUNTIF($C$2:C1365,"Да")</f>
        <v>15</v>
      </c>
      <c r="B1365" s="45">
        <f t="shared" si="44"/>
        <v>46613</v>
      </c>
      <c r="C1365" s="42" t="str">
        <f>IF(ISERROR(VLOOKUP(B1365,'Айгенис Оп22'!$C$3:$C$22,1,0)),"Нет","Да")</f>
        <v>Да</v>
      </c>
      <c r="D1365" s="43">
        <f t="shared" si="43"/>
        <v>365</v>
      </c>
      <c r="E1365" s="49">
        <f>ROUND(('Все выпуски'!$T$3*'Все выпуски'!$T$6/100)/365*(B1365-IF(C1365="Нет",VLOOKUP(A1365,'Айгенис Оп22'!$A$2:$C$22,3,0),VLOOKUP((A1365-1),'Айгенис Оп22'!$A$2:$C$22,3,0))),2)</f>
        <v>22.68</v>
      </c>
      <c r="G1365" s="43">
        <f>COUNTIF(D1366:$D$1829,365)</f>
        <v>139</v>
      </c>
      <c r="H1365" s="43">
        <f>COUNTIF(D1366:$D$1829,366)</f>
        <v>325</v>
      </c>
    </row>
    <row r="1366" spans="1:8" x14ac:dyDescent="0.25">
      <c r="A1366" s="1">
        <f>COUNTIF($C$2:C1366,"Да")</f>
        <v>15</v>
      </c>
      <c r="B1366" s="45">
        <f t="shared" si="44"/>
        <v>46614</v>
      </c>
      <c r="C1366" s="42" t="str">
        <f>IF(ISERROR(VLOOKUP(B1366,'Айгенис Оп22'!$C$3:$C$22,1,0)),"Нет","Да")</f>
        <v>Нет</v>
      </c>
      <c r="D1366" s="43">
        <f t="shared" si="43"/>
        <v>365</v>
      </c>
      <c r="E1366" s="49">
        <f>ROUND(('Все выпуски'!$T$3*'Все выпуски'!$T$6/100)/365*(B1366-IF(C1366="Нет",VLOOKUP(A1366,'Айгенис Оп22'!$A$2:$C$22,3,0),VLOOKUP((A1366-1),'Айгенис Оп22'!$A$2:$C$22,3,0))),2)</f>
        <v>0.25</v>
      </c>
      <c r="G1366" s="43">
        <f>COUNTIF(D1367:$D$1829,365)</f>
        <v>138</v>
      </c>
      <c r="H1366" s="43">
        <f>COUNTIF(D1367:$D$1829,366)</f>
        <v>325</v>
      </c>
    </row>
    <row r="1367" spans="1:8" x14ac:dyDescent="0.25">
      <c r="A1367" s="1">
        <f>COUNTIF($C$2:C1367,"Да")</f>
        <v>15</v>
      </c>
      <c r="B1367" s="45">
        <f t="shared" si="44"/>
        <v>46615</v>
      </c>
      <c r="C1367" s="42" t="str">
        <f>IF(ISERROR(VLOOKUP(B1367,'Айгенис Оп22'!$C$3:$C$22,1,0)),"Нет","Да")</f>
        <v>Нет</v>
      </c>
      <c r="D1367" s="43">
        <f t="shared" si="43"/>
        <v>365</v>
      </c>
      <c r="E1367" s="49">
        <f>ROUND(('Все выпуски'!$T$3*'Все выпуски'!$T$6/100)/365*(B1367-IF(C1367="Нет",VLOOKUP(A1367,'Айгенис Оп22'!$A$2:$C$22,3,0),VLOOKUP((A1367-1),'Айгенис Оп22'!$A$2:$C$22,3,0))),2)</f>
        <v>0.49</v>
      </c>
      <c r="G1367" s="43">
        <f>COUNTIF(D1368:$D$1829,365)</f>
        <v>137</v>
      </c>
      <c r="H1367" s="43">
        <f>COUNTIF(D1368:$D$1829,366)</f>
        <v>325</v>
      </c>
    </row>
    <row r="1368" spans="1:8" x14ac:dyDescent="0.25">
      <c r="A1368" s="1">
        <f>COUNTIF($C$2:C1368,"Да")</f>
        <v>15</v>
      </c>
      <c r="B1368" s="45">
        <f t="shared" si="44"/>
        <v>46616</v>
      </c>
      <c r="C1368" s="42" t="str">
        <f>IF(ISERROR(VLOOKUP(B1368,'Айгенис Оп22'!$C$3:$C$22,1,0)),"Нет","Да")</f>
        <v>Нет</v>
      </c>
      <c r="D1368" s="43">
        <f t="shared" si="43"/>
        <v>365</v>
      </c>
      <c r="E1368" s="49">
        <f>ROUND(('Все выпуски'!$T$3*'Все выпуски'!$T$6/100)/365*(B1368-IF(C1368="Нет",VLOOKUP(A1368,'Айгенис Оп22'!$A$2:$C$22,3,0),VLOOKUP((A1368-1),'Айгенис Оп22'!$A$2:$C$22,3,0))),2)</f>
        <v>0.74</v>
      </c>
      <c r="G1368" s="43">
        <f>COUNTIF(D1369:$D$1829,365)</f>
        <v>136</v>
      </c>
      <c r="H1368" s="43">
        <f>COUNTIF(D1369:$D$1829,366)</f>
        <v>325</v>
      </c>
    </row>
    <row r="1369" spans="1:8" x14ac:dyDescent="0.25">
      <c r="A1369" s="1">
        <f>COUNTIF($C$2:C1369,"Да")</f>
        <v>15</v>
      </c>
      <c r="B1369" s="45">
        <f t="shared" si="44"/>
        <v>46617</v>
      </c>
      <c r="C1369" s="42" t="str">
        <f>IF(ISERROR(VLOOKUP(B1369,'Айгенис Оп22'!$C$3:$C$22,1,0)),"Нет","Да")</f>
        <v>Нет</v>
      </c>
      <c r="D1369" s="43">
        <f t="shared" si="43"/>
        <v>365</v>
      </c>
      <c r="E1369" s="49">
        <f>ROUND(('Все выпуски'!$T$3*'Все выпуски'!$T$6/100)/365*(B1369-IF(C1369="Нет",VLOOKUP(A1369,'Айгенис Оп22'!$A$2:$C$22,3,0),VLOOKUP((A1369-1),'Айгенис Оп22'!$A$2:$C$22,3,0))),2)</f>
        <v>0.99</v>
      </c>
      <c r="G1369" s="43">
        <f>COUNTIF(D1370:$D$1829,365)</f>
        <v>135</v>
      </c>
      <c r="H1369" s="43">
        <f>COUNTIF(D1370:$D$1829,366)</f>
        <v>325</v>
      </c>
    </row>
    <row r="1370" spans="1:8" x14ac:dyDescent="0.25">
      <c r="A1370" s="1">
        <f>COUNTIF($C$2:C1370,"Да")</f>
        <v>15</v>
      </c>
      <c r="B1370" s="45">
        <f t="shared" si="44"/>
        <v>46618</v>
      </c>
      <c r="C1370" s="42" t="str">
        <f>IF(ISERROR(VLOOKUP(B1370,'Айгенис Оп22'!$C$3:$C$22,1,0)),"Нет","Да")</f>
        <v>Нет</v>
      </c>
      <c r="D1370" s="43">
        <f t="shared" si="43"/>
        <v>365</v>
      </c>
      <c r="E1370" s="49">
        <f>ROUND(('Все выпуски'!$T$3*'Все выпуски'!$T$6/100)/365*(B1370-IF(C1370="Нет",VLOOKUP(A1370,'Айгенис Оп22'!$A$2:$C$22,3,0),VLOOKUP((A1370-1),'Айгенис Оп22'!$A$2:$C$22,3,0))),2)</f>
        <v>1.23</v>
      </c>
      <c r="G1370" s="43">
        <f>COUNTIF(D1371:$D$1829,365)</f>
        <v>134</v>
      </c>
      <c r="H1370" s="43">
        <f>COUNTIF(D1371:$D$1829,366)</f>
        <v>325</v>
      </c>
    </row>
    <row r="1371" spans="1:8" x14ac:dyDescent="0.25">
      <c r="A1371" s="1">
        <f>COUNTIF($C$2:C1371,"Да")</f>
        <v>15</v>
      </c>
      <c r="B1371" s="45">
        <f t="shared" si="44"/>
        <v>46619</v>
      </c>
      <c r="C1371" s="42" t="str">
        <f>IF(ISERROR(VLOOKUP(B1371,'Айгенис Оп22'!$C$3:$C$22,1,0)),"Нет","Да")</f>
        <v>Нет</v>
      </c>
      <c r="D1371" s="43">
        <f t="shared" si="43"/>
        <v>365</v>
      </c>
      <c r="E1371" s="49">
        <f>ROUND(('Все выпуски'!$T$3*'Все выпуски'!$T$6/100)/365*(B1371-IF(C1371="Нет",VLOOKUP(A1371,'Айгенис Оп22'!$A$2:$C$22,3,0),VLOOKUP((A1371-1),'Айгенис Оп22'!$A$2:$C$22,3,0))),2)</f>
        <v>1.48</v>
      </c>
      <c r="G1371" s="43">
        <f>COUNTIF(D1372:$D$1829,365)</f>
        <v>133</v>
      </c>
      <c r="H1371" s="43">
        <f>COUNTIF(D1372:$D$1829,366)</f>
        <v>325</v>
      </c>
    </row>
    <row r="1372" spans="1:8" x14ac:dyDescent="0.25">
      <c r="A1372" s="1">
        <f>COUNTIF($C$2:C1372,"Да")</f>
        <v>15</v>
      </c>
      <c r="B1372" s="45">
        <f t="shared" si="44"/>
        <v>46620</v>
      </c>
      <c r="C1372" s="42" t="str">
        <f>IF(ISERROR(VLOOKUP(B1372,'Айгенис Оп22'!$C$3:$C$22,1,0)),"Нет","Да")</f>
        <v>Нет</v>
      </c>
      <c r="D1372" s="43">
        <f t="shared" si="43"/>
        <v>365</v>
      </c>
      <c r="E1372" s="49">
        <f>ROUND(('Все выпуски'!$T$3*'Все выпуски'!$T$6/100)/365*(B1372-IF(C1372="Нет",VLOOKUP(A1372,'Айгенис Оп22'!$A$2:$C$22,3,0),VLOOKUP((A1372-1),'Айгенис Оп22'!$A$2:$C$22,3,0))),2)</f>
        <v>1.73</v>
      </c>
      <c r="G1372" s="43">
        <f>COUNTIF(D1373:$D$1829,365)</f>
        <v>132</v>
      </c>
      <c r="H1372" s="43">
        <f>COUNTIF(D1373:$D$1829,366)</f>
        <v>325</v>
      </c>
    </row>
    <row r="1373" spans="1:8" x14ac:dyDescent="0.25">
      <c r="A1373" s="1">
        <f>COUNTIF($C$2:C1373,"Да")</f>
        <v>15</v>
      </c>
      <c r="B1373" s="45">
        <f t="shared" si="44"/>
        <v>46621</v>
      </c>
      <c r="C1373" s="42" t="str">
        <f>IF(ISERROR(VLOOKUP(B1373,'Айгенис Оп22'!$C$3:$C$22,1,0)),"Нет","Да")</f>
        <v>Нет</v>
      </c>
      <c r="D1373" s="43">
        <f t="shared" si="43"/>
        <v>365</v>
      </c>
      <c r="E1373" s="49">
        <f>ROUND(('Все выпуски'!$T$3*'Все выпуски'!$T$6/100)/365*(B1373-IF(C1373="Нет",VLOOKUP(A1373,'Айгенис Оп22'!$A$2:$C$22,3,0),VLOOKUP((A1373-1),'Айгенис Оп22'!$A$2:$C$22,3,0))),2)</f>
        <v>1.97</v>
      </c>
      <c r="G1373" s="43">
        <f>COUNTIF(D1374:$D$1829,365)</f>
        <v>131</v>
      </c>
      <c r="H1373" s="43">
        <f>COUNTIF(D1374:$D$1829,366)</f>
        <v>325</v>
      </c>
    </row>
    <row r="1374" spans="1:8" x14ac:dyDescent="0.25">
      <c r="A1374" s="1">
        <f>COUNTIF($C$2:C1374,"Да")</f>
        <v>15</v>
      </c>
      <c r="B1374" s="45">
        <f t="shared" si="44"/>
        <v>46622</v>
      </c>
      <c r="C1374" s="42" t="str">
        <f>IF(ISERROR(VLOOKUP(B1374,'Айгенис Оп22'!$C$3:$C$22,1,0)),"Нет","Да")</f>
        <v>Нет</v>
      </c>
      <c r="D1374" s="43">
        <f t="shared" si="43"/>
        <v>365</v>
      </c>
      <c r="E1374" s="49">
        <f>ROUND(('Все выпуски'!$T$3*'Все выпуски'!$T$6/100)/365*(B1374-IF(C1374="Нет",VLOOKUP(A1374,'Айгенис Оп22'!$A$2:$C$22,3,0),VLOOKUP((A1374-1),'Айгенис Оп22'!$A$2:$C$22,3,0))),2)</f>
        <v>2.2200000000000002</v>
      </c>
      <c r="G1374" s="43">
        <f>COUNTIF(D1375:$D$1829,365)</f>
        <v>130</v>
      </c>
      <c r="H1374" s="43">
        <f>COUNTIF(D1375:$D$1829,366)</f>
        <v>325</v>
      </c>
    </row>
    <row r="1375" spans="1:8" x14ac:dyDescent="0.25">
      <c r="A1375" s="1">
        <f>COUNTIF($C$2:C1375,"Да")</f>
        <v>15</v>
      </c>
      <c r="B1375" s="45">
        <f t="shared" si="44"/>
        <v>46623</v>
      </c>
      <c r="C1375" s="42" t="str">
        <f>IF(ISERROR(VLOOKUP(B1375,'Айгенис Оп22'!$C$3:$C$22,1,0)),"Нет","Да")</f>
        <v>Нет</v>
      </c>
      <c r="D1375" s="43">
        <f t="shared" si="43"/>
        <v>365</v>
      </c>
      <c r="E1375" s="49">
        <f>ROUND(('Все выпуски'!$T$3*'Все выпуски'!$T$6/100)/365*(B1375-IF(C1375="Нет",VLOOKUP(A1375,'Айгенис Оп22'!$A$2:$C$22,3,0),VLOOKUP((A1375-1),'Айгенис Оп22'!$A$2:$C$22,3,0))),2)</f>
        <v>2.4700000000000002</v>
      </c>
      <c r="G1375" s="43">
        <f>COUNTIF(D1376:$D$1829,365)</f>
        <v>129</v>
      </c>
      <c r="H1375" s="43">
        <f>COUNTIF(D1376:$D$1829,366)</f>
        <v>325</v>
      </c>
    </row>
    <row r="1376" spans="1:8" x14ac:dyDescent="0.25">
      <c r="A1376" s="1">
        <f>COUNTIF($C$2:C1376,"Да")</f>
        <v>15</v>
      </c>
      <c r="B1376" s="45">
        <f t="shared" si="44"/>
        <v>46624</v>
      </c>
      <c r="C1376" s="42" t="str">
        <f>IF(ISERROR(VLOOKUP(B1376,'Айгенис Оп22'!$C$3:$C$22,1,0)),"Нет","Да")</f>
        <v>Нет</v>
      </c>
      <c r="D1376" s="43">
        <f t="shared" si="43"/>
        <v>365</v>
      </c>
      <c r="E1376" s="49">
        <f>ROUND(('Все выпуски'!$T$3*'Все выпуски'!$T$6/100)/365*(B1376-IF(C1376="Нет",VLOOKUP(A1376,'Айгенис Оп22'!$A$2:$C$22,3,0),VLOOKUP((A1376-1),'Айгенис Оп22'!$A$2:$C$22,3,0))),2)</f>
        <v>2.71</v>
      </c>
      <c r="G1376" s="43">
        <f>COUNTIF(D1377:$D$1829,365)</f>
        <v>128</v>
      </c>
      <c r="H1376" s="43">
        <f>COUNTIF(D1377:$D$1829,366)</f>
        <v>325</v>
      </c>
    </row>
    <row r="1377" spans="1:8" x14ac:dyDescent="0.25">
      <c r="A1377" s="1">
        <f>COUNTIF($C$2:C1377,"Да")</f>
        <v>15</v>
      </c>
      <c r="B1377" s="45">
        <f t="shared" si="44"/>
        <v>46625</v>
      </c>
      <c r="C1377" s="42" t="str">
        <f>IF(ISERROR(VLOOKUP(B1377,'Айгенис Оп22'!$C$3:$C$22,1,0)),"Нет","Да")</f>
        <v>Нет</v>
      </c>
      <c r="D1377" s="43">
        <f t="shared" si="43"/>
        <v>365</v>
      </c>
      <c r="E1377" s="49">
        <f>ROUND(('Все выпуски'!$T$3*'Все выпуски'!$T$6/100)/365*(B1377-IF(C1377="Нет",VLOOKUP(A1377,'Айгенис Оп22'!$A$2:$C$22,3,0),VLOOKUP((A1377-1),'Айгенис Оп22'!$A$2:$C$22,3,0))),2)</f>
        <v>2.96</v>
      </c>
      <c r="G1377" s="43">
        <f>COUNTIF(D1378:$D$1829,365)</f>
        <v>127</v>
      </c>
      <c r="H1377" s="43">
        <f>COUNTIF(D1378:$D$1829,366)</f>
        <v>325</v>
      </c>
    </row>
    <row r="1378" spans="1:8" x14ac:dyDescent="0.25">
      <c r="A1378" s="1">
        <f>COUNTIF($C$2:C1378,"Да")</f>
        <v>15</v>
      </c>
      <c r="B1378" s="45">
        <f t="shared" si="44"/>
        <v>46626</v>
      </c>
      <c r="C1378" s="42" t="str">
        <f>IF(ISERROR(VLOOKUP(B1378,'Айгенис Оп22'!$C$3:$C$22,1,0)),"Нет","Да")</f>
        <v>Нет</v>
      </c>
      <c r="D1378" s="43">
        <f t="shared" si="43"/>
        <v>365</v>
      </c>
      <c r="E1378" s="49">
        <f>ROUND(('Все выпуски'!$T$3*'Все выпуски'!$T$6/100)/365*(B1378-IF(C1378="Нет",VLOOKUP(A1378,'Айгенис Оп22'!$A$2:$C$22,3,0),VLOOKUP((A1378-1),'Айгенис Оп22'!$A$2:$C$22,3,0))),2)</f>
        <v>3.21</v>
      </c>
      <c r="G1378" s="43">
        <f>COUNTIF(D1379:$D$1829,365)</f>
        <v>126</v>
      </c>
      <c r="H1378" s="43">
        <f>COUNTIF(D1379:$D$1829,366)</f>
        <v>325</v>
      </c>
    </row>
    <row r="1379" spans="1:8" x14ac:dyDescent="0.25">
      <c r="A1379" s="1">
        <f>COUNTIF($C$2:C1379,"Да")</f>
        <v>15</v>
      </c>
      <c r="B1379" s="45">
        <f t="shared" si="44"/>
        <v>46627</v>
      </c>
      <c r="C1379" s="42" t="str">
        <f>IF(ISERROR(VLOOKUP(B1379,'Айгенис Оп22'!$C$3:$C$22,1,0)),"Нет","Да")</f>
        <v>Нет</v>
      </c>
      <c r="D1379" s="43">
        <f t="shared" si="43"/>
        <v>365</v>
      </c>
      <c r="E1379" s="49">
        <f>ROUND(('Все выпуски'!$T$3*'Все выпуски'!$T$6/100)/365*(B1379-IF(C1379="Нет",VLOOKUP(A1379,'Айгенис Оп22'!$A$2:$C$22,3,0),VLOOKUP((A1379-1),'Айгенис Оп22'!$A$2:$C$22,3,0))),2)</f>
        <v>3.45</v>
      </c>
      <c r="G1379" s="43">
        <f>COUNTIF(D1380:$D$1829,365)</f>
        <v>125</v>
      </c>
      <c r="H1379" s="43">
        <f>COUNTIF(D1380:$D$1829,366)</f>
        <v>325</v>
      </c>
    </row>
    <row r="1380" spans="1:8" x14ac:dyDescent="0.25">
      <c r="A1380" s="1">
        <f>COUNTIF($C$2:C1380,"Да")</f>
        <v>15</v>
      </c>
      <c r="B1380" s="45">
        <f t="shared" si="44"/>
        <v>46628</v>
      </c>
      <c r="C1380" s="42" t="str">
        <f>IF(ISERROR(VLOOKUP(B1380,'Айгенис Оп22'!$C$3:$C$22,1,0)),"Нет","Да")</f>
        <v>Нет</v>
      </c>
      <c r="D1380" s="43">
        <f t="shared" si="43"/>
        <v>365</v>
      </c>
      <c r="E1380" s="49">
        <f>ROUND(('Все выпуски'!$T$3*'Все выпуски'!$T$6/100)/365*(B1380-IF(C1380="Нет",VLOOKUP(A1380,'Айгенис Оп22'!$A$2:$C$22,3,0),VLOOKUP((A1380-1),'Айгенис Оп22'!$A$2:$C$22,3,0))),2)</f>
        <v>3.7</v>
      </c>
      <c r="G1380" s="43">
        <f>COUNTIF(D1381:$D$1829,365)</f>
        <v>124</v>
      </c>
      <c r="H1380" s="43">
        <f>COUNTIF(D1381:$D$1829,366)</f>
        <v>325</v>
      </c>
    </row>
    <row r="1381" spans="1:8" x14ac:dyDescent="0.25">
      <c r="A1381" s="1">
        <f>COUNTIF($C$2:C1381,"Да")</f>
        <v>15</v>
      </c>
      <c r="B1381" s="45">
        <f t="shared" si="44"/>
        <v>46629</v>
      </c>
      <c r="C1381" s="42" t="str">
        <f>IF(ISERROR(VLOOKUP(B1381,'Айгенис Оп22'!$C$3:$C$22,1,0)),"Нет","Да")</f>
        <v>Нет</v>
      </c>
      <c r="D1381" s="43">
        <f t="shared" si="43"/>
        <v>365</v>
      </c>
      <c r="E1381" s="49">
        <f>ROUND(('Все выпуски'!$T$3*'Все выпуски'!$T$6/100)/365*(B1381-IF(C1381="Нет",VLOOKUP(A1381,'Айгенис Оп22'!$A$2:$C$22,3,0),VLOOKUP((A1381-1),'Айгенис Оп22'!$A$2:$C$22,3,0))),2)</f>
        <v>3.95</v>
      </c>
      <c r="G1381" s="43">
        <f>COUNTIF(D1382:$D$1829,365)</f>
        <v>123</v>
      </c>
      <c r="H1381" s="43">
        <f>COUNTIF(D1382:$D$1829,366)</f>
        <v>325</v>
      </c>
    </row>
    <row r="1382" spans="1:8" x14ac:dyDescent="0.25">
      <c r="A1382" s="1">
        <f>COUNTIF($C$2:C1382,"Да")</f>
        <v>15</v>
      </c>
      <c r="B1382" s="45">
        <f t="shared" si="44"/>
        <v>46630</v>
      </c>
      <c r="C1382" s="42" t="str">
        <f>IF(ISERROR(VLOOKUP(B1382,'Айгенис Оп22'!$C$3:$C$22,1,0)),"Нет","Да")</f>
        <v>Нет</v>
      </c>
      <c r="D1382" s="43">
        <f t="shared" si="43"/>
        <v>365</v>
      </c>
      <c r="E1382" s="49">
        <f>ROUND(('Все выпуски'!$T$3*'Все выпуски'!$T$6/100)/365*(B1382-IF(C1382="Нет",VLOOKUP(A1382,'Айгенис Оп22'!$A$2:$C$22,3,0),VLOOKUP((A1382-1),'Айгенис Оп22'!$A$2:$C$22,3,0))),2)</f>
        <v>4.1900000000000004</v>
      </c>
      <c r="G1382" s="43">
        <f>COUNTIF(D1383:$D$1829,365)</f>
        <v>122</v>
      </c>
      <c r="H1382" s="43">
        <f>COUNTIF(D1383:$D$1829,366)</f>
        <v>325</v>
      </c>
    </row>
    <row r="1383" spans="1:8" x14ac:dyDescent="0.25">
      <c r="A1383" s="1">
        <f>COUNTIF($C$2:C1383,"Да")</f>
        <v>15</v>
      </c>
      <c r="B1383" s="45">
        <f t="shared" si="44"/>
        <v>46631</v>
      </c>
      <c r="C1383" s="42" t="str">
        <f>IF(ISERROR(VLOOKUP(B1383,'Айгенис Оп22'!$C$3:$C$22,1,0)),"Нет","Да")</f>
        <v>Нет</v>
      </c>
      <c r="D1383" s="43">
        <f t="shared" si="43"/>
        <v>365</v>
      </c>
      <c r="E1383" s="49">
        <f>ROUND(('Все выпуски'!$T$3*'Все выпуски'!$T$6/100)/365*(B1383-IF(C1383="Нет",VLOOKUP(A1383,'Айгенис Оп22'!$A$2:$C$22,3,0),VLOOKUP((A1383-1),'Айгенис Оп22'!$A$2:$C$22,3,0))),2)</f>
        <v>4.4400000000000004</v>
      </c>
      <c r="G1383" s="43">
        <f>COUNTIF(D1384:$D$1829,365)</f>
        <v>121</v>
      </c>
      <c r="H1383" s="43">
        <f>COUNTIF(D1384:$D$1829,366)</f>
        <v>325</v>
      </c>
    </row>
    <row r="1384" spans="1:8" x14ac:dyDescent="0.25">
      <c r="A1384" s="1">
        <f>COUNTIF($C$2:C1384,"Да")</f>
        <v>15</v>
      </c>
      <c r="B1384" s="45">
        <f t="shared" si="44"/>
        <v>46632</v>
      </c>
      <c r="C1384" s="42" t="str">
        <f>IF(ISERROR(VLOOKUP(B1384,'Айгенис Оп22'!$C$3:$C$22,1,0)),"Нет","Да")</f>
        <v>Нет</v>
      </c>
      <c r="D1384" s="43">
        <f t="shared" si="43"/>
        <v>365</v>
      </c>
      <c r="E1384" s="49">
        <f>ROUND(('Все выпуски'!$T$3*'Все выпуски'!$T$6/100)/365*(B1384-IF(C1384="Нет",VLOOKUP(A1384,'Айгенис Оп22'!$A$2:$C$22,3,0),VLOOKUP((A1384-1),'Айгенис Оп22'!$A$2:$C$22,3,0))),2)</f>
        <v>4.68</v>
      </c>
      <c r="G1384" s="43">
        <f>COUNTIF(D1385:$D$1829,365)</f>
        <v>120</v>
      </c>
      <c r="H1384" s="43">
        <f>COUNTIF(D1385:$D$1829,366)</f>
        <v>325</v>
      </c>
    </row>
    <row r="1385" spans="1:8" x14ac:dyDescent="0.25">
      <c r="A1385" s="1">
        <f>COUNTIF($C$2:C1385,"Да")</f>
        <v>15</v>
      </c>
      <c r="B1385" s="45">
        <f t="shared" si="44"/>
        <v>46633</v>
      </c>
      <c r="C1385" s="42" t="str">
        <f>IF(ISERROR(VLOOKUP(B1385,'Айгенис Оп22'!$C$3:$C$22,1,0)),"Нет","Да")</f>
        <v>Нет</v>
      </c>
      <c r="D1385" s="43">
        <f t="shared" si="43"/>
        <v>365</v>
      </c>
      <c r="E1385" s="49">
        <f>ROUND(('Все выпуски'!$T$3*'Все выпуски'!$T$6/100)/365*(B1385-IF(C1385="Нет",VLOOKUP(A1385,'Айгенис Оп22'!$A$2:$C$22,3,0),VLOOKUP((A1385-1),'Айгенис Оп22'!$A$2:$C$22,3,0))),2)</f>
        <v>4.93</v>
      </c>
      <c r="G1385" s="43">
        <f>COUNTIF(D1386:$D$1829,365)</f>
        <v>119</v>
      </c>
      <c r="H1385" s="43">
        <f>COUNTIF(D1386:$D$1829,366)</f>
        <v>325</v>
      </c>
    </row>
    <row r="1386" spans="1:8" x14ac:dyDescent="0.25">
      <c r="A1386" s="1">
        <f>COUNTIF($C$2:C1386,"Да")</f>
        <v>15</v>
      </c>
      <c r="B1386" s="45">
        <f t="shared" si="44"/>
        <v>46634</v>
      </c>
      <c r="C1386" s="42" t="str">
        <f>IF(ISERROR(VLOOKUP(B1386,'Айгенис Оп22'!$C$3:$C$22,1,0)),"Нет","Да")</f>
        <v>Нет</v>
      </c>
      <c r="D1386" s="43">
        <f t="shared" si="43"/>
        <v>365</v>
      </c>
      <c r="E1386" s="49">
        <f>ROUND(('Все выпуски'!$T$3*'Все выпуски'!$T$6/100)/365*(B1386-IF(C1386="Нет",VLOOKUP(A1386,'Айгенис Оп22'!$A$2:$C$22,3,0),VLOOKUP((A1386-1),'Айгенис Оп22'!$A$2:$C$22,3,0))),2)</f>
        <v>5.18</v>
      </c>
      <c r="G1386" s="43">
        <f>COUNTIF(D1387:$D$1829,365)</f>
        <v>118</v>
      </c>
      <c r="H1386" s="43">
        <f>COUNTIF(D1387:$D$1829,366)</f>
        <v>325</v>
      </c>
    </row>
    <row r="1387" spans="1:8" x14ac:dyDescent="0.25">
      <c r="A1387" s="1">
        <f>COUNTIF($C$2:C1387,"Да")</f>
        <v>15</v>
      </c>
      <c r="B1387" s="45">
        <f t="shared" si="44"/>
        <v>46635</v>
      </c>
      <c r="C1387" s="42" t="str">
        <f>IF(ISERROR(VLOOKUP(B1387,'Айгенис Оп22'!$C$3:$C$22,1,0)),"Нет","Да")</f>
        <v>Нет</v>
      </c>
      <c r="D1387" s="43">
        <f t="shared" si="43"/>
        <v>365</v>
      </c>
      <c r="E1387" s="49">
        <f>ROUND(('Все выпуски'!$T$3*'Все выпуски'!$T$6/100)/365*(B1387-IF(C1387="Нет",VLOOKUP(A1387,'Айгенис Оп22'!$A$2:$C$22,3,0),VLOOKUP((A1387-1),'Айгенис Оп22'!$A$2:$C$22,3,0))),2)</f>
        <v>5.42</v>
      </c>
      <c r="G1387" s="43">
        <f>COUNTIF(D1388:$D$1829,365)</f>
        <v>117</v>
      </c>
      <c r="H1387" s="43">
        <f>COUNTIF(D1388:$D$1829,366)</f>
        <v>325</v>
      </c>
    </row>
    <row r="1388" spans="1:8" x14ac:dyDescent="0.25">
      <c r="A1388" s="1">
        <f>COUNTIF($C$2:C1388,"Да")</f>
        <v>15</v>
      </c>
      <c r="B1388" s="45">
        <f t="shared" si="44"/>
        <v>46636</v>
      </c>
      <c r="C1388" s="42" t="str">
        <f>IF(ISERROR(VLOOKUP(B1388,'Айгенис Оп22'!$C$3:$C$22,1,0)),"Нет","Да")</f>
        <v>Нет</v>
      </c>
      <c r="D1388" s="43">
        <f t="shared" si="43"/>
        <v>365</v>
      </c>
      <c r="E1388" s="49">
        <f>ROUND(('Все выпуски'!$T$3*'Все выпуски'!$T$6/100)/365*(B1388-IF(C1388="Нет",VLOOKUP(A1388,'Айгенис Оп22'!$A$2:$C$22,3,0),VLOOKUP((A1388-1),'Айгенис Оп22'!$A$2:$C$22,3,0))),2)</f>
        <v>5.67</v>
      </c>
      <c r="G1388" s="43">
        <f>COUNTIF(D1389:$D$1829,365)</f>
        <v>116</v>
      </c>
      <c r="H1388" s="43">
        <f>COUNTIF(D1389:$D$1829,366)</f>
        <v>325</v>
      </c>
    </row>
    <row r="1389" spans="1:8" x14ac:dyDescent="0.25">
      <c r="A1389" s="1">
        <f>COUNTIF($C$2:C1389,"Да")</f>
        <v>15</v>
      </c>
      <c r="B1389" s="45">
        <f t="shared" si="44"/>
        <v>46637</v>
      </c>
      <c r="C1389" s="42" t="str">
        <f>IF(ISERROR(VLOOKUP(B1389,'Айгенис Оп22'!$C$3:$C$22,1,0)),"Нет","Да")</f>
        <v>Нет</v>
      </c>
      <c r="D1389" s="43">
        <f t="shared" si="43"/>
        <v>365</v>
      </c>
      <c r="E1389" s="49">
        <f>ROUND(('Все выпуски'!$T$3*'Все выпуски'!$T$6/100)/365*(B1389-IF(C1389="Нет",VLOOKUP(A1389,'Айгенис Оп22'!$A$2:$C$22,3,0),VLOOKUP((A1389-1),'Айгенис Оп22'!$A$2:$C$22,3,0))),2)</f>
        <v>5.92</v>
      </c>
      <c r="G1389" s="43">
        <f>COUNTIF(D1390:$D$1829,365)</f>
        <v>115</v>
      </c>
      <c r="H1389" s="43">
        <f>COUNTIF(D1390:$D$1829,366)</f>
        <v>325</v>
      </c>
    </row>
    <row r="1390" spans="1:8" x14ac:dyDescent="0.25">
      <c r="A1390" s="1">
        <f>COUNTIF($C$2:C1390,"Да")</f>
        <v>15</v>
      </c>
      <c r="B1390" s="45">
        <f t="shared" si="44"/>
        <v>46638</v>
      </c>
      <c r="C1390" s="42" t="str">
        <f>IF(ISERROR(VLOOKUP(B1390,'Айгенис Оп22'!$C$3:$C$22,1,0)),"Нет","Да")</f>
        <v>Нет</v>
      </c>
      <c r="D1390" s="43">
        <f t="shared" si="43"/>
        <v>365</v>
      </c>
      <c r="E1390" s="49">
        <f>ROUND(('Все выпуски'!$T$3*'Все выпуски'!$T$6/100)/365*(B1390-IF(C1390="Нет",VLOOKUP(A1390,'Айгенис Оп22'!$A$2:$C$22,3,0),VLOOKUP((A1390-1),'Айгенис Оп22'!$A$2:$C$22,3,0))),2)</f>
        <v>6.16</v>
      </c>
      <c r="G1390" s="43">
        <f>COUNTIF(D1391:$D$1829,365)</f>
        <v>114</v>
      </c>
      <c r="H1390" s="43">
        <f>COUNTIF(D1391:$D$1829,366)</f>
        <v>325</v>
      </c>
    </row>
    <row r="1391" spans="1:8" x14ac:dyDescent="0.25">
      <c r="A1391" s="1">
        <f>COUNTIF($C$2:C1391,"Да")</f>
        <v>15</v>
      </c>
      <c r="B1391" s="45">
        <f t="shared" si="44"/>
        <v>46639</v>
      </c>
      <c r="C1391" s="42" t="str">
        <f>IF(ISERROR(VLOOKUP(B1391,'Айгенис Оп22'!$C$3:$C$22,1,0)),"Нет","Да")</f>
        <v>Нет</v>
      </c>
      <c r="D1391" s="43">
        <f t="shared" si="43"/>
        <v>365</v>
      </c>
      <c r="E1391" s="49">
        <f>ROUND(('Все выпуски'!$T$3*'Все выпуски'!$T$6/100)/365*(B1391-IF(C1391="Нет",VLOOKUP(A1391,'Айгенис Оп22'!$A$2:$C$22,3,0),VLOOKUP((A1391-1),'Айгенис Оп22'!$A$2:$C$22,3,0))),2)</f>
        <v>6.41</v>
      </c>
      <c r="G1391" s="43">
        <f>COUNTIF(D1392:$D$1829,365)</f>
        <v>113</v>
      </c>
      <c r="H1391" s="43">
        <f>COUNTIF(D1392:$D$1829,366)</f>
        <v>325</v>
      </c>
    </row>
    <row r="1392" spans="1:8" x14ac:dyDescent="0.25">
      <c r="A1392" s="1">
        <f>COUNTIF($C$2:C1392,"Да")</f>
        <v>15</v>
      </c>
      <c r="B1392" s="45">
        <f t="shared" si="44"/>
        <v>46640</v>
      </c>
      <c r="C1392" s="42" t="str">
        <f>IF(ISERROR(VLOOKUP(B1392,'Айгенис Оп22'!$C$3:$C$22,1,0)),"Нет","Да")</f>
        <v>Нет</v>
      </c>
      <c r="D1392" s="43">
        <f t="shared" si="43"/>
        <v>365</v>
      </c>
      <c r="E1392" s="49">
        <f>ROUND(('Все выпуски'!$T$3*'Все выпуски'!$T$6/100)/365*(B1392-IF(C1392="Нет",VLOOKUP(A1392,'Айгенис Оп22'!$A$2:$C$22,3,0),VLOOKUP((A1392-1),'Айгенис Оп22'!$A$2:$C$22,3,0))),2)</f>
        <v>6.66</v>
      </c>
      <c r="G1392" s="43">
        <f>COUNTIF(D1393:$D$1829,365)</f>
        <v>112</v>
      </c>
      <c r="H1392" s="43">
        <f>COUNTIF(D1393:$D$1829,366)</f>
        <v>325</v>
      </c>
    </row>
    <row r="1393" spans="1:8" x14ac:dyDescent="0.25">
      <c r="A1393" s="1">
        <f>COUNTIF($C$2:C1393,"Да")</f>
        <v>15</v>
      </c>
      <c r="B1393" s="45">
        <f t="shared" si="44"/>
        <v>46641</v>
      </c>
      <c r="C1393" s="42" t="str">
        <f>IF(ISERROR(VLOOKUP(B1393,'Айгенис Оп22'!$C$3:$C$22,1,0)),"Нет","Да")</f>
        <v>Нет</v>
      </c>
      <c r="D1393" s="43">
        <f t="shared" si="43"/>
        <v>365</v>
      </c>
      <c r="E1393" s="49">
        <f>ROUND(('Все выпуски'!$T$3*'Все выпуски'!$T$6/100)/365*(B1393-IF(C1393="Нет",VLOOKUP(A1393,'Айгенис Оп22'!$A$2:$C$22,3,0),VLOOKUP((A1393-1),'Айгенис Оп22'!$A$2:$C$22,3,0))),2)</f>
        <v>6.9</v>
      </c>
      <c r="G1393" s="43">
        <f>COUNTIF(D1394:$D$1829,365)</f>
        <v>111</v>
      </c>
      <c r="H1393" s="43">
        <f>COUNTIF(D1394:$D$1829,366)</f>
        <v>325</v>
      </c>
    </row>
    <row r="1394" spans="1:8" x14ac:dyDescent="0.25">
      <c r="A1394" s="1">
        <f>COUNTIF($C$2:C1394,"Да")</f>
        <v>15</v>
      </c>
      <c r="B1394" s="45">
        <f t="shared" si="44"/>
        <v>46642</v>
      </c>
      <c r="C1394" s="42" t="str">
        <f>IF(ISERROR(VLOOKUP(B1394,'Айгенис Оп22'!$C$3:$C$22,1,0)),"Нет","Да")</f>
        <v>Нет</v>
      </c>
      <c r="D1394" s="43">
        <f t="shared" si="43"/>
        <v>365</v>
      </c>
      <c r="E1394" s="49">
        <f>ROUND(('Все выпуски'!$T$3*'Все выпуски'!$T$6/100)/365*(B1394-IF(C1394="Нет",VLOOKUP(A1394,'Айгенис Оп22'!$A$2:$C$22,3,0),VLOOKUP((A1394-1),'Айгенис Оп22'!$A$2:$C$22,3,0))),2)</f>
        <v>7.15</v>
      </c>
      <c r="G1394" s="43">
        <f>COUNTIF(D1395:$D$1829,365)</f>
        <v>110</v>
      </c>
      <c r="H1394" s="43">
        <f>COUNTIF(D1395:$D$1829,366)</f>
        <v>325</v>
      </c>
    </row>
    <row r="1395" spans="1:8" x14ac:dyDescent="0.25">
      <c r="A1395" s="1">
        <f>COUNTIF($C$2:C1395,"Да")</f>
        <v>15</v>
      </c>
      <c r="B1395" s="45">
        <f t="shared" si="44"/>
        <v>46643</v>
      </c>
      <c r="C1395" s="42" t="str">
        <f>IF(ISERROR(VLOOKUP(B1395,'Айгенис Оп22'!$C$3:$C$22,1,0)),"Нет","Да")</f>
        <v>Нет</v>
      </c>
      <c r="D1395" s="43">
        <f t="shared" si="43"/>
        <v>365</v>
      </c>
      <c r="E1395" s="49">
        <f>ROUND(('Все выпуски'!$T$3*'Все выпуски'!$T$6/100)/365*(B1395-IF(C1395="Нет",VLOOKUP(A1395,'Айгенис Оп22'!$A$2:$C$22,3,0),VLOOKUP((A1395-1),'Айгенис Оп22'!$A$2:$C$22,3,0))),2)</f>
        <v>7.4</v>
      </c>
      <c r="G1395" s="43">
        <f>COUNTIF(D1396:$D$1829,365)</f>
        <v>109</v>
      </c>
      <c r="H1395" s="43">
        <f>COUNTIF(D1396:$D$1829,366)</f>
        <v>325</v>
      </c>
    </row>
    <row r="1396" spans="1:8" x14ac:dyDescent="0.25">
      <c r="A1396" s="1">
        <f>COUNTIF($C$2:C1396,"Да")</f>
        <v>15</v>
      </c>
      <c r="B1396" s="45">
        <f t="shared" si="44"/>
        <v>46644</v>
      </c>
      <c r="C1396" s="42" t="str">
        <f>IF(ISERROR(VLOOKUP(B1396,'Айгенис Оп22'!$C$3:$C$22,1,0)),"Нет","Да")</f>
        <v>Нет</v>
      </c>
      <c r="D1396" s="43">
        <f t="shared" si="43"/>
        <v>365</v>
      </c>
      <c r="E1396" s="49">
        <f>ROUND(('Все выпуски'!$T$3*'Все выпуски'!$T$6/100)/365*(B1396-IF(C1396="Нет",VLOOKUP(A1396,'Айгенис Оп22'!$A$2:$C$22,3,0),VLOOKUP((A1396-1),'Айгенис Оп22'!$A$2:$C$22,3,0))),2)</f>
        <v>7.64</v>
      </c>
      <c r="G1396" s="43">
        <f>COUNTIF(D1397:$D$1829,365)</f>
        <v>108</v>
      </c>
      <c r="H1396" s="43">
        <f>COUNTIF(D1397:$D$1829,366)</f>
        <v>325</v>
      </c>
    </row>
    <row r="1397" spans="1:8" x14ac:dyDescent="0.25">
      <c r="A1397" s="1">
        <f>COUNTIF($C$2:C1397,"Да")</f>
        <v>15</v>
      </c>
      <c r="B1397" s="45">
        <f t="shared" si="44"/>
        <v>46645</v>
      </c>
      <c r="C1397" s="42" t="str">
        <f>IF(ISERROR(VLOOKUP(B1397,'Айгенис Оп22'!$C$3:$C$22,1,0)),"Нет","Да")</f>
        <v>Нет</v>
      </c>
      <c r="D1397" s="43">
        <f t="shared" si="43"/>
        <v>365</v>
      </c>
      <c r="E1397" s="49">
        <f>ROUND(('Все выпуски'!$T$3*'Все выпуски'!$T$6/100)/365*(B1397-IF(C1397="Нет",VLOOKUP(A1397,'Айгенис Оп22'!$A$2:$C$22,3,0),VLOOKUP((A1397-1),'Айгенис Оп22'!$A$2:$C$22,3,0))),2)</f>
        <v>7.89</v>
      </c>
      <c r="G1397" s="43">
        <f>COUNTIF(D1398:$D$1829,365)</f>
        <v>107</v>
      </c>
      <c r="H1397" s="43">
        <f>COUNTIF(D1398:$D$1829,366)</f>
        <v>325</v>
      </c>
    </row>
    <row r="1398" spans="1:8" x14ac:dyDescent="0.25">
      <c r="A1398" s="1">
        <f>COUNTIF($C$2:C1398,"Да")</f>
        <v>15</v>
      </c>
      <c r="B1398" s="45">
        <f t="shared" si="44"/>
        <v>46646</v>
      </c>
      <c r="C1398" s="42" t="str">
        <f>IF(ISERROR(VLOOKUP(B1398,'Айгенис Оп22'!$C$3:$C$22,1,0)),"Нет","Да")</f>
        <v>Нет</v>
      </c>
      <c r="D1398" s="43">
        <f t="shared" si="43"/>
        <v>365</v>
      </c>
      <c r="E1398" s="49">
        <f>ROUND(('Все выпуски'!$T$3*'Все выпуски'!$T$6/100)/365*(B1398-IF(C1398="Нет",VLOOKUP(A1398,'Айгенис Оп22'!$A$2:$C$22,3,0),VLOOKUP((A1398-1),'Айгенис Оп22'!$A$2:$C$22,3,0))),2)</f>
        <v>8.14</v>
      </c>
      <c r="G1398" s="43">
        <f>COUNTIF(D1399:$D$1829,365)</f>
        <v>106</v>
      </c>
      <c r="H1398" s="43">
        <f>COUNTIF(D1399:$D$1829,366)</f>
        <v>325</v>
      </c>
    </row>
    <row r="1399" spans="1:8" x14ac:dyDescent="0.25">
      <c r="A1399" s="1">
        <f>COUNTIF($C$2:C1399,"Да")</f>
        <v>15</v>
      </c>
      <c r="B1399" s="45">
        <f t="shared" si="44"/>
        <v>46647</v>
      </c>
      <c r="C1399" s="42" t="str">
        <f>IF(ISERROR(VLOOKUP(B1399,'Айгенис Оп22'!$C$3:$C$22,1,0)),"Нет","Да")</f>
        <v>Нет</v>
      </c>
      <c r="D1399" s="43">
        <f t="shared" si="43"/>
        <v>365</v>
      </c>
      <c r="E1399" s="49">
        <f>ROUND(('Все выпуски'!$T$3*'Все выпуски'!$T$6/100)/365*(B1399-IF(C1399="Нет",VLOOKUP(A1399,'Айгенис Оп22'!$A$2:$C$22,3,0),VLOOKUP((A1399-1),'Айгенис Оп22'!$A$2:$C$22,3,0))),2)</f>
        <v>8.3800000000000008</v>
      </c>
      <c r="G1399" s="43">
        <f>COUNTIF(D1400:$D$1829,365)</f>
        <v>105</v>
      </c>
      <c r="H1399" s="43">
        <f>COUNTIF(D1400:$D$1829,366)</f>
        <v>325</v>
      </c>
    </row>
    <row r="1400" spans="1:8" x14ac:dyDescent="0.25">
      <c r="A1400" s="1">
        <f>COUNTIF($C$2:C1400,"Да")</f>
        <v>15</v>
      </c>
      <c r="B1400" s="45">
        <f t="shared" si="44"/>
        <v>46648</v>
      </c>
      <c r="C1400" s="42" t="str">
        <f>IF(ISERROR(VLOOKUP(B1400,'Айгенис Оп22'!$C$3:$C$22,1,0)),"Нет","Да")</f>
        <v>Нет</v>
      </c>
      <c r="D1400" s="43">
        <f t="shared" si="43"/>
        <v>365</v>
      </c>
      <c r="E1400" s="49">
        <f>ROUND(('Все выпуски'!$T$3*'Все выпуски'!$T$6/100)/365*(B1400-IF(C1400="Нет",VLOOKUP(A1400,'Айгенис Оп22'!$A$2:$C$22,3,0),VLOOKUP((A1400-1),'Айгенис Оп22'!$A$2:$C$22,3,0))),2)</f>
        <v>8.6300000000000008</v>
      </c>
      <c r="G1400" s="43">
        <f>COUNTIF(D1401:$D$1829,365)</f>
        <v>104</v>
      </c>
      <c r="H1400" s="43">
        <f>COUNTIF(D1401:$D$1829,366)</f>
        <v>325</v>
      </c>
    </row>
    <row r="1401" spans="1:8" x14ac:dyDescent="0.25">
      <c r="A1401" s="1">
        <f>COUNTIF($C$2:C1401,"Да")</f>
        <v>15</v>
      </c>
      <c r="B1401" s="45">
        <f t="shared" si="44"/>
        <v>46649</v>
      </c>
      <c r="C1401" s="42" t="str">
        <f>IF(ISERROR(VLOOKUP(B1401,'Айгенис Оп22'!$C$3:$C$22,1,0)),"Нет","Да")</f>
        <v>Нет</v>
      </c>
      <c r="D1401" s="43">
        <f t="shared" si="43"/>
        <v>365</v>
      </c>
      <c r="E1401" s="49">
        <f>ROUND(('Все выпуски'!$T$3*'Все выпуски'!$T$6/100)/365*(B1401-IF(C1401="Нет",VLOOKUP(A1401,'Айгенис Оп22'!$A$2:$C$22,3,0),VLOOKUP((A1401-1),'Айгенис Оп22'!$A$2:$C$22,3,0))),2)</f>
        <v>8.8800000000000008</v>
      </c>
      <c r="G1401" s="43">
        <f>COUNTIF(D1402:$D$1829,365)</f>
        <v>103</v>
      </c>
      <c r="H1401" s="43">
        <f>COUNTIF(D1402:$D$1829,366)</f>
        <v>325</v>
      </c>
    </row>
    <row r="1402" spans="1:8" x14ac:dyDescent="0.25">
      <c r="A1402" s="1">
        <f>COUNTIF($C$2:C1402,"Да")</f>
        <v>15</v>
      </c>
      <c r="B1402" s="45">
        <f t="shared" si="44"/>
        <v>46650</v>
      </c>
      <c r="C1402" s="42" t="str">
        <f>IF(ISERROR(VLOOKUP(B1402,'Айгенис Оп22'!$C$3:$C$22,1,0)),"Нет","Да")</f>
        <v>Нет</v>
      </c>
      <c r="D1402" s="43">
        <f t="shared" si="43"/>
        <v>365</v>
      </c>
      <c r="E1402" s="49">
        <f>ROUND(('Все выпуски'!$T$3*'Все выпуски'!$T$6/100)/365*(B1402-IF(C1402="Нет",VLOOKUP(A1402,'Айгенис Оп22'!$A$2:$C$22,3,0),VLOOKUP((A1402-1),'Айгенис Оп22'!$A$2:$C$22,3,0))),2)</f>
        <v>9.1199999999999992</v>
      </c>
      <c r="G1402" s="43">
        <f>COUNTIF(D1403:$D$1829,365)</f>
        <v>102</v>
      </c>
      <c r="H1402" s="43">
        <f>COUNTIF(D1403:$D$1829,366)</f>
        <v>325</v>
      </c>
    </row>
    <row r="1403" spans="1:8" x14ac:dyDescent="0.25">
      <c r="A1403" s="1">
        <f>COUNTIF($C$2:C1403,"Да")</f>
        <v>15</v>
      </c>
      <c r="B1403" s="45">
        <f t="shared" si="44"/>
        <v>46651</v>
      </c>
      <c r="C1403" s="42" t="str">
        <f>IF(ISERROR(VLOOKUP(B1403,'Айгенис Оп22'!$C$3:$C$22,1,0)),"Нет","Да")</f>
        <v>Нет</v>
      </c>
      <c r="D1403" s="43">
        <f t="shared" si="43"/>
        <v>365</v>
      </c>
      <c r="E1403" s="49">
        <f>ROUND(('Все выпуски'!$T$3*'Все выпуски'!$T$6/100)/365*(B1403-IF(C1403="Нет",VLOOKUP(A1403,'Айгенис Оп22'!$A$2:$C$22,3,0),VLOOKUP((A1403-1),'Айгенис Оп22'!$A$2:$C$22,3,0))),2)</f>
        <v>9.3699999999999992</v>
      </c>
      <c r="G1403" s="43">
        <f>COUNTIF(D1404:$D$1829,365)</f>
        <v>101</v>
      </c>
      <c r="H1403" s="43">
        <f>COUNTIF(D1404:$D$1829,366)</f>
        <v>325</v>
      </c>
    </row>
    <row r="1404" spans="1:8" x14ac:dyDescent="0.25">
      <c r="A1404" s="1">
        <f>COUNTIF($C$2:C1404,"Да")</f>
        <v>15</v>
      </c>
      <c r="B1404" s="45">
        <f t="shared" si="44"/>
        <v>46652</v>
      </c>
      <c r="C1404" s="42" t="str">
        <f>IF(ISERROR(VLOOKUP(B1404,'Айгенис Оп22'!$C$3:$C$22,1,0)),"Нет","Да")</f>
        <v>Нет</v>
      </c>
      <c r="D1404" s="43">
        <f t="shared" si="43"/>
        <v>365</v>
      </c>
      <c r="E1404" s="49">
        <f>ROUND(('Все выпуски'!$T$3*'Все выпуски'!$T$6/100)/365*(B1404-IF(C1404="Нет",VLOOKUP(A1404,'Айгенис Оп22'!$A$2:$C$22,3,0),VLOOKUP((A1404-1),'Айгенис Оп22'!$A$2:$C$22,3,0))),2)</f>
        <v>9.6199999999999992</v>
      </c>
      <c r="G1404" s="43">
        <f>COUNTIF(D1405:$D$1829,365)</f>
        <v>100</v>
      </c>
      <c r="H1404" s="43">
        <f>COUNTIF(D1405:$D$1829,366)</f>
        <v>325</v>
      </c>
    </row>
    <row r="1405" spans="1:8" x14ac:dyDescent="0.25">
      <c r="A1405" s="1">
        <f>COUNTIF($C$2:C1405,"Да")</f>
        <v>15</v>
      </c>
      <c r="B1405" s="45">
        <f t="shared" si="44"/>
        <v>46653</v>
      </c>
      <c r="C1405" s="42" t="str">
        <f>IF(ISERROR(VLOOKUP(B1405,'Айгенис Оп22'!$C$3:$C$22,1,0)),"Нет","Да")</f>
        <v>Нет</v>
      </c>
      <c r="D1405" s="43">
        <f t="shared" si="43"/>
        <v>365</v>
      </c>
      <c r="E1405" s="49">
        <f>ROUND(('Все выпуски'!$T$3*'Все выпуски'!$T$6/100)/365*(B1405-IF(C1405="Нет",VLOOKUP(A1405,'Айгенис Оп22'!$A$2:$C$22,3,0),VLOOKUP((A1405-1),'Айгенис Оп22'!$A$2:$C$22,3,0))),2)</f>
        <v>9.86</v>
      </c>
      <c r="G1405" s="43">
        <f>COUNTIF(D1406:$D$1829,365)</f>
        <v>99</v>
      </c>
      <c r="H1405" s="43">
        <f>COUNTIF(D1406:$D$1829,366)</f>
        <v>325</v>
      </c>
    </row>
    <row r="1406" spans="1:8" x14ac:dyDescent="0.25">
      <c r="A1406" s="1">
        <f>COUNTIF($C$2:C1406,"Да")</f>
        <v>15</v>
      </c>
      <c r="B1406" s="45">
        <f t="shared" si="44"/>
        <v>46654</v>
      </c>
      <c r="C1406" s="42" t="str">
        <f>IF(ISERROR(VLOOKUP(B1406,'Айгенис Оп22'!$C$3:$C$22,1,0)),"Нет","Да")</f>
        <v>Нет</v>
      </c>
      <c r="D1406" s="43">
        <f t="shared" si="43"/>
        <v>365</v>
      </c>
      <c r="E1406" s="49">
        <f>ROUND(('Все выпуски'!$T$3*'Все выпуски'!$T$6/100)/365*(B1406-IF(C1406="Нет",VLOOKUP(A1406,'Айгенис Оп22'!$A$2:$C$22,3,0),VLOOKUP((A1406-1),'Айгенис Оп22'!$A$2:$C$22,3,0))),2)</f>
        <v>10.11</v>
      </c>
      <c r="G1406" s="43">
        <f>COUNTIF(D1407:$D$1829,365)</f>
        <v>98</v>
      </c>
      <c r="H1406" s="43">
        <f>COUNTIF(D1407:$D$1829,366)</f>
        <v>325</v>
      </c>
    </row>
    <row r="1407" spans="1:8" x14ac:dyDescent="0.25">
      <c r="A1407" s="1">
        <f>COUNTIF($C$2:C1407,"Да")</f>
        <v>15</v>
      </c>
      <c r="B1407" s="45">
        <f t="shared" si="44"/>
        <v>46655</v>
      </c>
      <c r="C1407" s="42" t="str">
        <f>IF(ISERROR(VLOOKUP(B1407,'Айгенис Оп22'!$C$3:$C$22,1,0)),"Нет","Да")</f>
        <v>Нет</v>
      </c>
      <c r="D1407" s="43">
        <f t="shared" si="43"/>
        <v>365</v>
      </c>
      <c r="E1407" s="49">
        <f>ROUND(('Все выпуски'!$T$3*'Все выпуски'!$T$6/100)/365*(B1407-IF(C1407="Нет",VLOOKUP(A1407,'Айгенис Оп22'!$A$2:$C$22,3,0),VLOOKUP((A1407-1),'Айгенис Оп22'!$A$2:$C$22,3,0))),2)</f>
        <v>10.36</v>
      </c>
      <c r="G1407" s="43">
        <f>COUNTIF(D1408:$D$1829,365)</f>
        <v>97</v>
      </c>
      <c r="H1407" s="43">
        <f>COUNTIF(D1408:$D$1829,366)</f>
        <v>325</v>
      </c>
    </row>
    <row r="1408" spans="1:8" x14ac:dyDescent="0.25">
      <c r="A1408" s="1">
        <f>COUNTIF($C$2:C1408,"Да")</f>
        <v>15</v>
      </c>
      <c r="B1408" s="45">
        <f t="shared" si="44"/>
        <v>46656</v>
      </c>
      <c r="C1408" s="42" t="str">
        <f>IF(ISERROR(VLOOKUP(B1408,'Айгенис Оп22'!$C$3:$C$22,1,0)),"Нет","Да")</f>
        <v>Нет</v>
      </c>
      <c r="D1408" s="43">
        <f t="shared" si="43"/>
        <v>365</v>
      </c>
      <c r="E1408" s="49">
        <f>ROUND(('Все выпуски'!$T$3*'Все выпуски'!$T$6/100)/365*(B1408-IF(C1408="Нет",VLOOKUP(A1408,'Айгенис Оп22'!$A$2:$C$22,3,0),VLOOKUP((A1408-1),'Айгенис Оп22'!$A$2:$C$22,3,0))),2)</f>
        <v>10.6</v>
      </c>
      <c r="G1408" s="43">
        <f>COUNTIF(D1409:$D$1829,365)</f>
        <v>96</v>
      </c>
      <c r="H1408" s="43">
        <f>COUNTIF(D1409:$D$1829,366)</f>
        <v>325</v>
      </c>
    </row>
    <row r="1409" spans="1:8" x14ac:dyDescent="0.25">
      <c r="A1409" s="1">
        <f>COUNTIF($C$2:C1409,"Да")</f>
        <v>15</v>
      </c>
      <c r="B1409" s="45">
        <f t="shared" si="44"/>
        <v>46657</v>
      </c>
      <c r="C1409" s="42" t="str">
        <f>IF(ISERROR(VLOOKUP(B1409,'Айгенис Оп22'!$C$3:$C$22,1,0)),"Нет","Да")</f>
        <v>Нет</v>
      </c>
      <c r="D1409" s="43">
        <f t="shared" si="43"/>
        <v>365</v>
      </c>
      <c r="E1409" s="49">
        <f>ROUND(('Все выпуски'!$T$3*'Все выпуски'!$T$6/100)/365*(B1409-IF(C1409="Нет",VLOOKUP(A1409,'Айгенис Оп22'!$A$2:$C$22,3,0),VLOOKUP((A1409-1),'Айгенис Оп22'!$A$2:$C$22,3,0))),2)</f>
        <v>10.85</v>
      </c>
      <c r="G1409" s="43">
        <f>COUNTIF(D1410:$D$1829,365)</f>
        <v>95</v>
      </c>
      <c r="H1409" s="43">
        <f>COUNTIF(D1410:$D$1829,366)</f>
        <v>325</v>
      </c>
    </row>
    <row r="1410" spans="1:8" x14ac:dyDescent="0.25">
      <c r="A1410" s="1">
        <f>COUNTIF($C$2:C1410,"Да")</f>
        <v>15</v>
      </c>
      <c r="B1410" s="45">
        <f t="shared" si="44"/>
        <v>46658</v>
      </c>
      <c r="C1410" s="42" t="str">
        <f>IF(ISERROR(VLOOKUP(B1410,'Айгенис Оп22'!$C$3:$C$22,1,0)),"Нет","Да")</f>
        <v>Нет</v>
      </c>
      <c r="D1410" s="43">
        <f t="shared" ref="D1410:D1473" si="45">IF(MOD(YEAR(B1410),4)=0,366,365)</f>
        <v>365</v>
      </c>
      <c r="E1410" s="49">
        <f>ROUND(('Все выпуски'!$T$3*'Все выпуски'!$T$6/100)/365*(B1410-IF(C1410="Нет",VLOOKUP(A1410,'Айгенис Оп22'!$A$2:$C$22,3,0),VLOOKUP((A1410-1),'Айгенис Оп22'!$A$2:$C$22,3,0))),2)</f>
        <v>11.1</v>
      </c>
      <c r="G1410" s="43">
        <f>COUNTIF(D1411:$D$1829,365)</f>
        <v>94</v>
      </c>
      <c r="H1410" s="43">
        <f>COUNTIF(D1411:$D$1829,366)</f>
        <v>325</v>
      </c>
    </row>
    <row r="1411" spans="1:8" x14ac:dyDescent="0.25">
      <c r="A1411" s="1">
        <f>COUNTIF($C$2:C1411,"Да")</f>
        <v>15</v>
      </c>
      <c r="B1411" s="45">
        <f t="shared" si="44"/>
        <v>46659</v>
      </c>
      <c r="C1411" s="42" t="str">
        <f>IF(ISERROR(VLOOKUP(B1411,'Айгенис Оп22'!$C$3:$C$22,1,0)),"Нет","Да")</f>
        <v>Нет</v>
      </c>
      <c r="D1411" s="43">
        <f t="shared" si="45"/>
        <v>365</v>
      </c>
      <c r="E1411" s="49">
        <f>ROUND(('Все выпуски'!$T$3*'Все выпуски'!$T$6/100)/365*(B1411-IF(C1411="Нет",VLOOKUP(A1411,'Айгенис Оп22'!$A$2:$C$22,3,0),VLOOKUP((A1411-1),'Айгенис Оп22'!$A$2:$C$22,3,0))),2)</f>
        <v>11.34</v>
      </c>
      <c r="G1411" s="43">
        <f>COUNTIF(D1412:$D$1829,365)</f>
        <v>93</v>
      </c>
      <c r="H1411" s="43">
        <f>COUNTIF(D1412:$D$1829,366)</f>
        <v>325</v>
      </c>
    </row>
    <row r="1412" spans="1:8" x14ac:dyDescent="0.25">
      <c r="A1412" s="1">
        <f>COUNTIF($C$2:C1412,"Да")</f>
        <v>15</v>
      </c>
      <c r="B1412" s="45">
        <f t="shared" si="44"/>
        <v>46660</v>
      </c>
      <c r="C1412" s="42" t="str">
        <f>IF(ISERROR(VLOOKUP(B1412,'Айгенис Оп22'!$C$3:$C$22,1,0)),"Нет","Да")</f>
        <v>Нет</v>
      </c>
      <c r="D1412" s="43">
        <f t="shared" si="45"/>
        <v>365</v>
      </c>
      <c r="E1412" s="49">
        <f>ROUND(('Все выпуски'!$T$3*'Все выпуски'!$T$6/100)/365*(B1412-IF(C1412="Нет",VLOOKUP(A1412,'Айгенис Оп22'!$A$2:$C$22,3,0),VLOOKUP((A1412-1),'Айгенис Оп22'!$A$2:$C$22,3,0))),2)</f>
        <v>11.59</v>
      </c>
      <c r="G1412" s="43">
        <f>COUNTIF(D1413:$D$1829,365)</f>
        <v>92</v>
      </c>
      <c r="H1412" s="43">
        <f>COUNTIF(D1413:$D$1829,366)</f>
        <v>325</v>
      </c>
    </row>
    <row r="1413" spans="1:8" x14ac:dyDescent="0.25">
      <c r="A1413" s="1">
        <f>COUNTIF($C$2:C1413,"Да")</f>
        <v>15</v>
      </c>
      <c r="B1413" s="45">
        <f t="shared" si="44"/>
        <v>46661</v>
      </c>
      <c r="C1413" s="42" t="str">
        <f>IF(ISERROR(VLOOKUP(B1413,'Айгенис Оп22'!$C$3:$C$22,1,0)),"Нет","Да")</f>
        <v>Нет</v>
      </c>
      <c r="D1413" s="43">
        <f t="shared" si="45"/>
        <v>365</v>
      </c>
      <c r="E1413" s="49">
        <f>ROUND(('Все выпуски'!$T$3*'Все выпуски'!$T$6/100)/365*(B1413-IF(C1413="Нет",VLOOKUP(A1413,'Айгенис Оп22'!$A$2:$C$22,3,0),VLOOKUP((A1413-1),'Айгенис Оп22'!$A$2:$C$22,3,0))),2)</f>
        <v>11.84</v>
      </c>
      <c r="G1413" s="43">
        <f>COUNTIF(D1414:$D$1829,365)</f>
        <v>91</v>
      </c>
      <c r="H1413" s="43">
        <f>COUNTIF(D1414:$D$1829,366)</f>
        <v>325</v>
      </c>
    </row>
    <row r="1414" spans="1:8" x14ac:dyDescent="0.25">
      <c r="A1414" s="1">
        <f>COUNTIF($C$2:C1414,"Да")</f>
        <v>15</v>
      </c>
      <c r="B1414" s="45">
        <f t="shared" si="44"/>
        <v>46662</v>
      </c>
      <c r="C1414" s="42" t="str">
        <f>IF(ISERROR(VLOOKUP(B1414,'Айгенис Оп22'!$C$3:$C$22,1,0)),"Нет","Да")</f>
        <v>Нет</v>
      </c>
      <c r="D1414" s="43">
        <f t="shared" si="45"/>
        <v>365</v>
      </c>
      <c r="E1414" s="49">
        <f>ROUND(('Все выпуски'!$T$3*'Все выпуски'!$T$6/100)/365*(B1414-IF(C1414="Нет",VLOOKUP(A1414,'Айгенис Оп22'!$A$2:$C$22,3,0),VLOOKUP((A1414-1),'Айгенис Оп22'!$A$2:$C$22,3,0))),2)</f>
        <v>12.08</v>
      </c>
      <c r="G1414" s="43">
        <f>COUNTIF(D1415:$D$1829,365)</f>
        <v>90</v>
      </c>
      <c r="H1414" s="43">
        <f>COUNTIF(D1415:$D$1829,366)</f>
        <v>325</v>
      </c>
    </row>
    <row r="1415" spans="1:8" x14ac:dyDescent="0.25">
      <c r="A1415" s="1">
        <f>COUNTIF($C$2:C1415,"Да")</f>
        <v>15</v>
      </c>
      <c r="B1415" s="45">
        <f t="shared" si="44"/>
        <v>46663</v>
      </c>
      <c r="C1415" s="42" t="str">
        <f>IF(ISERROR(VLOOKUP(B1415,'Айгенис Оп22'!$C$3:$C$22,1,0)),"Нет","Да")</f>
        <v>Нет</v>
      </c>
      <c r="D1415" s="43">
        <f t="shared" si="45"/>
        <v>365</v>
      </c>
      <c r="E1415" s="49">
        <f>ROUND(('Все выпуски'!$T$3*'Все выпуски'!$T$6/100)/365*(B1415-IF(C1415="Нет",VLOOKUP(A1415,'Айгенис Оп22'!$A$2:$C$22,3,0),VLOOKUP((A1415-1),'Айгенис Оп22'!$A$2:$C$22,3,0))),2)</f>
        <v>12.33</v>
      </c>
      <c r="G1415" s="43">
        <f>COUNTIF(D1416:$D$1829,365)</f>
        <v>89</v>
      </c>
      <c r="H1415" s="43">
        <f>COUNTIF(D1416:$D$1829,366)</f>
        <v>325</v>
      </c>
    </row>
    <row r="1416" spans="1:8" x14ac:dyDescent="0.25">
      <c r="A1416" s="1">
        <f>COUNTIF($C$2:C1416,"Да")</f>
        <v>15</v>
      </c>
      <c r="B1416" s="45">
        <f t="shared" si="44"/>
        <v>46664</v>
      </c>
      <c r="C1416" s="42" t="str">
        <f>IF(ISERROR(VLOOKUP(B1416,'Айгенис Оп22'!$C$3:$C$22,1,0)),"Нет","Да")</f>
        <v>Нет</v>
      </c>
      <c r="D1416" s="43">
        <f t="shared" si="45"/>
        <v>365</v>
      </c>
      <c r="E1416" s="49">
        <f>ROUND(('Все выпуски'!$T$3*'Все выпуски'!$T$6/100)/365*(B1416-IF(C1416="Нет",VLOOKUP(A1416,'Айгенис Оп22'!$A$2:$C$22,3,0),VLOOKUP((A1416-1),'Айгенис Оп22'!$A$2:$C$22,3,0))),2)</f>
        <v>12.58</v>
      </c>
      <c r="G1416" s="43">
        <f>COUNTIF(D1417:$D$1829,365)</f>
        <v>88</v>
      </c>
      <c r="H1416" s="43">
        <f>COUNTIF(D1417:$D$1829,366)</f>
        <v>325</v>
      </c>
    </row>
    <row r="1417" spans="1:8" x14ac:dyDescent="0.25">
      <c r="A1417" s="1">
        <f>COUNTIF($C$2:C1417,"Да")</f>
        <v>15</v>
      </c>
      <c r="B1417" s="45">
        <f t="shared" si="44"/>
        <v>46665</v>
      </c>
      <c r="C1417" s="42" t="str">
        <f>IF(ISERROR(VLOOKUP(B1417,'Айгенис Оп22'!$C$3:$C$22,1,0)),"Нет","Да")</f>
        <v>Нет</v>
      </c>
      <c r="D1417" s="43">
        <f t="shared" si="45"/>
        <v>365</v>
      </c>
      <c r="E1417" s="49">
        <f>ROUND(('Все выпуски'!$T$3*'Все выпуски'!$T$6/100)/365*(B1417-IF(C1417="Нет",VLOOKUP(A1417,'Айгенис Оп22'!$A$2:$C$22,3,0),VLOOKUP((A1417-1),'Айгенис Оп22'!$A$2:$C$22,3,0))),2)</f>
        <v>12.82</v>
      </c>
      <c r="G1417" s="43">
        <f>COUNTIF(D1418:$D$1829,365)</f>
        <v>87</v>
      </c>
      <c r="H1417" s="43">
        <f>COUNTIF(D1418:$D$1829,366)</f>
        <v>325</v>
      </c>
    </row>
    <row r="1418" spans="1:8" x14ac:dyDescent="0.25">
      <c r="A1418" s="1">
        <f>COUNTIF($C$2:C1418,"Да")</f>
        <v>15</v>
      </c>
      <c r="B1418" s="45">
        <f t="shared" si="44"/>
        <v>46666</v>
      </c>
      <c r="C1418" s="42" t="str">
        <f>IF(ISERROR(VLOOKUP(B1418,'Айгенис Оп22'!$C$3:$C$22,1,0)),"Нет","Да")</f>
        <v>Нет</v>
      </c>
      <c r="D1418" s="43">
        <f t="shared" si="45"/>
        <v>365</v>
      </c>
      <c r="E1418" s="49">
        <f>ROUND(('Все выпуски'!$T$3*'Все выпуски'!$T$6/100)/365*(B1418-IF(C1418="Нет",VLOOKUP(A1418,'Айгенис Оп22'!$A$2:$C$22,3,0),VLOOKUP((A1418-1),'Айгенис Оп22'!$A$2:$C$22,3,0))),2)</f>
        <v>13.07</v>
      </c>
      <c r="G1418" s="43">
        <f>COUNTIF(D1419:$D$1829,365)</f>
        <v>86</v>
      </c>
      <c r="H1418" s="43">
        <f>COUNTIF(D1419:$D$1829,366)</f>
        <v>325</v>
      </c>
    </row>
    <row r="1419" spans="1:8" x14ac:dyDescent="0.25">
      <c r="A1419" s="1">
        <f>COUNTIF($C$2:C1419,"Да")</f>
        <v>15</v>
      </c>
      <c r="B1419" s="45">
        <f t="shared" si="44"/>
        <v>46667</v>
      </c>
      <c r="C1419" s="42" t="str">
        <f>IF(ISERROR(VLOOKUP(B1419,'Айгенис Оп22'!$C$3:$C$22,1,0)),"Нет","Да")</f>
        <v>Нет</v>
      </c>
      <c r="D1419" s="43">
        <f t="shared" si="45"/>
        <v>365</v>
      </c>
      <c r="E1419" s="49">
        <f>ROUND(('Все выпуски'!$T$3*'Все выпуски'!$T$6/100)/365*(B1419-IF(C1419="Нет",VLOOKUP(A1419,'Айгенис Оп22'!$A$2:$C$22,3,0),VLOOKUP((A1419-1),'Айгенис Оп22'!$A$2:$C$22,3,0))),2)</f>
        <v>13.32</v>
      </c>
      <c r="G1419" s="43">
        <f>COUNTIF(D1420:$D$1829,365)</f>
        <v>85</v>
      </c>
      <c r="H1419" s="43">
        <f>COUNTIF(D1420:$D$1829,366)</f>
        <v>325</v>
      </c>
    </row>
    <row r="1420" spans="1:8" x14ac:dyDescent="0.25">
      <c r="A1420" s="1">
        <f>COUNTIF($C$2:C1420,"Да")</f>
        <v>15</v>
      </c>
      <c r="B1420" s="45">
        <f t="shared" ref="B1420:B1483" si="46">B1419+1</f>
        <v>46668</v>
      </c>
      <c r="C1420" s="42" t="str">
        <f>IF(ISERROR(VLOOKUP(B1420,'Айгенис Оп22'!$C$3:$C$22,1,0)),"Нет","Да")</f>
        <v>Нет</v>
      </c>
      <c r="D1420" s="43">
        <f t="shared" si="45"/>
        <v>365</v>
      </c>
      <c r="E1420" s="49">
        <f>ROUND(('Все выпуски'!$T$3*'Все выпуски'!$T$6/100)/365*(B1420-IF(C1420="Нет",VLOOKUP(A1420,'Айгенис Оп22'!$A$2:$C$22,3,0),VLOOKUP((A1420-1),'Айгенис Оп22'!$A$2:$C$22,3,0))),2)</f>
        <v>13.56</v>
      </c>
      <c r="G1420" s="43">
        <f>COUNTIF(D1421:$D$1829,365)</f>
        <v>84</v>
      </c>
      <c r="H1420" s="43">
        <f>COUNTIF(D1421:$D$1829,366)</f>
        <v>325</v>
      </c>
    </row>
    <row r="1421" spans="1:8" x14ac:dyDescent="0.25">
      <c r="A1421" s="1">
        <f>COUNTIF($C$2:C1421,"Да")</f>
        <v>15</v>
      </c>
      <c r="B1421" s="45">
        <f t="shared" si="46"/>
        <v>46669</v>
      </c>
      <c r="C1421" s="42" t="str">
        <f>IF(ISERROR(VLOOKUP(B1421,'Айгенис Оп22'!$C$3:$C$22,1,0)),"Нет","Да")</f>
        <v>Нет</v>
      </c>
      <c r="D1421" s="43">
        <f t="shared" si="45"/>
        <v>365</v>
      </c>
      <c r="E1421" s="49">
        <f>ROUND(('Все выпуски'!$T$3*'Все выпуски'!$T$6/100)/365*(B1421-IF(C1421="Нет",VLOOKUP(A1421,'Айгенис Оп22'!$A$2:$C$22,3,0),VLOOKUP((A1421-1),'Айгенис Оп22'!$A$2:$C$22,3,0))),2)</f>
        <v>13.81</v>
      </c>
      <c r="G1421" s="43">
        <f>COUNTIF(D1422:$D$1829,365)</f>
        <v>83</v>
      </c>
      <c r="H1421" s="43">
        <f>COUNTIF(D1422:$D$1829,366)</f>
        <v>325</v>
      </c>
    </row>
    <row r="1422" spans="1:8" x14ac:dyDescent="0.25">
      <c r="A1422" s="1">
        <f>COUNTIF($C$2:C1422,"Да")</f>
        <v>15</v>
      </c>
      <c r="B1422" s="45">
        <f t="shared" si="46"/>
        <v>46670</v>
      </c>
      <c r="C1422" s="42" t="str">
        <f>IF(ISERROR(VLOOKUP(B1422,'Айгенис Оп22'!$C$3:$C$22,1,0)),"Нет","Да")</f>
        <v>Нет</v>
      </c>
      <c r="D1422" s="43">
        <f t="shared" si="45"/>
        <v>365</v>
      </c>
      <c r="E1422" s="49">
        <f>ROUND(('Все выпуски'!$T$3*'Все выпуски'!$T$6/100)/365*(B1422-IF(C1422="Нет",VLOOKUP(A1422,'Айгенис Оп22'!$A$2:$C$22,3,0),VLOOKUP((A1422-1),'Айгенис Оп22'!$A$2:$C$22,3,0))),2)</f>
        <v>14.05</v>
      </c>
      <c r="G1422" s="43">
        <f>COUNTIF(D1423:$D$1829,365)</f>
        <v>82</v>
      </c>
      <c r="H1422" s="43">
        <f>COUNTIF(D1423:$D$1829,366)</f>
        <v>325</v>
      </c>
    </row>
    <row r="1423" spans="1:8" x14ac:dyDescent="0.25">
      <c r="A1423" s="1">
        <f>COUNTIF($C$2:C1423,"Да")</f>
        <v>15</v>
      </c>
      <c r="B1423" s="45">
        <f t="shared" si="46"/>
        <v>46671</v>
      </c>
      <c r="C1423" s="42" t="str">
        <f>IF(ISERROR(VLOOKUP(B1423,'Айгенис Оп22'!$C$3:$C$22,1,0)),"Нет","Да")</f>
        <v>Нет</v>
      </c>
      <c r="D1423" s="43">
        <f t="shared" si="45"/>
        <v>365</v>
      </c>
      <c r="E1423" s="49">
        <f>ROUND(('Все выпуски'!$T$3*'Все выпуски'!$T$6/100)/365*(B1423-IF(C1423="Нет",VLOOKUP(A1423,'Айгенис Оп22'!$A$2:$C$22,3,0),VLOOKUP((A1423-1),'Айгенис Оп22'!$A$2:$C$22,3,0))),2)</f>
        <v>14.3</v>
      </c>
      <c r="G1423" s="43">
        <f>COUNTIF(D1424:$D$1829,365)</f>
        <v>81</v>
      </c>
      <c r="H1423" s="43">
        <f>COUNTIF(D1424:$D$1829,366)</f>
        <v>325</v>
      </c>
    </row>
    <row r="1424" spans="1:8" x14ac:dyDescent="0.25">
      <c r="A1424" s="1">
        <f>COUNTIF($C$2:C1424,"Да")</f>
        <v>15</v>
      </c>
      <c r="B1424" s="45">
        <f t="shared" si="46"/>
        <v>46672</v>
      </c>
      <c r="C1424" s="42" t="str">
        <f>IF(ISERROR(VLOOKUP(B1424,'Айгенис Оп22'!$C$3:$C$22,1,0)),"Нет","Да")</f>
        <v>Нет</v>
      </c>
      <c r="D1424" s="43">
        <f t="shared" si="45"/>
        <v>365</v>
      </c>
      <c r="E1424" s="49">
        <f>ROUND(('Все выпуски'!$T$3*'Все выпуски'!$T$6/100)/365*(B1424-IF(C1424="Нет",VLOOKUP(A1424,'Айгенис Оп22'!$A$2:$C$22,3,0),VLOOKUP((A1424-1),'Айгенис Оп22'!$A$2:$C$22,3,0))),2)</f>
        <v>14.55</v>
      </c>
      <c r="G1424" s="43">
        <f>COUNTIF(D1425:$D$1829,365)</f>
        <v>80</v>
      </c>
      <c r="H1424" s="43">
        <f>COUNTIF(D1425:$D$1829,366)</f>
        <v>325</v>
      </c>
    </row>
    <row r="1425" spans="1:8" x14ac:dyDescent="0.25">
      <c r="A1425" s="1">
        <f>COUNTIF($C$2:C1425,"Да")</f>
        <v>15</v>
      </c>
      <c r="B1425" s="45">
        <f t="shared" si="46"/>
        <v>46673</v>
      </c>
      <c r="C1425" s="42" t="str">
        <f>IF(ISERROR(VLOOKUP(B1425,'Айгенис Оп22'!$C$3:$C$22,1,0)),"Нет","Да")</f>
        <v>Нет</v>
      </c>
      <c r="D1425" s="43">
        <f t="shared" si="45"/>
        <v>365</v>
      </c>
      <c r="E1425" s="49">
        <f>ROUND(('Все выпуски'!$T$3*'Все выпуски'!$T$6/100)/365*(B1425-IF(C1425="Нет",VLOOKUP(A1425,'Айгенис Оп22'!$A$2:$C$22,3,0),VLOOKUP((A1425-1),'Айгенис Оп22'!$A$2:$C$22,3,0))),2)</f>
        <v>14.79</v>
      </c>
      <c r="G1425" s="43">
        <f>COUNTIF(D1426:$D$1829,365)</f>
        <v>79</v>
      </c>
      <c r="H1425" s="43">
        <f>COUNTIF(D1426:$D$1829,366)</f>
        <v>325</v>
      </c>
    </row>
    <row r="1426" spans="1:8" x14ac:dyDescent="0.25">
      <c r="A1426" s="1">
        <f>COUNTIF($C$2:C1426,"Да")</f>
        <v>15</v>
      </c>
      <c r="B1426" s="45">
        <f t="shared" si="46"/>
        <v>46674</v>
      </c>
      <c r="C1426" s="42" t="str">
        <f>IF(ISERROR(VLOOKUP(B1426,'Айгенис Оп22'!$C$3:$C$22,1,0)),"Нет","Да")</f>
        <v>Нет</v>
      </c>
      <c r="D1426" s="43">
        <f t="shared" si="45"/>
        <v>365</v>
      </c>
      <c r="E1426" s="49">
        <f>ROUND(('Все выпуски'!$T$3*'Все выпуски'!$T$6/100)/365*(B1426-IF(C1426="Нет",VLOOKUP(A1426,'Айгенис Оп22'!$A$2:$C$22,3,0),VLOOKUP((A1426-1),'Айгенис Оп22'!$A$2:$C$22,3,0))),2)</f>
        <v>15.04</v>
      </c>
      <c r="G1426" s="43">
        <f>COUNTIF(D1427:$D$1829,365)</f>
        <v>78</v>
      </c>
      <c r="H1426" s="43">
        <f>COUNTIF(D1427:$D$1829,366)</f>
        <v>325</v>
      </c>
    </row>
    <row r="1427" spans="1:8" x14ac:dyDescent="0.25">
      <c r="A1427" s="1">
        <f>COUNTIF($C$2:C1427,"Да")</f>
        <v>15</v>
      </c>
      <c r="B1427" s="45">
        <f t="shared" si="46"/>
        <v>46675</v>
      </c>
      <c r="C1427" s="42" t="str">
        <f>IF(ISERROR(VLOOKUP(B1427,'Айгенис Оп22'!$C$3:$C$22,1,0)),"Нет","Да")</f>
        <v>Нет</v>
      </c>
      <c r="D1427" s="43">
        <f t="shared" si="45"/>
        <v>365</v>
      </c>
      <c r="E1427" s="49">
        <f>ROUND(('Все выпуски'!$T$3*'Все выпуски'!$T$6/100)/365*(B1427-IF(C1427="Нет",VLOOKUP(A1427,'Айгенис Оп22'!$A$2:$C$22,3,0),VLOOKUP((A1427-1),'Айгенис Оп22'!$A$2:$C$22,3,0))),2)</f>
        <v>15.29</v>
      </c>
      <c r="G1427" s="43">
        <f>COUNTIF(D1428:$D$1829,365)</f>
        <v>77</v>
      </c>
      <c r="H1427" s="43">
        <f>COUNTIF(D1428:$D$1829,366)</f>
        <v>325</v>
      </c>
    </row>
    <row r="1428" spans="1:8" x14ac:dyDescent="0.25">
      <c r="A1428" s="1">
        <f>COUNTIF($C$2:C1428,"Да")</f>
        <v>15</v>
      </c>
      <c r="B1428" s="45">
        <f t="shared" si="46"/>
        <v>46676</v>
      </c>
      <c r="C1428" s="42" t="str">
        <f>IF(ISERROR(VLOOKUP(B1428,'Айгенис Оп22'!$C$3:$C$22,1,0)),"Нет","Да")</f>
        <v>Нет</v>
      </c>
      <c r="D1428" s="43">
        <f t="shared" si="45"/>
        <v>365</v>
      </c>
      <c r="E1428" s="49">
        <f>ROUND(('Все выпуски'!$T$3*'Все выпуски'!$T$6/100)/365*(B1428-IF(C1428="Нет",VLOOKUP(A1428,'Айгенис Оп22'!$A$2:$C$22,3,0),VLOOKUP((A1428-1),'Айгенис Оп22'!$A$2:$C$22,3,0))),2)</f>
        <v>15.53</v>
      </c>
      <c r="G1428" s="43">
        <f>COUNTIF(D1429:$D$1829,365)</f>
        <v>76</v>
      </c>
      <c r="H1428" s="43">
        <f>COUNTIF(D1429:$D$1829,366)</f>
        <v>325</v>
      </c>
    </row>
    <row r="1429" spans="1:8" x14ac:dyDescent="0.25">
      <c r="A1429" s="1">
        <f>COUNTIF($C$2:C1429,"Да")</f>
        <v>15</v>
      </c>
      <c r="B1429" s="45">
        <f t="shared" si="46"/>
        <v>46677</v>
      </c>
      <c r="C1429" s="42" t="str">
        <f>IF(ISERROR(VLOOKUP(B1429,'Айгенис Оп22'!$C$3:$C$22,1,0)),"Нет","Да")</f>
        <v>Нет</v>
      </c>
      <c r="D1429" s="43">
        <f t="shared" si="45"/>
        <v>365</v>
      </c>
      <c r="E1429" s="49">
        <f>ROUND(('Все выпуски'!$T$3*'Все выпуски'!$T$6/100)/365*(B1429-IF(C1429="Нет",VLOOKUP(A1429,'Айгенис Оп22'!$A$2:$C$22,3,0),VLOOKUP((A1429-1),'Айгенис Оп22'!$A$2:$C$22,3,0))),2)</f>
        <v>15.78</v>
      </c>
      <c r="G1429" s="43">
        <f>COUNTIF(D1430:$D$1829,365)</f>
        <v>75</v>
      </c>
      <c r="H1429" s="43">
        <f>COUNTIF(D1430:$D$1829,366)</f>
        <v>325</v>
      </c>
    </row>
    <row r="1430" spans="1:8" x14ac:dyDescent="0.25">
      <c r="A1430" s="1">
        <f>COUNTIF($C$2:C1430,"Да")</f>
        <v>15</v>
      </c>
      <c r="B1430" s="45">
        <f t="shared" si="46"/>
        <v>46678</v>
      </c>
      <c r="C1430" s="42" t="str">
        <f>IF(ISERROR(VLOOKUP(B1430,'Айгенис Оп22'!$C$3:$C$22,1,0)),"Нет","Да")</f>
        <v>Нет</v>
      </c>
      <c r="D1430" s="43">
        <f t="shared" si="45"/>
        <v>365</v>
      </c>
      <c r="E1430" s="49">
        <f>ROUND(('Все выпуски'!$T$3*'Все выпуски'!$T$6/100)/365*(B1430-IF(C1430="Нет",VLOOKUP(A1430,'Айгенис Оп22'!$A$2:$C$22,3,0),VLOOKUP((A1430-1),'Айгенис Оп22'!$A$2:$C$22,3,0))),2)</f>
        <v>16.03</v>
      </c>
      <c r="G1430" s="43">
        <f>COUNTIF(D1431:$D$1829,365)</f>
        <v>74</v>
      </c>
      <c r="H1430" s="43">
        <f>COUNTIF(D1431:$D$1829,366)</f>
        <v>325</v>
      </c>
    </row>
    <row r="1431" spans="1:8" x14ac:dyDescent="0.25">
      <c r="A1431" s="1">
        <f>COUNTIF($C$2:C1431,"Да")</f>
        <v>15</v>
      </c>
      <c r="B1431" s="45">
        <f t="shared" si="46"/>
        <v>46679</v>
      </c>
      <c r="C1431" s="42" t="str">
        <f>IF(ISERROR(VLOOKUP(B1431,'Айгенис Оп22'!$C$3:$C$22,1,0)),"Нет","Да")</f>
        <v>Нет</v>
      </c>
      <c r="D1431" s="43">
        <f t="shared" si="45"/>
        <v>365</v>
      </c>
      <c r="E1431" s="49">
        <f>ROUND(('Все выпуски'!$T$3*'Все выпуски'!$T$6/100)/365*(B1431-IF(C1431="Нет",VLOOKUP(A1431,'Айгенис Оп22'!$A$2:$C$22,3,0),VLOOKUP((A1431-1),'Айгенис Оп22'!$A$2:$C$22,3,0))),2)</f>
        <v>16.27</v>
      </c>
      <c r="G1431" s="43">
        <f>COUNTIF(D1432:$D$1829,365)</f>
        <v>73</v>
      </c>
      <c r="H1431" s="43">
        <f>COUNTIF(D1432:$D$1829,366)</f>
        <v>325</v>
      </c>
    </row>
    <row r="1432" spans="1:8" x14ac:dyDescent="0.25">
      <c r="A1432" s="1">
        <f>COUNTIF($C$2:C1432,"Да")</f>
        <v>15</v>
      </c>
      <c r="B1432" s="45">
        <f t="shared" si="46"/>
        <v>46680</v>
      </c>
      <c r="C1432" s="42" t="str">
        <f>IF(ISERROR(VLOOKUP(B1432,'Айгенис Оп22'!$C$3:$C$22,1,0)),"Нет","Да")</f>
        <v>Нет</v>
      </c>
      <c r="D1432" s="43">
        <f t="shared" si="45"/>
        <v>365</v>
      </c>
      <c r="E1432" s="49">
        <f>ROUND(('Все выпуски'!$T$3*'Все выпуски'!$T$6/100)/365*(B1432-IF(C1432="Нет",VLOOKUP(A1432,'Айгенис Оп22'!$A$2:$C$22,3,0),VLOOKUP((A1432-1),'Айгенис Оп22'!$A$2:$C$22,3,0))),2)</f>
        <v>16.52</v>
      </c>
      <c r="G1432" s="43">
        <f>COUNTIF(D1433:$D$1829,365)</f>
        <v>72</v>
      </c>
      <c r="H1432" s="43">
        <f>COUNTIF(D1433:$D$1829,366)</f>
        <v>325</v>
      </c>
    </row>
    <row r="1433" spans="1:8" x14ac:dyDescent="0.25">
      <c r="A1433" s="1">
        <f>COUNTIF($C$2:C1433,"Да")</f>
        <v>15</v>
      </c>
      <c r="B1433" s="45">
        <f t="shared" si="46"/>
        <v>46681</v>
      </c>
      <c r="C1433" s="42" t="str">
        <f>IF(ISERROR(VLOOKUP(B1433,'Айгенис Оп22'!$C$3:$C$22,1,0)),"Нет","Да")</f>
        <v>Нет</v>
      </c>
      <c r="D1433" s="43">
        <f t="shared" si="45"/>
        <v>365</v>
      </c>
      <c r="E1433" s="49">
        <f>ROUND(('Все выпуски'!$T$3*'Все выпуски'!$T$6/100)/365*(B1433-IF(C1433="Нет",VLOOKUP(A1433,'Айгенис Оп22'!$A$2:$C$22,3,0),VLOOKUP((A1433-1),'Айгенис Оп22'!$A$2:$C$22,3,0))),2)</f>
        <v>16.77</v>
      </c>
      <c r="G1433" s="43">
        <f>COUNTIF(D1434:$D$1829,365)</f>
        <v>71</v>
      </c>
      <c r="H1433" s="43">
        <f>COUNTIF(D1434:$D$1829,366)</f>
        <v>325</v>
      </c>
    </row>
    <row r="1434" spans="1:8" x14ac:dyDescent="0.25">
      <c r="A1434" s="1">
        <f>COUNTIF($C$2:C1434,"Да")</f>
        <v>15</v>
      </c>
      <c r="B1434" s="45">
        <f t="shared" si="46"/>
        <v>46682</v>
      </c>
      <c r="C1434" s="42" t="str">
        <f>IF(ISERROR(VLOOKUP(B1434,'Айгенис Оп22'!$C$3:$C$22,1,0)),"Нет","Да")</f>
        <v>Нет</v>
      </c>
      <c r="D1434" s="43">
        <f t="shared" si="45"/>
        <v>365</v>
      </c>
      <c r="E1434" s="49">
        <f>ROUND(('Все выпуски'!$T$3*'Все выпуски'!$T$6/100)/365*(B1434-IF(C1434="Нет",VLOOKUP(A1434,'Айгенис Оп22'!$A$2:$C$22,3,0),VLOOKUP((A1434-1),'Айгенис Оп22'!$A$2:$C$22,3,0))),2)</f>
        <v>17.010000000000002</v>
      </c>
      <c r="G1434" s="43">
        <f>COUNTIF(D1435:$D$1829,365)</f>
        <v>70</v>
      </c>
      <c r="H1434" s="43">
        <f>COUNTIF(D1435:$D$1829,366)</f>
        <v>325</v>
      </c>
    </row>
    <row r="1435" spans="1:8" x14ac:dyDescent="0.25">
      <c r="A1435" s="1">
        <f>COUNTIF($C$2:C1435,"Да")</f>
        <v>15</v>
      </c>
      <c r="B1435" s="45">
        <f t="shared" si="46"/>
        <v>46683</v>
      </c>
      <c r="C1435" s="42" t="str">
        <f>IF(ISERROR(VLOOKUP(B1435,'Айгенис Оп22'!$C$3:$C$22,1,0)),"Нет","Да")</f>
        <v>Нет</v>
      </c>
      <c r="D1435" s="43">
        <f t="shared" si="45"/>
        <v>365</v>
      </c>
      <c r="E1435" s="49">
        <f>ROUND(('Все выпуски'!$T$3*'Все выпуски'!$T$6/100)/365*(B1435-IF(C1435="Нет",VLOOKUP(A1435,'Айгенис Оп22'!$A$2:$C$22,3,0),VLOOKUP((A1435-1),'Айгенис Оп22'!$A$2:$C$22,3,0))),2)</f>
        <v>17.260000000000002</v>
      </c>
      <c r="G1435" s="43">
        <f>COUNTIF(D1436:$D$1829,365)</f>
        <v>69</v>
      </c>
      <c r="H1435" s="43">
        <f>COUNTIF(D1436:$D$1829,366)</f>
        <v>325</v>
      </c>
    </row>
    <row r="1436" spans="1:8" x14ac:dyDescent="0.25">
      <c r="A1436" s="1">
        <f>COUNTIF($C$2:C1436,"Да")</f>
        <v>15</v>
      </c>
      <c r="B1436" s="45">
        <f t="shared" si="46"/>
        <v>46684</v>
      </c>
      <c r="C1436" s="42" t="str">
        <f>IF(ISERROR(VLOOKUP(B1436,'Айгенис Оп22'!$C$3:$C$22,1,0)),"Нет","Да")</f>
        <v>Нет</v>
      </c>
      <c r="D1436" s="43">
        <f t="shared" si="45"/>
        <v>365</v>
      </c>
      <c r="E1436" s="49">
        <f>ROUND(('Все выпуски'!$T$3*'Все выпуски'!$T$6/100)/365*(B1436-IF(C1436="Нет",VLOOKUP(A1436,'Айгенис Оп22'!$A$2:$C$22,3,0),VLOOKUP((A1436-1),'Айгенис Оп22'!$A$2:$C$22,3,0))),2)</f>
        <v>17.510000000000002</v>
      </c>
      <c r="G1436" s="43">
        <f>COUNTIF(D1437:$D$1829,365)</f>
        <v>68</v>
      </c>
      <c r="H1436" s="43">
        <f>COUNTIF(D1437:$D$1829,366)</f>
        <v>325</v>
      </c>
    </row>
    <row r="1437" spans="1:8" x14ac:dyDescent="0.25">
      <c r="A1437" s="1">
        <f>COUNTIF($C$2:C1437,"Да")</f>
        <v>15</v>
      </c>
      <c r="B1437" s="45">
        <f t="shared" si="46"/>
        <v>46685</v>
      </c>
      <c r="C1437" s="42" t="str">
        <f>IF(ISERROR(VLOOKUP(B1437,'Айгенис Оп22'!$C$3:$C$22,1,0)),"Нет","Да")</f>
        <v>Нет</v>
      </c>
      <c r="D1437" s="43">
        <f t="shared" si="45"/>
        <v>365</v>
      </c>
      <c r="E1437" s="49">
        <f>ROUND(('Все выпуски'!$T$3*'Все выпуски'!$T$6/100)/365*(B1437-IF(C1437="Нет",VLOOKUP(A1437,'Айгенис Оп22'!$A$2:$C$22,3,0),VLOOKUP((A1437-1),'Айгенис Оп22'!$A$2:$C$22,3,0))),2)</f>
        <v>17.75</v>
      </c>
      <c r="G1437" s="43">
        <f>COUNTIF(D1438:$D$1829,365)</f>
        <v>67</v>
      </c>
      <c r="H1437" s="43">
        <f>COUNTIF(D1438:$D$1829,366)</f>
        <v>325</v>
      </c>
    </row>
    <row r="1438" spans="1:8" x14ac:dyDescent="0.25">
      <c r="A1438" s="1">
        <f>COUNTIF($C$2:C1438,"Да")</f>
        <v>15</v>
      </c>
      <c r="B1438" s="45">
        <f t="shared" si="46"/>
        <v>46686</v>
      </c>
      <c r="C1438" s="42" t="str">
        <f>IF(ISERROR(VLOOKUP(B1438,'Айгенис Оп22'!$C$3:$C$22,1,0)),"Нет","Да")</f>
        <v>Нет</v>
      </c>
      <c r="D1438" s="43">
        <f t="shared" si="45"/>
        <v>365</v>
      </c>
      <c r="E1438" s="49">
        <f>ROUND(('Все выпуски'!$T$3*'Все выпуски'!$T$6/100)/365*(B1438-IF(C1438="Нет",VLOOKUP(A1438,'Айгенис Оп22'!$A$2:$C$22,3,0),VLOOKUP((A1438-1),'Айгенис Оп22'!$A$2:$C$22,3,0))),2)</f>
        <v>18</v>
      </c>
      <c r="G1438" s="43">
        <f>COUNTIF(D1439:$D$1829,365)</f>
        <v>66</v>
      </c>
      <c r="H1438" s="43">
        <f>COUNTIF(D1439:$D$1829,366)</f>
        <v>325</v>
      </c>
    </row>
    <row r="1439" spans="1:8" x14ac:dyDescent="0.25">
      <c r="A1439" s="1">
        <f>COUNTIF($C$2:C1439,"Да")</f>
        <v>15</v>
      </c>
      <c r="B1439" s="45">
        <f t="shared" si="46"/>
        <v>46687</v>
      </c>
      <c r="C1439" s="42" t="str">
        <f>IF(ISERROR(VLOOKUP(B1439,'Айгенис Оп22'!$C$3:$C$22,1,0)),"Нет","Да")</f>
        <v>Нет</v>
      </c>
      <c r="D1439" s="43">
        <f t="shared" si="45"/>
        <v>365</v>
      </c>
      <c r="E1439" s="49">
        <f>ROUND(('Все выпуски'!$T$3*'Все выпуски'!$T$6/100)/365*(B1439-IF(C1439="Нет",VLOOKUP(A1439,'Айгенис Оп22'!$A$2:$C$22,3,0),VLOOKUP((A1439-1),'Айгенис Оп22'!$A$2:$C$22,3,0))),2)</f>
        <v>18.25</v>
      </c>
      <c r="G1439" s="43">
        <f>COUNTIF(D1440:$D$1829,365)</f>
        <v>65</v>
      </c>
      <c r="H1439" s="43">
        <f>COUNTIF(D1440:$D$1829,366)</f>
        <v>325</v>
      </c>
    </row>
    <row r="1440" spans="1:8" x14ac:dyDescent="0.25">
      <c r="A1440" s="1">
        <f>COUNTIF($C$2:C1440,"Да")</f>
        <v>15</v>
      </c>
      <c r="B1440" s="45">
        <f t="shared" si="46"/>
        <v>46688</v>
      </c>
      <c r="C1440" s="42" t="str">
        <f>IF(ISERROR(VLOOKUP(B1440,'Айгенис Оп22'!$C$3:$C$22,1,0)),"Нет","Да")</f>
        <v>Нет</v>
      </c>
      <c r="D1440" s="43">
        <f t="shared" si="45"/>
        <v>365</v>
      </c>
      <c r="E1440" s="49">
        <f>ROUND(('Все выпуски'!$T$3*'Все выпуски'!$T$6/100)/365*(B1440-IF(C1440="Нет",VLOOKUP(A1440,'Айгенис Оп22'!$A$2:$C$22,3,0),VLOOKUP((A1440-1),'Айгенис Оп22'!$A$2:$C$22,3,0))),2)</f>
        <v>18.489999999999998</v>
      </c>
      <c r="G1440" s="43">
        <f>COUNTIF(D1441:$D$1829,365)</f>
        <v>64</v>
      </c>
      <c r="H1440" s="43">
        <f>COUNTIF(D1441:$D$1829,366)</f>
        <v>325</v>
      </c>
    </row>
    <row r="1441" spans="1:8" x14ac:dyDescent="0.25">
      <c r="A1441" s="1">
        <f>COUNTIF($C$2:C1441,"Да")</f>
        <v>15</v>
      </c>
      <c r="B1441" s="45">
        <f t="shared" si="46"/>
        <v>46689</v>
      </c>
      <c r="C1441" s="42" t="str">
        <f>IF(ISERROR(VLOOKUP(B1441,'Айгенис Оп22'!$C$3:$C$22,1,0)),"Нет","Да")</f>
        <v>Нет</v>
      </c>
      <c r="D1441" s="43">
        <f t="shared" si="45"/>
        <v>365</v>
      </c>
      <c r="E1441" s="49">
        <f>ROUND(('Все выпуски'!$T$3*'Все выпуски'!$T$6/100)/365*(B1441-IF(C1441="Нет",VLOOKUP(A1441,'Айгенис Оп22'!$A$2:$C$22,3,0),VLOOKUP((A1441-1),'Айгенис Оп22'!$A$2:$C$22,3,0))),2)</f>
        <v>18.739999999999998</v>
      </c>
      <c r="G1441" s="43">
        <f>COUNTIF(D1442:$D$1829,365)</f>
        <v>63</v>
      </c>
      <c r="H1441" s="43">
        <f>COUNTIF(D1442:$D$1829,366)</f>
        <v>325</v>
      </c>
    </row>
    <row r="1442" spans="1:8" x14ac:dyDescent="0.25">
      <c r="A1442" s="1">
        <f>COUNTIF($C$2:C1442,"Да")</f>
        <v>15</v>
      </c>
      <c r="B1442" s="45">
        <f t="shared" si="46"/>
        <v>46690</v>
      </c>
      <c r="C1442" s="42" t="str">
        <f>IF(ISERROR(VLOOKUP(B1442,'Айгенис Оп22'!$C$3:$C$22,1,0)),"Нет","Да")</f>
        <v>Нет</v>
      </c>
      <c r="D1442" s="43">
        <f t="shared" si="45"/>
        <v>365</v>
      </c>
      <c r="E1442" s="49">
        <f>ROUND(('Все выпуски'!$T$3*'Все выпуски'!$T$6/100)/365*(B1442-IF(C1442="Нет",VLOOKUP(A1442,'Айгенис Оп22'!$A$2:$C$22,3,0),VLOOKUP((A1442-1),'Айгенис Оп22'!$A$2:$C$22,3,0))),2)</f>
        <v>18.989999999999998</v>
      </c>
      <c r="G1442" s="43">
        <f>COUNTIF(D1443:$D$1829,365)</f>
        <v>62</v>
      </c>
      <c r="H1442" s="43">
        <f>COUNTIF(D1443:$D$1829,366)</f>
        <v>325</v>
      </c>
    </row>
    <row r="1443" spans="1:8" x14ac:dyDescent="0.25">
      <c r="A1443" s="1">
        <f>COUNTIF($C$2:C1443,"Да")</f>
        <v>15</v>
      </c>
      <c r="B1443" s="45">
        <f t="shared" si="46"/>
        <v>46691</v>
      </c>
      <c r="C1443" s="42" t="str">
        <f>IF(ISERROR(VLOOKUP(B1443,'Айгенис Оп22'!$C$3:$C$22,1,0)),"Нет","Да")</f>
        <v>Нет</v>
      </c>
      <c r="D1443" s="43">
        <f t="shared" si="45"/>
        <v>365</v>
      </c>
      <c r="E1443" s="49">
        <f>ROUND(('Все выпуски'!$T$3*'Все выпуски'!$T$6/100)/365*(B1443-IF(C1443="Нет",VLOOKUP(A1443,'Айгенис Оп22'!$A$2:$C$22,3,0),VLOOKUP((A1443-1),'Айгенис Оп22'!$A$2:$C$22,3,0))),2)</f>
        <v>19.23</v>
      </c>
      <c r="G1443" s="43">
        <f>COUNTIF(D1444:$D$1829,365)</f>
        <v>61</v>
      </c>
      <c r="H1443" s="43">
        <f>COUNTIF(D1444:$D$1829,366)</f>
        <v>325</v>
      </c>
    </row>
    <row r="1444" spans="1:8" x14ac:dyDescent="0.25">
      <c r="A1444" s="1">
        <f>COUNTIF($C$2:C1444,"Да")</f>
        <v>15</v>
      </c>
      <c r="B1444" s="45">
        <f t="shared" si="46"/>
        <v>46692</v>
      </c>
      <c r="C1444" s="42" t="str">
        <f>IF(ISERROR(VLOOKUP(B1444,'Айгенис Оп22'!$C$3:$C$22,1,0)),"Нет","Да")</f>
        <v>Нет</v>
      </c>
      <c r="D1444" s="43">
        <f t="shared" si="45"/>
        <v>365</v>
      </c>
      <c r="E1444" s="49">
        <f>ROUND(('Все выпуски'!$T$3*'Все выпуски'!$T$6/100)/365*(B1444-IF(C1444="Нет",VLOOKUP(A1444,'Айгенис Оп22'!$A$2:$C$22,3,0),VLOOKUP((A1444-1),'Айгенис Оп22'!$A$2:$C$22,3,0))),2)</f>
        <v>19.48</v>
      </c>
      <c r="G1444" s="43">
        <f>COUNTIF(D1445:$D$1829,365)</f>
        <v>60</v>
      </c>
      <c r="H1444" s="43">
        <f>COUNTIF(D1445:$D$1829,366)</f>
        <v>325</v>
      </c>
    </row>
    <row r="1445" spans="1:8" x14ac:dyDescent="0.25">
      <c r="A1445" s="1">
        <f>COUNTIF($C$2:C1445,"Да")</f>
        <v>15</v>
      </c>
      <c r="B1445" s="45">
        <f t="shared" si="46"/>
        <v>46693</v>
      </c>
      <c r="C1445" s="42" t="str">
        <f>IF(ISERROR(VLOOKUP(B1445,'Айгенис Оп22'!$C$3:$C$22,1,0)),"Нет","Да")</f>
        <v>Нет</v>
      </c>
      <c r="D1445" s="43">
        <f t="shared" si="45"/>
        <v>365</v>
      </c>
      <c r="E1445" s="49">
        <f>ROUND(('Все выпуски'!$T$3*'Все выпуски'!$T$6/100)/365*(B1445-IF(C1445="Нет",VLOOKUP(A1445,'Айгенис Оп22'!$A$2:$C$22,3,0),VLOOKUP((A1445-1),'Айгенис Оп22'!$A$2:$C$22,3,0))),2)</f>
        <v>19.73</v>
      </c>
      <c r="G1445" s="43">
        <f>COUNTIF(D1446:$D$1829,365)</f>
        <v>59</v>
      </c>
      <c r="H1445" s="43">
        <f>COUNTIF(D1446:$D$1829,366)</f>
        <v>325</v>
      </c>
    </row>
    <row r="1446" spans="1:8" x14ac:dyDescent="0.25">
      <c r="A1446" s="1">
        <f>COUNTIF($C$2:C1446,"Да")</f>
        <v>15</v>
      </c>
      <c r="B1446" s="45">
        <f t="shared" si="46"/>
        <v>46694</v>
      </c>
      <c r="C1446" s="42" t="str">
        <f>IF(ISERROR(VLOOKUP(B1446,'Айгенис Оп22'!$C$3:$C$22,1,0)),"Нет","Да")</f>
        <v>Нет</v>
      </c>
      <c r="D1446" s="43">
        <f t="shared" si="45"/>
        <v>365</v>
      </c>
      <c r="E1446" s="49">
        <f>ROUND(('Все выпуски'!$T$3*'Все выпуски'!$T$6/100)/365*(B1446-IF(C1446="Нет",VLOOKUP(A1446,'Айгенис Оп22'!$A$2:$C$22,3,0),VLOOKUP((A1446-1),'Айгенис Оп22'!$A$2:$C$22,3,0))),2)</f>
        <v>19.97</v>
      </c>
      <c r="G1446" s="43">
        <f>COUNTIF(D1447:$D$1829,365)</f>
        <v>58</v>
      </c>
      <c r="H1446" s="43">
        <f>COUNTIF(D1447:$D$1829,366)</f>
        <v>325</v>
      </c>
    </row>
    <row r="1447" spans="1:8" x14ac:dyDescent="0.25">
      <c r="A1447" s="1">
        <f>COUNTIF($C$2:C1447,"Да")</f>
        <v>15</v>
      </c>
      <c r="B1447" s="45">
        <f t="shared" si="46"/>
        <v>46695</v>
      </c>
      <c r="C1447" s="42" t="str">
        <f>IF(ISERROR(VLOOKUP(B1447,'Айгенис Оп22'!$C$3:$C$22,1,0)),"Нет","Да")</f>
        <v>Нет</v>
      </c>
      <c r="D1447" s="43">
        <f t="shared" si="45"/>
        <v>365</v>
      </c>
      <c r="E1447" s="49">
        <f>ROUND(('Все выпуски'!$T$3*'Все выпуски'!$T$6/100)/365*(B1447-IF(C1447="Нет",VLOOKUP(A1447,'Айгенис Оп22'!$A$2:$C$22,3,0),VLOOKUP((A1447-1),'Айгенис Оп22'!$A$2:$C$22,3,0))),2)</f>
        <v>20.22</v>
      </c>
      <c r="G1447" s="43">
        <f>COUNTIF(D1448:$D$1829,365)</f>
        <v>57</v>
      </c>
      <c r="H1447" s="43">
        <f>COUNTIF(D1448:$D$1829,366)</f>
        <v>325</v>
      </c>
    </row>
    <row r="1448" spans="1:8" x14ac:dyDescent="0.25">
      <c r="A1448" s="1">
        <f>COUNTIF($C$2:C1448,"Да")</f>
        <v>15</v>
      </c>
      <c r="B1448" s="45">
        <f t="shared" si="46"/>
        <v>46696</v>
      </c>
      <c r="C1448" s="42" t="str">
        <f>IF(ISERROR(VLOOKUP(B1448,'Айгенис Оп22'!$C$3:$C$22,1,0)),"Нет","Да")</f>
        <v>Нет</v>
      </c>
      <c r="D1448" s="43">
        <f t="shared" si="45"/>
        <v>365</v>
      </c>
      <c r="E1448" s="49">
        <f>ROUND(('Все выпуски'!$T$3*'Все выпуски'!$T$6/100)/365*(B1448-IF(C1448="Нет",VLOOKUP(A1448,'Айгенис Оп22'!$A$2:$C$22,3,0),VLOOKUP((A1448-1),'Айгенис Оп22'!$A$2:$C$22,3,0))),2)</f>
        <v>20.47</v>
      </c>
      <c r="G1448" s="43">
        <f>COUNTIF(D1449:$D$1829,365)</f>
        <v>56</v>
      </c>
      <c r="H1448" s="43">
        <f>COUNTIF(D1449:$D$1829,366)</f>
        <v>325</v>
      </c>
    </row>
    <row r="1449" spans="1:8" x14ac:dyDescent="0.25">
      <c r="A1449" s="1">
        <f>COUNTIF($C$2:C1449,"Да")</f>
        <v>15</v>
      </c>
      <c r="B1449" s="45">
        <f t="shared" si="46"/>
        <v>46697</v>
      </c>
      <c r="C1449" s="42" t="str">
        <f>IF(ISERROR(VLOOKUP(B1449,'Айгенис Оп22'!$C$3:$C$22,1,0)),"Нет","Да")</f>
        <v>Нет</v>
      </c>
      <c r="D1449" s="43">
        <f t="shared" si="45"/>
        <v>365</v>
      </c>
      <c r="E1449" s="49">
        <f>ROUND(('Все выпуски'!$T$3*'Все выпуски'!$T$6/100)/365*(B1449-IF(C1449="Нет",VLOOKUP(A1449,'Айгенис Оп22'!$A$2:$C$22,3,0),VLOOKUP((A1449-1),'Айгенис Оп22'!$A$2:$C$22,3,0))),2)</f>
        <v>20.71</v>
      </c>
      <c r="G1449" s="43">
        <f>COUNTIF(D1450:$D$1829,365)</f>
        <v>55</v>
      </c>
      <c r="H1449" s="43">
        <f>COUNTIF(D1450:$D$1829,366)</f>
        <v>325</v>
      </c>
    </row>
    <row r="1450" spans="1:8" x14ac:dyDescent="0.25">
      <c r="A1450" s="1">
        <f>COUNTIF($C$2:C1450,"Да")</f>
        <v>15</v>
      </c>
      <c r="B1450" s="45">
        <f t="shared" si="46"/>
        <v>46698</v>
      </c>
      <c r="C1450" s="42" t="str">
        <f>IF(ISERROR(VLOOKUP(B1450,'Айгенис Оп22'!$C$3:$C$22,1,0)),"Нет","Да")</f>
        <v>Нет</v>
      </c>
      <c r="D1450" s="43">
        <f t="shared" si="45"/>
        <v>365</v>
      </c>
      <c r="E1450" s="49">
        <f>ROUND(('Все выпуски'!$T$3*'Все выпуски'!$T$6/100)/365*(B1450-IF(C1450="Нет",VLOOKUP(A1450,'Айгенис Оп22'!$A$2:$C$22,3,0),VLOOKUP((A1450-1),'Айгенис Оп22'!$A$2:$C$22,3,0))),2)</f>
        <v>20.96</v>
      </c>
      <c r="G1450" s="43">
        <f>COUNTIF(D1451:$D$1829,365)</f>
        <v>54</v>
      </c>
      <c r="H1450" s="43">
        <f>COUNTIF(D1451:$D$1829,366)</f>
        <v>325</v>
      </c>
    </row>
    <row r="1451" spans="1:8" x14ac:dyDescent="0.25">
      <c r="A1451" s="1">
        <f>COUNTIF($C$2:C1451,"Да")</f>
        <v>15</v>
      </c>
      <c r="B1451" s="45">
        <f t="shared" si="46"/>
        <v>46699</v>
      </c>
      <c r="C1451" s="42" t="str">
        <f>IF(ISERROR(VLOOKUP(B1451,'Айгенис Оп22'!$C$3:$C$22,1,0)),"Нет","Да")</f>
        <v>Нет</v>
      </c>
      <c r="D1451" s="43">
        <f t="shared" si="45"/>
        <v>365</v>
      </c>
      <c r="E1451" s="49">
        <f>ROUND(('Все выпуски'!$T$3*'Все выпуски'!$T$6/100)/365*(B1451-IF(C1451="Нет",VLOOKUP(A1451,'Айгенис Оп22'!$A$2:$C$22,3,0),VLOOKUP((A1451-1),'Айгенис Оп22'!$A$2:$C$22,3,0))),2)</f>
        <v>21.21</v>
      </c>
      <c r="G1451" s="43">
        <f>COUNTIF(D1452:$D$1829,365)</f>
        <v>53</v>
      </c>
      <c r="H1451" s="43">
        <f>COUNTIF(D1452:$D$1829,366)</f>
        <v>325</v>
      </c>
    </row>
    <row r="1452" spans="1:8" x14ac:dyDescent="0.25">
      <c r="A1452" s="1">
        <f>COUNTIF($C$2:C1452,"Да")</f>
        <v>15</v>
      </c>
      <c r="B1452" s="45">
        <f t="shared" si="46"/>
        <v>46700</v>
      </c>
      <c r="C1452" s="42" t="str">
        <f>IF(ISERROR(VLOOKUP(B1452,'Айгенис Оп22'!$C$3:$C$22,1,0)),"Нет","Да")</f>
        <v>Нет</v>
      </c>
      <c r="D1452" s="43">
        <f t="shared" si="45"/>
        <v>365</v>
      </c>
      <c r="E1452" s="49">
        <f>ROUND(('Все выпуски'!$T$3*'Все выпуски'!$T$6/100)/365*(B1452-IF(C1452="Нет",VLOOKUP(A1452,'Айгенис Оп22'!$A$2:$C$22,3,0),VLOOKUP((A1452-1),'Айгенис Оп22'!$A$2:$C$22,3,0))),2)</f>
        <v>21.45</v>
      </c>
      <c r="G1452" s="43">
        <f>COUNTIF(D1453:$D$1829,365)</f>
        <v>52</v>
      </c>
      <c r="H1452" s="43">
        <f>COUNTIF(D1453:$D$1829,366)</f>
        <v>325</v>
      </c>
    </row>
    <row r="1453" spans="1:8" x14ac:dyDescent="0.25">
      <c r="A1453" s="1">
        <f>COUNTIF($C$2:C1453,"Да")</f>
        <v>15</v>
      </c>
      <c r="B1453" s="45">
        <f t="shared" si="46"/>
        <v>46701</v>
      </c>
      <c r="C1453" s="42" t="str">
        <f>IF(ISERROR(VLOOKUP(B1453,'Айгенис Оп22'!$C$3:$C$22,1,0)),"Нет","Да")</f>
        <v>Нет</v>
      </c>
      <c r="D1453" s="43">
        <f t="shared" si="45"/>
        <v>365</v>
      </c>
      <c r="E1453" s="49">
        <f>ROUND(('Все выпуски'!$T$3*'Все выпуски'!$T$6/100)/365*(B1453-IF(C1453="Нет",VLOOKUP(A1453,'Айгенис Оп22'!$A$2:$C$22,3,0),VLOOKUP((A1453-1),'Айгенис Оп22'!$A$2:$C$22,3,0))),2)</f>
        <v>21.7</v>
      </c>
      <c r="G1453" s="43">
        <f>COUNTIF(D1454:$D$1829,365)</f>
        <v>51</v>
      </c>
      <c r="H1453" s="43">
        <f>COUNTIF(D1454:$D$1829,366)</f>
        <v>325</v>
      </c>
    </row>
    <row r="1454" spans="1:8" x14ac:dyDescent="0.25">
      <c r="A1454" s="1">
        <f>COUNTIF($C$2:C1454,"Да")</f>
        <v>15</v>
      </c>
      <c r="B1454" s="45">
        <f t="shared" si="46"/>
        <v>46702</v>
      </c>
      <c r="C1454" s="42" t="str">
        <f>IF(ISERROR(VLOOKUP(B1454,'Айгенис Оп22'!$C$3:$C$22,1,0)),"Нет","Да")</f>
        <v>Нет</v>
      </c>
      <c r="D1454" s="43">
        <f t="shared" si="45"/>
        <v>365</v>
      </c>
      <c r="E1454" s="49">
        <f>ROUND(('Все выпуски'!$T$3*'Все выпуски'!$T$6/100)/365*(B1454-IF(C1454="Нет",VLOOKUP(A1454,'Айгенис Оп22'!$A$2:$C$22,3,0),VLOOKUP((A1454-1),'Айгенис Оп22'!$A$2:$C$22,3,0))),2)</f>
        <v>21.95</v>
      </c>
      <c r="G1454" s="43">
        <f>COUNTIF(D1455:$D$1829,365)</f>
        <v>50</v>
      </c>
      <c r="H1454" s="43">
        <f>COUNTIF(D1455:$D$1829,366)</f>
        <v>325</v>
      </c>
    </row>
    <row r="1455" spans="1:8" x14ac:dyDescent="0.25">
      <c r="A1455" s="1">
        <f>COUNTIF($C$2:C1455,"Да")</f>
        <v>15</v>
      </c>
      <c r="B1455" s="45">
        <f t="shared" si="46"/>
        <v>46703</v>
      </c>
      <c r="C1455" s="42" t="str">
        <f>IF(ISERROR(VLOOKUP(B1455,'Айгенис Оп22'!$C$3:$C$22,1,0)),"Нет","Да")</f>
        <v>Нет</v>
      </c>
      <c r="D1455" s="43">
        <f t="shared" si="45"/>
        <v>365</v>
      </c>
      <c r="E1455" s="49">
        <f>ROUND(('Все выпуски'!$T$3*'Все выпуски'!$T$6/100)/365*(B1455-IF(C1455="Нет",VLOOKUP(A1455,'Айгенис Оп22'!$A$2:$C$22,3,0),VLOOKUP((A1455-1),'Айгенис Оп22'!$A$2:$C$22,3,0))),2)</f>
        <v>22.19</v>
      </c>
      <c r="G1455" s="43">
        <f>COUNTIF(D1456:$D$1829,365)</f>
        <v>49</v>
      </c>
      <c r="H1455" s="43">
        <f>COUNTIF(D1456:$D$1829,366)</f>
        <v>325</v>
      </c>
    </row>
    <row r="1456" spans="1:8" x14ac:dyDescent="0.25">
      <c r="A1456" s="1">
        <f>COUNTIF($C$2:C1456,"Да")</f>
        <v>15</v>
      </c>
      <c r="B1456" s="45">
        <f t="shared" si="46"/>
        <v>46704</v>
      </c>
      <c r="C1456" s="42" t="str">
        <f>IF(ISERROR(VLOOKUP(B1456,'Айгенис Оп22'!$C$3:$C$22,1,0)),"Нет","Да")</f>
        <v>Нет</v>
      </c>
      <c r="D1456" s="43">
        <f t="shared" si="45"/>
        <v>365</v>
      </c>
      <c r="E1456" s="49">
        <f>ROUND(('Все выпуски'!$T$3*'Все выпуски'!$T$6/100)/365*(B1456-IF(C1456="Нет",VLOOKUP(A1456,'Айгенис Оп22'!$A$2:$C$22,3,0),VLOOKUP((A1456-1),'Айгенис Оп22'!$A$2:$C$22,3,0))),2)</f>
        <v>22.44</v>
      </c>
      <c r="G1456" s="43">
        <f>COUNTIF(D1457:$D$1829,365)</f>
        <v>48</v>
      </c>
      <c r="H1456" s="43">
        <f>COUNTIF(D1457:$D$1829,366)</f>
        <v>325</v>
      </c>
    </row>
    <row r="1457" spans="1:8" x14ac:dyDescent="0.25">
      <c r="A1457" s="1">
        <f>COUNTIF($C$2:C1457,"Да")</f>
        <v>16</v>
      </c>
      <c r="B1457" s="45">
        <f t="shared" si="46"/>
        <v>46705</v>
      </c>
      <c r="C1457" s="42" t="str">
        <f>IF(ISERROR(VLOOKUP(B1457,'Айгенис Оп22'!$C$3:$C$22,1,0)),"Нет","Да")</f>
        <v>Да</v>
      </c>
      <c r="D1457" s="43">
        <f t="shared" si="45"/>
        <v>365</v>
      </c>
      <c r="E1457" s="49">
        <f>ROUND(('Все выпуски'!$T$3*'Все выпуски'!$T$6/100)/365*(B1457-IF(C1457="Нет",VLOOKUP(A1457,'Айгенис Оп22'!$A$2:$C$22,3,0),VLOOKUP((A1457-1),'Айгенис Оп22'!$A$2:$C$22,3,0))),2)</f>
        <v>22.68</v>
      </c>
      <c r="G1457" s="43">
        <f>COUNTIF(D1458:$D$1829,365)</f>
        <v>47</v>
      </c>
      <c r="H1457" s="43">
        <f>COUNTIF(D1458:$D$1829,366)</f>
        <v>325</v>
      </c>
    </row>
    <row r="1458" spans="1:8" x14ac:dyDescent="0.25">
      <c r="A1458" s="1">
        <f>COUNTIF($C$2:C1458,"Да")</f>
        <v>16</v>
      </c>
      <c r="B1458" s="45">
        <f t="shared" si="46"/>
        <v>46706</v>
      </c>
      <c r="C1458" s="42" t="str">
        <f>IF(ISERROR(VLOOKUP(B1458,'Айгенис Оп22'!$C$3:$C$22,1,0)),"Нет","Да")</f>
        <v>Нет</v>
      </c>
      <c r="D1458" s="43">
        <f t="shared" si="45"/>
        <v>365</v>
      </c>
      <c r="E1458" s="49">
        <f>ROUND(('Все выпуски'!$T$3*'Все выпуски'!$T$6/100)/365*(B1458-IF(C1458="Нет",VLOOKUP(A1458,'Айгенис Оп22'!$A$2:$C$22,3,0),VLOOKUP((A1458-1),'Айгенис Оп22'!$A$2:$C$22,3,0))),2)</f>
        <v>0.25</v>
      </c>
      <c r="G1458" s="43">
        <f>COUNTIF(D1459:$D$1829,365)</f>
        <v>46</v>
      </c>
      <c r="H1458" s="43">
        <f>COUNTIF(D1459:$D$1829,366)</f>
        <v>325</v>
      </c>
    </row>
    <row r="1459" spans="1:8" x14ac:dyDescent="0.25">
      <c r="A1459" s="1">
        <f>COUNTIF($C$2:C1459,"Да")</f>
        <v>16</v>
      </c>
      <c r="B1459" s="45">
        <f t="shared" si="46"/>
        <v>46707</v>
      </c>
      <c r="C1459" s="42" t="str">
        <f>IF(ISERROR(VLOOKUP(B1459,'Айгенис Оп22'!$C$3:$C$22,1,0)),"Нет","Да")</f>
        <v>Нет</v>
      </c>
      <c r="D1459" s="43">
        <f t="shared" si="45"/>
        <v>365</v>
      </c>
      <c r="E1459" s="49">
        <f>ROUND(('Все выпуски'!$T$3*'Все выпуски'!$T$6/100)/365*(B1459-IF(C1459="Нет",VLOOKUP(A1459,'Айгенис Оп22'!$A$2:$C$22,3,0),VLOOKUP((A1459-1),'Айгенис Оп22'!$A$2:$C$22,3,0))),2)</f>
        <v>0.49</v>
      </c>
      <c r="G1459" s="43">
        <f>COUNTIF(D1460:$D$1829,365)</f>
        <v>45</v>
      </c>
      <c r="H1459" s="43">
        <f>COUNTIF(D1460:$D$1829,366)</f>
        <v>325</v>
      </c>
    </row>
    <row r="1460" spans="1:8" x14ac:dyDescent="0.25">
      <c r="A1460" s="1">
        <f>COUNTIF($C$2:C1460,"Да")</f>
        <v>16</v>
      </c>
      <c r="B1460" s="45">
        <f t="shared" si="46"/>
        <v>46708</v>
      </c>
      <c r="C1460" s="42" t="str">
        <f>IF(ISERROR(VLOOKUP(B1460,'Айгенис Оп22'!$C$3:$C$22,1,0)),"Нет","Да")</f>
        <v>Нет</v>
      </c>
      <c r="D1460" s="43">
        <f t="shared" si="45"/>
        <v>365</v>
      </c>
      <c r="E1460" s="49">
        <f>ROUND(('Все выпуски'!$T$3*'Все выпуски'!$T$6/100)/365*(B1460-IF(C1460="Нет",VLOOKUP(A1460,'Айгенис Оп22'!$A$2:$C$22,3,0),VLOOKUP((A1460-1),'Айгенис Оп22'!$A$2:$C$22,3,0))),2)</f>
        <v>0.74</v>
      </c>
      <c r="G1460" s="43">
        <f>COUNTIF(D1461:$D$1829,365)</f>
        <v>44</v>
      </c>
      <c r="H1460" s="43">
        <f>COUNTIF(D1461:$D$1829,366)</f>
        <v>325</v>
      </c>
    </row>
    <row r="1461" spans="1:8" x14ac:dyDescent="0.25">
      <c r="A1461" s="1">
        <f>COUNTIF($C$2:C1461,"Да")</f>
        <v>16</v>
      </c>
      <c r="B1461" s="45">
        <f t="shared" si="46"/>
        <v>46709</v>
      </c>
      <c r="C1461" s="42" t="str">
        <f>IF(ISERROR(VLOOKUP(B1461,'Айгенис Оп22'!$C$3:$C$22,1,0)),"Нет","Да")</f>
        <v>Нет</v>
      </c>
      <c r="D1461" s="43">
        <f t="shared" si="45"/>
        <v>365</v>
      </c>
      <c r="E1461" s="49">
        <f>ROUND(('Все выпуски'!$T$3*'Все выпуски'!$T$6/100)/365*(B1461-IF(C1461="Нет",VLOOKUP(A1461,'Айгенис Оп22'!$A$2:$C$22,3,0),VLOOKUP((A1461-1),'Айгенис Оп22'!$A$2:$C$22,3,0))),2)</f>
        <v>0.99</v>
      </c>
      <c r="G1461" s="43">
        <f>COUNTIF(D1462:$D$1829,365)</f>
        <v>43</v>
      </c>
      <c r="H1461" s="43">
        <f>COUNTIF(D1462:$D$1829,366)</f>
        <v>325</v>
      </c>
    </row>
    <row r="1462" spans="1:8" x14ac:dyDescent="0.25">
      <c r="A1462" s="1">
        <f>COUNTIF($C$2:C1462,"Да")</f>
        <v>16</v>
      </c>
      <c r="B1462" s="45">
        <f t="shared" si="46"/>
        <v>46710</v>
      </c>
      <c r="C1462" s="42" t="str">
        <f>IF(ISERROR(VLOOKUP(B1462,'Айгенис Оп22'!$C$3:$C$22,1,0)),"Нет","Да")</f>
        <v>Нет</v>
      </c>
      <c r="D1462" s="43">
        <f t="shared" si="45"/>
        <v>365</v>
      </c>
      <c r="E1462" s="49">
        <f>ROUND(('Все выпуски'!$T$3*'Все выпуски'!$T$6/100)/365*(B1462-IF(C1462="Нет",VLOOKUP(A1462,'Айгенис Оп22'!$A$2:$C$22,3,0),VLOOKUP((A1462-1),'Айгенис Оп22'!$A$2:$C$22,3,0))),2)</f>
        <v>1.23</v>
      </c>
      <c r="G1462" s="43">
        <f>COUNTIF(D1463:$D$1829,365)</f>
        <v>42</v>
      </c>
      <c r="H1462" s="43">
        <f>COUNTIF(D1463:$D$1829,366)</f>
        <v>325</v>
      </c>
    </row>
    <row r="1463" spans="1:8" x14ac:dyDescent="0.25">
      <c r="A1463" s="1">
        <f>COUNTIF($C$2:C1463,"Да")</f>
        <v>16</v>
      </c>
      <c r="B1463" s="45">
        <f t="shared" si="46"/>
        <v>46711</v>
      </c>
      <c r="C1463" s="42" t="str">
        <f>IF(ISERROR(VLOOKUP(B1463,'Айгенис Оп22'!$C$3:$C$22,1,0)),"Нет","Да")</f>
        <v>Нет</v>
      </c>
      <c r="D1463" s="43">
        <f t="shared" si="45"/>
        <v>365</v>
      </c>
      <c r="E1463" s="49">
        <f>ROUND(('Все выпуски'!$T$3*'Все выпуски'!$T$6/100)/365*(B1463-IF(C1463="Нет",VLOOKUP(A1463,'Айгенис Оп22'!$A$2:$C$22,3,0),VLOOKUP((A1463-1),'Айгенис Оп22'!$A$2:$C$22,3,0))),2)</f>
        <v>1.48</v>
      </c>
      <c r="G1463" s="43">
        <f>COUNTIF(D1464:$D$1829,365)</f>
        <v>41</v>
      </c>
      <c r="H1463" s="43">
        <f>COUNTIF(D1464:$D$1829,366)</f>
        <v>325</v>
      </c>
    </row>
    <row r="1464" spans="1:8" x14ac:dyDescent="0.25">
      <c r="A1464" s="1">
        <f>COUNTIF($C$2:C1464,"Да")</f>
        <v>16</v>
      </c>
      <c r="B1464" s="45">
        <f t="shared" si="46"/>
        <v>46712</v>
      </c>
      <c r="C1464" s="42" t="str">
        <f>IF(ISERROR(VLOOKUP(B1464,'Айгенис Оп22'!$C$3:$C$22,1,0)),"Нет","Да")</f>
        <v>Нет</v>
      </c>
      <c r="D1464" s="43">
        <f t="shared" si="45"/>
        <v>365</v>
      </c>
      <c r="E1464" s="49">
        <f>ROUND(('Все выпуски'!$T$3*'Все выпуски'!$T$6/100)/365*(B1464-IF(C1464="Нет",VLOOKUP(A1464,'Айгенис Оп22'!$A$2:$C$22,3,0),VLOOKUP((A1464-1),'Айгенис Оп22'!$A$2:$C$22,3,0))),2)</f>
        <v>1.73</v>
      </c>
      <c r="G1464" s="43">
        <f>COUNTIF(D1465:$D$1829,365)</f>
        <v>40</v>
      </c>
      <c r="H1464" s="43">
        <f>COUNTIF(D1465:$D$1829,366)</f>
        <v>325</v>
      </c>
    </row>
    <row r="1465" spans="1:8" x14ac:dyDescent="0.25">
      <c r="A1465" s="1">
        <f>COUNTIF($C$2:C1465,"Да")</f>
        <v>16</v>
      </c>
      <c r="B1465" s="45">
        <f t="shared" si="46"/>
        <v>46713</v>
      </c>
      <c r="C1465" s="42" t="str">
        <f>IF(ISERROR(VLOOKUP(B1465,'Айгенис Оп22'!$C$3:$C$22,1,0)),"Нет","Да")</f>
        <v>Нет</v>
      </c>
      <c r="D1465" s="43">
        <f t="shared" si="45"/>
        <v>365</v>
      </c>
      <c r="E1465" s="49">
        <f>ROUND(('Все выпуски'!$T$3*'Все выпуски'!$T$6/100)/365*(B1465-IF(C1465="Нет",VLOOKUP(A1465,'Айгенис Оп22'!$A$2:$C$22,3,0),VLOOKUP((A1465-1),'Айгенис Оп22'!$A$2:$C$22,3,0))),2)</f>
        <v>1.97</v>
      </c>
      <c r="G1465" s="43">
        <f>COUNTIF(D1466:$D$1829,365)</f>
        <v>39</v>
      </c>
      <c r="H1465" s="43">
        <f>COUNTIF(D1466:$D$1829,366)</f>
        <v>325</v>
      </c>
    </row>
    <row r="1466" spans="1:8" x14ac:dyDescent="0.25">
      <c r="A1466" s="1">
        <f>COUNTIF($C$2:C1466,"Да")</f>
        <v>16</v>
      </c>
      <c r="B1466" s="45">
        <f t="shared" si="46"/>
        <v>46714</v>
      </c>
      <c r="C1466" s="42" t="str">
        <f>IF(ISERROR(VLOOKUP(B1466,'Айгенис Оп22'!$C$3:$C$22,1,0)),"Нет","Да")</f>
        <v>Нет</v>
      </c>
      <c r="D1466" s="43">
        <f t="shared" si="45"/>
        <v>365</v>
      </c>
      <c r="E1466" s="49">
        <f>ROUND(('Все выпуски'!$T$3*'Все выпуски'!$T$6/100)/365*(B1466-IF(C1466="Нет",VLOOKUP(A1466,'Айгенис Оп22'!$A$2:$C$22,3,0),VLOOKUP((A1466-1),'Айгенис Оп22'!$A$2:$C$22,3,0))),2)</f>
        <v>2.2200000000000002</v>
      </c>
      <c r="G1466" s="43">
        <f>COUNTIF(D1467:$D$1829,365)</f>
        <v>38</v>
      </c>
      <c r="H1466" s="43">
        <f>COUNTIF(D1467:$D$1829,366)</f>
        <v>325</v>
      </c>
    </row>
    <row r="1467" spans="1:8" x14ac:dyDescent="0.25">
      <c r="A1467" s="1">
        <f>COUNTIF($C$2:C1467,"Да")</f>
        <v>16</v>
      </c>
      <c r="B1467" s="45">
        <f t="shared" si="46"/>
        <v>46715</v>
      </c>
      <c r="C1467" s="42" t="str">
        <f>IF(ISERROR(VLOOKUP(B1467,'Айгенис Оп22'!$C$3:$C$22,1,0)),"Нет","Да")</f>
        <v>Нет</v>
      </c>
      <c r="D1467" s="43">
        <f t="shared" si="45"/>
        <v>365</v>
      </c>
      <c r="E1467" s="49">
        <f>ROUND(('Все выпуски'!$T$3*'Все выпуски'!$T$6/100)/365*(B1467-IF(C1467="Нет",VLOOKUP(A1467,'Айгенис Оп22'!$A$2:$C$22,3,0),VLOOKUP((A1467-1),'Айгенис Оп22'!$A$2:$C$22,3,0))),2)</f>
        <v>2.4700000000000002</v>
      </c>
      <c r="G1467" s="43">
        <f>COUNTIF(D1468:$D$1829,365)</f>
        <v>37</v>
      </c>
      <c r="H1467" s="43">
        <f>COUNTIF(D1468:$D$1829,366)</f>
        <v>325</v>
      </c>
    </row>
    <row r="1468" spans="1:8" x14ac:dyDescent="0.25">
      <c r="A1468" s="1">
        <f>COUNTIF($C$2:C1468,"Да")</f>
        <v>16</v>
      </c>
      <c r="B1468" s="45">
        <f t="shared" si="46"/>
        <v>46716</v>
      </c>
      <c r="C1468" s="42" t="str">
        <f>IF(ISERROR(VLOOKUP(B1468,'Айгенис Оп22'!$C$3:$C$22,1,0)),"Нет","Да")</f>
        <v>Нет</v>
      </c>
      <c r="D1468" s="43">
        <f t="shared" si="45"/>
        <v>365</v>
      </c>
      <c r="E1468" s="49">
        <f>ROUND(('Все выпуски'!$T$3*'Все выпуски'!$T$6/100)/365*(B1468-IF(C1468="Нет",VLOOKUP(A1468,'Айгенис Оп22'!$A$2:$C$22,3,0),VLOOKUP((A1468-1),'Айгенис Оп22'!$A$2:$C$22,3,0))),2)</f>
        <v>2.71</v>
      </c>
      <c r="G1468" s="43">
        <f>COUNTIF(D1469:$D$1829,365)</f>
        <v>36</v>
      </c>
      <c r="H1468" s="43">
        <f>COUNTIF(D1469:$D$1829,366)</f>
        <v>325</v>
      </c>
    </row>
    <row r="1469" spans="1:8" x14ac:dyDescent="0.25">
      <c r="A1469" s="1">
        <f>COUNTIF($C$2:C1469,"Да")</f>
        <v>16</v>
      </c>
      <c r="B1469" s="45">
        <f t="shared" si="46"/>
        <v>46717</v>
      </c>
      <c r="C1469" s="42" t="str">
        <f>IF(ISERROR(VLOOKUP(B1469,'Айгенис Оп22'!$C$3:$C$22,1,0)),"Нет","Да")</f>
        <v>Нет</v>
      </c>
      <c r="D1469" s="43">
        <f t="shared" si="45"/>
        <v>365</v>
      </c>
      <c r="E1469" s="49">
        <f>ROUND(('Все выпуски'!$T$3*'Все выпуски'!$T$6/100)/365*(B1469-IF(C1469="Нет",VLOOKUP(A1469,'Айгенис Оп22'!$A$2:$C$22,3,0),VLOOKUP((A1469-1),'Айгенис Оп22'!$A$2:$C$22,3,0))),2)</f>
        <v>2.96</v>
      </c>
      <c r="G1469" s="43">
        <f>COUNTIF(D1470:$D$1829,365)</f>
        <v>35</v>
      </c>
      <c r="H1469" s="43">
        <f>COUNTIF(D1470:$D$1829,366)</f>
        <v>325</v>
      </c>
    </row>
    <row r="1470" spans="1:8" x14ac:dyDescent="0.25">
      <c r="A1470" s="1">
        <f>COUNTIF($C$2:C1470,"Да")</f>
        <v>16</v>
      </c>
      <c r="B1470" s="45">
        <f t="shared" si="46"/>
        <v>46718</v>
      </c>
      <c r="C1470" s="42" t="str">
        <f>IF(ISERROR(VLOOKUP(B1470,'Айгенис Оп22'!$C$3:$C$22,1,0)),"Нет","Да")</f>
        <v>Нет</v>
      </c>
      <c r="D1470" s="43">
        <f t="shared" si="45"/>
        <v>365</v>
      </c>
      <c r="E1470" s="49">
        <f>ROUND(('Все выпуски'!$T$3*'Все выпуски'!$T$6/100)/365*(B1470-IF(C1470="Нет",VLOOKUP(A1470,'Айгенис Оп22'!$A$2:$C$22,3,0),VLOOKUP((A1470-1),'Айгенис Оп22'!$A$2:$C$22,3,0))),2)</f>
        <v>3.21</v>
      </c>
      <c r="G1470" s="43">
        <f>COUNTIF(D1471:$D$1829,365)</f>
        <v>34</v>
      </c>
      <c r="H1470" s="43">
        <f>COUNTIF(D1471:$D$1829,366)</f>
        <v>325</v>
      </c>
    </row>
    <row r="1471" spans="1:8" x14ac:dyDescent="0.25">
      <c r="A1471" s="1">
        <f>COUNTIF($C$2:C1471,"Да")</f>
        <v>16</v>
      </c>
      <c r="B1471" s="45">
        <f t="shared" si="46"/>
        <v>46719</v>
      </c>
      <c r="C1471" s="42" t="str">
        <f>IF(ISERROR(VLOOKUP(B1471,'Айгенис Оп22'!$C$3:$C$22,1,0)),"Нет","Да")</f>
        <v>Нет</v>
      </c>
      <c r="D1471" s="43">
        <f t="shared" si="45"/>
        <v>365</v>
      </c>
      <c r="E1471" s="49">
        <f>ROUND(('Все выпуски'!$T$3*'Все выпуски'!$T$6/100)/365*(B1471-IF(C1471="Нет",VLOOKUP(A1471,'Айгенис Оп22'!$A$2:$C$22,3,0),VLOOKUP((A1471-1),'Айгенис Оп22'!$A$2:$C$22,3,0))),2)</f>
        <v>3.45</v>
      </c>
      <c r="G1471" s="43">
        <f>COUNTIF(D1472:$D$1829,365)</f>
        <v>33</v>
      </c>
      <c r="H1471" s="43">
        <f>COUNTIF(D1472:$D$1829,366)</f>
        <v>325</v>
      </c>
    </row>
    <row r="1472" spans="1:8" x14ac:dyDescent="0.25">
      <c r="A1472" s="1">
        <f>COUNTIF($C$2:C1472,"Да")</f>
        <v>16</v>
      </c>
      <c r="B1472" s="45">
        <f t="shared" si="46"/>
        <v>46720</v>
      </c>
      <c r="C1472" s="42" t="str">
        <f>IF(ISERROR(VLOOKUP(B1472,'Айгенис Оп22'!$C$3:$C$22,1,0)),"Нет","Да")</f>
        <v>Нет</v>
      </c>
      <c r="D1472" s="43">
        <f t="shared" si="45"/>
        <v>365</v>
      </c>
      <c r="E1472" s="49">
        <f>ROUND(('Все выпуски'!$T$3*'Все выпуски'!$T$6/100)/365*(B1472-IF(C1472="Нет",VLOOKUP(A1472,'Айгенис Оп22'!$A$2:$C$22,3,0),VLOOKUP((A1472-1),'Айгенис Оп22'!$A$2:$C$22,3,0))),2)</f>
        <v>3.7</v>
      </c>
      <c r="G1472" s="43">
        <f>COUNTIF(D1473:$D$1829,365)</f>
        <v>32</v>
      </c>
      <c r="H1472" s="43">
        <f>COUNTIF(D1473:$D$1829,366)</f>
        <v>325</v>
      </c>
    </row>
    <row r="1473" spans="1:8" x14ac:dyDescent="0.25">
      <c r="A1473" s="1">
        <f>COUNTIF($C$2:C1473,"Да")</f>
        <v>16</v>
      </c>
      <c r="B1473" s="45">
        <f t="shared" si="46"/>
        <v>46721</v>
      </c>
      <c r="C1473" s="42" t="str">
        <f>IF(ISERROR(VLOOKUP(B1473,'Айгенис Оп22'!$C$3:$C$22,1,0)),"Нет","Да")</f>
        <v>Нет</v>
      </c>
      <c r="D1473" s="43">
        <f t="shared" si="45"/>
        <v>365</v>
      </c>
      <c r="E1473" s="49">
        <f>ROUND(('Все выпуски'!$T$3*'Все выпуски'!$T$6/100)/365*(B1473-IF(C1473="Нет",VLOOKUP(A1473,'Айгенис Оп22'!$A$2:$C$22,3,0),VLOOKUP((A1473-1),'Айгенис Оп22'!$A$2:$C$22,3,0))),2)</f>
        <v>3.95</v>
      </c>
      <c r="G1473" s="43">
        <f>COUNTIF(D1474:$D$1829,365)</f>
        <v>31</v>
      </c>
      <c r="H1473" s="43">
        <f>COUNTIF(D1474:$D$1829,366)</f>
        <v>325</v>
      </c>
    </row>
    <row r="1474" spans="1:8" x14ac:dyDescent="0.25">
      <c r="A1474" s="1">
        <f>COUNTIF($C$2:C1474,"Да")</f>
        <v>16</v>
      </c>
      <c r="B1474" s="45">
        <f t="shared" si="46"/>
        <v>46722</v>
      </c>
      <c r="C1474" s="42" t="str">
        <f>IF(ISERROR(VLOOKUP(B1474,'Айгенис Оп22'!$C$3:$C$22,1,0)),"Нет","Да")</f>
        <v>Нет</v>
      </c>
      <c r="D1474" s="43">
        <f t="shared" ref="D1474:D1537" si="47">IF(MOD(YEAR(B1474),4)=0,366,365)</f>
        <v>365</v>
      </c>
      <c r="E1474" s="49">
        <f>ROUND(('Все выпуски'!$T$3*'Все выпуски'!$T$6/100)/365*(B1474-IF(C1474="Нет",VLOOKUP(A1474,'Айгенис Оп22'!$A$2:$C$22,3,0),VLOOKUP((A1474-1),'Айгенис Оп22'!$A$2:$C$22,3,0))),2)</f>
        <v>4.1900000000000004</v>
      </c>
      <c r="G1474" s="43">
        <f>COUNTIF(D1475:$D$1829,365)</f>
        <v>30</v>
      </c>
      <c r="H1474" s="43">
        <f>COUNTIF(D1475:$D$1829,366)</f>
        <v>325</v>
      </c>
    </row>
    <row r="1475" spans="1:8" x14ac:dyDescent="0.25">
      <c r="A1475" s="1">
        <f>COUNTIF($C$2:C1475,"Да")</f>
        <v>16</v>
      </c>
      <c r="B1475" s="45">
        <f t="shared" si="46"/>
        <v>46723</v>
      </c>
      <c r="C1475" s="42" t="str">
        <f>IF(ISERROR(VLOOKUP(B1475,'Айгенис Оп22'!$C$3:$C$22,1,0)),"Нет","Да")</f>
        <v>Нет</v>
      </c>
      <c r="D1475" s="43">
        <f t="shared" si="47"/>
        <v>365</v>
      </c>
      <c r="E1475" s="49">
        <f>ROUND(('Все выпуски'!$T$3*'Все выпуски'!$T$6/100)/365*(B1475-IF(C1475="Нет",VLOOKUP(A1475,'Айгенис Оп22'!$A$2:$C$22,3,0),VLOOKUP((A1475-1),'Айгенис Оп22'!$A$2:$C$22,3,0))),2)</f>
        <v>4.4400000000000004</v>
      </c>
      <c r="G1475" s="43">
        <f>COUNTIF(D1476:$D$1829,365)</f>
        <v>29</v>
      </c>
      <c r="H1475" s="43">
        <f>COUNTIF(D1476:$D$1829,366)</f>
        <v>325</v>
      </c>
    </row>
    <row r="1476" spans="1:8" x14ac:dyDescent="0.25">
      <c r="A1476" s="1">
        <f>COUNTIF($C$2:C1476,"Да")</f>
        <v>16</v>
      </c>
      <c r="B1476" s="45">
        <f t="shared" si="46"/>
        <v>46724</v>
      </c>
      <c r="C1476" s="42" t="str">
        <f>IF(ISERROR(VLOOKUP(B1476,'Айгенис Оп22'!$C$3:$C$22,1,0)),"Нет","Да")</f>
        <v>Нет</v>
      </c>
      <c r="D1476" s="43">
        <f t="shared" si="47"/>
        <v>365</v>
      </c>
      <c r="E1476" s="49">
        <f>ROUND(('Все выпуски'!$T$3*'Все выпуски'!$T$6/100)/365*(B1476-IF(C1476="Нет",VLOOKUP(A1476,'Айгенис Оп22'!$A$2:$C$22,3,0),VLOOKUP((A1476-1),'Айгенис Оп22'!$A$2:$C$22,3,0))),2)</f>
        <v>4.68</v>
      </c>
      <c r="G1476" s="43">
        <f>COUNTIF(D1477:$D$1829,365)</f>
        <v>28</v>
      </c>
      <c r="H1476" s="43">
        <f>COUNTIF(D1477:$D$1829,366)</f>
        <v>325</v>
      </c>
    </row>
    <row r="1477" spans="1:8" x14ac:dyDescent="0.25">
      <c r="A1477" s="1">
        <f>COUNTIF($C$2:C1477,"Да")</f>
        <v>16</v>
      </c>
      <c r="B1477" s="45">
        <f t="shared" si="46"/>
        <v>46725</v>
      </c>
      <c r="C1477" s="42" t="str">
        <f>IF(ISERROR(VLOOKUP(B1477,'Айгенис Оп22'!$C$3:$C$22,1,0)),"Нет","Да")</f>
        <v>Нет</v>
      </c>
      <c r="D1477" s="43">
        <f t="shared" si="47"/>
        <v>365</v>
      </c>
      <c r="E1477" s="49">
        <f>ROUND(('Все выпуски'!$T$3*'Все выпуски'!$T$6/100)/365*(B1477-IF(C1477="Нет",VLOOKUP(A1477,'Айгенис Оп22'!$A$2:$C$22,3,0),VLOOKUP((A1477-1),'Айгенис Оп22'!$A$2:$C$22,3,0))),2)</f>
        <v>4.93</v>
      </c>
      <c r="G1477" s="43">
        <f>COUNTIF(D1478:$D$1829,365)</f>
        <v>27</v>
      </c>
      <c r="H1477" s="43">
        <f>COUNTIF(D1478:$D$1829,366)</f>
        <v>325</v>
      </c>
    </row>
    <row r="1478" spans="1:8" x14ac:dyDescent="0.25">
      <c r="A1478" s="1">
        <f>COUNTIF($C$2:C1478,"Да")</f>
        <v>16</v>
      </c>
      <c r="B1478" s="45">
        <f t="shared" si="46"/>
        <v>46726</v>
      </c>
      <c r="C1478" s="42" t="str">
        <f>IF(ISERROR(VLOOKUP(B1478,'Айгенис Оп22'!$C$3:$C$22,1,0)),"Нет","Да")</f>
        <v>Нет</v>
      </c>
      <c r="D1478" s="43">
        <f t="shared" si="47"/>
        <v>365</v>
      </c>
      <c r="E1478" s="49">
        <f>ROUND(('Все выпуски'!$T$3*'Все выпуски'!$T$6/100)/365*(B1478-IF(C1478="Нет",VLOOKUP(A1478,'Айгенис Оп22'!$A$2:$C$22,3,0),VLOOKUP((A1478-1),'Айгенис Оп22'!$A$2:$C$22,3,0))),2)</f>
        <v>5.18</v>
      </c>
      <c r="G1478" s="43">
        <f>COUNTIF(D1479:$D$1829,365)</f>
        <v>26</v>
      </c>
      <c r="H1478" s="43">
        <f>COUNTIF(D1479:$D$1829,366)</f>
        <v>325</v>
      </c>
    </row>
    <row r="1479" spans="1:8" x14ac:dyDescent="0.25">
      <c r="A1479" s="1">
        <f>COUNTIF($C$2:C1479,"Да")</f>
        <v>16</v>
      </c>
      <c r="B1479" s="45">
        <f t="shared" si="46"/>
        <v>46727</v>
      </c>
      <c r="C1479" s="42" t="str">
        <f>IF(ISERROR(VLOOKUP(B1479,'Айгенис Оп22'!$C$3:$C$22,1,0)),"Нет","Да")</f>
        <v>Нет</v>
      </c>
      <c r="D1479" s="43">
        <f t="shared" si="47"/>
        <v>365</v>
      </c>
      <c r="E1479" s="49">
        <f>ROUND(('Все выпуски'!$T$3*'Все выпуски'!$T$6/100)/365*(B1479-IF(C1479="Нет",VLOOKUP(A1479,'Айгенис Оп22'!$A$2:$C$22,3,0),VLOOKUP((A1479-1),'Айгенис Оп22'!$A$2:$C$22,3,0))),2)</f>
        <v>5.42</v>
      </c>
      <c r="G1479" s="43">
        <f>COUNTIF(D1480:$D$1829,365)</f>
        <v>25</v>
      </c>
      <c r="H1479" s="43">
        <f>COUNTIF(D1480:$D$1829,366)</f>
        <v>325</v>
      </c>
    </row>
    <row r="1480" spans="1:8" x14ac:dyDescent="0.25">
      <c r="A1480" s="1">
        <f>COUNTIF($C$2:C1480,"Да")</f>
        <v>16</v>
      </c>
      <c r="B1480" s="45">
        <f t="shared" si="46"/>
        <v>46728</v>
      </c>
      <c r="C1480" s="42" t="str">
        <f>IF(ISERROR(VLOOKUP(B1480,'Айгенис Оп22'!$C$3:$C$22,1,0)),"Нет","Да")</f>
        <v>Нет</v>
      </c>
      <c r="D1480" s="43">
        <f t="shared" si="47"/>
        <v>365</v>
      </c>
      <c r="E1480" s="49">
        <f>ROUND(('Все выпуски'!$T$3*'Все выпуски'!$T$6/100)/365*(B1480-IF(C1480="Нет",VLOOKUP(A1480,'Айгенис Оп22'!$A$2:$C$22,3,0),VLOOKUP((A1480-1),'Айгенис Оп22'!$A$2:$C$22,3,0))),2)</f>
        <v>5.67</v>
      </c>
      <c r="G1480" s="43">
        <f>COUNTIF(D1481:$D$1829,365)</f>
        <v>24</v>
      </c>
      <c r="H1480" s="43">
        <f>COUNTIF(D1481:$D$1829,366)</f>
        <v>325</v>
      </c>
    </row>
    <row r="1481" spans="1:8" x14ac:dyDescent="0.25">
      <c r="A1481" s="1">
        <f>COUNTIF($C$2:C1481,"Да")</f>
        <v>16</v>
      </c>
      <c r="B1481" s="45">
        <f t="shared" si="46"/>
        <v>46729</v>
      </c>
      <c r="C1481" s="42" t="str">
        <f>IF(ISERROR(VLOOKUP(B1481,'Айгенис Оп22'!$C$3:$C$22,1,0)),"Нет","Да")</f>
        <v>Нет</v>
      </c>
      <c r="D1481" s="43">
        <f t="shared" si="47"/>
        <v>365</v>
      </c>
      <c r="E1481" s="49">
        <f>ROUND(('Все выпуски'!$T$3*'Все выпуски'!$T$6/100)/365*(B1481-IF(C1481="Нет",VLOOKUP(A1481,'Айгенис Оп22'!$A$2:$C$22,3,0),VLOOKUP((A1481-1),'Айгенис Оп22'!$A$2:$C$22,3,0))),2)</f>
        <v>5.92</v>
      </c>
      <c r="G1481" s="43">
        <f>COUNTIF(D1482:$D$1829,365)</f>
        <v>23</v>
      </c>
      <c r="H1481" s="43">
        <f>COUNTIF(D1482:$D$1829,366)</f>
        <v>325</v>
      </c>
    </row>
    <row r="1482" spans="1:8" x14ac:dyDescent="0.25">
      <c r="A1482" s="1">
        <f>COUNTIF($C$2:C1482,"Да")</f>
        <v>16</v>
      </c>
      <c r="B1482" s="45">
        <f t="shared" si="46"/>
        <v>46730</v>
      </c>
      <c r="C1482" s="42" t="str">
        <f>IF(ISERROR(VLOOKUP(B1482,'Айгенис Оп22'!$C$3:$C$22,1,0)),"Нет","Да")</f>
        <v>Нет</v>
      </c>
      <c r="D1482" s="43">
        <f t="shared" si="47"/>
        <v>365</v>
      </c>
      <c r="E1482" s="49">
        <f>ROUND(('Все выпуски'!$T$3*'Все выпуски'!$T$6/100)/365*(B1482-IF(C1482="Нет",VLOOKUP(A1482,'Айгенис Оп22'!$A$2:$C$22,3,0),VLOOKUP((A1482-1),'Айгенис Оп22'!$A$2:$C$22,3,0))),2)</f>
        <v>6.16</v>
      </c>
      <c r="G1482" s="43">
        <f>COUNTIF(D1483:$D$1829,365)</f>
        <v>22</v>
      </c>
      <c r="H1482" s="43">
        <f>COUNTIF(D1483:$D$1829,366)</f>
        <v>325</v>
      </c>
    </row>
    <row r="1483" spans="1:8" x14ac:dyDescent="0.25">
      <c r="A1483" s="1">
        <f>COUNTIF($C$2:C1483,"Да")</f>
        <v>16</v>
      </c>
      <c r="B1483" s="45">
        <f t="shared" si="46"/>
        <v>46731</v>
      </c>
      <c r="C1483" s="42" t="str">
        <f>IF(ISERROR(VLOOKUP(B1483,'Айгенис Оп22'!$C$3:$C$22,1,0)),"Нет","Да")</f>
        <v>Нет</v>
      </c>
      <c r="D1483" s="43">
        <f t="shared" si="47"/>
        <v>365</v>
      </c>
      <c r="E1483" s="49">
        <f>ROUND(('Все выпуски'!$T$3*'Все выпуски'!$T$6/100)/365*(B1483-IF(C1483="Нет",VLOOKUP(A1483,'Айгенис Оп22'!$A$2:$C$22,3,0),VLOOKUP((A1483-1),'Айгенис Оп22'!$A$2:$C$22,3,0))),2)</f>
        <v>6.41</v>
      </c>
      <c r="G1483" s="43">
        <f>COUNTIF(D1484:$D$1829,365)</f>
        <v>21</v>
      </c>
      <c r="H1483" s="43">
        <f>COUNTIF(D1484:$D$1829,366)</f>
        <v>325</v>
      </c>
    </row>
    <row r="1484" spans="1:8" x14ac:dyDescent="0.25">
      <c r="A1484" s="1">
        <f>COUNTIF($C$2:C1484,"Да")</f>
        <v>16</v>
      </c>
      <c r="B1484" s="45">
        <f t="shared" ref="B1484:B1547" si="48">B1483+1</f>
        <v>46732</v>
      </c>
      <c r="C1484" s="42" t="str">
        <f>IF(ISERROR(VLOOKUP(B1484,'Айгенис Оп22'!$C$3:$C$22,1,0)),"Нет","Да")</f>
        <v>Нет</v>
      </c>
      <c r="D1484" s="43">
        <f t="shared" si="47"/>
        <v>365</v>
      </c>
      <c r="E1484" s="49">
        <f>ROUND(('Все выпуски'!$T$3*'Все выпуски'!$T$6/100)/365*(B1484-IF(C1484="Нет",VLOOKUP(A1484,'Айгенис Оп22'!$A$2:$C$22,3,0),VLOOKUP((A1484-1),'Айгенис Оп22'!$A$2:$C$22,3,0))),2)</f>
        <v>6.66</v>
      </c>
      <c r="G1484" s="43">
        <f>COUNTIF(D1485:$D$1829,365)</f>
        <v>20</v>
      </c>
      <c r="H1484" s="43">
        <f>COUNTIF(D1485:$D$1829,366)</f>
        <v>325</v>
      </c>
    </row>
    <row r="1485" spans="1:8" x14ac:dyDescent="0.25">
      <c r="A1485" s="1">
        <f>COUNTIF($C$2:C1485,"Да")</f>
        <v>16</v>
      </c>
      <c r="B1485" s="45">
        <f t="shared" si="48"/>
        <v>46733</v>
      </c>
      <c r="C1485" s="42" t="str">
        <f>IF(ISERROR(VLOOKUP(B1485,'Айгенис Оп22'!$C$3:$C$22,1,0)),"Нет","Да")</f>
        <v>Нет</v>
      </c>
      <c r="D1485" s="43">
        <f t="shared" si="47"/>
        <v>365</v>
      </c>
      <c r="E1485" s="49">
        <f>ROUND(('Все выпуски'!$T$3*'Все выпуски'!$T$6/100)/365*(B1485-IF(C1485="Нет",VLOOKUP(A1485,'Айгенис Оп22'!$A$2:$C$22,3,0),VLOOKUP((A1485-1),'Айгенис Оп22'!$A$2:$C$22,3,0))),2)</f>
        <v>6.9</v>
      </c>
      <c r="G1485" s="43">
        <f>COUNTIF(D1486:$D$1829,365)</f>
        <v>19</v>
      </c>
      <c r="H1485" s="43">
        <f>COUNTIF(D1486:$D$1829,366)</f>
        <v>325</v>
      </c>
    </row>
    <row r="1486" spans="1:8" x14ac:dyDescent="0.25">
      <c r="A1486" s="1">
        <f>COUNTIF($C$2:C1486,"Да")</f>
        <v>16</v>
      </c>
      <c r="B1486" s="45">
        <f t="shared" si="48"/>
        <v>46734</v>
      </c>
      <c r="C1486" s="42" t="str">
        <f>IF(ISERROR(VLOOKUP(B1486,'Айгенис Оп22'!$C$3:$C$22,1,0)),"Нет","Да")</f>
        <v>Нет</v>
      </c>
      <c r="D1486" s="43">
        <f t="shared" si="47"/>
        <v>365</v>
      </c>
      <c r="E1486" s="49">
        <f>ROUND(('Все выпуски'!$T$3*'Все выпуски'!$T$6/100)/365*(B1486-IF(C1486="Нет",VLOOKUP(A1486,'Айгенис Оп22'!$A$2:$C$22,3,0),VLOOKUP((A1486-1),'Айгенис Оп22'!$A$2:$C$22,3,0))),2)</f>
        <v>7.15</v>
      </c>
      <c r="G1486" s="43">
        <f>COUNTIF(D1487:$D$1829,365)</f>
        <v>18</v>
      </c>
      <c r="H1486" s="43">
        <f>COUNTIF(D1487:$D$1829,366)</f>
        <v>325</v>
      </c>
    </row>
    <row r="1487" spans="1:8" x14ac:dyDescent="0.25">
      <c r="A1487" s="1">
        <f>COUNTIF($C$2:C1487,"Да")</f>
        <v>16</v>
      </c>
      <c r="B1487" s="45">
        <f t="shared" si="48"/>
        <v>46735</v>
      </c>
      <c r="C1487" s="42" t="str">
        <f>IF(ISERROR(VLOOKUP(B1487,'Айгенис Оп22'!$C$3:$C$22,1,0)),"Нет","Да")</f>
        <v>Нет</v>
      </c>
      <c r="D1487" s="43">
        <f t="shared" si="47"/>
        <v>365</v>
      </c>
      <c r="E1487" s="49">
        <f>ROUND(('Все выпуски'!$T$3*'Все выпуски'!$T$6/100)/365*(B1487-IF(C1487="Нет",VLOOKUP(A1487,'Айгенис Оп22'!$A$2:$C$22,3,0),VLOOKUP((A1487-1),'Айгенис Оп22'!$A$2:$C$22,3,0))),2)</f>
        <v>7.4</v>
      </c>
      <c r="G1487" s="43">
        <f>COUNTIF(D1488:$D$1829,365)</f>
        <v>17</v>
      </c>
      <c r="H1487" s="43">
        <f>COUNTIF(D1488:$D$1829,366)</f>
        <v>325</v>
      </c>
    </row>
    <row r="1488" spans="1:8" x14ac:dyDescent="0.25">
      <c r="A1488" s="1">
        <f>COUNTIF($C$2:C1488,"Да")</f>
        <v>16</v>
      </c>
      <c r="B1488" s="45">
        <f t="shared" si="48"/>
        <v>46736</v>
      </c>
      <c r="C1488" s="42" t="str">
        <f>IF(ISERROR(VLOOKUP(B1488,'Айгенис Оп22'!$C$3:$C$22,1,0)),"Нет","Да")</f>
        <v>Нет</v>
      </c>
      <c r="D1488" s="43">
        <f t="shared" si="47"/>
        <v>365</v>
      </c>
      <c r="E1488" s="49">
        <f>ROUND(('Все выпуски'!$T$3*'Все выпуски'!$T$6/100)/365*(B1488-IF(C1488="Нет",VLOOKUP(A1488,'Айгенис Оп22'!$A$2:$C$22,3,0),VLOOKUP((A1488-1),'Айгенис Оп22'!$A$2:$C$22,3,0))),2)</f>
        <v>7.64</v>
      </c>
      <c r="G1488" s="43">
        <f>COUNTIF(D1489:$D$1829,365)</f>
        <v>16</v>
      </c>
      <c r="H1488" s="43">
        <f>COUNTIF(D1489:$D$1829,366)</f>
        <v>325</v>
      </c>
    </row>
    <row r="1489" spans="1:8" x14ac:dyDescent="0.25">
      <c r="A1489" s="1">
        <f>COUNTIF($C$2:C1489,"Да")</f>
        <v>16</v>
      </c>
      <c r="B1489" s="45">
        <f t="shared" si="48"/>
        <v>46737</v>
      </c>
      <c r="C1489" s="42" t="str">
        <f>IF(ISERROR(VLOOKUP(B1489,'Айгенис Оп22'!$C$3:$C$22,1,0)),"Нет","Да")</f>
        <v>Нет</v>
      </c>
      <c r="D1489" s="43">
        <f t="shared" si="47"/>
        <v>365</v>
      </c>
      <c r="E1489" s="49">
        <f>ROUND(('Все выпуски'!$T$3*'Все выпуски'!$T$6/100)/365*(B1489-IF(C1489="Нет",VLOOKUP(A1489,'Айгенис Оп22'!$A$2:$C$22,3,0),VLOOKUP((A1489-1),'Айгенис Оп22'!$A$2:$C$22,3,0))),2)</f>
        <v>7.89</v>
      </c>
      <c r="G1489" s="43">
        <f>COUNTIF(D1490:$D$1829,365)</f>
        <v>15</v>
      </c>
      <c r="H1489" s="43">
        <f>COUNTIF(D1490:$D$1829,366)</f>
        <v>325</v>
      </c>
    </row>
    <row r="1490" spans="1:8" x14ac:dyDescent="0.25">
      <c r="A1490" s="1">
        <f>COUNTIF($C$2:C1490,"Да")</f>
        <v>16</v>
      </c>
      <c r="B1490" s="45">
        <f t="shared" si="48"/>
        <v>46738</v>
      </c>
      <c r="C1490" s="42" t="str">
        <f>IF(ISERROR(VLOOKUP(B1490,'Айгенис Оп22'!$C$3:$C$22,1,0)),"Нет","Да")</f>
        <v>Нет</v>
      </c>
      <c r="D1490" s="43">
        <f t="shared" si="47"/>
        <v>365</v>
      </c>
      <c r="E1490" s="49">
        <f>ROUND(('Все выпуски'!$T$3*'Все выпуски'!$T$6/100)/365*(B1490-IF(C1490="Нет",VLOOKUP(A1490,'Айгенис Оп22'!$A$2:$C$22,3,0),VLOOKUP((A1490-1),'Айгенис Оп22'!$A$2:$C$22,3,0))),2)</f>
        <v>8.14</v>
      </c>
      <c r="G1490" s="43">
        <f>COUNTIF(D1491:$D$1829,365)</f>
        <v>14</v>
      </c>
      <c r="H1490" s="43">
        <f>COUNTIF(D1491:$D$1829,366)</f>
        <v>325</v>
      </c>
    </row>
    <row r="1491" spans="1:8" x14ac:dyDescent="0.25">
      <c r="A1491" s="1">
        <f>COUNTIF($C$2:C1491,"Да")</f>
        <v>16</v>
      </c>
      <c r="B1491" s="45">
        <f t="shared" si="48"/>
        <v>46739</v>
      </c>
      <c r="C1491" s="42" t="str">
        <f>IF(ISERROR(VLOOKUP(B1491,'Айгенис Оп22'!$C$3:$C$22,1,0)),"Нет","Да")</f>
        <v>Нет</v>
      </c>
      <c r="D1491" s="43">
        <f t="shared" si="47"/>
        <v>365</v>
      </c>
      <c r="E1491" s="49">
        <f>ROUND(('Все выпуски'!$T$3*'Все выпуски'!$T$6/100)/365*(B1491-IF(C1491="Нет",VLOOKUP(A1491,'Айгенис Оп22'!$A$2:$C$22,3,0),VLOOKUP((A1491-1),'Айгенис Оп22'!$A$2:$C$22,3,0))),2)</f>
        <v>8.3800000000000008</v>
      </c>
      <c r="G1491" s="43">
        <f>COUNTIF(D1492:$D$1829,365)</f>
        <v>13</v>
      </c>
      <c r="H1491" s="43">
        <f>COUNTIF(D1492:$D$1829,366)</f>
        <v>325</v>
      </c>
    </row>
    <row r="1492" spans="1:8" x14ac:dyDescent="0.25">
      <c r="A1492" s="1">
        <f>COUNTIF($C$2:C1492,"Да")</f>
        <v>16</v>
      </c>
      <c r="B1492" s="45">
        <f t="shared" si="48"/>
        <v>46740</v>
      </c>
      <c r="C1492" s="42" t="str">
        <f>IF(ISERROR(VLOOKUP(B1492,'Айгенис Оп22'!$C$3:$C$22,1,0)),"Нет","Да")</f>
        <v>Нет</v>
      </c>
      <c r="D1492" s="43">
        <f t="shared" si="47"/>
        <v>365</v>
      </c>
      <c r="E1492" s="49">
        <f>ROUND(('Все выпуски'!$T$3*'Все выпуски'!$T$6/100)/365*(B1492-IF(C1492="Нет",VLOOKUP(A1492,'Айгенис Оп22'!$A$2:$C$22,3,0),VLOOKUP((A1492-1),'Айгенис Оп22'!$A$2:$C$22,3,0))),2)</f>
        <v>8.6300000000000008</v>
      </c>
      <c r="G1492" s="43">
        <f>COUNTIF(D1493:$D$1829,365)</f>
        <v>12</v>
      </c>
      <c r="H1492" s="43">
        <f>COUNTIF(D1493:$D$1829,366)</f>
        <v>325</v>
      </c>
    </row>
    <row r="1493" spans="1:8" x14ac:dyDescent="0.25">
      <c r="A1493" s="1">
        <f>COUNTIF($C$2:C1493,"Да")</f>
        <v>16</v>
      </c>
      <c r="B1493" s="45">
        <f t="shared" si="48"/>
        <v>46741</v>
      </c>
      <c r="C1493" s="42" t="str">
        <f>IF(ISERROR(VLOOKUP(B1493,'Айгенис Оп22'!$C$3:$C$22,1,0)),"Нет","Да")</f>
        <v>Нет</v>
      </c>
      <c r="D1493" s="43">
        <f t="shared" si="47"/>
        <v>365</v>
      </c>
      <c r="E1493" s="49">
        <f>ROUND(('Все выпуски'!$T$3*'Все выпуски'!$T$6/100)/365*(B1493-IF(C1493="Нет",VLOOKUP(A1493,'Айгенис Оп22'!$A$2:$C$22,3,0),VLOOKUP((A1493-1),'Айгенис Оп22'!$A$2:$C$22,3,0))),2)</f>
        <v>8.8800000000000008</v>
      </c>
      <c r="G1493" s="43">
        <f>COUNTIF(D1494:$D$1829,365)</f>
        <v>11</v>
      </c>
      <c r="H1493" s="43">
        <f>COUNTIF(D1494:$D$1829,366)</f>
        <v>325</v>
      </c>
    </row>
    <row r="1494" spans="1:8" x14ac:dyDescent="0.25">
      <c r="A1494" s="1">
        <f>COUNTIF($C$2:C1494,"Да")</f>
        <v>16</v>
      </c>
      <c r="B1494" s="45">
        <f t="shared" si="48"/>
        <v>46742</v>
      </c>
      <c r="C1494" s="42" t="str">
        <f>IF(ISERROR(VLOOKUP(B1494,'Айгенис Оп22'!$C$3:$C$22,1,0)),"Нет","Да")</f>
        <v>Нет</v>
      </c>
      <c r="D1494" s="43">
        <f t="shared" si="47"/>
        <v>365</v>
      </c>
      <c r="E1494" s="49">
        <f>ROUND(('Все выпуски'!$T$3*'Все выпуски'!$T$6/100)/365*(B1494-IF(C1494="Нет",VLOOKUP(A1494,'Айгенис Оп22'!$A$2:$C$22,3,0),VLOOKUP((A1494-1),'Айгенис Оп22'!$A$2:$C$22,3,0))),2)</f>
        <v>9.1199999999999992</v>
      </c>
      <c r="G1494" s="43">
        <f>COUNTIF(D1495:$D$1829,365)</f>
        <v>10</v>
      </c>
      <c r="H1494" s="43">
        <f>COUNTIF(D1495:$D$1829,366)</f>
        <v>325</v>
      </c>
    </row>
    <row r="1495" spans="1:8" x14ac:dyDescent="0.25">
      <c r="A1495" s="1">
        <f>COUNTIF($C$2:C1495,"Да")</f>
        <v>16</v>
      </c>
      <c r="B1495" s="45">
        <f t="shared" si="48"/>
        <v>46743</v>
      </c>
      <c r="C1495" s="42" t="str">
        <f>IF(ISERROR(VLOOKUP(B1495,'Айгенис Оп22'!$C$3:$C$22,1,0)),"Нет","Да")</f>
        <v>Нет</v>
      </c>
      <c r="D1495" s="43">
        <f t="shared" si="47"/>
        <v>365</v>
      </c>
      <c r="E1495" s="49">
        <f>ROUND(('Все выпуски'!$T$3*'Все выпуски'!$T$6/100)/365*(B1495-IF(C1495="Нет",VLOOKUP(A1495,'Айгенис Оп22'!$A$2:$C$22,3,0),VLOOKUP((A1495-1),'Айгенис Оп22'!$A$2:$C$22,3,0))),2)</f>
        <v>9.3699999999999992</v>
      </c>
      <c r="G1495" s="43">
        <f>COUNTIF(D1496:$D$1829,365)</f>
        <v>9</v>
      </c>
      <c r="H1495" s="43">
        <f>COUNTIF(D1496:$D$1829,366)</f>
        <v>325</v>
      </c>
    </row>
    <row r="1496" spans="1:8" x14ac:dyDescent="0.25">
      <c r="A1496" s="1">
        <f>COUNTIF($C$2:C1496,"Да")</f>
        <v>16</v>
      </c>
      <c r="B1496" s="45">
        <f t="shared" si="48"/>
        <v>46744</v>
      </c>
      <c r="C1496" s="42" t="str">
        <f>IF(ISERROR(VLOOKUP(B1496,'Айгенис Оп22'!$C$3:$C$22,1,0)),"Нет","Да")</f>
        <v>Нет</v>
      </c>
      <c r="D1496" s="43">
        <f t="shared" si="47"/>
        <v>365</v>
      </c>
      <c r="E1496" s="49">
        <f>ROUND(('Все выпуски'!$T$3*'Все выпуски'!$T$6/100)/365*(B1496-IF(C1496="Нет",VLOOKUP(A1496,'Айгенис Оп22'!$A$2:$C$22,3,0),VLOOKUP((A1496-1),'Айгенис Оп22'!$A$2:$C$22,3,0))),2)</f>
        <v>9.6199999999999992</v>
      </c>
      <c r="G1496" s="43">
        <f>COUNTIF(D1497:$D$1829,365)</f>
        <v>8</v>
      </c>
      <c r="H1496" s="43">
        <f>COUNTIF(D1497:$D$1829,366)</f>
        <v>325</v>
      </c>
    </row>
    <row r="1497" spans="1:8" x14ac:dyDescent="0.25">
      <c r="A1497" s="1">
        <f>COUNTIF($C$2:C1497,"Да")</f>
        <v>16</v>
      </c>
      <c r="B1497" s="45">
        <f t="shared" si="48"/>
        <v>46745</v>
      </c>
      <c r="C1497" s="42" t="str">
        <f>IF(ISERROR(VLOOKUP(B1497,'Айгенис Оп22'!$C$3:$C$22,1,0)),"Нет","Да")</f>
        <v>Нет</v>
      </c>
      <c r="D1497" s="43">
        <f t="shared" si="47"/>
        <v>365</v>
      </c>
      <c r="E1497" s="49">
        <f>ROUND(('Все выпуски'!$T$3*'Все выпуски'!$T$6/100)/365*(B1497-IF(C1497="Нет",VLOOKUP(A1497,'Айгенис Оп22'!$A$2:$C$22,3,0),VLOOKUP((A1497-1),'Айгенис Оп22'!$A$2:$C$22,3,0))),2)</f>
        <v>9.86</v>
      </c>
      <c r="G1497" s="43">
        <f>COUNTIF(D1498:$D$1829,365)</f>
        <v>7</v>
      </c>
      <c r="H1497" s="43">
        <f>COUNTIF(D1498:$D$1829,366)</f>
        <v>325</v>
      </c>
    </row>
    <row r="1498" spans="1:8" x14ac:dyDescent="0.25">
      <c r="A1498" s="1">
        <f>COUNTIF($C$2:C1498,"Да")</f>
        <v>16</v>
      </c>
      <c r="B1498" s="45">
        <f t="shared" si="48"/>
        <v>46746</v>
      </c>
      <c r="C1498" s="42" t="str">
        <f>IF(ISERROR(VLOOKUP(B1498,'Айгенис Оп22'!$C$3:$C$22,1,0)),"Нет","Да")</f>
        <v>Нет</v>
      </c>
      <c r="D1498" s="43">
        <f t="shared" si="47"/>
        <v>365</v>
      </c>
      <c r="E1498" s="49">
        <f>ROUND(('Все выпуски'!$T$3*'Все выпуски'!$T$6/100)/365*(B1498-IF(C1498="Нет",VLOOKUP(A1498,'Айгенис Оп22'!$A$2:$C$22,3,0),VLOOKUP((A1498-1),'Айгенис Оп22'!$A$2:$C$22,3,0))),2)</f>
        <v>10.11</v>
      </c>
      <c r="G1498" s="43">
        <f>COUNTIF(D1499:$D$1829,365)</f>
        <v>6</v>
      </c>
      <c r="H1498" s="43">
        <f>COUNTIF(D1499:$D$1829,366)</f>
        <v>325</v>
      </c>
    </row>
    <row r="1499" spans="1:8" x14ac:dyDescent="0.25">
      <c r="A1499" s="1">
        <f>COUNTIF($C$2:C1499,"Да")</f>
        <v>16</v>
      </c>
      <c r="B1499" s="45">
        <f t="shared" si="48"/>
        <v>46747</v>
      </c>
      <c r="C1499" s="42" t="str">
        <f>IF(ISERROR(VLOOKUP(B1499,'Айгенис Оп22'!$C$3:$C$22,1,0)),"Нет","Да")</f>
        <v>Нет</v>
      </c>
      <c r="D1499" s="43">
        <f t="shared" si="47"/>
        <v>365</v>
      </c>
      <c r="E1499" s="49">
        <f>ROUND(('Все выпуски'!$T$3*'Все выпуски'!$T$6/100)/365*(B1499-IF(C1499="Нет",VLOOKUP(A1499,'Айгенис Оп22'!$A$2:$C$22,3,0),VLOOKUP((A1499-1),'Айгенис Оп22'!$A$2:$C$22,3,0))),2)</f>
        <v>10.36</v>
      </c>
      <c r="G1499" s="43">
        <f>COUNTIF(D1500:$D$1829,365)</f>
        <v>5</v>
      </c>
      <c r="H1499" s="43">
        <f>COUNTIF(D1500:$D$1829,366)</f>
        <v>325</v>
      </c>
    </row>
    <row r="1500" spans="1:8" x14ac:dyDescent="0.25">
      <c r="A1500" s="1">
        <f>COUNTIF($C$2:C1500,"Да")</f>
        <v>16</v>
      </c>
      <c r="B1500" s="45">
        <f t="shared" si="48"/>
        <v>46748</v>
      </c>
      <c r="C1500" s="42" t="str">
        <f>IF(ISERROR(VLOOKUP(B1500,'Айгенис Оп22'!$C$3:$C$22,1,0)),"Нет","Да")</f>
        <v>Нет</v>
      </c>
      <c r="D1500" s="43">
        <f t="shared" si="47"/>
        <v>365</v>
      </c>
      <c r="E1500" s="49">
        <f>ROUND(('Все выпуски'!$T$3*'Все выпуски'!$T$6/100)/365*(B1500-IF(C1500="Нет",VLOOKUP(A1500,'Айгенис Оп22'!$A$2:$C$22,3,0),VLOOKUP((A1500-1),'Айгенис Оп22'!$A$2:$C$22,3,0))),2)</f>
        <v>10.6</v>
      </c>
      <c r="G1500" s="43">
        <f>COUNTIF(D1501:$D$1829,365)</f>
        <v>4</v>
      </c>
      <c r="H1500" s="43">
        <f>COUNTIF(D1501:$D$1829,366)</f>
        <v>325</v>
      </c>
    </row>
    <row r="1501" spans="1:8" x14ac:dyDescent="0.25">
      <c r="A1501" s="1">
        <f>COUNTIF($C$2:C1501,"Да")</f>
        <v>16</v>
      </c>
      <c r="B1501" s="45">
        <f t="shared" si="48"/>
        <v>46749</v>
      </c>
      <c r="C1501" s="42" t="str">
        <f>IF(ISERROR(VLOOKUP(B1501,'Айгенис Оп22'!$C$3:$C$22,1,0)),"Нет","Да")</f>
        <v>Нет</v>
      </c>
      <c r="D1501" s="43">
        <f t="shared" si="47"/>
        <v>365</v>
      </c>
      <c r="E1501" s="49">
        <f>ROUND(('Все выпуски'!$T$3*'Все выпуски'!$T$6/100)/365*(B1501-IF(C1501="Нет",VLOOKUP(A1501,'Айгенис Оп22'!$A$2:$C$22,3,0),VLOOKUP((A1501-1),'Айгенис Оп22'!$A$2:$C$22,3,0))),2)</f>
        <v>10.85</v>
      </c>
      <c r="G1501" s="43">
        <f>COUNTIF(D1502:$D$1829,365)</f>
        <v>3</v>
      </c>
      <c r="H1501" s="43">
        <f>COUNTIF(D1502:$D$1829,366)</f>
        <v>325</v>
      </c>
    </row>
    <row r="1502" spans="1:8" x14ac:dyDescent="0.25">
      <c r="A1502" s="1">
        <f>COUNTIF($C$2:C1502,"Да")</f>
        <v>16</v>
      </c>
      <c r="B1502" s="45">
        <f t="shared" si="48"/>
        <v>46750</v>
      </c>
      <c r="C1502" s="42" t="str">
        <f>IF(ISERROR(VLOOKUP(B1502,'Айгенис Оп22'!$C$3:$C$22,1,0)),"Нет","Да")</f>
        <v>Нет</v>
      </c>
      <c r="D1502" s="43">
        <f t="shared" si="47"/>
        <v>365</v>
      </c>
      <c r="E1502" s="49">
        <f>ROUND(('Все выпуски'!$T$3*'Все выпуски'!$T$6/100)/365*(B1502-IF(C1502="Нет",VLOOKUP(A1502,'Айгенис Оп22'!$A$2:$C$22,3,0),VLOOKUP((A1502-1),'Айгенис Оп22'!$A$2:$C$22,3,0))),2)</f>
        <v>11.1</v>
      </c>
      <c r="G1502" s="43">
        <f>COUNTIF(D1503:$D$1829,365)</f>
        <v>2</v>
      </c>
      <c r="H1502" s="43">
        <f>COUNTIF(D1503:$D$1829,366)</f>
        <v>325</v>
      </c>
    </row>
    <row r="1503" spans="1:8" x14ac:dyDescent="0.25">
      <c r="A1503" s="1">
        <f>COUNTIF($C$2:C1503,"Да")</f>
        <v>16</v>
      </c>
      <c r="B1503" s="45">
        <f t="shared" si="48"/>
        <v>46751</v>
      </c>
      <c r="C1503" s="42" t="str">
        <f>IF(ISERROR(VLOOKUP(B1503,'Айгенис Оп22'!$C$3:$C$22,1,0)),"Нет","Да")</f>
        <v>Нет</v>
      </c>
      <c r="D1503" s="43">
        <f t="shared" si="47"/>
        <v>365</v>
      </c>
      <c r="E1503" s="49">
        <f>ROUND(('Все выпуски'!$T$3*'Все выпуски'!$T$6/100)/365*(B1503-IF(C1503="Нет",VLOOKUP(A1503,'Айгенис Оп22'!$A$2:$C$22,3,0),VLOOKUP((A1503-1),'Айгенис Оп22'!$A$2:$C$22,3,0))),2)</f>
        <v>11.34</v>
      </c>
      <c r="G1503" s="43">
        <f>COUNTIF(D1504:$D$1829,365)</f>
        <v>1</v>
      </c>
      <c r="H1503" s="43">
        <f>COUNTIF(D1504:$D$1829,366)</f>
        <v>325</v>
      </c>
    </row>
    <row r="1504" spans="1:8" x14ac:dyDescent="0.25">
      <c r="A1504" s="1">
        <f>COUNTIF($C$2:C1504,"Да")</f>
        <v>16</v>
      </c>
      <c r="B1504" s="45">
        <f t="shared" si="48"/>
        <v>46752</v>
      </c>
      <c r="C1504" s="42" t="str">
        <f>IF(ISERROR(VLOOKUP(B1504,'Айгенис Оп22'!$C$3:$C$22,1,0)),"Нет","Да")</f>
        <v>Нет</v>
      </c>
      <c r="D1504" s="43">
        <f t="shared" si="47"/>
        <v>365</v>
      </c>
      <c r="E1504" s="49">
        <f>ROUND(('Все выпуски'!$T$3*'Все выпуски'!$T$6/100)/365*(B1504-IF(C1504="Нет",VLOOKUP(A1504,'Айгенис Оп22'!$A$2:$C$22,3,0),VLOOKUP((A1504-1),'Айгенис Оп22'!$A$2:$C$22,3,0))),2)</f>
        <v>11.59</v>
      </c>
      <c r="F1504" s="44">
        <f>('Все выпуски'!$T$3*'Все выпуски'!$T$6/100)/365*(B1504-IF(C1504="Нет",VLOOKUP(A1504,'Айгенис Оп22'!$A$2:$C$22,3,0),VLOOKUP((A1504-1),'Айгенис Оп22'!$A$2:$C$22,3,0)))</f>
        <v>11.58904109589041</v>
      </c>
      <c r="G1504" s="43">
        <f>COUNTIF(D1505:$D$1829,365)</f>
        <v>0</v>
      </c>
      <c r="H1504" s="43">
        <f>COUNTIF(D1505:$D$1829,366)</f>
        <v>325</v>
      </c>
    </row>
    <row r="1505" spans="1:8" x14ac:dyDescent="0.25">
      <c r="A1505" s="1">
        <f>COUNTIF($C$2:C1505,"Да")</f>
        <v>16</v>
      </c>
      <c r="B1505" s="45">
        <f t="shared" si="48"/>
        <v>46753</v>
      </c>
      <c r="C1505" s="42" t="str">
        <f>IF(ISERROR(VLOOKUP(B1505,'Айгенис Оп22'!$C$3:$C$22,1,0)),"Нет","Да")</f>
        <v>Нет</v>
      </c>
      <c r="D1505" s="43">
        <f t="shared" si="47"/>
        <v>366</v>
      </c>
      <c r="E1505" s="49">
        <f>ROUND(('Все выпуски'!$T$3*'Все выпуски'!$T$6/100)*((B1505-$B$1504)/366)+$F$1504,2)</f>
        <v>11.83</v>
      </c>
      <c r="G1505" s="43">
        <f>COUNTIF(D1506:$D$1829,365)</f>
        <v>0</v>
      </c>
      <c r="H1505" s="43">
        <f>COUNTIF(D1506:$D$1829,366)</f>
        <v>324</v>
      </c>
    </row>
    <row r="1506" spans="1:8" x14ac:dyDescent="0.25">
      <c r="A1506" s="1">
        <f>COUNTIF($C$2:C1506,"Да")</f>
        <v>16</v>
      </c>
      <c r="B1506" s="45">
        <f t="shared" si="48"/>
        <v>46754</v>
      </c>
      <c r="C1506" s="42" t="str">
        <f>IF(ISERROR(VLOOKUP(B1506,'Айгенис Оп22'!$C$3:$C$22,1,0)),"Нет","Да")</f>
        <v>Нет</v>
      </c>
      <c r="D1506" s="43">
        <f t="shared" si="47"/>
        <v>366</v>
      </c>
      <c r="E1506" s="49">
        <f>ROUND(('Все выпуски'!$T$3*'Все выпуски'!$T$6/100)*((B1506-$B$1504)/366)+$F$1504,2)</f>
        <v>12.08</v>
      </c>
      <c r="G1506" s="43">
        <f>COUNTIF(D1507:$D$1829,365)</f>
        <v>0</v>
      </c>
      <c r="H1506" s="43">
        <f>COUNTIF(D1507:$D$1829,366)</f>
        <v>323</v>
      </c>
    </row>
    <row r="1507" spans="1:8" x14ac:dyDescent="0.25">
      <c r="A1507" s="1">
        <f>COUNTIF($C$2:C1507,"Да")</f>
        <v>16</v>
      </c>
      <c r="B1507" s="45">
        <f t="shared" si="48"/>
        <v>46755</v>
      </c>
      <c r="C1507" s="42" t="str">
        <f>IF(ISERROR(VLOOKUP(B1507,'Айгенис Оп22'!$C$3:$C$22,1,0)),"Нет","Да")</f>
        <v>Нет</v>
      </c>
      <c r="D1507" s="43">
        <f t="shared" si="47"/>
        <v>366</v>
      </c>
      <c r="E1507" s="49">
        <f>ROUND(('Все выпуски'!$T$3*'Все выпуски'!$T$6/100)*((B1507-$B$1504)/366)+$F$1504,2)</f>
        <v>12.33</v>
      </c>
      <c r="G1507" s="43">
        <f>COUNTIF(D1508:$D$1829,365)</f>
        <v>0</v>
      </c>
      <c r="H1507" s="43">
        <f>COUNTIF(D1508:$D$1829,366)</f>
        <v>322</v>
      </c>
    </row>
    <row r="1508" spans="1:8" x14ac:dyDescent="0.25">
      <c r="A1508" s="1">
        <f>COUNTIF($C$2:C1508,"Да")</f>
        <v>16</v>
      </c>
      <c r="B1508" s="45">
        <f t="shared" si="48"/>
        <v>46756</v>
      </c>
      <c r="C1508" s="42" t="str">
        <f>IF(ISERROR(VLOOKUP(B1508,'Айгенис Оп22'!$C$3:$C$22,1,0)),"Нет","Да")</f>
        <v>Нет</v>
      </c>
      <c r="D1508" s="43">
        <f t="shared" si="47"/>
        <v>366</v>
      </c>
      <c r="E1508" s="49">
        <f>ROUND(('Все выпуски'!$T$3*'Все выпуски'!$T$6/100)*((B1508-$B$1504)/366)+$F$1504,2)</f>
        <v>12.57</v>
      </c>
      <c r="G1508" s="43">
        <f>COUNTIF(D1509:$D$1829,365)</f>
        <v>0</v>
      </c>
      <c r="H1508" s="43">
        <f>COUNTIF(D1509:$D$1829,366)</f>
        <v>321</v>
      </c>
    </row>
    <row r="1509" spans="1:8" x14ac:dyDescent="0.25">
      <c r="A1509" s="1">
        <f>COUNTIF($C$2:C1509,"Да")</f>
        <v>16</v>
      </c>
      <c r="B1509" s="45">
        <f t="shared" si="48"/>
        <v>46757</v>
      </c>
      <c r="C1509" s="42" t="str">
        <f>IF(ISERROR(VLOOKUP(B1509,'Айгенис Оп22'!$C$3:$C$22,1,0)),"Нет","Да")</f>
        <v>Нет</v>
      </c>
      <c r="D1509" s="43">
        <f t="shared" si="47"/>
        <v>366</v>
      </c>
      <c r="E1509" s="49">
        <f>ROUND(('Все выпуски'!$T$3*'Все выпуски'!$T$6/100)*((B1509-$B$1504)/366)+$F$1504,2)</f>
        <v>12.82</v>
      </c>
      <c r="G1509" s="43">
        <f>COUNTIF(D1510:$D$1829,365)</f>
        <v>0</v>
      </c>
      <c r="H1509" s="43">
        <f>COUNTIF(D1510:$D$1829,366)</f>
        <v>320</v>
      </c>
    </row>
    <row r="1510" spans="1:8" x14ac:dyDescent="0.25">
      <c r="A1510" s="1">
        <f>COUNTIF($C$2:C1510,"Да")</f>
        <v>16</v>
      </c>
      <c r="B1510" s="45">
        <f t="shared" si="48"/>
        <v>46758</v>
      </c>
      <c r="C1510" s="42" t="str">
        <f>IF(ISERROR(VLOOKUP(B1510,'Айгенис Оп22'!$C$3:$C$22,1,0)),"Нет","Да")</f>
        <v>Нет</v>
      </c>
      <c r="D1510" s="43">
        <f t="shared" si="47"/>
        <v>366</v>
      </c>
      <c r="E1510" s="49">
        <f>ROUND(('Все выпуски'!$T$3*'Все выпуски'!$T$6/100)*((B1510-$B$1504)/366)+$F$1504,2)</f>
        <v>13.06</v>
      </c>
      <c r="G1510" s="43">
        <f>COUNTIF(D1511:$D$1829,365)</f>
        <v>0</v>
      </c>
      <c r="H1510" s="43">
        <f>COUNTIF(D1511:$D$1829,366)</f>
        <v>319</v>
      </c>
    </row>
    <row r="1511" spans="1:8" x14ac:dyDescent="0.25">
      <c r="A1511" s="1">
        <f>COUNTIF($C$2:C1511,"Да")</f>
        <v>16</v>
      </c>
      <c r="B1511" s="45">
        <f t="shared" si="48"/>
        <v>46759</v>
      </c>
      <c r="C1511" s="42" t="str">
        <f>IF(ISERROR(VLOOKUP(B1511,'Айгенис Оп22'!$C$3:$C$22,1,0)),"Нет","Да")</f>
        <v>Нет</v>
      </c>
      <c r="D1511" s="43">
        <f t="shared" si="47"/>
        <v>366</v>
      </c>
      <c r="E1511" s="49">
        <f>ROUND(('Все выпуски'!$T$3*'Все выпуски'!$T$6/100)*((B1511-$B$1504)/366)+$F$1504,2)</f>
        <v>13.31</v>
      </c>
      <c r="G1511" s="43">
        <f>COUNTIF(D1512:$D$1829,365)</f>
        <v>0</v>
      </c>
      <c r="H1511" s="43">
        <f>COUNTIF(D1512:$D$1829,366)</f>
        <v>318</v>
      </c>
    </row>
    <row r="1512" spans="1:8" x14ac:dyDescent="0.25">
      <c r="A1512" s="1">
        <f>COUNTIF($C$2:C1512,"Да")</f>
        <v>16</v>
      </c>
      <c r="B1512" s="45">
        <f t="shared" si="48"/>
        <v>46760</v>
      </c>
      <c r="C1512" s="42" t="str">
        <f>IF(ISERROR(VLOOKUP(B1512,'Айгенис Оп22'!$C$3:$C$22,1,0)),"Нет","Да")</f>
        <v>Нет</v>
      </c>
      <c r="D1512" s="43">
        <f t="shared" si="47"/>
        <v>366</v>
      </c>
      <c r="E1512" s="49">
        <f>ROUND(('Все выпуски'!$T$3*'Все выпуски'!$T$6/100)*((B1512-$B$1504)/366)+$F$1504,2)</f>
        <v>13.56</v>
      </c>
      <c r="G1512" s="43">
        <f>COUNTIF(D1513:$D$1829,365)</f>
        <v>0</v>
      </c>
      <c r="H1512" s="43">
        <f>COUNTIF(D1513:$D$1829,366)</f>
        <v>317</v>
      </c>
    </row>
    <row r="1513" spans="1:8" x14ac:dyDescent="0.25">
      <c r="A1513" s="1">
        <f>COUNTIF($C$2:C1513,"Да")</f>
        <v>16</v>
      </c>
      <c r="B1513" s="45">
        <f t="shared" si="48"/>
        <v>46761</v>
      </c>
      <c r="C1513" s="42" t="str">
        <f>IF(ISERROR(VLOOKUP(B1513,'Айгенис Оп22'!$C$3:$C$22,1,0)),"Нет","Да")</f>
        <v>Нет</v>
      </c>
      <c r="D1513" s="43">
        <f t="shared" si="47"/>
        <v>366</v>
      </c>
      <c r="E1513" s="49">
        <f>ROUND(('Все выпуски'!$T$3*'Все выпуски'!$T$6/100)*((B1513-$B$1504)/366)+$F$1504,2)</f>
        <v>13.8</v>
      </c>
      <c r="G1513" s="43">
        <f>COUNTIF(D1514:$D$1829,365)</f>
        <v>0</v>
      </c>
      <c r="H1513" s="43">
        <f>COUNTIF(D1514:$D$1829,366)</f>
        <v>316</v>
      </c>
    </row>
    <row r="1514" spans="1:8" x14ac:dyDescent="0.25">
      <c r="A1514" s="1">
        <f>COUNTIF($C$2:C1514,"Да")</f>
        <v>16</v>
      </c>
      <c r="B1514" s="45">
        <f t="shared" si="48"/>
        <v>46762</v>
      </c>
      <c r="C1514" s="42" t="str">
        <f>IF(ISERROR(VLOOKUP(B1514,'Айгенис Оп22'!$C$3:$C$22,1,0)),"Нет","Да")</f>
        <v>Нет</v>
      </c>
      <c r="D1514" s="43">
        <f t="shared" si="47"/>
        <v>366</v>
      </c>
      <c r="E1514" s="49">
        <f>ROUND(('Все выпуски'!$T$3*'Все выпуски'!$T$6/100)*((B1514-$B$1504)/366)+$F$1504,2)</f>
        <v>14.05</v>
      </c>
      <c r="G1514" s="43">
        <f>COUNTIF(D1515:$D$1829,365)</f>
        <v>0</v>
      </c>
      <c r="H1514" s="43">
        <f>COUNTIF(D1515:$D$1829,366)</f>
        <v>315</v>
      </c>
    </row>
    <row r="1515" spans="1:8" x14ac:dyDescent="0.25">
      <c r="A1515" s="1">
        <f>COUNTIF($C$2:C1515,"Да")</f>
        <v>16</v>
      </c>
      <c r="B1515" s="45">
        <f t="shared" si="48"/>
        <v>46763</v>
      </c>
      <c r="C1515" s="42" t="str">
        <f>IF(ISERROR(VLOOKUP(B1515,'Айгенис Оп22'!$C$3:$C$22,1,0)),"Нет","Да")</f>
        <v>Нет</v>
      </c>
      <c r="D1515" s="43">
        <f t="shared" si="47"/>
        <v>366</v>
      </c>
      <c r="E1515" s="49">
        <f>ROUND(('Все выпуски'!$T$3*'Все выпуски'!$T$6/100)*((B1515-$B$1504)/366)+$F$1504,2)</f>
        <v>14.29</v>
      </c>
      <c r="G1515" s="43">
        <f>COUNTIF(D1516:$D$1829,365)</f>
        <v>0</v>
      </c>
      <c r="H1515" s="43">
        <f>COUNTIF(D1516:$D$1829,366)</f>
        <v>314</v>
      </c>
    </row>
    <row r="1516" spans="1:8" x14ac:dyDescent="0.25">
      <c r="A1516" s="1">
        <f>COUNTIF($C$2:C1516,"Да")</f>
        <v>16</v>
      </c>
      <c r="B1516" s="45">
        <f t="shared" si="48"/>
        <v>46764</v>
      </c>
      <c r="C1516" s="42" t="str">
        <f>IF(ISERROR(VLOOKUP(B1516,'Айгенис Оп22'!$C$3:$C$22,1,0)),"Нет","Да")</f>
        <v>Нет</v>
      </c>
      <c r="D1516" s="43">
        <f t="shared" si="47"/>
        <v>366</v>
      </c>
      <c r="E1516" s="49">
        <f>ROUND(('Все выпуски'!$T$3*'Все выпуски'!$T$6/100)*((B1516-$B$1504)/366)+$F$1504,2)</f>
        <v>14.54</v>
      </c>
      <c r="G1516" s="43">
        <f>COUNTIF(D1517:$D$1829,365)</f>
        <v>0</v>
      </c>
      <c r="H1516" s="43">
        <f>COUNTIF(D1517:$D$1829,366)</f>
        <v>313</v>
      </c>
    </row>
    <row r="1517" spans="1:8" x14ac:dyDescent="0.25">
      <c r="A1517" s="1">
        <f>COUNTIF($C$2:C1517,"Да")</f>
        <v>16</v>
      </c>
      <c r="B1517" s="45">
        <f t="shared" si="48"/>
        <v>46765</v>
      </c>
      <c r="C1517" s="42" t="str">
        <f>IF(ISERROR(VLOOKUP(B1517,'Айгенис Оп22'!$C$3:$C$22,1,0)),"Нет","Да")</f>
        <v>Нет</v>
      </c>
      <c r="D1517" s="43">
        <f t="shared" si="47"/>
        <v>366</v>
      </c>
      <c r="E1517" s="49">
        <f>ROUND(('Все выпуски'!$T$3*'Все выпуски'!$T$6/100)*((B1517-$B$1504)/366)+$F$1504,2)</f>
        <v>14.79</v>
      </c>
      <c r="G1517" s="43">
        <f>COUNTIF(D1518:$D$1829,365)</f>
        <v>0</v>
      </c>
      <c r="H1517" s="43">
        <f>COUNTIF(D1518:$D$1829,366)</f>
        <v>312</v>
      </c>
    </row>
    <row r="1518" spans="1:8" x14ac:dyDescent="0.25">
      <c r="A1518" s="1">
        <f>COUNTIF($C$2:C1518,"Да")</f>
        <v>16</v>
      </c>
      <c r="B1518" s="45">
        <f t="shared" si="48"/>
        <v>46766</v>
      </c>
      <c r="C1518" s="42" t="str">
        <f>IF(ISERROR(VLOOKUP(B1518,'Айгенис Оп22'!$C$3:$C$22,1,0)),"Нет","Да")</f>
        <v>Нет</v>
      </c>
      <c r="D1518" s="43">
        <f t="shared" si="47"/>
        <v>366</v>
      </c>
      <c r="E1518" s="49">
        <f>ROUND(('Все выпуски'!$T$3*'Все выпуски'!$T$6/100)*((B1518-$B$1504)/366)+$F$1504,2)</f>
        <v>15.03</v>
      </c>
      <c r="G1518" s="43">
        <f>COUNTIF(D1519:$D$1829,365)</f>
        <v>0</v>
      </c>
      <c r="H1518" s="43">
        <f>COUNTIF(D1519:$D$1829,366)</f>
        <v>311</v>
      </c>
    </row>
    <row r="1519" spans="1:8" x14ac:dyDescent="0.25">
      <c r="A1519" s="1">
        <f>COUNTIF($C$2:C1519,"Да")</f>
        <v>16</v>
      </c>
      <c r="B1519" s="45">
        <f t="shared" si="48"/>
        <v>46767</v>
      </c>
      <c r="C1519" s="42" t="str">
        <f>IF(ISERROR(VLOOKUP(B1519,'Айгенис Оп22'!$C$3:$C$22,1,0)),"Нет","Да")</f>
        <v>Нет</v>
      </c>
      <c r="D1519" s="43">
        <f t="shared" si="47"/>
        <v>366</v>
      </c>
      <c r="E1519" s="49">
        <f>ROUND(('Все выпуски'!$T$3*'Все выпуски'!$T$6/100)*((B1519-$B$1504)/366)+$F$1504,2)</f>
        <v>15.28</v>
      </c>
      <c r="G1519" s="43">
        <f>COUNTIF(D1520:$D$1829,365)</f>
        <v>0</v>
      </c>
      <c r="H1519" s="43">
        <f>COUNTIF(D1520:$D$1829,366)</f>
        <v>310</v>
      </c>
    </row>
    <row r="1520" spans="1:8" x14ac:dyDescent="0.25">
      <c r="A1520" s="1">
        <f>COUNTIF($C$2:C1520,"Да")</f>
        <v>16</v>
      </c>
      <c r="B1520" s="45">
        <f t="shared" si="48"/>
        <v>46768</v>
      </c>
      <c r="C1520" s="42" t="str">
        <f>IF(ISERROR(VLOOKUP(B1520,'Айгенис Оп22'!$C$3:$C$22,1,0)),"Нет","Да")</f>
        <v>Нет</v>
      </c>
      <c r="D1520" s="43">
        <f t="shared" si="47"/>
        <v>366</v>
      </c>
      <c r="E1520" s="49">
        <f>ROUND(('Все выпуски'!$T$3*'Все выпуски'!$T$6/100)*((B1520-$B$1504)/366)+$F$1504,2)</f>
        <v>15.52</v>
      </c>
      <c r="G1520" s="43">
        <f>COUNTIF(D1521:$D$1829,365)</f>
        <v>0</v>
      </c>
      <c r="H1520" s="43">
        <f>COUNTIF(D1521:$D$1829,366)</f>
        <v>309</v>
      </c>
    </row>
    <row r="1521" spans="1:8" x14ac:dyDescent="0.25">
      <c r="A1521" s="1">
        <f>COUNTIF($C$2:C1521,"Да")</f>
        <v>16</v>
      </c>
      <c r="B1521" s="45">
        <f t="shared" si="48"/>
        <v>46769</v>
      </c>
      <c r="C1521" s="42" t="str">
        <f>IF(ISERROR(VLOOKUP(B1521,'Айгенис Оп22'!$C$3:$C$22,1,0)),"Нет","Да")</f>
        <v>Нет</v>
      </c>
      <c r="D1521" s="43">
        <f t="shared" si="47"/>
        <v>366</v>
      </c>
      <c r="E1521" s="49">
        <f>ROUND(('Все выпуски'!$T$3*'Все выпуски'!$T$6/100)*((B1521-$B$1504)/366)+$F$1504,2)</f>
        <v>15.77</v>
      </c>
      <c r="G1521" s="43">
        <f>COUNTIF(D1522:$D$1829,365)</f>
        <v>0</v>
      </c>
      <c r="H1521" s="43">
        <f>COUNTIF(D1522:$D$1829,366)</f>
        <v>308</v>
      </c>
    </row>
    <row r="1522" spans="1:8" x14ac:dyDescent="0.25">
      <c r="A1522" s="1">
        <f>COUNTIF($C$2:C1522,"Да")</f>
        <v>16</v>
      </c>
      <c r="B1522" s="45">
        <f t="shared" si="48"/>
        <v>46770</v>
      </c>
      <c r="C1522" s="42" t="str">
        <f>IF(ISERROR(VLOOKUP(B1522,'Айгенис Оп22'!$C$3:$C$22,1,0)),"Нет","Да")</f>
        <v>Нет</v>
      </c>
      <c r="D1522" s="43">
        <f t="shared" si="47"/>
        <v>366</v>
      </c>
      <c r="E1522" s="49">
        <f>ROUND(('Все выпуски'!$T$3*'Все выпуски'!$T$6/100)*((B1522-$B$1504)/366)+$F$1504,2)</f>
        <v>16.02</v>
      </c>
      <c r="G1522" s="43">
        <f>COUNTIF(D1523:$D$1829,365)</f>
        <v>0</v>
      </c>
      <c r="H1522" s="43">
        <f>COUNTIF(D1523:$D$1829,366)</f>
        <v>307</v>
      </c>
    </row>
    <row r="1523" spans="1:8" x14ac:dyDescent="0.25">
      <c r="A1523" s="1">
        <f>COUNTIF($C$2:C1523,"Да")</f>
        <v>16</v>
      </c>
      <c r="B1523" s="45">
        <f t="shared" si="48"/>
        <v>46771</v>
      </c>
      <c r="C1523" s="42" t="str">
        <f>IF(ISERROR(VLOOKUP(B1523,'Айгенис Оп22'!$C$3:$C$22,1,0)),"Нет","Да")</f>
        <v>Нет</v>
      </c>
      <c r="D1523" s="43">
        <f t="shared" si="47"/>
        <v>366</v>
      </c>
      <c r="E1523" s="49">
        <f>ROUND(('Все выпуски'!$T$3*'Все выпуски'!$T$6/100)*((B1523-$B$1504)/366)+$F$1504,2)</f>
        <v>16.260000000000002</v>
      </c>
      <c r="G1523" s="43">
        <f>COUNTIF(D1524:$D$1829,365)</f>
        <v>0</v>
      </c>
      <c r="H1523" s="43">
        <f>COUNTIF(D1524:$D$1829,366)</f>
        <v>306</v>
      </c>
    </row>
    <row r="1524" spans="1:8" x14ac:dyDescent="0.25">
      <c r="A1524" s="1">
        <f>COUNTIF($C$2:C1524,"Да")</f>
        <v>16</v>
      </c>
      <c r="B1524" s="45">
        <f t="shared" si="48"/>
        <v>46772</v>
      </c>
      <c r="C1524" s="42" t="str">
        <f>IF(ISERROR(VLOOKUP(B1524,'Айгенис Оп22'!$C$3:$C$22,1,0)),"Нет","Да")</f>
        <v>Нет</v>
      </c>
      <c r="D1524" s="43">
        <f t="shared" si="47"/>
        <v>366</v>
      </c>
      <c r="E1524" s="49">
        <f>ROUND(('Все выпуски'!$T$3*'Все выпуски'!$T$6/100)*((B1524-$B$1504)/366)+$F$1504,2)</f>
        <v>16.510000000000002</v>
      </c>
      <c r="G1524" s="43">
        <f>COUNTIF(D1525:$D$1829,365)</f>
        <v>0</v>
      </c>
      <c r="H1524" s="43">
        <f>COUNTIF(D1525:$D$1829,366)</f>
        <v>305</v>
      </c>
    </row>
    <row r="1525" spans="1:8" x14ac:dyDescent="0.25">
      <c r="A1525" s="1">
        <f>COUNTIF($C$2:C1525,"Да")</f>
        <v>16</v>
      </c>
      <c r="B1525" s="45">
        <f t="shared" si="48"/>
        <v>46773</v>
      </c>
      <c r="C1525" s="42" t="str">
        <f>IF(ISERROR(VLOOKUP(B1525,'Айгенис Оп22'!$C$3:$C$22,1,0)),"Нет","Да")</f>
        <v>Нет</v>
      </c>
      <c r="D1525" s="43">
        <f t="shared" si="47"/>
        <v>366</v>
      </c>
      <c r="E1525" s="49">
        <f>ROUND(('Все выпуски'!$T$3*'Все выпуски'!$T$6/100)*((B1525-$B$1504)/366)+$F$1504,2)</f>
        <v>16.75</v>
      </c>
      <c r="G1525" s="43">
        <f>COUNTIF(D1526:$D$1829,365)</f>
        <v>0</v>
      </c>
      <c r="H1525" s="43">
        <f>COUNTIF(D1526:$D$1829,366)</f>
        <v>304</v>
      </c>
    </row>
    <row r="1526" spans="1:8" x14ac:dyDescent="0.25">
      <c r="A1526" s="1">
        <f>COUNTIF($C$2:C1526,"Да")</f>
        <v>16</v>
      </c>
      <c r="B1526" s="45">
        <f t="shared" si="48"/>
        <v>46774</v>
      </c>
      <c r="C1526" s="42" t="str">
        <f>IF(ISERROR(VLOOKUP(B1526,'Айгенис Оп22'!$C$3:$C$22,1,0)),"Нет","Да")</f>
        <v>Нет</v>
      </c>
      <c r="D1526" s="43">
        <f t="shared" si="47"/>
        <v>366</v>
      </c>
      <c r="E1526" s="49">
        <f>ROUND(('Все выпуски'!$T$3*'Все выпуски'!$T$6/100)*((B1526-$B$1504)/366)+$F$1504,2)</f>
        <v>17</v>
      </c>
      <c r="G1526" s="43">
        <f>COUNTIF(D1527:$D$1829,365)</f>
        <v>0</v>
      </c>
      <c r="H1526" s="43">
        <f>COUNTIF(D1527:$D$1829,366)</f>
        <v>303</v>
      </c>
    </row>
    <row r="1527" spans="1:8" x14ac:dyDescent="0.25">
      <c r="A1527" s="1">
        <f>COUNTIF($C$2:C1527,"Да")</f>
        <v>16</v>
      </c>
      <c r="B1527" s="45">
        <f t="shared" si="48"/>
        <v>46775</v>
      </c>
      <c r="C1527" s="42" t="str">
        <f>IF(ISERROR(VLOOKUP(B1527,'Айгенис Оп22'!$C$3:$C$22,1,0)),"Нет","Да")</f>
        <v>Нет</v>
      </c>
      <c r="D1527" s="43">
        <f t="shared" si="47"/>
        <v>366</v>
      </c>
      <c r="E1527" s="49">
        <f>ROUND(('Все выпуски'!$T$3*'Все выпуски'!$T$6/100)*((B1527-$B$1504)/366)+$F$1504,2)</f>
        <v>17.239999999999998</v>
      </c>
      <c r="G1527" s="43">
        <f>COUNTIF(D1528:$D$1829,365)</f>
        <v>0</v>
      </c>
      <c r="H1527" s="43">
        <f>COUNTIF(D1528:$D$1829,366)</f>
        <v>302</v>
      </c>
    </row>
    <row r="1528" spans="1:8" x14ac:dyDescent="0.25">
      <c r="A1528" s="1">
        <f>COUNTIF($C$2:C1528,"Да")</f>
        <v>16</v>
      </c>
      <c r="B1528" s="45">
        <f t="shared" si="48"/>
        <v>46776</v>
      </c>
      <c r="C1528" s="42" t="str">
        <f>IF(ISERROR(VLOOKUP(B1528,'Айгенис Оп22'!$C$3:$C$22,1,0)),"Нет","Да")</f>
        <v>Нет</v>
      </c>
      <c r="D1528" s="43">
        <f t="shared" si="47"/>
        <v>366</v>
      </c>
      <c r="E1528" s="49">
        <f>ROUND(('Все выпуски'!$T$3*'Все выпуски'!$T$6/100)*((B1528-$B$1504)/366)+$F$1504,2)</f>
        <v>17.489999999999998</v>
      </c>
      <c r="G1528" s="43">
        <f>COUNTIF(D1529:$D$1829,365)</f>
        <v>0</v>
      </c>
      <c r="H1528" s="43">
        <f>COUNTIF(D1529:$D$1829,366)</f>
        <v>301</v>
      </c>
    </row>
    <row r="1529" spans="1:8" x14ac:dyDescent="0.25">
      <c r="A1529" s="1">
        <f>COUNTIF($C$2:C1529,"Да")</f>
        <v>16</v>
      </c>
      <c r="B1529" s="45">
        <f t="shared" si="48"/>
        <v>46777</v>
      </c>
      <c r="C1529" s="42" t="str">
        <f>IF(ISERROR(VLOOKUP(B1529,'Айгенис Оп22'!$C$3:$C$22,1,0)),"Нет","Да")</f>
        <v>Нет</v>
      </c>
      <c r="D1529" s="43">
        <f t="shared" si="47"/>
        <v>366</v>
      </c>
      <c r="E1529" s="49">
        <f>ROUND(('Все выпуски'!$T$3*'Все выпуски'!$T$6/100)*((B1529-$B$1504)/366)+$F$1504,2)</f>
        <v>17.739999999999998</v>
      </c>
      <c r="G1529" s="43">
        <f>COUNTIF(D1530:$D$1829,365)</f>
        <v>0</v>
      </c>
      <c r="H1529" s="43">
        <f>COUNTIF(D1530:$D$1829,366)</f>
        <v>300</v>
      </c>
    </row>
    <row r="1530" spans="1:8" x14ac:dyDescent="0.25">
      <c r="A1530" s="1">
        <f>COUNTIF($C$2:C1530,"Да")</f>
        <v>16</v>
      </c>
      <c r="B1530" s="45">
        <f t="shared" si="48"/>
        <v>46778</v>
      </c>
      <c r="C1530" s="42" t="str">
        <f>IF(ISERROR(VLOOKUP(B1530,'Айгенис Оп22'!$C$3:$C$22,1,0)),"Нет","Да")</f>
        <v>Нет</v>
      </c>
      <c r="D1530" s="43">
        <f t="shared" si="47"/>
        <v>366</v>
      </c>
      <c r="E1530" s="49">
        <f>ROUND(('Все выпуски'!$T$3*'Все выпуски'!$T$6/100)*((B1530-$B$1504)/366)+$F$1504,2)</f>
        <v>17.98</v>
      </c>
      <c r="G1530" s="43">
        <f>COUNTIF(D1531:$D$1829,365)</f>
        <v>0</v>
      </c>
      <c r="H1530" s="43">
        <f>COUNTIF(D1531:$D$1829,366)</f>
        <v>299</v>
      </c>
    </row>
    <row r="1531" spans="1:8" x14ac:dyDescent="0.25">
      <c r="A1531" s="1">
        <f>COUNTIF($C$2:C1531,"Да")</f>
        <v>16</v>
      </c>
      <c r="B1531" s="45">
        <f t="shared" si="48"/>
        <v>46779</v>
      </c>
      <c r="C1531" s="42" t="str">
        <f>IF(ISERROR(VLOOKUP(B1531,'Айгенис Оп22'!$C$3:$C$22,1,0)),"Нет","Да")</f>
        <v>Нет</v>
      </c>
      <c r="D1531" s="43">
        <f t="shared" si="47"/>
        <v>366</v>
      </c>
      <c r="E1531" s="49">
        <f>ROUND(('Все выпуски'!$T$3*'Все выпуски'!$T$6/100)*((B1531-$B$1504)/366)+$F$1504,2)</f>
        <v>18.23</v>
      </c>
      <c r="G1531" s="43">
        <f>COUNTIF(D1532:$D$1829,365)</f>
        <v>0</v>
      </c>
      <c r="H1531" s="43">
        <f>COUNTIF(D1532:$D$1829,366)</f>
        <v>298</v>
      </c>
    </row>
    <row r="1532" spans="1:8" x14ac:dyDescent="0.25">
      <c r="A1532" s="1">
        <f>COUNTIF($C$2:C1532,"Да")</f>
        <v>16</v>
      </c>
      <c r="B1532" s="45">
        <f t="shared" si="48"/>
        <v>46780</v>
      </c>
      <c r="C1532" s="42" t="str">
        <f>IF(ISERROR(VLOOKUP(B1532,'Айгенис Оп22'!$C$3:$C$22,1,0)),"Нет","Да")</f>
        <v>Нет</v>
      </c>
      <c r="D1532" s="43">
        <f t="shared" si="47"/>
        <v>366</v>
      </c>
      <c r="E1532" s="49">
        <f>ROUND(('Все выпуски'!$T$3*'Все выпуски'!$T$6/100)*((B1532-$B$1504)/366)+$F$1504,2)</f>
        <v>18.47</v>
      </c>
      <c r="G1532" s="43">
        <f>COUNTIF(D1533:$D$1829,365)</f>
        <v>0</v>
      </c>
      <c r="H1532" s="43">
        <f>COUNTIF(D1533:$D$1829,366)</f>
        <v>297</v>
      </c>
    </row>
    <row r="1533" spans="1:8" x14ac:dyDescent="0.25">
      <c r="A1533" s="1">
        <f>COUNTIF($C$2:C1533,"Да")</f>
        <v>16</v>
      </c>
      <c r="B1533" s="45">
        <f t="shared" si="48"/>
        <v>46781</v>
      </c>
      <c r="C1533" s="42" t="str">
        <f>IF(ISERROR(VLOOKUP(B1533,'Айгенис Оп22'!$C$3:$C$22,1,0)),"Нет","Да")</f>
        <v>Нет</v>
      </c>
      <c r="D1533" s="43">
        <f t="shared" si="47"/>
        <v>366</v>
      </c>
      <c r="E1533" s="49">
        <f>ROUND(('Все выпуски'!$T$3*'Все выпуски'!$T$6/100)*((B1533-$B$1504)/366)+$F$1504,2)</f>
        <v>18.72</v>
      </c>
      <c r="G1533" s="43">
        <f>COUNTIF(D1534:$D$1829,365)</f>
        <v>0</v>
      </c>
      <c r="H1533" s="43">
        <f>COUNTIF(D1534:$D$1829,366)</f>
        <v>296</v>
      </c>
    </row>
    <row r="1534" spans="1:8" x14ac:dyDescent="0.25">
      <c r="A1534" s="1">
        <f>COUNTIF($C$2:C1534,"Да")</f>
        <v>16</v>
      </c>
      <c r="B1534" s="45">
        <f t="shared" si="48"/>
        <v>46782</v>
      </c>
      <c r="C1534" s="42" t="str">
        <f>IF(ISERROR(VLOOKUP(B1534,'Айгенис Оп22'!$C$3:$C$22,1,0)),"Нет","Да")</f>
        <v>Нет</v>
      </c>
      <c r="D1534" s="43">
        <f t="shared" si="47"/>
        <v>366</v>
      </c>
      <c r="E1534" s="49">
        <f>ROUND(('Все выпуски'!$T$3*'Все выпуски'!$T$6/100)*((B1534-$B$1504)/366)+$F$1504,2)</f>
        <v>18.97</v>
      </c>
      <c r="G1534" s="43">
        <f>COUNTIF(D1535:$D$1829,365)</f>
        <v>0</v>
      </c>
      <c r="H1534" s="43">
        <f>COUNTIF(D1535:$D$1829,366)</f>
        <v>295</v>
      </c>
    </row>
    <row r="1535" spans="1:8" x14ac:dyDescent="0.25">
      <c r="A1535" s="1">
        <f>COUNTIF($C$2:C1535,"Да")</f>
        <v>16</v>
      </c>
      <c r="B1535" s="45">
        <f t="shared" si="48"/>
        <v>46783</v>
      </c>
      <c r="C1535" s="42" t="str">
        <f>IF(ISERROR(VLOOKUP(B1535,'Айгенис Оп22'!$C$3:$C$22,1,0)),"Нет","Да")</f>
        <v>Нет</v>
      </c>
      <c r="D1535" s="43">
        <f t="shared" si="47"/>
        <v>366</v>
      </c>
      <c r="E1535" s="49">
        <f>ROUND(('Все выпуски'!$T$3*'Все выпуски'!$T$6/100)*((B1535-$B$1504)/366)+$F$1504,2)</f>
        <v>19.21</v>
      </c>
      <c r="G1535" s="43">
        <f>COUNTIF(D1536:$D$1829,365)</f>
        <v>0</v>
      </c>
      <c r="H1535" s="43">
        <f>COUNTIF(D1536:$D$1829,366)</f>
        <v>294</v>
      </c>
    </row>
    <row r="1536" spans="1:8" x14ac:dyDescent="0.25">
      <c r="A1536" s="1">
        <f>COUNTIF($C$2:C1536,"Да")</f>
        <v>16</v>
      </c>
      <c r="B1536" s="45">
        <f t="shared" si="48"/>
        <v>46784</v>
      </c>
      <c r="C1536" s="42" t="str">
        <f>IF(ISERROR(VLOOKUP(B1536,'Айгенис Оп22'!$C$3:$C$22,1,0)),"Нет","Да")</f>
        <v>Нет</v>
      </c>
      <c r="D1536" s="43">
        <f t="shared" si="47"/>
        <v>366</v>
      </c>
      <c r="E1536" s="49">
        <f>ROUND(('Все выпуски'!$T$3*'Все выпуски'!$T$6/100)*((B1536-$B$1504)/366)+$F$1504,2)</f>
        <v>19.46</v>
      </c>
      <c r="G1536" s="43">
        <f>COUNTIF(D1537:$D$1829,365)</f>
        <v>0</v>
      </c>
      <c r="H1536" s="43">
        <f>COUNTIF(D1537:$D$1829,366)</f>
        <v>293</v>
      </c>
    </row>
    <row r="1537" spans="1:8" x14ac:dyDescent="0.25">
      <c r="A1537" s="1">
        <f>COUNTIF($C$2:C1537,"Да")</f>
        <v>16</v>
      </c>
      <c r="B1537" s="45">
        <f t="shared" si="48"/>
        <v>46785</v>
      </c>
      <c r="C1537" s="42" t="str">
        <f>IF(ISERROR(VLOOKUP(B1537,'Айгенис Оп22'!$C$3:$C$22,1,0)),"Нет","Да")</f>
        <v>Нет</v>
      </c>
      <c r="D1537" s="43">
        <f t="shared" si="47"/>
        <v>366</v>
      </c>
      <c r="E1537" s="49">
        <f>ROUND(('Все выпуски'!$T$3*'Все выпуски'!$T$6/100)*((B1537-$B$1504)/366)+$F$1504,2)</f>
        <v>19.7</v>
      </c>
      <c r="G1537" s="43">
        <f>COUNTIF(D1538:$D$1829,365)</f>
        <v>0</v>
      </c>
      <c r="H1537" s="43">
        <f>COUNTIF(D1538:$D$1829,366)</f>
        <v>292</v>
      </c>
    </row>
    <row r="1538" spans="1:8" x14ac:dyDescent="0.25">
      <c r="A1538" s="1">
        <f>COUNTIF($C$2:C1538,"Да")</f>
        <v>16</v>
      </c>
      <c r="B1538" s="45">
        <f t="shared" si="48"/>
        <v>46786</v>
      </c>
      <c r="C1538" s="42" t="str">
        <f>IF(ISERROR(VLOOKUP(B1538,'Айгенис Оп22'!$C$3:$C$22,1,0)),"Нет","Да")</f>
        <v>Нет</v>
      </c>
      <c r="D1538" s="43">
        <f t="shared" ref="D1538:D1601" si="49">IF(MOD(YEAR(B1538),4)=0,366,365)</f>
        <v>366</v>
      </c>
      <c r="E1538" s="49">
        <f>ROUND(('Все выпуски'!$T$3*'Все выпуски'!$T$6/100)*((B1538-$B$1504)/366)+$F$1504,2)</f>
        <v>19.95</v>
      </c>
      <c r="G1538" s="43">
        <f>COUNTIF(D1539:$D$1829,365)</f>
        <v>0</v>
      </c>
      <c r="H1538" s="43">
        <f>COUNTIF(D1539:$D$1829,366)</f>
        <v>291</v>
      </c>
    </row>
    <row r="1539" spans="1:8" x14ac:dyDescent="0.25">
      <c r="A1539" s="1">
        <f>COUNTIF($C$2:C1539,"Да")</f>
        <v>16</v>
      </c>
      <c r="B1539" s="45">
        <f t="shared" si="48"/>
        <v>46787</v>
      </c>
      <c r="C1539" s="42" t="str">
        <f>IF(ISERROR(VLOOKUP(B1539,'Айгенис Оп22'!$C$3:$C$22,1,0)),"Нет","Да")</f>
        <v>Нет</v>
      </c>
      <c r="D1539" s="43">
        <f t="shared" si="49"/>
        <v>366</v>
      </c>
      <c r="E1539" s="49">
        <f>ROUND(('Все выпуски'!$T$3*'Все выпуски'!$T$6/100)*((B1539-$B$1504)/366)+$F$1504,2)</f>
        <v>20.2</v>
      </c>
      <c r="G1539" s="43">
        <f>COUNTIF(D1540:$D$1829,365)</f>
        <v>0</v>
      </c>
      <c r="H1539" s="43">
        <f>COUNTIF(D1540:$D$1829,366)</f>
        <v>290</v>
      </c>
    </row>
    <row r="1540" spans="1:8" x14ac:dyDescent="0.25">
      <c r="A1540" s="1">
        <f>COUNTIF($C$2:C1540,"Да")</f>
        <v>16</v>
      </c>
      <c r="B1540" s="45">
        <f t="shared" si="48"/>
        <v>46788</v>
      </c>
      <c r="C1540" s="42" t="str">
        <f>IF(ISERROR(VLOOKUP(B1540,'Айгенис Оп22'!$C$3:$C$22,1,0)),"Нет","Да")</f>
        <v>Нет</v>
      </c>
      <c r="D1540" s="43">
        <f t="shared" si="49"/>
        <v>366</v>
      </c>
      <c r="E1540" s="49">
        <f>ROUND(('Все выпуски'!$T$3*'Все выпуски'!$T$6/100)*((B1540-$B$1504)/366)+$F$1504,2)</f>
        <v>20.440000000000001</v>
      </c>
      <c r="G1540" s="43">
        <f>COUNTIF(D1541:$D$1829,365)</f>
        <v>0</v>
      </c>
      <c r="H1540" s="43">
        <f>COUNTIF(D1541:$D$1829,366)</f>
        <v>289</v>
      </c>
    </row>
    <row r="1541" spans="1:8" x14ac:dyDescent="0.25">
      <c r="A1541" s="1">
        <f>COUNTIF($C$2:C1541,"Да")</f>
        <v>16</v>
      </c>
      <c r="B1541" s="45">
        <f t="shared" si="48"/>
        <v>46789</v>
      </c>
      <c r="C1541" s="42" t="str">
        <f>IF(ISERROR(VLOOKUP(B1541,'Айгенис Оп22'!$C$3:$C$22,1,0)),"Нет","Да")</f>
        <v>Нет</v>
      </c>
      <c r="D1541" s="43">
        <f t="shared" si="49"/>
        <v>366</v>
      </c>
      <c r="E1541" s="49">
        <f>ROUND(('Все выпуски'!$T$3*'Все выпуски'!$T$6/100)*((B1541-$B$1504)/366)+$F$1504,2)</f>
        <v>20.69</v>
      </c>
      <c r="G1541" s="43">
        <f>COUNTIF(D1542:$D$1829,365)</f>
        <v>0</v>
      </c>
      <c r="H1541" s="43">
        <f>COUNTIF(D1542:$D$1829,366)</f>
        <v>288</v>
      </c>
    </row>
    <row r="1542" spans="1:8" x14ac:dyDescent="0.25">
      <c r="A1542" s="1">
        <f>COUNTIF($C$2:C1542,"Да")</f>
        <v>16</v>
      </c>
      <c r="B1542" s="45">
        <f t="shared" si="48"/>
        <v>46790</v>
      </c>
      <c r="C1542" s="42" t="str">
        <f>IF(ISERROR(VLOOKUP(B1542,'Айгенис Оп22'!$C$3:$C$22,1,0)),"Нет","Да")</f>
        <v>Нет</v>
      </c>
      <c r="D1542" s="43">
        <f t="shared" si="49"/>
        <v>366</v>
      </c>
      <c r="E1542" s="49">
        <f>ROUND(('Все выпуски'!$T$3*'Все выпуски'!$T$6/100)*((B1542-$B$1504)/366)+$F$1504,2)</f>
        <v>20.93</v>
      </c>
      <c r="G1542" s="43">
        <f>COUNTIF(D1543:$D$1829,365)</f>
        <v>0</v>
      </c>
      <c r="H1542" s="43">
        <f>COUNTIF(D1543:$D$1829,366)</f>
        <v>287</v>
      </c>
    </row>
    <row r="1543" spans="1:8" x14ac:dyDescent="0.25">
      <c r="A1543" s="1">
        <f>COUNTIF($C$2:C1543,"Да")</f>
        <v>16</v>
      </c>
      <c r="B1543" s="45">
        <f t="shared" si="48"/>
        <v>46791</v>
      </c>
      <c r="C1543" s="42" t="str">
        <f>IF(ISERROR(VLOOKUP(B1543,'Айгенис Оп22'!$C$3:$C$22,1,0)),"Нет","Да")</f>
        <v>Нет</v>
      </c>
      <c r="D1543" s="43">
        <f t="shared" si="49"/>
        <v>366</v>
      </c>
      <c r="E1543" s="49">
        <f>ROUND(('Все выпуски'!$T$3*'Все выпуски'!$T$6/100)*((B1543-$B$1504)/366)+$F$1504,2)</f>
        <v>21.18</v>
      </c>
      <c r="G1543" s="43">
        <f>COUNTIF(D1544:$D$1829,365)</f>
        <v>0</v>
      </c>
      <c r="H1543" s="43">
        <f>COUNTIF(D1544:$D$1829,366)</f>
        <v>286</v>
      </c>
    </row>
    <row r="1544" spans="1:8" x14ac:dyDescent="0.25">
      <c r="A1544" s="1">
        <f>COUNTIF($C$2:C1544,"Да")</f>
        <v>16</v>
      </c>
      <c r="B1544" s="45">
        <f t="shared" si="48"/>
        <v>46792</v>
      </c>
      <c r="C1544" s="42" t="str">
        <f>IF(ISERROR(VLOOKUP(B1544,'Айгенис Оп22'!$C$3:$C$22,1,0)),"Нет","Да")</f>
        <v>Нет</v>
      </c>
      <c r="D1544" s="43">
        <f t="shared" si="49"/>
        <v>366</v>
      </c>
      <c r="E1544" s="49">
        <f>ROUND(('Все выпуски'!$T$3*'Все выпуски'!$T$6/100)*((B1544-$B$1504)/366)+$F$1504,2)</f>
        <v>21.43</v>
      </c>
      <c r="G1544" s="43">
        <f>COUNTIF(D1545:$D$1829,365)</f>
        <v>0</v>
      </c>
      <c r="H1544" s="43">
        <f>COUNTIF(D1545:$D$1829,366)</f>
        <v>285</v>
      </c>
    </row>
    <row r="1545" spans="1:8" x14ac:dyDescent="0.25">
      <c r="A1545" s="1">
        <f>COUNTIF($C$2:C1545,"Да")</f>
        <v>16</v>
      </c>
      <c r="B1545" s="45">
        <f t="shared" si="48"/>
        <v>46793</v>
      </c>
      <c r="C1545" s="42" t="str">
        <f>IF(ISERROR(VLOOKUP(B1545,'Айгенис Оп22'!$C$3:$C$22,1,0)),"Нет","Да")</f>
        <v>Нет</v>
      </c>
      <c r="D1545" s="43">
        <f t="shared" si="49"/>
        <v>366</v>
      </c>
      <c r="E1545" s="49">
        <f>ROUND(('Все выпуски'!$T$3*'Все выпуски'!$T$6/100)*((B1545-$B$1504)/366)+$F$1504,2)</f>
        <v>21.67</v>
      </c>
      <c r="G1545" s="43">
        <f>COUNTIF(D1546:$D$1829,365)</f>
        <v>0</v>
      </c>
      <c r="H1545" s="43">
        <f>COUNTIF(D1546:$D$1829,366)</f>
        <v>284</v>
      </c>
    </row>
    <row r="1546" spans="1:8" x14ac:dyDescent="0.25">
      <c r="A1546" s="1">
        <f>COUNTIF($C$2:C1546,"Да")</f>
        <v>16</v>
      </c>
      <c r="B1546" s="45">
        <f t="shared" si="48"/>
        <v>46794</v>
      </c>
      <c r="C1546" s="42" t="str">
        <f>IF(ISERROR(VLOOKUP(B1546,'Айгенис Оп22'!$C$3:$C$22,1,0)),"Нет","Да")</f>
        <v>Нет</v>
      </c>
      <c r="D1546" s="43">
        <f t="shared" si="49"/>
        <v>366</v>
      </c>
      <c r="E1546" s="49">
        <f>ROUND(('Все выпуски'!$T$3*'Все выпуски'!$T$6/100)*((B1546-$B$1504)/366)+$F$1504,2)</f>
        <v>21.92</v>
      </c>
      <c r="G1546" s="43">
        <f>COUNTIF(D1547:$D$1829,365)</f>
        <v>0</v>
      </c>
      <c r="H1546" s="43">
        <f>COUNTIF(D1547:$D$1829,366)</f>
        <v>283</v>
      </c>
    </row>
    <row r="1547" spans="1:8" x14ac:dyDescent="0.25">
      <c r="A1547" s="1">
        <f>COUNTIF($C$2:C1547,"Да")</f>
        <v>16</v>
      </c>
      <c r="B1547" s="45">
        <f t="shared" si="48"/>
        <v>46795</v>
      </c>
      <c r="C1547" s="42" t="str">
        <f>IF(ISERROR(VLOOKUP(B1547,'Айгенис Оп22'!$C$3:$C$22,1,0)),"Нет","Да")</f>
        <v>Нет</v>
      </c>
      <c r="D1547" s="43">
        <f t="shared" si="49"/>
        <v>366</v>
      </c>
      <c r="E1547" s="49">
        <f>ROUND(('Все выпуски'!$T$3*'Все выпуски'!$T$6/100)*((B1547-$B$1504)/366)+$F$1504,2)</f>
        <v>22.16</v>
      </c>
      <c r="G1547" s="43">
        <f>COUNTIF(D1548:$D$1829,365)</f>
        <v>0</v>
      </c>
      <c r="H1547" s="43">
        <f>COUNTIF(D1548:$D$1829,366)</f>
        <v>282</v>
      </c>
    </row>
    <row r="1548" spans="1:8" x14ac:dyDescent="0.25">
      <c r="A1548" s="1">
        <f>COUNTIF($C$2:C1548,"Да")</f>
        <v>16</v>
      </c>
      <c r="B1548" s="45">
        <f t="shared" ref="B1548:B1611" si="50">B1547+1</f>
        <v>46796</v>
      </c>
      <c r="C1548" s="42" t="str">
        <f>IF(ISERROR(VLOOKUP(B1548,'Айгенис Оп22'!$C$3:$C$22,1,0)),"Нет","Да")</f>
        <v>Нет</v>
      </c>
      <c r="D1548" s="43">
        <f t="shared" si="49"/>
        <v>366</v>
      </c>
      <c r="E1548" s="49">
        <f>ROUND(('Все выпуски'!$T$3*'Все выпуски'!$T$6/100)*((B1548-$B$1504)/366)+$F$1504,2)</f>
        <v>22.41</v>
      </c>
      <c r="G1548" s="43">
        <f>COUNTIF(D1549:$D$1829,365)</f>
        <v>0</v>
      </c>
      <c r="H1548" s="43">
        <f>COUNTIF(D1549:$D$1829,366)</f>
        <v>281</v>
      </c>
    </row>
    <row r="1549" spans="1:8" x14ac:dyDescent="0.25">
      <c r="A1549" s="1">
        <f>COUNTIF($C$2:C1549,"Да")</f>
        <v>17</v>
      </c>
      <c r="B1549" s="45">
        <f t="shared" si="50"/>
        <v>46797</v>
      </c>
      <c r="C1549" s="42" t="str">
        <f>IF(ISERROR(VLOOKUP(B1549,'Айгенис Оп22'!$C$3:$C$22,1,0)),"Нет","Да")</f>
        <v>Да</v>
      </c>
      <c r="D1549" s="43">
        <f t="shared" si="49"/>
        <v>366</v>
      </c>
      <c r="E1549" s="49">
        <f>ROUND(('Все выпуски'!$T$3*'Все выпуски'!$T$6/100)*((B1549-$B$1504)/366)+$F$1504,2)</f>
        <v>22.65</v>
      </c>
      <c r="G1549" s="43">
        <f>COUNTIF(D1550:$D$1829,365)</f>
        <v>0</v>
      </c>
      <c r="H1549" s="43">
        <f>COUNTIF(D1550:$D$1829,366)</f>
        <v>280</v>
      </c>
    </row>
    <row r="1550" spans="1:8" x14ac:dyDescent="0.25">
      <c r="A1550" s="1">
        <f>COUNTIF($C$2:C1550,"Да")</f>
        <v>17</v>
      </c>
      <c r="B1550" s="45">
        <f t="shared" si="50"/>
        <v>46798</v>
      </c>
      <c r="C1550" s="42" t="str">
        <f>IF(ISERROR(VLOOKUP(B1550,'Айгенис Оп22'!$C$3:$C$22,1,0)),"Нет","Да")</f>
        <v>Нет</v>
      </c>
      <c r="D1550" s="43">
        <f t="shared" si="49"/>
        <v>366</v>
      </c>
      <c r="E1550" s="49">
        <f>ROUND(('Все выпуски'!$T$3*'Все выпуски'!$T$6/100)/366*(B1550-IF(C1550="Нет",VLOOKUP(A1550,'Айгенис Оп22'!$A$2:$C$22,3,0),VLOOKUP((A1550-1),'Айгенис Оп22'!$A$2:$C$22,3,0))),2)</f>
        <v>0.25</v>
      </c>
      <c r="G1550" s="43">
        <f>COUNTIF(D1551:$D$1829,365)</f>
        <v>0</v>
      </c>
      <c r="H1550" s="43">
        <f>COUNTIF(D1551:$D$1829,366)</f>
        <v>279</v>
      </c>
    </row>
    <row r="1551" spans="1:8" x14ac:dyDescent="0.25">
      <c r="A1551" s="1">
        <f>COUNTIF($C$2:C1551,"Да")</f>
        <v>17</v>
      </c>
      <c r="B1551" s="45">
        <f t="shared" si="50"/>
        <v>46799</v>
      </c>
      <c r="C1551" s="42" t="str">
        <f>IF(ISERROR(VLOOKUP(B1551,'Айгенис Оп22'!$C$3:$C$22,1,0)),"Нет","Да")</f>
        <v>Нет</v>
      </c>
      <c r="D1551" s="43">
        <f t="shared" si="49"/>
        <v>366</v>
      </c>
      <c r="E1551" s="49">
        <f>ROUND(('Все выпуски'!$T$3*'Все выпуски'!$T$6/100)/366*(B1551-IF(C1551="Нет",VLOOKUP(A1551,'Айгенис Оп22'!$A$2:$C$22,3,0),VLOOKUP((A1551-1),'Айгенис Оп22'!$A$2:$C$22,3,0))),2)</f>
        <v>0.49</v>
      </c>
      <c r="G1551" s="43">
        <f>COUNTIF(D1552:$D$1829,365)</f>
        <v>0</v>
      </c>
      <c r="H1551" s="43">
        <f>COUNTIF(D1552:$D$1829,366)</f>
        <v>278</v>
      </c>
    </row>
    <row r="1552" spans="1:8" x14ac:dyDescent="0.25">
      <c r="A1552" s="1">
        <f>COUNTIF($C$2:C1552,"Да")</f>
        <v>17</v>
      </c>
      <c r="B1552" s="45">
        <f t="shared" si="50"/>
        <v>46800</v>
      </c>
      <c r="C1552" s="42" t="str">
        <f>IF(ISERROR(VLOOKUP(B1552,'Айгенис Оп22'!$C$3:$C$22,1,0)),"Нет","Да")</f>
        <v>Нет</v>
      </c>
      <c r="D1552" s="43">
        <f t="shared" si="49"/>
        <v>366</v>
      </c>
      <c r="E1552" s="49">
        <f>ROUND(('Все выпуски'!$T$3*'Все выпуски'!$T$6/100)/366*(B1552-IF(C1552="Нет",VLOOKUP(A1552,'Айгенис Оп22'!$A$2:$C$22,3,0),VLOOKUP((A1552-1),'Айгенис Оп22'!$A$2:$C$22,3,0))),2)</f>
        <v>0.74</v>
      </c>
      <c r="G1552" s="43">
        <f>COUNTIF(D1553:$D$1829,365)</f>
        <v>0</v>
      </c>
      <c r="H1552" s="43">
        <f>COUNTIF(D1553:$D$1829,366)</f>
        <v>277</v>
      </c>
    </row>
    <row r="1553" spans="1:8" x14ac:dyDescent="0.25">
      <c r="A1553" s="1">
        <f>COUNTIF($C$2:C1553,"Да")</f>
        <v>17</v>
      </c>
      <c r="B1553" s="45">
        <f t="shared" si="50"/>
        <v>46801</v>
      </c>
      <c r="C1553" s="42" t="str">
        <f>IF(ISERROR(VLOOKUP(B1553,'Айгенис Оп22'!$C$3:$C$22,1,0)),"Нет","Да")</f>
        <v>Нет</v>
      </c>
      <c r="D1553" s="43">
        <f t="shared" si="49"/>
        <v>366</v>
      </c>
      <c r="E1553" s="49">
        <f>ROUND(('Все выпуски'!$T$3*'Все выпуски'!$T$6/100)/366*(B1553-IF(C1553="Нет",VLOOKUP(A1553,'Айгенис Оп22'!$A$2:$C$22,3,0),VLOOKUP((A1553-1),'Айгенис Оп22'!$A$2:$C$22,3,0))),2)</f>
        <v>0.98</v>
      </c>
      <c r="G1553" s="43">
        <f>COUNTIF(D1554:$D$1829,365)</f>
        <v>0</v>
      </c>
      <c r="H1553" s="43">
        <f>COUNTIF(D1554:$D$1829,366)</f>
        <v>276</v>
      </c>
    </row>
    <row r="1554" spans="1:8" x14ac:dyDescent="0.25">
      <c r="A1554" s="1">
        <f>COUNTIF($C$2:C1554,"Да")</f>
        <v>17</v>
      </c>
      <c r="B1554" s="45">
        <f t="shared" si="50"/>
        <v>46802</v>
      </c>
      <c r="C1554" s="42" t="str">
        <f>IF(ISERROR(VLOOKUP(B1554,'Айгенис Оп22'!$C$3:$C$22,1,0)),"Нет","Да")</f>
        <v>Нет</v>
      </c>
      <c r="D1554" s="43">
        <f t="shared" si="49"/>
        <v>366</v>
      </c>
      <c r="E1554" s="49">
        <f>ROUND(('Все выпуски'!$T$3*'Все выпуски'!$T$6/100)/366*(B1554-IF(C1554="Нет",VLOOKUP(A1554,'Айгенис Оп22'!$A$2:$C$22,3,0),VLOOKUP((A1554-1),'Айгенис Оп22'!$A$2:$C$22,3,0))),2)</f>
        <v>1.23</v>
      </c>
      <c r="G1554" s="43">
        <f>COUNTIF(D1555:$D$1829,365)</f>
        <v>0</v>
      </c>
      <c r="H1554" s="43">
        <f>COUNTIF(D1555:$D$1829,366)</f>
        <v>275</v>
      </c>
    </row>
    <row r="1555" spans="1:8" x14ac:dyDescent="0.25">
      <c r="A1555" s="1">
        <f>COUNTIF($C$2:C1555,"Да")</f>
        <v>17</v>
      </c>
      <c r="B1555" s="45">
        <f t="shared" si="50"/>
        <v>46803</v>
      </c>
      <c r="C1555" s="42" t="str">
        <f>IF(ISERROR(VLOOKUP(B1555,'Айгенис Оп22'!$C$3:$C$22,1,0)),"Нет","Да")</f>
        <v>Нет</v>
      </c>
      <c r="D1555" s="43">
        <f t="shared" si="49"/>
        <v>366</v>
      </c>
      <c r="E1555" s="49">
        <f>ROUND(('Все выпуски'!$T$3*'Все выпуски'!$T$6/100)/366*(B1555-IF(C1555="Нет",VLOOKUP(A1555,'Айгенис Оп22'!$A$2:$C$22,3,0),VLOOKUP((A1555-1),'Айгенис Оп22'!$A$2:$C$22,3,0))),2)</f>
        <v>1.48</v>
      </c>
      <c r="G1555" s="43">
        <f>COUNTIF(D1556:$D$1829,365)</f>
        <v>0</v>
      </c>
      <c r="H1555" s="43">
        <f>COUNTIF(D1556:$D$1829,366)</f>
        <v>274</v>
      </c>
    </row>
    <row r="1556" spans="1:8" x14ac:dyDescent="0.25">
      <c r="A1556" s="1">
        <f>COUNTIF($C$2:C1556,"Да")</f>
        <v>17</v>
      </c>
      <c r="B1556" s="45">
        <f t="shared" si="50"/>
        <v>46804</v>
      </c>
      <c r="C1556" s="42" t="str">
        <f>IF(ISERROR(VLOOKUP(B1556,'Айгенис Оп22'!$C$3:$C$22,1,0)),"Нет","Да")</f>
        <v>Нет</v>
      </c>
      <c r="D1556" s="43">
        <f t="shared" si="49"/>
        <v>366</v>
      </c>
      <c r="E1556" s="49">
        <f>ROUND(('Все выпуски'!$T$3*'Все выпуски'!$T$6/100)/366*(B1556-IF(C1556="Нет",VLOOKUP(A1556,'Айгенис Оп22'!$A$2:$C$22,3,0),VLOOKUP((A1556-1),'Айгенис Оп22'!$A$2:$C$22,3,0))),2)</f>
        <v>1.72</v>
      </c>
      <c r="G1556" s="43">
        <f>COUNTIF(D1557:$D$1829,365)</f>
        <v>0</v>
      </c>
      <c r="H1556" s="43">
        <f>COUNTIF(D1557:$D$1829,366)</f>
        <v>273</v>
      </c>
    </row>
    <row r="1557" spans="1:8" x14ac:dyDescent="0.25">
      <c r="A1557" s="1">
        <f>COUNTIF($C$2:C1557,"Да")</f>
        <v>17</v>
      </c>
      <c r="B1557" s="45">
        <f t="shared" si="50"/>
        <v>46805</v>
      </c>
      <c r="C1557" s="42" t="str">
        <f>IF(ISERROR(VLOOKUP(B1557,'Айгенис Оп22'!$C$3:$C$22,1,0)),"Нет","Да")</f>
        <v>Нет</v>
      </c>
      <c r="D1557" s="43">
        <f t="shared" si="49"/>
        <v>366</v>
      </c>
      <c r="E1557" s="49">
        <f>ROUND(('Все выпуски'!$T$3*'Все выпуски'!$T$6/100)/366*(B1557-IF(C1557="Нет",VLOOKUP(A1557,'Айгенис Оп22'!$A$2:$C$22,3,0),VLOOKUP((A1557-1),'Айгенис Оп22'!$A$2:$C$22,3,0))),2)</f>
        <v>1.97</v>
      </c>
      <c r="G1557" s="43">
        <f>COUNTIF(D1558:$D$1829,365)</f>
        <v>0</v>
      </c>
      <c r="H1557" s="43">
        <f>COUNTIF(D1558:$D$1829,366)</f>
        <v>272</v>
      </c>
    </row>
    <row r="1558" spans="1:8" x14ac:dyDescent="0.25">
      <c r="A1558" s="1">
        <f>COUNTIF($C$2:C1558,"Да")</f>
        <v>17</v>
      </c>
      <c r="B1558" s="45">
        <f t="shared" si="50"/>
        <v>46806</v>
      </c>
      <c r="C1558" s="42" t="str">
        <f>IF(ISERROR(VLOOKUP(B1558,'Айгенис Оп22'!$C$3:$C$22,1,0)),"Нет","Да")</f>
        <v>Нет</v>
      </c>
      <c r="D1558" s="43">
        <f t="shared" si="49"/>
        <v>366</v>
      </c>
      <c r="E1558" s="49">
        <f>ROUND(('Все выпуски'!$T$3*'Все выпуски'!$T$6/100)/366*(B1558-IF(C1558="Нет",VLOOKUP(A1558,'Айгенис Оп22'!$A$2:$C$22,3,0),VLOOKUP((A1558-1),'Айгенис Оп22'!$A$2:$C$22,3,0))),2)</f>
        <v>2.21</v>
      </c>
      <c r="G1558" s="43">
        <f>COUNTIF(D1559:$D$1829,365)</f>
        <v>0</v>
      </c>
      <c r="H1558" s="43">
        <f>COUNTIF(D1559:$D$1829,366)</f>
        <v>271</v>
      </c>
    </row>
    <row r="1559" spans="1:8" x14ac:dyDescent="0.25">
      <c r="A1559" s="1">
        <f>COUNTIF($C$2:C1559,"Да")</f>
        <v>17</v>
      </c>
      <c r="B1559" s="45">
        <f t="shared" si="50"/>
        <v>46807</v>
      </c>
      <c r="C1559" s="42" t="str">
        <f>IF(ISERROR(VLOOKUP(B1559,'Айгенис Оп22'!$C$3:$C$22,1,0)),"Нет","Да")</f>
        <v>Нет</v>
      </c>
      <c r="D1559" s="43">
        <f t="shared" si="49"/>
        <v>366</v>
      </c>
      <c r="E1559" s="49">
        <f>ROUND(('Все выпуски'!$T$3*'Все выпуски'!$T$6/100)/366*(B1559-IF(C1559="Нет",VLOOKUP(A1559,'Айгенис Оп22'!$A$2:$C$22,3,0),VLOOKUP((A1559-1),'Айгенис Оп22'!$A$2:$C$22,3,0))),2)</f>
        <v>2.46</v>
      </c>
      <c r="G1559" s="43">
        <f>COUNTIF(D1560:$D$1829,365)</f>
        <v>0</v>
      </c>
      <c r="H1559" s="43">
        <f>COUNTIF(D1560:$D$1829,366)</f>
        <v>270</v>
      </c>
    </row>
    <row r="1560" spans="1:8" x14ac:dyDescent="0.25">
      <c r="A1560" s="1">
        <f>COUNTIF($C$2:C1560,"Да")</f>
        <v>17</v>
      </c>
      <c r="B1560" s="45">
        <f t="shared" si="50"/>
        <v>46808</v>
      </c>
      <c r="C1560" s="42" t="str">
        <f>IF(ISERROR(VLOOKUP(B1560,'Айгенис Оп22'!$C$3:$C$22,1,0)),"Нет","Да")</f>
        <v>Нет</v>
      </c>
      <c r="D1560" s="43">
        <f t="shared" si="49"/>
        <v>366</v>
      </c>
      <c r="E1560" s="49">
        <f>ROUND(('Все выпуски'!$T$3*'Все выпуски'!$T$6/100)/366*(B1560-IF(C1560="Нет",VLOOKUP(A1560,'Айгенис Оп22'!$A$2:$C$22,3,0),VLOOKUP((A1560-1),'Айгенис Оп22'!$A$2:$C$22,3,0))),2)</f>
        <v>2.7</v>
      </c>
      <c r="G1560" s="43">
        <f>COUNTIF(D1561:$D$1829,365)</f>
        <v>0</v>
      </c>
      <c r="H1560" s="43">
        <f>COUNTIF(D1561:$D$1829,366)</f>
        <v>269</v>
      </c>
    </row>
    <row r="1561" spans="1:8" x14ac:dyDescent="0.25">
      <c r="A1561" s="1">
        <f>COUNTIF($C$2:C1561,"Да")</f>
        <v>17</v>
      </c>
      <c r="B1561" s="45">
        <f t="shared" si="50"/>
        <v>46809</v>
      </c>
      <c r="C1561" s="42" t="str">
        <f>IF(ISERROR(VLOOKUP(B1561,'Айгенис Оп22'!$C$3:$C$22,1,0)),"Нет","Да")</f>
        <v>Нет</v>
      </c>
      <c r="D1561" s="43">
        <f t="shared" si="49"/>
        <v>366</v>
      </c>
      <c r="E1561" s="49">
        <f>ROUND(('Все выпуски'!$T$3*'Все выпуски'!$T$6/100)/366*(B1561-IF(C1561="Нет",VLOOKUP(A1561,'Айгенис Оп22'!$A$2:$C$22,3,0),VLOOKUP((A1561-1),'Айгенис Оп22'!$A$2:$C$22,3,0))),2)</f>
        <v>2.95</v>
      </c>
      <c r="G1561" s="43">
        <f>COUNTIF(D1562:$D$1829,365)</f>
        <v>0</v>
      </c>
      <c r="H1561" s="43">
        <f>COUNTIF(D1562:$D$1829,366)</f>
        <v>268</v>
      </c>
    </row>
    <row r="1562" spans="1:8" x14ac:dyDescent="0.25">
      <c r="A1562" s="1">
        <f>COUNTIF($C$2:C1562,"Да")</f>
        <v>17</v>
      </c>
      <c r="B1562" s="45">
        <f t="shared" si="50"/>
        <v>46810</v>
      </c>
      <c r="C1562" s="42" t="str">
        <f>IF(ISERROR(VLOOKUP(B1562,'Айгенис Оп22'!$C$3:$C$22,1,0)),"Нет","Да")</f>
        <v>Нет</v>
      </c>
      <c r="D1562" s="43">
        <f t="shared" si="49"/>
        <v>366</v>
      </c>
      <c r="E1562" s="49">
        <f>ROUND(('Все выпуски'!$T$3*'Все выпуски'!$T$6/100)/366*(B1562-IF(C1562="Нет",VLOOKUP(A1562,'Айгенис Оп22'!$A$2:$C$22,3,0),VLOOKUP((A1562-1),'Айгенис Оп22'!$A$2:$C$22,3,0))),2)</f>
        <v>3.2</v>
      </c>
      <c r="G1562" s="43">
        <f>COUNTIF(D1563:$D$1829,365)</f>
        <v>0</v>
      </c>
      <c r="H1562" s="43">
        <f>COUNTIF(D1563:$D$1829,366)</f>
        <v>267</v>
      </c>
    </row>
    <row r="1563" spans="1:8" x14ac:dyDescent="0.25">
      <c r="A1563" s="1">
        <f>COUNTIF($C$2:C1563,"Да")</f>
        <v>17</v>
      </c>
      <c r="B1563" s="45">
        <f t="shared" si="50"/>
        <v>46811</v>
      </c>
      <c r="C1563" s="42" t="str">
        <f>IF(ISERROR(VLOOKUP(B1563,'Айгенис Оп22'!$C$3:$C$22,1,0)),"Нет","Да")</f>
        <v>Нет</v>
      </c>
      <c r="D1563" s="43">
        <f t="shared" si="49"/>
        <v>366</v>
      </c>
      <c r="E1563" s="49">
        <f>ROUND(('Все выпуски'!$T$3*'Все выпуски'!$T$6/100)/366*(B1563-IF(C1563="Нет",VLOOKUP(A1563,'Айгенис Оп22'!$A$2:$C$22,3,0),VLOOKUP((A1563-1),'Айгенис Оп22'!$A$2:$C$22,3,0))),2)</f>
        <v>3.44</v>
      </c>
      <c r="G1563" s="43">
        <f>COUNTIF(D1564:$D$1829,365)</f>
        <v>0</v>
      </c>
      <c r="H1563" s="43">
        <f>COUNTIF(D1564:$D$1829,366)</f>
        <v>266</v>
      </c>
    </row>
    <row r="1564" spans="1:8" x14ac:dyDescent="0.25">
      <c r="A1564" s="1">
        <f>COUNTIF($C$2:C1564,"Да")</f>
        <v>17</v>
      </c>
      <c r="B1564" s="45">
        <f t="shared" si="50"/>
        <v>46812</v>
      </c>
      <c r="C1564" s="42" t="str">
        <f>IF(ISERROR(VLOOKUP(B1564,'Айгенис Оп22'!$C$3:$C$22,1,0)),"Нет","Да")</f>
        <v>Нет</v>
      </c>
      <c r="D1564" s="43">
        <f t="shared" si="49"/>
        <v>366</v>
      </c>
      <c r="E1564" s="49">
        <f>ROUND(('Все выпуски'!$T$3*'Все выпуски'!$T$6/100)/366*(B1564-IF(C1564="Нет",VLOOKUP(A1564,'Айгенис Оп22'!$A$2:$C$22,3,0),VLOOKUP((A1564-1),'Айгенис Оп22'!$A$2:$C$22,3,0))),2)</f>
        <v>3.69</v>
      </c>
      <c r="G1564" s="43">
        <f>COUNTIF(D1565:$D$1829,365)</f>
        <v>0</v>
      </c>
      <c r="H1564" s="43">
        <f>COUNTIF(D1565:$D$1829,366)</f>
        <v>265</v>
      </c>
    </row>
    <row r="1565" spans="1:8" x14ac:dyDescent="0.25">
      <c r="A1565" s="1">
        <f>COUNTIF($C$2:C1565,"Да")</f>
        <v>17</v>
      </c>
      <c r="B1565" s="45">
        <f t="shared" si="50"/>
        <v>46813</v>
      </c>
      <c r="C1565" s="42" t="str">
        <f>IF(ISERROR(VLOOKUP(B1565,'Айгенис Оп22'!$C$3:$C$22,1,0)),"Нет","Да")</f>
        <v>Нет</v>
      </c>
      <c r="D1565" s="43">
        <f t="shared" si="49"/>
        <v>366</v>
      </c>
      <c r="E1565" s="49">
        <f>ROUND(('Все выпуски'!$T$3*'Все выпуски'!$T$6/100)/366*(B1565-IF(C1565="Нет",VLOOKUP(A1565,'Айгенис Оп22'!$A$2:$C$22,3,0),VLOOKUP((A1565-1),'Айгенис Оп22'!$A$2:$C$22,3,0))),2)</f>
        <v>3.93</v>
      </c>
      <c r="G1565" s="43">
        <f>COUNTIF(D1566:$D$1829,365)</f>
        <v>0</v>
      </c>
      <c r="H1565" s="43">
        <f>COUNTIF(D1566:$D$1829,366)</f>
        <v>264</v>
      </c>
    </row>
    <row r="1566" spans="1:8" x14ac:dyDescent="0.25">
      <c r="A1566" s="1">
        <f>COUNTIF($C$2:C1566,"Да")</f>
        <v>17</v>
      </c>
      <c r="B1566" s="45">
        <f t="shared" si="50"/>
        <v>46814</v>
      </c>
      <c r="C1566" s="42" t="str">
        <f>IF(ISERROR(VLOOKUP(B1566,'Айгенис Оп22'!$C$3:$C$22,1,0)),"Нет","Да")</f>
        <v>Нет</v>
      </c>
      <c r="D1566" s="43">
        <f t="shared" si="49"/>
        <v>366</v>
      </c>
      <c r="E1566" s="49">
        <f>ROUND(('Все выпуски'!$T$3*'Все выпуски'!$T$6/100)/366*(B1566-IF(C1566="Нет",VLOOKUP(A1566,'Айгенис Оп22'!$A$2:$C$22,3,0),VLOOKUP((A1566-1),'Айгенис Оп22'!$A$2:$C$22,3,0))),2)</f>
        <v>4.18</v>
      </c>
      <c r="G1566" s="43">
        <f>COUNTIF(D1567:$D$1829,365)</f>
        <v>0</v>
      </c>
      <c r="H1566" s="43">
        <f>COUNTIF(D1567:$D$1829,366)</f>
        <v>263</v>
      </c>
    </row>
    <row r="1567" spans="1:8" x14ac:dyDescent="0.25">
      <c r="A1567" s="1">
        <f>COUNTIF($C$2:C1567,"Да")</f>
        <v>17</v>
      </c>
      <c r="B1567" s="45">
        <f t="shared" si="50"/>
        <v>46815</v>
      </c>
      <c r="C1567" s="42" t="str">
        <f>IF(ISERROR(VLOOKUP(B1567,'Айгенис Оп22'!$C$3:$C$22,1,0)),"Нет","Да")</f>
        <v>Нет</v>
      </c>
      <c r="D1567" s="43">
        <f t="shared" si="49"/>
        <v>366</v>
      </c>
      <c r="E1567" s="49">
        <f>ROUND(('Все выпуски'!$T$3*'Все выпуски'!$T$6/100)/366*(B1567-IF(C1567="Нет",VLOOKUP(A1567,'Айгенис Оп22'!$A$2:$C$22,3,0),VLOOKUP((A1567-1),'Айгенис Оп22'!$A$2:$C$22,3,0))),2)</f>
        <v>4.43</v>
      </c>
      <c r="G1567" s="43">
        <f>COUNTIF(D1568:$D$1829,365)</f>
        <v>0</v>
      </c>
      <c r="H1567" s="43">
        <f>COUNTIF(D1568:$D$1829,366)</f>
        <v>262</v>
      </c>
    </row>
    <row r="1568" spans="1:8" x14ac:dyDescent="0.25">
      <c r="A1568" s="1">
        <f>COUNTIF($C$2:C1568,"Да")</f>
        <v>17</v>
      </c>
      <c r="B1568" s="45">
        <f t="shared" si="50"/>
        <v>46816</v>
      </c>
      <c r="C1568" s="42" t="str">
        <f>IF(ISERROR(VLOOKUP(B1568,'Айгенис Оп22'!$C$3:$C$22,1,0)),"Нет","Да")</f>
        <v>Нет</v>
      </c>
      <c r="D1568" s="43">
        <f t="shared" si="49"/>
        <v>366</v>
      </c>
      <c r="E1568" s="49">
        <f>ROUND(('Все выпуски'!$T$3*'Все выпуски'!$T$6/100)/366*(B1568-IF(C1568="Нет",VLOOKUP(A1568,'Айгенис Оп22'!$A$2:$C$22,3,0),VLOOKUP((A1568-1),'Айгенис Оп22'!$A$2:$C$22,3,0))),2)</f>
        <v>4.67</v>
      </c>
      <c r="G1568" s="43">
        <f>COUNTIF(D1569:$D$1829,365)</f>
        <v>0</v>
      </c>
      <c r="H1568" s="43">
        <f>COUNTIF(D1569:$D$1829,366)</f>
        <v>261</v>
      </c>
    </row>
    <row r="1569" spans="1:8" x14ac:dyDescent="0.25">
      <c r="A1569" s="1">
        <f>COUNTIF($C$2:C1569,"Да")</f>
        <v>17</v>
      </c>
      <c r="B1569" s="45">
        <f t="shared" si="50"/>
        <v>46817</v>
      </c>
      <c r="C1569" s="42" t="str">
        <f>IF(ISERROR(VLOOKUP(B1569,'Айгенис Оп22'!$C$3:$C$22,1,0)),"Нет","Да")</f>
        <v>Нет</v>
      </c>
      <c r="D1569" s="43">
        <f t="shared" si="49"/>
        <v>366</v>
      </c>
      <c r="E1569" s="49">
        <f>ROUND(('Все выпуски'!$T$3*'Все выпуски'!$T$6/100)/366*(B1569-IF(C1569="Нет",VLOOKUP(A1569,'Айгенис Оп22'!$A$2:$C$22,3,0),VLOOKUP((A1569-1),'Айгенис Оп22'!$A$2:$C$22,3,0))),2)</f>
        <v>4.92</v>
      </c>
      <c r="G1569" s="43">
        <f>COUNTIF(D1570:$D$1829,365)</f>
        <v>0</v>
      </c>
      <c r="H1569" s="43">
        <f>COUNTIF(D1570:$D$1829,366)</f>
        <v>260</v>
      </c>
    </row>
    <row r="1570" spans="1:8" x14ac:dyDescent="0.25">
      <c r="A1570" s="1">
        <f>COUNTIF($C$2:C1570,"Да")</f>
        <v>17</v>
      </c>
      <c r="B1570" s="45">
        <f t="shared" si="50"/>
        <v>46818</v>
      </c>
      <c r="C1570" s="42" t="str">
        <f>IF(ISERROR(VLOOKUP(B1570,'Айгенис Оп22'!$C$3:$C$22,1,0)),"Нет","Да")</f>
        <v>Нет</v>
      </c>
      <c r="D1570" s="43">
        <f t="shared" si="49"/>
        <v>366</v>
      </c>
      <c r="E1570" s="49">
        <f>ROUND(('Все выпуски'!$T$3*'Все выпуски'!$T$6/100)/366*(B1570-IF(C1570="Нет",VLOOKUP(A1570,'Айгенис Оп22'!$A$2:$C$22,3,0),VLOOKUP((A1570-1),'Айгенис Оп22'!$A$2:$C$22,3,0))),2)</f>
        <v>5.16</v>
      </c>
      <c r="G1570" s="43">
        <f>COUNTIF(D1571:$D$1829,365)</f>
        <v>0</v>
      </c>
      <c r="H1570" s="43">
        <f>COUNTIF(D1571:$D$1829,366)</f>
        <v>259</v>
      </c>
    </row>
    <row r="1571" spans="1:8" x14ac:dyDescent="0.25">
      <c r="A1571" s="1">
        <f>COUNTIF($C$2:C1571,"Да")</f>
        <v>17</v>
      </c>
      <c r="B1571" s="45">
        <f t="shared" si="50"/>
        <v>46819</v>
      </c>
      <c r="C1571" s="42" t="str">
        <f>IF(ISERROR(VLOOKUP(B1571,'Айгенис Оп22'!$C$3:$C$22,1,0)),"Нет","Да")</f>
        <v>Нет</v>
      </c>
      <c r="D1571" s="43">
        <f t="shared" si="49"/>
        <v>366</v>
      </c>
      <c r="E1571" s="49">
        <f>ROUND(('Все выпуски'!$T$3*'Все выпуски'!$T$6/100)/366*(B1571-IF(C1571="Нет",VLOOKUP(A1571,'Айгенис Оп22'!$A$2:$C$22,3,0),VLOOKUP((A1571-1),'Айгенис Оп22'!$A$2:$C$22,3,0))),2)</f>
        <v>5.41</v>
      </c>
      <c r="G1571" s="43">
        <f>COUNTIF(D1572:$D$1829,365)</f>
        <v>0</v>
      </c>
      <c r="H1571" s="43">
        <f>COUNTIF(D1572:$D$1829,366)</f>
        <v>258</v>
      </c>
    </row>
    <row r="1572" spans="1:8" x14ac:dyDescent="0.25">
      <c r="A1572" s="1">
        <f>COUNTIF($C$2:C1572,"Да")</f>
        <v>17</v>
      </c>
      <c r="B1572" s="45">
        <f t="shared" si="50"/>
        <v>46820</v>
      </c>
      <c r="C1572" s="42" t="str">
        <f>IF(ISERROR(VLOOKUP(B1572,'Айгенис Оп22'!$C$3:$C$22,1,0)),"Нет","Да")</f>
        <v>Нет</v>
      </c>
      <c r="D1572" s="43">
        <f t="shared" si="49"/>
        <v>366</v>
      </c>
      <c r="E1572" s="49">
        <f>ROUND(('Все выпуски'!$T$3*'Все выпуски'!$T$6/100)/366*(B1572-IF(C1572="Нет",VLOOKUP(A1572,'Айгенис Оп22'!$A$2:$C$22,3,0),VLOOKUP((A1572-1),'Айгенис Оп22'!$A$2:$C$22,3,0))),2)</f>
        <v>5.66</v>
      </c>
      <c r="G1572" s="43">
        <f>COUNTIF(D1573:$D$1829,365)</f>
        <v>0</v>
      </c>
      <c r="H1572" s="43">
        <f>COUNTIF(D1573:$D$1829,366)</f>
        <v>257</v>
      </c>
    </row>
    <row r="1573" spans="1:8" x14ac:dyDescent="0.25">
      <c r="A1573" s="1">
        <f>COUNTIF($C$2:C1573,"Да")</f>
        <v>17</v>
      </c>
      <c r="B1573" s="45">
        <f t="shared" si="50"/>
        <v>46821</v>
      </c>
      <c r="C1573" s="42" t="str">
        <f>IF(ISERROR(VLOOKUP(B1573,'Айгенис Оп22'!$C$3:$C$22,1,0)),"Нет","Да")</f>
        <v>Нет</v>
      </c>
      <c r="D1573" s="43">
        <f t="shared" si="49"/>
        <v>366</v>
      </c>
      <c r="E1573" s="49">
        <f>ROUND(('Все выпуски'!$T$3*'Все выпуски'!$T$6/100)/366*(B1573-IF(C1573="Нет",VLOOKUP(A1573,'Айгенис Оп22'!$A$2:$C$22,3,0),VLOOKUP((A1573-1),'Айгенис Оп22'!$A$2:$C$22,3,0))),2)</f>
        <v>5.9</v>
      </c>
      <c r="G1573" s="43">
        <f>COUNTIF(D1574:$D$1829,365)</f>
        <v>0</v>
      </c>
      <c r="H1573" s="43">
        <f>COUNTIF(D1574:$D$1829,366)</f>
        <v>256</v>
      </c>
    </row>
    <row r="1574" spans="1:8" x14ac:dyDescent="0.25">
      <c r="A1574" s="1">
        <f>COUNTIF($C$2:C1574,"Да")</f>
        <v>17</v>
      </c>
      <c r="B1574" s="45">
        <f t="shared" si="50"/>
        <v>46822</v>
      </c>
      <c r="C1574" s="42" t="str">
        <f>IF(ISERROR(VLOOKUP(B1574,'Айгенис Оп22'!$C$3:$C$22,1,0)),"Нет","Да")</f>
        <v>Нет</v>
      </c>
      <c r="D1574" s="43">
        <f t="shared" si="49"/>
        <v>366</v>
      </c>
      <c r="E1574" s="49">
        <f>ROUND(('Все выпуски'!$T$3*'Все выпуски'!$T$6/100)/366*(B1574-IF(C1574="Нет",VLOOKUP(A1574,'Айгенис Оп22'!$A$2:$C$22,3,0),VLOOKUP((A1574-1),'Айгенис Оп22'!$A$2:$C$22,3,0))),2)</f>
        <v>6.15</v>
      </c>
      <c r="G1574" s="43">
        <f>COUNTIF(D1575:$D$1829,365)</f>
        <v>0</v>
      </c>
      <c r="H1574" s="43">
        <f>COUNTIF(D1575:$D$1829,366)</f>
        <v>255</v>
      </c>
    </row>
    <row r="1575" spans="1:8" x14ac:dyDescent="0.25">
      <c r="A1575" s="1">
        <f>COUNTIF($C$2:C1575,"Да")</f>
        <v>17</v>
      </c>
      <c r="B1575" s="45">
        <f t="shared" si="50"/>
        <v>46823</v>
      </c>
      <c r="C1575" s="42" t="str">
        <f>IF(ISERROR(VLOOKUP(B1575,'Айгенис Оп22'!$C$3:$C$22,1,0)),"Нет","Да")</f>
        <v>Нет</v>
      </c>
      <c r="D1575" s="43">
        <f t="shared" si="49"/>
        <v>366</v>
      </c>
      <c r="E1575" s="49">
        <f>ROUND(('Все выпуски'!$T$3*'Все выпуски'!$T$6/100)/366*(B1575-IF(C1575="Нет",VLOOKUP(A1575,'Айгенис Оп22'!$A$2:$C$22,3,0),VLOOKUP((A1575-1),'Айгенис Оп22'!$A$2:$C$22,3,0))),2)</f>
        <v>6.39</v>
      </c>
      <c r="G1575" s="43">
        <f>COUNTIF(D1576:$D$1829,365)</f>
        <v>0</v>
      </c>
      <c r="H1575" s="43">
        <f>COUNTIF(D1576:$D$1829,366)</f>
        <v>254</v>
      </c>
    </row>
    <row r="1576" spans="1:8" x14ac:dyDescent="0.25">
      <c r="A1576" s="1">
        <f>COUNTIF($C$2:C1576,"Да")</f>
        <v>17</v>
      </c>
      <c r="B1576" s="45">
        <f t="shared" si="50"/>
        <v>46824</v>
      </c>
      <c r="C1576" s="42" t="str">
        <f>IF(ISERROR(VLOOKUP(B1576,'Айгенис Оп22'!$C$3:$C$22,1,0)),"Нет","Да")</f>
        <v>Нет</v>
      </c>
      <c r="D1576" s="43">
        <f t="shared" si="49"/>
        <v>366</v>
      </c>
      <c r="E1576" s="49">
        <f>ROUND(('Все выпуски'!$T$3*'Все выпуски'!$T$6/100)/366*(B1576-IF(C1576="Нет",VLOOKUP(A1576,'Айгенис Оп22'!$A$2:$C$22,3,0),VLOOKUP((A1576-1),'Айгенис Оп22'!$A$2:$C$22,3,0))),2)</f>
        <v>6.64</v>
      </c>
      <c r="G1576" s="43">
        <f>COUNTIF(D1577:$D$1829,365)</f>
        <v>0</v>
      </c>
      <c r="H1576" s="43">
        <f>COUNTIF(D1577:$D$1829,366)</f>
        <v>253</v>
      </c>
    </row>
    <row r="1577" spans="1:8" x14ac:dyDescent="0.25">
      <c r="A1577" s="1">
        <f>COUNTIF($C$2:C1577,"Да")</f>
        <v>17</v>
      </c>
      <c r="B1577" s="45">
        <f t="shared" si="50"/>
        <v>46825</v>
      </c>
      <c r="C1577" s="42" t="str">
        <f>IF(ISERROR(VLOOKUP(B1577,'Айгенис Оп22'!$C$3:$C$22,1,0)),"Нет","Да")</f>
        <v>Нет</v>
      </c>
      <c r="D1577" s="43">
        <f t="shared" si="49"/>
        <v>366</v>
      </c>
      <c r="E1577" s="49">
        <f>ROUND(('Все выпуски'!$T$3*'Все выпуски'!$T$6/100)/366*(B1577-IF(C1577="Нет",VLOOKUP(A1577,'Айгенис Оп22'!$A$2:$C$22,3,0),VLOOKUP((A1577-1),'Айгенис Оп22'!$A$2:$C$22,3,0))),2)</f>
        <v>6.89</v>
      </c>
      <c r="G1577" s="43">
        <f>COUNTIF(D1578:$D$1829,365)</f>
        <v>0</v>
      </c>
      <c r="H1577" s="43">
        <f>COUNTIF(D1578:$D$1829,366)</f>
        <v>252</v>
      </c>
    </row>
    <row r="1578" spans="1:8" x14ac:dyDescent="0.25">
      <c r="A1578" s="1">
        <f>COUNTIF($C$2:C1578,"Да")</f>
        <v>17</v>
      </c>
      <c r="B1578" s="45">
        <f t="shared" si="50"/>
        <v>46826</v>
      </c>
      <c r="C1578" s="42" t="str">
        <f>IF(ISERROR(VLOOKUP(B1578,'Айгенис Оп22'!$C$3:$C$22,1,0)),"Нет","Да")</f>
        <v>Нет</v>
      </c>
      <c r="D1578" s="43">
        <f t="shared" si="49"/>
        <v>366</v>
      </c>
      <c r="E1578" s="49">
        <f>ROUND(('Все выпуски'!$T$3*'Все выпуски'!$T$6/100)/366*(B1578-IF(C1578="Нет",VLOOKUP(A1578,'Айгенис Оп22'!$A$2:$C$22,3,0),VLOOKUP((A1578-1),'Айгенис Оп22'!$A$2:$C$22,3,0))),2)</f>
        <v>7.13</v>
      </c>
      <c r="G1578" s="43">
        <f>COUNTIF(D1579:$D$1829,365)</f>
        <v>0</v>
      </c>
      <c r="H1578" s="43">
        <f>COUNTIF(D1579:$D$1829,366)</f>
        <v>251</v>
      </c>
    </row>
    <row r="1579" spans="1:8" x14ac:dyDescent="0.25">
      <c r="A1579" s="1">
        <f>COUNTIF($C$2:C1579,"Да")</f>
        <v>17</v>
      </c>
      <c r="B1579" s="45">
        <f t="shared" si="50"/>
        <v>46827</v>
      </c>
      <c r="C1579" s="42" t="str">
        <f>IF(ISERROR(VLOOKUP(B1579,'Айгенис Оп22'!$C$3:$C$22,1,0)),"Нет","Да")</f>
        <v>Нет</v>
      </c>
      <c r="D1579" s="43">
        <f t="shared" si="49"/>
        <v>366</v>
      </c>
      <c r="E1579" s="49">
        <f>ROUND(('Все выпуски'!$T$3*'Все выпуски'!$T$6/100)/366*(B1579-IF(C1579="Нет",VLOOKUP(A1579,'Айгенис Оп22'!$A$2:$C$22,3,0),VLOOKUP((A1579-1),'Айгенис Оп22'!$A$2:$C$22,3,0))),2)</f>
        <v>7.38</v>
      </c>
      <c r="G1579" s="43">
        <f>COUNTIF(D1580:$D$1829,365)</f>
        <v>0</v>
      </c>
      <c r="H1579" s="43">
        <f>COUNTIF(D1580:$D$1829,366)</f>
        <v>250</v>
      </c>
    </row>
    <row r="1580" spans="1:8" x14ac:dyDescent="0.25">
      <c r="A1580" s="1">
        <f>COUNTIF($C$2:C1580,"Да")</f>
        <v>17</v>
      </c>
      <c r="B1580" s="45">
        <f t="shared" si="50"/>
        <v>46828</v>
      </c>
      <c r="C1580" s="42" t="str">
        <f>IF(ISERROR(VLOOKUP(B1580,'Айгенис Оп22'!$C$3:$C$22,1,0)),"Нет","Да")</f>
        <v>Нет</v>
      </c>
      <c r="D1580" s="43">
        <f t="shared" si="49"/>
        <v>366</v>
      </c>
      <c r="E1580" s="49">
        <f>ROUND(('Все выпуски'!$T$3*'Все выпуски'!$T$6/100)/366*(B1580-IF(C1580="Нет",VLOOKUP(A1580,'Айгенис Оп22'!$A$2:$C$22,3,0),VLOOKUP((A1580-1),'Айгенис Оп22'!$A$2:$C$22,3,0))),2)</f>
        <v>7.62</v>
      </c>
      <c r="G1580" s="43">
        <f>COUNTIF(D1581:$D$1829,365)</f>
        <v>0</v>
      </c>
      <c r="H1580" s="43">
        <f>COUNTIF(D1581:$D$1829,366)</f>
        <v>249</v>
      </c>
    </row>
    <row r="1581" spans="1:8" x14ac:dyDescent="0.25">
      <c r="A1581" s="1">
        <f>COUNTIF($C$2:C1581,"Да")</f>
        <v>17</v>
      </c>
      <c r="B1581" s="45">
        <f t="shared" si="50"/>
        <v>46829</v>
      </c>
      <c r="C1581" s="42" t="str">
        <f>IF(ISERROR(VLOOKUP(B1581,'Айгенис Оп22'!$C$3:$C$22,1,0)),"Нет","Да")</f>
        <v>Нет</v>
      </c>
      <c r="D1581" s="43">
        <f t="shared" si="49"/>
        <v>366</v>
      </c>
      <c r="E1581" s="49">
        <f>ROUND(('Все выпуски'!$T$3*'Все выпуски'!$T$6/100)/366*(B1581-IF(C1581="Нет",VLOOKUP(A1581,'Айгенис Оп22'!$A$2:$C$22,3,0),VLOOKUP((A1581-1),'Айгенис Оп22'!$A$2:$C$22,3,0))),2)</f>
        <v>7.87</v>
      </c>
      <c r="G1581" s="43">
        <f>COUNTIF(D1582:$D$1829,365)</f>
        <v>0</v>
      </c>
      <c r="H1581" s="43">
        <f>COUNTIF(D1582:$D$1829,366)</f>
        <v>248</v>
      </c>
    </row>
    <row r="1582" spans="1:8" x14ac:dyDescent="0.25">
      <c r="A1582" s="1">
        <f>COUNTIF($C$2:C1582,"Да")</f>
        <v>17</v>
      </c>
      <c r="B1582" s="45">
        <f t="shared" si="50"/>
        <v>46830</v>
      </c>
      <c r="C1582" s="42" t="str">
        <f>IF(ISERROR(VLOOKUP(B1582,'Айгенис Оп22'!$C$3:$C$22,1,0)),"Нет","Да")</f>
        <v>Нет</v>
      </c>
      <c r="D1582" s="43">
        <f t="shared" si="49"/>
        <v>366</v>
      </c>
      <c r="E1582" s="49">
        <f>ROUND(('Все выпуски'!$T$3*'Все выпуски'!$T$6/100)/366*(B1582-IF(C1582="Нет",VLOOKUP(A1582,'Айгенис Оп22'!$A$2:$C$22,3,0),VLOOKUP((A1582-1),'Айгенис Оп22'!$A$2:$C$22,3,0))),2)</f>
        <v>8.11</v>
      </c>
      <c r="G1582" s="43">
        <f>COUNTIF(D1583:$D$1829,365)</f>
        <v>0</v>
      </c>
      <c r="H1582" s="43">
        <f>COUNTIF(D1583:$D$1829,366)</f>
        <v>247</v>
      </c>
    </row>
    <row r="1583" spans="1:8" x14ac:dyDescent="0.25">
      <c r="A1583" s="1">
        <f>COUNTIF($C$2:C1583,"Да")</f>
        <v>17</v>
      </c>
      <c r="B1583" s="45">
        <f t="shared" si="50"/>
        <v>46831</v>
      </c>
      <c r="C1583" s="42" t="str">
        <f>IF(ISERROR(VLOOKUP(B1583,'Айгенис Оп22'!$C$3:$C$22,1,0)),"Нет","Да")</f>
        <v>Нет</v>
      </c>
      <c r="D1583" s="43">
        <f t="shared" si="49"/>
        <v>366</v>
      </c>
      <c r="E1583" s="49">
        <f>ROUND(('Все выпуски'!$T$3*'Все выпуски'!$T$6/100)/366*(B1583-IF(C1583="Нет",VLOOKUP(A1583,'Айгенис Оп22'!$A$2:$C$22,3,0),VLOOKUP((A1583-1),'Айгенис Оп22'!$A$2:$C$22,3,0))),2)</f>
        <v>8.36</v>
      </c>
      <c r="G1583" s="43">
        <f>COUNTIF(D1584:$D$1829,365)</f>
        <v>0</v>
      </c>
      <c r="H1583" s="43">
        <f>COUNTIF(D1584:$D$1829,366)</f>
        <v>246</v>
      </c>
    </row>
    <row r="1584" spans="1:8" x14ac:dyDescent="0.25">
      <c r="A1584" s="1">
        <f>COUNTIF($C$2:C1584,"Да")</f>
        <v>17</v>
      </c>
      <c r="B1584" s="45">
        <f t="shared" si="50"/>
        <v>46832</v>
      </c>
      <c r="C1584" s="42" t="str">
        <f>IF(ISERROR(VLOOKUP(B1584,'Айгенис Оп22'!$C$3:$C$22,1,0)),"Нет","Да")</f>
        <v>Нет</v>
      </c>
      <c r="D1584" s="43">
        <f t="shared" si="49"/>
        <v>366</v>
      </c>
      <c r="E1584" s="49">
        <f>ROUND(('Все выпуски'!$T$3*'Все выпуски'!$T$6/100)/366*(B1584-IF(C1584="Нет",VLOOKUP(A1584,'Айгенис Оп22'!$A$2:$C$22,3,0),VLOOKUP((A1584-1),'Айгенис Оп22'!$A$2:$C$22,3,0))),2)</f>
        <v>8.61</v>
      </c>
      <c r="G1584" s="43">
        <f>COUNTIF(D1585:$D$1829,365)</f>
        <v>0</v>
      </c>
      <c r="H1584" s="43">
        <f>COUNTIF(D1585:$D$1829,366)</f>
        <v>245</v>
      </c>
    </row>
    <row r="1585" spans="1:8" x14ac:dyDescent="0.25">
      <c r="A1585" s="1">
        <f>COUNTIF($C$2:C1585,"Да")</f>
        <v>17</v>
      </c>
      <c r="B1585" s="45">
        <f t="shared" si="50"/>
        <v>46833</v>
      </c>
      <c r="C1585" s="42" t="str">
        <f>IF(ISERROR(VLOOKUP(B1585,'Айгенис Оп22'!$C$3:$C$22,1,0)),"Нет","Да")</f>
        <v>Нет</v>
      </c>
      <c r="D1585" s="43">
        <f t="shared" si="49"/>
        <v>366</v>
      </c>
      <c r="E1585" s="49">
        <f>ROUND(('Все выпуски'!$T$3*'Все выпуски'!$T$6/100)/366*(B1585-IF(C1585="Нет",VLOOKUP(A1585,'Айгенис Оп22'!$A$2:$C$22,3,0),VLOOKUP((A1585-1),'Айгенис Оп22'!$A$2:$C$22,3,0))),2)</f>
        <v>8.85</v>
      </c>
      <c r="G1585" s="43">
        <f>COUNTIF(D1586:$D$1829,365)</f>
        <v>0</v>
      </c>
      <c r="H1585" s="43">
        <f>COUNTIF(D1586:$D$1829,366)</f>
        <v>244</v>
      </c>
    </row>
    <row r="1586" spans="1:8" x14ac:dyDescent="0.25">
      <c r="A1586" s="1">
        <f>COUNTIF($C$2:C1586,"Да")</f>
        <v>17</v>
      </c>
      <c r="B1586" s="45">
        <f t="shared" si="50"/>
        <v>46834</v>
      </c>
      <c r="C1586" s="42" t="str">
        <f>IF(ISERROR(VLOOKUP(B1586,'Айгенис Оп22'!$C$3:$C$22,1,0)),"Нет","Да")</f>
        <v>Нет</v>
      </c>
      <c r="D1586" s="43">
        <f t="shared" si="49"/>
        <v>366</v>
      </c>
      <c r="E1586" s="49">
        <f>ROUND(('Все выпуски'!$T$3*'Все выпуски'!$T$6/100)/366*(B1586-IF(C1586="Нет",VLOOKUP(A1586,'Айгенис Оп22'!$A$2:$C$22,3,0),VLOOKUP((A1586-1),'Айгенис Оп22'!$A$2:$C$22,3,0))),2)</f>
        <v>9.1</v>
      </c>
      <c r="G1586" s="43">
        <f>COUNTIF(D1587:$D$1829,365)</f>
        <v>0</v>
      </c>
      <c r="H1586" s="43">
        <f>COUNTIF(D1587:$D$1829,366)</f>
        <v>243</v>
      </c>
    </row>
    <row r="1587" spans="1:8" x14ac:dyDescent="0.25">
      <c r="A1587" s="1">
        <f>COUNTIF($C$2:C1587,"Да")</f>
        <v>17</v>
      </c>
      <c r="B1587" s="45">
        <f t="shared" si="50"/>
        <v>46835</v>
      </c>
      <c r="C1587" s="42" t="str">
        <f>IF(ISERROR(VLOOKUP(B1587,'Айгенис Оп22'!$C$3:$C$22,1,0)),"Нет","Да")</f>
        <v>Нет</v>
      </c>
      <c r="D1587" s="43">
        <f t="shared" si="49"/>
        <v>366</v>
      </c>
      <c r="E1587" s="49">
        <f>ROUND(('Все выпуски'!$T$3*'Все выпуски'!$T$6/100)/366*(B1587-IF(C1587="Нет",VLOOKUP(A1587,'Айгенис Оп22'!$A$2:$C$22,3,0),VLOOKUP((A1587-1),'Айгенис Оп22'!$A$2:$C$22,3,0))),2)</f>
        <v>9.34</v>
      </c>
      <c r="G1587" s="43">
        <f>COUNTIF(D1588:$D$1829,365)</f>
        <v>0</v>
      </c>
      <c r="H1587" s="43">
        <f>COUNTIF(D1588:$D$1829,366)</f>
        <v>242</v>
      </c>
    </row>
    <row r="1588" spans="1:8" x14ac:dyDescent="0.25">
      <c r="A1588" s="1">
        <f>COUNTIF($C$2:C1588,"Да")</f>
        <v>17</v>
      </c>
      <c r="B1588" s="45">
        <f t="shared" si="50"/>
        <v>46836</v>
      </c>
      <c r="C1588" s="42" t="str">
        <f>IF(ISERROR(VLOOKUP(B1588,'Айгенис Оп22'!$C$3:$C$22,1,0)),"Нет","Да")</f>
        <v>Нет</v>
      </c>
      <c r="D1588" s="43">
        <f t="shared" si="49"/>
        <v>366</v>
      </c>
      <c r="E1588" s="49">
        <f>ROUND(('Все выпуски'!$T$3*'Все выпуски'!$T$6/100)/366*(B1588-IF(C1588="Нет",VLOOKUP(A1588,'Айгенис Оп22'!$A$2:$C$22,3,0),VLOOKUP((A1588-1),'Айгенис Оп22'!$A$2:$C$22,3,0))),2)</f>
        <v>9.59</v>
      </c>
      <c r="G1588" s="43">
        <f>COUNTIF(D1589:$D$1829,365)</f>
        <v>0</v>
      </c>
      <c r="H1588" s="43">
        <f>COUNTIF(D1589:$D$1829,366)</f>
        <v>241</v>
      </c>
    </row>
    <row r="1589" spans="1:8" x14ac:dyDescent="0.25">
      <c r="A1589" s="1">
        <f>COUNTIF($C$2:C1589,"Да")</f>
        <v>17</v>
      </c>
      <c r="B1589" s="45">
        <f t="shared" si="50"/>
        <v>46837</v>
      </c>
      <c r="C1589" s="42" t="str">
        <f>IF(ISERROR(VLOOKUP(B1589,'Айгенис Оп22'!$C$3:$C$22,1,0)),"Нет","Да")</f>
        <v>Нет</v>
      </c>
      <c r="D1589" s="43">
        <f t="shared" si="49"/>
        <v>366</v>
      </c>
      <c r="E1589" s="49">
        <f>ROUND(('Все выпуски'!$T$3*'Все выпуски'!$T$6/100)/366*(B1589-IF(C1589="Нет",VLOOKUP(A1589,'Айгенис Оп22'!$A$2:$C$22,3,0),VLOOKUP((A1589-1),'Айгенис Оп22'!$A$2:$C$22,3,0))),2)</f>
        <v>9.84</v>
      </c>
      <c r="G1589" s="43">
        <f>COUNTIF(D1590:$D$1829,365)</f>
        <v>0</v>
      </c>
      <c r="H1589" s="43">
        <f>COUNTIF(D1590:$D$1829,366)</f>
        <v>240</v>
      </c>
    </row>
    <row r="1590" spans="1:8" x14ac:dyDescent="0.25">
      <c r="A1590" s="1">
        <f>COUNTIF($C$2:C1590,"Да")</f>
        <v>17</v>
      </c>
      <c r="B1590" s="45">
        <f t="shared" si="50"/>
        <v>46838</v>
      </c>
      <c r="C1590" s="42" t="str">
        <f>IF(ISERROR(VLOOKUP(B1590,'Айгенис Оп22'!$C$3:$C$22,1,0)),"Нет","Да")</f>
        <v>Нет</v>
      </c>
      <c r="D1590" s="43">
        <f t="shared" si="49"/>
        <v>366</v>
      </c>
      <c r="E1590" s="49">
        <f>ROUND(('Все выпуски'!$T$3*'Все выпуски'!$T$6/100)/366*(B1590-IF(C1590="Нет",VLOOKUP(A1590,'Айгенис Оп22'!$A$2:$C$22,3,0),VLOOKUP((A1590-1),'Айгенис Оп22'!$A$2:$C$22,3,0))),2)</f>
        <v>10.08</v>
      </c>
      <c r="G1590" s="43">
        <f>COUNTIF(D1591:$D$1829,365)</f>
        <v>0</v>
      </c>
      <c r="H1590" s="43">
        <f>COUNTIF(D1591:$D$1829,366)</f>
        <v>239</v>
      </c>
    </row>
    <row r="1591" spans="1:8" x14ac:dyDescent="0.25">
      <c r="A1591" s="1">
        <f>COUNTIF($C$2:C1591,"Да")</f>
        <v>17</v>
      </c>
      <c r="B1591" s="45">
        <f t="shared" si="50"/>
        <v>46839</v>
      </c>
      <c r="C1591" s="42" t="str">
        <f>IF(ISERROR(VLOOKUP(B1591,'Айгенис Оп22'!$C$3:$C$22,1,0)),"Нет","Да")</f>
        <v>Нет</v>
      </c>
      <c r="D1591" s="43">
        <f t="shared" si="49"/>
        <v>366</v>
      </c>
      <c r="E1591" s="49">
        <f>ROUND(('Все выпуски'!$T$3*'Все выпуски'!$T$6/100)/366*(B1591-IF(C1591="Нет",VLOOKUP(A1591,'Айгенис Оп22'!$A$2:$C$22,3,0),VLOOKUP((A1591-1),'Айгенис Оп22'!$A$2:$C$22,3,0))),2)</f>
        <v>10.33</v>
      </c>
      <c r="G1591" s="43">
        <f>COUNTIF(D1592:$D$1829,365)</f>
        <v>0</v>
      </c>
      <c r="H1591" s="43">
        <f>COUNTIF(D1592:$D$1829,366)</f>
        <v>238</v>
      </c>
    </row>
    <row r="1592" spans="1:8" x14ac:dyDescent="0.25">
      <c r="A1592" s="1">
        <f>COUNTIF($C$2:C1592,"Да")</f>
        <v>17</v>
      </c>
      <c r="B1592" s="45">
        <f t="shared" si="50"/>
        <v>46840</v>
      </c>
      <c r="C1592" s="42" t="str">
        <f>IF(ISERROR(VLOOKUP(B1592,'Айгенис Оп22'!$C$3:$C$22,1,0)),"Нет","Да")</f>
        <v>Нет</v>
      </c>
      <c r="D1592" s="43">
        <f t="shared" si="49"/>
        <v>366</v>
      </c>
      <c r="E1592" s="49">
        <f>ROUND(('Все выпуски'!$T$3*'Все выпуски'!$T$6/100)/366*(B1592-IF(C1592="Нет",VLOOKUP(A1592,'Айгенис Оп22'!$A$2:$C$22,3,0),VLOOKUP((A1592-1),'Айгенис Оп22'!$A$2:$C$22,3,0))),2)</f>
        <v>10.57</v>
      </c>
      <c r="G1592" s="43">
        <f>COUNTIF(D1593:$D$1829,365)</f>
        <v>0</v>
      </c>
      <c r="H1592" s="43">
        <f>COUNTIF(D1593:$D$1829,366)</f>
        <v>237</v>
      </c>
    </row>
    <row r="1593" spans="1:8" x14ac:dyDescent="0.25">
      <c r="A1593" s="1">
        <f>COUNTIF($C$2:C1593,"Да")</f>
        <v>17</v>
      </c>
      <c r="B1593" s="45">
        <f t="shared" si="50"/>
        <v>46841</v>
      </c>
      <c r="C1593" s="42" t="str">
        <f>IF(ISERROR(VLOOKUP(B1593,'Айгенис Оп22'!$C$3:$C$22,1,0)),"Нет","Да")</f>
        <v>Нет</v>
      </c>
      <c r="D1593" s="43">
        <f t="shared" si="49"/>
        <v>366</v>
      </c>
      <c r="E1593" s="49">
        <f>ROUND(('Все выпуски'!$T$3*'Все выпуски'!$T$6/100)/366*(B1593-IF(C1593="Нет",VLOOKUP(A1593,'Айгенис Оп22'!$A$2:$C$22,3,0),VLOOKUP((A1593-1),'Айгенис Оп22'!$A$2:$C$22,3,0))),2)</f>
        <v>10.82</v>
      </c>
      <c r="G1593" s="43">
        <f>COUNTIF(D1594:$D$1829,365)</f>
        <v>0</v>
      </c>
      <c r="H1593" s="43">
        <f>COUNTIF(D1594:$D$1829,366)</f>
        <v>236</v>
      </c>
    </row>
    <row r="1594" spans="1:8" x14ac:dyDescent="0.25">
      <c r="A1594" s="1">
        <f>COUNTIF($C$2:C1594,"Да")</f>
        <v>17</v>
      </c>
      <c r="B1594" s="45">
        <f t="shared" si="50"/>
        <v>46842</v>
      </c>
      <c r="C1594" s="42" t="str">
        <f>IF(ISERROR(VLOOKUP(B1594,'Айгенис Оп22'!$C$3:$C$22,1,0)),"Нет","Да")</f>
        <v>Нет</v>
      </c>
      <c r="D1594" s="43">
        <f t="shared" si="49"/>
        <v>366</v>
      </c>
      <c r="E1594" s="49">
        <f>ROUND(('Все выпуски'!$T$3*'Все выпуски'!$T$6/100)/366*(B1594-IF(C1594="Нет",VLOOKUP(A1594,'Айгенис Оп22'!$A$2:$C$22,3,0),VLOOKUP((A1594-1),'Айгенис Оп22'!$A$2:$C$22,3,0))),2)</f>
        <v>11.07</v>
      </c>
      <c r="G1594" s="43">
        <f>COUNTIF(D1595:$D$1829,365)</f>
        <v>0</v>
      </c>
      <c r="H1594" s="43">
        <f>COUNTIF(D1595:$D$1829,366)</f>
        <v>235</v>
      </c>
    </row>
    <row r="1595" spans="1:8" x14ac:dyDescent="0.25">
      <c r="A1595" s="1">
        <f>COUNTIF($C$2:C1595,"Да")</f>
        <v>17</v>
      </c>
      <c r="B1595" s="45">
        <f t="shared" si="50"/>
        <v>46843</v>
      </c>
      <c r="C1595" s="42" t="str">
        <f>IF(ISERROR(VLOOKUP(B1595,'Айгенис Оп22'!$C$3:$C$22,1,0)),"Нет","Да")</f>
        <v>Нет</v>
      </c>
      <c r="D1595" s="43">
        <f t="shared" si="49"/>
        <v>366</v>
      </c>
      <c r="E1595" s="49">
        <f>ROUND(('Все выпуски'!$T$3*'Все выпуски'!$T$6/100)/366*(B1595-IF(C1595="Нет",VLOOKUP(A1595,'Айгенис Оп22'!$A$2:$C$22,3,0),VLOOKUP((A1595-1),'Айгенис Оп22'!$A$2:$C$22,3,0))),2)</f>
        <v>11.31</v>
      </c>
      <c r="G1595" s="43">
        <f>COUNTIF(D1596:$D$1829,365)</f>
        <v>0</v>
      </c>
      <c r="H1595" s="43">
        <f>COUNTIF(D1596:$D$1829,366)</f>
        <v>234</v>
      </c>
    </row>
    <row r="1596" spans="1:8" x14ac:dyDescent="0.25">
      <c r="A1596" s="1">
        <f>COUNTIF($C$2:C1596,"Да")</f>
        <v>17</v>
      </c>
      <c r="B1596" s="45">
        <f t="shared" si="50"/>
        <v>46844</v>
      </c>
      <c r="C1596" s="42" t="str">
        <f>IF(ISERROR(VLOOKUP(B1596,'Айгенис Оп22'!$C$3:$C$22,1,0)),"Нет","Да")</f>
        <v>Нет</v>
      </c>
      <c r="D1596" s="43">
        <f t="shared" si="49"/>
        <v>366</v>
      </c>
      <c r="E1596" s="49">
        <f>ROUND(('Все выпуски'!$T$3*'Все выпуски'!$T$6/100)/366*(B1596-IF(C1596="Нет",VLOOKUP(A1596,'Айгенис Оп22'!$A$2:$C$22,3,0),VLOOKUP((A1596-1),'Айгенис Оп22'!$A$2:$C$22,3,0))),2)</f>
        <v>11.56</v>
      </c>
      <c r="G1596" s="43">
        <f>COUNTIF(D1597:$D$1829,365)</f>
        <v>0</v>
      </c>
      <c r="H1596" s="43">
        <f>COUNTIF(D1597:$D$1829,366)</f>
        <v>233</v>
      </c>
    </row>
    <row r="1597" spans="1:8" x14ac:dyDescent="0.25">
      <c r="A1597" s="1">
        <f>COUNTIF($C$2:C1597,"Да")</f>
        <v>17</v>
      </c>
      <c r="B1597" s="45">
        <f t="shared" si="50"/>
        <v>46845</v>
      </c>
      <c r="C1597" s="42" t="str">
        <f>IF(ISERROR(VLOOKUP(B1597,'Айгенис Оп22'!$C$3:$C$22,1,0)),"Нет","Да")</f>
        <v>Нет</v>
      </c>
      <c r="D1597" s="43">
        <f t="shared" si="49"/>
        <v>366</v>
      </c>
      <c r="E1597" s="49">
        <f>ROUND(('Все выпуски'!$T$3*'Все выпуски'!$T$6/100)/366*(B1597-IF(C1597="Нет",VLOOKUP(A1597,'Айгенис Оп22'!$A$2:$C$22,3,0),VLOOKUP((A1597-1),'Айгенис Оп22'!$A$2:$C$22,3,0))),2)</f>
        <v>11.8</v>
      </c>
      <c r="G1597" s="43">
        <f>COUNTIF(D1598:$D$1829,365)</f>
        <v>0</v>
      </c>
      <c r="H1597" s="43">
        <f>COUNTIF(D1598:$D$1829,366)</f>
        <v>232</v>
      </c>
    </row>
    <row r="1598" spans="1:8" x14ac:dyDescent="0.25">
      <c r="A1598" s="1">
        <f>COUNTIF($C$2:C1598,"Да")</f>
        <v>17</v>
      </c>
      <c r="B1598" s="45">
        <f t="shared" si="50"/>
        <v>46846</v>
      </c>
      <c r="C1598" s="42" t="str">
        <f>IF(ISERROR(VLOOKUP(B1598,'Айгенис Оп22'!$C$3:$C$22,1,0)),"Нет","Да")</f>
        <v>Нет</v>
      </c>
      <c r="D1598" s="43">
        <f t="shared" si="49"/>
        <v>366</v>
      </c>
      <c r="E1598" s="49">
        <f>ROUND(('Все выпуски'!$T$3*'Все выпуски'!$T$6/100)/366*(B1598-IF(C1598="Нет",VLOOKUP(A1598,'Айгенис Оп22'!$A$2:$C$22,3,0),VLOOKUP((A1598-1),'Айгенис Оп22'!$A$2:$C$22,3,0))),2)</f>
        <v>12.05</v>
      </c>
      <c r="G1598" s="43">
        <f>COUNTIF(D1599:$D$1829,365)</f>
        <v>0</v>
      </c>
      <c r="H1598" s="43">
        <f>COUNTIF(D1599:$D$1829,366)</f>
        <v>231</v>
      </c>
    </row>
    <row r="1599" spans="1:8" x14ac:dyDescent="0.25">
      <c r="A1599" s="1">
        <f>COUNTIF($C$2:C1599,"Да")</f>
        <v>17</v>
      </c>
      <c r="B1599" s="45">
        <f t="shared" si="50"/>
        <v>46847</v>
      </c>
      <c r="C1599" s="42" t="str">
        <f>IF(ISERROR(VLOOKUP(B1599,'Айгенис Оп22'!$C$3:$C$22,1,0)),"Нет","Да")</f>
        <v>Нет</v>
      </c>
      <c r="D1599" s="43">
        <f t="shared" si="49"/>
        <v>366</v>
      </c>
      <c r="E1599" s="49">
        <f>ROUND(('Все выпуски'!$T$3*'Все выпуски'!$T$6/100)/366*(B1599-IF(C1599="Нет",VLOOKUP(A1599,'Айгенис Оп22'!$A$2:$C$22,3,0),VLOOKUP((A1599-1),'Айгенис Оп22'!$A$2:$C$22,3,0))),2)</f>
        <v>12.3</v>
      </c>
      <c r="G1599" s="43">
        <f>COUNTIF(D1600:$D$1829,365)</f>
        <v>0</v>
      </c>
      <c r="H1599" s="43">
        <f>COUNTIF(D1600:$D$1829,366)</f>
        <v>230</v>
      </c>
    </row>
    <row r="1600" spans="1:8" x14ac:dyDescent="0.25">
      <c r="A1600" s="1">
        <f>COUNTIF($C$2:C1600,"Да")</f>
        <v>17</v>
      </c>
      <c r="B1600" s="45">
        <f t="shared" si="50"/>
        <v>46848</v>
      </c>
      <c r="C1600" s="42" t="str">
        <f>IF(ISERROR(VLOOKUP(B1600,'Айгенис Оп22'!$C$3:$C$22,1,0)),"Нет","Да")</f>
        <v>Нет</v>
      </c>
      <c r="D1600" s="43">
        <f t="shared" si="49"/>
        <v>366</v>
      </c>
      <c r="E1600" s="49">
        <f>ROUND(('Все выпуски'!$T$3*'Все выпуски'!$T$6/100)/366*(B1600-IF(C1600="Нет",VLOOKUP(A1600,'Айгенис Оп22'!$A$2:$C$22,3,0),VLOOKUP((A1600-1),'Айгенис Оп22'!$A$2:$C$22,3,0))),2)</f>
        <v>12.54</v>
      </c>
      <c r="G1600" s="43">
        <f>COUNTIF(D1601:$D$1829,365)</f>
        <v>0</v>
      </c>
      <c r="H1600" s="43">
        <f>COUNTIF(D1601:$D$1829,366)</f>
        <v>229</v>
      </c>
    </row>
    <row r="1601" spans="1:8" x14ac:dyDescent="0.25">
      <c r="A1601" s="1">
        <f>COUNTIF($C$2:C1601,"Да")</f>
        <v>17</v>
      </c>
      <c r="B1601" s="45">
        <f t="shared" si="50"/>
        <v>46849</v>
      </c>
      <c r="C1601" s="42" t="str">
        <f>IF(ISERROR(VLOOKUP(B1601,'Айгенис Оп22'!$C$3:$C$22,1,0)),"Нет","Да")</f>
        <v>Нет</v>
      </c>
      <c r="D1601" s="43">
        <f t="shared" si="49"/>
        <v>366</v>
      </c>
      <c r="E1601" s="49">
        <f>ROUND(('Все выпуски'!$T$3*'Все выпуски'!$T$6/100)/366*(B1601-IF(C1601="Нет",VLOOKUP(A1601,'Айгенис Оп22'!$A$2:$C$22,3,0),VLOOKUP((A1601-1),'Айгенис Оп22'!$A$2:$C$22,3,0))),2)</f>
        <v>12.79</v>
      </c>
      <c r="G1601" s="43">
        <f>COUNTIF(D1602:$D$1829,365)</f>
        <v>0</v>
      </c>
      <c r="H1601" s="43">
        <f>COUNTIF(D1602:$D$1829,366)</f>
        <v>228</v>
      </c>
    </row>
    <row r="1602" spans="1:8" x14ac:dyDescent="0.25">
      <c r="A1602" s="1">
        <f>COUNTIF($C$2:C1602,"Да")</f>
        <v>17</v>
      </c>
      <c r="B1602" s="45">
        <f t="shared" si="50"/>
        <v>46850</v>
      </c>
      <c r="C1602" s="42" t="str">
        <f>IF(ISERROR(VLOOKUP(B1602,'Айгенис Оп22'!$C$3:$C$22,1,0)),"Нет","Да")</f>
        <v>Нет</v>
      </c>
      <c r="D1602" s="43">
        <f t="shared" ref="D1602:D1665" si="51">IF(MOD(YEAR(B1602),4)=0,366,365)</f>
        <v>366</v>
      </c>
      <c r="E1602" s="49">
        <f>ROUND(('Все выпуски'!$T$3*'Все выпуски'!$T$6/100)/366*(B1602-IF(C1602="Нет",VLOOKUP(A1602,'Айгенис Оп22'!$A$2:$C$22,3,0),VLOOKUP((A1602-1),'Айгенис Оп22'!$A$2:$C$22,3,0))),2)</f>
        <v>13.03</v>
      </c>
      <c r="G1602" s="43">
        <f>COUNTIF(D1603:$D$1829,365)</f>
        <v>0</v>
      </c>
      <c r="H1602" s="43">
        <f>COUNTIF(D1603:$D$1829,366)</f>
        <v>227</v>
      </c>
    </row>
    <row r="1603" spans="1:8" x14ac:dyDescent="0.25">
      <c r="A1603" s="1">
        <f>COUNTIF($C$2:C1603,"Да")</f>
        <v>17</v>
      </c>
      <c r="B1603" s="45">
        <f t="shared" si="50"/>
        <v>46851</v>
      </c>
      <c r="C1603" s="42" t="str">
        <f>IF(ISERROR(VLOOKUP(B1603,'Айгенис Оп22'!$C$3:$C$22,1,0)),"Нет","Да")</f>
        <v>Нет</v>
      </c>
      <c r="D1603" s="43">
        <f t="shared" si="51"/>
        <v>366</v>
      </c>
      <c r="E1603" s="49">
        <f>ROUND(('Все выпуски'!$T$3*'Все выпуски'!$T$6/100)/366*(B1603-IF(C1603="Нет",VLOOKUP(A1603,'Айгенис Оп22'!$A$2:$C$22,3,0),VLOOKUP((A1603-1),'Айгенис Оп22'!$A$2:$C$22,3,0))),2)</f>
        <v>13.28</v>
      </c>
      <c r="G1603" s="43">
        <f>COUNTIF(D1604:$D$1829,365)</f>
        <v>0</v>
      </c>
      <c r="H1603" s="43">
        <f>COUNTIF(D1604:$D$1829,366)</f>
        <v>226</v>
      </c>
    </row>
    <row r="1604" spans="1:8" x14ac:dyDescent="0.25">
      <c r="A1604" s="1">
        <f>COUNTIF($C$2:C1604,"Да")</f>
        <v>17</v>
      </c>
      <c r="B1604" s="45">
        <f t="shared" si="50"/>
        <v>46852</v>
      </c>
      <c r="C1604" s="42" t="str">
        <f>IF(ISERROR(VLOOKUP(B1604,'Айгенис Оп22'!$C$3:$C$22,1,0)),"Нет","Да")</f>
        <v>Нет</v>
      </c>
      <c r="D1604" s="43">
        <f t="shared" si="51"/>
        <v>366</v>
      </c>
      <c r="E1604" s="49">
        <f>ROUND(('Все выпуски'!$T$3*'Все выпуски'!$T$6/100)/366*(B1604-IF(C1604="Нет",VLOOKUP(A1604,'Айгенис Оп22'!$A$2:$C$22,3,0),VLOOKUP((A1604-1),'Айгенис Оп22'!$A$2:$C$22,3,0))),2)</f>
        <v>13.52</v>
      </c>
      <c r="G1604" s="43">
        <f>COUNTIF(D1605:$D$1829,365)</f>
        <v>0</v>
      </c>
      <c r="H1604" s="43">
        <f>COUNTIF(D1605:$D$1829,366)</f>
        <v>225</v>
      </c>
    </row>
    <row r="1605" spans="1:8" x14ac:dyDescent="0.25">
      <c r="A1605" s="1">
        <f>COUNTIF($C$2:C1605,"Да")</f>
        <v>17</v>
      </c>
      <c r="B1605" s="45">
        <f t="shared" si="50"/>
        <v>46853</v>
      </c>
      <c r="C1605" s="42" t="str">
        <f>IF(ISERROR(VLOOKUP(B1605,'Айгенис Оп22'!$C$3:$C$22,1,0)),"Нет","Да")</f>
        <v>Нет</v>
      </c>
      <c r="D1605" s="43">
        <f t="shared" si="51"/>
        <v>366</v>
      </c>
      <c r="E1605" s="49">
        <f>ROUND(('Все выпуски'!$T$3*'Все выпуски'!$T$6/100)/366*(B1605-IF(C1605="Нет",VLOOKUP(A1605,'Айгенис Оп22'!$A$2:$C$22,3,0),VLOOKUP((A1605-1),'Айгенис Оп22'!$A$2:$C$22,3,0))),2)</f>
        <v>13.77</v>
      </c>
      <c r="G1605" s="43">
        <f>COUNTIF(D1606:$D$1829,365)</f>
        <v>0</v>
      </c>
      <c r="H1605" s="43">
        <f>COUNTIF(D1606:$D$1829,366)</f>
        <v>224</v>
      </c>
    </row>
    <row r="1606" spans="1:8" x14ac:dyDescent="0.25">
      <c r="A1606" s="1">
        <f>COUNTIF($C$2:C1606,"Да")</f>
        <v>17</v>
      </c>
      <c r="B1606" s="45">
        <f t="shared" si="50"/>
        <v>46854</v>
      </c>
      <c r="C1606" s="42" t="str">
        <f>IF(ISERROR(VLOOKUP(B1606,'Айгенис Оп22'!$C$3:$C$22,1,0)),"Нет","Да")</f>
        <v>Нет</v>
      </c>
      <c r="D1606" s="43">
        <f t="shared" si="51"/>
        <v>366</v>
      </c>
      <c r="E1606" s="49">
        <f>ROUND(('Все выпуски'!$T$3*'Все выпуски'!$T$6/100)/366*(B1606-IF(C1606="Нет",VLOOKUP(A1606,'Айгенис Оп22'!$A$2:$C$22,3,0),VLOOKUP((A1606-1),'Айгенис Оп22'!$A$2:$C$22,3,0))),2)</f>
        <v>14.02</v>
      </c>
      <c r="G1606" s="43">
        <f>COUNTIF(D1607:$D$1829,365)</f>
        <v>0</v>
      </c>
      <c r="H1606" s="43">
        <f>COUNTIF(D1607:$D$1829,366)</f>
        <v>223</v>
      </c>
    </row>
    <row r="1607" spans="1:8" x14ac:dyDescent="0.25">
      <c r="A1607" s="1">
        <f>COUNTIF($C$2:C1607,"Да")</f>
        <v>17</v>
      </c>
      <c r="B1607" s="45">
        <f t="shared" si="50"/>
        <v>46855</v>
      </c>
      <c r="C1607" s="42" t="str">
        <f>IF(ISERROR(VLOOKUP(B1607,'Айгенис Оп22'!$C$3:$C$22,1,0)),"Нет","Да")</f>
        <v>Нет</v>
      </c>
      <c r="D1607" s="43">
        <f t="shared" si="51"/>
        <v>366</v>
      </c>
      <c r="E1607" s="49">
        <f>ROUND(('Все выпуски'!$T$3*'Все выпуски'!$T$6/100)/366*(B1607-IF(C1607="Нет",VLOOKUP(A1607,'Айгенис Оп22'!$A$2:$C$22,3,0),VLOOKUP((A1607-1),'Айгенис Оп22'!$A$2:$C$22,3,0))),2)</f>
        <v>14.26</v>
      </c>
      <c r="G1607" s="43">
        <f>COUNTIF(D1608:$D$1829,365)</f>
        <v>0</v>
      </c>
      <c r="H1607" s="43">
        <f>COUNTIF(D1608:$D$1829,366)</f>
        <v>222</v>
      </c>
    </row>
    <row r="1608" spans="1:8" x14ac:dyDescent="0.25">
      <c r="A1608" s="1">
        <f>COUNTIF($C$2:C1608,"Да")</f>
        <v>17</v>
      </c>
      <c r="B1608" s="45">
        <f t="shared" si="50"/>
        <v>46856</v>
      </c>
      <c r="C1608" s="42" t="str">
        <f>IF(ISERROR(VLOOKUP(B1608,'Айгенис Оп22'!$C$3:$C$22,1,0)),"Нет","Да")</f>
        <v>Нет</v>
      </c>
      <c r="D1608" s="43">
        <f t="shared" si="51"/>
        <v>366</v>
      </c>
      <c r="E1608" s="49">
        <f>ROUND(('Все выпуски'!$T$3*'Все выпуски'!$T$6/100)/366*(B1608-IF(C1608="Нет",VLOOKUP(A1608,'Айгенис Оп22'!$A$2:$C$22,3,0),VLOOKUP((A1608-1),'Айгенис Оп22'!$A$2:$C$22,3,0))),2)</f>
        <v>14.51</v>
      </c>
      <c r="G1608" s="43">
        <f>COUNTIF(D1609:$D$1829,365)</f>
        <v>0</v>
      </c>
      <c r="H1608" s="43">
        <f>COUNTIF(D1609:$D$1829,366)</f>
        <v>221</v>
      </c>
    </row>
    <row r="1609" spans="1:8" x14ac:dyDescent="0.25">
      <c r="A1609" s="1">
        <f>COUNTIF($C$2:C1609,"Да")</f>
        <v>17</v>
      </c>
      <c r="B1609" s="45">
        <f t="shared" si="50"/>
        <v>46857</v>
      </c>
      <c r="C1609" s="42" t="str">
        <f>IF(ISERROR(VLOOKUP(B1609,'Айгенис Оп22'!$C$3:$C$22,1,0)),"Нет","Да")</f>
        <v>Нет</v>
      </c>
      <c r="D1609" s="43">
        <f t="shared" si="51"/>
        <v>366</v>
      </c>
      <c r="E1609" s="49">
        <f>ROUND(('Все выпуски'!$T$3*'Все выпуски'!$T$6/100)/366*(B1609-IF(C1609="Нет",VLOOKUP(A1609,'Айгенис Оп22'!$A$2:$C$22,3,0),VLOOKUP((A1609-1),'Айгенис Оп22'!$A$2:$C$22,3,0))),2)</f>
        <v>14.75</v>
      </c>
      <c r="G1609" s="43">
        <f>COUNTIF(D1610:$D$1829,365)</f>
        <v>0</v>
      </c>
      <c r="H1609" s="43">
        <f>COUNTIF(D1610:$D$1829,366)</f>
        <v>220</v>
      </c>
    </row>
    <row r="1610" spans="1:8" x14ac:dyDescent="0.25">
      <c r="A1610" s="1">
        <f>COUNTIF($C$2:C1610,"Да")</f>
        <v>17</v>
      </c>
      <c r="B1610" s="45">
        <f t="shared" si="50"/>
        <v>46858</v>
      </c>
      <c r="C1610" s="42" t="str">
        <f>IF(ISERROR(VLOOKUP(B1610,'Айгенис Оп22'!$C$3:$C$22,1,0)),"Нет","Да")</f>
        <v>Нет</v>
      </c>
      <c r="D1610" s="43">
        <f t="shared" si="51"/>
        <v>366</v>
      </c>
      <c r="E1610" s="49">
        <f>ROUND(('Все выпуски'!$T$3*'Все выпуски'!$T$6/100)/366*(B1610-IF(C1610="Нет",VLOOKUP(A1610,'Айгенис Оп22'!$A$2:$C$22,3,0),VLOOKUP((A1610-1),'Айгенис Оп22'!$A$2:$C$22,3,0))),2)</f>
        <v>15</v>
      </c>
      <c r="G1610" s="43">
        <f>COUNTIF(D1611:$D$1829,365)</f>
        <v>0</v>
      </c>
      <c r="H1610" s="43">
        <f>COUNTIF(D1611:$D$1829,366)</f>
        <v>219</v>
      </c>
    </row>
    <row r="1611" spans="1:8" x14ac:dyDescent="0.25">
      <c r="A1611" s="1">
        <f>COUNTIF($C$2:C1611,"Да")</f>
        <v>17</v>
      </c>
      <c r="B1611" s="45">
        <f t="shared" si="50"/>
        <v>46859</v>
      </c>
      <c r="C1611" s="42" t="str">
        <f>IF(ISERROR(VLOOKUP(B1611,'Айгенис Оп22'!$C$3:$C$22,1,0)),"Нет","Да")</f>
        <v>Нет</v>
      </c>
      <c r="D1611" s="43">
        <f t="shared" si="51"/>
        <v>366</v>
      </c>
      <c r="E1611" s="49">
        <f>ROUND(('Все выпуски'!$T$3*'Все выпуски'!$T$6/100)/366*(B1611-IF(C1611="Нет",VLOOKUP(A1611,'Айгенис Оп22'!$A$2:$C$22,3,0),VLOOKUP((A1611-1),'Айгенис Оп22'!$A$2:$C$22,3,0))),2)</f>
        <v>15.25</v>
      </c>
      <c r="G1611" s="43">
        <f>COUNTIF(D1612:$D$1829,365)</f>
        <v>0</v>
      </c>
      <c r="H1611" s="43">
        <f>COUNTIF(D1612:$D$1829,366)</f>
        <v>218</v>
      </c>
    </row>
    <row r="1612" spans="1:8" x14ac:dyDescent="0.25">
      <c r="A1612" s="1">
        <f>COUNTIF($C$2:C1612,"Да")</f>
        <v>17</v>
      </c>
      <c r="B1612" s="45">
        <f t="shared" ref="B1612:B1675" si="52">B1611+1</f>
        <v>46860</v>
      </c>
      <c r="C1612" s="42" t="str">
        <f>IF(ISERROR(VLOOKUP(B1612,'Айгенис Оп22'!$C$3:$C$22,1,0)),"Нет","Да")</f>
        <v>Нет</v>
      </c>
      <c r="D1612" s="43">
        <f t="shared" si="51"/>
        <v>366</v>
      </c>
      <c r="E1612" s="49">
        <f>ROUND(('Все выпуски'!$T$3*'Все выпуски'!$T$6/100)/366*(B1612-IF(C1612="Нет",VLOOKUP(A1612,'Айгенис Оп22'!$A$2:$C$22,3,0),VLOOKUP((A1612-1),'Айгенис Оп22'!$A$2:$C$22,3,0))),2)</f>
        <v>15.49</v>
      </c>
      <c r="G1612" s="43">
        <f>COUNTIF(D1613:$D$1829,365)</f>
        <v>0</v>
      </c>
      <c r="H1612" s="43">
        <f>COUNTIF(D1613:$D$1829,366)</f>
        <v>217</v>
      </c>
    </row>
    <row r="1613" spans="1:8" x14ac:dyDescent="0.25">
      <c r="A1613" s="1">
        <f>COUNTIF($C$2:C1613,"Да")</f>
        <v>17</v>
      </c>
      <c r="B1613" s="45">
        <f t="shared" si="52"/>
        <v>46861</v>
      </c>
      <c r="C1613" s="42" t="str">
        <f>IF(ISERROR(VLOOKUP(B1613,'Айгенис Оп22'!$C$3:$C$22,1,0)),"Нет","Да")</f>
        <v>Нет</v>
      </c>
      <c r="D1613" s="43">
        <f t="shared" si="51"/>
        <v>366</v>
      </c>
      <c r="E1613" s="49">
        <f>ROUND(('Все выпуски'!$T$3*'Все выпуски'!$T$6/100)/366*(B1613-IF(C1613="Нет",VLOOKUP(A1613,'Айгенис Оп22'!$A$2:$C$22,3,0),VLOOKUP((A1613-1),'Айгенис Оп22'!$A$2:$C$22,3,0))),2)</f>
        <v>15.74</v>
      </c>
      <c r="G1613" s="43">
        <f>COUNTIF(D1614:$D$1829,365)</f>
        <v>0</v>
      </c>
      <c r="H1613" s="43">
        <f>COUNTIF(D1614:$D$1829,366)</f>
        <v>216</v>
      </c>
    </row>
    <row r="1614" spans="1:8" x14ac:dyDescent="0.25">
      <c r="A1614" s="1">
        <f>COUNTIF($C$2:C1614,"Да")</f>
        <v>17</v>
      </c>
      <c r="B1614" s="45">
        <f t="shared" si="52"/>
        <v>46862</v>
      </c>
      <c r="C1614" s="42" t="str">
        <f>IF(ISERROR(VLOOKUP(B1614,'Айгенис Оп22'!$C$3:$C$22,1,0)),"Нет","Да")</f>
        <v>Нет</v>
      </c>
      <c r="D1614" s="43">
        <f t="shared" si="51"/>
        <v>366</v>
      </c>
      <c r="E1614" s="49">
        <f>ROUND(('Все выпуски'!$T$3*'Все выпуски'!$T$6/100)/366*(B1614-IF(C1614="Нет",VLOOKUP(A1614,'Айгенис Оп22'!$A$2:$C$22,3,0),VLOOKUP((A1614-1),'Айгенис Оп22'!$A$2:$C$22,3,0))),2)</f>
        <v>15.98</v>
      </c>
      <c r="G1614" s="43">
        <f>COUNTIF(D1615:$D$1829,365)</f>
        <v>0</v>
      </c>
      <c r="H1614" s="43">
        <f>COUNTIF(D1615:$D$1829,366)</f>
        <v>215</v>
      </c>
    </row>
    <row r="1615" spans="1:8" x14ac:dyDescent="0.25">
      <c r="A1615" s="1">
        <f>COUNTIF($C$2:C1615,"Да")</f>
        <v>17</v>
      </c>
      <c r="B1615" s="45">
        <f t="shared" si="52"/>
        <v>46863</v>
      </c>
      <c r="C1615" s="42" t="str">
        <f>IF(ISERROR(VLOOKUP(B1615,'Айгенис Оп22'!$C$3:$C$22,1,0)),"Нет","Да")</f>
        <v>Нет</v>
      </c>
      <c r="D1615" s="43">
        <f t="shared" si="51"/>
        <v>366</v>
      </c>
      <c r="E1615" s="49">
        <f>ROUND(('Все выпуски'!$T$3*'Все выпуски'!$T$6/100)/366*(B1615-IF(C1615="Нет",VLOOKUP(A1615,'Айгенис Оп22'!$A$2:$C$22,3,0),VLOOKUP((A1615-1),'Айгенис Оп22'!$A$2:$C$22,3,0))),2)</f>
        <v>16.23</v>
      </c>
      <c r="G1615" s="43">
        <f>COUNTIF(D1616:$D$1829,365)</f>
        <v>0</v>
      </c>
      <c r="H1615" s="43">
        <f>COUNTIF(D1616:$D$1829,366)</f>
        <v>214</v>
      </c>
    </row>
    <row r="1616" spans="1:8" x14ac:dyDescent="0.25">
      <c r="A1616" s="1">
        <f>COUNTIF($C$2:C1616,"Да")</f>
        <v>17</v>
      </c>
      <c r="B1616" s="45">
        <f t="shared" si="52"/>
        <v>46864</v>
      </c>
      <c r="C1616" s="42" t="str">
        <f>IF(ISERROR(VLOOKUP(B1616,'Айгенис Оп22'!$C$3:$C$22,1,0)),"Нет","Да")</f>
        <v>Нет</v>
      </c>
      <c r="D1616" s="43">
        <f t="shared" si="51"/>
        <v>366</v>
      </c>
      <c r="E1616" s="49">
        <f>ROUND(('Все выпуски'!$T$3*'Все выпуски'!$T$6/100)/366*(B1616-IF(C1616="Нет",VLOOKUP(A1616,'Айгенис Оп22'!$A$2:$C$22,3,0),VLOOKUP((A1616-1),'Айгенис Оп22'!$A$2:$C$22,3,0))),2)</f>
        <v>16.48</v>
      </c>
      <c r="G1616" s="43">
        <f>COUNTIF(D1617:$D$1829,365)</f>
        <v>0</v>
      </c>
      <c r="H1616" s="43">
        <f>COUNTIF(D1617:$D$1829,366)</f>
        <v>213</v>
      </c>
    </row>
    <row r="1617" spans="1:8" x14ac:dyDescent="0.25">
      <c r="A1617" s="1">
        <f>COUNTIF($C$2:C1617,"Да")</f>
        <v>17</v>
      </c>
      <c r="B1617" s="45">
        <f t="shared" si="52"/>
        <v>46865</v>
      </c>
      <c r="C1617" s="42" t="str">
        <f>IF(ISERROR(VLOOKUP(B1617,'Айгенис Оп22'!$C$3:$C$22,1,0)),"Нет","Да")</f>
        <v>Нет</v>
      </c>
      <c r="D1617" s="43">
        <f t="shared" si="51"/>
        <v>366</v>
      </c>
      <c r="E1617" s="49">
        <f>ROUND(('Все выпуски'!$T$3*'Все выпуски'!$T$6/100)/366*(B1617-IF(C1617="Нет",VLOOKUP(A1617,'Айгенис Оп22'!$A$2:$C$22,3,0),VLOOKUP((A1617-1),'Айгенис Оп22'!$A$2:$C$22,3,0))),2)</f>
        <v>16.72</v>
      </c>
      <c r="G1617" s="43">
        <f>COUNTIF(D1618:$D$1829,365)</f>
        <v>0</v>
      </c>
      <c r="H1617" s="43">
        <f>COUNTIF(D1618:$D$1829,366)</f>
        <v>212</v>
      </c>
    </row>
    <row r="1618" spans="1:8" x14ac:dyDescent="0.25">
      <c r="A1618" s="1">
        <f>COUNTIF($C$2:C1618,"Да")</f>
        <v>17</v>
      </c>
      <c r="B1618" s="45">
        <f t="shared" si="52"/>
        <v>46866</v>
      </c>
      <c r="C1618" s="42" t="str">
        <f>IF(ISERROR(VLOOKUP(B1618,'Айгенис Оп22'!$C$3:$C$22,1,0)),"Нет","Да")</f>
        <v>Нет</v>
      </c>
      <c r="D1618" s="43">
        <f t="shared" si="51"/>
        <v>366</v>
      </c>
      <c r="E1618" s="49">
        <f>ROUND(('Все выпуски'!$T$3*'Все выпуски'!$T$6/100)/366*(B1618-IF(C1618="Нет",VLOOKUP(A1618,'Айгенис Оп22'!$A$2:$C$22,3,0),VLOOKUP((A1618-1),'Айгенис Оп22'!$A$2:$C$22,3,0))),2)</f>
        <v>16.97</v>
      </c>
      <c r="G1618" s="43">
        <f>COUNTIF(D1619:$D$1829,365)</f>
        <v>0</v>
      </c>
      <c r="H1618" s="43">
        <f>COUNTIF(D1619:$D$1829,366)</f>
        <v>211</v>
      </c>
    </row>
    <row r="1619" spans="1:8" x14ac:dyDescent="0.25">
      <c r="A1619" s="1">
        <f>COUNTIF($C$2:C1619,"Да")</f>
        <v>17</v>
      </c>
      <c r="B1619" s="45">
        <f t="shared" si="52"/>
        <v>46867</v>
      </c>
      <c r="C1619" s="42" t="str">
        <f>IF(ISERROR(VLOOKUP(B1619,'Айгенис Оп22'!$C$3:$C$22,1,0)),"Нет","Да")</f>
        <v>Нет</v>
      </c>
      <c r="D1619" s="43">
        <f t="shared" si="51"/>
        <v>366</v>
      </c>
      <c r="E1619" s="49">
        <f>ROUND(('Все выпуски'!$T$3*'Все выпуски'!$T$6/100)/366*(B1619-IF(C1619="Нет",VLOOKUP(A1619,'Айгенис Оп22'!$A$2:$C$22,3,0),VLOOKUP((A1619-1),'Айгенис Оп22'!$A$2:$C$22,3,0))),2)</f>
        <v>17.21</v>
      </c>
      <c r="G1619" s="43">
        <f>COUNTIF(D1620:$D$1829,365)</f>
        <v>0</v>
      </c>
      <c r="H1619" s="43">
        <f>COUNTIF(D1620:$D$1829,366)</f>
        <v>210</v>
      </c>
    </row>
    <row r="1620" spans="1:8" x14ac:dyDescent="0.25">
      <c r="A1620" s="1">
        <f>COUNTIF($C$2:C1620,"Да")</f>
        <v>17</v>
      </c>
      <c r="B1620" s="45">
        <f t="shared" si="52"/>
        <v>46868</v>
      </c>
      <c r="C1620" s="42" t="str">
        <f>IF(ISERROR(VLOOKUP(B1620,'Айгенис Оп22'!$C$3:$C$22,1,0)),"Нет","Да")</f>
        <v>Нет</v>
      </c>
      <c r="D1620" s="43">
        <f t="shared" si="51"/>
        <v>366</v>
      </c>
      <c r="E1620" s="49">
        <f>ROUND(('Все выпуски'!$T$3*'Все выпуски'!$T$6/100)/366*(B1620-IF(C1620="Нет",VLOOKUP(A1620,'Айгенис Оп22'!$A$2:$C$22,3,0),VLOOKUP((A1620-1),'Айгенис Оп22'!$A$2:$C$22,3,0))),2)</f>
        <v>17.46</v>
      </c>
      <c r="G1620" s="43">
        <f>COUNTIF(D1621:$D$1829,365)</f>
        <v>0</v>
      </c>
      <c r="H1620" s="43">
        <f>COUNTIF(D1621:$D$1829,366)</f>
        <v>209</v>
      </c>
    </row>
    <row r="1621" spans="1:8" x14ac:dyDescent="0.25">
      <c r="A1621" s="1">
        <f>COUNTIF($C$2:C1621,"Да")</f>
        <v>17</v>
      </c>
      <c r="B1621" s="45">
        <f t="shared" si="52"/>
        <v>46869</v>
      </c>
      <c r="C1621" s="42" t="str">
        <f>IF(ISERROR(VLOOKUP(B1621,'Айгенис Оп22'!$C$3:$C$22,1,0)),"Нет","Да")</f>
        <v>Нет</v>
      </c>
      <c r="D1621" s="43">
        <f t="shared" si="51"/>
        <v>366</v>
      </c>
      <c r="E1621" s="49">
        <f>ROUND(('Все выпуски'!$T$3*'Все выпуски'!$T$6/100)/366*(B1621-IF(C1621="Нет",VLOOKUP(A1621,'Айгенис Оп22'!$A$2:$C$22,3,0),VLOOKUP((A1621-1),'Айгенис Оп22'!$A$2:$C$22,3,0))),2)</f>
        <v>17.7</v>
      </c>
      <c r="G1621" s="43">
        <f>COUNTIF(D1622:$D$1829,365)</f>
        <v>0</v>
      </c>
      <c r="H1621" s="43">
        <f>COUNTIF(D1622:$D$1829,366)</f>
        <v>208</v>
      </c>
    </row>
    <row r="1622" spans="1:8" x14ac:dyDescent="0.25">
      <c r="A1622" s="1">
        <f>COUNTIF($C$2:C1622,"Да")</f>
        <v>17</v>
      </c>
      <c r="B1622" s="45">
        <f t="shared" si="52"/>
        <v>46870</v>
      </c>
      <c r="C1622" s="42" t="str">
        <f>IF(ISERROR(VLOOKUP(B1622,'Айгенис Оп22'!$C$3:$C$22,1,0)),"Нет","Да")</f>
        <v>Нет</v>
      </c>
      <c r="D1622" s="43">
        <f t="shared" si="51"/>
        <v>366</v>
      </c>
      <c r="E1622" s="49">
        <f>ROUND(('Все выпуски'!$T$3*'Все выпуски'!$T$6/100)/366*(B1622-IF(C1622="Нет",VLOOKUP(A1622,'Айгенис Оп22'!$A$2:$C$22,3,0),VLOOKUP((A1622-1),'Айгенис Оп22'!$A$2:$C$22,3,0))),2)</f>
        <v>17.95</v>
      </c>
      <c r="G1622" s="43">
        <f>COUNTIF(D1623:$D$1829,365)</f>
        <v>0</v>
      </c>
      <c r="H1622" s="43">
        <f>COUNTIF(D1623:$D$1829,366)</f>
        <v>207</v>
      </c>
    </row>
    <row r="1623" spans="1:8" x14ac:dyDescent="0.25">
      <c r="A1623" s="1">
        <f>COUNTIF($C$2:C1623,"Да")</f>
        <v>17</v>
      </c>
      <c r="B1623" s="45">
        <f t="shared" si="52"/>
        <v>46871</v>
      </c>
      <c r="C1623" s="42" t="str">
        <f>IF(ISERROR(VLOOKUP(B1623,'Айгенис Оп22'!$C$3:$C$22,1,0)),"Нет","Да")</f>
        <v>Нет</v>
      </c>
      <c r="D1623" s="43">
        <f t="shared" si="51"/>
        <v>366</v>
      </c>
      <c r="E1623" s="49">
        <f>ROUND(('Все выпуски'!$T$3*'Все выпуски'!$T$6/100)/366*(B1623-IF(C1623="Нет",VLOOKUP(A1623,'Айгенис Оп22'!$A$2:$C$22,3,0),VLOOKUP((A1623-1),'Айгенис Оп22'!$A$2:$C$22,3,0))),2)</f>
        <v>18.2</v>
      </c>
      <c r="G1623" s="43">
        <f>COUNTIF(D1624:$D$1829,365)</f>
        <v>0</v>
      </c>
      <c r="H1623" s="43">
        <f>COUNTIF(D1624:$D$1829,366)</f>
        <v>206</v>
      </c>
    </row>
    <row r="1624" spans="1:8" x14ac:dyDescent="0.25">
      <c r="A1624" s="1">
        <f>COUNTIF($C$2:C1624,"Да")</f>
        <v>17</v>
      </c>
      <c r="B1624" s="45">
        <f t="shared" si="52"/>
        <v>46872</v>
      </c>
      <c r="C1624" s="42" t="str">
        <f>IF(ISERROR(VLOOKUP(B1624,'Айгенис Оп22'!$C$3:$C$22,1,0)),"Нет","Да")</f>
        <v>Нет</v>
      </c>
      <c r="D1624" s="43">
        <f t="shared" si="51"/>
        <v>366</v>
      </c>
      <c r="E1624" s="49">
        <f>ROUND(('Все выпуски'!$T$3*'Все выпуски'!$T$6/100)/366*(B1624-IF(C1624="Нет",VLOOKUP(A1624,'Айгенис Оп22'!$A$2:$C$22,3,0),VLOOKUP((A1624-1),'Айгенис Оп22'!$A$2:$C$22,3,0))),2)</f>
        <v>18.440000000000001</v>
      </c>
      <c r="G1624" s="43">
        <f>COUNTIF(D1625:$D$1829,365)</f>
        <v>0</v>
      </c>
      <c r="H1624" s="43">
        <f>COUNTIF(D1625:$D$1829,366)</f>
        <v>205</v>
      </c>
    </row>
    <row r="1625" spans="1:8" x14ac:dyDescent="0.25">
      <c r="A1625" s="1">
        <f>COUNTIF($C$2:C1625,"Да")</f>
        <v>17</v>
      </c>
      <c r="B1625" s="45">
        <f t="shared" si="52"/>
        <v>46873</v>
      </c>
      <c r="C1625" s="42" t="str">
        <f>IF(ISERROR(VLOOKUP(B1625,'Айгенис Оп22'!$C$3:$C$22,1,0)),"Нет","Да")</f>
        <v>Нет</v>
      </c>
      <c r="D1625" s="43">
        <f t="shared" si="51"/>
        <v>366</v>
      </c>
      <c r="E1625" s="49">
        <f>ROUND(('Все выпуски'!$T$3*'Все выпуски'!$T$6/100)/366*(B1625-IF(C1625="Нет",VLOOKUP(A1625,'Айгенис Оп22'!$A$2:$C$22,3,0),VLOOKUP((A1625-1),'Айгенис Оп22'!$A$2:$C$22,3,0))),2)</f>
        <v>18.690000000000001</v>
      </c>
      <c r="G1625" s="43">
        <f>COUNTIF(D1626:$D$1829,365)</f>
        <v>0</v>
      </c>
      <c r="H1625" s="43">
        <f>COUNTIF(D1626:$D$1829,366)</f>
        <v>204</v>
      </c>
    </row>
    <row r="1626" spans="1:8" x14ac:dyDescent="0.25">
      <c r="A1626" s="1">
        <f>COUNTIF($C$2:C1626,"Да")</f>
        <v>17</v>
      </c>
      <c r="B1626" s="45">
        <f t="shared" si="52"/>
        <v>46874</v>
      </c>
      <c r="C1626" s="42" t="str">
        <f>IF(ISERROR(VLOOKUP(B1626,'Айгенис Оп22'!$C$3:$C$22,1,0)),"Нет","Да")</f>
        <v>Нет</v>
      </c>
      <c r="D1626" s="43">
        <f t="shared" si="51"/>
        <v>366</v>
      </c>
      <c r="E1626" s="49">
        <f>ROUND(('Все выпуски'!$T$3*'Все выпуски'!$T$6/100)/366*(B1626-IF(C1626="Нет",VLOOKUP(A1626,'Айгенис Оп22'!$A$2:$C$22,3,0),VLOOKUP((A1626-1),'Айгенис Оп22'!$A$2:$C$22,3,0))),2)</f>
        <v>18.93</v>
      </c>
      <c r="G1626" s="43">
        <f>COUNTIF(D1627:$D$1829,365)</f>
        <v>0</v>
      </c>
      <c r="H1626" s="43">
        <f>COUNTIF(D1627:$D$1829,366)</f>
        <v>203</v>
      </c>
    </row>
    <row r="1627" spans="1:8" x14ac:dyDescent="0.25">
      <c r="A1627" s="1">
        <f>COUNTIF($C$2:C1627,"Да")</f>
        <v>17</v>
      </c>
      <c r="B1627" s="45">
        <f t="shared" si="52"/>
        <v>46875</v>
      </c>
      <c r="C1627" s="42" t="str">
        <f>IF(ISERROR(VLOOKUP(B1627,'Айгенис Оп22'!$C$3:$C$22,1,0)),"Нет","Да")</f>
        <v>Нет</v>
      </c>
      <c r="D1627" s="43">
        <f t="shared" si="51"/>
        <v>366</v>
      </c>
      <c r="E1627" s="49">
        <f>ROUND(('Все выпуски'!$T$3*'Все выпуски'!$T$6/100)/366*(B1627-IF(C1627="Нет",VLOOKUP(A1627,'Айгенис Оп22'!$A$2:$C$22,3,0),VLOOKUP((A1627-1),'Айгенис Оп22'!$A$2:$C$22,3,0))),2)</f>
        <v>19.18</v>
      </c>
      <c r="G1627" s="43">
        <f>COUNTIF(D1628:$D$1829,365)</f>
        <v>0</v>
      </c>
      <c r="H1627" s="43">
        <f>COUNTIF(D1628:$D$1829,366)</f>
        <v>202</v>
      </c>
    </row>
    <row r="1628" spans="1:8" x14ac:dyDescent="0.25">
      <c r="A1628" s="1">
        <f>COUNTIF($C$2:C1628,"Да")</f>
        <v>17</v>
      </c>
      <c r="B1628" s="45">
        <f t="shared" si="52"/>
        <v>46876</v>
      </c>
      <c r="C1628" s="42" t="str">
        <f>IF(ISERROR(VLOOKUP(B1628,'Айгенис Оп22'!$C$3:$C$22,1,0)),"Нет","Да")</f>
        <v>Нет</v>
      </c>
      <c r="D1628" s="43">
        <f t="shared" si="51"/>
        <v>366</v>
      </c>
      <c r="E1628" s="49">
        <f>ROUND(('Все выпуски'!$T$3*'Все выпуски'!$T$6/100)/366*(B1628-IF(C1628="Нет",VLOOKUP(A1628,'Айгенис Оп22'!$A$2:$C$22,3,0),VLOOKUP((A1628-1),'Айгенис Оп22'!$A$2:$C$22,3,0))),2)</f>
        <v>19.43</v>
      </c>
      <c r="G1628" s="43">
        <f>COUNTIF(D1629:$D$1829,365)</f>
        <v>0</v>
      </c>
      <c r="H1628" s="43">
        <f>COUNTIF(D1629:$D$1829,366)</f>
        <v>201</v>
      </c>
    </row>
    <row r="1629" spans="1:8" x14ac:dyDescent="0.25">
      <c r="A1629" s="1">
        <f>COUNTIF($C$2:C1629,"Да")</f>
        <v>17</v>
      </c>
      <c r="B1629" s="45">
        <f t="shared" si="52"/>
        <v>46877</v>
      </c>
      <c r="C1629" s="42" t="str">
        <f>IF(ISERROR(VLOOKUP(B1629,'Айгенис Оп22'!$C$3:$C$22,1,0)),"Нет","Да")</f>
        <v>Нет</v>
      </c>
      <c r="D1629" s="43">
        <f t="shared" si="51"/>
        <v>366</v>
      </c>
      <c r="E1629" s="49">
        <f>ROUND(('Все выпуски'!$T$3*'Все выпуски'!$T$6/100)/366*(B1629-IF(C1629="Нет",VLOOKUP(A1629,'Айгенис Оп22'!$A$2:$C$22,3,0),VLOOKUP((A1629-1),'Айгенис Оп22'!$A$2:$C$22,3,0))),2)</f>
        <v>19.670000000000002</v>
      </c>
      <c r="G1629" s="43">
        <f>COUNTIF(D1630:$D$1829,365)</f>
        <v>0</v>
      </c>
      <c r="H1629" s="43">
        <f>COUNTIF(D1630:$D$1829,366)</f>
        <v>200</v>
      </c>
    </row>
    <row r="1630" spans="1:8" x14ac:dyDescent="0.25">
      <c r="A1630" s="1">
        <f>COUNTIF($C$2:C1630,"Да")</f>
        <v>17</v>
      </c>
      <c r="B1630" s="45">
        <f t="shared" si="52"/>
        <v>46878</v>
      </c>
      <c r="C1630" s="42" t="str">
        <f>IF(ISERROR(VLOOKUP(B1630,'Айгенис Оп22'!$C$3:$C$22,1,0)),"Нет","Да")</f>
        <v>Нет</v>
      </c>
      <c r="D1630" s="43">
        <f t="shared" si="51"/>
        <v>366</v>
      </c>
      <c r="E1630" s="49">
        <f>ROUND(('Все выпуски'!$T$3*'Все выпуски'!$T$6/100)/366*(B1630-IF(C1630="Нет",VLOOKUP(A1630,'Айгенис Оп22'!$A$2:$C$22,3,0),VLOOKUP((A1630-1),'Айгенис Оп22'!$A$2:$C$22,3,0))),2)</f>
        <v>19.920000000000002</v>
      </c>
      <c r="G1630" s="43">
        <f>COUNTIF(D1631:$D$1829,365)</f>
        <v>0</v>
      </c>
      <c r="H1630" s="43">
        <f>COUNTIF(D1631:$D$1829,366)</f>
        <v>199</v>
      </c>
    </row>
    <row r="1631" spans="1:8" x14ac:dyDescent="0.25">
      <c r="A1631" s="1">
        <f>COUNTIF($C$2:C1631,"Да")</f>
        <v>17</v>
      </c>
      <c r="B1631" s="45">
        <f t="shared" si="52"/>
        <v>46879</v>
      </c>
      <c r="C1631" s="42" t="str">
        <f>IF(ISERROR(VLOOKUP(B1631,'Айгенис Оп22'!$C$3:$C$22,1,0)),"Нет","Да")</f>
        <v>Нет</v>
      </c>
      <c r="D1631" s="43">
        <f t="shared" si="51"/>
        <v>366</v>
      </c>
      <c r="E1631" s="49">
        <f>ROUND(('Все выпуски'!$T$3*'Все выпуски'!$T$6/100)/366*(B1631-IF(C1631="Нет",VLOOKUP(A1631,'Айгенис Оп22'!$A$2:$C$22,3,0),VLOOKUP((A1631-1),'Айгенис Оп22'!$A$2:$C$22,3,0))),2)</f>
        <v>20.16</v>
      </c>
      <c r="G1631" s="43">
        <f>COUNTIF(D1632:$D$1829,365)</f>
        <v>0</v>
      </c>
      <c r="H1631" s="43">
        <f>COUNTIF(D1632:$D$1829,366)</f>
        <v>198</v>
      </c>
    </row>
    <row r="1632" spans="1:8" x14ac:dyDescent="0.25">
      <c r="A1632" s="1">
        <f>COUNTIF($C$2:C1632,"Да")</f>
        <v>17</v>
      </c>
      <c r="B1632" s="45">
        <f t="shared" si="52"/>
        <v>46880</v>
      </c>
      <c r="C1632" s="42" t="str">
        <f>IF(ISERROR(VLOOKUP(B1632,'Айгенис Оп22'!$C$3:$C$22,1,0)),"Нет","Да")</f>
        <v>Нет</v>
      </c>
      <c r="D1632" s="43">
        <f t="shared" si="51"/>
        <v>366</v>
      </c>
      <c r="E1632" s="49">
        <f>ROUND(('Все выпуски'!$T$3*'Все выпуски'!$T$6/100)/366*(B1632-IF(C1632="Нет",VLOOKUP(A1632,'Айгенис Оп22'!$A$2:$C$22,3,0),VLOOKUP((A1632-1),'Айгенис Оп22'!$A$2:$C$22,3,0))),2)</f>
        <v>20.41</v>
      </c>
      <c r="G1632" s="43">
        <f>COUNTIF(D1633:$D$1829,365)</f>
        <v>0</v>
      </c>
      <c r="H1632" s="43">
        <f>COUNTIF(D1633:$D$1829,366)</f>
        <v>197</v>
      </c>
    </row>
    <row r="1633" spans="1:8" x14ac:dyDescent="0.25">
      <c r="A1633" s="1">
        <f>COUNTIF($C$2:C1633,"Да")</f>
        <v>17</v>
      </c>
      <c r="B1633" s="45">
        <f t="shared" si="52"/>
        <v>46881</v>
      </c>
      <c r="C1633" s="42" t="str">
        <f>IF(ISERROR(VLOOKUP(B1633,'Айгенис Оп22'!$C$3:$C$22,1,0)),"Нет","Да")</f>
        <v>Нет</v>
      </c>
      <c r="D1633" s="43">
        <f t="shared" si="51"/>
        <v>366</v>
      </c>
      <c r="E1633" s="49">
        <f>ROUND(('Все выпуски'!$T$3*'Все выпуски'!$T$6/100)/366*(B1633-IF(C1633="Нет",VLOOKUP(A1633,'Айгенис Оп22'!$A$2:$C$22,3,0),VLOOKUP((A1633-1),'Айгенис Оп22'!$A$2:$C$22,3,0))),2)</f>
        <v>20.66</v>
      </c>
      <c r="G1633" s="43">
        <f>COUNTIF(D1634:$D$1829,365)</f>
        <v>0</v>
      </c>
      <c r="H1633" s="43">
        <f>COUNTIF(D1634:$D$1829,366)</f>
        <v>196</v>
      </c>
    </row>
    <row r="1634" spans="1:8" x14ac:dyDescent="0.25">
      <c r="A1634" s="1">
        <f>COUNTIF($C$2:C1634,"Да")</f>
        <v>17</v>
      </c>
      <c r="B1634" s="45">
        <f t="shared" si="52"/>
        <v>46882</v>
      </c>
      <c r="C1634" s="42" t="str">
        <f>IF(ISERROR(VLOOKUP(B1634,'Айгенис Оп22'!$C$3:$C$22,1,0)),"Нет","Да")</f>
        <v>Нет</v>
      </c>
      <c r="D1634" s="43">
        <f t="shared" si="51"/>
        <v>366</v>
      </c>
      <c r="E1634" s="49">
        <f>ROUND(('Все выпуски'!$T$3*'Все выпуски'!$T$6/100)/366*(B1634-IF(C1634="Нет",VLOOKUP(A1634,'Айгенис Оп22'!$A$2:$C$22,3,0),VLOOKUP((A1634-1),'Айгенис Оп22'!$A$2:$C$22,3,0))),2)</f>
        <v>20.9</v>
      </c>
      <c r="G1634" s="43">
        <f>COUNTIF(D1635:$D$1829,365)</f>
        <v>0</v>
      </c>
      <c r="H1634" s="43">
        <f>COUNTIF(D1635:$D$1829,366)</f>
        <v>195</v>
      </c>
    </row>
    <row r="1635" spans="1:8" x14ac:dyDescent="0.25">
      <c r="A1635" s="1">
        <f>COUNTIF($C$2:C1635,"Да")</f>
        <v>17</v>
      </c>
      <c r="B1635" s="45">
        <f t="shared" si="52"/>
        <v>46883</v>
      </c>
      <c r="C1635" s="42" t="str">
        <f>IF(ISERROR(VLOOKUP(B1635,'Айгенис Оп22'!$C$3:$C$22,1,0)),"Нет","Да")</f>
        <v>Нет</v>
      </c>
      <c r="D1635" s="43">
        <f t="shared" si="51"/>
        <v>366</v>
      </c>
      <c r="E1635" s="49">
        <f>ROUND(('Все выпуски'!$T$3*'Все выпуски'!$T$6/100)/366*(B1635-IF(C1635="Нет",VLOOKUP(A1635,'Айгенис Оп22'!$A$2:$C$22,3,0),VLOOKUP((A1635-1),'Айгенис Оп22'!$A$2:$C$22,3,0))),2)</f>
        <v>21.15</v>
      </c>
      <c r="G1635" s="43">
        <f>COUNTIF(D1636:$D$1829,365)</f>
        <v>0</v>
      </c>
      <c r="H1635" s="43">
        <f>COUNTIF(D1636:$D$1829,366)</f>
        <v>194</v>
      </c>
    </row>
    <row r="1636" spans="1:8" x14ac:dyDescent="0.25">
      <c r="A1636" s="1">
        <f>COUNTIF($C$2:C1636,"Да")</f>
        <v>17</v>
      </c>
      <c r="B1636" s="45">
        <f t="shared" si="52"/>
        <v>46884</v>
      </c>
      <c r="C1636" s="42" t="str">
        <f>IF(ISERROR(VLOOKUP(B1636,'Айгенис Оп22'!$C$3:$C$22,1,0)),"Нет","Да")</f>
        <v>Нет</v>
      </c>
      <c r="D1636" s="43">
        <f t="shared" si="51"/>
        <v>366</v>
      </c>
      <c r="E1636" s="49">
        <f>ROUND(('Все выпуски'!$T$3*'Все выпуски'!$T$6/100)/366*(B1636-IF(C1636="Нет",VLOOKUP(A1636,'Айгенис Оп22'!$A$2:$C$22,3,0),VLOOKUP((A1636-1),'Айгенис Оп22'!$A$2:$C$22,3,0))),2)</f>
        <v>21.39</v>
      </c>
      <c r="G1636" s="43">
        <f>COUNTIF(D1637:$D$1829,365)</f>
        <v>0</v>
      </c>
      <c r="H1636" s="43">
        <f>COUNTIF(D1637:$D$1829,366)</f>
        <v>193</v>
      </c>
    </row>
    <row r="1637" spans="1:8" x14ac:dyDescent="0.25">
      <c r="A1637" s="1">
        <f>COUNTIF($C$2:C1637,"Да")</f>
        <v>17</v>
      </c>
      <c r="B1637" s="45">
        <f t="shared" si="52"/>
        <v>46885</v>
      </c>
      <c r="C1637" s="42" t="str">
        <f>IF(ISERROR(VLOOKUP(B1637,'Айгенис Оп22'!$C$3:$C$22,1,0)),"Нет","Да")</f>
        <v>Нет</v>
      </c>
      <c r="D1637" s="43">
        <f t="shared" si="51"/>
        <v>366</v>
      </c>
      <c r="E1637" s="49">
        <f>ROUND(('Все выпуски'!$T$3*'Все выпуски'!$T$6/100)/366*(B1637-IF(C1637="Нет",VLOOKUP(A1637,'Айгенис Оп22'!$A$2:$C$22,3,0),VLOOKUP((A1637-1),'Айгенис Оп22'!$A$2:$C$22,3,0))),2)</f>
        <v>21.64</v>
      </c>
      <c r="G1637" s="43">
        <f>COUNTIF(D1638:$D$1829,365)</f>
        <v>0</v>
      </c>
      <c r="H1637" s="43">
        <f>COUNTIF(D1638:$D$1829,366)</f>
        <v>192</v>
      </c>
    </row>
    <row r="1638" spans="1:8" x14ac:dyDescent="0.25">
      <c r="A1638" s="1">
        <f>COUNTIF($C$2:C1638,"Да")</f>
        <v>17</v>
      </c>
      <c r="B1638" s="45">
        <f t="shared" si="52"/>
        <v>46886</v>
      </c>
      <c r="C1638" s="42" t="str">
        <f>IF(ISERROR(VLOOKUP(B1638,'Айгенис Оп22'!$C$3:$C$22,1,0)),"Нет","Да")</f>
        <v>Нет</v>
      </c>
      <c r="D1638" s="43">
        <f t="shared" si="51"/>
        <v>366</v>
      </c>
      <c r="E1638" s="49">
        <f>ROUND(('Все выпуски'!$T$3*'Все выпуски'!$T$6/100)/366*(B1638-IF(C1638="Нет",VLOOKUP(A1638,'Айгенис Оп22'!$A$2:$C$22,3,0),VLOOKUP((A1638-1),'Айгенис Оп22'!$A$2:$C$22,3,0))),2)</f>
        <v>21.89</v>
      </c>
      <c r="G1638" s="43">
        <f>COUNTIF(D1639:$D$1829,365)</f>
        <v>0</v>
      </c>
      <c r="H1638" s="43">
        <f>COUNTIF(D1639:$D$1829,366)</f>
        <v>191</v>
      </c>
    </row>
    <row r="1639" spans="1:8" x14ac:dyDescent="0.25">
      <c r="A1639" s="1">
        <f>COUNTIF($C$2:C1639,"Да")</f>
        <v>18</v>
      </c>
      <c r="B1639" s="45">
        <f t="shared" si="52"/>
        <v>46887</v>
      </c>
      <c r="C1639" s="42" t="str">
        <f>IF(ISERROR(VLOOKUP(B1639,'Айгенис Оп22'!$C$3:$C$22,1,0)),"Нет","Да")</f>
        <v>Да</v>
      </c>
      <c r="D1639" s="43">
        <f t="shared" si="51"/>
        <v>366</v>
      </c>
      <c r="E1639" s="49">
        <f>ROUND(('Все выпуски'!$T$3*'Все выпуски'!$T$6/100)/366*(B1639-IF(C1639="Нет",VLOOKUP(A1639,'Айгенис Оп22'!$A$2:$C$22,3,0),VLOOKUP((A1639-1),'Айгенис Оп22'!$A$2:$C$22,3,0))),2)</f>
        <v>22.13</v>
      </c>
      <c r="G1639" s="43">
        <f>COUNTIF(D1640:$D$1829,365)</f>
        <v>0</v>
      </c>
      <c r="H1639" s="43">
        <f>COUNTIF(D1640:$D$1829,366)</f>
        <v>190</v>
      </c>
    </row>
    <row r="1640" spans="1:8" x14ac:dyDescent="0.25">
      <c r="A1640" s="1">
        <f>COUNTIF($C$2:C1640,"Да")</f>
        <v>18</v>
      </c>
      <c r="B1640" s="45">
        <f t="shared" si="52"/>
        <v>46888</v>
      </c>
      <c r="C1640" s="42" t="str">
        <f>IF(ISERROR(VLOOKUP(B1640,'Айгенис Оп22'!$C$3:$C$22,1,0)),"Нет","Да")</f>
        <v>Нет</v>
      </c>
      <c r="D1640" s="43">
        <f t="shared" si="51"/>
        <v>366</v>
      </c>
      <c r="E1640" s="49">
        <f>ROUND(('Все выпуски'!$T$3*'Все выпуски'!$T$6/100)/366*(B1640-IF(C1640="Нет",VLOOKUP(A1640,'Айгенис Оп22'!$A$2:$C$22,3,0),VLOOKUP((A1640-1),'Айгенис Оп22'!$A$2:$C$22,3,0))),2)</f>
        <v>0.25</v>
      </c>
      <c r="G1640" s="43">
        <f>COUNTIF(D1641:$D$1829,365)</f>
        <v>0</v>
      </c>
      <c r="H1640" s="43">
        <f>COUNTIF(D1641:$D$1829,366)</f>
        <v>189</v>
      </c>
    </row>
    <row r="1641" spans="1:8" x14ac:dyDescent="0.25">
      <c r="A1641" s="1">
        <f>COUNTIF($C$2:C1641,"Да")</f>
        <v>18</v>
      </c>
      <c r="B1641" s="45">
        <f t="shared" si="52"/>
        <v>46889</v>
      </c>
      <c r="C1641" s="42" t="str">
        <f>IF(ISERROR(VLOOKUP(B1641,'Айгенис Оп22'!$C$3:$C$22,1,0)),"Нет","Да")</f>
        <v>Нет</v>
      </c>
      <c r="D1641" s="43">
        <f t="shared" si="51"/>
        <v>366</v>
      </c>
      <c r="E1641" s="49">
        <f>ROUND(('Все выпуски'!$T$3*'Все выпуски'!$T$6/100)/366*(B1641-IF(C1641="Нет",VLOOKUP(A1641,'Айгенис Оп22'!$A$2:$C$22,3,0),VLOOKUP((A1641-1),'Айгенис Оп22'!$A$2:$C$22,3,0))),2)</f>
        <v>0.49</v>
      </c>
      <c r="G1641" s="43">
        <f>COUNTIF(D1642:$D$1829,365)</f>
        <v>0</v>
      </c>
      <c r="H1641" s="43">
        <f>COUNTIF(D1642:$D$1829,366)</f>
        <v>188</v>
      </c>
    </row>
    <row r="1642" spans="1:8" x14ac:dyDescent="0.25">
      <c r="A1642" s="1">
        <f>COUNTIF($C$2:C1642,"Да")</f>
        <v>18</v>
      </c>
      <c r="B1642" s="45">
        <f t="shared" si="52"/>
        <v>46890</v>
      </c>
      <c r="C1642" s="42" t="str">
        <f>IF(ISERROR(VLOOKUP(B1642,'Айгенис Оп22'!$C$3:$C$22,1,0)),"Нет","Да")</f>
        <v>Нет</v>
      </c>
      <c r="D1642" s="43">
        <f t="shared" si="51"/>
        <v>366</v>
      </c>
      <c r="E1642" s="49">
        <f>ROUND(('Все выпуски'!$T$3*'Все выпуски'!$T$6/100)/366*(B1642-IF(C1642="Нет",VLOOKUP(A1642,'Айгенис Оп22'!$A$2:$C$22,3,0),VLOOKUP((A1642-1),'Айгенис Оп22'!$A$2:$C$22,3,0))),2)</f>
        <v>0.74</v>
      </c>
      <c r="G1642" s="43">
        <f>COUNTIF(D1643:$D$1829,365)</f>
        <v>0</v>
      </c>
      <c r="H1642" s="43">
        <f>COUNTIF(D1643:$D$1829,366)</f>
        <v>187</v>
      </c>
    </row>
    <row r="1643" spans="1:8" x14ac:dyDescent="0.25">
      <c r="A1643" s="1">
        <f>COUNTIF($C$2:C1643,"Да")</f>
        <v>18</v>
      </c>
      <c r="B1643" s="45">
        <f t="shared" si="52"/>
        <v>46891</v>
      </c>
      <c r="C1643" s="42" t="str">
        <f>IF(ISERROR(VLOOKUP(B1643,'Айгенис Оп22'!$C$3:$C$22,1,0)),"Нет","Да")</f>
        <v>Нет</v>
      </c>
      <c r="D1643" s="43">
        <f t="shared" si="51"/>
        <v>366</v>
      </c>
      <c r="E1643" s="49">
        <f>ROUND(('Все выпуски'!$T$3*'Все выпуски'!$T$6/100)/366*(B1643-IF(C1643="Нет",VLOOKUP(A1643,'Айгенис Оп22'!$A$2:$C$22,3,0),VLOOKUP((A1643-1),'Айгенис Оп22'!$A$2:$C$22,3,0))),2)</f>
        <v>0.98</v>
      </c>
      <c r="G1643" s="43">
        <f>COUNTIF(D1644:$D$1829,365)</f>
        <v>0</v>
      </c>
      <c r="H1643" s="43">
        <f>COUNTIF(D1644:$D$1829,366)</f>
        <v>186</v>
      </c>
    </row>
    <row r="1644" spans="1:8" x14ac:dyDescent="0.25">
      <c r="A1644" s="1">
        <f>COUNTIF($C$2:C1644,"Да")</f>
        <v>18</v>
      </c>
      <c r="B1644" s="45">
        <f t="shared" si="52"/>
        <v>46892</v>
      </c>
      <c r="C1644" s="42" t="str">
        <f>IF(ISERROR(VLOOKUP(B1644,'Айгенис Оп22'!$C$3:$C$22,1,0)),"Нет","Да")</f>
        <v>Нет</v>
      </c>
      <c r="D1644" s="43">
        <f t="shared" si="51"/>
        <v>366</v>
      </c>
      <c r="E1644" s="49">
        <f>ROUND(('Все выпуски'!$T$3*'Все выпуски'!$T$6/100)/366*(B1644-IF(C1644="Нет",VLOOKUP(A1644,'Айгенис Оп22'!$A$2:$C$22,3,0),VLOOKUP((A1644-1),'Айгенис Оп22'!$A$2:$C$22,3,0))),2)</f>
        <v>1.23</v>
      </c>
      <c r="G1644" s="43">
        <f>COUNTIF(D1645:$D$1829,365)</f>
        <v>0</v>
      </c>
      <c r="H1644" s="43">
        <f>COUNTIF(D1645:$D$1829,366)</f>
        <v>185</v>
      </c>
    </row>
    <row r="1645" spans="1:8" x14ac:dyDescent="0.25">
      <c r="A1645" s="1">
        <f>COUNTIF($C$2:C1645,"Да")</f>
        <v>18</v>
      </c>
      <c r="B1645" s="45">
        <f t="shared" si="52"/>
        <v>46893</v>
      </c>
      <c r="C1645" s="42" t="str">
        <f>IF(ISERROR(VLOOKUP(B1645,'Айгенис Оп22'!$C$3:$C$22,1,0)),"Нет","Да")</f>
        <v>Нет</v>
      </c>
      <c r="D1645" s="43">
        <f t="shared" si="51"/>
        <v>366</v>
      </c>
      <c r="E1645" s="49">
        <f>ROUND(('Все выпуски'!$T$3*'Все выпуски'!$T$6/100)/366*(B1645-IF(C1645="Нет",VLOOKUP(A1645,'Айгенис Оп22'!$A$2:$C$22,3,0),VLOOKUP((A1645-1),'Айгенис Оп22'!$A$2:$C$22,3,0))),2)</f>
        <v>1.48</v>
      </c>
      <c r="G1645" s="43">
        <f>COUNTIF(D1646:$D$1829,365)</f>
        <v>0</v>
      </c>
      <c r="H1645" s="43">
        <f>COUNTIF(D1646:$D$1829,366)</f>
        <v>184</v>
      </c>
    </row>
    <row r="1646" spans="1:8" x14ac:dyDescent="0.25">
      <c r="A1646" s="1">
        <f>COUNTIF($C$2:C1646,"Да")</f>
        <v>18</v>
      </c>
      <c r="B1646" s="45">
        <f t="shared" si="52"/>
        <v>46894</v>
      </c>
      <c r="C1646" s="42" t="str">
        <f>IF(ISERROR(VLOOKUP(B1646,'Айгенис Оп22'!$C$3:$C$22,1,0)),"Нет","Да")</f>
        <v>Нет</v>
      </c>
      <c r="D1646" s="43">
        <f t="shared" si="51"/>
        <v>366</v>
      </c>
      <c r="E1646" s="49">
        <f>ROUND(('Все выпуски'!$T$3*'Все выпуски'!$T$6/100)/366*(B1646-IF(C1646="Нет",VLOOKUP(A1646,'Айгенис Оп22'!$A$2:$C$22,3,0),VLOOKUP((A1646-1),'Айгенис Оп22'!$A$2:$C$22,3,0))),2)</f>
        <v>1.72</v>
      </c>
      <c r="G1646" s="43">
        <f>COUNTIF(D1647:$D$1829,365)</f>
        <v>0</v>
      </c>
      <c r="H1646" s="43">
        <f>COUNTIF(D1647:$D$1829,366)</f>
        <v>183</v>
      </c>
    </row>
    <row r="1647" spans="1:8" x14ac:dyDescent="0.25">
      <c r="A1647" s="1">
        <f>COUNTIF($C$2:C1647,"Да")</f>
        <v>18</v>
      </c>
      <c r="B1647" s="45">
        <f t="shared" si="52"/>
        <v>46895</v>
      </c>
      <c r="C1647" s="42" t="str">
        <f>IF(ISERROR(VLOOKUP(B1647,'Айгенис Оп22'!$C$3:$C$22,1,0)),"Нет","Да")</f>
        <v>Нет</v>
      </c>
      <c r="D1647" s="43">
        <f t="shared" si="51"/>
        <v>366</v>
      </c>
      <c r="E1647" s="49">
        <f>ROUND(('Все выпуски'!$T$3*'Все выпуски'!$T$6/100)/366*(B1647-IF(C1647="Нет",VLOOKUP(A1647,'Айгенис Оп22'!$A$2:$C$22,3,0),VLOOKUP((A1647-1),'Айгенис Оп22'!$A$2:$C$22,3,0))),2)</f>
        <v>1.97</v>
      </c>
      <c r="G1647" s="43">
        <f>COUNTIF(D1648:$D$1829,365)</f>
        <v>0</v>
      </c>
      <c r="H1647" s="43">
        <f>COUNTIF(D1648:$D$1829,366)</f>
        <v>182</v>
      </c>
    </row>
    <row r="1648" spans="1:8" x14ac:dyDescent="0.25">
      <c r="A1648" s="1">
        <f>COUNTIF($C$2:C1648,"Да")</f>
        <v>18</v>
      </c>
      <c r="B1648" s="45">
        <f t="shared" si="52"/>
        <v>46896</v>
      </c>
      <c r="C1648" s="42" t="str">
        <f>IF(ISERROR(VLOOKUP(B1648,'Айгенис Оп22'!$C$3:$C$22,1,0)),"Нет","Да")</f>
        <v>Нет</v>
      </c>
      <c r="D1648" s="43">
        <f t="shared" si="51"/>
        <v>366</v>
      </c>
      <c r="E1648" s="49">
        <f>ROUND(('Все выпуски'!$T$3*'Все выпуски'!$T$6/100)/366*(B1648-IF(C1648="Нет",VLOOKUP(A1648,'Айгенис Оп22'!$A$2:$C$22,3,0),VLOOKUP((A1648-1),'Айгенис Оп22'!$A$2:$C$22,3,0))),2)</f>
        <v>2.21</v>
      </c>
      <c r="G1648" s="43">
        <f>COUNTIF(D1649:$D$1829,365)</f>
        <v>0</v>
      </c>
      <c r="H1648" s="43">
        <f>COUNTIF(D1649:$D$1829,366)</f>
        <v>181</v>
      </c>
    </row>
    <row r="1649" spans="1:8" x14ac:dyDescent="0.25">
      <c r="A1649" s="1">
        <f>COUNTIF($C$2:C1649,"Да")</f>
        <v>18</v>
      </c>
      <c r="B1649" s="45">
        <f t="shared" si="52"/>
        <v>46897</v>
      </c>
      <c r="C1649" s="42" t="str">
        <f>IF(ISERROR(VLOOKUP(B1649,'Айгенис Оп22'!$C$3:$C$22,1,0)),"Нет","Да")</f>
        <v>Нет</v>
      </c>
      <c r="D1649" s="43">
        <f t="shared" si="51"/>
        <v>366</v>
      </c>
      <c r="E1649" s="49">
        <f>ROUND(('Все выпуски'!$T$3*'Все выпуски'!$T$6/100)/366*(B1649-IF(C1649="Нет",VLOOKUP(A1649,'Айгенис Оп22'!$A$2:$C$22,3,0),VLOOKUP((A1649-1),'Айгенис Оп22'!$A$2:$C$22,3,0))),2)</f>
        <v>2.46</v>
      </c>
      <c r="G1649" s="43">
        <f>COUNTIF(D1650:$D$1829,365)</f>
        <v>0</v>
      </c>
      <c r="H1649" s="43">
        <f>COUNTIF(D1650:$D$1829,366)</f>
        <v>180</v>
      </c>
    </row>
    <row r="1650" spans="1:8" x14ac:dyDescent="0.25">
      <c r="A1650" s="1">
        <f>COUNTIF($C$2:C1650,"Да")</f>
        <v>18</v>
      </c>
      <c r="B1650" s="45">
        <f t="shared" si="52"/>
        <v>46898</v>
      </c>
      <c r="C1650" s="42" t="str">
        <f>IF(ISERROR(VLOOKUP(B1650,'Айгенис Оп22'!$C$3:$C$22,1,0)),"Нет","Да")</f>
        <v>Нет</v>
      </c>
      <c r="D1650" s="43">
        <f t="shared" si="51"/>
        <v>366</v>
      </c>
      <c r="E1650" s="49">
        <f>ROUND(('Все выпуски'!$T$3*'Все выпуски'!$T$6/100)/366*(B1650-IF(C1650="Нет",VLOOKUP(A1650,'Айгенис Оп22'!$A$2:$C$22,3,0),VLOOKUP((A1650-1),'Айгенис Оп22'!$A$2:$C$22,3,0))),2)</f>
        <v>2.7</v>
      </c>
      <c r="G1650" s="43">
        <f>COUNTIF(D1651:$D$1829,365)</f>
        <v>0</v>
      </c>
      <c r="H1650" s="43">
        <f>COUNTIF(D1651:$D$1829,366)</f>
        <v>179</v>
      </c>
    </row>
    <row r="1651" spans="1:8" x14ac:dyDescent="0.25">
      <c r="A1651" s="1">
        <f>COUNTIF($C$2:C1651,"Да")</f>
        <v>18</v>
      </c>
      <c r="B1651" s="45">
        <f t="shared" si="52"/>
        <v>46899</v>
      </c>
      <c r="C1651" s="42" t="str">
        <f>IF(ISERROR(VLOOKUP(B1651,'Айгенис Оп22'!$C$3:$C$22,1,0)),"Нет","Да")</f>
        <v>Нет</v>
      </c>
      <c r="D1651" s="43">
        <f t="shared" si="51"/>
        <v>366</v>
      </c>
      <c r="E1651" s="49">
        <f>ROUND(('Все выпуски'!$T$3*'Все выпуски'!$T$6/100)/366*(B1651-IF(C1651="Нет",VLOOKUP(A1651,'Айгенис Оп22'!$A$2:$C$22,3,0),VLOOKUP((A1651-1),'Айгенис Оп22'!$A$2:$C$22,3,0))),2)</f>
        <v>2.95</v>
      </c>
      <c r="F1651" s="44"/>
      <c r="G1651" s="43">
        <f>COUNTIF(D1652:$D$1829,365)</f>
        <v>0</v>
      </c>
      <c r="H1651" s="43">
        <f>COUNTIF(D1652:$D$1829,366)</f>
        <v>178</v>
      </c>
    </row>
    <row r="1652" spans="1:8" x14ac:dyDescent="0.25">
      <c r="A1652" s="1">
        <f>COUNTIF($C$2:C1652,"Да")</f>
        <v>18</v>
      </c>
      <c r="B1652" s="45">
        <f t="shared" si="52"/>
        <v>46900</v>
      </c>
      <c r="C1652" s="42" t="str">
        <f>IF(ISERROR(VLOOKUP(B1652,'Айгенис Оп22'!$C$3:$C$22,1,0)),"Нет","Да")</f>
        <v>Нет</v>
      </c>
      <c r="D1652" s="43">
        <f t="shared" si="51"/>
        <v>366</v>
      </c>
      <c r="E1652" s="49">
        <f>ROUND(('Все выпуски'!$T$3*'Все выпуски'!$T$6/100)/366*(B1652-IF(C1652="Нет",VLOOKUP(A1652,'Айгенис Оп22'!$A$2:$C$22,3,0),VLOOKUP((A1652-1),'Айгенис Оп22'!$A$2:$C$22,3,0))),2)</f>
        <v>3.2</v>
      </c>
      <c r="G1652" s="43">
        <f>COUNTIF(D1653:$D$1829,365)</f>
        <v>0</v>
      </c>
      <c r="H1652" s="43">
        <f>COUNTIF(D1653:$D$1829,366)</f>
        <v>177</v>
      </c>
    </row>
    <row r="1653" spans="1:8" x14ac:dyDescent="0.25">
      <c r="A1653" s="1">
        <f>COUNTIF($C$2:C1653,"Да")</f>
        <v>18</v>
      </c>
      <c r="B1653" s="45">
        <f t="shared" si="52"/>
        <v>46901</v>
      </c>
      <c r="C1653" s="42" t="str">
        <f>IF(ISERROR(VLOOKUP(B1653,'Айгенис Оп22'!$C$3:$C$22,1,0)),"Нет","Да")</f>
        <v>Нет</v>
      </c>
      <c r="D1653" s="43">
        <f t="shared" si="51"/>
        <v>366</v>
      </c>
      <c r="E1653" s="49">
        <f>ROUND(('Все выпуски'!$T$3*'Все выпуски'!$T$6/100)/366*(B1653-IF(C1653="Нет",VLOOKUP(A1653,'Айгенис Оп22'!$A$2:$C$22,3,0),VLOOKUP((A1653-1),'Айгенис Оп22'!$A$2:$C$22,3,0))),2)</f>
        <v>3.44</v>
      </c>
      <c r="G1653" s="43">
        <f>COUNTIF(D1654:$D$1829,365)</f>
        <v>0</v>
      </c>
      <c r="H1653" s="43">
        <f>COUNTIF(D1654:$D$1829,366)</f>
        <v>176</v>
      </c>
    </row>
    <row r="1654" spans="1:8" x14ac:dyDescent="0.25">
      <c r="A1654" s="1">
        <f>COUNTIF($C$2:C1654,"Да")</f>
        <v>18</v>
      </c>
      <c r="B1654" s="45">
        <f t="shared" si="52"/>
        <v>46902</v>
      </c>
      <c r="C1654" s="42" t="str">
        <f>IF(ISERROR(VLOOKUP(B1654,'Айгенис Оп22'!$C$3:$C$22,1,0)),"Нет","Да")</f>
        <v>Нет</v>
      </c>
      <c r="D1654" s="43">
        <f t="shared" si="51"/>
        <v>366</v>
      </c>
      <c r="E1654" s="49">
        <f>ROUND(('Все выпуски'!$T$3*'Все выпуски'!$T$6/100)/366*(B1654-IF(C1654="Нет",VLOOKUP(A1654,'Айгенис Оп22'!$A$2:$C$22,3,0),VLOOKUP((A1654-1),'Айгенис Оп22'!$A$2:$C$22,3,0))),2)</f>
        <v>3.69</v>
      </c>
      <c r="G1654" s="43">
        <f>COUNTIF(D1655:$D$1829,365)</f>
        <v>0</v>
      </c>
      <c r="H1654" s="43">
        <f>COUNTIF(D1655:$D$1829,366)</f>
        <v>175</v>
      </c>
    </row>
    <row r="1655" spans="1:8" x14ac:dyDescent="0.25">
      <c r="A1655" s="1">
        <f>COUNTIF($C$2:C1655,"Да")</f>
        <v>18</v>
      </c>
      <c r="B1655" s="45">
        <f t="shared" si="52"/>
        <v>46903</v>
      </c>
      <c r="C1655" s="42" t="str">
        <f>IF(ISERROR(VLOOKUP(B1655,'Айгенис Оп22'!$C$3:$C$22,1,0)),"Нет","Да")</f>
        <v>Нет</v>
      </c>
      <c r="D1655" s="43">
        <f t="shared" si="51"/>
        <v>366</v>
      </c>
      <c r="E1655" s="49">
        <f>ROUND(('Все выпуски'!$T$3*'Все выпуски'!$T$6/100)/366*(B1655-IF(C1655="Нет",VLOOKUP(A1655,'Айгенис Оп22'!$A$2:$C$22,3,0),VLOOKUP((A1655-1),'Айгенис Оп22'!$A$2:$C$22,3,0))),2)</f>
        <v>3.93</v>
      </c>
      <c r="G1655" s="43">
        <f>COUNTIF(D1656:$D$1829,365)</f>
        <v>0</v>
      </c>
      <c r="H1655" s="43">
        <f>COUNTIF(D1656:$D$1829,366)</f>
        <v>174</v>
      </c>
    </row>
    <row r="1656" spans="1:8" x14ac:dyDescent="0.25">
      <c r="A1656" s="1">
        <f>COUNTIF($C$2:C1656,"Да")</f>
        <v>18</v>
      </c>
      <c r="B1656" s="45">
        <f t="shared" si="52"/>
        <v>46904</v>
      </c>
      <c r="C1656" s="42" t="str">
        <f>IF(ISERROR(VLOOKUP(B1656,'Айгенис Оп22'!$C$3:$C$22,1,0)),"Нет","Да")</f>
        <v>Нет</v>
      </c>
      <c r="D1656" s="43">
        <f t="shared" si="51"/>
        <v>366</v>
      </c>
      <c r="E1656" s="49">
        <f>ROUND(('Все выпуски'!$T$3*'Все выпуски'!$T$6/100)/366*(B1656-IF(C1656="Нет",VLOOKUP(A1656,'Айгенис Оп22'!$A$2:$C$22,3,0),VLOOKUP((A1656-1),'Айгенис Оп22'!$A$2:$C$22,3,0))),2)</f>
        <v>4.18</v>
      </c>
      <c r="G1656" s="43">
        <f>COUNTIF(D1657:$D$1829,365)</f>
        <v>0</v>
      </c>
      <c r="H1656" s="43">
        <f>COUNTIF(D1657:$D$1829,366)</f>
        <v>173</v>
      </c>
    </row>
    <row r="1657" spans="1:8" x14ac:dyDescent="0.25">
      <c r="A1657" s="1">
        <f>COUNTIF($C$2:C1657,"Да")</f>
        <v>18</v>
      </c>
      <c r="B1657" s="45">
        <f t="shared" si="52"/>
        <v>46905</v>
      </c>
      <c r="C1657" s="42" t="str">
        <f>IF(ISERROR(VLOOKUP(B1657,'Айгенис Оп22'!$C$3:$C$22,1,0)),"Нет","Да")</f>
        <v>Нет</v>
      </c>
      <c r="D1657" s="43">
        <f t="shared" si="51"/>
        <v>366</v>
      </c>
      <c r="E1657" s="49">
        <f>ROUND(('Все выпуски'!$T$3*'Все выпуски'!$T$6/100)/366*(B1657-IF(C1657="Нет",VLOOKUP(A1657,'Айгенис Оп22'!$A$2:$C$22,3,0),VLOOKUP((A1657-1),'Айгенис Оп22'!$A$2:$C$22,3,0))),2)</f>
        <v>4.43</v>
      </c>
      <c r="G1657" s="43">
        <f>COUNTIF(D1658:$D$1829,365)</f>
        <v>0</v>
      </c>
      <c r="H1657" s="43">
        <f>COUNTIF(D1658:$D$1829,366)</f>
        <v>172</v>
      </c>
    </row>
    <row r="1658" spans="1:8" x14ac:dyDescent="0.25">
      <c r="A1658" s="1">
        <f>COUNTIF($C$2:C1658,"Да")</f>
        <v>18</v>
      </c>
      <c r="B1658" s="45">
        <f t="shared" si="52"/>
        <v>46906</v>
      </c>
      <c r="C1658" s="42" t="str">
        <f>IF(ISERROR(VLOOKUP(B1658,'Айгенис Оп22'!$C$3:$C$22,1,0)),"Нет","Да")</f>
        <v>Нет</v>
      </c>
      <c r="D1658" s="43">
        <f t="shared" si="51"/>
        <v>366</v>
      </c>
      <c r="E1658" s="49">
        <f>ROUND(('Все выпуски'!$T$3*'Все выпуски'!$T$6/100)/366*(B1658-IF(C1658="Нет",VLOOKUP(A1658,'Айгенис Оп22'!$A$2:$C$22,3,0),VLOOKUP((A1658-1),'Айгенис Оп22'!$A$2:$C$22,3,0))),2)</f>
        <v>4.67</v>
      </c>
      <c r="G1658" s="43">
        <f>COUNTIF(D1659:$D$1829,365)</f>
        <v>0</v>
      </c>
      <c r="H1658" s="43">
        <f>COUNTIF(D1659:$D$1829,366)</f>
        <v>171</v>
      </c>
    </row>
    <row r="1659" spans="1:8" x14ac:dyDescent="0.25">
      <c r="A1659" s="1">
        <f>COUNTIF($C$2:C1659,"Да")</f>
        <v>18</v>
      </c>
      <c r="B1659" s="45">
        <f t="shared" si="52"/>
        <v>46907</v>
      </c>
      <c r="C1659" s="42" t="str">
        <f>IF(ISERROR(VLOOKUP(B1659,'Айгенис Оп22'!$C$3:$C$22,1,0)),"Нет","Да")</f>
        <v>Нет</v>
      </c>
      <c r="D1659" s="43">
        <f t="shared" si="51"/>
        <v>366</v>
      </c>
      <c r="E1659" s="49">
        <f>ROUND(('Все выпуски'!$T$3*'Все выпуски'!$T$6/100)/366*(B1659-IF(C1659="Нет",VLOOKUP(A1659,'Айгенис Оп22'!$A$2:$C$22,3,0),VLOOKUP((A1659-1),'Айгенис Оп22'!$A$2:$C$22,3,0))),2)</f>
        <v>4.92</v>
      </c>
      <c r="G1659" s="43">
        <f>COUNTIF(D1660:$D$1829,365)</f>
        <v>0</v>
      </c>
      <c r="H1659" s="43">
        <f>COUNTIF(D1660:$D$1829,366)</f>
        <v>170</v>
      </c>
    </row>
    <row r="1660" spans="1:8" x14ac:dyDescent="0.25">
      <c r="A1660" s="1">
        <f>COUNTIF($C$2:C1660,"Да")</f>
        <v>18</v>
      </c>
      <c r="B1660" s="45">
        <f t="shared" si="52"/>
        <v>46908</v>
      </c>
      <c r="C1660" s="42" t="str">
        <f>IF(ISERROR(VLOOKUP(B1660,'Айгенис Оп22'!$C$3:$C$22,1,0)),"Нет","Да")</f>
        <v>Нет</v>
      </c>
      <c r="D1660" s="43">
        <f t="shared" si="51"/>
        <v>366</v>
      </c>
      <c r="E1660" s="49">
        <f>ROUND(('Все выпуски'!$T$3*'Все выпуски'!$T$6/100)/366*(B1660-IF(C1660="Нет",VLOOKUP(A1660,'Айгенис Оп22'!$A$2:$C$22,3,0),VLOOKUP((A1660-1),'Айгенис Оп22'!$A$2:$C$22,3,0))),2)</f>
        <v>5.16</v>
      </c>
      <c r="G1660" s="43">
        <f>COUNTIF(D1661:$D$1829,365)</f>
        <v>0</v>
      </c>
      <c r="H1660" s="43">
        <f>COUNTIF(D1661:$D$1829,366)</f>
        <v>169</v>
      </c>
    </row>
    <row r="1661" spans="1:8" x14ac:dyDescent="0.25">
      <c r="A1661" s="1">
        <f>COUNTIF($C$2:C1661,"Да")</f>
        <v>18</v>
      </c>
      <c r="B1661" s="45">
        <f t="shared" si="52"/>
        <v>46909</v>
      </c>
      <c r="C1661" s="42" t="str">
        <f>IF(ISERROR(VLOOKUP(B1661,'Айгенис Оп22'!$C$3:$C$22,1,0)),"Нет","Да")</f>
        <v>Нет</v>
      </c>
      <c r="D1661" s="43">
        <f t="shared" si="51"/>
        <v>366</v>
      </c>
      <c r="E1661" s="49">
        <f>ROUND(('Все выпуски'!$T$3*'Все выпуски'!$T$6/100)/366*(B1661-IF(C1661="Нет",VLOOKUP(A1661,'Айгенис Оп22'!$A$2:$C$22,3,0),VLOOKUP((A1661-1),'Айгенис Оп22'!$A$2:$C$22,3,0))),2)</f>
        <v>5.41</v>
      </c>
      <c r="G1661" s="43">
        <f>COUNTIF(D1662:$D$1829,365)</f>
        <v>0</v>
      </c>
      <c r="H1661" s="43">
        <f>COUNTIF(D1662:$D$1829,366)</f>
        <v>168</v>
      </c>
    </row>
    <row r="1662" spans="1:8" x14ac:dyDescent="0.25">
      <c r="A1662" s="1">
        <f>COUNTIF($C$2:C1662,"Да")</f>
        <v>18</v>
      </c>
      <c r="B1662" s="45">
        <f t="shared" si="52"/>
        <v>46910</v>
      </c>
      <c r="C1662" s="42" t="str">
        <f>IF(ISERROR(VLOOKUP(B1662,'Айгенис Оп22'!$C$3:$C$22,1,0)),"Нет","Да")</f>
        <v>Нет</v>
      </c>
      <c r="D1662" s="43">
        <f t="shared" si="51"/>
        <v>366</v>
      </c>
      <c r="E1662" s="49">
        <f>ROUND(('Все выпуски'!$T$3*'Все выпуски'!$T$6/100)/366*(B1662-IF(C1662="Нет",VLOOKUP(A1662,'Айгенис Оп22'!$A$2:$C$22,3,0),VLOOKUP((A1662-1),'Айгенис Оп22'!$A$2:$C$22,3,0))),2)</f>
        <v>5.66</v>
      </c>
      <c r="G1662" s="43">
        <f>COUNTIF(D1663:$D$1829,365)</f>
        <v>0</v>
      </c>
      <c r="H1662" s="43">
        <f>COUNTIF(D1663:$D$1829,366)</f>
        <v>167</v>
      </c>
    </row>
    <row r="1663" spans="1:8" x14ac:dyDescent="0.25">
      <c r="A1663" s="1">
        <f>COUNTIF($C$2:C1663,"Да")</f>
        <v>18</v>
      </c>
      <c r="B1663" s="45">
        <f t="shared" si="52"/>
        <v>46911</v>
      </c>
      <c r="C1663" s="42" t="str">
        <f>IF(ISERROR(VLOOKUP(B1663,'Айгенис Оп22'!$C$3:$C$22,1,0)),"Нет","Да")</f>
        <v>Нет</v>
      </c>
      <c r="D1663" s="43">
        <f t="shared" si="51"/>
        <v>366</v>
      </c>
      <c r="E1663" s="49">
        <f>ROUND(('Все выпуски'!$T$3*'Все выпуски'!$T$6/100)/366*(B1663-IF(C1663="Нет",VLOOKUP(A1663,'Айгенис Оп22'!$A$2:$C$22,3,0),VLOOKUP((A1663-1),'Айгенис Оп22'!$A$2:$C$22,3,0))),2)</f>
        <v>5.9</v>
      </c>
      <c r="G1663" s="43">
        <f>COUNTIF(D1664:$D$1829,365)</f>
        <v>0</v>
      </c>
      <c r="H1663" s="43">
        <f>COUNTIF(D1664:$D$1829,366)</f>
        <v>166</v>
      </c>
    </row>
    <row r="1664" spans="1:8" x14ac:dyDescent="0.25">
      <c r="A1664" s="1">
        <f>COUNTIF($C$2:C1664,"Да")</f>
        <v>18</v>
      </c>
      <c r="B1664" s="45">
        <f t="shared" si="52"/>
        <v>46912</v>
      </c>
      <c r="C1664" s="42" t="str">
        <f>IF(ISERROR(VLOOKUP(B1664,'Айгенис Оп22'!$C$3:$C$22,1,0)),"Нет","Да")</f>
        <v>Нет</v>
      </c>
      <c r="D1664" s="43">
        <f t="shared" si="51"/>
        <v>366</v>
      </c>
      <c r="E1664" s="49">
        <f>ROUND(('Все выпуски'!$T$3*'Все выпуски'!$T$6/100)/366*(B1664-IF(C1664="Нет",VLOOKUP(A1664,'Айгенис Оп22'!$A$2:$C$22,3,0),VLOOKUP((A1664-1),'Айгенис Оп22'!$A$2:$C$22,3,0))),2)</f>
        <v>6.15</v>
      </c>
      <c r="G1664" s="43">
        <f>COUNTIF(D1665:$D$1829,365)</f>
        <v>0</v>
      </c>
      <c r="H1664" s="43">
        <f>COUNTIF(D1665:$D$1829,366)</f>
        <v>165</v>
      </c>
    </row>
    <row r="1665" spans="1:8" x14ac:dyDescent="0.25">
      <c r="A1665" s="1">
        <f>COUNTIF($C$2:C1665,"Да")</f>
        <v>18</v>
      </c>
      <c r="B1665" s="45">
        <f t="shared" si="52"/>
        <v>46913</v>
      </c>
      <c r="C1665" s="42" t="str">
        <f>IF(ISERROR(VLOOKUP(B1665,'Айгенис Оп22'!$C$3:$C$22,1,0)),"Нет","Да")</f>
        <v>Нет</v>
      </c>
      <c r="D1665" s="43">
        <f t="shared" si="51"/>
        <v>366</v>
      </c>
      <c r="E1665" s="49">
        <f>ROUND(('Все выпуски'!$T$3*'Все выпуски'!$T$6/100)/366*(B1665-IF(C1665="Нет",VLOOKUP(A1665,'Айгенис Оп22'!$A$2:$C$22,3,0),VLOOKUP((A1665-1),'Айгенис Оп22'!$A$2:$C$22,3,0))),2)</f>
        <v>6.39</v>
      </c>
      <c r="G1665" s="43">
        <f>COUNTIF(D1666:$D$1829,365)</f>
        <v>0</v>
      </c>
      <c r="H1665" s="43">
        <f>COUNTIF(D1666:$D$1829,366)</f>
        <v>164</v>
      </c>
    </row>
    <row r="1666" spans="1:8" x14ac:dyDescent="0.25">
      <c r="A1666" s="1">
        <f>COUNTIF($C$2:C1666,"Да")</f>
        <v>18</v>
      </c>
      <c r="B1666" s="45">
        <f t="shared" si="52"/>
        <v>46914</v>
      </c>
      <c r="C1666" s="42" t="str">
        <f>IF(ISERROR(VLOOKUP(B1666,'Айгенис Оп22'!$C$3:$C$22,1,0)),"Нет","Да")</f>
        <v>Нет</v>
      </c>
      <c r="D1666" s="43">
        <f t="shared" ref="D1666:D1729" si="53">IF(MOD(YEAR(B1666),4)=0,366,365)</f>
        <v>366</v>
      </c>
      <c r="E1666" s="49">
        <f>ROUND(('Все выпуски'!$T$3*'Все выпуски'!$T$6/100)/366*(B1666-IF(C1666="Нет",VLOOKUP(A1666,'Айгенис Оп22'!$A$2:$C$22,3,0),VLOOKUP((A1666-1),'Айгенис Оп22'!$A$2:$C$22,3,0))),2)</f>
        <v>6.64</v>
      </c>
      <c r="G1666" s="43">
        <f>COUNTIF(D1667:$D$1829,365)</f>
        <v>0</v>
      </c>
      <c r="H1666" s="43">
        <f>COUNTIF(D1667:$D$1829,366)</f>
        <v>163</v>
      </c>
    </row>
    <row r="1667" spans="1:8" x14ac:dyDescent="0.25">
      <c r="A1667" s="1">
        <f>COUNTIF($C$2:C1667,"Да")</f>
        <v>18</v>
      </c>
      <c r="B1667" s="45">
        <f t="shared" si="52"/>
        <v>46915</v>
      </c>
      <c r="C1667" s="42" t="str">
        <f>IF(ISERROR(VLOOKUP(B1667,'Айгенис Оп22'!$C$3:$C$22,1,0)),"Нет","Да")</f>
        <v>Нет</v>
      </c>
      <c r="D1667" s="43">
        <f t="shared" si="53"/>
        <v>366</v>
      </c>
      <c r="E1667" s="49">
        <f>ROUND(('Все выпуски'!$T$3*'Все выпуски'!$T$6/100)/366*(B1667-IF(C1667="Нет",VLOOKUP(A1667,'Айгенис Оп22'!$A$2:$C$22,3,0),VLOOKUP((A1667-1),'Айгенис Оп22'!$A$2:$C$22,3,0))),2)</f>
        <v>6.89</v>
      </c>
      <c r="G1667" s="43">
        <f>COUNTIF(D1668:$D$1829,365)</f>
        <v>0</v>
      </c>
      <c r="H1667" s="43">
        <f>COUNTIF(D1668:$D$1829,366)</f>
        <v>162</v>
      </c>
    </row>
    <row r="1668" spans="1:8" x14ac:dyDescent="0.25">
      <c r="A1668" s="1">
        <f>COUNTIF($C$2:C1668,"Да")</f>
        <v>18</v>
      </c>
      <c r="B1668" s="45">
        <f t="shared" si="52"/>
        <v>46916</v>
      </c>
      <c r="C1668" s="42" t="str">
        <f>IF(ISERROR(VLOOKUP(B1668,'Айгенис Оп22'!$C$3:$C$22,1,0)),"Нет","Да")</f>
        <v>Нет</v>
      </c>
      <c r="D1668" s="43">
        <f t="shared" si="53"/>
        <v>366</v>
      </c>
      <c r="E1668" s="49">
        <f>ROUND(('Все выпуски'!$T$3*'Все выпуски'!$T$6/100)/366*(B1668-IF(C1668="Нет",VLOOKUP(A1668,'Айгенис Оп22'!$A$2:$C$22,3,0),VLOOKUP((A1668-1),'Айгенис Оп22'!$A$2:$C$22,3,0))),2)</f>
        <v>7.13</v>
      </c>
      <c r="G1668" s="43">
        <f>COUNTIF(D1669:$D$1829,365)</f>
        <v>0</v>
      </c>
      <c r="H1668" s="43">
        <f>COUNTIF(D1669:$D$1829,366)</f>
        <v>161</v>
      </c>
    </row>
    <row r="1669" spans="1:8" x14ac:dyDescent="0.25">
      <c r="A1669" s="1">
        <f>COUNTIF($C$2:C1669,"Да")</f>
        <v>18</v>
      </c>
      <c r="B1669" s="45">
        <f t="shared" si="52"/>
        <v>46917</v>
      </c>
      <c r="C1669" s="42" t="str">
        <f>IF(ISERROR(VLOOKUP(B1669,'Айгенис Оп22'!$C$3:$C$22,1,0)),"Нет","Да")</f>
        <v>Нет</v>
      </c>
      <c r="D1669" s="43">
        <f t="shared" si="53"/>
        <v>366</v>
      </c>
      <c r="E1669" s="49">
        <f>ROUND(('Все выпуски'!$T$3*'Все выпуски'!$T$6/100)/366*(B1669-IF(C1669="Нет",VLOOKUP(A1669,'Айгенис Оп22'!$A$2:$C$22,3,0),VLOOKUP((A1669-1),'Айгенис Оп22'!$A$2:$C$22,3,0))),2)</f>
        <v>7.38</v>
      </c>
      <c r="G1669" s="43">
        <f>COUNTIF(D1670:$D$1829,365)</f>
        <v>0</v>
      </c>
      <c r="H1669" s="43">
        <f>COUNTIF(D1670:$D$1829,366)</f>
        <v>160</v>
      </c>
    </row>
    <row r="1670" spans="1:8" x14ac:dyDescent="0.25">
      <c r="A1670" s="1">
        <f>COUNTIF($C$2:C1670,"Да")</f>
        <v>18</v>
      </c>
      <c r="B1670" s="45">
        <f t="shared" si="52"/>
        <v>46918</v>
      </c>
      <c r="C1670" s="42" t="str">
        <f>IF(ISERROR(VLOOKUP(B1670,'Айгенис Оп22'!$C$3:$C$22,1,0)),"Нет","Да")</f>
        <v>Нет</v>
      </c>
      <c r="D1670" s="43">
        <f t="shared" si="53"/>
        <v>366</v>
      </c>
      <c r="E1670" s="49">
        <f>ROUND(('Все выпуски'!$T$3*'Все выпуски'!$T$6/100)/366*(B1670-IF(C1670="Нет",VLOOKUP(A1670,'Айгенис Оп22'!$A$2:$C$22,3,0),VLOOKUP((A1670-1),'Айгенис Оп22'!$A$2:$C$22,3,0))),2)</f>
        <v>7.62</v>
      </c>
      <c r="G1670" s="43">
        <f>COUNTIF(D1671:$D$1829,365)</f>
        <v>0</v>
      </c>
      <c r="H1670" s="43">
        <f>COUNTIF(D1671:$D$1829,366)</f>
        <v>159</v>
      </c>
    </row>
    <row r="1671" spans="1:8" x14ac:dyDescent="0.25">
      <c r="A1671" s="1">
        <f>COUNTIF($C$2:C1671,"Да")</f>
        <v>18</v>
      </c>
      <c r="B1671" s="45">
        <f t="shared" si="52"/>
        <v>46919</v>
      </c>
      <c r="C1671" s="42" t="str">
        <f>IF(ISERROR(VLOOKUP(B1671,'Айгенис Оп22'!$C$3:$C$22,1,0)),"Нет","Да")</f>
        <v>Нет</v>
      </c>
      <c r="D1671" s="43">
        <f t="shared" si="53"/>
        <v>366</v>
      </c>
      <c r="E1671" s="49">
        <f>ROUND(('Все выпуски'!$T$3*'Все выпуски'!$T$6/100)/366*(B1671-IF(C1671="Нет",VLOOKUP(A1671,'Айгенис Оп22'!$A$2:$C$22,3,0),VLOOKUP((A1671-1),'Айгенис Оп22'!$A$2:$C$22,3,0))),2)</f>
        <v>7.87</v>
      </c>
      <c r="G1671" s="43">
        <f>COUNTIF(D1672:$D$1829,365)</f>
        <v>0</v>
      </c>
      <c r="H1671" s="43">
        <f>COUNTIF(D1672:$D$1829,366)</f>
        <v>158</v>
      </c>
    </row>
    <row r="1672" spans="1:8" x14ac:dyDescent="0.25">
      <c r="A1672" s="1">
        <f>COUNTIF($C$2:C1672,"Да")</f>
        <v>18</v>
      </c>
      <c r="B1672" s="45">
        <f t="shared" si="52"/>
        <v>46920</v>
      </c>
      <c r="C1672" s="42" t="str">
        <f>IF(ISERROR(VLOOKUP(B1672,'Айгенис Оп22'!$C$3:$C$22,1,0)),"Нет","Да")</f>
        <v>Нет</v>
      </c>
      <c r="D1672" s="43">
        <f t="shared" si="53"/>
        <v>366</v>
      </c>
      <c r="E1672" s="49">
        <f>ROUND(('Все выпуски'!$T$3*'Все выпуски'!$T$6/100)/366*(B1672-IF(C1672="Нет",VLOOKUP(A1672,'Айгенис Оп22'!$A$2:$C$22,3,0),VLOOKUP((A1672-1),'Айгенис Оп22'!$A$2:$C$22,3,0))),2)</f>
        <v>8.11</v>
      </c>
      <c r="G1672" s="43">
        <f>COUNTIF(D1673:$D$1829,365)</f>
        <v>0</v>
      </c>
      <c r="H1672" s="43">
        <f>COUNTIF(D1673:$D$1829,366)</f>
        <v>157</v>
      </c>
    </row>
    <row r="1673" spans="1:8" x14ac:dyDescent="0.25">
      <c r="A1673" s="1">
        <f>COUNTIF($C$2:C1673,"Да")</f>
        <v>18</v>
      </c>
      <c r="B1673" s="45">
        <f t="shared" si="52"/>
        <v>46921</v>
      </c>
      <c r="C1673" s="42" t="str">
        <f>IF(ISERROR(VLOOKUP(B1673,'Айгенис Оп22'!$C$3:$C$22,1,0)),"Нет","Да")</f>
        <v>Нет</v>
      </c>
      <c r="D1673" s="43">
        <f t="shared" si="53"/>
        <v>366</v>
      </c>
      <c r="E1673" s="49">
        <f>ROUND(('Все выпуски'!$T$3*'Все выпуски'!$T$6/100)/366*(B1673-IF(C1673="Нет",VLOOKUP(A1673,'Айгенис Оп22'!$A$2:$C$22,3,0),VLOOKUP((A1673-1),'Айгенис Оп22'!$A$2:$C$22,3,0))),2)</f>
        <v>8.36</v>
      </c>
      <c r="G1673" s="43">
        <f>COUNTIF(D1674:$D$1829,365)</f>
        <v>0</v>
      </c>
      <c r="H1673" s="43">
        <f>COUNTIF(D1674:$D$1829,366)</f>
        <v>156</v>
      </c>
    </row>
    <row r="1674" spans="1:8" x14ac:dyDescent="0.25">
      <c r="A1674" s="1">
        <f>COUNTIF($C$2:C1674,"Да")</f>
        <v>18</v>
      </c>
      <c r="B1674" s="45">
        <f t="shared" si="52"/>
        <v>46922</v>
      </c>
      <c r="C1674" s="42" t="str">
        <f>IF(ISERROR(VLOOKUP(B1674,'Айгенис Оп22'!$C$3:$C$22,1,0)),"Нет","Да")</f>
        <v>Нет</v>
      </c>
      <c r="D1674" s="43">
        <f t="shared" si="53"/>
        <v>366</v>
      </c>
      <c r="E1674" s="49">
        <f>ROUND(('Все выпуски'!$T$3*'Все выпуски'!$T$6/100)/366*(B1674-IF(C1674="Нет",VLOOKUP(A1674,'Айгенис Оп22'!$A$2:$C$22,3,0),VLOOKUP((A1674-1),'Айгенис Оп22'!$A$2:$C$22,3,0))),2)</f>
        <v>8.61</v>
      </c>
      <c r="G1674" s="43">
        <f>COUNTIF(D1675:$D$1829,365)</f>
        <v>0</v>
      </c>
      <c r="H1674" s="43">
        <f>COUNTIF(D1675:$D$1829,366)</f>
        <v>155</v>
      </c>
    </row>
    <row r="1675" spans="1:8" x14ac:dyDescent="0.25">
      <c r="A1675" s="1">
        <f>COUNTIF($C$2:C1675,"Да")</f>
        <v>18</v>
      </c>
      <c r="B1675" s="45">
        <f t="shared" si="52"/>
        <v>46923</v>
      </c>
      <c r="C1675" s="42" t="str">
        <f>IF(ISERROR(VLOOKUP(B1675,'Айгенис Оп22'!$C$3:$C$22,1,0)),"Нет","Да")</f>
        <v>Нет</v>
      </c>
      <c r="D1675" s="43">
        <f t="shared" si="53"/>
        <v>366</v>
      </c>
      <c r="E1675" s="49">
        <f>ROUND(('Все выпуски'!$T$3*'Все выпуски'!$T$6/100)/366*(B1675-IF(C1675="Нет",VLOOKUP(A1675,'Айгенис Оп22'!$A$2:$C$22,3,0),VLOOKUP((A1675-1),'Айгенис Оп22'!$A$2:$C$22,3,0))),2)</f>
        <v>8.85</v>
      </c>
      <c r="G1675" s="43">
        <f>COUNTIF(D1676:$D$1829,365)</f>
        <v>0</v>
      </c>
      <c r="H1675" s="43">
        <f>COUNTIF(D1676:$D$1829,366)</f>
        <v>154</v>
      </c>
    </row>
    <row r="1676" spans="1:8" x14ac:dyDescent="0.25">
      <c r="A1676" s="1">
        <f>COUNTIF($C$2:C1676,"Да")</f>
        <v>18</v>
      </c>
      <c r="B1676" s="45">
        <f t="shared" ref="B1676:B1739" si="54">B1675+1</f>
        <v>46924</v>
      </c>
      <c r="C1676" s="42" t="str">
        <f>IF(ISERROR(VLOOKUP(B1676,'Айгенис Оп22'!$C$3:$C$22,1,0)),"Нет","Да")</f>
        <v>Нет</v>
      </c>
      <c r="D1676" s="43">
        <f t="shared" si="53"/>
        <v>366</v>
      </c>
      <c r="E1676" s="49">
        <f>ROUND(('Все выпуски'!$T$3*'Все выпуски'!$T$6/100)/366*(B1676-IF(C1676="Нет",VLOOKUP(A1676,'Айгенис Оп22'!$A$2:$C$22,3,0),VLOOKUP((A1676-1),'Айгенис Оп22'!$A$2:$C$22,3,0))),2)</f>
        <v>9.1</v>
      </c>
      <c r="G1676" s="43">
        <f>COUNTIF(D1677:$D$1829,365)</f>
        <v>0</v>
      </c>
      <c r="H1676" s="43">
        <f>COUNTIF(D1677:$D$1829,366)</f>
        <v>153</v>
      </c>
    </row>
    <row r="1677" spans="1:8" x14ac:dyDescent="0.25">
      <c r="A1677" s="1">
        <f>COUNTIF($C$2:C1677,"Да")</f>
        <v>18</v>
      </c>
      <c r="B1677" s="45">
        <f t="shared" si="54"/>
        <v>46925</v>
      </c>
      <c r="C1677" s="42" t="str">
        <f>IF(ISERROR(VLOOKUP(B1677,'Айгенис Оп22'!$C$3:$C$22,1,0)),"Нет","Да")</f>
        <v>Нет</v>
      </c>
      <c r="D1677" s="43">
        <f t="shared" si="53"/>
        <v>366</v>
      </c>
      <c r="E1677" s="49">
        <f>ROUND(('Все выпуски'!$T$3*'Все выпуски'!$T$6/100)/366*(B1677-IF(C1677="Нет",VLOOKUP(A1677,'Айгенис Оп22'!$A$2:$C$22,3,0),VLOOKUP((A1677-1),'Айгенис Оп22'!$A$2:$C$22,3,0))),2)</f>
        <v>9.34</v>
      </c>
      <c r="G1677" s="43">
        <f>COUNTIF(D1678:$D$1829,365)</f>
        <v>0</v>
      </c>
      <c r="H1677" s="43">
        <f>COUNTIF(D1678:$D$1829,366)</f>
        <v>152</v>
      </c>
    </row>
    <row r="1678" spans="1:8" x14ac:dyDescent="0.25">
      <c r="A1678" s="1">
        <f>COUNTIF($C$2:C1678,"Да")</f>
        <v>18</v>
      </c>
      <c r="B1678" s="45">
        <f t="shared" si="54"/>
        <v>46926</v>
      </c>
      <c r="C1678" s="42" t="str">
        <f>IF(ISERROR(VLOOKUP(B1678,'Айгенис Оп22'!$C$3:$C$22,1,0)),"Нет","Да")</f>
        <v>Нет</v>
      </c>
      <c r="D1678" s="43">
        <f t="shared" si="53"/>
        <v>366</v>
      </c>
      <c r="E1678" s="49">
        <f>ROUND(('Все выпуски'!$T$3*'Все выпуски'!$T$6/100)/366*(B1678-IF(C1678="Нет",VLOOKUP(A1678,'Айгенис Оп22'!$A$2:$C$22,3,0),VLOOKUP((A1678-1),'Айгенис Оп22'!$A$2:$C$22,3,0))),2)</f>
        <v>9.59</v>
      </c>
      <c r="G1678" s="43">
        <f>COUNTIF(D1679:$D$1829,365)</f>
        <v>0</v>
      </c>
      <c r="H1678" s="43">
        <f>COUNTIF(D1679:$D$1829,366)</f>
        <v>151</v>
      </c>
    </row>
    <row r="1679" spans="1:8" x14ac:dyDescent="0.25">
      <c r="A1679" s="1">
        <f>COUNTIF($C$2:C1679,"Да")</f>
        <v>18</v>
      </c>
      <c r="B1679" s="45">
        <f t="shared" si="54"/>
        <v>46927</v>
      </c>
      <c r="C1679" s="42" t="str">
        <f>IF(ISERROR(VLOOKUP(B1679,'Айгенис Оп22'!$C$3:$C$22,1,0)),"Нет","Да")</f>
        <v>Нет</v>
      </c>
      <c r="D1679" s="43">
        <f t="shared" si="53"/>
        <v>366</v>
      </c>
      <c r="E1679" s="49">
        <f>ROUND(('Все выпуски'!$T$3*'Все выпуски'!$T$6/100)/366*(B1679-IF(C1679="Нет",VLOOKUP(A1679,'Айгенис Оп22'!$A$2:$C$22,3,0),VLOOKUP((A1679-1),'Айгенис Оп22'!$A$2:$C$22,3,0))),2)</f>
        <v>9.84</v>
      </c>
      <c r="G1679" s="43">
        <f>COUNTIF(D1680:$D$1829,365)</f>
        <v>0</v>
      </c>
      <c r="H1679" s="43">
        <f>COUNTIF(D1680:$D$1829,366)</f>
        <v>150</v>
      </c>
    </row>
    <row r="1680" spans="1:8" x14ac:dyDescent="0.25">
      <c r="A1680" s="1">
        <f>COUNTIF($C$2:C1680,"Да")</f>
        <v>18</v>
      </c>
      <c r="B1680" s="45">
        <f t="shared" si="54"/>
        <v>46928</v>
      </c>
      <c r="C1680" s="42" t="str">
        <f>IF(ISERROR(VLOOKUP(B1680,'Айгенис Оп22'!$C$3:$C$22,1,0)),"Нет","Да")</f>
        <v>Нет</v>
      </c>
      <c r="D1680" s="43">
        <f t="shared" si="53"/>
        <v>366</v>
      </c>
      <c r="E1680" s="49">
        <f>ROUND(('Все выпуски'!$T$3*'Все выпуски'!$T$6/100)/366*(B1680-IF(C1680="Нет",VLOOKUP(A1680,'Айгенис Оп22'!$A$2:$C$22,3,0),VLOOKUP((A1680-1),'Айгенис Оп22'!$A$2:$C$22,3,0))),2)</f>
        <v>10.08</v>
      </c>
      <c r="G1680" s="43">
        <f>COUNTIF(D1681:$D$1829,365)</f>
        <v>0</v>
      </c>
      <c r="H1680" s="43">
        <f>COUNTIF(D1681:$D$1829,366)</f>
        <v>149</v>
      </c>
    </row>
    <row r="1681" spans="1:8" x14ac:dyDescent="0.25">
      <c r="A1681" s="1">
        <f>COUNTIF($C$2:C1681,"Да")</f>
        <v>18</v>
      </c>
      <c r="B1681" s="45">
        <f t="shared" si="54"/>
        <v>46929</v>
      </c>
      <c r="C1681" s="42" t="str">
        <f>IF(ISERROR(VLOOKUP(B1681,'Айгенис Оп22'!$C$3:$C$22,1,0)),"Нет","Да")</f>
        <v>Нет</v>
      </c>
      <c r="D1681" s="43">
        <f t="shared" si="53"/>
        <v>366</v>
      </c>
      <c r="E1681" s="49">
        <f>ROUND(('Все выпуски'!$T$3*'Все выпуски'!$T$6/100)/366*(B1681-IF(C1681="Нет",VLOOKUP(A1681,'Айгенис Оп22'!$A$2:$C$22,3,0),VLOOKUP((A1681-1),'Айгенис Оп22'!$A$2:$C$22,3,0))),2)</f>
        <v>10.33</v>
      </c>
      <c r="G1681" s="43">
        <f>COUNTIF(D1682:$D$1829,365)</f>
        <v>0</v>
      </c>
      <c r="H1681" s="43">
        <f>COUNTIF(D1682:$D$1829,366)</f>
        <v>148</v>
      </c>
    </row>
    <row r="1682" spans="1:8" x14ac:dyDescent="0.25">
      <c r="A1682" s="1">
        <f>COUNTIF($C$2:C1682,"Да")</f>
        <v>18</v>
      </c>
      <c r="B1682" s="45">
        <f t="shared" si="54"/>
        <v>46930</v>
      </c>
      <c r="C1682" s="42" t="str">
        <f>IF(ISERROR(VLOOKUP(B1682,'Айгенис Оп22'!$C$3:$C$22,1,0)),"Нет","Да")</f>
        <v>Нет</v>
      </c>
      <c r="D1682" s="43">
        <f t="shared" si="53"/>
        <v>366</v>
      </c>
      <c r="E1682" s="49">
        <f>ROUND(('Все выпуски'!$T$3*'Все выпуски'!$T$6/100)/366*(B1682-IF(C1682="Нет",VLOOKUP(A1682,'Айгенис Оп22'!$A$2:$C$22,3,0),VLOOKUP((A1682-1),'Айгенис Оп22'!$A$2:$C$22,3,0))),2)</f>
        <v>10.57</v>
      </c>
      <c r="G1682" s="43">
        <f>COUNTIF(D1683:$D$1829,365)</f>
        <v>0</v>
      </c>
      <c r="H1682" s="43">
        <f>COUNTIF(D1683:$D$1829,366)</f>
        <v>147</v>
      </c>
    </row>
    <row r="1683" spans="1:8" x14ac:dyDescent="0.25">
      <c r="A1683" s="1">
        <f>COUNTIF($C$2:C1683,"Да")</f>
        <v>18</v>
      </c>
      <c r="B1683" s="45">
        <f t="shared" si="54"/>
        <v>46931</v>
      </c>
      <c r="C1683" s="42" t="str">
        <f>IF(ISERROR(VLOOKUP(B1683,'Айгенис Оп22'!$C$3:$C$22,1,0)),"Нет","Да")</f>
        <v>Нет</v>
      </c>
      <c r="D1683" s="43">
        <f t="shared" si="53"/>
        <v>366</v>
      </c>
      <c r="E1683" s="49">
        <f>ROUND(('Все выпуски'!$T$3*'Все выпуски'!$T$6/100)/366*(B1683-IF(C1683="Нет",VLOOKUP(A1683,'Айгенис Оп22'!$A$2:$C$22,3,0),VLOOKUP((A1683-1),'Айгенис Оп22'!$A$2:$C$22,3,0))),2)</f>
        <v>10.82</v>
      </c>
      <c r="G1683" s="43">
        <f>COUNTIF(D1684:$D$1829,365)</f>
        <v>0</v>
      </c>
      <c r="H1683" s="43">
        <f>COUNTIF(D1684:$D$1829,366)</f>
        <v>146</v>
      </c>
    </row>
    <row r="1684" spans="1:8" x14ac:dyDescent="0.25">
      <c r="A1684" s="1">
        <f>COUNTIF($C$2:C1684,"Да")</f>
        <v>18</v>
      </c>
      <c r="B1684" s="45">
        <f t="shared" si="54"/>
        <v>46932</v>
      </c>
      <c r="C1684" s="42" t="str">
        <f>IF(ISERROR(VLOOKUP(B1684,'Айгенис Оп22'!$C$3:$C$22,1,0)),"Нет","Да")</f>
        <v>Нет</v>
      </c>
      <c r="D1684" s="43">
        <f t="shared" si="53"/>
        <v>366</v>
      </c>
      <c r="E1684" s="49">
        <f>ROUND(('Все выпуски'!$T$3*'Все выпуски'!$T$6/100)/366*(B1684-IF(C1684="Нет",VLOOKUP(A1684,'Айгенис Оп22'!$A$2:$C$22,3,0),VLOOKUP((A1684-1),'Айгенис Оп22'!$A$2:$C$22,3,0))),2)</f>
        <v>11.07</v>
      </c>
      <c r="G1684" s="43">
        <f>COUNTIF(D1685:$D$1829,365)</f>
        <v>0</v>
      </c>
      <c r="H1684" s="43">
        <f>COUNTIF(D1685:$D$1829,366)</f>
        <v>145</v>
      </c>
    </row>
    <row r="1685" spans="1:8" x14ac:dyDescent="0.25">
      <c r="A1685" s="1">
        <f>COUNTIF($C$2:C1685,"Да")</f>
        <v>18</v>
      </c>
      <c r="B1685" s="45">
        <f t="shared" si="54"/>
        <v>46933</v>
      </c>
      <c r="C1685" s="42" t="str">
        <f>IF(ISERROR(VLOOKUP(B1685,'Айгенис Оп22'!$C$3:$C$22,1,0)),"Нет","Да")</f>
        <v>Нет</v>
      </c>
      <c r="D1685" s="43">
        <f t="shared" si="53"/>
        <v>366</v>
      </c>
      <c r="E1685" s="49">
        <f>ROUND(('Все выпуски'!$T$3*'Все выпуски'!$T$6/100)/366*(B1685-IF(C1685="Нет",VLOOKUP(A1685,'Айгенис Оп22'!$A$2:$C$22,3,0),VLOOKUP((A1685-1),'Айгенис Оп22'!$A$2:$C$22,3,0))),2)</f>
        <v>11.31</v>
      </c>
      <c r="G1685" s="43">
        <f>COUNTIF(D1686:$D$1829,365)</f>
        <v>0</v>
      </c>
      <c r="H1685" s="43">
        <f>COUNTIF(D1686:$D$1829,366)</f>
        <v>144</v>
      </c>
    </row>
    <row r="1686" spans="1:8" x14ac:dyDescent="0.25">
      <c r="A1686" s="1">
        <f>COUNTIF($C$2:C1686,"Да")</f>
        <v>18</v>
      </c>
      <c r="B1686" s="45">
        <f t="shared" si="54"/>
        <v>46934</v>
      </c>
      <c r="C1686" s="42" t="str">
        <f>IF(ISERROR(VLOOKUP(B1686,'Айгенис Оп22'!$C$3:$C$22,1,0)),"Нет","Да")</f>
        <v>Нет</v>
      </c>
      <c r="D1686" s="43">
        <f t="shared" si="53"/>
        <v>366</v>
      </c>
      <c r="E1686" s="49">
        <f>ROUND(('Все выпуски'!$T$3*'Все выпуски'!$T$6/100)/366*(B1686-IF(C1686="Нет",VLOOKUP(A1686,'Айгенис Оп22'!$A$2:$C$22,3,0),VLOOKUP((A1686-1),'Айгенис Оп22'!$A$2:$C$22,3,0))),2)</f>
        <v>11.56</v>
      </c>
      <c r="G1686" s="43">
        <f>COUNTIF(D1687:$D$1829,365)</f>
        <v>0</v>
      </c>
      <c r="H1686" s="43">
        <f>COUNTIF(D1687:$D$1829,366)</f>
        <v>143</v>
      </c>
    </row>
    <row r="1687" spans="1:8" x14ac:dyDescent="0.25">
      <c r="A1687" s="1">
        <f>COUNTIF($C$2:C1687,"Да")</f>
        <v>18</v>
      </c>
      <c r="B1687" s="45">
        <f t="shared" si="54"/>
        <v>46935</v>
      </c>
      <c r="C1687" s="42" t="str">
        <f>IF(ISERROR(VLOOKUP(B1687,'Айгенис Оп22'!$C$3:$C$22,1,0)),"Нет","Да")</f>
        <v>Нет</v>
      </c>
      <c r="D1687" s="43">
        <f t="shared" si="53"/>
        <v>366</v>
      </c>
      <c r="E1687" s="49">
        <f>ROUND(('Все выпуски'!$T$3*'Все выпуски'!$T$6/100)/366*(B1687-IF(C1687="Нет",VLOOKUP(A1687,'Айгенис Оп22'!$A$2:$C$22,3,0),VLOOKUP((A1687-1),'Айгенис Оп22'!$A$2:$C$22,3,0))),2)</f>
        <v>11.8</v>
      </c>
      <c r="G1687" s="43">
        <f>COUNTIF(D1688:$D$1829,365)</f>
        <v>0</v>
      </c>
      <c r="H1687" s="43">
        <f>COUNTIF(D1688:$D$1829,366)</f>
        <v>142</v>
      </c>
    </row>
    <row r="1688" spans="1:8" x14ac:dyDescent="0.25">
      <c r="A1688" s="1">
        <f>COUNTIF($C$2:C1688,"Да")</f>
        <v>18</v>
      </c>
      <c r="B1688" s="45">
        <f t="shared" si="54"/>
        <v>46936</v>
      </c>
      <c r="C1688" s="42" t="str">
        <f>IF(ISERROR(VLOOKUP(B1688,'Айгенис Оп22'!$C$3:$C$22,1,0)),"Нет","Да")</f>
        <v>Нет</v>
      </c>
      <c r="D1688" s="43">
        <f t="shared" si="53"/>
        <v>366</v>
      </c>
      <c r="E1688" s="49">
        <f>ROUND(('Все выпуски'!$T$3*'Все выпуски'!$T$6/100)/366*(B1688-IF(C1688="Нет",VLOOKUP(A1688,'Айгенис Оп22'!$A$2:$C$22,3,0),VLOOKUP((A1688-1),'Айгенис Оп22'!$A$2:$C$22,3,0))),2)</f>
        <v>12.05</v>
      </c>
      <c r="G1688" s="43">
        <f>COUNTIF(D1689:$D$1829,365)</f>
        <v>0</v>
      </c>
      <c r="H1688" s="43">
        <f>COUNTIF(D1689:$D$1829,366)</f>
        <v>141</v>
      </c>
    </row>
    <row r="1689" spans="1:8" x14ac:dyDescent="0.25">
      <c r="A1689" s="1">
        <f>COUNTIF($C$2:C1689,"Да")</f>
        <v>18</v>
      </c>
      <c r="B1689" s="45">
        <f t="shared" si="54"/>
        <v>46937</v>
      </c>
      <c r="C1689" s="42" t="str">
        <f>IF(ISERROR(VLOOKUP(B1689,'Айгенис Оп22'!$C$3:$C$22,1,0)),"Нет","Да")</f>
        <v>Нет</v>
      </c>
      <c r="D1689" s="43">
        <f t="shared" si="53"/>
        <v>366</v>
      </c>
      <c r="E1689" s="49">
        <f>ROUND(('Все выпуски'!$T$3*'Все выпуски'!$T$6/100)/366*(B1689-IF(C1689="Нет",VLOOKUP(A1689,'Айгенис Оп22'!$A$2:$C$22,3,0),VLOOKUP((A1689-1),'Айгенис Оп22'!$A$2:$C$22,3,0))),2)</f>
        <v>12.3</v>
      </c>
      <c r="G1689" s="43">
        <f>COUNTIF(D1690:$D$1829,365)</f>
        <v>0</v>
      </c>
      <c r="H1689" s="43">
        <f>COUNTIF(D1690:$D$1829,366)</f>
        <v>140</v>
      </c>
    </row>
    <row r="1690" spans="1:8" x14ac:dyDescent="0.25">
      <c r="A1690" s="1">
        <f>COUNTIF($C$2:C1690,"Да")</f>
        <v>18</v>
      </c>
      <c r="B1690" s="45">
        <f t="shared" si="54"/>
        <v>46938</v>
      </c>
      <c r="C1690" s="42" t="str">
        <f>IF(ISERROR(VLOOKUP(B1690,'Айгенис Оп22'!$C$3:$C$22,1,0)),"Нет","Да")</f>
        <v>Нет</v>
      </c>
      <c r="D1690" s="43">
        <f t="shared" si="53"/>
        <v>366</v>
      </c>
      <c r="E1690" s="49">
        <f>ROUND(('Все выпуски'!$T$3*'Все выпуски'!$T$6/100)/366*(B1690-IF(C1690="Нет",VLOOKUP(A1690,'Айгенис Оп22'!$A$2:$C$22,3,0),VLOOKUP((A1690-1),'Айгенис Оп22'!$A$2:$C$22,3,0))),2)</f>
        <v>12.54</v>
      </c>
      <c r="G1690" s="43">
        <f>COUNTIF(D1691:$D$1829,365)</f>
        <v>0</v>
      </c>
      <c r="H1690" s="43">
        <f>COUNTIF(D1691:$D$1829,366)</f>
        <v>139</v>
      </c>
    </row>
    <row r="1691" spans="1:8" x14ac:dyDescent="0.25">
      <c r="A1691" s="1">
        <f>COUNTIF($C$2:C1691,"Да")</f>
        <v>18</v>
      </c>
      <c r="B1691" s="45">
        <f t="shared" si="54"/>
        <v>46939</v>
      </c>
      <c r="C1691" s="42" t="str">
        <f>IF(ISERROR(VLOOKUP(B1691,'Айгенис Оп22'!$C$3:$C$22,1,0)),"Нет","Да")</f>
        <v>Нет</v>
      </c>
      <c r="D1691" s="43">
        <f t="shared" si="53"/>
        <v>366</v>
      </c>
      <c r="E1691" s="49">
        <f>ROUND(('Все выпуски'!$T$3*'Все выпуски'!$T$6/100)/366*(B1691-IF(C1691="Нет",VLOOKUP(A1691,'Айгенис Оп22'!$A$2:$C$22,3,0),VLOOKUP((A1691-1),'Айгенис Оп22'!$A$2:$C$22,3,0))),2)</f>
        <v>12.79</v>
      </c>
      <c r="G1691" s="43">
        <f>COUNTIF(D1692:$D$1829,365)</f>
        <v>0</v>
      </c>
      <c r="H1691" s="43">
        <f>COUNTIF(D1692:$D$1829,366)</f>
        <v>138</v>
      </c>
    </row>
    <row r="1692" spans="1:8" x14ac:dyDescent="0.25">
      <c r="A1692" s="1">
        <f>COUNTIF($C$2:C1692,"Да")</f>
        <v>18</v>
      </c>
      <c r="B1692" s="45">
        <f t="shared" si="54"/>
        <v>46940</v>
      </c>
      <c r="C1692" s="42" t="str">
        <f>IF(ISERROR(VLOOKUP(B1692,'Айгенис Оп22'!$C$3:$C$22,1,0)),"Нет","Да")</f>
        <v>Нет</v>
      </c>
      <c r="D1692" s="43">
        <f t="shared" si="53"/>
        <v>366</v>
      </c>
      <c r="E1692" s="49">
        <f>ROUND(('Все выпуски'!$T$3*'Все выпуски'!$T$6/100)/366*(B1692-IF(C1692="Нет",VLOOKUP(A1692,'Айгенис Оп22'!$A$2:$C$22,3,0),VLOOKUP((A1692-1),'Айгенис Оп22'!$A$2:$C$22,3,0))),2)</f>
        <v>13.03</v>
      </c>
      <c r="G1692" s="43">
        <f>COUNTIF(D1693:$D$1829,365)</f>
        <v>0</v>
      </c>
      <c r="H1692" s="43">
        <f>COUNTIF(D1693:$D$1829,366)</f>
        <v>137</v>
      </c>
    </row>
    <row r="1693" spans="1:8" x14ac:dyDescent="0.25">
      <c r="A1693" s="1">
        <f>COUNTIF($C$2:C1693,"Да")</f>
        <v>18</v>
      </c>
      <c r="B1693" s="45">
        <f t="shared" si="54"/>
        <v>46941</v>
      </c>
      <c r="C1693" s="42" t="str">
        <f>IF(ISERROR(VLOOKUP(B1693,'Айгенис Оп22'!$C$3:$C$22,1,0)),"Нет","Да")</f>
        <v>Нет</v>
      </c>
      <c r="D1693" s="43">
        <f t="shared" si="53"/>
        <v>366</v>
      </c>
      <c r="E1693" s="49">
        <f>ROUND(('Все выпуски'!$T$3*'Все выпуски'!$T$6/100)/366*(B1693-IF(C1693="Нет",VLOOKUP(A1693,'Айгенис Оп22'!$A$2:$C$22,3,0),VLOOKUP((A1693-1),'Айгенис Оп22'!$A$2:$C$22,3,0))),2)</f>
        <v>13.28</v>
      </c>
      <c r="G1693" s="43">
        <f>COUNTIF(D1694:$D$1829,365)</f>
        <v>0</v>
      </c>
      <c r="H1693" s="43">
        <f>COUNTIF(D1694:$D$1829,366)</f>
        <v>136</v>
      </c>
    </row>
    <row r="1694" spans="1:8" x14ac:dyDescent="0.25">
      <c r="A1694" s="1">
        <f>COUNTIF($C$2:C1694,"Да")</f>
        <v>18</v>
      </c>
      <c r="B1694" s="45">
        <f t="shared" si="54"/>
        <v>46942</v>
      </c>
      <c r="C1694" s="42" t="str">
        <f>IF(ISERROR(VLOOKUP(B1694,'Айгенис Оп22'!$C$3:$C$22,1,0)),"Нет","Да")</f>
        <v>Нет</v>
      </c>
      <c r="D1694" s="43">
        <f t="shared" si="53"/>
        <v>366</v>
      </c>
      <c r="E1694" s="49">
        <f>ROUND(('Все выпуски'!$T$3*'Все выпуски'!$T$6/100)/366*(B1694-IF(C1694="Нет",VLOOKUP(A1694,'Айгенис Оп22'!$A$2:$C$22,3,0),VLOOKUP((A1694-1),'Айгенис Оп22'!$A$2:$C$22,3,0))),2)</f>
        <v>13.52</v>
      </c>
      <c r="G1694" s="43">
        <f>COUNTIF(D1695:$D$1829,365)</f>
        <v>0</v>
      </c>
      <c r="H1694" s="43">
        <f>COUNTIF(D1695:$D$1829,366)</f>
        <v>135</v>
      </c>
    </row>
    <row r="1695" spans="1:8" x14ac:dyDescent="0.25">
      <c r="A1695" s="1">
        <f>COUNTIF($C$2:C1695,"Да")</f>
        <v>18</v>
      </c>
      <c r="B1695" s="45">
        <f t="shared" si="54"/>
        <v>46943</v>
      </c>
      <c r="C1695" s="42" t="str">
        <f>IF(ISERROR(VLOOKUP(B1695,'Айгенис Оп22'!$C$3:$C$22,1,0)),"Нет","Да")</f>
        <v>Нет</v>
      </c>
      <c r="D1695" s="43">
        <f t="shared" si="53"/>
        <v>366</v>
      </c>
      <c r="E1695" s="49">
        <f>ROUND(('Все выпуски'!$T$3*'Все выпуски'!$T$6/100)/366*(B1695-IF(C1695="Нет",VLOOKUP(A1695,'Айгенис Оп22'!$A$2:$C$22,3,0),VLOOKUP((A1695-1),'Айгенис Оп22'!$A$2:$C$22,3,0))),2)</f>
        <v>13.77</v>
      </c>
      <c r="G1695" s="43">
        <f>COUNTIF(D1696:$D$1829,365)</f>
        <v>0</v>
      </c>
      <c r="H1695" s="43">
        <f>COUNTIF(D1696:$D$1829,366)</f>
        <v>134</v>
      </c>
    </row>
    <row r="1696" spans="1:8" x14ac:dyDescent="0.25">
      <c r="A1696" s="1">
        <f>COUNTIF($C$2:C1696,"Да")</f>
        <v>18</v>
      </c>
      <c r="B1696" s="45">
        <f t="shared" si="54"/>
        <v>46944</v>
      </c>
      <c r="C1696" s="42" t="str">
        <f>IF(ISERROR(VLOOKUP(B1696,'Айгенис Оп22'!$C$3:$C$22,1,0)),"Нет","Да")</f>
        <v>Нет</v>
      </c>
      <c r="D1696" s="43">
        <f t="shared" si="53"/>
        <v>366</v>
      </c>
      <c r="E1696" s="49">
        <f>ROUND(('Все выпуски'!$T$3*'Все выпуски'!$T$6/100)/366*(B1696-IF(C1696="Нет",VLOOKUP(A1696,'Айгенис Оп22'!$A$2:$C$22,3,0),VLOOKUP((A1696-1),'Айгенис Оп22'!$A$2:$C$22,3,0))),2)</f>
        <v>14.02</v>
      </c>
      <c r="G1696" s="43">
        <f>COUNTIF(D1697:$D$1829,365)</f>
        <v>0</v>
      </c>
      <c r="H1696" s="43">
        <f>COUNTIF(D1697:$D$1829,366)</f>
        <v>133</v>
      </c>
    </row>
    <row r="1697" spans="1:8" x14ac:dyDescent="0.25">
      <c r="A1697" s="1">
        <f>COUNTIF($C$2:C1697,"Да")</f>
        <v>18</v>
      </c>
      <c r="B1697" s="45">
        <f t="shared" si="54"/>
        <v>46945</v>
      </c>
      <c r="C1697" s="42" t="str">
        <f>IF(ISERROR(VLOOKUP(B1697,'Айгенис Оп22'!$C$3:$C$22,1,0)),"Нет","Да")</f>
        <v>Нет</v>
      </c>
      <c r="D1697" s="43">
        <f t="shared" si="53"/>
        <v>366</v>
      </c>
      <c r="E1697" s="49">
        <f>ROUND(('Все выпуски'!$T$3*'Все выпуски'!$T$6/100)/366*(B1697-IF(C1697="Нет",VLOOKUP(A1697,'Айгенис Оп22'!$A$2:$C$22,3,0),VLOOKUP((A1697-1),'Айгенис Оп22'!$A$2:$C$22,3,0))),2)</f>
        <v>14.26</v>
      </c>
      <c r="G1697" s="43">
        <f>COUNTIF(D1698:$D$1829,365)</f>
        <v>0</v>
      </c>
      <c r="H1697" s="43">
        <f>COUNTIF(D1698:$D$1829,366)</f>
        <v>132</v>
      </c>
    </row>
    <row r="1698" spans="1:8" x14ac:dyDescent="0.25">
      <c r="A1698" s="1">
        <f>COUNTIF($C$2:C1698,"Да")</f>
        <v>18</v>
      </c>
      <c r="B1698" s="45">
        <f t="shared" si="54"/>
        <v>46946</v>
      </c>
      <c r="C1698" s="42" t="str">
        <f>IF(ISERROR(VLOOKUP(B1698,'Айгенис Оп22'!$C$3:$C$22,1,0)),"Нет","Да")</f>
        <v>Нет</v>
      </c>
      <c r="D1698" s="43">
        <f t="shared" si="53"/>
        <v>366</v>
      </c>
      <c r="E1698" s="49">
        <f>ROUND(('Все выпуски'!$T$3*'Все выпуски'!$T$6/100)/366*(B1698-IF(C1698="Нет",VLOOKUP(A1698,'Айгенис Оп22'!$A$2:$C$22,3,0),VLOOKUP((A1698-1),'Айгенис Оп22'!$A$2:$C$22,3,0))),2)</f>
        <v>14.51</v>
      </c>
      <c r="G1698" s="43">
        <f>COUNTIF(D1699:$D$1829,365)</f>
        <v>0</v>
      </c>
      <c r="H1698" s="43">
        <f>COUNTIF(D1699:$D$1829,366)</f>
        <v>131</v>
      </c>
    </row>
    <row r="1699" spans="1:8" x14ac:dyDescent="0.25">
      <c r="A1699" s="1">
        <f>COUNTIF($C$2:C1699,"Да")</f>
        <v>18</v>
      </c>
      <c r="B1699" s="45">
        <f t="shared" si="54"/>
        <v>46947</v>
      </c>
      <c r="C1699" s="42" t="str">
        <f>IF(ISERROR(VLOOKUP(B1699,'Айгенис Оп22'!$C$3:$C$22,1,0)),"Нет","Да")</f>
        <v>Нет</v>
      </c>
      <c r="D1699" s="43">
        <f t="shared" si="53"/>
        <v>366</v>
      </c>
      <c r="E1699" s="49">
        <f>ROUND(('Все выпуски'!$T$3*'Все выпуски'!$T$6/100)/366*(B1699-IF(C1699="Нет",VLOOKUP(A1699,'Айгенис Оп22'!$A$2:$C$22,3,0),VLOOKUP((A1699-1),'Айгенис Оп22'!$A$2:$C$22,3,0))),2)</f>
        <v>14.75</v>
      </c>
      <c r="G1699" s="43">
        <f>COUNTIF(D1700:$D$1829,365)</f>
        <v>0</v>
      </c>
      <c r="H1699" s="43">
        <f>COUNTIF(D1700:$D$1829,366)</f>
        <v>130</v>
      </c>
    </row>
    <row r="1700" spans="1:8" x14ac:dyDescent="0.25">
      <c r="A1700" s="1">
        <f>COUNTIF($C$2:C1700,"Да")</f>
        <v>18</v>
      </c>
      <c r="B1700" s="45">
        <f t="shared" si="54"/>
        <v>46948</v>
      </c>
      <c r="C1700" s="42" t="str">
        <f>IF(ISERROR(VLOOKUP(B1700,'Айгенис Оп22'!$C$3:$C$22,1,0)),"Нет","Да")</f>
        <v>Нет</v>
      </c>
      <c r="D1700" s="43">
        <f t="shared" si="53"/>
        <v>366</v>
      </c>
      <c r="E1700" s="49">
        <f>ROUND(('Все выпуски'!$T$3*'Все выпуски'!$T$6/100)/366*(B1700-IF(C1700="Нет",VLOOKUP(A1700,'Айгенис Оп22'!$A$2:$C$22,3,0),VLOOKUP((A1700-1),'Айгенис Оп22'!$A$2:$C$22,3,0))),2)</f>
        <v>15</v>
      </c>
      <c r="G1700" s="43">
        <f>COUNTIF(D1701:$D$1829,365)</f>
        <v>0</v>
      </c>
      <c r="H1700" s="43">
        <f>COUNTIF(D1701:$D$1829,366)</f>
        <v>129</v>
      </c>
    </row>
    <row r="1701" spans="1:8" x14ac:dyDescent="0.25">
      <c r="A1701" s="1">
        <f>COUNTIF($C$2:C1701,"Да")</f>
        <v>18</v>
      </c>
      <c r="B1701" s="45">
        <f t="shared" si="54"/>
        <v>46949</v>
      </c>
      <c r="C1701" s="42" t="str">
        <f>IF(ISERROR(VLOOKUP(B1701,'Айгенис Оп22'!$C$3:$C$22,1,0)),"Нет","Да")</f>
        <v>Нет</v>
      </c>
      <c r="D1701" s="43">
        <f t="shared" si="53"/>
        <v>366</v>
      </c>
      <c r="E1701" s="49">
        <f>ROUND(('Все выпуски'!$T$3*'Все выпуски'!$T$6/100)/366*(B1701-IF(C1701="Нет",VLOOKUP(A1701,'Айгенис Оп22'!$A$2:$C$22,3,0),VLOOKUP((A1701-1),'Айгенис Оп22'!$A$2:$C$22,3,0))),2)</f>
        <v>15.25</v>
      </c>
      <c r="G1701" s="43">
        <f>COUNTIF(D1702:$D$1829,365)</f>
        <v>0</v>
      </c>
      <c r="H1701" s="43">
        <f>COUNTIF(D1702:$D$1829,366)</f>
        <v>128</v>
      </c>
    </row>
    <row r="1702" spans="1:8" x14ac:dyDescent="0.25">
      <c r="A1702" s="1">
        <f>COUNTIF($C$2:C1702,"Да")</f>
        <v>18</v>
      </c>
      <c r="B1702" s="45">
        <f t="shared" si="54"/>
        <v>46950</v>
      </c>
      <c r="C1702" s="42" t="str">
        <f>IF(ISERROR(VLOOKUP(B1702,'Айгенис Оп22'!$C$3:$C$22,1,0)),"Нет","Да")</f>
        <v>Нет</v>
      </c>
      <c r="D1702" s="43">
        <f t="shared" si="53"/>
        <v>366</v>
      </c>
      <c r="E1702" s="49">
        <f>ROUND(('Все выпуски'!$T$3*'Все выпуски'!$T$6/100)/366*(B1702-IF(C1702="Нет",VLOOKUP(A1702,'Айгенис Оп22'!$A$2:$C$22,3,0),VLOOKUP((A1702-1),'Айгенис Оп22'!$A$2:$C$22,3,0))),2)</f>
        <v>15.49</v>
      </c>
      <c r="G1702" s="43">
        <f>COUNTIF(D1703:$D$1829,365)</f>
        <v>0</v>
      </c>
      <c r="H1702" s="43">
        <f>COUNTIF(D1703:$D$1829,366)</f>
        <v>127</v>
      </c>
    </row>
    <row r="1703" spans="1:8" x14ac:dyDescent="0.25">
      <c r="A1703" s="1">
        <f>COUNTIF($C$2:C1703,"Да")</f>
        <v>18</v>
      </c>
      <c r="B1703" s="45">
        <f t="shared" si="54"/>
        <v>46951</v>
      </c>
      <c r="C1703" s="42" t="str">
        <f>IF(ISERROR(VLOOKUP(B1703,'Айгенис Оп22'!$C$3:$C$22,1,0)),"Нет","Да")</f>
        <v>Нет</v>
      </c>
      <c r="D1703" s="43">
        <f t="shared" si="53"/>
        <v>366</v>
      </c>
      <c r="E1703" s="49">
        <f>ROUND(('Все выпуски'!$T$3*'Все выпуски'!$T$6/100)/366*(B1703-IF(C1703="Нет",VLOOKUP(A1703,'Айгенис Оп22'!$A$2:$C$22,3,0),VLOOKUP((A1703-1),'Айгенис Оп22'!$A$2:$C$22,3,0))),2)</f>
        <v>15.74</v>
      </c>
      <c r="G1703" s="43">
        <f>COUNTIF(D1704:$D$1829,365)</f>
        <v>0</v>
      </c>
      <c r="H1703" s="43">
        <f>COUNTIF(D1704:$D$1829,366)</f>
        <v>126</v>
      </c>
    </row>
    <row r="1704" spans="1:8" x14ac:dyDescent="0.25">
      <c r="A1704" s="1">
        <f>COUNTIF($C$2:C1704,"Да")</f>
        <v>18</v>
      </c>
      <c r="B1704" s="45">
        <f t="shared" si="54"/>
        <v>46952</v>
      </c>
      <c r="C1704" s="42" t="str">
        <f>IF(ISERROR(VLOOKUP(B1704,'Айгенис Оп22'!$C$3:$C$22,1,0)),"Нет","Да")</f>
        <v>Нет</v>
      </c>
      <c r="D1704" s="43">
        <f t="shared" si="53"/>
        <v>366</v>
      </c>
      <c r="E1704" s="49">
        <f>ROUND(('Все выпуски'!$T$3*'Все выпуски'!$T$6/100)/366*(B1704-IF(C1704="Нет",VLOOKUP(A1704,'Айгенис Оп22'!$A$2:$C$22,3,0),VLOOKUP((A1704-1),'Айгенис Оп22'!$A$2:$C$22,3,0))),2)</f>
        <v>15.98</v>
      </c>
      <c r="G1704" s="43">
        <f>COUNTIF(D1705:$D$1829,365)</f>
        <v>0</v>
      </c>
      <c r="H1704" s="43">
        <f>COUNTIF(D1705:$D$1829,366)</f>
        <v>125</v>
      </c>
    </row>
    <row r="1705" spans="1:8" x14ac:dyDescent="0.25">
      <c r="A1705" s="1">
        <f>COUNTIF($C$2:C1705,"Да")</f>
        <v>18</v>
      </c>
      <c r="B1705" s="45">
        <f t="shared" si="54"/>
        <v>46953</v>
      </c>
      <c r="C1705" s="42" t="str">
        <f>IF(ISERROR(VLOOKUP(B1705,'Айгенис Оп22'!$C$3:$C$22,1,0)),"Нет","Да")</f>
        <v>Нет</v>
      </c>
      <c r="D1705" s="43">
        <f t="shared" si="53"/>
        <v>366</v>
      </c>
      <c r="E1705" s="49">
        <f>ROUND(('Все выпуски'!$T$3*'Все выпуски'!$T$6/100)/366*(B1705-IF(C1705="Нет",VLOOKUP(A1705,'Айгенис Оп22'!$A$2:$C$22,3,0),VLOOKUP((A1705-1),'Айгенис Оп22'!$A$2:$C$22,3,0))),2)</f>
        <v>16.23</v>
      </c>
      <c r="G1705" s="43">
        <f>COUNTIF(D1706:$D$1829,365)</f>
        <v>0</v>
      </c>
      <c r="H1705" s="43">
        <f>COUNTIF(D1706:$D$1829,366)</f>
        <v>124</v>
      </c>
    </row>
    <row r="1706" spans="1:8" x14ac:dyDescent="0.25">
      <c r="A1706" s="1">
        <f>COUNTIF($C$2:C1706,"Да")</f>
        <v>18</v>
      </c>
      <c r="B1706" s="45">
        <f t="shared" si="54"/>
        <v>46954</v>
      </c>
      <c r="C1706" s="42" t="str">
        <f>IF(ISERROR(VLOOKUP(B1706,'Айгенис Оп22'!$C$3:$C$22,1,0)),"Нет","Да")</f>
        <v>Нет</v>
      </c>
      <c r="D1706" s="43">
        <f t="shared" si="53"/>
        <v>366</v>
      </c>
      <c r="E1706" s="49">
        <f>ROUND(('Все выпуски'!$T$3*'Все выпуски'!$T$6/100)/366*(B1706-IF(C1706="Нет",VLOOKUP(A1706,'Айгенис Оп22'!$A$2:$C$22,3,0),VLOOKUP((A1706-1),'Айгенис Оп22'!$A$2:$C$22,3,0))),2)</f>
        <v>16.48</v>
      </c>
      <c r="G1706" s="43">
        <f>COUNTIF(D1707:$D$1829,365)</f>
        <v>0</v>
      </c>
      <c r="H1706" s="43">
        <f>COUNTIF(D1707:$D$1829,366)</f>
        <v>123</v>
      </c>
    </row>
    <row r="1707" spans="1:8" x14ac:dyDescent="0.25">
      <c r="A1707" s="1">
        <f>COUNTIF($C$2:C1707,"Да")</f>
        <v>18</v>
      </c>
      <c r="B1707" s="45">
        <f t="shared" si="54"/>
        <v>46955</v>
      </c>
      <c r="C1707" s="42" t="str">
        <f>IF(ISERROR(VLOOKUP(B1707,'Айгенис Оп22'!$C$3:$C$22,1,0)),"Нет","Да")</f>
        <v>Нет</v>
      </c>
      <c r="D1707" s="43">
        <f t="shared" si="53"/>
        <v>366</v>
      </c>
      <c r="E1707" s="49">
        <f>ROUND(('Все выпуски'!$T$3*'Все выпуски'!$T$6/100)/366*(B1707-IF(C1707="Нет",VLOOKUP(A1707,'Айгенис Оп22'!$A$2:$C$22,3,0),VLOOKUP((A1707-1),'Айгенис Оп22'!$A$2:$C$22,3,0))),2)</f>
        <v>16.72</v>
      </c>
      <c r="G1707" s="43">
        <f>COUNTIF(D1708:$D$1829,365)</f>
        <v>0</v>
      </c>
      <c r="H1707" s="43">
        <f>COUNTIF(D1708:$D$1829,366)</f>
        <v>122</v>
      </c>
    </row>
    <row r="1708" spans="1:8" x14ac:dyDescent="0.25">
      <c r="A1708" s="1">
        <f>COUNTIF($C$2:C1708,"Да")</f>
        <v>18</v>
      </c>
      <c r="B1708" s="45">
        <f t="shared" si="54"/>
        <v>46956</v>
      </c>
      <c r="C1708" s="42" t="str">
        <f>IF(ISERROR(VLOOKUP(B1708,'Айгенис Оп22'!$C$3:$C$22,1,0)),"Нет","Да")</f>
        <v>Нет</v>
      </c>
      <c r="D1708" s="43">
        <f t="shared" si="53"/>
        <v>366</v>
      </c>
      <c r="E1708" s="49">
        <f>ROUND(('Все выпуски'!$T$3*'Все выпуски'!$T$6/100)/366*(B1708-IF(C1708="Нет",VLOOKUP(A1708,'Айгенис Оп22'!$A$2:$C$22,3,0),VLOOKUP((A1708-1),'Айгенис Оп22'!$A$2:$C$22,3,0))),2)</f>
        <v>16.97</v>
      </c>
      <c r="G1708" s="43">
        <f>COUNTIF(D1709:$D$1829,365)</f>
        <v>0</v>
      </c>
      <c r="H1708" s="43">
        <f>COUNTIF(D1709:$D$1829,366)</f>
        <v>121</v>
      </c>
    </row>
    <row r="1709" spans="1:8" x14ac:dyDescent="0.25">
      <c r="A1709" s="1">
        <f>COUNTIF($C$2:C1709,"Да")</f>
        <v>18</v>
      </c>
      <c r="B1709" s="45">
        <f t="shared" si="54"/>
        <v>46957</v>
      </c>
      <c r="C1709" s="42" t="str">
        <f>IF(ISERROR(VLOOKUP(B1709,'Айгенис Оп22'!$C$3:$C$22,1,0)),"Нет","Да")</f>
        <v>Нет</v>
      </c>
      <c r="D1709" s="43">
        <f t="shared" si="53"/>
        <v>366</v>
      </c>
      <c r="E1709" s="49">
        <f>ROUND(('Все выпуски'!$T$3*'Все выпуски'!$T$6/100)/366*(B1709-IF(C1709="Нет",VLOOKUP(A1709,'Айгенис Оп22'!$A$2:$C$22,3,0),VLOOKUP((A1709-1),'Айгенис Оп22'!$A$2:$C$22,3,0))),2)</f>
        <v>17.21</v>
      </c>
      <c r="G1709" s="43">
        <f>COUNTIF(D1710:$D$1829,365)</f>
        <v>0</v>
      </c>
      <c r="H1709" s="43">
        <f>COUNTIF(D1710:$D$1829,366)</f>
        <v>120</v>
      </c>
    </row>
    <row r="1710" spans="1:8" x14ac:dyDescent="0.25">
      <c r="A1710" s="1">
        <f>COUNTIF($C$2:C1710,"Да")</f>
        <v>18</v>
      </c>
      <c r="B1710" s="45">
        <f t="shared" si="54"/>
        <v>46958</v>
      </c>
      <c r="C1710" s="42" t="str">
        <f>IF(ISERROR(VLOOKUP(B1710,'Айгенис Оп22'!$C$3:$C$22,1,0)),"Нет","Да")</f>
        <v>Нет</v>
      </c>
      <c r="D1710" s="43">
        <f t="shared" si="53"/>
        <v>366</v>
      </c>
      <c r="E1710" s="49">
        <f>ROUND(('Все выпуски'!$T$3*'Все выпуски'!$T$6/100)/366*(B1710-IF(C1710="Нет",VLOOKUP(A1710,'Айгенис Оп22'!$A$2:$C$22,3,0),VLOOKUP((A1710-1),'Айгенис Оп22'!$A$2:$C$22,3,0))),2)</f>
        <v>17.46</v>
      </c>
      <c r="G1710" s="43">
        <f>COUNTIF(D1711:$D$1829,365)</f>
        <v>0</v>
      </c>
      <c r="H1710" s="43">
        <f>COUNTIF(D1711:$D$1829,366)</f>
        <v>119</v>
      </c>
    </row>
    <row r="1711" spans="1:8" x14ac:dyDescent="0.25">
      <c r="A1711" s="1">
        <f>COUNTIF($C$2:C1711,"Да")</f>
        <v>18</v>
      </c>
      <c r="B1711" s="45">
        <f t="shared" si="54"/>
        <v>46959</v>
      </c>
      <c r="C1711" s="42" t="str">
        <f>IF(ISERROR(VLOOKUP(B1711,'Айгенис Оп22'!$C$3:$C$22,1,0)),"Нет","Да")</f>
        <v>Нет</v>
      </c>
      <c r="D1711" s="43">
        <f t="shared" si="53"/>
        <v>366</v>
      </c>
      <c r="E1711" s="49">
        <f>ROUND(('Все выпуски'!$T$3*'Все выпуски'!$T$6/100)/366*(B1711-IF(C1711="Нет",VLOOKUP(A1711,'Айгенис Оп22'!$A$2:$C$22,3,0),VLOOKUP((A1711-1),'Айгенис Оп22'!$A$2:$C$22,3,0))),2)</f>
        <v>17.7</v>
      </c>
      <c r="G1711" s="43">
        <f>COUNTIF(D1712:$D$1829,365)</f>
        <v>0</v>
      </c>
      <c r="H1711" s="43">
        <f>COUNTIF(D1712:$D$1829,366)</f>
        <v>118</v>
      </c>
    </row>
    <row r="1712" spans="1:8" x14ac:dyDescent="0.25">
      <c r="A1712" s="1">
        <f>COUNTIF($C$2:C1712,"Да")</f>
        <v>18</v>
      </c>
      <c r="B1712" s="45">
        <f t="shared" si="54"/>
        <v>46960</v>
      </c>
      <c r="C1712" s="42" t="str">
        <f>IF(ISERROR(VLOOKUP(B1712,'Айгенис Оп22'!$C$3:$C$22,1,0)),"Нет","Да")</f>
        <v>Нет</v>
      </c>
      <c r="D1712" s="43">
        <f t="shared" si="53"/>
        <v>366</v>
      </c>
      <c r="E1712" s="49">
        <f>ROUND(('Все выпуски'!$T$3*'Все выпуски'!$T$6/100)/366*(B1712-IF(C1712="Нет",VLOOKUP(A1712,'Айгенис Оп22'!$A$2:$C$22,3,0),VLOOKUP((A1712-1),'Айгенис Оп22'!$A$2:$C$22,3,0))),2)</f>
        <v>17.95</v>
      </c>
      <c r="G1712" s="43">
        <f>COUNTIF(D1713:$D$1829,365)</f>
        <v>0</v>
      </c>
      <c r="H1712" s="43">
        <f>COUNTIF(D1713:$D$1829,366)</f>
        <v>117</v>
      </c>
    </row>
    <row r="1713" spans="1:8" x14ac:dyDescent="0.25">
      <c r="A1713" s="1">
        <f>COUNTIF($C$2:C1713,"Да")</f>
        <v>18</v>
      </c>
      <c r="B1713" s="45">
        <f t="shared" si="54"/>
        <v>46961</v>
      </c>
      <c r="C1713" s="42" t="str">
        <f>IF(ISERROR(VLOOKUP(B1713,'Айгенис Оп22'!$C$3:$C$22,1,0)),"Нет","Да")</f>
        <v>Нет</v>
      </c>
      <c r="D1713" s="43">
        <f t="shared" si="53"/>
        <v>366</v>
      </c>
      <c r="E1713" s="49">
        <f>ROUND(('Все выпуски'!$T$3*'Все выпуски'!$T$6/100)/366*(B1713-IF(C1713="Нет",VLOOKUP(A1713,'Айгенис Оп22'!$A$2:$C$22,3,0),VLOOKUP((A1713-1),'Айгенис Оп22'!$A$2:$C$22,3,0))),2)</f>
        <v>18.2</v>
      </c>
      <c r="G1713" s="43">
        <f>COUNTIF(D1714:$D$1829,365)</f>
        <v>0</v>
      </c>
      <c r="H1713" s="43">
        <f>COUNTIF(D1714:$D$1829,366)</f>
        <v>116</v>
      </c>
    </row>
    <row r="1714" spans="1:8" x14ac:dyDescent="0.25">
      <c r="A1714" s="1">
        <f>COUNTIF($C$2:C1714,"Да")</f>
        <v>18</v>
      </c>
      <c r="B1714" s="45">
        <f t="shared" si="54"/>
        <v>46962</v>
      </c>
      <c r="C1714" s="42" t="str">
        <f>IF(ISERROR(VLOOKUP(B1714,'Айгенис Оп22'!$C$3:$C$22,1,0)),"Нет","Да")</f>
        <v>Нет</v>
      </c>
      <c r="D1714" s="43">
        <f t="shared" si="53"/>
        <v>366</v>
      </c>
      <c r="E1714" s="49">
        <f>ROUND(('Все выпуски'!$T$3*'Все выпуски'!$T$6/100)/366*(B1714-IF(C1714="Нет",VLOOKUP(A1714,'Айгенис Оп22'!$A$2:$C$22,3,0),VLOOKUP((A1714-1),'Айгенис Оп22'!$A$2:$C$22,3,0))),2)</f>
        <v>18.440000000000001</v>
      </c>
      <c r="G1714" s="43">
        <f>COUNTIF(D1715:$D$1829,365)</f>
        <v>0</v>
      </c>
      <c r="H1714" s="43">
        <f>COUNTIF(D1715:$D$1829,366)</f>
        <v>115</v>
      </c>
    </row>
    <row r="1715" spans="1:8" x14ac:dyDescent="0.25">
      <c r="A1715" s="1">
        <f>COUNTIF($C$2:C1715,"Да")</f>
        <v>18</v>
      </c>
      <c r="B1715" s="45">
        <f t="shared" si="54"/>
        <v>46963</v>
      </c>
      <c r="C1715" s="42" t="str">
        <f>IF(ISERROR(VLOOKUP(B1715,'Айгенис Оп22'!$C$3:$C$22,1,0)),"Нет","Да")</f>
        <v>Нет</v>
      </c>
      <c r="D1715" s="43">
        <f t="shared" si="53"/>
        <v>366</v>
      </c>
      <c r="E1715" s="49">
        <f>ROUND(('Все выпуски'!$T$3*'Все выпуски'!$T$6/100)/366*(B1715-IF(C1715="Нет",VLOOKUP(A1715,'Айгенис Оп22'!$A$2:$C$22,3,0),VLOOKUP((A1715-1),'Айгенис Оп22'!$A$2:$C$22,3,0))),2)</f>
        <v>18.690000000000001</v>
      </c>
      <c r="G1715" s="43">
        <f>COUNTIF(D1716:$D$1829,365)</f>
        <v>0</v>
      </c>
      <c r="H1715" s="43">
        <f>COUNTIF(D1716:$D$1829,366)</f>
        <v>114</v>
      </c>
    </row>
    <row r="1716" spans="1:8" x14ac:dyDescent="0.25">
      <c r="A1716" s="1">
        <f>COUNTIF($C$2:C1716,"Да")</f>
        <v>18</v>
      </c>
      <c r="B1716" s="45">
        <f t="shared" si="54"/>
        <v>46964</v>
      </c>
      <c r="C1716" s="42" t="str">
        <f>IF(ISERROR(VLOOKUP(B1716,'Айгенис Оп22'!$C$3:$C$22,1,0)),"Нет","Да")</f>
        <v>Нет</v>
      </c>
      <c r="D1716" s="43">
        <f t="shared" si="53"/>
        <v>366</v>
      </c>
      <c r="E1716" s="49">
        <f>ROUND(('Все выпуски'!$T$3*'Все выпуски'!$T$6/100)/366*(B1716-IF(C1716="Нет",VLOOKUP(A1716,'Айгенис Оп22'!$A$2:$C$22,3,0),VLOOKUP((A1716-1),'Айгенис Оп22'!$A$2:$C$22,3,0))),2)</f>
        <v>18.93</v>
      </c>
      <c r="G1716" s="43">
        <f>COUNTIF(D1717:$D$1829,365)</f>
        <v>0</v>
      </c>
      <c r="H1716" s="43">
        <f>COUNTIF(D1717:$D$1829,366)</f>
        <v>113</v>
      </c>
    </row>
    <row r="1717" spans="1:8" x14ac:dyDescent="0.25">
      <c r="A1717" s="1">
        <f>COUNTIF($C$2:C1717,"Да")</f>
        <v>18</v>
      </c>
      <c r="B1717" s="45">
        <f t="shared" si="54"/>
        <v>46965</v>
      </c>
      <c r="C1717" s="42" t="str">
        <f>IF(ISERROR(VLOOKUP(B1717,'Айгенис Оп22'!$C$3:$C$22,1,0)),"Нет","Да")</f>
        <v>Нет</v>
      </c>
      <c r="D1717" s="43">
        <f t="shared" si="53"/>
        <v>366</v>
      </c>
      <c r="E1717" s="49">
        <f>ROUND(('Все выпуски'!$T$3*'Все выпуски'!$T$6/100)/366*(B1717-IF(C1717="Нет",VLOOKUP(A1717,'Айгенис Оп22'!$A$2:$C$22,3,0),VLOOKUP((A1717-1),'Айгенис Оп22'!$A$2:$C$22,3,0))),2)</f>
        <v>19.18</v>
      </c>
      <c r="G1717" s="43">
        <f>COUNTIF(D1718:$D$1829,365)</f>
        <v>0</v>
      </c>
      <c r="H1717" s="43">
        <f>COUNTIF(D1718:$D$1829,366)</f>
        <v>112</v>
      </c>
    </row>
    <row r="1718" spans="1:8" x14ac:dyDescent="0.25">
      <c r="A1718" s="1">
        <f>COUNTIF($C$2:C1718,"Да")</f>
        <v>18</v>
      </c>
      <c r="B1718" s="45">
        <f t="shared" si="54"/>
        <v>46966</v>
      </c>
      <c r="C1718" s="42" t="str">
        <f>IF(ISERROR(VLOOKUP(B1718,'Айгенис Оп22'!$C$3:$C$22,1,0)),"Нет","Да")</f>
        <v>Нет</v>
      </c>
      <c r="D1718" s="43">
        <f t="shared" si="53"/>
        <v>366</v>
      </c>
      <c r="E1718" s="49">
        <f>ROUND(('Все выпуски'!$T$3*'Все выпуски'!$T$6/100)/366*(B1718-IF(C1718="Нет",VLOOKUP(A1718,'Айгенис Оп22'!$A$2:$C$22,3,0),VLOOKUP((A1718-1),'Айгенис Оп22'!$A$2:$C$22,3,0))),2)</f>
        <v>19.43</v>
      </c>
      <c r="G1718" s="43">
        <f>COUNTIF(D1719:$D$1829,365)</f>
        <v>0</v>
      </c>
      <c r="H1718" s="43">
        <f>COUNTIF(D1719:$D$1829,366)</f>
        <v>111</v>
      </c>
    </row>
    <row r="1719" spans="1:8" x14ac:dyDescent="0.25">
      <c r="A1719" s="1">
        <f>COUNTIF($C$2:C1719,"Да")</f>
        <v>18</v>
      </c>
      <c r="B1719" s="45">
        <f t="shared" si="54"/>
        <v>46967</v>
      </c>
      <c r="C1719" s="42" t="str">
        <f>IF(ISERROR(VLOOKUP(B1719,'Айгенис Оп22'!$C$3:$C$22,1,0)),"Нет","Да")</f>
        <v>Нет</v>
      </c>
      <c r="D1719" s="43">
        <f t="shared" si="53"/>
        <v>366</v>
      </c>
      <c r="E1719" s="49">
        <f>ROUND(('Все выпуски'!$T$3*'Все выпуски'!$T$6/100)/366*(B1719-IF(C1719="Нет",VLOOKUP(A1719,'Айгенис Оп22'!$A$2:$C$22,3,0),VLOOKUP((A1719-1),'Айгенис Оп22'!$A$2:$C$22,3,0))),2)</f>
        <v>19.670000000000002</v>
      </c>
      <c r="G1719" s="43">
        <f>COUNTIF(D1720:$D$1829,365)</f>
        <v>0</v>
      </c>
      <c r="H1719" s="43">
        <f>COUNTIF(D1720:$D$1829,366)</f>
        <v>110</v>
      </c>
    </row>
    <row r="1720" spans="1:8" x14ac:dyDescent="0.25">
      <c r="A1720" s="1">
        <f>COUNTIF($C$2:C1720,"Да")</f>
        <v>18</v>
      </c>
      <c r="B1720" s="45">
        <f t="shared" si="54"/>
        <v>46968</v>
      </c>
      <c r="C1720" s="42" t="str">
        <f>IF(ISERROR(VLOOKUP(B1720,'Айгенис Оп22'!$C$3:$C$22,1,0)),"Нет","Да")</f>
        <v>Нет</v>
      </c>
      <c r="D1720" s="43">
        <f t="shared" si="53"/>
        <v>366</v>
      </c>
      <c r="E1720" s="49">
        <f>ROUND(('Все выпуски'!$T$3*'Все выпуски'!$T$6/100)/366*(B1720-IF(C1720="Нет",VLOOKUP(A1720,'Айгенис Оп22'!$A$2:$C$22,3,0),VLOOKUP((A1720-1),'Айгенис Оп22'!$A$2:$C$22,3,0))),2)</f>
        <v>19.920000000000002</v>
      </c>
      <c r="G1720" s="43">
        <f>COUNTIF(D1721:$D$1829,365)</f>
        <v>0</v>
      </c>
      <c r="H1720" s="43">
        <f>COUNTIF(D1721:$D$1829,366)</f>
        <v>109</v>
      </c>
    </row>
    <row r="1721" spans="1:8" x14ac:dyDescent="0.25">
      <c r="A1721" s="1">
        <f>COUNTIF($C$2:C1721,"Да")</f>
        <v>18</v>
      </c>
      <c r="B1721" s="45">
        <f t="shared" si="54"/>
        <v>46969</v>
      </c>
      <c r="C1721" s="42" t="str">
        <f>IF(ISERROR(VLOOKUP(B1721,'Айгенис Оп22'!$C$3:$C$22,1,0)),"Нет","Да")</f>
        <v>Нет</v>
      </c>
      <c r="D1721" s="43">
        <f t="shared" si="53"/>
        <v>366</v>
      </c>
      <c r="E1721" s="49">
        <f>ROUND(('Все выпуски'!$T$3*'Все выпуски'!$T$6/100)/366*(B1721-IF(C1721="Нет",VLOOKUP(A1721,'Айгенис Оп22'!$A$2:$C$22,3,0),VLOOKUP((A1721-1),'Айгенис Оп22'!$A$2:$C$22,3,0))),2)</f>
        <v>20.16</v>
      </c>
      <c r="G1721" s="43">
        <f>COUNTIF(D1722:$D$1829,365)</f>
        <v>0</v>
      </c>
      <c r="H1721" s="43">
        <f>COUNTIF(D1722:$D$1829,366)</f>
        <v>108</v>
      </c>
    </row>
    <row r="1722" spans="1:8" x14ac:dyDescent="0.25">
      <c r="A1722" s="1">
        <f>COUNTIF($C$2:C1722,"Да")</f>
        <v>18</v>
      </c>
      <c r="B1722" s="45">
        <f t="shared" si="54"/>
        <v>46970</v>
      </c>
      <c r="C1722" s="42" t="str">
        <f>IF(ISERROR(VLOOKUP(B1722,'Айгенис Оп22'!$C$3:$C$22,1,0)),"Нет","Да")</f>
        <v>Нет</v>
      </c>
      <c r="D1722" s="43">
        <f t="shared" si="53"/>
        <v>366</v>
      </c>
      <c r="E1722" s="49">
        <f>ROUND(('Все выпуски'!$T$3*'Все выпуски'!$T$6/100)/366*(B1722-IF(C1722="Нет",VLOOKUP(A1722,'Айгенис Оп22'!$A$2:$C$22,3,0),VLOOKUP((A1722-1),'Айгенис Оп22'!$A$2:$C$22,3,0))),2)</f>
        <v>20.41</v>
      </c>
      <c r="G1722" s="43">
        <f>COUNTIF(D1723:$D$1829,365)</f>
        <v>0</v>
      </c>
      <c r="H1722" s="43">
        <f>COUNTIF(D1723:$D$1829,366)</f>
        <v>107</v>
      </c>
    </row>
    <row r="1723" spans="1:8" x14ac:dyDescent="0.25">
      <c r="A1723" s="1">
        <f>COUNTIF($C$2:C1723,"Да")</f>
        <v>18</v>
      </c>
      <c r="B1723" s="45">
        <f t="shared" si="54"/>
        <v>46971</v>
      </c>
      <c r="C1723" s="42" t="str">
        <f>IF(ISERROR(VLOOKUP(B1723,'Айгенис Оп22'!$C$3:$C$22,1,0)),"Нет","Да")</f>
        <v>Нет</v>
      </c>
      <c r="D1723" s="43">
        <f t="shared" si="53"/>
        <v>366</v>
      </c>
      <c r="E1723" s="49">
        <f>ROUND(('Все выпуски'!$T$3*'Все выпуски'!$T$6/100)/366*(B1723-IF(C1723="Нет",VLOOKUP(A1723,'Айгенис Оп22'!$A$2:$C$22,3,0),VLOOKUP((A1723-1),'Айгенис Оп22'!$A$2:$C$22,3,0))),2)</f>
        <v>20.66</v>
      </c>
      <c r="G1723" s="43">
        <f>COUNTIF(D1724:$D$1829,365)</f>
        <v>0</v>
      </c>
      <c r="H1723" s="43">
        <f>COUNTIF(D1724:$D$1829,366)</f>
        <v>106</v>
      </c>
    </row>
    <row r="1724" spans="1:8" x14ac:dyDescent="0.25">
      <c r="A1724" s="1">
        <f>COUNTIF($C$2:C1724,"Да")</f>
        <v>18</v>
      </c>
      <c r="B1724" s="45">
        <f t="shared" si="54"/>
        <v>46972</v>
      </c>
      <c r="C1724" s="42" t="str">
        <f>IF(ISERROR(VLOOKUP(B1724,'Айгенис Оп22'!$C$3:$C$22,1,0)),"Нет","Да")</f>
        <v>Нет</v>
      </c>
      <c r="D1724" s="43">
        <f t="shared" si="53"/>
        <v>366</v>
      </c>
      <c r="E1724" s="49">
        <f>ROUND(('Все выпуски'!$T$3*'Все выпуски'!$T$6/100)/366*(B1724-IF(C1724="Нет",VLOOKUP(A1724,'Айгенис Оп22'!$A$2:$C$22,3,0),VLOOKUP((A1724-1),'Айгенис Оп22'!$A$2:$C$22,3,0))),2)</f>
        <v>20.9</v>
      </c>
      <c r="G1724" s="43">
        <f>COUNTIF(D1725:$D$1829,365)</f>
        <v>0</v>
      </c>
      <c r="H1724" s="43">
        <f>COUNTIF(D1725:$D$1829,366)</f>
        <v>105</v>
      </c>
    </row>
    <row r="1725" spans="1:8" x14ac:dyDescent="0.25">
      <c r="A1725" s="1">
        <f>COUNTIF($C$2:C1725,"Да")</f>
        <v>18</v>
      </c>
      <c r="B1725" s="45">
        <f t="shared" si="54"/>
        <v>46973</v>
      </c>
      <c r="C1725" s="42" t="str">
        <f>IF(ISERROR(VLOOKUP(B1725,'Айгенис Оп22'!$C$3:$C$22,1,0)),"Нет","Да")</f>
        <v>Нет</v>
      </c>
      <c r="D1725" s="43">
        <f t="shared" si="53"/>
        <v>366</v>
      </c>
      <c r="E1725" s="49">
        <f>ROUND(('Все выпуски'!$T$3*'Все выпуски'!$T$6/100)/366*(B1725-IF(C1725="Нет",VLOOKUP(A1725,'Айгенис Оп22'!$A$2:$C$22,3,0),VLOOKUP((A1725-1),'Айгенис Оп22'!$A$2:$C$22,3,0))),2)</f>
        <v>21.15</v>
      </c>
      <c r="G1725" s="43">
        <f>COUNTIF(D1726:$D$1829,365)</f>
        <v>0</v>
      </c>
      <c r="H1725" s="43">
        <f>COUNTIF(D1726:$D$1829,366)</f>
        <v>104</v>
      </c>
    </row>
    <row r="1726" spans="1:8" x14ac:dyDescent="0.25">
      <c r="A1726" s="1">
        <f>COUNTIF($C$2:C1726,"Да")</f>
        <v>18</v>
      </c>
      <c r="B1726" s="45">
        <f t="shared" si="54"/>
        <v>46974</v>
      </c>
      <c r="C1726" s="42" t="str">
        <f>IF(ISERROR(VLOOKUP(B1726,'Айгенис Оп22'!$C$3:$C$22,1,0)),"Нет","Да")</f>
        <v>Нет</v>
      </c>
      <c r="D1726" s="43">
        <f t="shared" si="53"/>
        <v>366</v>
      </c>
      <c r="E1726" s="49">
        <f>ROUND(('Все выпуски'!$T$3*'Все выпуски'!$T$6/100)/366*(B1726-IF(C1726="Нет",VLOOKUP(A1726,'Айгенис Оп22'!$A$2:$C$22,3,0),VLOOKUP((A1726-1),'Айгенис Оп22'!$A$2:$C$22,3,0))),2)</f>
        <v>21.39</v>
      </c>
      <c r="G1726" s="43">
        <f>COUNTIF(D1727:$D$1829,365)</f>
        <v>0</v>
      </c>
      <c r="H1726" s="43">
        <f>COUNTIF(D1727:$D$1829,366)</f>
        <v>103</v>
      </c>
    </row>
    <row r="1727" spans="1:8" x14ac:dyDescent="0.25">
      <c r="A1727" s="1">
        <f>COUNTIF($C$2:C1727,"Да")</f>
        <v>18</v>
      </c>
      <c r="B1727" s="45">
        <f t="shared" si="54"/>
        <v>46975</v>
      </c>
      <c r="C1727" s="42" t="str">
        <f>IF(ISERROR(VLOOKUP(B1727,'Айгенис Оп22'!$C$3:$C$22,1,0)),"Нет","Да")</f>
        <v>Нет</v>
      </c>
      <c r="D1727" s="43">
        <f t="shared" si="53"/>
        <v>366</v>
      </c>
      <c r="E1727" s="49">
        <f>ROUND(('Все выпуски'!$T$3*'Все выпуски'!$T$6/100)/366*(B1727-IF(C1727="Нет",VLOOKUP(A1727,'Айгенис Оп22'!$A$2:$C$22,3,0),VLOOKUP((A1727-1),'Айгенис Оп22'!$A$2:$C$22,3,0))),2)</f>
        <v>21.64</v>
      </c>
      <c r="G1727" s="43">
        <f>COUNTIF(D1728:$D$1829,365)</f>
        <v>0</v>
      </c>
      <c r="H1727" s="43">
        <f>COUNTIF(D1728:$D$1829,366)</f>
        <v>102</v>
      </c>
    </row>
    <row r="1728" spans="1:8" x14ac:dyDescent="0.25">
      <c r="A1728" s="1">
        <f>COUNTIF($C$2:C1728,"Да")</f>
        <v>18</v>
      </c>
      <c r="B1728" s="45">
        <f t="shared" si="54"/>
        <v>46976</v>
      </c>
      <c r="C1728" s="42" t="str">
        <f>IF(ISERROR(VLOOKUP(B1728,'Айгенис Оп22'!$C$3:$C$22,1,0)),"Нет","Да")</f>
        <v>Нет</v>
      </c>
      <c r="D1728" s="43">
        <f t="shared" si="53"/>
        <v>366</v>
      </c>
      <c r="E1728" s="49">
        <f>ROUND(('Все выпуски'!$T$3*'Все выпуски'!$T$6/100)/366*(B1728-IF(C1728="Нет",VLOOKUP(A1728,'Айгенис Оп22'!$A$2:$C$22,3,0),VLOOKUP((A1728-1),'Айгенис Оп22'!$A$2:$C$22,3,0))),2)</f>
        <v>21.89</v>
      </c>
      <c r="G1728" s="43">
        <f>COUNTIF(D1729:$D$1829,365)</f>
        <v>0</v>
      </c>
      <c r="H1728" s="43">
        <f>COUNTIF(D1729:$D$1829,366)</f>
        <v>101</v>
      </c>
    </row>
    <row r="1729" spans="1:8" x14ac:dyDescent="0.25">
      <c r="A1729" s="1">
        <f>COUNTIF($C$2:C1729,"Да")</f>
        <v>18</v>
      </c>
      <c r="B1729" s="45">
        <f t="shared" si="54"/>
        <v>46977</v>
      </c>
      <c r="C1729" s="42" t="str">
        <f>IF(ISERROR(VLOOKUP(B1729,'Айгенис Оп22'!$C$3:$C$22,1,0)),"Нет","Да")</f>
        <v>Нет</v>
      </c>
      <c r="D1729" s="43">
        <f t="shared" si="53"/>
        <v>366</v>
      </c>
      <c r="E1729" s="49">
        <f>ROUND(('Все выпуски'!$T$3*'Все выпуски'!$T$6/100)/366*(B1729-IF(C1729="Нет",VLOOKUP(A1729,'Айгенис Оп22'!$A$2:$C$22,3,0),VLOOKUP((A1729-1),'Айгенис Оп22'!$A$2:$C$22,3,0))),2)</f>
        <v>22.13</v>
      </c>
      <c r="G1729" s="43">
        <f>COUNTIF(D1730:$D$1829,365)</f>
        <v>0</v>
      </c>
      <c r="H1729" s="43">
        <f>COUNTIF(D1730:$D$1829,366)</f>
        <v>100</v>
      </c>
    </row>
    <row r="1730" spans="1:8" x14ac:dyDescent="0.25">
      <c r="A1730" s="1">
        <f>COUNTIF($C$2:C1730,"Да")</f>
        <v>18</v>
      </c>
      <c r="B1730" s="45">
        <f t="shared" si="54"/>
        <v>46978</v>
      </c>
      <c r="C1730" s="42" t="str">
        <f>IF(ISERROR(VLOOKUP(B1730,'Айгенис Оп22'!$C$3:$C$22,1,0)),"Нет","Да")</f>
        <v>Нет</v>
      </c>
      <c r="D1730" s="43">
        <f t="shared" ref="D1730:D1793" si="55">IF(MOD(YEAR(B1730),4)=0,366,365)</f>
        <v>366</v>
      </c>
      <c r="E1730" s="49">
        <f>ROUND(('Все выпуски'!$T$3*'Все выпуски'!$T$6/100)/366*(B1730-IF(C1730="Нет",VLOOKUP(A1730,'Айгенис Оп22'!$A$2:$C$22,3,0),VLOOKUP((A1730-1),'Айгенис Оп22'!$A$2:$C$22,3,0))),2)</f>
        <v>22.38</v>
      </c>
      <c r="G1730" s="43">
        <f>COUNTIF(D1731:$D$1829,365)</f>
        <v>0</v>
      </c>
      <c r="H1730" s="43">
        <f>COUNTIF(D1731:$D$1829,366)</f>
        <v>99</v>
      </c>
    </row>
    <row r="1731" spans="1:8" x14ac:dyDescent="0.25">
      <c r="A1731" s="1">
        <f>COUNTIF($C$2:C1731,"Да")</f>
        <v>19</v>
      </c>
      <c r="B1731" s="45">
        <f t="shared" si="54"/>
        <v>46979</v>
      </c>
      <c r="C1731" s="42" t="str">
        <f>IF(ISERROR(VLOOKUP(B1731,'Айгенис Оп22'!$C$3:$C$22,1,0)),"Нет","Да")</f>
        <v>Да</v>
      </c>
      <c r="D1731" s="43">
        <f t="shared" si="55"/>
        <v>366</v>
      </c>
      <c r="E1731" s="49">
        <f>ROUND(('Все выпуски'!$T$3*'Все выпуски'!$T$6/100)/366*(B1731-IF(C1731="Нет",VLOOKUP(A1731,'Айгенис Оп22'!$A$2:$C$22,3,0),VLOOKUP((A1731-1),'Айгенис Оп22'!$A$2:$C$22,3,0))),2)</f>
        <v>22.62</v>
      </c>
      <c r="G1731" s="43">
        <f>COUNTIF(D1732:$D$1829,365)</f>
        <v>0</v>
      </c>
      <c r="H1731" s="43">
        <f>COUNTIF(D1732:$D$1829,366)</f>
        <v>98</v>
      </c>
    </row>
    <row r="1732" spans="1:8" x14ac:dyDescent="0.25">
      <c r="A1732" s="1">
        <f>COUNTIF($C$2:C1732,"Да")</f>
        <v>19</v>
      </c>
      <c r="B1732" s="45">
        <f t="shared" si="54"/>
        <v>46980</v>
      </c>
      <c r="C1732" s="42" t="str">
        <f>IF(ISERROR(VLOOKUP(B1732,'Айгенис Оп22'!$C$3:$C$22,1,0)),"Нет","Да")</f>
        <v>Нет</v>
      </c>
      <c r="D1732" s="43">
        <f t="shared" si="55"/>
        <v>366</v>
      </c>
      <c r="E1732" s="49">
        <f>ROUND(('Все выпуски'!$T$3*'Все выпуски'!$T$6/100)/366*(B1732-IF(C1732="Нет",VLOOKUP(A1732,'Айгенис Оп22'!$A$2:$C$22,3,0),VLOOKUP((A1732-1),'Айгенис Оп22'!$A$2:$C$22,3,0))),2)</f>
        <v>0.25</v>
      </c>
      <c r="G1732" s="43">
        <f>COUNTIF(D1733:$D$1829,365)</f>
        <v>0</v>
      </c>
      <c r="H1732" s="43">
        <f>COUNTIF(D1733:$D$1829,366)</f>
        <v>97</v>
      </c>
    </row>
    <row r="1733" spans="1:8" x14ac:dyDescent="0.25">
      <c r="A1733" s="1">
        <f>COUNTIF($C$2:C1733,"Да")</f>
        <v>19</v>
      </c>
      <c r="B1733" s="45">
        <f t="shared" si="54"/>
        <v>46981</v>
      </c>
      <c r="C1733" s="42" t="str">
        <f>IF(ISERROR(VLOOKUP(B1733,'Айгенис Оп22'!$C$3:$C$22,1,0)),"Нет","Да")</f>
        <v>Нет</v>
      </c>
      <c r="D1733" s="43">
        <f t="shared" si="55"/>
        <v>366</v>
      </c>
      <c r="E1733" s="49">
        <f>ROUND(('Все выпуски'!$T$3*'Все выпуски'!$T$6/100)/366*(B1733-IF(C1733="Нет",VLOOKUP(A1733,'Айгенис Оп22'!$A$2:$C$22,3,0),VLOOKUP((A1733-1),'Айгенис Оп22'!$A$2:$C$22,3,0))),2)</f>
        <v>0.49</v>
      </c>
      <c r="G1733" s="43">
        <f>COUNTIF(D1734:$D$1829,365)</f>
        <v>0</v>
      </c>
      <c r="H1733" s="43">
        <f>COUNTIF(D1734:$D$1829,366)</f>
        <v>96</v>
      </c>
    </row>
    <row r="1734" spans="1:8" x14ac:dyDescent="0.25">
      <c r="A1734" s="1">
        <f>COUNTIF($C$2:C1734,"Да")</f>
        <v>19</v>
      </c>
      <c r="B1734" s="45">
        <f t="shared" si="54"/>
        <v>46982</v>
      </c>
      <c r="C1734" s="42" t="str">
        <f>IF(ISERROR(VLOOKUP(B1734,'Айгенис Оп22'!$C$3:$C$22,1,0)),"Нет","Да")</f>
        <v>Нет</v>
      </c>
      <c r="D1734" s="43">
        <f t="shared" si="55"/>
        <v>366</v>
      </c>
      <c r="E1734" s="49">
        <f>ROUND(('Все выпуски'!$T$3*'Все выпуски'!$T$6/100)/366*(B1734-IF(C1734="Нет",VLOOKUP(A1734,'Айгенис Оп22'!$A$2:$C$22,3,0),VLOOKUP((A1734-1),'Айгенис Оп22'!$A$2:$C$22,3,0))),2)</f>
        <v>0.74</v>
      </c>
      <c r="G1734" s="43">
        <f>COUNTIF(D1735:$D$1829,365)</f>
        <v>0</v>
      </c>
      <c r="H1734" s="43">
        <f>COUNTIF(D1735:$D$1829,366)</f>
        <v>95</v>
      </c>
    </row>
    <row r="1735" spans="1:8" x14ac:dyDescent="0.25">
      <c r="A1735" s="1">
        <f>COUNTIF($C$2:C1735,"Да")</f>
        <v>19</v>
      </c>
      <c r="B1735" s="45">
        <f t="shared" si="54"/>
        <v>46983</v>
      </c>
      <c r="C1735" s="42" t="str">
        <f>IF(ISERROR(VLOOKUP(B1735,'Айгенис Оп22'!$C$3:$C$22,1,0)),"Нет","Да")</f>
        <v>Нет</v>
      </c>
      <c r="D1735" s="43">
        <f t="shared" si="55"/>
        <v>366</v>
      </c>
      <c r="E1735" s="49">
        <f>ROUND(('Все выпуски'!$T$3*'Все выпуски'!$T$6/100)/366*(B1735-IF(C1735="Нет",VLOOKUP(A1735,'Айгенис Оп22'!$A$2:$C$22,3,0),VLOOKUP((A1735-1),'Айгенис Оп22'!$A$2:$C$22,3,0))),2)</f>
        <v>0.98</v>
      </c>
      <c r="G1735" s="43">
        <f>COUNTIF(D1736:$D$1829,365)</f>
        <v>0</v>
      </c>
      <c r="H1735" s="43">
        <f>COUNTIF(D1736:$D$1829,366)</f>
        <v>94</v>
      </c>
    </row>
    <row r="1736" spans="1:8" x14ac:dyDescent="0.25">
      <c r="A1736" s="1">
        <f>COUNTIF($C$2:C1736,"Да")</f>
        <v>19</v>
      </c>
      <c r="B1736" s="45">
        <f t="shared" si="54"/>
        <v>46984</v>
      </c>
      <c r="C1736" s="42" t="str">
        <f>IF(ISERROR(VLOOKUP(B1736,'Айгенис Оп22'!$C$3:$C$22,1,0)),"Нет","Да")</f>
        <v>Нет</v>
      </c>
      <c r="D1736" s="43">
        <f t="shared" si="55"/>
        <v>366</v>
      </c>
      <c r="E1736" s="49">
        <f>ROUND(('Все выпуски'!$T$3*'Все выпуски'!$T$6/100)/366*(B1736-IF(C1736="Нет",VLOOKUP(A1736,'Айгенис Оп22'!$A$2:$C$22,3,0),VLOOKUP((A1736-1),'Айгенис Оп22'!$A$2:$C$22,3,0))),2)</f>
        <v>1.23</v>
      </c>
      <c r="G1736" s="43">
        <f>COUNTIF(D1737:$D$1829,365)</f>
        <v>0</v>
      </c>
      <c r="H1736" s="43">
        <f>COUNTIF(D1737:$D$1829,366)</f>
        <v>93</v>
      </c>
    </row>
    <row r="1737" spans="1:8" x14ac:dyDescent="0.25">
      <c r="A1737" s="1">
        <f>COUNTIF($C$2:C1737,"Да")</f>
        <v>19</v>
      </c>
      <c r="B1737" s="45">
        <f t="shared" si="54"/>
        <v>46985</v>
      </c>
      <c r="C1737" s="42" t="str">
        <f>IF(ISERROR(VLOOKUP(B1737,'Айгенис Оп22'!$C$3:$C$22,1,0)),"Нет","Да")</f>
        <v>Нет</v>
      </c>
      <c r="D1737" s="43">
        <f t="shared" si="55"/>
        <v>366</v>
      </c>
      <c r="E1737" s="49">
        <f>ROUND(('Все выпуски'!$T$3*'Все выпуски'!$T$6/100)/366*(B1737-IF(C1737="Нет",VLOOKUP(A1737,'Айгенис Оп22'!$A$2:$C$22,3,0),VLOOKUP((A1737-1),'Айгенис Оп22'!$A$2:$C$22,3,0))),2)</f>
        <v>1.48</v>
      </c>
      <c r="G1737" s="43">
        <f>COUNTIF(D1738:$D$1829,365)</f>
        <v>0</v>
      </c>
      <c r="H1737" s="43">
        <f>COUNTIF(D1738:$D$1829,366)</f>
        <v>92</v>
      </c>
    </row>
    <row r="1738" spans="1:8" x14ac:dyDescent="0.25">
      <c r="A1738" s="1">
        <f>COUNTIF($C$2:C1738,"Да")</f>
        <v>19</v>
      </c>
      <c r="B1738" s="45">
        <f t="shared" si="54"/>
        <v>46986</v>
      </c>
      <c r="C1738" s="42" t="str">
        <f>IF(ISERROR(VLOOKUP(B1738,'Айгенис Оп22'!$C$3:$C$22,1,0)),"Нет","Да")</f>
        <v>Нет</v>
      </c>
      <c r="D1738" s="43">
        <f t="shared" si="55"/>
        <v>366</v>
      </c>
      <c r="E1738" s="49">
        <f>ROUND(('Все выпуски'!$T$3*'Все выпуски'!$T$6/100)/366*(B1738-IF(C1738="Нет",VLOOKUP(A1738,'Айгенис Оп22'!$A$2:$C$22,3,0),VLOOKUP((A1738-1),'Айгенис Оп22'!$A$2:$C$22,3,0))),2)</f>
        <v>1.72</v>
      </c>
      <c r="G1738" s="43">
        <f>COUNTIF(D1739:$D$1829,365)</f>
        <v>0</v>
      </c>
      <c r="H1738" s="43">
        <f>COUNTIF(D1739:$D$1829,366)</f>
        <v>91</v>
      </c>
    </row>
    <row r="1739" spans="1:8" x14ac:dyDescent="0.25">
      <c r="A1739" s="1">
        <f>COUNTIF($C$2:C1739,"Да")</f>
        <v>19</v>
      </c>
      <c r="B1739" s="45">
        <f t="shared" si="54"/>
        <v>46987</v>
      </c>
      <c r="C1739" s="42" t="str">
        <f>IF(ISERROR(VLOOKUP(B1739,'Айгенис Оп22'!$C$3:$C$22,1,0)),"Нет","Да")</f>
        <v>Нет</v>
      </c>
      <c r="D1739" s="43">
        <f t="shared" si="55"/>
        <v>366</v>
      </c>
      <c r="E1739" s="49">
        <f>ROUND(('Все выпуски'!$T$3*'Все выпуски'!$T$6/100)/366*(B1739-IF(C1739="Нет",VLOOKUP(A1739,'Айгенис Оп22'!$A$2:$C$22,3,0),VLOOKUP((A1739-1),'Айгенис Оп22'!$A$2:$C$22,3,0))),2)</f>
        <v>1.97</v>
      </c>
      <c r="G1739" s="43">
        <f>COUNTIF(D1740:$D$1829,365)</f>
        <v>0</v>
      </c>
      <c r="H1739" s="43">
        <f>COUNTIF(D1740:$D$1829,366)</f>
        <v>90</v>
      </c>
    </row>
    <row r="1740" spans="1:8" x14ac:dyDescent="0.25">
      <c r="A1740" s="1">
        <f>COUNTIF($C$2:C1740,"Да")</f>
        <v>19</v>
      </c>
      <c r="B1740" s="45">
        <f t="shared" ref="B1740:B1803" si="56">B1739+1</f>
        <v>46988</v>
      </c>
      <c r="C1740" s="42" t="str">
        <f>IF(ISERROR(VLOOKUP(B1740,'Айгенис Оп22'!$C$3:$C$22,1,0)),"Нет","Да")</f>
        <v>Нет</v>
      </c>
      <c r="D1740" s="43">
        <f t="shared" si="55"/>
        <v>366</v>
      </c>
      <c r="E1740" s="49">
        <f>ROUND(('Все выпуски'!$T$3*'Все выпуски'!$T$6/100)/366*(B1740-IF(C1740="Нет",VLOOKUP(A1740,'Айгенис Оп22'!$A$2:$C$22,3,0),VLOOKUP((A1740-1),'Айгенис Оп22'!$A$2:$C$22,3,0))),2)</f>
        <v>2.21</v>
      </c>
      <c r="G1740" s="43">
        <f>COUNTIF(D1741:$D$1829,365)</f>
        <v>0</v>
      </c>
      <c r="H1740" s="43">
        <f>COUNTIF(D1741:$D$1829,366)</f>
        <v>89</v>
      </c>
    </row>
    <row r="1741" spans="1:8" x14ac:dyDescent="0.25">
      <c r="A1741" s="1">
        <f>COUNTIF($C$2:C1741,"Да")</f>
        <v>19</v>
      </c>
      <c r="B1741" s="45">
        <f t="shared" si="56"/>
        <v>46989</v>
      </c>
      <c r="C1741" s="42" t="str">
        <f>IF(ISERROR(VLOOKUP(B1741,'Айгенис Оп22'!$C$3:$C$22,1,0)),"Нет","Да")</f>
        <v>Нет</v>
      </c>
      <c r="D1741" s="43">
        <f t="shared" si="55"/>
        <v>366</v>
      </c>
      <c r="E1741" s="49">
        <f>ROUND(('Все выпуски'!$T$3*'Все выпуски'!$T$6/100)/366*(B1741-IF(C1741="Нет",VLOOKUP(A1741,'Айгенис Оп22'!$A$2:$C$22,3,0),VLOOKUP((A1741-1),'Айгенис Оп22'!$A$2:$C$22,3,0))),2)</f>
        <v>2.46</v>
      </c>
      <c r="G1741" s="43">
        <f>COUNTIF(D1742:$D$1829,365)</f>
        <v>0</v>
      </c>
      <c r="H1741" s="43">
        <f>COUNTIF(D1742:$D$1829,366)</f>
        <v>88</v>
      </c>
    </row>
    <row r="1742" spans="1:8" x14ac:dyDescent="0.25">
      <c r="A1742" s="1">
        <f>COUNTIF($C$2:C1742,"Да")</f>
        <v>19</v>
      </c>
      <c r="B1742" s="45">
        <f t="shared" si="56"/>
        <v>46990</v>
      </c>
      <c r="C1742" s="42" t="str">
        <f>IF(ISERROR(VLOOKUP(B1742,'Айгенис Оп22'!$C$3:$C$22,1,0)),"Нет","Да")</f>
        <v>Нет</v>
      </c>
      <c r="D1742" s="43">
        <f t="shared" si="55"/>
        <v>366</v>
      </c>
      <c r="E1742" s="49">
        <f>ROUND(('Все выпуски'!$T$3*'Все выпуски'!$T$6/100)/366*(B1742-IF(C1742="Нет",VLOOKUP(A1742,'Айгенис Оп22'!$A$2:$C$22,3,0),VLOOKUP((A1742-1),'Айгенис Оп22'!$A$2:$C$22,3,0))),2)</f>
        <v>2.7</v>
      </c>
      <c r="G1742" s="43">
        <f>COUNTIF(D1743:$D$1829,365)</f>
        <v>0</v>
      </c>
      <c r="H1742" s="43">
        <f>COUNTIF(D1743:$D$1829,366)</f>
        <v>87</v>
      </c>
    </row>
    <row r="1743" spans="1:8" x14ac:dyDescent="0.25">
      <c r="A1743" s="1">
        <f>COUNTIF($C$2:C1743,"Да")</f>
        <v>19</v>
      </c>
      <c r="B1743" s="45">
        <f t="shared" si="56"/>
        <v>46991</v>
      </c>
      <c r="C1743" s="42" t="str">
        <f>IF(ISERROR(VLOOKUP(B1743,'Айгенис Оп22'!$C$3:$C$22,1,0)),"Нет","Да")</f>
        <v>Нет</v>
      </c>
      <c r="D1743" s="43">
        <f t="shared" si="55"/>
        <v>366</v>
      </c>
      <c r="E1743" s="49">
        <f>ROUND(('Все выпуски'!$T$3*'Все выпуски'!$T$6/100)/366*(B1743-IF(C1743="Нет",VLOOKUP(A1743,'Айгенис Оп22'!$A$2:$C$22,3,0),VLOOKUP((A1743-1),'Айгенис Оп22'!$A$2:$C$22,3,0))),2)</f>
        <v>2.95</v>
      </c>
      <c r="G1743" s="43">
        <f>COUNTIF(D1744:$D$1829,365)</f>
        <v>0</v>
      </c>
      <c r="H1743" s="43">
        <f>COUNTIF(D1744:$D$1829,366)</f>
        <v>86</v>
      </c>
    </row>
    <row r="1744" spans="1:8" x14ac:dyDescent="0.25">
      <c r="A1744" s="1">
        <f>COUNTIF($C$2:C1744,"Да")</f>
        <v>19</v>
      </c>
      <c r="B1744" s="45">
        <f t="shared" si="56"/>
        <v>46992</v>
      </c>
      <c r="C1744" s="42" t="str">
        <f>IF(ISERROR(VLOOKUP(B1744,'Айгенис Оп22'!$C$3:$C$22,1,0)),"Нет","Да")</f>
        <v>Нет</v>
      </c>
      <c r="D1744" s="43">
        <f t="shared" si="55"/>
        <v>366</v>
      </c>
      <c r="E1744" s="49">
        <f>ROUND(('Все выпуски'!$T$3*'Все выпуски'!$T$6/100)/366*(B1744-IF(C1744="Нет",VLOOKUP(A1744,'Айгенис Оп22'!$A$2:$C$22,3,0),VLOOKUP((A1744-1),'Айгенис Оп22'!$A$2:$C$22,3,0))),2)</f>
        <v>3.2</v>
      </c>
      <c r="G1744" s="43">
        <f>COUNTIF(D1745:$D$1829,365)</f>
        <v>0</v>
      </c>
      <c r="H1744" s="43">
        <f>COUNTIF(D1745:$D$1829,366)</f>
        <v>85</v>
      </c>
    </row>
    <row r="1745" spans="1:8" x14ac:dyDescent="0.25">
      <c r="A1745" s="1">
        <f>COUNTIF($C$2:C1745,"Да")</f>
        <v>19</v>
      </c>
      <c r="B1745" s="45">
        <f t="shared" si="56"/>
        <v>46993</v>
      </c>
      <c r="C1745" s="42" t="str">
        <f>IF(ISERROR(VLOOKUP(B1745,'Айгенис Оп22'!$C$3:$C$22,1,0)),"Нет","Да")</f>
        <v>Нет</v>
      </c>
      <c r="D1745" s="43">
        <f t="shared" si="55"/>
        <v>366</v>
      </c>
      <c r="E1745" s="49">
        <f>ROUND(('Все выпуски'!$T$3*'Все выпуски'!$T$6/100)/366*(B1745-IF(C1745="Нет",VLOOKUP(A1745,'Айгенис Оп22'!$A$2:$C$22,3,0),VLOOKUP((A1745-1),'Айгенис Оп22'!$A$2:$C$22,3,0))),2)</f>
        <v>3.44</v>
      </c>
      <c r="G1745" s="43">
        <f>COUNTIF(D1746:$D$1829,365)</f>
        <v>0</v>
      </c>
      <c r="H1745" s="43">
        <f>COUNTIF(D1746:$D$1829,366)</f>
        <v>84</v>
      </c>
    </row>
    <row r="1746" spans="1:8" x14ac:dyDescent="0.25">
      <c r="A1746" s="1">
        <f>COUNTIF($C$2:C1746,"Да")</f>
        <v>19</v>
      </c>
      <c r="B1746" s="45">
        <f t="shared" si="56"/>
        <v>46994</v>
      </c>
      <c r="C1746" s="42" t="str">
        <f>IF(ISERROR(VLOOKUP(B1746,'Айгенис Оп22'!$C$3:$C$22,1,0)),"Нет","Да")</f>
        <v>Нет</v>
      </c>
      <c r="D1746" s="43">
        <f t="shared" si="55"/>
        <v>366</v>
      </c>
      <c r="E1746" s="49">
        <f>ROUND(('Все выпуски'!$T$3*'Все выпуски'!$T$6/100)/366*(B1746-IF(C1746="Нет",VLOOKUP(A1746,'Айгенис Оп22'!$A$2:$C$22,3,0),VLOOKUP((A1746-1),'Айгенис Оп22'!$A$2:$C$22,3,0))),2)</f>
        <v>3.69</v>
      </c>
      <c r="G1746" s="43">
        <f>COUNTIF(D1747:$D$1829,365)</f>
        <v>0</v>
      </c>
      <c r="H1746" s="43">
        <f>COUNTIF(D1747:$D$1829,366)</f>
        <v>83</v>
      </c>
    </row>
    <row r="1747" spans="1:8" x14ac:dyDescent="0.25">
      <c r="A1747" s="1">
        <f>COUNTIF($C$2:C1747,"Да")</f>
        <v>19</v>
      </c>
      <c r="B1747" s="45">
        <f t="shared" si="56"/>
        <v>46995</v>
      </c>
      <c r="C1747" s="42" t="str">
        <f>IF(ISERROR(VLOOKUP(B1747,'Айгенис Оп22'!$C$3:$C$22,1,0)),"Нет","Да")</f>
        <v>Нет</v>
      </c>
      <c r="D1747" s="43">
        <f t="shared" si="55"/>
        <v>366</v>
      </c>
      <c r="E1747" s="49">
        <f>ROUND(('Все выпуски'!$T$3*'Все выпуски'!$T$6/100)/366*(B1747-IF(C1747="Нет",VLOOKUP(A1747,'Айгенис Оп22'!$A$2:$C$22,3,0),VLOOKUP((A1747-1),'Айгенис Оп22'!$A$2:$C$22,3,0))),2)</f>
        <v>3.93</v>
      </c>
      <c r="G1747" s="43">
        <f>COUNTIF(D1748:$D$1829,365)</f>
        <v>0</v>
      </c>
      <c r="H1747" s="43">
        <f>COUNTIF(D1748:$D$1829,366)</f>
        <v>82</v>
      </c>
    </row>
    <row r="1748" spans="1:8" x14ac:dyDescent="0.25">
      <c r="A1748" s="1">
        <f>COUNTIF($C$2:C1748,"Да")</f>
        <v>19</v>
      </c>
      <c r="B1748" s="45">
        <f t="shared" si="56"/>
        <v>46996</v>
      </c>
      <c r="C1748" s="42" t="str">
        <f>IF(ISERROR(VLOOKUP(B1748,'Айгенис Оп22'!$C$3:$C$22,1,0)),"Нет","Да")</f>
        <v>Нет</v>
      </c>
      <c r="D1748" s="43">
        <f t="shared" si="55"/>
        <v>366</v>
      </c>
      <c r="E1748" s="49">
        <f>ROUND(('Все выпуски'!$T$3*'Все выпуски'!$T$6/100)/366*(B1748-IF(C1748="Нет",VLOOKUP(A1748,'Айгенис Оп22'!$A$2:$C$22,3,0),VLOOKUP((A1748-1),'Айгенис Оп22'!$A$2:$C$22,3,0))),2)</f>
        <v>4.18</v>
      </c>
      <c r="G1748" s="43">
        <f>COUNTIF(D1749:$D$1829,365)</f>
        <v>0</v>
      </c>
      <c r="H1748" s="43">
        <f>COUNTIF(D1749:$D$1829,366)</f>
        <v>81</v>
      </c>
    </row>
    <row r="1749" spans="1:8" x14ac:dyDescent="0.25">
      <c r="A1749" s="1">
        <f>COUNTIF($C$2:C1749,"Да")</f>
        <v>19</v>
      </c>
      <c r="B1749" s="45">
        <f t="shared" si="56"/>
        <v>46997</v>
      </c>
      <c r="C1749" s="42" t="str">
        <f>IF(ISERROR(VLOOKUP(B1749,'Айгенис Оп22'!$C$3:$C$22,1,0)),"Нет","Да")</f>
        <v>Нет</v>
      </c>
      <c r="D1749" s="43">
        <f t="shared" si="55"/>
        <v>366</v>
      </c>
      <c r="E1749" s="49">
        <f>ROUND(('Все выпуски'!$T$3*'Все выпуски'!$T$6/100)/366*(B1749-IF(C1749="Нет",VLOOKUP(A1749,'Айгенис Оп22'!$A$2:$C$22,3,0),VLOOKUP((A1749-1),'Айгенис Оп22'!$A$2:$C$22,3,0))),2)</f>
        <v>4.43</v>
      </c>
      <c r="G1749" s="43">
        <f>COUNTIF(D1750:$D$1829,365)</f>
        <v>0</v>
      </c>
      <c r="H1749" s="43">
        <f>COUNTIF(D1750:$D$1829,366)</f>
        <v>80</v>
      </c>
    </row>
    <row r="1750" spans="1:8" x14ac:dyDescent="0.25">
      <c r="A1750" s="1">
        <f>COUNTIF($C$2:C1750,"Да")</f>
        <v>19</v>
      </c>
      <c r="B1750" s="45">
        <f t="shared" si="56"/>
        <v>46998</v>
      </c>
      <c r="C1750" s="42" t="str">
        <f>IF(ISERROR(VLOOKUP(B1750,'Айгенис Оп22'!$C$3:$C$22,1,0)),"Нет","Да")</f>
        <v>Нет</v>
      </c>
      <c r="D1750" s="43">
        <f t="shared" si="55"/>
        <v>366</v>
      </c>
      <c r="E1750" s="49">
        <f>ROUND(('Все выпуски'!$T$3*'Все выпуски'!$T$6/100)/366*(B1750-IF(C1750="Нет",VLOOKUP(A1750,'Айгенис Оп22'!$A$2:$C$22,3,0),VLOOKUP((A1750-1),'Айгенис Оп22'!$A$2:$C$22,3,0))),2)</f>
        <v>4.67</v>
      </c>
      <c r="G1750" s="43">
        <f>COUNTIF(D1751:$D$1829,365)</f>
        <v>0</v>
      </c>
      <c r="H1750" s="43">
        <f>COUNTIF(D1751:$D$1829,366)</f>
        <v>79</v>
      </c>
    </row>
    <row r="1751" spans="1:8" x14ac:dyDescent="0.25">
      <c r="A1751" s="1">
        <f>COUNTIF($C$2:C1751,"Да")</f>
        <v>19</v>
      </c>
      <c r="B1751" s="45">
        <f t="shared" si="56"/>
        <v>46999</v>
      </c>
      <c r="C1751" s="42" t="str">
        <f>IF(ISERROR(VLOOKUP(B1751,'Айгенис Оп22'!$C$3:$C$22,1,0)),"Нет","Да")</f>
        <v>Нет</v>
      </c>
      <c r="D1751" s="43">
        <f t="shared" si="55"/>
        <v>366</v>
      </c>
      <c r="E1751" s="49">
        <f>ROUND(('Все выпуски'!$T$3*'Все выпуски'!$T$6/100)/366*(B1751-IF(C1751="Нет",VLOOKUP(A1751,'Айгенис Оп22'!$A$2:$C$22,3,0),VLOOKUP((A1751-1),'Айгенис Оп22'!$A$2:$C$22,3,0))),2)</f>
        <v>4.92</v>
      </c>
      <c r="G1751" s="43">
        <f>COUNTIF(D1752:$D$1829,365)</f>
        <v>0</v>
      </c>
      <c r="H1751" s="43">
        <f>COUNTIF(D1752:$D$1829,366)</f>
        <v>78</v>
      </c>
    </row>
    <row r="1752" spans="1:8" x14ac:dyDescent="0.25">
      <c r="A1752" s="1">
        <f>COUNTIF($C$2:C1752,"Да")</f>
        <v>19</v>
      </c>
      <c r="B1752" s="45">
        <f t="shared" si="56"/>
        <v>47000</v>
      </c>
      <c r="C1752" s="42" t="str">
        <f>IF(ISERROR(VLOOKUP(B1752,'Айгенис Оп22'!$C$3:$C$22,1,0)),"Нет","Да")</f>
        <v>Нет</v>
      </c>
      <c r="D1752" s="43">
        <f t="shared" si="55"/>
        <v>366</v>
      </c>
      <c r="E1752" s="49">
        <f>ROUND(('Все выпуски'!$T$3*'Все выпуски'!$T$6/100)/366*(B1752-IF(C1752="Нет",VLOOKUP(A1752,'Айгенис Оп22'!$A$2:$C$22,3,0),VLOOKUP((A1752-1),'Айгенис Оп22'!$A$2:$C$22,3,0))),2)</f>
        <v>5.16</v>
      </c>
      <c r="G1752" s="43">
        <f>COUNTIF(D1753:$D$1829,365)</f>
        <v>0</v>
      </c>
      <c r="H1752" s="43">
        <f>COUNTIF(D1753:$D$1829,366)</f>
        <v>77</v>
      </c>
    </row>
    <row r="1753" spans="1:8" x14ac:dyDescent="0.25">
      <c r="A1753" s="1">
        <f>COUNTIF($C$2:C1753,"Да")</f>
        <v>19</v>
      </c>
      <c r="B1753" s="45">
        <f t="shared" si="56"/>
        <v>47001</v>
      </c>
      <c r="C1753" s="42" t="str">
        <f>IF(ISERROR(VLOOKUP(B1753,'Айгенис Оп22'!$C$3:$C$22,1,0)),"Нет","Да")</f>
        <v>Нет</v>
      </c>
      <c r="D1753" s="43">
        <f t="shared" si="55"/>
        <v>366</v>
      </c>
      <c r="E1753" s="49">
        <f>ROUND(('Все выпуски'!$T$3*'Все выпуски'!$T$6/100)/366*(B1753-IF(C1753="Нет",VLOOKUP(A1753,'Айгенис Оп22'!$A$2:$C$22,3,0),VLOOKUP((A1753-1),'Айгенис Оп22'!$A$2:$C$22,3,0))),2)</f>
        <v>5.41</v>
      </c>
      <c r="G1753" s="43">
        <f>COUNTIF(D1754:$D$1829,365)</f>
        <v>0</v>
      </c>
      <c r="H1753" s="43">
        <f>COUNTIF(D1754:$D$1829,366)</f>
        <v>76</v>
      </c>
    </row>
    <row r="1754" spans="1:8" x14ac:dyDescent="0.25">
      <c r="A1754" s="1">
        <f>COUNTIF($C$2:C1754,"Да")</f>
        <v>19</v>
      </c>
      <c r="B1754" s="45">
        <f t="shared" si="56"/>
        <v>47002</v>
      </c>
      <c r="C1754" s="42" t="str">
        <f>IF(ISERROR(VLOOKUP(B1754,'Айгенис Оп22'!$C$3:$C$22,1,0)),"Нет","Да")</f>
        <v>Нет</v>
      </c>
      <c r="D1754" s="43">
        <f t="shared" si="55"/>
        <v>366</v>
      </c>
      <c r="E1754" s="49">
        <f>ROUND(('Все выпуски'!$T$3*'Все выпуски'!$T$6/100)/366*(B1754-IF(C1754="Нет",VLOOKUP(A1754,'Айгенис Оп22'!$A$2:$C$22,3,0),VLOOKUP((A1754-1),'Айгенис Оп22'!$A$2:$C$22,3,0))),2)</f>
        <v>5.66</v>
      </c>
      <c r="G1754" s="43">
        <f>COUNTIF(D1755:$D$1829,365)</f>
        <v>0</v>
      </c>
      <c r="H1754" s="43">
        <f>COUNTIF(D1755:$D$1829,366)</f>
        <v>75</v>
      </c>
    </row>
    <row r="1755" spans="1:8" x14ac:dyDescent="0.25">
      <c r="A1755" s="1">
        <f>COUNTIF($C$2:C1755,"Да")</f>
        <v>19</v>
      </c>
      <c r="B1755" s="45">
        <f t="shared" si="56"/>
        <v>47003</v>
      </c>
      <c r="C1755" s="42" t="str">
        <f>IF(ISERROR(VLOOKUP(B1755,'Айгенис Оп22'!$C$3:$C$22,1,0)),"Нет","Да")</f>
        <v>Нет</v>
      </c>
      <c r="D1755" s="43">
        <f t="shared" si="55"/>
        <v>366</v>
      </c>
      <c r="E1755" s="49">
        <f>ROUND(('Все выпуски'!$T$3*'Все выпуски'!$T$6/100)/366*(B1755-IF(C1755="Нет",VLOOKUP(A1755,'Айгенис Оп22'!$A$2:$C$22,3,0),VLOOKUP((A1755-1),'Айгенис Оп22'!$A$2:$C$22,3,0))),2)</f>
        <v>5.9</v>
      </c>
      <c r="G1755" s="43">
        <f>COUNTIF(D1756:$D$1829,365)</f>
        <v>0</v>
      </c>
      <c r="H1755" s="43">
        <f>COUNTIF(D1756:$D$1829,366)</f>
        <v>74</v>
      </c>
    </row>
    <row r="1756" spans="1:8" x14ac:dyDescent="0.25">
      <c r="A1756" s="1">
        <f>COUNTIF($C$2:C1756,"Да")</f>
        <v>19</v>
      </c>
      <c r="B1756" s="45">
        <f t="shared" si="56"/>
        <v>47004</v>
      </c>
      <c r="C1756" s="42" t="str">
        <f>IF(ISERROR(VLOOKUP(B1756,'Айгенис Оп22'!$C$3:$C$22,1,0)),"Нет","Да")</f>
        <v>Нет</v>
      </c>
      <c r="D1756" s="43">
        <f t="shared" si="55"/>
        <v>366</v>
      </c>
      <c r="E1756" s="49">
        <f>ROUND(('Все выпуски'!$T$3*'Все выпуски'!$T$6/100)/366*(B1756-IF(C1756="Нет",VLOOKUP(A1756,'Айгенис Оп22'!$A$2:$C$22,3,0),VLOOKUP((A1756-1),'Айгенис Оп22'!$A$2:$C$22,3,0))),2)</f>
        <v>6.15</v>
      </c>
      <c r="G1756" s="43">
        <f>COUNTIF(D1757:$D$1829,365)</f>
        <v>0</v>
      </c>
      <c r="H1756" s="43">
        <f>COUNTIF(D1757:$D$1829,366)</f>
        <v>73</v>
      </c>
    </row>
    <row r="1757" spans="1:8" x14ac:dyDescent="0.25">
      <c r="A1757" s="1">
        <f>COUNTIF($C$2:C1757,"Да")</f>
        <v>19</v>
      </c>
      <c r="B1757" s="45">
        <f t="shared" si="56"/>
        <v>47005</v>
      </c>
      <c r="C1757" s="42" t="str">
        <f>IF(ISERROR(VLOOKUP(B1757,'Айгенис Оп22'!$C$3:$C$22,1,0)),"Нет","Да")</f>
        <v>Нет</v>
      </c>
      <c r="D1757" s="43">
        <f t="shared" si="55"/>
        <v>366</v>
      </c>
      <c r="E1757" s="49">
        <f>ROUND(('Все выпуски'!$T$3*'Все выпуски'!$T$6/100)/366*(B1757-IF(C1757="Нет",VLOOKUP(A1757,'Айгенис Оп22'!$A$2:$C$22,3,0),VLOOKUP((A1757-1),'Айгенис Оп22'!$A$2:$C$22,3,0))),2)</f>
        <v>6.39</v>
      </c>
      <c r="G1757" s="43">
        <f>COUNTIF(D1758:$D$1829,365)</f>
        <v>0</v>
      </c>
      <c r="H1757" s="43">
        <f>COUNTIF(D1758:$D$1829,366)</f>
        <v>72</v>
      </c>
    </row>
    <row r="1758" spans="1:8" x14ac:dyDescent="0.25">
      <c r="A1758" s="1">
        <f>COUNTIF($C$2:C1758,"Да")</f>
        <v>19</v>
      </c>
      <c r="B1758" s="45">
        <f t="shared" si="56"/>
        <v>47006</v>
      </c>
      <c r="C1758" s="42" t="str">
        <f>IF(ISERROR(VLOOKUP(B1758,'Айгенис Оп22'!$C$3:$C$22,1,0)),"Нет","Да")</f>
        <v>Нет</v>
      </c>
      <c r="D1758" s="43">
        <f t="shared" si="55"/>
        <v>366</v>
      </c>
      <c r="E1758" s="49">
        <f>ROUND(('Все выпуски'!$T$3*'Все выпуски'!$T$6/100)/366*(B1758-IF(C1758="Нет",VLOOKUP(A1758,'Айгенис Оп22'!$A$2:$C$22,3,0),VLOOKUP((A1758-1),'Айгенис Оп22'!$A$2:$C$22,3,0))),2)</f>
        <v>6.64</v>
      </c>
      <c r="G1758" s="43">
        <f>COUNTIF(D1759:$D$1829,365)</f>
        <v>0</v>
      </c>
      <c r="H1758" s="43">
        <f>COUNTIF(D1759:$D$1829,366)</f>
        <v>71</v>
      </c>
    </row>
    <row r="1759" spans="1:8" x14ac:dyDescent="0.25">
      <c r="A1759" s="1">
        <f>COUNTIF($C$2:C1759,"Да")</f>
        <v>19</v>
      </c>
      <c r="B1759" s="45">
        <f t="shared" si="56"/>
        <v>47007</v>
      </c>
      <c r="C1759" s="42" t="str">
        <f>IF(ISERROR(VLOOKUP(B1759,'Айгенис Оп22'!$C$3:$C$22,1,0)),"Нет","Да")</f>
        <v>Нет</v>
      </c>
      <c r="D1759" s="43">
        <f t="shared" si="55"/>
        <v>366</v>
      </c>
      <c r="E1759" s="49">
        <f>ROUND(('Все выпуски'!$T$3*'Все выпуски'!$T$6/100)/366*(B1759-IF(C1759="Нет",VLOOKUP(A1759,'Айгенис Оп22'!$A$2:$C$22,3,0),VLOOKUP((A1759-1),'Айгенис Оп22'!$A$2:$C$22,3,0))),2)</f>
        <v>6.89</v>
      </c>
      <c r="G1759" s="43">
        <f>COUNTIF(D1760:$D$1829,365)</f>
        <v>0</v>
      </c>
      <c r="H1759" s="43">
        <f>COUNTIF(D1760:$D$1829,366)</f>
        <v>70</v>
      </c>
    </row>
    <row r="1760" spans="1:8" x14ac:dyDescent="0.25">
      <c r="A1760" s="1">
        <f>COUNTIF($C$2:C1760,"Да")</f>
        <v>19</v>
      </c>
      <c r="B1760" s="45">
        <f t="shared" si="56"/>
        <v>47008</v>
      </c>
      <c r="C1760" s="42" t="str">
        <f>IF(ISERROR(VLOOKUP(B1760,'Айгенис Оп22'!$C$3:$C$22,1,0)),"Нет","Да")</f>
        <v>Нет</v>
      </c>
      <c r="D1760" s="43">
        <f t="shared" si="55"/>
        <v>366</v>
      </c>
      <c r="E1760" s="49">
        <f>ROUND(('Все выпуски'!$T$3*'Все выпуски'!$T$6/100)/366*(B1760-IF(C1760="Нет",VLOOKUP(A1760,'Айгенис Оп22'!$A$2:$C$22,3,0),VLOOKUP((A1760-1),'Айгенис Оп22'!$A$2:$C$22,3,0))),2)</f>
        <v>7.13</v>
      </c>
      <c r="G1760" s="43">
        <f>COUNTIF(D1761:$D$1829,365)</f>
        <v>0</v>
      </c>
      <c r="H1760" s="43">
        <f>COUNTIF(D1761:$D$1829,366)</f>
        <v>69</v>
      </c>
    </row>
    <row r="1761" spans="1:8" x14ac:dyDescent="0.25">
      <c r="A1761" s="1">
        <f>COUNTIF($C$2:C1761,"Да")</f>
        <v>19</v>
      </c>
      <c r="B1761" s="45">
        <f t="shared" si="56"/>
        <v>47009</v>
      </c>
      <c r="C1761" s="42" t="str">
        <f>IF(ISERROR(VLOOKUP(B1761,'Айгенис Оп22'!$C$3:$C$22,1,0)),"Нет","Да")</f>
        <v>Нет</v>
      </c>
      <c r="D1761" s="43">
        <f t="shared" si="55"/>
        <v>366</v>
      </c>
      <c r="E1761" s="49">
        <f>ROUND(('Все выпуски'!$T$3*'Все выпуски'!$T$6/100)/366*(B1761-IF(C1761="Нет",VLOOKUP(A1761,'Айгенис Оп22'!$A$2:$C$22,3,0),VLOOKUP((A1761-1),'Айгенис Оп22'!$A$2:$C$22,3,0))),2)</f>
        <v>7.38</v>
      </c>
      <c r="G1761" s="43">
        <f>COUNTIF(D1762:$D$1829,365)</f>
        <v>0</v>
      </c>
      <c r="H1761" s="43">
        <f>COUNTIF(D1762:$D$1829,366)</f>
        <v>68</v>
      </c>
    </row>
    <row r="1762" spans="1:8" x14ac:dyDescent="0.25">
      <c r="A1762" s="1">
        <f>COUNTIF($C$2:C1762,"Да")</f>
        <v>19</v>
      </c>
      <c r="B1762" s="45">
        <f t="shared" si="56"/>
        <v>47010</v>
      </c>
      <c r="C1762" s="42" t="str">
        <f>IF(ISERROR(VLOOKUP(B1762,'Айгенис Оп22'!$C$3:$C$22,1,0)),"Нет","Да")</f>
        <v>Нет</v>
      </c>
      <c r="D1762" s="43">
        <f t="shared" si="55"/>
        <v>366</v>
      </c>
      <c r="E1762" s="49">
        <f>ROUND(('Все выпуски'!$T$3*'Все выпуски'!$T$6/100)/366*(B1762-IF(C1762="Нет",VLOOKUP(A1762,'Айгенис Оп22'!$A$2:$C$22,3,0),VLOOKUP((A1762-1),'Айгенис Оп22'!$A$2:$C$22,3,0))),2)</f>
        <v>7.62</v>
      </c>
      <c r="G1762" s="43">
        <f>COUNTIF(D1763:$D$1829,365)</f>
        <v>0</v>
      </c>
      <c r="H1762" s="43">
        <f>COUNTIF(D1763:$D$1829,366)</f>
        <v>67</v>
      </c>
    </row>
    <row r="1763" spans="1:8" x14ac:dyDescent="0.25">
      <c r="A1763" s="1">
        <f>COUNTIF($C$2:C1763,"Да")</f>
        <v>19</v>
      </c>
      <c r="B1763" s="45">
        <f t="shared" si="56"/>
        <v>47011</v>
      </c>
      <c r="C1763" s="42" t="str">
        <f>IF(ISERROR(VLOOKUP(B1763,'Айгенис Оп22'!$C$3:$C$22,1,0)),"Нет","Да")</f>
        <v>Нет</v>
      </c>
      <c r="D1763" s="43">
        <f t="shared" si="55"/>
        <v>366</v>
      </c>
      <c r="E1763" s="49">
        <f>ROUND(('Все выпуски'!$T$3*'Все выпуски'!$T$6/100)/366*(B1763-IF(C1763="Нет",VLOOKUP(A1763,'Айгенис Оп22'!$A$2:$C$22,3,0),VLOOKUP((A1763-1),'Айгенис Оп22'!$A$2:$C$22,3,0))),2)</f>
        <v>7.87</v>
      </c>
      <c r="G1763" s="43">
        <f>COUNTIF(D1764:$D$1829,365)</f>
        <v>0</v>
      </c>
      <c r="H1763" s="43">
        <f>COUNTIF(D1764:$D$1829,366)</f>
        <v>66</v>
      </c>
    </row>
    <row r="1764" spans="1:8" x14ac:dyDescent="0.25">
      <c r="A1764" s="1">
        <f>COUNTIF($C$2:C1764,"Да")</f>
        <v>19</v>
      </c>
      <c r="B1764" s="45">
        <f t="shared" si="56"/>
        <v>47012</v>
      </c>
      <c r="C1764" s="42" t="str">
        <f>IF(ISERROR(VLOOKUP(B1764,'Айгенис Оп22'!$C$3:$C$22,1,0)),"Нет","Да")</f>
        <v>Нет</v>
      </c>
      <c r="D1764" s="43">
        <f t="shared" si="55"/>
        <v>366</v>
      </c>
      <c r="E1764" s="49">
        <f>ROUND(('Все выпуски'!$T$3*'Все выпуски'!$T$6/100)/366*(B1764-IF(C1764="Нет",VLOOKUP(A1764,'Айгенис Оп22'!$A$2:$C$22,3,0),VLOOKUP((A1764-1),'Айгенис Оп22'!$A$2:$C$22,3,0))),2)</f>
        <v>8.11</v>
      </c>
      <c r="G1764" s="43">
        <f>COUNTIF(D1765:$D$1829,365)</f>
        <v>0</v>
      </c>
      <c r="H1764" s="43">
        <f>COUNTIF(D1765:$D$1829,366)</f>
        <v>65</v>
      </c>
    </row>
    <row r="1765" spans="1:8" x14ac:dyDescent="0.25">
      <c r="A1765" s="1">
        <f>COUNTIF($C$2:C1765,"Да")</f>
        <v>19</v>
      </c>
      <c r="B1765" s="45">
        <f t="shared" si="56"/>
        <v>47013</v>
      </c>
      <c r="C1765" s="42" t="str">
        <f>IF(ISERROR(VLOOKUP(B1765,'Айгенис Оп22'!$C$3:$C$22,1,0)),"Нет","Да")</f>
        <v>Нет</v>
      </c>
      <c r="D1765" s="43">
        <f t="shared" si="55"/>
        <v>366</v>
      </c>
      <c r="E1765" s="49">
        <f>ROUND(('Все выпуски'!$T$3*'Все выпуски'!$T$6/100)/366*(B1765-IF(C1765="Нет",VLOOKUP(A1765,'Айгенис Оп22'!$A$2:$C$22,3,0),VLOOKUP((A1765-1),'Айгенис Оп22'!$A$2:$C$22,3,0))),2)</f>
        <v>8.36</v>
      </c>
      <c r="G1765" s="43">
        <f>COUNTIF(D1766:$D$1829,365)</f>
        <v>0</v>
      </c>
      <c r="H1765" s="43">
        <f>COUNTIF(D1766:$D$1829,366)</f>
        <v>64</v>
      </c>
    </row>
    <row r="1766" spans="1:8" x14ac:dyDescent="0.25">
      <c r="A1766" s="1">
        <f>COUNTIF($C$2:C1766,"Да")</f>
        <v>19</v>
      </c>
      <c r="B1766" s="45">
        <f t="shared" si="56"/>
        <v>47014</v>
      </c>
      <c r="C1766" s="42" t="str">
        <f>IF(ISERROR(VLOOKUP(B1766,'Айгенис Оп22'!$C$3:$C$22,1,0)),"Нет","Да")</f>
        <v>Нет</v>
      </c>
      <c r="D1766" s="43">
        <f t="shared" si="55"/>
        <v>366</v>
      </c>
      <c r="E1766" s="49">
        <f>ROUND(('Все выпуски'!$T$3*'Все выпуски'!$T$6/100)/366*(B1766-IF(C1766="Нет",VLOOKUP(A1766,'Айгенис Оп22'!$A$2:$C$22,3,0),VLOOKUP((A1766-1),'Айгенис Оп22'!$A$2:$C$22,3,0))),2)</f>
        <v>8.61</v>
      </c>
      <c r="G1766" s="43">
        <f>COUNTIF(D1767:$D$1829,365)</f>
        <v>0</v>
      </c>
      <c r="H1766" s="43">
        <f>COUNTIF(D1767:$D$1829,366)</f>
        <v>63</v>
      </c>
    </row>
    <row r="1767" spans="1:8" x14ac:dyDescent="0.25">
      <c r="A1767" s="1">
        <f>COUNTIF($C$2:C1767,"Да")</f>
        <v>19</v>
      </c>
      <c r="B1767" s="45">
        <f t="shared" si="56"/>
        <v>47015</v>
      </c>
      <c r="C1767" s="42" t="str">
        <f>IF(ISERROR(VLOOKUP(B1767,'Айгенис Оп22'!$C$3:$C$22,1,0)),"Нет","Да")</f>
        <v>Нет</v>
      </c>
      <c r="D1767" s="43">
        <f t="shared" si="55"/>
        <v>366</v>
      </c>
      <c r="E1767" s="49">
        <f>ROUND(('Все выпуски'!$T$3*'Все выпуски'!$T$6/100)/366*(B1767-IF(C1767="Нет",VLOOKUP(A1767,'Айгенис Оп22'!$A$2:$C$22,3,0),VLOOKUP((A1767-1),'Айгенис Оп22'!$A$2:$C$22,3,0))),2)</f>
        <v>8.85</v>
      </c>
      <c r="G1767" s="43">
        <f>COUNTIF(D1768:$D$1829,365)</f>
        <v>0</v>
      </c>
      <c r="H1767" s="43">
        <f>COUNTIF(D1768:$D$1829,366)</f>
        <v>62</v>
      </c>
    </row>
    <row r="1768" spans="1:8" x14ac:dyDescent="0.25">
      <c r="A1768" s="1">
        <f>COUNTIF($C$2:C1768,"Да")</f>
        <v>19</v>
      </c>
      <c r="B1768" s="45">
        <f t="shared" si="56"/>
        <v>47016</v>
      </c>
      <c r="C1768" s="42" t="str">
        <f>IF(ISERROR(VLOOKUP(B1768,'Айгенис Оп22'!$C$3:$C$22,1,0)),"Нет","Да")</f>
        <v>Нет</v>
      </c>
      <c r="D1768" s="43">
        <f t="shared" si="55"/>
        <v>366</v>
      </c>
      <c r="E1768" s="49">
        <f>ROUND(('Все выпуски'!$T$3*'Все выпуски'!$T$6/100)/366*(B1768-IF(C1768="Нет",VLOOKUP(A1768,'Айгенис Оп22'!$A$2:$C$22,3,0),VLOOKUP((A1768-1),'Айгенис Оп22'!$A$2:$C$22,3,0))),2)</f>
        <v>9.1</v>
      </c>
      <c r="G1768" s="43">
        <f>COUNTIF(D1769:$D$1829,365)</f>
        <v>0</v>
      </c>
      <c r="H1768" s="43">
        <f>COUNTIF(D1769:$D$1829,366)</f>
        <v>61</v>
      </c>
    </row>
    <row r="1769" spans="1:8" x14ac:dyDescent="0.25">
      <c r="A1769" s="1">
        <f>COUNTIF($C$2:C1769,"Да")</f>
        <v>19</v>
      </c>
      <c r="B1769" s="45">
        <f t="shared" si="56"/>
        <v>47017</v>
      </c>
      <c r="C1769" s="42" t="str">
        <f>IF(ISERROR(VLOOKUP(B1769,'Айгенис Оп22'!$C$3:$C$22,1,0)),"Нет","Да")</f>
        <v>Нет</v>
      </c>
      <c r="D1769" s="43">
        <f t="shared" si="55"/>
        <v>366</v>
      </c>
      <c r="E1769" s="49">
        <f>ROUND(('Все выпуски'!$T$3*'Все выпуски'!$T$6/100)/366*(B1769-IF(C1769="Нет",VLOOKUP(A1769,'Айгенис Оп22'!$A$2:$C$22,3,0),VLOOKUP((A1769-1),'Айгенис Оп22'!$A$2:$C$22,3,0))),2)</f>
        <v>9.34</v>
      </c>
      <c r="G1769" s="43">
        <f>COUNTIF(D1770:$D$1829,365)</f>
        <v>0</v>
      </c>
      <c r="H1769" s="43">
        <f>COUNTIF(D1770:$D$1829,366)</f>
        <v>60</v>
      </c>
    </row>
    <row r="1770" spans="1:8" x14ac:dyDescent="0.25">
      <c r="A1770" s="1">
        <f>COUNTIF($C$2:C1770,"Да")</f>
        <v>19</v>
      </c>
      <c r="B1770" s="45">
        <f t="shared" si="56"/>
        <v>47018</v>
      </c>
      <c r="C1770" s="42" t="str">
        <f>IF(ISERROR(VLOOKUP(B1770,'Айгенис Оп22'!$C$3:$C$22,1,0)),"Нет","Да")</f>
        <v>Нет</v>
      </c>
      <c r="D1770" s="43">
        <f t="shared" si="55"/>
        <v>366</v>
      </c>
      <c r="E1770" s="49">
        <f>ROUND(('Все выпуски'!$T$3*'Все выпуски'!$T$6/100)/366*(B1770-IF(C1770="Нет",VLOOKUP(A1770,'Айгенис Оп22'!$A$2:$C$22,3,0),VLOOKUP((A1770-1),'Айгенис Оп22'!$A$2:$C$22,3,0))),2)</f>
        <v>9.59</v>
      </c>
      <c r="G1770" s="43">
        <f>COUNTIF(D1771:$D$1829,365)</f>
        <v>0</v>
      </c>
      <c r="H1770" s="43">
        <f>COUNTIF(D1771:$D$1829,366)</f>
        <v>59</v>
      </c>
    </row>
    <row r="1771" spans="1:8" x14ac:dyDescent="0.25">
      <c r="A1771" s="1">
        <f>COUNTIF($C$2:C1771,"Да")</f>
        <v>19</v>
      </c>
      <c r="B1771" s="45">
        <f t="shared" si="56"/>
        <v>47019</v>
      </c>
      <c r="C1771" s="42" t="str">
        <f>IF(ISERROR(VLOOKUP(B1771,'Айгенис Оп22'!$C$3:$C$22,1,0)),"Нет","Да")</f>
        <v>Нет</v>
      </c>
      <c r="D1771" s="43">
        <f t="shared" si="55"/>
        <v>366</v>
      </c>
      <c r="E1771" s="49">
        <f>ROUND(('Все выпуски'!$T$3*'Все выпуски'!$T$6/100)/366*(B1771-IF(C1771="Нет",VLOOKUP(A1771,'Айгенис Оп22'!$A$2:$C$22,3,0),VLOOKUP((A1771-1),'Айгенис Оп22'!$A$2:$C$22,3,0))),2)</f>
        <v>9.84</v>
      </c>
      <c r="G1771" s="43">
        <f>COUNTIF(D1772:$D$1829,365)</f>
        <v>0</v>
      </c>
      <c r="H1771" s="43">
        <f>COUNTIF(D1772:$D$1829,366)</f>
        <v>58</v>
      </c>
    </row>
    <row r="1772" spans="1:8" x14ac:dyDescent="0.25">
      <c r="A1772" s="1">
        <f>COUNTIF($C$2:C1772,"Да")</f>
        <v>19</v>
      </c>
      <c r="B1772" s="45">
        <f t="shared" si="56"/>
        <v>47020</v>
      </c>
      <c r="C1772" s="42" t="str">
        <f>IF(ISERROR(VLOOKUP(B1772,'Айгенис Оп22'!$C$3:$C$22,1,0)),"Нет","Да")</f>
        <v>Нет</v>
      </c>
      <c r="D1772" s="43">
        <f t="shared" si="55"/>
        <v>366</v>
      </c>
      <c r="E1772" s="49">
        <f>ROUND(('Все выпуски'!$T$3*'Все выпуски'!$T$6/100)/366*(B1772-IF(C1772="Нет",VLOOKUP(A1772,'Айгенис Оп22'!$A$2:$C$22,3,0),VLOOKUP((A1772-1),'Айгенис Оп22'!$A$2:$C$22,3,0))),2)</f>
        <v>10.08</v>
      </c>
      <c r="G1772" s="43">
        <f>COUNTIF(D1773:$D$1829,365)</f>
        <v>0</v>
      </c>
      <c r="H1772" s="43">
        <f>COUNTIF(D1773:$D$1829,366)</f>
        <v>57</v>
      </c>
    </row>
    <row r="1773" spans="1:8" x14ac:dyDescent="0.25">
      <c r="A1773" s="1">
        <f>COUNTIF($C$2:C1773,"Да")</f>
        <v>19</v>
      </c>
      <c r="B1773" s="45">
        <f t="shared" si="56"/>
        <v>47021</v>
      </c>
      <c r="C1773" s="42" t="str">
        <f>IF(ISERROR(VLOOKUP(B1773,'Айгенис Оп22'!$C$3:$C$22,1,0)),"Нет","Да")</f>
        <v>Нет</v>
      </c>
      <c r="D1773" s="43">
        <f t="shared" si="55"/>
        <v>366</v>
      </c>
      <c r="E1773" s="49">
        <f>ROUND(('Все выпуски'!$T$3*'Все выпуски'!$T$6/100)/366*(B1773-IF(C1773="Нет",VLOOKUP(A1773,'Айгенис Оп22'!$A$2:$C$22,3,0),VLOOKUP((A1773-1),'Айгенис Оп22'!$A$2:$C$22,3,0))),2)</f>
        <v>10.33</v>
      </c>
      <c r="G1773" s="43">
        <f>COUNTIF(D1774:$D$1829,365)</f>
        <v>0</v>
      </c>
      <c r="H1773" s="43">
        <f>COUNTIF(D1774:$D$1829,366)</f>
        <v>56</v>
      </c>
    </row>
    <row r="1774" spans="1:8" x14ac:dyDescent="0.25">
      <c r="A1774" s="1">
        <f>COUNTIF($C$2:C1774,"Да")</f>
        <v>19</v>
      </c>
      <c r="B1774" s="45">
        <f t="shared" si="56"/>
        <v>47022</v>
      </c>
      <c r="C1774" s="42" t="str">
        <f>IF(ISERROR(VLOOKUP(B1774,'Айгенис Оп22'!$C$3:$C$22,1,0)),"Нет","Да")</f>
        <v>Нет</v>
      </c>
      <c r="D1774" s="43">
        <f t="shared" si="55"/>
        <v>366</v>
      </c>
      <c r="E1774" s="49">
        <f>ROUND(('Все выпуски'!$T$3*'Все выпуски'!$T$6/100)/366*(B1774-IF(C1774="Нет",VLOOKUP(A1774,'Айгенис Оп22'!$A$2:$C$22,3,0),VLOOKUP((A1774-1),'Айгенис Оп22'!$A$2:$C$22,3,0))),2)</f>
        <v>10.57</v>
      </c>
      <c r="G1774" s="43">
        <f>COUNTIF(D1775:$D$1829,365)</f>
        <v>0</v>
      </c>
      <c r="H1774" s="43">
        <f>COUNTIF(D1775:$D$1829,366)</f>
        <v>55</v>
      </c>
    </row>
    <row r="1775" spans="1:8" x14ac:dyDescent="0.25">
      <c r="A1775" s="1">
        <f>COUNTIF($C$2:C1775,"Да")</f>
        <v>19</v>
      </c>
      <c r="B1775" s="45">
        <f t="shared" si="56"/>
        <v>47023</v>
      </c>
      <c r="C1775" s="42" t="str">
        <f>IF(ISERROR(VLOOKUP(B1775,'Айгенис Оп22'!$C$3:$C$22,1,0)),"Нет","Да")</f>
        <v>Нет</v>
      </c>
      <c r="D1775" s="43">
        <f t="shared" si="55"/>
        <v>366</v>
      </c>
      <c r="E1775" s="49">
        <f>ROUND(('Все выпуски'!$T$3*'Все выпуски'!$T$6/100)/366*(B1775-IF(C1775="Нет",VLOOKUP(A1775,'Айгенис Оп22'!$A$2:$C$22,3,0),VLOOKUP((A1775-1),'Айгенис Оп22'!$A$2:$C$22,3,0))),2)</f>
        <v>10.82</v>
      </c>
      <c r="G1775" s="43">
        <f>COUNTIF(D1776:$D$1829,365)</f>
        <v>0</v>
      </c>
      <c r="H1775" s="43">
        <f>COUNTIF(D1776:$D$1829,366)</f>
        <v>54</v>
      </c>
    </row>
    <row r="1776" spans="1:8" x14ac:dyDescent="0.25">
      <c r="A1776" s="1">
        <f>COUNTIF($C$2:C1776,"Да")</f>
        <v>19</v>
      </c>
      <c r="B1776" s="45">
        <f t="shared" si="56"/>
        <v>47024</v>
      </c>
      <c r="C1776" s="42" t="str">
        <f>IF(ISERROR(VLOOKUP(B1776,'Айгенис Оп22'!$C$3:$C$22,1,0)),"Нет","Да")</f>
        <v>Нет</v>
      </c>
      <c r="D1776" s="43">
        <f t="shared" si="55"/>
        <v>366</v>
      </c>
      <c r="E1776" s="49">
        <f>ROUND(('Все выпуски'!$T$3*'Все выпуски'!$T$6/100)/366*(B1776-IF(C1776="Нет",VLOOKUP(A1776,'Айгенис Оп22'!$A$2:$C$22,3,0),VLOOKUP((A1776-1),'Айгенис Оп22'!$A$2:$C$22,3,0))),2)</f>
        <v>11.07</v>
      </c>
      <c r="G1776" s="43">
        <f>COUNTIF(D1777:$D$1829,365)</f>
        <v>0</v>
      </c>
      <c r="H1776" s="43">
        <f>COUNTIF(D1777:$D$1829,366)</f>
        <v>53</v>
      </c>
    </row>
    <row r="1777" spans="1:8" x14ac:dyDescent="0.25">
      <c r="A1777" s="1">
        <f>COUNTIF($C$2:C1777,"Да")</f>
        <v>19</v>
      </c>
      <c r="B1777" s="45">
        <f t="shared" si="56"/>
        <v>47025</v>
      </c>
      <c r="C1777" s="42" t="str">
        <f>IF(ISERROR(VLOOKUP(B1777,'Айгенис Оп22'!$C$3:$C$22,1,0)),"Нет","Да")</f>
        <v>Нет</v>
      </c>
      <c r="D1777" s="43">
        <f t="shared" si="55"/>
        <v>366</v>
      </c>
      <c r="E1777" s="49">
        <f>ROUND(('Все выпуски'!$T$3*'Все выпуски'!$T$6/100)/366*(B1777-IF(C1777="Нет",VLOOKUP(A1777,'Айгенис Оп22'!$A$2:$C$22,3,0),VLOOKUP((A1777-1),'Айгенис Оп22'!$A$2:$C$22,3,0))),2)</f>
        <v>11.31</v>
      </c>
      <c r="G1777" s="43">
        <f>COUNTIF(D1778:$D$1829,365)</f>
        <v>0</v>
      </c>
      <c r="H1777" s="43">
        <f>COUNTIF(D1778:$D$1829,366)</f>
        <v>52</v>
      </c>
    </row>
    <row r="1778" spans="1:8" x14ac:dyDescent="0.25">
      <c r="A1778" s="1">
        <f>COUNTIF($C$2:C1778,"Да")</f>
        <v>19</v>
      </c>
      <c r="B1778" s="45">
        <f t="shared" si="56"/>
        <v>47026</v>
      </c>
      <c r="C1778" s="42" t="str">
        <f>IF(ISERROR(VLOOKUP(B1778,'Айгенис Оп22'!$C$3:$C$22,1,0)),"Нет","Да")</f>
        <v>Нет</v>
      </c>
      <c r="D1778" s="43">
        <f t="shared" si="55"/>
        <v>366</v>
      </c>
      <c r="E1778" s="49">
        <f>ROUND(('Все выпуски'!$T$3*'Все выпуски'!$T$6/100)/366*(B1778-IF(C1778="Нет",VLOOKUP(A1778,'Айгенис Оп22'!$A$2:$C$22,3,0),VLOOKUP((A1778-1),'Айгенис Оп22'!$A$2:$C$22,3,0))),2)</f>
        <v>11.56</v>
      </c>
      <c r="G1778" s="43">
        <f>COUNTIF(D1779:$D$1829,365)</f>
        <v>0</v>
      </c>
      <c r="H1778" s="43">
        <f>COUNTIF(D1779:$D$1829,366)</f>
        <v>51</v>
      </c>
    </row>
    <row r="1779" spans="1:8" x14ac:dyDescent="0.25">
      <c r="A1779" s="1">
        <f>COUNTIF($C$2:C1779,"Да")</f>
        <v>19</v>
      </c>
      <c r="B1779" s="45">
        <f t="shared" si="56"/>
        <v>47027</v>
      </c>
      <c r="C1779" s="42" t="str">
        <f>IF(ISERROR(VLOOKUP(B1779,'Айгенис Оп22'!$C$3:$C$22,1,0)),"Нет","Да")</f>
        <v>Нет</v>
      </c>
      <c r="D1779" s="43">
        <f t="shared" si="55"/>
        <v>366</v>
      </c>
      <c r="E1779" s="49">
        <f>ROUND(('Все выпуски'!$T$3*'Все выпуски'!$T$6/100)/366*(B1779-IF(C1779="Нет",VLOOKUP(A1779,'Айгенис Оп22'!$A$2:$C$22,3,0),VLOOKUP((A1779-1),'Айгенис Оп22'!$A$2:$C$22,3,0))),2)</f>
        <v>11.8</v>
      </c>
      <c r="G1779" s="43">
        <f>COUNTIF(D1780:$D$1829,365)</f>
        <v>0</v>
      </c>
      <c r="H1779" s="43">
        <f>COUNTIF(D1780:$D$1829,366)</f>
        <v>50</v>
      </c>
    </row>
    <row r="1780" spans="1:8" x14ac:dyDescent="0.25">
      <c r="A1780" s="1">
        <f>COUNTIF($C$2:C1780,"Да")</f>
        <v>19</v>
      </c>
      <c r="B1780" s="45">
        <f t="shared" si="56"/>
        <v>47028</v>
      </c>
      <c r="C1780" s="42" t="str">
        <f>IF(ISERROR(VLOOKUP(B1780,'Айгенис Оп22'!$C$3:$C$22,1,0)),"Нет","Да")</f>
        <v>Нет</v>
      </c>
      <c r="D1780" s="43">
        <f t="shared" si="55"/>
        <v>366</v>
      </c>
      <c r="E1780" s="49">
        <f>ROUND(('Все выпуски'!$T$3*'Все выпуски'!$T$6/100)/366*(B1780-IF(C1780="Нет",VLOOKUP(A1780,'Айгенис Оп22'!$A$2:$C$22,3,0),VLOOKUP((A1780-1),'Айгенис Оп22'!$A$2:$C$22,3,0))),2)</f>
        <v>12.05</v>
      </c>
      <c r="G1780" s="43">
        <f>COUNTIF(D1781:$D$1829,365)</f>
        <v>0</v>
      </c>
      <c r="H1780" s="43">
        <f>COUNTIF(D1781:$D$1829,366)</f>
        <v>49</v>
      </c>
    </row>
    <row r="1781" spans="1:8" x14ac:dyDescent="0.25">
      <c r="A1781" s="1">
        <f>COUNTIF($C$2:C1781,"Да")</f>
        <v>19</v>
      </c>
      <c r="B1781" s="45">
        <f t="shared" si="56"/>
        <v>47029</v>
      </c>
      <c r="C1781" s="42" t="str">
        <f>IF(ISERROR(VLOOKUP(B1781,'Айгенис Оп22'!$C$3:$C$22,1,0)),"Нет","Да")</f>
        <v>Нет</v>
      </c>
      <c r="D1781" s="43">
        <f t="shared" si="55"/>
        <v>366</v>
      </c>
      <c r="E1781" s="49">
        <f>ROUND(('Все выпуски'!$T$3*'Все выпуски'!$T$6/100)/366*(B1781-IF(C1781="Нет",VLOOKUP(A1781,'Айгенис Оп22'!$A$2:$C$22,3,0),VLOOKUP((A1781-1),'Айгенис Оп22'!$A$2:$C$22,3,0))),2)</f>
        <v>12.3</v>
      </c>
      <c r="G1781" s="43">
        <f>COUNTIF(D1782:$D$1829,365)</f>
        <v>0</v>
      </c>
      <c r="H1781" s="43">
        <f>COUNTIF(D1782:$D$1829,366)</f>
        <v>48</v>
      </c>
    </row>
    <row r="1782" spans="1:8" x14ac:dyDescent="0.25">
      <c r="A1782" s="1">
        <f>COUNTIF($C$2:C1782,"Да")</f>
        <v>19</v>
      </c>
      <c r="B1782" s="45">
        <f t="shared" si="56"/>
        <v>47030</v>
      </c>
      <c r="C1782" s="42" t="str">
        <f>IF(ISERROR(VLOOKUP(B1782,'Айгенис Оп22'!$C$3:$C$22,1,0)),"Нет","Да")</f>
        <v>Нет</v>
      </c>
      <c r="D1782" s="43">
        <f t="shared" si="55"/>
        <v>366</v>
      </c>
      <c r="E1782" s="49">
        <f>ROUND(('Все выпуски'!$T$3*'Все выпуски'!$T$6/100)/366*(B1782-IF(C1782="Нет",VLOOKUP(A1782,'Айгенис Оп22'!$A$2:$C$22,3,0),VLOOKUP((A1782-1),'Айгенис Оп22'!$A$2:$C$22,3,0))),2)</f>
        <v>12.54</v>
      </c>
      <c r="G1782" s="43">
        <f>COUNTIF(D1783:$D$1829,365)</f>
        <v>0</v>
      </c>
      <c r="H1782" s="43">
        <f>COUNTIF(D1783:$D$1829,366)</f>
        <v>47</v>
      </c>
    </row>
    <row r="1783" spans="1:8" x14ac:dyDescent="0.25">
      <c r="A1783" s="1">
        <f>COUNTIF($C$2:C1783,"Да")</f>
        <v>19</v>
      </c>
      <c r="B1783" s="45">
        <f t="shared" si="56"/>
        <v>47031</v>
      </c>
      <c r="C1783" s="42" t="str">
        <f>IF(ISERROR(VLOOKUP(B1783,'Айгенис Оп22'!$C$3:$C$22,1,0)),"Нет","Да")</f>
        <v>Нет</v>
      </c>
      <c r="D1783" s="43">
        <f t="shared" si="55"/>
        <v>366</v>
      </c>
      <c r="E1783" s="49">
        <f>ROUND(('Все выпуски'!$T$3*'Все выпуски'!$T$6/100)/366*(B1783-IF(C1783="Нет",VLOOKUP(A1783,'Айгенис Оп22'!$A$2:$C$22,3,0),VLOOKUP((A1783-1),'Айгенис Оп22'!$A$2:$C$22,3,0))),2)</f>
        <v>12.79</v>
      </c>
      <c r="G1783" s="43">
        <f>COUNTIF(D1784:$D$1829,365)</f>
        <v>0</v>
      </c>
      <c r="H1783" s="43">
        <f>COUNTIF(D1784:$D$1829,366)</f>
        <v>46</v>
      </c>
    </row>
    <row r="1784" spans="1:8" x14ac:dyDescent="0.25">
      <c r="A1784" s="1">
        <f>COUNTIF($C$2:C1784,"Да")</f>
        <v>19</v>
      </c>
      <c r="B1784" s="45">
        <f t="shared" si="56"/>
        <v>47032</v>
      </c>
      <c r="C1784" s="42" t="str">
        <f>IF(ISERROR(VLOOKUP(B1784,'Айгенис Оп22'!$C$3:$C$22,1,0)),"Нет","Да")</f>
        <v>Нет</v>
      </c>
      <c r="D1784" s="43">
        <f t="shared" si="55"/>
        <v>366</v>
      </c>
      <c r="E1784" s="49">
        <f>ROUND(('Все выпуски'!$T$3*'Все выпуски'!$T$6/100)/366*(B1784-IF(C1784="Нет",VLOOKUP(A1784,'Айгенис Оп22'!$A$2:$C$22,3,0),VLOOKUP((A1784-1),'Айгенис Оп22'!$A$2:$C$22,3,0))),2)</f>
        <v>13.03</v>
      </c>
      <c r="G1784" s="43">
        <f>COUNTIF(D1785:$D$1829,365)</f>
        <v>0</v>
      </c>
      <c r="H1784" s="43">
        <f>COUNTIF(D1785:$D$1829,366)</f>
        <v>45</v>
      </c>
    </row>
    <row r="1785" spans="1:8" x14ac:dyDescent="0.25">
      <c r="A1785" s="1">
        <f>COUNTIF($C$2:C1785,"Да")</f>
        <v>19</v>
      </c>
      <c r="B1785" s="45">
        <f t="shared" si="56"/>
        <v>47033</v>
      </c>
      <c r="C1785" s="42" t="str">
        <f>IF(ISERROR(VLOOKUP(B1785,'Айгенис Оп22'!$C$3:$C$22,1,0)),"Нет","Да")</f>
        <v>Нет</v>
      </c>
      <c r="D1785" s="43">
        <f t="shared" si="55"/>
        <v>366</v>
      </c>
      <c r="E1785" s="49">
        <f>ROUND(('Все выпуски'!$T$3*'Все выпуски'!$T$6/100)/366*(B1785-IF(C1785="Нет",VLOOKUP(A1785,'Айгенис Оп22'!$A$2:$C$22,3,0),VLOOKUP((A1785-1),'Айгенис Оп22'!$A$2:$C$22,3,0))),2)</f>
        <v>13.28</v>
      </c>
      <c r="G1785" s="43">
        <f>COUNTIF(D1786:$D$1829,365)</f>
        <v>0</v>
      </c>
      <c r="H1785" s="43">
        <f>COUNTIF(D1786:$D$1829,366)</f>
        <v>44</v>
      </c>
    </row>
    <row r="1786" spans="1:8" x14ac:dyDescent="0.25">
      <c r="A1786" s="1">
        <f>COUNTIF($C$2:C1786,"Да")</f>
        <v>19</v>
      </c>
      <c r="B1786" s="45">
        <f t="shared" si="56"/>
        <v>47034</v>
      </c>
      <c r="C1786" s="42" t="str">
        <f>IF(ISERROR(VLOOKUP(B1786,'Айгенис Оп22'!$C$3:$C$22,1,0)),"Нет","Да")</f>
        <v>Нет</v>
      </c>
      <c r="D1786" s="43">
        <f t="shared" si="55"/>
        <v>366</v>
      </c>
      <c r="E1786" s="49">
        <f>ROUND(('Все выпуски'!$T$3*'Все выпуски'!$T$6/100)/366*(B1786-IF(C1786="Нет",VLOOKUP(A1786,'Айгенис Оп22'!$A$2:$C$22,3,0),VLOOKUP((A1786-1),'Айгенис Оп22'!$A$2:$C$22,3,0))),2)</f>
        <v>13.52</v>
      </c>
      <c r="G1786" s="43">
        <f>COUNTIF(D1787:$D$1829,365)</f>
        <v>0</v>
      </c>
      <c r="H1786" s="43">
        <f>COUNTIF(D1787:$D$1829,366)</f>
        <v>43</v>
      </c>
    </row>
    <row r="1787" spans="1:8" x14ac:dyDescent="0.25">
      <c r="A1787" s="1">
        <f>COUNTIF($C$2:C1787,"Да")</f>
        <v>19</v>
      </c>
      <c r="B1787" s="45">
        <f t="shared" si="56"/>
        <v>47035</v>
      </c>
      <c r="C1787" s="42" t="str">
        <f>IF(ISERROR(VLOOKUP(B1787,'Айгенис Оп22'!$C$3:$C$22,1,0)),"Нет","Да")</f>
        <v>Нет</v>
      </c>
      <c r="D1787" s="43">
        <f t="shared" si="55"/>
        <v>366</v>
      </c>
      <c r="E1787" s="49">
        <f>ROUND(('Все выпуски'!$T$3*'Все выпуски'!$T$6/100)/366*(B1787-IF(C1787="Нет",VLOOKUP(A1787,'Айгенис Оп22'!$A$2:$C$22,3,0),VLOOKUP((A1787-1),'Айгенис Оп22'!$A$2:$C$22,3,0))),2)</f>
        <v>13.77</v>
      </c>
      <c r="G1787" s="43">
        <f>COUNTIF(D1788:$D$1829,365)</f>
        <v>0</v>
      </c>
      <c r="H1787" s="43">
        <f>COUNTIF(D1788:$D$1829,366)</f>
        <v>42</v>
      </c>
    </row>
    <row r="1788" spans="1:8" x14ac:dyDescent="0.25">
      <c r="A1788" s="1">
        <f>COUNTIF($C$2:C1788,"Да")</f>
        <v>19</v>
      </c>
      <c r="B1788" s="45">
        <f t="shared" si="56"/>
        <v>47036</v>
      </c>
      <c r="C1788" s="42" t="str">
        <f>IF(ISERROR(VLOOKUP(B1788,'Айгенис Оп22'!$C$3:$C$22,1,0)),"Нет","Да")</f>
        <v>Нет</v>
      </c>
      <c r="D1788" s="43">
        <f t="shared" si="55"/>
        <v>366</v>
      </c>
      <c r="E1788" s="49">
        <f>ROUND(('Все выпуски'!$T$3*'Все выпуски'!$T$6/100)/366*(B1788-IF(C1788="Нет",VLOOKUP(A1788,'Айгенис Оп22'!$A$2:$C$22,3,0),VLOOKUP((A1788-1),'Айгенис Оп22'!$A$2:$C$22,3,0))),2)</f>
        <v>14.02</v>
      </c>
      <c r="G1788" s="43">
        <f>COUNTIF(D1789:$D$1829,365)</f>
        <v>0</v>
      </c>
      <c r="H1788" s="43">
        <f>COUNTIF(D1789:$D$1829,366)</f>
        <v>41</v>
      </c>
    </row>
    <row r="1789" spans="1:8" x14ac:dyDescent="0.25">
      <c r="A1789" s="1">
        <f>COUNTIF($C$2:C1789,"Да")</f>
        <v>19</v>
      </c>
      <c r="B1789" s="45">
        <f t="shared" si="56"/>
        <v>47037</v>
      </c>
      <c r="C1789" s="42" t="str">
        <f>IF(ISERROR(VLOOKUP(B1789,'Айгенис Оп22'!$C$3:$C$22,1,0)),"Нет","Да")</f>
        <v>Нет</v>
      </c>
      <c r="D1789" s="43">
        <f t="shared" si="55"/>
        <v>366</v>
      </c>
      <c r="E1789" s="49">
        <f>ROUND(('Все выпуски'!$T$3*'Все выпуски'!$T$6/100)/366*(B1789-IF(C1789="Нет",VLOOKUP(A1789,'Айгенис Оп22'!$A$2:$C$22,3,0),VLOOKUP((A1789-1),'Айгенис Оп22'!$A$2:$C$22,3,0))),2)</f>
        <v>14.26</v>
      </c>
      <c r="G1789" s="43">
        <f>COUNTIF(D1790:$D$1829,365)</f>
        <v>0</v>
      </c>
      <c r="H1789" s="43">
        <f>COUNTIF(D1790:$D$1829,366)</f>
        <v>40</v>
      </c>
    </row>
    <row r="1790" spans="1:8" x14ac:dyDescent="0.25">
      <c r="A1790" s="1">
        <f>COUNTIF($C$2:C1790,"Да")</f>
        <v>19</v>
      </c>
      <c r="B1790" s="45">
        <f t="shared" si="56"/>
        <v>47038</v>
      </c>
      <c r="C1790" s="42" t="str">
        <f>IF(ISERROR(VLOOKUP(B1790,'Айгенис Оп22'!$C$3:$C$22,1,0)),"Нет","Да")</f>
        <v>Нет</v>
      </c>
      <c r="D1790" s="43">
        <f t="shared" si="55"/>
        <v>366</v>
      </c>
      <c r="E1790" s="49">
        <f>ROUND(('Все выпуски'!$T$3*'Все выпуски'!$T$6/100)/366*(B1790-IF(C1790="Нет",VLOOKUP(A1790,'Айгенис Оп22'!$A$2:$C$22,3,0),VLOOKUP((A1790-1),'Айгенис Оп22'!$A$2:$C$22,3,0))),2)</f>
        <v>14.51</v>
      </c>
      <c r="G1790" s="43">
        <f>COUNTIF(D1791:$D$1829,365)</f>
        <v>0</v>
      </c>
      <c r="H1790" s="43">
        <f>COUNTIF(D1791:$D$1829,366)</f>
        <v>39</v>
      </c>
    </row>
    <row r="1791" spans="1:8" x14ac:dyDescent="0.25">
      <c r="A1791" s="1">
        <f>COUNTIF($C$2:C1791,"Да")</f>
        <v>19</v>
      </c>
      <c r="B1791" s="45">
        <f t="shared" si="56"/>
        <v>47039</v>
      </c>
      <c r="C1791" s="42" t="str">
        <f>IF(ISERROR(VLOOKUP(B1791,'Айгенис Оп22'!$C$3:$C$22,1,0)),"Нет","Да")</f>
        <v>Нет</v>
      </c>
      <c r="D1791" s="43">
        <f t="shared" si="55"/>
        <v>366</v>
      </c>
      <c r="E1791" s="49">
        <f>ROUND(('Все выпуски'!$T$3*'Все выпуски'!$T$6/100)/366*(B1791-IF(C1791="Нет",VLOOKUP(A1791,'Айгенис Оп22'!$A$2:$C$22,3,0),VLOOKUP((A1791-1),'Айгенис Оп22'!$A$2:$C$22,3,0))),2)</f>
        <v>14.75</v>
      </c>
      <c r="G1791" s="43">
        <f>COUNTIF(D1792:$D$1829,365)</f>
        <v>0</v>
      </c>
      <c r="H1791" s="43">
        <f>COUNTIF(D1792:$D$1829,366)</f>
        <v>38</v>
      </c>
    </row>
    <row r="1792" spans="1:8" x14ac:dyDescent="0.25">
      <c r="A1792" s="1">
        <f>COUNTIF($C$2:C1792,"Да")</f>
        <v>19</v>
      </c>
      <c r="B1792" s="45">
        <f t="shared" si="56"/>
        <v>47040</v>
      </c>
      <c r="C1792" s="42" t="str">
        <f>IF(ISERROR(VLOOKUP(B1792,'Айгенис Оп22'!$C$3:$C$22,1,0)),"Нет","Да")</f>
        <v>Нет</v>
      </c>
      <c r="D1792" s="43">
        <f t="shared" si="55"/>
        <v>366</v>
      </c>
      <c r="E1792" s="49">
        <f>ROUND(('Все выпуски'!$T$3*'Все выпуски'!$T$6/100)/366*(B1792-IF(C1792="Нет",VLOOKUP(A1792,'Айгенис Оп22'!$A$2:$C$22,3,0),VLOOKUP((A1792-1),'Айгенис Оп22'!$A$2:$C$22,3,0))),2)</f>
        <v>15</v>
      </c>
      <c r="G1792" s="43">
        <f>COUNTIF(D1793:$D$1829,365)</f>
        <v>0</v>
      </c>
      <c r="H1792" s="43">
        <f>COUNTIF(D1793:$D$1829,366)</f>
        <v>37</v>
      </c>
    </row>
    <row r="1793" spans="1:8" x14ac:dyDescent="0.25">
      <c r="A1793" s="1">
        <f>COUNTIF($C$2:C1793,"Да")</f>
        <v>19</v>
      </c>
      <c r="B1793" s="45">
        <f t="shared" si="56"/>
        <v>47041</v>
      </c>
      <c r="C1793" s="42" t="str">
        <f>IF(ISERROR(VLOOKUP(B1793,'Айгенис Оп22'!$C$3:$C$22,1,0)),"Нет","Да")</f>
        <v>Нет</v>
      </c>
      <c r="D1793" s="43">
        <f t="shared" si="55"/>
        <v>366</v>
      </c>
      <c r="E1793" s="49">
        <f>ROUND(('Все выпуски'!$T$3*'Все выпуски'!$T$6/100)/366*(B1793-IF(C1793="Нет",VLOOKUP(A1793,'Айгенис Оп22'!$A$2:$C$22,3,0),VLOOKUP((A1793-1),'Айгенис Оп22'!$A$2:$C$22,3,0))),2)</f>
        <v>15.25</v>
      </c>
      <c r="G1793" s="43">
        <f>COUNTIF(D1794:$D$1829,365)</f>
        <v>0</v>
      </c>
      <c r="H1793" s="43">
        <f>COUNTIF(D1794:$D$1829,366)</f>
        <v>36</v>
      </c>
    </row>
    <row r="1794" spans="1:8" x14ac:dyDescent="0.25">
      <c r="A1794" s="1">
        <f>COUNTIF($C$2:C1794,"Да")</f>
        <v>19</v>
      </c>
      <c r="B1794" s="45">
        <f t="shared" si="56"/>
        <v>47042</v>
      </c>
      <c r="C1794" s="42" t="str">
        <f>IF(ISERROR(VLOOKUP(B1794,'Айгенис Оп22'!$C$3:$C$22,1,0)),"Нет","Да")</f>
        <v>Нет</v>
      </c>
      <c r="D1794" s="43">
        <f t="shared" ref="D1794:D1829" si="57">IF(MOD(YEAR(B1794),4)=0,366,365)</f>
        <v>366</v>
      </c>
      <c r="E1794" s="49">
        <f>ROUND(('Все выпуски'!$T$3*'Все выпуски'!$T$6/100)/366*(B1794-IF(C1794="Нет",VLOOKUP(A1794,'Айгенис Оп22'!$A$2:$C$22,3,0),VLOOKUP((A1794-1),'Айгенис Оп22'!$A$2:$C$22,3,0))),2)</f>
        <v>15.49</v>
      </c>
      <c r="G1794" s="43">
        <f>COUNTIF(D1795:$D$1829,365)</f>
        <v>0</v>
      </c>
      <c r="H1794" s="43">
        <f>COUNTIF(D1795:$D$1829,366)</f>
        <v>35</v>
      </c>
    </row>
    <row r="1795" spans="1:8" x14ac:dyDescent="0.25">
      <c r="A1795" s="1">
        <f>COUNTIF($C$2:C1795,"Да")</f>
        <v>19</v>
      </c>
      <c r="B1795" s="45">
        <f t="shared" si="56"/>
        <v>47043</v>
      </c>
      <c r="C1795" s="42" t="str">
        <f>IF(ISERROR(VLOOKUP(B1795,'Айгенис Оп22'!$C$3:$C$22,1,0)),"Нет","Да")</f>
        <v>Нет</v>
      </c>
      <c r="D1795" s="43">
        <f t="shared" si="57"/>
        <v>366</v>
      </c>
      <c r="E1795" s="49">
        <f>ROUND(('Все выпуски'!$T$3*'Все выпуски'!$T$6/100)/366*(B1795-IF(C1795="Нет",VLOOKUP(A1795,'Айгенис Оп22'!$A$2:$C$22,3,0),VLOOKUP((A1795-1),'Айгенис Оп22'!$A$2:$C$22,3,0))),2)</f>
        <v>15.74</v>
      </c>
      <c r="G1795" s="43">
        <f>COUNTIF(D1796:$D$1829,365)</f>
        <v>0</v>
      </c>
      <c r="H1795" s="43">
        <f>COUNTIF(D1796:$D$1829,366)</f>
        <v>34</v>
      </c>
    </row>
    <row r="1796" spans="1:8" x14ac:dyDescent="0.25">
      <c r="A1796" s="1">
        <f>COUNTIF($C$2:C1796,"Да")</f>
        <v>19</v>
      </c>
      <c r="B1796" s="45">
        <f t="shared" si="56"/>
        <v>47044</v>
      </c>
      <c r="C1796" s="42" t="str">
        <f>IF(ISERROR(VLOOKUP(B1796,'Айгенис Оп22'!$C$3:$C$22,1,0)),"Нет","Да")</f>
        <v>Нет</v>
      </c>
      <c r="D1796" s="43">
        <f t="shared" si="57"/>
        <v>366</v>
      </c>
      <c r="E1796" s="49">
        <f>ROUND(('Все выпуски'!$T$3*'Все выпуски'!$T$6/100)/366*(B1796-IF(C1796="Нет",VLOOKUP(A1796,'Айгенис Оп22'!$A$2:$C$22,3,0),VLOOKUP((A1796-1),'Айгенис Оп22'!$A$2:$C$22,3,0))),2)</f>
        <v>15.98</v>
      </c>
      <c r="G1796" s="43">
        <f>COUNTIF(D1797:$D$1829,365)</f>
        <v>0</v>
      </c>
      <c r="H1796" s="43">
        <f>COUNTIF(D1797:$D$1829,366)</f>
        <v>33</v>
      </c>
    </row>
    <row r="1797" spans="1:8" x14ac:dyDescent="0.25">
      <c r="A1797" s="1">
        <f>COUNTIF($C$2:C1797,"Да")</f>
        <v>19</v>
      </c>
      <c r="B1797" s="45">
        <f t="shared" si="56"/>
        <v>47045</v>
      </c>
      <c r="C1797" s="42" t="str">
        <f>IF(ISERROR(VLOOKUP(B1797,'Айгенис Оп22'!$C$3:$C$22,1,0)),"Нет","Да")</f>
        <v>Нет</v>
      </c>
      <c r="D1797" s="43">
        <f t="shared" si="57"/>
        <v>366</v>
      </c>
      <c r="E1797" s="49">
        <f>ROUND(('Все выпуски'!$T$3*'Все выпуски'!$T$6/100)/366*(B1797-IF(C1797="Нет",VLOOKUP(A1797,'Айгенис Оп22'!$A$2:$C$22,3,0),VLOOKUP((A1797-1),'Айгенис Оп22'!$A$2:$C$22,3,0))),2)</f>
        <v>16.23</v>
      </c>
      <c r="G1797" s="43">
        <f>COUNTIF(D1798:$D$1829,365)</f>
        <v>0</v>
      </c>
      <c r="H1797" s="43">
        <f>COUNTIF(D1798:$D$1829,366)</f>
        <v>32</v>
      </c>
    </row>
    <row r="1798" spans="1:8" x14ac:dyDescent="0.25">
      <c r="A1798" s="1">
        <f>COUNTIF($C$2:C1798,"Да")</f>
        <v>19</v>
      </c>
      <c r="B1798" s="45">
        <f t="shared" si="56"/>
        <v>47046</v>
      </c>
      <c r="C1798" s="42" t="str">
        <f>IF(ISERROR(VLOOKUP(B1798,'Айгенис Оп22'!$C$3:$C$22,1,0)),"Нет","Да")</f>
        <v>Нет</v>
      </c>
      <c r="D1798" s="43">
        <f t="shared" si="57"/>
        <v>366</v>
      </c>
      <c r="E1798" s="49">
        <f>ROUND(('Все выпуски'!$T$3*'Все выпуски'!$T$6/100)/366*(B1798-IF(C1798="Нет",VLOOKUP(A1798,'Айгенис Оп22'!$A$2:$C$22,3,0),VLOOKUP((A1798-1),'Айгенис Оп22'!$A$2:$C$22,3,0))),2)</f>
        <v>16.48</v>
      </c>
      <c r="G1798" s="43">
        <f>COUNTIF(D1799:$D$1829,365)</f>
        <v>0</v>
      </c>
      <c r="H1798" s="43">
        <f>COUNTIF(D1799:$D$1829,366)</f>
        <v>31</v>
      </c>
    </row>
    <row r="1799" spans="1:8" x14ac:dyDescent="0.25">
      <c r="A1799" s="1">
        <f>COUNTIF($C$2:C1799,"Да")</f>
        <v>19</v>
      </c>
      <c r="B1799" s="45">
        <f t="shared" si="56"/>
        <v>47047</v>
      </c>
      <c r="C1799" s="42" t="str">
        <f>IF(ISERROR(VLOOKUP(B1799,'Айгенис Оп22'!$C$3:$C$22,1,0)),"Нет","Да")</f>
        <v>Нет</v>
      </c>
      <c r="D1799" s="43">
        <f t="shared" si="57"/>
        <v>366</v>
      </c>
      <c r="E1799" s="49">
        <f>ROUND(('Все выпуски'!$T$3*'Все выпуски'!$T$6/100)/366*(B1799-IF(C1799="Нет",VLOOKUP(A1799,'Айгенис Оп22'!$A$2:$C$22,3,0),VLOOKUP((A1799-1),'Айгенис Оп22'!$A$2:$C$22,3,0))),2)</f>
        <v>16.72</v>
      </c>
      <c r="G1799" s="43">
        <f>COUNTIF(D1800:$D$1829,365)</f>
        <v>0</v>
      </c>
      <c r="H1799" s="43">
        <f>COUNTIF(D1800:$D$1829,366)</f>
        <v>30</v>
      </c>
    </row>
    <row r="1800" spans="1:8" x14ac:dyDescent="0.25">
      <c r="A1800" s="1">
        <f>COUNTIF($C$2:C1800,"Да")</f>
        <v>19</v>
      </c>
      <c r="B1800" s="45">
        <f t="shared" si="56"/>
        <v>47048</v>
      </c>
      <c r="C1800" s="42" t="str">
        <f>IF(ISERROR(VLOOKUP(B1800,'Айгенис Оп22'!$C$3:$C$22,1,0)),"Нет","Да")</f>
        <v>Нет</v>
      </c>
      <c r="D1800" s="43">
        <f t="shared" si="57"/>
        <v>366</v>
      </c>
      <c r="E1800" s="49">
        <f>ROUND(('Все выпуски'!$T$3*'Все выпуски'!$T$6/100)/366*(B1800-IF(C1800="Нет",VLOOKUP(A1800,'Айгенис Оп22'!$A$2:$C$22,3,0),VLOOKUP((A1800-1),'Айгенис Оп22'!$A$2:$C$22,3,0))),2)</f>
        <v>16.97</v>
      </c>
      <c r="G1800" s="43">
        <f>COUNTIF(D1801:$D$1829,365)</f>
        <v>0</v>
      </c>
      <c r="H1800" s="43">
        <f>COUNTIF(D1801:$D$1829,366)</f>
        <v>29</v>
      </c>
    </row>
    <row r="1801" spans="1:8" x14ac:dyDescent="0.25">
      <c r="A1801" s="1">
        <f>COUNTIF($C$2:C1801,"Да")</f>
        <v>19</v>
      </c>
      <c r="B1801" s="45">
        <f t="shared" si="56"/>
        <v>47049</v>
      </c>
      <c r="C1801" s="42" t="str">
        <f>IF(ISERROR(VLOOKUP(B1801,'Айгенис Оп22'!$C$3:$C$22,1,0)),"Нет","Да")</f>
        <v>Нет</v>
      </c>
      <c r="D1801" s="43">
        <f t="shared" si="57"/>
        <v>366</v>
      </c>
      <c r="E1801" s="49">
        <f>ROUND(('Все выпуски'!$T$3*'Все выпуски'!$T$6/100)/366*(B1801-IF(C1801="Нет",VLOOKUP(A1801,'Айгенис Оп22'!$A$2:$C$22,3,0),VLOOKUP((A1801-1),'Айгенис Оп22'!$A$2:$C$22,3,0))),2)</f>
        <v>17.21</v>
      </c>
      <c r="G1801" s="43">
        <f>COUNTIF(D1802:$D$1829,365)</f>
        <v>0</v>
      </c>
      <c r="H1801" s="43">
        <f>COUNTIF(D1802:$D$1829,366)</f>
        <v>28</v>
      </c>
    </row>
    <row r="1802" spans="1:8" x14ac:dyDescent="0.25">
      <c r="A1802" s="1">
        <f>COUNTIF($C$2:C1802,"Да")</f>
        <v>19</v>
      </c>
      <c r="B1802" s="45">
        <f t="shared" si="56"/>
        <v>47050</v>
      </c>
      <c r="C1802" s="42" t="str">
        <f>IF(ISERROR(VLOOKUP(B1802,'Айгенис Оп22'!$C$3:$C$22,1,0)),"Нет","Да")</f>
        <v>Нет</v>
      </c>
      <c r="D1802" s="43">
        <f t="shared" si="57"/>
        <v>366</v>
      </c>
      <c r="E1802" s="49">
        <f>ROUND(('Все выпуски'!$T$3*'Все выпуски'!$T$6/100)/366*(B1802-IF(C1802="Нет",VLOOKUP(A1802,'Айгенис Оп22'!$A$2:$C$22,3,0),VLOOKUP((A1802-1),'Айгенис Оп22'!$A$2:$C$22,3,0))),2)</f>
        <v>17.46</v>
      </c>
      <c r="G1802" s="43">
        <f>COUNTIF(D1803:$D$1829,365)</f>
        <v>0</v>
      </c>
      <c r="H1802" s="43">
        <f>COUNTIF(D1803:$D$1829,366)</f>
        <v>27</v>
      </c>
    </row>
    <row r="1803" spans="1:8" x14ac:dyDescent="0.25">
      <c r="A1803" s="1">
        <f>COUNTIF($C$2:C1803,"Да")</f>
        <v>19</v>
      </c>
      <c r="B1803" s="45">
        <f t="shared" si="56"/>
        <v>47051</v>
      </c>
      <c r="C1803" s="42" t="str">
        <f>IF(ISERROR(VLOOKUP(B1803,'Айгенис Оп22'!$C$3:$C$22,1,0)),"Нет","Да")</f>
        <v>Нет</v>
      </c>
      <c r="D1803" s="43">
        <f t="shared" si="57"/>
        <v>366</v>
      </c>
      <c r="E1803" s="49">
        <f>ROUND(('Все выпуски'!$T$3*'Все выпуски'!$T$6/100)/366*(B1803-IF(C1803="Нет",VLOOKUP(A1803,'Айгенис Оп22'!$A$2:$C$22,3,0),VLOOKUP((A1803-1),'Айгенис Оп22'!$A$2:$C$22,3,0))),2)</f>
        <v>17.7</v>
      </c>
      <c r="G1803" s="43">
        <f>COUNTIF(D1804:$D$1829,365)</f>
        <v>0</v>
      </c>
      <c r="H1803" s="43">
        <f>COUNTIF(D1804:$D$1829,366)</f>
        <v>26</v>
      </c>
    </row>
    <row r="1804" spans="1:8" x14ac:dyDescent="0.25">
      <c r="A1804" s="1">
        <f>COUNTIF($C$2:C1804,"Да")</f>
        <v>19</v>
      </c>
      <c r="B1804" s="45">
        <f t="shared" ref="B1804:B1829" si="58">B1803+1</f>
        <v>47052</v>
      </c>
      <c r="C1804" s="42" t="str">
        <f>IF(ISERROR(VLOOKUP(B1804,'Айгенис Оп22'!$C$3:$C$22,1,0)),"Нет","Да")</f>
        <v>Нет</v>
      </c>
      <c r="D1804" s="43">
        <f t="shared" si="57"/>
        <v>366</v>
      </c>
      <c r="E1804" s="49">
        <f>ROUND(('Все выпуски'!$T$3*'Все выпуски'!$T$6/100)/366*(B1804-IF(C1804="Нет",VLOOKUP(A1804,'Айгенис Оп22'!$A$2:$C$22,3,0),VLOOKUP((A1804-1),'Айгенис Оп22'!$A$2:$C$22,3,0))),2)</f>
        <v>17.95</v>
      </c>
      <c r="G1804" s="43">
        <f>COUNTIF(D1805:$D$1829,365)</f>
        <v>0</v>
      </c>
      <c r="H1804" s="43">
        <f>COUNTIF(D1805:$D$1829,366)</f>
        <v>25</v>
      </c>
    </row>
    <row r="1805" spans="1:8" x14ac:dyDescent="0.25">
      <c r="A1805" s="1">
        <f>COUNTIF($C$2:C1805,"Да")</f>
        <v>19</v>
      </c>
      <c r="B1805" s="45">
        <f t="shared" si="58"/>
        <v>47053</v>
      </c>
      <c r="C1805" s="42" t="str">
        <f>IF(ISERROR(VLOOKUP(B1805,'Айгенис Оп22'!$C$3:$C$22,1,0)),"Нет","Да")</f>
        <v>Нет</v>
      </c>
      <c r="D1805" s="43">
        <f t="shared" si="57"/>
        <v>366</v>
      </c>
      <c r="E1805" s="49">
        <f>ROUND(('Все выпуски'!$T$3*'Все выпуски'!$T$6/100)/366*(B1805-IF(C1805="Нет",VLOOKUP(A1805,'Айгенис Оп22'!$A$2:$C$22,3,0),VLOOKUP((A1805-1),'Айгенис Оп22'!$A$2:$C$22,3,0))),2)</f>
        <v>18.2</v>
      </c>
      <c r="G1805" s="43">
        <f>COUNTIF(D1806:$D$1829,365)</f>
        <v>0</v>
      </c>
      <c r="H1805" s="43">
        <f>COUNTIF(D1806:$D$1829,366)</f>
        <v>24</v>
      </c>
    </row>
    <row r="1806" spans="1:8" x14ac:dyDescent="0.25">
      <c r="A1806" s="1">
        <f>COUNTIF($C$2:C1806,"Да")</f>
        <v>19</v>
      </c>
      <c r="B1806" s="45">
        <f t="shared" si="58"/>
        <v>47054</v>
      </c>
      <c r="C1806" s="42" t="str">
        <f>IF(ISERROR(VLOOKUP(B1806,'Айгенис Оп22'!$C$3:$C$22,1,0)),"Нет","Да")</f>
        <v>Нет</v>
      </c>
      <c r="D1806" s="43">
        <f t="shared" si="57"/>
        <v>366</v>
      </c>
      <c r="E1806" s="49">
        <f>ROUND(('Все выпуски'!$T$3*'Все выпуски'!$T$6/100)/366*(B1806-IF(C1806="Нет",VLOOKUP(A1806,'Айгенис Оп22'!$A$2:$C$22,3,0),VLOOKUP((A1806-1),'Айгенис Оп22'!$A$2:$C$22,3,0))),2)</f>
        <v>18.440000000000001</v>
      </c>
      <c r="G1806" s="43">
        <f>COUNTIF(D1807:$D$1829,365)</f>
        <v>0</v>
      </c>
      <c r="H1806" s="43">
        <f>COUNTIF(D1807:$D$1829,366)</f>
        <v>23</v>
      </c>
    </row>
    <row r="1807" spans="1:8" x14ac:dyDescent="0.25">
      <c r="A1807" s="1">
        <f>COUNTIF($C$2:C1807,"Да")</f>
        <v>19</v>
      </c>
      <c r="B1807" s="45">
        <f t="shared" si="58"/>
        <v>47055</v>
      </c>
      <c r="C1807" s="42" t="str">
        <f>IF(ISERROR(VLOOKUP(B1807,'Айгенис Оп22'!$C$3:$C$22,1,0)),"Нет","Да")</f>
        <v>Нет</v>
      </c>
      <c r="D1807" s="43">
        <f t="shared" si="57"/>
        <v>366</v>
      </c>
      <c r="E1807" s="49">
        <f>ROUND(('Все выпуски'!$T$3*'Все выпуски'!$T$6/100)/366*(B1807-IF(C1807="Нет",VLOOKUP(A1807,'Айгенис Оп22'!$A$2:$C$22,3,0),VLOOKUP((A1807-1),'Айгенис Оп22'!$A$2:$C$22,3,0))),2)</f>
        <v>18.690000000000001</v>
      </c>
      <c r="G1807" s="43">
        <f>COUNTIF(D1808:$D$1829,365)</f>
        <v>0</v>
      </c>
      <c r="H1807" s="43">
        <f>COUNTIF(D1808:$D$1829,366)</f>
        <v>22</v>
      </c>
    </row>
    <row r="1808" spans="1:8" x14ac:dyDescent="0.25">
      <c r="A1808" s="1">
        <f>COUNTIF($C$2:C1808,"Да")</f>
        <v>19</v>
      </c>
      <c r="B1808" s="45">
        <f t="shared" si="58"/>
        <v>47056</v>
      </c>
      <c r="C1808" s="42" t="str">
        <f>IF(ISERROR(VLOOKUP(B1808,'Айгенис Оп22'!$C$3:$C$22,1,0)),"Нет","Да")</f>
        <v>Нет</v>
      </c>
      <c r="D1808" s="43">
        <f t="shared" si="57"/>
        <v>366</v>
      </c>
      <c r="E1808" s="49">
        <f>ROUND(('Все выпуски'!$T$3*'Все выпуски'!$T$6/100)/366*(B1808-IF(C1808="Нет",VLOOKUP(A1808,'Айгенис Оп22'!$A$2:$C$22,3,0),VLOOKUP((A1808-1),'Айгенис Оп22'!$A$2:$C$22,3,0))),2)</f>
        <v>18.93</v>
      </c>
      <c r="G1808" s="43">
        <f>COUNTIF(D1809:$D$1829,365)</f>
        <v>0</v>
      </c>
      <c r="H1808" s="43">
        <f>COUNTIF(D1809:$D$1829,366)</f>
        <v>21</v>
      </c>
    </row>
    <row r="1809" spans="1:8" x14ac:dyDescent="0.25">
      <c r="A1809" s="1">
        <f>COUNTIF($C$2:C1809,"Да")</f>
        <v>19</v>
      </c>
      <c r="B1809" s="45">
        <f t="shared" si="58"/>
        <v>47057</v>
      </c>
      <c r="C1809" s="42" t="str">
        <f>IF(ISERROR(VLOOKUP(B1809,'Айгенис Оп22'!$C$3:$C$22,1,0)),"Нет","Да")</f>
        <v>Нет</v>
      </c>
      <c r="D1809" s="43">
        <f t="shared" si="57"/>
        <v>366</v>
      </c>
      <c r="E1809" s="49">
        <f>ROUND(('Все выпуски'!$T$3*'Все выпуски'!$T$6/100)/366*(B1809-IF(C1809="Нет",VLOOKUP(A1809,'Айгенис Оп22'!$A$2:$C$22,3,0),VLOOKUP((A1809-1),'Айгенис Оп22'!$A$2:$C$22,3,0))),2)</f>
        <v>19.18</v>
      </c>
      <c r="G1809" s="43">
        <f>COUNTIF(D1810:$D$1829,365)</f>
        <v>0</v>
      </c>
      <c r="H1809" s="43">
        <f>COUNTIF(D1810:$D$1829,366)</f>
        <v>20</v>
      </c>
    </row>
    <row r="1810" spans="1:8" x14ac:dyDescent="0.25">
      <c r="A1810" s="1">
        <f>COUNTIF($C$2:C1810,"Да")</f>
        <v>19</v>
      </c>
      <c r="B1810" s="45">
        <f t="shared" si="58"/>
        <v>47058</v>
      </c>
      <c r="C1810" s="42" t="str">
        <f>IF(ISERROR(VLOOKUP(B1810,'Айгенис Оп22'!$C$3:$C$22,1,0)),"Нет","Да")</f>
        <v>Нет</v>
      </c>
      <c r="D1810" s="43">
        <f t="shared" si="57"/>
        <v>366</v>
      </c>
      <c r="E1810" s="49">
        <f>ROUND(('Все выпуски'!$T$3*'Все выпуски'!$T$6/100)/366*(B1810-IF(C1810="Нет",VLOOKUP(A1810,'Айгенис Оп22'!$A$2:$C$22,3,0),VLOOKUP((A1810-1),'Айгенис Оп22'!$A$2:$C$22,3,0))),2)</f>
        <v>19.43</v>
      </c>
      <c r="G1810" s="43">
        <f>COUNTIF(D1811:$D$1829,365)</f>
        <v>0</v>
      </c>
      <c r="H1810" s="43">
        <f>COUNTIF(D1811:$D$1829,366)</f>
        <v>19</v>
      </c>
    </row>
    <row r="1811" spans="1:8" x14ac:dyDescent="0.25">
      <c r="A1811" s="1">
        <f>COUNTIF($C$2:C1811,"Да")</f>
        <v>19</v>
      </c>
      <c r="B1811" s="45">
        <f t="shared" si="58"/>
        <v>47059</v>
      </c>
      <c r="C1811" s="42" t="str">
        <f>IF(ISERROR(VLOOKUP(B1811,'Айгенис Оп22'!$C$3:$C$22,1,0)),"Нет","Да")</f>
        <v>Нет</v>
      </c>
      <c r="D1811" s="43">
        <f t="shared" si="57"/>
        <v>366</v>
      </c>
      <c r="E1811" s="49">
        <f>ROUND(('Все выпуски'!$T$3*'Все выпуски'!$T$6/100)/366*(B1811-IF(C1811="Нет",VLOOKUP(A1811,'Айгенис Оп22'!$A$2:$C$22,3,0),VLOOKUP((A1811-1),'Айгенис Оп22'!$A$2:$C$22,3,0))),2)</f>
        <v>19.670000000000002</v>
      </c>
      <c r="G1811" s="43">
        <f>COUNTIF(D1812:$D$1829,365)</f>
        <v>0</v>
      </c>
      <c r="H1811" s="43">
        <f>COUNTIF(D1812:$D$1829,366)</f>
        <v>18</v>
      </c>
    </row>
    <row r="1812" spans="1:8" x14ac:dyDescent="0.25">
      <c r="A1812" s="1">
        <f>COUNTIF($C$2:C1812,"Да")</f>
        <v>19</v>
      </c>
      <c r="B1812" s="45">
        <f t="shared" si="58"/>
        <v>47060</v>
      </c>
      <c r="C1812" s="42" t="str">
        <f>IF(ISERROR(VLOOKUP(B1812,'Айгенис Оп22'!$C$3:$C$22,1,0)),"Нет","Да")</f>
        <v>Нет</v>
      </c>
      <c r="D1812" s="43">
        <f t="shared" si="57"/>
        <v>366</v>
      </c>
      <c r="E1812" s="49">
        <f>ROUND(('Все выпуски'!$T$3*'Все выпуски'!$T$6/100)/366*(B1812-IF(C1812="Нет",VLOOKUP(A1812,'Айгенис Оп22'!$A$2:$C$22,3,0),VLOOKUP((A1812-1),'Айгенис Оп22'!$A$2:$C$22,3,0))),2)</f>
        <v>19.920000000000002</v>
      </c>
      <c r="G1812" s="43">
        <f>COUNTIF(D1813:$D$1829,365)</f>
        <v>0</v>
      </c>
      <c r="H1812" s="43">
        <f>COUNTIF(D1813:$D$1829,366)</f>
        <v>17</v>
      </c>
    </row>
    <row r="1813" spans="1:8" x14ac:dyDescent="0.25">
      <c r="A1813" s="1">
        <f>COUNTIF($C$2:C1813,"Да")</f>
        <v>19</v>
      </c>
      <c r="B1813" s="45">
        <f t="shared" si="58"/>
        <v>47061</v>
      </c>
      <c r="C1813" s="42" t="str">
        <f>IF(ISERROR(VLOOKUP(B1813,'Айгенис Оп22'!$C$3:$C$22,1,0)),"Нет","Да")</f>
        <v>Нет</v>
      </c>
      <c r="D1813" s="43">
        <f t="shared" si="57"/>
        <v>366</v>
      </c>
      <c r="E1813" s="49">
        <f>ROUND(('Все выпуски'!$T$3*'Все выпуски'!$T$6/100)/366*(B1813-IF(C1813="Нет",VLOOKUP(A1813,'Айгенис Оп22'!$A$2:$C$22,3,0),VLOOKUP((A1813-1),'Айгенис Оп22'!$A$2:$C$22,3,0))),2)</f>
        <v>20.16</v>
      </c>
      <c r="G1813" s="43">
        <f>COUNTIF(D1814:$D$1829,365)</f>
        <v>0</v>
      </c>
      <c r="H1813" s="43">
        <f>COUNTIF(D1814:$D$1829,366)</f>
        <v>16</v>
      </c>
    </row>
    <row r="1814" spans="1:8" x14ac:dyDescent="0.25">
      <c r="A1814" s="1">
        <f>COUNTIF($C$2:C1814,"Да")</f>
        <v>19</v>
      </c>
      <c r="B1814" s="45">
        <f t="shared" si="58"/>
        <v>47062</v>
      </c>
      <c r="C1814" s="42" t="str">
        <f>IF(ISERROR(VLOOKUP(B1814,'Айгенис Оп22'!$C$3:$C$22,1,0)),"Нет","Да")</f>
        <v>Нет</v>
      </c>
      <c r="D1814" s="43">
        <f t="shared" si="57"/>
        <v>366</v>
      </c>
      <c r="E1814" s="49">
        <f>ROUND(('Все выпуски'!$T$3*'Все выпуски'!$T$6/100)/366*(B1814-IF(C1814="Нет",VLOOKUP(A1814,'Айгенис Оп22'!$A$2:$C$22,3,0),VLOOKUP((A1814-1),'Айгенис Оп22'!$A$2:$C$22,3,0))),2)</f>
        <v>20.41</v>
      </c>
      <c r="G1814" s="43">
        <f>COUNTIF(D1815:$D$1829,365)</f>
        <v>0</v>
      </c>
      <c r="H1814" s="43">
        <f>COUNTIF(D1815:$D$1829,366)</f>
        <v>15</v>
      </c>
    </row>
    <row r="1815" spans="1:8" x14ac:dyDescent="0.25">
      <c r="A1815" s="1">
        <f>COUNTIF($C$2:C1815,"Да")</f>
        <v>19</v>
      </c>
      <c r="B1815" s="45">
        <f t="shared" si="58"/>
        <v>47063</v>
      </c>
      <c r="C1815" s="42" t="str">
        <f>IF(ISERROR(VLOOKUP(B1815,'Айгенис Оп22'!$C$3:$C$22,1,0)),"Нет","Да")</f>
        <v>Нет</v>
      </c>
      <c r="D1815" s="43">
        <f t="shared" si="57"/>
        <v>366</v>
      </c>
      <c r="E1815" s="49">
        <f>ROUND(('Все выпуски'!$T$3*'Все выпуски'!$T$6/100)/366*(B1815-IF(C1815="Нет",VLOOKUP(A1815,'Айгенис Оп22'!$A$2:$C$22,3,0),VLOOKUP((A1815-1),'Айгенис Оп22'!$A$2:$C$22,3,0))),2)</f>
        <v>20.66</v>
      </c>
      <c r="G1815" s="43">
        <f>COUNTIF(D1816:$D$1829,365)</f>
        <v>0</v>
      </c>
      <c r="H1815" s="43">
        <f>COUNTIF(D1816:$D$1829,366)</f>
        <v>14</v>
      </c>
    </row>
    <row r="1816" spans="1:8" x14ac:dyDescent="0.25">
      <c r="A1816" s="1">
        <f>COUNTIF($C$2:C1816,"Да")</f>
        <v>19</v>
      </c>
      <c r="B1816" s="45">
        <f t="shared" si="58"/>
        <v>47064</v>
      </c>
      <c r="C1816" s="42" t="str">
        <f>IF(ISERROR(VLOOKUP(B1816,'Айгенис Оп22'!$C$3:$C$22,1,0)),"Нет","Да")</f>
        <v>Нет</v>
      </c>
      <c r="D1816" s="43">
        <f t="shared" si="57"/>
        <v>366</v>
      </c>
      <c r="E1816" s="49">
        <f>ROUND(('Все выпуски'!$T$3*'Все выпуски'!$T$6/100)/366*(B1816-IF(C1816="Нет",VLOOKUP(A1816,'Айгенис Оп22'!$A$2:$C$22,3,0),VLOOKUP((A1816-1),'Айгенис Оп22'!$A$2:$C$22,3,0))),2)</f>
        <v>20.9</v>
      </c>
      <c r="G1816" s="43">
        <f>COUNTIF(D1817:$D$1829,365)</f>
        <v>0</v>
      </c>
      <c r="H1816" s="43">
        <f>COUNTIF(D1817:$D$1829,366)</f>
        <v>13</v>
      </c>
    </row>
    <row r="1817" spans="1:8" x14ac:dyDescent="0.25">
      <c r="A1817" s="1">
        <f>COUNTIF($C$2:C1817,"Да")</f>
        <v>19</v>
      </c>
      <c r="B1817" s="45">
        <f t="shared" si="58"/>
        <v>47065</v>
      </c>
      <c r="C1817" s="42" t="str">
        <f>IF(ISERROR(VLOOKUP(B1817,'Айгенис Оп22'!$C$3:$C$22,1,0)),"Нет","Да")</f>
        <v>Нет</v>
      </c>
      <c r="D1817" s="43">
        <f t="shared" si="57"/>
        <v>366</v>
      </c>
      <c r="E1817" s="49">
        <f>ROUND(('Все выпуски'!$T$3*'Все выпуски'!$T$6/100)/366*(B1817-IF(C1817="Нет",VLOOKUP(A1817,'Айгенис Оп22'!$A$2:$C$22,3,0),VLOOKUP((A1817-1),'Айгенис Оп22'!$A$2:$C$22,3,0))),2)</f>
        <v>21.15</v>
      </c>
      <c r="G1817" s="43">
        <f>COUNTIF(D1818:$D$1829,365)</f>
        <v>0</v>
      </c>
      <c r="H1817" s="43">
        <f>COUNTIF(D1818:$D$1829,366)</f>
        <v>12</v>
      </c>
    </row>
    <row r="1818" spans="1:8" x14ac:dyDescent="0.25">
      <c r="A1818" s="1">
        <f>COUNTIF($C$2:C1818,"Да")</f>
        <v>19</v>
      </c>
      <c r="B1818" s="45">
        <f t="shared" si="58"/>
        <v>47066</v>
      </c>
      <c r="C1818" s="42" t="str">
        <f>IF(ISERROR(VLOOKUP(B1818,'Айгенис Оп22'!$C$3:$C$22,1,0)),"Нет","Да")</f>
        <v>Нет</v>
      </c>
      <c r="D1818" s="43">
        <f t="shared" si="57"/>
        <v>366</v>
      </c>
      <c r="E1818" s="49">
        <f>ROUND(('Все выпуски'!$T$3*'Все выпуски'!$T$6/100)/366*(B1818-IF(C1818="Нет",VLOOKUP(A1818,'Айгенис Оп22'!$A$2:$C$22,3,0),VLOOKUP((A1818-1),'Айгенис Оп22'!$A$2:$C$22,3,0))),2)</f>
        <v>21.39</v>
      </c>
      <c r="G1818" s="43">
        <f>COUNTIF(D1819:$D$1829,365)</f>
        <v>0</v>
      </c>
      <c r="H1818" s="43">
        <f>COUNTIF(D1819:$D$1829,366)</f>
        <v>11</v>
      </c>
    </row>
    <row r="1819" spans="1:8" x14ac:dyDescent="0.25">
      <c r="A1819" s="1">
        <f>COUNTIF($C$2:C1819,"Да")</f>
        <v>19</v>
      </c>
      <c r="B1819" s="45">
        <f t="shared" si="58"/>
        <v>47067</v>
      </c>
      <c r="C1819" s="42" t="str">
        <f>IF(ISERROR(VLOOKUP(B1819,'Айгенис Оп22'!$C$3:$C$22,1,0)),"Нет","Да")</f>
        <v>Нет</v>
      </c>
      <c r="D1819" s="43">
        <f t="shared" si="57"/>
        <v>366</v>
      </c>
      <c r="E1819" s="49">
        <f>ROUND(('Все выпуски'!$T$3*'Все выпуски'!$T$6/100)/366*(B1819-IF(C1819="Нет",VLOOKUP(A1819,'Айгенис Оп22'!$A$2:$C$22,3,0),VLOOKUP((A1819-1),'Айгенис Оп22'!$A$2:$C$22,3,0))),2)</f>
        <v>21.64</v>
      </c>
      <c r="G1819" s="43">
        <f>COUNTIF(D1820:$D$1829,365)</f>
        <v>0</v>
      </c>
      <c r="H1819" s="43">
        <f>COUNTIF(D1820:$D$1829,366)</f>
        <v>10</v>
      </c>
    </row>
    <row r="1820" spans="1:8" x14ac:dyDescent="0.25">
      <c r="A1820" s="1">
        <f>COUNTIF($C$2:C1820,"Да")</f>
        <v>19</v>
      </c>
      <c r="B1820" s="45">
        <f t="shared" si="58"/>
        <v>47068</v>
      </c>
      <c r="C1820" s="42" t="str">
        <f>IF(ISERROR(VLOOKUP(B1820,'Айгенис Оп22'!$C$3:$C$22,1,0)),"Нет","Да")</f>
        <v>Нет</v>
      </c>
      <c r="D1820" s="43">
        <f t="shared" si="57"/>
        <v>366</v>
      </c>
      <c r="E1820" s="49">
        <f>ROUND(('Все выпуски'!$T$3*'Все выпуски'!$T$6/100)/366*(B1820-IF(C1820="Нет",VLOOKUP(A1820,'Айгенис Оп22'!$A$2:$C$22,3,0),VLOOKUP((A1820-1),'Айгенис Оп22'!$A$2:$C$22,3,0))),2)</f>
        <v>21.89</v>
      </c>
      <c r="G1820" s="43">
        <f>COUNTIF(D1821:$D$1829,365)</f>
        <v>0</v>
      </c>
      <c r="H1820" s="43">
        <f>COUNTIF(D1821:$D$1829,366)</f>
        <v>9</v>
      </c>
    </row>
    <row r="1821" spans="1:8" x14ac:dyDescent="0.25">
      <c r="A1821" s="1">
        <f>COUNTIF($C$2:C1821,"Да")</f>
        <v>19</v>
      </c>
      <c r="B1821" s="45">
        <f t="shared" si="58"/>
        <v>47069</v>
      </c>
      <c r="C1821" s="42" t="str">
        <f>IF(ISERROR(VLOOKUP(B1821,'Айгенис Оп22'!$C$3:$C$22,1,0)),"Нет","Да")</f>
        <v>Нет</v>
      </c>
      <c r="D1821" s="43">
        <f t="shared" si="57"/>
        <v>366</v>
      </c>
      <c r="E1821" s="49">
        <f>ROUND(('Все выпуски'!$T$3*'Все выпуски'!$T$6/100)/366*(B1821-IF(C1821="Нет",VLOOKUP(A1821,'Айгенис Оп22'!$A$2:$C$22,3,0),VLOOKUP((A1821-1),'Айгенис Оп22'!$A$2:$C$22,3,0))),2)</f>
        <v>22.13</v>
      </c>
      <c r="G1821" s="43">
        <f>COUNTIF(D1822:$D$1829,365)</f>
        <v>0</v>
      </c>
      <c r="H1821" s="43">
        <f>COUNTIF(D1822:$D$1829,366)</f>
        <v>8</v>
      </c>
    </row>
    <row r="1822" spans="1:8" x14ac:dyDescent="0.25">
      <c r="A1822" s="1">
        <f>COUNTIF($C$2:C1822,"Да")</f>
        <v>19</v>
      </c>
      <c r="B1822" s="45">
        <f t="shared" si="58"/>
        <v>47070</v>
      </c>
      <c r="C1822" s="42" t="str">
        <f>IF(ISERROR(VLOOKUP(B1822,'Айгенис Оп22'!$C$3:$C$22,1,0)),"Нет","Да")</f>
        <v>Нет</v>
      </c>
      <c r="D1822" s="43">
        <f t="shared" si="57"/>
        <v>366</v>
      </c>
      <c r="E1822" s="49">
        <f>ROUND(('Все выпуски'!$T$3*'Все выпуски'!$T$6/100)/366*(B1822-IF(C1822="Нет",VLOOKUP(A1822,'Айгенис Оп22'!$A$2:$C$22,3,0),VLOOKUP((A1822-1),'Айгенис Оп22'!$A$2:$C$22,3,0))),2)</f>
        <v>22.38</v>
      </c>
      <c r="G1822" s="43">
        <f>COUNTIF(D1823:$D$1829,365)</f>
        <v>0</v>
      </c>
      <c r="H1822" s="43">
        <f>COUNTIF(D1823:$D$1829,366)</f>
        <v>7</v>
      </c>
    </row>
    <row r="1823" spans="1:8" x14ac:dyDescent="0.25">
      <c r="A1823" s="1">
        <f>COUNTIF($C$2:C1823,"Да")</f>
        <v>19</v>
      </c>
      <c r="B1823" s="45">
        <f t="shared" si="58"/>
        <v>47071</v>
      </c>
      <c r="C1823" s="42" t="str">
        <f>IF(ISERROR(VLOOKUP(B1823,'Айгенис Оп22'!$C$3:$C$22,1,0)),"Нет","Да")</f>
        <v>Нет</v>
      </c>
      <c r="D1823" s="43">
        <f t="shared" si="57"/>
        <v>366</v>
      </c>
      <c r="E1823" s="49">
        <f>ROUND(('Все выпуски'!$T$3*'Все выпуски'!$T$6/100)/366*(B1823-IF(C1823="Нет",VLOOKUP(A1823,'Айгенис Оп22'!$A$2:$C$22,3,0),VLOOKUP((A1823-1),'Айгенис Оп22'!$A$2:$C$22,3,0))),2)</f>
        <v>22.62</v>
      </c>
      <c r="G1823" s="43">
        <f>COUNTIF(D1824:$D$1829,365)</f>
        <v>0</v>
      </c>
      <c r="H1823" s="43">
        <f>COUNTIF(D1824:$D$1829,366)</f>
        <v>6</v>
      </c>
    </row>
    <row r="1824" spans="1:8" x14ac:dyDescent="0.25">
      <c r="A1824" s="1">
        <f>COUNTIF($C$2:C1824,"Да")</f>
        <v>19</v>
      </c>
      <c r="B1824" s="45">
        <f t="shared" si="58"/>
        <v>47072</v>
      </c>
      <c r="C1824" s="42" t="str">
        <f>IF(ISERROR(VLOOKUP(B1824,'Айгенис Оп22'!$C$3:$C$22,1,0)),"Нет","Да")</f>
        <v>Нет</v>
      </c>
      <c r="D1824" s="43">
        <f t="shared" si="57"/>
        <v>366</v>
      </c>
      <c r="E1824" s="49">
        <f>ROUND(('Все выпуски'!$T$3*'Все выпуски'!$T$6/100)/366*(B1824-IF(C1824="Нет",VLOOKUP(A1824,'Айгенис Оп22'!$A$2:$C$22,3,0),VLOOKUP((A1824-1),'Айгенис Оп22'!$A$2:$C$22,3,0))),2)</f>
        <v>22.87</v>
      </c>
      <c r="G1824" s="43">
        <f>COUNTIF(D1825:$D$1829,365)</f>
        <v>0</v>
      </c>
      <c r="H1824" s="43">
        <f>COUNTIF(D1825:$D$1829,366)</f>
        <v>5</v>
      </c>
    </row>
    <row r="1825" spans="1:8" x14ac:dyDescent="0.25">
      <c r="A1825" s="1">
        <f>COUNTIF($C$2:C1825,"Да")</f>
        <v>19</v>
      </c>
      <c r="B1825" s="45">
        <f t="shared" si="58"/>
        <v>47073</v>
      </c>
      <c r="C1825" s="42" t="str">
        <f>IF(ISERROR(VLOOKUP(B1825,'Айгенис Оп22'!$C$3:$C$22,1,0)),"Нет","Да")</f>
        <v>Нет</v>
      </c>
      <c r="D1825" s="43">
        <f t="shared" si="57"/>
        <v>366</v>
      </c>
      <c r="E1825" s="49">
        <f>ROUND(('Все выпуски'!$T$3*'Все выпуски'!$T$6/100)/366*(B1825-IF(C1825="Нет",VLOOKUP(A1825,'Айгенис Оп22'!$A$2:$C$22,3,0),VLOOKUP((A1825-1),'Айгенис Оп22'!$A$2:$C$22,3,0))),2)</f>
        <v>23.11</v>
      </c>
      <c r="G1825" s="43">
        <f>COUNTIF(D1826:$D$1829,365)</f>
        <v>0</v>
      </c>
      <c r="H1825" s="43">
        <f>COUNTIF(D1826:$D$1829,366)</f>
        <v>4</v>
      </c>
    </row>
    <row r="1826" spans="1:8" x14ac:dyDescent="0.25">
      <c r="A1826" s="1">
        <f>COUNTIF($C$2:C1826,"Да")</f>
        <v>19</v>
      </c>
      <c r="B1826" s="45">
        <f t="shared" si="58"/>
        <v>47074</v>
      </c>
      <c r="C1826" s="42" t="str">
        <f>IF(ISERROR(VLOOKUP(B1826,'Айгенис Оп22'!$C$3:$C$22,1,0)),"Нет","Да")</f>
        <v>Нет</v>
      </c>
      <c r="D1826" s="43">
        <f t="shared" si="57"/>
        <v>366</v>
      </c>
      <c r="E1826" s="49">
        <f>ROUND(('Все выпуски'!$T$3*'Все выпуски'!$T$6/100)/366*(B1826-IF(C1826="Нет",VLOOKUP(A1826,'Айгенис Оп22'!$A$2:$C$22,3,0),VLOOKUP((A1826-1),'Айгенис Оп22'!$A$2:$C$22,3,0))),2)</f>
        <v>23.36</v>
      </c>
      <c r="G1826" s="43">
        <f>COUNTIF(D1827:$D$1829,365)</f>
        <v>0</v>
      </c>
      <c r="H1826" s="43">
        <f>COUNTIF(D1827:$D$1829,366)</f>
        <v>3</v>
      </c>
    </row>
    <row r="1827" spans="1:8" x14ac:dyDescent="0.25">
      <c r="A1827" s="1">
        <f>COUNTIF($C$2:C1827,"Да")</f>
        <v>19</v>
      </c>
      <c r="B1827" s="45">
        <f t="shared" si="58"/>
        <v>47075</v>
      </c>
      <c r="C1827" s="42" t="str">
        <f>IF(ISERROR(VLOOKUP(B1827,'Айгенис Оп22'!$C$3:$C$22,1,0)),"Нет","Да")</f>
        <v>Нет</v>
      </c>
      <c r="D1827" s="43">
        <f t="shared" si="57"/>
        <v>366</v>
      </c>
      <c r="E1827" s="49">
        <f>ROUND(('Все выпуски'!$T$3*'Все выпуски'!$T$6/100)/366*(B1827-IF(C1827="Нет",VLOOKUP(A1827,'Айгенис Оп22'!$A$2:$C$22,3,0),VLOOKUP((A1827-1),'Айгенис Оп22'!$A$2:$C$22,3,0))),2)</f>
        <v>23.61</v>
      </c>
      <c r="G1827" s="43">
        <f>COUNTIF(D1828:$D$1829,365)</f>
        <v>0</v>
      </c>
      <c r="H1827" s="43">
        <f>COUNTIF(D1828:$D$1829,366)</f>
        <v>2</v>
      </c>
    </row>
    <row r="1828" spans="1:8" x14ac:dyDescent="0.25">
      <c r="A1828" s="1">
        <f>COUNTIF($C$2:C1828,"Да")</f>
        <v>19</v>
      </c>
      <c r="B1828" s="45">
        <f t="shared" si="58"/>
        <v>47076</v>
      </c>
      <c r="C1828" s="42" t="str">
        <f>IF(ISERROR(VLOOKUP(B1828,'Айгенис Оп22'!$C$3:$C$22,1,0)),"Нет","Да")</f>
        <v>Нет</v>
      </c>
      <c r="D1828" s="43">
        <f t="shared" si="57"/>
        <v>366</v>
      </c>
      <c r="E1828" s="49">
        <f>ROUND(('Все выпуски'!$T$3*'Все выпуски'!$T$6/100)/366*(B1828-IF(C1828="Нет",VLOOKUP(A1828,'Айгенис Оп22'!$A$2:$C$22,3,0),VLOOKUP((A1828-1),'Айгенис Оп22'!$A$2:$C$22,3,0))),2)</f>
        <v>23.85</v>
      </c>
      <c r="G1828" s="43">
        <f>COUNTIF(D1829:$D$1829,365)</f>
        <v>0</v>
      </c>
      <c r="H1828" s="43">
        <f>COUNTIF(D1829:$D$1829,366)</f>
        <v>1</v>
      </c>
    </row>
    <row r="1829" spans="1:8" x14ac:dyDescent="0.25">
      <c r="A1829" s="1">
        <f>COUNTIF($C$2:C1829,"Да")</f>
        <v>20</v>
      </c>
      <c r="B1829" s="45">
        <f t="shared" si="58"/>
        <v>47077</v>
      </c>
      <c r="C1829" s="42" t="str">
        <f>IF(ISERROR(VLOOKUP(B1829,'Айгенис Оп22'!$C$3:$C$22,1,0)),"Нет","Да")</f>
        <v>Да</v>
      </c>
      <c r="D1829" s="43">
        <f t="shared" si="57"/>
        <v>366</v>
      </c>
      <c r="E1829" s="49">
        <f>ROUND(('Все выпуски'!$T$3*'Все выпуски'!$T$6/100)/366*(B1829-IF(C1829="Нет",VLOOKUP(A1829,'Айгенис Оп22'!$A$2:$C$22,3,0),VLOOKUP((A1829-1),'Айгенис Оп22'!$A$2:$C$22,3,0))),2)</f>
        <v>24.1</v>
      </c>
    </row>
    <row r="1830" spans="1:8" x14ac:dyDescent="0.25">
      <c r="B1830" s="45"/>
    </row>
    <row r="1831" spans="1:8" x14ac:dyDescent="0.25">
      <c r="B1831" s="45"/>
    </row>
    <row r="1832" spans="1:8" x14ac:dyDescent="0.25">
      <c r="B1832" s="45"/>
    </row>
    <row r="1833" spans="1:8" x14ac:dyDescent="0.25">
      <c r="B1833" s="45"/>
    </row>
    <row r="1834" spans="1:8" x14ac:dyDescent="0.25">
      <c r="B1834" s="45"/>
    </row>
    <row r="1835" spans="1:8" x14ac:dyDescent="0.25">
      <c r="B1835" s="45"/>
    </row>
    <row r="1836" spans="1:8" x14ac:dyDescent="0.25">
      <c r="B1836" s="45"/>
    </row>
    <row r="1837" spans="1:8" x14ac:dyDescent="0.25">
      <c r="B1837" s="45"/>
    </row>
    <row r="1838" spans="1:8" x14ac:dyDescent="0.25">
      <c r="B1838" s="45"/>
    </row>
    <row r="1839" spans="1:8" x14ac:dyDescent="0.25">
      <c r="B1839" s="45"/>
    </row>
    <row r="1840" spans="1:8" x14ac:dyDescent="0.25">
      <c r="B1840" s="45"/>
    </row>
    <row r="1841" spans="2:2" x14ac:dyDescent="0.25">
      <c r="B1841" s="45"/>
    </row>
    <row r="1842" spans="2:2" x14ac:dyDescent="0.25">
      <c r="B1842" s="45"/>
    </row>
    <row r="1843" spans="2:2" x14ac:dyDescent="0.25">
      <c r="B1843" s="45"/>
    </row>
    <row r="1844" spans="2:2" x14ac:dyDescent="0.25">
      <c r="B1844" s="45"/>
    </row>
    <row r="1845" spans="2:2" x14ac:dyDescent="0.25">
      <c r="B1845" s="45"/>
    </row>
    <row r="1846" spans="2:2" x14ac:dyDescent="0.25">
      <c r="B1846" s="45"/>
    </row>
    <row r="1847" spans="2:2" x14ac:dyDescent="0.25">
      <c r="B1847" s="45"/>
    </row>
    <row r="1848" spans="2:2" x14ac:dyDescent="0.25">
      <c r="B1848" s="45"/>
    </row>
    <row r="1849" spans="2:2" x14ac:dyDescent="0.25">
      <c r="B1849" s="45"/>
    </row>
    <row r="1850" spans="2:2" x14ac:dyDescent="0.25">
      <c r="B1850" s="45"/>
    </row>
    <row r="1851" spans="2:2" x14ac:dyDescent="0.25">
      <c r="B1851" s="45"/>
    </row>
    <row r="1852" spans="2:2" x14ac:dyDescent="0.25">
      <c r="B1852" s="45"/>
    </row>
    <row r="1853" spans="2:2" x14ac:dyDescent="0.25">
      <c r="B1853" s="45"/>
    </row>
    <row r="1854" spans="2:2" x14ac:dyDescent="0.25">
      <c r="B1854" s="45"/>
    </row>
    <row r="1855" spans="2:2" x14ac:dyDescent="0.25">
      <c r="B1855" s="45"/>
    </row>
    <row r="1856" spans="2:2" x14ac:dyDescent="0.25">
      <c r="B1856" s="45"/>
    </row>
    <row r="1857" spans="2:2" x14ac:dyDescent="0.25">
      <c r="B1857" s="45"/>
    </row>
    <row r="1858" spans="2:2" x14ac:dyDescent="0.25">
      <c r="B1858" s="45"/>
    </row>
    <row r="1859" spans="2:2" x14ac:dyDescent="0.25">
      <c r="B1859" s="45"/>
    </row>
    <row r="1860" spans="2:2" x14ac:dyDescent="0.25">
      <c r="B1860" s="45"/>
    </row>
    <row r="1861" spans="2:2" x14ac:dyDescent="0.25">
      <c r="B1861" s="45"/>
    </row>
    <row r="1862" spans="2:2" x14ac:dyDescent="0.25">
      <c r="B1862" s="45"/>
    </row>
    <row r="1863" spans="2:2" x14ac:dyDescent="0.25">
      <c r="B1863" s="45"/>
    </row>
    <row r="1864" spans="2:2" x14ac:dyDescent="0.25">
      <c r="B1864" s="45"/>
    </row>
    <row r="1865" spans="2:2" x14ac:dyDescent="0.25">
      <c r="B1865" s="45"/>
    </row>
    <row r="1866" spans="2:2" x14ac:dyDescent="0.25">
      <c r="B1866" s="45"/>
    </row>
    <row r="1867" spans="2:2" x14ac:dyDescent="0.25">
      <c r="B1867" s="45"/>
    </row>
    <row r="1868" spans="2:2" x14ac:dyDescent="0.25">
      <c r="B1868" s="45"/>
    </row>
    <row r="1869" spans="2:2" x14ac:dyDescent="0.25">
      <c r="B1869" s="45"/>
    </row>
    <row r="1870" spans="2:2" x14ac:dyDescent="0.25">
      <c r="B1870" s="45"/>
    </row>
    <row r="1871" spans="2:2" x14ac:dyDescent="0.25">
      <c r="B1871" s="45"/>
    </row>
    <row r="1872" spans="2:2" x14ac:dyDescent="0.25">
      <c r="B1872" s="45"/>
    </row>
    <row r="1873" spans="2:2" x14ac:dyDescent="0.25">
      <c r="B1873" s="45"/>
    </row>
    <row r="1874" spans="2:2" x14ac:dyDescent="0.25">
      <c r="B1874" s="45"/>
    </row>
    <row r="1875" spans="2:2" x14ac:dyDescent="0.25">
      <c r="B1875" s="45"/>
    </row>
    <row r="1876" spans="2:2" x14ac:dyDescent="0.25">
      <c r="B1876" s="45"/>
    </row>
    <row r="1877" spans="2:2" x14ac:dyDescent="0.25">
      <c r="B1877" s="45"/>
    </row>
    <row r="1878" spans="2:2" x14ac:dyDescent="0.25">
      <c r="B1878" s="45"/>
    </row>
    <row r="1879" spans="2:2" x14ac:dyDescent="0.25">
      <c r="B1879" s="45"/>
    </row>
    <row r="1880" spans="2:2" x14ac:dyDescent="0.25">
      <c r="B1880" s="45"/>
    </row>
    <row r="1881" spans="2:2" x14ac:dyDescent="0.25">
      <c r="B1881" s="45"/>
    </row>
    <row r="1882" spans="2:2" x14ac:dyDescent="0.25">
      <c r="B1882" s="45"/>
    </row>
    <row r="1883" spans="2:2" x14ac:dyDescent="0.25">
      <c r="B1883" s="45"/>
    </row>
    <row r="1884" spans="2:2" x14ac:dyDescent="0.25">
      <c r="B1884" s="45"/>
    </row>
    <row r="1885" spans="2:2" x14ac:dyDescent="0.25">
      <c r="B1885" s="45"/>
    </row>
    <row r="1886" spans="2:2" x14ac:dyDescent="0.25">
      <c r="B1886" s="45"/>
    </row>
    <row r="1887" spans="2:2" x14ac:dyDescent="0.25">
      <c r="B1887" s="45"/>
    </row>
    <row r="1888" spans="2:2" x14ac:dyDescent="0.25">
      <c r="B1888" s="45"/>
    </row>
    <row r="1889" spans="2:2" x14ac:dyDescent="0.25">
      <c r="B1889" s="45"/>
    </row>
    <row r="1890" spans="2:2" x14ac:dyDescent="0.25">
      <c r="B1890" s="45"/>
    </row>
    <row r="1891" spans="2:2" x14ac:dyDescent="0.25">
      <c r="B1891" s="45"/>
    </row>
    <row r="1892" spans="2:2" x14ac:dyDescent="0.25">
      <c r="B1892" s="45"/>
    </row>
    <row r="1893" spans="2:2" x14ac:dyDescent="0.25">
      <c r="B1893" s="45"/>
    </row>
    <row r="1894" spans="2:2" x14ac:dyDescent="0.25">
      <c r="B1894" s="45"/>
    </row>
    <row r="1895" spans="2:2" x14ac:dyDescent="0.25">
      <c r="B1895" s="45"/>
    </row>
    <row r="1896" spans="2:2" x14ac:dyDescent="0.25">
      <c r="B1896" s="45"/>
    </row>
    <row r="1897" spans="2:2" x14ac:dyDescent="0.25">
      <c r="B1897" s="45"/>
    </row>
    <row r="1898" spans="2:2" x14ac:dyDescent="0.25">
      <c r="B1898" s="45"/>
    </row>
    <row r="1899" spans="2:2" x14ac:dyDescent="0.25">
      <c r="B1899" s="45"/>
    </row>
    <row r="1900" spans="2:2" x14ac:dyDescent="0.25">
      <c r="B1900" s="45"/>
    </row>
    <row r="1901" spans="2:2" x14ac:dyDescent="0.25">
      <c r="B1901" s="45"/>
    </row>
  </sheetData>
  <sheetProtection algorithmName="SHA-512" hashValue="Qa+ILNSsQi3Cg7CyF05LlVbONXnxFWuGvH0QxRYQXujEwI28IkEwNmnMxU56Im0fEWrjxXwbC2Iu8xlw2QtL+g==" saltValue="yRvHELlAo2IewJF5My3vlg==" spinCount="100000" sheet="1" selectLockedCells="1" selectUnlockedCells="1"/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8A2260-F760-402D-9325-EB0C659D0E58}">
  <sheetPr codeName="Лист24"/>
  <dimension ref="A1:I1224"/>
  <sheetViews>
    <sheetView showGridLines="0" workbookViewId="0"/>
  </sheetViews>
  <sheetFormatPr defaultColWidth="9.140625" defaultRowHeight="15" x14ac:dyDescent="0.25"/>
  <cols>
    <col min="1" max="1" width="8" style="1" bestFit="1" customWidth="1"/>
    <col min="2" max="2" width="10.140625" style="1" bestFit="1" customWidth="1"/>
    <col min="3" max="4" width="8.7109375" style="1" bestFit="1" customWidth="1"/>
    <col min="5" max="5" width="6.5703125" style="1" bestFit="1" customWidth="1"/>
    <col min="6" max="6" width="17.7109375" style="1" bestFit="1" customWidth="1"/>
    <col min="7" max="8" width="5.85546875" style="1" bestFit="1" customWidth="1"/>
    <col min="9" max="10" width="9.140625" style="1" customWidth="1"/>
    <col min="11" max="16384" width="9.140625" style="1"/>
  </cols>
  <sheetData>
    <row r="1" spans="1:9" ht="30" x14ac:dyDescent="0.25">
      <c r="A1" s="41" t="s">
        <v>12</v>
      </c>
      <c r="B1" s="41" t="s">
        <v>6</v>
      </c>
      <c r="C1" s="41" t="s">
        <v>10</v>
      </c>
      <c r="D1" s="41" t="s">
        <v>11</v>
      </c>
      <c r="E1" s="41" t="s">
        <v>7</v>
      </c>
      <c r="F1" s="41" t="s">
        <v>15</v>
      </c>
      <c r="G1" s="41" t="s">
        <v>13</v>
      </c>
      <c r="H1" s="41" t="s">
        <v>14</v>
      </c>
    </row>
    <row r="2" spans="1:9" x14ac:dyDescent="0.25">
      <c r="A2" s="1">
        <f>COUNTIF($C$2:C2,"Да")</f>
        <v>0</v>
      </c>
      <c r="B2" s="45">
        <v>45265</v>
      </c>
      <c r="C2" s="42" t="str">
        <f>IF(ISERROR(VLOOKUP(B2,'Айгенис Оп23'!$C$3:$C$42,1,0)),"Нет","Да")</f>
        <v>Нет</v>
      </c>
      <c r="D2" s="43">
        <f t="shared" ref="D2:D65" si="0">IF(MOD(YEAR(B2),4)=0,366,365)</f>
        <v>365</v>
      </c>
      <c r="E2" s="49">
        <v>0</v>
      </c>
      <c r="G2" s="43">
        <f>COUNTIF(D3:$D$1224,365)</f>
        <v>856</v>
      </c>
      <c r="H2" s="43">
        <f>COUNTIF(D3:$D$1224,366)</f>
        <v>366</v>
      </c>
      <c r="I2" s="2"/>
    </row>
    <row r="3" spans="1:9" x14ac:dyDescent="0.25">
      <c r="A3" s="1">
        <f>COUNTIF($C$2:C3,"Да")</f>
        <v>0</v>
      </c>
      <c r="B3" s="45">
        <f>B2+1</f>
        <v>45266</v>
      </c>
      <c r="C3" s="42" t="str">
        <f>IF(ISERROR(VLOOKUP(B3,'Айгенис Оп23'!$C$3:$C$42,1,0)),"Нет","Да")</f>
        <v>Нет</v>
      </c>
      <c r="D3" s="43">
        <f t="shared" si="0"/>
        <v>365</v>
      </c>
      <c r="E3" s="49">
        <f>ROUND(('Все выпуски'!$V$3*'Все выпуски'!$V$6/100)/365*(B3-IF(C3="Нет",VLOOKUP(A3,'Айгенис Оп23'!$A$2:$C$42,3,0),VLOOKUP((A3-1),'Айгенис Оп23'!$A$2:$C$42,3,0))),2)</f>
        <v>0.47</v>
      </c>
      <c r="G3" s="43">
        <f>COUNTIF(D4:$D$1224,365)</f>
        <v>855</v>
      </c>
      <c r="H3" s="43">
        <f>COUNTIF(D4:$D$1224,366)</f>
        <v>366</v>
      </c>
      <c r="I3" s="2"/>
    </row>
    <row r="4" spans="1:9" x14ac:dyDescent="0.25">
      <c r="A4" s="1">
        <f>COUNTIF($C$2:C4,"Да")</f>
        <v>0</v>
      </c>
      <c r="B4" s="45">
        <f t="shared" ref="B4:B67" si="1">B3+1</f>
        <v>45267</v>
      </c>
      <c r="C4" s="42" t="str">
        <f>IF(ISERROR(VLOOKUP(B4,'Айгенис Оп23'!$C$3:$C$42,1,0)),"Нет","Да")</f>
        <v>Нет</v>
      </c>
      <c r="D4" s="43">
        <f t="shared" si="0"/>
        <v>365</v>
      </c>
      <c r="E4" s="49">
        <f>ROUND(('Все выпуски'!$V$3*'Все выпуски'!$V$6/100)/365*(B4-IF(C4="Нет",VLOOKUP(A4,'Айгенис Оп23'!$A$2:$C$42,3,0),VLOOKUP((A4-1),'Айгенис Оп23'!$A$2:$C$42,3,0))),2)</f>
        <v>0.93</v>
      </c>
      <c r="G4" s="43">
        <f>COUNTIF(D5:$D$1224,365)</f>
        <v>854</v>
      </c>
      <c r="H4" s="43">
        <f>COUNTIF(D5:$D$1224,366)</f>
        <v>366</v>
      </c>
      <c r="I4" s="2"/>
    </row>
    <row r="5" spans="1:9" x14ac:dyDescent="0.25">
      <c r="A5" s="1">
        <f>COUNTIF($C$2:C5,"Да")</f>
        <v>0</v>
      </c>
      <c r="B5" s="45">
        <f t="shared" si="1"/>
        <v>45268</v>
      </c>
      <c r="C5" s="42" t="str">
        <f>IF(ISERROR(VLOOKUP(B5,'Айгенис Оп23'!$C$3:$C$42,1,0)),"Нет","Да")</f>
        <v>Нет</v>
      </c>
      <c r="D5" s="43">
        <f t="shared" si="0"/>
        <v>365</v>
      </c>
      <c r="E5" s="49">
        <f>ROUND(('Все выпуски'!$V$3*'Все выпуски'!$V$6/100)/365*(B5-IF(C5="Нет",VLOOKUP(A5,'Айгенис Оп23'!$A$2:$C$42,3,0),VLOOKUP((A5-1),'Айгенис Оп23'!$A$2:$C$42,3,0))),2)</f>
        <v>1.4</v>
      </c>
      <c r="G5" s="43">
        <f>COUNTIF(D6:$D$1224,365)</f>
        <v>853</v>
      </c>
      <c r="H5" s="43">
        <f>COUNTIF(D6:$D$1224,366)</f>
        <v>366</v>
      </c>
      <c r="I5" s="2"/>
    </row>
    <row r="6" spans="1:9" x14ac:dyDescent="0.25">
      <c r="A6" s="1">
        <f>COUNTIF($C$2:C6,"Да")</f>
        <v>0</v>
      </c>
      <c r="B6" s="45">
        <f t="shared" si="1"/>
        <v>45269</v>
      </c>
      <c r="C6" s="42" t="str">
        <f>IF(ISERROR(VLOOKUP(B6,'Айгенис Оп23'!$C$3:$C$42,1,0)),"Нет","Да")</f>
        <v>Нет</v>
      </c>
      <c r="D6" s="43">
        <f t="shared" si="0"/>
        <v>365</v>
      </c>
      <c r="E6" s="49">
        <f>ROUND(('Все выпуски'!$V$3*'Все выпуски'!$V$6/100)/365*(B6-IF(C6="Нет",VLOOKUP(A6,'Айгенис Оп23'!$A$2:$C$42,3,0),VLOOKUP((A6-1),'Айгенис Оп23'!$A$2:$C$42,3,0))),2)</f>
        <v>1.86</v>
      </c>
      <c r="G6" s="43">
        <f>COUNTIF(D7:$D$1224,365)</f>
        <v>852</v>
      </c>
      <c r="H6" s="43">
        <f>COUNTIF(D7:$D$1224,366)</f>
        <v>366</v>
      </c>
      <c r="I6" s="2"/>
    </row>
    <row r="7" spans="1:9" x14ac:dyDescent="0.25">
      <c r="A7" s="1">
        <f>COUNTIF($C$2:C7,"Да")</f>
        <v>0</v>
      </c>
      <c r="B7" s="45">
        <f t="shared" si="1"/>
        <v>45270</v>
      </c>
      <c r="C7" s="42" t="str">
        <f>IF(ISERROR(VLOOKUP(B7,'Айгенис Оп23'!$C$3:$C$42,1,0)),"Нет","Да")</f>
        <v>Нет</v>
      </c>
      <c r="D7" s="43">
        <f t="shared" si="0"/>
        <v>365</v>
      </c>
      <c r="E7" s="49">
        <f>ROUND(('Все выпуски'!$V$3*'Все выпуски'!$V$6/100)/365*(B7-IF(C7="Нет",VLOOKUP(A7,'Айгенис Оп23'!$A$2:$C$42,3,0),VLOOKUP((A7-1),'Айгенис Оп23'!$A$2:$C$42,3,0))),2)</f>
        <v>2.33</v>
      </c>
      <c r="G7" s="43">
        <f>COUNTIF(D8:$D$1224,365)</f>
        <v>851</v>
      </c>
      <c r="H7" s="43">
        <f>COUNTIF(D8:$D$1224,366)</f>
        <v>366</v>
      </c>
      <c r="I7" s="2"/>
    </row>
    <row r="8" spans="1:9" x14ac:dyDescent="0.25">
      <c r="A8" s="1">
        <f>COUNTIF($C$2:C8,"Да")</f>
        <v>0</v>
      </c>
      <c r="B8" s="45">
        <f t="shared" si="1"/>
        <v>45271</v>
      </c>
      <c r="C8" s="42" t="str">
        <f>IF(ISERROR(VLOOKUP(B8,'Айгенис Оп23'!$C$3:$C$42,1,0)),"Нет","Да")</f>
        <v>Нет</v>
      </c>
      <c r="D8" s="43">
        <f t="shared" si="0"/>
        <v>365</v>
      </c>
      <c r="E8" s="49">
        <f>ROUND(('Все выпуски'!$V$3*'Все выпуски'!$V$6/100)/365*(B8-IF(C8="Нет",VLOOKUP(A8,'Айгенис Оп23'!$A$2:$C$42,3,0),VLOOKUP((A8-1),'Айгенис Оп23'!$A$2:$C$42,3,0))),2)</f>
        <v>2.79</v>
      </c>
      <c r="G8" s="43">
        <f>COUNTIF(D9:$D$1224,365)</f>
        <v>850</v>
      </c>
      <c r="H8" s="43">
        <f>COUNTIF(D9:$D$1224,366)</f>
        <v>366</v>
      </c>
      <c r="I8" s="2"/>
    </row>
    <row r="9" spans="1:9" x14ac:dyDescent="0.25">
      <c r="A9" s="1">
        <f>COUNTIF($C$2:C9,"Да")</f>
        <v>0</v>
      </c>
      <c r="B9" s="45">
        <f t="shared" si="1"/>
        <v>45272</v>
      </c>
      <c r="C9" s="42" t="str">
        <f>IF(ISERROR(VLOOKUP(B9,'Айгенис Оп23'!$C$3:$C$42,1,0)),"Нет","Да")</f>
        <v>Нет</v>
      </c>
      <c r="D9" s="43">
        <f t="shared" si="0"/>
        <v>365</v>
      </c>
      <c r="E9" s="49">
        <f>ROUND(('Все выпуски'!$V$3*'Все выпуски'!$V$6/100)/365*(B9-IF(C9="Нет",VLOOKUP(A9,'Айгенис Оп23'!$A$2:$C$42,3,0),VLOOKUP((A9-1),'Айгенис Оп23'!$A$2:$C$42,3,0))),2)</f>
        <v>3.26</v>
      </c>
      <c r="G9" s="43">
        <f>COUNTIF(D10:$D$1224,365)</f>
        <v>849</v>
      </c>
      <c r="H9" s="43">
        <f>COUNTIF(D10:$D$1224,366)</f>
        <v>366</v>
      </c>
      <c r="I9" s="2"/>
    </row>
    <row r="10" spans="1:9" x14ac:dyDescent="0.25">
      <c r="A10" s="1">
        <f>COUNTIF($C$2:C10,"Да")</f>
        <v>0</v>
      </c>
      <c r="B10" s="45">
        <f t="shared" si="1"/>
        <v>45273</v>
      </c>
      <c r="C10" s="42" t="str">
        <f>IF(ISERROR(VLOOKUP(B10,'Айгенис Оп23'!$C$3:$C$42,1,0)),"Нет","Да")</f>
        <v>Нет</v>
      </c>
      <c r="D10" s="43">
        <f t="shared" si="0"/>
        <v>365</v>
      </c>
      <c r="E10" s="49">
        <f>ROUND(('Все выпуски'!$V$3*'Все выпуски'!$V$6/100)/365*(B10-IF(C10="Нет",VLOOKUP(A10,'Айгенис Оп23'!$A$2:$C$42,3,0),VLOOKUP((A10-1),'Айгенис Оп23'!$A$2:$C$42,3,0))),2)</f>
        <v>3.73</v>
      </c>
      <c r="G10" s="43">
        <f>COUNTIF(D11:$D$1224,365)</f>
        <v>848</v>
      </c>
      <c r="H10" s="43">
        <f>COUNTIF(D11:$D$1224,366)</f>
        <v>366</v>
      </c>
      <c r="I10" s="2"/>
    </row>
    <row r="11" spans="1:9" x14ac:dyDescent="0.25">
      <c r="A11" s="1">
        <f>COUNTIF($C$2:C11,"Да")</f>
        <v>0</v>
      </c>
      <c r="B11" s="45">
        <f t="shared" si="1"/>
        <v>45274</v>
      </c>
      <c r="C11" s="42" t="str">
        <f>IF(ISERROR(VLOOKUP(B11,'Айгенис Оп23'!$C$3:$C$42,1,0)),"Нет","Да")</f>
        <v>Нет</v>
      </c>
      <c r="D11" s="43">
        <f t="shared" si="0"/>
        <v>365</v>
      </c>
      <c r="E11" s="49">
        <f>ROUND(('Все выпуски'!$V$3*'Все выпуски'!$V$6/100)/365*(B11-IF(C11="Нет",VLOOKUP(A11,'Айгенис Оп23'!$A$2:$C$42,3,0),VLOOKUP((A11-1),'Айгенис Оп23'!$A$2:$C$42,3,0))),2)</f>
        <v>4.1900000000000004</v>
      </c>
      <c r="G11" s="43">
        <f>COUNTIF(D12:$D$1224,365)</f>
        <v>847</v>
      </c>
      <c r="H11" s="43">
        <f>COUNTIF(D12:$D$1224,366)</f>
        <v>366</v>
      </c>
      <c r="I11" s="2"/>
    </row>
    <row r="12" spans="1:9" x14ac:dyDescent="0.25">
      <c r="A12" s="1">
        <f>COUNTIF($C$2:C12,"Да")</f>
        <v>0</v>
      </c>
      <c r="B12" s="45">
        <f t="shared" si="1"/>
        <v>45275</v>
      </c>
      <c r="C12" s="42" t="str">
        <f>IF(ISERROR(VLOOKUP(B12,'Айгенис Оп23'!$C$3:$C$42,1,0)),"Нет","Да")</f>
        <v>Нет</v>
      </c>
      <c r="D12" s="43">
        <f t="shared" si="0"/>
        <v>365</v>
      </c>
      <c r="E12" s="49">
        <f>ROUND(('Все выпуски'!$V$3*'Все выпуски'!$V$6/100)/365*(B12-IF(C12="Нет",VLOOKUP(A12,'Айгенис Оп23'!$A$2:$C$42,3,0),VLOOKUP((A12-1),'Айгенис Оп23'!$A$2:$C$42,3,0))),2)</f>
        <v>4.66</v>
      </c>
      <c r="G12" s="43">
        <f>COUNTIF(D13:$D$1224,365)</f>
        <v>846</v>
      </c>
      <c r="H12" s="43">
        <f>COUNTIF(D13:$D$1224,366)</f>
        <v>366</v>
      </c>
      <c r="I12" s="2"/>
    </row>
    <row r="13" spans="1:9" x14ac:dyDescent="0.25">
      <c r="A13" s="1">
        <f>COUNTIF($C$2:C13,"Да")</f>
        <v>0</v>
      </c>
      <c r="B13" s="45">
        <f t="shared" si="1"/>
        <v>45276</v>
      </c>
      <c r="C13" s="42" t="str">
        <f>IF(ISERROR(VLOOKUP(B13,'Айгенис Оп23'!$C$3:$C$42,1,0)),"Нет","Да")</f>
        <v>Нет</v>
      </c>
      <c r="D13" s="43">
        <f t="shared" si="0"/>
        <v>365</v>
      </c>
      <c r="E13" s="49">
        <f>ROUND(('Все выпуски'!$V$3*'Все выпуски'!$V$6/100)/365*(B13-IF(C13="Нет",VLOOKUP(A13,'Айгенис Оп23'!$A$2:$C$42,3,0),VLOOKUP((A13-1),'Айгенис Оп23'!$A$2:$C$42,3,0))),2)</f>
        <v>5.12</v>
      </c>
      <c r="G13" s="43">
        <f>COUNTIF(D14:$D$1224,365)</f>
        <v>845</v>
      </c>
      <c r="H13" s="43">
        <f>COUNTIF(D14:$D$1224,366)</f>
        <v>366</v>
      </c>
      <c r="I13" s="2"/>
    </row>
    <row r="14" spans="1:9" x14ac:dyDescent="0.25">
      <c r="A14" s="1">
        <f>COUNTIF($C$2:C14,"Да")</f>
        <v>0</v>
      </c>
      <c r="B14" s="45">
        <f t="shared" si="1"/>
        <v>45277</v>
      </c>
      <c r="C14" s="42" t="str">
        <f>IF(ISERROR(VLOOKUP(B14,'Айгенис Оп23'!$C$3:$C$42,1,0)),"Нет","Да")</f>
        <v>Нет</v>
      </c>
      <c r="D14" s="43">
        <f t="shared" si="0"/>
        <v>365</v>
      </c>
      <c r="E14" s="49">
        <f>ROUND(('Все выпуски'!$V$3*'Все выпуски'!$V$6/100)/365*(B14-IF(C14="Нет",VLOOKUP(A14,'Айгенис Оп23'!$A$2:$C$42,3,0),VLOOKUP((A14-1),'Айгенис Оп23'!$A$2:$C$42,3,0))),2)</f>
        <v>5.59</v>
      </c>
      <c r="G14" s="43">
        <f>COUNTIF(D15:$D$1224,365)</f>
        <v>844</v>
      </c>
      <c r="H14" s="43">
        <f>COUNTIF(D15:$D$1224,366)</f>
        <v>366</v>
      </c>
      <c r="I14" s="2"/>
    </row>
    <row r="15" spans="1:9" x14ac:dyDescent="0.25">
      <c r="A15" s="1">
        <f>COUNTIF($C$2:C15,"Да")</f>
        <v>0</v>
      </c>
      <c r="B15" s="45">
        <f t="shared" si="1"/>
        <v>45278</v>
      </c>
      <c r="C15" s="42" t="str">
        <f>IF(ISERROR(VLOOKUP(B15,'Айгенис Оп23'!$C$3:$C$42,1,0)),"Нет","Да")</f>
        <v>Нет</v>
      </c>
      <c r="D15" s="43">
        <f t="shared" si="0"/>
        <v>365</v>
      </c>
      <c r="E15" s="49">
        <f>ROUND(('Все выпуски'!$V$3*'Все выпуски'!$V$6/100)/365*(B15-IF(C15="Нет",VLOOKUP(A15,'Айгенис Оп23'!$A$2:$C$42,3,0),VLOOKUP((A15-1),'Айгенис Оп23'!$A$2:$C$42,3,0))),2)</f>
        <v>6.05</v>
      </c>
      <c r="G15" s="43">
        <f>COUNTIF(D16:$D$1224,365)</f>
        <v>843</v>
      </c>
      <c r="H15" s="43">
        <f>COUNTIF(D16:$D$1224,366)</f>
        <v>366</v>
      </c>
      <c r="I15" s="2"/>
    </row>
    <row r="16" spans="1:9" x14ac:dyDescent="0.25">
      <c r="A16" s="1">
        <f>COUNTIF($C$2:C16,"Да")</f>
        <v>0</v>
      </c>
      <c r="B16" s="45">
        <f t="shared" si="1"/>
        <v>45279</v>
      </c>
      <c r="C16" s="42" t="str">
        <f>IF(ISERROR(VLOOKUP(B16,'Айгенис Оп23'!$C$3:$C$42,1,0)),"Нет","Да")</f>
        <v>Нет</v>
      </c>
      <c r="D16" s="43">
        <f t="shared" si="0"/>
        <v>365</v>
      </c>
      <c r="E16" s="49">
        <f>ROUND(('Все выпуски'!$V$3*'Все выпуски'!$V$6/100)/365*(B16-IF(C16="Нет",VLOOKUP(A16,'Айгенис Оп23'!$A$2:$C$42,3,0),VLOOKUP((A16-1),'Айгенис Оп23'!$A$2:$C$42,3,0))),2)</f>
        <v>6.52</v>
      </c>
      <c r="G16" s="43">
        <f>COUNTIF(D17:$D$1224,365)</f>
        <v>842</v>
      </c>
      <c r="H16" s="43">
        <f>COUNTIF(D17:$D$1224,366)</f>
        <v>366</v>
      </c>
      <c r="I16" s="2"/>
    </row>
    <row r="17" spans="1:9" x14ac:dyDescent="0.25">
      <c r="A17" s="1">
        <f>COUNTIF($C$2:C17,"Да")</f>
        <v>0</v>
      </c>
      <c r="B17" s="45">
        <f t="shared" si="1"/>
        <v>45280</v>
      </c>
      <c r="C17" s="42" t="str">
        <f>IF(ISERROR(VLOOKUP(B17,'Айгенис Оп23'!$C$3:$C$42,1,0)),"Нет","Да")</f>
        <v>Нет</v>
      </c>
      <c r="D17" s="43">
        <f t="shared" si="0"/>
        <v>365</v>
      </c>
      <c r="E17" s="49">
        <f>ROUND(('Все выпуски'!$V$3*'Все выпуски'!$V$6/100)/365*(B17-IF(C17="Нет",VLOOKUP(A17,'Айгенис Оп23'!$A$2:$C$42,3,0),VLOOKUP((A17-1),'Айгенис Оп23'!$A$2:$C$42,3,0))),2)</f>
        <v>6.99</v>
      </c>
      <c r="G17" s="43">
        <f>COUNTIF(D18:$D$1224,365)</f>
        <v>841</v>
      </c>
      <c r="H17" s="43">
        <f>COUNTIF(D18:$D$1224,366)</f>
        <v>366</v>
      </c>
      <c r="I17" s="2"/>
    </row>
    <row r="18" spans="1:9" x14ac:dyDescent="0.25">
      <c r="A18" s="1">
        <f>COUNTIF($C$2:C18,"Да")</f>
        <v>0</v>
      </c>
      <c r="B18" s="45">
        <f t="shared" si="1"/>
        <v>45281</v>
      </c>
      <c r="C18" s="42" t="str">
        <f>IF(ISERROR(VLOOKUP(B18,'Айгенис Оп23'!$C$3:$C$42,1,0)),"Нет","Да")</f>
        <v>Нет</v>
      </c>
      <c r="D18" s="43">
        <f t="shared" si="0"/>
        <v>365</v>
      </c>
      <c r="E18" s="49">
        <f>ROUND(('Все выпуски'!$V$3*'Все выпуски'!$V$6/100)/365*(B18-IF(C18="Нет",VLOOKUP(A18,'Айгенис Оп23'!$A$2:$C$42,3,0),VLOOKUP((A18-1),'Айгенис Оп23'!$A$2:$C$42,3,0))),2)</f>
        <v>7.45</v>
      </c>
      <c r="G18" s="43">
        <f>COUNTIF(D19:$D$1224,365)</f>
        <v>840</v>
      </c>
      <c r="H18" s="43">
        <f>COUNTIF(D19:$D$1224,366)</f>
        <v>366</v>
      </c>
      <c r="I18" s="2"/>
    </row>
    <row r="19" spans="1:9" x14ac:dyDescent="0.25">
      <c r="A19" s="1">
        <f>COUNTIF($C$2:C19,"Да")</f>
        <v>0</v>
      </c>
      <c r="B19" s="45">
        <f t="shared" si="1"/>
        <v>45282</v>
      </c>
      <c r="C19" s="42" t="str">
        <f>IF(ISERROR(VLOOKUP(B19,'Айгенис Оп23'!$C$3:$C$42,1,0)),"Нет","Да")</f>
        <v>Нет</v>
      </c>
      <c r="D19" s="43">
        <f t="shared" si="0"/>
        <v>365</v>
      </c>
      <c r="E19" s="49">
        <f>ROUND(('Все выпуски'!$V$3*'Все выпуски'!$V$6/100)/365*(B19-IF(C19="Нет",VLOOKUP(A19,'Айгенис Оп23'!$A$2:$C$42,3,0),VLOOKUP((A19-1),'Айгенис Оп23'!$A$2:$C$42,3,0))),2)</f>
        <v>7.92</v>
      </c>
      <c r="G19" s="43">
        <f>COUNTIF(D20:$D$1224,365)</f>
        <v>839</v>
      </c>
      <c r="H19" s="43">
        <f>COUNTIF(D20:$D$1224,366)</f>
        <v>366</v>
      </c>
      <c r="I19" s="2"/>
    </row>
    <row r="20" spans="1:9" x14ac:dyDescent="0.25">
      <c r="A20" s="1">
        <f>COUNTIF($C$2:C20,"Да")</f>
        <v>0</v>
      </c>
      <c r="B20" s="45">
        <f t="shared" si="1"/>
        <v>45283</v>
      </c>
      <c r="C20" s="42" t="str">
        <f>IF(ISERROR(VLOOKUP(B20,'Айгенис Оп23'!$C$3:$C$42,1,0)),"Нет","Да")</f>
        <v>Нет</v>
      </c>
      <c r="D20" s="43">
        <f t="shared" si="0"/>
        <v>365</v>
      </c>
      <c r="E20" s="49">
        <f>ROUND(('Все выпуски'!$V$3*'Все выпуски'!$V$6/100)/365*(B20-IF(C20="Нет",VLOOKUP(A20,'Айгенис Оп23'!$A$2:$C$42,3,0),VLOOKUP((A20-1),'Айгенис Оп23'!$A$2:$C$42,3,0))),2)</f>
        <v>8.3800000000000008</v>
      </c>
      <c r="G20" s="43">
        <f>COUNTIF(D21:$D$1224,365)</f>
        <v>838</v>
      </c>
      <c r="H20" s="43">
        <f>COUNTIF(D21:$D$1224,366)</f>
        <v>366</v>
      </c>
      <c r="I20" s="2"/>
    </row>
    <row r="21" spans="1:9" x14ac:dyDescent="0.25">
      <c r="A21" s="1">
        <f>COUNTIF($C$2:C21,"Да")</f>
        <v>0</v>
      </c>
      <c r="B21" s="45">
        <f t="shared" si="1"/>
        <v>45284</v>
      </c>
      <c r="C21" s="42" t="str">
        <f>IF(ISERROR(VLOOKUP(B21,'Айгенис Оп23'!$C$3:$C$42,1,0)),"Нет","Да")</f>
        <v>Нет</v>
      </c>
      <c r="D21" s="43">
        <f t="shared" si="0"/>
        <v>365</v>
      </c>
      <c r="E21" s="49">
        <f>ROUND(('Все выпуски'!$V$3*'Все выпуски'!$V$6/100)/365*(B21-IF(C21="Нет",VLOOKUP(A21,'Айгенис Оп23'!$A$2:$C$42,3,0),VLOOKUP((A21-1),'Айгенис Оп23'!$A$2:$C$42,3,0))),2)</f>
        <v>8.85</v>
      </c>
      <c r="G21" s="43">
        <f>COUNTIF(D22:$D$1224,365)</f>
        <v>837</v>
      </c>
      <c r="H21" s="43">
        <f>COUNTIF(D22:$D$1224,366)</f>
        <v>366</v>
      </c>
      <c r="I21" s="2"/>
    </row>
    <row r="22" spans="1:9" x14ac:dyDescent="0.25">
      <c r="A22" s="1">
        <f>COUNTIF($C$2:C22,"Да")</f>
        <v>0</v>
      </c>
      <c r="B22" s="45">
        <f t="shared" si="1"/>
        <v>45285</v>
      </c>
      <c r="C22" s="42" t="str">
        <f>IF(ISERROR(VLOOKUP(B22,'Айгенис Оп23'!$C$3:$C$42,1,0)),"Нет","Да")</f>
        <v>Нет</v>
      </c>
      <c r="D22" s="43">
        <f t="shared" si="0"/>
        <v>365</v>
      </c>
      <c r="E22" s="49">
        <f>ROUND(('Все выпуски'!$V$3*'Все выпуски'!$V$6/100)/365*(B22-IF(C22="Нет",VLOOKUP(A22,'Айгенис Оп23'!$A$2:$C$42,3,0),VLOOKUP((A22-1),'Айгенис Оп23'!$A$2:$C$42,3,0))),2)</f>
        <v>9.32</v>
      </c>
      <c r="G22" s="43">
        <f>COUNTIF(D23:$D$1224,365)</f>
        <v>836</v>
      </c>
      <c r="H22" s="43">
        <f>COUNTIF(D23:$D$1224,366)</f>
        <v>366</v>
      </c>
      <c r="I22" s="2"/>
    </row>
    <row r="23" spans="1:9" x14ac:dyDescent="0.25">
      <c r="A23" s="1">
        <f>COUNTIF($C$2:C23,"Да")</f>
        <v>0</v>
      </c>
      <c r="B23" s="45">
        <f t="shared" si="1"/>
        <v>45286</v>
      </c>
      <c r="C23" s="42" t="str">
        <f>IF(ISERROR(VLOOKUP(B23,'Айгенис Оп23'!$C$3:$C$42,1,0)),"Нет","Да")</f>
        <v>Нет</v>
      </c>
      <c r="D23" s="43">
        <f t="shared" si="0"/>
        <v>365</v>
      </c>
      <c r="E23" s="49">
        <f>ROUND(('Все выпуски'!$V$3*'Все выпуски'!$V$6/100)/365*(B23-IF(C23="Нет",VLOOKUP(A23,'Айгенис Оп23'!$A$2:$C$42,3,0),VLOOKUP((A23-1),'Айгенис Оп23'!$A$2:$C$42,3,0))),2)</f>
        <v>9.7799999999999994</v>
      </c>
      <c r="G23" s="43">
        <f>COUNTIF(D24:$D$1224,365)</f>
        <v>835</v>
      </c>
      <c r="H23" s="43">
        <f>COUNTIF(D24:$D$1224,366)</f>
        <v>366</v>
      </c>
      <c r="I23" s="2"/>
    </row>
    <row r="24" spans="1:9" x14ac:dyDescent="0.25">
      <c r="A24" s="1">
        <f>COUNTIF($C$2:C24,"Да")</f>
        <v>0</v>
      </c>
      <c r="B24" s="45">
        <f t="shared" si="1"/>
        <v>45287</v>
      </c>
      <c r="C24" s="42" t="str">
        <f>IF(ISERROR(VLOOKUP(B24,'Айгенис Оп23'!$C$3:$C$42,1,0)),"Нет","Да")</f>
        <v>Нет</v>
      </c>
      <c r="D24" s="43">
        <f t="shared" si="0"/>
        <v>365</v>
      </c>
      <c r="E24" s="49">
        <f>ROUND(('Все выпуски'!$V$3*'Все выпуски'!$V$6/100)/365*(B24-IF(C24="Нет",VLOOKUP(A24,'Айгенис Оп23'!$A$2:$C$42,3,0),VLOOKUP((A24-1),'Айгенис Оп23'!$A$2:$C$42,3,0))),2)</f>
        <v>10.25</v>
      </c>
      <c r="G24" s="43">
        <f>COUNTIF(D25:$D$1224,365)</f>
        <v>834</v>
      </c>
      <c r="H24" s="43">
        <f>COUNTIF(D25:$D$1224,366)</f>
        <v>366</v>
      </c>
      <c r="I24" s="2"/>
    </row>
    <row r="25" spans="1:9" x14ac:dyDescent="0.25">
      <c r="A25" s="1">
        <f>COUNTIF($C$2:C25,"Да")</f>
        <v>0</v>
      </c>
      <c r="B25" s="45">
        <f t="shared" si="1"/>
        <v>45288</v>
      </c>
      <c r="C25" s="42" t="str">
        <f>IF(ISERROR(VLOOKUP(B25,'Айгенис Оп23'!$C$3:$C$42,1,0)),"Нет","Да")</f>
        <v>Нет</v>
      </c>
      <c r="D25" s="43">
        <f t="shared" si="0"/>
        <v>365</v>
      </c>
      <c r="E25" s="49">
        <f>ROUND(('Все выпуски'!$V$3*'Все выпуски'!$V$6/100)/365*(B25-IF(C25="Нет",VLOOKUP(A25,'Айгенис Оп23'!$A$2:$C$42,3,0),VLOOKUP((A25-1),'Айгенис Оп23'!$A$2:$C$42,3,0))),2)</f>
        <v>10.71</v>
      </c>
      <c r="G25" s="43">
        <f>COUNTIF(D26:$D$1224,365)</f>
        <v>833</v>
      </c>
      <c r="H25" s="43">
        <f>COUNTIF(D26:$D$1224,366)</f>
        <v>366</v>
      </c>
      <c r="I25" s="2"/>
    </row>
    <row r="26" spans="1:9" x14ac:dyDescent="0.25">
      <c r="A26" s="1">
        <f>COUNTIF($C$2:C26,"Да")</f>
        <v>0</v>
      </c>
      <c r="B26" s="45">
        <f t="shared" si="1"/>
        <v>45289</v>
      </c>
      <c r="C26" s="42" t="str">
        <f>IF(ISERROR(VLOOKUP(B26,'Айгенис Оп23'!$C$3:$C$42,1,0)),"Нет","Да")</f>
        <v>Нет</v>
      </c>
      <c r="D26" s="43">
        <f t="shared" si="0"/>
        <v>365</v>
      </c>
      <c r="E26" s="49">
        <f>ROUND(('Все выпуски'!$V$3*'Все выпуски'!$V$6/100)/365*(B26-IF(C26="Нет",VLOOKUP(A26,'Айгенис Оп23'!$A$2:$C$42,3,0),VLOOKUP((A26-1),'Айгенис Оп23'!$A$2:$C$42,3,0))),2)</f>
        <v>11.18</v>
      </c>
      <c r="G26" s="43">
        <f>COUNTIF(D27:$D$1224,365)</f>
        <v>832</v>
      </c>
      <c r="H26" s="43">
        <f>COUNTIF(D27:$D$1224,366)</f>
        <v>366</v>
      </c>
      <c r="I26" s="2"/>
    </row>
    <row r="27" spans="1:9" x14ac:dyDescent="0.25">
      <c r="A27" s="1">
        <f>COUNTIF($C$2:C27,"Да")</f>
        <v>0</v>
      </c>
      <c r="B27" s="45">
        <f t="shared" si="1"/>
        <v>45290</v>
      </c>
      <c r="C27" s="42" t="str">
        <f>IF(ISERROR(VLOOKUP(B27,'Айгенис Оп23'!$C$3:$C$42,1,0)),"Нет","Да")</f>
        <v>Нет</v>
      </c>
      <c r="D27" s="43">
        <f t="shared" si="0"/>
        <v>365</v>
      </c>
      <c r="E27" s="49">
        <f>ROUND(('Все выпуски'!$V$3*'Все выпуски'!$V$6/100)/365*(B27-IF(C27="Нет",VLOOKUP(A27,'Айгенис Оп23'!$A$2:$C$42,3,0),VLOOKUP((A27-1),'Айгенис Оп23'!$A$2:$C$42,3,0))),2)</f>
        <v>11.64</v>
      </c>
      <c r="G27" s="43">
        <f>COUNTIF(D28:$D$1224,365)</f>
        <v>831</v>
      </c>
      <c r="H27" s="43">
        <f>COUNTIF(D28:$D$1224,366)</f>
        <v>366</v>
      </c>
      <c r="I27" s="2"/>
    </row>
    <row r="28" spans="1:9" x14ac:dyDescent="0.25">
      <c r="A28" s="1">
        <f>COUNTIF($C$2:C28,"Да")</f>
        <v>0</v>
      </c>
      <c r="B28" s="45">
        <f t="shared" si="1"/>
        <v>45291</v>
      </c>
      <c r="C28" s="42" t="str">
        <f>IF(ISERROR(VLOOKUP(B28,'Айгенис Оп23'!$C$3:$C$42,1,0)),"Нет","Да")</f>
        <v>Нет</v>
      </c>
      <c r="D28" s="43">
        <f t="shared" si="0"/>
        <v>365</v>
      </c>
      <c r="E28" s="49">
        <f>ROUND(('Все выпуски'!$V$3*'Все выпуски'!$V$6/100)/365*(B28-IF(C28="Нет",VLOOKUP(A28,'Айгенис Оп23'!$A$2:$C$42,3,0),VLOOKUP((A28-1),'Айгенис Оп23'!$A$2:$C$42,3,0))),2)</f>
        <v>12.11</v>
      </c>
      <c r="F28" s="44">
        <f>('Все выпуски'!$V$3*'Все выпуски'!$V$6/100)/365*(B28-IF(C28="Нет",VLOOKUP(A28,'Айгенис Оп23'!$A$2:$C$42,3,0),VLOOKUP((A28-1),'Айгенис Оп23'!$A$2:$C$42,3,0)))</f>
        <v>12.109589041095889</v>
      </c>
      <c r="G28" s="43">
        <f>COUNTIF(D29:$D$1224,365)</f>
        <v>830</v>
      </c>
      <c r="H28" s="43">
        <f>COUNTIF(D29:$D$1224,366)</f>
        <v>366</v>
      </c>
      <c r="I28" s="2"/>
    </row>
    <row r="29" spans="1:9" x14ac:dyDescent="0.25">
      <c r="A29" s="1">
        <f>COUNTIF($C$2:C29,"Да")</f>
        <v>0</v>
      </c>
      <c r="B29" s="45">
        <f t="shared" si="1"/>
        <v>45292</v>
      </c>
      <c r="C29" s="42" t="str">
        <f>IF(ISERROR(VLOOKUP(B29,'Айгенис Оп23'!$C$3:$C$42,1,0)),"Нет","Да")</f>
        <v>Нет</v>
      </c>
      <c r="D29" s="43">
        <f t="shared" si="0"/>
        <v>366</v>
      </c>
      <c r="E29" s="49">
        <f>ROUND(('Все выпуски'!$V$3*'Все выпуски'!$V$6/100)*((B29-$B$28)/366)+$F$28,2)</f>
        <v>12.57</v>
      </c>
      <c r="G29" s="43">
        <f>COUNTIF(D30:$D$1224,365)</f>
        <v>830</v>
      </c>
      <c r="H29" s="43">
        <f>COUNTIF(D30:$D$1224,366)</f>
        <v>365</v>
      </c>
      <c r="I29" s="2"/>
    </row>
    <row r="30" spans="1:9" x14ac:dyDescent="0.25">
      <c r="A30" s="1">
        <f>COUNTIF($C$2:C30,"Да")</f>
        <v>0</v>
      </c>
      <c r="B30" s="45">
        <f t="shared" si="1"/>
        <v>45293</v>
      </c>
      <c r="C30" s="42" t="str">
        <f>IF(ISERROR(VLOOKUP(B30,'Айгенис Оп23'!$C$3:$C$42,1,0)),"Нет","Да")</f>
        <v>Нет</v>
      </c>
      <c r="D30" s="43">
        <f t="shared" si="0"/>
        <v>366</v>
      </c>
      <c r="E30" s="49">
        <f>ROUND(('Все выпуски'!$V$3*'Все выпуски'!$V$6/100)*((B30-$B$28)/366)+$F$28,2)</f>
        <v>13.04</v>
      </c>
      <c r="G30" s="43">
        <f>COUNTIF(D31:$D$1224,365)</f>
        <v>830</v>
      </c>
      <c r="H30" s="43">
        <f>COUNTIF(D31:$D$1224,366)</f>
        <v>364</v>
      </c>
      <c r="I30" s="2"/>
    </row>
    <row r="31" spans="1:9" x14ac:dyDescent="0.25">
      <c r="A31" s="1">
        <f>COUNTIF($C$2:C31,"Да")</f>
        <v>0</v>
      </c>
      <c r="B31" s="45">
        <f t="shared" si="1"/>
        <v>45294</v>
      </c>
      <c r="C31" s="42" t="str">
        <f>IF(ISERROR(VLOOKUP(B31,'Айгенис Оп23'!$C$3:$C$42,1,0)),"Нет","Да")</f>
        <v>Нет</v>
      </c>
      <c r="D31" s="43">
        <f t="shared" si="0"/>
        <v>366</v>
      </c>
      <c r="E31" s="49">
        <f>ROUND(('Все выпуски'!$V$3*'Все выпуски'!$V$6/100)*((B31-$B$28)/366)+$F$28,2)</f>
        <v>13.5</v>
      </c>
      <c r="G31" s="43">
        <f>COUNTIF(D32:$D$1224,365)</f>
        <v>830</v>
      </c>
      <c r="H31" s="43">
        <f>COUNTIF(D32:$D$1224,366)</f>
        <v>363</v>
      </c>
      <c r="I31" s="2"/>
    </row>
    <row r="32" spans="1:9" x14ac:dyDescent="0.25">
      <c r="A32" s="1">
        <f>COUNTIF($C$2:C32,"Да")</f>
        <v>0</v>
      </c>
      <c r="B32" s="45">
        <f t="shared" si="1"/>
        <v>45295</v>
      </c>
      <c r="C32" s="42" t="str">
        <f>IF(ISERROR(VLOOKUP(B32,'Айгенис Оп23'!$C$3:$C$42,1,0)),"Нет","Да")</f>
        <v>Нет</v>
      </c>
      <c r="D32" s="43">
        <f t="shared" si="0"/>
        <v>366</v>
      </c>
      <c r="E32" s="49">
        <f>ROUND(('Все выпуски'!$V$3*'Все выпуски'!$V$6/100)*((B32-$B$28)/366)+$F$28,2)</f>
        <v>13.97</v>
      </c>
      <c r="G32" s="43">
        <f>COUNTIF(D33:$D$1224,365)</f>
        <v>830</v>
      </c>
      <c r="H32" s="43">
        <f>COUNTIF(D33:$D$1224,366)</f>
        <v>362</v>
      </c>
      <c r="I32" s="2"/>
    </row>
    <row r="33" spans="1:9" x14ac:dyDescent="0.25">
      <c r="A33" s="1">
        <f>COUNTIF($C$2:C33,"Да")</f>
        <v>0</v>
      </c>
      <c r="B33" s="45">
        <f t="shared" si="1"/>
        <v>45296</v>
      </c>
      <c r="C33" s="42" t="str">
        <f>IF(ISERROR(VLOOKUP(B33,'Айгенис Оп23'!$C$3:$C$42,1,0)),"Нет","Да")</f>
        <v>Нет</v>
      </c>
      <c r="D33" s="43">
        <f t="shared" si="0"/>
        <v>366</v>
      </c>
      <c r="E33" s="49">
        <f>ROUND(('Все выпуски'!$V$3*'Все выпуски'!$V$6/100)*((B33-$B$28)/366)+$F$28,2)</f>
        <v>14.43</v>
      </c>
      <c r="G33" s="43">
        <f>COUNTIF(D34:$D$1224,365)</f>
        <v>830</v>
      </c>
      <c r="H33" s="43">
        <f>COUNTIF(D34:$D$1224,366)</f>
        <v>361</v>
      </c>
      <c r="I33" s="2"/>
    </row>
    <row r="34" spans="1:9" x14ac:dyDescent="0.25">
      <c r="A34" s="1">
        <f>COUNTIF($C$2:C34,"Да")</f>
        <v>0</v>
      </c>
      <c r="B34" s="45">
        <f t="shared" si="1"/>
        <v>45297</v>
      </c>
      <c r="C34" s="42" t="str">
        <f>IF(ISERROR(VLOOKUP(B34,'Айгенис Оп23'!$C$3:$C$42,1,0)),"Нет","Да")</f>
        <v>Нет</v>
      </c>
      <c r="D34" s="43">
        <f t="shared" si="0"/>
        <v>366</v>
      </c>
      <c r="E34" s="49">
        <f>ROUND(('Все выпуски'!$V$3*'Все выпуски'!$V$6/100)*((B34-$B$28)/366)+$F$28,2)</f>
        <v>14.9</v>
      </c>
      <c r="G34" s="43">
        <f>COUNTIF(D35:$D$1224,365)</f>
        <v>830</v>
      </c>
      <c r="H34" s="43">
        <f>COUNTIF(D35:$D$1224,366)</f>
        <v>360</v>
      </c>
      <c r="I34" s="2"/>
    </row>
    <row r="35" spans="1:9" x14ac:dyDescent="0.25">
      <c r="A35" s="1">
        <f>COUNTIF($C$2:C35,"Да")</f>
        <v>0</v>
      </c>
      <c r="B35" s="45">
        <f t="shared" si="1"/>
        <v>45298</v>
      </c>
      <c r="C35" s="42" t="str">
        <f>IF(ISERROR(VLOOKUP(B35,'Айгенис Оп23'!$C$3:$C$42,1,0)),"Нет","Да")</f>
        <v>Нет</v>
      </c>
      <c r="D35" s="43">
        <f t="shared" si="0"/>
        <v>366</v>
      </c>
      <c r="E35" s="49">
        <f>ROUND(('Все выпуски'!$V$3*'Все выпуски'!$V$6/100)*((B35-$B$28)/366)+$F$28,2)</f>
        <v>15.36</v>
      </c>
      <c r="G35" s="43">
        <f>COUNTIF(D36:$D$1224,365)</f>
        <v>830</v>
      </c>
      <c r="H35" s="43">
        <f>COUNTIF(D36:$D$1224,366)</f>
        <v>359</v>
      </c>
      <c r="I35" s="2"/>
    </row>
    <row r="36" spans="1:9" x14ac:dyDescent="0.25">
      <c r="A36" s="1">
        <f>COUNTIF($C$2:C36,"Да")</f>
        <v>0</v>
      </c>
      <c r="B36" s="45">
        <f t="shared" si="1"/>
        <v>45299</v>
      </c>
      <c r="C36" s="42" t="str">
        <f>IF(ISERROR(VLOOKUP(B36,'Айгенис Оп23'!$C$3:$C$42,1,0)),"Нет","Да")</f>
        <v>Нет</v>
      </c>
      <c r="D36" s="43">
        <f t="shared" si="0"/>
        <v>366</v>
      </c>
      <c r="E36" s="49">
        <f>ROUND(('Все выпуски'!$V$3*'Все выпуски'!$V$6/100)*((B36-$B$28)/366)+$F$28,2)</f>
        <v>15.83</v>
      </c>
      <c r="G36" s="43">
        <f>COUNTIF(D37:$D$1224,365)</f>
        <v>830</v>
      </c>
      <c r="H36" s="43">
        <f>COUNTIF(D37:$D$1224,366)</f>
        <v>358</v>
      </c>
      <c r="I36" s="2"/>
    </row>
    <row r="37" spans="1:9" x14ac:dyDescent="0.25">
      <c r="A37" s="1">
        <f>COUNTIF($C$2:C37,"Да")</f>
        <v>0</v>
      </c>
      <c r="B37" s="45">
        <f t="shared" si="1"/>
        <v>45300</v>
      </c>
      <c r="C37" s="42" t="str">
        <f>IF(ISERROR(VLOOKUP(B37,'Айгенис Оп23'!$C$3:$C$42,1,0)),"Нет","Да")</f>
        <v>Нет</v>
      </c>
      <c r="D37" s="43">
        <f t="shared" si="0"/>
        <v>366</v>
      </c>
      <c r="E37" s="49">
        <f>ROUND(('Все выпуски'!$V$3*'Все выпуски'!$V$6/100)*((B37-$B$28)/366)+$F$28,2)</f>
        <v>16.29</v>
      </c>
      <c r="G37" s="43">
        <f>COUNTIF(D38:$D$1224,365)</f>
        <v>830</v>
      </c>
      <c r="H37" s="43">
        <f>COUNTIF(D38:$D$1224,366)</f>
        <v>357</v>
      </c>
      <c r="I37" s="2"/>
    </row>
    <row r="38" spans="1:9" x14ac:dyDescent="0.25">
      <c r="A38" s="1">
        <f>COUNTIF($C$2:C38,"Да")</f>
        <v>0</v>
      </c>
      <c r="B38" s="45">
        <f t="shared" si="1"/>
        <v>45301</v>
      </c>
      <c r="C38" s="42" t="str">
        <f>IF(ISERROR(VLOOKUP(B38,'Айгенис Оп23'!$C$3:$C$42,1,0)),"Нет","Да")</f>
        <v>Нет</v>
      </c>
      <c r="D38" s="43">
        <f t="shared" si="0"/>
        <v>366</v>
      </c>
      <c r="E38" s="49">
        <f>ROUND(('Все выпуски'!$V$3*'Все выпуски'!$V$6/100)*((B38-$B$28)/366)+$F$28,2)</f>
        <v>16.75</v>
      </c>
      <c r="G38" s="43">
        <f>COUNTIF(D39:$D$1224,365)</f>
        <v>830</v>
      </c>
      <c r="H38" s="43">
        <f>COUNTIF(D39:$D$1224,366)</f>
        <v>356</v>
      </c>
      <c r="I38" s="2"/>
    </row>
    <row r="39" spans="1:9" x14ac:dyDescent="0.25">
      <c r="A39" s="1">
        <f>COUNTIF($C$2:C39,"Да")</f>
        <v>0</v>
      </c>
      <c r="B39" s="45">
        <f t="shared" si="1"/>
        <v>45302</v>
      </c>
      <c r="C39" s="42" t="str">
        <f>IF(ISERROR(VLOOKUP(B39,'Айгенис Оп23'!$C$3:$C$42,1,0)),"Нет","Да")</f>
        <v>Нет</v>
      </c>
      <c r="D39" s="43">
        <f t="shared" si="0"/>
        <v>366</v>
      </c>
      <c r="E39" s="49">
        <f>ROUND(('Все выпуски'!$V$3*'Все выпуски'!$V$6/100)*((B39-$B$28)/366)+$F$28,2)</f>
        <v>17.22</v>
      </c>
      <c r="G39" s="43">
        <f>COUNTIF(D40:$D$1224,365)</f>
        <v>830</v>
      </c>
      <c r="H39" s="43">
        <f>COUNTIF(D40:$D$1224,366)</f>
        <v>355</v>
      </c>
      <c r="I39" s="2"/>
    </row>
    <row r="40" spans="1:9" x14ac:dyDescent="0.25">
      <c r="A40" s="1">
        <f>COUNTIF($C$2:C40,"Да")</f>
        <v>0</v>
      </c>
      <c r="B40" s="45">
        <f t="shared" si="1"/>
        <v>45303</v>
      </c>
      <c r="C40" s="42" t="str">
        <f>IF(ISERROR(VLOOKUP(B40,'Айгенис Оп23'!$C$3:$C$42,1,0)),"Нет","Да")</f>
        <v>Нет</v>
      </c>
      <c r="D40" s="43">
        <f t="shared" si="0"/>
        <v>366</v>
      </c>
      <c r="E40" s="49">
        <f>ROUND(('Все выпуски'!$V$3*'Все выпуски'!$V$6/100)*((B40-$B$28)/366)+$F$28,2)</f>
        <v>17.68</v>
      </c>
      <c r="G40" s="43">
        <f>COUNTIF(D41:$D$1224,365)</f>
        <v>830</v>
      </c>
      <c r="H40" s="43">
        <f>COUNTIF(D41:$D$1224,366)</f>
        <v>354</v>
      </c>
      <c r="I40" s="2"/>
    </row>
    <row r="41" spans="1:9" x14ac:dyDescent="0.25">
      <c r="A41" s="1">
        <f>COUNTIF($C$2:C41,"Да")</f>
        <v>0</v>
      </c>
      <c r="B41" s="45">
        <f t="shared" si="1"/>
        <v>45304</v>
      </c>
      <c r="C41" s="42" t="str">
        <f>IF(ISERROR(VLOOKUP(B41,'Айгенис Оп23'!$C$3:$C$42,1,0)),"Нет","Да")</f>
        <v>Нет</v>
      </c>
      <c r="D41" s="43">
        <f t="shared" si="0"/>
        <v>366</v>
      </c>
      <c r="E41" s="49">
        <f>ROUND(('Все выпуски'!$V$3*'Все выпуски'!$V$6/100)*((B41-$B$28)/366)+$F$28,2)</f>
        <v>18.149999999999999</v>
      </c>
      <c r="G41" s="43">
        <f>COUNTIF(D42:$D$1224,365)</f>
        <v>830</v>
      </c>
      <c r="H41" s="43">
        <f>COUNTIF(D42:$D$1224,366)</f>
        <v>353</v>
      </c>
      <c r="I41" s="2"/>
    </row>
    <row r="42" spans="1:9" x14ac:dyDescent="0.25">
      <c r="A42" s="1">
        <f>COUNTIF($C$2:C42,"Да")</f>
        <v>0</v>
      </c>
      <c r="B42" s="45">
        <f t="shared" si="1"/>
        <v>45305</v>
      </c>
      <c r="C42" s="42" t="str">
        <f>IF(ISERROR(VLOOKUP(B42,'Айгенис Оп23'!$C$3:$C$42,1,0)),"Нет","Да")</f>
        <v>Нет</v>
      </c>
      <c r="D42" s="43">
        <f t="shared" si="0"/>
        <v>366</v>
      </c>
      <c r="E42" s="49">
        <f>ROUND(('Все выпуски'!$V$3*'Все выпуски'!$V$6/100)*((B42-$B$28)/366)+$F$28,2)</f>
        <v>18.61</v>
      </c>
      <c r="G42" s="43">
        <f>COUNTIF(D43:$D$1224,365)</f>
        <v>830</v>
      </c>
      <c r="H42" s="43">
        <f>COUNTIF(D43:$D$1224,366)</f>
        <v>352</v>
      </c>
      <c r="I42" s="2"/>
    </row>
    <row r="43" spans="1:9" x14ac:dyDescent="0.25">
      <c r="A43" s="1">
        <f>COUNTIF($C$2:C43,"Да")</f>
        <v>0</v>
      </c>
      <c r="B43" s="45">
        <f t="shared" si="1"/>
        <v>45306</v>
      </c>
      <c r="C43" s="42" t="str">
        <f>IF(ISERROR(VLOOKUP(B43,'Айгенис Оп23'!$C$3:$C$42,1,0)),"Нет","Да")</f>
        <v>Нет</v>
      </c>
      <c r="D43" s="43">
        <f t="shared" si="0"/>
        <v>366</v>
      </c>
      <c r="E43" s="49">
        <f>ROUND(('Все выпуски'!$V$3*'Все выпуски'!$V$6/100)*((B43-$B$28)/366)+$F$28,2)</f>
        <v>19.079999999999998</v>
      </c>
      <c r="G43" s="43">
        <f>COUNTIF(D44:$D$1224,365)</f>
        <v>830</v>
      </c>
      <c r="H43" s="43">
        <f>COUNTIF(D44:$D$1224,366)</f>
        <v>351</v>
      </c>
      <c r="I43" s="2"/>
    </row>
    <row r="44" spans="1:9" x14ac:dyDescent="0.25">
      <c r="A44" s="1">
        <f>COUNTIF($C$2:C44,"Да")</f>
        <v>0</v>
      </c>
      <c r="B44" s="45">
        <f t="shared" si="1"/>
        <v>45307</v>
      </c>
      <c r="C44" s="42" t="str">
        <f>IF(ISERROR(VLOOKUP(B44,'Айгенис Оп23'!$C$3:$C$42,1,0)),"Нет","Да")</f>
        <v>Нет</v>
      </c>
      <c r="D44" s="43">
        <f t="shared" si="0"/>
        <v>366</v>
      </c>
      <c r="E44" s="49">
        <f>ROUND(('Все выпуски'!$V$3*'Все выпуски'!$V$6/100)*((B44-$B$28)/366)+$F$28,2)</f>
        <v>19.54</v>
      </c>
      <c r="G44" s="43">
        <f>COUNTIF(D45:$D$1224,365)</f>
        <v>830</v>
      </c>
      <c r="H44" s="43">
        <f>COUNTIF(D45:$D$1224,366)</f>
        <v>350</v>
      </c>
      <c r="I44" s="2"/>
    </row>
    <row r="45" spans="1:9" x14ac:dyDescent="0.25">
      <c r="A45" s="1">
        <f>COUNTIF($C$2:C45,"Да")</f>
        <v>1</v>
      </c>
      <c r="B45" s="45">
        <f t="shared" si="1"/>
        <v>45308</v>
      </c>
      <c r="C45" s="42" t="str">
        <f>IF(ISERROR(VLOOKUP(B45,'Айгенис Оп23'!$C$3:$C$42,1,0)),"Нет","Да")</f>
        <v>Да</v>
      </c>
      <c r="D45" s="43">
        <f t="shared" si="0"/>
        <v>366</v>
      </c>
      <c r="E45" s="49">
        <f>ROUND(('Все выпуски'!$V$3*'Все выпуски'!$V$6/100)*((B45-$B$28)/366)+$F$28,2)</f>
        <v>20.010000000000002</v>
      </c>
      <c r="G45" s="43">
        <f>COUNTIF(D46:$D$1224,365)</f>
        <v>830</v>
      </c>
      <c r="H45" s="43">
        <f>COUNTIF(D46:$D$1224,366)</f>
        <v>349</v>
      </c>
      <c r="I45" s="2"/>
    </row>
    <row r="46" spans="1:9" x14ac:dyDescent="0.25">
      <c r="A46" s="1">
        <f>COUNTIF($C$2:C46,"Да")</f>
        <v>1</v>
      </c>
      <c r="B46" s="45">
        <f t="shared" si="1"/>
        <v>45309</v>
      </c>
      <c r="C46" s="42" t="str">
        <f>IF(ISERROR(VLOOKUP(B46,'Айгенис Оп23'!$C$3:$C$42,1,0)),"Нет","Да")</f>
        <v>Нет</v>
      </c>
      <c r="D46" s="43">
        <f t="shared" si="0"/>
        <v>366</v>
      </c>
      <c r="E46" s="49">
        <f>ROUND(('Все выпуски'!$V$3*'Все выпуски'!$V$6/100)/366*(B46-IF(C46="Нет",VLOOKUP(A46,'Айгенис Оп23'!$A$2:$C$42,3,0),VLOOKUP((A46-1),'Айгенис Оп23'!$A$2:$C$42,3,0))),2)</f>
        <v>0.46</v>
      </c>
      <c r="G46" s="43">
        <f>COUNTIF(D47:$D$1224,365)</f>
        <v>830</v>
      </c>
      <c r="H46" s="43">
        <f>COUNTIF(D47:$D$1224,366)</f>
        <v>348</v>
      </c>
      <c r="I46" s="2"/>
    </row>
    <row r="47" spans="1:9" x14ac:dyDescent="0.25">
      <c r="A47" s="1">
        <f>COUNTIF($C$2:C47,"Да")</f>
        <v>1</v>
      </c>
      <c r="B47" s="45">
        <f t="shared" si="1"/>
        <v>45310</v>
      </c>
      <c r="C47" s="42" t="str">
        <f>IF(ISERROR(VLOOKUP(B47,'Айгенис Оп23'!$C$3:$C$42,1,0)),"Нет","Да")</f>
        <v>Нет</v>
      </c>
      <c r="D47" s="43">
        <f t="shared" si="0"/>
        <v>366</v>
      </c>
      <c r="E47" s="49">
        <f>ROUND(('Все выпуски'!$V$3*'Все выпуски'!$V$6/100)/366*(B47-IF(C47="Нет",VLOOKUP(A47,'Айгенис Оп23'!$A$2:$C$42,3,0),VLOOKUP((A47-1),'Айгенис Оп23'!$A$2:$C$42,3,0))),2)</f>
        <v>0.93</v>
      </c>
      <c r="G47" s="43">
        <f>COUNTIF(D48:$D$1224,365)</f>
        <v>830</v>
      </c>
      <c r="H47" s="43">
        <f>COUNTIF(D48:$D$1224,366)</f>
        <v>347</v>
      </c>
      <c r="I47" s="2"/>
    </row>
    <row r="48" spans="1:9" x14ac:dyDescent="0.25">
      <c r="A48" s="1">
        <f>COUNTIF($C$2:C48,"Да")</f>
        <v>1</v>
      </c>
      <c r="B48" s="45">
        <f t="shared" si="1"/>
        <v>45311</v>
      </c>
      <c r="C48" s="42" t="str">
        <f>IF(ISERROR(VLOOKUP(B48,'Айгенис Оп23'!$C$3:$C$42,1,0)),"Нет","Да")</f>
        <v>Нет</v>
      </c>
      <c r="D48" s="43">
        <f t="shared" si="0"/>
        <v>366</v>
      </c>
      <c r="E48" s="49">
        <f>ROUND(('Все выпуски'!$V$3*'Все выпуски'!$V$6/100)/366*(B48-IF(C48="Нет",VLOOKUP(A48,'Айгенис Оп23'!$A$2:$C$42,3,0),VLOOKUP((A48-1),'Айгенис Оп23'!$A$2:$C$42,3,0))),2)</f>
        <v>1.39</v>
      </c>
      <c r="G48" s="43">
        <f>COUNTIF(D49:$D$1224,365)</f>
        <v>830</v>
      </c>
      <c r="H48" s="43">
        <f>COUNTIF(D49:$D$1224,366)</f>
        <v>346</v>
      </c>
      <c r="I48" s="2"/>
    </row>
    <row r="49" spans="1:9" x14ac:dyDescent="0.25">
      <c r="A49" s="1">
        <f>COUNTIF($C$2:C49,"Да")</f>
        <v>1</v>
      </c>
      <c r="B49" s="45">
        <f t="shared" si="1"/>
        <v>45312</v>
      </c>
      <c r="C49" s="42" t="str">
        <f>IF(ISERROR(VLOOKUP(B49,'Айгенис Оп23'!$C$3:$C$42,1,0)),"Нет","Да")</f>
        <v>Нет</v>
      </c>
      <c r="D49" s="43">
        <f t="shared" si="0"/>
        <v>366</v>
      </c>
      <c r="E49" s="49">
        <f>ROUND(('Все выпуски'!$V$3*'Все выпуски'!$V$6/100)/366*(B49-IF(C49="Нет",VLOOKUP(A49,'Айгенис Оп23'!$A$2:$C$42,3,0),VLOOKUP((A49-1),'Айгенис Оп23'!$A$2:$C$42,3,0))),2)</f>
        <v>1.86</v>
      </c>
      <c r="G49" s="43">
        <f>COUNTIF(D50:$D$1224,365)</f>
        <v>830</v>
      </c>
      <c r="H49" s="43">
        <f>COUNTIF(D50:$D$1224,366)</f>
        <v>345</v>
      </c>
      <c r="I49" s="2"/>
    </row>
    <row r="50" spans="1:9" x14ac:dyDescent="0.25">
      <c r="A50" s="1">
        <f>COUNTIF($C$2:C50,"Да")</f>
        <v>1</v>
      </c>
      <c r="B50" s="45">
        <f t="shared" si="1"/>
        <v>45313</v>
      </c>
      <c r="C50" s="42" t="str">
        <f>IF(ISERROR(VLOOKUP(B50,'Айгенис Оп23'!$C$3:$C$42,1,0)),"Нет","Да")</f>
        <v>Нет</v>
      </c>
      <c r="D50" s="43">
        <f t="shared" si="0"/>
        <v>366</v>
      </c>
      <c r="E50" s="49">
        <f>ROUND(('Все выпуски'!$V$3*'Все выпуски'!$V$6/100)/366*(B50-IF(C50="Нет",VLOOKUP(A50,'Айгенис Оп23'!$A$2:$C$42,3,0),VLOOKUP((A50-1),'Айгенис Оп23'!$A$2:$C$42,3,0))),2)</f>
        <v>2.3199999999999998</v>
      </c>
      <c r="G50" s="43">
        <f>COUNTIF(D51:$D$1224,365)</f>
        <v>830</v>
      </c>
      <c r="H50" s="43">
        <f>COUNTIF(D51:$D$1224,366)</f>
        <v>344</v>
      </c>
      <c r="I50" s="2"/>
    </row>
    <row r="51" spans="1:9" x14ac:dyDescent="0.25">
      <c r="A51" s="1">
        <f>COUNTIF($C$2:C51,"Да")</f>
        <v>1</v>
      </c>
      <c r="B51" s="45">
        <f t="shared" si="1"/>
        <v>45314</v>
      </c>
      <c r="C51" s="42" t="str">
        <f>IF(ISERROR(VLOOKUP(B51,'Айгенис Оп23'!$C$3:$C$42,1,0)),"Нет","Да")</f>
        <v>Нет</v>
      </c>
      <c r="D51" s="43">
        <f t="shared" si="0"/>
        <v>366</v>
      </c>
      <c r="E51" s="49">
        <f>ROUND(('Все выпуски'!$V$3*'Все выпуски'!$V$6/100)/366*(B51-IF(C51="Нет",VLOOKUP(A51,'Айгенис Оп23'!$A$2:$C$42,3,0),VLOOKUP((A51-1),'Айгенис Оп23'!$A$2:$C$42,3,0))),2)</f>
        <v>2.79</v>
      </c>
      <c r="G51" s="43">
        <f>COUNTIF(D52:$D$1224,365)</f>
        <v>830</v>
      </c>
      <c r="H51" s="43">
        <f>COUNTIF(D52:$D$1224,366)</f>
        <v>343</v>
      </c>
      <c r="I51" s="2"/>
    </row>
    <row r="52" spans="1:9" x14ac:dyDescent="0.25">
      <c r="A52" s="1">
        <f>COUNTIF($C$2:C52,"Да")</f>
        <v>1</v>
      </c>
      <c r="B52" s="45">
        <f t="shared" si="1"/>
        <v>45315</v>
      </c>
      <c r="C52" s="42" t="str">
        <f>IF(ISERROR(VLOOKUP(B52,'Айгенис Оп23'!$C$3:$C$42,1,0)),"Нет","Да")</f>
        <v>Нет</v>
      </c>
      <c r="D52" s="43">
        <f t="shared" si="0"/>
        <v>366</v>
      </c>
      <c r="E52" s="49">
        <f>ROUND(('Все выпуски'!$V$3*'Все выпуски'!$V$6/100)/366*(B52-IF(C52="Нет",VLOOKUP(A52,'Айгенис Оп23'!$A$2:$C$42,3,0),VLOOKUP((A52-1),'Айгенис Оп23'!$A$2:$C$42,3,0))),2)</f>
        <v>3.25</v>
      </c>
      <c r="G52" s="43">
        <f>COUNTIF(D53:$D$1224,365)</f>
        <v>830</v>
      </c>
      <c r="H52" s="43">
        <f>COUNTIF(D53:$D$1224,366)</f>
        <v>342</v>
      </c>
      <c r="I52" s="2"/>
    </row>
    <row r="53" spans="1:9" x14ac:dyDescent="0.25">
      <c r="A53" s="1">
        <f>COUNTIF($C$2:C53,"Да")</f>
        <v>1</v>
      </c>
      <c r="B53" s="45">
        <f t="shared" si="1"/>
        <v>45316</v>
      </c>
      <c r="C53" s="42" t="str">
        <f>IF(ISERROR(VLOOKUP(B53,'Айгенис Оп23'!$C$3:$C$42,1,0)),"Нет","Да")</f>
        <v>Нет</v>
      </c>
      <c r="D53" s="43">
        <f t="shared" si="0"/>
        <v>366</v>
      </c>
      <c r="E53" s="49">
        <f>ROUND(('Все выпуски'!$V$3*'Все выпуски'!$V$6/100)/366*(B53-IF(C53="Нет",VLOOKUP(A53,'Айгенис Оп23'!$A$2:$C$42,3,0),VLOOKUP((A53-1),'Айгенис Оп23'!$A$2:$C$42,3,0))),2)</f>
        <v>3.72</v>
      </c>
      <c r="G53" s="43">
        <f>COUNTIF(D54:$D$1224,365)</f>
        <v>830</v>
      </c>
      <c r="H53" s="43">
        <f>COUNTIF(D54:$D$1224,366)</f>
        <v>341</v>
      </c>
      <c r="I53" s="2"/>
    </row>
    <row r="54" spans="1:9" x14ac:dyDescent="0.25">
      <c r="A54" s="1">
        <f>COUNTIF($C$2:C54,"Да")</f>
        <v>1</v>
      </c>
      <c r="B54" s="45">
        <f t="shared" si="1"/>
        <v>45317</v>
      </c>
      <c r="C54" s="42" t="str">
        <f>IF(ISERROR(VLOOKUP(B54,'Айгенис Оп23'!$C$3:$C$42,1,0)),"Нет","Да")</f>
        <v>Нет</v>
      </c>
      <c r="D54" s="43">
        <f t="shared" si="0"/>
        <v>366</v>
      </c>
      <c r="E54" s="49">
        <f>ROUND(('Все выпуски'!$V$3*'Все выпуски'!$V$6/100)/366*(B54-IF(C54="Нет",VLOOKUP(A54,'Айгенис Оп23'!$A$2:$C$42,3,0),VLOOKUP((A54-1),'Айгенис Оп23'!$A$2:$C$42,3,0))),2)</f>
        <v>4.18</v>
      </c>
      <c r="G54" s="43">
        <f>COUNTIF(D55:$D$1224,365)</f>
        <v>830</v>
      </c>
      <c r="H54" s="43">
        <f>COUNTIF(D55:$D$1224,366)</f>
        <v>340</v>
      </c>
      <c r="I54" s="2"/>
    </row>
    <row r="55" spans="1:9" x14ac:dyDescent="0.25">
      <c r="A55" s="1">
        <f>COUNTIF($C$2:C55,"Да")</f>
        <v>1</v>
      </c>
      <c r="B55" s="45">
        <f t="shared" si="1"/>
        <v>45318</v>
      </c>
      <c r="C55" s="42" t="str">
        <f>IF(ISERROR(VLOOKUP(B55,'Айгенис Оп23'!$C$3:$C$42,1,0)),"Нет","Да")</f>
        <v>Нет</v>
      </c>
      <c r="D55" s="43">
        <f t="shared" si="0"/>
        <v>366</v>
      </c>
      <c r="E55" s="49">
        <f>ROUND(('Все выпуски'!$V$3*'Все выпуски'!$V$6/100)/366*(B55-IF(C55="Нет",VLOOKUP(A55,'Айгенис Оп23'!$A$2:$C$42,3,0),VLOOKUP((A55-1),'Айгенис Оп23'!$A$2:$C$42,3,0))),2)</f>
        <v>4.6399999999999997</v>
      </c>
      <c r="G55" s="43">
        <f>COUNTIF(D56:$D$1224,365)</f>
        <v>830</v>
      </c>
      <c r="H55" s="43">
        <f>COUNTIF(D56:$D$1224,366)</f>
        <v>339</v>
      </c>
      <c r="I55" s="2"/>
    </row>
    <row r="56" spans="1:9" x14ac:dyDescent="0.25">
      <c r="A56" s="1">
        <f>COUNTIF($C$2:C56,"Да")</f>
        <v>1</v>
      </c>
      <c r="B56" s="45">
        <f t="shared" si="1"/>
        <v>45319</v>
      </c>
      <c r="C56" s="42" t="str">
        <f>IF(ISERROR(VLOOKUP(B56,'Айгенис Оп23'!$C$3:$C$42,1,0)),"Нет","Да")</f>
        <v>Нет</v>
      </c>
      <c r="D56" s="43">
        <f t="shared" si="0"/>
        <v>366</v>
      </c>
      <c r="E56" s="49">
        <f>ROUND(('Все выпуски'!$V$3*'Все выпуски'!$V$6/100)/366*(B56-IF(C56="Нет",VLOOKUP(A56,'Айгенис Оп23'!$A$2:$C$42,3,0),VLOOKUP((A56-1),'Айгенис Оп23'!$A$2:$C$42,3,0))),2)</f>
        <v>5.1100000000000003</v>
      </c>
      <c r="G56" s="43">
        <f>COUNTIF(D57:$D$1224,365)</f>
        <v>830</v>
      </c>
      <c r="H56" s="43">
        <f>COUNTIF(D57:$D$1224,366)</f>
        <v>338</v>
      </c>
      <c r="I56" s="2"/>
    </row>
    <row r="57" spans="1:9" x14ac:dyDescent="0.25">
      <c r="A57" s="1">
        <f>COUNTIF($C$2:C57,"Да")</f>
        <v>1</v>
      </c>
      <c r="B57" s="45">
        <f t="shared" si="1"/>
        <v>45320</v>
      </c>
      <c r="C57" s="42" t="str">
        <f>IF(ISERROR(VLOOKUP(B57,'Айгенис Оп23'!$C$3:$C$42,1,0)),"Нет","Да")</f>
        <v>Нет</v>
      </c>
      <c r="D57" s="43">
        <f t="shared" si="0"/>
        <v>366</v>
      </c>
      <c r="E57" s="49">
        <f>ROUND(('Все выпуски'!$V$3*'Все выпуски'!$V$6/100)/366*(B57-IF(C57="Нет",VLOOKUP(A57,'Айгенис Оп23'!$A$2:$C$42,3,0),VLOOKUP((A57-1),'Айгенис Оп23'!$A$2:$C$42,3,0))),2)</f>
        <v>5.57</v>
      </c>
      <c r="G57" s="43">
        <f>COUNTIF(D58:$D$1224,365)</f>
        <v>830</v>
      </c>
      <c r="H57" s="43">
        <f>COUNTIF(D58:$D$1224,366)</f>
        <v>337</v>
      </c>
      <c r="I57" s="2"/>
    </row>
    <row r="58" spans="1:9" x14ac:dyDescent="0.25">
      <c r="A58" s="1">
        <f>COUNTIF($C$2:C58,"Да")</f>
        <v>1</v>
      </c>
      <c r="B58" s="45">
        <f t="shared" si="1"/>
        <v>45321</v>
      </c>
      <c r="C58" s="42" t="str">
        <f>IF(ISERROR(VLOOKUP(B58,'Айгенис Оп23'!$C$3:$C$42,1,0)),"Нет","Да")</f>
        <v>Нет</v>
      </c>
      <c r="D58" s="43">
        <f t="shared" si="0"/>
        <v>366</v>
      </c>
      <c r="E58" s="49">
        <f>ROUND(('Все выпуски'!$V$3*'Все выпуски'!$V$6/100)/366*(B58-IF(C58="Нет",VLOOKUP(A58,'Айгенис Оп23'!$A$2:$C$42,3,0),VLOOKUP((A58-1),'Айгенис Оп23'!$A$2:$C$42,3,0))),2)</f>
        <v>6.04</v>
      </c>
      <c r="G58" s="43">
        <f>COUNTIF(D59:$D$1224,365)</f>
        <v>830</v>
      </c>
      <c r="H58" s="43">
        <f>COUNTIF(D59:$D$1224,366)</f>
        <v>336</v>
      </c>
      <c r="I58" s="2"/>
    </row>
    <row r="59" spans="1:9" x14ac:dyDescent="0.25">
      <c r="A59" s="1">
        <f>COUNTIF($C$2:C59,"Да")</f>
        <v>1</v>
      </c>
      <c r="B59" s="45">
        <f t="shared" si="1"/>
        <v>45322</v>
      </c>
      <c r="C59" s="42" t="str">
        <f>IF(ISERROR(VLOOKUP(B59,'Айгенис Оп23'!$C$3:$C$42,1,0)),"Нет","Да")</f>
        <v>Нет</v>
      </c>
      <c r="D59" s="43">
        <f t="shared" si="0"/>
        <v>366</v>
      </c>
      <c r="E59" s="49">
        <f>ROUND(('Все выпуски'!$V$3*'Все выпуски'!$V$6/100)/366*(B59-IF(C59="Нет",VLOOKUP(A59,'Айгенис Оп23'!$A$2:$C$42,3,0),VLOOKUP((A59-1),'Айгенис Оп23'!$A$2:$C$42,3,0))),2)</f>
        <v>6.5</v>
      </c>
      <c r="G59" s="43">
        <f>COUNTIF(D60:$D$1224,365)</f>
        <v>830</v>
      </c>
      <c r="H59" s="43">
        <f>COUNTIF(D60:$D$1224,366)</f>
        <v>335</v>
      </c>
      <c r="I59" s="2"/>
    </row>
    <row r="60" spans="1:9" x14ac:dyDescent="0.25">
      <c r="A60" s="1">
        <f>COUNTIF($C$2:C60,"Да")</f>
        <v>1</v>
      </c>
      <c r="B60" s="45">
        <f t="shared" si="1"/>
        <v>45323</v>
      </c>
      <c r="C60" s="42" t="str">
        <f>IF(ISERROR(VLOOKUP(B60,'Айгенис Оп23'!$C$3:$C$42,1,0)),"Нет","Да")</f>
        <v>Нет</v>
      </c>
      <c r="D60" s="43">
        <f t="shared" si="0"/>
        <v>366</v>
      </c>
      <c r="E60" s="49">
        <f>ROUND(('Все выпуски'!$V$3*'Все выпуски'!$V$6/100)/366*(B60-IF(C60="Нет",VLOOKUP(A60,'Айгенис Оп23'!$A$2:$C$42,3,0),VLOOKUP((A60-1),'Айгенис Оп23'!$A$2:$C$42,3,0))),2)</f>
        <v>6.97</v>
      </c>
      <c r="G60" s="43">
        <f>COUNTIF(D61:$D$1224,365)</f>
        <v>830</v>
      </c>
      <c r="H60" s="43">
        <f>COUNTIF(D61:$D$1224,366)</f>
        <v>334</v>
      </c>
      <c r="I60" s="2"/>
    </row>
    <row r="61" spans="1:9" x14ac:dyDescent="0.25">
      <c r="A61" s="1">
        <f>COUNTIF($C$2:C61,"Да")</f>
        <v>1</v>
      </c>
      <c r="B61" s="45">
        <f t="shared" si="1"/>
        <v>45324</v>
      </c>
      <c r="C61" s="42" t="str">
        <f>IF(ISERROR(VLOOKUP(B61,'Айгенис Оп23'!$C$3:$C$42,1,0)),"Нет","Да")</f>
        <v>Нет</v>
      </c>
      <c r="D61" s="43">
        <f t="shared" si="0"/>
        <v>366</v>
      </c>
      <c r="E61" s="49">
        <f>ROUND(('Все выпуски'!$V$3*'Все выпуски'!$V$6/100)/366*(B61-IF(C61="Нет",VLOOKUP(A61,'Айгенис Оп23'!$A$2:$C$42,3,0),VLOOKUP((A61-1),'Айгенис Оп23'!$A$2:$C$42,3,0))),2)</f>
        <v>7.43</v>
      </c>
      <c r="G61" s="43">
        <f>COUNTIF(D62:$D$1224,365)</f>
        <v>830</v>
      </c>
      <c r="H61" s="43">
        <f>COUNTIF(D62:$D$1224,366)</f>
        <v>333</v>
      </c>
      <c r="I61" s="2"/>
    </row>
    <row r="62" spans="1:9" x14ac:dyDescent="0.25">
      <c r="A62" s="1">
        <f>COUNTIF($C$2:C62,"Да")</f>
        <v>1</v>
      </c>
      <c r="B62" s="45">
        <f t="shared" si="1"/>
        <v>45325</v>
      </c>
      <c r="C62" s="42" t="str">
        <f>IF(ISERROR(VLOOKUP(B62,'Айгенис Оп23'!$C$3:$C$42,1,0)),"Нет","Да")</f>
        <v>Нет</v>
      </c>
      <c r="D62" s="43">
        <f t="shared" si="0"/>
        <v>366</v>
      </c>
      <c r="E62" s="49">
        <f>ROUND(('Все выпуски'!$V$3*'Все выпуски'!$V$6/100)/366*(B62-IF(C62="Нет",VLOOKUP(A62,'Айгенис Оп23'!$A$2:$C$42,3,0),VLOOKUP((A62-1),'Айгенис Оп23'!$A$2:$C$42,3,0))),2)</f>
        <v>7.9</v>
      </c>
      <c r="G62" s="43">
        <f>COUNTIF(D63:$D$1224,365)</f>
        <v>830</v>
      </c>
      <c r="H62" s="43">
        <f>COUNTIF(D63:$D$1224,366)</f>
        <v>332</v>
      </c>
      <c r="I62" s="2"/>
    </row>
    <row r="63" spans="1:9" x14ac:dyDescent="0.25">
      <c r="A63" s="1">
        <f>COUNTIF($C$2:C63,"Да")</f>
        <v>1</v>
      </c>
      <c r="B63" s="45">
        <f t="shared" si="1"/>
        <v>45326</v>
      </c>
      <c r="C63" s="42" t="str">
        <f>IF(ISERROR(VLOOKUP(B63,'Айгенис Оп23'!$C$3:$C$42,1,0)),"Нет","Да")</f>
        <v>Нет</v>
      </c>
      <c r="D63" s="43">
        <f t="shared" si="0"/>
        <v>366</v>
      </c>
      <c r="E63" s="49">
        <f>ROUND(('Все выпуски'!$V$3*'Все выпуски'!$V$6/100)/366*(B63-IF(C63="Нет",VLOOKUP(A63,'Айгенис Оп23'!$A$2:$C$42,3,0),VLOOKUP((A63-1),'Айгенис Оп23'!$A$2:$C$42,3,0))),2)</f>
        <v>8.36</v>
      </c>
      <c r="G63" s="43">
        <f>COUNTIF(D64:$D$1224,365)</f>
        <v>830</v>
      </c>
      <c r="H63" s="43">
        <f>COUNTIF(D64:$D$1224,366)</f>
        <v>331</v>
      </c>
      <c r="I63" s="2"/>
    </row>
    <row r="64" spans="1:9" x14ac:dyDescent="0.25">
      <c r="A64" s="1">
        <f>COUNTIF($C$2:C64,"Да")</f>
        <v>1</v>
      </c>
      <c r="B64" s="45">
        <f t="shared" si="1"/>
        <v>45327</v>
      </c>
      <c r="C64" s="42" t="str">
        <f>IF(ISERROR(VLOOKUP(B64,'Айгенис Оп23'!$C$3:$C$42,1,0)),"Нет","Да")</f>
        <v>Нет</v>
      </c>
      <c r="D64" s="43">
        <f t="shared" si="0"/>
        <v>366</v>
      </c>
      <c r="E64" s="49">
        <f>ROUND(('Все выпуски'!$V$3*'Все выпуски'!$V$6/100)/366*(B64-IF(C64="Нет",VLOOKUP(A64,'Айгенис Оп23'!$A$2:$C$42,3,0),VLOOKUP((A64-1),'Айгенис Оп23'!$A$2:$C$42,3,0))),2)</f>
        <v>8.83</v>
      </c>
      <c r="G64" s="43">
        <f>COUNTIF(D65:$D$1224,365)</f>
        <v>830</v>
      </c>
      <c r="H64" s="43">
        <f>COUNTIF(D65:$D$1224,366)</f>
        <v>330</v>
      </c>
      <c r="I64" s="2"/>
    </row>
    <row r="65" spans="1:9" x14ac:dyDescent="0.25">
      <c r="A65" s="1">
        <f>COUNTIF($C$2:C65,"Да")</f>
        <v>1</v>
      </c>
      <c r="B65" s="45">
        <f t="shared" si="1"/>
        <v>45328</v>
      </c>
      <c r="C65" s="42" t="str">
        <f>IF(ISERROR(VLOOKUP(B65,'Айгенис Оп23'!$C$3:$C$42,1,0)),"Нет","Да")</f>
        <v>Нет</v>
      </c>
      <c r="D65" s="43">
        <f t="shared" si="0"/>
        <v>366</v>
      </c>
      <c r="E65" s="49">
        <f>ROUND(('Все выпуски'!$V$3*'Все выпуски'!$V$6/100)/366*(B65-IF(C65="Нет",VLOOKUP(A65,'Айгенис Оп23'!$A$2:$C$42,3,0),VLOOKUP((A65-1),'Айгенис Оп23'!$A$2:$C$42,3,0))),2)</f>
        <v>9.2899999999999991</v>
      </c>
      <c r="G65" s="43">
        <f>COUNTIF(D66:$D$1224,365)</f>
        <v>830</v>
      </c>
      <c r="H65" s="43">
        <f>COUNTIF(D66:$D$1224,366)</f>
        <v>329</v>
      </c>
      <c r="I65" s="2"/>
    </row>
    <row r="66" spans="1:9" x14ac:dyDescent="0.25">
      <c r="A66" s="1">
        <f>COUNTIF($C$2:C66,"Да")</f>
        <v>1</v>
      </c>
      <c r="B66" s="45">
        <f t="shared" si="1"/>
        <v>45329</v>
      </c>
      <c r="C66" s="42" t="str">
        <f>IF(ISERROR(VLOOKUP(B66,'Айгенис Оп23'!$C$3:$C$42,1,0)),"Нет","Да")</f>
        <v>Нет</v>
      </c>
      <c r="D66" s="43">
        <f t="shared" ref="D66:D129" si="2">IF(MOD(YEAR(B66),4)=0,366,365)</f>
        <v>366</v>
      </c>
      <c r="E66" s="49">
        <f>ROUND(('Все выпуски'!$V$3*'Все выпуски'!$V$6/100)/366*(B66-IF(C66="Нет",VLOOKUP(A66,'Айгенис Оп23'!$A$2:$C$42,3,0),VLOOKUP((A66-1),'Айгенис Оп23'!$A$2:$C$42,3,0))),2)</f>
        <v>9.75</v>
      </c>
      <c r="G66" s="43">
        <f>COUNTIF(D67:$D$1224,365)</f>
        <v>830</v>
      </c>
      <c r="H66" s="43">
        <f>COUNTIF(D67:$D$1224,366)</f>
        <v>328</v>
      </c>
      <c r="I66" s="2"/>
    </row>
    <row r="67" spans="1:9" x14ac:dyDescent="0.25">
      <c r="A67" s="1">
        <f>COUNTIF($C$2:C67,"Да")</f>
        <v>1</v>
      </c>
      <c r="B67" s="45">
        <f t="shared" si="1"/>
        <v>45330</v>
      </c>
      <c r="C67" s="42" t="str">
        <f>IF(ISERROR(VLOOKUP(B67,'Айгенис Оп23'!$C$3:$C$42,1,0)),"Нет","Да")</f>
        <v>Нет</v>
      </c>
      <c r="D67" s="43">
        <f t="shared" si="2"/>
        <v>366</v>
      </c>
      <c r="E67" s="49">
        <f>ROUND(('Все выпуски'!$V$3*'Все выпуски'!$V$6/100)/366*(B67-IF(C67="Нет",VLOOKUP(A67,'Айгенис Оп23'!$A$2:$C$42,3,0),VLOOKUP((A67-1),'Айгенис Оп23'!$A$2:$C$42,3,0))),2)</f>
        <v>10.220000000000001</v>
      </c>
      <c r="G67" s="43">
        <f>COUNTIF(D68:$D$1224,365)</f>
        <v>830</v>
      </c>
      <c r="H67" s="43">
        <f>COUNTIF(D68:$D$1224,366)</f>
        <v>327</v>
      </c>
      <c r="I67" s="2"/>
    </row>
    <row r="68" spans="1:9" x14ac:dyDescent="0.25">
      <c r="A68" s="1">
        <f>COUNTIF($C$2:C68,"Да")</f>
        <v>1</v>
      </c>
      <c r="B68" s="45">
        <f t="shared" ref="B68:B131" si="3">B67+1</f>
        <v>45331</v>
      </c>
      <c r="C68" s="42" t="str">
        <f>IF(ISERROR(VLOOKUP(B68,'Айгенис Оп23'!$C$3:$C$42,1,0)),"Нет","Да")</f>
        <v>Нет</v>
      </c>
      <c r="D68" s="43">
        <f t="shared" si="2"/>
        <v>366</v>
      </c>
      <c r="E68" s="49">
        <f>ROUND(('Все выпуски'!$V$3*'Все выпуски'!$V$6/100)/366*(B68-IF(C68="Нет",VLOOKUP(A68,'Айгенис Оп23'!$A$2:$C$42,3,0),VLOOKUP((A68-1),'Айгенис Оп23'!$A$2:$C$42,3,0))),2)</f>
        <v>10.68</v>
      </c>
      <c r="G68" s="43">
        <f>COUNTIF(D69:$D$1224,365)</f>
        <v>830</v>
      </c>
      <c r="H68" s="43">
        <f>COUNTIF(D69:$D$1224,366)</f>
        <v>326</v>
      </c>
      <c r="I68" s="2"/>
    </row>
    <row r="69" spans="1:9" x14ac:dyDescent="0.25">
      <c r="A69" s="1">
        <f>COUNTIF($C$2:C69,"Да")</f>
        <v>1</v>
      </c>
      <c r="B69" s="45">
        <f t="shared" si="3"/>
        <v>45332</v>
      </c>
      <c r="C69" s="42" t="str">
        <f>IF(ISERROR(VLOOKUP(B69,'Айгенис Оп23'!$C$3:$C$42,1,0)),"Нет","Да")</f>
        <v>Нет</v>
      </c>
      <c r="D69" s="43">
        <f t="shared" si="2"/>
        <v>366</v>
      </c>
      <c r="E69" s="49">
        <f>ROUND(('Все выпуски'!$V$3*'Все выпуски'!$V$6/100)/366*(B69-IF(C69="Нет",VLOOKUP(A69,'Айгенис Оп23'!$A$2:$C$42,3,0),VLOOKUP((A69-1),'Айгенис Оп23'!$A$2:$C$42,3,0))),2)</f>
        <v>11.15</v>
      </c>
      <c r="G69" s="43">
        <f>COUNTIF(D70:$D$1224,365)</f>
        <v>830</v>
      </c>
      <c r="H69" s="43">
        <f>COUNTIF(D70:$D$1224,366)</f>
        <v>325</v>
      </c>
      <c r="I69" s="2"/>
    </row>
    <row r="70" spans="1:9" x14ac:dyDescent="0.25">
      <c r="A70" s="1">
        <f>COUNTIF($C$2:C70,"Да")</f>
        <v>1</v>
      </c>
      <c r="B70" s="45">
        <f t="shared" si="3"/>
        <v>45333</v>
      </c>
      <c r="C70" s="42" t="str">
        <f>IF(ISERROR(VLOOKUP(B70,'Айгенис Оп23'!$C$3:$C$42,1,0)),"Нет","Да")</f>
        <v>Нет</v>
      </c>
      <c r="D70" s="43">
        <f t="shared" si="2"/>
        <v>366</v>
      </c>
      <c r="E70" s="49">
        <f>ROUND(('Все выпуски'!$V$3*'Все выпуски'!$V$6/100)/366*(B70-IF(C70="Нет",VLOOKUP(A70,'Айгенис Оп23'!$A$2:$C$42,3,0),VLOOKUP((A70-1),'Айгенис Оп23'!$A$2:$C$42,3,0))),2)</f>
        <v>11.61</v>
      </c>
      <c r="G70" s="43">
        <f>COUNTIF(D71:$D$1224,365)</f>
        <v>830</v>
      </c>
      <c r="H70" s="43">
        <f>COUNTIF(D71:$D$1224,366)</f>
        <v>324</v>
      </c>
      <c r="I70" s="2"/>
    </row>
    <row r="71" spans="1:9" x14ac:dyDescent="0.25">
      <c r="A71" s="1">
        <f>COUNTIF($C$2:C71,"Да")</f>
        <v>1</v>
      </c>
      <c r="B71" s="45">
        <f t="shared" si="3"/>
        <v>45334</v>
      </c>
      <c r="C71" s="42" t="str">
        <f>IF(ISERROR(VLOOKUP(B71,'Айгенис Оп23'!$C$3:$C$42,1,0)),"Нет","Да")</f>
        <v>Нет</v>
      </c>
      <c r="D71" s="43">
        <f t="shared" si="2"/>
        <v>366</v>
      </c>
      <c r="E71" s="49">
        <f>ROUND(('Все выпуски'!$V$3*'Все выпуски'!$V$6/100)/366*(B71-IF(C71="Нет",VLOOKUP(A71,'Айгенис Оп23'!$A$2:$C$42,3,0),VLOOKUP((A71-1),'Айгенис Оп23'!$A$2:$C$42,3,0))),2)</f>
        <v>12.08</v>
      </c>
      <c r="G71" s="43">
        <f>COUNTIF(D72:$D$1224,365)</f>
        <v>830</v>
      </c>
      <c r="H71" s="43">
        <f>COUNTIF(D72:$D$1224,366)</f>
        <v>323</v>
      </c>
      <c r="I71" s="2"/>
    </row>
    <row r="72" spans="1:9" x14ac:dyDescent="0.25">
      <c r="A72" s="1">
        <f>COUNTIF($C$2:C72,"Да")</f>
        <v>1</v>
      </c>
      <c r="B72" s="45">
        <f t="shared" si="3"/>
        <v>45335</v>
      </c>
      <c r="C72" s="42" t="str">
        <f>IF(ISERROR(VLOOKUP(B72,'Айгенис Оп23'!$C$3:$C$42,1,0)),"Нет","Да")</f>
        <v>Нет</v>
      </c>
      <c r="D72" s="43">
        <f t="shared" si="2"/>
        <v>366</v>
      </c>
      <c r="E72" s="49">
        <f>ROUND(('Все выпуски'!$V$3*'Все выпуски'!$V$6/100)/366*(B72-IF(C72="Нет",VLOOKUP(A72,'Айгенис Оп23'!$A$2:$C$42,3,0),VLOOKUP((A72-1),'Айгенис Оп23'!$A$2:$C$42,3,0))),2)</f>
        <v>12.54</v>
      </c>
      <c r="G72" s="43">
        <f>COUNTIF(D73:$D$1224,365)</f>
        <v>830</v>
      </c>
      <c r="H72" s="43">
        <f>COUNTIF(D73:$D$1224,366)</f>
        <v>322</v>
      </c>
      <c r="I72" s="2"/>
    </row>
    <row r="73" spans="1:9" x14ac:dyDescent="0.25">
      <c r="A73" s="1">
        <f>COUNTIF($C$2:C73,"Да")</f>
        <v>1</v>
      </c>
      <c r="B73" s="45">
        <f t="shared" si="3"/>
        <v>45336</v>
      </c>
      <c r="C73" s="42" t="str">
        <f>IF(ISERROR(VLOOKUP(B73,'Айгенис Оп23'!$C$3:$C$42,1,0)),"Нет","Да")</f>
        <v>Нет</v>
      </c>
      <c r="D73" s="43">
        <f t="shared" si="2"/>
        <v>366</v>
      </c>
      <c r="E73" s="49">
        <f>ROUND(('Все выпуски'!$V$3*'Все выпуски'!$V$6/100)/366*(B73-IF(C73="Нет",VLOOKUP(A73,'Айгенис Оп23'!$A$2:$C$42,3,0),VLOOKUP((A73-1),'Айгенис Оп23'!$A$2:$C$42,3,0))),2)</f>
        <v>13.01</v>
      </c>
      <c r="G73" s="43">
        <f>COUNTIF(D74:$D$1224,365)</f>
        <v>830</v>
      </c>
      <c r="H73" s="43">
        <f>COUNTIF(D74:$D$1224,366)</f>
        <v>321</v>
      </c>
      <c r="I73" s="2"/>
    </row>
    <row r="74" spans="1:9" x14ac:dyDescent="0.25">
      <c r="A74" s="1">
        <f>COUNTIF($C$2:C74,"Да")</f>
        <v>1</v>
      </c>
      <c r="B74" s="45">
        <f t="shared" si="3"/>
        <v>45337</v>
      </c>
      <c r="C74" s="42" t="str">
        <f>IF(ISERROR(VLOOKUP(B74,'Айгенис Оп23'!$C$3:$C$42,1,0)),"Нет","Да")</f>
        <v>Нет</v>
      </c>
      <c r="D74" s="43">
        <f t="shared" si="2"/>
        <v>366</v>
      </c>
      <c r="E74" s="49">
        <f>ROUND(('Все выпуски'!$V$3*'Все выпуски'!$V$6/100)/366*(B74-IF(C74="Нет",VLOOKUP(A74,'Айгенис Оп23'!$A$2:$C$42,3,0),VLOOKUP((A74-1),'Айгенис Оп23'!$A$2:$C$42,3,0))),2)</f>
        <v>13.47</v>
      </c>
      <c r="G74" s="43">
        <f>COUNTIF(D75:$D$1224,365)</f>
        <v>830</v>
      </c>
      <c r="H74" s="43">
        <f>COUNTIF(D75:$D$1224,366)</f>
        <v>320</v>
      </c>
      <c r="I74" s="2"/>
    </row>
    <row r="75" spans="1:9" x14ac:dyDescent="0.25">
      <c r="A75" s="1">
        <f>COUNTIF($C$2:C75,"Да")</f>
        <v>1</v>
      </c>
      <c r="B75" s="45">
        <f t="shared" si="3"/>
        <v>45338</v>
      </c>
      <c r="C75" s="42" t="str">
        <f>IF(ISERROR(VLOOKUP(B75,'Айгенис Оп23'!$C$3:$C$42,1,0)),"Нет","Да")</f>
        <v>Нет</v>
      </c>
      <c r="D75" s="43">
        <f t="shared" si="2"/>
        <v>366</v>
      </c>
      <c r="E75" s="49">
        <f>ROUND(('Все выпуски'!$V$3*'Все выпуски'!$V$6/100)/366*(B75-IF(C75="Нет",VLOOKUP(A75,'Айгенис Оп23'!$A$2:$C$42,3,0),VLOOKUP((A75-1),'Айгенис Оп23'!$A$2:$C$42,3,0))),2)</f>
        <v>13.93</v>
      </c>
      <c r="G75" s="43">
        <f>COUNTIF(D76:$D$1224,365)</f>
        <v>830</v>
      </c>
      <c r="H75" s="43">
        <f>COUNTIF(D76:$D$1224,366)</f>
        <v>319</v>
      </c>
      <c r="I75" s="2"/>
    </row>
    <row r="76" spans="1:9" x14ac:dyDescent="0.25">
      <c r="A76" s="1">
        <f>COUNTIF($C$2:C76,"Да")</f>
        <v>2</v>
      </c>
      <c r="B76" s="45">
        <f t="shared" si="3"/>
        <v>45339</v>
      </c>
      <c r="C76" s="42" t="str">
        <f>IF(ISERROR(VLOOKUP(B76,'Айгенис Оп23'!$C$3:$C$42,1,0)),"Нет","Да")</f>
        <v>Да</v>
      </c>
      <c r="D76" s="43">
        <f t="shared" si="2"/>
        <v>366</v>
      </c>
      <c r="E76" s="49">
        <f>ROUND(('Все выпуски'!$V$3*'Все выпуски'!$V$6/100)/366*(B76-IF(C76="Нет",VLOOKUP(A76,'Айгенис Оп23'!$A$2:$C$42,3,0),VLOOKUP((A76-1),'Айгенис Оп23'!$A$2:$C$42,3,0))),2)</f>
        <v>14.4</v>
      </c>
      <c r="G76" s="43">
        <f>COUNTIF(D77:$D$1224,365)</f>
        <v>830</v>
      </c>
      <c r="H76" s="43">
        <f>COUNTIF(D77:$D$1224,366)</f>
        <v>318</v>
      </c>
      <c r="I76" s="2"/>
    </row>
    <row r="77" spans="1:9" x14ac:dyDescent="0.25">
      <c r="A77" s="1">
        <f>COUNTIF($C$2:C77,"Да")</f>
        <v>2</v>
      </c>
      <c r="B77" s="45">
        <f t="shared" si="3"/>
        <v>45340</v>
      </c>
      <c r="C77" s="42" t="str">
        <f>IF(ISERROR(VLOOKUP(B77,'Айгенис Оп23'!$C$3:$C$42,1,0)),"Нет","Да")</f>
        <v>Нет</v>
      </c>
      <c r="D77" s="43">
        <f t="shared" si="2"/>
        <v>366</v>
      </c>
      <c r="E77" s="49">
        <f>ROUND(('Все выпуски'!$V$3*'Все выпуски'!$V$6/100)/366*(B77-IF(C77="Нет",VLOOKUP(A77,'Айгенис Оп23'!$A$2:$C$42,3,0),VLOOKUP((A77-1),'Айгенис Оп23'!$A$2:$C$42,3,0))),2)</f>
        <v>0.46</v>
      </c>
      <c r="G77" s="43">
        <f>COUNTIF(D78:$D$1224,365)</f>
        <v>830</v>
      </c>
      <c r="H77" s="43">
        <f>COUNTIF(D78:$D$1224,366)</f>
        <v>317</v>
      </c>
      <c r="I77" s="2"/>
    </row>
    <row r="78" spans="1:9" x14ac:dyDescent="0.25">
      <c r="A78" s="1">
        <f>COUNTIF($C$2:C78,"Да")</f>
        <v>2</v>
      </c>
      <c r="B78" s="45">
        <f t="shared" si="3"/>
        <v>45341</v>
      </c>
      <c r="C78" s="42" t="str">
        <f>IF(ISERROR(VLOOKUP(B78,'Айгенис Оп23'!$C$3:$C$42,1,0)),"Нет","Да")</f>
        <v>Нет</v>
      </c>
      <c r="D78" s="43">
        <f t="shared" si="2"/>
        <v>366</v>
      </c>
      <c r="E78" s="49">
        <f>ROUND(('Все выпуски'!$V$3*'Все выпуски'!$V$6/100)/366*(B78-IF(C78="Нет",VLOOKUP(A78,'Айгенис Оп23'!$A$2:$C$42,3,0),VLOOKUP((A78-1),'Айгенис Оп23'!$A$2:$C$42,3,0))),2)</f>
        <v>0.93</v>
      </c>
      <c r="G78" s="43">
        <f>COUNTIF(D79:$D$1224,365)</f>
        <v>830</v>
      </c>
      <c r="H78" s="43">
        <f>COUNTIF(D79:$D$1224,366)</f>
        <v>316</v>
      </c>
      <c r="I78" s="2"/>
    </row>
    <row r="79" spans="1:9" x14ac:dyDescent="0.25">
      <c r="A79" s="1">
        <f>COUNTIF($C$2:C79,"Да")</f>
        <v>2</v>
      </c>
      <c r="B79" s="45">
        <f t="shared" si="3"/>
        <v>45342</v>
      </c>
      <c r="C79" s="42" t="str">
        <f>IF(ISERROR(VLOOKUP(B79,'Айгенис Оп23'!$C$3:$C$42,1,0)),"Нет","Да")</f>
        <v>Нет</v>
      </c>
      <c r="D79" s="43">
        <f t="shared" si="2"/>
        <v>366</v>
      </c>
      <c r="E79" s="49">
        <f>ROUND(('Все выпуски'!$V$3*'Все выпуски'!$V$6/100)/366*(B79-IF(C79="Нет",VLOOKUP(A79,'Айгенис Оп23'!$A$2:$C$42,3,0),VLOOKUP((A79-1),'Айгенис Оп23'!$A$2:$C$42,3,0))),2)</f>
        <v>1.39</v>
      </c>
      <c r="G79" s="43">
        <f>COUNTIF(D80:$D$1224,365)</f>
        <v>830</v>
      </c>
      <c r="H79" s="43">
        <f>COUNTIF(D80:$D$1224,366)</f>
        <v>315</v>
      </c>
      <c r="I79" s="2"/>
    </row>
    <row r="80" spans="1:9" x14ac:dyDescent="0.25">
      <c r="A80" s="1">
        <f>COUNTIF($C$2:C80,"Да")</f>
        <v>2</v>
      </c>
      <c r="B80" s="45">
        <f t="shared" si="3"/>
        <v>45343</v>
      </c>
      <c r="C80" s="42" t="str">
        <f>IF(ISERROR(VLOOKUP(B80,'Айгенис Оп23'!$C$3:$C$42,1,0)),"Нет","Да")</f>
        <v>Нет</v>
      </c>
      <c r="D80" s="43">
        <f t="shared" si="2"/>
        <v>366</v>
      </c>
      <c r="E80" s="49">
        <f>ROUND(('Все выпуски'!$V$3*'Все выпуски'!$V$6/100)/366*(B80-IF(C80="Нет",VLOOKUP(A80,'Айгенис Оп23'!$A$2:$C$42,3,0),VLOOKUP((A80-1),'Айгенис Оп23'!$A$2:$C$42,3,0))),2)</f>
        <v>1.86</v>
      </c>
      <c r="G80" s="43">
        <f>COUNTIF(D81:$D$1224,365)</f>
        <v>830</v>
      </c>
      <c r="H80" s="43">
        <f>COUNTIF(D81:$D$1224,366)</f>
        <v>314</v>
      </c>
      <c r="I80" s="2"/>
    </row>
    <row r="81" spans="1:9" x14ac:dyDescent="0.25">
      <c r="A81" s="1">
        <f>COUNTIF($C$2:C81,"Да")</f>
        <v>2</v>
      </c>
      <c r="B81" s="45">
        <f t="shared" si="3"/>
        <v>45344</v>
      </c>
      <c r="C81" s="42" t="str">
        <f>IF(ISERROR(VLOOKUP(B81,'Айгенис Оп23'!$C$3:$C$42,1,0)),"Нет","Да")</f>
        <v>Нет</v>
      </c>
      <c r="D81" s="43">
        <f t="shared" si="2"/>
        <v>366</v>
      </c>
      <c r="E81" s="49">
        <f>ROUND(('Все выпуски'!$V$3*'Все выпуски'!$V$6/100)/366*(B81-IF(C81="Нет",VLOOKUP(A81,'Айгенис Оп23'!$A$2:$C$42,3,0),VLOOKUP((A81-1),'Айгенис Оп23'!$A$2:$C$42,3,0))),2)</f>
        <v>2.3199999999999998</v>
      </c>
      <c r="G81" s="43">
        <f>COUNTIF(D82:$D$1224,365)</f>
        <v>830</v>
      </c>
      <c r="H81" s="43">
        <f>COUNTIF(D82:$D$1224,366)</f>
        <v>313</v>
      </c>
      <c r="I81" s="2"/>
    </row>
    <row r="82" spans="1:9" x14ac:dyDescent="0.25">
      <c r="A82" s="1">
        <f>COUNTIF($C$2:C82,"Да")</f>
        <v>2</v>
      </c>
      <c r="B82" s="45">
        <f t="shared" si="3"/>
        <v>45345</v>
      </c>
      <c r="C82" s="42" t="str">
        <f>IF(ISERROR(VLOOKUP(B82,'Айгенис Оп23'!$C$3:$C$42,1,0)),"Нет","Да")</f>
        <v>Нет</v>
      </c>
      <c r="D82" s="43">
        <f t="shared" si="2"/>
        <v>366</v>
      </c>
      <c r="E82" s="49">
        <f>ROUND(('Все выпуски'!$V$3*'Все выпуски'!$V$6/100)/366*(B82-IF(C82="Нет",VLOOKUP(A82,'Айгенис Оп23'!$A$2:$C$42,3,0),VLOOKUP((A82-1),'Айгенис Оп23'!$A$2:$C$42,3,0))),2)</f>
        <v>2.79</v>
      </c>
      <c r="G82" s="43">
        <f>COUNTIF(D83:$D$1224,365)</f>
        <v>830</v>
      </c>
      <c r="H82" s="43">
        <f>COUNTIF(D83:$D$1224,366)</f>
        <v>312</v>
      </c>
      <c r="I82" s="2"/>
    </row>
    <row r="83" spans="1:9" x14ac:dyDescent="0.25">
      <c r="A83" s="1">
        <f>COUNTIF($C$2:C83,"Да")</f>
        <v>2</v>
      </c>
      <c r="B83" s="45">
        <f t="shared" si="3"/>
        <v>45346</v>
      </c>
      <c r="C83" s="42" t="str">
        <f>IF(ISERROR(VLOOKUP(B83,'Айгенис Оп23'!$C$3:$C$42,1,0)),"Нет","Да")</f>
        <v>Нет</v>
      </c>
      <c r="D83" s="43">
        <f t="shared" si="2"/>
        <v>366</v>
      </c>
      <c r="E83" s="49">
        <f>ROUND(('Все выпуски'!$V$3*'Все выпуски'!$V$6/100)/366*(B83-IF(C83="Нет",VLOOKUP(A83,'Айгенис Оп23'!$A$2:$C$42,3,0),VLOOKUP((A83-1),'Айгенис Оп23'!$A$2:$C$42,3,0))),2)</f>
        <v>3.25</v>
      </c>
      <c r="G83" s="43">
        <f>COUNTIF(D84:$D$1224,365)</f>
        <v>830</v>
      </c>
      <c r="H83" s="43">
        <f>COUNTIF(D84:$D$1224,366)</f>
        <v>311</v>
      </c>
      <c r="I83" s="2"/>
    </row>
    <row r="84" spans="1:9" x14ac:dyDescent="0.25">
      <c r="A84" s="1">
        <f>COUNTIF($C$2:C84,"Да")</f>
        <v>2</v>
      </c>
      <c r="B84" s="45">
        <f t="shared" si="3"/>
        <v>45347</v>
      </c>
      <c r="C84" s="42" t="str">
        <f>IF(ISERROR(VLOOKUP(B84,'Айгенис Оп23'!$C$3:$C$42,1,0)),"Нет","Да")</f>
        <v>Нет</v>
      </c>
      <c r="D84" s="43">
        <f t="shared" si="2"/>
        <v>366</v>
      </c>
      <c r="E84" s="49">
        <f>ROUND(('Все выпуски'!$V$3*'Все выпуски'!$V$6/100)/366*(B84-IF(C84="Нет",VLOOKUP(A84,'Айгенис Оп23'!$A$2:$C$42,3,0),VLOOKUP((A84-1),'Айгенис Оп23'!$A$2:$C$42,3,0))),2)</f>
        <v>3.72</v>
      </c>
      <c r="G84" s="43">
        <f>COUNTIF(D85:$D$1224,365)</f>
        <v>830</v>
      </c>
      <c r="H84" s="43">
        <f>COUNTIF(D85:$D$1224,366)</f>
        <v>310</v>
      </c>
      <c r="I84" s="2"/>
    </row>
    <row r="85" spans="1:9" x14ac:dyDescent="0.25">
      <c r="A85" s="1">
        <f>COUNTIF($C$2:C85,"Да")</f>
        <v>2</v>
      </c>
      <c r="B85" s="45">
        <f t="shared" si="3"/>
        <v>45348</v>
      </c>
      <c r="C85" s="42" t="str">
        <f>IF(ISERROR(VLOOKUP(B85,'Айгенис Оп23'!$C$3:$C$42,1,0)),"Нет","Да")</f>
        <v>Нет</v>
      </c>
      <c r="D85" s="43">
        <f t="shared" si="2"/>
        <v>366</v>
      </c>
      <c r="E85" s="49">
        <f>ROUND(('Все выпуски'!$V$3*'Все выпуски'!$V$6/100)/366*(B85-IF(C85="Нет",VLOOKUP(A85,'Айгенис Оп23'!$A$2:$C$42,3,0),VLOOKUP((A85-1),'Айгенис Оп23'!$A$2:$C$42,3,0))),2)</f>
        <v>4.18</v>
      </c>
      <c r="G85" s="43">
        <f>COUNTIF(D86:$D$1224,365)</f>
        <v>830</v>
      </c>
      <c r="H85" s="43">
        <f>COUNTIF(D86:$D$1224,366)</f>
        <v>309</v>
      </c>
      <c r="I85" s="2"/>
    </row>
    <row r="86" spans="1:9" x14ac:dyDescent="0.25">
      <c r="A86" s="1">
        <f>COUNTIF($C$2:C86,"Да")</f>
        <v>2</v>
      </c>
      <c r="B86" s="45">
        <f t="shared" si="3"/>
        <v>45349</v>
      </c>
      <c r="C86" s="42" t="str">
        <f>IF(ISERROR(VLOOKUP(B86,'Айгенис Оп23'!$C$3:$C$42,1,0)),"Нет","Да")</f>
        <v>Нет</v>
      </c>
      <c r="D86" s="43">
        <f t="shared" si="2"/>
        <v>366</v>
      </c>
      <c r="E86" s="49">
        <f>ROUND(('Все выпуски'!$V$3*'Все выпуски'!$V$6/100)/366*(B86-IF(C86="Нет",VLOOKUP(A86,'Айгенис Оп23'!$A$2:$C$42,3,0),VLOOKUP((A86-1),'Айгенис Оп23'!$A$2:$C$42,3,0))),2)</f>
        <v>4.6399999999999997</v>
      </c>
      <c r="G86" s="43">
        <f>COUNTIF(D87:$D$1224,365)</f>
        <v>830</v>
      </c>
      <c r="H86" s="43">
        <f>COUNTIF(D87:$D$1224,366)</f>
        <v>308</v>
      </c>
      <c r="I86" s="2"/>
    </row>
    <row r="87" spans="1:9" x14ac:dyDescent="0.25">
      <c r="A87" s="1">
        <f>COUNTIF($C$2:C87,"Да")</f>
        <v>2</v>
      </c>
      <c r="B87" s="45">
        <f t="shared" si="3"/>
        <v>45350</v>
      </c>
      <c r="C87" s="42" t="str">
        <f>IF(ISERROR(VLOOKUP(B87,'Айгенис Оп23'!$C$3:$C$42,1,0)),"Нет","Да")</f>
        <v>Нет</v>
      </c>
      <c r="D87" s="43">
        <f t="shared" si="2"/>
        <v>366</v>
      </c>
      <c r="E87" s="49">
        <f>ROUND(('Все выпуски'!$V$3*'Все выпуски'!$V$6/100)/366*(B87-IF(C87="Нет",VLOOKUP(A87,'Айгенис Оп23'!$A$2:$C$42,3,0),VLOOKUP((A87-1),'Айгенис Оп23'!$A$2:$C$42,3,0))),2)</f>
        <v>5.1100000000000003</v>
      </c>
      <c r="G87" s="43">
        <f>COUNTIF(D88:$D$1224,365)</f>
        <v>830</v>
      </c>
      <c r="H87" s="43">
        <f>COUNTIF(D88:$D$1224,366)</f>
        <v>307</v>
      </c>
      <c r="I87" s="2"/>
    </row>
    <row r="88" spans="1:9" x14ac:dyDescent="0.25">
      <c r="A88" s="1">
        <f>COUNTIF($C$2:C88,"Да")</f>
        <v>2</v>
      </c>
      <c r="B88" s="45">
        <f t="shared" si="3"/>
        <v>45351</v>
      </c>
      <c r="C88" s="42" t="str">
        <f>IF(ISERROR(VLOOKUP(B88,'Айгенис Оп23'!$C$3:$C$42,1,0)),"Нет","Да")</f>
        <v>Нет</v>
      </c>
      <c r="D88" s="43">
        <f t="shared" si="2"/>
        <v>366</v>
      </c>
      <c r="E88" s="49">
        <f>ROUND(('Все выпуски'!$V$3*'Все выпуски'!$V$6/100)/366*(B88-IF(C88="Нет",VLOOKUP(A88,'Айгенис Оп23'!$A$2:$C$42,3,0),VLOOKUP((A88-1),'Айгенис Оп23'!$A$2:$C$42,3,0))),2)</f>
        <v>5.57</v>
      </c>
      <c r="G88" s="43">
        <f>COUNTIF(D89:$D$1224,365)</f>
        <v>830</v>
      </c>
      <c r="H88" s="43">
        <f>COUNTIF(D89:$D$1224,366)</f>
        <v>306</v>
      </c>
      <c r="I88" s="2"/>
    </row>
    <row r="89" spans="1:9" x14ac:dyDescent="0.25">
      <c r="A89" s="1">
        <f>COUNTIF($C$2:C89,"Да")</f>
        <v>2</v>
      </c>
      <c r="B89" s="45">
        <f t="shared" si="3"/>
        <v>45352</v>
      </c>
      <c r="C89" s="42" t="str">
        <f>IF(ISERROR(VLOOKUP(B89,'Айгенис Оп23'!$C$3:$C$42,1,0)),"Нет","Да")</f>
        <v>Нет</v>
      </c>
      <c r="D89" s="43">
        <f t="shared" si="2"/>
        <v>366</v>
      </c>
      <c r="E89" s="49">
        <f>ROUND(('Все выпуски'!$V$3*'Все выпуски'!$V$6/100)/366*(B89-IF(C89="Нет",VLOOKUP(A89,'Айгенис Оп23'!$A$2:$C$42,3,0),VLOOKUP((A89-1),'Айгенис Оп23'!$A$2:$C$42,3,0))),2)</f>
        <v>6.04</v>
      </c>
      <c r="G89" s="43">
        <f>COUNTIF(D90:$D$1224,365)</f>
        <v>830</v>
      </c>
      <c r="H89" s="43">
        <f>COUNTIF(D90:$D$1224,366)</f>
        <v>305</v>
      </c>
      <c r="I89" s="2"/>
    </row>
    <row r="90" spans="1:9" x14ac:dyDescent="0.25">
      <c r="A90" s="1">
        <f>COUNTIF($C$2:C90,"Да")</f>
        <v>2</v>
      </c>
      <c r="B90" s="45">
        <f t="shared" si="3"/>
        <v>45353</v>
      </c>
      <c r="C90" s="42" t="str">
        <f>IF(ISERROR(VLOOKUP(B90,'Айгенис Оп23'!$C$3:$C$42,1,0)),"Нет","Да")</f>
        <v>Нет</v>
      </c>
      <c r="D90" s="43">
        <f t="shared" si="2"/>
        <v>366</v>
      </c>
      <c r="E90" s="49">
        <f>ROUND(('Все выпуски'!$V$3*'Все выпуски'!$V$6/100)/366*(B90-IF(C90="Нет",VLOOKUP(A90,'Айгенис Оп23'!$A$2:$C$42,3,0),VLOOKUP((A90-1),'Айгенис Оп23'!$A$2:$C$42,3,0))),2)</f>
        <v>6.5</v>
      </c>
      <c r="G90" s="43">
        <f>COUNTIF(D91:$D$1224,365)</f>
        <v>830</v>
      </c>
      <c r="H90" s="43">
        <f>COUNTIF(D91:$D$1224,366)</f>
        <v>304</v>
      </c>
      <c r="I90" s="2"/>
    </row>
    <row r="91" spans="1:9" x14ac:dyDescent="0.25">
      <c r="A91" s="1">
        <f>COUNTIF($C$2:C91,"Да")</f>
        <v>2</v>
      </c>
      <c r="B91" s="45">
        <f t="shared" si="3"/>
        <v>45354</v>
      </c>
      <c r="C91" s="42" t="str">
        <f>IF(ISERROR(VLOOKUP(B91,'Айгенис Оп23'!$C$3:$C$42,1,0)),"Нет","Да")</f>
        <v>Нет</v>
      </c>
      <c r="D91" s="43">
        <f t="shared" si="2"/>
        <v>366</v>
      </c>
      <c r="E91" s="49">
        <f>ROUND(('Все выпуски'!$V$3*'Все выпуски'!$V$6/100)/366*(B91-IF(C91="Нет",VLOOKUP(A91,'Айгенис Оп23'!$A$2:$C$42,3,0),VLOOKUP((A91-1),'Айгенис Оп23'!$A$2:$C$42,3,0))),2)</f>
        <v>6.97</v>
      </c>
      <c r="G91" s="43">
        <f>COUNTIF(D92:$D$1224,365)</f>
        <v>830</v>
      </c>
      <c r="H91" s="43">
        <f>COUNTIF(D92:$D$1224,366)</f>
        <v>303</v>
      </c>
      <c r="I91" s="2"/>
    </row>
    <row r="92" spans="1:9" x14ac:dyDescent="0.25">
      <c r="A92" s="1">
        <f>COUNTIF($C$2:C92,"Да")</f>
        <v>2</v>
      </c>
      <c r="B92" s="45">
        <f t="shared" si="3"/>
        <v>45355</v>
      </c>
      <c r="C92" s="42" t="str">
        <f>IF(ISERROR(VLOOKUP(B92,'Айгенис Оп23'!$C$3:$C$42,1,0)),"Нет","Да")</f>
        <v>Нет</v>
      </c>
      <c r="D92" s="43">
        <f t="shared" si="2"/>
        <v>366</v>
      </c>
      <c r="E92" s="49">
        <f>ROUND(('Все выпуски'!$V$3*'Все выпуски'!$V$6/100)/366*(B92-IF(C92="Нет",VLOOKUP(A92,'Айгенис Оп23'!$A$2:$C$42,3,0),VLOOKUP((A92-1),'Айгенис Оп23'!$A$2:$C$42,3,0))),2)</f>
        <v>7.43</v>
      </c>
      <c r="G92" s="43">
        <f>COUNTIF(D93:$D$1224,365)</f>
        <v>830</v>
      </c>
      <c r="H92" s="43">
        <f>COUNTIF(D93:$D$1224,366)</f>
        <v>302</v>
      </c>
      <c r="I92" s="2"/>
    </row>
    <row r="93" spans="1:9" x14ac:dyDescent="0.25">
      <c r="A93" s="1">
        <f>COUNTIF($C$2:C93,"Да")</f>
        <v>2</v>
      </c>
      <c r="B93" s="45">
        <f t="shared" si="3"/>
        <v>45356</v>
      </c>
      <c r="C93" s="42" t="str">
        <f>IF(ISERROR(VLOOKUP(B93,'Айгенис Оп23'!$C$3:$C$42,1,0)),"Нет","Да")</f>
        <v>Нет</v>
      </c>
      <c r="D93" s="43">
        <f t="shared" si="2"/>
        <v>366</v>
      </c>
      <c r="E93" s="49">
        <f>ROUND(('Все выпуски'!$V$3*'Все выпуски'!$V$6/100)/366*(B93-IF(C93="Нет",VLOOKUP(A93,'Айгенис Оп23'!$A$2:$C$42,3,0),VLOOKUP((A93-1),'Айгенис Оп23'!$A$2:$C$42,3,0))),2)</f>
        <v>7.9</v>
      </c>
      <c r="G93" s="43">
        <f>COUNTIF(D94:$D$1224,365)</f>
        <v>830</v>
      </c>
      <c r="H93" s="43">
        <f>COUNTIF(D94:$D$1224,366)</f>
        <v>301</v>
      </c>
      <c r="I93" s="2"/>
    </row>
    <row r="94" spans="1:9" x14ac:dyDescent="0.25">
      <c r="A94" s="1">
        <f>COUNTIF($C$2:C94,"Да")</f>
        <v>2</v>
      </c>
      <c r="B94" s="45">
        <f t="shared" si="3"/>
        <v>45357</v>
      </c>
      <c r="C94" s="42" t="str">
        <f>IF(ISERROR(VLOOKUP(B94,'Айгенис Оп23'!$C$3:$C$42,1,0)),"Нет","Да")</f>
        <v>Нет</v>
      </c>
      <c r="D94" s="43">
        <f t="shared" si="2"/>
        <v>366</v>
      </c>
      <c r="E94" s="49">
        <f>ROUND(('Все выпуски'!$V$3*'Все выпуски'!$V$6/100)/366*(B94-IF(C94="Нет",VLOOKUP(A94,'Айгенис Оп23'!$A$2:$C$42,3,0),VLOOKUP((A94-1),'Айгенис Оп23'!$A$2:$C$42,3,0))),2)</f>
        <v>8.36</v>
      </c>
      <c r="G94" s="43">
        <f>COUNTIF(D95:$D$1224,365)</f>
        <v>830</v>
      </c>
      <c r="H94" s="43">
        <f>COUNTIF(D95:$D$1224,366)</f>
        <v>300</v>
      </c>
      <c r="I94" s="2"/>
    </row>
    <row r="95" spans="1:9" x14ac:dyDescent="0.25">
      <c r="A95" s="1">
        <f>COUNTIF($C$2:C95,"Да")</f>
        <v>2</v>
      </c>
      <c r="B95" s="45">
        <f t="shared" si="3"/>
        <v>45358</v>
      </c>
      <c r="C95" s="42" t="str">
        <f>IF(ISERROR(VLOOKUP(B95,'Айгенис Оп23'!$C$3:$C$42,1,0)),"Нет","Да")</f>
        <v>Нет</v>
      </c>
      <c r="D95" s="43">
        <f t="shared" si="2"/>
        <v>366</v>
      </c>
      <c r="E95" s="49">
        <f>ROUND(('Все выпуски'!$V$3*'Все выпуски'!$V$6/100)/366*(B95-IF(C95="Нет",VLOOKUP(A95,'Айгенис Оп23'!$A$2:$C$42,3,0),VLOOKUP((A95-1),'Айгенис Оп23'!$A$2:$C$42,3,0))),2)</f>
        <v>8.83</v>
      </c>
      <c r="G95" s="43">
        <f>COUNTIF(D96:$D$1224,365)</f>
        <v>830</v>
      </c>
      <c r="H95" s="43">
        <f>COUNTIF(D96:$D$1224,366)</f>
        <v>299</v>
      </c>
      <c r="I95" s="2"/>
    </row>
    <row r="96" spans="1:9" x14ac:dyDescent="0.25">
      <c r="A96" s="1">
        <f>COUNTIF($C$2:C96,"Да")</f>
        <v>2</v>
      </c>
      <c r="B96" s="45">
        <f t="shared" si="3"/>
        <v>45359</v>
      </c>
      <c r="C96" s="42" t="str">
        <f>IF(ISERROR(VLOOKUP(B96,'Айгенис Оп23'!$C$3:$C$42,1,0)),"Нет","Да")</f>
        <v>Нет</v>
      </c>
      <c r="D96" s="43">
        <f t="shared" si="2"/>
        <v>366</v>
      </c>
      <c r="E96" s="49">
        <f>ROUND(('Все выпуски'!$V$3*'Все выпуски'!$V$6/100)/366*(B96-IF(C96="Нет",VLOOKUP(A96,'Айгенис Оп23'!$A$2:$C$42,3,0),VLOOKUP((A96-1),'Айгенис Оп23'!$A$2:$C$42,3,0))),2)</f>
        <v>9.2899999999999991</v>
      </c>
      <c r="G96" s="43">
        <f>COUNTIF(D97:$D$1224,365)</f>
        <v>830</v>
      </c>
      <c r="H96" s="43">
        <f>COUNTIF(D97:$D$1224,366)</f>
        <v>298</v>
      </c>
      <c r="I96" s="2"/>
    </row>
    <row r="97" spans="1:9" x14ac:dyDescent="0.25">
      <c r="A97" s="1">
        <f>COUNTIF($C$2:C97,"Да")</f>
        <v>2</v>
      </c>
      <c r="B97" s="45">
        <f t="shared" si="3"/>
        <v>45360</v>
      </c>
      <c r="C97" s="42" t="str">
        <f>IF(ISERROR(VLOOKUP(B97,'Айгенис Оп23'!$C$3:$C$42,1,0)),"Нет","Да")</f>
        <v>Нет</v>
      </c>
      <c r="D97" s="43">
        <f t="shared" si="2"/>
        <v>366</v>
      </c>
      <c r="E97" s="49">
        <f>ROUND(('Все выпуски'!$V$3*'Все выпуски'!$V$6/100)/366*(B97-IF(C97="Нет",VLOOKUP(A97,'Айгенис Оп23'!$A$2:$C$42,3,0),VLOOKUP((A97-1),'Айгенис Оп23'!$A$2:$C$42,3,0))),2)</f>
        <v>9.75</v>
      </c>
      <c r="G97" s="43">
        <f>COUNTIF(D98:$D$1224,365)</f>
        <v>830</v>
      </c>
      <c r="H97" s="43">
        <f>COUNTIF(D98:$D$1224,366)</f>
        <v>297</v>
      </c>
      <c r="I97" s="2"/>
    </row>
    <row r="98" spans="1:9" x14ac:dyDescent="0.25">
      <c r="A98" s="1">
        <f>COUNTIF($C$2:C98,"Да")</f>
        <v>2</v>
      </c>
      <c r="B98" s="45">
        <f t="shared" si="3"/>
        <v>45361</v>
      </c>
      <c r="C98" s="42" t="str">
        <f>IF(ISERROR(VLOOKUP(B98,'Айгенис Оп23'!$C$3:$C$42,1,0)),"Нет","Да")</f>
        <v>Нет</v>
      </c>
      <c r="D98" s="43">
        <f t="shared" si="2"/>
        <v>366</v>
      </c>
      <c r="E98" s="49">
        <f>ROUND(('Все выпуски'!$V$3*'Все выпуски'!$V$6/100)/366*(B98-IF(C98="Нет",VLOOKUP(A98,'Айгенис Оп23'!$A$2:$C$42,3,0),VLOOKUP((A98-1),'Айгенис Оп23'!$A$2:$C$42,3,0))),2)</f>
        <v>10.220000000000001</v>
      </c>
      <c r="G98" s="43">
        <f>COUNTIF(D99:$D$1224,365)</f>
        <v>830</v>
      </c>
      <c r="H98" s="43">
        <f>COUNTIF(D99:$D$1224,366)</f>
        <v>296</v>
      </c>
      <c r="I98" s="2"/>
    </row>
    <row r="99" spans="1:9" x14ac:dyDescent="0.25">
      <c r="A99" s="1">
        <f>COUNTIF($C$2:C99,"Да")</f>
        <v>2</v>
      </c>
      <c r="B99" s="45">
        <f t="shared" si="3"/>
        <v>45362</v>
      </c>
      <c r="C99" s="42" t="str">
        <f>IF(ISERROR(VLOOKUP(B99,'Айгенис Оп23'!$C$3:$C$42,1,0)),"Нет","Да")</f>
        <v>Нет</v>
      </c>
      <c r="D99" s="43">
        <f t="shared" si="2"/>
        <v>366</v>
      </c>
      <c r="E99" s="49">
        <f>ROUND(('Все выпуски'!$V$3*'Все выпуски'!$V$6/100)/366*(B99-IF(C99="Нет",VLOOKUP(A99,'Айгенис Оп23'!$A$2:$C$42,3,0),VLOOKUP((A99-1),'Айгенис Оп23'!$A$2:$C$42,3,0))),2)</f>
        <v>10.68</v>
      </c>
      <c r="G99" s="43">
        <f>COUNTIF(D100:$D$1224,365)</f>
        <v>830</v>
      </c>
      <c r="H99" s="43">
        <f>COUNTIF(D100:$D$1224,366)</f>
        <v>295</v>
      </c>
      <c r="I99" s="2"/>
    </row>
    <row r="100" spans="1:9" x14ac:dyDescent="0.25">
      <c r="A100" s="1">
        <f>COUNTIF($C$2:C100,"Да")</f>
        <v>2</v>
      </c>
      <c r="B100" s="45">
        <f t="shared" si="3"/>
        <v>45363</v>
      </c>
      <c r="C100" s="42" t="str">
        <f>IF(ISERROR(VLOOKUP(B100,'Айгенис Оп23'!$C$3:$C$42,1,0)),"Нет","Да")</f>
        <v>Нет</v>
      </c>
      <c r="D100" s="43">
        <f t="shared" si="2"/>
        <v>366</v>
      </c>
      <c r="E100" s="49">
        <f>ROUND(('Все выпуски'!$V$3*'Все выпуски'!$V$6/100)/366*(B100-IF(C100="Нет",VLOOKUP(A100,'Айгенис Оп23'!$A$2:$C$42,3,0),VLOOKUP((A100-1),'Айгенис Оп23'!$A$2:$C$42,3,0))),2)</f>
        <v>11.15</v>
      </c>
      <c r="G100" s="43">
        <f>COUNTIF(D101:$D$1224,365)</f>
        <v>830</v>
      </c>
      <c r="H100" s="43">
        <f>COUNTIF(D101:$D$1224,366)</f>
        <v>294</v>
      </c>
      <c r="I100" s="2"/>
    </row>
    <row r="101" spans="1:9" x14ac:dyDescent="0.25">
      <c r="A101" s="1">
        <f>COUNTIF($C$2:C101,"Да")</f>
        <v>2</v>
      </c>
      <c r="B101" s="45">
        <f t="shared" si="3"/>
        <v>45364</v>
      </c>
      <c r="C101" s="42" t="str">
        <f>IF(ISERROR(VLOOKUP(B101,'Айгенис Оп23'!$C$3:$C$42,1,0)),"Нет","Да")</f>
        <v>Нет</v>
      </c>
      <c r="D101" s="43">
        <f t="shared" si="2"/>
        <v>366</v>
      </c>
      <c r="E101" s="49">
        <f>ROUND(('Все выпуски'!$V$3*'Все выпуски'!$V$6/100)/366*(B101-IF(C101="Нет",VLOOKUP(A101,'Айгенис Оп23'!$A$2:$C$42,3,0),VLOOKUP((A101-1),'Айгенис Оп23'!$A$2:$C$42,3,0))),2)</f>
        <v>11.61</v>
      </c>
      <c r="G101" s="43">
        <f>COUNTIF(D102:$D$1224,365)</f>
        <v>830</v>
      </c>
      <c r="H101" s="43">
        <f>COUNTIF(D102:$D$1224,366)</f>
        <v>293</v>
      </c>
      <c r="I101" s="2"/>
    </row>
    <row r="102" spans="1:9" x14ac:dyDescent="0.25">
      <c r="A102" s="1">
        <f>COUNTIF($C$2:C102,"Да")</f>
        <v>2</v>
      </c>
      <c r="B102" s="45">
        <f t="shared" si="3"/>
        <v>45365</v>
      </c>
      <c r="C102" s="42" t="str">
        <f>IF(ISERROR(VLOOKUP(B102,'Айгенис Оп23'!$C$3:$C$42,1,0)),"Нет","Да")</f>
        <v>Нет</v>
      </c>
      <c r="D102" s="43">
        <f t="shared" si="2"/>
        <v>366</v>
      </c>
      <c r="E102" s="49">
        <f>ROUND(('Все выпуски'!$V$3*'Все выпуски'!$V$6/100)/366*(B102-IF(C102="Нет",VLOOKUP(A102,'Айгенис Оп23'!$A$2:$C$42,3,0),VLOOKUP((A102-1),'Айгенис Оп23'!$A$2:$C$42,3,0))),2)</f>
        <v>12.08</v>
      </c>
      <c r="G102" s="43">
        <f>COUNTIF(D103:$D$1224,365)</f>
        <v>830</v>
      </c>
      <c r="H102" s="43">
        <f>COUNTIF(D103:$D$1224,366)</f>
        <v>292</v>
      </c>
      <c r="I102" s="2"/>
    </row>
    <row r="103" spans="1:9" x14ac:dyDescent="0.25">
      <c r="A103" s="1">
        <f>COUNTIF($C$2:C103,"Да")</f>
        <v>2</v>
      </c>
      <c r="B103" s="45">
        <f t="shared" si="3"/>
        <v>45366</v>
      </c>
      <c r="C103" s="42" t="str">
        <f>IF(ISERROR(VLOOKUP(B103,'Айгенис Оп23'!$C$3:$C$42,1,0)),"Нет","Да")</f>
        <v>Нет</v>
      </c>
      <c r="D103" s="43">
        <f t="shared" si="2"/>
        <v>366</v>
      </c>
      <c r="E103" s="49">
        <f>ROUND(('Все выпуски'!$V$3*'Все выпуски'!$V$6/100)/366*(B103-IF(C103="Нет",VLOOKUP(A103,'Айгенис Оп23'!$A$2:$C$42,3,0),VLOOKUP((A103-1),'Айгенис Оп23'!$A$2:$C$42,3,0))),2)</f>
        <v>12.54</v>
      </c>
      <c r="G103" s="43">
        <f>COUNTIF(D104:$D$1224,365)</f>
        <v>830</v>
      </c>
      <c r="H103" s="43">
        <f>COUNTIF(D104:$D$1224,366)</f>
        <v>291</v>
      </c>
      <c r="I103" s="2"/>
    </row>
    <row r="104" spans="1:9" x14ac:dyDescent="0.25">
      <c r="A104" s="1">
        <f>COUNTIF($C$2:C104,"Да")</f>
        <v>2</v>
      </c>
      <c r="B104" s="45">
        <f t="shared" si="3"/>
        <v>45367</v>
      </c>
      <c r="C104" s="42" t="str">
        <f>IF(ISERROR(VLOOKUP(B104,'Айгенис Оп23'!$C$3:$C$42,1,0)),"Нет","Да")</f>
        <v>Нет</v>
      </c>
      <c r="D104" s="43">
        <f t="shared" si="2"/>
        <v>366</v>
      </c>
      <c r="E104" s="49">
        <f>ROUND(('Все выпуски'!$V$3*'Все выпуски'!$V$6/100)/366*(B104-IF(C104="Нет",VLOOKUP(A104,'Айгенис Оп23'!$A$2:$C$42,3,0),VLOOKUP((A104-1),'Айгенис Оп23'!$A$2:$C$42,3,0))),2)</f>
        <v>13.01</v>
      </c>
      <c r="G104" s="43">
        <f>COUNTIF(D105:$D$1224,365)</f>
        <v>830</v>
      </c>
      <c r="H104" s="43">
        <f>COUNTIF(D105:$D$1224,366)</f>
        <v>290</v>
      </c>
      <c r="I104" s="2"/>
    </row>
    <row r="105" spans="1:9" x14ac:dyDescent="0.25">
      <c r="A105" s="1">
        <f>COUNTIF($C$2:C105,"Да")</f>
        <v>3</v>
      </c>
      <c r="B105" s="45">
        <f t="shared" si="3"/>
        <v>45368</v>
      </c>
      <c r="C105" s="42" t="str">
        <f>IF(ISERROR(VLOOKUP(B105,'Айгенис Оп23'!$C$3:$C$42,1,0)),"Нет","Да")</f>
        <v>Да</v>
      </c>
      <c r="D105" s="43">
        <f t="shared" si="2"/>
        <v>366</v>
      </c>
      <c r="E105" s="49">
        <f>ROUND(('Все выпуски'!$V$3*'Все выпуски'!$V$6/100)/366*(B105-IF(C105="Нет",VLOOKUP(A105,'Айгенис Оп23'!$A$2:$C$42,3,0),VLOOKUP((A105-1),'Айгенис Оп23'!$A$2:$C$42,3,0))),2)</f>
        <v>13.47</v>
      </c>
      <c r="G105" s="43">
        <f>COUNTIF(D106:$D$1224,365)</f>
        <v>830</v>
      </c>
      <c r="H105" s="43">
        <f>COUNTIF(D106:$D$1224,366)</f>
        <v>289</v>
      </c>
      <c r="I105" s="2"/>
    </row>
    <row r="106" spans="1:9" x14ac:dyDescent="0.25">
      <c r="A106" s="1">
        <f>COUNTIF($C$2:C106,"Да")</f>
        <v>3</v>
      </c>
      <c r="B106" s="45">
        <f t="shared" si="3"/>
        <v>45369</v>
      </c>
      <c r="C106" s="42" t="str">
        <f>IF(ISERROR(VLOOKUP(B106,'Айгенис Оп23'!$C$3:$C$42,1,0)),"Нет","Да")</f>
        <v>Нет</v>
      </c>
      <c r="D106" s="43">
        <f t="shared" si="2"/>
        <v>366</v>
      </c>
      <c r="E106" s="49">
        <f>ROUND(('Все выпуски'!$V$3*'Все выпуски'!$V$6/100)/366*(B106-IF(C106="Нет",VLOOKUP(A106,'Айгенис Оп23'!$A$2:$C$42,3,0),VLOOKUP((A106-1),'Айгенис Оп23'!$A$2:$C$42,3,0))),2)</f>
        <v>0.46</v>
      </c>
      <c r="G106" s="43">
        <f>COUNTIF(D107:$D$1224,365)</f>
        <v>830</v>
      </c>
      <c r="H106" s="43">
        <f>COUNTIF(D107:$D$1224,366)</f>
        <v>288</v>
      </c>
      <c r="I106" s="2"/>
    </row>
    <row r="107" spans="1:9" x14ac:dyDescent="0.25">
      <c r="A107" s="1">
        <f>COUNTIF($C$2:C107,"Да")</f>
        <v>3</v>
      </c>
      <c r="B107" s="45">
        <f t="shared" si="3"/>
        <v>45370</v>
      </c>
      <c r="C107" s="42" t="str">
        <f>IF(ISERROR(VLOOKUP(B107,'Айгенис Оп23'!$C$3:$C$42,1,0)),"Нет","Да")</f>
        <v>Нет</v>
      </c>
      <c r="D107" s="43">
        <f t="shared" si="2"/>
        <v>366</v>
      </c>
      <c r="E107" s="49">
        <f>ROUND(('Все выпуски'!$V$3*'Все выпуски'!$V$6/100)/366*(B107-IF(C107="Нет",VLOOKUP(A107,'Айгенис Оп23'!$A$2:$C$42,3,0),VLOOKUP((A107-1),'Айгенис Оп23'!$A$2:$C$42,3,0))),2)</f>
        <v>0.93</v>
      </c>
      <c r="G107" s="43">
        <f>COUNTIF(D108:$D$1224,365)</f>
        <v>830</v>
      </c>
      <c r="H107" s="43">
        <f>COUNTIF(D108:$D$1224,366)</f>
        <v>287</v>
      </c>
      <c r="I107" s="2"/>
    </row>
    <row r="108" spans="1:9" x14ac:dyDescent="0.25">
      <c r="A108" s="1">
        <f>COUNTIF($C$2:C108,"Да")</f>
        <v>3</v>
      </c>
      <c r="B108" s="45">
        <f t="shared" si="3"/>
        <v>45371</v>
      </c>
      <c r="C108" s="42" t="str">
        <f>IF(ISERROR(VLOOKUP(B108,'Айгенис Оп23'!$C$3:$C$42,1,0)),"Нет","Да")</f>
        <v>Нет</v>
      </c>
      <c r="D108" s="43">
        <f t="shared" si="2"/>
        <v>366</v>
      </c>
      <c r="E108" s="49">
        <f>ROUND(('Все выпуски'!$V$3*'Все выпуски'!$V$6/100)/366*(B108-IF(C108="Нет",VLOOKUP(A108,'Айгенис Оп23'!$A$2:$C$42,3,0),VLOOKUP((A108-1),'Айгенис Оп23'!$A$2:$C$42,3,0))),2)</f>
        <v>1.39</v>
      </c>
      <c r="G108" s="43">
        <f>COUNTIF(D109:$D$1224,365)</f>
        <v>830</v>
      </c>
      <c r="H108" s="43">
        <f>COUNTIF(D109:$D$1224,366)</f>
        <v>286</v>
      </c>
      <c r="I108" s="2"/>
    </row>
    <row r="109" spans="1:9" x14ac:dyDescent="0.25">
      <c r="A109" s="1">
        <f>COUNTIF($C$2:C109,"Да")</f>
        <v>3</v>
      </c>
      <c r="B109" s="45">
        <f t="shared" si="3"/>
        <v>45372</v>
      </c>
      <c r="C109" s="42" t="str">
        <f>IF(ISERROR(VLOOKUP(B109,'Айгенис Оп23'!$C$3:$C$42,1,0)),"Нет","Да")</f>
        <v>Нет</v>
      </c>
      <c r="D109" s="43">
        <f t="shared" si="2"/>
        <v>366</v>
      </c>
      <c r="E109" s="49">
        <f>ROUND(('Все выпуски'!$V$3*'Все выпуски'!$V$6/100)/366*(B109-IF(C109="Нет",VLOOKUP(A109,'Айгенис Оп23'!$A$2:$C$42,3,0),VLOOKUP((A109-1),'Айгенис Оп23'!$A$2:$C$42,3,0))),2)</f>
        <v>1.86</v>
      </c>
      <c r="G109" s="43">
        <f>COUNTIF(D110:$D$1224,365)</f>
        <v>830</v>
      </c>
      <c r="H109" s="43">
        <f>COUNTIF(D110:$D$1224,366)</f>
        <v>285</v>
      </c>
      <c r="I109" s="2"/>
    </row>
    <row r="110" spans="1:9" x14ac:dyDescent="0.25">
      <c r="A110" s="1">
        <f>COUNTIF($C$2:C110,"Да")</f>
        <v>3</v>
      </c>
      <c r="B110" s="45">
        <f t="shared" si="3"/>
        <v>45373</v>
      </c>
      <c r="C110" s="42" t="str">
        <f>IF(ISERROR(VLOOKUP(B110,'Айгенис Оп23'!$C$3:$C$42,1,0)),"Нет","Да")</f>
        <v>Нет</v>
      </c>
      <c r="D110" s="43">
        <f t="shared" si="2"/>
        <v>366</v>
      </c>
      <c r="E110" s="49">
        <f>ROUND(('Все выпуски'!$V$3*'Все выпуски'!$V$6/100)/366*(B110-IF(C110="Нет",VLOOKUP(A110,'Айгенис Оп23'!$A$2:$C$42,3,0),VLOOKUP((A110-1),'Айгенис Оп23'!$A$2:$C$42,3,0))),2)</f>
        <v>2.3199999999999998</v>
      </c>
      <c r="G110" s="43">
        <f>COUNTIF(D111:$D$1224,365)</f>
        <v>830</v>
      </c>
      <c r="H110" s="43">
        <f>COUNTIF(D111:$D$1224,366)</f>
        <v>284</v>
      </c>
      <c r="I110" s="2"/>
    </row>
    <row r="111" spans="1:9" x14ac:dyDescent="0.25">
      <c r="A111" s="1">
        <f>COUNTIF($C$2:C111,"Да")</f>
        <v>3</v>
      </c>
      <c r="B111" s="45">
        <f t="shared" si="3"/>
        <v>45374</v>
      </c>
      <c r="C111" s="42" t="str">
        <f>IF(ISERROR(VLOOKUP(B111,'Айгенис Оп23'!$C$3:$C$42,1,0)),"Нет","Да")</f>
        <v>Нет</v>
      </c>
      <c r="D111" s="43">
        <f t="shared" si="2"/>
        <v>366</v>
      </c>
      <c r="E111" s="49">
        <f>ROUND(('Все выпуски'!$V$3*'Все выпуски'!$V$6/100)/366*(B111-IF(C111="Нет",VLOOKUP(A111,'Айгенис Оп23'!$A$2:$C$42,3,0),VLOOKUP((A111-1),'Айгенис Оп23'!$A$2:$C$42,3,0))),2)</f>
        <v>2.79</v>
      </c>
      <c r="G111" s="43">
        <f>COUNTIF(D112:$D$1224,365)</f>
        <v>830</v>
      </c>
      <c r="H111" s="43">
        <f>COUNTIF(D112:$D$1224,366)</f>
        <v>283</v>
      </c>
      <c r="I111" s="2"/>
    </row>
    <row r="112" spans="1:9" x14ac:dyDescent="0.25">
      <c r="A112" s="1">
        <f>COUNTIF($C$2:C112,"Да")</f>
        <v>3</v>
      </c>
      <c r="B112" s="45">
        <f t="shared" si="3"/>
        <v>45375</v>
      </c>
      <c r="C112" s="42" t="str">
        <f>IF(ISERROR(VLOOKUP(B112,'Айгенис Оп23'!$C$3:$C$42,1,0)),"Нет","Да")</f>
        <v>Нет</v>
      </c>
      <c r="D112" s="43">
        <f t="shared" si="2"/>
        <v>366</v>
      </c>
      <c r="E112" s="49">
        <f>ROUND(('Все выпуски'!$V$3*'Все выпуски'!$V$6/100)/366*(B112-IF(C112="Нет",VLOOKUP(A112,'Айгенис Оп23'!$A$2:$C$42,3,0),VLOOKUP((A112-1),'Айгенис Оп23'!$A$2:$C$42,3,0))),2)</f>
        <v>3.25</v>
      </c>
      <c r="G112" s="43">
        <f>COUNTIF(D113:$D$1224,365)</f>
        <v>830</v>
      </c>
      <c r="H112" s="43">
        <f>COUNTIF(D113:$D$1224,366)</f>
        <v>282</v>
      </c>
      <c r="I112" s="2"/>
    </row>
    <row r="113" spans="1:9" x14ac:dyDescent="0.25">
      <c r="A113" s="1">
        <f>COUNTIF($C$2:C113,"Да")</f>
        <v>3</v>
      </c>
      <c r="B113" s="45">
        <f t="shared" si="3"/>
        <v>45376</v>
      </c>
      <c r="C113" s="42" t="str">
        <f>IF(ISERROR(VLOOKUP(B113,'Айгенис Оп23'!$C$3:$C$42,1,0)),"Нет","Да")</f>
        <v>Нет</v>
      </c>
      <c r="D113" s="43">
        <f t="shared" si="2"/>
        <v>366</v>
      </c>
      <c r="E113" s="49">
        <f>ROUND(('Все выпуски'!$V$3*'Все выпуски'!$V$6/100)/366*(B113-IF(C113="Нет",VLOOKUP(A113,'Айгенис Оп23'!$A$2:$C$42,3,0),VLOOKUP((A113-1),'Айгенис Оп23'!$A$2:$C$42,3,0))),2)</f>
        <v>3.72</v>
      </c>
      <c r="G113" s="43">
        <f>COUNTIF(D114:$D$1224,365)</f>
        <v>830</v>
      </c>
      <c r="H113" s="43">
        <f>COUNTIF(D114:$D$1224,366)</f>
        <v>281</v>
      </c>
      <c r="I113" s="2"/>
    </row>
    <row r="114" spans="1:9" x14ac:dyDescent="0.25">
      <c r="A114" s="1">
        <f>COUNTIF($C$2:C114,"Да")</f>
        <v>3</v>
      </c>
      <c r="B114" s="45">
        <f t="shared" si="3"/>
        <v>45377</v>
      </c>
      <c r="C114" s="42" t="str">
        <f>IF(ISERROR(VLOOKUP(B114,'Айгенис Оп23'!$C$3:$C$42,1,0)),"Нет","Да")</f>
        <v>Нет</v>
      </c>
      <c r="D114" s="43">
        <f t="shared" si="2"/>
        <v>366</v>
      </c>
      <c r="E114" s="49">
        <f>ROUND(('Все выпуски'!$V$3*'Все выпуски'!$V$6/100)/366*(B114-IF(C114="Нет",VLOOKUP(A114,'Айгенис Оп23'!$A$2:$C$42,3,0),VLOOKUP((A114-1),'Айгенис Оп23'!$A$2:$C$42,3,0))),2)</f>
        <v>4.18</v>
      </c>
      <c r="G114" s="43">
        <f>COUNTIF(D115:$D$1224,365)</f>
        <v>830</v>
      </c>
      <c r="H114" s="43">
        <f>COUNTIF(D115:$D$1224,366)</f>
        <v>280</v>
      </c>
      <c r="I114" s="2"/>
    </row>
    <row r="115" spans="1:9" x14ac:dyDescent="0.25">
      <c r="A115" s="1">
        <f>COUNTIF($C$2:C115,"Да")</f>
        <v>3</v>
      </c>
      <c r="B115" s="45">
        <f t="shared" si="3"/>
        <v>45378</v>
      </c>
      <c r="C115" s="42" t="str">
        <f>IF(ISERROR(VLOOKUP(B115,'Айгенис Оп23'!$C$3:$C$42,1,0)),"Нет","Да")</f>
        <v>Нет</v>
      </c>
      <c r="D115" s="43">
        <f t="shared" si="2"/>
        <v>366</v>
      </c>
      <c r="E115" s="49">
        <f>ROUND(('Все выпуски'!$V$3*'Все выпуски'!$V$6/100)/366*(B115-IF(C115="Нет",VLOOKUP(A115,'Айгенис Оп23'!$A$2:$C$42,3,0),VLOOKUP((A115-1),'Айгенис Оп23'!$A$2:$C$42,3,0))),2)</f>
        <v>4.6399999999999997</v>
      </c>
      <c r="G115" s="43">
        <f>COUNTIF(D116:$D$1224,365)</f>
        <v>830</v>
      </c>
      <c r="H115" s="43">
        <f>COUNTIF(D116:$D$1224,366)</f>
        <v>279</v>
      </c>
      <c r="I115" s="2"/>
    </row>
    <row r="116" spans="1:9" x14ac:dyDescent="0.25">
      <c r="A116" s="1">
        <f>COUNTIF($C$2:C116,"Да")</f>
        <v>3</v>
      </c>
      <c r="B116" s="45">
        <f t="shared" si="3"/>
        <v>45379</v>
      </c>
      <c r="C116" s="42" t="str">
        <f>IF(ISERROR(VLOOKUP(B116,'Айгенис Оп23'!$C$3:$C$42,1,0)),"Нет","Да")</f>
        <v>Нет</v>
      </c>
      <c r="D116" s="43">
        <f t="shared" si="2"/>
        <v>366</v>
      </c>
      <c r="E116" s="49">
        <f>ROUND(('Все выпуски'!$V$3*'Все выпуски'!$V$6/100)/366*(B116-IF(C116="Нет",VLOOKUP(A116,'Айгенис Оп23'!$A$2:$C$42,3,0),VLOOKUP((A116-1),'Айгенис Оп23'!$A$2:$C$42,3,0))),2)</f>
        <v>5.1100000000000003</v>
      </c>
      <c r="G116" s="43">
        <f>COUNTIF(D117:$D$1224,365)</f>
        <v>830</v>
      </c>
      <c r="H116" s="43">
        <f>COUNTIF(D117:$D$1224,366)</f>
        <v>278</v>
      </c>
      <c r="I116" s="2"/>
    </row>
    <row r="117" spans="1:9" x14ac:dyDescent="0.25">
      <c r="A117" s="1">
        <f>COUNTIF($C$2:C117,"Да")</f>
        <v>3</v>
      </c>
      <c r="B117" s="45">
        <f t="shared" si="3"/>
        <v>45380</v>
      </c>
      <c r="C117" s="42" t="str">
        <f>IF(ISERROR(VLOOKUP(B117,'Айгенис Оп23'!$C$3:$C$42,1,0)),"Нет","Да")</f>
        <v>Нет</v>
      </c>
      <c r="D117" s="43">
        <f t="shared" si="2"/>
        <v>366</v>
      </c>
      <c r="E117" s="49">
        <f>ROUND(('Все выпуски'!$V$3*'Все выпуски'!$V$6/100)/366*(B117-IF(C117="Нет",VLOOKUP(A117,'Айгенис Оп23'!$A$2:$C$42,3,0),VLOOKUP((A117-1),'Айгенис Оп23'!$A$2:$C$42,3,0))),2)</f>
        <v>5.57</v>
      </c>
      <c r="G117" s="43">
        <f>COUNTIF(D118:$D$1224,365)</f>
        <v>830</v>
      </c>
      <c r="H117" s="43">
        <f>COUNTIF(D118:$D$1224,366)</f>
        <v>277</v>
      </c>
      <c r="I117" s="2"/>
    </row>
    <row r="118" spans="1:9" x14ac:dyDescent="0.25">
      <c r="A118" s="1">
        <f>COUNTIF($C$2:C118,"Да")</f>
        <v>3</v>
      </c>
      <c r="B118" s="45">
        <f t="shared" si="3"/>
        <v>45381</v>
      </c>
      <c r="C118" s="42" t="str">
        <f>IF(ISERROR(VLOOKUP(B118,'Айгенис Оп23'!$C$3:$C$42,1,0)),"Нет","Да")</f>
        <v>Нет</v>
      </c>
      <c r="D118" s="43">
        <f t="shared" si="2"/>
        <v>366</v>
      </c>
      <c r="E118" s="49">
        <f>ROUND(('Все выпуски'!$V$3*'Все выпуски'!$V$6/100)/366*(B118-IF(C118="Нет",VLOOKUP(A118,'Айгенис Оп23'!$A$2:$C$42,3,0),VLOOKUP((A118-1),'Айгенис Оп23'!$A$2:$C$42,3,0))),2)</f>
        <v>6.04</v>
      </c>
      <c r="G118" s="43">
        <f>COUNTIF(D119:$D$1224,365)</f>
        <v>830</v>
      </c>
      <c r="H118" s="43">
        <f>COUNTIF(D119:$D$1224,366)</f>
        <v>276</v>
      </c>
      <c r="I118" s="2"/>
    </row>
    <row r="119" spans="1:9" x14ac:dyDescent="0.25">
      <c r="A119" s="1">
        <f>COUNTIF($C$2:C119,"Да")</f>
        <v>3</v>
      </c>
      <c r="B119" s="45">
        <f t="shared" si="3"/>
        <v>45382</v>
      </c>
      <c r="C119" s="42" t="str">
        <f>IF(ISERROR(VLOOKUP(B119,'Айгенис Оп23'!$C$3:$C$42,1,0)),"Нет","Да")</f>
        <v>Нет</v>
      </c>
      <c r="D119" s="43">
        <f t="shared" si="2"/>
        <v>366</v>
      </c>
      <c r="E119" s="49">
        <f>ROUND(('Все выпуски'!$V$3*'Все выпуски'!$V$6/100)/366*(B119-IF(C119="Нет",VLOOKUP(A119,'Айгенис Оп23'!$A$2:$C$42,3,0),VLOOKUP((A119-1),'Айгенис Оп23'!$A$2:$C$42,3,0))),2)</f>
        <v>6.5</v>
      </c>
      <c r="G119" s="43">
        <f>COUNTIF(D120:$D$1224,365)</f>
        <v>830</v>
      </c>
      <c r="H119" s="43">
        <f>COUNTIF(D120:$D$1224,366)</f>
        <v>275</v>
      </c>
      <c r="I119" s="2"/>
    </row>
    <row r="120" spans="1:9" x14ac:dyDescent="0.25">
      <c r="A120" s="1">
        <f>COUNTIF($C$2:C120,"Да")</f>
        <v>3</v>
      </c>
      <c r="B120" s="45">
        <f t="shared" si="3"/>
        <v>45383</v>
      </c>
      <c r="C120" s="42" t="str">
        <f>IF(ISERROR(VLOOKUP(B120,'Айгенис Оп23'!$C$3:$C$42,1,0)),"Нет","Да")</f>
        <v>Нет</v>
      </c>
      <c r="D120" s="43">
        <f t="shared" si="2"/>
        <v>366</v>
      </c>
      <c r="E120" s="49">
        <f>ROUND(('Все выпуски'!$V$3*'Все выпуски'!$V$6/100)/366*(B120-IF(C120="Нет",VLOOKUP(A120,'Айгенис Оп23'!$A$2:$C$42,3,0),VLOOKUP((A120-1),'Айгенис Оп23'!$A$2:$C$42,3,0))),2)</f>
        <v>6.97</v>
      </c>
      <c r="G120" s="43">
        <f>COUNTIF(D121:$D$1224,365)</f>
        <v>830</v>
      </c>
      <c r="H120" s="43">
        <f>COUNTIF(D121:$D$1224,366)</f>
        <v>274</v>
      </c>
      <c r="I120" s="2"/>
    </row>
    <row r="121" spans="1:9" x14ac:dyDescent="0.25">
      <c r="A121" s="1">
        <f>COUNTIF($C$2:C121,"Да")</f>
        <v>3</v>
      </c>
      <c r="B121" s="45">
        <f t="shared" si="3"/>
        <v>45384</v>
      </c>
      <c r="C121" s="42" t="str">
        <f>IF(ISERROR(VLOOKUP(B121,'Айгенис Оп23'!$C$3:$C$42,1,0)),"Нет","Да")</f>
        <v>Нет</v>
      </c>
      <c r="D121" s="43">
        <f t="shared" si="2"/>
        <v>366</v>
      </c>
      <c r="E121" s="49">
        <f>ROUND(('Все выпуски'!$V$3*'Все выпуски'!$V$6/100)/366*(B121-IF(C121="Нет",VLOOKUP(A121,'Айгенис Оп23'!$A$2:$C$42,3,0),VLOOKUP((A121-1),'Айгенис Оп23'!$A$2:$C$42,3,0))),2)</f>
        <v>7.43</v>
      </c>
      <c r="G121" s="43">
        <f>COUNTIF(D122:$D$1224,365)</f>
        <v>830</v>
      </c>
      <c r="H121" s="43">
        <f>COUNTIF(D122:$D$1224,366)</f>
        <v>273</v>
      </c>
      <c r="I121" s="2"/>
    </row>
    <row r="122" spans="1:9" x14ac:dyDescent="0.25">
      <c r="A122" s="1">
        <f>COUNTIF($C$2:C122,"Да")</f>
        <v>3</v>
      </c>
      <c r="B122" s="45">
        <f t="shared" si="3"/>
        <v>45385</v>
      </c>
      <c r="C122" s="42" t="str">
        <f>IF(ISERROR(VLOOKUP(B122,'Айгенис Оп23'!$C$3:$C$42,1,0)),"Нет","Да")</f>
        <v>Нет</v>
      </c>
      <c r="D122" s="43">
        <f t="shared" si="2"/>
        <v>366</v>
      </c>
      <c r="E122" s="49">
        <f>ROUND(('Все выпуски'!$V$3*'Все выпуски'!$V$6/100)/366*(B122-IF(C122="Нет",VLOOKUP(A122,'Айгенис Оп23'!$A$2:$C$42,3,0),VLOOKUP((A122-1),'Айгенис Оп23'!$A$2:$C$42,3,0))),2)</f>
        <v>7.9</v>
      </c>
      <c r="G122" s="43">
        <f>COUNTIF(D123:$D$1224,365)</f>
        <v>830</v>
      </c>
      <c r="H122" s="43">
        <f>COUNTIF(D123:$D$1224,366)</f>
        <v>272</v>
      </c>
      <c r="I122" s="2"/>
    </row>
    <row r="123" spans="1:9" x14ac:dyDescent="0.25">
      <c r="A123" s="1">
        <f>COUNTIF($C$2:C123,"Да")</f>
        <v>3</v>
      </c>
      <c r="B123" s="45">
        <f t="shared" si="3"/>
        <v>45386</v>
      </c>
      <c r="C123" s="42" t="str">
        <f>IF(ISERROR(VLOOKUP(B123,'Айгенис Оп23'!$C$3:$C$42,1,0)),"Нет","Да")</f>
        <v>Нет</v>
      </c>
      <c r="D123" s="43">
        <f t="shared" si="2"/>
        <v>366</v>
      </c>
      <c r="E123" s="49">
        <f>ROUND(('Все выпуски'!$V$3*'Все выпуски'!$V$6/100)/366*(B123-IF(C123="Нет",VLOOKUP(A123,'Айгенис Оп23'!$A$2:$C$42,3,0),VLOOKUP((A123-1),'Айгенис Оп23'!$A$2:$C$42,3,0))),2)</f>
        <v>8.36</v>
      </c>
      <c r="G123" s="43">
        <f>COUNTIF(D124:$D$1224,365)</f>
        <v>830</v>
      </c>
      <c r="H123" s="43">
        <f>COUNTIF(D124:$D$1224,366)</f>
        <v>271</v>
      </c>
      <c r="I123" s="2"/>
    </row>
    <row r="124" spans="1:9" x14ac:dyDescent="0.25">
      <c r="A124" s="1">
        <f>COUNTIF($C$2:C124,"Да")</f>
        <v>3</v>
      </c>
      <c r="B124" s="45">
        <f t="shared" si="3"/>
        <v>45387</v>
      </c>
      <c r="C124" s="42" t="str">
        <f>IF(ISERROR(VLOOKUP(B124,'Айгенис Оп23'!$C$3:$C$42,1,0)),"Нет","Да")</f>
        <v>Нет</v>
      </c>
      <c r="D124" s="43">
        <f t="shared" si="2"/>
        <v>366</v>
      </c>
      <c r="E124" s="49">
        <f>ROUND(('Все выпуски'!$V$3*'Все выпуски'!$V$6/100)/366*(B124-IF(C124="Нет",VLOOKUP(A124,'Айгенис Оп23'!$A$2:$C$42,3,0),VLOOKUP((A124-1),'Айгенис Оп23'!$A$2:$C$42,3,0))),2)</f>
        <v>8.83</v>
      </c>
      <c r="G124" s="43">
        <f>COUNTIF(D125:$D$1224,365)</f>
        <v>830</v>
      </c>
      <c r="H124" s="43">
        <f>COUNTIF(D125:$D$1224,366)</f>
        <v>270</v>
      </c>
      <c r="I124" s="2"/>
    </row>
    <row r="125" spans="1:9" x14ac:dyDescent="0.25">
      <c r="A125" s="1">
        <f>COUNTIF($C$2:C125,"Да")</f>
        <v>3</v>
      </c>
      <c r="B125" s="45">
        <f t="shared" si="3"/>
        <v>45388</v>
      </c>
      <c r="C125" s="42" t="str">
        <f>IF(ISERROR(VLOOKUP(B125,'Айгенис Оп23'!$C$3:$C$42,1,0)),"Нет","Да")</f>
        <v>Нет</v>
      </c>
      <c r="D125" s="43">
        <f t="shared" si="2"/>
        <v>366</v>
      </c>
      <c r="E125" s="49">
        <f>ROUND(('Все выпуски'!$V$3*'Все выпуски'!$V$6/100)/366*(B125-IF(C125="Нет",VLOOKUP(A125,'Айгенис Оп23'!$A$2:$C$42,3,0),VLOOKUP((A125-1),'Айгенис Оп23'!$A$2:$C$42,3,0))),2)</f>
        <v>9.2899999999999991</v>
      </c>
      <c r="G125" s="43">
        <f>COUNTIF(D126:$D$1224,365)</f>
        <v>830</v>
      </c>
      <c r="H125" s="43">
        <f>COUNTIF(D126:$D$1224,366)</f>
        <v>269</v>
      </c>
      <c r="I125" s="2"/>
    </row>
    <row r="126" spans="1:9" x14ac:dyDescent="0.25">
      <c r="A126" s="1">
        <f>COUNTIF($C$2:C126,"Да")</f>
        <v>3</v>
      </c>
      <c r="B126" s="45">
        <f t="shared" si="3"/>
        <v>45389</v>
      </c>
      <c r="C126" s="42" t="str">
        <f>IF(ISERROR(VLOOKUP(B126,'Айгенис Оп23'!$C$3:$C$42,1,0)),"Нет","Да")</f>
        <v>Нет</v>
      </c>
      <c r="D126" s="43">
        <f t="shared" si="2"/>
        <v>366</v>
      </c>
      <c r="E126" s="49">
        <f>ROUND(('Все выпуски'!$V$3*'Все выпуски'!$V$6/100)/366*(B126-IF(C126="Нет",VLOOKUP(A126,'Айгенис Оп23'!$A$2:$C$42,3,0),VLOOKUP((A126-1),'Айгенис Оп23'!$A$2:$C$42,3,0))),2)</f>
        <v>9.75</v>
      </c>
      <c r="G126" s="43">
        <f>COUNTIF(D127:$D$1224,365)</f>
        <v>830</v>
      </c>
      <c r="H126" s="43">
        <f>COUNTIF(D127:$D$1224,366)</f>
        <v>268</v>
      </c>
      <c r="I126" s="2"/>
    </row>
    <row r="127" spans="1:9" x14ac:dyDescent="0.25">
      <c r="A127" s="1">
        <f>COUNTIF($C$2:C127,"Да")</f>
        <v>3</v>
      </c>
      <c r="B127" s="45">
        <f t="shared" si="3"/>
        <v>45390</v>
      </c>
      <c r="C127" s="42" t="str">
        <f>IF(ISERROR(VLOOKUP(B127,'Айгенис Оп23'!$C$3:$C$42,1,0)),"Нет","Да")</f>
        <v>Нет</v>
      </c>
      <c r="D127" s="43">
        <f t="shared" si="2"/>
        <v>366</v>
      </c>
      <c r="E127" s="49">
        <f>ROUND(('Все выпуски'!$V$3*'Все выпуски'!$V$6/100)/366*(B127-IF(C127="Нет",VLOOKUP(A127,'Айгенис Оп23'!$A$2:$C$42,3,0),VLOOKUP((A127-1),'Айгенис Оп23'!$A$2:$C$42,3,0))),2)</f>
        <v>10.220000000000001</v>
      </c>
      <c r="G127" s="43">
        <f>COUNTIF(D128:$D$1224,365)</f>
        <v>830</v>
      </c>
      <c r="H127" s="43">
        <f>COUNTIF(D128:$D$1224,366)</f>
        <v>267</v>
      </c>
      <c r="I127" s="2"/>
    </row>
    <row r="128" spans="1:9" x14ac:dyDescent="0.25">
      <c r="A128" s="1">
        <f>COUNTIF($C$2:C128,"Да")</f>
        <v>3</v>
      </c>
      <c r="B128" s="45">
        <f t="shared" si="3"/>
        <v>45391</v>
      </c>
      <c r="C128" s="42" t="str">
        <f>IF(ISERROR(VLOOKUP(B128,'Айгенис Оп23'!$C$3:$C$42,1,0)),"Нет","Да")</f>
        <v>Нет</v>
      </c>
      <c r="D128" s="43">
        <f t="shared" si="2"/>
        <v>366</v>
      </c>
      <c r="E128" s="49">
        <f>ROUND(('Все выпуски'!$V$3*'Все выпуски'!$V$6/100)/366*(B128-IF(C128="Нет",VLOOKUP(A128,'Айгенис Оп23'!$A$2:$C$42,3,0),VLOOKUP((A128-1),'Айгенис Оп23'!$A$2:$C$42,3,0))),2)</f>
        <v>10.68</v>
      </c>
      <c r="G128" s="43">
        <f>COUNTIF(D129:$D$1224,365)</f>
        <v>830</v>
      </c>
      <c r="H128" s="43">
        <f>COUNTIF(D129:$D$1224,366)</f>
        <v>266</v>
      </c>
      <c r="I128" s="2"/>
    </row>
    <row r="129" spans="1:9" x14ac:dyDescent="0.25">
      <c r="A129" s="1">
        <f>COUNTIF($C$2:C129,"Да")</f>
        <v>3</v>
      </c>
      <c r="B129" s="45">
        <f t="shared" si="3"/>
        <v>45392</v>
      </c>
      <c r="C129" s="42" t="str">
        <f>IF(ISERROR(VLOOKUP(B129,'Айгенис Оп23'!$C$3:$C$42,1,0)),"Нет","Да")</f>
        <v>Нет</v>
      </c>
      <c r="D129" s="43">
        <f t="shared" si="2"/>
        <v>366</v>
      </c>
      <c r="E129" s="49">
        <f>ROUND(('Все выпуски'!$V$3*'Все выпуски'!$V$6/100)/366*(B129-IF(C129="Нет",VLOOKUP(A129,'Айгенис Оп23'!$A$2:$C$42,3,0),VLOOKUP((A129-1),'Айгенис Оп23'!$A$2:$C$42,3,0))),2)</f>
        <v>11.15</v>
      </c>
      <c r="G129" s="43">
        <f>COUNTIF(D130:$D$1224,365)</f>
        <v>830</v>
      </c>
      <c r="H129" s="43">
        <f>COUNTIF(D130:$D$1224,366)</f>
        <v>265</v>
      </c>
      <c r="I129" s="2"/>
    </row>
    <row r="130" spans="1:9" x14ac:dyDescent="0.25">
      <c r="A130" s="1">
        <f>COUNTIF($C$2:C130,"Да")</f>
        <v>3</v>
      </c>
      <c r="B130" s="45">
        <f t="shared" si="3"/>
        <v>45393</v>
      </c>
      <c r="C130" s="42" t="str">
        <f>IF(ISERROR(VLOOKUP(B130,'Айгенис Оп23'!$C$3:$C$42,1,0)),"Нет","Да")</f>
        <v>Нет</v>
      </c>
      <c r="D130" s="43">
        <f t="shared" ref="D130:D193" si="4">IF(MOD(YEAR(B130),4)=0,366,365)</f>
        <v>366</v>
      </c>
      <c r="E130" s="49">
        <f>ROUND(('Все выпуски'!$V$3*'Все выпуски'!$V$6/100)/366*(B130-IF(C130="Нет",VLOOKUP(A130,'Айгенис Оп23'!$A$2:$C$42,3,0),VLOOKUP((A130-1),'Айгенис Оп23'!$A$2:$C$42,3,0))),2)</f>
        <v>11.61</v>
      </c>
      <c r="G130" s="43">
        <f>COUNTIF(D131:$D$1224,365)</f>
        <v>830</v>
      </c>
      <c r="H130" s="43">
        <f>COUNTIF(D131:$D$1224,366)</f>
        <v>264</v>
      </c>
      <c r="I130" s="2"/>
    </row>
    <row r="131" spans="1:9" x14ac:dyDescent="0.25">
      <c r="A131" s="1">
        <f>COUNTIF($C$2:C131,"Да")</f>
        <v>3</v>
      </c>
      <c r="B131" s="45">
        <f t="shared" si="3"/>
        <v>45394</v>
      </c>
      <c r="C131" s="42" t="str">
        <f>IF(ISERROR(VLOOKUP(B131,'Айгенис Оп23'!$C$3:$C$42,1,0)),"Нет","Да")</f>
        <v>Нет</v>
      </c>
      <c r="D131" s="43">
        <f t="shared" si="4"/>
        <v>366</v>
      </c>
      <c r="E131" s="49">
        <f>ROUND(('Все выпуски'!$V$3*'Все выпуски'!$V$6/100)/366*(B131-IF(C131="Нет",VLOOKUP(A131,'Айгенис Оп23'!$A$2:$C$42,3,0),VLOOKUP((A131-1),'Айгенис Оп23'!$A$2:$C$42,3,0))),2)</f>
        <v>12.08</v>
      </c>
      <c r="G131" s="43">
        <f>COUNTIF(D132:$D$1224,365)</f>
        <v>830</v>
      </c>
      <c r="H131" s="43">
        <f>COUNTIF(D132:$D$1224,366)</f>
        <v>263</v>
      </c>
      <c r="I131" s="2"/>
    </row>
    <row r="132" spans="1:9" x14ac:dyDescent="0.25">
      <c r="A132" s="1">
        <f>COUNTIF($C$2:C132,"Да")</f>
        <v>3</v>
      </c>
      <c r="B132" s="45">
        <f t="shared" ref="B132:B195" si="5">B131+1</f>
        <v>45395</v>
      </c>
      <c r="C132" s="42" t="str">
        <f>IF(ISERROR(VLOOKUP(B132,'Айгенис Оп23'!$C$3:$C$42,1,0)),"Нет","Да")</f>
        <v>Нет</v>
      </c>
      <c r="D132" s="43">
        <f t="shared" si="4"/>
        <v>366</v>
      </c>
      <c r="E132" s="49">
        <f>ROUND(('Все выпуски'!$V$3*'Все выпуски'!$V$6/100)/366*(B132-IF(C132="Нет",VLOOKUP(A132,'Айгенис Оп23'!$A$2:$C$42,3,0),VLOOKUP((A132-1),'Айгенис Оп23'!$A$2:$C$42,3,0))),2)</f>
        <v>12.54</v>
      </c>
      <c r="G132" s="43">
        <f>COUNTIF(D133:$D$1224,365)</f>
        <v>830</v>
      </c>
      <c r="H132" s="43">
        <f>COUNTIF(D133:$D$1224,366)</f>
        <v>262</v>
      </c>
      <c r="I132" s="2"/>
    </row>
    <row r="133" spans="1:9" x14ac:dyDescent="0.25">
      <c r="A133" s="1">
        <f>COUNTIF($C$2:C133,"Да")</f>
        <v>3</v>
      </c>
      <c r="B133" s="45">
        <f t="shared" si="5"/>
        <v>45396</v>
      </c>
      <c r="C133" s="42" t="str">
        <f>IF(ISERROR(VLOOKUP(B133,'Айгенис Оп23'!$C$3:$C$42,1,0)),"Нет","Да")</f>
        <v>Нет</v>
      </c>
      <c r="D133" s="43">
        <f t="shared" si="4"/>
        <v>366</v>
      </c>
      <c r="E133" s="49">
        <f>ROUND(('Все выпуски'!$V$3*'Все выпуски'!$V$6/100)/366*(B133-IF(C133="Нет",VLOOKUP(A133,'Айгенис Оп23'!$A$2:$C$42,3,0),VLOOKUP((A133-1),'Айгенис Оп23'!$A$2:$C$42,3,0))),2)</f>
        <v>13.01</v>
      </c>
      <c r="G133" s="43">
        <f>COUNTIF(D134:$D$1224,365)</f>
        <v>830</v>
      </c>
      <c r="H133" s="43">
        <f>COUNTIF(D134:$D$1224,366)</f>
        <v>261</v>
      </c>
      <c r="I133" s="2"/>
    </row>
    <row r="134" spans="1:9" x14ac:dyDescent="0.25">
      <c r="A134" s="1">
        <f>COUNTIF($C$2:C134,"Да")</f>
        <v>3</v>
      </c>
      <c r="B134" s="45">
        <f t="shared" si="5"/>
        <v>45397</v>
      </c>
      <c r="C134" s="42" t="str">
        <f>IF(ISERROR(VLOOKUP(B134,'Айгенис Оп23'!$C$3:$C$42,1,0)),"Нет","Да")</f>
        <v>Нет</v>
      </c>
      <c r="D134" s="43">
        <f t="shared" si="4"/>
        <v>366</v>
      </c>
      <c r="E134" s="49">
        <f>ROUND(('Все выпуски'!$V$3*'Все выпуски'!$V$6/100)/366*(B134-IF(C134="Нет",VLOOKUP(A134,'Айгенис Оп23'!$A$2:$C$42,3,0),VLOOKUP((A134-1),'Айгенис Оп23'!$A$2:$C$42,3,0))),2)</f>
        <v>13.47</v>
      </c>
      <c r="G134" s="43">
        <f>COUNTIF(D135:$D$1224,365)</f>
        <v>830</v>
      </c>
      <c r="H134" s="43">
        <f>COUNTIF(D135:$D$1224,366)</f>
        <v>260</v>
      </c>
      <c r="I134" s="2"/>
    </row>
    <row r="135" spans="1:9" x14ac:dyDescent="0.25">
      <c r="A135" s="1">
        <f>COUNTIF($C$2:C135,"Да")</f>
        <v>3</v>
      </c>
      <c r="B135" s="45">
        <f t="shared" si="5"/>
        <v>45398</v>
      </c>
      <c r="C135" s="42" t="str">
        <f>IF(ISERROR(VLOOKUP(B135,'Айгенис Оп23'!$C$3:$C$42,1,0)),"Нет","Да")</f>
        <v>Нет</v>
      </c>
      <c r="D135" s="43">
        <f t="shared" si="4"/>
        <v>366</v>
      </c>
      <c r="E135" s="49">
        <f>ROUND(('Все выпуски'!$V$3*'Все выпуски'!$V$6/100)/366*(B135-IF(C135="Нет",VLOOKUP(A135,'Айгенис Оп23'!$A$2:$C$42,3,0),VLOOKUP((A135-1),'Айгенис Оп23'!$A$2:$C$42,3,0))),2)</f>
        <v>13.93</v>
      </c>
      <c r="G135" s="43">
        <f>COUNTIF(D136:$D$1224,365)</f>
        <v>830</v>
      </c>
      <c r="H135" s="43">
        <f>COUNTIF(D136:$D$1224,366)</f>
        <v>259</v>
      </c>
      <c r="I135" s="2"/>
    </row>
    <row r="136" spans="1:9" x14ac:dyDescent="0.25">
      <c r="A136" s="1">
        <f>COUNTIF($C$2:C136,"Да")</f>
        <v>4</v>
      </c>
      <c r="B136" s="45">
        <f t="shared" si="5"/>
        <v>45399</v>
      </c>
      <c r="C136" s="42" t="str">
        <f>IF(ISERROR(VLOOKUP(B136,'Айгенис Оп23'!$C$3:$C$42,1,0)),"Нет","Да")</f>
        <v>Да</v>
      </c>
      <c r="D136" s="43">
        <f t="shared" si="4"/>
        <v>366</v>
      </c>
      <c r="E136" s="49">
        <f>ROUND(('Все выпуски'!$V$3*'Все выпуски'!$V$6/100)/366*(B136-IF(C136="Нет",VLOOKUP(A136,'Айгенис Оп23'!$A$2:$C$42,3,0),VLOOKUP((A136-1),'Айгенис Оп23'!$A$2:$C$42,3,0))),2)</f>
        <v>14.4</v>
      </c>
      <c r="G136" s="43">
        <f>COUNTIF(D137:$D$1224,365)</f>
        <v>830</v>
      </c>
      <c r="H136" s="43">
        <f>COUNTIF(D137:$D$1224,366)</f>
        <v>258</v>
      </c>
      <c r="I136" s="2"/>
    </row>
    <row r="137" spans="1:9" x14ac:dyDescent="0.25">
      <c r="A137" s="1">
        <f>COUNTIF($C$2:C137,"Да")</f>
        <v>4</v>
      </c>
      <c r="B137" s="45">
        <f t="shared" si="5"/>
        <v>45400</v>
      </c>
      <c r="C137" s="42" t="str">
        <f>IF(ISERROR(VLOOKUP(B137,'Айгенис Оп23'!$C$3:$C$42,1,0)),"Нет","Да")</f>
        <v>Нет</v>
      </c>
      <c r="D137" s="43">
        <f t="shared" si="4"/>
        <v>366</v>
      </c>
      <c r="E137" s="49">
        <f>ROUND(('Все выпуски'!$V$3*'Все выпуски'!$V$6/100)/366*(B137-IF(C137="Нет",VLOOKUP(A137,'Айгенис Оп23'!$A$2:$C$42,3,0),VLOOKUP((A137-1),'Айгенис Оп23'!$A$2:$C$42,3,0))),2)</f>
        <v>0.46</v>
      </c>
      <c r="G137" s="43">
        <f>COUNTIF(D138:$D$1224,365)</f>
        <v>830</v>
      </c>
      <c r="H137" s="43">
        <f>COUNTIF(D138:$D$1224,366)</f>
        <v>257</v>
      </c>
      <c r="I137" s="2"/>
    </row>
    <row r="138" spans="1:9" x14ac:dyDescent="0.25">
      <c r="A138" s="1">
        <f>COUNTIF($C$2:C138,"Да")</f>
        <v>4</v>
      </c>
      <c r="B138" s="45">
        <f t="shared" si="5"/>
        <v>45401</v>
      </c>
      <c r="C138" s="42" t="str">
        <f>IF(ISERROR(VLOOKUP(B138,'Айгенис Оп23'!$C$3:$C$42,1,0)),"Нет","Да")</f>
        <v>Нет</v>
      </c>
      <c r="D138" s="43">
        <f t="shared" si="4"/>
        <v>366</v>
      </c>
      <c r="E138" s="49">
        <f>ROUND(('Все выпуски'!$V$3*'Все выпуски'!$V$6/100)/366*(B138-IF(C138="Нет",VLOOKUP(A138,'Айгенис Оп23'!$A$2:$C$42,3,0),VLOOKUP((A138-1),'Айгенис Оп23'!$A$2:$C$42,3,0))),2)</f>
        <v>0.93</v>
      </c>
      <c r="G138" s="43">
        <f>COUNTIF(D139:$D$1224,365)</f>
        <v>830</v>
      </c>
      <c r="H138" s="43">
        <f>COUNTIF(D139:$D$1224,366)</f>
        <v>256</v>
      </c>
      <c r="I138" s="2"/>
    </row>
    <row r="139" spans="1:9" x14ac:dyDescent="0.25">
      <c r="A139" s="1">
        <f>COUNTIF($C$2:C139,"Да")</f>
        <v>4</v>
      </c>
      <c r="B139" s="45">
        <f t="shared" si="5"/>
        <v>45402</v>
      </c>
      <c r="C139" s="42" t="str">
        <f>IF(ISERROR(VLOOKUP(B139,'Айгенис Оп23'!$C$3:$C$42,1,0)),"Нет","Да")</f>
        <v>Нет</v>
      </c>
      <c r="D139" s="43">
        <f t="shared" si="4"/>
        <v>366</v>
      </c>
      <c r="E139" s="49">
        <f>ROUND(('Все выпуски'!$V$3*'Все выпуски'!$V$6/100)/366*(B139-IF(C139="Нет",VLOOKUP(A139,'Айгенис Оп23'!$A$2:$C$42,3,0),VLOOKUP((A139-1),'Айгенис Оп23'!$A$2:$C$42,3,0))),2)</f>
        <v>1.39</v>
      </c>
      <c r="G139" s="43">
        <f>COUNTIF(D140:$D$1224,365)</f>
        <v>830</v>
      </c>
      <c r="H139" s="43">
        <f>COUNTIF(D140:$D$1224,366)</f>
        <v>255</v>
      </c>
      <c r="I139" s="2"/>
    </row>
    <row r="140" spans="1:9" x14ac:dyDescent="0.25">
      <c r="A140" s="1">
        <f>COUNTIF($C$2:C140,"Да")</f>
        <v>4</v>
      </c>
      <c r="B140" s="45">
        <f t="shared" si="5"/>
        <v>45403</v>
      </c>
      <c r="C140" s="42" t="str">
        <f>IF(ISERROR(VLOOKUP(B140,'Айгенис Оп23'!$C$3:$C$42,1,0)),"Нет","Да")</f>
        <v>Нет</v>
      </c>
      <c r="D140" s="43">
        <f t="shared" si="4"/>
        <v>366</v>
      </c>
      <c r="E140" s="49">
        <f>ROUND(('Все выпуски'!$V$3*'Все выпуски'!$V$6/100)/366*(B140-IF(C140="Нет",VLOOKUP(A140,'Айгенис Оп23'!$A$2:$C$42,3,0),VLOOKUP((A140-1),'Айгенис Оп23'!$A$2:$C$42,3,0))),2)</f>
        <v>1.86</v>
      </c>
      <c r="G140" s="43">
        <f>COUNTIF(D141:$D$1224,365)</f>
        <v>830</v>
      </c>
      <c r="H140" s="43">
        <f>COUNTIF(D141:$D$1224,366)</f>
        <v>254</v>
      </c>
      <c r="I140" s="2"/>
    </row>
    <row r="141" spans="1:9" x14ac:dyDescent="0.25">
      <c r="A141" s="1">
        <f>COUNTIF($C$2:C141,"Да")</f>
        <v>4</v>
      </c>
      <c r="B141" s="45">
        <f t="shared" si="5"/>
        <v>45404</v>
      </c>
      <c r="C141" s="42" t="str">
        <f>IF(ISERROR(VLOOKUP(B141,'Айгенис Оп23'!$C$3:$C$42,1,0)),"Нет","Да")</f>
        <v>Нет</v>
      </c>
      <c r="D141" s="43">
        <f t="shared" si="4"/>
        <v>366</v>
      </c>
      <c r="E141" s="49">
        <f>ROUND(('Все выпуски'!$V$3*'Все выпуски'!$V$6/100)/366*(B141-IF(C141="Нет",VLOOKUP(A141,'Айгенис Оп23'!$A$2:$C$42,3,0),VLOOKUP((A141-1),'Айгенис Оп23'!$A$2:$C$42,3,0))),2)</f>
        <v>2.3199999999999998</v>
      </c>
      <c r="G141" s="43">
        <f>COUNTIF(D142:$D$1224,365)</f>
        <v>830</v>
      </c>
      <c r="H141" s="43">
        <f>COUNTIF(D142:$D$1224,366)</f>
        <v>253</v>
      </c>
      <c r="I141" s="2"/>
    </row>
    <row r="142" spans="1:9" x14ac:dyDescent="0.25">
      <c r="A142" s="1">
        <f>COUNTIF($C$2:C142,"Да")</f>
        <v>4</v>
      </c>
      <c r="B142" s="45">
        <f t="shared" si="5"/>
        <v>45405</v>
      </c>
      <c r="C142" s="42" t="str">
        <f>IF(ISERROR(VLOOKUP(B142,'Айгенис Оп23'!$C$3:$C$42,1,0)),"Нет","Да")</f>
        <v>Нет</v>
      </c>
      <c r="D142" s="43">
        <f t="shared" si="4"/>
        <v>366</v>
      </c>
      <c r="E142" s="49">
        <f>ROUND(('Все выпуски'!$V$3*'Все выпуски'!$V$6/100)/366*(B142-IF(C142="Нет",VLOOKUP(A142,'Айгенис Оп23'!$A$2:$C$42,3,0),VLOOKUP((A142-1),'Айгенис Оп23'!$A$2:$C$42,3,0))),2)</f>
        <v>2.79</v>
      </c>
      <c r="G142" s="43">
        <f>COUNTIF(D143:$D$1224,365)</f>
        <v>830</v>
      </c>
      <c r="H142" s="43">
        <f>COUNTIF(D143:$D$1224,366)</f>
        <v>252</v>
      </c>
      <c r="I142" s="2"/>
    </row>
    <row r="143" spans="1:9" x14ac:dyDescent="0.25">
      <c r="A143" s="1">
        <f>COUNTIF($C$2:C143,"Да")</f>
        <v>4</v>
      </c>
      <c r="B143" s="45">
        <f t="shared" si="5"/>
        <v>45406</v>
      </c>
      <c r="C143" s="42" t="str">
        <f>IF(ISERROR(VLOOKUP(B143,'Айгенис Оп23'!$C$3:$C$42,1,0)),"Нет","Да")</f>
        <v>Нет</v>
      </c>
      <c r="D143" s="43">
        <f t="shared" si="4"/>
        <v>366</v>
      </c>
      <c r="E143" s="49">
        <f>ROUND(('Все выпуски'!$V$3*'Все выпуски'!$V$6/100)/366*(B143-IF(C143="Нет",VLOOKUP(A143,'Айгенис Оп23'!$A$2:$C$42,3,0),VLOOKUP((A143-1),'Айгенис Оп23'!$A$2:$C$42,3,0))),2)</f>
        <v>3.25</v>
      </c>
      <c r="G143" s="43">
        <f>COUNTIF(D144:$D$1224,365)</f>
        <v>830</v>
      </c>
      <c r="H143" s="43">
        <f>COUNTIF(D144:$D$1224,366)</f>
        <v>251</v>
      </c>
      <c r="I143" s="2"/>
    </row>
    <row r="144" spans="1:9" x14ac:dyDescent="0.25">
      <c r="A144" s="1">
        <f>COUNTIF($C$2:C144,"Да")</f>
        <v>4</v>
      </c>
      <c r="B144" s="45">
        <f t="shared" si="5"/>
        <v>45407</v>
      </c>
      <c r="C144" s="42" t="str">
        <f>IF(ISERROR(VLOOKUP(B144,'Айгенис Оп23'!$C$3:$C$42,1,0)),"Нет","Да")</f>
        <v>Нет</v>
      </c>
      <c r="D144" s="43">
        <f t="shared" si="4"/>
        <v>366</v>
      </c>
      <c r="E144" s="49">
        <f>ROUND(('Все выпуски'!$V$3*'Все выпуски'!$V$6/100)/366*(B144-IF(C144="Нет",VLOOKUP(A144,'Айгенис Оп23'!$A$2:$C$42,3,0),VLOOKUP((A144-1),'Айгенис Оп23'!$A$2:$C$42,3,0))),2)</f>
        <v>3.72</v>
      </c>
      <c r="G144" s="43">
        <f>COUNTIF(D145:$D$1224,365)</f>
        <v>830</v>
      </c>
      <c r="H144" s="43">
        <f>COUNTIF(D145:$D$1224,366)</f>
        <v>250</v>
      </c>
      <c r="I144" s="2"/>
    </row>
    <row r="145" spans="1:9" x14ac:dyDescent="0.25">
      <c r="A145" s="1">
        <f>COUNTIF($C$2:C145,"Да")</f>
        <v>4</v>
      </c>
      <c r="B145" s="45">
        <f t="shared" si="5"/>
        <v>45408</v>
      </c>
      <c r="C145" s="42" t="str">
        <f>IF(ISERROR(VLOOKUP(B145,'Айгенис Оп23'!$C$3:$C$42,1,0)),"Нет","Да")</f>
        <v>Нет</v>
      </c>
      <c r="D145" s="43">
        <f t="shared" si="4"/>
        <v>366</v>
      </c>
      <c r="E145" s="49">
        <f>ROUND(('Все выпуски'!$V$3*'Все выпуски'!$V$6/100)/366*(B145-IF(C145="Нет",VLOOKUP(A145,'Айгенис Оп23'!$A$2:$C$42,3,0),VLOOKUP((A145-1),'Айгенис Оп23'!$A$2:$C$42,3,0))),2)</f>
        <v>4.18</v>
      </c>
      <c r="G145" s="43">
        <f>COUNTIF(D146:$D$1224,365)</f>
        <v>830</v>
      </c>
      <c r="H145" s="43">
        <f>COUNTIF(D146:$D$1224,366)</f>
        <v>249</v>
      </c>
      <c r="I145" s="2"/>
    </row>
    <row r="146" spans="1:9" x14ac:dyDescent="0.25">
      <c r="A146" s="1">
        <f>COUNTIF($C$2:C146,"Да")</f>
        <v>4</v>
      </c>
      <c r="B146" s="45">
        <f t="shared" si="5"/>
        <v>45409</v>
      </c>
      <c r="C146" s="42" t="str">
        <f>IF(ISERROR(VLOOKUP(B146,'Айгенис Оп23'!$C$3:$C$42,1,0)),"Нет","Да")</f>
        <v>Нет</v>
      </c>
      <c r="D146" s="43">
        <f t="shared" si="4"/>
        <v>366</v>
      </c>
      <c r="E146" s="49">
        <f>ROUND(('Все выпуски'!$V$3*'Все выпуски'!$V$6/100)/366*(B146-IF(C146="Нет",VLOOKUP(A146,'Айгенис Оп23'!$A$2:$C$42,3,0),VLOOKUP((A146-1),'Айгенис Оп23'!$A$2:$C$42,3,0))),2)</f>
        <v>4.6399999999999997</v>
      </c>
      <c r="G146" s="43">
        <f>COUNTIF(D147:$D$1224,365)</f>
        <v>830</v>
      </c>
      <c r="H146" s="43">
        <f>COUNTIF(D147:$D$1224,366)</f>
        <v>248</v>
      </c>
      <c r="I146" s="2"/>
    </row>
    <row r="147" spans="1:9" x14ac:dyDescent="0.25">
      <c r="A147" s="1">
        <f>COUNTIF($C$2:C147,"Да")</f>
        <v>4</v>
      </c>
      <c r="B147" s="45">
        <f t="shared" si="5"/>
        <v>45410</v>
      </c>
      <c r="C147" s="42" t="str">
        <f>IF(ISERROR(VLOOKUP(B147,'Айгенис Оп23'!$C$3:$C$42,1,0)),"Нет","Да")</f>
        <v>Нет</v>
      </c>
      <c r="D147" s="43">
        <f t="shared" si="4"/>
        <v>366</v>
      </c>
      <c r="E147" s="49">
        <f>ROUND(('Все выпуски'!$V$3*'Все выпуски'!$V$6/100)/366*(B147-IF(C147="Нет",VLOOKUP(A147,'Айгенис Оп23'!$A$2:$C$42,3,0),VLOOKUP((A147-1),'Айгенис Оп23'!$A$2:$C$42,3,0))),2)</f>
        <v>5.1100000000000003</v>
      </c>
      <c r="G147" s="43">
        <f>COUNTIF(D148:$D$1224,365)</f>
        <v>830</v>
      </c>
      <c r="H147" s="43">
        <f>COUNTIF(D148:$D$1224,366)</f>
        <v>247</v>
      </c>
      <c r="I147" s="2"/>
    </row>
    <row r="148" spans="1:9" x14ac:dyDescent="0.25">
      <c r="A148" s="1">
        <f>COUNTIF($C$2:C148,"Да")</f>
        <v>4</v>
      </c>
      <c r="B148" s="45">
        <f t="shared" si="5"/>
        <v>45411</v>
      </c>
      <c r="C148" s="42" t="str">
        <f>IF(ISERROR(VLOOKUP(B148,'Айгенис Оп23'!$C$3:$C$42,1,0)),"Нет","Да")</f>
        <v>Нет</v>
      </c>
      <c r="D148" s="43">
        <f t="shared" si="4"/>
        <v>366</v>
      </c>
      <c r="E148" s="49">
        <f>ROUND(('Все выпуски'!$V$3*'Все выпуски'!$V$6/100)/366*(B148-IF(C148="Нет",VLOOKUP(A148,'Айгенис Оп23'!$A$2:$C$42,3,0),VLOOKUP((A148-1),'Айгенис Оп23'!$A$2:$C$42,3,0))),2)</f>
        <v>5.57</v>
      </c>
      <c r="G148" s="43">
        <f>COUNTIF(D149:$D$1224,365)</f>
        <v>830</v>
      </c>
      <c r="H148" s="43">
        <f>COUNTIF(D149:$D$1224,366)</f>
        <v>246</v>
      </c>
      <c r="I148" s="2"/>
    </row>
    <row r="149" spans="1:9" x14ac:dyDescent="0.25">
      <c r="A149" s="1">
        <f>COUNTIF($C$2:C149,"Да")</f>
        <v>4</v>
      </c>
      <c r="B149" s="45">
        <f t="shared" si="5"/>
        <v>45412</v>
      </c>
      <c r="C149" s="42" t="str">
        <f>IF(ISERROR(VLOOKUP(B149,'Айгенис Оп23'!$C$3:$C$42,1,0)),"Нет","Да")</f>
        <v>Нет</v>
      </c>
      <c r="D149" s="43">
        <f t="shared" si="4"/>
        <v>366</v>
      </c>
      <c r="E149" s="49">
        <f>ROUND(('Все выпуски'!$V$3*'Все выпуски'!$V$6/100)/366*(B149-IF(C149="Нет",VLOOKUP(A149,'Айгенис Оп23'!$A$2:$C$42,3,0),VLOOKUP((A149-1),'Айгенис Оп23'!$A$2:$C$42,3,0))),2)</f>
        <v>6.04</v>
      </c>
      <c r="G149" s="43">
        <f>COUNTIF(D150:$D$1224,365)</f>
        <v>830</v>
      </c>
      <c r="H149" s="43">
        <f>COUNTIF(D150:$D$1224,366)</f>
        <v>245</v>
      </c>
      <c r="I149" s="2"/>
    </row>
    <row r="150" spans="1:9" x14ac:dyDescent="0.25">
      <c r="A150" s="1">
        <f>COUNTIF($C$2:C150,"Да")</f>
        <v>4</v>
      </c>
      <c r="B150" s="45">
        <f t="shared" si="5"/>
        <v>45413</v>
      </c>
      <c r="C150" s="42" t="str">
        <f>IF(ISERROR(VLOOKUP(B150,'Айгенис Оп23'!$C$3:$C$42,1,0)),"Нет","Да")</f>
        <v>Нет</v>
      </c>
      <c r="D150" s="43">
        <f t="shared" si="4"/>
        <v>366</v>
      </c>
      <c r="E150" s="49">
        <f>ROUND(('Все выпуски'!$V$3*'Все выпуски'!$V$6/100)/366*(B150-IF(C150="Нет",VLOOKUP(A150,'Айгенис Оп23'!$A$2:$C$42,3,0),VLOOKUP((A150-1),'Айгенис Оп23'!$A$2:$C$42,3,0))),2)</f>
        <v>6.5</v>
      </c>
      <c r="G150" s="43">
        <f>COUNTIF(D151:$D$1224,365)</f>
        <v>830</v>
      </c>
      <c r="H150" s="43">
        <f>COUNTIF(D151:$D$1224,366)</f>
        <v>244</v>
      </c>
      <c r="I150" s="2"/>
    </row>
    <row r="151" spans="1:9" x14ac:dyDescent="0.25">
      <c r="A151" s="1">
        <f>COUNTIF($C$2:C151,"Да")</f>
        <v>4</v>
      </c>
      <c r="B151" s="45">
        <f t="shared" si="5"/>
        <v>45414</v>
      </c>
      <c r="C151" s="42" t="str">
        <f>IF(ISERROR(VLOOKUP(B151,'Айгенис Оп23'!$C$3:$C$42,1,0)),"Нет","Да")</f>
        <v>Нет</v>
      </c>
      <c r="D151" s="43">
        <f t="shared" si="4"/>
        <v>366</v>
      </c>
      <c r="E151" s="49">
        <f>ROUND(('Все выпуски'!$V$3*'Все выпуски'!$V$6/100)/366*(B151-IF(C151="Нет",VLOOKUP(A151,'Айгенис Оп23'!$A$2:$C$42,3,0),VLOOKUP((A151-1),'Айгенис Оп23'!$A$2:$C$42,3,0))),2)</f>
        <v>6.97</v>
      </c>
      <c r="G151" s="43">
        <f>COUNTIF(D152:$D$1224,365)</f>
        <v>830</v>
      </c>
      <c r="H151" s="43">
        <f>COUNTIF(D152:$D$1224,366)</f>
        <v>243</v>
      </c>
      <c r="I151" s="2"/>
    </row>
    <row r="152" spans="1:9" x14ac:dyDescent="0.25">
      <c r="A152" s="1">
        <f>COUNTIF($C$2:C152,"Да")</f>
        <v>4</v>
      </c>
      <c r="B152" s="45">
        <f t="shared" si="5"/>
        <v>45415</v>
      </c>
      <c r="C152" s="42" t="str">
        <f>IF(ISERROR(VLOOKUP(B152,'Айгенис Оп23'!$C$3:$C$42,1,0)),"Нет","Да")</f>
        <v>Нет</v>
      </c>
      <c r="D152" s="43">
        <f t="shared" si="4"/>
        <v>366</v>
      </c>
      <c r="E152" s="49">
        <f>ROUND(('Все выпуски'!$V$3*'Все выпуски'!$V$6/100)/366*(B152-IF(C152="Нет",VLOOKUP(A152,'Айгенис Оп23'!$A$2:$C$42,3,0),VLOOKUP((A152-1),'Айгенис Оп23'!$A$2:$C$42,3,0))),2)</f>
        <v>7.43</v>
      </c>
      <c r="G152" s="43">
        <f>COUNTIF(D153:$D$1224,365)</f>
        <v>830</v>
      </c>
      <c r="H152" s="43">
        <f>COUNTIF(D153:$D$1224,366)</f>
        <v>242</v>
      </c>
      <c r="I152" s="2"/>
    </row>
    <row r="153" spans="1:9" x14ac:dyDescent="0.25">
      <c r="A153" s="1">
        <f>COUNTIF($C$2:C153,"Да")</f>
        <v>4</v>
      </c>
      <c r="B153" s="45">
        <f t="shared" si="5"/>
        <v>45416</v>
      </c>
      <c r="C153" s="42" t="str">
        <f>IF(ISERROR(VLOOKUP(B153,'Айгенис Оп23'!$C$3:$C$42,1,0)),"Нет","Да")</f>
        <v>Нет</v>
      </c>
      <c r="D153" s="43">
        <f t="shared" si="4"/>
        <v>366</v>
      </c>
      <c r="E153" s="49">
        <f>ROUND(('Все выпуски'!$V$3*'Все выпуски'!$V$6/100)/366*(B153-IF(C153="Нет",VLOOKUP(A153,'Айгенис Оп23'!$A$2:$C$42,3,0),VLOOKUP((A153-1),'Айгенис Оп23'!$A$2:$C$42,3,0))),2)</f>
        <v>7.9</v>
      </c>
      <c r="G153" s="43">
        <f>COUNTIF(D154:$D$1224,365)</f>
        <v>830</v>
      </c>
      <c r="H153" s="43">
        <f>COUNTIF(D154:$D$1224,366)</f>
        <v>241</v>
      </c>
      <c r="I153" s="2"/>
    </row>
    <row r="154" spans="1:9" x14ac:dyDescent="0.25">
      <c r="A154" s="1">
        <f>COUNTIF($C$2:C154,"Да")</f>
        <v>4</v>
      </c>
      <c r="B154" s="45">
        <f t="shared" si="5"/>
        <v>45417</v>
      </c>
      <c r="C154" s="42" t="str">
        <f>IF(ISERROR(VLOOKUP(B154,'Айгенис Оп23'!$C$3:$C$42,1,0)),"Нет","Да")</f>
        <v>Нет</v>
      </c>
      <c r="D154" s="43">
        <f t="shared" si="4"/>
        <v>366</v>
      </c>
      <c r="E154" s="49">
        <f>ROUND(('Все выпуски'!$V$3*'Все выпуски'!$V$6/100)/366*(B154-IF(C154="Нет",VLOOKUP(A154,'Айгенис Оп23'!$A$2:$C$42,3,0),VLOOKUP((A154-1),'Айгенис Оп23'!$A$2:$C$42,3,0))),2)</f>
        <v>8.36</v>
      </c>
      <c r="G154" s="43">
        <f>COUNTIF(D155:$D$1224,365)</f>
        <v>830</v>
      </c>
      <c r="H154" s="43">
        <f>COUNTIF(D155:$D$1224,366)</f>
        <v>240</v>
      </c>
      <c r="I154" s="2"/>
    </row>
    <row r="155" spans="1:9" x14ac:dyDescent="0.25">
      <c r="A155" s="1">
        <f>COUNTIF($C$2:C155,"Да")</f>
        <v>4</v>
      </c>
      <c r="B155" s="45">
        <f t="shared" si="5"/>
        <v>45418</v>
      </c>
      <c r="C155" s="42" t="str">
        <f>IF(ISERROR(VLOOKUP(B155,'Айгенис Оп23'!$C$3:$C$42,1,0)),"Нет","Да")</f>
        <v>Нет</v>
      </c>
      <c r="D155" s="43">
        <f t="shared" si="4"/>
        <v>366</v>
      </c>
      <c r="E155" s="49">
        <f>ROUND(('Все выпуски'!$V$3*'Все выпуски'!$V$6/100)/366*(B155-IF(C155="Нет",VLOOKUP(A155,'Айгенис Оп23'!$A$2:$C$42,3,0),VLOOKUP((A155-1),'Айгенис Оп23'!$A$2:$C$42,3,0))),2)</f>
        <v>8.83</v>
      </c>
      <c r="G155" s="43">
        <f>COUNTIF(D156:$D$1224,365)</f>
        <v>830</v>
      </c>
      <c r="H155" s="43">
        <f>COUNTIF(D156:$D$1224,366)</f>
        <v>239</v>
      </c>
      <c r="I155" s="2"/>
    </row>
    <row r="156" spans="1:9" x14ac:dyDescent="0.25">
      <c r="A156" s="1">
        <f>COUNTIF($C$2:C156,"Да")</f>
        <v>4</v>
      </c>
      <c r="B156" s="45">
        <f t="shared" si="5"/>
        <v>45419</v>
      </c>
      <c r="C156" s="42" t="str">
        <f>IF(ISERROR(VLOOKUP(B156,'Айгенис Оп23'!$C$3:$C$42,1,0)),"Нет","Да")</f>
        <v>Нет</v>
      </c>
      <c r="D156" s="43">
        <f t="shared" si="4"/>
        <v>366</v>
      </c>
      <c r="E156" s="49">
        <f>ROUND(('Все выпуски'!$V$3*'Все выпуски'!$V$6/100)/366*(B156-IF(C156="Нет",VLOOKUP(A156,'Айгенис Оп23'!$A$2:$C$42,3,0),VLOOKUP((A156-1),'Айгенис Оп23'!$A$2:$C$42,3,0))),2)</f>
        <v>9.2899999999999991</v>
      </c>
      <c r="G156" s="43">
        <f>COUNTIF(D157:$D$1224,365)</f>
        <v>830</v>
      </c>
      <c r="H156" s="43">
        <f>COUNTIF(D157:$D$1224,366)</f>
        <v>238</v>
      </c>
      <c r="I156" s="2"/>
    </row>
    <row r="157" spans="1:9" x14ac:dyDescent="0.25">
      <c r="A157" s="1">
        <f>COUNTIF($C$2:C157,"Да")</f>
        <v>4</v>
      </c>
      <c r="B157" s="45">
        <f t="shared" si="5"/>
        <v>45420</v>
      </c>
      <c r="C157" s="42" t="str">
        <f>IF(ISERROR(VLOOKUP(B157,'Айгенис Оп23'!$C$3:$C$42,1,0)),"Нет","Да")</f>
        <v>Нет</v>
      </c>
      <c r="D157" s="43">
        <f t="shared" si="4"/>
        <v>366</v>
      </c>
      <c r="E157" s="49">
        <f>ROUND(('Все выпуски'!$V$3*'Все выпуски'!$V$6/100)/366*(B157-IF(C157="Нет",VLOOKUP(A157,'Айгенис Оп23'!$A$2:$C$42,3,0),VLOOKUP((A157-1),'Айгенис Оп23'!$A$2:$C$42,3,0))),2)</f>
        <v>9.75</v>
      </c>
      <c r="G157" s="43">
        <f>COUNTIF(D158:$D$1224,365)</f>
        <v>830</v>
      </c>
      <c r="H157" s="43">
        <f>COUNTIF(D158:$D$1224,366)</f>
        <v>237</v>
      </c>
      <c r="I157" s="2"/>
    </row>
    <row r="158" spans="1:9" x14ac:dyDescent="0.25">
      <c r="A158" s="1">
        <f>COUNTIF($C$2:C158,"Да")</f>
        <v>4</v>
      </c>
      <c r="B158" s="45">
        <f t="shared" si="5"/>
        <v>45421</v>
      </c>
      <c r="C158" s="42" t="str">
        <f>IF(ISERROR(VLOOKUP(B158,'Айгенис Оп23'!$C$3:$C$42,1,0)),"Нет","Да")</f>
        <v>Нет</v>
      </c>
      <c r="D158" s="43">
        <f t="shared" si="4"/>
        <v>366</v>
      </c>
      <c r="E158" s="49">
        <f>ROUND(('Все выпуски'!$V$3*'Все выпуски'!$V$6/100)/366*(B158-IF(C158="Нет",VLOOKUP(A158,'Айгенис Оп23'!$A$2:$C$42,3,0),VLOOKUP((A158-1),'Айгенис Оп23'!$A$2:$C$42,3,0))),2)</f>
        <v>10.220000000000001</v>
      </c>
      <c r="G158" s="43">
        <f>COUNTIF(D159:$D$1224,365)</f>
        <v>830</v>
      </c>
      <c r="H158" s="43">
        <f>COUNTIF(D159:$D$1224,366)</f>
        <v>236</v>
      </c>
      <c r="I158" s="2"/>
    </row>
    <row r="159" spans="1:9" x14ac:dyDescent="0.25">
      <c r="A159" s="1">
        <f>COUNTIF($C$2:C159,"Да")</f>
        <v>4</v>
      </c>
      <c r="B159" s="45">
        <f t="shared" si="5"/>
        <v>45422</v>
      </c>
      <c r="C159" s="42" t="str">
        <f>IF(ISERROR(VLOOKUP(B159,'Айгенис Оп23'!$C$3:$C$42,1,0)),"Нет","Да")</f>
        <v>Нет</v>
      </c>
      <c r="D159" s="43">
        <f t="shared" si="4"/>
        <v>366</v>
      </c>
      <c r="E159" s="49">
        <f>ROUND(('Все выпуски'!$V$3*'Все выпуски'!$V$6/100)/366*(B159-IF(C159="Нет",VLOOKUP(A159,'Айгенис Оп23'!$A$2:$C$42,3,0),VLOOKUP((A159-1),'Айгенис Оп23'!$A$2:$C$42,3,0))),2)</f>
        <v>10.68</v>
      </c>
      <c r="G159" s="43">
        <f>COUNTIF(D160:$D$1224,365)</f>
        <v>830</v>
      </c>
      <c r="H159" s="43">
        <f>COUNTIF(D160:$D$1224,366)</f>
        <v>235</v>
      </c>
      <c r="I159" s="2"/>
    </row>
    <row r="160" spans="1:9" x14ac:dyDescent="0.25">
      <c r="A160" s="1">
        <f>COUNTIF($C$2:C160,"Да")</f>
        <v>4</v>
      </c>
      <c r="B160" s="45">
        <f t="shared" si="5"/>
        <v>45423</v>
      </c>
      <c r="C160" s="42" t="str">
        <f>IF(ISERROR(VLOOKUP(B160,'Айгенис Оп23'!$C$3:$C$42,1,0)),"Нет","Да")</f>
        <v>Нет</v>
      </c>
      <c r="D160" s="43">
        <f t="shared" si="4"/>
        <v>366</v>
      </c>
      <c r="E160" s="49">
        <f>ROUND(('Все выпуски'!$V$3*'Все выпуски'!$V$6/100)/366*(B160-IF(C160="Нет",VLOOKUP(A160,'Айгенис Оп23'!$A$2:$C$42,3,0),VLOOKUP((A160-1),'Айгенис Оп23'!$A$2:$C$42,3,0))),2)</f>
        <v>11.15</v>
      </c>
      <c r="G160" s="43">
        <f>COUNTIF(D161:$D$1224,365)</f>
        <v>830</v>
      </c>
      <c r="H160" s="43">
        <f>COUNTIF(D161:$D$1224,366)</f>
        <v>234</v>
      </c>
      <c r="I160" s="2"/>
    </row>
    <row r="161" spans="1:9" x14ac:dyDescent="0.25">
      <c r="A161" s="1">
        <f>COUNTIF($C$2:C161,"Да")</f>
        <v>4</v>
      </c>
      <c r="B161" s="45">
        <f t="shared" si="5"/>
        <v>45424</v>
      </c>
      <c r="C161" s="42" t="str">
        <f>IF(ISERROR(VLOOKUP(B161,'Айгенис Оп23'!$C$3:$C$42,1,0)),"Нет","Да")</f>
        <v>Нет</v>
      </c>
      <c r="D161" s="43">
        <f t="shared" si="4"/>
        <v>366</v>
      </c>
      <c r="E161" s="49">
        <f>ROUND(('Все выпуски'!$V$3*'Все выпуски'!$V$6/100)/366*(B161-IF(C161="Нет",VLOOKUP(A161,'Айгенис Оп23'!$A$2:$C$42,3,0),VLOOKUP((A161-1),'Айгенис Оп23'!$A$2:$C$42,3,0))),2)</f>
        <v>11.61</v>
      </c>
      <c r="G161" s="43">
        <f>COUNTIF(D162:$D$1224,365)</f>
        <v>830</v>
      </c>
      <c r="H161" s="43">
        <f>COUNTIF(D162:$D$1224,366)</f>
        <v>233</v>
      </c>
      <c r="I161" s="2"/>
    </row>
    <row r="162" spans="1:9" x14ac:dyDescent="0.25">
      <c r="A162" s="1">
        <f>COUNTIF($C$2:C162,"Да")</f>
        <v>4</v>
      </c>
      <c r="B162" s="45">
        <f t="shared" si="5"/>
        <v>45425</v>
      </c>
      <c r="C162" s="42" t="str">
        <f>IF(ISERROR(VLOOKUP(B162,'Айгенис Оп23'!$C$3:$C$42,1,0)),"Нет","Да")</f>
        <v>Нет</v>
      </c>
      <c r="D162" s="43">
        <f t="shared" si="4"/>
        <v>366</v>
      </c>
      <c r="E162" s="49">
        <f>ROUND(('Все выпуски'!$V$3*'Все выпуски'!$V$6/100)/366*(B162-IF(C162="Нет",VLOOKUP(A162,'Айгенис Оп23'!$A$2:$C$42,3,0),VLOOKUP((A162-1),'Айгенис Оп23'!$A$2:$C$42,3,0))),2)</f>
        <v>12.08</v>
      </c>
      <c r="G162" s="43">
        <f>COUNTIF(D163:$D$1224,365)</f>
        <v>830</v>
      </c>
      <c r="H162" s="43">
        <f>COUNTIF(D163:$D$1224,366)</f>
        <v>232</v>
      </c>
      <c r="I162" s="2"/>
    </row>
    <row r="163" spans="1:9" x14ac:dyDescent="0.25">
      <c r="A163" s="1">
        <f>COUNTIF($C$2:C163,"Да")</f>
        <v>4</v>
      </c>
      <c r="B163" s="45">
        <f t="shared" si="5"/>
        <v>45426</v>
      </c>
      <c r="C163" s="42" t="str">
        <f>IF(ISERROR(VLOOKUP(B163,'Айгенис Оп23'!$C$3:$C$42,1,0)),"Нет","Да")</f>
        <v>Нет</v>
      </c>
      <c r="D163" s="43">
        <f t="shared" si="4"/>
        <v>366</v>
      </c>
      <c r="E163" s="49">
        <f>ROUND(('Все выпуски'!$V$3*'Все выпуски'!$V$6/100)/366*(B163-IF(C163="Нет",VLOOKUP(A163,'Айгенис Оп23'!$A$2:$C$42,3,0),VLOOKUP((A163-1),'Айгенис Оп23'!$A$2:$C$42,3,0))),2)</f>
        <v>12.54</v>
      </c>
      <c r="G163" s="43">
        <f>COUNTIF(D164:$D$1224,365)</f>
        <v>830</v>
      </c>
      <c r="H163" s="43">
        <f>COUNTIF(D164:$D$1224,366)</f>
        <v>231</v>
      </c>
      <c r="I163" s="2"/>
    </row>
    <row r="164" spans="1:9" x14ac:dyDescent="0.25">
      <c r="A164" s="1">
        <f>COUNTIF($C$2:C164,"Да")</f>
        <v>4</v>
      </c>
      <c r="B164" s="45">
        <f t="shared" si="5"/>
        <v>45427</v>
      </c>
      <c r="C164" s="42" t="str">
        <f>IF(ISERROR(VLOOKUP(B164,'Айгенис Оп23'!$C$3:$C$42,1,0)),"Нет","Да")</f>
        <v>Нет</v>
      </c>
      <c r="D164" s="43">
        <f t="shared" si="4"/>
        <v>366</v>
      </c>
      <c r="E164" s="49">
        <f>ROUND(('Все выпуски'!$V$3*'Все выпуски'!$V$6/100)/366*(B164-IF(C164="Нет",VLOOKUP(A164,'Айгенис Оп23'!$A$2:$C$42,3,0),VLOOKUP((A164-1),'Айгенис Оп23'!$A$2:$C$42,3,0))),2)</f>
        <v>13.01</v>
      </c>
      <c r="G164" s="43">
        <f>COUNTIF(D165:$D$1224,365)</f>
        <v>830</v>
      </c>
      <c r="H164" s="43">
        <f>COUNTIF(D165:$D$1224,366)</f>
        <v>230</v>
      </c>
      <c r="I164" s="2"/>
    </row>
    <row r="165" spans="1:9" x14ac:dyDescent="0.25">
      <c r="A165" s="1">
        <f>COUNTIF($C$2:C165,"Да")</f>
        <v>4</v>
      </c>
      <c r="B165" s="45">
        <f t="shared" si="5"/>
        <v>45428</v>
      </c>
      <c r="C165" s="42" t="str">
        <f>IF(ISERROR(VLOOKUP(B165,'Айгенис Оп23'!$C$3:$C$42,1,0)),"Нет","Да")</f>
        <v>Нет</v>
      </c>
      <c r="D165" s="43">
        <f t="shared" si="4"/>
        <v>366</v>
      </c>
      <c r="E165" s="49">
        <f>ROUND(('Все выпуски'!$V$3*'Все выпуски'!$V$6/100)/366*(B165-IF(C165="Нет",VLOOKUP(A165,'Айгенис Оп23'!$A$2:$C$42,3,0),VLOOKUP((A165-1),'Айгенис Оп23'!$A$2:$C$42,3,0))),2)</f>
        <v>13.47</v>
      </c>
      <c r="G165" s="43">
        <f>COUNTIF(D166:$D$1224,365)</f>
        <v>830</v>
      </c>
      <c r="H165" s="43">
        <f>COUNTIF(D166:$D$1224,366)</f>
        <v>229</v>
      </c>
      <c r="I165" s="2"/>
    </row>
    <row r="166" spans="1:9" x14ac:dyDescent="0.25">
      <c r="A166" s="1">
        <f>COUNTIF($C$2:C166,"Да")</f>
        <v>5</v>
      </c>
      <c r="B166" s="45">
        <f t="shared" si="5"/>
        <v>45429</v>
      </c>
      <c r="C166" s="42" t="str">
        <f>IF(ISERROR(VLOOKUP(B166,'Айгенис Оп23'!$C$3:$C$42,1,0)),"Нет","Да")</f>
        <v>Да</v>
      </c>
      <c r="D166" s="43">
        <f t="shared" si="4"/>
        <v>366</v>
      </c>
      <c r="E166" s="49">
        <f>ROUND(('Все выпуски'!$V$3*'Все выпуски'!$V$6/100)/366*(B166-IF(C166="Нет",VLOOKUP(A166,'Айгенис Оп23'!$A$2:$C$42,3,0),VLOOKUP((A166-1),'Айгенис Оп23'!$A$2:$C$42,3,0))),2)</f>
        <v>13.93</v>
      </c>
      <c r="G166" s="43">
        <f>COUNTIF(D167:$D$1224,365)</f>
        <v>830</v>
      </c>
      <c r="H166" s="43">
        <f>COUNTIF(D167:$D$1224,366)</f>
        <v>228</v>
      </c>
      <c r="I166" s="2"/>
    </row>
    <row r="167" spans="1:9" x14ac:dyDescent="0.25">
      <c r="A167" s="1">
        <f>COUNTIF($C$2:C167,"Да")</f>
        <v>5</v>
      </c>
      <c r="B167" s="45">
        <f t="shared" si="5"/>
        <v>45430</v>
      </c>
      <c r="C167" s="42" t="str">
        <f>IF(ISERROR(VLOOKUP(B167,'Айгенис Оп23'!$C$3:$C$42,1,0)),"Нет","Да")</f>
        <v>Нет</v>
      </c>
      <c r="D167" s="43">
        <f t="shared" si="4"/>
        <v>366</v>
      </c>
      <c r="E167" s="49">
        <f>ROUND(('Все выпуски'!$V$3*'Все выпуски'!$V$6/100)/366*(B167-IF(C167="Нет",VLOOKUP(A167,'Айгенис Оп23'!$A$2:$C$42,3,0),VLOOKUP((A167-1),'Айгенис Оп23'!$A$2:$C$42,3,0))),2)</f>
        <v>0.46</v>
      </c>
      <c r="G167" s="43">
        <f>COUNTIF(D168:$D$1224,365)</f>
        <v>830</v>
      </c>
      <c r="H167" s="43">
        <f>COUNTIF(D168:$D$1224,366)</f>
        <v>227</v>
      </c>
      <c r="I167" s="2"/>
    </row>
    <row r="168" spans="1:9" x14ac:dyDescent="0.25">
      <c r="A168" s="1">
        <f>COUNTIF($C$2:C168,"Да")</f>
        <v>5</v>
      </c>
      <c r="B168" s="45">
        <f t="shared" si="5"/>
        <v>45431</v>
      </c>
      <c r="C168" s="42" t="str">
        <f>IF(ISERROR(VLOOKUP(B168,'Айгенис Оп23'!$C$3:$C$42,1,0)),"Нет","Да")</f>
        <v>Нет</v>
      </c>
      <c r="D168" s="43">
        <f t="shared" si="4"/>
        <v>366</v>
      </c>
      <c r="E168" s="49">
        <f>ROUND(('Все выпуски'!$V$3*'Все выпуски'!$V$6/100)/366*(B168-IF(C168="Нет",VLOOKUP(A168,'Айгенис Оп23'!$A$2:$C$42,3,0),VLOOKUP((A168-1),'Айгенис Оп23'!$A$2:$C$42,3,0))),2)</f>
        <v>0.93</v>
      </c>
      <c r="G168" s="43">
        <f>COUNTIF(D169:$D$1224,365)</f>
        <v>830</v>
      </c>
      <c r="H168" s="43">
        <f>COUNTIF(D169:$D$1224,366)</f>
        <v>226</v>
      </c>
      <c r="I168" s="2"/>
    </row>
    <row r="169" spans="1:9" x14ac:dyDescent="0.25">
      <c r="A169" s="1">
        <f>COUNTIF($C$2:C169,"Да")</f>
        <v>5</v>
      </c>
      <c r="B169" s="45">
        <f t="shared" si="5"/>
        <v>45432</v>
      </c>
      <c r="C169" s="42" t="str">
        <f>IF(ISERROR(VLOOKUP(B169,'Айгенис Оп23'!$C$3:$C$42,1,0)),"Нет","Да")</f>
        <v>Нет</v>
      </c>
      <c r="D169" s="43">
        <f t="shared" si="4"/>
        <v>366</v>
      </c>
      <c r="E169" s="49">
        <f>ROUND(('Все выпуски'!$V$3*'Все выпуски'!$V$6/100)/366*(B169-IF(C169="Нет",VLOOKUP(A169,'Айгенис Оп23'!$A$2:$C$42,3,0),VLOOKUP((A169-1),'Айгенис Оп23'!$A$2:$C$42,3,0))),2)</f>
        <v>1.39</v>
      </c>
      <c r="G169" s="43">
        <f>COUNTIF(D170:$D$1224,365)</f>
        <v>830</v>
      </c>
      <c r="H169" s="43">
        <f>COUNTIF(D170:$D$1224,366)</f>
        <v>225</v>
      </c>
      <c r="I169" s="2"/>
    </row>
    <row r="170" spans="1:9" x14ac:dyDescent="0.25">
      <c r="A170" s="1">
        <f>COUNTIF($C$2:C170,"Да")</f>
        <v>5</v>
      </c>
      <c r="B170" s="45">
        <f t="shared" si="5"/>
        <v>45433</v>
      </c>
      <c r="C170" s="42" t="str">
        <f>IF(ISERROR(VLOOKUP(B170,'Айгенис Оп23'!$C$3:$C$42,1,0)),"Нет","Да")</f>
        <v>Нет</v>
      </c>
      <c r="D170" s="43">
        <f t="shared" si="4"/>
        <v>366</v>
      </c>
      <c r="E170" s="49">
        <f>ROUND(('Все выпуски'!$V$3*'Все выпуски'!$V$6/100)/366*(B170-IF(C170="Нет",VLOOKUP(A170,'Айгенис Оп23'!$A$2:$C$42,3,0),VLOOKUP((A170-1),'Айгенис Оп23'!$A$2:$C$42,3,0))),2)</f>
        <v>1.86</v>
      </c>
      <c r="G170" s="43">
        <f>COUNTIF(D171:$D$1224,365)</f>
        <v>830</v>
      </c>
      <c r="H170" s="43">
        <f>COUNTIF(D171:$D$1224,366)</f>
        <v>224</v>
      </c>
      <c r="I170" s="2"/>
    </row>
    <row r="171" spans="1:9" x14ac:dyDescent="0.25">
      <c r="A171" s="1">
        <f>COUNTIF($C$2:C171,"Да")</f>
        <v>5</v>
      </c>
      <c r="B171" s="45">
        <f t="shared" si="5"/>
        <v>45434</v>
      </c>
      <c r="C171" s="42" t="str">
        <f>IF(ISERROR(VLOOKUP(B171,'Айгенис Оп23'!$C$3:$C$42,1,0)),"Нет","Да")</f>
        <v>Нет</v>
      </c>
      <c r="D171" s="43">
        <f t="shared" si="4"/>
        <v>366</v>
      </c>
      <c r="E171" s="49">
        <f>ROUND(('Все выпуски'!$V$3*'Все выпуски'!$V$6/100)/366*(B171-IF(C171="Нет",VLOOKUP(A171,'Айгенис Оп23'!$A$2:$C$42,3,0),VLOOKUP((A171-1),'Айгенис Оп23'!$A$2:$C$42,3,0))),2)</f>
        <v>2.3199999999999998</v>
      </c>
      <c r="G171" s="43">
        <f>COUNTIF(D172:$D$1224,365)</f>
        <v>830</v>
      </c>
      <c r="H171" s="43">
        <f>COUNTIF(D172:$D$1224,366)</f>
        <v>223</v>
      </c>
      <c r="I171" s="2"/>
    </row>
    <row r="172" spans="1:9" x14ac:dyDescent="0.25">
      <c r="A172" s="1">
        <f>COUNTIF($C$2:C172,"Да")</f>
        <v>5</v>
      </c>
      <c r="B172" s="45">
        <f t="shared" si="5"/>
        <v>45435</v>
      </c>
      <c r="C172" s="42" t="str">
        <f>IF(ISERROR(VLOOKUP(B172,'Айгенис Оп23'!$C$3:$C$42,1,0)),"Нет","Да")</f>
        <v>Нет</v>
      </c>
      <c r="D172" s="43">
        <f t="shared" si="4"/>
        <v>366</v>
      </c>
      <c r="E172" s="49">
        <f>ROUND(('Все выпуски'!$V$3*'Все выпуски'!$V$6/100)/366*(B172-IF(C172="Нет",VLOOKUP(A172,'Айгенис Оп23'!$A$2:$C$42,3,0),VLOOKUP((A172-1),'Айгенис Оп23'!$A$2:$C$42,3,0))),2)</f>
        <v>2.79</v>
      </c>
      <c r="G172" s="43">
        <f>COUNTIF(D173:$D$1224,365)</f>
        <v>830</v>
      </c>
      <c r="H172" s="43">
        <f>COUNTIF(D173:$D$1224,366)</f>
        <v>222</v>
      </c>
      <c r="I172" s="2"/>
    </row>
    <row r="173" spans="1:9" x14ac:dyDescent="0.25">
      <c r="A173" s="1">
        <f>COUNTIF($C$2:C173,"Да")</f>
        <v>5</v>
      </c>
      <c r="B173" s="45">
        <f t="shared" si="5"/>
        <v>45436</v>
      </c>
      <c r="C173" s="42" t="str">
        <f>IF(ISERROR(VLOOKUP(B173,'Айгенис Оп23'!$C$3:$C$42,1,0)),"Нет","Да")</f>
        <v>Нет</v>
      </c>
      <c r="D173" s="43">
        <f t="shared" si="4"/>
        <v>366</v>
      </c>
      <c r="E173" s="49">
        <f>ROUND(('Все выпуски'!$V$3*'Все выпуски'!$V$6/100)/366*(B173-IF(C173="Нет",VLOOKUP(A173,'Айгенис Оп23'!$A$2:$C$42,3,0),VLOOKUP((A173-1),'Айгенис Оп23'!$A$2:$C$42,3,0))),2)</f>
        <v>3.25</v>
      </c>
      <c r="G173" s="43">
        <f>COUNTIF(D174:$D$1224,365)</f>
        <v>830</v>
      </c>
      <c r="H173" s="43">
        <f>COUNTIF(D174:$D$1224,366)</f>
        <v>221</v>
      </c>
      <c r="I173" s="2"/>
    </row>
    <row r="174" spans="1:9" x14ac:dyDescent="0.25">
      <c r="A174" s="1">
        <f>COUNTIF($C$2:C174,"Да")</f>
        <v>5</v>
      </c>
      <c r="B174" s="45">
        <f t="shared" si="5"/>
        <v>45437</v>
      </c>
      <c r="C174" s="42" t="str">
        <f>IF(ISERROR(VLOOKUP(B174,'Айгенис Оп23'!$C$3:$C$42,1,0)),"Нет","Да")</f>
        <v>Нет</v>
      </c>
      <c r="D174" s="43">
        <f t="shared" si="4"/>
        <v>366</v>
      </c>
      <c r="E174" s="49">
        <f>ROUND(('Все выпуски'!$V$3*'Все выпуски'!$V$6/100)/366*(B174-IF(C174="Нет",VLOOKUP(A174,'Айгенис Оп23'!$A$2:$C$42,3,0),VLOOKUP((A174-1),'Айгенис Оп23'!$A$2:$C$42,3,0))),2)</f>
        <v>3.72</v>
      </c>
      <c r="G174" s="43">
        <f>COUNTIF(D175:$D$1224,365)</f>
        <v>830</v>
      </c>
      <c r="H174" s="43">
        <f>COUNTIF(D175:$D$1224,366)</f>
        <v>220</v>
      </c>
      <c r="I174" s="2"/>
    </row>
    <row r="175" spans="1:9" x14ac:dyDescent="0.25">
      <c r="A175" s="1">
        <f>COUNTIF($C$2:C175,"Да")</f>
        <v>5</v>
      </c>
      <c r="B175" s="45">
        <f t="shared" si="5"/>
        <v>45438</v>
      </c>
      <c r="C175" s="42" t="str">
        <f>IF(ISERROR(VLOOKUP(B175,'Айгенис Оп23'!$C$3:$C$42,1,0)),"Нет","Да")</f>
        <v>Нет</v>
      </c>
      <c r="D175" s="43">
        <f t="shared" si="4"/>
        <v>366</v>
      </c>
      <c r="E175" s="49">
        <f>ROUND(('Все выпуски'!$V$3*'Все выпуски'!$V$6/100)/366*(B175-IF(C175="Нет",VLOOKUP(A175,'Айгенис Оп23'!$A$2:$C$42,3,0),VLOOKUP((A175-1),'Айгенис Оп23'!$A$2:$C$42,3,0))),2)</f>
        <v>4.18</v>
      </c>
      <c r="G175" s="43">
        <f>COUNTIF(D176:$D$1224,365)</f>
        <v>830</v>
      </c>
      <c r="H175" s="43">
        <f>COUNTIF(D176:$D$1224,366)</f>
        <v>219</v>
      </c>
      <c r="I175" s="2"/>
    </row>
    <row r="176" spans="1:9" x14ac:dyDescent="0.25">
      <c r="A176" s="1">
        <f>COUNTIF($C$2:C176,"Да")</f>
        <v>5</v>
      </c>
      <c r="B176" s="45">
        <f t="shared" si="5"/>
        <v>45439</v>
      </c>
      <c r="C176" s="42" t="str">
        <f>IF(ISERROR(VLOOKUP(B176,'Айгенис Оп23'!$C$3:$C$42,1,0)),"Нет","Да")</f>
        <v>Нет</v>
      </c>
      <c r="D176" s="43">
        <f t="shared" si="4"/>
        <v>366</v>
      </c>
      <c r="E176" s="49">
        <f>ROUND(('Все выпуски'!$V$3*'Все выпуски'!$V$6/100)/366*(B176-IF(C176="Нет",VLOOKUP(A176,'Айгенис Оп23'!$A$2:$C$42,3,0),VLOOKUP((A176-1),'Айгенис Оп23'!$A$2:$C$42,3,0))),2)</f>
        <v>4.6399999999999997</v>
      </c>
      <c r="G176" s="43">
        <f>COUNTIF(D177:$D$1224,365)</f>
        <v>830</v>
      </c>
      <c r="H176" s="43">
        <f>COUNTIF(D177:$D$1224,366)</f>
        <v>218</v>
      </c>
      <c r="I176" s="2"/>
    </row>
    <row r="177" spans="1:9" x14ac:dyDescent="0.25">
      <c r="A177" s="1">
        <f>COUNTIF($C$2:C177,"Да")</f>
        <v>5</v>
      </c>
      <c r="B177" s="45">
        <f t="shared" si="5"/>
        <v>45440</v>
      </c>
      <c r="C177" s="42" t="str">
        <f>IF(ISERROR(VLOOKUP(B177,'Айгенис Оп23'!$C$3:$C$42,1,0)),"Нет","Да")</f>
        <v>Нет</v>
      </c>
      <c r="D177" s="43">
        <f t="shared" si="4"/>
        <v>366</v>
      </c>
      <c r="E177" s="49">
        <f>ROUND(('Все выпуски'!$V$3*'Все выпуски'!$V$6/100)/366*(B177-IF(C177="Нет",VLOOKUP(A177,'Айгенис Оп23'!$A$2:$C$42,3,0),VLOOKUP((A177-1),'Айгенис Оп23'!$A$2:$C$42,3,0))),2)</f>
        <v>5.1100000000000003</v>
      </c>
      <c r="G177" s="43">
        <f>COUNTIF(D178:$D$1224,365)</f>
        <v>830</v>
      </c>
      <c r="H177" s="43">
        <f>COUNTIF(D178:$D$1224,366)</f>
        <v>217</v>
      </c>
      <c r="I177" s="2"/>
    </row>
    <row r="178" spans="1:9" x14ac:dyDescent="0.25">
      <c r="A178" s="1">
        <f>COUNTIF($C$2:C178,"Да")</f>
        <v>5</v>
      </c>
      <c r="B178" s="45">
        <f t="shared" si="5"/>
        <v>45441</v>
      </c>
      <c r="C178" s="42" t="str">
        <f>IF(ISERROR(VLOOKUP(B178,'Айгенис Оп23'!$C$3:$C$42,1,0)),"Нет","Да")</f>
        <v>Нет</v>
      </c>
      <c r="D178" s="43">
        <f t="shared" si="4"/>
        <v>366</v>
      </c>
      <c r="E178" s="49">
        <f>ROUND(('Все выпуски'!$V$3*'Все выпуски'!$V$6/100)/366*(B178-IF(C178="Нет",VLOOKUP(A178,'Айгенис Оп23'!$A$2:$C$42,3,0),VLOOKUP((A178-1),'Айгенис Оп23'!$A$2:$C$42,3,0))),2)</f>
        <v>5.57</v>
      </c>
      <c r="G178" s="43">
        <f>COUNTIF(D179:$D$1224,365)</f>
        <v>830</v>
      </c>
      <c r="H178" s="43">
        <f>COUNTIF(D179:$D$1224,366)</f>
        <v>216</v>
      </c>
      <c r="I178" s="2"/>
    </row>
    <row r="179" spans="1:9" x14ac:dyDescent="0.25">
      <c r="A179" s="1">
        <f>COUNTIF($C$2:C179,"Да")</f>
        <v>5</v>
      </c>
      <c r="B179" s="45">
        <f t="shared" si="5"/>
        <v>45442</v>
      </c>
      <c r="C179" s="42" t="str">
        <f>IF(ISERROR(VLOOKUP(B179,'Айгенис Оп23'!$C$3:$C$42,1,0)),"Нет","Да")</f>
        <v>Нет</v>
      </c>
      <c r="D179" s="43">
        <f t="shared" si="4"/>
        <v>366</v>
      </c>
      <c r="E179" s="49">
        <f>ROUND(('Все выпуски'!$V$3*'Все выпуски'!$V$6/100)/366*(B179-IF(C179="Нет",VLOOKUP(A179,'Айгенис Оп23'!$A$2:$C$42,3,0),VLOOKUP((A179-1),'Айгенис Оп23'!$A$2:$C$42,3,0))),2)</f>
        <v>6.04</v>
      </c>
      <c r="G179" s="43">
        <f>COUNTIF(D180:$D$1224,365)</f>
        <v>830</v>
      </c>
      <c r="H179" s="43">
        <f>COUNTIF(D180:$D$1224,366)</f>
        <v>215</v>
      </c>
      <c r="I179" s="2"/>
    </row>
    <row r="180" spans="1:9" x14ac:dyDescent="0.25">
      <c r="A180" s="1">
        <f>COUNTIF($C$2:C180,"Да")</f>
        <v>5</v>
      </c>
      <c r="B180" s="45">
        <f t="shared" si="5"/>
        <v>45443</v>
      </c>
      <c r="C180" s="42" t="str">
        <f>IF(ISERROR(VLOOKUP(B180,'Айгенис Оп23'!$C$3:$C$42,1,0)),"Нет","Да")</f>
        <v>Нет</v>
      </c>
      <c r="D180" s="43">
        <f t="shared" si="4"/>
        <v>366</v>
      </c>
      <c r="E180" s="49">
        <f>ROUND(('Все выпуски'!$V$3*'Все выпуски'!$V$6/100)/366*(B180-IF(C180="Нет",VLOOKUP(A180,'Айгенис Оп23'!$A$2:$C$42,3,0),VLOOKUP((A180-1),'Айгенис Оп23'!$A$2:$C$42,3,0))),2)</f>
        <v>6.5</v>
      </c>
      <c r="G180" s="43">
        <f>COUNTIF(D181:$D$1224,365)</f>
        <v>830</v>
      </c>
      <c r="H180" s="43">
        <f>COUNTIF(D181:$D$1224,366)</f>
        <v>214</v>
      </c>
      <c r="I180" s="2"/>
    </row>
    <row r="181" spans="1:9" x14ac:dyDescent="0.25">
      <c r="A181" s="1">
        <f>COUNTIF($C$2:C181,"Да")</f>
        <v>5</v>
      </c>
      <c r="B181" s="45">
        <f t="shared" si="5"/>
        <v>45444</v>
      </c>
      <c r="C181" s="42" t="str">
        <f>IF(ISERROR(VLOOKUP(B181,'Айгенис Оп23'!$C$3:$C$42,1,0)),"Нет","Да")</f>
        <v>Нет</v>
      </c>
      <c r="D181" s="43">
        <f t="shared" si="4"/>
        <v>366</v>
      </c>
      <c r="E181" s="49">
        <f>ROUND(('Все выпуски'!$V$3*'Все выпуски'!$V$6/100)/366*(B181-IF(C181="Нет",VLOOKUP(A181,'Айгенис Оп23'!$A$2:$C$42,3,0),VLOOKUP((A181-1),'Айгенис Оп23'!$A$2:$C$42,3,0))),2)</f>
        <v>6.97</v>
      </c>
      <c r="G181" s="43">
        <f>COUNTIF(D182:$D$1224,365)</f>
        <v>830</v>
      </c>
      <c r="H181" s="43">
        <f>COUNTIF(D182:$D$1224,366)</f>
        <v>213</v>
      </c>
      <c r="I181" s="2"/>
    </row>
    <row r="182" spans="1:9" x14ac:dyDescent="0.25">
      <c r="A182" s="1">
        <f>COUNTIF($C$2:C182,"Да")</f>
        <v>5</v>
      </c>
      <c r="B182" s="45">
        <f t="shared" si="5"/>
        <v>45445</v>
      </c>
      <c r="C182" s="42" t="str">
        <f>IF(ISERROR(VLOOKUP(B182,'Айгенис Оп23'!$C$3:$C$42,1,0)),"Нет","Да")</f>
        <v>Нет</v>
      </c>
      <c r="D182" s="43">
        <f t="shared" si="4"/>
        <v>366</v>
      </c>
      <c r="E182" s="49">
        <f>ROUND(('Все выпуски'!$V$3*'Все выпуски'!$V$6/100)/366*(B182-IF(C182="Нет",VLOOKUP(A182,'Айгенис Оп23'!$A$2:$C$42,3,0),VLOOKUP((A182-1),'Айгенис Оп23'!$A$2:$C$42,3,0))),2)</f>
        <v>7.43</v>
      </c>
      <c r="G182" s="43">
        <f>COUNTIF(D183:$D$1224,365)</f>
        <v>830</v>
      </c>
      <c r="H182" s="43">
        <f>COUNTIF(D183:$D$1224,366)</f>
        <v>212</v>
      </c>
      <c r="I182" s="2"/>
    </row>
    <row r="183" spans="1:9" x14ac:dyDescent="0.25">
      <c r="A183" s="1">
        <f>COUNTIF($C$2:C183,"Да")</f>
        <v>5</v>
      </c>
      <c r="B183" s="45">
        <f t="shared" si="5"/>
        <v>45446</v>
      </c>
      <c r="C183" s="42" t="str">
        <f>IF(ISERROR(VLOOKUP(B183,'Айгенис Оп23'!$C$3:$C$42,1,0)),"Нет","Да")</f>
        <v>Нет</v>
      </c>
      <c r="D183" s="43">
        <f t="shared" si="4"/>
        <v>366</v>
      </c>
      <c r="E183" s="49">
        <f>ROUND(('Все выпуски'!$V$3*'Все выпуски'!$V$6/100)/366*(B183-IF(C183="Нет",VLOOKUP(A183,'Айгенис Оп23'!$A$2:$C$42,3,0),VLOOKUP((A183-1),'Айгенис Оп23'!$A$2:$C$42,3,0))),2)</f>
        <v>7.9</v>
      </c>
      <c r="G183" s="43">
        <f>COUNTIF(D184:$D$1224,365)</f>
        <v>830</v>
      </c>
      <c r="H183" s="43">
        <f>COUNTIF(D184:$D$1224,366)</f>
        <v>211</v>
      </c>
      <c r="I183" s="2"/>
    </row>
    <row r="184" spans="1:9" x14ac:dyDescent="0.25">
      <c r="A184" s="1">
        <f>COUNTIF($C$2:C184,"Да")</f>
        <v>5</v>
      </c>
      <c r="B184" s="45">
        <f t="shared" si="5"/>
        <v>45447</v>
      </c>
      <c r="C184" s="42" t="str">
        <f>IF(ISERROR(VLOOKUP(B184,'Айгенис Оп23'!$C$3:$C$42,1,0)),"Нет","Да")</f>
        <v>Нет</v>
      </c>
      <c r="D184" s="43">
        <f t="shared" si="4"/>
        <v>366</v>
      </c>
      <c r="E184" s="49">
        <f>ROUND(('Все выпуски'!$V$3*'Все выпуски'!$V$6/100)/366*(B184-IF(C184="Нет",VLOOKUP(A184,'Айгенис Оп23'!$A$2:$C$42,3,0),VLOOKUP((A184-1),'Айгенис Оп23'!$A$2:$C$42,3,0))),2)</f>
        <v>8.36</v>
      </c>
      <c r="G184" s="43">
        <f>COUNTIF(D185:$D$1224,365)</f>
        <v>830</v>
      </c>
      <c r="H184" s="43">
        <f>COUNTIF(D185:$D$1224,366)</f>
        <v>210</v>
      </c>
      <c r="I184" s="2"/>
    </row>
    <row r="185" spans="1:9" x14ac:dyDescent="0.25">
      <c r="A185" s="1">
        <f>COUNTIF($C$2:C185,"Да")</f>
        <v>5</v>
      </c>
      <c r="B185" s="45">
        <f t="shared" si="5"/>
        <v>45448</v>
      </c>
      <c r="C185" s="42" t="str">
        <f>IF(ISERROR(VLOOKUP(B185,'Айгенис Оп23'!$C$3:$C$42,1,0)),"Нет","Да")</f>
        <v>Нет</v>
      </c>
      <c r="D185" s="43">
        <f t="shared" si="4"/>
        <v>366</v>
      </c>
      <c r="E185" s="49">
        <f>ROUND(('Все выпуски'!$V$3*'Все выпуски'!$V$6/100)/366*(B185-IF(C185="Нет",VLOOKUP(A185,'Айгенис Оп23'!$A$2:$C$42,3,0),VLOOKUP((A185-1),'Айгенис Оп23'!$A$2:$C$42,3,0))),2)</f>
        <v>8.83</v>
      </c>
      <c r="G185" s="43">
        <f>COUNTIF(D186:$D$1224,365)</f>
        <v>830</v>
      </c>
      <c r="H185" s="43">
        <f>COUNTIF(D186:$D$1224,366)</f>
        <v>209</v>
      </c>
      <c r="I185" s="2"/>
    </row>
    <row r="186" spans="1:9" x14ac:dyDescent="0.25">
      <c r="A186" s="1">
        <f>COUNTIF($C$2:C186,"Да")</f>
        <v>5</v>
      </c>
      <c r="B186" s="45">
        <f t="shared" si="5"/>
        <v>45449</v>
      </c>
      <c r="C186" s="42" t="str">
        <f>IF(ISERROR(VLOOKUP(B186,'Айгенис Оп23'!$C$3:$C$42,1,0)),"Нет","Да")</f>
        <v>Нет</v>
      </c>
      <c r="D186" s="43">
        <f t="shared" si="4"/>
        <v>366</v>
      </c>
      <c r="E186" s="49">
        <f>ROUND(('Все выпуски'!$V$3*'Все выпуски'!$V$6/100)/366*(B186-IF(C186="Нет",VLOOKUP(A186,'Айгенис Оп23'!$A$2:$C$42,3,0),VLOOKUP((A186-1),'Айгенис Оп23'!$A$2:$C$42,3,0))),2)</f>
        <v>9.2899999999999991</v>
      </c>
      <c r="G186" s="43">
        <f>COUNTIF(D187:$D$1224,365)</f>
        <v>830</v>
      </c>
      <c r="H186" s="43">
        <f>COUNTIF(D187:$D$1224,366)</f>
        <v>208</v>
      </c>
      <c r="I186" s="2"/>
    </row>
    <row r="187" spans="1:9" x14ac:dyDescent="0.25">
      <c r="A187" s="1">
        <f>COUNTIF($C$2:C187,"Да")</f>
        <v>5</v>
      </c>
      <c r="B187" s="45">
        <f t="shared" si="5"/>
        <v>45450</v>
      </c>
      <c r="C187" s="42" t="str">
        <f>IF(ISERROR(VLOOKUP(B187,'Айгенис Оп23'!$C$3:$C$42,1,0)),"Нет","Да")</f>
        <v>Нет</v>
      </c>
      <c r="D187" s="43">
        <f t="shared" si="4"/>
        <v>366</v>
      </c>
      <c r="E187" s="49">
        <f>ROUND(('Все выпуски'!$V$3*'Все выпуски'!$V$6/100)/366*(B187-IF(C187="Нет",VLOOKUP(A187,'Айгенис Оп23'!$A$2:$C$42,3,0),VLOOKUP((A187-1),'Айгенис Оп23'!$A$2:$C$42,3,0))),2)</f>
        <v>9.75</v>
      </c>
      <c r="G187" s="43">
        <f>COUNTIF(D188:$D$1224,365)</f>
        <v>830</v>
      </c>
      <c r="H187" s="43">
        <f>COUNTIF(D188:$D$1224,366)</f>
        <v>207</v>
      </c>
      <c r="I187" s="2"/>
    </row>
    <row r="188" spans="1:9" x14ac:dyDescent="0.25">
      <c r="A188" s="1">
        <f>COUNTIF($C$2:C188,"Да")</f>
        <v>5</v>
      </c>
      <c r="B188" s="45">
        <f t="shared" si="5"/>
        <v>45451</v>
      </c>
      <c r="C188" s="42" t="str">
        <f>IF(ISERROR(VLOOKUP(B188,'Айгенис Оп23'!$C$3:$C$42,1,0)),"Нет","Да")</f>
        <v>Нет</v>
      </c>
      <c r="D188" s="43">
        <f t="shared" si="4"/>
        <v>366</v>
      </c>
      <c r="E188" s="49">
        <f>ROUND(('Все выпуски'!$V$3*'Все выпуски'!$V$6/100)/366*(B188-IF(C188="Нет",VLOOKUP(A188,'Айгенис Оп23'!$A$2:$C$42,3,0),VLOOKUP((A188-1),'Айгенис Оп23'!$A$2:$C$42,3,0))),2)</f>
        <v>10.220000000000001</v>
      </c>
      <c r="G188" s="43">
        <f>COUNTIF(D189:$D$1224,365)</f>
        <v>830</v>
      </c>
      <c r="H188" s="43">
        <f>COUNTIF(D189:$D$1224,366)</f>
        <v>206</v>
      </c>
      <c r="I188" s="2"/>
    </row>
    <row r="189" spans="1:9" x14ac:dyDescent="0.25">
      <c r="A189" s="1">
        <f>COUNTIF($C$2:C189,"Да")</f>
        <v>5</v>
      </c>
      <c r="B189" s="45">
        <f t="shared" si="5"/>
        <v>45452</v>
      </c>
      <c r="C189" s="42" t="str">
        <f>IF(ISERROR(VLOOKUP(B189,'Айгенис Оп23'!$C$3:$C$42,1,0)),"Нет","Да")</f>
        <v>Нет</v>
      </c>
      <c r="D189" s="43">
        <f t="shared" si="4"/>
        <v>366</v>
      </c>
      <c r="E189" s="49">
        <f>ROUND(('Все выпуски'!$V$3*'Все выпуски'!$V$6/100)/366*(B189-IF(C189="Нет",VLOOKUP(A189,'Айгенис Оп23'!$A$2:$C$42,3,0),VLOOKUP((A189-1),'Айгенис Оп23'!$A$2:$C$42,3,0))),2)</f>
        <v>10.68</v>
      </c>
      <c r="G189" s="43">
        <f>COUNTIF(D190:$D$1224,365)</f>
        <v>830</v>
      </c>
      <c r="H189" s="43">
        <f>COUNTIF(D190:$D$1224,366)</f>
        <v>205</v>
      </c>
      <c r="I189" s="2"/>
    </row>
    <row r="190" spans="1:9" x14ac:dyDescent="0.25">
      <c r="A190" s="1">
        <f>COUNTIF($C$2:C190,"Да")</f>
        <v>5</v>
      </c>
      <c r="B190" s="45">
        <f t="shared" si="5"/>
        <v>45453</v>
      </c>
      <c r="C190" s="42" t="str">
        <f>IF(ISERROR(VLOOKUP(B190,'Айгенис Оп23'!$C$3:$C$42,1,0)),"Нет","Да")</f>
        <v>Нет</v>
      </c>
      <c r="D190" s="43">
        <f t="shared" si="4"/>
        <v>366</v>
      </c>
      <c r="E190" s="49">
        <f>ROUND(('Все выпуски'!$V$3*'Все выпуски'!$V$6/100)/366*(B190-IF(C190="Нет",VLOOKUP(A190,'Айгенис Оп23'!$A$2:$C$42,3,0),VLOOKUP((A190-1),'Айгенис Оп23'!$A$2:$C$42,3,0))),2)</f>
        <v>11.15</v>
      </c>
      <c r="F190" s="44"/>
      <c r="G190" s="43">
        <f>COUNTIF(D191:$D$1224,365)</f>
        <v>830</v>
      </c>
      <c r="H190" s="43">
        <f>COUNTIF(D191:$D$1224,366)</f>
        <v>204</v>
      </c>
      <c r="I190" s="2"/>
    </row>
    <row r="191" spans="1:9" x14ac:dyDescent="0.25">
      <c r="A191" s="1">
        <f>COUNTIF($C$2:C191,"Да")</f>
        <v>5</v>
      </c>
      <c r="B191" s="45">
        <f t="shared" si="5"/>
        <v>45454</v>
      </c>
      <c r="C191" s="42" t="str">
        <f>IF(ISERROR(VLOOKUP(B191,'Айгенис Оп23'!$C$3:$C$42,1,0)),"Нет","Да")</f>
        <v>Нет</v>
      </c>
      <c r="D191" s="43">
        <f t="shared" si="4"/>
        <v>366</v>
      </c>
      <c r="E191" s="49">
        <f>ROUND(('Все выпуски'!$V$3*'Все выпуски'!$V$6/100)/366*(B191-IF(C191="Нет",VLOOKUP(A191,'Айгенис Оп23'!$A$2:$C$42,3,0),VLOOKUP((A191-1),'Айгенис Оп23'!$A$2:$C$42,3,0))),2)</f>
        <v>11.61</v>
      </c>
      <c r="G191" s="43">
        <f>COUNTIF(D192:$D$1224,365)</f>
        <v>830</v>
      </c>
      <c r="H191" s="43">
        <f>COUNTIF(D192:$D$1224,366)</f>
        <v>203</v>
      </c>
      <c r="I191" s="2"/>
    </row>
    <row r="192" spans="1:9" x14ac:dyDescent="0.25">
      <c r="A192" s="1">
        <f>COUNTIF($C$2:C192,"Да")</f>
        <v>5</v>
      </c>
      <c r="B192" s="45">
        <f t="shared" si="5"/>
        <v>45455</v>
      </c>
      <c r="C192" s="42" t="str">
        <f>IF(ISERROR(VLOOKUP(B192,'Айгенис Оп23'!$C$3:$C$42,1,0)),"Нет","Да")</f>
        <v>Нет</v>
      </c>
      <c r="D192" s="43">
        <f t="shared" si="4"/>
        <v>366</v>
      </c>
      <c r="E192" s="49">
        <f>ROUND(('Все выпуски'!$V$3*'Все выпуски'!$V$6/100)/366*(B192-IF(C192="Нет",VLOOKUP(A192,'Айгенис Оп23'!$A$2:$C$42,3,0),VLOOKUP((A192-1),'Айгенис Оп23'!$A$2:$C$42,3,0))),2)</f>
        <v>12.08</v>
      </c>
      <c r="G192" s="43">
        <f>COUNTIF(D193:$D$1224,365)</f>
        <v>830</v>
      </c>
      <c r="H192" s="43">
        <f>COUNTIF(D193:$D$1224,366)</f>
        <v>202</v>
      </c>
      <c r="I192" s="2"/>
    </row>
    <row r="193" spans="1:9" x14ac:dyDescent="0.25">
      <c r="A193" s="1">
        <f>COUNTIF($C$2:C193,"Да")</f>
        <v>5</v>
      </c>
      <c r="B193" s="45">
        <f t="shared" si="5"/>
        <v>45456</v>
      </c>
      <c r="C193" s="42" t="str">
        <f>IF(ISERROR(VLOOKUP(B193,'Айгенис Оп23'!$C$3:$C$42,1,0)),"Нет","Да")</f>
        <v>Нет</v>
      </c>
      <c r="D193" s="43">
        <f t="shared" si="4"/>
        <v>366</v>
      </c>
      <c r="E193" s="49">
        <f>ROUND(('Все выпуски'!$V$3*'Все выпуски'!$V$6/100)/366*(B193-IF(C193="Нет",VLOOKUP(A193,'Айгенис Оп23'!$A$2:$C$42,3,0),VLOOKUP((A193-1),'Айгенис Оп23'!$A$2:$C$42,3,0))),2)</f>
        <v>12.54</v>
      </c>
      <c r="G193" s="43">
        <f>COUNTIF(D194:$D$1224,365)</f>
        <v>830</v>
      </c>
      <c r="H193" s="43">
        <f>COUNTIF(D194:$D$1224,366)</f>
        <v>201</v>
      </c>
      <c r="I193" s="2"/>
    </row>
    <row r="194" spans="1:9" x14ac:dyDescent="0.25">
      <c r="A194" s="1">
        <f>COUNTIF($C$2:C194,"Да")</f>
        <v>5</v>
      </c>
      <c r="B194" s="45">
        <f t="shared" si="5"/>
        <v>45457</v>
      </c>
      <c r="C194" s="42" t="str">
        <f>IF(ISERROR(VLOOKUP(B194,'Айгенис Оп23'!$C$3:$C$42,1,0)),"Нет","Да")</f>
        <v>Нет</v>
      </c>
      <c r="D194" s="43">
        <f t="shared" ref="D194:D257" si="6">IF(MOD(YEAR(B194),4)=0,366,365)</f>
        <v>366</v>
      </c>
      <c r="E194" s="49">
        <f>ROUND(('Все выпуски'!$V$3*'Все выпуски'!$V$6/100)/366*(B194-IF(C194="Нет",VLOOKUP(A194,'Айгенис Оп23'!$A$2:$C$42,3,0),VLOOKUP((A194-1),'Айгенис Оп23'!$A$2:$C$42,3,0))),2)</f>
        <v>13.01</v>
      </c>
      <c r="G194" s="43">
        <f>COUNTIF(D195:$D$1224,365)</f>
        <v>830</v>
      </c>
      <c r="H194" s="43">
        <f>COUNTIF(D195:$D$1224,366)</f>
        <v>200</v>
      </c>
      <c r="I194" s="2"/>
    </row>
    <row r="195" spans="1:9" x14ac:dyDescent="0.25">
      <c r="A195" s="1">
        <f>COUNTIF($C$2:C195,"Да")</f>
        <v>5</v>
      </c>
      <c r="B195" s="45">
        <f t="shared" si="5"/>
        <v>45458</v>
      </c>
      <c r="C195" s="42" t="str">
        <f>IF(ISERROR(VLOOKUP(B195,'Айгенис Оп23'!$C$3:$C$42,1,0)),"Нет","Да")</f>
        <v>Нет</v>
      </c>
      <c r="D195" s="43">
        <f t="shared" si="6"/>
        <v>366</v>
      </c>
      <c r="E195" s="49">
        <f>ROUND(('Все выпуски'!$V$3*'Все выпуски'!$V$6/100)/366*(B195-IF(C195="Нет",VLOOKUP(A195,'Айгенис Оп23'!$A$2:$C$42,3,0),VLOOKUP((A195-1),'Айгенис Оп23'!$A$2:$C$42,3,0))),2)</f>
        <v>13.47</v>
      </c>
      <c r="G195" s="43">
        <f>COUNTIF(D196:$D$1224,365)</f>
        <v>830</v>
      </c>
      <c r="H195" s="43">
        <f>COUNTIF(D196:$D$1224,366)</f>
        <v>199</v>
      </c>
      <c r="I195" s="2"/>
    </row>
    <row r="196" spans="1:9" x14ac:dyDescent="0.25">
      <c r="A196" s="1">
        <f>COUNTIF($C$2:C196,"Да")</f>
        <v>5</v>
      </c>
      <c r="B196" s="45">
        <f t="shared" ref="B196:B259" si="7">B195+1</f>
        <v>45459</v>
      </c>
      <c r="C196" s="42" t="str">
        <f>IF(ISERROR(VLOOKUP(B196,'Айгенис Оп23'!$C$3:$C$42,1,0)),"Нет","Да")</f>
        <v>Нет</v>
      </c>
      <c r="D196" s="43">
        <f t="shared" si="6"/>
        <v>366</v>
      </c>
      <c r="E196" s="49">
        <f>ROUND(('Все выпуски'!$V$3*'Все выпуски'!$V$6/100)/366*(B196-IF(C196="Нет",VLOOKUP(A196,'Айгенис Оп23'!$A$2:$C$42,3,0),VLOOKUP((A196-1),'Айгенис Оп23'!$A$2:$C$42,3,0))),2)</f>
        <v>13.93</v>
      </c>
      <c r="G196" s="43">
        <f>COUNTIF(D197:$D$1224,365)</f>
        <v>830</v>
      </c>
      <c r="H196" s="43">
        <f>COUNTIF(D197:$D$1224,366)</f>
        <v>198</v>
      </c>
      <c r="I196" s="2"/>
    </row>
    <row r="197" spans="1:9" x14ac:dyDescent="0.25">
      <c r="A197" s="1">
        <f>COUNTIF($C$2:C197,"Да")</f>
        <v>6</v>
      </c>
      <c r="B197" s="45">
        <f t="shared" si="7"/>
        <v>45460</v>
      </c>
      <c r="C197" s="42" t="str">
        <f>IF(ISERROR(VLOOKUP(B197,'Айгенис Оп23'!$C$3:$C$42,1,0)),"Нет","Да")</f>
        <v>Да</v>
      </c>
      <c r="D197" s="43">
        <f t="shared" si="6"/>
        <v>366</v>
      </c>
      <c r="E197" s="49">
        <f>ROUND(('Все выпуски'!$V$3*'Все выпуски'!$V$6/100)/366*(B197-IF(C197="Нет",VLOOKUP(A197,'Айгенис Оп23'!$A$2:$C$42,3,0),VLOOKUP((A197-1),'Айгенис Оп23'!$A$2:$C$42,3,0))),2)</f>
        <v>14.4</v>
      </c>
      <c r="G197" s="43">
        <f>COUNTIF(D198:$D$1224,365)</f>
        <v>830</v>
      </c>
      <c r="H197" s="43">
        <f>COUNTIF(D198:$D$1224,366)</f>
        <v>197</v>
      </c>
      <c r="I197" s="2"/>
    </row>
    <row r="198" spans="1:9" x14ac:dyDescent="0.25">
      <c r="A198" s="1">
        <f>COUNTIF($C$2:C198,"Да")</f>
        <v>6</v>
      </c>
      <c r="B198" s="45">
        <f t="shared" si="7"/>
        <v>45461</v>
      </c>
      <c r="C198" s="42" t="str">
        <f>IF(ISERROR(VLOOKUP(B198,'Айгенис Оп23'!$C$3:$C$42,1,0)),"Нет","Да")</f>
        <v>Нет</v>
      </c>
      <c r="D198" s="43">
        <f t="shared" si="6"/>
        <v>366</v>
      </c>
      <c r="E198" s="49">
        <f>ROUND(('Все выпуски'!$V$3*'Все выпуски'!$V$6/100)/366*(B198-IF(C198="Нет",VLOOKUP(A198,'Айгенис Оп23'!$A$2:$C$42,3,0),VLOOKUP((A198-1),'Айгенис Оп23'!$A$2:$C$42,3,0))),2)</f>
        <v>0.46</v>
      </c>
      <c r="G198" s="43">
        <f>COUNTIF(D199:$D$1224,365)</f>
        <v>830</v>
      </c>
      <c r="H198" s="43">
        <f>COUNTIF(D199:$D$1224,366)</f>
        <v>196</v>
      </c>
      <c r="I198" s="2"/>
    </row>
    <row r="199" spans="1:9" x14ac:dyDescent="0.25">
      <c r="A199" s="1">
        <f>COUNTIF($C$2:C199,"Да")</f>
        <v>6</v>
      </c>
      <c r="B199" s="45">
        <f t="shared" si="7"/>
        <v>45462</v>
      </c>
      <c r="C199" s="42" t="str">
        <f>IF(ISERROR(VLOOKUP(B199,'Айгенис Оп23'!$C$3:$C$42,1,0)),"Нет","Да")</f>
        <v>Нет</v>
      </c>
      <c r="D199" s="43">
        <f t="shared" si="6"/>
        <v>366</v>
      </c>
      <c r="E199" s="49">
        <f>ROUND(('Все выпуски'!$V$3*'Все выпуски'!$V$6/100)/366*(B199-IF(C199="Нет",VLOOKUP(A199,'Айгенис Оп23'!$A$2:$C$42,3,0),VLOOKUP((A199-1),'Айгенис Оп23'!$A$2:$C$42,3,0))),2)</f>
        <v>0.93</v>
      </c>
      <c r="G199" s="43">
        <f>COUNTIF(D200:$D$1224,365)</f>
        <v>830</v>
      </c>
      <c r="H199" s="43">
        <f>COUNTIF(D200:$D$1224,366)</f>
        <v>195</v>
      </c>
      <c r="I199" s="2"/>
    </row>
    <row r="200" spans="1:9" x14ac:dyDescent="0.25">
      <c r="A200" s="1">
        <f>COUNTIF($C$2:C200,"Да")</f>
        <v>6</v>
      </c>
      <c r="B200" s="45">
        <f t="shared" si="7"/>
        <v>45463</v>
      </c>
      <c r="C200" s="42" t="str">
        <f>IF(ISERROR(VLOOKUP(B200,'Айгенис Оп23'!$C$3:$C$42,1,0)),"Нет","Да")</f>
        <v>Нет</v>
      </c>
      <c r="D200" s="43">
        <f t="shared" si="6"/>
        <v>366</v>
      </c>
      <c r="E200" s="49">
        <f>ROUND(('Все выпуски'!$V$3*'Все выпуски'!$V$6/100)/366*(B200-IF(C200="Нет",VLOOKUP(A200,'Айгенис Оп23'!$A$2:$C$42,3,0),VLOOKUP((A200-1),'Айгенис Оп23'!$A$2:$C$42,3,0))),2)</f>
        <v>1.39</v>
      </c>
      <c r="G200" s="43">
        <f>COUNTIF(D201:$D$1224,365)</f>
        <v>830</v>
      </c>
      <c r="H200" s="43">
        <f>COUNTIF(D201:$D$1224,366)</f>
        <v>194</v>
      </c>
      <c r="I200" s="2"/>
    </row>
    <row r="201" spans="1:9" x14ac:dyDescent="0.25">
      <c r="A201" s="1">
        <f>COUNTIF($C$2:C201,"Да")</f>
        <v>6</v>
      </c>
      <c r="B201" s="45">
        <f t="shared" si="7"/>
        <v>45464</v>
      </c>
      <c r="C201" s="42" t="str">
        <f>IF(ISERROR(VLOOKUP(B201,'Айгенис Оп23'!$C$3:$C$42,1,0)),"Нет","Да")</f>
        <v>Нет</v>
      </c>
      <c r="D201" s="43">
        <f t="shared" si="6"/>
        <v>366</v>
      </c>
      <c r="E201" s="49">
        <f>ROUND(('Все выпуски'!$V$3*'Все выпуски'!$V$6/100)/366*(B201-IF(C201="Нет",VLOOKUP(A201,'Айгенис Оп23'!$A$2:$C$42,3,0),VLOOKUP((A201-1),'Айгенис Оп23'!$A$2:$C$42,3,0))),2)</f>
        <v>1.86</v>
      </c>
      <c r="G201" s="43">
        <f>COUNTIF(D202:$D$1224,365)</f>
        <v>830</v>
      </c>
      <c r="H201" s="43">
        <f>COUNTIF(D202:$D$1224,366)</f>
        <v>193</v>
      </c>
      <c r="I201" s="2"/>
    </row>
    <row r="202" spans="1:9" x14ac:dyDescent="0.25">
      <c r="A202" s="1">
        <f>COUNTIF($C$2:C202,"Да")</f>
        <v>6</v>
      </c>
      <c r="B202" s="45">
        <f t="shared" si="7"/>
        <v>45465</v>
      </c>
      <c r="C202" s="42" t="str">
        <f>IF(ISERROR(VLOOKUP(B202,'Айгенис Оп23'!$C$3:$C$42,1,0)),"Нет","Да")</f>
        <v>Нет</v>
      </c>
      <c r="D202" s="43">
        <f t="shared" si="6"/>
        <v>366</v>
      </c>
      <c r="E202" s="49">
        <f>ROUND(('Все выпуски'!$V$3*'Все выпуски'!$V$6/100)/366*(B202-IF(C202="Нет",VLOOKUP(A202,'Айгенис Оп23'!$A$2:$C$42,3,0),VLOOKUP((A202-1),'Айгенис Оп23'!$A$2:$C$42,3,0))),2)</f>
        <v>2.3199999999999998</v>
      </c>
      <c r="G202" s="43">
        <f>COUNTIF(D203:$D$1224,365)</f>
        <v>830</v>
      </c>
      <c r="H202" s="43">
        <f>COUNTIF(D203:$D$1224,366)</f>
        <v>192</v>
      </c>
      <c r="I202" s="2"/>
    </row>
    <row r="203" spans="1:9" x14ac:dyDescent="0.25">
      <c r="A203" s="1">
        <f>COUNTIF($C$2:C203,"Да")</f>
        <v>6</v>
      </c>
      <c r="B203" s="45">
        <f t="shared" si="7"/>
        <v>45466</v>
      </c>
      <c r="C203" s="42" t="str">
        <f>IF(ISERROR(VLOOKUP(B203,'Айгенис Оп23'!$C$3:$C$42,1,0)),"Нет","Да")</f>
        <v>Нет</v>
      </c>
      <c r="D203" s="43">
        <f t="shared" si="6"/>
        <v>366</v>
      </c>
      <c r="E203" s="49">
        <f>ROUND(('Все выпуски'!$V$3*'Все выпуски'!$V$6/100)/366*(B203-IF(C203="Нет",VLOOKUP(A203,'Айгенис Оп23'!$A$2:$C$42,3,0),VLOOKUP((A203-1),'Айгенис Оп23'!$A$2:$C$42,3,0))),2)</f>
        <v>2.79</v>
      </c>
      <c r="G203" s="43">
        <f>COUNTIF(D204:$D$1224,365)</f>
        <v>830</v>
      </c>
      <c r="H203" s="43">
        <f>COUNTIF(D204:$D$1224,366)</f>
        <v>191</v>
      </c>
      <c r="I203" s="2"/>
    </row>
    <row r="204" spans="1:9" x14ac:dyDescent="0.25">
      <c r="A204" s="1">
        <f>COUNTIF($C$2:C204,"Да")</f>
        <v>6</v>
      </c>
      <c r="B204" s="45">
        <f t="shared" si="7"/>
        <v>45467</v>
      </c>
      <c r="C204" s="42" t="str">
        <f>IF(ISERROR(VLOOKUP(B204,'Айгенис Оп23'!$C$3:$C$42,1,0)),"Нет","Да")</f>
        <v>Нет</v>
      </c>
      <c r="D204" s="43">
        <f t="shared" si="6"/>
        <v>366</v>
      </c>
      <c r="E204" s="49">
        <f>ROUND(('Все выпуски'!$V$3*'Все выпуски'!$V$6/100)/366*(B204-IF(C204="Нет",VLOOKUP(A204,'Айгенис Оп23'!$A$2:$C$42,3,0),VLOOKUP((A204-1),'Айгенис Оп23'!$A$2:$C$42,3,0))),2)</f>
        <v>3.25</v>
      </c>
      <c r="G204" s="43">
        <f>COUNTIF(D205:$D$1224,365)</f>
        <v>830</v>
      </c>
      <c r="H204" s="43">
        <f>COUNTIF(D205:$D$1224,366)</f>
        <v>190</v>
      </c>
      <c r="I204" s="2"/>
    </row>
    <row r="205" spans="1:9" x14ac:dyDescent="0.25">
      <c r="A205" s="1">
        <f>COUNTIF($C$2:C205,"Да")</f>
        <v>6</v>
      </c>
      <c r="B205" s="45">
        <f t="shared" si="7"/>
        <v>45468</v>
      </c>
      <c r="C205" s="42" t="str">
        <f>IF(ISERROR(VLOOKUP(B205,'Айгенис Оп23'!$C$3:$C$42,1,0)),"Нет","Да")</f>
        <v>Нет</v>
      </c>
      <c r="D205" s="43">
        <f t="shared" si="6"/>
        <v>366</v>
      </c>
      <c r="E205" s="49">
        <f>ROUND(('Все выпуски'!$V$3*'Все выпуски'!$V$6/100)/366*(B205-IF(C205="Нет",VLOOKUP(A205,'Айгенис Оп23'!$A$2:$C$42,3,0),VLOOKUP((A205-1),'Айгенис Оп23'!$A$2:$C$42,3,0))),2)</f>
        <v>3.72</v>
      </c>
      <c r="G205" s="43">
        <f>COUNTIF(D206:$D$1224,365)</f>
        <v>830</v>
      </c>
      <c r="H205" s="43">
        <f>COUNTIF(D206:$D$1224,366)</f>
        <v>189</v>
      </c>
      <c r="I205" s="2"/>
    </row>
    <row r="206" spans="1:9" x14ac:dyDescent="0.25">
      <c r="A206" s="1">
        <f>COUNTIF($C$2:C206,"Да")</f>
        <v>6</v>
      </c>
      <c r="B206" s="45">
        <f t="shared" si="7"/>
        <v>45469</v>
      </c>
      <c r="C206" s="42" t="str">
        <f>IF(ISERROR(VLOOKUP(B206,'Айгенис Оп23'!$C$3:$C$42,1,0)),"Нет","Да")</f>
        <v>Нет</v>
      </c>
      <c r="D206" s="43">
        <f t="shared" si="6"/>
        <v>366</v>
      </c>
      <c r="E206" s="49">
        <f>ROUND(('Все выпуски'!$V$3*'Все выпуски'!$V$6/100)/366*(B206-IF(C206="Нет",VLOOKUP(A206,'Айгенис Оп23'!$A$2:$C$42,3,0),VLOOKUP((A206-1),'Айгенис Оп23'!$A$2:$C$42,3,0))),2)</f>
        <v>4.18</v>
      </c>
      <c r="G206" s="43">
        <f>COUNTIF(D207:$D$1224,365)</f>
        <v>830</v>
      </c>
      <c r="H206" s="43">
        <f>COUNTIF(D207:$D$1224,366)</f>
        <v>188</v>
      </c>
      <c r="I206" s="2"/>
    </row>
    <row r="207" spans="1:9" x14ac:dyDescent="0.25">
      <c r="A207" s="1">
        <f>COUNTIF($C$2:C207,"Да")</f>
        <v>6</v>
      </c>
      <c r="B207" s="45">
        <f t="shared" si="7"/>
        <v>45470</v>
      </c>
      <c r="C207" s="42" t="str">
        <f>IF(ISERROR(VLOOKUP(B207,'Айгенис Оп23'!$C$3:$C$42,1,0)),"Нет","Да")</f>
        <v>Нет</v>
      </c>
      <c r="D207" s="43">
        <f t="shared" si="6"/>
        <v>366</v>
      </c>
      <c r="E207" s="49">
        <f>ROUND(('Все выпуски'!$V$3*'Все выпуски'!$V$6/100)/366*(B207-IF(C207="Нет",VLOOKUP(A207,'Айгенис Оп23'!$A$2:$C$42,3,0),VLOOKUP((A207-1),'Айгенис Оп23'!$A$2:$C$42,3,0))),2)</f>
        <v>4.6399999999999997</v>
      </c>
      <c r="G207" s="43">
        <f>COUNTIF(D208:$D$1224,365)</f>
        <v>830</v>
      </c>
      <c r="H207" s="43">
        <f>COUNTIF(D208:$D$1224,366)</f>
        <v>187</v>
      </c>
      <c r="I207" s="2"/>
    </row>
    <row r="208" spans="1:9" x14ac:dyDescent="0.25">
      <c r="A208" s="1">
        <f>COUNTIF($C$2:C208,"Да")</f>
        <v>6</v>
      </c>
      <c r="B208" s="45">
        <f t="shared" si="7"/>
        <v>45471</v>
      </c>
      <c r="C208" s="42" t="str">
        <f>IF(ISERROR(VLOOKUP(B208,'Айгенис Оп23'!$C$3:$C$42,1,0)),"Нет","Да")</f>
        <v>Нет</v>
      </c>
      <c r="D208" s="43">
        <f t="shared" si="6"/>
        <v>366</v>
      </c>
      <c r="E208" s="49">
        <f>ROUND(('Все выпуски'!$V$3*'Все выпуски'!$V$6/100)/366*(B208-IF(C208="Нет",VLOOKUP(A208,'Айгенис Оп23'!$A$2:$C$42,3,0),VLOOKUP((A208-1),'Айгенис Оп23'!$A$2:$C$42,3,0))),2)</f>
        <v>5.1100000000000003</v>
      </c>
      <c r="G208" s="43">
        <f>COUNTIF(D209:$D$1224,365)</f>
        <v>830</v>
      </c>
      <c r="H208" s="43">
        <f>COUNTIF(D209:$D$1224,366)</f>
        <v>186</v>
      </c>
      <c r="I208" s="2"/>
    </row>
    <row r="209" spans="1:9" x14ac:dyDescent="0.25">
      <c r="A209" s="1">
        <f>COUNTIF($C$2:C209,"Да")</f>
        <v>6</v>
      </c>
      <c r="B209" s="45">
        <f t="shared" si="7"/>
        <v>45472</v>
      </c>
      <c r="C209" s="42" t="str">
        <f>IF(ISERROR(VLOOKUP(B209,'Айгенис Оп23'!$C$3:$C$42,1,0)),"Нет","Да")</f>
        <v>Нет</v>
      </c>
      <c r="D209" s="43">
        <f t="shared" si="6"/>
        <v>366</v>
      </c>
      <c r="E209" s="49">
        <f>ROUND(('Все выпуски'!$V$3*'Все выпуски'!$V$6/100)/366*(B209-IF(C209="Нет",VLOOKUP(A209,'Айгенис Оп23'!$A$2:$C$42,3,0),VLOOKUP((A209-1),'Айгенис Оп23'!$A$2:$C$42,3,0))),2)</f>
        <v>5.57</v>
      </c>
      <c r="G209" s="43">
        <f>COUNTIF(D210:$D$1224,365)</f>
        <v>830</v>
      </c>
      <c r="H209" s="43">
        <f>COUNTIF(D210:$D$1224,366)</f>
        <v>185</v>
      </c>
      <c r="I209" s="2"/>
    </row>
    <row r="210" spans="1:9" x14ac:dyDescent="0.25">
      <c r="A210" s="1">
        <f>COUNTIF($C$2:C210,"Да")</f>
        <v>6</v>
      </c>
      <c r="B210" s="45">
        <f t="shared" si="7"/>
        <v>45473</v>
      </c>
      <c r="C210" s="42" t="str">
        <f>IF(ISERROR(VLOOKUP(B210,'Айгенис Оп23'!$C$3:$C$42,1,0)),"Нет","Да")</f>
        <v>Нет</v>
      </c>
      <c r="D210" s="43">
        <f t="shared" si="6"/>
        <v>366</v>
      </c>
      <c r="E210" s="49">
        <f>ROUND(('Все выпуски'!$V$3*'Все выпуски'!$V$6/100)/366*(B210-IF(C210="Нет",VLOOKUP(A210,'Айгенис Оп23'!$A$2:$C$42,3,0),VLOOKUP((A210-1),'Айгенис Оп23'!$A$2:$C$42,3,0))),2)</f>
        <v>6.04</v>
      </c>
      <c r="G210" s="43">
        <f>COUNTIF(D211:$D$1224,365)</f>
        <v>830</v>
      </c>
      <c r="H210" s="43">
        <f>COUNTIF(D211:$D$1224,366)</f>
        <v>184</v>
      </c>
      <c r="I210" s="2"/>
    </row>
    <row r="211" spans="1:9" x14ac:dyDescent="0.25">
      <c r="A211" s="1">
        <f>COUNTIF($C$2:C211,"Да")</f>
        <v>6</v>
      </c>
      <c r="B211" s="45">
        <f t="shared" si="7"/>
        <v>45474</v>
      </c>
      <c r="C211" s="42" t="str">
        <f>IF(ISERROR(VLOOKUP(B211,'Айгенис Оп23'!$C$3:$C$42,1,0)),"Нет","Да")</f>
        <v>Нет</v>
      </c>
      <c r="D211" s="43">
        <f t="shared" si="6"/>
        <v>366</v>
      </c>
      <c r="E211" s="49">
        <f>ROUND(('Все выпуски'!$V$3*'Все выпуски'!$V$6/100)/366*(B211-IF(C211="Нет",VLOOKUP(A211,'Айгенис Оп23'!$A$2:$C$42,3,0),VLOOKUP((A211-1),'Айгенис Оп23'!$A$2:$C$42,3,0))),2)</f>
        <v>6.5</v>
      </c>
      <c r="G211" s="43">
        <f>COUNTIF(D212:$D$1224,365)</f>
        <v>830</v>
      </c>
      <c r="H211" s="43">
        <f>COUNTIF(D212:$D$1224,366)</f>
        <v>183</v>
      </c>
      <c r="I211" s="2"/>
    </row>
    <row r="212" spans="1:9" x14ac:dyDescent="0.25">
      <c r="A212" s="1">
        <f>COUNTIF($C$2:C212,"Да")</f>
        <v>6</v>
      </c>
      <c r="B212" s="45">
        <f t="shared" si="7"/>
        <v>45475</v>
      </c>
      <c r="C212" s="42" t="str">
        <f>IF(ISERROR(VLOOKUP(B212,'Айгенис Оп23'!$C$3:$C$42,1,0)),"Нет","Да")</f>
        <v>Нет</v>
      </c>
      <c r="D212" s="43">
        <f t="shared" si="6"/>
        <v>366</v>
      </c>
      <c r="E212" s="49">
        <f>ROUND(('Все выпуски'!$V$3*'Все выпуски'!$V$6/100)/366*(B212-IF(C212="Нет",VLOOKUP(A212,'Айгенис Оп23'!$A$2:$C$42,3,0),VLOOKUP((A212-1),'Айгенис Оп23'!$A$2:$C$42,3,0))),2)</f>
        <v>6.97</v>
      </c>
      <c r="G212" s="43">
        <f>COUNTIF(D213:$D$1224,365)</f>
        <v>830</v>
      </c>
      <c r="H212" s="43">
        <f>COUNTIF(D213:$D$1224,366)</f>
        <v>182</v>
      </c>
      <c r="I212" s="2"/>
    </row>
    <row r="213" spans="1:9" x14ac:dyDescent="0.25">
      <c r="A213" s="1">
        <f>COUNTIF($C$2:C213,"Да")</f>
        <v>6</v>
      </c>
      <c r="B213" s="45">
        <f t="shared" si="7"/>
        <v>45476</v>
      </c>
      <c r="C213" s="42" t="str">
        <f>IF(ISERROR(VLOOKUP(B213,'Айгенис Оп23'!$C$3:$C$42,1,0)),"Нет","Да")</f>
        <v>Нет</v>
      </c>
      <c r="D213" s="43">
        <f t="shared" si="6"/>
        <v>366</v>
      </c>
      <c r="E213" s="49">
        <f>ROUND(('Все выпуски'!$V$3*'Все выпуски'!$V$6/100)/366*(B213-IF(C213="Нет",VLOOKUP(A213,'Айгенис Оп23'!$A$2:$C$42,3,0),VLOOKUP((A213-1),'Айгенис Оп23'!$A$2:$C$42,3,0))),2)</f>
        <v>7.43</v>
      </c>
      <c r="G213" s="43">
        <f>COUNTIF(D214:$D$1224,365)</f>
        <v>830</v>
      </c>
      <c r="H213" s="43">
        <f>COUNTIF(D214:$D$1224,366)</f>
        <v>181</v>
      </c>
      <c r="I213" s="2"/>
    </row>
    <row r="214" spans="1:9" x14ac:dyDescent="0.25">
      <c r="A214" s="1">
        <f>COUNTIF($C$2:C214,"Да")</f>
        <v>6</v>
      </c>
      <c r="B214" s="45">
        <f t="shared" si="7"/>
        <v>45477</v>
      </c>
      <c r="C214" s="42" t="str">
        <f>IF(ISERROR(VLOOKUP(B214,'Айгенис Оп23'!$C$3:$C$42,1,0)),"Нет","Да")</f>
        <v>Нет</v>
      </c>
      <c r="D214" s="43">
        <f t="shared" si="6"/>
        <v>366</v>
      </c>
      <c r="E214" s="49">
        <f>ROUND(('Все выпуски'!$V$3*'Все выпуски'!$V$6/100)/366*(B214-IF(C214="Нет",VLOOKUP(A214,'Айгенис Оп23'!$A$2:$C$42,3,0),VLOOKUP((A214-1),'Айгенис Оп23'!$A$2:$C$42,3,0))),2)</f>
        <v>7.9</v>
      </c>
      <c r="G214" s="43">
        <f>COUNTIF(D215:$D$1224,365)</f>
        <v>830</v>
      </c>
      <c r="H214" s="43">
        <f>COUNTIF(D215:$D$1224,366)</f>
        <v>180</v>
      </c>
      <c r="I214" s="2"/>
    </row>
    <row r="215" spans="1:9" x14ac:dyDescent="0.25">
      <c r="A215" s="1">
        <f>COUNTIF($C$2:C215,"Да")</f>
        <v>6</v>
      </c>
      <c r="B215" s="45">
        <f t="shared" si="7"/>
        <v>45478</v>
      </c>
      <c r="C215" s="42" t="str">
        <f>IF(ISERROR(VLOOKUP(B215,'Айгенис Оп23'!$C$3:$C$42,1,0)),"Нет","Да")</f>
        <v>Нет</v>
      </c>
      <c r="D215" s="43">
        <f t="shared" si="6"/>
        <v>366</v>
      </c>
      <c r="E215" s="49">
        <f>ROUND(('Все выпуски'!$V$3*'Все выпуски'!$V$6/100)/366*(B215-IF(C215="Нет",VLOOKUP(A215,'Айгенис Оп23'!$A$2:$C$42,3,0),VLOOKUP((A215-1),'Айгенис Оп23'!$A$2:$C$42,3,0))),2)</f>
        <v>8.36</v>
      </c>
      <c r="G215" s="43">
        <f>COUNTIF(D216:$D$1224,365)</f>
        <v>830</v>
      </c>
      <c r="H215" s="43">
        <f>COUNTIF(D216:$D$1224,366)</f>
        <v>179</v>
      </c>
      <c r="I215" s="2"/>
    </row>
    <row r="216" spans="1:9" x14ac:dyDescent="0.25">
      <c r="A216" s="1">
        <f>COUNTIF($C$2:C216,"Да")</f>
        <v>6</v>
      </c>
      <c r="B216" s="45">
        <f t="shared" si="7"/>
        <v>45479</v>
      </c>
      <c r="C216" s="42" t="str">
        <f>IF(ISERROR(VLOOKUP(B216,'Айгенис Оп23'!$C$3:$C$42,1,0)),"Нет","Да")</f>
        <v>Нет</v>
      </c>
      <c r="D216" s="43">
        <f t="shared" si="6"/>
        <v>366</v>
      </c>
      <c r="E216" s="49">
        <f>ROUND(('Все выпуски'!$V$3*'Все выпуски'!$V$6/100)/366*(B216-IF(C216="Нет",VLOOKUP(A216,'Айгенис Оп23'!$A$2:$C$42,3,0),VLOOKUP((A216-1),'Айгенис Оп23'!$A$2:$C$42,3,0))),2)</f>
        <v>8.83</v>
      </c>
      <c r="G216" s="43">
        <f>COUNTIF(D217:$D$1224,365)</f>
        <v>830</v>
      </c>
      <c r="H216" s="43">
        <f>COUNTIF(D217:$D$1224,366)</f>
        <v>178</v>
      </c>
      <c r="I216" s="2"/>
    </row>
    <row r="217" spans="1:9" x14ac:dyDescent="0.25">
      <c r="A217" s="1">
        <f>COUNTIF($C$2:C217,"Да")</f>
        <v>6</v>
      </c>
      <c r="B217" s="45">
        <f t="shared" si="7"/>
        <v>45480</v>
      </c>
      <c r="C217" s="42" t="str">
        <f>IF(ISERROR(VLOOKUP(B217,'Айгенис Оп23'!$C$3:$C$42,1,0)),"Нет","Да")</f>
        <v>Нет</v>
      </c>
      <c r="D217" s="43">
        <f t="shared" si="6"/>
        <v>366</v>
      </c>
      <c r="E217" s="49">
        <f>ROUND(('Все выпуски'!$V$3*'Все выпуски'!$V$6/100)/366*(B217-IF(C217="Нет",VLOOKUP(A217,'Айгенис Оп23'!$A$2:$C$42,3,0),VLOOKUP((A217-1),'Айгенис Оп23'!$A$2:$C$42,3,0))),2)</f>
        <v>9.2899999999999991</v>
      </c>
      <c r="G217" s="43">
        <f>COUNTIF(D218:$D$1224,365)</f>
        <v>830</v>
      </c>
      <c r="H217" s="43">
        <f>COUNTIF(D218:$D$1224,366)</f>
        <v>177</v>
      </c>
      <c r="I217" s="2"/>
    </row>
    <row r="218" spans="1:9" x14ac:dyDescent="0.25">
      <c r="A218" s="1">
        <f>COUNTIF($C$2:C218,"Да")</f>
        <v>6</v>
      </c>
      <c r="B218" s="45">
        <f t="shared" si="7"/>
        <v>45481</v>
      </c>
      <c r="C218" s="42" t="str">
        <f>IF(ISERROR(VLOOKUP(B218,'Айгенис Оп23'!$C$3:$C$42,1,0)),"Нет","Да")</f>
        <v>Нет</v>
      </c>
      <c r="D218" s="43">
        <f t="shared" si="6"/>
        <v>366</v>
      </c>
      <c r="E218" s="49">
        <f>ROUND(('Все выпуски'!$V$3*'Все выпуски'!$V$6/100)/366*(B218-IF(C218="Нет",VLOOKUP(A218,'Айгенис Оп23'!$A$2:$C$42,3,0),VLOOKUP((A218-1),'Айгенис Оп23'!$A$2:$C$42,3,0))),2)</f>
        <v>9.75</v>
      </c>
      <c r="G218" s="43">
        <f>COUNTIF(D219:$D$1224,365)</f>
        <v>830</v>
      </c>
      <c r="H218" s="43">
        <f>COUNTIF(D219:$D$1224,366)</f>
        <v>176</v>
      </c>
      <c r="I218" s="2"/>
    </row>
    <row r="219" spans="1:9" x14ac:dyDescent="0.25">
      <c r="A219" s="1">
        <f>COUNTIF($C$2:C219,"Да")</f>
        <v>6</v>
      </c>
      <c r="B219" s="45">
        <f t="shared" si="7"/>
        <v>45482</v>
      </c>
      <c r="C219" s="42" t="str">
        <f>IF(ISERROR(VLOOKUP(B219,'Айгенис Оп23'!$C$3:$C$42,1,0)),"Нет","Да")</f>
        <v>Нет</v>
      </c>
      <c r="D219" s="43">
        <f t="shared" si="6"/>
        <v>366</v>
      </c>
      <c r="E219" s="49">
        <f>ROUND(('Все выпуски'!$V$3*'Все выпуски'!$V$6/100)/366*(B219-IF(C219="Нет",VLOOKUP(A219,'Айгенис Оп23'!$A$2:$C$42,3,0),VLOOKUP((A219-1),'Айгенис Оп23'!$A$2:$C$42,3,0))),2)</f>
        <v>10.220000000000001</v>
      </c>
      <c r="G219" s="43">
        <f>COUNTIF(D220:$D$1224,365)</f>
        <v>830</v>
      </c>
      <c r="H219" s="43">
        <f>COUNTIF(D220:$D$1224,366)</f>
        <v>175</v>
      </c>
      <c r="I219" s="2"/>
    </row>
    <row r="220" spans="1:9" x14ac:dyDescent="0.25">
      <c r="A220" s="1">
        <f>COUNTIF($C$2:C220,"Да")</f>
        <v>6</v>
      </c>
      <c r="B220" s="45">
        <f t="shared" si="7"/>
        <v>45483</v>
      </c>
      <c r="C220" s="42" t="str">
        <f>IF(ISERROR(VLOOKUP(B220,'Айгенис Оп23'!$C$3:$C$42,1,0)),"Нет","Да")</f>
        <v>Нет</v>
      </c>
      <c r="D220" s="43">
        <f t="shared" si="6"/>
        <v>366</v>
      </c>
      <c r="E220" s="49">
        <f>ROUND(('Все выпуски'!$V$3*'Все выпуски'!$V$6/100)/366*(B220-IF(C220="Нет",VLOOKUP(A220,'Айгенис Оп23'!$A$2:$C$42,3,0),VLOOKUP((A220-1),'Айгенис Оп23'!$A$2:$C$42,3,0))),2)</f>
        <v>10.68</v>
      </c>
      <c r="G220" s="43">
        <f>COUNTIF(D221:$D$1224,365)</f>
        <v>830</v>
      </c>
      <c r="H220" s="43">
        <f>COUNTIF(D221:$D$1224,366)</f>
        <v>174</v>
      </c>
      <c r="I220" s="2"/>
    </row>
    <row r="221" spans="1:9" x14ac:dyDescent="0.25">
      <c r="A221" s="1">
        <f>COUNTIF($C$2:C221,"Да")</f>
        <v>6</v>
      </c>
      <c r="B221" s="45">
        <f t="shared" si="7"/>
        <v>45484</v>
      </c>
      <c r="C221" s="42" t="str">
        <f>IF(ISERROR(VLOOKUP(B221,'Айгенис Оп23'!$C$3:$C$42,1,0)),"Нет","Да")</f>
        <v>Нет</v>
      </c>
      <c r="D221" s="43">
        <f t="shared" si="6"/>
        <v>366</v>
      </c>
      <c r="E221" s="49">
        <f>ROUND(('Все выпуски'!$V$3*'Все выпуски'!$V$6/100)/366*(B221-IF(C221="Нет",VLOOKUP(A221,'Айгенис Оп23'!$A$2:$C$42,3,0),VLOOKUP((A221-1),'Айгенис Оп23'!$A$2:$C$42,3,0))),2)</f>
        <v>11.15</v>
      </c>
      <c r="G221" s="43">
        <f>COUNTIF(D222:$D$1224,365)</f>
        <v>830</v>
      </c>
      <c r="H221" s="43">
        <f>COUNTIF(D222:$D$1224,366)</f>
        <v>173</v>
      </c>
      <c r="I221" s="2"/>
    </row>
    <row r="222" spans="1:9" x14ac:dyDescent="0.25">
      <c r="A222" s="1">
        <f>COUNTIF($C$2:C222,"Да")</f>
        <v>6</v>
      </c>
      <c r="B222" s="45">
        <f t="shared" si="7"/>
        <v>45485</v>
      </c>
      <c r="C222" s="42" t="str">
        <f>IF(ISERROR(VLOOKUP(B222,'Айгенис Оп23'!$C$3:$C$42,1,0)),"Нет","Да")</f>
        <v>Нет</v>
      </c>
      <c r="D222" s="43">
        <f t="shared" si="6"/>
        <v>366</v>
      </c>
      <c r="E222" s="49">
        <f>ROUND(('Все выпуски'!$V$3*'Все выпуски'!$V$6/100)/366*(B222-IF(C222="Нет",VLOOKUP(A222,'Айгенис Оп23'!$A$2:$C$42,3,0),VLOOKUP((A222-1),'Айгенис Оп23'!$A$2:$C$42,3,0))),2)</f>
        <v>11.61</v>
      </c>
      <c r="G222" s="43">
        <f>COUNTIF(D223:$D$1224,365)</f>
        <v>830</v>
      </c>
      <c r="H222" s="43">
        <f>COUNTIF(D223:$D$1224,366)</f>
        <v>172</v>
      </c>
      <c r="I222" s="2"/>
    </row>
    <row r="223" spans="1:9" x14ac:dyDescent="0.25">
      <c r="A223" s="1">
        <f>COUNTIF($C$2:C223,"Да")</f>
        <v>6</v>
      </c>
      <c r="B223" s="45">
        <f t="shared" si="7"/>
        <v>45486</v>
      </c>
      <c r="C223" s="42" t="str">
        <f>IF(ISERROR(VLOOKUP(B223,'Айгенис Оп23'!$C$3:$C$42,1,0)),"Нет","Да")</f>
        <v>Нет</v>
      </c>
      <c r="D223" s="43">
        <f t="shared" si="6"/>
        <v>366</v>
      </c>
      <c r="E223" s="49">
        <f>ROUND(('Все выпуски'!$V$3*'Все выпуски'!$V$6/100)/366*(B223-IF(C223="Нет",VLOOKUP(A223,'Айгенис Оп23'!$A$2:$C$42,3,0),VLOOKUP((A223-1),'Айгенис Оп23'!$A$2:$C$42,3,0))),2)</f>
        <v>12.08</v>
      </c>
      <c r="G223" s="43">
        <f>COUNTIF(D224:$D$1224,365)</f>
        <v>830</v>
      </c>
      <c r="H223" s="43">
        <f>COUNTIF(D224:$D$1224,366)</f>
        <v>171</v>
      </c>
      <c r="I223" s="2"/>
    </row>
    <row r="224" spans="1:9" x14ac:dyDescent="0.25">
      <c r="A224" s="1">
        <f>COUNTIF($C$2:C224,"Да")</f>
        <v>6</v>
      </c>
      <c r="B224" s="45">
        <f t="shared" si="7"/>
        <v>45487</v>
      </c>
      <c r="C224" s="42" t="str">
        <f>IF(ISERROR(VLOOKUP(B224,'Айгенис Оп23'!$C$3:$C$42,1,0)),"Нет","Да")</f>
        <v>Нет</v>
      </c>
      <c r="D224" s="43">
        <f t="shared" si="6"/>
        <v>366</v>
      </c>
      <c r="E224" s="49">
        <f>ROUND(('Все выпуски'!$V$3*'Все выпуски'!$V$6/100)/366*(B224-IF(C224="Нет",VLOOKUP(A224,'Айгенис Оп23'!$A$2:$C$42,3,0),VLOOKUP((A224-1),'Айгенис Оп23'!$A$2:$C$42,3,0))),2)</f>
        <v>12.54</v>
      </c>
      <c r="G224" s="43">
        <f>COUNTIF(D225:$D$1224,365)</f>
        <v>830</v>
      </c>
      <c r="H224" s="43">
        <f>COUNTIF(D225:$D$1224,366)</f>
        <v>170</v>
      </c>
      <c r="I224" s="2"/>
    </row>
    <row r="225" spans="1:9" x14ac:dyDescent="0.25">
      <c r="A225" s="1">
        <f>COUNTIF($C$2:C225,"Да")</f>
        <v>6</v>
      </c>
      <c r="B225" s="45">
        <f t="shared" si="7"/>
        <v>45488</v>
      </c>
      <c r="C225" s="42" t="str">
        <f>IF(ISERROR(VLOOKUP(B225,'Айгенис Оп23'!$C$3:$C$42,1,0)),"Нет","Да")</f>
        <v>Нет</v>
      </c>
      <c r="D225" s="43">
        <f t="shared" si="6"/>
        <v>366</v>
      </c>
      <c r="E225" s="49">
        <f>ROUND(('Все выпуски'!$V$3*'Все выпуски'!$V$6/100)/366*(B225-IF(C225="Нет",VLOOKUP(A225,'Айгенис Оп23'!$A$2:$C$42,3,0),VLOOKUP((A225-1),'Айгенис Оп23'!$A$2:$C$42,3,0))),2)</f>
        <v>13.01</v>
      </c>
      <c r="G225" s="43">
        <f>COUNTIF(D226:$D$1224,365)</f>
        <v>830</v>
      </c>
      <c r="H225" s="43">
        <f>COUNTIF(D226:$D$1224,366)</f>
        <v>169</v>
      </c>
      <c r="I225" s="2"/>
    </row>
    <row r="226" spans="1:9" x14ac:dyDescent="0.25">
      <c r="A226" s="1">
        <f>COUNTIF($C$2:C226,"Да")</f>
        <v>6</v>
      </c>
      <c r="B226" s="45">
        <f t="shared" si="7"/>
        <v>45489</v>
      </c>
      <c r="C226" s="42" t="str">
        <f>IF(ISERROR(VLOOKUP(B226,'Айгенис Оп23'!$C$3:$C$42,1,0)),"Нет","Да")</f>
        <v>Нет</v>
      </c>
      <c r="D226" s="43">
        <f t="shared" si="6"/>
        <v>366</v>
      </c>
      <c r="E226" s="49">
        <f>ROUND(('Все выпуски'!$V$3*'Все выпуски'!$V$6/100)/366*(B226-IF(C226="Нет",VLOOKUP(A226,'Айгенис Оп23'!$A$2:$C$42,3,0),VLOOKUP((A226-1),'Айгенис Оп23'!$A$2:$C$42,3,0))),2)</f>
        <v>13.47</v>
      </c>
      <c r="G226" s="43">
        <f>COUNTIF(D227:$D$1224,365)</f>
        <v>830</v>
      </c>
      <c r="H226" s="43">
        <f>COUNTIF(D227:$D$1224,366)</f>
        <v>168</v>
      </c>
      <c r="I226" s="2"/>
    </row>
    <row r="227" spans="1:9" x14ac:dyDescent="0.25">
      <c r="A227" s="1">
        <f>COUNTIF($C$2:C227,"Да")</f>
        <v>7</v>
      </c>
      <c r="B227" s="45">
        <f t="shared" si="7"/>
        <v>45490</v>
      </c>
      <c r="C227" s="42" t="str">
        <f>IF(ISERROR(VLOOKUP(B227,'Айгенис Оп23'!$C$3:$C$42,1,0)),"Нет","Да")</f>
        <v>Да</v>
      </c>
      <c r="D227" s="43">
        <f t="shared" si="6"/>
        <v>366</v>
      </c>
      <c r="E227" s="49">
        <f>ROUND(('Все выпуски'!$V$3*'Все выпуски'!$V$6/100)/366*(B227-IF(C227="Нет",VLOOKUP(A227,'Айгенис Оп23'!$A$2:$C$42,3,0),VLOOKUP((A227-1),'Айгенис Оп23'!$A$2:$C$42,3,0))),2)</f>
        <v>13.93</v>
      </c>
      <c r="G227" s="43">
        <f>COUNTIF(D228:$D$1224,365)</f>
        <v>830</v>
      </c>
      <c r="H227" s="43">
        <f>COUNTIF(D228:$D$1224,366)</f>
        <v>167</v>
      </c>
      <c r="I227" s="2"/>
    </row>
    <row r="228" spans="1:9" x14ac:dyDescent="0.25">
      <c r="A228" s="1">
        <f>COUNTIF($C$2:C228,"Да")</f>
        <v>7</v>
      </c>
      <c r="B228" s="45">
        <f t="shared" si="7"/>
        <v>45491</v>
      </c>
      <c r="C228" s="42" t="str">
        <f>IF(ISERROR(VLOOKUP(B228,'Айгенис Оп23'!$C$3:$C$42,1,0)),"Нет","Да")</f>
        <v>Нет</v>
      </c>
      <c r="D228" s="43">
        <f t="shared" si="6"/>
        <v>366</v>
      </c>
      <c r="E228" s="49">
        <f>ROUND(('Все выпуски'!$V$3*'Все выпуски'!$V$6/100)/366*(B228-IF(C228="Нет",VLOOKUP(A228,'Айгенис Оп23'!$A$2:$C$42,3,0),VLOOKUP((A228-1),'Айгенис Оп23'!$A$2:$C$42,3,0))),2)</f>
        <v>0.46</v>
      </c>
      <c r="G228" s="43">
        <f>COUNTIF(D229:$D$1224,365)</f>
        <v>830</v>
      </c>
      <c r="H228" s="43">
        <f>COUNTIF(D229:$D$1224,366)</f>
        <v>166</v>
      </c>
      <c r="I228" s="2"/>
    </row>
    <row r="229" spans="1:9" x14ac:dyDescent="0.25">
      <c r="A229" s="1">
        <f>COUNTIF($C$2:C229,"Да")</f>
        <v>7</v>
      </c>
      <c r="B229" s="45">
        <f t="shared" si="7"/>
        <v>45492</v>
      </c>
      <c r="C229" s="42" t="str">
        <f>IF(ISERROR(VLOOKUP(B229,'Айгенис Оп23'!$C$3:$C$42,1,0)),"Нет","Да")</f>
        <v>Нет</v>
      </c>
      <c r="D229" s="43">
        <f t="shared" si="6"/>
        <v>366</v>
      </c>
      <c r="E229" s="49">
        <f>ROUND(('Все выпуски'!$V$3*'Все выпуски'!$V$6/100)/366*(B229-IF(C229="Нет",VLOOKUP(A229,'Айгенис Оп23'!$A$2:$C$42,3,0),VLOOKUP((A229-1),'Айгенис Оп23'!$A$2:$C$42,3,0))),2)</f>
        <v>0.93</v>
      </c>
      <c r="G229" s="43">
        <f>COUNTIF(D230:$D$1224,365)</f>
        <v>830</v>
      </c>
      <c r="H229" s="43">
        <f>COUNTIF(D230:$D$1224,366)</f>
        <v>165</v>
      </c>
      <c r="I229" s="2"/>
    </row>
    <row r="230" spans="1:9" x14ac:dyDescent="0.25">
      <c r="A230" s="1">
        <f>COUNTIF($C$2:C230,"Да")</f>
        <v>7</v>
      </c>
      <c r="B230" s="45">
        <f t="shared" si="7"/>
        <v>45493</v>
      </c>
      <c r="C230" s="42" t="str">
        <f>IF(ISERROR(VLOOKUP(B230,'Айгенис Оп23'!$C$3:$C$42,1,0)),"Нет","Да")</f>
        <v>Нет</v>
      </c>
      <c r="D230" s="43">
        <f t="shared" si="6"/>
        <v>366</v>
      </c>
      <c r="E230" s="49">
        <f>ROUND(('Все выпуски'!$V$3*'Все выпуски'!$V$6/100)/366*(B230-IF(C230="Нет",VLOOKUP(A230,'Айгенис Оп23'!$A$2:$C$42,3,0),VLOOKUP((A230-1),'Айгенис Оп23'!$A$2:$C$42,3,0))),2)</f>
        <v>1.39</v>
      </c>
      <c r="G230" s="43">
        <f>COUNTIF(D231:$D$1224,365)</f>
        <v>830</v>
      </c>
      <c r="H230" s="43">
        <f>COUNTIF(D231:$D$1224,366)</f>
        <v>164</v>
      </c>
      <c r="I230" s="2"/>
    </row>
    <row r="231" spans="1:9" x14ac:dyDescent="0.25">
      <c r="A231" s="1">
        <f>COUNTIF($C$2:C231,"Да")</f>
        <v>7</v>
      </c>
      <c r="B231" s="45">
        <f t="shared" si="7"/>
        <v>45494</v>
      </c>
      <c r="C231" s="42" t="str">
        <f>IF(ISERROR(VLOOKUP(B231,'Айгенис Оп23'!$C$3:$C$42,1,0)),"Нет","Да")</f>
        <v>Нет</v>
      </c>
      <c r="D231" s="43">
        <f t="shared" si="6"/>
        <v>366</v>
      </c>
      <c r="E231" s="49">
        <f>ROUND(('Все выпуски'!$V$3*'Все выпуски'!$V$6/100)/366*(B231-IF(C231="Нет",VLOOKUP(A231,'Айгенис Оп23'!$A$2:$C$42,3,0),VLOOKUP((A231-1),'Айгенис Оп23'!$A$2:$C$42,3,0))),2)</f>
        <v>1.86</v>
      </c>
      <c r="G231" s="43">
        <f>COUNTIF(D232:$D$1224,365)</f>
        <v>830</v>
      </c>
      <c r="H231" s="43">
        <f>COUNTIF(D232:$D$1224,366)</f>
        <v>163</v>
      </c>
      <c r="I231" s="2"/>
    </row>
    <row r="232" spans="1:9" x14ac:dyDescent="0.25">
      <c r="A232" s="1">
        <f>COUNTIF($C$2:C232,"Да")</f>
        <v>7</v>
      </c>
      <c r="B232" s="45">
        <f t="shared" si="7"/>
        <v>45495</v>
      </c>
      <c r="C232" s="42" t="str">
        <f>IF(ISERROR(VLOOKUP(B232,'Айгенис Оп23'!$C$3:$C$42,1,0)),"Нет","Да")</f>
        <v>Нет</v>
      </c>
      <c r="D232" s="43">
        <f t="shared" si="6"/>
        <v>366</v>
      </c>
      <c r="E232" s="49">
        <f>ROUND(('Все выпуски'!$V$3*'Все выпуски'!$V$6/100)/366*(B232-IF(C232="Нет",VLOOKUP(A232,'Айгенис Оп23'!$A$2:$C$42,3,0),VLOOKUP((A232-1),'Айгенис Оп23'!$A$2:$C$42,3,0))),2)</f>
        <v>2.3199999999999998</v>
      </c>
      <c r="G232" s="43">
        <f>COUNTIF(D233:$D$1224,365)</f>
        <v>830</v>
      </c>
      <c r="H232" s="43">
        <f>COUNTIF(D233:$D$1224,366)</f>
        <v>162</v>
      </c>
      <c r="I232" s="2"/>
    </row>
    <row r="233" spans="1:9" x14ac:dyDescent="0.25">
      <c r="A233" s="1">
        <f>COUNTIF($C$2:C233,"Да")</f>
        <v>7</v>
      </c>
      <c r="B233" s="45">
        <f t="shared" si="7"/>
        <v>45496</v>
      </c>
      <c r="C233" s="42" t="str">
        <f>IF(ISERROR(VLOOKUP(B233,'Айгенис Оп23'!$C$3:$C$42,1,0)),"Нет","Да")</f>
        <v>Нет</v>
      </c>
      <c r="D233" s="43">
        <f t="shared" si="6"/>
        <v>366</v>
      </c>
      <c r="E233" s="49">
        <f>ROUND(('Все выпуски'!$V$3*'Все выпуски'!$V$6/100)/366*(B233-IF(C233="Нет",VLOOKUP(A233,'Айгенис Оп23'!$A$2:$C$42,3,0),VLOOKUP((A233-1),'Айгенис Оп23'!$A$2:$C$42,3,0))),2)</f>
        <v>2.79</v>
      </c>
      <c r="G233" s="43">
        <f>COUNTIF(D234:$D$1224,365)</f>
        <v>830</v>
      </c>
      <c r="H233" s="43">
        <f>COUNTIF(D234:$D$1224,366)</f>
        <v>161</v>
      </c>
      <c r="I233" s="2"/>
    </row>
    <row r="234" spans="1:9" x14ac:dyDescent="0.25">
      <c r="A234" s="1">
        <f>COUNTIF($C$2:C234,"Да")</f>
        <v>7</v>
      </c>
      <c r="B234" s="45">
        <f t="shared" si="7"/>
        <v>45497</v>
      </c>
      <c r="C234" s="42" t="str">
        <f>IF(ISERROR(VLOOKUP(B234,'Айгенис Оп23'!$C$3:$C$42,1,0)),"Нет","Да")</f>
        <v>Нет</v>
      </c>
      <c r="D234" s="43">
        <f t="shared" si="6"/>
        <v>366</v>
      </c>
      <c r="E234" s="49">
        <f>ROUND(('Все выпуски'!$V$3*'Все выпуски'!$V$6/100)/366*(B234-IF(C234="Нет",VLOOKUP(A234,'Айгенис Оп23'!$A$2:$C$42,3,0),VLOOKUP((A234-1),'Айгенис Оп23'!$A$2:$C$42,3,0))),2)</f>
        <v>3.25</v>
      </c>
      <c r="G234" s="43">
        <f>COUNTIF(D235:$D$1224,365)</f>
        <v>830</v>
      </c>
      <c r="H234" s="43">
        <f>COUNTIF(D235:$D$1224,366)</f>
        <v>160</v>
      </c>
      <c r="I234" s="2"/>
    </row>
    <row r="235" spans="1:9" x14ac:dyDescent="0.25">
      <c r="A235" s="1">
        <f>COUNTIF($C$2:C235,"Да")</f>
        <v>7</v>
      </c>
      <c r="B235" s="45">
        <f t="shared" si="7"/>
        <v>45498</v>
      </c>
      <c r="C235" s="42" t="str">
        <f>IF(ISERROR(VLOOKUP(B235,'Айгенис Оп23'!$C$3:$C$42,1,0)),"Нет","Да")</f>
        <v>Нет</v>
      </c>
      <c r="D235" s="43">
        <f t="shared" si="6"/>
        <v>366</v>
      </c>
      <c r="E235" s="49">
        <f>ROUND(('Все выпуски'!$V$3*'Все выпуски'!$V$6/100)/366*(B235-IF(C235="Нет",VLOOKUP(A235,'Айгенис Оп23'!$A$2:$C$42,3,0),VLOOKUP((A235-1),'Айгенис Оп23'!$A$2:$C$42,3,0))),2)</f>
        <v>3.72</v>
      </c>
      <c r="G235" s="43">
        <f>COUNTIF(D236:$D$1224,365)</f>
        <v>830</v>
      </c>
      <c r="H235" s="43">
        <f>COUNTIF(D236:$D$1224,366)</f>
        <v>159</v>
      </c>
      <c r="I235" s="2"/>
    </row>
    <row r="236" spans="1:9" x14ac:dyDescent="0.25">
      <c r="A236" s="1">
        <f>COUNTIF($C$2:C236,"Да")</f>
        <v>7</v>
      </c>
      <c r="B236" s="45">
        <f t="shared" si="7"/>
        <v>45499</v>
      </c>
      <c r="C236" s="42" t="str">
        <f>IF(ISERROR(VLOOKUP(B236,'Айгенис Оп23'!$C$3:$C$42,1,0)),"Нет","Да")</f>
        <v>Нет</v>
      </c>
      <c r="D236" s="43">
        <f t="shared" si="6"/>
        <v>366</v>
      </c>
      <c r="E236" s="49">
        <f>ROUND(('Все выпуски'!$V$3*'Все выпуски'!$V$6/100)/366*(B236-IF(C236="Нет",VLOOKUP(A236,'Айгенис Оп23'!$A$2:$C$42,3,0),VLOOKUP((A236-1),'Айгенис Оп23'!$A$2:$C$42,3,0))),2)</f>
        <v>4.18</v>
      </c>
      <c r="G236" s="43">
        <f>COUNTIF(D237:$D$1224,365)</f>
        <v>830</v>
      </c>
      <c r="H236" s="43">
        <f>COUNTIF(D237:$D$1224,366)</f>
        <v>158</v>
      </c>
      <c r="I236" s="2"/>
    </row>
    <row r="237" spans="1:9" x14ac:dyDescent="0.25">
      <c r="A237" s="1">
        <f>COUNTIF($C$2:C237,"Да")</f>
        <v>7</v>
      </c>
      <c r="B237" s="45">
        <f t="shared" si="7"/>
        <v>45500</v>
      </c>
      <c r="C237" s="42" t="str">
        <f>IF(ISERROR(VLOOKUP(B237,'Айгенис Оп23'!$C$3:$C$42,1,0)),"Нет","Да")</f>
        <v>Нет</v>
      </c>
      <c r="D237" s="43">
        <f t="shared" si="6"/>
        <v>366</v>
      </c>
      <c r="E237" s="49">
        <f>ROUND(('Все выпуски'!$V$3*'Все выпуски'!$V$6/100)/366*(B237-IF(C237="Нет",VLOOKUP(A237,'Айгенис Оп23'!$A$2:$C$42,3,0),VLOOKUP((A237-1),'Айгенис Оп23'!$A$2:$C$42,3,0))),2)</f>
        <v>4.6399999999999997</v>
      </c>
      <c r="G237" s="43">
        <f>COUNTIF(D238:$D$1224,365)</f>
        <v>830</v>
      </c>
      <c r="H237" s="43">
        <f>COUNTIF(D238:$D$1224,366)</f>
        <v>157</v>
      </c>
      <c r="I237" s="2"/>
    </row>
    <row r="238" spans="1:9" x14ac:dyDescent="0.25">
      <c r="A238" s="1">
        <f>COUNTIF($C$2:C238,"Да")</f>
        <v>7</v>
      </c>
      <c r="B238" s="45">
        <f t="shared" si="7"/>
        <v>45501</v>
      </c>
      <c r="C238" s="42" t="str">
        <f>IF(ISERROR(VLOOKUP(B238,'Айгенис Оп23'!$C$3:$C$42,1,0)),"Нет","Да")</f>
        <v>Нет</v>
      </c>
      <c r="D238" s="43">
        <f t="shared" si="6"/>
        <v>366</v>
      </c>
      <c r="E238" s="49">
        <f>ROUND(('Все выпуски'!$V$3*'Все выпуски'!$V$6/100)/366*(B238-IF(C238="Нет",VLOOKUP(A238,'Айгенис Оп23'!$A$2:$C$42,3,0),VLOOKUP((A238-1),'Айгенис Оп23'!$A$2:$C$42,3,0))),2)</f>
        <v>5.1100000000000003</v>
      </c>
      <c r="G238" s="43">
        <f>COUNTIF(D239:$D$1224,365)</f>
        <v>830</v>
      </c>
      <c r="H238" s="43">
        <f>COUNTIF(D239:$D$1224,366)</f>
        <v>156</v>
      </c>
      <c r="I238" s="2"/>
    </row>
    <row r="239" spans="1:9" x14ac:dyDescent="0.25">
      <c r="A239" s="1">
        <f>COUNTIF($C$2:C239,"Да")</f>
        <v>7</v>
      </c>
      <c r="B239" s="45">
        <f t="shared" si="7"/>
        <v>45502</v>
      </c>
      <c r="C239" s="42" t="str">
        <f>IF(ISERROR(VLOOKUP(B239,'Айгенис Оп23'!$C$3:$C$42,1,0)),"Нет","Да")</f>
        <v>Нет</v>
      </c>
      <c r="D239" s="43">
        <f t="shared" si="6"/>
        <v>366</v>
      </c>
      <c r="E239" s="49">
        <f>ROUND(('Все выпуски'!$V$3*'Все выпуски'!$V$6/100)/366*(B239-IF(C239="Нет",VLOOKUP(A239,'Айгенис Оп23'!$A$2:$C$42,3,0),VLOOKUP((A239-1),'Айгенис Оп23'!$A$2:$C$42,3,0))),2)</f>
        <v>5.57</v>
      </c>
      <c r="G239" s="43">
        <f>COUNTIF(D240:$D$1224,365)</f>
        <v>830</v>
      </c>
      <c r="H239" s="43">
        <f>COUNTIF(D240:$D$1224,366)</f>
        <v>155</v>
      </c>
      <c r="I239" s="2"/>
    </row>
    <row r="240" spans="1:9" x14ac:dyDescent="0.25">
      <c r="A240" s="1">
        <f>COUNTIF($C$2:C240,"Да")</f>
        <v>7</v>
      </c>
      <c r="B240" s="45">
        <f t="shared" si="7"/>
        <v>45503</v>
      </c>
      <c r="C240" s="42" t="str">
        <f>IF(ISERROR(VLOOKUP(B240,'Айгенис Оп23'!$C$3:$C$42,1,0)),"Нет","Да")</f>
        <v>Нет</v>
      </c>
      <c r="D240" s="43">
        <f t="shared" si="6"/>
        <v>366</v>
      </c>
      <c r="E240" s="49">
        <f>ROUND(('Все выпуски'!$V$3*'Все выпуски'!$V$6/100)/366*(B240-IF(C240="Нет",VLOOKUP(A240,'Айгенис Оп23'!$A$2:$C$42,3,0),VLOOKUP((A240-1),'Айгенис Оп23'!$A$2:$C$42,3,0))),2)</f>
        <v>6.04</v>
      </c>
      <c r="G240" s="43">
        <f>COUNTIF(D241:$D$1224,365)</f>
        <v>830</v>
      </c>
      <c r="H240" s="43">
        <f>COUNTIF(D241:$D$1224,366)</f>
        <v>154</v>
      </c>
      <c r="I240" s="2"/>
    </row>
    <row r="241" spans="1:9" x14ac:dyDescent="0.25">
      <c r="A241" s="1">
        <f>COUNTIF($C$2:C241,"Да")</f>
        <v>7</v>
      </c>
      <c r="B241" s="45">
        <f t="shared" si="7"/>
        <v>45504</v>
      </c>
      <c r="C241" s="42" t="str">
        <f>IF(ISERROR(VLOOKUP(B241,'Айгенис Оп23'!$C$3:$C$42,1,0)),"Нет","Да")</f>
        <v>Нет</v>
      </c>
      <c r="D241" s="43">
        <f t="shared" si="6"/>
        <v>366</v>
      </c>
      <c r="E241" s="49">
        <f>ROUND(('Все выпуски'!$V$3*'Все выпуски'!$V$6/100)/366*(B241-IF(C241="Нет",VLOOKUP(A241,'Айгенис Оп23'!$A$2:$C$42,3,0),VLOOKUP((A241-1),'Айгенис Оп23'!$A$2:$C$42,3,0))),2)</f>
        <v>6.5</v>
      </c>
      <c r="G241" s="43">
        <f>COUNTIF(D242:$D$1224,365)</f>
        <v>830</v>
      </c>
      <c r="H241" s="43">
        <f>COUNTIF(D242:$D$1224,366)</f>
        <v>153</v>
      </c>
      <c r="I241" s="2"/>
    </row>
    <row r="242" spans="1:9" x14ac:dyDescent="0.25">
      <c r="A242" s="1">
        <f>COUNTIF($C$2:C242,"Да")</f>
        <v>7</v>
      </c>
      <c r="B242" s="45">
        <f t="shared" si="7"/>
        <v>45505</v>
      </c>
      <c r="C242" s="42" t="str">
        <f>IF(ISERROR(VLOOKUP(B242,'Айгенис Оп23'!$C$3:$C$42,1,0)),"Нет","Да")</f>
        <v>Нет</v>
      </c>
      <c r="D242" s="43">
        <f t="shared" si="6"/>
        <v>366</v>
      </c>
      <c r="E242" s="49">
        <f>ROUND(('Все выпуски'!$V$3*'Все выпуски'!$V$6/100)/366*(B242-IF(C242="Нет",VLOOKUP(A242,'Айгенис Оп23'!$A$2:$C$42,3,0),VLOOKUP((A242-1),'Айгенис Оп23'!$A$2:$C$42,3,0))),2)</f>
        <v>6.97</v>
      </c>
      <c r="G242" s="43">
        <f>COUNTIF(D243:$D$1224,365)</f>
        <v>830</v>
      </c>
      <c r="H242" s="43">
        <f>COUNTIF(D243:$D$1224,366)</f>
        <v>152</v>
      </c>
      <c r="I242" s="2"/>
    </row>
    <row r="243" spans="1:9" x14ac:dyDescent="0.25">
      <c r="A243" s="1">
        <f>COUNTIF($C$2:C243,"Да")</f>
        <v>7</v>
      </c>
      <c r="B243" s="45">
        <f t="shared" si="7"/>
        <v>45506</v>
      </c>
      <c r="C243" s="42" t="str">
        <f>IF(ISERROR(VLOOKUP(B243,'Айгенис Оп23'!$C$3:$C$42,1,0)),"Нет","Да")</f>
        <v>Нет</v>
      </c>
      <c r="D243" s="43">
        <f t="shared" si="6"/>
        <v>366</v>
      </c>
      <c r="E243" s="49">
        <f>ROUND(('Все выпуски'!$V$3*'Все выпуски'!$V$6/100)/366*(B243-IF(C243="Нет",VLOOKUP(A243,'Айгенис Оп23'!$A$2:$C$42,3,0),VLOOKUP((A243-1),'Айгенис Оп23'!$A$2:$C$42,3,0))),2)</f>
        <v>7.43</v>
      </c>
      <c r="G243" s="43">
        <f>COUNTIF(D244:$D$1224,365)</f>
        <v>830</v>
      </c>
      <c r="H243" s="43">
        <f>COUNTIF(D244:$D$1224,366)</f>
        <v>151</v>
      </c>
      <c r="I243" s="2"/>
    </row>
    <row r="244" spans="1:9" x14ac:dyDescent="0.25">
      <c r="A244" s="1">
        <f>COUNTIF($C$2:C244,"Да")</f>
        <v>7</v>
      </c>
      <c r="B244" s="45">
        <f t="shared" si="7"/>
        <v>45507</v>
      </c>
      <c r="C244" s="42" t="str">
        <f>IF(ISERROR(VLOOKUP(B244,'Айгенис Оп23'!$C$3:$C$42,1,0)),"Нет","Да")</f>
        <v>Нет</v>
      </c>
      <c r="D244" s="43">
        <f t="shared" si="6"/>
        <v>366</v>
      </c>
      <c r="E244" s="49">
        <f>ROUND(('Все выпуски'!$V$3*'Все выпуски'!$V$6/100)/366*(B244-IF(C244="Нет",VLOOKUP(A244,'Айгенис Оп23'!$A$2:$C$42,3,0),VLOOKUP((A244-1),'Айгенис Оп23'!$A$2:$C$42,3,0))),2)</f>
        <v>7.9</v>
      </c>
      <c r="G244" s="43">
        <f>COUNTIF(D245:$D$1224,365)</f>
        <v>830</v>
      </c>
      <c r="H244" s="43">
        <f>COUNTIF(D245:$D$1224,366)</f>
        <v>150</v>
      </c>
      <c r="I244" s="2"/>
    </row>
    <row r="245" spans="1:9" x14ac:dyDescent="0.25">
      <c r="A245" s="1">
        <f>COUNTIF($C$2:C245,"Да")</f>
        <v>7</v>
      </c>
      <c r="B245" s="45">
        <f t="shared" si="7"/>
        <v>45508</v>
      </c>
      <c r="C245" s="42" t="str">
        <f>IF(ISERROR(VLOOKUP(B245,'Айгенис Оп23'!$C$3:$C$42,1,0)),"Нет","Да")</f>
        <v>Нет</v>
      </c>
      <c r="D245" s="43">
        <f t="shared" si="6"/>
        <v>366</v>
      </c>
      <c r="E245" s="49">
        <f>ROUND(('Все выпуски'!$V$3*'Все выпуски'!$V$6/100)/366*(B245-IF(C245="Нет",VLOOKUP(A245,'Айгенис Оп23'!$A$2:$C$42,3,0),VLOOKUP((A245-1),'Айгенис Оп23'!$A$2:$C$42,3,0))),2)</f>
        <v>8.36</v>
      </c>
      <c r="G245" s="43">
        <f>COUNTIF(D246:$D$1224,365)</f>
        <v>830</v>
      </c>
      <c r="H245" s="43">
        <f>COUNTIF(D246:$D$1224,366)</f>
        <v>149</v>
      </c>
      <c r="I245" s="2"/>
    </row>
    <row r="246" spans="1:9" x14ac:dyDescent="0.25">
      <c r="A246" s="1">
        <f>COUNTIF($C$2:C246,"Да")</f>
        <v>7</v>
      </c>
      <c r="B246" s="45">
        <f t="shared" si="7"/>
        <v>45509</v>
      </c>
      <c r="C246" s="42" t="str">
        <f>IF(ISERROR(VLOOKUP(B246,'Айгенис Оп23'!$C$3:$C$42,1,0)),"Нет","Да")</f>
        <v>Нет</v>
      </c>
      <c r="D246" s="43">
        <f t="shared" si="6"/>
        <v>366</v>
      </c>
      <c r="E246" s="49">
        <f>ROUND(('Все выпуски'!$V$3*'Все выпуски'!$V$6/100)/366*(B246-IF(C246="Нет",VLOOKUP(A246,'Айгенис Оп23'!$A$2:$C$42,3,0),VLOOKUP((A246-1),'Айгенис Оп23'!$A$2:$C$42,3,0))),2)</f>
        <v>8.83</v>
      </c>
      <c r="G246" s="43">
        <f>COUNTIF(D247:$D$1224,365)</f>
        <v>830</v>
      </c>
      <c r="H246" s="43">
        <f>COUNTIF(D247:$D$1224,366)</f>
        <v>148</v>
      </c>
      <c r="I246" s="2"/>
    </row>
    <row r="247" spans="1:9" x14ac:dyDescent="0.25">
      <c r="A247" s="1">
        <f>COUNTIF($C$2:C247,"Да")</f>
        <v>7</v>
      </c>
      <c r="B247" s="45">
        <f t="shared" si="7"/>
        <v>45510</v>
      </c>
      <c r="C247" s="42" t="str">
        <f>IF(ISERROR(VLOOKUP(B247,'Айгенис Оп23'!$C$3:$C$42,1,0)),"Нет","Да")</f>
        <v>Нет</v>
      </c>
      <c r="D247" s="43">
        <f t="shared" si="6"/>
        <v>366</v>
      </c>
      <c r="E247" s="49">
        <f>ROUND(('Все выпуски'!$V$3*'Все выпуски'!$V$6/100)/366*(B247-IF(C247="Нет",VLOOKUP(A247,'Айгенис Оп23'!$A$2:$C$42,3,0),VLOOKUP((A247-1),'Айгенис Оп23'!$A$2:$C$42,3,0))),2)</f>
        <v>9.2899999999999991</v>
      </c>
      <c r="G247" s="43">
        <f>COUNTIF(D248:$D$1224,365)</f>
        <v>830</v>
      </c>
      <c r="H247" s="43">
        <f>COUNTIF(D248:$D$1224,366)</f>
        <v>147</v>
      </c>
      <c r="I247" s="2"/>
    </row>
    <row r="248" spans="1:9" x14ac:dyDescent="0.25">
      <c r="A248" s="1">
        <f>COUNTIF($C$2:C248,"Да")</f>
        <v>7</v>
      </c>
      <c r="B248" s="45">
        <f t="shared" si="7"/>
        <v>45511</v>
      </c>
      <c r="C248" s="42" t="str">
        <f>IF(ISERROR(VLOOKUP(B248,'Айгенис Оп23'!$C$3:$C$42,1,0)),"Нет","Да")</f>
        <v>Нет</v>
      </c>
      <c r="D248" s="43">
        <f t="shared" si="6"/>
        <v>366</v>
      </c>
      <c r="E248" s="49">
        <f>ROUND(('Все выпуски'!$V$3*'Все выпуски'!$V$6/100)/366*(B248-IF(C248="Нет",VLOOKUP(A248,'Айгенис Оп23'!$A$2:$C$42,3,0),VLOOKUP((A248-1),'Айгенис Оп23'!$A$2:$C$42,3,0))),2)</f>
        <v>9.75</v>
      </c>
      <c r="G248" s="43">
        <f>COUNTIF(D249:$D$1224,365)</f>
        <v>830</v>
      </c>
      <c r="H248" s="43">
        <f>COUNTIF(D249:$D$1224,366)</f>
        <v>146</v>
      </c>
      <c r="I248" s="2"/>
    </row>
    <row r="249" spans="1:9" x14ac:dyDescent="0.25">
      <c r="A249" s="1">
        <f>COUNTIF($C$2:C249,"Да")</f>
        <v>7</v>
      </c>
      <c r="B249" s="45">
        <f t="shared" si="7"/>
        <v>45512</v>
      </c>
      <c r="C249" s="42" t="str">
        <f>IF(ISERROR(VLOOKUP(B249,'Айгенис Оп23'!$C$3:$C$42,1,0)),"Нет","Да")</f>
        <v>Нет</v>
      </c>
      <c r="D249" s="43">
        <f t="shared" si="6"/>
        <v>366</v>
      </c>
      <c r="E249" s="49">
        <f>ROUND(('Все выпуски'!$V$3*'Все выпуски'!$V$6/100)/366*(B249-IF(C249="Нет",VLOOKUP(A249,'Айгенис Оп23'!$A$2:$C$42,3,0),VLOOKUP((A249-1),'Айгенис Оп23'!$A$2:$C$42,3,0))),2)</f>
        <v>10.220000000000001</v>
      </c>
      <c r="G249" s="43">
        <f>COUNTIF(D250:$D$1224,365)</f>
        <v>830</v>
      </c>
      <c r="H249" s="43">
        <f>COUNTIF(D250:$D$1224,366)</f>
        <v>145</v>
      </c>
      <c r="I249" s="2"/>
    </row>
    <row r="250" spans="1:9" x14ac:dyDescent="0.25">
      <c r="A250" s="1">
        <f>COUNTIF($C$2:C250,"Да")</f>
        <v>7</v>
      </c>
      <c r="B250" s="45">
        <f t="shared" si="7"/>
        <v>45513</v>
      </c>
      <c r="C250" s="42" t="str">
        <f>IF(ISERROR(VLOOKUP(B250,'Айгенис Оп23'!$C$3:$C$42,1,0)),"Нет","Да")</f>
        <v>Нет</v>
      </c>
      <c r="D250" s="43">
        <f t="shared" si="6"/>
        <v>366</v>
      </c>
      <c r="E250" s="49">
        <f>ROUND(('Все выпуски'!$V$3*'Все выпуски'!$V$6/100)/366*(B250-IF(C250="Нет",VLOOKUP(A250,'Айгенис Оп23'!$A$2:$C$42,3,0),VLOOKUP((A250-1),'Айгенис Оп23'!$A$2:$C$42,3,0))),2)</f>
        <v>10.68</v>
      </c>
      <c r="G250" s="43">
        <f>COUNTIF(D251:$D$1224,365)</f>
        <v>830</v>
      </c>
      <c r="H250" s="43">
        <f>COUNTIF(D251:$D$1224,366)</f>
        <v>144</v>
      </c>
      <c r="I250" s="2"/>
    </row>
    <row r="251" spans="1:9" x14ac:dyDescent="0.25">
      <c r="A251" s="1">
        <f>COUNTIF($C$2:C251,"Да")</f>
        <v>7</v>
      </c>
      <c r="B251" s="45">
        <f t="shared" si="7"/>
        <v>45514</v>
      </c>
      <c r="C251" s="42" t="str">
        <f>IF(ISERROR(VLOOKUP(B251,'Айгенис Оп23'!$C$3:$C$42,1,0)),"Нет","Да")</f>
        <v>Нет</v>
      </c>
      <c r="D251" s="43">
        <f t="shared" si="6"/>
        <v>366</v>
      </c>
      <c r="E251" s="49">
        <f>ROUND(('Все выпуски'!$V$3*'Все выпуски'!$V$6/100)/366*(B251-IF(C251="Нет",VLOOKUP(A251,'Айгенис Оп23'!$A$2:$C$42,3,0),VLOOKUP((A251-1),'Айгенис Оп23'!$A$2:$C$42,3,0))),2)</f>
        <v>11.15</v>
      </c>
      <c r="G251" s="43">
        <f>COUNTIF(D252:$D$1224,365)</f>
        <v>830</v>
      </c>
      <c r="H251" s="43">
        <f>COUNTIF(D252:$D$1224,366)</f>
        <v>143</v>
      </c>
      <c r="I251" s="2"/>
    </row>
    <row r="252" spans="1:9" x14ac:dyDescent="0.25">
      <c r="A252" s="1">
        <f>COUNTIF($C$2:C252,"Да")</f>
        <v>7</v>
      </c>
      <c r="B252" s="45">
        <f t="shared" si="7"/>
        <v>45515</v>
      </c>
      <c r="C252" s="42" t="str">
        <f>IF(ISERROR(VLOOKUP(B252,'Айгенис Оп23'!$C$3:$C$42,1,0)),"Нет","Да")</f>
        <v>Нет</v>
      </c>
      <c r="D252" s="43">
        <f t="shared" si="6"/>
        <v>366</v>
      </c>
      <c r="E252" s="49">
        <f>ROUND(('Все выпуски'!$V$3*'Все выпуски'!$V$6/100)/366*(B252-IF(C252="Нет",VLOOKUP(A252,'Айгенис Оп23'!$A$2:$C$42,3,0),VLOOKUP((A252-1),'Айгенис Оп23'!$A$2:$C$42,3,0))),2)</f>
        <v>11.61</v>
      </c>
      <c r="G252" s="43">
        <f>COUNTIF(D253:$D$1224,365)</f>
        <v>830</v>
      </c>
      <c r="H252" s="43">
        <f>COUNTIF(D253:$D$1224,366)</f>
        <v>142</v>
      </c>
      <c r="I252" s="2"/>
    </row>
    <row r="253" spans="1:9" x14ac:dyDescent="0.25">
      <c r="A253" s="1">
        <f>COUNTIF($C$2:C253,"Да")</f>
        <v>7</v>
      </c>
      <c r="B253" s="45">
        <f t="shared" si="7"/>
        <v>45516</v>
      </c>
      <c r="C253" s="42" t="str">
        <f>IF(ISERROR(VLOOKUP(B253,'Айгенис Оп23'!$C$3:$C$42,1,0)),"Нет","Да")</f>
        <v>Нет</v>
      </c>
      <c r="D253" s="43">
        <f t="shared" si="6"/>
        <v>366</v>
      </c>
      <c r="E253" s="49">
        <f>ROUND(('Все выпуски'!$V$3*'Все выпуски'!$V$6/100)/366*(B253-IF(C253="Нет",VLOOKUP(A253,'Айгенис Оп23'!$A$2:$C$42,3,0),VLOOKUP((A253-1),'Айгенис Оп23'!$A$2:$C$42,3,0))),2)</f>
        <v>12.08</v>
      </c>
      <c r="G253" s="43">
        <f>COUNTIF(D254:$D$1224,365)</f>
        <v>830</v>
      </c>
      <c r="H253" s="43">
        <f>COUNTIF(D254:$D$1224,366)</f>
        <v>141</v>
      </c>
      <c r="I253" s="2"/>
    </row>
    <row r="254" spans="1:9" x14ac:dyDescent="0.25">
      <c r="A254" s="1">
        <f>COUNTIF($C$2:C254,"Да")</f>
        <v>7</v>
      </c>
      <c r="B254" s="45">
        <f t="shared" si="7"/>
        <v>45517</v>
      </c>
      <c r="C254" s="42" t="str">
        <f>IF(ISERROR(VLOOKUP(B254,'Айгенис Оп23'!$C$3:$C$42,1,0)),"Нет","Да")</f>
        <v>Нет</v>
      </c>
      <c r="D254" s="43">
        <f t="shared" si="6"/>
        <v>366</v>
      </c>
      <c r="E254" s="49">
        <f>ROUND(('Все выпуски'!$V$3*'Все выпуски'!$V$6/100)/366*(B254-IF(C254="Нет",VLOOKUP(A254,'Айгенис Оп23'!$A$2:$C$42,3,0),VLOOKUP((A254-1),'Айгенис Оп23'!$A$2:$C$42,3,0))),2)</f>
        <v>12.54</v>
      </c>
      <c r="G254" s="43">
        <f>COUNTIF(D255:$D$1224,365)</f>
        <v>830</v>
      </c>
      <c r="H254" s="43">
        <f>COUNTIF(D255:$D$1224,366)</f>
        <v>140</v>
      </c>
      <c r="I254" s="2"/>
    </row>
    <row r="255" spans="1:9" x14ac:dyDescent="0.25">
      <c r="A255" s="1">
        <f>COUNTIF($C$2:C255,"Да")</f>
        <v>7</v>
      </c>
      <c r="B255" s="45">
        <f t="shared" si="7"/>
        <v>45518</v>
      </c>
      <c r="C255" s="42" t="str">
        <f>IF(ISERROR(VLOOKUP(B255,'Айгенис Оп23'!$C$3:$C$42,1,0)),"Нет","Да")</f>
        <v>Нет</v>
      </c>
      <c r="D255" s="43">
        <f t="shared" si="6"/>
        <v>366</v>
      </c>
      <c r="E255" s="49">
        <f>ROUND(('Все выпуски'!$V$3*'Все выпуски'!$V$6/100)/366*(B255-IF(C255="Нет",VLOOKUP(A255,'Айгенис Оп23'!$A$2:$C$42,3,0),VLOOKUP((A255-1),'Айгенис Оп23'!$A$2:$C$42,3,0))),2)</f>
        <v>13.01</v>
      </c>
      <c r="G255" s="43">
        <f>COUNTIF(D256:$D$1224,365)</f>
        <v>830</v>
      </c>
      <c r="H255" s="43">
        <f>COUNTIF(D256:$D$1224,366)</f>
        <v>139</v>
      </c>
      <c r="I255" s="2"/>
    </row>
    <row r="256" spans="1:9" x14ac:dyDescent="0.25">
      <c r="A256" s="1">
        <f>COUNTIF($C$2:C256,"Да")</f>
        <v>7</v>
      </c>
      <c r="B256" s="45">
        <f t="shared" si="7"/>
        <v>45519</v>
      </c>
      <c r="C256" s="42" t="str">
        <f>IF(ISERROR(VLOOKUP(B256,'Айгенис Оп23'!$C$3:$C$42,1,0)),"Нет","Да")</f>
        <v>Нет</v>
      </c>
      <c r="D256" s="43">
        <f t="shared" si="6"/>
        <v>366</v>
      </c>
      <c r="E256" s="49">
        <f>ROUND(('Все выпуски'!$V$3*'Все выпуски'!$V$6/100)/366*(B256-IF(C256="Нет",VLOOKUP(A256,'Айгенис Оп23'!$A$2:$C$42,3,0),VLOOKUP((A256-1),'Айгенис Оп23'!$A$2:$C$42,3,0))),2)</f>
        <v>13.47</v>
      </c>
      <c r="G256" s="43">
        <f>COUNTIF(D257:$D$1224,365)</f>
        <v>830</v>
      </c>
      <c r="H256" s="43">
        <f>COUNTIF(D257:$D$1224,366)</f>
        <v>138</v>
      </c>
      <c r="I256" s="2"/>
    </row>
    <row r="257" spans="1:9" x14ac:dyDescent="0.25">
      <c r="A257" s="1">
        <f>COUNTIF($C$2:C257,"Да")</f>
        <v>7</v>
      </c>
      <c r="B257" s="45">
        <f t="shared" si="7"/>
        <v>45520</v>
      </c>
      <c r="C257" s="42" t="str">
        <f>IF(ISERROR(VLOOKUP(B257,'Айгенис Оп23'!$C$3:$C$42,1,0)),"Нет","Да")</f>
        <v>Нет</v>
      </c>
      <c r="D257" s="43">
        <f t="shared" si="6"/>
        <v>366</v>
      </c>
      <c r="E257" s="49">
        <f>ROUND(('Все выпуски'!$V$3*'Все выпуски'!$V$6/100)/366*(B257-IF(C257="Нет",VLOOKUP(A257,'Айгенис Оп23'!$A$2:$C$42,3,0),VLOOKUP((A257-1),'Айгенис Оп23'!$A$2:$C$42,3,0))),2)</f>
        <v>13.93</v>
      </c>
      <c r="G257" s="43">
        <f>COUNTIF(D258:$D$1224,365)</f>
        <v>830</v>
      </c>
      <c r="H257" s="43">
        <f>COUNTIF(D258:$D$1224,366)</f>
        <v>137</v>
      </c>
      <c r="I257" s="2"/>
    </row>
    <row r="258" spans="1:9" x14ac:dyDescent="0.25">
      <c r="A258" s="1">
        <f>COUNTIF($C$2:C258,"Да")</f>
        <v>8</v>
      </c>
      <c r="B258" s="45">
        <f t="shared" si="7"/>
        <v>45521</v>
      </c>
      <c r="C258" s="42" t="str">
        <f>IF(ISERROR(VLOOKUP(B258,'Айгенис Оп23'!$C$3:$C$42,1,0)),"Нет","Да")</f>
        <v>Да</v>
      </c>
      <c r="D258" s="43">
        <f t="shared" ref="D258:D321" si="8">IF(MOD(YEAR(B258),4)=0,366,365)</f>
        <v>366</v>
      </c>
      <c r="E258" s="49">
        <f>ROUND(('Все выпуски'!$V$3*'Все выпуски'!$V$6/100)/366*(B258-IF(C258="Нет",VLOOKUP(A258,'Айгенис Оп23'!$A$2:$C$42,3,0),VLOOKUP((A258-1),'Айгенис Оп23'!$A$2:$C$42,3,0))),2)</f>
        <v>14.4</v>
      </c>
      <c r="G258" s="43">
        <f>COUNTIF(D259:$D$1224,365)</f>
        <v>830</v>
      </c>
      <c r="H258" s="43">
        <f>COUNTIF(D259:$D$1224,366)</f>
        <v>136</v>
      </c>
      <c r="I258" s="2"/>
    </row>
    <row r="259" spans="1:9" x14ac:dyDescent="0.25">
      <c r="A259" s="1">
        <f>COUNTIF($C$2:C259,"Да")</f>
        <v>8</v>
      </c>
      <c r="B259" s="45">
        <f t="shared" si="7"/>
        <v>45522</v>
      </c>
      <c r="C259" s="42" t="str">
        <f>IF(ISERROR(VLOOKUP(B259,'Айгенис Оп23'!$C$3:$C$42,1,0)),"Нет","Да")</f>
        <v>Нет</v>
      </c>
      <c r="D259" s="43">
        <f t="shared" si="8"/>
        <v>366</v>
      </c>
      <c r="E259" s="49">
        <f>ROUND(('Все выпуски'!$V$3*'Все выпуски'!$V$6/100)/366*(B259-IF(C259="Нет",VLOOKUP(A259,'Айгенис Оп23'!$A$2:$C$42,3,0),VLOOKUP((A259-1),'Айгенис Оп23'!$A$2:$C$42,3,0))),2)</f>
        <v>0.46</v>
      </c>
      <c r="G259" s="43">
        <f>COUNTIF(D260:$D$1224,365)</f>
        <v>830</v>
      </c>
      <c r="H259" s="43">
        <f>COUNTIF(D260:$D$1224,366)</f>
        <v>135</v>
      </c>
      <c r="I259" s="2"/>
    </row>
    <row r="260" spans="1:9" x14ac:dyDescent="0.25">
      <c r="A260" s="1">
        <f>COUNTIF($C$2:C260,"Да")</f>
        <v>8</v>
      </c>
      <c r="B260" s="45">
        <f t="shared" ref="B260:B323" si="9">B259+1</f>
        <v>45523</v>
      </c>
      <c r="C260" s="42" t="str">
        <f>IF(ISERROR(VLOOKUP(B260,'Айгенис Оп23'!$C$3:$C$42,1,0)),"Нет","Да")</f>
        <v>Нет</v>
      </c>
      <c r="D260" s="43">
        <f t="shared" si="8"/>
        <v>366</v>
      </c>
      <c r="E260" s="49">
        <f>ROUND(('Все выпуски'!$V$3*'Все выпуски'!$V$6/100)/366*(B260-IF(C260="Нет",VLOOKUP(A260,'Айгенис Оп23'!$A$2:$C$42,3,0),VLOOKUP((A260-1),'Айгенис Оп23'!$A$2:$C$42,3,0))),2)</f>
        <v>0.93</v>
      </c>
      <c r="G260" s="43">
        <f>COUNTIF(D261:$D$1224,365)</f>
        <v>830</v>
      </c>
      <c r="H260" s="43">
        <f>COUNTIF(D261:$D$1224,366)</f>
        <v>134</v>
      </c>
      <c r="I260" s="2"/>
    </row>
    <row r="261" spans="1:9" x14ac:dyDescent="0.25">
      <c r="A261" s="1">
        <f>COUNTIF($C$2:C261,"Да")</f>
        <v>8</v>
      </c>
      <c r="B261" s="45">
        <f t="shared" si="9"/>
        <v>45524</v>
      </c>
      <c r="C261" s="42" t="str">
        <f>IF(ISERROR(VLOOKUP(B261,'Айгенис Оп23'!$C$3:$C$42,1,0)),"Нет","Да")</f>
        <v>Нет</v>
      </c>
      <c r="D261" s="43">
        <f t="shared" si="8"/>
        <v>366</v>
      </c>
      <c r="E261" s="49">
        <f>ROUND(('Все выпуски'!$V$3*'Все выпуски'!$V$6/100)/366*(B261-IF(C261="Нет",VLOOKUP(A261,'Айгенис Оп23'!$A$2:$C$42,3,0),VLOOKUP((A261-1),'Айгенис Оп23'!$A$2:$C$42,3,0))),2)</f>
        <v>1.39</v>
      </c>
      <c r="G261" s="43">
        <f>COUNTIF(D262:$D$1224,365)</f>
        <v>830</v>
      </c>
      <c r="H261" s="43">
        <f>COUNTIF(D262:$D$1224,366)</f>
        <v>133</v>
      </c>
      <c r="I261" s="2"/>
    </row>
    <row r="262" spans="1:9" x14ac:dyDescent="0.25">
      <c r="A262" s="1">
        <f>COUNTIF($C$2:C262,"Да")</f>
        <v>8</v>
      </c>
      <c r="B262" s="45">
        <f t="shared" si="9"/>
        <v>45525</v>
      </c>
      <c r="C262" s="42" t="str">
        <f>IF(ISERROR(VLOOKUP(B262,'Айгенис Оп23'!$C$3:$C$42,1,0)),"Нет","Да")</f>
        <v>Нет</v>
      </c>
      <c r="D262" s="43">
        <f t="shared" si="8"/>
        <v>366</v>
      </c>
      <c r="E262" s="49">
        <f>ROUND(('Все выпуски'!$V$3*'Все выпуски'!$V$6/100)/366*(B262-IF(C262="Нет",VLOOKUP(A262,'Айгенис Оп23'!$A$2:$C$42,3,0),VLOOKUP((A262-1),'Айгенис Оп23'!$A$2:$C$42,3,0))),2)</f>
        <v>1.86</v>
      </c>
      <c r="G262" s="43">
        <f>COUNTIF(D263:$D$1224,365)</f>
        <v>830</v>
      </c>
      <c r="H262" s="43">
        <f>COUNTIF(D263:$D$1224,366)</f>
        <v>132</v>
      </c>
      <c r="I262" s="2"/>
    </row>
    <row r="263" spans="1:9" x14ac:dyDescent="0.25">
      <c r="A263" s="1">
        <f>COUNTIF($C$2:C263,"Да")</f>
        <v>8</v>
      </c>
      <c r="B263" s="45">
        <f t="shared" si="9"/>
        <v>45526</v>
      </c>
      <c r="C263" s="42" t="str">
        <f>IF(ISERROR(VLOOKUP(B263,'Айгенис Оп23'!$C$3:$C$42,1,0)),"Нет","Да")</f>
        <v>Нет</v>
      </c>
      <c r="D263" s="43">
        <f t="shared" si="8"/>
        <v>366</v>
      </c>
      <c r="E263" s="49">
        <f>ROUND(('Все выпуски'!$V$3*'Все выпуски'!$V$6/100)/366*(B263-IF(C263="Нет",VLOOKUP(A263,'Айгенис Оп23'!$A$2:$C$42,3,0),VLOOKUP((A263-1),'Айгенис Оп23'!$A$2:$C$42,3,0))),2)</f>
        <v>2.3199999999999998</v>
      </c>
      <c r="G263" s="43">
        <f>COUNTIF(D264:$D$1224,365)</f>
        <v>830</v>
      </c>
      <c r="H263" s="43">
        <f>COUNTIF(D264:$D$1224,366)</f>
        <v>131</v>
      </c>
      <c r="I263" s="2"/>
    </row>
    <row r="264" spans="1:9" x14ac:dyDescent="0.25">
      <c r="A264" s="1">
        <f>COUNTIF($C$2:C264,"Да")</f>
        <v>8</v>
      </c>
      <c r="B264" s="45">
        <f t="shared" si="9"/>
        <v>45527</v>
      </c>
      <c r="C264" s="42" t="str">
        <f>IF(ISERROR(VLOOKUP(B264,'Айгенис Оп23'!$C$3:$C$42,1,0)),"Нет","Да")</f>
        <v>Нет</v>
      </c>
      <c r="D264" s="43">
        <f t="shared" si="8"/>
        <v>366</v>
      </c>
      <c r="E264" s="49">
        <f>ROUND(('Все выпуски'!$V$3*'Все выпуски'!$V$6/100)/366*(B264-IF(C264="Нет",VLOOKUP(A264,'Айгенис Оп23'!$A$2:$C$42,3,0),VLOOKUP((A264-1),'Айгенис Оп23'!$A$2:$C$42,3,0))),2)</f>
        <v>2.79</v>
      </c>
      <c r="G264" s="43">
        <f>COUNTIF(D265:$D$1224,365)</f>
        <v>830</v>
      </c>
      <c r="H264" s="43">
        <f>COUNTIF(D265:$D$1224,366)</f>
        <v>130</v>
      </c>
      <c r="I264" s="2"/>
    </row>
    <row r="265" spans="1:9" x14ac:dyDescent="0.25">
      <c r="A265" s="1">
        <f>COUNTIF($C$2:C265,"Да")</f>
        <v>8</v>
      </c>
      <c r="B265" s="45">
        <f t="shared" si="9"/>
        <v>45528</v>
      </c>
      <c r="C265" s="42" t="str">
        <f>IF(ISERROR(VLOOKUP(B265,'Айгенис Оп23'!$C$3:$C$42,1,0)),"Нет","Да")</f>
        <v>Нет</v>
      </c>
      <c r="D265" s="43">
        <f t="shared" si="8"/>
        <v>366</v>
      </c>
      <c r="E265" s="49">
        <f>ROUND(('Все выпуски'!$V$3*'Все выпуски'!$V$6/100)/366*(B265-IF(C265="Нет",VLOOKUP(A265,'Айгенис Оп23'!$A$2:$C$42,3,0),VLOOKUP((A265-1),'Айгенис Оп23'!$A$2:$C$42,3,0))),2)</f>
        <v>3.25</v>
      </c>
      <c r="G265" s="43">
        <f>COUNTIF(D266:$D$1224,365)</f>
        <v>830</v>
      </c>
      <c r="H265" s="43">
        <f>COUNTIF(D266:$D$1224,366)</f>
        <v>129</v>
      </c>
      <c r="I265" s="2"/>
    </row>
    <row r="266" spans="1:9" x14ac:dyDescent="0.25">
      <c r="A266" s="1">
        <f>COUNTIF($C$2:C266,"Да")</f>
        <v>8</v>
      </c>
      <c r="B266" s="45">
        <f t="shared" si="9"/>
        <v>45529</v>
      </c>
      <c r="C266" s="42" t="str">
        <f>IF(ISERROR(VLOOKUP(B266,'Айгенис Оп23'!$C$3:$C$42,1,0)),"Нет","Да")</f>
        <v>Нет</v>
      </c>
      <c r="D266" s="43">
        <f t="shared" si="8"/>
        <v>366</v>
      </c>
      <c r="E266" s="49">
        <f>ROUND(('Все выпуски'!$V$3*'Все выпуски'!$V$6/100)/366*(B266-IF(C266="Нет",VLOOKUP(A266,'Айгенис Оп23'!$A$2:$C$42,3,0),VLOOKUP((A266-1),'Айгенис Оп23'!$A$2:$C$42,3,0))),2)</f>
        <v>3.72</v>
      </c>
      <c r="G266" s="43">
        <f>COUNTIF(D267:$D$1224,365)</f>
        <v>830</v>
      </c>
      <c r="H266" s="43">
        <f>COUNTIF(D267:$D$1224,366)</f>
        <v>128</v>
      </c>
      <c r="I266" s="2"/>
    </row>
    <row r="267" spans="1:9" x14ac:dyDescent="0.25">
      <c r="A267" s="1">
        <f>COUNTIF($C$2:C267,"Да")</f>
        <v>8</v>
      </c>
      <c r="B267" s="45">
        <f t="shared" si="9"/>
        <v>45530</v>
      </c>
      <c r="C267" s="42" t="str">
        <f>IF(ISERROR(VLOOKUP(B267,'Айгенис Оп23'!$C$3:$C$42,1,0)),"Нет","Да")</f>
        <v>Нет</v>
      </c>
      <c r="D267" s="43">
        <f t="shared" si="8"/>
        <v>366</v>
      </c>
      <c r="E267" s="49">
        <f>ROUND(('Все выпуски'!$V$3*'Все выпуски'!$V$6/100)/366*(B267-IF(C267="Нет",VLOOKUP(A267,'Айгенис Оп23'!$A$2:$C$42,3,0),VLOOKUP((A267-1),'Айгенис Оп23'!$A$2:$C$42,3,0))),2)</f>
        <v>4.18</v>
      </c>
      <c r="G267" s="43">
        <f>COUNTIF(D268:$D$1224,365)</f>
        <v>830</v>
      </c>
      <c r="H267" s="43">
        <f>COUNTIF(D268:$D$1224,366)</f>
        <v>127</v>
      </c>
      <c r="I267" s="2"/>
    </row>
    <row r="268" spans="1:9" x14ac:dyDescent="0.25">
      <c r="A268" s="1">
        <f>COUNTIF($C$2:C268,"Да")</f>
        <v>8</v>
      </c>
      <c r="B268" s="45">
        <f t="shared" si="9"/>
        <v>45531</v>
      </c>
      <c r="C268" s="42" t="str">
        <f>IF(ISERROR(VLOOKUP(B268,'Айгенис Оп23'!$C$3:$C$42,1,0)),"Нет","Да")</f>
        <v>Нет</v>
      </c>
      <c r="D268" s="43">
        <f t="shared" si="8"/>
        <v>366</v>
      </c>
      <c r="E268" s="49">
        <f>ROUND(('Все выпуски'!$V$3*'Все выпуски'!$V$6/100)/366*(B268-IF(C268="Нет",VLOOKUP(A268,'Айгенис Оп23'!$A$2:$C$42,3,0),VLOOKUP((A268-1),'Айгенис Оп23'!$A$2:$C$42,3,0))),2)</f>
        <v>4.6399999999999997</v>
      </c>
      <c r="G268" s="43">
        <f>COUNTIF(D269:$D$1224,365)</f>
        <v>830</v>
      </c>
      <c r="H268" s="43">
        <f>COUNTIF(D269:$D$1224,366)</f>
        <v>126</v>
      </c>
      <c r="I268" s="2"/>
    </row>
    <row r="269" spans="1:9" x14ac:dyDescent="0.25">
      <c r="A269" s="1">
        <f>COUNTIF($C$2:C269,"Да")</f>
        <v>8</v>
      </c>
      <c r="B269" s="45">
        <f t="shared" si="9"/>
        <v>45532</v>
      </c>
      <c r="C269" s="42" t="str">
        <f>IF(ISERROR(VLOOKUP(B269,'Айгенис Оп23'!$C$3:$C$42,1,0)),"Нет","Да")</f>
        <v>Нет</v>
      </c>
      <c r="D269" s="43">
        <f t="shared" si="8"/>
        <v>366</v>
      </c>
      <c r="E269" s="49">
        <f>ROUND(('Все выпуски'!$V$3*'Все выпуски'!$V$6/100)/366*(B269-IF(C269="Нет",VLOOKUP(A269,'Айгенис Оп23'!$A$2:$C$42,3,0),VLOOKUP((A269-1),'Айгенис Оп23'!$A$2:$C$42,3,0))),2)</f>
        <v>5.1100000000000003</v>
      </c>
      <c r="G269" s="43">
        <f>COUNTIF(D270:$D$1224,365)</f>
        <v>830</v>
      </c>
      <c r="H269" s="43">
        <f>COUNTIF(D270:$D$1224,366)</f>
        <v>125</v>
      </c>
      <c r="I269" s="2"/>
    </row>
    <row r="270" spans="1:9" x14ac:dyDescent="0.25">
      <c r="A270" s="1">
        <f>COUNTIF($C$2:C270,"Да")</f>
        <v>8</v>
      </c>
      <c r="B270" s="45">
        <f t="shared" si="9"/>
        <v>45533</v>
      </c>
      <c r="C270" s="42" t="str">
        <f>IF(ISERROR(VLOOKUP(B270,'Айгенис Оп23'!$C$3:$C$42,1,0)),"Нет","Да")</f>
        <v>Нет</v>
      </c>
      <c r="D270" s="43">
        <f t="shared" si="8"/>
        <v>366</v>
      </c>
      <c r="E270" s="49">
        <f>ROUND(('Все выпуски'!$V$3*'Все выпуски'!$V$6/100)/366*(B270-IF(C270="Нет",VLOOKUP(A270,'Айгенис Оп23'!$A$2:$C$42,3,0),VLOOKUP((A270-1),'Айгенис Оп23'!$A$2:$C$42,3,0))),2)</f>
        <v>5.57</v>
      </c>
      <c r="G270" s="43">
        <f>COUNTIF(D271:$D$1224,365)</f>
        <v>830</v>
      </c>
      <c r="H270" s="43">
        <f>COUNTIF(D271:$D$1224,366)</f>
        <v>124</v>
      </c>
      <c r="I270" s="2"/>
    </row>
    <row r="271" spans="1:9" x14ac:dyDescent="0.25">
      <c r="A271" s="1">
        <f>COUNTIF($C$2:C271,"Да")</f>
        <v>8</v>
      </c>
      <c r="B271" s="45">
        <f t="shared" si="9"/>
        <v>45534</v>
      </c>
      <c r="C271" s="42" t="str">
        <f>IF(ISERROR(VLOOKUP(B271,'Айгенис Оп23'!$C$3:$C$42,1,0)),"Нет","Да")</f>
        <v>Нет</v>
      </c>
      <c r="D271" s="43">
        <f t="shared" si="8"/>
        <v>366</v>
      </c>
      <c r="E271" s="49">
        <f>ROUND(('Все выпуски'!$V$3*'Все выпуски'!$V$6/100)/366*(B271-IF(C271="Нет",VLOOKUP(A271,'Айгенис Оп23'!$A$2:$C$42,3,0),VLOOKUP((A271-1),'Айгенис Оп23'!$A$2:$C$42,3,0))),2)</f>
        <v>6.04</v>
      </c>
      <c r="G271" s="43">
        <f>COUNTIF(D272:$D$1224,365)</f>
        <v>830</v>
      </c>
      <c r="H271" s="43">
        <f>COUNTIF(D272:$D$1224,366)</f>
        <v>123</v>
      </c>
      <c r="I271" s="2"/>
    </row>
    <row r="272" spans="1:9" x14ac:dyDescent="0.25">
      <c r="A272" s="1">
        <f>COUNTIF($C$2:C272,"Да")</f>
        <v>8</v>
      </c>
      <c r="B272" s="45">
        <f t="shared" si="9"/>
        <v>45535</v>
      </c>
      <c r="C272" s="42" t="str">
        <f>IF(ISERROR(VLOOKUP(B272,'Айгенис Оп23'!$C$3:$C$42,1,0)),"Нет","Да")</f>
        <v>Нет</v>
      </c>
      <c r="D272" s="43">
        <f t="shared" si="8"/>
        <v>366</v>
      </c>
      <c r="E272" s="49">
        <f>ROUND(('Все выпуски'!$V$3*'Все выпуски'!$V$6/100)/366*(B272-IF(C272="Нет",VLOOKUP(A272,'Айгенис Оп23'!$A$2:$C$42,3,0),VLOOKUP((A272-1),'Айгенис Оп23'!$A$2:$C$42,3,0))),2)</f>
        <v>6.5</v>
      </c>
      <c r="G272" s="43">
        <f>COUNTIF(D273:$D$1224,365)</f>
        <v>830</v>
      </c>
      <c r="H272" s="43">
        <f>COUNTIF(D273:$D$1224,366)</f>
        <v>122</v>
      </c>
      <c r="I272" s="2"/>
    </row>
    <row r="273" spans="1:9" x14ac:dyDescent="0.25">
      <c r="A273" s="1">
        <f>COUNTIF($C$2:C273,"Да")</f>
        <v>8</v>
      </c>
      <c r="B273" s="45">
        <f t="shared" si="9"/>
        <v>45536</v>
      </c>
      <c r="C273" s="42" t="str">
        <f>IF(ISERROR(VLOOKUP(B273,'Айгенис Оп23'!$C$3:$C$42,1,0)),"Нет","Да")</f>
        <v>Нет</v>
      </c>
      <c r="D273" s="43">
        <f t="shared" si="8"/>
        <v>366</v>
      </c>
      <c r="E273" s="49">
        <f>ROUND(('Все выпуски'!$V$3*'Все выпуски'!$V$6/100)/366*(B273-IF(C273="Нет",VLOOKUP(A273,'Айгенис Оп23'!$A$2:$C$42,3,0),VLOOKUP((A273-1),'Айгенис Оп23'!$A$2:$C$42,3,0))),2)</f>
        <v>6.97</v>
      </c>
      <c r="G273" s="43">
        <f>COUNTIF(D274:$D$1224,365)</f>
        <v>830</v>
      </c>
      <c r="H273" s="43">
        <f>COUNTIF(D274:$D$1224,366)</f>
        <v>121</v>
      </c>
      <c r="I273" s="2"/>
    </row>
    <row r="274" spans="1:9" x14ac:dyDescent="0.25">
      <c r="A274" s="1">
        <f>COUNTIF($C$2:C274,"Да")</f>
        <v>8</v>
      </c>
      <c r="B274" s="45">
        <f t="shared" si="9"/>
        <v>45537</v>
      </c>
      <c r="C274" s="42" t="str">
        <f>IF(ISERROR(VLOOKUP(B274,'Айгенис Оп23'!$C$3:$C$42,1,0)),"Нет","Да")</f>
        <v>Нет</v>
      </c>
      <c r="D274" s="43">
        <f t="shared" si="8"/>
        <v>366</v>
      </c>
      <c r="E274" s="49">
        <f>ROUND(('Все выпуски'!$V$3*'Все выпуски'!$V$6/100)/366*(B274-IF(C274="Нет",VLOOKUP(A274,'Айгенис Оп23'!$A$2:$C$42,3,0),VLOOKUP((A274-1),'Айгенис Оп23'!$A$2:$C$42,3,0))),2)</f>
        <v>7.43</v>
      </c>
      <c r="G274" s="43">
        <f>COUNTIF(D275:$D$1224,365)</f>
        <v>830</v>
      </c>
      <c r="H274" s="43">
        <f>COUNTIF(D275:$D$1224,366)</f>
        <v>120</v>
      </c>
      <c r="I274" s="2"/>
    </row>
    <row r="275" spans="1:9" x14ac:dyDescent="0.25">
      <c r="A275" s="1">
        <f>COUNTIF($C$2:C275,"Да")</f>
        <v>8</v>
      </c>
      <c r="B275" s="45">
        <f t="shared" si="9"/>
        <v>45538</v>
      </c>
      <c r="C275" s="42" t="str">
        <f>IF(ISERROR(VLOOKUP(B275,'Айгенис Оп23'!$C$3:$C$42,1,0)),"Нет","Да")</f>
        <v>Нет</v>
      </c>
      <c r="D275" s="43">
        <f t="shared" si="8"/>
        <v>366</v>
      </c>
      <c r="E275" s="49">
        <f>ROUND(('Все выпуски'!$V$3*'Все выпуски'!$V$6/100)/366*(B275-IF(C275="Нет",VLOOKUP(A275,'Айгенис Оп23'!$A$2:$C$42,3,0),VLOOKUP((A275-1),'Айгенис Оп23'!$A$2:$C$42,3,0))),2)</f>
        <v>7.9</v>
      </c>
      <c r="G275" s="43">
        <f>COUNTIF(D276:$D$1224,365)</f>
        <v>830</v>
      </c>
      <c r="H275" s="43">
        <f>COUNTIF(D276:$D$1224,366)</f>
        <v>119</v>
      </c>
      <c r="I275" s="2"/>
    </row>
    <row r="276" spans="1:9" x14ac:dyDescent="0.25">
      <c r="A276" s="1">
        <f>COUNTIF($C$2:C276,"Да")</f>
        <v>8</v>
      </c>
      <c r="B276" s="45">
        <f t="shared" si="9"/>
        <v>45539</v>
      </c>
      <c r="C276" s="42" t="str">
        <f>IF(ISERROR(VLOOKUP(B276,'Айгенис Оп23'!$C$3:$C$42,1,0)),"Нет","Да")</f>
        <v>Нет</v>
      </c>
      <c r="D276" s="43">
        <f t="shared" si="8"/>
        <v>366</v>
      </c>
      <c r="E276" s="49">
        <f>ROUND(('Все выпуски'!$V$3*'Все выпуски'!$V$6/100)/366*(B276-IF(C276="Нет",VLOOKUP(A276,'Айгенис Оп23'!$A$2:$C$42,3,0),VLOOKUP((A276-1),'Айгенис Оп23'!$A$2:$C$42,3,0))),2)</f>
        <v>8.36</v>
      </c>
      <c r="G276" s="43">
        <f>COUNTIF(D277:$D$1224,365)</f>
        <v>830</v>
      </c>
      <c r="H276" s="43">
        <f>COUNTIF(D277:$D$1224,366)</f>
        <v>118</v>
      </c>
      <c r="I276" s="2"/>
    </row>
    <row r="277" spans="1:9" x14ac:dyDescent="0.25">
      <c r="A277" s="1">
        <f>COUNTIF($C$2:C277,"Да")</f>
        <v>8</v>
      </c>
      <c r="B277" s="45">
        <f t="shared" si="9"/>
        <v>45540</v>
      </c>
      <c r="C277" s="42" t="str">
        <f>IF(ISERROR(VLOOKUP(B277,'Айгенис Оп23'!$C$3:$C$42,1,0)),"Нет","Да")</f>
        <v>Нет</v>
      </c>
      <c r="D277" s="43">
        <f t="shared" si="8"/>
        <v>366</v>
      </c>
      <c r="E277" s="49">
        <f>ROUND(('Все выпуски'!$V$3*'Все выпуски'!$V$6/100)/366*(B277-IF(C277="Нет",VLOOKUP(A277,'Айгенис Оп23'!$A$2:$C$42,3,0),VLOOKUP((A277-1),'Айгенис Оп23'!$A$2:$C$42,3,0))),2)</f>
        <v>8.83</v>
      </c>
      <c r="G277" s="43">
        <f>COUNTIF(D278:$D$1224,365)</f>
        <v>830</v>
      </c>
      <c r="H277" s="43">
        <f>COUNTIF(D278:$D$1224,366)</f>
        <v>117</v>
      </c>
      <c r="I277" s="2"/>
    </row>
    <row r="278" spans="1:9" x14ac:dyDescent="0.25">
      <c r="A278" s="1">
        <f>COUNTIF($C$2:C278,"Да")</f>
        <v>8</v>
      </c>
      <c r="B278" s="45">
        <f t="shared" si="9"/>
        <v>45541</v>
      </c>
      <c r="C278" s="42" t="str">
        <f>IF(ISERROR(VLOOKUP(B278,'Айгенис Оп23'!$C$3:$C$42,1,0)),"Нет","Да")</f>
        <v>Нет</v>
      </c>
      <c r="D278" s="43">
        <f t="shared" si="8"/>
        <v>366</v>
      </c>
      <c r="E278" s="49">
        <f>ROUND(('Все выпуски'!$V$3*'Все выпуски'!$V$6/100)/366*(B278-IF(C278="Нет",VLOOKUP(A278,'Айгенис Оп23'!$A$2:$C$42,3,0),VLOOKUP((A278-1),'Айгенис Оп23'!$A$2:$C$42,3,0))),2)</f>
        <v>9.2899999999999991</v>
      </c>
      <c r="G278" s="43">
        <f>COUNTIF(D279:$D$1224,365)</f>
        <v>830</v>
      </c>
      <c r="H278" s="43">
        <f>COUNTIF(D279:$D$1224,366)</f>
        <v>116</v>
      </c>
      <c r="I278" s="2"/>
    </row>
    <row r="279" spans="1:9" x14ac:dyDescent="0.25">
      <c r="A279" s="1">
        <f>COUNTIF($C$2:C279,"Да")</f>
        <v>8</v>
      </c>
      <c r="B279" s="45">
        <f t="shared" si="9"/>
        <v>45542</v>
      </c>
      <c r="C279" s="42" t="str">
        <f>IF(ISERROR(VLOOKUP(B279,'Айгенис Оп23'!$C$3:$C$42,1,0)),"Нет","Да")</f>
        <v>Нет</v>
      </c>
      <c r="D279" s="43">
        <f t="shared" si="8"/>
        <v>366</v>
      </c>
      <c r="E279" s="49">
        <f>ROUND(('Все выпуски'!$V$3*'Все выпуски'!$V$6/100)/366*(B279-IF(C279="Нет",VLOOKUP(A279,'Айгенис Оп23'!$A$2:$C$42,3,0),VLOOKUP((A279-1),'Айгенис Оп23'!$A$2:$C$42,3,0))),2)</f>
        <v>9.75</v>
      </c>
      <c r="G279" s="43">
        <f>COUNTIF(D280:$D$1224,365)</f>
        <v>830</v>
      </c>
      <c r="H279" s="43">
        <f>COUNTIF(D280:$D$1224,366)</f>
        <v>115</v>
      </c>
      <c r="I279" s="2"/>
    </row>
    <row r="280" spans="1:9" x14ac:dyDescent="0.25">
      <c r="A280" s="1">
        <f>COUNTIF($C$2:C280,"Да")</f>
        <v>8</v>
      </c>
      <c r="B280" s="45">
        <f t="shared" si="9"/>
        <v>45543</v>
      </c>
      <c r="C280" s="42" t="str">
        <f>IF(ISERROR(VLOOKUP(B280,'Айгенис Оп23'!$C$3:$C$42,1,0)),"Нет","Да")</f>
        <v>Нет</v>
      </c>
      <c r="D280" s="43">
        <f t="shared" si="8"/>
        <v>366</v>
      </c>
      <c r="E280" s="49">
        <f>ROUND(('Все выпуски'!$V$3*'Все выпуски'!$V$6/100)/366*(B280-IF(C280="Нет",VLOOKUP(A280,'Айгенис Оп23'!$A$2:$C$42,3,0),VLOOKUP((A280-1),'Айгенис Оп23'!$A$2:$C$42,3,0))),2)</f>
        <v>10.220000000000001</v>
      </c>
      <c r="G280" s="43">
        <f>COUNTIF(D281:$D$1224,365)</f>
        <v>830</v>
      </c>
      <c r="H280" s="43">
        <f>COUNTIF(D281:$D$1224,366)</f>
        <v>114</v>
      </c>
      <c r="I280" s="2"/>
    </row>
    <row r="281" spans="1:9" x14ac:dyDescent="0.25">
      <c r="A281" s="1">
        <f>COUNTIF($C$2:C281,"Да")</f>
        <v>8</v>
      </c>
      <c r="B281" s="45">
        <f t="shared" si="9"/>
        <v>45544</v>
      </c>
      <c r="C281" s="42" t="str">
        <f>IF(ISERROR(VLOOKUP(B281,'Айгенис Оп23'!$C$3:$C$42,1,0)),"Нет","Да")</f>
        <v>Нет</v>
      </c>
      <c r="D281" s="43">
        <f t="shared" si="8"/>
        <v>366</v>
      </c>
      <c r="E281" s="49">
        <f>ROUND(('Все выпуски'!$V$3*'Все выпуски'!$V$6/100)/366*(B281-IF(C281="Нет",VLOOKUP(A281,'Айгенис Оп23'!$A$2:$C$42,3,0),VLOOKUP((A281-1),'Айгенис Оп23'!$A$2:$C$42,3,0))),2)</f>
        <v>10.68</v>
      </c>
      <c r="G281" s="43">
        <f>COUNTIF(D282:$D$1224,365)</f>
        <v>830</v>
      </c>
      <c r="H281" s="43">
        <f>COUNTIF(D282:$D$1224,366)</f>
        <v>113</v>
      </c>
      <c r="I281" s="2"/>
    </row>
    <row r="282" spans="1:9" x14ac:dyDescent="0.25">
      <c r="A282" s="1">
        <f>COUNTIF($C$2:C282,"Да")</f>
        <v>8</v>
      </c>
      <c r="B282" s="45">
        <f t="shared" si="9"/>
        <v>45545</v>
      </c>
      <c r="C282" s="42" t="str">
        <f>IF(ISERROR(VLOOKUP(B282,'Айгенис Оп23'!$C$3:$C$42,1,0)),"Нет","Да")</f>
        <v>Нет</v>
      </c>
      <c r="D282" s="43">
        <f t="shared" si="8"/>
        <v>366</v>
      </c>
      <c r="E282" s="49">
        <f>ROUND(('Все выпуски'!$V$3*'Все выпуски'!$V$6/100)/366*(B282-IF(C282="Нет",VLOOKUP(A282,'Айгенис Оп23'!$A$2:$C$42,3,0),VLOOKUP((A282-1),'Айгенис Оп23'!$A$2:$C$42,3,0))),2)</f>
        <v>11.15</v>
      </c>
      <c r="G282" s="43">
        <f>COUNTIF(D283:$D$1224,365)</f>
        <v>830</v>
      </c>
      <c r="H282" s="43">
        <f>COUNTIF(D283:$D$1224,366)</f>
        <v>112</v>
      </c>
      <c r="I282" s="2"/>
    </row>
    <row r="283" spans="1:9" x14ac:dyDescent="0.25">
      <c r="A283" s="1">
        <f>COUNTIF($C$2:C283,"Да")</f>
        <v>8</v>
      </c>
      <c r="B283" s="45">
        <f t="shared" si="9"/>
        <v>45546</v>
      </c>
      <c r="C283" s="42" t="str">
        <f>IF(ISERROR(VLOOKUP(B283,'Айгенис Оп23'!$C$3:$C$42,1,0)),"Нет","Да")</f>
        <v>Нет</v>
      </c>
      <c r="D283" s="43">
        <f t="shared" si="8"/>
        <v>366</v>
      </c>
      <c r="E283" s="49">
        <f>ROUND(('Все выпуски'!$V$3*'Все выпуски'!$V$6/100)/366*(B283-IF(C283="Нет",VLOOKUP(A283,'Айгенис Оп23'!$A$2:$C$42,3,0),VLOOKUP((A283-1),'Айгенис Оп23'!$A$2:$C$42,3,0))),2)</f>
        <v>11.61</v>
      </c>
      <c r="G283" s="43">
        <f>COUNTIF(D284:$D$1224,365)</f>
        <v>830</v>
      </c>
      <c r="H283" s="43">
        <f>COUNTIF(D284:$D$1224,366)</f>
        <v>111</v>
      </c>
      <c r="I283" s="2"/>
    </row>
    <row r="284" spans="1:9" x14ac:dyDescent="0.25">
      <c r="A284" s="1">
        <f>COUNTIF($C$2:C284,"Да")</f>
        <v>8</v>
      </c>
      <c r="B284" s="45">
        <f t="shared" si="9"/>
        <v>45547</v>
      </c>
      <c r="C284" s="42" t="str">
        <f>IF(ISERROR(VLOOKUP(B284,'Айгенис Оп23'!$C$3:$C$42,1,0)),"Нет","Да")</f>
        <v>Нет</v>
      </c>
      <c r="D284" s="43">
        <f t="shared" si="8"/>
        <v>366</v>
      </c>
      <c r="E284" s="49">
        <f>ROUND(('Все выпуски'!$V$3*'Все выпуски'!$V$6/100)/366*(B284-IF(C284="Нет",VLOOKUP(A284,'Айгенис Оп23'!$A$2:$C$42,3,0),VLOOKUP((A284-1),'Айгенис Оп23'!$A$2:$C$42,3,0))),2)</f>
        <v>12.08</v>
      </c>
      <c r="G284" s="43">
        <f>COUNTIF(D285:$D$1224,365)</f>
        <v>830</v>
      </c>
      <c r="H284" s="43">
        <f>COUNTIF(D285:$D$1224,366)</f>
        <v>110</v>
      </c>
      <c r="I284" s="2"/>
    </row>
    <row r="285" spans="1:9" x14ac:dyDescent="0.25">
      <c r="A285" s="1">
        <f>COUNTIF($C$2:C285,"Да")</f>
        <v>8</v>
      </c>
      <c r="B285" s="45">
        <f t="shared" si="9"/>
        <v>45548</v>
      </c>
      <c r="C285" s="42" t="str">
        <f>IF(ISERROR(VLOOKUP(B285,'Айгенис Оп23'!$C$3:$C$42,1,0)),"Нет","Да")</f>
        <v>Нет</v>
      </c>
      <c r="D285" s="43">
        <f t="shared" si="8"/>
        <v>366</v>
      </c>
      <c r="E285" s="49">
        <f>ROUND(('Все выпуски'!$V$3*'Все выпуски'!$V$6/100)/366*(B285-IF(C285="Нет",VLOOKUP(A285,'Айгенис Оп23'!$A$2:$C$42,3,0),VLOOKUP((A285-1),'Айгенис Оп23'!$A$2:$C$42,3,0))),2)</f>
        <v>12.54</v>
      </c>
      <c r="G285" s="43">
        <f>COUNTIF(D286:$D$1224,365)</f>
        <v>830</v>
      </c>
      <c r="H285" s="43">
        <f>COUNTIF(D286:$D$1224,366)</f>
        <v>109</v>
      </c>
      <c r="I285" s="2"/>
    </row>
    <row r="286" spans="1:9" x14ac:dyDescent="0.25">
      <c r="A286" s="1">
        <f>COUNTIF($C$2:C286,"Да")</f>
        <v>8</v>
      </c>
      <c r="B286" s="45">
        <f t="shared" si="9"/>
        <v>45549</v>
      </c>
      <c r="C286" s="42" t="str">
        <f>IF(ISERROR(VLOOKUP(B286,'Айгенис Оп23'!$C$3:$C$42,1,0)),"Нет","Да")</f>
        <v>Нет</v>
      </c>
      <c r="D286" s="43">
        <f t="shared" si="8"/>
        <v>366</v>
      </c>
      <c r="E286" s="49">
        <f>ROUND(('Все выпуски'!$V$3*'Все выпуски'!$V$6/100)/366*(B286-IF(C286="Нет",VLOOKUP(A286,'Айгенис Оп23'!$A$2:$C$42,3,0),VLOOKUP((A286-1),'Айгенис Оп23'!$A$2:$C$42,3,0))),2)</f>
        <v>13.01</v>
      </c>
      <c r="G286" s="43">
        <f>COUNTIF(D287:$D$1224,365)</f>
        <v>830</v>
      </c>
      <c r="H286" s="43">
        <f>COUNTIF(D287:$D$1224,366)</f>
        <v>108</v>
      </c>
      <c r="I286" s="2"/>
    </row>
    <row r="287" spans="1:9" x14ac:dyDescent="0.25">
      <c r="A287" s="1">
        <f>COUNTIF($C$2:C287,"Да")</f>
        <v>8</v>
      </c>
      <c r="B287" s="45">
        <f t="shared" si="9"/>
        <v>45550</v>
      </c>
      <c r="C287" s="42" t="str">
        <f>IF(ISERROR(VLOOKUP(B287,'Айгенис Оп23'!$C$3:$C$42,1,0)),"Нет","Да")</f>
        <v>Нет</v>
      </c>
      <c r="D287" s="43">
        <f t="shared" si="8"/>
        <v>366</v>
      </c>
      <c r="E287" s="49">
        <f>ROUND(('Все выпуски'!$V$3*'Все выпуски'!$V$6/100)/366*(B287-IF(C287="Нет",VLOOKUP(A287,'Айгенис Оп23'!$A$2:$C$42,3,0),VLOOKUP((A287-1),'Айгенис Оп23'!$A$2:$C$42,3,0))),2)</f>
        <v>13.47</v>
      </c>
      <c r="G287" s="43">
        <f>COUNTIF(D288:$D$1224,365)</f>
        <v>830</v>
      </c>
      <c r="H287" s="43">
        <f>COUNTIF(D288:$D$1224,366)</f>
        <v>107</v>
      </c>
      <c r="I287" s="2"/>
    </row>
    <row r="288" spans="1:9" x14ac:dyDescent="0.25">
      <c r="A288" s="1">
        <f>COUNTIF($C$2:C288,"Да")</f>
        <v>8</v>
      </c>
      <c r="B288" s="45">
        <f t="shared" si="9"/>
        <v>45551</v>
      </c>
      <c r="C288" s="42" t="str">
        <f>IF(ISERROR(VLOOKUP(B288,'Айгенис Оп23'!$C$3:$C$42,1,0)),"Нет","Да")</f>
        <v>Нет</v>
      </c>
      <c r="D288" s="43">
        <f t="shared" si="8"/>
        <v>366</v>
      </c>
      <c r="E288" s="49">
        <f>ROUND(('Все выпуски'!$V$3*'Все выпуски'!$V$6/100)/366*(B288-IF(C288="Нет",VLOOKUP(A288,'Айгенис Оп23'!$A$2:$C$42,3,0),VLOOKUP((A288-1),'Айгенис Оп23'!$A$2:$C$42,3,0))),2)</f>
        <v>13.93</v>
      </c>
      <c r="G288" s="43">
        <f>COUNTIF(D289:$D$1224,365)</f>
        <v>830</v>
      </c>
      <c r="H288" s="43">
        <f>COUNTIF(D289:$D$1224,366)</f>
        <v>106</v>
      </c>
      <c r="I288" s="2"/>
    </row>
    <row r="289" spans="1:9" x14ac:dyDescent="0.25">
      <c r="A289" s="1">
        <f>COUNTIF($C$2:C289,"Да")</f>
        <v>9</v>
      </c>
      <c r="B289" s="45">
        <f t="shared" si="9"/>
        <v>45552</v>
      </c>
      <c r="C289" s="42" t="str">
        <f>IF(ISERROR(VLOOKUP(B289,'Айгенис Оп23'!$C$3:$C$42,1,0)),"Нет","Да")</f>
        <v>Да</v>
      </c>
      <c r="D289" s="43">
        <f t="shared" si="8"/>
        <v>366</v>
      </c>
      <c r="E289" s="49">
        <f>ROUND(('Все выпуски'!$V$3*'Все выпуски'!$V$6/100)/366*(B289-IF(C289="Нет",VLOOKUP(A289,'Айгенис Оп23'!$A$2:$C$42,3,0),VLOOKUP((A289-1),'Айгенис Оп23'!$A$2:$C$42,3,0))),2)</f>
        <v>14.4</v>
      </c>
      <c r="G289" s="43">
        <f>COUNTIF(D290:$D$1224,365)</f>
        <v>830</v>
      </c>
      <c r="H289" s="43">
        <f>COUNTIF(D290:$D$1224,366)</f>
        <v>105</v>
      </c>
      <c r="I289" s="2"/>
    </row>
    <row r="290" spans="1:9" x14ac:dyDescent="0.25">
      <c r="A290" s="1">
        <f>COUNTIF($C$2:C290,"Да")</f>
        <v>9</v>
      </c>
      <c r="B290" s="45">
        <f t="shared" si="9"/>
        <v>45553</v>
      </c>
      <c r="C290" s="42" t="str">
        <f>IF(ISERROR(VLOOKUP(B290,'Айгенис Оп23'!$C$3:$C$42,1,0)),"Нет","Да")</f>
        <v>Нет</v>
      </c>
      <c r="D290" s="43">
        <f t="shared" si="8"/>
        <v>366</v>
      </c>
      <c r="E290" s="49">
        <f>ROUND(('Все выпуски'!$V$3*'Все выпуски'!$V$6/100)/366*(B290-IF(C290="Нет",VLOOKUP(A290,'Айгенис Оп23'!$A$2:$C$42,3,0),VLOOKUP((A290-1),'Айгенис Оп23'!$A$2:$C$42,3,0))),2)</f>
        <v>0.46</v>
      </c>
      <c r="G290" s="43">
        <f>COUNTIF(D291:$D$1224,365)</f>
        <v>830</v>
      </c>
      <c r="H290" s="43">
        <f>COUNTIF(D291:$D$1224,366)</f>
        <v>104</v>
      </c>
      <c r="I290" s="2"/>
    </row>
    <row r="291" spans="1:9" x14ac:dyDescent="0.25">
      <c r="A291" s="1">
        <f>COUNTIF($C$2:C291,"Да")</f>
        <v>9</v>
      </c>
      <c r="B291" s="45">
        <f t="shared" si="9"/>
        <v>45554</v>
      </c>
      <c r="C291" s="42" t="str">
        <f>IF(ISERROR(VLOOKUP(B291,'Айгенис Оп23'!$C$3:$C$42,1,0)),"Нет","Да")</f>
        <v>Нет</v>
      </c>
      <c r="D291" s="43">
        <f t="shared" si="8"/>
        <v>366</v>
      </c>
      <c r="E291" s="49">
        <f>ROUND(('Все выпуски'!$V$3*'Все выпуски'!$V$6/100)/366*(B291-IF(C291="Нет",VLOOKUP(A291,'Айгенис Оп23'!$A$2:$C$42,3,0),VLOOKUP((A291-1),'Айгенис Оп23'!$A$2:$C$42,3,0))),2)</f>
        <v>0.93</v>
      </c>
      <c r="G291" s="43">
        <f>COUNTIF(D292:$D$1224,365)</f>
        <v>830</v>
      </c>
      <c r="H291" s="43">
        <f>COUNTIF(D292:$D$1224,366)</f>
        <v>103</v>
      </c>
      <c r="I291" s="2"/>
    </row>
    <row r="292" spans="1:9" x14ac:dyDescent="0.25">
      <c r="A292" s="1">
        <f>COUNTIF($C$2:C292,"Да")</f>
        <v>9</v>
      </c>
      <c r="B292" s="45">
        <f t="shared" si="9"/>
        <v>45555</v>
      </c>
      <c r="C292" s="42" t="str">
        <f>IF(ISERROR(VLOOKUP(B292,'Айгенис Оп23'!$C$3:$C$42,1,0)),"Нет","Да")</f>
        <v>Нет</v>
      </c>
      <c r="D292" s="43">
        <f t="shared" si="8"/>
        <v>366</v>
      </c>
      <c r="E292" s="49">
        <f>ROUND(('Все выпуски'!$V$3*'Все выпуски'!$V$6/100)/366*(B292-IF(C292="Нет",VLOOKUP(A292,'Айгенис Оп23'!$A$2:$C$42,3,0),VLOOKUP((A292-1),'Айгенис Оп23'!$A$2:$C$42,3,0))),2)</f>
        <v>1.39</v>
      </c>
      <c r="F292" s="44"/>
      <c r="G292" s="43">
        <f>COUNTIF(D293:$D$1224,365)</f>
        <v>830</v>
      </c>
      <c r="H292" s="43">
        <f>COUNTIF(D293:$D$1224,366)</f>
        <v>102</v>
      </c>
      <c r="I292" s="2"/>
    </row>
    <row r="293" spans="1:9" x14ac:dyDescent="0.25">
      <c r="A293" s="1">
        <f>COUNTIF($C$2:C293,"Да")</f>
        <v>9</v>
      </c>
      <c r="B293" s="45">
        <f t="shared" si="9"/>
        <v>45556</v>
      </c>
      <c r="C293" s="42" t="str">
        <f>IF(ISERROR(VLOOKUP(B293,'Айгенис Оп23'!$C$3:$C$42,1,0)),"Нет","Да")</f>
        <v>Нет</v>
      </c>
      <c r="D293" s="43">
        <f t="shared" si="8"/>
        <v>366</v>
      </c>
      <c r="E293" s="49">
        <f>ROUND(('Все выпуски'!$V$3*'Все выпуски'!$V$6/100)/366*(B293-IF(C293="Нет",VLOOKUP(A293,'Айгенис Оп23'!$A$2:$C$42,3,0),VLOOKUP((A293-1),'Айгенис Оп23'!$A$2:$C$42,3,0))),2)</f>
        <v>1.86</v>
      </c>
      <c r="G293" s="43">
        <f>COUNTIF(D294:$D$1224,365)</f>
        <v>830</v>
      </c>
      <c r="H293" s="43">
        <f>COUNTIF(D294:$D$1224,366)</f>
        <v>101</v>
      </c>
      <c r="I293" s="2"/>
    </row>
    <row r="294" spans="1:9" x14ac:dyDescent="0.25">
      <c r="A294" s="1">
        <f>COUNTIF($C$2:C294,"Да")</f>
        <v>9</v>
      </c>
      <c r="B294" s="45">
        <f t="shared" si="9"/>
        <v>45557</v>
      </c>
      <c r="C294" s="42" t="str">
        <f>IF(ISERROR(VLOOKUP(B294,'Айгенис Оп23'!$C$3:$C$42,1,0)),"Нет","Да")</f>
        <v>Нет</v>
      </c>
      <c r="D294" s="43">
        <f t="shared" si="8"/>
        <v>366</v>
      </c>
      <c r="E294" s="49">
        <f>ROUND(('Все выпуски'!$V$3*'Все выпуски'!$V$6/100)/366*(B294-IF(C294="Нет",VLOOKUP(A294,'Айгенис Оп23'!$A$2:$C$42,3,0),VLOOKUP((A294-1),'Айгенис Оп23'!$A$2:$C$42,3,0))),2)</f>
        <v>2.3199999999999998</v>
      </c>
      <c r="G294" s="43">
        <f>COUNTIF(D295:$D$1224,365)</f>
        <v>830</v>
      </c>
      <c r="H294" s="43">
        <f>COUNTIF(D295:$D$1224,366)</f>
        <v>100</v>
      </c>
      <c r="I294" s="2"/>
    </row>
    <row r="295" spans="1:9" x14ac:dyDescent="0.25">
      <c r="A295" s="1">
        <f>COUNTIF($C$2:C295,"Да")</f>
        <v>9</v>
      </c>
      <c r="B295" s="45">
        <f t="shared" si="9"/>
        <v>45558</v>
      </c>
      <c r="C295" s="42" t="str">
        <f>IF(ISERROR(VLOOKUP(B295,'Айгенис Оп23'!$C$3:$C$42,1,0)),"Нет","Да")</f>
        <v>Нет</v>
      </c>
      <c r="D295" s="43">
        <f t="shared" si="8"/>
        <v>366</v>
      </c>
      <c r="E295" s="49">
        <f>ROUND(('Все выпуски'!$V$3*'Все выпуски'!$V$6/100)/366*(B295-IF(C295="Нет",VLOOKUP(A295,'Айгенис Оп23'!$A$2:$C$42,3,0),VLOOKUP((A295-1),'Айгенис Оп23'!$A$2:$C$42,3,0))),2)</f>
        <v>2.79</v>
      </c>
      <c r="G295" s="43">
        <f>COUNTIF(D296:$D$1224,365)</f>
        <v>830</v>
      </c>
      <c r="H295" s="43">
        <f>COUNTIF(D296:$D$1224,366)</f>
        <v>99</v>
      </c>
      <c r="I295" s="2"/>
    </row>
    <row r="296" spans="1:9" x14ac:dyDescent="0.25">
      <c r="A296" s="1">
        <f>COUNTIF($C$2:C296,"Да")</f>
        <v>9</v>
      </c>
      <c r="B296" s="45">
        <f t="shared" si="9"/>
        <v>45559</v>
      </c>
      <c r="C296" s="42" t="str">
        <f>IF(ISERROR(VLOOKUP(B296,'Айгенис Оп23'!$C$3:$C$42,1,0)),"Нет","Да")</f>
        <v>Нет</v>
      </c>
      <c r="D296" s="43">
        <f t="shared" si="8"/>
        <v>366</v>
      </c>
      <c r="E296" s="49">
        <f>ROUND(('Все выпуски'!$V$3*'Все выпуски'!$V$6/100)/366*(B296-IF(C296="Нет",VLOOKUP(A296,'Айгенис Оп23'!$A$2:$C$42,3,0),VLOOKUP((A296-1),'Айгенис Оп23'!$A$2:$C$42,3,0))),2)</f>
        <v>3.25</v>
      </c>
      <c r="G296" s="43">
        <f>COUNTIF(D297:$D$1224,365)</f>
        <v>830</v>
      </c>
      <c r="H296" s="43">
        <f>COUNTIF(D297:$D$1224,366)</f>
        <v>98</v>
      </c>
      <c r="I296" s="2"/>
    </row>
    <row r="297" spans="1:9" x14ac:dyDescent="0.25">
      <c r="A297" s="1">
        <f>COUNTIF($C$2:C297,"Да")</f>
        <v>9</v>
      </c>
      <c r="B297" s="45">
        <f t="shared" si="9"/>
        <v>45560</v>
      </c>
      <c r="C297" s="42" t="str">
        <f>IF(ISERROR(VLOOKUP(B297,'Айгенис Оп23'!$C$3:$C$42,1,0)),"Нет","Да")</f>
        <v>Нет</v>
      </c>
      <c r="D297" s="43">
        <f t="shared" si="8"/>
        <v>366</v>
      </c>
      <c r="E297" s="49">
        <f>ROUND(('Все выпуски'!$V$3*'Все выпуски'!$V$6/100)/366*(B297-IF(C297="Нет",VLOOKUP(A297,'Айгенис Оп23'!$A$2:$C$42,3,0),VLOOKUP((A297-1),'Айгенис Оп23'!$A$2:$C$42,3,0))),2)</f>
        <v>3.72</v>
      </c>
      <c r="G297" s="43">
        <f>COUNTIF(D298:$D$1224,365)</f>
        <v>830</v>
      </c>
      <c r="H297" s="43">
        <f>COUNTIF(D298:$D$1224,366)</f>
        <v>97</v>
      </c>
      <c r="I297" s="2"/>
    </row>
    <row r="298" spans="1:9" x14ac:dyDescent="0.25">
      <c r="A298" s="1">
        <f>COUNTIF($C$2:C298,"Да")</f>
        <v>9</v>
      </c>
      <c r="B298" s="45">
        <f t="shared" si="9"/>
        <v>45561</v>
      </c>
      <c r="C298" s="42" t="str">
        <f>IF(ISERROR(VLOOKUP(B298,'Айгенис Оп23'!$C$3:$C$42,1,0)),"Нет","Да")</f>
        <v>Нет</v>
      </c>
      <c r="D298" s="43">
        <f t="shared" si="8"/>
        <v>366</v>
      </c>
      <c r="E298" s="49">
        <f>ROUND(('Все выпуски'!$V$3*'Все выпуски'!$V$6/100)/366*(B298-IF(C298="Нет",VLOOKUP(A298,'Айгенис Оп23'!$A$2:$C$42,3,0),VLOOKUP((A298-1),'Айгенис Оп23'!$A$2:$C$42,3,0))),2)</f>
        <v>4.18</v>
      </c>
      <c r="G298" s="43">
        <f>COUNTIF(D299:$D$1224,365)</f>
        <v>830</v>
      </c>
      <c r="H298" s="43">
        <f>COUNTIF(D299:$D$1224,366)</f>
        <v>96</v>
      </c>
      <c r="I298" s="2"/>
    </row>
    <row r="299" spans="1:9" x14ac:dyDescent="0.25">
      <c r="A299" s="1">
        <f>COUNTIF($C$2:C299,"Да")</f>
        <v>9</v>
      </c>
      <c r="B299" s="45">
        <f t="shared" si="9"/>
        <v>45562</v>
      </c>
      <c r="C299" s="42" t="str">
        <f>IF(ISERROR(VLOOKUP(B299,'Айгенис Оп23'!$C$3:$C$42,1,0)),"Нет","Да")</f>
        <v>Нет</v>
      </c>
      <c r="D299" s="43">
        <f t="shared" si="8"/>
        <v>366</v>
      </c>
      <c r="E299" s="49">
        <f>ROUND(('Все выпуски'!$V$3*'Все выпуски'!$V$6/100)/366*(B299-IF(C299="Нет",VLOOKUP(A299,'Айгенис Оп23'!$A$2:$C$42,3,0),VLOOKUP((A299-1),'Айгенис Оп23'!$A$2:$C$42,3,0))),2)</f>
        <v>4.6399999999999997</v>
      </c>
      <c r="G299" s="43">
        <f>COUNTIF(D300:$D$1224,365)</f>
        <v>830</v>
      </c>
      <c r="H299" s="43">
        <f>COUNTIF(D300:$D$1224,366)</f>
        <v>95</v>
      </c>
      <c r="I299" s="2"/>
    </row>
    <row r="300" spans="1:9" x14ac:dyDescent="0.25">
      <c r="A300" s="1">
        <f>COUNTIF($C$2:C300,"Да")</f>
        <v>9</v>
      </c>
      <c r="B300" s="45">
        <f t="shared" si="9"/>
        <v>45563</v>
      </c>
      <c r="C300" s="42" t="str">
        <f>IF(ISERROR(VLOOKUP(B300,'Айгенис Оп23'!$C$3:$C$42,1,0)),"Нет","Да")</f>
        <v>Нет</v>
      </c>
      <c r="D300" s="43">
        <f t="shared" si="8"/>
        <v>366</v>
      </c>
      <c r="E300" s="49">
        <f>ROUND(('Все выпуски'!$V$3*'Все выпуски'!$V$6/100)/366*(B300-IF(C300="Нет",VLOOKUP(A300,'Айгенис Оп23'!$A$2:$C$42,3,0),VLOOKUP((A300-1),'Айгенис Оп23'!$A$2:$C$42,3,0))),2)</f>
        <v>5.1100000000000003</v>
      </c>
      <c r="G300" s="43">
        <f>COUNTIF(D301:$D$1224,365)</f>
        <v>830</v>
      </c>
      <c r="H300" s="43">
        <f>COUNTIF(D301:$D$1224,366)</f>
        <v>94</v>
      </c>
      <c r="I300" s="2"/>
    </row>
    <row r="301" spans="1:9" x14ac:dyDescent="0.25">
      <c r="A301" s="1">
        <f>COUNTIF($C$2:C301,"Да")</f>
        <v>9</v>
      </c>
      <c r="B301" s="45">
        <f t="shared" si="9"/>
        <v>45564</v>
      </c>
      <c r="C301" s="42" t="str">
        <f>IF(ISERROR(VLOOKUP(B301,'Айгенис Оп23'!$C$3:$C$42,1,0)),"Нет","Да")</f>
        <v>Нет</v>
      </c>
      <c r="D301" s="43">
        <f t="shared" si="8"/>
        <v>366</v>
      </c>
      <c r="E301" s="49">
        <f>ROUND(('Все выпуски'!$V$3*'Все выпуски'!$V$6/100)/366*(B301-IF(C301="Нет",VLOOKUP(A301,'Айгенис Оп23'!$A$2:$C$42,3,0),VLOOKUP((A301-1),'Айгенис Оп23'!$A$2:$C$42,3,0))),2)</f>
        <v>5.57</v>
      </c>
      <c r="G301" s="43">
        <f>COUNTIF(D302:$D$1224,365)</f>
        <v>830</v>
      </c>
      <c r="H301" s="43">
        <f>COUNTIF(D302:$D$1224,366)</f>
        <v>93</v>
      </c>
      <c r="I301" s="2"/>
    </row>
    <row r="302" spans="1:9" x14ac:dyDescent="0.25">
      <c r="A302" s="1">
        <f>COUNTIF($C$2:C302,"Да")</f>
        <v>9</v>
      </c>
      <c r="B302" s="45">
        <f t="shared" si="9"/>
        <v>45565</v>
      </c>
      <c r="C302" s="42" t="str">
        <f>IF(ISERROR(VLOOKUP(B302,'Айгенис Оп23'!$C$3:$C$42,1,0)),"Нет","Да")</f>
        <v>Нет</v>
      </c>
      <c r="D302" s="43">
        <f t="shared" si="8"/>
        <v>366</v>
      </c>
      <c r="E302" s="49">
        <f>ROUND(('Все выпуски'!$V$3*'Все выпуски'!$V$6/100)/366*(B302-IF(C302="Нет",VLOOKUP(A302,'Айгенис Оп23'!$A$2:$C$42,3,0),VLOOKUP((A302-1),'Айгенис Оп23'!$A$2:$C$42,3,0))),2)</f>
        <v>6.04</v>
      </c>
      <c r="G302" s="43">
        <f>COUNTIF(D303:$D$1224,365)</f>
        <v>830</v>
      </c>
      <c r="H302" s="43">
        <f>COUNTIF(D303:$D$1224,366)</f>
        <v>92</v>
      </c>
      <c r="I302" s="2"/>
    </row>
    <row r="303" spans="1:9" x14ac:dyDescent="0.25">
      <c r="A303" s="1">
        <f>COUNTIF($C$2:C303,"Да")</f>
        <v>9</v>
      </c>
      <c r="B303" s="45">
        <f t="shared" si="9"/>
        <v>45566</v>
      </c>
      <c r="C303" s="42" t="str">
        <f>IF(ISERROR(VLOOKUP(B303,'Айгенис Оп23'!$C$3:$C$42,1,0)),"Нет","Да")</f>
        <v>Нет</v>
      </c>
      <c r="D303" s="43">
        <f t="shared" si="8"/>
        <v>366</v>
      </c>
      <c r="E303" s="49">
        <f>ROUND(('Все выпуски'!$V$3*'Все выпуски'!$V$6/100)/366*(B303-IF(C303="Нет",VLOOKUP(A303,'Айгенис Оп23'!$A$2:$C$42,3,0),VLOOKUP((A303-1),'Айгенис Оп23'!$A$2:$C$42,3,0))),2)</f>
        <v>6.5</v>
      </c>
      <c r="G303" s="43">
        <f>COUNTIF(D304:$D$1224,365)</f>
        <v>830</v>
      </c>
      <c r="H303" s="43">
        <f>COUNTIF(D304:$D$1224,366)</f>
        <v>91</v>
      </c>
      <c r="I303" s="2"/>
    </row>
    <row r="304" spans="1:9" x14ac:dyDescent="0.25">
      <c r="A304" s="1">
        <f>COUNTIF($C$2:C304,"Да")</f>
        <v>9</v>
      </c>
      <c r="B304" s="45">
        <f t="shared" si="9"/>
        <v>45567</v>
      </c>
      <c r="C304" s="42" t="str">
        <f>IF(ISERROR(VLOOKUP(B304,'Айгенис Оп23'!$C$3:$C$42,1,0)),"Нет","Да")</f>
        <v>Нет</v>
      </c>
      <c r="D304" s="43">
        <f t="shared" si="8"/>
        <v>366</v>
      </c>
      <c r="E304" s="49">
        <f>ROUND(('Все выпуски'!$V$3*'Все выпуски'!$V$6/100)/366*(B304-IF(C304="Нет",VLOOKUP(A304,'Айгенис Оп23'!$A$2:$C$42,3,0),VLOOKUP((A304-1),'Айгенис Оп23'!$A$2:$C$42,3,0))),2)</f>
        <v>6.97</v>
      </c>
      <c r="G304" s="43">
        <f>COUNTIF(D305:$D$1224,365)</f>
        <v>830</v>
      </c>
      <c r="H304" s="43">
        <f>COUNTIF(D305:$D$1224,366)</f>
        <v>90</v>
      </c>
      <c r="I304" s="2"/>
    </row>
    <row r="305" spans="1:9" x14ac:dyDescent="0.25">
      <c r="A305" s="1">
        <f>COUNTIF($C$2:C305,"Да")</f>
        <v>9</v>
      </c>
      <c r="B305" s="45">
        <f t="shared" si="9"/>
        <v>45568</v>
      </c>
      <c r="C305" s="42" t="str">
        <f>IF(ISERROR(VLOOKUP(B305,'Айгенис Оп23'!$C$3:$C$42,1,0)),"Нет","Да")</f>
        <v>Нет</v>
      </c>
      <c r="D305" s="43">
        <f t="shared" si="8"/>
        <v>366</v>
      </c>
      <c r="E305" s="49">
        <f>ROUND(('Все выпуски'!$V$3*'Все выпуски'!$V$6/100)/366*(B305-IF(C305="Нет",VLOOKUP(A305,'Айгенис Оп23'!$A$2:$C$42,3,0),VLOOKUP((A305-1),'Айгенис Оп23'!$A$2:$C$42,3,0))),2)</f>
        <v>7.43</v>
      </c>
      <c r="G305" s="43">
        <f>COUNTIF(D306:$D$1224,365)</f>
        <v>830</v>
      </c>
      <c r="H305" s="43">
        <f>COUNTIF(D306:$D$1224,366)</f>
        <v>89</v>
      </c>
      <c r="I305" s="2"/>
    </row>
    <row r="306" spans="1:9" x14ac:dyDescent="0.25">
      <c r="A306" s="1">
        <f>COUNTIF($C$2:C306,"Да")</f>
        <v>9</v>
      </c>
      <c r="B306" s="45">
        <f t="shared" si="9"/>
        <v>45569</v>
      </c>
      <c r="C306" s="42" t="str">
        <f>IF(ISERROR(VLOOKUP(B306,'Айгенис Оп23'!$C$3:$C$42,1,0)),"Нет","Да")</f>
        <v>Нет</v>
      </c>
      <c r="D306" s="43">
        <f t="shared" si="8"/>
        <v>366</v>
      </c>
      <c r="E306" s="49">
        <f>ROUND(('Все выпуски'!$V$3*'Все выпуски'!$V$6/100)/366*(B306-IF(C306="Нет",VLOOKUP(A306,'Айгенис Оп23'!$A$2:$C$42,3,0),VLOOKUP((A306-1),'Айгенис Оп23'!$A$2:$C$42,3,0))),2)</f>
        <v>7.9</v>
      </c>
      <c r="G306" s="43">
        <f>COUNTIF(D307:$D$1224,365)</f>
        <v>830</v>
      </c>
      <c r="H306" s="43">
        <f>COUNTIF(D307:$D$1224,366)</f>
        <v>88</v>
      </c>
      <c r="I306" s="2"/>
    </row>
    <row r="307" spans="1:9" x14ac:dyDescent="0.25">
      <c r="A307" s="1">
        <f>COUNTIF($C$2:C307,"Да")</f>
        <v>9</v>
      </c>
      <c r="B307" s="45">
        <f t="shared" si="9"/>
        <v>45570</v>
      </c>
      <c r="C307" s="42" t="str">
        <f>IF(ISERROR(VLOOKUP(B307,'Айгенис Оп23'!$C$3:$C$42,1,0)),"Нет","Да")</f>
        <v>Нет</v>
      </c>
      <c r="D307" s="43">
        <f t="shared" si="8"/>
        <v>366</v>
      </c>
      <c r="E307" s="49">
        <f>ROUND(('Все выпуски'!$V$3*'Все выпуски'!$V$6/100)/366*(B307-IF(C307="Нет",VLOOKUP(A307,'Айгенис Оп23'!$A$2:$C$42,3,0),VLOOKUP((A307-1),'Айгенис Оп23'!$A$2:$C$42,3,0))),2)</f>
        <v>8.36</v>
      </c>
      <c r="G307" s="43">
        <f>COUNTIF(D308:$D$1224,365)</f>
        <v>830</v>
      </c>
      <c r="H307" s="43">
        <f>COUNTIF(D308:$D$1224,366)</f>
        <v>87</v>
      </c>
      <c r="I307" s="2"/>
    </row>
    <row r="308" spans="1:9" x14ac:dyDescent="0.25">
      <c r="A308" s="1">
        <f>COUNTIF($C$2:C308,"Да")</f>
        <v>9</v>
      </c>
      <c r="B308" s="45">
        <f t="shared" si="9"/>
        <v>45571</v>
      </c>
      <c r="C308" s="42" t="str">
        <f>IF(ISERROR(VLOOKUP(B308,'Айгенис Оп23'!$C$3:$C$42,1,0)),"Нет","Да")</f>
        <v>Нет</v>
      </c>
      <c r="D308" s="43">
        <f t="shared" si="8"/>
        <v>366</v>
      </c>
      <c r="E308" s="49">
        <f>ROUND(('Все выпуски'!$V$3*'Все выпуски'!$V$6/100)/366*(B308-IF(C308="Нет",VLOOKUP(A308,'Айгенис Оп23'!$A$2:$C$42,3,0),VLOOKUP((A308-1),'Айгенис Оп23'!$A$2:$C$42,3,0))),2)</f>
        <v>8.83</v>
      </c>
      <c r="G308" s="43">
        <f>COUNTIF(D309:$D$1224,365)</f>
        <v>830</v>
      </c>
      <c r="H308" s="43">
        <f>COUNTIF(D309:$D$1224,366)</f>
        <v>86</v>
      </c>
      <c r="I308" s="2"/>
    </row>
    <row r="309" spans="1:9" x14ac:dyDescent="0.25">
      <c r="A309" s="1">
        <f>COUNTIF($C$2:C309,"Да")</f>
        <v>9</v>
      </c>
      <c r="B309" s="45">
        <f t="shared" si="9"/>
        <v>45572</v>
      </c>
      <c r="C309" s="42" t="str">
        <f>IF(ISERROR(VLOOKUP(B309,'Айгенис Оп23'!$C$3:$C$42,1,0)),"Нет","Да")</f>
        <v>Нет</v>
      </c>
      <c r="D309" s="43">
        <f t="shared" si="8"/>
        <v>366</v>
      </c>
      <c r="E309" s="49">
        <f>ROUND(('Все выпуски'!$V$3*'Все выпуски'!$V$6/100)/366*(B309-IF(C309="Нет",VLOOKUP(A309,'Айгенис Оп23'!$A$2:$C$42,3,0),VLOOKUP((A309-1),'Айгенис Оп23'!$A$2:$C$42,3,0))),2)</f>
        <v>9.2899999999999991</v>
      </c>
      <c r="G309" s="43">
        <f>COUNTIF(D310:$D$1224,365)</f>
        <v>830</v>
      </c>
      <c r="H309" s="43">
        <f>COUNTIF(D310:$D$1224,366)</f>
        <v>85</v>
      </c>
      <c r="I309" s="2"/>
    </row>
    <row r="310" spans="1:9" x14ac:dyDescent="0.25">
      <c r="A310" s="1">
        <f>COUNTIF($C$2:C310,"Да")</f>
        <v>9</v>
      </c>
      <c r="B310" s="45">
        <f t="shared" si="9"/>
        <v>45573</v>
      </c>
      <c r="C310" s="42" t="str">
        <f>IF(ISERROR(VLOOKUP(B310,'Айгенис Оп23'!$C$3:$C$42,1,0)),"Нет","Да")</f>
        <v>Нет</v>
      </c>
      <c r="D310" s="43">
        <f t="shared" si="8"/>
        <v>366</v>
      </c>
      <c r="E310" s="49">
        <f>ROUND(('Все выпуски'!$V$3*'Все выпуски'!$V$6/100)/366*(B310-IF(C310="Нет",VLOOKUP(A310,'Айгенис Оп23'!$A$2:$C$42,3,0),VLOOKUP((A310-1),'Айгенис Оп23'!$A$2:$C$42,3,0))),2)</f>
        <v>9.75</v>
      </c>
      <c r="G310" s="43">
        <f>COUNTIF(D311:$D$1224,365)</f>
        <v>830</v>
      </c>
      <c r="H310" s="43">
        <f>COUNTIF(D311:$D$1224,366)</f>
        <v>84</v>
      </c>
      <c r="I310" s="2"/>
    </row>
    <row r="311" spans="1:9" x14ac:dyDescent="0.25">
      <c r="A311" s="1">
        <f>COUNTIF($C$2:C311,"Да")</f>
        <v>9</v>
      </c>
      <c r="B311" s="45">
        <f t="shared" si="9"/>
        <v>45574</v>
      </c>
      <c r="C311" s="42" t="str">
        <f>IF(ISERROR(VLOOKUP(B311,'Айгенис Оп23'!$C$3:$C$42,1,0)),"Нет","Да")</f>
        <v>Нет</v>
      </c>
      <c r="D311" s="43">
        <f t="shared" si="8"/>
        <v>366</v>
      </c>
      <c r="E311" s="49">
        <f>ROUND(('Все выпуски'!$V$3*'Все выпуски'!$V$6/100)/366*(B311-IF(C311="Нет",VLOOKUP(A311,'Айгенис Оп23'!$A$2:$C$42,3,0),VLOOKUP((A311-1),'Айгенис Оп23'!$A$2:$C$42,3,0))),2)</f>
        <v>10.220000000000001</v>
      </c>
      <c r="G311" s="43">
        <f>COUNTIF(D312:$D$1224,365)</f>
        <v>830</v>
      </c>
      <c r="H311" s="43">
        <f>COUNTIF(D312:$D$1224,366)</f>
        <v>83</v>
      </c>
      <c r="I311" s="2"/>
    </row>
    <row r="312" spans="1:9" x14ac:dyDescent="0.25">
      <c r="A312" s="1">
        <f>COUNTIF($C$2:C312,"Да")</f>
        <v>9</v>
      </c>
      <c r="B312" s="45">
        <f t="shared" si="9"/>
        <v>45575</v>
      </c>
      <c r="C312" s="42" t="str">
        <f>IF(ISERROR(VLOOKUP(B312,'Айгенис Оп23'!$C$3:$C$42,1,0)),"Нет","Да")</f>
        <v>Нет</v>
      </c>
      <c r="D312" s="43">
        <f t="shared" si="8"/>
        <v>366</v>
      </c>
      <c r="E312" s="49">
        <f>ROUND(('Все выпуски'!$V$3*'Все выпуски'!$V$6/100)/366*(B312-IF(C312="Нет",VLOOKUP(A312,'Айгенис Оп23'!$A$2:$C$42,3,0),VLOOKUP((A312-1),'Айгенис Оп23'!$A$2:$C$42,3,0))),2)</f>
        <v>10.68</v>
      </c>
      <c r="G312" s="43">
        <f>COUNTIF(D313:$D$1224,365)</f>
        <v>830</v>
      </c>
      <c r="H312" s="43">
        <f>COUNTIF(D313:$D$1224,366)</f>
        <v>82</v>
      </c>
      <c r="I312" s="2"/>
    </row>
    <row r="313" spans="1:9" x14ac:dyDescent="0.25">
      <c r="A313" s="1">
        <f>COUNTIF($C$2:C313,"Да")</f>
        <v>9</v>
      </c>
      <c r="B313" s="45">
        <f t="shared" si="9"/>
        <v>45576</v>
      </c>
      <c r="C313" s="42" t="str">
        <f>IF(ISERROR(VLOOKUP(B313,'Айгенис Оп23'!$C$3:$C$42,1,0)),"Нет","Да")</f>
        <v>Нет</v>
      </c>
      <c r="D313" s="43">
        <f t="shared" si="8"/>
        <v>366</v>
      </c>
      <c r="E313" s="49">
        <f>ROUND(('Все выпуски'!$V$3*'Все выпуски'!$V$6/100)/366*(B313-IF(C313="Нет",VLOOKUP(A313,'Айгенис Оп23'!$A$2:$C$42,3,0),VLOOKUP((A313-1),'Айгенис Оп23'!$A$2:$C$42,3,0))),2)</f>
        <v>11.15</v>
      </c>
      <c r="G313" s="43">
        <f>COUNTIF(D314:$D$1224,365)</f>
        <v>830</v>
      </c>
      <c r="H313" s="43">
        <f>COUNTIF(D314:$D$1224,366)</f>
        <v>81</v>
      </c>
      <c r="I313" s="2"/>
    </row>
    <row r="314" spans="1:9" x14ac:dyDescent="0.25">
      <c r="A314" s="1">
        <f>COUNTIF($C$2:C314,"Да")</f>
        <v>9</v>
      </c>
      <c r="B314" s="45">
        <f t="shared" si="9"/>
        <v>45577</v>
      </c>
      <c r="C314" s="42" t="str">
        <f>IF(ISERROR(VLOOKUP(B314,'Айгенис Оп23'!$C$3:$C$42,1,0)),"Нет","Да")</f>
        <v>Нет</v>
      </c>
      <c r="D314" s="43">
        <f t="shared" si="8"/>
        <v>366</v>
      </c>
      <c r="E314" s="49">
        <f>ROUND(('Все выпуски'!$V$3*'Все выпуски'!$V$6/100)/366*(B314-IF(C314="Нет",VLOOKUP(A314,'Айгенис Оп23'!$A$2:$C$42,3,0),VLOOKUP((A314-1),'Айгенис Оп23'!$A$2:$C$42,3,0))),2)</f>
        <v>11.61</v>
      </c>
      <c r="G314" s="43">
        <f>COUNTIF(D315:$D$1224,365)</f>
        <v>830</v>
      </c>
      <c r="H314" s="43">
        <f>COUNTIF(D315:$D$1224,366)</f>
        <v>80</v>
      </c>
      <c r="I314" s="2"/>
    </row>
    <row r="315" spans="1:9" x14ac:dyDescent="0.25">
      <c r="A315" s="1">
        <f>COUNTIF($C$2:C315,"Да")</f>
        <v>9</v>
      </c>
      <c r="B315" s="45">
        <f t="shared" si="9"/>
        <v>45578</v>
      </c>
      <c r="C315" s="42" t="str">
        <f>IF(ISERROR(VLOOKUP(B315,'Айгенис Оп23'!$C$3:$C$42,1,0)),"Нет","Да")</f>
        <v>Нет</v>
      </c>
      <c r="D315" s="43">
        <f t="shared" si="8"/>
        <v>366</v>
      </c>
      <c r="E315" s="49">
        <f>ROUND(('Все выпуски'!$V$3*'Все выпуски'!$V$6/100)/366*(B315-IF(C315="Нет",VLOOKUP(A315,'Айгенис Оп23'!$A$2:$C$42,3,0),VLOOKUP((A315-1),'Айгенис Оп23'!$A$2:$C$42,3,0))),2)</f>
        <v>12.08</v>
      </c>
      <c r="G315" s="43">
        <f>COUNTIF(D316:$D$1224,365)</f>
        <v>830</v>
      </c>
      <c r="H315" s="43">
        <f>COUNTIF(D316:$D$1224,366)</f>
        <v>79</v>
      </c>
      <c r="I315" s="2"/>
    </row>
    <row r="316" spans="1:9" x14ac:dyDescent="0.25">
      <c r="A316" s="1">
        <f>COUNTIF($C$2:C316,"Да")</f>
        <v>9</v>
      </c>
      <c r="B316" s="45">
        <f t="shared" si="9"/>
        <v>45579</v>
      </c>
      <c r="C316" s="42" t="str">
        <f>IF(ISERROR(VLOOKUP(B316,'Айгенис Оп23'!$C$3:$C$42,1,0)),"Нет","Да")</f>
        <v>Нет</v>
      </c>
      <c r="D316" s="43">
        <f t="shared" si="8"/>
        <v>366</v>
      </c>
      <c r="E316" s="49">
        <f>ROUND(('Все выпуски'!$V$3*'Все выпуски'!$V$6/100)/366*(B316-IF(C316="Нет",VLOOKUP(A316,'Айгенис Оп23'!$A$2:$C$42,3,0),VLOOKUP((A316-1),'Айгенис Оп23'!$A$2:$C$42,3,0))),2)</f>
        <v>12.54</v>
      </c>
      <c r="G316" s="43">
        <f>COUNTIF(D317:$D$1224,365)</f>
        <v>830</v>
      </c>
      <c r="H316" s="43">
        <f>COUNTIF(D317:$D$1224,366)</f>
        <v>78</v>
      </c>
      <c r="I316" s="2"/>
    </row>
    <row r="317" spans="1:9" x14ac:dyDescent="0.25">
      <c r="A317" s="1">
        <f>COUNTIF($C$2:C317,"Да")</f>
        <v>9</v>
      </c>
      <c r="B317" s="45">
        <f t="shared" si="9"/>
        <v>45580</v>
      </c>
      <c r="C317" s="42" t="str">
        <f>IF(ISERROR(VLOOKUP(B317,'Айгенис Оп23'!$C$3:$C$42,1,0)),"Нет","Да")</f>
        <v>Нет</v>
      </c>
      <c r="D317" s="43">
        <f t="shared" si="8"/>
        <v>366</v>
      </c>
      <c r="E317" s="49">
        <f>ROUND(('Все выпуски'!$V$3*'Все выпуски'!$V$6/100)/366*(B317-IF(C317="Нет",VLOOKUP(A317,'Айгенис Оп23'!$A$2:$C$42,3,0),VLOOKUP((A317-1),'Айгенис Оп23'!$A$2:$C$42,3,0))),2)</f>
        <v>13.01</v>
      </c>
      <c r="G317" s="43">
        <f>COUNTIF(D318:$D$1224,365)</f>
        <v>830</v>
      </c>
      <c r="H317" s="43">
        <f>COUNTIF(D318:$D$1224,366)</f>
        <v>77</v>
      </c>
      <c r="I317" s="2"/>
    </row>
    <row r="318" spans="1:9" x14ac:dyDescent="0.25">
      <c r="A318" s="1">
        <f>COUNTIF($C$2:C318,"Да")</f>
        <v>9</v>
      </c>
      <c r="B318" s="45">
        <f t="shared" si="9"/>
        <v>45581</v>
      </c>
      <c r="C318" s="42" t="str">
        <f>IF(ISERROR(VLOOKUP(B318,'Айгенис Оп23'!$C$3:$C$42,1,0)),"Нет","Да")</f>
        <v>Нет</v>
      </c>
      <c r="D318" s="43">
        <f t="shared" si="8"/>
        <v>366</v>
      </c>
      <c r="E318" s="49">
        <f>ROUND(('Все выпуски'!$V$3*'Все выпуски'!$V$6/100)/366*(B318-IF(C318="Нет",VLOOKUP(A318,'Айгенис Оп23'!$A$2:$C$42,3,0),VLOOKUP((A318-1),'Айгенис Оп23'!$A$2:$C$42,3,0))),2)</f>
        <v>13.47</v>
      </c>
      <c r="G318" s="43">
        <f>COUNTIF(D319:$D$1224,365)</f>
        <v>830</v>
      </c>
      <c r="H318" s="43">
        <f>COUNTIF(D319:$D$1224,366)</f>
        <v>76</v>
      </c>
      <c r="I318" s="2"/>
    </row>
    <row r="319" spans="1:9" x14ac:dyDescent="0.25">
      <c r="A319" s="1">
        <f>COUNTIF($C$2:C319,"Да")</f>
        <v>10</v>
      </c>
      <c r="B319" s="45">
        <f t="shared" si="9"/>
        <v>45582</v>
      </c>
      <c r="C319" s="42" t="str">
        <f>IF(ISERROR(VLOOKUP(B319,'Айгенис Оп23'!$C$3:$C$42,1,0)),"Нет","Да")</f>
        <v>Да</v>
      </c>
      <c r="D319" s="43">
        <f t="shared" si="8"/>
        <v>366</v>
      </c>
      <c r="E319" s="49">
        <f>ROUND(('Все выпуски'!$V$3*'Все выпуски'!$V$6/100)/366*(B319-IF(C319="Нет",VLOOKUP(A319,'Айгенис Оп23'!$A$2:$C$42,3,0),VLOOKUP((A319-1),'Айгенис Оп23'!$A$2:$C$42,3,0))),2)</f>
        <v>13.93</v>
      </c>
      <c r="G319" s="43">
        <f>COUNTIF(D320:$D$1224,365)</f>
        <v>830</v>
      </c>
      <c r="H319" s="43">
        <f>COUNTIF(D320:$D$1224,366)</f>
        <v>75</v>
      </c>
      <c r="I319" s="2"/>
    </row>
    <row r="320" spans="1:9" x14ac:dyDescent="0.25">
      <c r="A320" s="1">
        <f>COUNTIF($C$2:C320,"Да")</f>
        <v>10</v>
      </c>
      <c r="B320" s="45">
        <f t="shared" si="9"/>
        <v>45583</v>
      </c>
      <c r="C320" s="42" t="str">
        <f>IF(ISERROR(VLOOKUP(B320,'Айгенис Оп23'!$C$3:$C$42,1,0)),"Нет","Да")</f>
        <v>Нет</v>
      </c>
      <c r="D320" s="43">
        <f t="shared" si="8"/>
        <v>366</v>
      </c>
      <c r="E320" s="49">
        <f>ROUND(('Все выпуски'!$V$3*'Все выпуски'!$V$6/100)/366*(B320-IF(C320="Нет",VLOOKUP(A320,'Айгенис Оп23'!$A$2:$C$42,3,0),VLOOKUP((A320-1),'Айгенис Оп23'!$A$2:$C$42,3,0))),2)</f>
        <v>0.46</v>
      </c>
      <c r="G320" s="43">
        <f>COUNTIF(D321:$D$1224,365)</f>
        <v>830</v>
      </c>
      <c r="H320" s="43">
        <f>COUNTIF(D321:$D$1224,366)</f>
        <v>74</v>
      </c>
      <c r="I320" s="2"/>
    </row>
    <row r="321" spans="1:9" x14ac:dyDescent="0.25">
      <c r="A321" s="1">
        <f>COUNTIF($C$2:C321,"Да")</f>
        <v>10</v>
      </c>
      <c r="B321" s="45">
        <f t="shared" si="9"/>
        <v>45584</v>
      </c>
      <c r="C321" s="42" t="str">
        <f>IF(ISERROR(VLOOKUP(B321,'Айгенис Оп23'!$C$3:$C$42,1,0)),"Нет","Да")</f>
        <v>Нет</v>
      </c>
      <c r="D321" s="43">
        <f t="shared" si="8"/>
        <v>366</v>
      </c>
      <c r="E321" s="49">
        <f>ROUND(('Все выпуски'!$V$3*'Все выпуски'!$V$6/100)/366*(B321-IF(C321="Нет",VLOOKUP(A321,'Айгенис Оп23'!$A$2:$C$42,3,0),VLOOKUP((A321-1),'Айгенис Оп23'!$A$2:$C$42,3,0))),2)</f>
        <v>0.93</v>
      </c>
      <c r="G321" s="43">
        <f>COUNTIF(D322:$D$1224,365)</f>
        <v>830</v>
      </c>
      <c r="H321" s="43">
        <f>COUNTIF(D322:$D$1224,366)</f>
        <v>73</v>
      </c>
      <c r="I321" s="2"/>
    </row>
    <row r="322" spans="1:9" x14ac:dyDescent="0.25">
      <c r="A322" s="1">
        <f>COUNTIF($C$2:C322,"Да")</f>
        <v>10</v>
      </c>
      <c r="B322" s="45">
        <f t="shared" si="9"/>
        <v>45585</v>
      </c>
      <c r="C322" s="42" t="str">
        <f>IF(ISERROR(VLOOKUP(B322,'Айгенис Оп23'!$C$3:$C$42,1,0)),"Нет","Да")</f>
        <v>Нет</v>
      </c>
      <c r="D322" s="43">
        <f t="shared" ref="D322:D385" si="10">IF(MOD(YEAR(B322),4)=0,366,365)</f>
        <v>366</v>
      </c>
      <c r="E322" s="49">
        <f>ROUND(('Все выпуски'!$V$3*'Все выпуски'!$V$6/100)/366*(B322-IF(C322="Нет",VLOOKUP(A322,'Айгенис Оп23'!$A$2:$C$42,3,0),VLOOKUP((A322-1),'Айгенис Оп23'!$A$2:$C$42,3,0))),2)</f>
        <v>1.39</v>
      </c>
      <c r="G322" s="43">
        <f>COUNTIF(D323:$D$1224,365)</f>
        <v>830</v>
      </c>
      <c r="H322" s="43">
        <f>COUNTIF(D323:$D$1224,366)</f>
        <v>72</v>
      </c>
      <c r="I322" s="2"/>
    </row>
    <row r="323" spans="1:9" x14ac:dyDescent="0.25">
      <c r="A323" s="1">
        <f>COUNTIF($C$2:C323,"Да")</f>
        <v>10</v>
      </c>
      <c r="B323" s="45">
        <f t="shared" si="9"/>
        <v>45586</v>
      </c>
      <c r="C323" s="42" t="str">
        <f>IF(ISERROR(VLOOKUP(B323,'Айгенис Оп23'!$C$3:$C$42,1,0)),"Нет","Да")</f>
        <v>Нет</v>
      </c>
      <c r="D323" s="43">
        <f t="shared" si="10"/>
        <v>366</v>
      </c>
      <c r="E323" s="49">
        <f>ROUND(('Все выпуски'!$V$3*'Все выпуски'!$V$6/100)/366*(B323-IF(C323="Нет",VLOOKUP(A323,'Айгенис Оп23'!$A$2:$C$42,3,0),VLOOKUP((A323-1),'Айгенис Оп23'!$A$2:$C$42,3,0))),2)</f>
        <v>1.86</v>
      </c>
      <c r="G323" s="43">
        <f>COUNTIF(D324:$D$1224,365)</f>
        <v>830</v>
      </c>
      <c r="H323" s="43">
        <f>COUNTIF(D324:$D$1224,366)</f>
        <v>71</v>
      </c>
      <c r="I323" s="2"/>
    </row>
    <row r="324" spans="1:9" x14ac:dyDescent="0.25">
      <c r="A324" s="1">
        <f>COUNTIF($C$2:C324,"Да")</f>
        <v>10</v>
      </c>
      <c r="B324" s="45">
        <f t="shared" ref="B324:B387" si="11">B323+1</f>
        <v>45587</v>
      </c>
      <c r="C324" s="42" t="str">
        <f>IF(ISERROR(VLOOKUP(B324,'Айгенис Оп23'!$C$3:$C$42,1,0)),"Нет","Да")</f>
        <v>Нет</v>
      </c>
      <c r="D324" s="43">
        <f t="shared" si="10"/>
        <v>366</v>
      </c>
      <c r="E324" s="49">
        <f>ROUND(('Все выпуски'!$V$3*'Все выпуски'!$V$6/100)/366*(B324-IF(C324="Нет",VLOOKUP(A324,'Айгенис Оп23'!$A$2:$C$42,3,0),VLOOKUP((A324-1),'Айгенис Оп23'!$A$2:$C$42,3,0))),2)</f>
        <v>2.3199999999999998</v>
      </c>
      <c r="G324" s="43">
        <f>COUNTIF(D325:$D$1224,365)</f>
        <v>830</v>
      </c>
      <c r="H324" s="43">
        <f>COUNTIF(D325:$D$1224,366)</f>
        <v>70</v>
      </c>
      <c r="I324" s="2"/>
    </row>
    <row r="325" spans="1:9" x14ac:dyDescent="0.25">
      <c r="A325" s="1">
        <f>COUNTIF($C$2:C325,"Да")</f>
        <v>10</v>
      </c>
      <c r="B325" s="45">
        <f t="shared" si="11"/>
        <v>45588</v>
      </c>
      <c r="C325" s="42" t="str">
        <f>IF(ISERROR(VLOOKUP(B325,'Айгенис Оп23'!$C$3:$C$42,1,0)),"Нет","Да")</f>
        <v>Нет</v>
      </c>
      <c r="D325" s="43">
        <f t="shared" si="10"/>
        <v>366</v>
      </c>
      <c r="E325" s="49">
        <f>ROUND(('Все выпуски'!$V$3*'Все выпуски'!$V$6/100)/366*(B325-IF(C325="Нет",VLOOKUP(A325,'Айгенис Оп23'!$A$2:$C$42,3,0),VLOOKUP((A325-1),'Айгенис Оп23'!$A$2:$C$42,3,0))),2)</f>
        <v>2.79</v>
      </c>
      <c r="G325" s="43">
        <f>COUNTIF(D326:$D$1224,365)</f>
        <v>830</v>
      </c>
      <c r="H325" s="43">
        <f>COUNTIF(D326:$D$1224,366)</f>
        <v>69</v>
      </c>
      <c r="I325" s="2"/>
    </row>
    <row r="326" spans="1:9" x14ac:dyDescent="0.25">
      <c r="A326" s="1">
        <f>COUNTIF($C$2:C326,"Да")</f>
        <v>10</v>
      </c>
      <c r="B326" s="45">
        <f t="shared" si="11"/>
        <v>45589</v>
      </c>
      <c r="C326" s="42" t="str">
        <f>IF(ISERROR(VLOOKUP(B326,'Айгенис Оп23'!$C$3:$C$42,1,0)),"Нет","Да")</f>
        <v>Нет</v>
      </c>
      <c r="D326" s="43">
        <f t="shared" si="10"/>
        <v>366</v>
      </c>
      <c r="E326" s="49">
        <f>ROUND(('Все выпуски'!$V$3*'Все выпуски'!$V$6/100)/366*(B326-IF(C326="Нет",VLOOKUP(A326,'Айгенис Оп23'!$A$2:$C$42,3,0),VLOOKUP((A326-1),'Айгенис Оп23'!$A$2:$C$42,3,0))),2)</f>
        <v>3.25</v>
      </c>
      <c r="G326" s="43">
        <f>COUNTIF(D327:$D$1224,365)</f>
        <v>830</v>
      </c>
      <c r="H326" s="43">
        <f>COUNTIF(D327:$D$1224,366)</f>
        <v>68</v>
      </c>
      <c r="I326" s="2"/>
    </row>
    <row r="327" spans="1:9" x14ac:dyDescent="0.25">
      <c r="A327" s="1">
        <f>COUNTIF($C$2:C327,"Да")</f>
        <v>10</v>
      </c>
      <c r="B327" s="45">
        <f t="shared" si="11"/>
        <v>45590</v>
      </c>
      <c r="C327" s="42" t="str">
        <f>IF(ISERROR(VLOOKUP(B327,'Айгенис Оп23'!$C$3:$C$42,1,0)),"Нет","Да")</f>
        <v>Нет</v>
      </c>
      <c r="D327" s="43">
        <f t="shared" si="10"/>
        <v>366</v>
      </c>
      <c r="E327" s="49">
        <f>ROUND(('Все выпуски'!$V$3*'Все выпуски'!$V$6/100)/366*(B327-IF(C327="Нет",VLOOKUP(A327,'Айгенис Оп23'!$A$2:$C$42,3,0),VLOOKUP((A327-1),'Айгенис Оп23'!$A$2:$C$42,3,0))),2)</f>
        <v>3.72</v>
      </c>
      <c r="G327" s="43">
        <f>COUNTIF(D328:$D$1224,365)</f>
        <v>830</v>
      </c>
      <c r="H327" s="43">
        <f>COUNTIF(D328:$D$1224,366)</f>
        <v>67</v>
      </c>
      <c r="I327" s="2"/>
    </row>
    <row r="328" spans="1:9" x14ac:dyDescent="0.25">
      <c r="A328" s="1">
        <f>COUNTIF($C$2:C328,"Да")</f>
        <v>10</v>
      </c>
      <c r="B328" s="45">
        <f t="shared" si="11"/>
        <v>45591</v>
      </c>
      <c r="C328" s="42" t="str">
        <f>IF(ISERROR(VLOOKUP(B328,'Айгенис Оп23'!$C$3:$C$42,1,0)),"Нет","Да")</f>
        <v>Нет</v>
      </c>
      <c r="D328" s="43">
        <f t="shared" si="10"/>
        <v>366</v>
      </c>
      <c r="E328" s="49">
        <f>ROUND(('Все выпуски'!$V$3*'Все выпуски'!$V$6/100)/366*(B328-IF(C328="Нет",VLOOKUP(A328,'Айгенис Оп23'!$A$2:$C$42,3,0),VLOOKUP((A328-1),'Айгенис Оп23'!$A$2:$C$42,3,0))),2)</f>
        <v>4.18</v>
      </c>
      <c r="G328" s="43">
        <f>COUNTIF(D329:$D$1224,365)</f>
        <v>830</v>
      </c>
      <c r="H328" s="43">
        <f>COUNTIF(D329:$D$1224,366)</f>
        <v>66</v>
      </c>
      <c r="I328" s="2"/>
    </row>
    <row r="329" spans="1:9" x14ac:dyDescent="0.25">
      <c r="A329" s="1">
        <f>COUNTIF($C$2:C329,"Да")</f>
        <v>10</v>
      </c>
      <c r="B329" s="45">
        <f t="shared" si="11"/>
        <v>45592</v>
      </c>
      <c r="C329" s="42" t="str">
        <f>IF(ISERROR(VLOOKUP(B329,'Айгенис Оп23'!$C$3:$C$42,1,0)),"Нет","Да")</f>
        <v>Нет</v>
      </c>
      <c r="D329" s="43">
        <f t="shared" si="10"/>
        <v>366</v>
      </c>
      <c r="E329" s="49">
        <f>ROUND(('Все выпуски'!$V$3*'Все выпуски'!$V$6/100)/366*(B329-IF(C329="Нет",VLOOKUP(A329,'Айгенис Оп23'!$A$2:$C$42,3,0),VLOOKUP((A329-1),'Айгенис Оп23'!$A$2:$C$42,3,0))),2)</f>
        <v>4.6399999999999997</v>
      </c>
      <c r="G329" s="43">
        <f>COUNTIF(D330:$D$1224,365)</f>
        <v>830</v>
      </c>
      <c r="H329" s="43">
        <f>COUNTIF(D330:$D$1224,366)</f>
        <v>65</v>
      </c>
      <c r="I329" s="2"/>
    </row>
    <row r="330" spans="1:9" x14ac:dyDescent="0.25">
      <c r="A330" s="1">
        <f>COUNTIF($C$2:C330,"Да")</f>
        <v>10</v>
      </c>
      <c r="B330" s="45">
        <f t="shared" si="11"/>
        <v>45593</v>
      </c>
      <c r="C330" s="42" t="str">
        <f>IF(ISERROR(VLOOKUP(B330,'Айгенис Оп23'!$C$3:$C$42,1,0)),"Нет","Да")</f>
        <v>Нет</v>
      </c>
      <c r="D330" s="43">
        <f t="shared" si="10"/>
        <v>366</v>
      </c>
      <c r="E330" s="49">
        <f>ROUND(('Все выпуски'!$V$3*'Все выпуски'!$V$6/100)/366*(B330-IF(C330="Нет",VLOOKUP(A330,'Айгенис Оп23'!$A$2:$C$42,3,0),VLOOKUP((A330-1),'Айгенис Оп23'!$A$2:$C$42,3,0))),2)</f>
        <v>5.1100000000000003</v>
      </c>
      <c r="G330" s="43">
        <f>COUNTIF(D331:$D$1224,365)</f>
        <v>830</v>
      </c>
      <c r="H330" s="43">
        <f>COUNTIF(D331:$D$1224,366)</f>
        <v>64</v>
      </c>
      <c r="I330" s="2"/>
    </row>
    <row r="331" spans="1:9" x14ac:dyDescent="0.25">
      <c r="A331" s="1">
        <f>COUNTIF($C$2:C331,"Да")</f>
        <v>10</v>
      </c>
      <c r="B331" s="45">
        <f t="shared" si="11"/>
        <v>45594</v>
      </c>
      <c r="C331" s="42" t="str">
        <f>IF(ISERROR(VLOOKUP(B331,'Айгенис Оп23'!$C$3:$C$42,1,0)),"Нет","Да")</f>
        <v>Нет</v>
      </c>
      <c r="D331" s="43">
        <f t="shared" si="10"/>
        <v>366</v>
      </c>
      <c r="E331" s="49">
        <f>ROUND(('Все выпуски'!$V$3*'Все выпуски'!$V$6/100)/366*(B331-IF(C331="Нет",VLOOKUP(A331,'Айгенис Оп23'!$A$2:$C$42,3,0),VLOOKUP((A331-1),'Айгенис Оп23'!$A$2:$C$42,3,0))),2)</f>
        <v>5.57</v>
      </c>
      <c r="G331" s="43">
        <f>COUNTIF(D332:$D$1224,365)</f>
        <v>830</v>
      </c>
      <c r="H331" s="43">
        <f>COUNTIF(D332:$D$1224,366)</f>
        <v>63</v>
      </c>
      <c r="I331" s="2"/>
    </row>
    <row r="332" spans="1:9" x14ac:dyDescent="0.25">
      <c r="A332" s="1">
        <f>COUNTIF($C$2:C332,"Да")</f>
        <v>10</v>
      </c>
      <c r="B332" s="45">
        <f t="shared" si="11"/>
        <v>45595</v>
      </c>
      <c r="C332" s="42" t="str">
        <f>IF(ISERROR(VLOOKUP(B332,'Айгенис Оп23'!$C$3:$C$42,1,0)),"Нет","Да")</f>
        <v>Нет</v>
      </c>
      <c r="D332" s="43">
        <f t="shared" si="10"/>
        <v>366</v>
      </c>
      <c r="E332" s="49">
        <f>ROUND(('Все выпуски'!$V$3*'Все выпуски'!$V$6/100)/366*(B332-IF(C332="Нет",VLOOKUP(A332,'Айгенис Оп23'!$A$2:$C$42,3,0),VLOOKUP((A332-1),'Айгенис Оп23'!$A$2:$C$42,3,0))),2)</f>
        <v>6.04</v>
      </c>
      <c r="G332" s="43">
        <f>COUNTIF(D333:$D$1224,365)</f>
        <v>830</v>
      </c>
      <c r="H332" s="43">
        <f>COUNTIF(D333:$D$1224,366)</f>
        <v>62</v>
      </c>
      <c r="I332" s="2"/>
    </row>
    <row r="333" spans="1:9" x14ac:dyDescent="0.25">
      <c r="A333" s="1">
        <f>COUNTIF($C$2:C333,"Да")</f>
        <v>10</v>
      </c>
      <c r="B333" s="45">
        <f t="shared" si="11"/>
        <v>45596</v>
      </c>
      <c r="C333" s="42" t="str">
        <f>IF(ISERROR(VLOOKUP(B333,'Айгенис Оп23'!$C$3:$C$42,1,0)),"Нет","Да")</f>
        <v>Нет</v>
      </c>
      <c r="D333" s="43">
        <f t="shared" si="10"/>
        <v>366</v>
      </c>
      <c r="E333" s="49">
        <f>ROUND(('Все выпуски'!$V$3*'Все выпуски'!$V$6/100)/366*(B333-IF(C333="Нет",VLOOKUP(A333,'Айгенис Оп23'!$A$2:$C$42,3,0),VLOOKUP((A333-1),'Айгенис Оп23'!$A$2:$C$42,3,0))),2)</f>
        <v>6.5</v>
      </c>
      <c r="G333" s="43">
        <f>COUNTIF(D334:$D$1224,365)</f>
        <v>830</v>
      </c>
      <c r="H333" s="43">
        <f>COUNTIF(D334:$D$1224,366)</f>
        <v>61</v>
      </c>
      <c r="I333" s="2"/>
    </row>
    <row r="334" spans="1:9" x14ac:dyDescent="0.25">
      <c r="A334" s="1">
        <f>COUNTIF($C$2:C334,"Да")</f>
        <v>10</v>
      </c>
      <c r="B334" s="45">
        <f t="shared" si="11"/>
        <v>45597</v>
      </c>
      <c r="C334" s="42" t="str">
        <f>IF(ISERROR(VLOOKUP(B334,'Айгенис Оп23'!$C$3:$C$42,1,0)),"Нет","Да")</f>
        <v>Нет</v>
      </c>
      <c r="D334" s="43">
        <f t="shared" si="10"/>
        <v>366</v>
      </c>
      <c r="E334" s="49">
        <f>ROUND(('Все выпуски'!$V$3*'Все выпуски'!$V$6/100)/366*(B334-IF(C334="Нет",VLOOKUP(A334,'Айгенис Оп23'!$A$2:$C$42,3,0),VLOOKUP((A334-1),'Айгенис Оп23'!$A$2:$C$42,3,0))),2)</f>
        <v>6.97</v>
      </c>
      <c r="G334" s="43">
        <f>COUNTIF(D335:$D$1224,365)</f>
        <v>830</v>
      </c>
      <c r="H334" s="43">
        <f>COUNTIF(D335:$D$1224,366)</f>
        <v>60</v>
      </c>
      <c r="I334" s="2"/>
    </row>
    <row r="335" spans="1:9" x14ac:dyDescent="0.25">
      <c r="A335" s="1">
        <f>COUNTIF($C$2:C335,"Да")</f>
        <v>10</v>
      </c>
      <c r="B335" s="45">
        <f t="shared" si="11"/>
        <v>45598</v>
      </c>
      <c r="C335" s="42" t="str">
        <f>IF(ISERROR(VLOOKUP(B335,'Айгенис Оп23'!$C$3:$C$42,1,0)),"Нет","Да")</f>
        <v>Нет</v>
      </c>
      <c r="D335" s="43">
        <f t="shared" si="10"/>
        <v>366</v>
      </c>
      <c r="E335" s="49">
        <f>ROUND(('Все выпуски'!$V$3*'Все выпуски'!$V$6/100)/366*(B335-IF(C335="Нет",VLOOKUP(A335,'Айгенис Оп23'!$A$2:$C$42,3,0),VLOOKUP((A335-1),'Айгенис Оп23'!$A$2:$C$42,3,0))),2)</f>
        <v>7.43</v>
      </c>
      <c r="G335" s="43">
        <f>COUNTIF(D336:$D$1224,365)</f>
        <v>830</v>
      </c>
      <c r="H335" s="43">
        <f>COUNTIF(D336:$D$1224,366)</f>
        <v>59</v>
      </c>
      <c r="I335" s="2"/>
    </row>
    <row r="336" spans="1:9" x14ac:dyDescent="0.25">
      <c r="A336" s="1">
        <f>COUNTIF($C$2:C336,"Да")</f>
        <v>10</v>
      </c>
      <c r="B336" s="45">
        <f t="shared" si="11"/>
        <v>45599</v>
      </c>
      <c r="C336" s="42" t="str">
        <f>IF(ISERROR(VLOOKUP(B336,'Айгенис Оп23'!$C$3:$C$42,1,0)),"Нет","Да")</f>
        <v>Нет</v>
      </c>
      <c r="D336" s="43">
        <f t="shared" si="10"/>
        <v>366</v>
      </c>
      <c r="E336" s="49">
        <f>ROUND(('Все выпуски'!$V$3*'Все выпуски'!$V$6/100)/366*(B336-IF(C336="Нет",VLOOKUP(A336,'Айгенис Оп23'!$A$2:$C$42,3,0),VLOOKUP((A336-1),'Айгенис Оп23'!$A$2:$C$42,3,0))),2)</f>
        <v>7.9</v>
      </c>
      <c r="G336" s="43">
        <f>COUNTIF(D337:$D$1224,365)</f>
        <v>830</v>
      </c>
      <c r="H336" s="43">
        <f>COUNTIF(D337:$D$1224,366)</f>
        <v>58</v>
      </c>
      <c r="I336" s="2"/>
    </row>
    <row r="337" spans="1:9" x14ac:dyDescent="0.25">
      <c r="A337" s="1">
        <f>COUNTIF($C$2:C337,"Да")</f>
        <v>10</v>
      </c>
      <c r="B337" s="45">
        <f t="shared" si="11"/>
        <v>45600</v>
      </c>
      <c r="C337" s="42" t="str">
        <f>IF(ISERROR(VLOOKUP(B337,'Айгенис Оп23'!$C$3:$C$42,1,0)),"Нет","Да")</f>
        <v>Нет</v>
      </c>
      <c r="D337" s="43">
        <f t="shared" si="10"/>
        <v>366</v>
      </c>
      <c r="E337" s="49">
        <f>ROUND(('Все выпуски'!$V$3*'Все выпуски'!$V$6/100)/366*(B337-IF(C337="Нет",VLOOKUP(A337,'Айгенис Оп23'!$A$2:$C$42,3,0),VLOOKUP((A337-1),'Айгенис Оп23'!$A$2:$C$42,3,0))),2)</f>
        <v>8.36</v>
      </c>
      <c r="G337" s="43">
        <f>COUNTIF(D338:$D$1224,365)</f>
        <v>830</v>
      </c>
      <c r="H337" s="43">
        <f>COUNTIF(D338:$D$1224,366)</f>
        <v>57</v>
      </c>
      <c r="I337" s="2"/>
    </row>
    <row r="338" spans="1:9" x14ac:dyDescent="0.25">
      <c r="A338" s="1">
        <f>COUNTIF($C$2:C338,"Да")</f>
        <v>10</v>
      </c>
      <c r="B338" s="45">
        <f t="shared" si="11"/>
        <v>45601</v>
      </c>
      <c r="C338" s="42" t="str">
        <f>IF(ISERROR(VLOOKUP(B338,'Айгенис Оп23'!$C$3:$C$42,1,0)),"Нет","Да")</f>
        <v>Нет</v>
      </c>
      <c r="D338" s="43">
        <f t="shared" si="10"/>
        <v>366</v>
      </c>
      <c r="E338" s="49">
        <f>ROUND(('Все выпуски'!$V$3*'Все выпуски'!$V$6/100)/366*(B338-IF(C338="Нет",VLOOKUP(A338,'Айгенис Оп23'!$A$2:$C$42,3,0),VLOOKUP((A338-1),'Айгенис Оп23'!$A$2:$C$42,3,0))),2)</f>
        <v>8.83</v>
      </c>
      <c r="G338" s="43">
        <f>COUNTIF(D339:$D$1224,365)</f>
        <v>830</v>
      </c>
      <c r="H338" s="43">
        <f>COUNTIF(D339:$D$1224,366)</f>
        <v>56</v>
      </c>
      <c r="I338" s="2"/>
    </row>
    <row r="339" spans="1:9" x14ac:dyDescent="0.25">
      <c r="A339" s="1">
        <f>COUNTIF($C$2:C339,"Да")</f>
        <v>10</v>
      </c>
      <c r="B339" s="45">
        <f t="shared" si="11"/>
        <v>45602</v>
      </c>
      <c r="C339" s="42" t="str">
        <f>IF(ISERROR(VLOOKUP(B339,'Айгенис Оп23'!$C$3:$C$42,1,0)),"Нет","Да")</f>
        <v>Нет</v>
      </c>
      <c r="D339" s="43">
        <f t="shared" si="10"/>
        <v>366</v>
      </c>
      <c r="E339" s="49">
        <f>ROUND(('Все выпуски'!$V$3*'Все выпуски'!$V$6/100)/366*(B339-IF(C339="Нет",VLOOKUP(A339,'Айгенис Оп23'!$A$2:$C$42,3,0),VLOOKUP((A339-1),'Айгенис Оп23'!$A$2:$C$42,3,0))),2)</f>
        <v>9.2899999999999991</v>
      </c>
      <c r="G339" s="43">
        <f>COUNTIF(D340:$D$1224,365)</f>
        <v>830</v>
      </c>
      <c r="H339" s="43">
        <f>COUNTIF(D340:$D$1224,366)</f>
        <v>55</v>
      </c>
      <c r="I339" s="2"/>
    </row>
    <row r="340" spans="1:9" x14ac:dyDescent="0.25">
      <c r="A340" s="1">
        <f>COUNTIF($C$2:C340,"Да")</f>
        <v>10</v>
      </c>
      <c r="B340" s="45">
        <f t="shared" si="11"/>
        <v>45603</v>
      </c>
      <c r="C340" s="42" t="str">
        <f>IF(ISERROR(VLOOKUP(B340,'Айгенис Оп23'!$C$3:$C$42,1,0)),"Нет","Да")</f>
        <v>Нет</v>
      </c>
      <c r="D340" s="43">
        <f t="shared" si="10"/>
        <v>366</v>
      </c>
      <c r="E340" s="49">
        <f>ROUND(('Все выпуски'!$V$3*'Все выпуски'!$V$6/100)/366*(B340-IF(C340="Нет",VLOOKUP(A340,'Айгенис Оп23'!$A$2:$C$42,3,0),VLOOKUP((A340-1),'Айгенис Оп23'!$A$2:$C$42,3,0))),2)</f>
        <v>9.75</v>
      </c>
      <c r="G340" s="43">
        <f>COUNTIF(D341:$D$1224,365)</f>
        <v>830</v>
      </c>
      <c r="H340" s="43">
        <f>COUNTIF(D341:$D$1224,366)</f>
        <v>54</v>
      </c>
      <c r="I340" s="2"/>
    </row>
    <row r="341" spans="1:9" x14ac:dyDescent="0.25">
      <c r="A341" s="1">
        <f>COUNTIF($C$2:C341,"Да")</f>
        <v>10</v>
      </c>
      <c r="B341" s="45">
        <f t="shared" si="11"/>
        <v>45604</v>
      </c>
      <c r="C341" s="42" t="str">
        <f>IF(ISERROR(VLOOKUP(B341,'Айгенис Оп23'!$C$3:$C$42,1,0)),"Нет","Да")</f>
        <v>Нет</v>
      </c>
      <c r="D341" s="43">
        <f t="shared" si="10"/>
        <v>366</v>
      </c>
      <c r="E341" s="49">
        <f>ROUND(('Все выпуски'!$V$3*'Все выпуски'!$V$6/100)/366*(B341-IF(C341="Нет",VLOOKUP(A341,'Айгенис Оп23'!$A$2:$C$42,3,0),VLOOKUP((A341-1),'Айгенис Оп23'!$A$2:$C$42,3,0))),2)</f>
        <v>10.220000000000001</v>
      </c>
      <c r="G341" s="43">
        <f>COUNTIF(D342:$D$1224,365)</f>
        <v>830</v>
      </c>
      <c r="H341" s="43">
        <f>COUNTIF(D342:$D$1224,366)</f>
        <v>53</v>
      </c>
      <c r="I341" s="2"/>
    </row>
    <row r="342" spans="1:9" x14ac:dyDescent="0.25">
      <c r="A342" s="1">
        <f>COUNTIF($C$2:C342,"Да")</f>
        <v>10</v>
      </c>
      <c r="B342" s="45">
        <f t="shared" si="11"/>
        <v>45605</v>
      </c>
      <c r="C342" s="42" t="str">
        <f>IF(ISERROR(VLOOKUP(B342,'Айгенис Оп23'!$C$3:$C$42,1,0)),"Нет","Да")</f>
        <v>Нет</v>
      </c>
      <c r="D342" s="43">
        <f t="shared" si="10"/>
        <v>366</v>
      </c>
      <c r="E342" s="49">
        <f>ROUND(('Все выпуски'!$V$3*'Все выпуски'!$V$6/100)/366*(B342-IF(C342="Нет",VLOOKUP(A342,'Айгенис Оп23'!$A$2:$C$42,3,0),VLOOKUP((A342-1),'Айгенис Оп23'!$A$2:$C$42,3,0))),2)</f>
        <v>10.68</v>
      </c>
      <c r="G342" s="43">
        <f>COUNTIF(D343:$D$1224,365)</f>
        <v>830</v>
      </c>
      <c r="H342" s="43">
        <f>COUNTIF(D343:$D$1224,366)</f>
        <v>52</v>
      </c>
      <c r="I342" s="2"/>
    </row>
    <row r="343" spans="1:9" x14ac:dyDescent="0.25">
      <c r="A343" s="1">
        <f>COUNTIF($C$2:C343,"Да")</f>
        <v>10</v>
      </c>
      <c r="B343" s="45">
        <f t="shared" si="11"/>
        <v>45606</v>
      </c>
      <c r="C343" s="42" t="str">
        <f>IF(ISERROR(VLOOKUP(B343,'Айгенис Оп23'!$C$3:$C$42,1,0)),"Нет","Да")</f>
        <v>Нет</v>
      </c>
      <c r="D343" s="43">
        <f t="shared" si="10"/>
        <v>366</v>
      </c>
      <c r="E343" s="49">
        <f>ROUND(('Все выпуски'!$V$3*'Все выпуски'!$V$6/100)/366*(B343-IF(C343="Нет",VLOOKUP(A343,'Айгенис Оп23'!$A$2:$C$42,3,0),VLOOKUP((A343-1),'Айгенис Оп23'!$A$2:$C$42,3,0))),2)</f>
        <v>11.15</v>
      </c>
      <c r="G343" s="43">
        <f>COUNTIF(D344:$D$1224,365)</f>
        <v>830</v>
      </c>
      <c r="H343" s="43">
        <f>COUNTIF(D344:$D$1224,366)</f>
        <v>51</v>
      </c>
      <c r="I343" s="2"/>
    </row>
    <row r="344" spans="1:9" x14ac:dyDescent="0.25">
      <c r="A344" s="1">
        <f>COUNTIF($C$2:C344,"Да")</f>
        <v>10</v>
      </c>
      <c r="B344" s="45">
        <f t="shared" si="11"/>
        <v>45607</v>
      </c>
      <c r="C344" s="42" t="str">
        <f>IF(ISERROR(VLOOKUP(B344,'Айгенис Оп23'!$C$3:$C$42,1,0)),"Нет","Да")</f>
        <v>Нет</v>
      </c>
      <c r="D344" s="43">
        <f t="shared" si="10"/>
        <v>366</v>
      </c>
      <c r="E344" s="49">
        <f>ROUND(('Все выпуски'!$V$3*'Все выпуски'!$V$6/100)/366*(B344-IF(C344="Нет",VLOOKUP(A344,'Айгенис Оп23'!$A$2:$C$42,3,0),VLOOKUP((A344-1),'Айгенис Оп23'!$A$2:$C$42,3,0))),2)</f>
        <v>11.61</v>
      </c>
      <c r="G344" s="43">
        <f>COUNTIF(D345:$D$1224,365)</f>
        <v>830</v>
      </c>
      <c r="H344" s="43">
        <f>COUNTIF(D345:$D$1224,366)</f>
        <v>50</v>
      </c>
      <c r="I344" s="2"/>
    </row>
    <row r="345" spans="1:9" x14ac:dyDescent="0.25">
      <c r="A345" s="1">
        <f>COUNTIF($C$2:C345,"Да")</f>
        <v>10</v>
      </c>
      <c r="B345" s="45">
        <f t="shared" si="11"/>
        <v>45608</v>
      </c>
      <c r="C345" s="42" t="str">
        <f>IF(ISERROR(VLOOKUP(B345,'Айгенис Оп23'!$C$3:$C$42,1,0)),"Нет","Да")</f>
        <v>Нет</v>
      </c>
      <c r="D345" s="43">
        <f t="shared" si="10"/>
        <v>366</v>
      </c>
      <c r="E345" s="49">
        <f>ROUND(('Все выпуски'!$V$3*'Все выпуски'!$V$6/100)/366*(B345-IF(C345="Нет",VLOOKUP(A345,'Айгенис Оп23'!$A$2:$C$42,3,0),VLOOKUP((A345-1),'Айгенис Оп23'!$A$2:$C$42,3,0))),2)</f>
        <v>12.08</v>
      </c>
      <c r="G345" s="43">
        <f>COUNTIF(D346:$D$1224,365)</f>
        <v>830</v>
      </c>
      <c r="H345" s="43">
        <f>COUNTIF(D346:$D$1224,366)</f>
        <v>49</v>
      </c>
      <c r="I345" s="2"/>
    </row>
    <row r="346" spans="1:9" x14ac:dyDescent="0.25">
      <c r="A346" s="1">
        <f>COUNTIF($C$2:C346,"Да")</f>
        <v>10</v>
      </c>
      <c r="B346" s="45">
        <f t="shared" si="11"/>
        <v>45609</v>
      </c>
      <c r="C346" s="42" t="str">
        <f>IF(ISERROR(VLOOKUP(B346,'Айгенис Оп23'!$C$3:$C$42,1,0)),"Нет","Да")</f>
        <v>Нет</v>
      </c>
      <c r="D346" s="43">
        <f t="shared" si="10"/>
        <v>366</v>
      </c>
      <c r="E346" s="49">
        <f>ROUND(('Все выпуски'!$V$3*'Все выпуски'!$V$6/100)/366*(B346-IF(C346="Нет",VLOOKUP(A346,'Айгенис Оп23'!$A$2:$C$42,3,0),VLOOKUP((A346-1),'Айгенис Оп23'!$A$2:$C$42,3,0))),2)</f>
        <v>12.54</v>
      </c>
      <c r="G346" s="43">
        <f>COUNTIF(D347:$D$1224,365)</f>
        <v>830</v>
      </c>
      <c r="H346" s="43">
        <f>COUNTIF(D347:$D$1224,366)</f>
        <v>48</v>
      </c>
      <c r="I346" s="2"/>
    </row>
    <row r="347" spans="1:9" x14ac:dyDescent="0.25">
      <c r="A347" s="1">
        <f>COUNTIF($C$2:C347,"Да")</f>
        <v>10</v>
      </c>
      <c r="B347" s="45">
        <f t="shared" si="11"/>
        <v>45610</v>
      </c>
      <c r="C347" s="42" t="str">
        <f>IF(ISERROR(VLOOKUP(B347,'Айгенис Оп23'!$C$3:$C$42,1,0)),"Нет","Да")</f>
        <v>Нет</v>
      </c>
      <c r="D347" s="43">
        <f t="shared" si="10"/>
        <v>366</v>
      </c>
      <c r="E347" s="49">
        <f>ROUND(('Все выпуски'!$V$3*'Все выпуски'!$V$6/100)/366*(B347-IF(C347="Нет",VLOOKUP(A347,'Айгенис Оп23'!$A$2:$C$42,3,0),VLOOKUP((A347-1),'Айгенис Оп23'!$A$2:$C$42,3,0))),2)</f>
        <v>13.01</v>
      </c>
      <c r="G347" s="43">
        <f>COUNTIF(D348:$D$1224,365)</f>
        <v>830</v>
      </c>
      <c r="H347" s="43">
        <f>COUNTIF(D348:$D$1224,366)</f>
        <v>47</v>
      </c>
      <c r="I347" s="2"/>
    </row>
    <row r="348" spans="1:9" x14ac:dyDescent="0.25">
      <c r="A348" s="1">
        <f>COUNTIF($C$2:C348,"Да")</f>
        <v>10</v>
      </c>
      <c r="B348" s="45">
        <f t="shared" si="11"/>
        <v>45611</v>
      </c>
      <c r="C348" s="42" t="str">
        <f>IF(ISERROR(VLOOKUP(B348,'Айгенис Оп23'!$C$3:$C$42,1,0)),"Нет","Да")</f>
        <v>Нет</v>
      </c>
      <c r="D348" s="43">
        <f t="shared" si="10"/>
        <v>366</v>
      </c>
      <c r="E348" s="49">
        <f>ROUND(('Все выпуски'!$V$3*'Все выпуски'!$V$6/100)/366*(B348-IF(C348="Нет",VLOOKUP(A348,'Айгенис Оп23'!$A$2:$C$42,3,0),VLOOKUP((A348-1),'Айгенис Оп23'!$A$2:$C$42,3,0))),2)</f>
        <v>13.47</v>
      </c>
      <c r="G348" s="43">
        <f>COUNTIF(D349:$D$1224,365)</f>
        <v>830</v>
      </c>
      <c r="H348" s="43">
        <f>COUNTIF(D349:$D$1224,366)</f>
        <v>46</v>
      </c>
      <c r="I348" s="2"/>
    </row>
    <row r="349" spans="1:9" x14ac:dyDescent="0.25">
      <c r="A349" s="1">
        <f>COUNTIF($C$2:C349,"Да")</f>
        <v>10</v>
      </c>
      <c r="B349" s="45">
        <f t="shared" si="11"/>
        <v>45612</v>
      </c>
      <c r="C349" s="42" t="str">
        <f>IF(ISERROR(VLOOKUP(B349,'Айгенис Оп23'!$C$3:$C$42,1,0)),"Нет","Да")</f>
        <v>Нет</v>
      </c>
      <c r="D349" s="43">
        <f t="shared" si="10"/>
        <v>366</v>
      </c>
      <c r="E349" s="49">
        <f>ROUND(('Все выпуски'!$V$3*'Все выпуски'!$V$6/100)/366*(B349-IF(C349="Нет",VLOOKUP(A349,'Айгенис Оп23'!$A$2:$C$42,3,0),VLOOKUP((A349-1),'Айгенис Оп23'!$A$2:$C$42,3,0))),2)</f>
        <v>13.93</v>
      </c>
      <c r="G349" s="43">
        <f>COUNTIF(D350:$D$1224,365)</f>
        <v>830</v>
      </c>
      <c r="H349" s="43">
        <f>COUNTIF(D350:$D$1224,366)</f>
        <v>45</v>
      </c>
      <c r="I349" s="2"/>
    </row>
    <row r="350" spans="1:9" x14ac:dyDescent="0.25">
      <c r="A350" s="1">
        <f>COUNTIF($C$2:C350,"Да")</f>
        <v>11</v>
      </c>
      <c r="B350" s="45">
        <f t="shared" si="11"/>
        <v>45613</v>
      </c>
      <c r="C350" s="42" t="str">
        <f>IF(ISERROR(VLOOKUP(B350,'Айгенис Оп23'!$C$3:$C$42,1,0)),"Нет","Да")</f>
        <v>Да</v>
      </c>
      <c r="D350" s="43">
        <f t="shared" si="10"/>
        <v>366</v>
      </c>
      <c r="E350" s="49">
        <f>ROUND(('Все выпуски'!$V$3*'Все выпуски'!$V$6/100)/366*(B350-IF(C350="Нет",VLOOKUP(A350,'Айгенис Оп23'!$A$2:$C$42,3,0),VLOOKUP((A350-1),'Айгенис Оп23'!$A$2:$C$42,3,0))),2)</f>
        <v>14.4</v>
      </c>
      <c r="G350" s="43">
        <f>COUNTIF(D351:$D$1224,365)</f>
        <v>830</v>
      </c>
      <c r="H350" s="43">
        <f>COUNTIF(D351:$D$1224,366)</f>
        <v>44</v>
      </c>
      <c r="I350" s="2"/>
    </row>
    <row r="351" spans="1:9" x14ac:dyDescent="0.25">
      <c r="A351" s="1">
        <f>COUNTIF($C$2:C351,"Да")</f>
        <v>11</v>
      </c>
      <c r="B351" s="45">
        <f t="shared" si="11"/>
        <v>45614</v>
      </c>
      <c r="C351" s="42" t="str">
        <f>IF(ISERROR(VLOOKUP(B351,'Айгенис Оп23'!$C$3:$C$42,1,0)),"Нет","Да")</f>
        <v>Нет</v>
      </c>
      <c r="D351" s="43">
        <f t="shared" si="10"/>
        <v>366</v>
      </c>
      <c r="E351" s="49">
        <f>ROUND(('Все выпуски'!$V$3*'Все выпуски'!$V$6/100)/366*(B351-IF(C351="Нет",VLOOKUP(A351,'Айгенис Оп23'!$A$2:$C$42,3,0),VLOOKUP((A351-1),'Айгенис Оп23'!$A$2:$C$42,3,0))),2)</f>
        <v>0.46</v>
      </c>
      <c r="G351" s="43">
        <f>COUNTIF(D352:$D$1224,365)</f>
        <v>830</v>
      </c>
      <c r="H351" s="43">
        <f>COUNTIF(D352:$D$1224,366)</f>
        <v>43</v>
      </c>
      <c r="I351" s="2"/>
    </row>
    <row r="352" spans="1:9" x14ac:dyDescent="0.25">
      <c r="A352" s="1">
        <f>COUNTIF($C$2:C352,"Да")</f>
        <v>11</v>
      </c>
      <c r="B352" s="45">
        <f t="shared" si="11"/>
        <v>45615</v>
      </c>
      <c r="C352" s="42" t="str">
        <f>IF(ISERROR(VLOOKUP(B352,'Айгенис Оп23'!$C$3:$C$42,1,0)),"Нет","Да")</f>
        <v>Нет</v>
      </c>
      <c r="D352" s="43">
        <f t="shared" si="10"/>
        <v>366</v>
      </c>
      <c r="E352" s="49">
        <f>ROUND(('Все выпуски'!$V$3*'Все выпуски'!$V$6/100)/366*(B352-IF(C352="Нет",VLOOKUP(A352,'Айгенис Оп23'!$A$2:$C$42,3,0),VLOOKUP((A352-1),'Айгенис Оп23'!$A$2:$C$42,3,0))),2)</f>
        <v>0.93</v>
      </c>
      <c r="G352" s="43">
        <f>COUNTIF(D353:$D$1224,365)</f>
        <v>830</v>
      </c>
      <c r="H352" s="43">
        <f>COUNTIF(D353:$D$1224,366)</f>
        <v>42</v>
      </c>
      <c r="I352" s="2"/>
    </row>
    <row r="353" spans="1:9" x14ac:dyDescent="0.25">
      <c r="A353" s="1">
        <f>COUNTIF($C$2:C353,"Да")</f>
        <v>11</v>
      </c>
      <c r="B353" s="45">
        <f t="shared" si="11"/>
        <v>45616</v>
      </c>
      <c r="C353" s="42" t="str">
        <f>IF(ISERROR(VLOOKUP(B353,'Айгенис Оп23'!$C$3:$C$42,1,0)),"Нет","Да")</f>
        <v>Нет</v>
      </c>
      <c r="D353" s="43">
        <f t="shared" si="10"/>
        <v>366</v>
      </c>
      <c r="E353" s="49">
        <f>ROUND(('Все выпуски'!$V$3*'Все выпуски'!$V$6/100)/366*(B353-IF(C353="Нет",VLOOKUP(A353,'Айгенис Оп23'!$A$2:$C$42,3,0),VLOOKUP((A353-1),'Айгенис Оп23'!$A$2:$C$42,3,0))),2)</f>
        <v>1.39</v>
      </c>
      <c r="G353" s="43">
        <f>COUNTIF(D354:$D$1224,365)</f>
        <v>830</v>
      </c>
      <c r="H353" s="43">
        <f>COUNTIF(D354:$D$1224,366)</f>
        <v>41</v>
      </c>
      <c r="I353" s="2"/>
    </row>
    <row r="354" spans="1:9" x14ac:dyDescent="0.25">
      <c r="A354" s="1">
        <f>COUNTIF($C$2:C354,"Да")</f>
        <v>11</v>
      </c>
      <c r="B354" s="45">
        <f t="shared" si="11"/>
        <v>45617</v>
      </c>
      <c r="C354" s="42" t="str">
        <f>IF(ISERROR(VLOOKUP(B354,'Айгенис Оп23'!$C$3:$C$42,1,0)),"Нет","Да")</f>
        <v>Нет</v>
      </c>
      <c r="D354" s="43">
        <f t="shared" si="10"/>
        <v>366</v>
      </c>
      <c r="E354" s="49">
        <f>ROUND(('Все выпуски'!$V$3*'Все выпуски'!$V$6/100)/366*(B354-IF(C354="Нет",VLOOKUP(A354,'Айгенис Оп23'!$A$2:$C$42,3,0),VLOOKUP((A354-1),'Айгенис Оп23'!$A$2:$C$42,3,0))),2)</f>
        <v>1.86</v>
      </c>
      <c r="G354" s="43">
        <f>COUNTIF(D355:$D$1224,365)</f>
        <v>830</v>
      </c>
      <c r="H354" s="43">
        <f>COUNTIF(D355:$D$1224,366)</f>
        <v>40</v>
      </c>
      <c r="I354" s="2"/>
    </row>
    <row r="355" spans="1:9" x14ac:dyDescent="0.25">
      <c r="A355" s="1">
        <f>COUNTIF($C$2:C355,"Да")</f>
        <v>11</v>
      </c>
      <c r="B355" s="45">
        <f t="shared" si="11"/>
        <v>45618</v>
      </c>
      <c r="C355" s="42" t="str">
        <f>IF(ISERROR(VLOOKUP(B355,'Айгенис Оп23'!$C$3:$C$42,1,0)),"Нет","Да")</f>
        <v>Нет</v>
      </c>
      <c r="D355" s="43">
        <f t="shared" si="10"/>
        <v>366</v>
      </c>
      <c r="E355" s="49">
        <f>ROUND(('Все выпуски'!$V$3*'Все выпуски'!$V$6/100)/366*(B355-IF(C355="Нет",VLOOKUP(A355,'Айгенис Оп23'!$A$2:$C$42,3,0),VLOOKUP((A355-1),'Айгенис Оп23'!$A$2:$C$42,3,0))),2)</f>
        <v>2.3199999999999998</v>
      </c>
      <c r="G355" s="43">
        <f>COUNTIF(D356:$D$1224,365)</f>
        <v>830</v>
      </c>
      <c r="H355" s="43">
        <f>COUNTIF(D356:$D$1224,366)</f>
        <v>39</v>
      </c>
      <c r="I355" s="2"/>
    </row>
    <row r="356" spans="1:9" x14ac:dyDescent="0.25">
      <c r="A356" s="1">
        <f>COUNTIF($C$2:C356,"Да")</f>
        <v>11</v>
      </c>
      <c r="B356" s="45">
        <f t="shared" si="11"/>
        <v>45619</v>
      </c>
      <c r="C356" s="42" t="str">
        <f>IF(ISERROR(VLOOKUP(B356,'Айгенис Оп23'!$C$3:$C$42,1,0)),"Нет","Да")</f>
        <v>Нет</v>
      </c>
      <c r="D356" s="43">
        <f t="shared" si="10"/>
        <v>366</v>
      </c>
      <c r="E356" s="49">
        <f>ROUND(('Все выпуски'!$V$3*'Все выпуски'!$V$6/100)/366*(B356-IF(C356="Нет",VLOOKUP(A356,'Айгенис Оп23'!$A$2:$C$42,3,0),VLOOKUP((A356-1),'Айгенис Оп23'!$A$2:$C$42,3,0))),2)</f>
        <v>2.79</v>
      </c>
      <c r="G356" s="43">
        <f>COUNTIF(D357:$D$1224,365)</f>
        <v>830</v>
      </c>
      <c r="H356" s="43">
        <f>COUNTIF(D357:$D$1224,366)</f>
        <v>38</v>
      </c>
      <c r="I356" s="2"/>
    </row>
    <row r="357" spans="1:9" x14ac:dyDescent="0.25">
      <c r="A357" s="1">
        <f>COUNTIF($C$2:C357,"Да")</f>
        <v>11</v>
      </c>
      <c r="B357" s="45">
        <f t="shared" si="11"/>
        <v>45620</v>
      </c>
      <c r="C357" s="42" t="str">
        <f>IF(ISERROR(VLOOKUP(B357,'Айгенис Оп23'!$C$3:$C$42,1,0)),"Нет","Да")</f>
        <v>Нет</v>
      </c>
      <c r="D357" s="43">
        <f t="shared" si="10"/>
        <v>366</v>
      </c>
      <c r="E357" s="49">
        <f>ROUND(('Все выпуски'!$V$3*'Все выпуски'!$V$6/100)/366*(B357-IF(C357="Нет",VLOOKUP(A357,'Айгенис Оп23'!$A$2:$C$42,3,0),VLOOKUP((A357-1),'Айгенис Оп23'!$A$2:$C$42,3,0))),2)</f>
        <v>3.25</v>
      </c>
      <c r="G357" s="43">
        <f>COUNTIF(D358:$D$1224,365)</f>
        <v>830</v>
      </c>
      <c r="H357" s="43">
        <f>COUNTIF(D358:$D$1224,366)</f>
        <v>37</v>
      </c>
      <c r="I357" s="2"/>
    </row>
    <row r="358" spans="1:9" x14ac:dyDescent="0.25">
      <c r="A358" s="1">
        <f>COUNTIF($C$2:C358,"Да")</f>
        <v>11</v>
      </c>
      <c r="B358" s="45">
        <f t="shared" si="11"/>
        <v>45621</v>
      </c>
      <c r="C358" s="42" t="str">
        <f>IF(ISERROR(VLOOKUP(B358,'Айгенис Оп23'!$C$3:$C$42,1,0)),"Нет","Да")</f>
        <v>Нет</v>
      </c>
      <c r="D358" s="43">
        <f t="shared" si="10"/>
        <v>366</v>
      </c>
      <c r="E358" s="49">
        <f>ROUND(('Все выпуски'!$V$3*'Все выпуски'!$V$6/100)/366*(B358-IF(C358="Нет",VLOOKUP(A358,'Айгенис Оп23'!$A$2:$C$42,3,0),VLOOKUP((A358-1),'Айгенис Оп23'!$A$2:$C$42,3,0))),2)</f>
        <v>3.72</v>
      </c>
      <c r="G358" s="43">
        <f>COUNTIF(D359:$D$1224,365)</f>
        <v>830</v>
      </c>
      <c r="H358" s="43">
        <f>COUNTIF(D359:$D$1224,366)</f>
        <v>36</v>
      </c>
      <c r="I358" s="2"/>
    </row>
    <row r="359" spans="1:9" x14ac:dyDescent="0.25">
      <c r="A359" s="1">
        <f>COUNTIF($C$2:C359,"Да")</f>
        <v>11</v>
      </c>
      <c r="B359" s="45">
        <f t="shared" si="11"/>
        <v>45622</v>
      </c>
      <c r="C359" s="42" t="str">
        <f>IF(ISERROR(VLOOKUP(B359,'Айгенис Оп23'!$C$3:$C$42,1,0)),"Нет","Да")</f>
        <v>Нет</v>
      </c>
      <c r="D359" s="43">
        <f t="shared" si="10"/>
        <v>366</v>
      </c>
      <c r="E359" s="49">
        <f>ROUND(('Все выпуски'!$V$3*'Все выпуски'!$V$6/100)/366*(B359-IF(C359="Нет",VLOOKUP(A359,'Айгенис Оп23'!$A$2:$C$42,3,0),VLOOKUP((A359-1),'Айгенис Оп23'!$A$2:$C$42,3,0))),2)</f>
        <v>4.18</v>
      </c>
      <c r="G359" s="43">
        <f>COUNTIF(D360:$D$1224,365)</f>
        <v>830</v>
      </c>
      <c r="H359" s="43">
        <f>COUNTIF(D360:$D$1224,366)</f>
        <v>35</v>
      </c>
      <c r="I359" s="2"/>
    </row>
    <row r="360" spans="1:9" x14ac:dyDescent="0.25">
      <c r="A360" s="1">
        <f>COUNTIF($C$2:C360,"Да")</f>
        <v>11</v>
      </c>
      <c r="B360" s="45">
        <f t="shared" si="11"/>
        <v>45623</v>
      </c>
      <c r="C360" s="42" t="str">
        <f>IF(ISERROR(VLOOKUP(B360,'Айгенис Оп23'!$C$3:$C$42,1,0)),"Нет","Да")</f>
        <v>Нет</v>
      </c>
      <c r="D360" s="43">
        <f t="shared" si="10"/>
        <v>366</v>
      </c>
      <c r="E360" s="49">
        <f>ROUND(('Все выпуски'!$V$3*'Все выпуски'!$V$6/100)/366*(B360-IF(C360="Нет",VLOOKUP(A360,'Айгенис Оп23'!$A$2:$C$42,3,0),VLOOKUP((A360-1),'Айгенис Оп23'!$A$2:$C$42,3,0))),2)</f>
        <v>4.6399999999999997</v>
      </c>
      <c r="G360" s="43">
        <f>COUNTIF(D361:$D$1224,365)</f>
        <v>830</v>
      </c>
      <c r="H360" s="43">
        <f>COUNTIF(D361:$D$1224,366)</f>
        <v>34</v>
      </c>
      <c r="I360" s="2"/>
    </row>
    <row r="361" spans="1:9" x14ac:dyDescent="0.25">
      <c r="A361" s="1">
        <f>COUNTIF($C$2:C361,"Да")</f>
        <v>11</v>
      </c>
      <c r="B361" s="45">
        <f t="shared" si="11"/>
        <v>45624</v>
      </c>
      <c r="C361" s="42" t="str">
        <f>IF(ISERROR(VLOOKUP(B361,'Айгенис Оп23'!$C$3:$C$42,1,0)),"Нет","Да")</f>
        <v>Нет</v>
      </c>
      <c r="D361" s="43">
        <f t="shared" si="10"/>
        <v>366</v>
      </c>
      <c r="E361" s="49">
        <f>ROUND(('Все выпуски'!$V$3*'Все выпуски'!$V$6/100)/366*(B361-IF(C361="Нет",VLOOKUP(A361,'Айгенис Оп23'!$A$2:$C$42,3,0),VLOOKUP((A361-1),'Айгенис Оп23'!$A$2:$C$42,3,0))),2)</f>
        <v>5.1100000000000003</v>
      </c>
      <c r="G361" s="43">
        <f>COUNTIF(D362:$D$1224,365)</f>
        <v>830</v>
      </c>
      <c r="H361" s="43">
        <f>COUNTIF(D362:$D$1224,366)</f>
        <v>33</v>
      </c>
      <c r="I361" s="2"/>
    </row>
    <row r="362" spans="1:9" x14ac:dyDescent="0.25">
      <c r="A362" s="1">
        <f>COUNTIF($C$2:C362,"Да")</f>
        <v>11</v>
      </c>
      <c r="B362" s="45">
        <f t="shared" si="11"/>
        <v>45625</v>
      </c>
      <c r="C362" s="42" t="str">
        <f>IF(ISERROR(VLOOKUP(B362,'Айгенис Оп23'!$C$3:$C$42,1,0)),"Нет","Да")</f>
        <v>Нет</v>
      </c>
      <c r="D362" s="43">
        <f t="shared" si="10"/>
        <v>366</v>
      </c>
      <c r="E362" s="49">
        <f>ROUND(('Все выпуски'!$V$3*'Все выпуски'!$V$6/100)/366*(B362-IF(C362="Нет",VLOOKUP(A362,'Айгенис Оп23'!$A$2:$C$42,3,0),VLOOKUP((A362-1),'Айгенис Оп23'!$A$2:$C$42,3,0))),2)</f>
        <v>5.57</v>
      </c>
      <c r="G362" s="43">
        <f>COUNTIF(D363:$D$1224,365)</f>
        <v>830</v>
      </c>
      <c r="H362" s="43">
        <f>COUNTIF(D363:$D$1224,366)</f>
        <v>32</v>
      </c>
      <c r="I362" s="2"/>
    </row>
    <row r="363" spans="1:9" x14ac:dyDescent="0.25">
      <c r="A363" s="1">
        <f>COUNTIF($C$2:C363,"Да")</f>
        <v>11</v>
      </c>
      <c r="B363" s="45">
        <f t="shared" si="11"/>
        <v>45626</v>
      </c>
      <c r="C363" s="42" t="str">
        <f>IF(ISERROR(VLOOKUP(B363,'Айгенис Оп23'!$C$3:$C$42,1,0)),"Нет","Да")</f>
        <v>Нет</v>
      </c>
      <c r="D363" s="43">
        <f t="shared" si="10"/>
        <v>366</v>
      </c>
      <c r="E363" s="49">
        <f>ROUND(('Все выпуски'!$V$3*'Все выпуски'!$V$6/100)/366*(B363-IF(C363="Нет",VLOOKUP(A363,'Айгенис Оп23'!$A$2:$C$42,3,0),VLOOKUP((A363-1),'Айгенис Оп23'!$A$2:$C$42,3,0))),2)</f>
        <v>6.04</v>
      </c>
      <c r="G363" s="43">
        <f>COUNTIF(D364:$D$1224,365)</f>
        <v>830</v>
      </c>
      <c r="H363" s="43">
        <f>COUNTIF(D364:$D$1224,366)</f>
        <v>31</v>
      </c>
      <c r="I363" s="2"/>
    </row>
    <row r="364" spans="1:9" x14ac:dyDescent="0.25">
      <c r="A364" s="1">
        <f>COUNTIF($C$2:C364,"Да")</f>
        <v>11</v>
      </c>
      <c r="B364" s="45">
        <f t="shared" si="11"/>
        <v>45627</v>
      </c>
      <c r="C364" s="42" t="str">
        <f>IF(ISERROR(VLOOKUP(B364,'Айгенис Оп23'!$C$3:$C$42,1,0)),"Нет","Да")</f>
        <v>Нет</v>
      </c>
      <c r="D364" s="43">
        <f t="shared" si="10"/>
        <v>366</v>
      </c>
      <c r="E364" s="49">
        <f>ROUND(('Все выпуски'!$V$3*'Все выпуски'!$V$6/100)/366*(B364-IF(C364="Нет",VLOOKUP(A364,'Айгенис Оп23'!$A$2:$C$42,3,0),VLOOKUP((A364-1),'Айгенис Оп23'!$A$2:$C$42,3,0))),2)</f>
        <v>6.5</v>
      </c>
      <c r="G364" s="43">
        <f>COUNTIF(D365:$D$1224,365)</f>
        <v>830</v>
      </c>
      <c r="H364" s="43">
        <f>COUNTIF(D365:$D$1224,366)</f>
        <v>30</v>
      </c>
      <c r="I364" s="2"/>
    </row>
    <row r="365" spans="1:9" x14ac:dyDescent="0.25">
      <c r="A365" s="1">
        <f>COUNTIF($C$2:C365,"Да")</f>
        <v>11</v>
      </c>
      <c r="B365" s="45">
        <f t="shared" si="11"/>
        <v>45628</v>
      </c>
      <c r="C365" s="42" t="str">
        <f>IF(ISERROR(VLOOKUP(B365,'Айгенис Оп23'!$C$3:$C$42,1,0)),"Нет","Да")</f>
        <v>Нет</v>
      </c>
      <c r="D365" s="43">
        <f t="shared" si="10"/>
        <v>366</v>
      </c>
      <c r="E365" s="49">
        <f>ROUND(('Все выпуски'!$V$3*'Все выпуски'!$V$6/100)/366*(B365-IF(C365="Нет",VLOOKUP(A365,'Айгенис Оп23'!$A$2:$C$42,3,0),VLOOKUP((A365-1),'Айгенис Оп23'!$A$2:$C$42,3,0))),2)</f>
        <v>6.97</v>
      </c>
      <c r="G365" s="43">
        <f>COUNTIF(D366:$D$1224,365)</f>
        <v>830</v>
      </c>
      <c r="H365" s="43">
        <f>COUNTIF(D366:$D$1224,366)</f>
        <v>29</v>
      </c>
      <c r="I365" s="2"/>
    </row>
    <row r="366" spans="1:9" x14ac:dyDescent="0.25">
      <c r="A366" s="1">
        <f>COUNTIF($C$2:C366,"Да")</f>
        <v>11</v>
      </c>
      <c r="B366" s="45">
        <f t="shared" si="11"/>
        <v>45629</v>
      </c>
      <c r="C366" s="42" t="str">
        <f>IF(ISERROR(VLOOKUP(B366,'Айгенис Оп23'!$C$3:$C$42,1,0)),"Нет","Да")</f>
        <v>Нет</v>
      </c>
      <c r="D366" s="43">
        <f t="shared" si="10"/>
        <v>366</v>
      </c>
      <c r="E366" s="49">
        <f>ROUND(('Все выпуски'!$V$3*'Все выпуски'!$V$6/100)/366*(B366-IF(C366="Нет",VLOOKUP(A366,'Айгенис Оп23'!$A$2:$C$42,3,0),VLOOKUP((A366-1),'Айгенис Оп23'!$A$2:$C$42,3,0))),2)</f>
        <v>7.43</v>
      </c>
      <c r="G366" s="43">
        <f>COUNTIF(D367:$D$1224,365)</f>
        <v>830</v>
      </c>
      <c r="H366" s="43">
        <f>COUNTIF(D367:$D$1224,366)</f>
        <v>28</v>
      </c>
      <c r="I366" s="2"/>
    </row>
    <row r="367" spans="1:9" x14ac:dyDescent="0.25">
      <c r="A367" s="1">
        <f>COUNTIF($C$2:C367,"Да")</f>
        <v>11</v>
      </c>
      <c r="B367" s="45">
        <f t="shared" si="11"/>
        <v>45630</v>
      </c>
      <c r="C367" s="42" t="str">
        <f>IF(ISERROR(VLOOKUP(B367,'Айгенис Оп23'!$C$3:$C$42,1,0)),"Нет","Да")</f>
        <v>Нет</v>
      </c>
      <c r="D367" s="43">
        <f t="shared" si="10"/>
        <v>366</v>
      </c>
      <c r="E367" s="49">
        <f>ROUND(('Все выпуски'!$V$3*'Все выпуски'!$V$6/100)/366*(B367-IF(C367="Нет",VLOOKUP(A367,'Айгенис Оп23'!$A$2:$C$42,3,0),VLOOKUP((A367-1),'Айгенис Оп23'!$A$2:$C$42,3,0))),2)</f>
        <v>7.9</v>
      </c>
      <c r="G367" s="43">
        <f>COUNTIF(D368:$D$1224,365)</f>
        <v>830</v>
      </c>
      <c r="H367" s="43">
        <f>COUNTIF(D368:$D$1224,366)</f>
        <v>27</v>
      </c>
      <c r="I367" s="2"/>
    </row>
    <row r="368" spans="1:9" x14ac:dyDescent="0.25">
      <c r="A368" s="1">
        <f>COUNTIF($C$2:C368,"Да")</f>
        <v>11</v>
      </c>
      <c r="B368" s="45">
        <f t="shared" si="11"/>
        <v>45631</v>
      </c>
      <c r="C368" s="42" t="str">
        <f>IF(ISERROR(VLOOKUP(B368,'Айгенис Оп23'!$C$3:$C$42,1,0)),"Нет","Да")</f>
        <v>Нет</v>
      </c>
      <c r="D368" s="43">
        <f t="shared" si="10"/>
        <v>366</v>
      </c>
      <c r="E368" s="49">
        <f>ROUND(('Все выпуски'!$V$3*'Все выпуски'!$V$6/100)/366*(B368-IF(C368="Нет",VLOOKUP(A368,'Айгенис Оп23'!$A$2:$C$42,3,0),VLOOKUP((A368-1),'Айгенис Оп23'!$A$2:$C$42,3,0))),2)</f>
        <v>8.36</v>
      </c>
      <c r="G368" s="43">
        <f>COUNTIF(D369:$D$1224,365)</f>
        <v>830</v>
      </c>
      <c r="H368" s="43">
        <f>COUNTIF(D369:$D$1224,366)</f>
        <v>26</v>
      </c>
      <c r="I368" s="2"/>
    </row>
    <row r="369" spans="1:9" x14ac:dyDescent="0.25">
      <c r="A369" s="1">
        <f>COUNTIF($C$2:C369,"Да")</f>
        <v>11</v>
      </c>
      <c r="B369" s="45">
        <f t="shared" si="11"/>
        <v>45632</v>
      </c>
      <c r="C369" s="42" t="str">
        <f>IF(ISERROR(VLOOKUP(B369,'Айгенис Оп23'!$C$3:$C$42,1,0)),"Нет","Да")</f>
        <v>Нет</v>
      </c>
      <c r="D369" s="43">
        <f t="shared" si="10"/>
        <v>366</v>
      </c>
      <c r="E369" s="49">
        <f>ROUND(('Все выпуски'!$V$3*'Все выпуски'!$V$6/100)/366*(B369-IF(C369="Нет",VLOOKUP(A369,'Айгенис Оп23'!$A$2:$C$42,3,0),VLOOKUP((A369-1),'Айгенис Оп23'!$A$2:$C$42,3,0))),2)</f>
        <v>8.83</v>
      </c>
      <c r="G369" s="43">
        <f>COUNTIF(D370:$D$1224,365)</f>
        <v>830</v>
      </c>
      <c r="H369" s="43">
        <f>COUNTIF(D370:$D$1224,366)</f>
        <v>25</v>
      </c>
      <c r="I369" s="2"/>
    </row>
    <row r="370" spans="1:9" x14ac:dyDescent="0.25">
      <c r="A370" s="1">
        <f>COUNTIF($C$2:C370,"Да")</f>
        <v>11</v>
      </c>
      <c r="B370" s="45">
        <f t="shared" si="11"/>
        <v>45633</v>
      </c>
      <c r="C370" s="42" t="str">
        <f>IF(ISERROR(VLOOKUP(B370,'Айгенис Оп23'!$C$3:$C$42,1,0)),"Нет","Да")</f>
        <v>Нет</v>
      </c>
      <c r="D370" s="43">
        <f t="shared" si="10"/>
        <v>366</v>
      </c>
      <c r="E370" s="49">
        <f>ROUND(('Все выпуски'!$V$3*'Все выпуски'!$V$6/100)/366*(B370-IF(C370="Нет",VLOOKUP(A370,'Айгенис Оп23'!$A$2:$C$42,3,0),VLOOKUP((A370-1),'Айгенис Оп23'!$A$2:$C$42,3,0))),2)</f>
        <v>9.2899999999999991</v>
      </c>
      <c r="G370" s="43">
        <f>COUNTIF(D371:$D$1224,365)</f>
        <v>830</v>
      </c>
      <c r="H370" s="43">
        <f>COUNTIF(D371:$D$1224,366)</f>
        <v>24</v>
      </c>
      <c r="I370" s="2"/>
    </row>
    <row r="371" spans="1:9" x14ac:dyDescent="0.25">
      <c r="A371" s="1">
        <f>COUNTIF($C$2:C371,"Да")</f>
        <v>11</v>
      </c>
      <c r="B371" s="45">
        <f t="shared" si="11"/>
        <v>45634</v>
      </c>
      <c r="C371" s="42" t="str">
        <f>IF(ISERROR(VLOOKUP(B371,'Айгенис Оп23'!$C$3:$C$42,1,0)),"Нет","Да")</f>
        <v>Нет</v>
      </c>
      <c r="D371" s="43">
        <f t="shared" si="10"/>
        <v>366</v>
      </c>
      <c r="E371" s="49">
        <f>ROUND(('Все выпуски'!$V$3*'Все выпуски'!$V$6/100)/366*(B371-IF(C371="Нет",VLOOKUP(A371,'Айгенис Оп23'!$A$2:$C$42,3,0),VLOOKUP((A371-1),'Айгенис Оп23'!$A$2:$C$42,3,0))),2)</f>
        <v>9.75</v>
      </c>
      <c r="G371" s="43">
        <f>COUNTIF(D372:$D$1224,365)</f>
        <v>830</v>
      </c>
      <c r="H371" s="43">
        <f>COUNTIF(D372:$D$1224,366)</f>
        <v>23</v>
      </c>
      <c r="I371" s="2"/>
    </row>
    <row r="372" spans="1:9" x14ac:dyDescent="0.25">
      <c r="A372" s="1">
        <f>COUNTIF($C$2:C372,"Да")</f>
        <v>11</v>
      </c>
      <c r="B372" s="45">
        <f t="shared" si="11"/>
        <v>45635</v>
      </c>
      <c r="C372" s="42" t="str">
        <f>IF(ISERROR(VLOOKUP(B372,'Айгенис Оп23'!$C$3:$C$42,1,0)),"Нет","Да")</f>
        <v>Нет</v>
      </c>
      <c r="D372" s="43">
        <f t="shared" si="10"/>
        <v>366</v>
      </c>
      <c r="E372" s="49">
        <f>ROUND(('Все выпуски'!$V$3*'Все выпуски'!$V$6/100)/366*(B372-IF(C372="Нет",VLOOKUP(A372,'Айгенис Оп23'!$A$2:$C$42,3,0),VLOOKUP((A372-1),'Айгенис Оп23'!$A$2:$C$42,3,0))),2)</f>
        <v>10.220000000000001</v>
      </c>
      <c r="G372" s="43">
        <f>COUNTIF(D373:$D$1224,365)</f>
        <v>830</v>
      </c>
      <c r="H372" s="43">
        <f>COUNTIF(D373:$D$1224,366)</f>
        <v>22</v>
      </c>
      <c r="I372" s="2"/>
    </row>
    <row r="373" spans="1:9" x14ac:dyDescent="0.25">
      <c r="A373" s="1">
        <f>COUNTIF($C$2:C373,"Да")</f>
        <v>11</v>
      </c>
      <c r="B373" s="45">
        <f t="shared" si="11"/>
        <v>45636</v>
      </c>
      <c r="C373" s="42" t="str">
        <f>IF(ISERROR(VLOOKUP(B373,'Айгенис Оп23'!$C$3:$C$42,1,0)),"Нет","Да")</f>
        <v>Нет</v>
      </c>
      <c r="D373" s="43">
        <f t="shared" si="10"/>
        <v>366</v>
      </c>
      <c r="E373" s="49">
        <f>ROUND(('Все выпуски'!$V$3*'Все выпуски'!$V$6/100)/366*(B373-IF(C373="Нет",VLOOKUP(A373,'Айгенис Оп23'!$A$2:$C$42,3,0),VLOOKUP((A373-1),'Айгенис Оп23'!$A$2:$C$42,3,0))),2)</f>
        <v>10.68</v>
      </c>
      <c r="G373" s="43">
        <f>COUNTIF(D374:$D$1224,365)</f>
        <v>830</v>
      </c>
      <c r="H373" s="43">
        <f>COUNTIF(D374:$D$1224,366)</f>
        <v>21</v>
      </c>
      <c r="I373" s="2"/>
    </row>
    <row r="374" spans="1:9" x14ac:dyDescent="0.25">
      <c r="A374" s="1">
        <f>COUNTIF($C$2:C374,"Да")</f>
        <v>11</v>
      </c>
      <c r="B374" s="45">
        <f t="shared" si="11"/>
        <v>45637</v>
      </c>
      <c r="C374" s="42" t="str">
        <f>IF(ISERROR(VLOOKUP(B374,'Айгенис Оп23'!$C$3:$C$42,1,0)),"Нет","Да")</f>
        <v>Нет</v>
      </c>
      <c r="D374" s="43">
        <f t="shared" si="10"/>
        <v>366</v>
      </c>
      <c r="E374" s="49">
        <f>ROUND(('Все выпуски'!$V$3*'Все выпуски'!$V$6/100)/366*(B374-IF(C374="Нет",VLOOKUP(A374,'Айгенис Оп23'!$A$2:$C$42,3,0),VLOOKUP((A374-1),'Айгенис Оп23'!$A$2:$C$42,3,0))),2)</f>
        <v>11.15</v>
      </c>
      <c r="G374" s="43">
        <f>COUNTIF(D375:$D$1224,365)</f>
        <v>830</v>
      </c>
      <c r="H374" s="43">
        <f>COUNTIF(D375:$D$1224,366)</f>
        <v>20</v>
      </c>
      <c r="I374" s="2"/>
    </row>
    <row r="375" spans="1:9" x14ac:dyDescent="0.25">
      <c r="A375" s="1">
        <f>COUNTIF($C$2:C375,"Да")</f>
        <v>11</v>
      </c>
      <c r="B375" s="45">
        <f t="shared" si="11"/>
        <v>45638</v>
      </c>
      <c r="C375" s="42" t="str">
        <f>IF(ISERROR(VLOOKUP(B375,'Айгенис Оп23'!$C$3:$C$42,1,0)),"Нет","Да")</f>
        <v>Нет</v>
      </c>
      <c r="D375" s="43">
        <f t="shared" si="10"/>
        <v>366</v>
      </c>
      <c r="E375" s="49">
        <f>ROUND(('Все выпуски'!$V$3*'Все выпуски'!$V$6/100)/366*(B375-IF(C375="Нет",VLOOKUP(A375,'Айгенис Оп23'!$A$2:$C$42,3,0),VLOOKUP((A375-1),'Айгенис Оп23'!$A$2:$C$42,3,0))),2)</f>
        <v>11.61</v>
      </c>
      <c r="G375" s="43">
        <f>COUNTIF(D376:$D$1224,365)</f>
        <v>830</v>
      </c>
      <c r="H375" s="43">
        <f>COUNTIF(D376:$D$1224,366)</f>
        <v>19</v>
      </c>
      <c r="I375" s="2"/>
    </row>
    <row r="376" spans="1:9" x14ac:dyDescent="0.25">
      <c r="A376" s="1">
        <f>COUNTIF($C$2:C376,"Да")</f>
        <v>11</v>
      </c>
      <c r="B376" s="45">
        <f t="shared" si="11"/>
        <v>45639</v>
      </c>
      <c r="C376" s="42" t="str">
        <f>IF(ISERROR(VLOOKUP(B376,'Айгенис Оп23'!$C$3:$C$42,1,0)),"Нет","Да")</f>
        <v>Нет</v>
      </c>
      <c r="D376" s="43">
        <f t="shared" si="10"/>
        <v>366</v>
      </c>
      <c r="E376" s="49">
        <f>ROUND(('Все выпуски'!$V$3*'Все выпуски'!$V$6/100)/366*(B376-IF(C376="Нет",VLOOKUP(A376,'Айгенис Оп23'!$A$2:$C$42,3,0),VLOOKUP((A376-1),'Айгенис Оп23'!$A$2:$C$42,3,0))),2)</f>
        <v>12.08</v>
      </c>
      <c r="G376" s="43">
        <f>COUNTIF(D377:$D$1224,365)</f>
        <v>830</v>
      </c>
      <c r="H376" s="43">
        <f>COUNTIF(D377:$D$1224,366)</f>
        <v>18</v>
      </c>
      <c r="I376" s="2"/>
    </row>
    <row r="377" spans="1:9" x14ac:dyDescent="0.25">
      <c r="A377" s="1">
        <f>COUNTIF($C$2:C377,"Да")</f>
        <v>11</v>
      </c>
      <c r="B377" s="45">
        <f t="shared" si="11"/>
        <v>45640</v>
      </c>
      <c r="C377" s="42" t="str">
        <f>IF(ISERROR(VLOOKUP(B377,'Айгенис Оп23'!$C$3:$C$42,1,0)),"Нет","Да")</f>
        <v>Нет</v>
      </c>
      <c r="D377" s="43">
        <f t="shared" si="10"/>
        <v>366</v>
      </c>
      <c r="E377" s="49">
        <f>ROUND(('Все выпуски'!$V$3*'Все выпуски'!$V$6/100)/366*(B377-IF(C377="Нет",VLOOKUP(A377,'Айгенис Оп23'!$A$2:$C$42,3,0),VLOOKUP((A377-1),'Айгенис Оп23'!$A$2:$C$42,3,0))),2)</f>
        <v>12.54</v>
      </c>
      <c r="G377" s="43">
        <f>COUNTIF(D378:$D$1224,365)</f>
        <v>830</v>
      </c>
      <c r="H377" s="43">
        <f>COUNTIF(D378:$D$1224,366)</f>
        <v>17</v>
      </c>
      <c r="I377" s="2"/>
    </row>
    <row r="378" spans="1:9" x14ac:dyDescent="0.25">
      <c r="A378" s="1">
        <f>COUNTIF($C$2:C378,"Да")</f>
        <v>11</v>
      </c>
      <c r="B378" s="45">
        <f t="shared" si="11"/>
        <v>45641</v>
      </c>
      <c r="C378" s="42" t="str">
        <f>IF(ISERROR(VLOOKUP(B378,'Айгенис Оп23'!$C$3:$C$42,1,0)),"Нет","Да")</f>
        <v>Нет</v>
      </c>
      <c r="D378" s="43">
        <f t="shared" si="10"/>
        <v>366</v>
      </c>
      <c r="E378" s="49">
        <f>ROUND(('Все выпуски'!$V$3*'Все выпуски'!$V$6/100)/366*(B378-IF(C378="Нет",VLOOKUP(A378,'Айгенис Оп23'!$A$2:$C$42,3,0),VLOOKUP((A378-1),'Айгенис Оп23'!$A$2:$C$42,3,0))),2)</f>
        <v>13.01</v>
      </c>
      <c r="G378" s="43">
        <f>COUNTIF(D379:$D$1224,365)</f>
        <v>830</v>
      </c>
      <c r="H378" s="43">
        <f>COUNTIF(D379:$D$1224,366)</f>
        <v>16</v>
      </c>
      <c r="I378" s="2"/>
    </row>
    <row r="379" spans="1:9" x14ac:dyDescent="0.25">
      <c r="A379" s="1">
        <f>COUNTIF($C$2:C379,"Да")</f>
        <v>11</v>
      </c>
      <c r="B379" s="45">
        <f t="shared" si="11"/>
        <v>45642</v>
      </c>
      <c r="C379" s="42" t="str">
        <f>IF(ISERROR(VLOOKUP(B379,'Айгенис Оп23'!$C$3:$C$42,1,0)),"Нет","Да")</f>
        <v>Нет</v>
      </c>
      <c r="D379" s="43">
        <f t="shared" si="10"/>
        <v>366</v>
      </c>
      <c r="E379" s="49">
        <f>ROUND(('Все выпуски'!$V$3*'Все выпуски'!$V$6/100)/366*(B379-IF(C379="Нет",VLOOKUP(A379,'Айгенис Оп23'!$A$2:$C$42,3,0),VLOOKUP((A379-1),'Айгенис Оп23'!$A$2:$C$42,3,0))),2)</f>
        <v>13.47</v>
      </c>
      <c r="G379" s="43">
        <f>COUNTIF(D380:$D$1224,365)</f>
        <v>830</v>
      </c>
      <c r="H379" s="43">
        <f>COUNTIF(D380:$D$1224,366)</f>
        <v>15</v>
      </c>
      <c r="I379" s="2"/>
    </row>
    <row r="380" spans="1:9" x14ac:dyDescent="0.25">
      <c r="A380" s="1">
        <f>COUNTIF($C$2:C380,"Да")</f>
        <v>12</v>
      </c>
      <c r="B380" s="45">
        <f t="shared" si="11"/>
        <v>45643</v>
      </c>
      <c r="C380" s="42" t="str">
        <f>IF(ISERROR(VLOOKUP(B380,'Айгенис Оп23'!$C$3:$C$42,1,0)),"Нет","Да")</f>
        <v>Да</v>
      </c>
      <c r="D380" s="43">
        <f t="shared" si="10"/>
        <v>366</v>
      </c>
      <c r="E380" s="49">
        <f>ROUND(('Все выпуски'!$V$3*'Все выпуски'!$V$6/100)/366*(B380-IF(C380="Нет",VLOOKUP(A380,'Айгенис Оп23'!$A$2:$C$42,3,0),VLOOKUP((A380-1),'Айгенис Оп23'!$A$2:$C$42,3,0))),2)</f>
        <v>13.93</v>
      </c>
      <c r="G380" s="43">
        <f>COUNTIF(D381:$D$1224,365)</f>
        <v>830</v>
      </c>
      <c r="H380" s="43">
        <f>COUNTIF(D381:$D$1224,366)</f>
        <v>14</v>
      </c>
      <c r="I380" s="2"/>
    </row>
    <row r="381" spans="1:9" x14ac:dyDescent="0.25">
      <c r="A381" s="1">
        <f>COUNTIF($C$2:C381,"Да")</f>
        <v>12</v>
      </c>
      <c r="B381" s="45">
        <f t="shared" si="11"/>
        <v>45644</v>
      </c>
      <c r="C381" s="42" t="str">
        <f>IF(ISERROR(VLOOKUP(B381,'Айгенис Оп23'!$C$3:$C$42,1,0)),"Нет","Да")</f>
        <v>Нет</v>
      </c>
      <c r="D381" s="43">
        <f t="shared" si="10"/>
        <v>366</v>
      </c>
      <c r="E381" s="49">
        <f>ROUND(('Все выпуски'!$V$3*'Все выпуски'!$V$6/100)/366*(B381-IF(C381="Нет",VLOOKUP(A381,'Айгенис Оп23'!$A$2:$C$42,3,0),VLOOKUP((A381-1),'Айгенис Оп23'!$A$2:$C$42,3,0))),2)</f>
        <v>0.46</v>
      </c>
      <c r="G381" s="43">
        <f>COUNTIF(D382:$D$1224,365)</f>
        <v>830</v>
      </c>
      <c r="H381" s="43">
        <f>COUNTIF(D382:$D$1224,366)</f>
        <v>13</v>
      </c>
      <c r="I381" s="2"/>
    </row>
    <row r="382" spans="1:9" x14ac:dyDescent="0.25">
      <c r="A382" s="1">
        <f>COUNTIF($C$2:C382,"Да")</f>
        <v>12</v>
      </c>
      <c r="B382" s="45">
        <f t="shared" si="11"/>
        <v>45645</v>
      </c>
      <c r="C382" s="42" t="str">
        <f>IF(ISERROR(VLOOKUP(B382,'Айгенис Оп23'!$C$3:$C$42,1,0)),"Нет","Да")</f>
        <v>Нет</v>
      </c>
      <c r="D382" s="43">
        <f t="shared" si="10"/>
        <v>366</v>
      </c>
      <c r="E382" s="49">
        <f>ROUND(('Все выпуски'!$V$3*'Все выпуски'!$V$6/100)/366*(B382-IF(C382="Нет",VLOOKUP(A382,'Айгенис Оп23'!$A$2:$C$42,3,0),VLOOKUP((A382-1),'Айгенис Оп23'!$A$2:$C$42,3,0))),2)</f>
        <v>0.93</v>
      </c>
      <c r="G382" s="43">
        <f>COUNTIF(D383:$D$1224,365)</f>
        <v>830</v>
      </c>
      <c r="H382" s="43">
        <f>COUNTIF(D383:$D$1224,366)</f>
        <v>12</v>
      </c>
      <c r="I382" s="2"/>
    </row>
    <row r="383" spans="1:9" x14ac:dyDescent="0.25">
      <c r="A383" s="1">
        <f>COUNTIF($C$2:C383,"Да")</f>
        <v>12</v>
      </c>
      <c r="B383" s="45">
        <f t="shared" si="11"/>
        <v>45646</v>
      </c>
      <c r="C383" s="42" t="str">
        <f>IF(ISERROR(VLOOKUP(B383,'Айгенис Оп23'!$C$3:$C$42,1,0)),"Нет","Да")</f>
        <v>Нет</v>
      </c>
      <c r="D383" s="43">
        <f t="shared" si="10"/>
        <v>366</v>
      </c>
      <c r="E383" s="49">
        <f>ROUND(('Все выпуски'!$V$3*'Все выпуски'!$V$6/100)/366*(B383-IF(C383="Нет",VLOOKUP(A383,'Айгенис Оп23'!$A$2:$C$42,3,0),VLOOKUP((A383-1),'Айгенис Оп23'!$A$2:$C$42,3,0))),2)</f>
        <v>1.39</v>
      </c>
      <c r="G383" s="43">
        <f>COUNTIF(D384:$D$1224,365)</f>
        <v>830</v>
      </c>
      <c r="H383" s="43">
        <f>COUNTIF(D384:$D$1224,366)</f>
        <v>11</v>
      </c>
      <c r="I383" s="2"/>
    </row>
    <row r="384" spans="1:9" x14ac:dyDescent="0.25">
      <c r="A384" s="1">
        <f>COUNTIF($C$2:C384,"Да")</f>
        <v>12</v>
      </c>
      <c r="B384" s="45">
        <f t="shared" si="11"/>
        <v>45647</v>
      </c>
      <c r="C384" s="42" t="str">
        <f>IF(ISERROR(VLOOKUP(B384,'Айгенис Оп23'!$C$3:$C$42,1,0)),"Нет","Да")</f>
        <v>Нет</v>
      </c>
      <c r="D384" s="43">
        <f t="shared" si="10"/>
        <v>366</v>
      </c>
      <c r="E384" s="49">
        <f>ROUND(('Все выпуски'!$V$3*'Все выпуски'!$V$6/100)/366*(B384-IF(C384="Нет",VLOOKUP(A384,'Айгенис Оп23'!$A$2:$C$42,3,0),VLOOKUP((A384-1),'Айгенис Оп23'!$A$2:$C$42,3,0))),2)</f>
        <v>1.86</v>
      </c>
      <c r="G384" s="43">
        <f>COUNTIF(D385:$D$1224,365)</f>
        <v>830</v>
      </c>
      <c r="H384" s="43">
        <f>COUNTIF(D385:$D$1224,366)</f>
        <v>10</v>
      </c>
      <c r="I384" s="2"/>
    </row>
    <row r="385" spans="1:9" x14ac:dyDescent="0.25">
      <c r="A385" s="1">
        <f>COUNTIF($C$2:C385,"Да")</f>
        <v>12</v>
      </c>
      <c r="B385" s="45">
        <f t="shared" si="11"/>
        <v>45648</v>
      </c>
      <c r="C385" s="42" t="str">
        <f>IF(ISERROR(VLOOKUP(B385,'Айгенис Оп23'!$C$3:$C$42,1,0)),"Нет","Да")</f>
        <v>Нет</v>
      </c>
      <c r="D385" s="43">
        <f t="shared" si="10"/>
        <v>366</v>
      </c>
      <c r="E385" s="49">
        <f>ROUND(('Все выпуски'!$V$3*'Все выпуски'!$V$6/100)/366*(B385-IF(C385="Нет",VLOOKUP(A385,'Айгенис Оп23'!$A$2:$C$42,3,0),VLOOKUP((A385-1),'Айгенис Оп23'!$A$2:$C$42,3,0))),2)</f>
        <v>2.3199999999999998</v>
      </c>
      <c r="G385" s="43">
        <f>COUNTIF(D386:$D$1224,365)</f>
        <v>830</v>
      </c>
      <c r="H385" s="43">
        <f>COUNTIF(D386:$D$1224,366)</f>
        <v>9</v>
      </c>
      <c r="I385" s="2"/>
    </row>
    <row r="386" spans="1:9" x14ac:dyDescent="0.25">
      <c r="A386" s="1">
        <f>COUNTIF($C$2:C386,"Да")</f>
        <v>12</v>
      </c>
      <c r="B386" s="45">
        <f t="shared" si="11"/>
        <v>45649</v>
      </c>
      <c r="C386" s="42" t="str">
        <f>IF(ISERROR(VLOOKUP(B386,'Айгенис Оп23'!$C$3:$C$42,1,0)),"Нет","Да")</f>
        <v>Нет</v>
      </c>
      <c r="D386" s="43">
        <f t="shared" ref="D386:D449" si="12">IF(MOD(YEAR(B386),4)=0,366,365)</f>
        <v>366</v>
      </c>
      <c r="E386" s="49">
        <f>ROUND(('Все выпуски'!$V$3*'Все выпуски'!$V$6/100)/366*(B386-IF(C386="Нет",VLOOKUP(A386,'Айгенис Оп23'!$A$2:$C$42,3,0),VLOOKUP((A386-1),'Айгенис Оп23'!$A$2:$C$42,3,0))),2)</f>
        <v>2.79</v>
      </c>
      <c r="G386" s="43">
        <f>COUNTIF(D387:$D$1224,365)</f>
        <v>830</v>
      </c>
      <c r="H386" s="43">
        <f>COUNTIF(D387:$D$1224,366)</f>
        <v>8</v>
      </c>
      <c r="I386" s="2"/>
    </row>
    <row r="387" spans="1:9" x14ac:dyDescent="0.25">
      <c r="A387" s="1">
        <f>COUNTIF($C$2:C387,"Да")</f>
        <v>12</v>
      </c>
      <c r="B387" s="45">
        <f t="shared" si="11"/>
        <v>45650</v>
      </c>
      <c r="C387" s="42" t="str">
        <f>IF(ISERROR(VLOOKUP(B387,'Айгенис Оп23'!$C$3:$C$42,1,0)),"Нет","Да")</f>
        <v>Нет</v>
      </c>
      <c r="D387" s="43">
        <f t="shared" si="12"/>
        <v>366</v>
      </c>
      <c r="E387" s="49">
        <f>ROUND(('Все выпуски'!$V$3*'Все выпуски'!$V$6/100)/366*(B387-IF(C387="Нет",VLOOKUP(A387,'Айгенис Оп23'!$A$2:$C$42,3,0),VLOOKUP((A387-1),'Айгенис Оп23'!$A$2:$C$42,3,0))),2)</f>
        <v>3.25</v>
      </c>
      <c r="G387" s="43">
        <f>COUNTIF(D388:$D$1224,365)</f>
        <v>830</v>
      </c>
      <c r="H387" s="43">
        <f>COUNTIF(D388:$D$1224,366)</f>
        <v>7</v>
      </c>
      <c r="I387" s="2"/>
    </row>
    <row r="388" spans="1:9" x14ac:dyDescent="0.25">
      <c r="A388" s="1">
        <f>COUNTIF($C$2:C388,"Да")</f>
        <v>12</v>
      </c>
      <c r="B388" s="45">
        <f t="shared" ref="B388:B451" si="13">B387+1</f>
        <v>45651</v>
      </c>
      <c r="C388" s="42" t="str">
        <f>IF(ISERROR(VLOOKUP(B388,'Айгенис Оп23'!$C$3:$C$42,1,0)),"Нет","Да")</f>
        <v>Нет</v>
      </c>
      <c r="D388" s="43">
        <f t="shared" si="12"/>
        <v>366</v>
      </c>
      <c r="E388" s="49">
        <f>ROUND(('Все выпуски'!$V$3*'Все выпуски'!$V$6/100)/366*(B388-IF(C388="Нет",VLOOKUP(A388,'Айгенис Оп23'!$A$2:$C$42,3,0),VLOOKUP((A388-1),'Айгенис Оп23'!$A$2:$C$42,3,0))),2)</f>
        <v>3.72</v>
      </c>
      <c r="G388" s="43">
        <f>COUNTIF(D389:$D$1224,365)</f>
        <v>830</v>
      </c>
      <c r="H388" s="43">
        <f>COUNTIF(D389:$D$1224,366)</f>
        <v>6</v>
      </c>
      <c r="I388" s="2"/>
    </row>
    <row r="389" spans="1:9" x14ac:dyDescent="0.25">
      <c r="A389" s="1">
        <f>COUNTIF($C$2:C389,"Да")</f>
        <v>12</v>
      </c>
      <c r="B389" s="45">
        <f t="shared" si="13"/>
        <v>45652</v>
      </c>
      <c r="C389" s="42" t="str">
        <f>IF(ISERROR(VLOOKUP(B389,'Айгенис Оп23'!$C$3:$C$42,1,0)),"Нет","Да")</f>
        <v>Нет</v>
      </c>
      <c r="D389" s="43">
        <f t="shared" si="12"/>
        <v>366</v>
      </c>
      <c r="E389" s="49">
        <f>ROUND(('Все выпуски'!$V$3*'Все выпуски'!$V$6/100)/366*(B389-IF(C389="Нет",VLOOKUP(A389,'Айгенис Оп23'!$A$2:$C$42,3,0),VLOOKUP((A389-1),'Айгенис Оп23'!$A$2:$C$42,3,0))),2)</f>
        <v>4.18</v>
      </c>
      <c r="G389" s="43">
        <f>COUNTIF(D390:$D$1224,365)</f>
        <v>830</v>
      </c>
      <c r="H389" s="43">
        <f>COUNTIF(D390:$D$1224,366)</f>
        <v>5</v>
      </c>
      <c r="I389" s="2"/>
    </row>
    <row r="390" spans="1:9" x14ac:dyDescent="0.25">
      <c r="A390" s="1">
        <f>COUNTIF($C$2:C390,"Да")</f>
        <v>12</v>
      </c>
      <c r="B390" s="45">
        <f t="shared" si="13"/>
        <v>45653</v>
      </c>
      <c r="C390" s="42" t="str">
        <f>IF(ISERROR(VLOOKUP(B390,'Айгенис Оп23'!$C$3:$C$42,1,0)),"Нет","Да")</f>
        <v>Нет</v>
      </c>
      <c r="D390" s="43">
        <f t="shared" si="12"/>
        <v>366</v>
      </c>
      <c r="E390" s="49">
        <f>ROUND(('Все выпуски'!$V$3*'Все выпуски'!$V$6/100)/366*(B390-IF(C390="Нет",VLOOKUP(A390,'Айгенис Оп23'!$A$2:$C$42,3,0),VLOOKUP((A390-1),'Айгенис Оп23'!$A$2:$C$42,3,0))),2)</f>
        <v>4.6399999999999997</v>
      </c>
      <c r="G390" s="43">
        <f>COUNTIF(D391:$D$1224,365)</f>
        <v>830</v>
      </c>
      <c r="H390" s="43">
        <f>COUNTIF(D391:$D$1224,366)</f>
        <v>4</v>
      </c>
      <c r="I390" s="2"/>
    </row>
    <row r="391" spans="1:9" x14ac:dyDescent="0.25">
      <c r="A391" s="1">
        <f>COUNTIF($C$2:C391,"Да")</f>
        <v>12</v>
      </c>
      <c r="B391" s="45">
        <f t="shared" si="13"/>
        <v>45654</v>
      </c>
      <c r="C391" s="42" t="str">
        <f>IF(ISERROR(VLOOKUP(B391,'Айгенис Оп23'!$C$3:$C$42,1,0)),"Нет","Да")</f>
        <v>Нет</v>
      </c>
      <c r="D391" s="43">
        <f t="shared" si="12"/>
        <v>366</v>
      </c>
      <c r="E391" s="49">
        <f>ROUND(('Все выпуски'!$V$3*'Все выпуски'!$V$6/100)/366*(B391-IF(C391="Нет",VLOOKUP(A391,'Айгенис Оп23'!$A$2:$C$42,3,0),VLOOKUP((A391-1),'Айгенис Оп23'!$A$2:$C$42,3,0))),2)</f>
        <v>5.1100000000000003</v>
      </c>
      <c r="G391" s="43">
        <f>COUNTIF(D392:$D$1224,365)</f>
        <v>830</v>
      </c>
      <c r="H391" s="43">
        <f>COUNTIF(D392:$D$1224,366)</f>
        <v>3</v>
      </c>
      <c r="I391" s="2"/>
    </row>
    <row r="392" spans="1:9" x14ac:dyDescent="0.25">
      <c r="A392" s="1">
        <f>COUNTIF($C$2:C392,"Да")</f>
        <v>12</v>
      </c>
      <c r="B392" s="45">
        <f t="shared" si="13"/>
        <v>45655</v>
      </c>
      <c r="C392" s="42" t="str">
        <f>IF(ISERROR(VLOOKUP(B392,'Айгенис Оп23'!$C$3:$C$42,1,0)),"Нет","Да")</f>
        <v>Нет</v>
      </c>
      <c r="D392" s="43">
        <f t="shared" si="12"/>
        <v>366</v>
      </c>
      <c r="E392" s="49">
        <f>ROUND(('Все выпуски'!$V$3*'Все выпуски'!$V$6/100)/366*(B392-IF(C392="Нет",VLOOKUP(A392,'Айгенис Оп23'!$A$2:$C$42,3,0),VLOOKUP((A392-1),'Айгенис Оп23'!$A$2:$C$42,3,0))),2)</f>
        <v>5.57</v>
      </c>
      <c r="G392" s="43">
        <f>COUNTIF(D393:$D$1224,365)</f>
        <v>830</v>
      </c>
      <c r="H392" s="43">
        <f>COUNTIF(D393:$D$1224,366)</f>
        <v>2</v>
      </c>
      <c r="I392" s="2"/>
    </row>
    <row r="393" spans="1:9" x14ac:dyDescent="0.25">
      <c r="A393" s="1">
        <f>COUNTIF($C$2:C393,"Да")</f>
        <v>12</v>
      </c>
      <c r="B393" s="45">
        <f t="shared" si="13"/>
        <v>45656</v>
      </c>
      <c r="C393" s="42" t="str">
        <f>IF(ISERROR(VLOOKUP(B393,'Айгенис Оп23'!$C$3:$C$42,1,0)),"Нет","Да")</f>
        <v>Нет</v>
      </c>
      <c r="D393" s="43">
        <f t="shared" si="12"/>
        <v>366</v>
      </c>
      <c r="E393" s="49">
        <f>ROUND(('Все выпуски'!$V$3*'Все выпуски'!$V$6/100)/366*(B393-IF(C393="Нет",VLOOKUP(A393,'Айгенис Оп23'!$A$2:$C$42,3,0),VLOOKUP((A393-1),'Айгенис Оп23'!$A$2:$C$42,3,0))),2)</f>
        <v>6.04</v>
      </c>
      <c r="F393" s="44"/>
      <c r="G393" s="43">
        <f>COUNTIF(D394:$D$1224,365)</f>
        <v>830</v>
      </c>
      <c r="H393" s="43">
        <f>COUNTIF(D394:$D$1224,366)</f>
        <v>1</v>
      </c>
      <c r="I393" s="2"/>
    </row>
    <row r="394" spans="1:9" x14ac:dyDescent="0.25">
      <c r="A394" s="1">
        <f>COUNTIF($C$2:C394,"Да")</f>
        <v>12</v>
      </c>
      <c r="B394" s="45">
        <f t="shared" si="13"/>
        <v>45657</v>
      </c>
      <c r="C394" s="42" t="str">
        <f>IF(ISERROR(VLOOKUP(B394,'Айгенис Оп23'!$C$3:$C$42,1,0)),"Нет","Да")</f>
        <v>Нет</v>
      </c>
      <c r="D394" s="43">
        <f t="shared" si="12"/>
        <v>366</v>
      </c>
      <c r="E394" s="49">
        <f>ROUND(('Все выпуски'!$V$3*'Все выпуски'!$V$6/100)/366*(B394-IF(C394="Нет",VLOOKUP(A394,'Айгенис Оп23'!$A$2:$C$42,3,0),VLOOKUP((A394-1),'Айгенис Оп23'!$A$2:$C$42,3,0))),2)</f>
        <v>6.5</v>
      </c>
      <c r="F394" s="44">
        <f>('Все выпуски'!$V$3*'Все выпуски'!$V$6/100)/366*(B394-IF(C394="Нет",VLOOKUP(A394,'Айгенис Оп23'!$A$2:$C$42,3,0),VLOOKUP((A394-1),'Айгенис Оп23'!$A$2:$C$42,3,0)))</f>
        <v>6.502732240437159</v>
      </c>
      <c r="G394" s="43">
        <f>COUNTIF(D395:$D$1224,365)</f>
        <v>830</v>
      </c>
      <c r="H394" s="43">
        <f>COUNTIF(D395:$D$1224,366)</f>
        <v>0</v>
      </c>
      <c r="I394" s="2"/>
    </row>
    <row r="395" spans="1:9" x14ac:dyDescent="0.25">
      <c r="A395" s="1">
        <f>COUNTIF($C$2:C395,"Да")</f>
        <v>12</v>
      </c>
      <c r="B395" s="45">
        <f t="shared" si="13"/>
        <v>45658</v>
      </c>
      <c r="C395" s="42" t="str">
        <f>IF(ISERROR(VLOOKUP(B395,'Айгенис Оп23'!$C$3:$C$42,1,0)),"Нет","Да")</f>
        <v>Нет</v>
      </c>
      <c r="D395" s="43">
        <f t="shared" si="12"/>
        <v>365</v>
      </c>
      <c r="E395" s="49">
        <f>ROUND(('Все выпуски'!$V$3*'Все выпуски'!$V$6/100)*((B395-$B$394)/365)+$F$394,2)</f>
        <v>6.97</v>
      </c>
      <c r="G395" s="43">
        <f>COUNTIF(D396:$D$1224,365)</f>
        <v>829</v>
      </c>
      <c r="H395" s="43">
        <f>COUNTIF(D396:$D$1224,366)</f>
        <v>0</v>
      </c>
      <c r="I395" s="2"/>
    </row>
    <row r="396" spans="1:9" x14ac:dyDescent="0.25">
      <c r="A396" s="1">
        <f>COUNTIF($C$2:C396,"Да")</f>
        <v>12</v>
      </c>
      <c r="B396" s="45">
        <f t="shared" si="13"/>
        <v>45659</v>
      </c>
      <c r="C396" s="42" t="str">
        <f>IF(ISERROR(VLOOKUP(B396,'Айгенис Оп23'!$C$3:$C$42,1,0)),"Нет","Да")</f>
        <v>Нет</v>
      </c>
      <c r="D396" s="43">
        <f t="shared" si="12"/>
        <v>365</v>
      </c>
      <c r="E396" s="49">
        <f>ROUND(('Все выпуски'!$V$3*'Все выпуски'!$V$6/100)*((B396-$B$394)/365)+$F$394,2)</f>
        <v>7.43</v>
      </c>
      <c r="G396" s="43">
        <f>COUNTIF(D397:$D$1224,365)</f>
        <v>828</v>
      </c>
      <c r="H396" s="43">
        <f>COUNTIF(D397:$D$1224,366)</f>
        <v>0</v>
      </c>
      <c r="I396" s="2"/>
    </row>
    <row r="397" spans="1:9" x14ac:dyDescent="0.25">
      <c r="A397" s="1">
        <f>COUNTIF($C$2:C397,"Да")</f>
        <v>12</v>
      </c>
      <c r="B397" s="45">
        <f t="shared" si="13"/>
        <v>45660</v>
      </c>
      <c r="C397" s="42" t="str">
        <f>IF(ISERROR(VLOOKUP(B397,'Айгенис Оп23'!$C$3:$C$42,1,0)),"Нет","Да")</f>
        <v>Нет</v>
      </c>
      <c r="D397" s="43">
        <f t="shared" si="12"/>
        <v>365</v>
      </c>
      <c r="E397" s="49">
        <f>ROUND(('Все выпуски'!$V$3*'Все выпуски'!$V$6/100)*((B397-$B$394)/365)+$F$394,2)</f>
        <v>7.9</v>
      </c>
      <c r="G397" s="43">
        <f>COUNTIF(D398:$D$1224,365)</f>
        <v>827</v>
      </c>
      <c r="H397" s="43">
        <f>COUNTIF(D398:$D$1224,366)</f>
        <v>0</v>
      </c>
      <c r="I397" s="2"/>
    </row>
    <row r="398" spans="1:9" x14ac:dyDescent="0.25">
      <c r="A398" s="1">
        <f>COUNTIF($C$2:C398,"Да")</f>
        <v>12</v>
      </c>
      <c r="B398" s="45">
        <f t="shared" si="13"/>
        <v>45661</v>
      </c>
      <c r="C398" s="42" t="str">
        <f>IF(ISERROR(VLOOKUP(B398,'Айгенис Оп23'!$C$3:$C$42,1,0)),"Нет","Да")</f>
        <v>Нет</v>
      </c>
      <c r="D398" s="43">
        <f t="shared" si="12"/>
        <v>365</v>
      </c>
      <c r="E398" s="49">
        <f>ROUND(('Все выпуски'!$V$3*'Все выпуски'!$V$6/100)*((B398-$B$394)/365)+$F$394,2)</f>
        <v>8.3699999999999992</v>
      </c>
      <c r="G398" s="43">
        <f>COUNTIF(D399:$D$1224,365)</f>
        <v>826</v>
      </c>
      <c r="H398" s="43">
        <f>COUNTIF(D399:$D$1224,366)</f>
        <v>0</v>
      </c>
      <c r="I398" s="2"/>
    </row>
    <row r="399" spans="1:9" x14ac:dyDescent="0.25">
      <c r="A399" s="1">
        <f>COUNTIF($C$2:C399,"Да")</f>
        <v>12</v>
      </c>
      <c r="B399" s="45">
        <f t="shared" si="13"/>
        <v>45662</v>
      </c>
      <c r="C399" s="42" t="str">
        <f>IF(ISERROR(VLOOKUP(B399,'Айгенис Оп23'!$C$3:$C$42,1,0)),"Нет","Да")</f>
        <v>Нет</v>
      </c>
      <c r="D399" s="43">
        <f t="shared" si="12"/>
        <v>365</v>
      </c>
      <c r="E399" s="49">
        <f>ROUND(('Все выпуски'!$V$3*'Все выпуски'!$V$6/100)*((B399-$B$394)/365)+$F$394,2)</f>
        <v>8.83</v>
      </c>
      <c r="G399" s="43">
        <f>COUNTIF(D400:$D$1224,365)</f>
        <v>825</v>
      </c>
      <c r="H399" s="43">
        <f>COUNTIF(D400:$D$1224,366)</f>
        <v>0</v>
      </c>
      <c r="I399" s="2"/>
    </row>
    <row r="400" spans="1:9" x14ac:dyDescent="0.25">
      <c r="A400" s="1">
        <f>COUNTIF($C$2:C400,"Да")</f>
        <v>12</v>
      </c>
      <c r="B400" s="45">
        <f t="shared" si="13"/>
        <v>45663</v>
      </c>
      <c r="C400" s="42" t="str">
        <f>IF(ISERROR(VLOOKUP(B400,'Айгенис Оп23'!$C$3:$C$42,1,0)),"Нет","Да")</f>
        <v>Нет</v>
      </c>
      <c r="D400" s="43">
        <f t="shared" si="12"/>
        <v>365</v>
      </c>
      <c r="E400" s="49">
        <f>ROUND(('Все выпуски'!$V$3*'Все выпуски'!$V$6/100)*((B400-$B$394)/365)+$F$394,2)</f>
        <v>9.3000000000000007</v>
      </c>
      <c r="G400" s="43">
        <f>COUNTIF(D401:$D$1224,365)</f>
        <v>824</v>
      </c>
      <c r="H400" s="43">
        <f>COUNTIF(D401:$D$1224,366)</f>
        <v>0</v>
      </c>
      <c r="I400" s="2"/>
    </row>
    <row r="401" spans="1:9" x14ac:dyDescent="0.25">
      <c r="A401" s="1">
        <f>COUNTIF($C$2:C401,"Да")</f>
        <v>12</v>
      </c>
      <c r="B401" s="45">
        <f t="shared" si="13"/>
        <v>45664</v>
      </c>
      <c r="C401" s="42" t="str">
        <f>IF(ISERROR(VLOOKUP(B401,'Айгенис Оп23'!$C$3:$C$42,1,0)),"Нет","Да")</f>
        <v>Нет</v>
      </c>
      <c r="D401" s="43">
        <f t="shared" si="12"/>
        <v>365</v>
      </c>
      <c r="E401" s="49">
        <f>ROUND(('Все выпуски'!$V$3*'Все выпуски'!$V$6/100)*((B401-$B$394)/365)+$F$394,2)</f>
        <v>9.76</v>
      </c>
      <c r="G401" s="43">
        <f>COUNTIF(D402:$D$1224,365)</f>
        <v>823</v>
      </c>
      <c r="H401" s="43">
        <f>COUNTIF(D402:$D$1224,366)</f>
        <v>0</v>
      </c>
      <c r="I401" s="2"/>
    </row>
    <row r="402" spans="1:9" x14ac:dyDescent="0.25">
      <c r="A402" s="1">
        <f>COUNTIF($C$2:C402,"Да")</f>
        <v>12</v>
      </c>
      <c r="B402" s="45">
        <f t="shared" si="13"/>
        <v>45665</v>
      </c>
      <c r="C402" s="42" t="str">
        <f>IF(ISERROR(VLOOKUP(B402,'Айгенис Оп23'!$C$3:$C$42,1,0)),"Нет","Да")</f>
        <v>Нет</v>
      </c>
      <c r="D402" s="43">
        <f t="shared" si="12"/>
        <v>365</v>
      </c>
      <c r="E402" s="49">
        <f>ROUND(('Все выпуски'!$V$3*'Все выпуски'!$V$6/100)*((B402-$B$394)/365)+$F$394,2)</f>
        <v>10.23</v>
      </c>
      <c r="G402" s="43">
        <f>COUNTIF(D403:$D$1224,365)</f>
        <v>822</v>
      </c>
      <c r="H402" s="43">
        <f>COUNTIF(D403:$D$1224,366)</f>
        <v>0</v>
      </c>
      <c r="I402" s="2"/>
    </row>
    <row r="403" spans="1:9" x14ac:dyDescent="0.25">
      <c r="A403" s="1">
        <f>COUNTIF($C$2:C403,"Да")</f>
        <v>12</v>
      </c>
      <c r="B403" s="45">
        <f t="shared" si="13"/>
        <v>45666</v>
      </c>
      <c r="C403" s="42" t="str">
        <f>IF(ISERROR(VLOOKUP(B403,'Айгенис Оп23'!$C$3:$C$42,1,0)),"Нет","Да")</f>
        <v>Нет</v>
      </c>
      <c r="D403" s="43">
        <f t="shared" si="12"/>
        <v>365</v>
      </c>
      <c r="E403" s="49">
        <f>ROUND(('Все выпуски'!$V$3*'Все выпуски'!$V$6/100)*((B403-$B$394)/365)+$F$394,2)</f>
        <v>10.69</v>
      </c>
      <c r="G403" s="43">
        <f>COUNTIF(D404:$D$1224,365)</f>
        <v>821</v>
      </c>
      <c r="H403" s="43">
        <f>COUNTIF(D404:$D$1224,366)</f>
        <v>0</v>
      </c>
      <c r="I403" s="2"/>
    </row>
    <row r="404" spans="1:9" x14ac:dyDescent="0.25">
      <c r="A404" s="1">
        <f>COUNTIF($C$2:C404,"Да")</f>
        <v>12</v>
      </c>
      <c r="B404" s="45">
        <f t="shared" si="13"/>
        <v>45667</v>
      </c>
      <c r="C404" s="42" t="str">
        <f>IF(ISERROR(VLOOKUP(B404,'Айгенис Оп23'!$C$3:$C$42,1,0)),"Нет","Да")</f>
        <v>Нет</v>
      </c>
      <c r="D404" s="43">
        <f t="shared" si="12"/>
        <v>365</v>
      </c>
      <c r="E404" s="49">
        <f>ROUND(('Все выпуски'!$V$3*'Все выпуски'!$V$6/100)*((B404-$B$394)/365)+$F$394,2)</f>
        <v>11.16</v>
      </c>
      <c r="G404" s="43">
        <f>COUNTIF(D405:$D$1224,365)</f>
        <v>820</v>
      </c>
      <c r="H404" s="43">
        <f>COUNTIF(D405:$D$1224,366)</f>
        <v>0</v>
      </c>
      <c r="I404" s="2"/>
    </row>
    <row r="405" spans="1:9" x14ac:dyDescent="0.25">
      <c r="A405" s="1">
        <f>COUNTIF($C$2:C405,"Да")</f>
        <v>12</v>
      </c>
      <c r="B405" s="45">
        <f t="shared" si="13"/>
        <v>45668</v>
      </c>
      <c r="C405" s="42" t="str">
        <f>IF(ISERROR(VLOOKUP(B405,'Айгенис Оп23'!$C$3:$C$42,1,0)),"Нет","Да")</f>
        <v>Нет</v>
      </c>
      <c r="D405" s="43">
        <f t="shared" si="12"/>
        <v>365</v>
      </c>
      <c r="E405" s="49">
        <f>ROUND(('Все выпуски'!$V$3*'Все выпуски'!$V$6/100)*((B405-$B$394)/365)+$F$394,2)</f>
        <v>11.63</v>
      </c>
      <c r="G405" s="43">
        <f>COUNTIF(D406:$D$1224,365)</f>
        <v>819</v>
      </c>
      <c r="H405" s="43">
        <f>COUNTIF(D406:$D$1224,366)</f>
        <v>0</v>
      </c>
      <c r="I405" s="2"/>
    </row>
    <row r="406" spans="1:9" x14ac:dyDescent="0.25">
      <c r="A406" s="1">
        <f>COUNTIF($C$2:C406,"Да")</f>
        <v>12</v>
      </c>
      <c r="B406" s="45">
        <f t="shared" si="13"/>
        <v>45669</v>
      </c>
      <c r="C406" s="42" t="str">
        <f>IF(ISERROR(VLOOKUP(B406,'Айгенис Оп23'!$C$3:$C$42,1,0)),"Нет","Да")</f>
        <v>Нет</v>
      </c>
      <c r="D406" s="43">
        <f t="shared" si="12"/>
        <v>365</v>
      </c>
      <c r="E406" s="49">
        <f>ROUND(('Все выпуски'!$V$3*'Все выпуски'!$V$6/100)*((B406-$B$394)/365)+$F$394,2)</f>
        <v>12.09</v>
      </c>
      <c r="G406" s="43">
        <f>COUNTIF(D407:$D$1224,365)</f>
        <v>818</v>
      </c>
      <c r="H406" s="43">
        <f>COUNTIF(D407:$D$1224,366)</f>
        <v>0</v>
      </c>
      <c r="I406" s="2"/>
    </row>
    <row r="407" spans="1:9" x14ac:dyDescent="0.25">
      <c r="A407" s="1">
        <f>COUNTIF($C$2:C407,"Да")</f>
        <v>12</v>
      </c>
      <c r="B407" s="45">
        <f t="shared" si="13"/>
        <v>45670</v>
      </c>
      <c r="C407" s="42" t="str">
        <f>IF(ISERROR(VLOOKUP(B407,'Айгенис Оп23'!$C$3:$C$42,1,0)),"Нет","Да")</f>
        <v>Нет</v>
      </c>
      <c r="D407" s="43">
        <f t="shared" si="12"/>
        <v>365</v>
      </c>
      <c r="E407" s="49">
        <f>ROUND(('Все выпуски'!$V$3*'Все выпуски'!$V$6/100)*((B407-$B$394)/365)+$F$394,2)</f>
        <v>12.56</v>
      </c>
      <c r="G407" s="43">
        <f>COUNTIF(D408:$D$1224,365)</f>
        <v>817</v>
      </c>
      <c r="H407" s="43">
        <f>COUNTIF(D408:$D$1224,366)</f>
        <v>0</v>
      </c>
      <c r="I407" s="2"/>
    </row>
    <row r="408" spans="1:9" x14ac:dyDescent="0.25">
      <c r="A408" s="1">
        <f>COUNTIF($C$2:C408,"Да")</f>
        <v>12</v>
      </c>
      <c r="B408" s="45">
        <f t="shared" si="13"/>
        <v>45671</v>
      </c>
      <c r="C408" s="42" t="str">
        <f>IF(ISERROR(VLOOKUP(B408,'Айгенис Оп23'!$C$3:$C$42,1,0)),"Нет","Да")</f>
        <v>Нет</v>
      </c>
      <c r="D408" s="43">
        <f t="shared" si="12"/>
        <v>365</v>
      </c>
      <c r="E408" s="49">
        <f>ROUND(('Все выпуски'!$V$3*'Все выпуски'!$V$6/100)*((B408-$B$394)/365)+$F$394,2)</f>
        <v>13.02</v>
      </c>
      <c r="G408" s="43">
        <f>COUNTIF(D409:$D$1224,365)</f>
        <v>816</v>
      </c>
      <c r="H408" s="43">
        <f>COUNTIF(D409:$D$1224,366)</f>
        <v>0</v>
      </c>
      <c r="I408" s="2"/>
    </row>
    <row r="409" spans="1:9" x14ac:dyDescent="0.25">
      <c r="A409" s="1">
        <f>COUNTIF($C$2:C409,"Да")</f>
        <v>12</v>
      </c>
      <c r="B409" s="45">
        <f t="shared" si="13"/>
        <v>45672</v>
      </c>
      <c r="C409" s="42" t="str">
        <f>IF(ISERROR(VLOOKUP(B409,'Айгенис Оп23'!$C$3:$C$42,1,0)),"Нет","Да")</f>
        <v>Нет</v>
      </c>
      <c r="D409" s="43">
        <f t="shared" si="12"/>
        <v>365</v>
      </c>
      <c r="E409" s="49">
        <f>ROUND(('Все выпуски'!$V$3*'Все выпуски'!$V$6/100)*((B409-$B$394)/365)+$F$394,2)</f>
        <v>13.49</v>
      </c>
      <c r="G409" s="43">
        <f>COUNTIF(D410:$D$1224,365)</f>
        <v>815</v>
      </c>
      <c r="H409" s="43">
        <f>COUNTIF(D410:$D$1224,366)</f>
        <v>0</v>
      </c>
      <c r="I409" s="2"/>
    </row>
    <row r="410" spans="1:9" x14ac:dyDescent="0.25">
      <c r="A410" s="1">
        <f>COUNTIF($C$2:C410,"Да")</f>
        <v>12</v>
      </c>
      <c r="B410" s="45">
        <f t="shared" si="13"/>
        <v>45673</v>
      </c>
      <c r="C410" s="42" t="str">
        <f>IF(ISERROR(VLOOKUP(B410,'Айгенис Оп23'!$C$3:$C$42,1,0)),"Нет","Да")</f>
        <v>Нет</v>
      </c>
      <c r="D410" s="43">
        <f t="shared" si="12"/>
        <v>365</v>
      </c>
      <c r="E410" s="49">
        <f>ROUND(('Все выпуски'!$V$3*'Все выпуски'!$V$6/100)*((B410-$B$394)/365)+$F$394,2)</f>
        <v>13.95</v>
      </c>
      <c r="G410" s="43">
        <f>COUNTIF(D411:$D$1224,365)</f>
        <v>814</v>
      </c>
      <c r="H410" s="43">
        <f>COUNTIF(D411:$D$1224,366)</f>
        <v>0</v>
      </c>
      <c r="I410" s="2"/>
    </row>
    <row r="411" spans="1:9" x14ac:dyDescent="0.25">
      <c r="A411" s="1">
        <f>COUNTIF($C$2:C411,"Да")</f>
        <v>13</v>
      </c>
      <c r="B411" s="45">
        <f t="shared" si="13"/>
        <v>45674</v>
      </c>
      <c r="C411" s="42" t="str">
        <f>IF(ISERROR(VLOOKUP(B411,'Айгенис Оп23'!$C$3:$C$42,1,0)),"Нет","Да")</f>
        <v>Да</v>
      </c>
      <c r="D411" s="43">
        <f t="shared" si="12"/>
        <v>365</v>
      </c>
      <c r="E411" s="49">
        <f>ROUND(('Все выпуски'!$V$3*'Все выпуски'!$V$6/100)*((B411-$B$394)/365)+$F$394,2)</f>
        <v>14.42</v>
      </c>
      <c r="G411" s="43">
        <f>COUNTIF(D412:$D$1224,365)</f>
        <v>813</v>
      </c>
      <c r="H411" s="43">
        <f>COUNTIF(D412:$D$1224,366)</f>
        <v>0</v>
      </c>
      <c r="I411" s="2"/>
    </row>
    <row r="412" spans="1:9" x14ac:dyDescent="0.25">
      <c r="A412" s="1">
        <f>COUNTIF($C$2:C412,"Да")</f>
        <v>13</v>
      </c>
      <c r="B412" s="45">
        <f t="shared" si="13"/>
        <v>45675</v>
      </c>
      <c r="C412" s="42" t="str">
        <f>IF(ISERROR(VLOOKUP(B412,'Айгенис Оп23'!$C$3:$C$42,1,0)),"Нет","Да")</f>
        <v>Нет</v>
      </c>
      <c r="D412" s="43">
        <f t="shared" si="12"/>
        <v>365</v>
      </c>
      <c r="E412" s="49">
        <f>ROUND(('Все выпуски'!$V$3*'Все выпуски'!$V$6/100)/365*(B412-IF(C412="Нет",VLOOKUP(A412,'Айгенис Оп23'!$A$2:$C$42,3,0),VLOOKUP((A412-1),'Айгенис Оп23'!$A$2:$C$42,3,0))),2)</f>
        <v>0.47</v>
      </c>
      <c r="G412" s="43">
        <f>COUNTIF(D413:$D$1224,365)</f>
        <v>812</v>
      </c>
      <c r="H412" s="43">
        <f>COUNTIF(D413:$D$1224,366)</f>
        <v>0</v>
      </c>
      <c r="I412" s="2"/>
    </row>
    <row r="413" spans="1:9" x14ac:dyDescent="0.25">
      <c r="A413" s="1">
        <f>COUNTIF($C$2:C413,"Да")</f>
        <v>13</v>
      </c>
      <c r="B413" s="45">
        <f t="shared" si="13"/>
        <v>45676</v>
      </c>
      <c r="C413" s="42" t="str">
        <f>IF(ISERROR(VLOOKUP(B413,'Айгенис Оп23'!$C$3:$C$42,1,0)),"Нет","Да")</f>
        <v>Нет</v>
      </c>
      <c r="D413" s="43">
        <f t="shared" si="12"/>
        <v>365</v>
      </c>
      <c r="E413" s="49">
        <f>ROUND(('Все выпуски'!$V$3*'Все выпуски'!$V$6/100)/365*(B413-IF(C413="Нет",VLOOKUP(A413,'Айгенис Оп23'!$A$2:$C$42,3,0),VLOOKUP((A413-1),'Айгенис Оп23'!$A$2:$C$42,3,0))),2)</f>
        <v>0.93</v>
      </c>
      <c r="G413" s="43">
        <f>COUNTIF(D414:$D$1224,365)</f>
        <v>811</v>
      </c>
      <c r="H413" s="43">
        <f>COUNTIF(D414:$D$1224,366)</f>
        <v>0</v>
      </c>
      <c r="I413" s="2"/>
    </row>
    <row r="414" spans="1:9" x14ac:dyDescent="0.25">
      <c r="A414" s="1">
        <f>COUNTIF($C$2:C414,"Да")</f>
        <v>13</v>
      </c>
      <c r="B414" s="45">
        <f t="shared" si="13"/>
        <v>45677</v>
      </c>
      <c r="C414" s="42" t="str">
        <f>IF(ISERROR(VLOOKUP(B414,'Айгенис Оп23'!$C$3:$C$42,1,0)),"Нет","Да")</f>
        <v>Нет</v>
      </c>
      <c r="D414" s="43">
        <f t="shared" si="12"/>
        <v>365</v>
      </c>
      <c r="E414" s="49">
        <f>ROUND(('Все выпуски'!$V$3*'Все выпуски'!$V$6/100)/365*(B414-IF(C414="Нет",VLOOKUP(A414,'Айгенис Оп23'!$A$2:$C$42,3,0),VLOOKUP((A414-1),'Айгенис Оп23'!$A$2:$C$42,3,0))),2)</f>
        <v>1.4</v>
      </c>
      <c r="G414" s="43">
        <f>COUNTIF(D415:$D$1224,365)</f>
        <v>810</v>
      </c>
      <c r="H414" s="43">
        <f>COUNTIF(D415:$D$1224,366)</f>
        <v>0</v>
      </c>
      <c r="I414" s="2"/>
    </row>
    <row r="415" spans="1:9" x14ac:dyDescent="0.25">
      <c r="A415" s="1">
        <f>COUNTIF($C$2:C415,"Да")</f>
        <v>13</v>
      </c>
      <c r="B415" s="45">
        <f t="shared" si="13"/>
        <v>45678</v>
      </c>
      <c r="C415" s="42" t="str">
        <f>IF(ISERROR(VLOOKUP(B415,'Айгенис Оп23'!$C$3:$C$42,1,0)),"Нет","Да")</f>
        <v>Нет</v>
      </c>
      <c r="D415" s="43">
        <f t="shared" si="12"/>
        <v>365</v>
      </c>
      <c r="E415" s="49">
        <f>ROUND(('Все выпуски'!$V$3*'Все выпуски'!$V$6/100)/365*(B415-IF(C415="Нет",VLOOKUP(A415,'Айгенис Оп23'!$A$2:$C$42,3,0),VLOOKUP((A415-1),'Айгенис Оп23'!$A$2:$C$42,3,0))),2)</f>
        <v>1.86</v>
      </c>
      <c r="G415" s="43">
        <f>COUNTIF(D416:$D$1224,365)</f>
        <v>809</v>
      </c>
      <c r="H415" s="43">
        <f>COUNTIF(D416:$D$1224,366)</f>
        <v>0</v>
      </c>
      <c r="I415" s="2"/>
    </row>
    <row r="416" spans="1:9" x14ac:dyDescent="0.25">
      <c r="A416" s="1">
        <f>COUNTIF($C$2:C416,"Да")</f>
        <v>13</v>
      </c>
      <c r="B416" s="45">
        <f t="shared" si="13"/>
        <v>45679</v>
      </c>
      <c r="C416" s="42" t="str">
        <f>IF(ISERROR(VLOOKUP(B416,'Айгенис Оп23'!$C$3:$C$42,1,0)),"Нет","Да")</f>
        <v>Нет</v>
      </c>
      <c r="D416" s="43">
        <f t="shared" si="12"/>
        <v>365</v>
      </c>
      <c r="E416" s="49">
        <f>ROUND(('Все выпуски'!$V$3*'Все выпуски'!$V$6/100)/365*(B416-IF(C416="Нет",VLOOKUP(A416,'Айгенис Оп23'!$A$2:$C$42,3,0),VLOOKUP((A416-1),'Айгенис Оп23'!$A$2:$C$42,3,0))),2)</f>
        <v>2.33</v>
      </c>
      <c r="G416" s="43">
        <f>COUNTIF(D417:$D$1224,365)</f>
        <v>808</v>
      </c>
      <c r="H416" s="43">
        <f>COUNTIF(D417:$D$1224,366)</f>
        <v>0</v>
      </c>
      <c r="I416" s="2"/>
    </row>
    <row r="417" spans="1:9" x14ac:dyDescent="0.25">
      <c r="A417" s="1">
        <f>COUNTIF($C$2:C417,"Да")</f>
        <v>13</v>
      </c>
      <c r="B417" s="45">
        <f t="shared" si="13"/>
        <v>45680</v>
      </c>
      <c r="C417" s="42" t="str">
        <f>IF(ISERROR(VLOOKUP(B417,'Айгенис Оп23'!$C$3:$C$42,1,0)),"Нет","Да")</f>
        <v>Нет</v>
      </c>
      <c r="D417" s="43">
        <f t="shared" si="12"/>
        <v>365</v>
      </c>
      <c r="E417" s="49">
        <f>ROUND(('Все выпуски'!$V$3*'Все выпуски'!$V$6/100)/365*(B417-IF(C417="Нет",VLOOKUP(A417,'Айгенис Оп23'!$A$2:$C$42,3,0),VLOOKUP((A417-1),'Айгенис Оп23'!$A$2:$C$42,3,0))),2)</f>
        <v>2.79</v>
      </c>
      <c r="G417" s="43">
        <f>COUNTIF(D418:$D$1224,365)</f>
        <v>807</v>
      </c>
      <c r="H417" s="43">
        <f>COUNTIF(D418:$D$1224,366)</f>
        <v>0</v>
      </c>
      <c r="I417" s="2"/>
    </row>
    <row r="418" spans="1:9" x14ac:dyDescent="0.25">
      <c r="A418" s="1">
        <f>COUNTIF($C$2:C418,"Да")</f>
        <v>13</v>
      </c>
      <c r="B418" s="45">
        <f t="shared" si="13"/>
        <v>45681</v>
      </c>
      <c r="C418" s="42" t="str">
        <f>IF(ISERROR(VLOOKUP(B418,'Айгенис Оп23'!$C$3:$C$42,1,0)),"Нет","Да")</f>
        <v>Нет</v>
      </c>
      <c r="D418" s="43">
        <f t="shared" si="12"/>
        <v>365</v>
      </c>
      <c r="E418" s="49">
        <f>ROUND(('Все выпуски'!$V$3*'Все выпуски'!$V$6/100)/365*(B418-IF(C418="Нет",VLOOKUP(A418,'Айгенис Оп23'!$A$2:$C$42,3,0),VLOOKUP((A418-1),'Айгенис Оп23'!$A$2:$C$42,3,0))),2)</f>
        <v>3.26</v>
      </c>
      <c r="G418" s="43">
        <f>COUNTIF(D419:$D$1224,365)</f>
        <v>806</v>
      </c>
      <c r="H418" s="43">
        <f>COUNTIF(D419:$D$1224,366)</f>
        <v>0</v>
      </c>
      <c r="I418" s="2"/>
    </row>
    <row r="419" spans="1:9" x14ac:dyDescent="0.25">
      <c r="A419" s="1">
        <f>COUNTIF($C$2:C419,"Да")</f>
        <v>13</v>
      </c>
      <c r="B419" s="45">
        <f t="shared" si="13"/>
        <v>45682</v>
      </c>
      <c r="C419" s="42" t="str">
        <f>IF(ISERROR(VLOOKUP(B419,'Айгенис Оп23'!$C$3:$C$42,1,0)),"Нет","Да")</f>
        <v>Нет</v>
      </c>
      <c r="D419" s="43">
        <f t="shared" si="12"/>
        <v>365</v>
      </c>
      <c r="E419" s="49">
        <f>ROUND(('Все выпуски'!$V$3*'Все выпуски'!$V$6/100)/365*(B419-IF(C419="Нет",VLOOKUP(A419,'Айгенис Оп23'!$A$2:$C$42,3,0),VLOOKUP((A419-1),'Айгенис Оп23'!$A$2:$C$42,3,0))),2)</f>
        <v>3.73</v>
      </c>
      <c r="G419" s="43">
        <f>COUNTIF(D420:$D$1224,365)</f>
        <v>805</v>
      </c>
      <c r="H419" s="43">
        <f>COUNTIF(D420:$D$1224,366)</f>
        <v>0</v>
      </c>
      <c r="I419" s="2"/>
    </row>
    <row r="420" spans="1:9" x14ac:dyDescent="0.25">
      <c r="A420" s="1">
        <f>COUNTIF($C$2:C420,"Да")</f>
        <v>13</v>
      </c>
      <c r="B420" s="45">
        <f t="shared" si="13"/>
        <v>45683</v>
      </c>
      <c r="C420" s="42" t="str">
        <f>IF(ISERROR(VLOOKUP(B420,'Айгенис Оп23'!$C$3:$C$42,1,0)),"Нет","Да")</f>
        <v>Нет</v>
      </c>
      <c r="D420" s="43">
        <f t="shared" si="12"/>
        <v>365</v>
      </c>
      <c r="E420" s="49">
        <f>ROUND(('Все выпуски'!$V$3*'Все выпуски'!$V$6/100)/365*(B420-IF(C420="Нет",VLOOKUP(A420,'Айгенис Оп23'!$A$2:$C$42,3,0),VLOOKUP((A420-1),'Айгенис Оп23'!$A$2:$C$42,3,0))),2)</f>
        <v>4.1900000000000004</v>
      </c>
      <c r="G420" s="43">
        <f>COUNTIF(D421:$D$1224,365)</f>
        <v>804</v>
      </c>
      <c r="H420" s="43">
        <f>COUNTIF(D421:$D$1224,366)</f>
        <v>0</v>
      </c>
      <c r="I420" s="2"/>
    </row>
    <row r="421" spans="1:9" x14ac:dyDescent="0.25">
      <c r="A421" s="1">
        <f>COUNTIF($C$2:C421,"Да")</f>
        <v>13</v>
      </c>
      <c r="B421" s="45">
        <f t="shared" si="13"/>
        <v>45684</v>
      </c>
      <c r="C421" s="42" t="str">
        <f>IF(ISERROR(VLOOKUP(B421,'Айгенис Оп23'!$C$3:$C$42,1,0)),"Нет","Да")</f>
        <v>Нет</v>
      </c>
      <c r="D421" s="43">
        <f t="shared" si="12"/>
        <v>365</v>
      </c>
      <c r="E421" s="49">
        <f>ROUND(('Все выпуски'!$V$3*'Все выпуски'!$V$6/100)/365*(B421-IF(C421="Нет",VLOOKUP(A421,'Айгенис Оп23'!$A$2:$C$42,3,0),VLOOKUP((A421-1),'Айгенис Оп23'!$A$2:$C$42,3,0))),2)</f>
        <v>4.66</v>
      </c>
      <c r="G421" s="43">
        <f>COUNTIF(D422:$D$1224,365)</f>
        <v>803</v>
      </c>
      <c r="H421" s="43">
        <f>COUNTIF(D422:$D$1224,366)</f>
        <v>0</v>
      </c>
      <c r="I421" s="2"/>
    </row>
    <row r="422" spans="1:9" x14ac:dyDescent="0.25">
      <c r="A422" s="1">
        <f>COUNTIF($C$2:C422,"Да")</f>
        <v>13</v>
      </c>
      <c r="B422" s="45">
        <f t="shared" si="13"/>
        <v>45685</v>
      </c>
      <c r="C422" s="42" t="str">
        <f>IF(ISERROR(VLOOKUP(B422,'Айгенис Оп23'!$C$3:$C$42,1,0)),"Нет","Да")</f>
        <v>Нет</v>
      </c>
      <c r="D422" s="43">
        <f t="shared" si="12"/>
        <v>365</v>
      </c>
      <c r="E422" s="49">
        <f>ROUND(('Все выпуски'!$V$3*'Все выпуски'!$V$6/100)/365*(B422-IF(C422="Нет",VLOOKUP(A422,'Айгенис Оп23'!$A$2:$C$42,3,0),VLOOKUP((A422-1),'Айгенис Оп23'!$A$2:$C$42,3,0))),2)</f>
        <v>5.12</v>
      </c>
      <c r="G422" s="43">
        <f>COUNTIF(D423:$D$1224,365)</f>
        <v>802</v>
      </c>
      <c r="H422" s="43">
        <f>COUNTIF(D423:$D$1224,366)</f>
        <v>0</v>
      </c>
      <c r="I422" s="2"/>
    </row>
    <row r="423" spans="1:9" x14ac:dyDescent="0.25">
      <c r="A423" s="1">
        <f>COUNTIF($C$2:C423,"Да")</f>
        <v>13</v>
      </c>
      <c r="B423" s="45">
        <f t="shared" si="13"/>
        <v>45686</v>
      </c>
      <c r="C423" s="42" t="str">
        <f>IF(ISERROR(VLOOKUP(B423,'Айгенис Оп23'!$C$3:$C$42,1,0)),"Нет","Да")</f>
        <v>Нет</v>
      </c>
      <c r="D423" s="43">
        <f t="shared" si="12"/>
        <v>365</v>
      </c>
      <c r="E423" s="49">
        <f>ROUND(('Все выпуски'!$V$3*'Все выпуски'!$V$6/100)/365*(B423-IF(C423="Нет",VLOOKUP(A423,'Айгенис Оп23'!$A$2:$C$42,3,0),VLOOKUP((A423-1),'Айгенис Оп23'!$A$2:$C$42,3,0))),2)</f>
        <v>5.59</v>
      </c>
      <c r="G423" s="43">
        <f>COUNTIF(D424:$D$1224,365)</f>
        <v>801</v>
      </c>
      <c r="H423" s="43">
        <f>COUNTIF(D424:$D$1224,366)</f>
        <v>0</v>
      </c>
      <c r="I423" s="2"/>
    </row>
    <row r="424" spans="1:9" x14ac:dyDescent="0.25">
      <c r="A424" s="1">
        <f>COUNTIF($C$2:C424,"Да")</f>
        <v>13</v>
      </c>
      <c r="B424" s="45">
        <f t="shared" si="13"/>
        <v>45687</v>
      </c>
      <c r="C424" s="42" t="str">
        <f>IF(ISERROR(VLOOKUP(B424,'Айгенис Оп23'!$C$3:$C$42,1,0)),"Нет","Да")</f>
        <v>Нет</v>
      </c>
      <c r="D424" s="43">
        <f t="shared" si="12"/>
        <v>365</v>
      </c>
      <c r="E424" s="49">
        <f>ROUND(('Все выпуски'!$V$3*'Все выпуски'!$V$6/100)/365*(B424-IF(C424="Нет",VLOOKUP(A424,'Айгенис Оп23'!$A$2:$C$42,3,0),VLOOKUP((A424-1),'Айгенис Оп23'!$A$2:$C$42,3,0))),2)</f>
        <v>6.05</v>
      </c>
      <c r="G424" s="43">
        <f>COUNTIF(D425:$D$1224,365)</f>
        <v>800</v>
      </c>
      <c r="H424" s="43">
        <f>COUNTIF(D425:$D$1224,366)</f>
        <v>0</v>
      </c>
      <c r="I424" s="2"/>
    </row>
    <row r="425" spans="1:9" x14ac:dyDescent="0.25">
      <c r="A425" s="1">
        <f>COUNTIF($C$2:C425,"Да")</f>
        <v>13</v>
      </c>
      <c r="B425" s="45">
        <f t="shared" si="13"/>
        <v>45688</v>
      </c>
      <c r="C425" s="42" t="str">
        <f>IF(ISERROR(VLOOKUP(B425,'Айгенис Оп23'!$C$3:$C$42,1,0)),"Нет","Да")</f>
        <v>Нет</v>
      </c>
      <c r="D425" s="43">
        <f t="shared" si="12"/>
        <v>365</v>
      </c>
      <c r="E425" s="49">
        <f>ROUND(('Все выпуски'!$V$3*'Все выпуски'!$V$6/100)/365*(B425-IF(C425="Нет",VLOOKUP(A425,'Айгенис Оп23'!$A$2:$C$42,3,0),VLOOKUP((A425-1),'Айгенис Оп23'!$A$2:$C$42,3,0))),2)</f>
        <v>6.52</v>
      </c>
      <c r="G425" s="43">
        <f>COUNTIF(D426:$D$1224,365)</f>
        <v>799</v>
      </c>
      <c r="H425" s="43">
        <f>COUNTIF(D426:$D$1224,366)</f>
        <v>0</v>
      </c>
      <c r="I425" s="2"/>
    </row>
    <row r="426" spans="1:9" x14ac:dyDescent="0.25">
      <c r="A426" s="1">
        <f>COUNTIF($C$2:C426,"Да")</f>
        <v>13</v>
      </c>
      <c r="B426" s="45">
        <f t="shared" si="13"/>
        <v>45689</v>
      </c>
      <c r="C426" s="42" t="str">
        <f>IF(ISERROR(VLOOKUP(B426,'Айгенис Оп23'!$C$3:$C$42,1,0)),"Нет","Да")</f>
        <v>Нет</v>
      </c>
      <c r="D426" s="43">
        <f t="shared" si="12"/>
        <v>365</v>
      </c>
      <c r="E426" s="49">
        <f>ROUND(('Все выпуски'!$V$3*'Все выпуски'!$V$6/100)/365*(B426-IF(C426="Нет",VLOOKUP(A426,'Айгенис Оп23'!$A$2:$C$42,3,0),VLOOKUP((A426-1),'Айгенис Оп23'!$A$2:$C$42,3,0))),2)</f>
        <v>6.99</v>
      </c>
      <c r="G426" s="43">
        <f>COUNTIF(D427:$D$1224,365)</f>
        <v>798</v>
      </c>
      <c r="H426" s="43">
        <f>COUNTIF(D427:$D$1224,366)</f>
        <v>0</v>
      </c>
      <c r="I426" s="2"/>
    </row>
    <row r="427" spans="1:9" x14ac:dyDescent="0.25">
      <c r="A427" s="1">
        <f>COUNTIF($C$2:C427,"Да")</f>
        <v>13</v>
      </c>
      <c r="B427" s="45">
        <f t="shared" si="13"/>
        <v>45690</v>
      </c>
      <c r="C427" s="42" t="str">
        <f>IF(ISERROR(VLOOKUP(B427,'Айгенис Оп23'!$C$3:$C$42,1,0)),"Нет","Да")</f>
        <v>Нет</v>
      </c>
      <c r="D427" s="43">
        <f t="shared" si="12"/>
        <v>365</v>
      </c>
      <c r="E427" s="49">
        <f>ROUND(('Все выпуски'!$V$3*'Все выпуски'!$V$6/100)/365*(B427-IF(C427="Нет",VLOOKUP(A427,'Айгенис Оп23'!$A$2:$C$42,3,0),VLOOKUP((A427-1),'Айгенис Оп23'!$A$2:$C$42,3,0))),2)</f>
        <v>7.45</v>
      </c>
      <c r="G427" s="43">
        <f>COUNTIF(D428:$D$1224,365)</f>
        <v>797</v>
      </c>
      <c r="H427" s="43">
        <f>COUNTIF(D428:$D$1224,366)</f>
        <v>0</v>
      </c>
      <c r="I427" s="2"/>
    </row>
    <row r="428" spans="1:9" x14ac:dyDescent="0.25">
      <c r="A428" s="1">
        <f>COUNTIF($C$2:C428,"Да")</f>
        <v>13</v>
      </c>
      <c r="B428" s="45">
        <f t="shared" si="13"/>
        <v>45691</v>
      </c>
      <c r="C428" s="42" t="str">
        <f>IF(ISERROR(VLOOKUP(B428,'Айгенис Оп23'!$C$3:$C$42,1,0)),"Нет","Да")</f>
        <v>Нет</v>
      </c>
      <c r="D428" s="43">
        <f t="shared" si="12"/>
        <v>365</v>
      </c>
      <c r="E428" s="49">
        <f>ROUND(('Все выпуски'!$V$3*'Все выпуски'!$V$6/100)/365*(B428-IF(C428="Нет",VLOOKUP(A428,'Айгенис Оп23'!$A$2:$C$42,3,0),VLOOKUP((A428-1),'Айгенис Оп23'!$A$2:$C$42,3,0))),2)</f>
        <v>7.92</v>
      </c>
      <c r="G428" s="43">
        <f>COUNTIF(D429:$D$1224,365)</f>
        <v>796</v>
      </c>
      <c r="H428" s="43">
        <f>COUNTIF(D429:$D$1224,366)</f>
        <v>0</v>
      </c>
      <c r="I428" s="2"/>
    </row>
    <row r="429" spans="1:9" x14ac:dyDescent="0.25">
      <c r="A429" s="1">
        <f>COUNTIF($C$2:C429,"Да")</f>
        <v>13</v>
      </c>
      <c r="B429" s="45">
        <f t="shared" si="13"/>
        <v>45692</v>
      </c>
      <c r="C429" s="42" t="str">
        <f>IF(ISERROR(VLOOKUP(B429,'Айгенис Оп23'!$C$3:$C$42,1,0)),"Нет","Да")</f>
        <v>Нет</v>
      </c>
      <c r="D429" s="43">
        <f t="shared" si="12"/>
        <v>365</v>
      </c>
      <c r="E429" s="49">
        <f>ROUND(('Все выпуски'!$V$3*'Все выпуски'!$V$6/100)/365*(B429-IF(C429="Нет",VLOOKUP(A429,'Айгенис Оп23'!$A$2:$C$42,3,0),VLOOKUP((A429-1),'Айгенис Оп23'!$A$2:$C$42,3,0))),2)</f>
        <v>8.3800000000000008</v>
      </c>
      <c r="G429" s="43">
        <f>COUNTIF(D430:$D$1224,365)</f>
        <v>795</v>
      </c>
      <c r="H429" s="43">
        <f>COUNTIF(D430:$D$1224,366)</f>
        <v>0</v>
      </c>
      <c r="I429" s="2"/>
    </row>
    <row r="430" spans="1:9" x14ac:dyDescent="0.25">
      <c r="A430" s="1">
        <f>COUNTIF($C$2:C430,"Да")</f>
        <v>13</v>
      </c>
      <c r="B430" s="45">
        <f t="shared" si="13"/>
        <v>45693</v>
      </c>
      <c r="C430" s="42" t="str">
        <f>IF(ISERROR(VLOOKUP(B430,'Айгенис Оп23'!$C$3:$C$42,1,0)),"Нет","Да")</f>
        <v>Нет</v>
      </c>
      <c r="D430" s="43">
        <f t="shared" si="12"/>
        <v>365</v>
      </c>
      <c r="E430" s="49">
        <f>ROUND(('Все выпуски'!$V$3*'Все выпуски'!$V$6/100)/365*(B430-IF(C430="Нет",VLOOKUP(A430,'Айгенис Оп23'!$A$2:$C$42,3,0),VLOOKUP((A430-1),'Айгенис Оп23'!$A$2:$C$42,3,0))),2)</f>
        <v>8.85</v>
      </c>
      <c r="G430" s="43">
        <f>COUNTIF(D431:$D$1224,365)</f>
        <v>794</v>
      </c>
      <c r="H430" s="43">
        <f>COUNTIF(D431:$D$1224,366)</f>
        <v>0</v>
      </c>
      <c r="I430" s="2"/>
    </row>
    <row r="431" spans="1:9" x14ac:dyDescent="0.25">
      <c r="A431" s="1">
        <f>COUNTIF($C$2:C431,"Да")</f>
        <v>13</v>
      </c>
      <c r="B431" s="45">
        <f t="shared" si="13"/>
        <v>45694</v>
      </c>
      <c r="C431" s="42" t="str">
        <f>IF(ISERROR(VLOOKUP(B431,'Айгенис Оп23'!$C$3:$C$42,1,0)),"Нет","Да")</f>
        <v>Нет</v>
      </c>
      <c r="D431" s="43">
        <f t="shared" si="12"/>
        <v>365</v>
      </c>
      <c r="E431" s="49">
        <f>ROUND(('Все выпуски'!$V$3*'Все выпуски'!$V$6/100)/365*(B431-IF(C431="Нет",VLOOKUP(A431,'Айгенис Оп23'!$A$2:$C$42,3,0),VLOOKUP((A431-1),'Айгенис Оп23'!$A$2:$C$42,3,0))),2)</f>
        <v>9.32</v>
      </c>
      <c r="G431" s="43">
        <f>COUNTIF(D432:$D$1224,365)</f>
        <v>793</v>
      </c>
      <c r="H431" s="43">
        <f>COUNTIF(D432:$D$1224,366)</f>
        <v>0</v>
      </c>
      <c r="I431" s="2"/>
    </row>
    <row r="432" spans="1:9" x14ac:dyDescent="0.25">
      <c r="A432" s="1">
        <f>COUNTIF($C$2:C432,"Да")</f>
        <v>13</v>
      </c>
      <c r="B432" s="45">
        <f t="shared" si="13"/>
        <v>45695</v>
      </c>
      <c r="C432" s="42" t="str">
        <f>IF(ISERROR(VLOOKUP(B432,'Айгенис Оп23'!$C$3:$C$42,1,0)),"Нет","Да")</f>
        <v>Нет</v>
      </c>
      <c r="D432" s="43">
        <f t="shared" si="12"/>
        <v>365</v>
      </c>
      <c r="E432" s="49">
        <f>ROUND(('Все выпуски'!$V$3*'Все выпуски'!$V$6/100)/365*(B432-IF(C432="Нет",VLOOKUP(A432,'Айгенис Оп23'!$A$2:$C$42,3,0),VLOOKUP((A432-1),'Айгенис Оп23'!$A$2:$C$42,3,0))),2)</f>
        <v>9.7799999999999994</v>
      </c>
      <c r="G432" s="43">
        <f>COUNTIF(D433:$D$1224,365)</f>
        <v>792</v>
      </c>
      <c r="H432" s="43">
        <f>COUNTIF(D433:$D$1224,366)</f>
        <v>0</v>
      </c>
      <c r="I432" s="2"/>
    </row>
    <row r="433" spans="1:9" x14ac:dyDescent="0.25">
      <c r="A433" s="1">
        <f>COUNTIF($C$2:C433,"Да")</f>
        <v>13</v>
      </c>
      <c r="B433" s="45">
        <f t="shared" si="13"/>
        <v>45696</v>
      </c>
      <c r="C433" s="42" t="str">
        <f>IF(ISERROR(VLOOKUP(B433,'Айгенис Оп23'!$C$3:$C$42,1,0)),"Нет","Да")</f>
        <v>Нет</v>
      </c>
      <c r="D433" s="43">
        <f t="shared" si="12"/>
        <v>365</v>
      </c>
      <c r="E433" s="49">
        <f>ROUND(('Все выпуски'!$V$3*'Все выпуски'!$V$6/100)/365*(B433-IF(C433="Нет",VLOOKUP(A433,'Айгенис Оп23'!$A$2:$C$42,3,0),VLOOKUP((A433-1),'Айгенис Оп23'!$A$2:$C$42,3,0))),2)</f>
        <v>10.25</v>
      </c>
      <c r="G433" s="43">
        <f>COUNTIF(D434:$D$1224,365)</f>
        <v>791</v>
      </c>
      <c r="H433" s="43">
        <f>COUNTIF(D434:$D$1224,366)</f>
        <v>0</v>
      </c>
      <c r="I433" s="2"/>
    </row>
    <row r="434" spans="1:9" x14ac:dyDescent="0.25">
      <c r="A434" s="1">
        <f>COUNTIF($C$2:C434,"Да")</f>
        <v>13</v>
      </c>
      <c r="B434" s="45">
        <f t="shared" si="13"/>
        <v>45697</v>
      </c>
      <c r="C434" s="42" t="str">
        <f>IF(ISERROR(VLOOKUP(B434,'Айгенис Оп23'!$C$3:$C$42,1,0)),"Нет","Да")</f>
        <v>Нет</v>
      </c>
      <c r="D434" s="43">
        <f t="shared" si="12"/>
        <v>365</v>
      </c>
      <c r="E434" s="49">
        <f>ROUND(('Все выпуски'!$V$3*'Все выпуски'!$V$6/100)/365*(B434-IF(C434="Нет",VLOOKUP(A434,'Айгенис Оп23'!$A$2:$C$42,3,0),VLOOKUP((A434-1),'Айгенис Оп23'!$A$2:$C$42,3,0))),2)</f>
        <v>10.71</v>
      </c>
      <c r="F434" s="44"/>
      <c r="G434" s="43">
        <f>COUNTIF(D435:$D$1224,365)</f>
        <v>790</v>
      </c>
      <c r="H434" s="43">
        <f>COUNTIF(D435:$D$1224,366)</f>
        <v>0</v>
      </c>
      <c r="I434" s="2"/>
    </row>
    <row r="435" spans="1:9" x14ac:dyDescent="0.25">
      <c r="A435" s="1">
        <f>COUNTIF($C$2:C435,"Да")</f>
        <v>13</v>
      </c>
      <c r="B435" s="45">
        <f t="shared" si="13"/>
        <v>45698</v>
      </c>
      <c r="C435" s="42" t="str">
        <f>IF(ISERROR(VLOOKUP(B435,'Айгенис Оп23'!$C$3:$C$42,1,0)),"Нет","Да")</f>
        <v>Нет</v>
      </c>
      <c r="D435" s="43">
        <f t="shared" si="12"/>
        <v>365</v>
      </c>
      <c r="E435" s="49">
        <f>ROUND(('Все выпуски'!$V$3*'Все выпуски'!$V$6/100)/365*(B435-IF(C435="Нет",VLOOKUP(A435,'Айгенис Оп23'!$A$2:$C$42,3,0),VLOOKUP((A435-1),'Айгенис Оп23'!$A$2:$C$42,3,0))),2)</f>
        <v>11.18</v>
      </c>
      <c r="G435" s="43">
        <f>COUNTIF(D436:$D$1224,365)</f>
        <v>789</v>
      </c>
      <c r="H435" s="43">
        <f>COUNTIF(D436:$D$1224,366)</f>
        <v>0</v>
      </c>
      <c r="I435" s="2"/>
    </row>
    <row r="436" spans="1:9" x14ac:dyDescent="0.25">
      <c r="A436" s="1">
        <f>COUNTIF($C$2:C436,"Да")</f>
        <v>13</v>
      </c>
      <c r="B436" s="45">
        <f t="shared" si="13"/>
        <v>45699</v>
      </c>
      <c r="C436" s="42" t="str">
        <f>IF(ISERROR(VLOOKUP(B436,'Айгенис Оп23'!$C$3:$C$42,1,0)),"Нет","Да")</f>
        <v>Нет</v>
      </c>
      <c r="D436" s="43">
        <f t="shared" si="12"/>
        <v>365</v>
      </c>
      <c r="E436" s="49">
        <f>ROUND(('Все выпуски'!$V$3*'Все выпуски'!$V$6/100)/365*(B436-IF(C436="Нет",VLOOKUP(A436,'Айгенис Оп23'!$A$2:$C$42,3,0),VLOOKUP((A436-1),'Айгенис Оп23'!$A$2:$C$42,3,0))),2)</f>
        <v>11.64</v>
      </c>
      <c r="G436" s="43">
        <f>COUNTIF(D437:$D$1224,365)</f>
        <v>788</v>
      </c>
      <c r="H436" s="43">
        <f>COUNTIF(D437:$D$1224,366)</f>
        <v>0</v>
      </c>
      <c r="I436" s="2"/>
    </row>
    <row r="437" spans="1:9" x14ac:dyDescent="0.25">
      <c r="A437" s="1">
        <f>COUNTIF($C$2:C437,"Да")</f>
        <v>13</v>
      </c>
      <c r="B437" s="45">
        <f t="shared" si="13"/>
        <v>45700</v>
      </c>
      <c r="C437" s="42" t="str">
        <f>IF(ISERROR(VLOOKUP(B437,'Айгенис Оп23'!$C$3:$C$42,1,0)),"Нет","Да")</f>
        <v>Нет</v>
      </c>
      <c r="D437" s="43">
        <f t="shared" si="12"/>
        <v>365</v>
      </c>
      <c r="E437" s="49">
        <f>ROUND(('Все выпуски'!$V$3*'Все выпуски'!$V$6/100)/365*(B437-IF(C437="Нет",VLOOKUP(A437,'Айгенис Оп23'!$A$2:$C$42,3,0),VLOOKUP((A437-1),'Айгенис Оп23'!$A$2:$C$42,3,0))),2)</f>
        <v>12.11</v>
      </c>
      <c r="G437" s="43">
        <f>COUNTIF(D438:$D$1224,365)</f>
        <v>787</v>
      </c>
      <c r="H437" s="43">
        <f>COUNTIF(D438:$D$1224,366)</f>
        <v>0</v>
      </c>
      <c r="I437" s="2"/>
    </row>
    <row r="438" spans="1:9" x14ac:dyDescent="0.25">
      <c r="A438" s="1">
        <f>COUNTIF($C$2:C438,"Да")</f>
        <v>13</v>
      </c>
      <c r="B438" s="45">
        <f t="shared" si="13"/>
        <v>45701</v>
      </c>
      <c r="C438" s="42" t="str">
        <f>IF(ISERROR(VLOOKUP(B438,'Айгенис Оп23'!$C$3:$C$42,1,0)),"Нет","Да")</f>
        <v>Нет</v>
      </c>
      <c r="D438" s="43">
        <f t="shared" si="12"/>
        <v>365</v>
      </c>
      <c r="E438" s="49">
        <f>ROUND(('Все выпуски'!$V$3*'Все выпуски'!$V$6/100)/365*(B438-IF(C438="Нет",VLOOKUP(A438,'Айгенис Оп23'!$A$2:$C$42,3,0),VLOOKUP((A438-1),'Айгенис Оп23'!$A$2:$C$42,3,0))),2)</f>
        <v>12.58</v>
      </c>
      <c r="G438" s="43">
        <f>COUNTIF(D439:$D$1224,365)</f>
        <v>786</v>
      </c>
      <c r="H438" s="43">
        <f>COUNTIF(D439:$D$1224,366)</f>
        <v>0</v>
      </c>
      <c r="I438" s="2"/>
    </row>
    <row r="439" spans="1:9" x14ac:dyDescent="0.25">
      <c r="A439" s="1">
        <f>COUNTIF($C$2:C439,"Да")</f>
        <v>13</v>
      </c>
      <c r="B439" s="45">
        <f t="shared" si="13"/>
        <v>45702</v>
      </c>
      <c r="C439" s="42" t="str">
        <f>IF(ISERROR(VLOOKUP(B439,'Айгенис Оп23'!$C$3:$C$42,1,0)),"Нет","Да")</f>
        <v>Нет</v>
      </c>
      <c r="D439" s="43">
        <f t="shared" si="12"/>
        <v>365</v>
      </c>
      <c r="E439" s="49">
        <f>ROUND(('Все выпуски'!$V$3*'Все выпуски'!$V$6/100)/365*(B439-IF(C439="Нет",VLOOKUP(A439,'Айгенис Оп23'!$A$2:$C$42,3,0),VLOOKUP((A439-1),'Айгенис Оп23'!$A$2:$C$42,3,0))),2)</f>
        <v>13.04</v>
      </c>
      <c r="G439" s="43">
        <f>COUNTIF(D440:$D$1224,365)</f>
        <v>785</v>
      </c>
      <c r="H439" s="43">
        <f>COUNTIF(D440:$D$1224,366)</f>
        <v>0</v>
      </c>
      <c r="I439" s="2"/>
    </row>
    <row r="440" spans="1:9" x14ac:dyDescent="0.25">
      <c r="A440" s="1">
        <f>COUNTIF($C$2:C440,"Да")</f>
        <v>13</v>
      </c>
      <c r="B440" s="45">
        <f t="shared" si="13"/>
        <v>45703</v>
      </c>
      <c r="C440" s="42" t="str">
        <f>IF(ISERROR(VLOOKUP(B440,'Айгенис Оп23'!$C$3:$C$42,1,0)),"Нет","Да")</f>
        <v>Нет</v>
      </c>
      <c r="D440" s="43">
        <f t="shared" si="12"/>
        <v>365</v>
      </c>
      <c r="E440" s="49">
        <f>ROUND(('Все выпуски'!$V$3*'Все выпуски'!$V$6/100)/365*(B440-IF(C440="Нет",VLOOKUP(A440,'Айгенис Оп23'!$A$2:$C$42,3,0),VLOOKUP((A440-1),'Айгенис Оп23'!$A$2:$C$42,3,0))),2)</f>
        <v>13.51</v>
      </c>
      <c r="G440" s="43">
        <f>COUNTIF(D441:$D$1224,365)</f>
        <v>784</v>
      </c>
      <c r="H440" s="43">
        <f>COUNTIF(D441:$D$1224,366)</f>
        <v>0</v>
      </c>
      <c r="I440" s="2"/>
    </row>
    <row r="441" spans="1:9" x14ac:dyDescent="0.25">
      <c r="A441" s="1">
        <f>COUNTIF($C$2:C441,"Да")</f>
        <v>13</v>
      </c>
      <c r="B441" s="45">
        <f t="shared" si="13"/>
        <v>45704</v>
      </c>
      <c r="C441" s="42" t="str">
        <f>IF(ISERROR(VLOOKUP(B441,'Айгенис Оп23'!$C$3:$C$42,1,0)),"Нет","Да")</f>
        <v>Нет</v>
      </c>
      <c r="D441" s="43">
        <f t="shared" si="12"/>
        <v>365</v>
      </c>
      <c r="E441" s="49">
        <f>ROUND(('Все выпуски'!$V$3*'Все выпуски'!$V$6/100)/365*(B441-IF(C441="Нет",VLOOKUP(A441,'Айгенис Оп23'!$A$2:$C$42,3,0),VLOOKUP((A441-1),'Айгенис Оп23'!$A$2:$C$42,3,0))),2)</f>
        <v>13.97</v>
      </c>
      <c r="G441" s="43">
        <f>COUNTIF(D442:$D$1224,365)</f>
        <v>783</v>
      </c>
      <c r="H441" s="43">
        <f>COUNTIF(D442:$D$1224,366)</f>
        <v>0</v>
      </c>
      <c r="I441" s="2"/>
    </row>
    <row r="442" spans="1:9" x14ac:dyDescent="0.25">
      <c r="A442" s="1">
        <f>COUNTIF($C$2:C442,"Да")</f>
        <v>14</v>
      </c>
      <c r="B442" s="45">
        <f t="shared" si="13"/>
        <v>45705</v>
      </c>
      <c r="C442" s="42" t="str">
        <f>IF(ISERROR(VLOOKUP(B442,'Айгенис Оп23'!$C$3:$C$42,1,0)),"Нет","Да")</f>
        <v>Да</v>
      </c>
      <c r="D442" s="43">
        <f t="shared" si="12"/>
        <v>365</v>
      </c>
      <c r="E442" s="49">
        <f>ROUND(('Все выпуски'!$V$3*'Все выпуски'!$V$6/100)/365*(B442-IF(C442="Нет",VLOOKUP(A442,'Айгенис Оп23'!$A$2:$C$42,3,0),VLOOKUP((A442-1),'Айгенис Оп23'!$A$2:$C$42,3,0))),2)</f>
        <v>14.44</v>
      </c>
      <c r="G442" s="43">
        <f>COUNTIF(D443:$D$1224,365)</f>
        <v>782</v>
      </c>
      <c r="H442" s="43">
        <f>COUNTIF(D443:$D$1224,366)</f>
        <v>0</v>
      </c>
      <c r="I442" s="2"/>
    </row>
    <row r="443" spans="1:9" x14ac:dyDescent="0.25">
      <c r="A443" s="1">
        <f>COUNTIF($C$2:C443,"Да")</f>
        <v>14</v>
      </c>
      <c r="B443" s="45">
        <f t="shared" si="13"/>
        <v>45706</v>
      </c>
      <c r="C443" s="42" t="str">
        <f>IF(ISERROR(VLOOKUP(B443,'Айгенис Оп23'!$C$3:$C$42,1,0)),"Нет","Да")</f>
        <v>Нет</v>
      </c>
      <c r="D443" s="43">
        <f t="shared" si="12"/>
        <v>365</v>
      </c>
      <c r="E443" s="49">
        <f>ROUND(('Все выпуски'!$V$3*'Все выпуски'!$V$6/100)/365*(B443-IF(C443="Нет",VLOOKUP(A443,'Айгенис Оп23'!$A$2:$C$42,3,0),VLOOKUP((A443-1),'Айгенис Оп23'!$A$2:$C$42,3,0))),2)</f>
        <v>0.47</v>
      </c>
      <c r="G443" s="43">
        <f>COUNTIF(D444:$D$1224,365)</f>
        <v>781</v>
      </c>
      <c r="H443" s="43">
        <f>COUNTIF(D444:$D$1224,366)</f>
        <v>0</v>
      </c>
      <c r="I443" s="2"/>
    </row>
    <row r="444" spans="1:9" x14ac:dyDescent="0.25">
      <c r="A444" s="1">
        <f>COUNTIF($C$2:C444,"Да")</f>
        <v>14</v>
      </c>
      <c r="B444" s="45">
        <f t="shared" si="13"/>
        <v>45707</v>
      </c>
      <c r="C444" s="42" t="str">
        <f>IF(ISERROR(VLOOKUP(B444,'Айгенис Оп23'!$C$3:$C$42,1,0)),"Нет","Да")</f>
        <v>Нет</v>
      </c>
      <c r="D444" s="43">
        <f t="shared" si="12"/>
        <v>365</v>
      </c>
      <c r="E444" s="49">
        <f>ROUND(('Все выпуски'!$V$3*'Все выпуски'!$V$6/100)/365*(B444-IF(C444="Нет",VLOOKUP(A444,'Айгенис Оп23'!$A$2:$C$42,3,0),VLOOKUP((A444-1),'Айгенис Оп23'!$A$2:$C$42,3,0))),2)</f>
        <v>0.93</v>
      </c>
      <c r="G444" s="43">
        <f>COUNTIF(D445:$D$1224,365)</f>
        <v>780</v>
      </c>
      <c r="H444" s="43">
        <f>COUNTIF(D445:$D$1224,366)</f>
        <v>0</v>
      </c>
      <c r="I444" s="2"/>
    </row>
    <row r="445" spans="1:9" x14ac:dyDescent="0.25">
      <c r="A445" s="1">
        <f>COUNTIF($C$2:C445,"Да")</f>
        <v>14</v>
      </c>
      <c r="B445" s="45">
        <f t="shared" si="13"/>
        <v>45708</v>
      </c>
      <c r="C445" s="42" t="str">
        <f>IF(ISERROR(VLOOKUP(B445,'Айгенис Оп23'!$C$3:$C$42,1,0)),"Нет","Да")</f>
        <v>Нет</v>
      </c>
      <c r="D445" s="43">
        <f t="shared" si="12"/>
        <v>365</v>
      </c>
      <c r="E445" s="49">
        <f>ROUND(('Все выпуски'!$V$3*'Все выпуски'!$V$6/100)/365*(B445-IF(C445="Нет",VLOOKUP(A445,'Айгенис Оп23'!$A$2:$C$42,3,0),VLOOKUP((A445-1),'Айгенис Оп23'!$A$2:$C$42,3,0))),2)</f>
        <v>1.4</v>
      </c>
      <c r="G445" s="43">
        <f>COUNTIF(D446:$D$1224,365)</f>
        <v>779</v>
      </c>
      <c r="H445" s="43">
        <f>COUNTIF(D446:$D$1224,366)</f>
        <v>0</v>
      </c>
      <c r="I445" s="2"/>
    </row>
    <row r="446" spans="1:9" x14ac:dyDescent="0.25">
      <c r="A446" s="1">
        <f>COUNTIF($C$2:C446,"Да")</f>
        <v>14</v>
      </c>
      <c r="B446" s="45">
        <f t="shared" si="13"/>
        <v>45709</v>
      </c>
      <c r="C446" s="42" t="str">
        <f>IF(ISERROR(VLOOKUP(B446,'Айгенис Оп23'!$C$3:$C$42,1,0)),"Нет","Да")</f>
        <v>Нет</v>
      </c>
      <c r="D446" s="43">
        <f t="shared" si="12"/>
        <v>365</v>
      </c>
      <c r="E446" s="49">
        <f>ROUND(('Все выпуски'!$V$3*'Все выпуски'!$V$6/100)/365*(B446-IF(C446="Нет",VLOOKUP(A446,'Айгенис Оп23'!$A$2:$C$42,3,0),VLOOKUP((A446-1),'Айгенис Оп23'!$A$2:$C$42,3,0))),2)</f>
        <v>1.86</v>
      </c>
      <c r="G446" s="43">
        <f>COUNTIF(D447:$D$1224,365)</f>
        <v>778</v>
      </c>
      <c r="H446" s="43">
        <f>COUNTIF(D447:$D$1224,366)</f>
        <v>0</v>
      </c>
      <c r="I446" s="2"/>
    </row>
    <row r="447" spans="1:9" x14ac:dyDescent="0.25">
      <c r="A447" s="1">
        <f>COUNTIF($C$2:C447,"Да")</f>
        <v>14</v>
      </c>
      <c r="B447" s="45">
        <f t="shared" si="13"/>
        <v>45710</v>
      </c>
      <c r="C447" s="42" t="str">
        <f>IF(ISERROR(VLOOKUP(B447,'Айгенис Оп23'!$C$3:$C$42,1,0)),"Нет","Да")</f>
        <v>Нет</v>
      </c>
      <c r="D447" s="43">
        <f t="shared" si="12"/>
        <v>365</v>
      </c>
      <c r="E447" s="49">
        <f>ROUND(('Все выпуски'!$V$3*'Все выпуски'!$V$6/100)/365*(B447-IF(C447="Нет",VLOOKUP(A447,'Айгенис Оп23'!$A$2:$C$42,3,0),VLOOKUP((A447-1),'Айгенис Оп23'!$A$2:$C$42,3,0))),2)</f>
        <v>2.33</v>
      </c>
      <c r="G447" s="43">
        <f>COUNTIF(D448:$D$1224,365)</f>
        <v>777</v>
      </c>
      <c r="H447" s="43">
        <f>COUNTIF(D448:$D$1224,366)</f>
        <v>0</v>
      </c>
      <c r="I447" s="2"/>
    </row>
    <row r="448" spans="1:9" x14ac:dyDescent="0.25">
      <c r="A448" s="1">
        <f>COUNTIF($C$2:C448,"Да")</f>
        <v>14</v>
      </c>
      <c r="B448" s="45">
        <f t="shared" si="13"/>
        <v>45711</v>
      </c>
      <c r="C448" s="42" t="str">
        <f>IF(ISERROR(VLOOKUP(B448,'Айгенис Оп23'!$C$3:$C$42,1,0)),"Нет","Да")</f>
        <v>Нет</v>
      </c>
      <c r="D448" s="43">
        <f t="shared" si="12"/>
        <v>365</v>
      </c>
      <c r="E448" s="49">
        <f>ROUND(('Все выпуски'!$V$3*'Все выпуски'!$V$6/100)/365*(B448-IF(C448="Нет",VLOOKUP(A448,'Айгенис Оп23'!$A$2:$C$42,3,0),VLOOKUP((A448-1),'Айгенис Оп23'!$A$2:$C$42,3,0))),2)</f>
        <v>2.79</v>
      </c>
      <c r="G448" s="43">
        <f>COUNTIF(D449:$D$1224,365)</f>
        <v>776</v>
      </c>
      <c r="H448" s="43">
        <f>COUNTIF(D449:$D$1224,366)</f>
        <v>0</v>
      </c>
      <c r="I448" s="2"/>
    </row>
    <row r="449" spans="1:9" x14ac:dyDescent="0.25">
      <c r="A449" s="1">
        <f>COUNTIF($C$2:C449,"Да")</f>
        <v>14</v>
      </c>
      <c r="B449" s="45">
        <f t="shared" si="13"/>
        <v>45712</v>
      </c>
      <c r="C449" s="42" t="str">
        <f>IF(ISERROR(VLOOKUP(B449,'Айгенис Оп23'!$C$3:$C$42,1,0)),"Нет","Да")</f>
        <v>Нет</v>
      </c>
      <c r="D449" s="43">
        <f t="shared" si="12"/>
        <v>365</v>
      </c>
      <c r="E449" s="49">
        <f>ROUND(('Все выпуски'!$V$3*'Все выпуски'!$V$6/100)/365*(B449-IF(C449="Нет",VLOOKUP(A449,'Айгенис Оп23'!$A$2:$C$42,3,0),VLOOKUP((A449-1),'Айгенис Оп23'!$A$2:$C$42,3,0))),2)</f>
        <v>3.26</v>
      </c>
      <c r="G449" s="43">
        <f>COUNTIF(D450:$D$1224,365)</f>
        <v>775</v>
      </c>
      <c r="H449" s="43">
        <f>COUNTIF(D450:$D$1224,366)</f>
        <v>0</v>
      </c>
      <c r="I449" s="2"/>
    </row>
    <row r="450" spans="1:9" x14ac:dyDescent="0.25">
      <c r="A450" s="1">
        <f>COUNTIF($C$2:C450,"Да")</f>
        <v>14</v>
      </c>
      <c r="B450" s="45">
        <f t="shared" si="13"/>
        <v>45713</v>
      </c>
      <c r="C450" s="42" t="str">
        <f>IF(ISERROR(VLOOKUP(B450,'Айгенис Оп23'!$C$3:$C$42,1,0)),"Нет","Да")</f>
        <v>Нет</v>
      </c>
      <c r="D450" s="43">
        <f t="shared" ref="D450:D513" si="14">IF(MOD(YEAR(B450),4)=0,366,365)</f>
        <v>365</v>
      </c>
      <c r="E450" s="49">
        <f>ROUND(('Все выпуски'!$V$3*'Все выпуски'!$V$6/100)/365*(B450-IF(C450="Нет",VLOOKUP(A450,'Айгенис Оп23'!$A$2:$C$42,3,0),VLOOKUP((A450-1),'Айгенис Оп23'!$A$2:$C$42,3,0))),2)</f>
        <v>3.73</v>
      </c>
      <c r="G450" s="43">
        <f>COUNTIF(D451:$D$1224,365)</f>
        <v>774</v>
      </c>
      <c r="H450" s="43">
        <f>COUNTIF(D451:$D$1224,366)</f>
        <v>0</v>
      </c>
      <c r="I450" s="2"/>
    </row>
    <row r="451" spans="1:9" x14ac:dyDescent="0.25">
      <c r="A451" s="1">
        <f>COUNTIF($C$2:C451,"Да")</f>
        <v>14</v>
      </c>
      <c r="B451" s="45">
        <f t="shared" si="13"/>
        <v>45714</v>
      </c>
      <c r="C451" s="42" t="str">
        <f>IF(ISERROR(VLOOKUP(B451,'Айгенис Оп23'!$C$3:$C$42,1,0)),"Нет","Да")</f>
        <v>Нет</v>
      </c>
      <c r="D451" s="43">
        <f t="shared" si="14"/>
        <v>365</v>
      </c>
      <c r="E451" s="49">
        <f>ROUND(('Все выпуски'!$V$3*'Все выпуски'!$V$6/100)/365*(B451-IF(C451="Нет",VLOOKUP(A451,'Айгенис Оп23'!$A$2:$C$42,3,0),VLOOKUP((A451-1),'Айгенис Оп23'!$A$2:$C$42,3,0))),2)</f>
        <v>4.1900000000000004</v>
      </c>
      <c r="G451" s="43">
        <f>COUNTIF(D452:$D$1224,365)</f>
        <v>773</v>
      </c>
      <c r="H451" s="43">
        <f>COUNTIF(D452:$D$1224,366)</f>
        <v>0</v>
      </c>
      <c r="I451" s="2"/>
    </row>
    <row r="452" spans="1:9" x14ac:dyDescent="0.25">
      <c r="A452" s="1">
        <f>COUNTIF($C$2:C452,"Да")</f>
        <v>14</v>
      </c>
      <c r="B452" s="45">
        <f t="shared" ref="B452:B515" si="15">B451+1</f>
        <v>45715</v>
      </c>
      <c r="C452" s="42" t="str">
        <f>IF(ISERROR(VLOOKUP(B452,'Айгенис Оп23'!$C$3:$C$42,1,0)),"Нет","Да")</f>
        <v>Нет</v>
      </c>
      <c r="D452" s="43">
        <f t="shared" si="14"/>
        <v>365</v>
      </c>
      <c r="E452" s="49">
        <f>ROUND(('Все выпуски'!$V$3*'Все выпуски'!$V$6/100)/365*(B452-IF(C452="Нет",VLOOKUP(A452,'Айгенис Оп23'!$A$2:$C$42,3,0),VLOOKUP((A452-1),'Айгенис Оп23'!$A$2:$C$42,3,0))),2)</f>
        <v>4.66</v>
      </c>
      <c r="G452" s="43">
        <f>COUNTIF(D453:$D$1224,365)</f>
        <v>772</v>
      </c>
      <c r="H452" s="43">
        <f>COUNTIF(D453:$D$1224,366)</f>
        <v>0</v>
      </c>
      <c r="I452" s="2"/>
    </row>
    <row r="453" spans="1:9" x14ac:dyDescent="0.25">
      <c r="A453" s="1">
        <f>COUNTIF($C$2:C453,"Да")</f>
        <v>14</v>
      </c>
      <c r="B453" s="45">
        <f t="shared" si="15"/>
        <v>45716</v>
      </c>
      <c r="C453" s="42" t="str">
        <f>IF(ISERROR(VLOOKUP(B453,'Айгенис Оп23'!$C$3:$C$42,1,0)),"Нет","Да")</f>
        <v>Нет</v>
      </c>
      <c r="D453" s="43">
        <f t="shared" si="14"/>
        <v>365</v>
      </c>
      <c r="E453" s="49">
        <f>ROUND(('Все выпуски'!$V$3*'Все выпуски'!$V$6/100)/365*(B453-IF(C453="Нет",VLOOKUP(A453,'Айгенис Оп23'!$A$2:$C$42,3,0),VLOOKUP((A453-1),'Айгенис Оп23'!$A$2:$C$42,3,0))),2)</f>
        <v>5.12</v>
      </c>
      <c r="G453" s="43">
        <f>COUNTIF(D454:$D$1224,365)</f>
        <v>771</v>
      </c>
      <c r="H453" s="43">
        <f>COUNTIF(D454:$D$1224,366)</f>
        <v>0</v>
      </c>
      <c r="I453" s="2"/>
    </row>
    <row r="454" spans="1:9" x14ac:dyDescent="0.25">
      <c r="A454" s="1">
        <f>COUNTIF($C$2:C454,"Да")</f>
        <v>14</v>
      </c>
      <c r="B454" s="45">
        <f t="shared" si="15"/>
        <v>45717</v>
      </c>
      <c r="C454" s="42" t="str">
        <f>IF(ISERROR(VLOOKUP(B454,'Айгенис Оп23'!$C$3:$C$42,1,0)),"Нет","Да")</f>
        <v>Нет</v>
      </c>
      <c r="D454" s="43">
        <f t="shared" si="14"/>
        <v>365</v>
      </c>
      <c r="E454" s="49">
        <f>ROUND(('Все выпуски'!$V$3*'Все выпуски'!$V$6/100)/365*(B454-IF(C454="Нет",VLOOKUP(A454,'Айгенис Оп23'!$A$2:$C$42,3,0),VLOOKUP((A454-1),'Айгенис Оп23'!$A$2:$C$42,3,0))),2)</f>
        <v>5.59</v>
      </c>
      <c r="G454" s="43">
        <f>COUNTIF(D455:$D$1224,365)</f>
        <v>770</v>
      </c>
      <c r="H454" s="43">
        <f>COUNTIF(D455:$D$1224,366)</f>
        <v>0</v>
      </c>
      <c r="I454" s="2"/>
    </row>
    <row r="455" spans="1:9" x14ac:dyDescent="0.25">
      <c r="A455" s="1">
        <f>COUNTIF($C$2:C455,"Да")</f>
        <v>14</v>
      </c>
      <c r="B455" s="45">
        <f t="shared" si="15"/>
        <v>45718</v>
      </c>
      <c r="C455" s="42" t="str">
        <f>IF(ISERROR(VLOOKUP(B455,'Айгенис Оп23'!$C$3:$C$42,1,0)),"Нет","Да")</f>
        <v>Нет</v>
      </c>
      <c r="D455" s="43">
        <f t="shared" si="14"/>
        <v>365</v>
      </c>
      <c r="E455" s="49">
        <f>ROUND(('Все выпуски'!$V$3*'Все выпуски'!$V$6/100)/365*(B455-IF(C455="Нет",VLOOKUP(A455,'Айгенис Оп23'!$A$2:$C$42,3,0),VLOOKUP((A455-1),'Айгенис Оп23'!$A$2:$C$42,3,0))),2)</f>
        <v>6.05</v>
      </c>
      <c r="G455" s="43">
        <f>COUNTIF(D456:$D$1224,365)</f>
        <v>769</v>
      </c>
      <c r="H455" s="43">
        <f>COUNTIF(D456:$D$1224,366)</f>
        <v>0</v>
      </c>
      <c r="I455" s="2"/>
    </row>
    <row r="456" spans="1:9" x14ac:dyDescent="0.25">
      <c r="A456" s="1">
        <f>COUNTIF($C$2:C456,"Да")</f>
        <v>14</v>
      </c>
      <c r="B456" s="45">
        <f t="shared" si="15"/>
        <v>45719</v>
      </c>
      <c r="C456" s="42" t="str">
        <f>IF(ISERROR(VLOOKUP(B456,'Айгенис Оп23'!$C$3:$C$42,1,0)),"Нет","Да")</f>
        <v>Нет</v>
      </c>
      <c r="D456" s="43">
        <f t="shared" si="14"/>
        <v>365</v>
      </c>
      <c r="E456" s="49">
        <f>ROUND(('Все выпуски'!$V$3*'Все выпуски'!$V$6/100)/365*(B456-IF(C456="Нет",VLOOKUP(A456,'Айгенис Оп23'!$A$2:$C$42,3,0),VLOOKUP((A456-1),'Айгенис Оп23'!$A$2:$C$42,3,0))),2)</f>
        <v>6.52</v>
      </c>
      <c r="G456" s="43">
        <f>COUNTIF(D457:$D$1224,365)</f>
        <v>768</v>
      </c>
      <c r="H456" s="43">
        <f>COUNTIF(D457:$D$1224,366)</f>
        <v>0</v>
      </c>
      <c r="I456" s="2"/>
    </row>
    <row r="457" spans="1:9" x14ac:dyDescent="0.25">
      <c r="A457" s="1">
        <f>COUNTIF($C$2:C457,"Да")</f>
        <v>14</v>
      </c>
      <c r="B457" s="45">
        <f t="shared" si="15"/>
        <v>45720</v>
      </c>
      <c r="C457" s="42" t="str">
        <f>IF(ISERROR(VLOOKUP(B457,'Айгенис Оп23'!$C$3:$C$42,1,0)),"Нет","Да")</f>
        <v>Нет</v>
      </c>
      <c r="D457" s="43">
        <f t="shared" si="14"/>
        <v>365</v>
      </c>
      <c r="E457" s="49">
        <f>ROUND(('Все выпуски'!$V$3*'Все выпуски'!$V$6/100)/365*(B457-IF(C457="Нет",VLOOKUP(A457,'Айгенис Оп23'!$A$2:$C$42,3,0),VLOOKUP((A457-1),'Айгенис Оп23'!$A$2:$C$42,3,0))),2)</f>
        <v>6.99</v>
      </c>
      <c r="G457" s="43">
        <f>COUNTIF(D458:$D$1224,365)</f>
        <v>767</v>
      </c>
      <c r="H457" s="43">
        <f>COUNTIF(D458:$D$1224,366)</f>
        <v>0</v>
      </c>
      <c r="I457" s="2"/>
    </row>
    <row r="458" spans="1:9" x14ac:dyDescent="0.25">
      <c r="A458" s="1">
        <f>COUNTIF($C$2:C458,"Да")</f>
        <v>14</v>
      </c>
      <c r="B458" s="45">
        <f t="shared" si="15"/>
        <v>45721</v>
      </c>
      <c r="C458" s="42" t="str">
        <f>IF(ISERROR(VLOOKUP(B458,'Айгенис Оп23'!$C$3:$C$42,1,0)),"Нет","Да")</f>
        <v>Нет</v>
      </c>
      <c r="D458" s="43">
        <f t="shared" si="14"/>
        <v>365</v>
      </c>
      <c r="E458" s="49">
        <f>ROUND(('Все выпуски'!$V$3*'Все выпуски'!$V$6/100)/365*(B458-IF(C458="Нет",VLOOKUP(A458,'Айгенис Оп23'!$A$2:$C$42,3,0),VLOOKUP((A458-1),'Айгенис Оп23'!$A$2:$C$42,3,0))),2)</f>
        <v>7.45</v>
      </c>
      <c r="G458" s="43">
        <f>COUNTIF(D459:$D$1224,365)</f>
        <v>766</v>
      </c>
      <c r="H458" s="43">
        <f>COUNTIF(D459:$D$1224,366)</f>
        <v>0</v>
      </c>
      <c r="I458" s="2"/>
    </row>
    <row r="459" spans="1:9" x14ac:dyDescent="0.25">
      <c r="A459" s="1">
        <f>COUNTIF($C$2:C459,"Да")</f>
        <v>14</v>
      </c>
      <c r="B459" s="45">
        <f t="shared" si="15"/>
        <v>45722</v>
      </c>
      <c r="C459" s="42" t="str">
        <f>IF(ISERROR(VLOOKUP(B459,'Айгенис Оп23'!$C$3:$C$42,1,0)),"Нет","Да")</f>
        <v>Нет</v>
      </c>
      <c r="D459" s="43">
        <f t="shared" si="14"/>
        <v>365</v>
      </c>
      <c r="E459" s="49">
        <f>ROUND(('Все выпуски'!$V$3*'Все выпуски'!$V$6/100)/365*(B459-IF(C459="Нет",VLOOKUP(A459,'Айгенис Оп23'!$A$2:$C$42,3,0),VLOOKUP((A459-1),'Айгенис Оп23'!$A$2:$C$42,3,0))),2)</f>
        <v>7.92</v>
      </c>
      <c r="G459" s="43">
        <f>COUNTIF(D460:$D$1224,365)</f>
        <v>765</v>
      </c>
      <c r="H459" s="43">
        <f>COUNTIF(D460:$D$1224,366)</f>
        <v>0</v>
      </c>
      <c r="I459" s="2"/>
    </row>
    <row r="460" spans="1:9" x14ac:dyDescent="0.25">
      <c r="A460" s="1">
        <f>COUNTIF($C$2:C460,"Да")</f>
        <v>14</v>
      </c>
      <c r="B460" s="45">
        <f t="shared" si="15"/>
        <v>45723</v>
      </c>
      <c r="C460" s="42" t="str">
        <f>IF(ISERROR(VLOOKUP(B460,'Айгенис Оп23'!$C$3:$C$42,1,0)),"Нет","Да")</f>
        <v>Нет</v>
      </c>
      <c r="D460" s="43">
        <f t="shared" si="14"/>
        <v>365</v>
      </c>
      <c r="E460" s="49">
        <f>ROUND(('Все выпуски'!$V$3*'Все выпуски'!$V$6/100)/365*(B460-IF(C460="Нет",VLOOKUP(A460,'Айгенис Оп23'!$A$2:$C$42,3,0),VLOOKUP((A460-1),'Айгенис Оп23'!$A$2:$C$42,3,0))),2)</f>
        <v>8.3800000000000008</v>
      </c>
      <c r="G460" s="43">
        <f>COUNTIF(D461:$D$1224,365)</f>
        <v>764</v>
      </c>
      <c r="H460" s="43">
        <f>COUNTIF(D461:$D$1224,366)</f>
        <v>0</v>
      </c>
      <c r="I460" s="2"/>
    </row>
    <row r="461" spans="1:9" x14ac:dyDescent="0.25">
      <c r="A461" s="1">
        <f>COUNTIF($C$2:C461,"Да")</f>
        <v>14</v>
      </c>
      <c r="B461" s="45">
        <f t="shared" si="15"/>
        <v>45724</v>
      </c>
      <c r="C461" s="42" t="str">
        <f>IF(ISERROR(VLOOKUP(B461,'Айгенис Оп23'!$C$3:$C$42,1,0)),"Нет","Да")</f>
        <v>Нет</v>
      </c>
      <c r="D461" s="43">
        <f t="shared" si="14"/>
        <v>365</v>
      </c>
      <c r="E461" s="49">
        <f>ROUND(('Все выпуски'!$V$3*'Все выпуски'!$V$6/100)/365*(B461-IF(C461="Нет",VLOOKUP(A461,'Айгенис Оп23'!$A$2:$C$42,3,0),VLOOKUP((A461-1),'Айгенис Оп23'!$A$2:$C$42,3,0))),2)</f>
        <v>8.85</v>
      </c>
      <c r="G461" s="43">
        <f>COUNTIF(D462:$D$1224,365)</f>
        <v>763</v>
      </c>
      <c r="H461" s="43">
        <f>COUNTIF(D462:$D$1224,366)</f>
        <v>0</v>
      </c>
      <c r="I461" s="2"/>
    </row>
    <row r="462" spans="1:9" x14ac:dyDescent="0.25">
      <c r="A462" s="1">
        <f>COUNTIF($C$2:C462,"Да")</f>
        <v>14</v>
      </c>
      <c r="B462" s="45">
        <f t="shared" si="15"/>
        <v>45725</v>
      </c>
      <c r="C462" s="42" t="str">
        <f>IF(ISERROR(VLOOKUP(B462,'Айгенис Оп23'!$C$3:$C$42,1,0)),"Нет","Да")</f>
        <v>Нет</v>
      </c>
      <c r="D462" s="43">
        <f t="shared" si="14"/>
        <v>365</v>
      </c>
      <c r="E462" s="49">
        <f>ROUND(('Все выпуски'!$V$3*'Все выпуски'!$V$6/100)/365*(B462-IF(C462="Нет",VLOOKUP(A462,'Айгенис Оп23'!$A$2:$C$42,3,0),VLOOKUP((A462-1),'Айгенис Оп23'!$A$2:$C$42,3,0))),2)</f>
        <v>9.32</v>
      </c>
      <c r="G462" s="43">
        <f>COUNTIF(D463:$D$1224,365)</f>
        <v>762</v>
      </c>
      <c r="H462" s="43">
        <f>COUNTIF(D463:$D$1224,366)</f>
        <v>0</v>
      </c>
      <c r="I462" s="2"/>
    </row>
    <row r="463" spans="1:9" x14ac:dyDescent="0.25">
      <c r="A463" s="1">
        <f>COUNTIF($C$2:C463,"Да")</f>
        <v>14</v>
      </c>
      <c r="B463" s="45">
        <f t="shared" si="15"/>
        <v>45726</v>
      </c>
      <c r="C463" s="42" t="str">
        <f>IF(ISERROR(VLOOKUP(B463,'Айгенис Оп23'!$C$3:$C$42,1,0)),"Нет","Да")</f>
        <v>Нет</v>
      </c>
      <c r="D463" s="43">
        <f t="shared" si="14"/>
        <v>365</v>
      </c>
      <c r="E463" s="49">
        <f>ROUND(('Все выпуски'!$V$3*'Все выпуски'!$V$6/100)/365*(B463-IF(C463="Нет",VLOOKUP(A463,'Айгенис Оп23'!$A$2:$C$42,3,0),VLOOKUP((A463-1),'Айгенис Оп23'!$A$2:$C$42,3,0))),2)</f>
        <v>9.7799999999999994</v>
      </c>
      <c r="G463" s="43">
        <f>COUNTIF(D464:$D$1224,365)</f>
        <v>761</v>
      </c>
      <c r="H463" s="43">
        <f>COUNTIF(D464:$D$1224,366)</f>
        <v>0</v>
      </c>
      <c r="I463" s="2"/>
    </row>
    <row r="464" spans="1:9" x14ac:dyDescent="0.25">
      <c r="A464" s="1">
        <f>COUNTIF($C$2:C464,"Да")</f>
        <v>14</v>
      </c>
      <c r="B464" s="45">
        <f t="shared" si="15"/>
        <v>45727</v>
      </c>
      <c r="C464" s="42" t="str">
        <f>IF(ISERROR(VLOOKUP(B464,'Айгенис Оп23'!$C$3:$C$42,1,0)),"Нет","Да")</f>
        <v>Нет</v>
      </c>
      <c r="D464" s="43">
        <f t="shared" si="14"/>
        <v>365</v>
      </c>
      <c r="E464" s="49">
        <f>ROUND(('Все выпуски'!$V$3*'Все выпуски'!$V$6/100)/365*(B464-IF(C464="Нет",VLOOKUP(A464,'Айгенис Оп23'!$A$2:$C$42,3,0),VLOOKUP((A464-1),'Айгенис Оп23'!$A$2:$C$42,3,0))),2)</f>
        <v>10.25</v>
      </c>
      <c r="G464" s="43">
        <f>COUNTIF(D465:$D$1224,365)</f>
        <v>760</v>
      </c>
      <c r="H464" s="43">
        <f>COUNTIF(D465:$D$1224,366)</f>
        <v>0</v>
      </c>
      <c r="I464" s="2"/>
    </row>
    <row r="465" spans="1:9" x14ac:dyDescent="0.25">
      <c r="A465" s="1">
        <f>COUNTIF($C$2:C465,"Да")</f>
        <v>14</v>
      </c>
      <c r="B465" s="45">
        <f t="shared" si="15"/>
        <v>45728</v>
      </c>
      <c r="C465" s="42" t="str">
        <f>IF(ISERROR(VLOOKUP(B465,'Айгенис Оп23'!$C$3:$C$42,1,0)),"Нет","Да")</f>
        <v>Нет</v>
      </c>
      <c r="D465" s="43">
        <f t="shared" si="14"/>
        <v>365</v>
      </c>
      <c r="E465" s="49">
        <f>ROUND(('Все выпуски'!$V$3*'Все выпуски'!$V$6/100)/365*(B465-IF(C465="Нет",VLOOKUP(A465,'Айгенис Оп23'!$A$2:$C$42,3,0),VLOOKUP((A465-1),'Айгенис Оп23'!$A$2:$C$42,3,0))),2)</f>
        <v>10.71</v>
      </c>
      <c r="G465" s="43">
        <f>COUNTIF(D466:$D$1224,365)</f>
        <v>759</v>
      </c>
      <c r="H465" s="43">
        <f>COUNTIF(D466:$D$1224,366)</f>
        <v>0</v>
      </c>
      <c r="I465" s="2"/>
    </row>
    <row r="466" spans="1:9" x14ac:dyDescent="0.25">
      <c r="A466" s="1">
        <f>COUNTIF($C$2:C466,"Да")</f>
        <v>14</v>
      </c>
      <c r="B466" s="45">
        <f t="shared" si="15"/>
        <v>45729</v>
      </c>
      <c r="C466" s="42" t="str">
        <f>IF(ISERROR(VLOOKUP(B466,'Айгенис Оп23'!$C$3:$C$42,1,0)),"Нет","Да")</f>
        <v>Нет</v>
      </c>
      <c r="D466" s="43">
        <f t="shared" si="14"/>
        <v>365</v>
      </c>
      <c r="E466" s="49">
        <f>ROUND(('Все выпуски'!$V$3*'Все выпуски'!$V$6/100)/365*(B466-IF(C466="Нет",VLOOKUP(A466,'Айгенис Оп23'!$A$2:$C$42,3,0),VLOOKUP((A466-1),'Айгенис Оп23'!$A$2:$C$42,3,0))),2)</f>
        <v>11.18</v>
      </c>
      <c r="G466" s="43">
        <f>COUNTIF(D467:$D$1224,365)</f>
        <v>758</v>
      </c>
      <c r="H466" s="43">
        <f>COUNTIF(D467:$D$1224,366)</f>
        <v>0</v>
      </c>
      <c r="I466" s="2"/>
    </row>
    <row r="467" spans="1:9" x14ac:dyDescent="0.25">
      <c r="A467" s="1">
        <f>COUNTIF($C$2:C467,"Да")</f>
        <v>14</v>
      </c>
      <c r="B467" s="45">
        <f t="shared" si="15"/>
        <v>45730</v>
      </c>
      <c r="C467" s="42" t="str">
        <f>IF(ISERROR(VLOOKUP(B467,'Айгенис Оп23'!$C$3:$C$42,1,0)),"Нет","Да")</f>
        <v>Нет</v>
      </c>
      <c r="D467" s="43">
        <f t="shared" si="14"/>
        <v>365</v>
      </c>
      <c r="E467" s="49">
        <f>ROUND(('Все выпуски'!$V$3*'Все выпуски'!$V$6/100)/365*(B467-IF(C467="Нет",VLOOKUP(A467,'Айгенис Оп23'!$A$2:$C$42,3,0),VLOOKUP((A467-1),'Айгенис Оп23'!$A$2:$C$42,3,0))),2)</f>
        <v>11.64</v>
      </c>
      <c r="G467" s="43">
        <f>COUNTIF(D468:$D$1224,365)</f>
        <v>757</v>
      </c>
      <c r="H467" s="43">
        <f>COUNTIF(D468:$D$1224,366)</f>
        <v>0</v>
      </c>
      <c r="I467" s="2"/>
    </row>
    <row r="468" spans="1:9" x14ac:dyDescent="0.25">
      <c r="A468" s="1">
        <f>COUNTIF($C$2:C468,"Да")</f>
        <v>14</v>
      </c>
      <c r="B468" s="45">
        <f t="shared" si="15"/>
        <v>45731</v>
      </c>
      <c r="C468" s="42" t="str">
        <f>IF(ISERROR(VLOOKUP(B468,'Айгенис Оп23'!$C$3:$C$42,1,0)),"Нет","Да")</f>
        <v>Нет</v>
      </c>
      <c r="D468" s="43">
        <f t="shared" si="14"/>
        <v>365</v>
      </c>
      <c r="E468" s="49">
        <f>ROUND(('Все выпуски'!$V$3*'Все выпуски'!$V$6/100)/365*(B468-IF(C468="Нет",VLOOKUP(A468,'Айгенис Оп23'!$A$2:$C$42,3,0),VLOOKUP((A468-1),'Айгенис Оп23'!$A$2:$C$42,3,0))),2)</f>
        <v>12.11</v>
      </c>
      <c r="G468" s="43">
        <f>COUNTIF(D469:$D$1224,365)</f>
        <v>756</v>
      </c>
      <c r="H468" s="43">
        <f>COUNTIF(D469:$D$1224,366)</f>
        <v>0</v>
      </c>
      <c r="I468" s="2"/>
    </row>
    <row r="469" spans="1:9" x14ac:dyDescent="0.25">
      <c r="A469" s="1">
        <f>COUNTIF($C$2:C469,"Да")</f>
        <v>14</v>
      </c>
      <c r="B469" s="45">
        <f t="shared" si="15"/>
        <v>45732</v>
      </c>
      <c r="C469" s="42" t="str">
        <f>IF(ISERROR(VLOOKUP(B469,'Айгенис Оп23'!$C$3:$C$42,1,0)),"Нет","Да")</f>
        <v>Нет</v>
      </c>
      <c r="D469" s="43">
        <f t="shared" si="14"/>
        <v>365</v>
      </c>
      <c r="E469" s="49">
        <f>ROUND(('Все выпуски'!$V$3*'Все выпуски'!$V$6/100)/365*(B469-IF(C469="Нет",VLOOKUP(A469,'Айгенис Оп23'!$A$2:$C$42,3,0),VLOOKUP((A469-1),'Айгенис Оп23'!$A$2:$C$42,3,0))),2)</f>
        <v>12.58</v>
      </c>
      <c r="G469" s="43">
        <f>COUNTIF(D470:$D$1224,365)</f>
        <v>755</v>
      </c>
      <c r="H469" s="43">
        <f>COUNTIF(D470:$D$1224,366)</f>
        <v>0</v>
      </c>
      <c r="I469" s="2"/>
    </row>
    <row r="470" spans="1:9" x14ac:dyDescent="0.25">
      <c r="A470" s="1">
        <f>COUNTIF($C$2:C470,"Да")</f>
        <v>15</v>
      </c>
      <c r="B470" s="45">
        <f t="shared" si="15"/>
        <v>45733</v>
      </c>
      <c r="C470" s="42" t="str">
        <f>IF(ISERROR(VLOOKUP(B470,'Айгенис Оп23'!$C$3:$C$42,1,0)),"Нет","Да")</f>
        <v>Да</v>
      </c>
      <c r="D470" s="43">
        <f t="shared" si="14"/>
        <v>365</v>
      </c>
      <c r="E470" s="49">
        <f>ROUND(('Все выпуски'!$V$3*'Все выпуски'!$V$6/100)/365*(B470-IF(C470="Нет",VLOOKUP(A470,'Айгенис Оп23'!$A$2:$C$42,3,0),VLOOKUP((A470-1),'Айгенис Оп23'!$A$2:$C$42,3,0))),2)</f>
        <v>13.04</v>
      </c>
      <c r="G470" s="43">
        <f>COUNTIF(D471:$D$1224,365)</f>
        <v>754</v>
      </c>
      <c r="H470" s="43">
        <f>COUNTIF(D471:$D$1224,366)</f>
        <v>0</v>
      </c>
      <c r="I470" s="2"/>
    </row>
    <row r="471" spans="1:9" x14ac:dyDescent="0.25">
      <c r="A471" s="1">
        <f>COUNTIF($C$2:C471,"Да")</f>
        <v>15</v>
      </c>
      <c r="B471" s="45">
        <f t="shared" si="15"/>
        <v>45734</v>
      </c>
      <c r="C471" s="42" t="str">
        <f>IF(ISERROR(VLOOKUP(B471,'Айгенис Оп23'!$C$3:$C$42,1,0)),"Нет","Да")</f>
        <v>Нет</v>
      </c>
      <c r="D471" s="43">
        <f t="shared" si="14"/>
        <v>365</v>
      </c>
      <c r="E471" s="49">
        <f>ROUND(('Все выпуски'!$V$3*'Все выпуски'!$V$6/100)/365*(B471-IF(C471="Нет",VLOOKUP(A471,'Айгенис Оп23'!$A$2:$C$42,3,0),VLOOKUP((A471-1),'Айгенис Оп23'!$A$2:$C$42,3,0))),2)</f>
        <v>0.47</v>
      </c>
      <c r="G471" s="43">
        <f>COUNTIF(D472:$D$1224,365)</f>
        <v>753</v>
      </c>
      <c r="H471" s="43">
        <f>COUNTIF(D472:$D$1224,366)</f>
        <v>0</v>
      </c>
      <c r="I471" s="2"/>
    </row>
    <row r="472" spans="1:9" x14ac:dyDescent="0.25">
      <c r="A472" s="1">
        <f>COUNTIF($C$2:C472,"Да")</f>
        <v>15</v>
      </c>
      <c r="B472" s="45">
        <f t="shared" si="15"/>
        <v>45735</v>
      </c>
      <c r="C472" s="42" t="str">
        <f>IF(ISERROR(VLOOKUP(B472,'Айгенис Оп23'!$C$3:$C$42,1,0)),"Нет","Да")</f>
        <v>Нет</v>
      </c>
      <c r="D472" s="43">
        <f t="shared" si="14"/>
        <v>365</v>
      </c>
      <c r="E472" s="49">
        <f>ROUND(('Все выпуски'!$V$3*'Все выпуски'!$V$6/100)/365*(B472-IF(C472="Нет",VLOOKUP(A472,'Айгенис Оп23'!$A$2:$C$42,3,0),VLOOKUP((A472-1),'Айгенис Оп23'!$A$2:$C$42,3,0))),2)</f>
        <v>0.93</v>
      </c>
      <c r="G472" s="43">
        <f>COUNTIF(D473:$D$1224,365)</f>
        <v>752</v>
      </c>
      <c r="H472" s="43">
        <f>COUNTIF(D473:$D$1224,366)</f>
        <v>0</v>
      </c>
      <c r="I472" s="2"/>
    </row>
    <row r="473" spans="1:9" x14ac:dyDescent="0.25">
      <c r="A473" s="1">
        <f>COUNTIF($C$2:C473,"Да")</f>
        <v>15</v>
      </c>
      <c r="B473" s="45">
        <f t="shared" si="15"/>
        <v>45736</v>
      </c>
      <c r="C473" s="42" t="str">
        <f>IF(ISERROR(VLOOKUP(B473,'Айгенис Оп23'!$C$3:$C$42,1,0)),"Нет","Да")</f>
        <v>Нет</v>
      </c>
      <c r="D473" s="43">
        <f t="shared" si="14"/>
        <v>365</v>
      </c>
      <c r="E473" s="49">
        <f>ROUND(('Все выпуски'!$V$3*'Все выпуски'!$V$6/100)/365*(B473-IF(C473="Нет",VLOOKUP(A473,'Айгенис Оп23'!$A$2:$C$42,3,0),VLOOKUP((A473-1),'Айгенис Оп23'!$A$2:$C$42,3,0))),2)</f>
        <v>1.4</v>
      </c>
      <c r="G473" s="43">
        <f>COUNTIF(D474:$D$1224,365)</f>
        <v>751</v>
      </c>
      <c r="H473" s="43">
        <f>COUNTIF(D474:$D$1224,366)</f>
        <v>0</v>
      </c>
      <c r="I473" s="2"/>
    </row>
    <row r="474" spans="1:9" x14ac:dyDescent="0.25">
      <c r="A474" s="1">
        <f>COUNTIF($C$2:C474,"Да")</f>
        <v>15</v>
      </c>
      <c r="B474" s="45">
        <f t="shared" si="15"/>
        <v>45737</v>
      </c>
      <c r="C474" s="42" t="str">
        <f>IF(ISERROR(VLOOKUP(B474,'Айгенис Оп23'!$C$3:$C$42,1,0)),"Нет","Да")</f>
        <v>Нет</v>
      </c>
      <c r="D474" s="43">
        <f t="shared" si="14"/>
        <v>365</v>
      </c>
      <c r="E474" s="49">
        <f>ROUND(('Все выпуски'!$V$3*'Все выпуски'!$V$6/100)/365*(B474-IF(C474="Нет",VLOOKUP(A474,'Айгенис Оп23'!$A$2:$C$42,3,0),VLOOKUP((A474-1),'Айгенис Оп23'!$A$2:$C$42,3,0))),2)</f>
        <v>1.86</v>
      </c>
      <c r="G474" s="43">
        <f>COUNTIF(D475:$D$1224,365)</f>
        <v>750</v>
      </c>
      <c r="H474" s="43">
        <f>COUNTIF(D475:$D$1224,366)</f>
        <v>0</v>
      </c>
      <c r="I474" s="2"/>
    </row>
    <row r="475" spans="1:9" x14ac:dyDescent="0.25">
      <c r="A475" s="1">
        <f>COUNTIF($C$2:C475,"Да")</f>
        <v>15</v>
      </c>
      <c r="B475" s="45">
        <f t="shared" si="15"/>
        <v>45738</v>
      </c>
      <c r="C475" s="42" t="str">
        <f>IF(ISERROR(VLOOKUP(B475,'Айгенис Оп23'!$C$3:$C$42,1,0)),"Нет","Да")</f>
        <v>Нет</v>
      </c>
      <c r="D475" s="43">
        <f t="shared" si="14"/>
        <v>365</v>
      </c>
      <c r="E475" s="49">
        <f>ROUND(('Все выпуски'!$V$3*'Все выпуски'!$V$6/100)/365*(B475-IF(C475="Нет",VLOOKUP(A475,'Айгенис Оп23'!$A$2:$C$42,3,0),VLOOKUP((A475-1),'Айгенис Оп23'!$A$2:$C$42,3,0))),2)</f>
        <v>2.33</v>
      </c>
      <c r="G475" s="43">
        <f>COUNTIF(D476:$D$1224,365)</f>
        <v>749</v>
      </c>
      <c r="H475" s="43">
        <f>COUNTIF(D476:$D$1224,366)</f>
        <v>0</v>
      </c>
      <c r="I475" s="2"/>
    </row>
    <row r="476" spans="1:9" x14ac:dyDescent="0.25">
      <c r="A476" s="1">
        <f>COUNTIF($C$2:C476,"Да")</f>
        <v>15</v>
      </c>
      <c r="B476" s="45">
        <f t="shared" si="15"/>
        <v>45739</v>
      </c>
      <c r="C476" s="42" t="str">
        <f>IF(ISERROR(VLOOKUP(B476,'Айгенис Оп23'!$C$3:$C$42,1,0)),"Нет","Да")</f>
        <v>Нет</v>
      </c>
      <c r="D476" s="43">
        <f t="shared" si="14"/>
        <v>365</v>
      </c>
      <c r="E476" s="49">
        <f>ROUND(('Все выпуски'!$V$3*'Все выпуски'!$V$6/100)/365*(B476-IF(C476="Нет",VLOOKUP(A476,'Айгенис Оп23'!$A$2:$C$42,3,0),VLOOKUP((A476-1),'Айгенис Оп23'!$A$2:$C$42,3,0))),2)</f>
        <v>2.79</v>
      </c>
      <c r="G476" s="43">
        <f>COUNTIF(D477:$D$1224,365)</f>
        <v>748</v>
      </c>
      <c r="H476" s="43">
        <f>COUNTIF(D477:$D$1224,366)</f>
        <v>0</v>
      </c>
      <c r="I476" s="2"/>
    </row>
    <row r="477" spans="1:9" x14ac:dyDescent="0.25">
      <c r="A477" s="1">
        <f>COUNTIF($C$2:C477,"Да")</f>
        <v>15</v>
      </c>
      <c r="B477" s="45">
        <f t="shared" si="15"/>
        <v>45740</v>
      </c>
      <c r="C477" s="42" t="str">
        <f>IF(ISERROR(VLOOKUP(B477,'Айгенис Оп23'!$C$3:$C$42,1,0)),"Нет","Да")</f>
        <v>Нет</v>
      </c>
      <c r="D477" s="43">
        <f t="shared" si="14"/>
        <v>365</v>
      </c>
      <c r="E477" s="49">
        <f>ROUND(('Все выпуски'!$V$3*'Все выпуски'!$V$6/100)/365*(B477-IF(C477="Нет",VLOOKUP(A477,'Айгенис Оп23'!$A$2:$C$42,3,0),VLOOKUP((A477-1),'Айгенис Оп23'!$A$2:$C$42,3,0))),2)</f>
        <v>3.26</v>
      </c>
      <c r="G477" s="43">
        <f>COUNTIF(D478:$D$1224,365)</f>
        <v>747</v>
      </c>
      <c r="H477" s="43">
        <f>COUNTIF(D478:$D$1224,366)</f>
        <v>0</v>
      </c>
      <c r="I477" s="2"/>
    </row>
    <row r="478" spans="1:9" x14ac:dyDescent="0.25">
      <c r="A478" s="1">
        <f>COUNTIF($C$2:C478,"Да")</f>
        <v>15</v>
      </c>
      <c r="B478" s="45">
        <f t="shared" si="15"/>
        <v>45741</v>
      </c>
      <c r="C478" s="42" t="str">
        <f>IF(ISERROR(VLOOKUP(B478,'Айгенис Оп23'!$C$3:$C$42,1,0)),"Нет","Да")</f>
        <v>Нет</v>
      </c>
      <c r="D478" s="43">
        <f t="shared" si="14"/>
        <v>365</v>
      </c>
      <c r="E478" s="49">
        <f>ROUND(('Все выпуски'!$V$3*'Все выпуски'!$V$6/100)/365*(B478-IF(C478="Нет",VLOOKUP(A478,'Айгенис Оп23'!$A$2:$C$42,3,0),VLOOKUP((A478-1),'Айгенис Оп23'!$A$2:$C$42,3,0))),2)</f>
        <v>3.73</v>
      </c>
      <c r="G478" s="43">
        <f>COUNTIF(D479:$D$1224,365)</f>
        <v>746</v>
      </c>
      <c r="H478" s="43">
        <f>COUNTIF(D479:$D$1224,366)</f>
        <v>0</v>
      </c>
      <c r="I478" s="2"/>
    </row>
    <row r="479" spans="1:9" x14ac:dyDescent="0.25">
      <c r="A479" s="1">
        <f>COUNTIF($C$2:C479,"Да")</f>
        <v>15</v>
      </c>
      <c r="B479" s="45">
        <f t="shared" si="15"/>
        <v>45742</v>
      </c>
      <c r="C479" s="42" t="str">
        <f>IF(ISERROR(VLOOKUP(B479,'Айгенис Оп23'!$C$3:$C$42,1,0)),"Нет","Да")</f>
        <v>Нет</v>
      </c>
      <c r="D479" s="43">
        <f t="shared" si="14"/>
        <v>365</v>
      </c>
      <c r="E479" s="49">
        <f>ROUND(('Все выпуски'!$V$3*'Все выпуски'!$V$6/100)/365*(B479-IF(C479="Нет",VLOOKUP(A479,'Айгенис Оп23'!$A$2:$C$42,3,0),VLOOKUP((A479-1),'Айгенис Оп23'!$A$2:$C$42,3,0))),2)</f>
        <v>4.1900000000000004</v>
      </c>
      <c r="G479" s="43">
        <f>COUNTIF(D480:$D$1224,365)</f>
        <v>745</v>
      </c>
      <c r="H479" s="43">
        <f>COUNTIF(D480:$D$1224,366)</f>
        <v>0</v>
      </c>
      <c r="I479" s="2"/>
    </row>
    <row r="480" spans="1:9" x14ac:dyDescent="0.25">
      <c r="A480" s="1">
        <f>COUNTIF($C$2:C480,"Да")</f>
        <v>15</v>
      </c>
      <c r="B480" s="45">
        <f t="shared" si="15"/>
        <v>45743</v>
      </c>
      <c r="C480" s="42" t="str">
        <f>IF(ISERROR(VLOOKUP(B480,'Айгенис Оп23'!$C$3:$C$42,1,0)),"Нет","Да")</f>
        <v>Нет</v>
      </c>
      <c r="D480" s="43">
        <f t="shared" si="14"/>
        <v>365</v>
      </c>
      <c r="E480" s="49">
        <f>ROUND(('Все выпуски'!$V$3*'Все выпуски'!$V$6/100)/365*(B480-IF(C480="Нет",VLOOKUP(A480,'Айгенис Оп23'!$A$2:$C$42,3,0),VLOOKUP((A480-1),'Айгенис Оп23'!$A$2:$C$42,3,0))),2)</f>
        <v>4.66</v>
      </c>
      <c r="G480" s="43">
        <f>COUNTIF(D481:$D$1224,365)</f>
        <v>744</v>
      </c>
      <c r="H480" s="43">
        <f>COUNTIF(D481:$D$1224,366)</f>
        <v>0</v>
      </c>
      <c r="I480" s="2"/>
    </row>
    <row r="481" spans="1:9" x14ac:dyDescent="0.25">
      <c r="A481" s="1">
        <f>COUNTIF($C$2:C481,"Да")</f>
        <v>15</v>
      </c>
      <c r="B481" s="45">
        <f t="shared" si="15"/>
        <v>45744</v>
      </c>
      <c r="C481" s="42" t="str">
        <f>IF(ISERROR(VLOOKUP(B481,'Айгенис Оп23'!$C$3:$C$42,1,0)),"Нет","Да")</f>
        <v>Нет</v>
      </c>
      <c r="D481" s="43">
        <f t="shared" si="14"/>
        <v>365</v>
      </c>
      <c r="E481" s="49">
        <f>ROUND(('Все выпуски'!$V$3*'Все выпуски'!$V$6/100)/365*(B481-IF(C481="Нет",VLOOKUP(A481,'Айгенис Оп23'!$A$2:$C$42,3,0),VLOOKUP((A481-1),'Айгенис Оп23'!$A$2:$C$42,3,0))),2)</f>
        <v>5.12</v>
      </c>
      <c r="G481" s="43">
        <f>COUNTIF(D482:$D$1224,365)</f>
        <v>743</v>
      </c>
      <c r="H481" s="43">
        <f>COUNTIF(D482:$D$1224,366)</f>
        <v>0</v>
      </c>
      <c r="I481" s="2"/>
    </row>
    <row r="482" spans="1:9" x14ac:dyDescent="0.25">
      <c r="A482" s="1">
        <f>COUNTIF($C$2:C482,"Да")</f>
        <v>15</v>
      </c>
      <c r="B482" s="45">
        <f t="shared" si="15"/>
        <v>45745</v>
      </c>
      <c r="C482" s="42" t="str">
        <f>IF(ISERROR(VLOOKUP(B482,'Айгенис Оп23'!$C$3:$C$42,1,0)),"Нет","Да")</f>
        <v>Нет</v>
      </c>
      <c r="D482" s="43">
        <f t="shared" si="14"/>
        <v>365</v>
      </c>
      <c r="E482" s="49">
        <f>ROUND(('Все выпуски'!$V$3*'Все выпуски'!$V$6/100)/365*(B482-IF(C482="Нет",VLOOKUP(A482,'Айгенис Оп23'!$A$2:$C$42,3,0),VLOOKUP((A482-1),'Айгенис Оп23'!$A$2:$C$42,3,0))),2)</f>
        <v>5.59</v>
      </c>
      <c r="G482" s="43">
        <f>COUNTIF(D483:$D$1224,365)</f>
        <v>742</v>
      </c>
      <c r="H482" s="43">
        <f>COUNTIF(D483:$D$1224,366)</f>
        <v>0</v>
      </c>
      <c r="I482" s="2"/>
    </row>
    <row r="483" spans="1:9" x14ac:dyDescent="0.25">
      <c r="A483" s="1">
        <f>COUNTIF($C$2:C483,"Да")</f>
        <v>15</v>
      </c>
      <c r="B483" s="45">
        <f t="shared" si="15"/>
        <v>45746</v>
      </c>
      <c r="C483" s="42" t="str">
        <f>IF(ISERROR(VLOOKUP(B483,'Айгенис Оп23'!$C$3:$C$42,1,0)),"Нет","Да")</f>
        <v>Нет</v>
      </c>
      <c r="D483" s="43">
        <f t="shared" si="14"/>
        <v>365</v>
      </c>
      <c r="E483" s="49">
        <f>ROUND(('Все выпуски'!$V$3*'Все выпуски'!$V$6/100)/365*(B483-IF(C483="Нет",VLOOKUP(A483,'Айгенис Оп23'!$A$2:$C$42,3,0),VLOOKUP((A483-1),'Айгенис Оп23'!$A$2:$C$42,3,0))),2)</f>
        <v>6.05</v>
      </c>
      <c r="G483" s="43">
        <f>COUNTIF(D484:$D$1224,365)</f>
        <v>741</v>
      </c>
      <c r="H483" s="43">
        <f>COUNTIF(D484:$D$1224,366)</f>
        <v>0</v>
      </c>
      <c r="I483" s="2"/>
    </row>
    <row r="484" spans="1:9" x14ac:dyDescent="0.25">
      <c r="A484" s="1">
        <f>COUNTIF($C$2:C484,"Да")</f>
        <v>15</v>
      </c>
      <c r="B484" s="45">
        <f t="shared" si="15"/>
        <v>45747</v>
      </c>
      <c r="C484" s="42" t="str">
        <f>IF(ISERROR(VLOOKUP(B484,'Айгенис Оп23'!$C$3:$C$42,1,0)),"Нет","Да")</f>
        <v>Нет</v>
      </c>
      <c r="D484" s="43">
        <f t="shared" si="14"/>
        <v>365</v>
      </c>
      <c r="E484" s="49">
        <f>ROUND(('Все выпуски'!$V$3*'Все выпуски'!$V$6/100)/365*(B484-IF(C484="Нет",VLOOKUP(A484,'Айгенис Оп23'!$A$2:$C$42,3,0),VLOOKUP((A484-1),'Айгенис Оп23'!$A$2:$C$42,3,0))),2)</f>
        <v>6.52</v>
      </c>
      <c r="G484" s="43">
        <f>COUNTIF(D485:$D$1224,365)</f>
        <v>740</v>
      </c>
      <c r="H484" s="43">
        <f>COUNTIF(D485:$D$1224,366)</f>
        <v>0</v>
      </c>
      <c r="I484" s="2"/>
    </row>
    <row r="485" spans="1:9" x14ac:dyDescent="0.25">
      <c r="A485" s="1">
        <f>COUNTIF($C$2:C485,"Да")</f>
        <v>15</v>
      </c>
      <c r="B485" s="45">
        <f t="shared" si="15"/>
        <v>45748</v>
      </c>
      <c r="C485" s="42" t="str">
        <f>IF(ISERROR(VLOOKUP(B485,'Айгенис Оп23'!$C$3:$C$42,1,0)),"Нет","Да")</f>
        <v>Нет</v>
      </c>
      <c r="D485" s="43">
        <f t="shared" si="14"/>
        <v>365</v>
      </c>
      <c r="E485" s="49">
        <f>ROUND(('Все выпуски'!$V$3*'Все выпуски'!$V$6/100)/365*(B485-IF(C485="Нет",VLOOKUP(A485,'Айгенис Оп23'!$A$2:$C$42,3,0),VLOOKUP((A485-1),'Айгенис Оп23'!$A$2:$C$42,3,0))),2)</f>
        <v>6.99</v>
      </c>
      <c r="G485" s="43">
        <f>COUNTIF(D486:$D$1224,365)</f>
        <v>739</v>
      </c>
      <c r="H485" s="43">
        <f>COUNTIF(D486:$D$1224,366)</f>
        <v>0</v>
      </c>
      <c r="I485" s="2"/>
    </row>
    <row r="486" spans="1:9" x14ac:dyDescent="0.25">
      <c r="A486" s="1">
        <f>COUNTIF($C$2:C486,"Да")</f>
        <v>15</v>
      </c>
      <c r="B486" s="45">
        <f t="shared" si="15"/>
        <v>45749</v>
      </c>
      <c r="C486" s="42" t="str">
        <f>IF(ISERROR(VLOOKUP(B486,'Айгенис Оп23'!$C$3:$C$42,1,0)),"Нет","Да")</f>
        <v>Нет</v>
      </c>
      <c r="D486" s="43">
        <f t="shared" si="14"/>
        <v>365</v>
      </c>
      <c r="E486" s="49">
        <f>ROUND(('Все выпуски'!$V$3*'Все выпуски'!$V$6/100)/365*(B486-IF(C486="Нет",VLOOKUP(A486,'Айгенис Оп23'!$A$2:$C$42,3,0),VLOOKUP((A486-1),'Айгенис Оп23'!$A$2:$C$42,3,0))),2)</f>
        <v>7.45</v>
      </c>
      <c r="G486" s="43">
        <f>COUNTIF(D487:$D$1224,365)</f>
        <v>738</v>
      </c>
      <c r="H486" s="43">
        <f>COUNTIF(D487:$D$1224,366)</f>
        <v>0</v>
      </c>
      <c r="I486" s="2"/>
    </row>
    <row r="487" spans="1:9" x14ac:dyDescent="0.25">
      <c r="A487" s="1">
        <f>COUNTIF($C$2:C487,"Да")</f>
        <v>15</v>
      </c>
      <c r="B487" s="45">
        <f t="shared" si="15"/>
        <v>45750</v>
      </c>
      <c r="C487" s="42" t="str">
        <f>IF(ISERROR(VLOOKUP(B487,'Айгенис Оп23'!$C$3:$C$42,1,0)),"Нет","Да")</f>
        <v>Нет</v>
      </c>
      <c r="D487" s="43">
        <f t="shared" si="14"/>
        <v>365</v>
      </c>
      <c r="E487" s="49">
        <f>ROUND(('Все выпуски'!$V$3*'Все выпуски'!$V$6/100)/365*(B487-IF(C487="Нет",VLOOKUP(A487,'Айгенис Оп23'!$A$2:$C$42,3,0),VLOOKUP((A487-1),'Айгенис Оп23'!$A$2:$C$42,3,0))),2)</f>
        <v>7.92</v>
      </c>
      <c r="G487" s="43">
        <f>COUNTIF(D488:$D$1224,365)</f>
        <v>737</v>
      </c>
      <c r="H487" s="43">
        <f>COUNTIF(D488:$D$1224,366)</f>
        <v>0</v>
      </c>
      <c r="I487" s="2"/>
    </row>
    <row r="488" spans="1:9" x14ac:dyDescent="0.25">
      <c r="A488" s="1">
        <f>COUNTIF($C$2:C488,"Да")</f>
        <v>15</v>
      </c>
      <c r="B488" s="45">
        <f t="shared" si="15"/>
        <v>45751</v>
      </c>
      <c r="C488" s="42" t="str">
        <f>IF(ISERROR(VLOOKUP(B488,'Айгенис Оп23'!$C$3:$C$42,1,0)),"Нет","Да")</f>
        <v>Нет</v>
      </c>
      <c r="D488" s="43">
        <f t="shared" si="14"/>
        <v>365</v>
      </c>
      <c r="E488" s="49">
        <f>ROUND(('Все выпуски'!$V$3*'Все выпуски'!$V$6/100)/365*(B488-IF(C488="Нет",VLOOKUP(A488,'Айгенис Оп23'!$A$2:$C$42,3,0),VLOOKUP((A488-1),'Айгенис Оп23'!$A$2:$C$42,3,0))),2)</f>
        <v>8.3800000000000008</v>
      </c>
      <c r="G488" s="43">
        <f>COUNTIF(D489:$D$1224,365)</f>
        <v>736</v>
      </c>
      <c r="H488" s="43">
        <f>COUNTIF(D489:$D$1224,366)</f>
        <v>0</v>
      </c>
      <c r="I488" s="2"/>
    </row>
    <row r="489" spans="1:9" x14ac:dyDescent="0.25">
      <c r="A489" s="1">
        <f>COUNTIF($C$2:C489,"Да")</f>
        <v>15</v>
      </c>
      <c r="B489" s="45">
        <f t="shared" si="15"/>
        <v>45752</v>
      </c>
      <c r="C489" s="42" t="str">
        <f>IF(ISERROR(VLOOKUP(B489,'Айгенис Оп23'!$C$3:$C$42,1,0)),"Нет","Да")</f>
        <v>Нет</v>
      </c>
      <c r="D489" s="43">
        <f t="shared" si="14"/>
        <v>365</v>
      </c>
      <c r="E489" s="49">
        <f>ROUND(('Все выпуски'!$V$3*'Все выпуски'!$V$6/100)/365*(B489-IF(C489="Нет",VLOOKUP(A489,'Айгенис Оп23'!$A$2:$C$42,3,0),VLOOKUP((A489-1),'Айгенис Оп23'!$A$2:$C$42,3,0))),2)</f>
        <v>8.85</v>
      </c>
      <c r="G489" s="43">
        <f>COUNTIF(D490:$D$1224,365)</f>
        <v>735</v>
      </c>
      <c r="H489" s="43">
        <f>COUNTIF(D490:$D$1224,366)</f>
        <v>0</v>
      </c>
      <c r="I489" s="2"/>
    </row>
    <row r="490" spans="1:9" x14ac:dyDescent="0.25">
      <c r="A490" s="1">
        <f>COUNTIF($C$2:C490,"Да")</f>
        <v>15</v>
      </c>
      <c r="B490" s="45">
        <f t="shared" si="15"/>
        <v>45753</v>
      </c>
      <c r="C490" s="42" t="str">
        <f>IF(ISERROR(VLOOKUP(B490,'Айгенис Оп23'!$C$3:$C$42,1,0)),"Нет","Да")</f>
        <v>Нет</v>
      </c>
      <c r="D490" s="43">
        <f t="shared" si="14"/>
        <v>365</v>
      </c>
      <c r="E490" s="49">
        <f>ROUND(('Все выпуски'!$V$3*'Все выпуски'!$V$6/100)/365*(B490-IF(C490="Нет",VLOOKUP(A490,'Айгенис Оп23'!$A$2:$C$42,3,0),VLOOKUP((A490-1),'Айгенис Оп23'!$A$2:$C$42,3,0))),2)</f>
        <v>9.32</v>
      </c>
      <c r="G490" s="43">
        <f>COUNTIF(D491:$D$1224,365)</f>
        <v>734</v>
      </c>
      <c r="H490" s="43">
        <f>COUNTIF(D491:$D$1224,366)</f>
        <v>0</v>
      </c>
      <c r="I490" s="2"/>
    </row>
    <row r="491" spans="1:9" x14ac:dyDescent="0.25">
      <c r="A491" s="1">
        <f>COUNTIF($C$2:C491,"Да")</f>
        <v>15</v>
      </c>
      <c r="B491" s="45">
        <f t="shared" si="15"/>
        <v>45754</v>
      </c>
      <c r="C491" s="42" t="str">
        <f>IF(ISERROR(VLOOKUP(B491,'Айгенис Оп23'!$C$3:$C$42,1,0)),"Нет","Да")</f>
        <v>Нет</v>
      </c>
      <c r="D491" s="43">
        <f t="shared" si="14"/>
        <v>365</v>
      </c>
      <c r="E491" s="49">
        <f>ROUND(('Все выпуски'!$V$3*'Все выпуски'!$V$6/100)/365*(B491-IF(C491="Нет",VLOOKUP(A491,'Айгенис Оп23'!$A$2:$C$42,3,0),VLOOKUP((A491-1),'Айгенис Оп23'!$A$2:$C$42,3,0))),2)</f>
        <v>9.7799999999999994</v>
      </c>
      <c r="G491" s="43">
        <f>COUNTIF(D492:$D$1224,365)</f>
        <v>733</v>
      </c>
      <c r="H491" s="43">
        <f>COUNTIF(D492:$D$1224,366)</f>
        <v>0</v>
      </c>
      <c r="I491" s="2"/>
    </row>
    <row r="492" spans="1:9" x14ac:dyDescent="0.25">
      <c r="A492" s="1">
        <f>COUNTIF($C$2:C492,"Да")</f>
        <v>15</v>
      </c>
      <c r="B492" s="45">
        <f t="shared" si="15"/>
        <v>45755</v>
      </c>
      <c r="C492" s="42" t="str">
        <f>IF(ISERROR(VLOOKUP(B492,'Айгенис Оп23'!$C$3:$C$42,1,0)),"Нет","Да")</f>
        <v>Нет</v>
      </c>
      <c r="D492" s="43">
        <f t="shared" si="14"/>
        <v>365</v>
      </c>
      <c r="E492" s="49">
        <f>ROUND(('Все выпуски'!$V$3*'Все выпуски'!$V$6/100)/365*(B492-IF(C492="Нет",VLOOKUP(A492,'Айгенис Оп23'!$A$2:$C$42,3,0),VLOOKUP((A492-1),'Айгенис Оп23'!$A$2:$C$42,3,0))),2)</f>
        <v>10.25</v>
      </c>
      <c r="G492" s="43">
        <f>COUNTIF(D493:$D$1224,365)</f>
        <v>732</v>
      </c>
      <c r="H492" s="43">
        <f>COUNTIF(D493:$D$1224,366)</f>
        <v>0</v>
      </c>
      <c r="I492" s="2"/>
    </row>
    <row r="493" spans="1:9" x14ac:dyDescent="0.25">
      <c r="A493" s="1">
        <f>COUNTIF($C$2:C493,"Да")</f>
        <v>15</v>
      </c>
      <c r="B493" s="45">
        <f t="shared" si="15"/>
        <v>45756</v>
      </c>
      <c r="C493" s="42" t="str">
        <f>IF(ISERROR(VLOOKUP(B493,'Айгенис Оп23'!$C$3:$C$42,1,0)),"Нет","Да")</f>
        <v>Нет</v>
      </c>
      <c r="D493" s="43">
        <f t="shared" si="14"/>
        <v>365</v>
      </c>
      <c r="E493" s="49">
        <f>ROUND(('Все выпуски'!$V$3*'Все выпуски'!$V$6/100)/365*(B493-IF(C493="Нет",VLOOKUP(A493,'Айгенис Оп23'!$A$2:$C$42,3,0),VLOOKUP((A493-1),'Айгенис Оп23'!$A$2:$C$42,3,0))),2)</f>
        <v>10.71</v>
      </c>
      <c r="G493" s="43">
        <f>COUNTIF(D494:$D$1224,365)</f>
        <v>731</v>
      </c>
      <c r="H493" s="43">
        <f>COUNTIF(D494:$D$1224,366)</f>
        <v>0</v>
      </c>
      <c r="I493" s="2"/>
    </row>
    <row r="494" spans="1:9" x14ac:dyDescent="0.25">
      <c r="A494" s="1">
        <f>COUNTIF($C$2:C494,"Да")</f>
        <v>15</v>
      </c>
      <c r="B494" s="45">
        <f t="shared" si="15"/>
        <v>45757</v>
      </c>
      <c r="C494" s="42" t="str">
        <f>IF(ISERROR(VLOOKUP(B494,'Айгенис Оп23'!$C$3:$C$42,1,0)),"Нет","Да")</f>
        <v>Нет</v>
      </c>
      <c r="D494" s="43">
        <f t="shared" si="14"/>
        <v>365</v>
      </c>
      <c r="E494" s="49">
        <f>ROUND(('Все выпуски'!$V$3*'Все выпуски'!$V$6/100)/365*(B494-IF(C494="Нет",VLOOKUP(A494,'Айгенис Оп23'!$A$2:$C$42,3,0),VLOOKUP((A494-1),'Айгенис Оп23'!$A$2:$C$42,3,0))),2)</f>
        <v>11.18</v>
      </c>
      <c r="G494" s="43">
        <f>COUNTIF(D495:$D$1224,365)</f>
        <v>730</v>
      </c>
      <c r="H494" s="43">
        <f>COUNTIF(D495:$D$1224,366)</f>
        <v>0</v>
      </c>
      <c r="I494" s="2"/>
    </row>
    <row r="495" spans="1:9" x14ac:dyDescent="0.25">
      <c r="A495" s="1">
        <f>COUNTIF($C$2:C495,"Да")</f>
        <v>15</v>
      </c>
      <c r="B495" s="45">
        <f t="shared" si="15"/>
        <v>45758</v>
      </c>
      <c r="C495" s="42" t="str">
        <f>IF(ISERROR(VLOOKUP(B495,'Айгенис Оп23'!$C$3:$C$42,1,0)),"Нет","Да")</f>
        <v>Нет</v>
      </c>
      <c r="D495" s="43">
        <f t="shared" si="14"/>
        <v>365</v>
      </c>
      <c r="E495" s="49">
        <f>ROUND(('Все выпуски'!$V$3*'Все выпуски'!$V$6/100)/365*(B495-IF(C495="Нет",VLOOKUP(A495,'Айгенис Оп23'!$A$2:$C$42,3,0),VLOOKUP((A495-1),'Айгенис Оп23'!$A$2:$C$42,3,0))),2)</f>
        <v>11.64</v>
      </c>
      <c r="G495" s="43">
        <f>COUNTIF(D496:$D$1224,365)</f>
        <v>729</v>
      </c>
      <c r="H495" s="43">
        <f>COUNTIF(D496:$D$1224,366)</f>
        <v>0</v>
      </c>
      <c r="I495" s="2"/>
    </row>
    <row r="496" spans="1:9" x14ac:dyDescent="0.25">
      <c r="A496" s="1">
        <f>COUNTIF($C$2:C496,"Да")</f>
        <v>15</v>
      </c>
      <c r="B496" s="45">
        <f t="shared" si="15"/>
        <v>45759</v>
      </c>
      <c r="C496" s="42" t="str">
        <f>IF(ISERROR(VLOOKUP(B496,'Айгенис Оп23'!$C$3:$C$42,1,0)),"Нет","Да")</f>
        <v>Нет</v>
      </c>
      <c r="D496" s="43">
        <f t="shared" si="14"/>
        <v>365</v>
      </c>
      <c r="E496" s="49">
        <f>ROUND(('Все выпуски'!$V$3*'Все выпуски'!$V$6/100)/365*(B496-IF(C496="Нет",VLOOKUP(A496,'Айгенис Оп23'!$A$2:$C$42,3,0),VLOOKUP((A496-1),'Айгенис Оп23'!$A$2:$C$42,3,0))),2)</f>
        <v>12.11</v>
      </c>
      <c r="G496" s="43">
        <f>COUNTIF(D497:$D$1224,365)</f>
        <v>728</v>
      </c>
      <c r="H496" s="43">
        <f>COUNTIF(D497:$D$1224,366)</f>
        <v>0</v>
      </c>
      <c r="I496" s="2"/>
    </row>
    <row r="497" spans="1:9" x14ac:dyDescent="0.25">
      <c r="A497" s="1">
        <f>COUNTIF($C$2:C497,"Да")</f>
        <v>15</v>
      </c>
      <c r="B497" s="45">
        <f t="shared" si="15"/>
        <v>45760</v>
      </c>
      <c r="C497" s="42" t="str">
        <f>IF(ISERROR(VLOOKUP(B497,'Айгенис Оп23'!$C$3:$C$42,1,0)),"Нет","Да")</f>
        <v>Нет</v>
      </c>
      <c r="D497" s="43">
        <f t="shared" si="14"/>
        <v>365</v>
      </c>
      <c r="E497" s="49">
        <f>ROUND(('Все выпуски'!$V$3*'Все выпуски'!$V$6/100)/365*(B497-IF(C497="Нет",VLOOKUP(A497,'Айгенис Оп23'!$A$2:$C$42,3,0),VLOOKUP((A497-1),'Айгенис Оп23'!$A$2:$C$42,3,0))),2)</f>
        <v>12.58</v>
      </c>
      <c r="G497" s="43">
        <f>COUNTIF(D498:$D$1224,365)</f>
        <v>727</v>
      </c>
      <c r="H497" s="43">
        <f>COUNTIF(D498:$D$1224,366)</f>
        <v>0</v>
      </c>
      <c r="I497" s="2"/>
    </row>
    <row r="498" spans="1:9" x14ac:dyDescent="0.25">
      <c r="A498" s="1">
        <f>COUNTIF($C$2:C498,"Да")</f>
        <v>15</v>
      </c>
      <c r="B498" s="45">
        <f t="shared" si="15"/>
        <v>45761</v>
      </c>
      <c r="C498" s="42" t="str">
        <f>IF(ISERROR(VLOOKUP(B498,'Айгенис Оп23'!$C$3:$C$42,1,0)),"Нет","Да")</f>
        <v>Нет</v>
      </c>
      <c r="D498" s="43">
        <f t="shared" si="14"/>
        <v>365</v>
      </c>
      <c r="E498" s="49">
        <f>ROUND(('Все выпуски'!$V$3*'Все выпуски'!$V$6/100)/365*(B498-IF(C498="Нет",VLOOKUP(A498,'Айгенис Оп23'!$A$2:$C$42,3,0),VLOOKUP((A498-1),'Айгенис Оп23'!$A$2:$C$42,3,0))),2)</f>
        <v>13.04</v>
      </c>
      <c r="G498" s="43">
        <f>COUNTIF(D499:$D$1224,365)</f>
        <v>726</v>
      </c>
      <c r="H498" s="43">
        <f>COUNTIF(D499:$D$1224,366)</f>
        <v>0</v>
      </c>
      <c r="I498" s="2"/>
    </row>
    <row r="499" spans="1:9" x14ac:dyDescent="0.25">
      <c r="A499" s="1">
        <f>COUNTIF($C$2:C499,"Да")</f>
        <v>15</v>
      </c>
      <c r="B499" s="45">
        <f t="shared" si="15"/>
        <v>45762</v>
      </c>
      <c r="C499" s="42" t="str">
        <f>IF(ISERROR(VLOOKUP(B499,'Айгенис Оп23'!$C$3:$C$42,1,0)),"Нет","Да")</f>
        <v>Нет</v>
      </c>
      <c r="D499" s="43">
        <f t="shared" si="14"/>
        <v>365</v>
      </c>
      <c r="E499" s="49">
        <f>ROUND(('Все выпуски'!$V$3*'Все выпуски'!$V$6/100)/365*(B499-IF(C499="Нет",VLOOKUP(A499,'Айгенис Оп23'!$A$2:$C$42,3,0),VLOOKUP((A499-1),'Айгенис Оп23'!$A$2:$C$42,3,0))),2)</f>
        <v>13.51</v>
      </c>
      <c r="G499" s="43">
        <f>COUNTIF(D500:$D$1224,365)</f>
        <v>725</v>
      </c>
      <c r="H499" s="43">
        <f>COUNTIF(D500:$D$1224,366)</f>
        <v>0</v>
      </c>
      <c r="I499" s="2"/>
    </row>
    <row r="500" spans="1:9" x14ac:dyDescent="0.25">
      <c r="A500" s="1">
        <f>COUNTIF($C$2:C500,"Да")</f>
        <v>15</v>
      </c>
      <c r="B500" s="45">
        <f t="shared" si="15"/>
        <v>45763</v>
      </c>
      <c r="C500" s="42" t="str">
        <f>IF(ISERROR(VLOOKUP(B500,'Айгенис Оп23'!$C$3:$C$42,1,0)),"Нет","Да")</f>
        <v>Нет</v>
      </c>
      <c r="D500" s="43">
        <f t="shared" si="14"/>
        <v>365</v>
      </c>
      <c r="E500" s="49">
        <f>ROUND(('Все выпуски'!$V$3*'Все выпуски'!$V$6/100)/365*(B500-IF(C500="Нет",VLOOKUP(A500,'Айгенис Оп23'!$A$2:$C$42,3,0),VLOOKUP((A500-1),'Айгенис Оп23'!$A$2:$C$42,3,0))),2)</f>
        <v>13.97</v>
      </c>
      <c r="G500" s="43">
        <f>COUNTIF(D501:$D$1224,365)</f>
        <v>724</v>
      </c>
      <c r="H500" s="43">
        <f>COUNTIF(D501:$D$1224,366)</f>
        <v>0</v>
      </c>
      <c r="I500" s="2"/>
    </row>
    <row r="501" spans="1:9" x14ac:dyDescent="0.25">
      <c r="A501" s="1">
        <f>COUNTIF($C$2:C501,"Да")</f>
        <v>16</v>
      </c>
      <c r="B501" s="45">
        <f t="shared" si="15"/>
        <v>45764</v>
      </c>
      <c r="C501" s="42" t="str">
        <f>IF(ISERROR(VLOOKUP(B501,'Айгенис Оп23'!$C$3:$C$42,1,0)),"Нет","Да")</f>
        <v>Да</v>
      </c>
      <c r="D501" s="43">
        <f t="shared" si="14"/>
        <v>365</v>
      </c>
      <c r="E501" s="49">
        <f>ROUND(('Все выпуски'!$V$3*'Все выпуски'!$V$6/100)/365*(B501-IF(C501="Нет",VLOOKUP(A501,'Айгенис Оп23'!$A$2:$C$42,3,0),VLOOKUP((A501-1),'Айгенис Оп23'!$A$2:$C$42,3,0))),2)</f>
        <v>14.44</v>
      </c>
      <c r="G501" s="43">
        <f>COUNTIF(D502:$D$1224,365)</f>
        <v>723</v>
      </c>
      <c r="H501" s="43">
        <f>COUNTIF(D502:$D$1224,366)</f>
        <v>0</v>
      </c>
      <c r="I501" s="2"/>
    </row>
    <row r="502" spans="1:9" x14ac:dyDescent="0.25">
      <c r="A502" s="1">
        <f>COUNTIF($C$2:C502,"Да")</f>
        <v>16</v>
      </c>
      <c r="B502" s="45">
        <f t="shared" si="15"/>
        <v>45765</v>
      </c>
      <c r="C502" s="42" t="str">
        <f>IF(ISERROR(VLOOKUP(B502,'Айгенис Оп23'!$C$3:$C$42,1,0)),"Нет","Да")</f>
        <v>Нет</v>
      </c>
      <c r="D502" s="43">
        <f t="shared" si="14"/>
        <v>365</v>
      </c>
      <c r="E502" s="49">
        <f>ROUND(('Все выпуски'!$V$3*'Все выпуски'!$V$6/100)/365*(B502-IF(C502="Нет",VLOOKUP(A502,'Айгенис Оп23'!$A$2:$C$42,3,0),VLOOKUP((A502-1),'Айгенис Оп23'!$A$2:$C$42,3,0))),2)</f>
        <v>0.47</v>
      </c>
      <c r="G502" s="43">
        <f>COUNTIF(D503:$D$1224,365)</f>
        <v>722</v>
      </c>
      <c r="H502" s="43">
        <f>COUNTIF(D503:$D$1224,366)</f>
        <v>0</v>
      </c>
      <c r="I502" s="2"/>
    </row>
    <row r="503" spans="1:9" x14ac:dyDescent="0.25">
      <c r="A503" s="1">
        <f>COUNTIF($C$2:C503,"Да")</f>
        <v>16</v>
      </c>
      <c r="B503" s="45">
        <f t="shared" si="15"/>
        <v>45766</v>
      </c>
      <c r="C503" s="42" t="str">
        <f>IF(ISERROR(VLOOKUP(B503,'Айгенис Оп23'!$C$3:$C$42,1,0)),"Нет","Да")</f>
        <v>Нет</v>
      </c>
      <c r="D503" s="43">
        <f t="shared" si="14"/>
        <v>365</v>
      </c>
      <c r="E503" s="49">
        <f>ROUND(('Все выпуски'!$V$3*'Все выпуски'!$V$6/100)/365*(B503-IF(C503="Нет",VLOOKUP(A503,'Айгенис Оп23'!$A$2:$C$42,3,0),VLOOKUP((A503-1),'Айгенис Оп23'!$A$2:$C$42,3,0))),2)</f>
        <v>0.93</v>
      </c>
      <c r="G503" s="43">
        <f>COUNTIF(D504:$D$1224,365)</f>
        <v>721</v>
      </c>
      <c r="H503" s="43">
        <f>COUNTIF(D504:$D$1224,366)</f>
        <v>0</v>
      </c>
      <c r="I503" s="2"/>
    </row>
    <row r="504" spans="1:9" x14ac:dyDescent="0.25">
      <c r="A504" s="1">
        <f>COUNTIF($C$2:C504,"Да")</f>
        <v>16</v>
      </c>
      <c r="B504" s="45">
        <f t="shared" si="15"/>
        <v>45767</v>
      </c>
      <c r="C504" s="42" t="str">
        <f>IF(ISERROR(VLOOKUP(B504,'Айгенис Оп23'!$C$3:$C$42,1,0)),"Нет","Да")</f>
        <v>Нет</v>
      </c>
      <c r="D504" s="43">
        <f t="shared" si="14"/>
        <v>365</v>
      </c>
      <c r="E504" s="49">
        <f>ROUND(('Все выпуски'!$V$3*'Все выпуски'!$V$6/100)/365*(B504-IF(C504="Нет",VLOOKUP(A504,'Айгенис Оп23'!$A$2:$C$42,3,0),VLOOKUP((A504-1),'Айгенис Оп23'!$A$2:$C$42,3,0))),2)</f>
        <v>1.4</v>
      </c>
      <c r="G504" s="43">
        <f>COUNTIF(D505:$D$1224,365)</f>
        <v>720</v>
      </c>
      <c r="H504" s="43">
        <f>COUNTIF(D505:$D$1224,366)</f>
        <v>0</v>
      </c>
      <c r="I504" s="2"/>
    </row>
    <row r="505" spans="1:9" x14ac:dyDescent="0.25">
      <c r="A505" s="1">
        <f>COUNTIF($C$2:C505,"Да")</f>
        <v>16</v>
      </c>
      <c r="B505" s="45">
        <f t="shared" si="15"/>
        <v>45768</v>
      </c>
      <c r="C505" s="42" t="str">
        <f>IF(ISERROR(VLOOKUP(B505,'Айгенис Оп23'!$C$3:$C$42,1,0)),"Нет","Да")</f>
        <v>Нет</v>
      </c>
      <c r="D505" s="43">
        <f t="shared" si="14"/>
        <v>365</v>
      </c>
      <c r="E505" s="49">
        <f>ROUND(('Все выпуски'!$V$3*'Все выпуски'!$V$6/100)/365*(B505-IF(C505="Нет",VLOOKUP(A505,'Айгенис Оп23'!$A$2:$C$42,3,0),VLOOKUP((A505-1),'Айгенис Оп23'!$A$2:$C$42,3,0))),2)</f>
        <v>1.86</v>
      </c>
      <c r="G505" s="43">
        <f>COUNTIF(D506:$D$1224,365)</f>
        <v>719</v>
      </c>
      <c r="H505" s="43">
        <f>COUNTIF(D506:$D$1224,366)</f>
        <v>0</v>
      </c>
      <c r="I505" s="2"/>
    </row>
    <row r="506" spans="1:9" x14ac:dyDescent="0.25">
      <c r="A506" s="1">
        <f>COUNTIF($C$2:C506,"Да")</f>
        <v>16</v>
      </c>
      <c r="B506" s="45">
        <f t="shared" si="15"/>
        <v>45769</v>
      </c>
      <c r="C506" s="42" t="str">
        <f>IF(ISERROR(VLOOKUP(B506,'Айгенис Оп23'!$C$3:$C$42,1,0)),"Нет","Да")</f>
        <v>Нет</v>
      </c>
      <c r="D506" s="43">
        <f t="shared" si="14"/>
        <v>365</v>
      </c>
      <c r="E506" s="49">
        <f>ROUND(('Все выпуски'!$V$3*'Все выпуски'!$V$6/100)/365*(B506-IF(C506="Нет",VLOOKUP(A506,'Айгенис Оп23'!$A$2:$C$42,3,0),VLOOKUP((A506-1),'Айгенис Оп23'!$A$2:$C$42,3,0))),2)</f>
        <v>2.33</v>
      </c>
      <c r="G506" s="43">
        <f>COUNTIF(D507:$D$1224,365)</f>
        <v>718</v>
      </c>
      <c r="H506" s="43">
        <f>COUNTIF(D507:$D$1224,366)</f>
        <v>0</v>
      </c>
      <c r="I506" s="2"/>
    </row>
    <row r="507" spans="1:9" x14ac:dyDescent="0.25">
      <c r="A507" s="1">
        <f>COUNTIF($C$2:C507,"Да")</f>
        <v>16</v>
      </c>
      <c r="B507" s="45">
        <f t="shared" si="15"/>
        <v>45770</v>
      </c>
      <c r="C507" s="42" t="str">
        <f>IF(ISERROR(VLOOKUP(B507,'Айгенис Оп23'!$C$3:$C$42,1,0)),"Нет","Да")</f>
        <v>Нет</v>
      </c>
      <c r="D507" s="43">
        <f t="shared" si="14"/>
        <v>365</v>
      </c>
      <c r="E507" s="49">
        <f>ROUND(('Все выпуски'!$V$3*'Все выпуски'!$V$6/100)/365*(B507-IF(C507="Нет",VLOOKUP(A507,'Айгенис Оп23'!$A$2:$C$42,3,0),VLOOKUP((A507-1),'Айгенис Оп23'!$A$2:$C$42,3,0))),2)</f>
        <v>2.79</v>
      </c>
      <c r="G507" s="43">
        <f>COUNTIF(D508:$D$1224,365)</f>
        <v>717</v>
      </c>
      <c r="H507" s="43">
        <f>COUNTIF(D508:$D$1224,366)</f>
        <v>0</v>
      </c>
      <c r="I507" s="2"/>
    </row>
    <row r="508" spans="1:9" x14ac:dyDescent="0.25">
      <c r="A508" s="1">
        <f>COUNTIF($C$2:C508,"Да")</f>
        <v>16</v>
      </c>
      <c r="B508" s="45">
        <f t="shared" si="15"/>
        <v>45771</v>
      </c>
      <c r="C508" s="42" t="str">
        <f>IF(ISERROR(VLOOKUP(B508,'Айгенис Оп23'!$C$3:$C$42,1,0)),"Нет","Да")</f>
        <v>Нет</v>
      </c>
      <c r="D508" s="43">
        <f t="shared" si="14"/>
        <v>365</v>
      </c>
      <c r="E508" s="49">
        <f>ROUND(('Все выпуски'!$V$3*'Все выпуски'!$V$6/100)/365*(B508-IF(C508="Нет",VLOOKUP(A508,'Айгенис Оп23'!$A$2:$C$42,3,0),VLOOKUP((A508-1),'Айгенис Оп23'!$A$2:$C$42,3,0))),2)</f>
        <v>3.26</v>
      </c>
      <c r="G508" s="43">
        <f>COUNTIF(D509:$D$1224,365)</f>
        <v>716</v>
      </c>
      <c r="H508" s="43">
        <f>COUNTIF(D509:$D$1224,366)</f>
        <v>0</v>
      </c>
      <c r="I508" s="2"/>
    </row>
    <row r="509" spans="1:9" x14ac:dyDescent="0.25">
      <c r="A509" s="1">
        <f>COUNTIF($C$2:C509,"Да")</f>
        <v>16</v>
      </c>
      <c r="B509" s="45">
        <f t="shared" si="15"/>
        <v>45772</v>
      </c>
      <c r="C509" s="42" t="str">
        <f>IF(ISERROR(VLOOKUP(B509,'Айгенис Оп23'!$C$3:$C$42,1,0)),"Нет","Да")</f>
        <v>Нет</v>
      </c>
      <c r="D509" s="43">
        <f t="shared" si="14"/>
        <v>365</v>
      </c>
      <c r="E509" s="49">
        <f>ROUND(('Все выпуски'!$V$3*'Все выпуски'!$V$6/100)/365*(B509-IF(C509="Нет",VLOOKUP(A509,'Айгенис Оп23'!$A$2:$C$42,3,0),VLOOKUP((A509-1),'Айгенис Оп23'!$A$2:$C$42,3,0))),2)</f>
        <v>3.73</v>
      </c>
      <c r="G509" s="43">
        <f>COUNTIF(D510:$D$1224,365)</f>
        <v>715</v>
      </c>
      <c r="H509" s="43">
        <f>COUNTIF(D510:$D$1224,366)</f>
        <v>0</v>
      </c>
      <c r="I509" s="2"/>
    </row>
    <row r="510" spans="1:9" x14ac:dyDescent="0.25">
      <c r="A510" s="1">
        <f>COUNTIF($C$2:C510,"Да")</f>
        <v>16</v>
      </c>
      <c r="B510" s="45">
        <f t="shared" si="15"/>
        <v>45773</v>
      </c>
      <c r="C510" s="42" t="str">
        <f>IF(ISERROR(VLOOKUP(B510,'Айгенис Оп23'!$C$3:$C$42,1,0)),"Нет","Да")</f>
        <v>Нет</v>
      </c>
      <c r="D510" s="43">
        <f t="shared" si="14"/>
        <v>365</v>
      </c>
      <c r="E510" s="49">
        <f>ROUND(('Все выпуски'!$V$3*'Все выпуски'!$V$6/100)/365*(B510-IF(C510="Нет",VLOOKUP(A510,'Айгенис Оп23'!$A$2:$C$42,3,0),VLOOKUP((A510-1),'Айгенис Оп23'!$A$2:$C$42,3,0))),2)</f>
        <v>4.1900000000000004</v>
      </c>
      <c r="G510" s="43">
        <f>COUNTIF(D511:$D$1224,365)</f>
        <v>714</v>
      </c>
      <c r="H510" s="43">
        <f>COUNTIF(D511:$D$1224,366)</f>
        <v>0</v>
      </c>
      <c r="I510" s="2"/>
    </row>
    <row r="511" spans="1:9" x14ac:dyDescent="0.25">
      <c r="A511" s="1">
        <f>COUNTIF($C$2:C511,"Да")</f>
        <v>16</v>
      </c>
      <c r="B511" s="45">
        <f t="shared" si="15"/>
        <v>45774</v>
      </c>
      <c r="C511" s="42" t="str">
        <f>IF(ISERROR(VLOOKUP(B511,'Айгенис Оп23'!$C$3:$C$42,1,0)),"Нет","Да")</f>
        <v>Нет</v>
      </c>
      <c r="D511" s="43">
        <f t="shared" si="14"/>
        <v>365</v>
      </c>
      <c r="E511" s="49">
        <f>ROUND(('Все выпуски'!$V$3*'Все выпуски'!$V$6/100)/365*(B511-IF(C511="Нет",VLOOKUP(A511,'Айгенис Оп23'!$A$2:$C$42,3,0),VLOOKUP((A511-1),'Айгенис Оп23'!$A$2:$C$42,3,0))),2)</f>
        <v>4.66</v>
      </c>
      <c r="G511" s="43">
        <f>COUNTIF(D512:$D$1224,365)</f>
        <v>713</v>
      </c>
      <c r="H511" s="43">
        <f>COUNTIF(D512:$D$1224,366)</f>
        <v>0</v>
      </c>
      <c r="I511" s="2"/>
    </row>
    <row r="512" spans="1:9" x14ac:dyDescent="0.25">
      <c r="A512" s="1">
        <f>COUNTIF($C$2:C512,"Да")</f>
        <v>16</v>
      </c>
      <c r="B512" s="45">
        <f t="shared" si="15"/>
        <v>45775</v>
      </c>
      <c r="C512" s="42" t="str">
        <f>IF(ISERROR(VLOOKUP(B512,'Айгенис Оп23'!$C$3:$C$42,1,0)),"Нет","Да")</f>
        <v>Нет</v>
      </c>
      <c r="D512" s="43">
        <f t="shared" si="14"/>
        <v>365</v>
      </c>
      <c r="E512" s="49">
        <f>ROUND(('Все выпуски'!$V$3*'Все выпуски'!$V$6/100)/365*(B512-IF(C512="Нет",VLOOKUP(A512,'Айгенис Оп23'!$A$2:$C$42,3,0),VLOOKUP((A512-1),'Айгенис Оп23'!$A$2:$C$42,3,0))),2)</f>
        <v>5.12</v>
      </c>
      <c r="G512" s="43">
        <f>COUNTIF(D513:$D$1224,365)</f>
        <v>712</v>
      </c>
      <c r="H512" s="43">
        <f>COUNTIF(D513:$D$1224,366)</f>
        <v>0</v>
      </c>
      <c r="I512" s="2"/>
    </row>
    <row r="513" spans="1:9" x14ac:dyDescent="0.25">
      <c r="A513" s="1">
        <f>COUNTIF($C$2:C513,"Да")</f>
        <v>16</v>
      </c>
      <c r="B513" s="45">
        <f t="shared" si="15"/>
        <v>45776</v>
      </c>
      <c r="C513" s="42" t="str">
        <f>IF(ISERROR(VLOOKUP(B513,'Айгенис Оп23'!$C$3:$C$42,1,0)),"Нет","Да")</f>
        <v>Нет</v>
      </c>
      <c r="D513" s="43">
        <f t="shared" si="14"/>
        <v>365</v>
      </c>
      <c r="E513" s="49">
        <f>ROUND(('Все выпуски'!$V$3*'Все выпуски'!$V$6/100)/365*(B513-IF(C513="Нет",VLOOKUP(A513,'Айгенис Оп23'!$A$2:$C$42,3,0),VLOOKUP((A513-1),'Айгенис Оп23'!$A$2:$C$42,3,0))),2)</f>
        <v>5.59</v>
      </c>
      <c r="G513" s="43">
        <f>COUNTIF(D514:$D$1224,365)</f>
        <v>711</v>
      </c>
      <c r="H513" s="43">
        <f>COUNTIF(D514:$D$1224,366)</f>
        <v>0</v>
      </c>
      <c r="I513" s="2"/>
    </row>
    <row r="514" spans="1:9" x14ac:dyDescent="0.25">
      <c r="A514" s="1">
        <f>COUNTIF($C$2:C514,"Да")</f>
        <v>16</v>
      </c>
      <c r="B514" s="45">
        <f t="shared" si="15"/>
        <v>45777</v>
      </c>
      <c r="C514" s="42" t="str">
        <f>IF(ISERROR(VLOOKUP(B514,'Айгенис Оп23'!$C$3:$C$42,1,0)),"Нет","Да")</f>
        <v>Нет</v>
      </c>
      <c r="D514" s="43">
        <f t="shared" ref="D514:D577" si="16">IF(MOD(YEAR(B514),4)=0,366,365)</f>
        <v>365</v>
      </c>
      <c r="E514" s="49">
        <f>ROUND(('Все выпуски'!$V$3*'Все выпуски'!$V$6/100)/365*(B514-IF(C514="Нет",VLOOKUP(A514,'Айгенис Оп23'!$A$2:$C$42,3,0),VLOOKUP((A514-1),'Айгенис Оп23'!$A$2:$C$42,3,0))),2)</f>
        <v>6.05</v>
      </c>
      <c r="G514" s="43">
        <f>COUNTIF(D515:$D$1224,365)</f>
        <v>710</v>
      </c>
      <c r="H514" s="43">
        <f>COUNTIF(D515:$D$1224,366)</f>
        <v>0</v>
      </c>
      <c r="I514" s="2"/>
    </row>
    <row r="515" spans="1:9" x14ac:dyDescent="0.25">
      <c r="A515" s="1">
        <f>COUNTIF($C$2:C515,"Да")</f>
        <v>16</v>
      </c>
      <c r="B515" s="45">
        <f t="shared" si="15"/>
        <v>45778</v>
      </c>
      <c r="C515" s="42" t="str">
        <f>IF(ISERROR(VLOOKUP(B515,'Айгенис Оп23'!$C$3:$C$42,1,0)),"Нет","Да")</f>
        <v>Нет</v>
      </c>
      <c r="D515" s="43">
        <f t="shared" si="16"/>
        <v>365</v>
      </c>
      <c r="E515" s="49">
        <f>ROUND(('Все выпуски'!$V$3*'Все выпуски'!$V$6/100)/365*(B515-IF(C515="Нет",VLOOKUP(A515,'Айгенис Оп23'!$A$2:$C$42,3,0),VLOOKUP((A515-1),'Айгенис Оп23'!$A$2:$C$42,3,0))),2)</f>
        <v>6.52</v>
      </c>
      <c r="G515" s="43">
        <f>COUNTIF(D516:$D$1224,365)</f>
        <v>709</v>
      </c>
      <c r="H515" s="43">
        <f>COUNTIF(D516:$D$1224,366)</f>
        <v>0</v>
      </c>
      <c r="I515" s="2"/>
    </row>
    <row r="516" spans="1:9" x14ac:dyDescent="0.25">
      <c r="A516" s="1">
        <f>COUNTIF($C$2:C516,"Да")</f>
        <v>16</v>
      </c>
      <c r="B516" s="45">
        <f t="shared" ref="B516:B579" si="17">B515+1</f>
        <v>45779</v>
      </c>
      <c r="C516" s="42" t="str">
        <f>IF(ISERROR(VLOOKUP(B516,'Айгенис Оп23'!$C$3:$C$42,1,0)),"Нет","Да")</f>
        <v>Нет</v>
      </c>
      <c r="D516" s="43">
        <f t="shared" si="16"/>
        <v>365</v>
      </c>
      <c r="E516" s="49">
        <f>ROUND(('Все выпуски'!$V$3*'Все выпуски'!$V$6/100)/365*(B516-IF(C516="Нет",VLOOKUP(A516,'Айгенис Оп23'!$A$2:$C$42,3,0),VLOOKUP((A516-1),'Айгенис Оп23'!$A$2:$C$42,3,0))),2)</f>
        <v>6.99</v>
      </c>
      <c r="G516" s="43">
        <f>COUNTIF(D517:$D$1224,365)</f>
        <v>708</v>
      </c>
      <c r="H516" s="43">
        <f>COUNTIF(D517:$D$1224,366)</f>
        <v>0</v>
      </c>
      <c r="I516" s="2"/>
    </row>
    <row r="517" spans="1:9" x14ac:dyDescent="0.25">
      <c r="A517" s="1">
        <f>COUNTIF($C$2:C517,"Да")</f>
        <v>16</v>
      </c>
      <c r="B517" s="45">
        <f t="shared" si="17"/>
        <v>45780</v>
      </c>
      <c r="C517" s="42" t="str">
        <f>IF(ISERROR(VLOOKUP(B517,'Айгенис Оп23'!$C$3:$C$42,1,0)),"Нет","Да")</f>
        <v>Нет</v>
      </c>
      <c r="D517" s="43">
        <f t="shared" si="16"/>
        <v>365</v>
      </c>
      <c r="E517" s="49">
        <f>ROUND(('Все выпуски'!$V$3*'Все выпуски'!$V$6/100)/365*(B517-IF(C517="Нет",VLOOKUP(A517,'Айгенис Оп23'!$A$2:$C$42,3,0),VLOOKUP((A517-1),'Айгенис Оп23'!$A$2:$C$42,3,0))),2)</f>
        <v>7.45</v>
      </c>
      <c r="G517" s="43">
        <f>COUNTIF(D518:$D$1224,365)</f>
        <v>707</v>
      </c>
      <c r="H517" s="43">
        <f>COUNTIF(D518:$D$1224,366)</f>
        <v>0</v>
      </c>
      <c r="I517" s="2"/>
    </row>
    <row r="518" spans="1:9" x14ac:dyDescent="0.25">
      <c r="A518" s="1">
        <f>COUNTIF($C$2:C518,"Да")</f>
        <v>16</v>
      </c>
      <c r="B518" s="45">
        <f t="shared" si="17"/>
        <v>45781</v>
      </c>
      <c r="C518" s="42" t="str">
        <f>IF(ISERROR(VLOOKUP(B518,'Айгенис Оп23'!$C$3:$C$42,1,0)),"Нет","Да")</f>
        <v>Нет</v>
      </c>
      <c r="D518" s="43">
        <f t="shared" si="16"/>
        <v>365</v>
      </c>
      <c r="E518" s="49">
        <f>ROUND(('Все выпуски'!$V$3*'Все выпуски'!$V$6/100)/365*(B518-IF(C518="Нет",VLOOKUP(A518,'Айгенис Оп23'!$A$2:$C$42,3,0),VLOOKUP((A518-1),'Айгенис Оп23'!$A$2:$C$42,3,0))),2)</f>
        <v>7.92</v>
      </c>
      <c r="G518" s="43">
        <f>COUNTIF(D519:$D$1224,365)</f>
        <v>706</v>
      </c>
      <c r="H518" s="43">
        <f>COUNTIF(D519:$D$1224,366)</f>
        <v>0</v>
      </c>
      <c r="I518" s="2"/>
    </row>
    <row r="519" spans="1:9" x14ac:dyDescent="0.25">
      <c r="A519" s="1">
        <f>COUNTIF($C$2:C519,"Да")</f>
        <v>16</v>
      </c>
      <c r="B519" s="45">
        <f t="shared" si="17"/>
        <v>45782</v>
      </c>
      <c r="C519" s="42" t="str">
        <f>IF(ISERROR(VLOOKUP(B519,'Айгенис Оп23'!$C$3:$C$42,1,0)),"Нет","Да")</f>
        <v>Нет</v>
      </c>
      <c r="D519" s="43">
        <f t="shared" si="16"/>
        <v>365</v>
      </c>
      <c r="E519" s="49">
        <f>ROUND(('Все выпуски'!$V$3*'Все выпуски'!$V$6/100)/365*(B519-IF(C519="Нет",VLOOKUP(A519,'Айгенис Оп23'!$A$2:$C$42,3,0),VLOOKUP((A519-1),'Айгенис Оп23'!$A$2:$C$42,3,0))),2)</f>
        <v>8.3800000000000008</v>
      </c>
      <c r="G519" s="43">
        <f>COUNTIF(D520:$D$1224,365)</f>
        <v>705</v>
      </c>
      <c r="H519" s="43">
        <f>COUNTIF(D520:$D$1224,366)</f>
        <v>0</v>
      </c>
      <c r="I519" s="2"/>
    </row>
    <row r="520" spans="1:9" x14ac:dyDescent="0.25">
      <c r="A520" s="1">
        <f>COUNTIF($C$2:C520,"Да")</f>
        <v>16</v>
      </c>
      <c r="B520" s="45">
        <f t="shared" si="17"/>
        <v>45783</v>
      </c>
      <c r="C520" s="42" t="str">
        <f>IF(ISERROR(VLOOKUP(B520,'Айгенис Оп23'!$C$3:$C$42,1,0)),"Нет","Да")</f>
        <v>Нет</v>
      </c>
      <c r="D520" s="43">
        <f t="shared" si="16"/>
        <v>365</v>
      </c>
      <c r="E520" s="49">
        <f>ROUND(('Все выпуски'!$V$3*'Все выпуски'!$V$6/100)/365*(B520-IF(C520="Нет",VLOOKUP(A520,'Айгенис Оп23'!$A$2:$C$42,3,0),VLOOKUP((A520-1),'Айгенис Оп23'!$A$2:$C$42,3,0))),2)</f>
        <v>8.85</v>
      </c>
      <c r="G520" s="43">
        <f>COUNTIF(D521:$D$1224,365)</f>
        <v>704</v>
      </c>
      <c r="H520" s="43">
        <f>COUNTIF(D521:$D$1224,366)</f>
        <v>0</v>
      </c>
      <c r="I520" s="2"/>
    </row>
    <row r="521" spans="1:9" x14ac:dyDescent="0.25">
      <c r="A521" s="1">
        <f>COUNTIF($C$2:C521,"Да")</f>
        <v>16</v>
      </c>
      <c r="B521" s="45">
        <f t="shared" si="17"/>
        <v>45784</v>
      </c>
      <c r="C521" s="42" t="str">
        <f>IF(ISERROR(VLOOKUP(B521,'Айгенис Оп23'!$C$3:$C$42,1,0)),"Нет","Да")</f>
        <v>Нет</v>
      </c>
      <c r="D521" s="43">
        <f t="shared" si="16"/>
        <v>365</v>
      </c>
      <c r="E521" s="49">
        <f>ROUND(('Все выпуски'!$V$3*'Все выпуски'!$V$6/100)/365*(B521-IF(C521="Нет",VLOOKUP(A521,'Айгенис Оп23'!$A$2:$C$42,3,0),VLOOKUP((A521-1),'Айгенис Оп23'!$A$2:$C$42,3,0))),2)</f>
        <v>9.32</v>
      </c>
      <c r="G521" s="43">
        <f>COUNTIF(D522:$D$1224,365)</f>
        <v>703</v>
      </c>
      <c r="H521" s="43">
        <f>COUNTIF(D522:$D$1224,366)</f>
        <v>0</v>
      </c>
      <c r="I521" s="2"/>
    </row>
    <row r="522" spans="1:9" x14ac:dyDescent="0.25">
      <c r="A522" s="1">
        <f>COUNTIF($C$2:C522,"Да")</f>
        <v>16</v>
      </c>
      <c r="B522" s="45">
        <f t="shared" si="17"/>
        <v>45785</v>
      </c>
      <c r="C522" s="42" t="str">
        <f>IF(ISERROR(VLOOKUP(B522,'Айгенис Оп23'!$C$3:$C$42,1,0)),"Нет","Да")</f>
        <v>Нет</v>
      </c>
      <c r="D522" s="43">
        <f t="shared" si="16"/>
        <v>365</v>
      </c>
      <c r="E522" s="49">
        <f>ROUND(('Все выпуски'!$V$3*'Все выпуски'!$V$6/100)/365*(B522-IF(C522="Нет",VLOOKUP(A522,'Айгенис Оп23'!$A$2:$C$42,3,0),VLOOKUP((A522-1),'Айгенис Оп23'!$A$2:$C$42,3,0))),2)</f>
        <v>9.7799999999999994</v>
      </c>
      <c r="G522" s="43">
        <f>COUNTIF(D523:$D$1224,365)</f>
        <v>702</v>
      </c>
      <c r="H522" s="43">
        <f>COUNTIF(D523:$D$1224,366)</f>
        <v>0</v>
      </c>
      <c r="I522" s="2"/>
    </row>
    <row r="523" spans="1:9" x14ac:dyDescent="0.25">
      <c r="A523" s="1">
        <f>COUNTIF($C$2:C523,"Да")</f>
        <v>16</v>
      </c>
      <c r="B523" s="45">
        <f t="shared" si="17"/>
        <v>45786</v>
      </c>
      <c r="C523" s="42" t="str">
        <f>IF(ISERROR(VLOOKUP(B523,'Айгенис Оп23'!$C$3:$C$42,1,0)),"Нет","Да")</f>
        <v>Нет</v>
      </c>
      <c r="D523" s="43">
        <f t="shared" si="16"/>
        <v>365</v>
      </c>
      <c r="E523" s="49">
        <f>ROUND(('Все выпуски'!$V$3*'Все выпуски'!$V$6/100)/365*(B523-IF(C523="Нет",VLOOKUP(A523,'Айгенис Оп23'!$A$2:$C$42,3,0),VLOOKUP((A523-1),'Айгенис Оп23'!$A$2:$C$42,3,0))),2)</f>
        <v>10.25</v>
      </c>
      <c r="G523" s="43">
        <f>COUNTIF(D524:$D$1224,365)</f>
        <v>701</v>
      </c>
      <c r="H523" s="43">
        <f>COUNTIF(D524:$D$1224,366)</f>
        <v>0</v>
      </c>
      <c r="I523" s="2"/>
    </row>
    <row r="524" spans="1:9" x14ac:dyDescent="0.25">
      <c r="A524" s="1">
        <f>COUNTIF($C$2:C524,"Да")</f>
        <v>16</v>
      </c>
      <c r="B524" s="45">
        <f t="shared" si="17"/>
        <v>45787</v>
      </c>
      <c r="C524" s="42" t="str">
        <f>IF(ISERROR(VLOOKUP(B524,'Айгенис Оп23'!$C$3:$C$42,1,0)),"Нет","Да")</f>
        <v>Нет</v>
      </c>
      <c r="D524" s="43">
        <f t="shared" si="16"/>
        <v>365</v>
      </c>
      <c r="E524" s="49">
        <f>ROUND(('Все выпуски'!$V$3*'Все выпуски'!$V$6/100)/365*(B524-IF(C524="Нет",VLOOKUP(A524,'Айгенис Оп23'!$A$2:$C$42,3,0),VLOOKUP((A524-1),'Айгенис Оп23'!$A$2:$C$42,3,0))),2)</f>
        <v>10.71</v>
      </c>
      <c r="G524" s="43">
        <f>COUNTIF(D525:$D$1224,365)</f>
        <v>700</v>
      </c>
      <c r="H524" s="43">
        <f>COUNTIF(D525:$D$1224,366)</f>
        <v>0</v>
      </c>
      <c r="I524" s="2"/>
    </row>
    <row r="525" spans="1:9" x14ac:dyDescent="0.25">
      <c r="A525" s="1">
        <f>COUNTIF($C$2:C525,"Да")</f>
        <v>16</v>
      </c>
      <c r="B525" s="45">
        <f t="shared" si="17"/>
        <v>45788</v>
      </c>
      <c r="C525" s="42" t="str">
        <f>IF(ISERROR(VLOOKUP(B525,'Айгенис Оп23'!$C$3:$C$42,1,0)),"Нет","Да")</f>
        <v>Нет</v>
      </c>
      <c r="D525" s="43">
        <f t="shared" si="16"/>
        <v>365</v>
      </c>
      <c r="E525" s="49">
        <f>ROUND(('Все выпуски'!$V$3*'Все выпуски'!$V$6/100)/365*(B525-IF(C525="Нет",VLOOKUP(A525,'Айгенис Оп23'!$A$2:$C$42,3,0),VLOOKUP((A525-1),'Айгенис Оп23'!$A$2:$C$42,3,0))),2)</f>
        <v>11.18</v>
      </c>
      <c r="G525" s="43">
        <f>COUNTIF(D526:$D$1224,365)</f>
        <v>699</v>
      </c>
      <c r="H525" s="43">
        <f>COUNTIF(D526:$D$1224,366)</f>
        <v>0</v>
      </c>
      <c r="I525" s="2"/>
    </row>
    <row r="526" spans="1:9" x14ac:dyDescent="0.25">
      <c r="A526" s="1">
        <f>COUNTIF($C$2:C526,"Да")</f>
        <v>16</v>
      </c>
      <c r="B526" s="45">
        <f t="shared" si="17"/>
        <v>45789</v>
      </c>
      <c r="C526" s="42" t="str">
        <f>IF(ISERROR(VLOOKUP(B526,'Айгенис Оп23'!$C$3:$C$42,1,0)),"Нет","Да")</f>
        <v>Нет</v>
      </c>
      <c r="D526" s="43">
        <f t="shared" si="16"/>
        <v>365</v>
      </c>
      <c r="E526" s="49">
        <f>ROUND(('Все выпуски'!$V$3*'Все выпуски'!$V$6/100)/365*(B526-IF(C526="Нет",VLOOKUP(A526,'Айгенис Оп23'!$A$2:$C$42,3,0),VLOOKUP((A526-1),'Айгенис Оп23'!$A$2:$C$42,3,0))),2)</f>
        <v>11.64</v>
      </c>
      <c r="G526" s="43">
        <f>COUNTIF(D527:$D$1224,365)</f>
        <v>698</v>
      </c>
      <c r="H526" s="43">
        <f>COUNTIF(D527:$D$1224,366)</f>
        <v>0</v>
      </c>
      <c r="I526" s="2"/>
    </row>
    <row r="527" spans="1:9" x14ac:dyDescent="0.25">
      <c r="A527" s="1">
        <f>COUNTIF($C$2:C527,"Да")</f>
        <v>16</v>
      </c>
      <c r="B527" s="45">
        <f t="shared" si="17"/>
        <v>45790</v>
      </c>
      <c r="C527" s="42" t="str">
        <f>IF(ISERROR(VLOOKUP(B527,'Айгенис Оп23'!$C$3:$C$42,1,0)),"Нет","Да")</f>
        <v>Нет</v>
      </c>
      <c r="D527" s="43">
        <f t="shared" si="16"/>
        <v>365</v>
      </c>
      <c r="E527" s="49">
        <f>ROUND(('Все выпуски'!$V$3*'Все выпуски'!$V$6/100)/365*(B527-IF(C527="Нет",VLOOKUP(A527,'Айгенис Оп23'!$A$2:$C$42,3,0),VLOOKUP((A527-1),'Айгенис Оп23'!$A$2:$C$42,3,0))),2)</f>
        <v>12.11</v>
      </c>
      <c r="G527" s="43">
        <f>COUNTIF(D528:$D$1224,365)</f>
        <v>697</v>
      </c>
      <c r="H527" s="43">
        <f>COUNTIF(D528:$D$1224,366)</f>
        <v>0</v>
      </c>
      <c r="I527" s="2"/>
    </row>
    <row r="528" spans="1:9" x14ac:dyDescent="0.25">
      <c r="A528" s="1">
        <f>COUNTIF($C$2:C528,"Да")</f>
        <v>16</v>
      </c>
      <c r="B528" s="45">
        <f t="shared" si="17"/>
        <v>45791</v>
      </c>
      <c r="C528" s="42" t="str">
        <f>IF(ISERROR(VLOOKUP(B528,'Айгенис Оп23'!$C$3:$C$42,1,0)),"Нет","Да")</f>
        <v>Нет</v>
      </c>
      <c r="D528" s="43">
        <f t="shared" si="16"/>
        <v>365</v>
      </c>
      <c r="E528" s="49">
        <f>ROUND(('Все выпуски'!$V$3*'Все выпуски'!$V$6/100)/365*(B528-IF(C528="Нет",VLOOKUP(A528,'Айгенис Оп23'!$A$2:$C$42,3,0),VLOOKUP((A528-1),'Айгенис Оп23'!$A$2:$C$42,3,0))),2)</f>
        <v>12.58</v>
      </c>
      <c r="G528" s="43">
        <f>COUNTIF(D529:$D$1224,365)</f>
        <v>696</v>
      </c>
      <c r="H528" s="43">
        <f>COUNTIF(D529:$D$1224,366)</f>
        <v>0</v>
      </c>
      <c r="I528" s="2"/>
    </row>
    <row r="529" spans="1:9" x14ac:dyDescent="0.25">
      <c r="A529" s="1">
        <f>COUNTIF($C$2:C529,"Да")</f>
        <v>16</v>
      </c>
      <c r="B529" s="45">
        <f t="shared" si="17"/>
        <v>45792</v>
      </c>
      <c r="C529" s="42" t="str">
        <f>IF(ISERROR(VLOOKUP(B529,'Айгенис Оп23'!$C$3:$C$42,1,0)),"Нет","Да")</f>
        <v>Нет</v>
      </c>
      <c r="D529" s="43">
        <f t="shared" si="16"/>
        <v>365</v>
      </c>
      <c r="E529" s="49">
        <f>ROUND(('Все выпуски'!$V$3*'Все выпуски'!$V$6/100)/365*(B529-IF(C529="Нет",VLOOKUP(A529,'Айгенис Оп23'!$A$2:$C$42,3,0),VLOOKUP((A529-1),'Айгенис Оп23'!$A$2:$C$42,3,0))),2)</f>
        <v>13.04</v>
      </c>
      <c r="G529" s="43">
        <f>COUNTIF(D530:$D$1224,365)</f>
        <v>695</v>
      </c>
      <c r="H529" s="43">
        <f>COUNTIF(D530:$D$1224,366)</f>
        <v>0</v>
      </c>
      <c r="I529" s="2"/>
    </row>
    <row r="530" spans="1:9" x14ac:dyDescent="0.25">
      <c r="A530" s="1">
        <f>COUNTIF($C$2:C530,"Да")</f>
        <v>16</v>
      </c>
      <c r="B530" s="45">
        <f t="shared" si="17"/>
        <v>45793</v>
      </c>
      <c r="C530" s="42" t="str">
        <f>IF(ISERROR(VLOOKUP(B530,'Айгенис Оп23'!$C$3:$C$42,1,0)),"Нет","Да")</f>
        <v>Нет</v>
      </c>
      <c r="D530" s="43">
        <f t="shared" si="16"/>
        <v>365</v>
      </c>
      <c r="E530" s="49">
        <f>ROUND(('Все выпуски'!$V$3*'Все выпуски'!$V$6/100)/365*(B530-IF(C530="Нет",VLOOKUP(A530,'Айгенис Оп23'!$A$2:$C$42,3,0),VLOOKUP((A530-1),'Айгенис Оп23'!$A$2:$C$42,3,0))),2)</f>
        <v>13.51</v>
      </c>
      <c r="G530" s="43">
        <f>COUNTIF(D531:$D$1224,365)</f>
        <v>694</v>
      </c>
      <c r="H530" s="43">
        <f>COUNTIF(D531:$D$1224,366)</f>
        <v>0</v>
      </c>
      <c r="I530" s="2"/>
    </row>
    <row r="531" spans="1:9" x14ac:dyDescent="0.25">
      <c r="A531" s="1">
        <f>COUNTIF($C$2:C531,"Да")</f>
        <v>17</v>
      </c>
      <c r="B531" s="45">
        <f t="shared" si="17"/>
        <v>45794</v>
      </c>
      <c r="C531" s="42" t="str">
        <f>IF(ISERROR(VLOOKUP(B531,'Айгенис Оп23'!$C$3:$C$42,1,0)),"Нет","Да")</f>
        <v>Да</v>
      </c>
      <c r="D531" s="43">
        <f t="shared" si="16"/>
        <v>365</v>
      </c>
      <c r="E531" s="49">
        <f>ROUND(('Все выпуски'!$V$3*'Все выпуски'!$V$6/100)/365*(B531-IF(C531="Нет",VLOOKUP(A531,'Айгенис Оп23'!$A$2:$C$42,3,0),VLOOKUP((A531-1),'Айгенис Оп23'!$A$2:$C$42,3,0))),2)</f>
        <v>13.97</v>
      </c>
      <c r="G531" s="43">
        <f>COUNTIF(D532:$D$1224,365)</f>
        <v>693</v>
      </c>
      <c r="H531" s="43">
        <f>COUNTIF(D532:$D$1224,366)</f>
        <v>0</v>
      </c>
      <c r="I531" s="2"/>
    </row>
    <row r="532" spans="1:9" x14ac:dyDescent="0.25">
      <c r="A532" s="1">
        <f>COUNTIF($C$2:C532,"Да")</f>
        <v>17</v>
      </c>
      <c r="B532" s="45">
        <f t="shared" si="17"/>
        <v>45795</v>
      </c>
      <c r="C532" s="42" t="str">
        <f>IF(ISERROR(VLOOKUP(B532,'Айгенис Оп23'!$C$3:$C$42,1,0)),"Нет","Да")</f>
        <v>Нет</v>
      </c>
      <c r="D532" s="43">
        <f t="shared" si="16"/>
        <v>365</v>
      </c>
      <c r="E532" s="49">
        <f>ROUND(('Все выпуски'!$V$3*'Все выпуски'!$V$6/100)/365*(B532-IF(C532="Нет",VLOOKUP(A532,'Айгенис Оп23'!$A$2:$C$42,3,0),VLOOKUP((A532-1),'Айгенис Оп23'!$A$2:$C$42,3,0))),2)</f>
        <v>0.47</v>
      </c>
      <c r="G532" s="43">
        <f>COUNTIF(D533:$D$1224,365)</f>
        <v>692</v>
      </c>
      <c r="H532" s="43">
        <f>COUNTIF(D533:$D$1224,366)</f>
        <v>0</v>
      </c>
      <c r="I532" s="2"/>
    </row>
    <row r="533" spans="1:9" x14ac:dyDescent="0.25">
      <c r="A533" s="1">
        <f>COUNTIF($C$2:C533,"Да")</f>
        <v>17</v>
      </c>
      <c r="B533" s="45">
        <f t="shared" si="17"/>
        <v>45796</v>
      </c>
      <c r="C533" s="42" t="str">
        <f>IF(ISERROR(VLOOKUP(B533,'Айгенис Оп23'!$C$3:$C$42,1,0)),"Нет","Да")</f>
        <v>Нет</v>
      </c>
      <c r="D533" s="43">
        <f t="shared" si="16"/>
        <v>365</v>
      </c>
      <c r="E533" s="49">
        <f>ROUND(('Все выпуски'!$V$3*'Все выпуски'!$V$6/100)/365*(B533-IF(C533="Нет",VLOOKUP(A533,'Айгенис Оп23'!$A$2:$C$42,3,0),VLOOKUP((A533-1),'Айгенис Оп23'!$A$2:$C$42,3,0))),2)</f>
        <v>0.93</v>
      </c>
      <c r="G533" s="43">
        <f>COUNTIF(D534:$D$1224,365)</f>
        <v>691</v>
      </c>
      <c r="H533" s="43">
        <f>COUNTIF(D534:$D$1224,366)</f>
        <v>0</v>
      </c>
      <c r="I533" s="2"/>
    </row>
    <row r="534" spans="1:9" x14ac:dyDescent="0.25">
      <c r="A534" s="1">
        <f>COUNTIF($C$2:C534,"Да")</f>
        <v>17</v>
      </c>
      <c r="B534" s="45">
        <f t="shared" si="17"/>
        <v>45797</v>
      </c>
      <c r="C534" s="42" t="str">
        <f>IF(ISERROR(VLOOKUP(B534,'Айгенис Оп23'!$C$3:$C$42,1,0)),"Нет","Да")</f>
        <v>Нет</v>
      </c>
      <c r="D534" s="43">
        <f t="shared" si="16"/>
        <v>365</v>
      </c>
      <c r="E534" s="49">
        <f>ROUND(('Все выпуски'!$V$3*'Все выпуски'!$V$6/100)/365*(B534-IF(C534="Нет",VLOOKUP(A534,'Айгенис Оп23'!$A$2:$C$42,3,0),VLOOKUP((A534-1),'Айгенис Оп23'!$A$2:$C$42,3,0))),2)</f>
        <v>1.4</v>
      </c>
      <c r="G534" s="43">
        <f>COUNTIF(D535:$D$1224,365)</f>
        <v>690</v>
      </c>
      <c r="H534" s="43">
        <f>COUNTIF(D535:$D$1224,366)</f>
        <v>0</v>
      </c>
      <c r="I534" s="2"/>
    </row>
    <row r="535" spans="1:9" x14ac:dyDescent="0.25">
      <c r="A535" s="1">
        <f>COUNTIF($C$2:C535,"Да")</f>
        <v>17</v>
      </c>
      <c r="B535" s="45">
        <f t="shared" si="17"/>
        <v>45798</v>
      </c>
      <c r="C535" s="42" t="str">
        <f>IF(ISERROR(VLOOKUP(B535,'Айгенис Оп23'!$C$3:$C$42,1,0)),"Нет","Да")</f>
        <v>Нет</v>
      </c>
      <c r="D535" s="43">
        <f t="shared" si="16"/>
        <v>365</v>
      </c>
      <c r="E535" s="49">
        <f>ROUND(('Все выпуски'!$V$3*'Все выпуски'!$V$6/100)/365*(B535-IF(C535="Нет",VLOOKUP(A535,'Айгенис Оп23'!$A$2:$C$42,3,0),VLOOKUP((A535-1),'Айгенис Оп23'!$A$2:$C$42,3,0))),2)</f>
        <v>1.86</v>
      </c>
      <c r="G535" s="43">
        <f>COUNTIF(D536:$D$1224,365)</f>
        <v>689</v>
      </c>
      <c r="H535" s="43">
        <f>COUNTIF(D536:$D$1224,366)</f>
        <v>0</v>
      </c>
      <c r="I535" s="2"/>
    </row>
    <row r="536" spans="1:9" x14ac:dyDescent="0.25">
      <c r="A536" s="1">
        <f>COUNTIF($C$2:C536,"Да")</f>
        <v>17</v>
      </c>
      <c r="B536" s="45">
        <f t="shared" si="17"/>
        <v>45799</v>
      </c>
      <c r="C536" s="42" t="str">
        <f>IF(ISERROR(VLOOKUP(B536,'Айгенис Оп23'!$C$3:$C$42,1,0)),"Нет","Да")</f>
        <v>Нет</v>
      </c>
      <c r="D536" s="43">
        <f t="shared" si="16"/>
        <v>365</v>
      </c>
      <c r="E536" s="49">
        <f>ROUND(('Все выпуски'!$V$3*'Все выпуски'!$V$6/100)/365*(B536-IF(C536="Нет",VLOOKUP(A536,'Айгенис Оп23'!$A$2:$C$42,3,0),VLOOKUP((A536-1),'Айгенис Оп23'!$A$2:$C$42,3,0))),2)</f>
        <v>2.33</v>
      </c>
      <c r="G536" s="43">
        <f>COUNTIF(D537:$D$1224,365)</f>
        <v>688</v>
      </c>
      <c r="H536" s="43">
        <f>COUNTIF(D537:$D$1224,366)</f>
        <v>0</v>
      </c>
      <c r="I536" s="2"/>
    </row>
    <row r="537" spans="1:9" x14ac:dyDescent="0.25">
      <c r="A537" s="1">
        <f>COUNTIF($C$2:C537,"Да")</f>
        <v>17</v>
      </c>
      <c r="B537" s="45">
        <f t="shared" si="17"/>
        <v>45800</v>
      </c>
      <c r="C537" s="42" t="str">
        <f>IF(ISERROR(VLOOKUP(B537,'Айгенис Оп23'!$C$3:$C$42,1,0)),"Нет","Да")</f>
        <v>Нет</v>
      </c>
      <c r="D537" s="43">
        <f t="shared" si="16"/>
        <v>365</v>
      </c>
      <c r="E537" s="49">
        <f>ROUND(('Все выпуски'!$V$3*'Все выпуски'!$V$6/100)/365*(B537-IF(C537="Нет",VLOOKUP(A537,'Айгенис Оп23'!$A$2:$C$42,3,0),VLOOKUP((A537-1),'Айгенис Оп23'!$A$2:$C$42,3,0))),2)</f>
        <v>2.79</v>
      </c>
      <c r="G537" s="43">
        <f>COUNTIF(D538:$D$1224,365)</f>
        <v>687</v>
      </c>
      <c r="H537" s="43">
        <f>COUNTIF(D538:$D$1224,366)</f>
        <v>0</v>
      </c>
      <c r="I537" s="2"/>
    </row>
    <row r="538" spans="1:9" x14ac:dyDescent="0.25">
      <c r="A538" s="1">
        <f>COUNTIF($C$2:C538,"Да")</f>
        <v>17</v>
      </c>
      <c r="B538" s="45">
        <f t="shared" si="17"/>
        <v>45801</v>
      </c>
      <c r="C538" s="42" t="str">
        <f>IF(ISERROR(VLOOKUP(B538,'Айгенис Оп23'!$C$3:$C$42,1,0)),"Нет","Да")</f>
        <v>Нет</v>
      </c>
      <c r="D538" s="43">
        <f t="shared" si="16"/>
        <v>365</v>
      </c>
      <c r="E538" s="49">
        <f>ROUND(('Все выпуски'!$V$3*'Все выпуски'!$V$6/100)/365*(B538-IF(C538="Нет",VLOOKUP(A538,'Айгенис Оп23'!$A$2:$C$42,3,0),VLOOKUP((A538-1),'Айгенис Оп23'!$A$2:$C$42,3,0))),2)</f>
        <v>3.26</v>
      </c>
      <c r="G538" s="43">
        <f>COUNTIF(D539:$D$1224,365)</f>
        <v>686</v>
      </c>
      <c r="H538" s="43">
        <f>COUNTIF(D539:$D$1224,366)</f>
        <v>0</v>
      </c>
      <c r="I538" s="2"/>
    </row>
    <row r="539" spans="1:9" x14ac:dyDescent="0.25">
      <c r="A539" s="1">
        <f>COUNTIF($C$2:C539,"Да")</f>
        <v>17</v>
      </c>
      <c r="B539" s="45">
        <f t="shared" si="17"/>
        <v>45802</v>
      </c>
      <c r="C539" s="42" t="str">
        <f>IF(ISERROR(VLOOKUP(B539,'Айгенис Оп23'!$C$3:$C$42,1,0)),"Нет","Да")</f>
        <v>Нет</v>
      </c>
      <c r="D539" s="43">
        <f t="shared" si="16"/>
        <v>365</v>
      </c>
      <c r="E539" s="49">
        <f>ROUND(('Все выпуски'!$V$3*'Все выпуски'!$V$6/100)/365*(B539-IF(C539="Нет",VLOOKUP(A539,'Айгенис Оп23'!$A$2:$C$42,3,0),VLOOKUP((A539-1),'Айгенис Оп23'!$A$2:$C$42,3,0))),2)</f>
        <v>3.73</v>
      </c>
      <c r="G539" s="43">
        <f>COUNTIF(D540:$D$1224,365)</f>
        <v>685</v>
      </c>
      <c r="H539" s="43">
        <f>COUNTIF(D540:$D$1224,366)</f>
        <v>0</v>
      </c>
      <c r="I539" s="2"/>
    </row>
    <row r="540" spans="1:9" x14ac:dyDescent="0.25">
      <c r="A540" s="1">
        <f>COUNTIF($C$2:C540,"Да")</f>
        <v>17</v>
      </c>
      <c r="B540" s="45">
        <f t="shared" si="17"/>
        <v>45803</v>
      </c>
      <c r="C540" s="42" t="str">
        <f>IF(ISERROR(VLOOKUP(B540,'Айгенис Оп23'!$C$3:$C$42,1,0)),"Нет","Да")</f>
        <v>Нет</v>
      </c>
      <c r="D540" s="43">
        <f t="shared" si="16"/>
        <v>365</v>
      </c>
      <c r="E540" s="49">
        <f>ROUND(('Все выпуски'!$V$3*'Все выпуски'!$V$6/100)/365*(B540-IF(C540="Нет",VLOOKUP(A540,'Айгенис Оп23'!$A$2:$C$42,3,0),VLOOKUP((A540-1),'Айгенис Оп23'!$A$2:$C$42,3,0))),2)</f>
        <v>4.1900000000000004</v>
      </c>
      <c r="G540" s="43">
        <f>COUNTIF(D541:$D$1224,365)</f>
        <v>684</v>
      </c>
      <c r="H540" s="43">
        <f>COUNTIF(D541:$D$1224,366)</f>
        <v>0</v>
      </c>
      <c r="I540" s="2"/>
    </row>
    <row r="541" spans="1:9" x14ac:dyDescent="0.25">
      <c r="A541" s="1">
        <f>COUNTIF($C$2:C541,"Да")</f>
        <v>17</v>
      </c>
      <c r="B541" s="45">
        <f t="shared" si="17"/>
        <v>45804</v>
      </c>
      <c r="C541" s="42" t="str">
        <f>IF(ISERROR(VLOOKUP(B541,'Айгенис Оп23'!$C$3:$C$42,1,0)),"Нет","Да")</f>
        <v>Нет</v>
      </c>
      <c r="D541" s="43">
        <f t="shared" si="16"/>
        <v>365</v>
      </c>
      <c r="E541" s="49">
        <f>ROUND(('Все выпуски'!$V$3*'Все выпуски'!$V$6/100)/365*(B541-IF(C541="Нет",VLOOKUP(A541,'Айгенис Оп23'!$A$2:$C$42,3,0),VLOOKUP((A541-1),'Айгенис Оп23'!$A$2:$C$42,3,0))),2)</f>
        <v>4.66</v>
      </c>
      <c r="G541" s="43">
        <f>COUNTIF(D542:$D$1224,365)</f>
        <v>683</v>
      </c>
      <c r="H541" s="43">
        <f>COUNTIF(D542:$D$1224,366)</f>
        <v>0</v>
      </c>
      <c r="I541" s="2"/>
    </row>
    <row r="542" spans="1:9" x14ac:dyDescent="0.25">
      <c r="A542" s="1">
        <f>COUNTIF($C$2:C542,"Да")</f>
        <v>17</v>
      </c>
      <c r="B542" s="45">
        <f t="shared" si="17"/>
        <v>45805</v>
      </c>
      <c r="C542" s="42" t="str">
        <f>IF(ISERROR(VLOOKUP(B542,'Айгенис Оп23'!$C$3:$C$42,1,0)),"Нет","Да")</f>
        <v>Нет</v>
      </c>
      <c r="D542" s="43">
        <f t="shared" si="16"/>
        <v>365</v>
      </c>
      <c r="E542" s="49">
        <f>ROUND(('Все выпуски'!$V$3*'Все выпуски'!$V$6/100)/365*(B542-IF(C542="Нет",VLOOKUP(A542,'Айгенис Оп23'!$A$2:$C$42,3,0),VLOOKUP((A542-1),'Айгенис Оп23'!$A$2:$C$42,3,0))),2)</f>
        <v>5.12</v>
      </c>
      <c r="G542" s="43">
        <f>COUNTIF(D543:$D$1224,365)</f>
        <v>682</v>
      </c>
      <c r="H542" s="43">
        <f>COUNTIF(D543:$D$1224,366)</f>
        <v>0</v>
      </c>
      <c r="I542" s="2"/>
    </row>
    <row r="543" spans="1:9" x14ac:dyDescent="0.25">
      <c r="A543" s="1">
        <f>COUNTIF($C$2:C543,"Да")</f>
        <v>17</v>
      </c>
      <c r="B543" s="45">
        <f t="shared" si="17"/>
        <v>45806</v>
      </c>
      <c r="C543" s="42" t="str">
        <f>IF(ISERROR(VLOOKUP(B543,'Айгенис Оп23'!$C$3:$C$42,1,0)),"Нет","Да")</f>
        <v>Нет</v>
      </c>
      <c r="D543" s="43">
        <f t="shared" si="16"/>
        <v>365</v>
      </c>
      <c r="E543" s="49">
        <f>ROUND(('Все выпуски'!$V$3*'Все выпуски'!$V$6/100)/365*(B543-IF(C543="Нет",VLOOKUP(A543,'Айгенис Оп23'!$A$2:$C$42,3,0),VLOOKUP((A543-1),'Айгенис Оп23'!$A$2:$C$42,3,0))),2)</f>
        <v>5.59</v>
      </c>
      <c r="G543" s="43">
        <f>COUNTIF(D544:$D$1224,365)</f>
        <v>681</v>
      </c>
      <c r="H543" s="43">
        <f>COUNTIF(D544:$D$1224,366)</f>
        <v>0</v>
      </c>
      <c r="I543" s="2"/>
    </row>
    <row r="544" spans="1:9" x14ac:dyDescent="0.25">
      <c r="A544" s="1">
        <f>COUNTIF($C$2:C544,"Да")</f>
        <v>17</v>
      </c>
      <c r="B544" s="45">
        <f t="shared" si="17"/>
        <v>45807</v>
      </c>
      <c r="C544" s="42" t="str">
        <f>IF(ISERROR(VLOOKUP(B544,'Айгенис Оп23'!$C$3:$C$42,1,0)),"Нет","Да")</f>
        <v>Нет</v>
      </c>
      <c r="D544" s="43">
        <f t="shared" si="16"/>
        <v>365</v>
      </c>
      <c r="E544" s="49">
        <f>ROUND(('Все выпуски'!$V$3*'Все выпуски'!$V$6/100)/365*(B544-IF(C544="Нет",VLOOKUP(A544,'Айгенис Оп23'!$A$2:$C$42,3,0),VLOOKUP((A544-1),'Айгенис Оп23'!$A$2:$C$42,3,0))),2)</f>
        <v>6.05</v>
      </c>
      <c r="G544" s="43">
        <f>COUNTIF(D545:$D$1224,365)</f>
        <v>680</v>
      </c>
      <c r="H544" s="43">
        <f>COUNTIF(D545:$D$1224,366)</f>
        <v>0</v>
      </c>
      <c r="I544" s="2"/>
    </row>
    <row r="545" spans="1:9" x14ac:dyDescent="0.25">
      <c r="A545" s="1">
        <f>COUNTIF($C$2:C545,"Да")</f>
        <v>17</v>
      </c>
      <c r="B545" s="45">
        <f t="shared" si="17"/>
        <v>45808</v>
      </c>
      <c r="C545" s="42" t="str">
        <f>IF(ISERROR(VLOOKUP(B545,'Айгенис Оп23'!$C$3:$C$42,1,0)),"Нет","Да")</f>
        <v>Нет</v>
      </c>
      <c r="D545" s="43">
        <f t="shared" si="16"/>
        <v>365</v>
      </c>
      <c r="E545" s="49">
        <f>ROUND(('Все выпуски'!$V$3*'Все выпуски'!$V$6/100)/365*(B545-IF(C545="Нет",VLOOKUP(A545,'Айгенис Оп23'!$A$2:$C$42,3,0),VLOOKUP((A545-1),'Айгенис Оп23'!$A$2:$C$42,3,0))),2)</f>
        <v>6.52</v>
      </c>
      <c r="G545" s="43">
        <f>COUNTIF(D546:$D$1224,365)</f>
        <v>679</v>
      </c>
      <c r="H545" s="43">
        <f>COUNTIF(D546:$D$1224,366)</f>
        <v>0</v>
      </c>
      <c r="I545" s="2"/>
    </row>
    <row r="546" spans="1:9" x14ac:dyDescent="0.25">
      <c r="A546" s="1">
        <f>COUNTIF($C$2:C546,"Да")</f>
        <v>17</v>
      </c>
      <c r="B546" s="45">
        <f t="shared" si="17"/>
        <v>45809</v>
      </c>
      <c r="C546" s="42" t="str">
        <f>IF(ISERROR(VLOOKUP(B546,'Айгенис Оп23'!$C$3:$C$42,1,0)),"Нет","Да")</f>
        <v>Нет</v>
      </c>
      <c r="D546" s="43">
        <f t="shared" si="16"/>
        <v>365</v>
      </c>
      <c r="E546" s="49">
        <f>ROUND(('Все выпуски'!$V$3*'Все выпуски'!$V$6/100)/365*(B546-IF(C546="Нет",VLOOKUP(A546,'Айгенис Оп23'!$A$2:$C$42,3,0),VLOOKUP((A546-1),'Айгенис Оп23'!$A$2:$C$42,3,0))),2)</f>
        <v>6.99</v>
      </c>
      <c r="G546" s="43">
        <f>COUNTIF(D547:$D$1224,365)</f>
        <v>678</v>
      </c>
      <c r="H546" s="43">
        <f>COUNTIF(D547:$D$1224,366)</f>
        <v>0</v>
      </c>
      <c r="I546" s="2"/>
    </row>
    <row r="547" spans="1:9" x14ac:dyDescent="0.25">
      <c r="A547" s="1">
        <f>COUNTIF($C$2:C547,"Да")</f>
        <v>17</v>
      </c>
      <c r="B547" s="45">
        <f t="shared" si="17"/>
        <v>45810</v>
      </c>
      <c r="C547" s="42" t="str">
        <f>IF(ISERROR(VLOOKUP(B547,'Айгенис Оп23'!$C$3:$C$42,1,0)),"Нет","Да")</f>
        <v>Нет</v>
      </c>
      <c r="D547" s="43">
        <f t="shared" si="16"/>
        <v>365</v>
      </c>
      <c r="E547" s="49">
        <f>ROUND(('Все выпуски'!$V$3*'Все выпуски'!$V$6/100)/365*(B547-IF(C547="Нет",VLOOKUP(A547,'Айгенис Оп23'!$A$2:$C$42,3,0),VLOOKUP((A547-1),'Айгенис Оп23'!$A$2:$C$42,3,0))),2)</f>
        <v>7.45</v>
      </c>
      <c r="G547" s="43">
        <f>COUNTIF(D548:$D$1224,365)</f>
        <v>677</v>
      </c>
      <c r="H547" s="43">
        <f>COUNTIF(D548:$D$1224,366)</f>
        <v>0</v>
      </c>
      <c r="I547" s="2"/>
    </row>
    <row r="548" spans="1:9" x14ac:dyDescent="0.25">
      <c r="A548" s="1">
        <f>COUNTIF($C$2:C548,"Да")</f>
        <v>17</v>
      </c>
      <c r="B548" s="45">
        <f t="shared" si="17"/>
        <v>45811</v>
      </c>
      <c r="C548" s="42" t="str">
        <f>IF(ISERROR(VLOOKUP(B548,'Айгенис Оп23'!$C$3:$C$42,1,0)),"Нет","Да")</f>
        <v>Нет</v>
      </c>
      <c r="D548" s="43">
        <f t="shared" si="16"/>
        <v>365</v>
      </c>
      <c r="E548" s="49">
        <f>ROUND(('Все выпуски'!$V$3*'Все выпуски'!$V$6/100)/365*(B548-IF(C548="Нет",VLOOKUP(A548,'Айгенис Оп23'!$A$2:$C$42,3,0),VLOOKUP((A548-1),'Айгенис Оп23'!$A$2:$C$42,3,0))),2)</f>
        <v>7.92</v>
      </c>
      <c r="G548" s="43">
        <f>COUNTIF(D549:$D$1224,365)</f>
        <v>676</v>
      </c>
      <c r="H548" s="43">
        <f>COUNTIF(D549:$D$1224,366)</f>
        <v>0</v>
      </c>
      <c r="I548" s="2"/>
    </row>
    <row r="549" spans="1:9" x14ac:dyDescent="0.25">
      <c r="A549" s="1">
        <f>COUNTIF($C$2:C549,"Да")</f>
        <v>17</v>
      </c>
      <c r="B549" s="45">
        <f t="shared" si="17"/>
        <v>45812</v>
      </c>
      <c r="C549" s="42" t="str">
        <f>IF(ISERROR(VLOOKUP(B549,'Айгенис Оп23'!$C$3:$C$42,1,0)),"Нет","Да")</f>
        <v>Нет</v>
      </c>
      <c r="D549" s="43">
        <f t="shared" si="16"/>
        <v>365</v>
      </c>
      <c r="E549" s="49">
        <f>ROUND(('Все выпуски'!$V$3*'Все выпуски'!$V$6/100)/365*(B549-IF(C549="Нет",VLOOKUP(A549,'Айгенис Оп23'!$A$2:$C$42,3,0),VLOOKUP((A549-1),'Айгенис Оп23'!$A$2:$C$42,3,0))),2)</f>
        <v>8.3800000000000008</v>
      </c>
      <c r="G549" s="43">
        <f>COUNTIF(D550:$D$1224,365)</f>
        <v>675</v>
      </c>
      <c r="H549" s="43">
        <f>COUNTIF(D550:$D$1224,366)</f>
        <v>0</v>
      </c>
      <c r="I549" s="2"/>
    </row>
    <row r="550" spans="1:9" x14ac:dyDescent="0.25">
      <c r="A550" s="1">
        <f>COUNTIF($C$2:C550,"Да")</f>
        <v>17</v>
      </c>
      <c r="B550" s="45">
        <f t="shared" si="17"/>
        <v>45813</v>
      </c>
      <c r="C550" s="42" t="str">
        <f>IF(ISERROR(VLOOKUP(B550,'Айгенис Оп23'!$C$3:$C$42,1,0)),"Нет","Да")</f>
        <v>Нет</v>
      </c>
      <c r="D550" s="43">
        <f t="shared" si="16"/>
        <v>365</v>
      </c>
      <c r="E550" s="49">
        <f>ROUND(('Все выпуски'!$V$3*'Все выпуски'!$V$6/100)/365*(B550-IF(C550="Нет",VLOOKUP(A550,'Айгенис Оп23'!$A$2:$C$42,3,0),VLOOKUP((A550-1),'Айгенис Оп23'!$A$2:$C$42,3,0))),2)</f>
        <v>8.85</v>
      </c>
      <c r="G550" s="43">
        <f>COUNTIF(D551:$D$1224,365)</f>
        <v>674</v>
      </c>
      <c r="H550" s="43">
        <f>COUNTIF(D551:$D$1224,366)</f>
        <v>0</v>
      </c>
      <c r="I550" s="2"/>
    </row>
    <row r="551" spans="1:9" x14ac:dyDescent="0.25">
      <c r="A551" s="1">
        <f>COUNTIF($C$2:C551,"Да")</f>
        <v>17</v>
      </c>
      <c r="B551" s="45">
        <f t="shared" si="17"/>
        <v>45814</v>
      </c>
      <c r="C551" s="42" t="str">
        <f>IF(ISERROR(VLOOKUP(B551,'Айгенис Оп23'!$C$3:$C$42,1,0)),"Нет","Да")</f>
        <v>Нет</v>
      </c>
      <c r="D551" s="43">
        <f t="shared" si="16"/>
        <v>365</v>
      </c>
      <c r="E551" s="49">
        <f>ROUND(('Все выпуски'!$V$3*'Все выпуски'!$V$6/100)/365*(B551-IF(C551="Нет",VLOOKUP(A551,'Айгенис Оп23'!$A$2:$C$42,3,0),VLOOKUP((A551-1),'Айгенис Оп23'!$A$2:$C$42,3,0))),2)</f>
        <v>9.32</v>
      </c>
      <c r="G551" s="43">
        <f>COUNTIF(D552:$D$1224,365)</f>
        <v>673</v>
      </c>
      <c r="H551" s="43">
        <f>COUNTIF(D552:$D$1224,366)</f>
        <v>0</v>
      </c>
      <c r="I551" s="2"/>
    </row>
    <row r="552" spans="1:9" x14ac:dyDescent="0.25">
      <c r="A552" s="1">
        <f>COUNTIF($C$2:C552,"Да")</f>
        <v>17</v>
      </c>
      <c r="B552" s="45">
        <f t="shared" si="17"/>
        <v>45815</v>
      </c>
      <c r="C552" s="42" t="str">
        <f>IF(ISERROR(VLOOKUP(B552,'Айгенис Оп23'!$C$3:$C$42,1,0)),"Нет","Да")</f>
        <v>Нет</v>
      </c>
      <c r="D552" s="43">
        <f t="shared" si="16"/>
        <v>365</v>
      </c>
      <c r="E552" s="49">
        <f>ROUND(('Все выпуски'!$V$3*'Все выпуски'!$V$6/100)/365*(B552-IF(C552="Нет",VLOOKUP(A552,'Айгенис Оп23'!$A$2:$C$42,3,0),VLOOKUP((A552-1),'Айгенис Оп23'!$A$2:$C$42,3,0))),2)</f>
        <v>9.7799999999999994</v>
      </c>
      <c r="G552" s="43">
        <f>COUNTIF(D553:$D$1224,365)</f>
        <v>672</v>
      </c>
      <c r="H552" s="43">
        <f>COUNTIF(D553:$D$1224,366)</f>
        <v>0</v>
      </c>
      <c r="I552" s="2"/>
    </row>
    <row r="553" spans="1:9" x14ac:dyDescent="0.25">
      <c r="A553" s="1">
        <f>COUNTIF($C$2:C553,"Да")</f>
        <v>17</v>
      </c>
      <c r="B553" s="45">
        <f t="shared" si="17"/>
        <v>45816</v>
      </c>
      <c r="C553" s="42" t="str">
        <f>IF(ISERROR(VLOOKUP(B553,'Айгенис Оп23'!$C$3:$C$42,1,0)),"Нет","Да")</f>
        <v>Нет</v>
      </c>
      <c r="D553" s="43">
        <f t="shared" si="16"/>
        <v>365</v>
      </c>
      <c r="E553" s="49">
        <f>ROUND(('Все выпуски'!$V$3*'Все выпуски'!$V$6/100)/365*(B553-IF(C553="Нет",VLOOKUP(A553,'Айгенис Оп23'!$A$2:$C$42,3,0),VLOOKUP((A553-1),'Айгенис Оп23'!$A$2:$C$42,3,0))),2)</f>
        <v>10.25</v>
      </c>
      <c r="G553" s="43">
        <f>COUNTIF(D554:$D$1224,365)</f>
        <v>671</v>
      </c>
      <c r="H553" s="43">
        <f>COUNTIF(D554:$D$1224,366)</f>
        <v>0</v>
      </c>
      <c r="I553" s="2"/>
    </row>
    <row r="554" spans="1:9" x14ac:dyDescent="0.25">
      <c r="A554" s="1">
        <f>COUNTIF($C$2:C554,"Да")</f>
        <v>17</v>
      </c>
      <c r="B554" s="45">
        <f t="shared" si="17"/>
        <v>45817</v>
      </c>
      <c r="C554" s="42" t="str">
        <f>IF(ISERROR(VLOOKUP(B554,'Айгенис Оп23'!$C$3:$C$42,1,0)),"Нет","Да")</f>
        <v>Нет</v>
      </c>
      <c r="D554" s="43">
        <f t="shared" si="16"/>
        <v>365</v>
      </c>
      <c r="E554" s="49">
        <f>ROUND(('Все выпуски'!$V$3*'Все выпуски'!$V$6/100)/365*(B554-IF(C554="Нет",VLOOKUP(A554,'Айгенис Оп23'!$A$2:$C$42,3,0),VLOOKUP((A554-1),'Айгенис Оп23'!$A$2:$C$42,3,0))),2)</f>
        <v>10.71</v>
      </c>
      <c r="G554" s="43">
        <f>COUNTIF(D555:$D$1224,365)</f>
        <v>670</v>
      </c>
      <c r="H554" s="43">
        <f>COUNTIF(D555:$D$1224,366)</f>
        <v>0</v>
      </c>
      <c r="I554" s="2"/>
    </row>
    <row r="555" spans="1:9" x14ac:dyDescent="0.25">
      <c r="A555" s="1">
        <f>COUNTIF($C$2:C555,"Да")</f>
        <v>17</v>
      </c>
      <c r="B555" s="45">
        <f t="shared" si="17"/>
        <v>45818</v>
      </c>
      <c r="C555" s="42" t="str">
        <f>IF(ISERROR(VLOOKUP(B555,'Айгенис Оп23'!$C$3:$C$42,1,0)),"Нет","Да")</f>
        <v>Нет</v>
      </c>
      <c r="D555" s="43">
        <f t="shared" si="16"/>
        <v>365</v>
      </c>
      <c r="E555" s="49">
        <f>ROUND(('Все выпуски'!$V$3*'Все выпуски'!$V$6/100)/365*(B555-IF(C555="Нет",VLOOKUP(A555,'Айгенис Оп23'!$A$2:$C$42,3,0),VLOOKUP((A555-1),'Айгенис Оп23'!$A$2:$C$42,3,0))),2)</f>
        <v>11.18</v>
      </c>
      <c r="G555" s="43">
        <f>COUNTIF(D556:$D$1224,365)</f>
        <v>669</v>
      </c>
      <c r="H555" s="43">
        <f>COUNTIF(D556:$D$1224,366)</f>
        <v>0</v>
      </c>
      <c r="I555" s="2"/>
    </row>
    <row r="556" spans="1:9" x14ac:dyDescent="0.25">
      <c r="A556" s="1">
        <f>COUNTIF($C$2:C556,"Да")</f>
        <v>17</v>
      </c>
      <c r="B556" s="45">
        <f t="shared" si="17"/>
        <v>45819</v>
      </c>
      <c r="C556" s="42" t="str">
        <f>IF(ISERROR(VLOOKUP(B556,'Айгенис Оп23'!$C$3:$C$42,1,0)),"Нет","Да")</f>
        <v>Нет</v>
      </c>
      <c r="D556" s="43">
        <f t="shared" si="16"/>
        <v>365</v>
      </c>
      <c r="E556" s="49">
        <f>ROUND(('Все выпуски'!$V$3*'Все выпуски'!$V$6/100)/365*(B556-IF(C556="Нет",VLOOKUP(A556,'Айгенис Оп23'!$A$2:$C$42,3,0),VLOOKUP((A556-1),'Айгенис Оп23'!$A$2:$C$42,3,0))),2)</f>
        <v>11.64</v>
      </c>
      <c r="F556" s="44"/>
      <c r="G556" s="43">
        <f>COUNTIF(D557:$D$1224,365)</f>
        <v>668</v>
      </c>
      <c r="H556" s="43">
        <f>COUNTIF(D557:$D$1224,366)</f>
        <v>0</v>
      </c>
      <c r="I556" s="2"/>
    </row>
    <row r="557" spans="1:9" x14ac:dyDescent="0.25">
      <c r="A557" s="1">
        <f>COUNTIF($C$2:C557,"Да")</f>
        <v>17</v>
      </c>
      <c r="B557" s="45">
        <f t="shared" si="17"/>
        <v>45820</v>
      </c>
      <c r="C557" s="42" t="str">
        <f>IF(ISERROR(VLOOKUP(B557,'Айгенис Оп23'!$C$3:$C$42,1,0)),"Нет","Да")</f>
        <v>Нет</v>
      </c>
      <c r="D557" s="43">
        <f t="shared" si="16"/>
        <v>365</v>
      </c>
      <c r="E557" s="49">
        <f>ROUND(('Все выпуски'!$V$3*'Все выпуски'!$V$6/100)/365*(B557-IF(C557="Нет",VLOOKUP(A557,'Айгенис Оп23'!$A$2:$C$42,3,0),VLOOKUP((A557-1),'Айгенис Оп23'!$A$2:$C$42,3,0))),2)</f>
        <v>12.11</v>
      </c>
      <c r="G557" s="43">
        <f>COUNTIF(D558:$D$1224,365)</f>
        <v>667</v>
      </c>
      <c r="H557" s="43">
        <f>COUNTIF(D558:$D$1224,366)</f>
        <v>0</v>
      </c>
      <c r="I557" s="2"/>
    </row>
    <row r="558" spans="1:9" x14ac:dyDescent="0.25">
      <c r="A558" s="1">
        <f>COUNTIF($C$2:C558,"Да")</f>
        <v>17</v>
      </c>
      <c r="B558" s="45">
        <f t="shared" si="17"/>
        <v>45821</v>
      </c>
      <c r="C558" s="42" t="str">
        <f>IF(ISERROR(VLOOKUP(B558,'Айгенис Оп23'!$C$3:$C$42,1,0)),"Нет","Да")</f>
        <v>Нет</v>
      </c>
      <c r="D558" s="43">
        <f t="shared" si="16"/>
        <v>365</v>
      </c>
      <c r="E558" s="49">
        <f>ROUND(('Все выпуски'!$V$3*'Все выпуски'!$V$6/100)/365*(B558-IF(C558="Нет",VLOOKUP(A558,'Айгенис Оп23'!$A$2:$C$42,3,0),VLOOKUP((A558-1),'Айгенис Оп23'!$A$2:$C$42,3,0))),2)</f>
        <v>12.58</v>
      </c>
      <c r="G558" s="43">
        <f>COUNTIF(D559:$D$1224,365)</f>
        <v>666</v>
      </c>
      <c r="H558" s="43">
        <f>COUNTIF(D559:$D$1224,366)</f>
        <v>0</v>
      </c>
      <c r="I558" s="2"/>
    </row>
    <row r="559" spans="1:9" x14ac:dyDescent="0.25">
      <c r="A559" s="1">
        <f>COUNTIF($C$2:C559,"Да")</f>
        <v>17</v>
      </c>
      <c r="B559" s="45">
        <f t="shared" si="17"/>
        <v>45822</v>
      </c>
      <c r="C559" s="42" t="str">
        <f>IF(ISERROR(VLOOKUP(B559,'Айгенис Оп23'!$C$3:$C$42,1,0)),"Нет","Да")</f>
        <v>Нет</v>
      </c>
      <c r="D559" s="43">
        <f t="shared" si="16"/>
        <v>365</v>
      </c>
      <c r="E559" s="49">
        <f>ROUND(('Все выпуски'!$V$3*'Все выпуски'!$V$6/100)/365*(B559-IF(C559="Нет",VLOOKUP(A559,'Айгенис Оп23'!$A$2:$C$42,3,0),VLOOKUP((A559-1),'Айгенис Оп23'!$A$2:$C$42,3,0))),2)</f>
        <v>13.04</v>
      </c>
      <c r="G559" s="43">
        <f>COUNTIF(D560:$D$1224,365)</f>
        <v>665</v>
      </c>
      <c r="H559" s="43">
        <f>COUNTIF(D560:$D$1224,366)</f>
        <v>0</v>
      </c>
      <c r="I559" s="2"/>
    </row>
    <row r="560" spans="1:9" x14ac:dyDescent="0.25">
      <c r="A560" s="1">
        <f>COUNTIF($C$2:C560,"Да")</f>
        <v>17</v>
      </c>
      <c r="B560" s="45">
        <f t="shared" si="17"/>
        <v>45823</v>
      </c>
      <c r="C560" s="42" t="str">
        <f>IF(ISERROR(VLOOKUP(B560,'Айгенис Оп23'!$C$3:$C$42,1,0)),"Нет","Да")</f>
        <v>Нет</v>
      </c>
      <c r="D560" s="43">
        <f t="shared" si="16"/>
        <v>365</v>
      </c>
      <c r="E560" s="49">
        <f>ROUND(('Все выпуски'!$V$3*'Все выпуски'!$V$6/100)/365*(B560-IF(C560="Нет",VLOOKUP(A560,'Айгенис Оп23'!$A$2:$C$42,3,0),VLOOKUP((A560-1),'Айгенис Оп23'!$A$2:$C$42,3,0))),2)</f>
        <v>13.51</v>
      </c>
      <c r="G560" s="43">
        <f>COUNTIF(D561:$D$1224,365)</f>
        <v>664</v>
      </c>
      <c r="H560" s="43">
        <f>COUNTIF(D561:$D$1224,366)</f>
        <v>0</v>
      </c>
      <c r="I560" s="2"/>
    </row>
    <row r="561" spans="1:9" x14ac:dyDescent="0.25">
      <c r="A561" s="1">
        <f>COUNTIF($C$2:C561,"Да")</f>
        <v>17</v>
      </c>
      <c r="B561" s="45">
        <f t="shared" si="17"/>
        <v>45824</v>
      </c>
      <c r="C561" s="42" t="str">
        <f>IF(ISERROR(VLOOKUP(B561,'Айгенис Оп23'!$C$3:$C$42,1,0)),"Нет","Да")</f>
        <v>Нет</v>
      </c>
      <c r="D561" s="43">
        <f t="shared" si="16"/>
        <v>365</v>
      </c>
      <c r="E561" s="49">
        <f>ROUND(('Все выпуски'!$V$3*'Все выпуски'!$V$6/100)/365*(B561-IF(C561="Нет",VLOOKUP(A561,'Айгенис Оп23'!$A$2:$C$42,3,0),VLOOKUP((A561-1),'Айгенис Оп23'!$A$2:$C$42,3,0))),2)</f>
        <v>13.97</v>
      </c>
      <c r="G561" s="43">
        <f>COUNTIF(D562:$D$1224,365)</f>
        <v>663</v>
      </c>
      <c r="H561" s="43">
        <f>COUNTIF(D562:$D$1224,366)</f>
        <v>0</v>
      </c>
      <c r="I561" s="2"/>
    </row>
    <row r="562" spans="1:9" x14ac:dyDescent="0.25">
      <c r="A562" s="1">
        <f>COUNTIF($C$2:C562,"Да")</f>
        <v>18</v>
      </c>
      <c r="B562" s="45">
        <f t="shared" si="17"/>
        <v>45825</v>
      </c>
      <c r="C562" s="42" t="str">
        <f>IF(ISERROR(VLOOKUP(B562,'Айгенис Оп23'!$C$3:$C$42,1,0)),"Нет","Да")</f>
        <v>Да</v>
      </c>
      <c r="D562" s="43">
        <f t="shared" si="16"/>
        <v>365</v>
      </c>
      <c r="E562" s="49">
        <f>ROUND(('Все выпуски'!$V$3*'Все выпуски'!$V$6/100)/365*(B562-IF(C562="Нет",VLOOKUP(A562,'Айгенис Оп23'!$A$2:$C$42,3,0),VLOOKUP((A562-1),'Айгенис Оп23'!$A$2:$C$42,3,0))),2)</f>
        <v>14.44</v>
      </c>
      <c r="G562" s="43">
        <f>COUNTIF(D563:$D$1224,365)</f>
        <v>662</v>
      </c>
      <c r="H562" s="43">
        <f>COUNTIF(D563:$D$1224,366)</f>
        <v>0</v>
      </c>
      <c r="I562" s="2"/>
    </row>
    <row r="563" spans="1:9" x14ac:dyDescent="0.25">
      <c r="A563" s="1">
        <f>COUNTIF($C$2:C563,"Да")</f>
        <v>18</v>
      </c>
      <c r="B563" s="45">
        <f t="shared" si="17"/>
        <v>45826</v>
      </c>
      <c r="C563" s="42" t="str">
        <f>IF(ISERROR(VLOOKUP(B563,'Айгенис Оп23'!$C$3:$C$42,1,0)),"Нет","Да")</f>
        <v>Нет</v>
      </c>
      <c r="D563" s="43">
        <f t="shared" si="16"/>
        <v>365</v>
      </c>
      <c r="E563" s="49">
        <f>ROUND(('Все выпуски'!$V$3*'Все выпуски'!$V$6/100)/365*(B563-IF(C563="Нет",VLOOKUP(A563,'Айгенис Оп23'!$A$2:$C$42,3,0),VLOOKUP((A563-1),'Айгенис Оп23'!$A$2:$C$42,3,0))),2)</f>
        <v>0.47</v>
      </c>
      <c r="G563" s="43">
        <f>COUNTIF(D564:$D$1224,365)</f>
        <v>661</v>
      </c>
      <c r="H563" s="43">
        <f>COUNTIF(D564:$D$1224,366)</f>
        <v>0</v>
      </c>
      <c r="I563" s="2"/>
    </row>
    <row r="564" spans="1:9" x14ac:dyDescent="0.25">
      <c r="A564" s="1">
        <f>COUNTIF($C$2:C564,"Да")</f>
        <v>18</v>
      </c>
      <c r="B564" s="45">
        <f t="shared" si="17"/>
        <v>45827</v>
      </c>
      <c r="C564" s="42" t="str">
        <f>IF(ISERROR(VLOOKUP(B564,'Айгенис Оп23'!$C$3:$C$42,1,0)),"Нет","Да")</f>
        <v>Нет</v>
      </c>
      <c r="D564" s="43">
        <f t="shared" si="16"/>
        <v>365</v>
      </c>
      <c r="E564" s="49">
        <f>ROUND(('Все выпуски'!$V$3*'Все выпуски'!$V$6/100)/365*(B564-IF(C564="Нет",VLOOKUP(A564,'Айгенис Оп23'!$A$2:$C$42,3,0),VLOOKUP((A564-1),'Айгенис Оп23'!$A$2:$C$42,3,0))),2)</f>
        <v>0.93</v>
      </c>
      <c r="G564" s="43">
        <f>COUNTIF(D565:$D$1224,365)</f>
        <v>660</v>
      </c>
      <c r="H564" s="43">
        <f>COUNTIF(D565:$D$1224,366)</f>
        <v>0</v>
      </c>
      <c r="I564" s="2"/>
    </row>
    <row r="565" spans="1:9" x14ac:dyDescent="0.25">
      <c r="A565" s="1">
        <f>COUNTIF($C$2:C565,"Да")</f>
        <v>18</v>
      </c>
      <c r="B565" s="45">
        <f t="shared" si="17"/>
        <v>45828</v>
      </c>
      <c r="C565" s="42" t="str">
        <f>IF(ISERROR(VLOOKUP(B565,'Айгенис Оп23'!$C$3:$C$42,1,0)),"Нет","Да")</f>
        <v>Нет</v>
      </c>
      <c r="D565" s="43">
        <f t="shared" si="16"/>
        <v>365</v>
      </c>
      <c r="E565" s="49">
        <f>ROUND(('Все выпуски'!$V$3*'Все выпуски'!$V$6/100)/365*(B565-IF(C565="Нет",VLOOKUP(A565,'Айгенис Оп23'!$A$2:$C$42,3,0),VLOOKUP((A565-1),'Айгенис Оп23'!$A$2:$C$42,3,0))),2)</f>
        <v>1.4</v>
      </c>
      <c r="G565" s="43">
        <f>COUNTIF(D566:$D$1224,365)</f>
        <v>659</v>
      </c>
      <c r="H565" s="43">
        <f>COUNTIF(D566:$D$1224,366)</f>
        <v>0</v>
      </c>
      <c r="I565" s="2"/>
    </row>
    <row r="566" spans="1:9" x14ac:dyDescent="0.25">
      <c r="A566" s="1">
        <f>COUNTIF($C$2:C566,"Да")</f>
        <v>18</v>
      </c>
      <c r="B566" s="45">
        <f t="shared" si="17"/>
        <v>45829</v>
      </c>
      <c r="C566" s="42" t="str">
        <f>IF(ISERROR(VLOOKUP(B566,'Айгенис Оп23'!$C$3:$C$42,1,0)),"Нет","Да")</f>
        <v>Нет</v>
      </c>
      <c r="D566" s="43">
        <f t="shared" si="16"/>
        <v>365</v>
      </c>
      <c r="E566" s="49">
        <f>ROUND(('Все выпуски'!$V$3*'Все выпуски'!$V$6/100)/365*(B566-IF(C566="Нет",VLOOKUP(A566,'Айгенис Оп23'!$A$2:$C$42,3,0),VLOOKUP((A566-1),'Айгенис Оп23'!$A$2:$C$42,3,0))),2)</f>
        <v>1.86</v>
      </c>
      <c r="G566" s="43">
        <f>COUNTIF(D567:$D$1224,365)</f>
        <v>658</v>
      </c>
      <c r="H566" s="43">
        <f>COUNTIF(D567:$D$1224,366)</f>
        <v>0</v>
      </c>
      <c r="I566" s="2"/>
    </row>
    <row r="567" spans="1:9" x14ac:dyDescent="0.25">
      <c r="A567" s="1">
        <f>COUNTIF($C$2:C567,"Да")</f>
        <v>18</v>
      </c>
      <c r="B567" s="45">
        <f t="shared" si="17"/>
        <v>45830</v>
      </c>
      <c r="C567" s="42" t="str">
        <f>IF(ISERROR(VLOOKUP(B567,'Айгенис Оп23'!$C$3:$C$42,1,0)),"Нет","Да")</f>
        <v>Нет</v>
      </c>
      <c r="D567" s="43">
        <f t="shared" si="16"/>
        <v>365</v>
      </c>
      <c r="E567" s="49">
        <f>ROUND(('Все выпуски'!$V$3*'Все выпуски'!$V$6/100)/365*(B567-IF(C567="Нет",VLOOKUP(A567,'Айгенис Оп23'!$A$2:$C$42,3,0),VLOOKUP((A567-1),'Айгенис Оп23'!$A$2:$C$42,3,0))),2)</f>
        <v>2.33</v>
      </c>
      <c r="G567" s="43">
        <f>COUNTIF(D568:$D$1224,365)</f>
        <v>657</v>
      </c>
      <c r="H567" s="43">
        <f>COUNTIF(D568:$D$1224,366)</f>
        <v>0</v>
      </c>
      <c r="I567" s="2"/>
    </row>
    <row r="568" spans="1:9" x14ac:dyDescent="0.25">
      <c r="A568" s="1">
        <f>COUNTIF($C$2:C568,"Да")</f>
        <v>18</v>
      </c>
      <c r="B568" s="45">
        <f t="shared" si="17"/>
        <v>45831</v>
      </c>
      <c r="C568" s="42" t="str">
        <f>IF(ISERROR(VLOOKUP(B568,'Айгенис Оп23'!$C$3:$C$42,1,0)),"Нет","Да")</f>
        <v>Нет</v>
      </c>
      <c r="D568" s="43">
        <f t="shared" si="16"/>
        <v>365</v>
      </c>
      <c r="E568" s="49">
        <f>ROUND(('Все выпуски'!$V$3*'Все выпуски'!$V$6/100)/365*(B568-IF(C568="Нет",VLOOKUP(A568,'Айгенис Оп23'!$A$2:$C$42,3,0),VLOOKUP((A568-1),'Айгенис Оп23'!$A$2:$C$42,3,0))),2)</f>
        <v>2.79</v>
      </c>
      <c r="G568" s="43">
        <f>COUNTIF(D569:$D$1224,365)</f>
        <v>656</v>
      </c>
      <c r="H568" s="43">
        <f>COUNTIF(D569:$D$1224,366)</f>
        <v>0</v>
      </c>
      <c r="I568" s="2"/>
    </row>
    <row r="569" spans="1:9" x14ac:dyDescent="0.25">
      <c r="A569" s="1">
        <f>COUNTIF($C$2:C569,"Да")</f>
        <v>18</v>
      </c>
      <c r="B569" s="45">
        <f t="shared" si="17"/>
        <v>45832</v>
      </c>
      <c r="C569" s="42" t="str">
        <f>IF(ISERROR(VLOOKUP(B569,'Айгенис Оп23'!$C$3:$C$42,1,0)),"Нет","Да")</f>
        <v>Нет</v>
      </c>
      <c r="D569" s="43">
        <f t="shared" si="16"/>
        <v>365</v>
      </c>
      <c r="E569" s="49">
        <f>ROUND(('Все выпуски'!$V$3*'Все выпуски'!$V$6/100)/365*(B569-IF(C569="Нет",VLOOKUP(A569,'Айгенис Оп23'!$A$2:$C$42,3,0),VLOOKUP((A569-1),'Айгенис Оп23'!$A$2:$C$42,3,0))),2)</f>
        <v>3.26</v>
      </c>
      <c r="G569" s="43">
        <f>COUNTIF(D570:$D$1224,365)</f>
        <v>655</v>
      </c>
      <c r="H569" s="43">
        <f>COUNTIF(D570:$D$1224,366)</f>
        <v>0</v>
      </c>
      <c r="I569" s="2"/>
    </row>
    <row r="570" spans="1:9" x14ac:dyDescent="0.25">
      <c r="A570" s="1">
        <f>COUNTIF($C$2:C570,"Да")</f>
        <v>18</v>
      </c>
      <c r="B570" s="45">
        <f t="shared" si="17"/>
        <v>45833</v>
      </c>
      <c r="C570" s="42" t="str">
        <f>IF(ISERROR(VLOOKUP(B570,'Айгенис Оп23'!$C$3:$C$42,1,0)),"Нет","Да")</f>
        <v>Нет</v>
      </c>
      <c r="D570" s="43">
        <f t="shared" si="16"/>
        <v>365</v>
      </c>
      <c r="E570" s="49">
        <f>ROUND(('Все выпуски'!$V$3*'Все выпуски'!$V$6/100)/365*(B570-IF(C570="Нет",VLOOKUP(A570,'Айгенис Оп23'!$A$2:$C$42,3,0),VLOOKUP((A570-1),'Айгенис Оп23'!$A$2:$C$42,3,0))),2)</f>
        <v>3.73</v>
      </c>
      <c r="G570" s="43">
        <f>COUNTIF(D571:$D$1224,365)</f>
        <v>654</v>
      </c>
      <c r="H570" s="43">
        <f>COUNTIF(D571:$D$1224,366)</f>
        <v>0</v>
      </c>
      <c r="I570" s="2"/>
    </row>
    <row r="571" spans="1:9" x14ac:dyDescent="0.25">
      <c r="A571" s="1">
        <f>COUNTIF($C$2:C571,"Да")</f>
        <v>18</v>
      </c>
      <c r="B571" s="45">
        <f t="shared" si="17"/>
        <v>45834</v>
      </c>
      <c r="C571" s="42" t="str">
        <f>IF(ISERROR(VLOOKUP(B571,'Айгенис Оп23'!$C$3:$C$42,1,0)),"Нет","Да")</f>
        <v>Нет</v>
      </c>
      <c r="D571" s="43">
        <f t="shared" si="16"/>
        <v>365</v>
      </c>
      <c r="E571" s="49">
        <f>ROUND(('Все выпуски'!$V$3*'Все выпуски'!$V$6/100)/365*(B571-IF(C571="Нет",VLOOKUP(A571,'Айгенис Оп23'!$A$2:$C$42,3,0),VLOOKUP((A571-1),'Айгенис Оп23'!$A$2:$C$42,3,0))),2)</f>
        <v>4.1900000000000004</v>
      </c>
      <c r="G571" s="43">
        <f>COUNTIF(D572:$D$1224,365)</f>
        <v>653</v>
      </c>
      <c r="H571" s="43">
        <f>COUNTIF(D572:$D$1224,366)</f>
        <v>0</v>
      </c>
      <c r="I571" s="2"/>
    </row>
    <row r="572" spans="1:9" x14ac:dyDescent="0.25">
      <c r="A572" s="1">
        <f>COUNTIF($C$2:C572,"Да")</f>
        <v>18</v>
      </c>
      <c r="B572" s="45">
        <f t="shared" si="17"/>
        <v>45835</v>
      </c>
      <c r="C572" s="42" t="str">
        <f>IF(ISERROR(VLOOKUP(B572,'Айгенис Оп23'!$C$3:$C$42,1,0)),"Нет","Да")</f>
        <v>Нет</v>
      </c>
      <c r="D572" s="43">
        <f t="shared" si="16"/>
        <v>365</v>
      </c>
      <c r="E572" s="49">
        <f>ROUND(('Все выпуски'!$V$3*'Все выпуски'!$V$6/100)/365*(B572-IF(C572="Нет",VLOOKUP(A572,'Айгенис Оп23'!$A$2:$C$42,3,0),VLOOKUP((A572-1),'Айгенис Оп23'!$A$2:$C$42,3,0))),2)</f>
        <v>4.66</v>
      </c>
      <c r="G572" s="43">
        <f>COUNTIF(D573:$D$1224,365)</f>
        <v>652</v>
      </c>
      <c r="H572" s="43">
        <f>COUNTIF(D573:$D$1224,366)</f>
        <v>0</v>
      </c>
      <c r="I572" s="2"/>
    </row>
    <row r="573" spans="1:9" x14ac:dyDescent="0.25">
      <c r="A573" s="1">
        <f>COUNTIF($C$2:C573,"Да")</f>
        <v>18</v>
      </c>
      <c r="B573" s="45">
        <f t="shared" si="17"/>
        <v>45836</v>
      </c>
      <c r="C573" s="42" t="str">
        <f>IF(ISERROR(VLOOKUP(B573,'Айгенис Оп23'!$C$3:$C$42,1,0)),"Нет","Да")</f>
        <v>Нет</v>
      </c>
      <c r="D573" s="43">
        <f t="shared" si="16"/>
        <v>365</v>
      </c>
      <c r="E573" s="49">
        <f>ROUND(('Все выпуски'!$V$3*'Все выпуски'!$V$6/100)/365*(B573-IF(C573="Нет",VLOOKUP(A573,'Айгенис Оп23'!$A$2:$C$42,3,0),VLOOKUP((A573-1),'Айгенис Оп23'!$A$2:$C$42,3,0))),2)</f>
        <v>5.12</v>
      </c>
      <c r="G573" s="43">
        <f>COUNTIF(D574:$D$1224,365)</f>
        <v>651</v>
      </c>
      <c r="H573" s="43">
        <f>COUNTIF(D574:$D$1224,366)</f>
        <v>0</v>
      </c>
      <c r="I573" s="2"/>
    </row>
    <row r="574" spans="1:9" x14ac:dyDescent="0.25">
      <c r="A574" s="1">
        <f>COUNTIF($C$2:C574,"Да")</f>
        <v>18</v>
      </c>
      <c r="B574" s="45">
        <f t="shared" si="17"/>
        <v>45837</v>
      </c>
      <c r="C574" s="42" t="str">
        <f>IF(ISERROR(VLOOKUP(B574,'Айгенис Оп23'!$C$3:$C$42,1,0)),"Нет","Да")</f>
        <v>Нет</v>
      </c>
      <c r="D574" s="43">
        <f t="shared" si="16"/>
        <v>365</v>
      </c>
      <c r="E574" s="49">
        <f>ROUND(('Все выпуски'!$V$3*'Все выпуски'!$V$6/100)/365*(B574-IF(C574="Нет",VLOOKUP(A574,'Айгенис Оп23'!$A$2:$C$42,3,0),VLOOKUP((A574-1),'Айгенис Оп23'!$A$2:$C$42,3,0))),2)</f>
        <v>5.59</v>
      </c>
      <c r="G574" s="43">
        <f>COUNTIF(D575:$D$1224,365)</f>
        <v>650</v>
      </c>
      <c r="H574" s="43">
        <f>COUNTIF(D575:$D$1224,366)</f>
        <v>0</v>
      </c>
      <c r="I574" s="2"/>
    </row>
    <row r="575" spans="1:9" x14ac:dyDescent="0.25">
      <c r="A575" s="1">
        <f>COUNTIF($C$2:C575,"Да")</f>
        <v>18</v>
      </c>
      <c r="B575" s="45">
        <f t="shared" si="17"/>
        <v>45838</v>
      </c>
      <c r="C575" s="42" t="str">
        <f>IF(ISERROR(VLOOKUP(B575,'Айгенис Оп23'!$C$3:$C$42,1,0)),"Нет","Да")</f>
        <v>Нет</v>
      </c>
      <c r="D575" s="43">
        <f t="shared" si="16"/>
        <v>365</v>
      </c>
      <c r="E575" s="49">
        <f>ROUND(('Все выпуски'!$V$3*'Все выпуски'!$V$6/100)/365*(B575-IF(C575="Нет",VLOOKUP(A575,'Айгенис Оп23'!$A$2:$C$42,3,0),VLOOKUP((A575-1),'Айгенис Оп23'!$A$2:$C$42,3,0))),2)</f>
        <v>6.05</v>
      </c>
      <c r="G575" s="43">
        <f>COUNTIF(D576:$D$1224,365)</f>
        <v>649</v>
      </c>
      <c r="H575" s="43">
        <f>COUNTIF(D576:$D$1224,366)</f>
        <v>0</v>
      </c>
      <c r="I575" s="2"/>
    </row>
    <row r="576" spans="1:9" x14ac:dyDescent="0.25">
      <c r="A576" s="1">
        <f>COUNTIF($C$2:C576,"Да")</f>
        <v>18</v>
      </c>
      <c r="B576" s="45">
        <f t="shared" si="17"/>
        <v>45839</v>
      </c>
      <c r="C576" s="42" t="str">
        <f>IF(ISERROR(VLOOKUP(B576,'Айгенис Оп23'!$C$3:$C$42,1,0)),"Нет","Да")</f>
        <v>Нет</v>
      </c>
      <c r="D576" s="43">
        <f t="shared" si="16"/>
        <v>365</v>
      </c>
      <c r="E576" s="49">
        <f>ROUND(('Все выпуски'!$V$3*'Все выпуски'!$V$6/100)/365*(B576-IF(C576="Нет",VLOOKUP(A576,'Айгенис Оп23'!$A$2:$C$42,3,0),VLOOKUP((A576-1),'Айгенис Оп23'!$A$2:$C$42,3,0))),2)</f>
        <v>6.52</v>
      </c>
      <c r="G576" s="43">
        <f>COUNTIF(D577:$D$1224,365)</f>
        <v>648</v>
      </c>
      <c r="H576" s="43">
        <f>COUNTIF(D577:$D$1224,366)</f>
        <v>0</v>
      </c>
      <c r="I576" s="2"/>
    </row>
    <row r="577" spans="1:9" x14ac:dyDescent="0.25">
      <c r="A577" s="1">
        <f>COUNTIF($C$2:C577,"Да")</f>
        <v>18</v>
      </c>
      <c r="B577" s="45">
        <f t="shared" si="17"/>
        <v>45840</v>
      </c>
      <c r="C577" s="42" t="str">
        <f>IF(ISERROR(VLOOKUP(B577,'Айгенис Оп23'!$C$3:$C$42,1,0)),"Нет","Да")</f>
        <v>Нет</v>
      </c>
      <c r="D577" s="43">
        <f t="shared" si="16"/>
        <v>365</v>
      </c>
      <c r="E577" s="49">
        <f>ROUND(('Все выпуски'!$V$3*'Все выпуски'!$V$6/100)/365*(B577-IF(C577="Нет",VLOOKUP(A577,'Айгенис Оп23'!$A$2:$C$42,3,0),VLOOKUP((A577-1),'Айгенис Оп23'!$A$2:$C$42,3,0))),2)</f>
        <v>6.99</v>
      </c>
      <c r="G577" s="43">
        <f>COUNTIF(D578:$D$1224,365)</f>
        <v>647</v>
      </c>
      <c r="H577" s="43">
        <f>COUNTIF(D578:$D$1224,366)</f>
        <v>0</v>
      </c>
      <c r="I577" s="2"/>
    </row>
    <row r="578" spans="1:9" x14ac:dyDescent="0.25">
      <c r="A578" s="1">
        <f>COUNTIF($C$2:C578,"Да")</f>
        <v>18</v>
      </c>
      <c r="B578" s="45">
        <f t="shared" si="17"/>
        <v>45841</v>
      </c>
      <c r="C578" s="42" t="str">
        <f>IF(ISERROR(VLOOKUP(B578,'Айгенис Оп23'!$C$3:$C$42,1,0)),"Нет","Да")</f>
        <v>Нет</v>
      </c>
      <c r="D578" s="43">
        <f t="shared" ref="D578:D641" si="18">IF(MOD(YEAR(B578),4)=0,366,365)</f>
        <v>365</v>
      </c>
      <c r="E578" s="49">
        <f>ROUND(('Все выпуски'!$V$3*'Все выпуски'!$V$6/100)/365*(B578-IF(C578="Нет",VLOOKUP(A578,'Айгенис Оп23'!$A$2:$C$42,3,0),VLOOKUP((A578-1),'Айгенис Оп23'!$A$2:$C$42,3,0))),2)</f>
        <v>7.45</v>
      </c>
      <c r="G578" s="43">
        <f>COUNTIF(D579:$D$1224,365)</f>
        <v>646</v>
      </c>
      <c r="H578" s="43">
        <f>COUNTIF(D579:$D$1224,366)</f>
        <v>0</v>
      </c>
      <c r="I578" s="2"/>
    </row>
    <row r="579" spans="1:9" x14ac:dyDescent="0.25">
      <c r="A579" s="1">
        <f>COUNTIF($C$2:C579,"Да")</f>
        <v>18</v>
      </c>
      <c r="B579" s="45">
        <f t="shared" si="17"/>
        <v>45842</v>
      </c>
      <c r="C579" s="42" t="str">
        <f>IF(ISERROR(VLOOKUP(B579,'Айгенис Оп23'!$C$3:$C$42,1,0)),"Нет","Да")</f>
        <v>Нет</v>
      </c>
      <c r="D579" s="43">
        <f t="shared" si="18"/>
        <v>365</v>
      </c>
      <c r="E579" s="49">
        <f>ROUND(('Все выпуски'!$V$3*'Все выпуски'!$V$6/100)/365*(B579-IF(C579="Нет",VLOOKUP(A579,'Айгенис Оп23'!$A$2:$C$42,3,0),VLOOKUP((A579-1),'Айгенис Оп23'!$A$2:$C$42,3,0))),2)</f>
        <v>7.92</v>
      </c>
      <c r="G579" s="43">
        <f>COUNTIF(D580:$D$1224,365)</f>
        <v>645</v>
      </c>
      <c r="H579" s="43">
        <f>COUNTIF(D580:$D$1224,366)</f>
        <v>0</v>
      </c>
      <c r="I579" s="2"/>
    </row>
    <row r="580" spans="1:9" x14ac:dyDescent="0.25">
      <c r="A580" s="1">
        <f>COUNTIF($C$2:C580,"Да")</f>
        <v>18</v>
      </c>
      <c r="B580" s="45">
        <f t="shared" ref="B580:B643" si="19">B579+1</f>
        <v>45843</v>
      </c>
      <c r="C580" s="42" t="str">
        <f>IF(ISERROR(VLOOKUP(B580,'Айгенис Оп23'!$C$3:$C$42,1,0)),"Нет","Да")</f>
        <v>Нет</v>
      </c>
      <c r="D580" s="43">
        <f t="shared" si="18"/>
        <v>365</v>
      </c>
      <c r="E580" s="49">
        <f>ROUND(('Все выпуски'!$V$3*'Все выпуски'!$V$6/100)/365*(B580-IF(C580="Нет",VLOOKUP(A580,'Айгенис Оп23'!$A$2:$C$42,3,0),VLOOKUP((A580-1),'Айгенис Оп23'!$A$2:$C$42,3,0))),2)</f>
        <v>8.3800000000000008</v>
      </c>
      <c r="G580" s="43">
        <f>COUNTIF(D581:$D$1224,365)</f>
        <v>644</v>
      </c>
      <c r="H580" s="43">
        <f>COUNTIF(D581:$D$1224,366)</f>
        <v>0</v>
      </c>
      <c r="I580" s="2"/>
    </row>
    <row r="581" spans="1:9" x14ac:dyDescent="0.25">
      <c r="A581" s="1">
        <f>COUNTIF($C$2:C581,"Да")</f>
        <v>18</v>
      </c>
      <c r="B581" s="45">
        <f t="shared" si="19"/>
        <v>45844</v>
      </c>
      <c r="C581" s="42" t="str">
        <f>IF(ISERROR(VLOOKUP(B581,'Айгенис Оп23'!$C$3:$C$42,1,0)),"Нет","Да")</f>
        <v>Нет</v>
      </c>
      <c r="D581" s="43">
        <f t="shared" si="18"/>
        <v>365</v>
      </c>
      <c r="E581" s="49">
        <f>ROUND(('Все выпуски'!$V$3*'Все выпуски'!$V$6/100)/365*(B581-IF(C581="Нет",VLOOKUP(A581,'Айгенис Оп23'!$A$2:$C$42,3,0),VLOOKUP((A581-1),'Айгенис Оп23'!$A$2:$C$42,3,0))),2)</f>
        <v>8.85</v>
      </c>
      <c r="G581" s="43">
        <f>COUNTIF(D582:$D$1224,365)</f>
        <v>643</v>
      </c>
      <c r="H581" s="43">
        <f>COUNTIF(D582:$D$1224,366)</f>
        <v>0</v>
      </c>
      <c r="I581" s="2"/>
    </row>
    <row r="582" spans="1:9" x14ac:dyDescent="0.25">
      <c r="A582" s="1">
        <f>COUNTIF($C$2:C582,"Да")</f>
        <v>18</v>
      </c>
      <c r="B582" s="45">
        <f t="shared" si="19"/>
        <v>45845</v>
      </c>
      <c r="C582" s="42" t="str">
        <f>IF(ISERROR(VLOOKUP(B582,'Айгенис Оп23'!$C$3:$C$42,1,0)),"Нет","Да")</f>
        <v>Нет</v>
      </c>
      <c r="D582" s="43">
        <f t="shared" si="18"/>
        <v>365</v>
      </c>
      <c r="E582" s="49">
        <f>ROUND(('Все выпуски'!$V$3*'Все выпуски'!$V$6/100)/365*(B582-IF(C582="Нет",VLOOKUP(A582,'Айгенис Оп23'!$A$2:$C$42,3,0),VLOOKUP((A582-1),'Айгенис Оп23'!$A$2:$C$42,3,0))),2)</f>
        <v>9.32</v>
      </c>
      <c r="G582" s="43">
        <f>COUNTIF(D583:$D$1224,365)</f>
        <v>642</v>
      </c>
      <c r="H582" s="43">
        <f>COUNTIF(D583:$D$1224,366)</f>
        <v>0</v>
      </c>
      <c r="I582" s="2"/>
    </row>
    <row r="583" spans="1:9" x14ac:dyDescent="0.25">
      <c r="A583" s="1">
        <f>COUNTIF($C$2:C583,"Да")</f>
        <v>18</v>
      </c>
      <c r="B583" s="45">
        <f t="shared" si="19"/>
        <v>45846</v>
      </c>
      <c r="C583" s="42" t="str">
        <f>IF(ISERROR(VLOOKUP(B583,'Айгенис Оп23'!$C$3:$C$42,1,0)),"Нет","Да")</f>
        <v>Нет</v>
      </c>
      <c r="D583" s="43">
        <f t="shared" si="18"/>
        <v>365</v>
      </c>
      <c r="E583" s="49">
        <f>ROUND(('Все выпуски'!$V$3*'Все выпуски'!$V$6/100)/365*(B583-IF(C583="Нет",VLOOKUP(A583,'Айгенис Оп23'!$A$2:$C$42,3,0),VLOOKUP((A583-1),'Айгенис Оп23'!$A$2:$C$42,3,0))),2)</f>
        <v>9.7799999999999994</v>
      </c>
      <c r="G583" s="43">
        <f>COUNTIF(D584:$D$1224,365)</f>
        <v>641</v>
      </c>
      <c r="H583" s="43">
        <f>COUNTIF(D584:$D$1224,366)</f>
        <v>0</v>
      </c>
      <c r="I583" s="2"/>
    </row>
    <row r="584" spans="1:9" x14ac:dyDescent="0.25">
      <c r="A584" s="1">
        <f>COUNTIF($C$2:C584,"Да")</f>
        <v>18</v>
      </c>
      <c r="B584" s="45">
        <f t="shared" si="19"/>
        <v>45847</v>
      </c>
      <c r="C584" s="42" t="str">
        <f>IF(ISERROR(VLOOKUP(B584,'Айгенис Оп23'!$C$3:$C$42,1,0)),"Нет","Да")</f>
        <v>Нет</v>
      </c>
      <c r="D584" s="43">
        <f t="shared" si="18"/>
        <v>365</v>
      </c>
      <c r="E584" s="49">
        <f>ROUND(('Все выпуски'!$V$3*'Все выпуски'!$V$6/100)/365*(B584-IF(C584="Нет",VLOOKUP(A584,'Айгенис Оп23'!$A$2:$C$42,3,0),VLOOKUP((A584-1),'Айгенис Оп23'!$A$2:$C$42,3,0))),2)</f>
        <v>10.25</v>
      </c>
      <c r="G584" s="43">
        <f>COUNTIF(D585:$D$1224,365)</f>
        <v>640</v>
      </c>
      <c r="H584" s="43">
        <f>COUNTIF(D585:$D$1224,366)</f>
        <v>0</v>
      </c>
      <c r="I584" s="2"/>
    </row>
    <row r="585" spans="1:9" x14ac:dyDescent="0.25">
      <c r="A585" s="1">
        <f>COUNTIF($C$2:C585,"Да")</f>
        <v>18</v>
      </c>
      <c r="B585" s="45">
        <f t="shared" si="19"/>
        <v>45848</v>
      </c>
      <c r="C585" s="42" t="str">
        <f>IF(ISERROR(VLOOKUP(B585,'Айгенис Оп23'!$C$3:$C$42,1,0)),"Нет","Да")</f>
        <v>Нет</v>
      </c>
      <c r="D585" s="43">
        <f t="shared" si="18"/>
        <v>365</v>
      </c>
      <c r="E585" s="49">
        <f>ROUND(('Все выпуски'!$V$3*'Все выпуски'!$V$6/100)/365*(B585-IF(C585="Нет",VLOOKUP(A585,'Айгенис Оп23'!$A$2:$C$42,3,0),VLOOKUP((A585-1),'Айгенис Оп23'!$A$2:$C$42,3,0))),2)</f>
        <v>10.71</v>
      </c>
      <c r="G585" s="43">
        <f>COUNTIF(D586:$D$1224,365)</f>
        <v>639</v>
      </c>
      <c r="H585" s="43">
        <f>COUNTIF(D586:$D$1224,366)</f>
        <v>0</v>
      </c>
      <c r="I585" s="2"/>
    </row>
    <row r="586" spans="1:9" x14ac:dyDescent="0.25">
      <c r="A586" s="1">
        <f>COUNTIF($C$2:C586,"Да")</f>
        <v>18</v>
      </c>
      <c r="B586" s="45">
        <f t="shared" si="19"/>
        <v>45849</v>
      </c>
      <c r="C586" s="42" t="str">
        <f>IF(ISERROR(VLOOKUP(B586,'Айгенис Оп23'!$C$3:$C$42,1,0)),"Нет","Да")</f>
        <v>Нет</v>
      </c>
      <c r="D586" s="43">
        <f t="shared" si="18"/>
        <v>365</v>
      </c>
      <c r="E586" s="49">
        <f>ROUND(('Все выпуски'!$V$3*'Все выпуски'!$V$6/100)/365*(B586-IF(C586="Нет",VLOOKUP(A586,'Айгенис Оп23'!$A$2:$C$42,3,0),VLOOKUP((A586-1),'Айгенис Оп23'!$A$2:$C$42,3,0))),2)</f>
        <v>11.18</v>
      </c>
      <c r="G586" s="43">
        <f>COUNTIF(D587:$D$1224,365)</f>
        <v>638</v>
      </c>
      <c r="H586" s="43">
        <f>COUNTIF(D587:$D$1224,366)</f>
        <v>0</v>
      </c>
      <c r="I586" s="2"/>
    </row>
    <row r="587" spans="1:9" x14ac:dyDescent="0.25">
      <c r="A587" s="1">
        <f>COUNTIF($C$2:C587,"Да")</f>
        <v>18</v>
      </c>
      <c r="B587" s="45">
        <f t="shared" si="19"/>
        <v>45850</v>
      </c>
      <c r="C587" s="42" t="str">
        <f>IF(ISERROR(VLOOKUP(B587,'Айгенис Оп23'!$C$3:$C$42,1,0)),"Нет","Да")</f>
        <v>Нет</v>
      </c>
      <c r="D587" s="43">
        <f t="shared" si="18"/>
        <v>365</v>
      </c>
      <c r="E587" s="49">
        <f>ROUND(('Все выпуски'!$V$3*'Все выпуски'!$V$6/100)/365*(B587-IF(C587="Нет",VLOOKUP(A587,'Айгенис Оп23'!$A$2:$C$42,3,0),VLOOKUP((A587-1),'Айгенис Оп23'!$A$2:$C$42,3,0))),2)</f>
        <v>11.64</v>
      </c>
      <c r="G587" s="43">
        <f>COUNTIF(D588:$D$1224,365)</f>
        <v>637</v>
      </c>
      <c r="H587" s="43">
        <f>COUNTIF(D588:$D$1224,366)</f>
        <v>0</v>
      </c>
      <c r="I587" s="2"/>
    </row>
    <row r="588" spans="1:9" x14ac:dyDescent="0.25">
      <c r="A588" s="1">
        <f>COUNTIF($C$2:C588,"Да")</f>
        <v>18</v>
      </c>
      <c r="B588" s="45">
        <f t="shared" si="19"/>
        <v>45851</v>
      </c>
      <c r="C588" s="42" t="str">
        <f>IF(ISERROR(VLOOKUP(B588,'Айгенис Оп23'!$C$3:$C$42,1,0)),"Нет","Да")</f>
        <v>Нет</v>
      </c>
      <c r="D588" s="43">
        <f t="shared" si="18"/>
        <v>365</v>
      </c>
      <c r="E588" s="49">
        <f>ROUND(('Все выпуски'!$V$3*'Все выпуски'!$V$6/100)/365*(B588-IF(C588="Нет",VLOOKUP(A588,'Айгенис Оп23'!$A$2:$C$42,3,0),VLOOKUP((A588-1),'Айгенис Оп23'!$A$2:$C$42,3,0))),2)</f>
        <v>12.11</v>
      </c>
      <c r="G588" s="43">
        <f>COUNTIF(D589:$D$1224,365)</f>
        <v>636</v>
      </c>
      <c r="H588" s="43">
        <f>COUNTIF(D589:$D$1224,366)</f>
        <v>0</v>
      </c>
      <c r="I588" s="2"/>
    </row>
    <row r="589" spans="1:9" x14ac:dyDescent="0.25">
      <c r="A589" s="1">
        <f>COUNTIF($C$2:C589,"Да")</f>
        <v>18</v>
      </c>
      <c r="B589" s="45">
        <f t="shared" si="19"/>
        <v>45852</v>
      </c>
      <c r="C589" s="42" t="str">
        <f>IF(ISERROR(VLOOKUP(B589,'Айгенис Оп23'!$C$3:$C$42,1,0)),"Нет","Да")</f>
        <v>Нет</v>
      </c>
      <c r="D589" s="43">
        <f t="shared" si="18"/>
        <v>365</v>
      </c>
      <c r="E589" s="49">
        <f>ROUND(('Все выпуски'!$V$3*'Все выпуски'!$V$6/100)/365*(B589-IF(C589="Нет",VLOOKUP(A589,'Айгенис Оп23'!$A$2:$C$42,3,0),VLOOKUP((A589-1),'Айгенис Оп23'!$A$2:$C$42,3,0))),2)</f>
        <v>12.58</v>
      </c>
      <c r="G589" s="43">
        <f>COUNTIF(D590:$D$1224,365)</f>
        <v>635</v>
      </c>
      <c r="H589" s="43">
        <f>COUNTIF(D590:$D$1224,366)</f>
        <v>0</v>
      </c>
      <c r="I589" s="2"/>
    </row>
    <row r="590" spans="1:9" x14ac:dyDescent="0.25">
      <c r="A590" s="1">
        <f>COUNTIF($C$2:C590,"Да")</f>
        <v>18</v>
      </c>
      <c r="B590" s="45">
        <f t="shared" si="19"/>
        <v>45853</v>
      </c>
      <c r="C590" s="42" t="str">
        <f>IF(ISERROR(VLOOKUP(B590,'Айгенис Оп23'!$C$3:$C$42,1,0)),"Нет","Да")</f>
        <v>Нет</v>
      </c>
      <c r="D590" s="43">
        <f t="shared" si="18"/>
        <v>365</v>
      </c>
      <c r="E590" s="49">
        <f>ROUND(('Все выпуски'!$V$3*'Все выпуски'!$V$6/100)/365*(B590-IF(C590="Нет",VLOOKUP(A590,'Айгенис Оп23'!$A$2:$C$42,3,0),VLOOKUP((A590-1),'Айгенис Оп23'!$A$2:$C$42,3,0))),2)</f>
        <v>13.04</v>
      </c>
      <c r="G590" s="43">
        <f>COUNTIF(D591:$D$1224,365)</f>
        <v>634</v>
      </c>
      <c r="H590" s="43">
        <f>COUNTIF(D591:$D$1224,366)</f>
        <v>0</v>
      </c>
      <c r="I590" s="2"/>
    </row>
    <row r="591" spans="1:9" x14ac:dyDescent="0.25">
      <c r="A591" s="1">
        <f>COUNTIF($C$2:C591,"Да")</f>
        <v>18</v>
      </c>
      <c r="B591" s="45">
        <f t="shared" si="19"/>
        <v>45854</v>
      </c>
      <c r="C591" s="42" t="str">
        <f>IF(ISERROR(VLOOKUP(B591,'Айгенис Оп23'!$C$3:$C$42,1,0)),"Нет","Да")</f>
        <v>Нет</v>
      </c>
      <c r="D591" s="43">
        <f t="shared" si="18"/>
        <v>365</v>
      </c>
      <c r="E591" s="49">
        <f>ROUND(('Все выпуски'!$V$3*'Все выпуски'!$V$6/100)/365*(B591-IF(C591="Нет",VLOOKUP(A591,'Айгенис Оп23'!$A$2:$C$42,3,0),VLOOKUP((A591-1),'Айгенис Оп23'!$A$2:$C$42,3,0))),2)</f>
        <v>13.51</v>
      </c>
      <c r="G591" s="43">
        <f>COUNTIF(D592:$D$1224,365)</f>
        <v>633</v>
      </c>
      <c r="H591" s="43">
        <f>COUNTIF(D592:$D$1224,366)</f>
        <v>0</v>
      </c>
      <c r="I591" s="2"/>
    </row>
    <row r="592" spans="1:9" x14ac:dyDescent="0.25">
      <c r="A592" s="1">
        <f>COUNTIF($C$2:C592,"Да")</f>
        <v>19</v>
      </c>
      <c r="B592" s="45">
        <f t="shared" si="19"/>
        <v>45855</v>
      </c>
      <c r="C592" s="42" t="str">
        <f>IF(ISERROR(VLOOKUP(B592,'Айгенис Оп23'!$C$3:$C$42,1,0)),"Нет","Да")</f>
        <v>Да</v>
      </c>
      <c r="D592" s="43">
        <f t="shared" si="18"/>
        <v>365</v>
      </c>
      <c r="E592" s="49">
        <f>ROUND(('Все выпуски'!$V$3*'Все выпуски'!$V$6/100)/365*(B592-IF(C592="Нет",VLOOKUP(A592,'Айгенис Оп23'!$A$2:$C$42,3,0),VLOOKUP((A592-1),'Айгенис Оп23'!$A$2:$C$42,3,0))),2)</f>
        <v>13.97</v>
      </c>
      <c r="G592" s="43">
        <f>COUNTIF(D593:$D$1224,365)</f>
        <v>632</v>
      </c>
      <c r="H592" s="43">
        <f>COUNTIF(D593:$D$1224,366)</f>
        <v>0</v>
      </c>
      <c r="I592" s="2"/>
    </row>
    <row r="593" spans="1:9" x14ac:dyDescent="0.25">
      <c r="A593" s="1">
        <f>COUNTIF($C$2:C593,"Да")</f>
        <v>19</v>
      </c>
      <c r="B593" s="45">
        <f t="shared" si="19"/>
        <v>45856</v>
      </c>
      <c r="C593" s="42" t="str">
        <f>IF(ISERROR(VLOOKUP(B593,'Айгенис Оп23'!$C$3:$C$42,1,0)),"Нет","Да")</f>
        <v>Нет</v>
      </c>
      <c r="D593" s="43">
        <f t="shared" si="18"/>
        <v>365</v>
      </c>
      <c r="E593" s="49">
        <f>ROUND(('Все выпуски'!$V$3*'Все выпуски'!$V$6/100)/365*(B593-IF(C593="Нет",VLOOKUP(A593,'Айгенис Оп23'!$A$2:$C$42,3,0),VLOOKUP((A593-1),'Айгенис Оп23'!$A$2:$C$42,3,0))),2)</f>
        <v>0.47</v>
      </c>
      <c r="G593" s="43">
        <f>COUNTIF(D594:$D$1224,365)</f>
        <v>631</v>
      </c>
      <c r="H593" s="43">
        <f>COUNTIF(D594:$D$1224,366)</f>
        <v>0</v>
      </c>
      <c r="I593" s="2"/>
    </row>
    <row r="594" spans="1:9" x14ac:dyDescent="0.25">
      <c r="A594" s="1">
        <f>COUNTIF($C$2:C594,"Да")</f>
        <v>19</v>
      </c>
      <c r="B594" s="45">
        <f t="shared" si="19"/>
        <v>45857</v>
      </c>
      <c r="C594" s="42" t="str">
        <f>IF(ISERROR(VLOOKUP(B594,'Айгенис Оп23'!$C$3:$C$42,1,0)),"Нет","Да")</f>
        <v>Нет</v>
      </c>
      <c r="D594" s="43">
        <f t="shared" si="18"/>
        <v>365</v>
      </c>
      <c r="E594" s="49">
        <f>ROUND(('Все выпуски'!$V$3*'Все выпуски'!$V$6/100)/365*(B594-IF(C594="Нет",VLOOKUP(A594,'Айгенис Оп23'!$A$2:$C$42,3,0),VLOOKUP((A594-1),'Айгенис Оп23'!$A$2:$C$42,3,0))),2)</f>
        <v>0.93</v>
      </c>
      <c r="G594" s="43">
        <f>COUNTIF(D595:$D$1224,365)</f>
        <v>630</v>
      </c>
      <c r="H594" s="43">
        <f>COUNTIF(D595:$D$1224,366)</f>
        <v>0</v>
      </c>
      <c r="I594" s="2"/>
    </row>
    <row r="595" spans="1:9" x14ac:dyDescent="0.25">
      <c r="A595" s="1">
        <f>COUNTIF($C$2:C595,"Да")</f>
        <v>19</v>
      </c>
      <c r="B595" s="45">
        <f t="shared" si="19"/>
        <v>45858</v>
      </c>
      <c r="C595" s="42" t="str">
        <f>IF(ISERROR(VLOOKUP(B595,'Айгенис Оп23'!$C$3:$C$42,1,0)),"Нет","Да")</f>
        <v>Нет</v>
      </c>
      <c r="D595" s="43">
        <f t="shared" si="18"/>
        <v>365</v>
      </c>
      <c r="E595" s="49">
        <f>ROUND(('Все выпуски'!$V$3*'Все выпуски'!$V$6/100)/365*(B595-IF(C595="Нет",VLOOKUP(A595,'Айгенис Оп23'!$A$2:$C$42,3,0),VLOOKUP((A595-1),'Айгенис Оп23'!$A$2:$C$42,3,0))),2)</f>
        <v>1.4</v>
      </c>
      <c r="G595" s="43">
        <f>COUNTIF(D596:$D$1224,365)</f>
        <v>629</v>
      </c>
      <c r="H595" s="43">
        <f>COUNTIF(D596:$D$1224,366)</f>
        <v>0</v>
      </c>
      <c r="I595" s="2"/>
    </row>
    <row r="596" spans="1:9" x14ac:dyDescent="0.25">
      <c r="A596" s="1">
        <f>COUNTIF($C$2:C596,"Да")</f>
        <v>19</v>
      </c>
      <c r="B596" s="45">
        <f t="shared" si="19"/>
        <v>45859</v>
      </c>
      <c r="C596" s="42" t="str">
        <f>IF(ISERROR(VLOOKUP(B596,'Айгенис Оп23'!$C$3:$C$42,1,0)),"Нет","Да")</f>
        <v>Нет</v>
      </c>
      <c r="D596" s="43">
        <f t="shared" si="18"/>
        <v>365</v>
      </c>
      <c r="E596" s="49">
        <f>ROUND(('Все выпуски'!$V$3*'Все выпуски'!$V$6/100)/365*(B596-IF(C596="Нет",VLOOKUP(A596,'Айгенис Оп23'!$A$2:$C$42,3,0),VLOOKUP((A596-1),'Айгенис Оп23'!$A$2:$C$42,3,0))),2)</f>
        <v>1.86</v>
      </c>
      <c r="G596" s="43">
        <f>COUNTIF(D597:$D$1224,365)</f>
        <v>628</v>
      </c>
      <c r="H596" s="43">
        <f>COUNTIF(D597:$D$1224,366)</f>
        <v>0</v>
      </c>
      <c r="I596" s="2"/>
    </row>
    <row r="597" spans="1:9" x14ac:dyDescent="0.25">
      <c r="A597" s="1">
        <f>COUNTIF($C$2:C597,"Да")</f>
        <v>19</v>
      </c>
      <c r="B597" s="45">
        <f t="shared" si="19"/>
        <v>45860</v>
      </c>
      <c r="C597" s="42" t="str">
        <f>IF(ISERROR(VLOOKUP(B597,'Айгенис Оп23'!$C$3:$C$42,1,0)),"Нет","Да")</f>
        <v>Нет</v>
      </c>
      <c r="D597" s="43">
        <f t="shared" si="18"/>
        <v>365</v>
      </c>
      <c r="E597" s="49">
        <f>ROUND(('Все выпуски'!$V$3*'Все выпуски'!$V$6/100)/365*(B597-IF(C597="Нет",VLOOKUP(A597,'Айгенис Оп23'!$A$2:$C$42,3,0),VLOOKUP((A597-1),'Айгенис Оп23'!$A$2:$C$42,3,0))),2)</f>
        <v>2.33</v>
      </c>
      <c r="G597" s="43">
        <f>COUNTIF(D598:$D$1224,365)</f>
        <v>627</v>
      </c>
      <c r="H597" s="43">
        <f>COUNTIF(D598:$D$1224,366)</f>
        <v>0</v>
      </c>
      <c r="I597" s="2"/>
    </row>
    <row r="598" spans="1:9" x14ac:dyDescent="0.25">
      <c r="A598" s="1">
        <f>COUNTIF($C$2:C598,"Да")</f>
        <v>19</v>
      </c>
      <c r="B598" s="45">
        <f t="shared" si="19"/>
        <v>45861</v>
      </c>
      <c r="C598" s="42" t="str">
        <f>IF(ISERROR(VLOOKUP(B598,'Айгенис Оп23'!$C$3:$C$42,1,0)),"Нет","Да")</f>
        <v>Нет</v>
      </c>
      <c r="D598" s="43">
        <f t="shared" si="18"/>
        <v>365</v>
      </c>
      <c r="E598" s="49">
        <f>ROUND(('Все выпуски'!$V$3*'Все выпуски'!$V$6/100)/365*(B598-IF(C598="Нет",VLOOKUP(A598,'Айгенис Оп23'!$A$2:$C$42,3,0),VLOOKUP((A598-1),'Айгенис Оп23'!$A$2:$C$42,3,0))),2)</f>
        <v>2.79</v>
      </c>
      <c r="G598" s="43">
        <f>COUNTIF(D599:$D$1224,365)</f>
        <v>626</v>
      </c>
      <c r="H598" s="43">
        <f>COUNTIF(D599:$D$1224,366)</f>
        <v>0</v>
      </c>
      <c r="I598" s="2"/>
    </row>
    <row r="599" spans="1:9" x14ac:dyDescent="0.25">
      <c r="A599" s="1">
        <f>COUNTIF($C$2:C599,"Да")</f>
        <v>19</v>
      </c>
      <c r="B599" s="45">
        <f t="shared" si="19"/>
        <v>45862</v>
      </c>
      <c r="C599" s="42" t="str">
        <f>IF(ISERROR(VLOOKUP(B599,'Айгенис Оп23'!$C$3:$C$42,1,0)),"Нет","Да")</f>
        <v>Нет</v>
      </c>
      <c r="D599" s="43">
        <f t="shared" si="18"/>
        <v>365</v>
      </c>
      <c r="E599" s="49">
        <f>ROUND(('Все выпуски'!$V$3*'Все выпуски'!$V$6/100)/365*(B599-IF(C599="Нет",VLOOKUP(A599,'Айгенис Оп23'!$A$2:$C$42,3,0),VLOOKUP((A599-1),'Айгенис Оп23'!$A$2:$C$42,3,0))),2)</f>
        <v>3.26</v>
      </c>
      <c r="G599" s="43">
        <f>COUNTIF(D600:$D$1224,365)</f>
        <v>625</v>
      </c>
      <c r="H599" s="43">
        <f>COUNTIF(D600:$D$1224,366)</f>
        <v>0</v>
      </c>
      <c r="I599" s="2"/>
    </row>
    <row r="600" spans="1:9" x14ac:dyDescent="0.25">
      <c r="A600" s="1">
        <f>COUNTIF($C$2:C600,"Да")</f>
        <v>19</v>
      </c>
      <c r="B600" s="45">
        <f t="shared" si="19"/>
        <v>45863</v>
      </c>
      <c r="C600" s="42" t="str">
        <f>IF(ISERROR(VLOOKUP(B600,'Айгенис Оп23'!$C$3:$C$42,1,0)),"Нет","Да")</f>
        <v>Нет</v>
      </c>
      <c r="D600" s="43">
        <f t="shared" si="18"/>
        <v>365</v>
      </c>
      <c r="E600" s="49">
        <f>ROUND(('Все выпуски'!$V$3*'Все выпуски'!$V$6/100)/365*(B600-IF(C600="Нет",VLOOKUP(A600,'Айгенис Оп23'!$A$2:$C$42,3,0),VLOOKUP((A600-1),'Айгенис Оп23'!$A$2:$C$42,3,0))),2)</f>
        <v>3.73</v>
      </c>
      <c r="G600" s="43">
        <f>COUNTIF(D601:$D$1224,365)</f>
        <v>624</v>
      </c>
      <c r="H600" s="43">
        <f>COUNTIF(D601:$D$1224,366)</f>
        <v>0</v>
      </c>
      <c r="I600" s="2"/>
    </row>
    <row r="601" spans="1:9" x14ac:dyDescent="0.25">
      <c r="A601" s="1">
        <f>COUNTIF($C$2:C601,"Да")</f>
        <v>19</v>
      </c>
      <c r="B601" s="45">
        <f t="shared" si="19"/>
        <v>45864</v>
      </c>
      <c r="C601" s="42" t="str">
        <f>IF(ISERROR(VLOOKUP(B601,'Айгенис Оп23'!$C$3:$C$42,1,0)),"Нет","Да")</f>
        <v>Нет</v>
      </c>
      <c r="D601" s="43">
        <f t="shared" si="18"/>
        <v>365</v>
      </c>
      <c r="E601" s="49">
        <f>ROUND(('Все выпуски'!$V$3*'Все выпуски'!$V$6/100)/365*(B601-IF(C601="Нет",VLOOKUP(A601,'Айгенис Оп23'!$A$2:$C$42,3,0),VLOOKUP((A601-1),'Айгенис Оп23'!$A$2:$C$42,3,0))),2)</f>
        <v>4.1900000000000004</v>
      </c>
      <c r="G601" s="43">
        <f>COUNTIF(D602:$D$1224,365)</f>
        <v>623</v>
      </c>
      <c r="H601" s="43">
        <f>COUNTIF(D602:$D$1224,366)</f>
        <v>0</v>
      </c>
      <c r="I601" s="2"/>
    </row>
    <row r="602" spans="1:9" x14ac:dyDescent="0.25">
      <c r="A602" s="1">
        <f>COUNTIF($C$2:C602,"Да")</f>
        <v>19</v>
      </c>
      <c r="B602" s="45">
        <f t="shared" si="19"/>
        <v>45865</v>
      </c>
      <c r="C602" s="42" t="str">
        <f>IF(ISERROR(VLOOKUP(B602,'Айгенис Оп23'!$C$3:$C$42,1,0)),"Нет","Да")</f>
        <v>Нет</v>
      </c>
      <c r="D602" s="43">
        <f t="shared" si="18"/>
        <v>365</v>
      </c>
      <c r="E602" s="49">
        <f>ROUND(('Все выпуски'!$V$3*'Все выпуски'!$V$6/100)/365*(B602-IF(C602="Нет",VLOOKUP(A602,'Айгенис Оп23'!$A$2:$C$42,3,0),VLOOKUP((A602-1),'Айгенис Оп23'!$A$2:$C$42,3,0))),2)</f>
        <v>4.66</v>
      </c>
      <c r="G602" s="43">
        <f>COUNTIF(D603:$D$1224,365)</f>
        <v>622</v>
      </c>
      <c r="H602" s="43">
        <f>COUNTIF(D603:$D$1224,366)</f>
        <v>0</v>
      </c>
      <c r="I602" s="2"/>
    </row>
    <row r="603" spans="1:9" x14ac:dyDescent="0.25">
      <c r="A603" s="1">
        <f>COUNTIF($C$2:C603,"Да")</f>
        <v>19</v>
      </c>
      <c r="B603" s="45">
        <f t="shared" si="19"/>
        <v>45866</v>
      </c>
      <c r="C603" s="42" t="str">
        <f>IF(ISERROR(VLOOKUP(B603,'Айгенис Оп23'!$C$3:$C$42,1,0)),"Нет","Да")</f>
        <v>Нет</v>
      </c>
      <c r="D603" s="43">
        <f t="shared" si="18"/>
        <v>365</v>
      </c>
      <c r="E603" s="49">
        <f>ROUND(('Все выпуски'!$V$3*'Все выпуски'!$V$6/100)/365*(B603-IF(C603="Нет",VLOOKUP(A603,'Айгенис Оп23'!$A$2:$C$42,3,0),VLOOKUP((A603-1),'Айгенис Оп23'!$A$2:$C$42,3,0))),2)</f>
        <v>5.12</v>
      </c>
      <c r="G603" s="43">
        <f>COUNTIF(D604:$D$1224,365)</f>
        <v>621</v>
      </c>
      <c r="H603" s="43">
        <f>COUNTIF(D604:$D$1224,366)</f>
        <v>0</v>
      </c>
      <c r="I603" s="2"/>
    </row>
    <row r="604" spans="1:9" x14ac:dyDescent="0.25">
      <c r="A604" s="1">
        <f>COUNTIF($C$2:C604,"Да")</f>
        <v>19</v>
      </c>
      <c r="B604" s="45">
        <f t="shared" si="19"/>
        <v>45867</v>
      </c>
      <c r="C604" s="42" t="str">
        <f>IF(ISERROR(VLOOKUP(B604,'Айгенис Оп23'!$C$3:$C$42,1,0)),"Нет","Да")</f>
        <v>Нет</v>
      </c>
      <c r="D604" s="43">
        <f t="shared" si="18"/>
        <v>365</v>
      </c>
      <c r="E604" s="49">
        <f>ROUND(('Все выпуски'!$V$3*'Все выпуски'!$V$6/100)/365*(B604-IF(C604="Нет",VLOOKUP(A604,'Айгенис Оп23'!$A$2:$C$42,3,0),VLOOKUP((A604-1),'Айгенис Оп23'!$A$2:$C$42,3,0))),2)</f>
        <v>5.59</v>
      </c>
      <c r="G604" s="43">
        <f>COUNTIF(D605:$D$1224,365)</f>
        <v>620</v>
      </c>
      <c r="H604" s="43">
        <f>COUNTIF(D605:$D$1224,366)</f>
        <v>0</v>
      </c>
      <c r="I604" s="2"/>
    </row>
    <row r="605" spans="1:9" x14ac:dyDescent="0.25">
      <c r="A605" s="1">
        <f>COUNTIF($C$2:C605,"Да")</f>
        <v>19</v>
      </c>
      <c r="B605" s="45">
        <f t="shared" si="19"/>
        <v>45868</v>
      </c>
      <c r="C605" s="42" t="str">
        <f>IF(ISERROR(VLOOKUP(B605,'Айгенис Оп23'!$C$3:$C$42,1,0)),"Нет","Да")</f>
        <v>Нет</v>
      </c>
      <c r="D605" s="43">
        <f t="shared" si="18"/>
        <v>365</v>
      </c>
      <c r="E605" s="49">
        <f>ROUND(('Все выпуски'!$V$3*'Все выпуски'!$V$6/100)/365*(B605-IF(C605="Нет",VLOOKUP(A605,'Айгенис Оп23'!$A$2:$C$42,3,0),VLOOKUP((A605-1),'Айгенис Оп23'!$A$2:$C$42,3,0))),2)</f>
        <v>6.05</v>
      </c>
      <c r="G605" s="43">
        <f>COUNTIF(D606:$D$1224,365)</f>
        <v>619</v>
      </c>
      <c r="H605" s="43">
        <f>COUNTIF(D606:$D$1224,366)</f>
        <v>0</v>
      </c>
      <c r="I605" s="2"/>
    </row>
    <row r="606" spans="1:9" x14ac:dyDescent="0.25">
      <c r="A606" s="1">
        <f>COUNTIF($C$2:C606,"Да")</f>
        <v>19</v>
      </c>
      <c r="B606" s="45">
        <f t="shared" si="19"/>
        <v>45869</v>
      </c>
      <c r="C606" s="42" t="str">
        <f>IF(ISERROR(VLOOKUP(B606,'Айгенис Оп23'!$C$3:$C$42,1,0)),"Нет","Да")</f>
        <v>Нет</v>
      </c>
      <c r="D606" s="43">
        <f t="shared" si="18"/>
        <v>365</v>
      </c>
      <c r="E606" s="49">
        <f>ROUND(('Все выпуски'!$V$3*'Все выпуски'!$V$6/100)/365*(B606-IF(C606="Нет",VLOOKUP(A606,'Айгенис Оп23'!$A$2:$C$42,3,0),VLOOKUP((A606-1),'Айгенис Оп23'!$A$2:$C$42,3,0))),2)</f>
        <v>6.52</v>
      </c>
      <c r="G606" s="43">
        <f>COUNTIF(D607:$D$1224,365)</f>
        <v>618</v>
      </c>
      <c r="H606" s="43">
        <f>COUNTIF(D607:$D$1224,366)</f>
        <v>0</v>
      </c>
      <c r="I606" s="2"/>
    </row>
    <row r="607" spans="1:9" x14ac:dyDescent="0.25">
      <c r="A607" s="1">
        <f>COUNTIF($C$2:C607,"Да")</f>
        <v>19</v>
      </c>
      <c r="B607" s="45">
        <f t="shared" si="19"/>
        <v>45870</v>
      </c>
      <c r="C607" s="42" t="str">
        <f>IF(ISERROR(VLOOKUP(B607,'Айгенис Оп23'!$C$3:$C$42,1,0)),"Нет","Да")</f>
        <v>Нет</v>
      </c>
      <c r="D607" s="43">
        <f t="shared" si="18"/>
        <v>365</v>
      </c>
      <c r="E607" s="49">
        <f>ROUND(('Все выпуски'!$V$3*'Все выпуски'!$V$6/100)/365*(B607-IF(C607="Нет",VLOOKUP(A607,'Айгенис Оп23'!$A$2:$C$42,3,0),VLOOKUP((A607-1),'Айгенис Оп23'!$A$2:$C$42,3,0))),2)</f>
        <v>6.99</v>
      </c>
      <c r="G607" s="43">
        <f>COUNTIF(D608:$D$1224,365)</f>
        <v>617</v>
      </c>
      <c r="H607" s="43">
        <f>COUNTIF(D608:$D$1224,366)</f>
        <v>0</v>
      </c>
      <c r="I607" s="2"/>
    </row>
    <row r="608" spans="1:9" x14ac:dyDescent="0.25">
      <c r="A608" s="1">
        <f>COUNTIF($C$2:C608,"Да")</f>
        <v>19</v>
      </c>
      <c r="B608" s="45">
        <f t="shared" si="19"/>
        <v>45871</v>
      </c>
      <c r="C608" s="42" t="str">
        <f>IF(ISERROR(VLOOKUP(B608,'Айгенис Оп23'!$C$3:$C$42,1,0)),"Нет","Да")</f>
        <v>Нет</v>
      </c>
      <c r="D608" s="43">
        <f t="shared" si="18"/>
        <v>365</v>
      </c>
      <c r="E608" s="49">
        <f>ROUND(('Все выпуски'!$V$3*'Все выпуски'!$V$6/100)/365*(B608-IF(C608="Нет",VLOOKUP(A608,'Айгенис Оп23'!$A$2:$C$42,3,0),VLOOKUP((A608-1),'Айгенис Оп23'!$A$2:$C$42,3,0))),2)</f>
        <v>7.45</v>
      </c>
      <c r="G608" s="43">
        <f>COUNTIF(D609:$D$1224,365)</f>
        <v>616</v>
      </c>
      <c r="H608" s="43">
        <f>COUNTIF(D609:$D$1224,366)</f>
        <v>0</v>
      </c>
      <c r="I608" s="2"/>
    </row>
    <row r="609" spans="1:9" x14ac:dyDescent="0.25">
      <c r="A609" s="1">
        <f>COUNTIF($C$2:C609,"Да")</f>
        <v>19</v>
      </c>
      <c r="B609" s="45">
        <f t="shared" si="19"/>
        <v>45872</v>
      </c>
      <c r="C609" s="42" t="str">
        <f>IF(ISERROR(VLOOKUP(B609,'Айгенис Оп23'!$C$3:$C$42,1,0)),"Нет","Да")</f>
        <v>Нет</v>
      </c>
      <c r="D609" s="43">
        <f t="shared" si="18"/>
        <v>365</v>
      </c>
      <c r="E609" s="49">
        <f>ROUND(('Все выпуски'!$V$3*'Все выпуски'!$V$6/100)/365*(B609-IF(C609="Нет",VLOOKUP(A609,'Айгенис Оп23'!$A$2:$C$42,3,0),VLOOKUP((A609-1),'Айгенис Оп23'!$A$2:$C$42,3,0))),2)</f>
        <v>7.92</v>
      </c>
      <c r="G609" s="43">
        <f>COUNTIF(D610:$D$1224,365)</f>
        <v>615</v>
      </c>
      <c r="H609" s="43">
        <f>COUNTIF(D610:$D$1224,366)</f>
        <v>0</v>
      </c>
      <c r="I609" s="2"/>
    </row>
    <row r="610" spans="1:9" x14ac:dyDescent="0.25">
      <c r="A610" s="1">
        <f>COUNTIF($C$2:C610,"Да")</f>
        <v>19</v>
      </c>
      <c r="B610" s="45">
        <f t="shared" si="19"/>
        <v>45873</v>
      </c>
      <c r="C610" s="42" t="str">
        <f>IF(ISERROR(VLOOKUP(B610,'Айгенис Оп23'!$C$3:$C$42,1,0)),"Нет","Да")</f>
        <v>Нет</v>
      </c>
      <c r="D610" s="43">
        <f t="shared" si="18"/>
        <v>365</v>
      </c>
      <c r="E610" s="49">
        <f>ROUND(('Все выпуски'!$V$3*'Все выпуски'!$V$6/100)/365*(B610-IF(C610="Нет",VLOOKUP(A610,'Айгенис Оп23'!$A$2:$C$42,3,0),VLOOKUP((A610-1),'Айгенис Оп23'!$A$2:$C$42,3,0))),2)</f>
        <v>8.3800000000000008</v>
      </c>
      <c r="G610" s="43">
        <f>COUNTIF(D611:$D$1224,365)</f>
        <v>614</v>
      </c>
      <c r="H610" s="43">
        <f>COUNTIF(D611:$D$1224,366)</f>
        <v>0</v>
      </c>
      <c r="I610" s="2"/>
    </row>
    <row r="611" spans="1:9" x14ac:dyDescent="0.25">
      <c r="A611" s="1">
        <f>COUNTIF($C$2:C611,"Да")</f>
        <v>19</v>
      </c>
      <c r="B611" s="45">
        <f t="shared" si="19"/>
        <v>45874</v>
      </c>
      <c r="C611" s="42" t="str">
        <f>IF(ISERROR(VLOOKUP(B611,'Айгенис Оп23'!$C$3:$C$42,1,0)),"Нет","Да")</f>
        <v>Нет</v>
      </c>
      <c r="D611" s="43">
        <f t="shared" si="18"/>
        <v>365</v>
      </c>
      <c r="E611" s="49">
        <f>ROUND(('Все выпуски'!$V$3*'Все выпуски'!$V$6/100)/365*(B611-IF(C611="Нет",VLOOKUP(A611,'Айгенис Оп23'!$A$2:$C$42,3,0),VLOOKUP((A611-1),'Айгенис Оп23'!$A$2:$C$42,3,0))),2)</f>
        <v>8.85</v>
      </c>
      <c r="G611" s="43">
        <f>COUNTIF(D612:$D$1224,365)</f>
        <v>613</v>
      </c>
      <c r="H611" s="43">
        <f>COUNTIF(D612:$D$1224,366)</f>
        <v>0</v>
      </c>
      <c r="I611" s="2"/>
    </row>
    <row r="612" spans="1:9" x14ac:dyDescent="0.25">
      <c r="A612" s="1">
        <f>COUNTIF($C$2:C612,"Да")</f>
        <v>19</v>
      </c>
      <c r="B612" s="45">
        <f t="shared" si="19"/>
        <v>45875</v>
      </c>
      <c r="C612" s="42" t="str">
        <f>IF(ISERROR(VLOOKUP(B612,'Айгенис Оп23'!$C$3:$C$42,1,0)),"Нет","Да")</f>
        <v>Нет</v>
      </c>
      <c r="D612" s="43">
        <f t="shared" si="18"/>
        <v>365</v>
      </c>
      <c r="E612" s="49">
        <f>ROUND(('Все выпуски'!$V$3*'Все выпуски'!$V$6/100)/365*(B612-IF(C612="Нет",VLOOKUP(A612,'Айгенис Оп23'!$A$2:$C$42,3,0),VLOOKUP((A612-1),'Айгенис Оп23'!$A$2:$C$42,3,0))),2)</f>
        <v>9.32</v>
      </c>
      <c r="G612" s="43">
        <f>COUNTIF(D613:$D$1224,365)</f>
        <v>612</v>
      </c>
      <c r="H612" s="43">
        <f>COUNTIF(D613:$D$1224,366)</f>
        <v>0</v>
      </c>
    </row>
    <row r="613" spans="1:9" x14ac:dyDescent="0.25">
      <c r="A613" s="1">
        <f>COUNTIF($C$2:C613,"Да")</f>
        <v>19</v>
      </c>
      <c r="B613" s="45">
        <f t="shared" si="19"/>
        <v>45876</v>
      </c>
      <c r="C613" s="42" t="str">
        <f>IF(ISERROR(VLOOKUP(B613,'Айгенис Оп23'!$C$3:$C$42,1,0)),"Нет","Да")</f>
        <v>Нет</v>
      </c>
      <c r="D613" s="43">
        <f t="shared" si="18"/>
        <v>365</v>
      </c>
      <c r="E613" s="49">
        <f>ROUND(('Все выпуски'!$V$3*'Все выпуски'!$V$6/100)/365*(B613-IF(C613="Нет",VLOOKUP(A613,'Айгенис Оп23'!$A$2:$C$42,3,0),VLOOKUP((A613-1),'Айгенис Оп23'!$A$2:$C$42,3,0))),2)</f>
        <v>9.7799999999999994</v>
      </c>
      <c r="G613" s="43">
        <f>COUNTIF(D614:$D$1224,365)</f>
        <v>611</v>
      </c>
      <c r="H613" s="43">
        <f>COUNTIF(D614:$D$1224,366)</f>
        <v>0</v>
      </c>
    </row>
    <row r="614" spans="1:9" x14ac:dyDescent="0.25">
      <c r="A614" s="1">
        <f>COUNTIF($C$2:C614,"Да")</f>
        <v>19</v>
      </c>
      <c r="B614" s="45">
        <f t="shared" si="19"/>
        <v>45877</v>
      </c>
      <c r="C614" s="42" t="str">
        <f>IF(ISERROR(VLOOKUP(B614,'Айгенис Оп23'!$C$3:$C$42,1,0)),"Нет","Да")</f>
        <v>Нет</v>
      </c>
      <c r="D614" s="43">
        <f t="shared" si="18"/>
        <v>365</v>
      </c>
      <c r="E614" s="49">
        <f>ROUND(('Все выпуски'!$V$3*'Все выпуски'!$V$6/100)/365*(B614-IF(C614="Нет",VLOOKUP(A614,'Айгенис Оп23'!$A$2:$C$42,3,0),VLOOKUP((A614-1),'Айгенис Оп23'!$A$2:$C$42,3,0))),2)</f>
        <v>10.25</v>
      </c>
      <c r="G614" s="43">
        <f>COUNTIF(D615:$D$1224,365)</f>
        <v>610</v>
      </c>
      <c r="H614" s="43">
        <f>COUNTIF(D615:$D$1224,366)</f>
        <v>0</v>
      </c>
    </row>
    <row r="615" spans="1:9" x14ac:dyDescent="0.25">
      <c r="A615" s="1">
        <f>COUNTIF($C$2:C615,"Да")</f>
        <v>19</v>
      </c>
      <c r="B615" s="45">
        <f t="shared" si="19"/>
        <v>45878</v>
      </c>
      <c r="C615" s="42" t="str">
        <f>IF(ISERROR(VLOOKUP(B615,'Айгенис Оп23'!$C$3:$C$42,1,0)),"Нет","Да")</f>
        <v>Нет</v>
      </c>
      <c r="D615" s="43">
        <f t="shared" si="18"/>
        <v>365</v>
      </c>
      <c r="E615" s="49">
        <f>ROUND(('Все выпуски'!$V$3*'Все выпуски'!$V$6/100)/365*(B615-IF(C615="Нет",VLOOKUP(A615,'Айгенис Оп23'!$A$2:$C$42,3,0),VLOOKUP((A615-1),'Айгенис Оп23'!$A$2:$C$42,3,0))),2)</f>
        <v>10.71</v>
      </c>
      <c r="G615" s="43">
        <f>COUNTIF(D616:$D$1224,365)</f>
        <v>609</v>
      </c>
      <c r="H615" s="43">
        <f>COUNTIF(D616:$D$1224,366)</f>
        <v>0</v>
      </c>
    </row>
    <row r="616" spans="1:9" x14ac:dyDescent="0.25">
      <c r="A616" s="1">
        <f>COUNTIF($C$2:C616,"Да")</f>
        <v>19</v>
      </c>
      <c r="B616" s="45">
        <f t="shared" si="19"/>
        <v>45879</v>
      </c>
      <c r="C616" s="42" t="str">
        <f>IF(ISERROR(VLOOKUP(B616,'Айгенис Оп23'!$C$3:$C$42,1,0)),"Нет","Да")</f>
        <v>Нет</v>
      </c>
      <c r="D616" s="43">
        <f t="shared" si="18"/>
        <v>365</v>
      </c>
      <c r="E616" s="49">
        <f>ROUND(('Все выпуски'!$V$3*'Все выпуски'!$V$6/100)/365*(B616-IF(C616="Нет",VLOOKUP(A616,'Айгенис Оп23'!$A$2:$C$42,3,0),VLOOKUP((A616-1),'Айгенис Оп23'!$A$2:$C$42,3,0))),2)</f>
        <v>11.18</v>
      </c>
      <c r="G616" s="43">
        <f>COUNTIF(D617:$D$1224,365)</f>
        <v>608</v>
      </c>
      <c r="H616" s="43">
        <f>COUNTIF(D617:$D$1224,366)</f>
        <v>0</v>
      </c>
    </row>
    <row r="617" spans="1:9" x14ac:dyDescent="0.25">
      <c r="A617" s="1">
        <f>COUNTIF($C$2:C617,"Да")</f>
        <v>19</v>
      </c>
      <c r="B617" s="45">
        <f t="shared" si="19"/>
        <v>45880</v>
      </c>
      <c r="C617" s="42" t="str">
        <f>IF(ISERROR(VLOOKUP(B617,'Айгенис Оп23'!$C$3:$C$42,1,0)),"Нет","Да")</f>
        <v>Нет</v>
      </c>
      <c r="D617" s="43">
        <f t="shared" si="18"/>
        <v>365</v>
      </c>
      <c r="E617" s="49">
        <f>ROUND(('Все выпуски'!$V$3*'Все выпуски'!$V$6/100)/365*(B617-IF(C617="Нет",VLOOKUP(A617,'Айгенис Оп23'!$A$2:$C$42,3,0),VLOOKUP((A617-1),'Айгенис Оп23'!$A$2:$C$42,3,0))),2)</f>
        <v>11.64</v>
      </c>
      <c r="G617" s="43">
        <f>COUNTIF(D618:$D$1224,365)</f>
        <v>607</v>
      </c>
      <c r="H617" s="43">
        <f>COUNTIF(D618:$D$1224,366)</f>
        <v>0</v>
      </c>
    </row>
    <row r="618" spans="1:9" x14ac:dyDescent="0.25">
      <c r="A618" s="1">
        <f>COUNTIF($C$2:C618,"Да")</f>
        <v>19</v>
      </c>
      <c r="B618" s="45">
        <f t="shared" si="19"/>
        <v>45881</v>
      </c>
      <c r="C618" s="42" t="str">
        <f>IF(ISERROR(VLOOKUP(B618,'Айгенис Оп23'!$C$3:$C$42,1,0)),"Нет","Да")</f>
        <v>Нет</v>
      </c>
      <c r="D618" s="43">
        <f t="shared" si="18"/>
        <v>365</v>
      </c>
      <c r="E618" s="49">
        <f>ROUND(('Все выпуски'!$V$3*'Все выпуски'!$V$6/100)/365*(B618-IF(C618="Нет",VLOOKUP(A618,'Айгенис Оп23'!$A$2:$C$42,3,0),VLOOKUP((A618-1),'Айгенис Оп23'!$A$2:$C$42,3,0))),2)</f>
        <v>12.11</v>
      </c>
      <c r="G618" s="43">
        <f>COUNTIF(D619:$D$1224,365)</f>
        <v>606</v>
      </c>
      <c r="H618" s="43">
        <f>COUNTIF(D619:$D$1224,366)</f>
        <v>0</v>
      </c>
    </row>
    <row r="619" spans="1:9" x14ac:dyDescent="0.25">
      <c r="A619" s="1">
        <f>COUNTIF($C$2:C619,"Да")</f>
        <v>19</v>
      </c>
      <c r="B619" s="45">
        <f t="shared" si="19"/>
        <v>45882</v>
      </c>
      <c r="C619" s="42" t="str">
        <f>IF(ISERROR(VLOOKUP(B619,'Айгенис Оп23'!$C$3:$C$42,1,0)),"Нет","Да")</f>
        <v>Нет</v>
      </c>
      <c r="D619" s="43">
        <f t="shared" si="18"/>
        <v>365</v>
      </c>
      <c r="E619" s="49">
        <f>ROUND(('Все выпуски'!$V$3*'Все выпуски'!$V$6/100)/365*(B619-IF(C619="Нет",VLOOKUP(A619,'Айгенис Оп23'!$A$2:$C$42,3,0),VLOOKUP((A619-1),'Айгенис Оп23'!$A$2:$C$42,3,0))),2)</f>
        <v>12.58</v>
      </c>
      <c r="G619" s="43">
        <f>COUNTIF(D620:$D$1224,365)</f>
        <v>605</v>
      </c>
      <c r="H619" s="43">
        <f>COUNTIF(D620:$D$1224,366)</f>
        <v>0</v>
      </c>
    </row>
    <row r="620" spans="1:9" x14ac:dyDescent="0.25">
      <c r="A620" s="1">
        <f>COUNTIF($C$2:C620,"Да")</f>
        <v>19</v>
      </c>
      <c r="B620" s="45">
        <f t="shared" si="19"/>
        <v>45883</v>
      </c>
      <c r="C620" s="42" t="str">
        <f>IF(ISERROR(VLOOKUP(B620,'Айгенис Оп23'!$C$3:$C$42,1,0)),"Нет","Да")</f>
        <v>Нет</v>
      </c>
      <c r="D620" s="43">
        <f t="shared" si="18"/>
        <v>365</v>
      </c>
      <c r="E620" s="49">
        <f>ROUND(('Все выпуски'!$V$3*'Все выпуски'!$V$6/100)/365*(B620-IF(C620="Нет",VLOOKUP(A620,'Айгенис Оп23'!$A$2:$C$42,3,0),VLOOKUP((A620-1),'Айгенис Оп23'!$A$2:$C$42,3,0))),2)</f>
        <v>13.04</v>
      </c>
      <c r="G620" s="43">
        <f>COUNTIF(D621:$D$1224,365)</f>
        <v>604</v>
      </c>
      <c r="H620" s="43">
        <f>COUNTIF(D621:$D$1224,366)</f>
        <v>0</v>
      </c>
    </row>
    <row r="621" spans="1:9" x14ac:dyDescent="0.25">
      <c r="A621" s="1">
        <f>COUNTIF($C$2:C621,"Да")</f>
        <v>19</v>
      </c>
      <c r="B621" s="45">
        <f t="shared" si="19"/>
        <v>45884</v>
      </c>
      <c r="C621" s="42" t="str">
        <f>IF(ISERROR(VLOOKUP(B621,'Айгенис Оп23'!$C$3:$C$42,1,0)),"Нет","Да")</f>
        <v>Нет</v>
      </c>
      <c r="D621" s="43">
        <f t="shared" si="18"/>
        <v>365</v>
      </c>
      <c r="E621" s="49">
        <f>ROUND(('Все выпуски'!$V$3*'Все выпуски'!$V$6/100)/365*(B621-IF(C621="Нет",VLOOKUP(A621,'Айгенис Оп23'!$A$2:$C$42,3,0),VLOOKUP((A621-1),'Айгенис Оп23'!$A$2:$C$42,3,0))),2)</f>
        <v>13.51</v>
      </c>
      <c r="G621" s="43">
        <f>COUNTIF(D622:$D$1224,365)</f>
        <v>603</v>
      </c>
      <c r="H621" s="43">
        <f>COUNTIF(D622:$D$1224,366)</f>
        <v>0</v>
      </c>
    </row>
    <row r="622" spans="1:9" x14ac:dyDescent="0.25">
      <c r="A622" s="1">
        <f>COUNTIF($C$2:C622,"Да")</f>
        <v>19</v>
      </c>
      <c r="B622" s="45">
        <f t="shared" si="19"/>
        <v>45885</v>
      </c>
      <c r="C622" s="42" t="str">
        <f>IF(ISERROR(VLOOKUP(B622,'Айгенис Оп23'!$C$3:$C$42,1,0)),"Нет","Да")</f>
        <v>Нет</v>
      </c>
      <c r="D622" s="43">
        <f t="shared" si="18"/>
        <v>365</v>
      </c>
      <c r="E622" s="49">
        <f>ROUND(('Все выпуски'!$V$3*'Все выпуски'!$V$6/100)/365*(B622-IF(C622="Нет",VLOOKUP(A622,'Айгенис Оп23'!$A$2:$C$42,3,0),VLOOKUP((A622-1),'Айгенис Оп23'!$A$2:$C$42,3,0))),2)</f>
        <v>13.97</v>
      </c>
      <c r="G622" s="43">
        <f>COUNTIF(D623:$D$1224,365)</f>
        <v>602</v>
      </c>
      <c r="H622" s="43">
        <f>COUNTIF(D623:$D$1224,366)</f>
        <v>0</v>
      </c>
    </row>
    <row r="623" spans="1:9" x14ac:dyDescent="0.25">
      <c r="A623" s="1">
        <f>COUNTIF($C$2:C623,"Да")</f>
        <v>20</v>
      </c>
      <c r="B623" s="45">
        <f t="shared" si="19"/>
        <v>45886</v>
      </c>
      <c r="C623" s="42" t="str">
        <f>IF(ISERROR(VLOOKUP(B623,'Айгенис Оп23'!$C$3:$C$42,1,0)),"Нет","Да")</f>
        <v>Да</v>
      </c>
      <c r="D623" s="43">
        <f t="shared" si="18"/>
        <v>365</v>
      </c>
      <c r="E623" s="49">
        <f>ROUND(('Все выпуски'!$V$3*'Все выпуски'!$V$6/100)/365*(B623-IF(C623="Нет",VLOOKUP(A623,'Айгенис Оп23'!$A$2:$C$42,3,0),VLOOKUP((A623-1),'Айгенис Оп23'!$A$2:$C$42,3,0))),2)</f>
        <v>14.44</v>
      </c>
      <c r="G623" s="43">
        <f>COUNTIF(D624:$D$1224,365)</f>
        <v>601</v>
      </c>
      <c r="H623" s="43">
        <f>COUNTIF(D624:$D$1224,366)</f>
        <v>0</v>
      </c>
    </row>
    <row r="624" spans="1:9" x14ac:dyDescent="0.25">
      <c r="A624" s="1">
        <f>COUNTIF($C$2:C624,"Да")</f>
        <v>20</v>
      </c>
      <c r="B624" s="45">
        <f t="shared" si="19"/>
        <v>45887</v>
      </c>
      <c r="C624" s="42" t="str">
        <f>IF(ISERROR(VLOOKUP(B624,'Айгенис Оп23'!$C$3:$C$42,1,0)),"Нет","Да")</f>
        <v>Нет</v>
      </c>
      <c r="D624" s="43">
        <f t="shared" si="18"/>
        <v>365</v>
      </c>
      <c r="E624" s="49">
        <f>ROUND(('Все выпуски'!$V$3*'Все выпуски'!$V$6/100)/365*(B624-IF(C624="Нет",VLOOKUP(A624,'Айгенис Оп23'!$A$2:$C$42,3,0),VLOOKUP((A624-1),'Айгенис Оп23'!$A$2:$C$42,3,0))),2)</f>
        <v>0.47</v>
      </c>
      <c r="G624" s="43">
        <f>COUNTIF(D625:$D$1224,365)</f>
        <v>600</v>
      </c>
      <c r="H624" s="43">
        <f>COUNTIF(D625:$D$1224,366)</f>
        <v>0</v>
      </c>
    </row>
    <row r="625" spans="1:8" x14ac:dyDescent="0.25">
      <c r="A625" s="1">
        <f>COUNTIF($C$2:C625,"Да")</f>
        <v>20</v>
      </c>
      <c r="B625" s="45">
        <f t="shared" si="19"/>
        <v>45888</v>
      </c>
      <c r="C625" s="42" t="str">
        <f>IF(ISERROR(VLOOKUP(B625,'Айгенис Оп23'!$C$3:$C$42,1,0)),"Нет","Да")</f>
        <v>Нет</v>
      </c>
      <c r="D625" s="43">
        <f t="shared" si="18"/>
        <v>365</v>
      </c>
      <c r="E625" s="49">
        <f>ROUND(('Все выпуски'!$V$3*'Все выпуски'!$V$6/100)/365*(B625-IF(C625="Нет",VLOOKUP(A625,'Айгенис Оп23'!$A$2:$C$42,3,0),VLOOKUP((A625-1),'Айгенис Оп23'!$A$2:$C$42,3,0))),2)</f>
        <v>0.93</v>
      </c>
      <c r="G625" s="43">
        <f>COUNTIF(D626:$D$1224,365)</f>
        <v>599</v>
      </c>
      <c r="H625" s="43">
        <f>COUNTIF(D626:$D$1224,366)</f>
        <v>0</v>
      </c>
    </row>
    <row r="626" spans="1:8" x14ac:dyDescent="0.25">
      <c r="A626" s="1">
        <f>COUNTIF($C$2:C626,"Да")</f>
        <v>20</v>
      </c>
      <c r="B626" s="45">
        <f t="shared" si="19"/>
        <v>45889</v>
      </c>
      <c r="C626" s="42" t="str">
        <f>IF(ISERROR(VLOOKUP(B626,'Айгенис Оп23'!$C$3:$C$42,1,0)),"Нет","Да")</f>
        <v>Нет</v>
      </c>
      <c r="D626" s="43">
        <f t="shared" si="18"/>
        <v>365</v>
      </c>
      <c r="E626" s="49">
        <f>ROUND(('Все выпуски'!$V$3*'Все выпуски'!$V$6/100)/365*(B626-IF(C626="Нет",VLOOKUP(A626,'Айгенис Оп23'!$A$2:$C$42,3,0),VLOOKUP((A626-1),'Айгенис Оп23'!$A$2:$C$42,3,0))),2)</f>
        <v>1.4</v>
      </c>
      <c r="G626" s="43">
        <f>COUNTIF(D627:$D$1224,365)</f>
        <v>598</v>
      </c>
      <c r="H626" s="43">
        <f>COUNTIF(D627:$D$1224,366)</f>
        <v>0</v>
      </c>
    </row>
    <row r="627" spans="1:8" x14ac:dyDescent="0.25">
      <c r="A627" s="1">
        <f>COUNTIF($C$2:C627,"Да")</f>
        <v>20</v>
      </c>
      <c r="B627" s="45">
        <f t="shared" si="19"/>
        <v>45890</v>
      </c>
      <c r="C627" s="42" t="str">
        <f>IF(ISERROR(VLOOKUP(B627,'Айгенис Оп23'!$C$3:$C$42,1,0)),"Нет","Да")</f>
        <v>Нет</v>
      </c>
      <c r="D627" s="43">
        <f t="shared" si="18"/>
        <v>365</v>
      </c>
      <c r="E627" s="49">
        <f>ROUND(('Все выпуски'!$V$3*'Все выпуски'!$V$6/100)/365*(B627-IF(C627="Нет",VLOOKUP(A627,'Айгенис Оп23'!$A$2:$C$42,3,0),VLOOKUP((A627-1),'Айгенис Оп23'!$A$2:$C$42,3,0))),2)</f>
        <v>1.86</v>
      </c>
      <c r="G627" s="43">
        <f>COUNTIF(D628:$D$1224,365)</f>
        <v>597</v>
      </c>
      <c r="H627" s="43">
        <f>COUNTIF(D628:$D$1224,366)</f>
        <v>0</v>
      </c>
    </row>
    <row r="628" spans="1:8" x14ac:dyDescent="0.25">
      <c r="A628" s="1">
        <f>COUNTIF($C$2:C628,"Да")</f>
        <v>20</v>
      </c>
      <c r="B628" s="45">
        <f t="shared" si="19"/>
        <v>45891</v>
      </c>
      <c r="C628" s="42" t="str">
        <f>IF(ISERROR(VLOOKUP(B628,'Айгенис Оп23'!$C$3:$C$42,1,0)),"Нет","Да")</f>
        <v>Нет</v>
      </c>
      <c r="D628" s="43">
        <f t="shared" si="18"/>
        <v>365</v>
      </c>
      <c r="E628" s="49">
        <f>ROUND(('Все выпуски'!$V$3*'Все выпуски'!$V$6/100)/365*(B628-IF(C628="Нет",VLOOKUP(A628,'Айгенис Оп23'!$A$2:$C$42,3,0),VLOOKUP((A628-1),'Айгенис Оп23'!$A$2:$C$42,3,0))),2)</f>
        <v>2.33</v>
      </c>
      <c r="G628" s="43">
        <f>COUNTIF(D629:$D$1224,365)</f>
        <v>596</v>
      </c>
      <c r="H628" s="43">
        <f>COUNTIF(D629:$D$1224,366)</f>
        <v>0</v>
      </c>
    </row>
    <row r="629" spans="1:8" x14ac:dyDescent="0.25">
      <c r="A629" s="1">
        <f>COUNTIF($C$2:C629,"Да")</f>
        <v>20</v>
      </c>
      <c r="B629" s="45">
        <f t="shared" si="19"/>
        <v>45892</v>
      </c>
      <c r="C629" s="42" t="str">
        <f>IF(ISERROR(VLOOKUP(B629,'Айгенис Оп23'!$C$3:$C$42,1,0)),"Нет","Да")</f>
        <v>Нет</v>
      </c>
      <c r="D629" s="43">
        <f t="shared" si="18"/>
        <v>365</v>
      </c>
      <c r="E629" s="49">
        <f>ROUND(('Все выпуски'!$V$3*'Все выпуски'!$V$6/100)/365*(B629-IF(C629="Нет",VLOOKUP(A629,'Айгенис Оп23'!$A$2:$C$42,3,0),VLOOKUP((A629-1),'Айгенис Оп23'!$A$2:$C$42,3,0))),2)</f>
        <v>2.79</v>
      </c>
      <c r="G629" s="43">
        <f>COUNTIF(D630:$D$1224,365)</f>
        <v>595</v>
      </c>
      <c r="H629" s="43">
        <f>COUNTIF(D630:$D$1224,366)</f>
        <v>0</v>
      </c>
    </row>
    <row r="630" spans="1:8" x14ac:dyDescent="0.25">
      <c r="A630" s="1">
        <f>COUNTIF($C$2:C630,"Да")</f>
        <v>20</v>
      </c>
      <c r="B630" s="45">
        <f t="shared" si="19"/>
        <v>45893</v>
      </c>
      <c r="C630" s="42" t="str">
        <f>IF(ISERROR(VLOOKUP(B630,'Айгенис Оп23'!$C$3:$C$42,1,0)),"Нет","Да")</f>
        <v>Нет</v>
      </c>
      <c r="D630" s="43">
        <f t="shared" si="18"/>
        <v>365</v>
      </c>
      <c r="E630" s="49">
        <f>ROUND(('Все выпуски'!$V$3*'Все выпуски'!$V$6/100)/365*(B630-IF(C630="Нет",VLOOKUP(A630,'Айгенис Оп23'!$A$2:$C$42,3,0),VLOOKUP((A630-1),'Айгенис Оп23'!$A$2:$C$42,3,0))),2)</f>
        <v>3.26</v>
      </c>
      <c r="G630" s="43">
        <f>COUNTIF(D631:$D$1224,365)</f>
        <v>594</v>
      </c>
      <c r="H630" s="43">
        <f>COUNTIF(D631:$D$1224,366)</f>
        <v>0</v>
      </c>
    </row>
    <row r="631" spans="1:8" x14ac:dyDescent="0.25">
      <c r="A631" s="1">
        <f>COUNTIF($C$2:C631,"Да")</f>
        <v>20</v>
      </c>
      <c r="B631" s="45">
        <f t="shared" si="19"/>
        <v>45894</v>
      </c>
      <c r="C631" s="42" t="str">
        <f>IF(ISERROR(VLOOKUP(B631,'Айгенис Оп23'!$C$3:$C$42,1,0)),"Нет","Да")</f>
        <v>Нет</v>
      </c>
      <c r="D631" s="43">
        <f t="shared" si="18"/>
        <v>365</v>
      </c>
      <c r="E631" s="49">
        <f>ROUND(('Все выпуски'!$V$3*'Все выпуски'!$V$6/100)/365*(B631-IF(C631="Нет",VLOOKUP(A631,'Айгенис Оп23'!$A$2:$C$42,3,0),VLOOKUP((A631-1),'Айгенис Оп23'!$A$2:$C$42,3,0))),2)</f>
        <v>3.73</v>
      </c>
      <c r="G631" s="43">
        <f>COUNTIF(D632:$D$1224,365)</f>
        <v>593</v>
      </c>
      <c r="H631" s="43">
        <f>COUNTIF(D632:$D$1224,366)</f>
        <v>0</v>
      </c>
    </row>
    <row r="632" spans="1:8" x14ac:dyDescent="0.25">
      <c r="A632" s="1">
        <f>COUNTIF($C$2:C632,"Да")</f>
        <v>20</v>
      </c>
      <c r="B632" s="45">
        <f t="shared" si="19"/>
        <v>45895</v>
      </c>
      <c r="C632" s="42" t="str">
        <f>IF(ISERROR(VLOOKUP(B632,'Айгенис Оп23'!$C$3:$C$42,1,0)),"Нет","Да")</f>
        <v>Нет</v>
      </c>
      <c r="D632" s="43">
        <f t="shared" si="18"/>
        <v>365</v>
      </c>
      <c r="E632" s="49">
        <f>ROUND(('Все выпуски'!$V$3*'Все выпуски'!$V$6/100)/365*(B632-IF(C632="Нет",VLOOKUP(A632,'Айгенис Оп23'!$A$2:$C$42,3,0),VLOOKUP((A632-1),'Айгенис Оп23'!$A$2:$C$42,3,0))),2)</f>
        <v>4.1900000000000004</v>
      </c>
      <c r="G632" s="43">
        <f>COUNTIF(D633:$D$1224,365)</f>
        <v>592</v>
      </c>
      <c r="H632" s="43">
        <f>COUNTIF(D633:$D$1224,366)</f>
        <v>0</v>
      </c>
    </row>
    <row r="633" spans="1:8" x14ac:dyDescent="0.25">
      <c r="A633" s="1">
        <f>COUNTIF($C$2:C633,"Да")</f>
        <v>20</v>
      </c>
      <c r="B633" s="45">
        <f t="shared" si="19"/>
        <v>45896</v>
      </c>
      <c r="C633" s="42" t="str">
        <f>IF(ISERROR(VLOOKUP(B633,'Айгенис Оп23'!$C$3:$C$42,1,0)),"Нет","Да")</f>
        <v>Нет</v>
      </c>
      <c r="D633" s="43">
        <f t="shared" si="18"/>
        <v>365</v>
      </c>
      <c r="E633" s="49">
        <f>ROUND(('Все выпуски'!$V$3*'Все выпуски'!$V$6/100)/365*(B633-IF(C633="Нет",VLOOKUP(A633,'Айгенис Оп23'!$A$2:$C$42,3,0),VLOOKUP((A633-1),'Айгенис Оп23'!$A$2:$C$42,3,0))),2)</f>
        <v>4.66</v>
      </c>
      <c r="G633" s="43">
        <f>COUNTIF(D634:$D$1224,365)</f>
        <v>591</v>
      </c>
      <c r="H633" s="43">
        <f>COUNTIF(D634:$D$1224,366)</f>
        <v>0</v>
      </c>
    </row>
    <row r="634" spans="1:8" x14ac:dyDescent="0.25">
      <c r="A634" s="1">
        <f>COUNTIF($C$2:C634,"Да")</f>
        <v>20</v>
      </c>
      <c r="B634" s="45">
        <f t="shared" si="19"/>
        <v>45897</v>
      </c>
      <c r="C634" s="42" t="str">
        <f>IF(ISERROR(VLOOKUP(B634,'Айгенис Оп23'!$C$3:$C$42,1,0)),"Нет","Да")</f>
        <v>Нет</v>
      </c>
      <c r="D634" s="43">
        <f t="shared" si="18"/>
        <v>365</v>
      </c>
      <c r="E634" s="49">
        <f>ROUND(('Все выпуски'!$V$3*'Все выпуски'!$V$6/100)/365*(B634-IF(C634="Нет",VLOOKUP(A634,'Айгенис Оп23'!$A$2:$C$42,3,0),VLOOKUP((A634-1),'Айгенис Оп23'!$A$2:$C$42,3,0))),2)</f>
        <v>5.12</v>
      </c>
      <c r="G634" s="43">
        <f>COUNTIF(D635:$D$1224,365)</f>
        <v>590</v>
      </c>
      <c r="H634" s="43">
        <f>COUNTIF(D635:$D$1224,366)</f>
        <v>0</v>
      </c>
    </row>
    <row r="635" spans="1:8" x14ac:dyDescent="0.25">
      <c r="A635" s="1">
        <f>COUNTIF($C$2:C635,"Да")</f>
        <v>20</v>
      </c>
      <c r="B635" s="45">
        <f t="shared" si="19"/>
        <v>45898</v>
      </c>
      <c r="C635" s="42" t="str">
        <f>IF(ISERROR(VLOOKUP(B635,'Айгенис Оп23'!$C$3:$C$42,1,0)),"Нет","Да")</f>
        <v>Нет</v>
      </c>
      <c r="D635" s="43">
        <f t="shared" si="18"/>
        <v>365</v>
      </c>
      <c r="E635" s="49">
        <f>ROUND(('Все выпуски'!$V$3*'Все выпуски'!$V$6/100)/365*(B635-IF(C635="Нет",VLOOKUP(A635,'Айгенис Оп23'!$A$2:$C$42,3,0),VLOOKUP((A635-1),'Айгенис Оп23'!$A$2:$C$42,3,0))),2)</f>
        <v>5.59</v>
      </c>
      <c r="G635" s="43">
        <f>COUNTIF(D636:$D$1224,365)</f>
        <v>589</v>
      </c>
      <c r="H635" s="43">
        <f>COUNTIF(D636:$D$1224,366)</f>
        <v>0</v>
      </c>
    </row>
    <row r="636" spans="1:8" x14ac:dyDescent="0.25">
      <c r="A636" s="1">
        <f>COUNTIF($C$2:C636,"Да")</f>
        <v>20</v>
      </c>
      <c r="B636" s="45">
        <f t="shared" si="19"/>
        <v>45899</v>
      </c>
      <c r="C636" s="42" t="str">
        <f>IF(ISERROR(VLOOKUP(B636,'Айгенис Оп23'!$C$3:$C$42,1,0)),"Нет","Да")</f>
        <v>Нет</v>
      </c>
      <c r="D636" s="43">
        <f t="shared" si="18"/>
        <v>365</v>
      </c>
      <c r="E636" s="49">
        <f>ROUND(('Все выпуски'!$V$3*'Все выпуски'!$V$6/100)/365*(B636-IF(C636="Нет",VLOOKUP(A636,'Айгенис Оп23'!$A$2:$C$42,3,0),VLOOKUP((A636-1),'Айгенис Оп23'!$A$2:$C$42,3,0))),2)</f>
        <v>6.05</v>
      </c>
      <c r="G636" s="43">
        <f>COUNTIF(D637:$D$1224,365)</f>
        <v>588</v>
      </c>
      <c r="H636" s="43">
        <f>COUNTIF(D637:$D$1224,366)</f>
        <v>0</v>
      </c>
    </row>
    <row r="637" spans="1:8" x14ac:dyDescent="0.25">
      <c r="A637" s="1">
        <f>COUNTIF($C$2:C637,"Да")</f>
        <v>20</v>
      </c>
      <c r="B637" s="45">
        <f t="shared" si="19"/>
        <v>45900</v>
      </c>
      <c r="C637" s="42" t="str">
        <f>IF(ISERROR(VLOOKUP(B637,'Айгенис Оп23'!$C$3:$C$42,1,0)),"Нет","Да")</f>
        <v>Нет</v>
      </c>
      <c r="D637" s="43">
        <f t="shared" si="18"/>
        <v>365</v>
      </c>
      <c r="E637" s="49">
        <f>ROUND(('Все выпуски'!$V$3*'Все выпуски'!$V$6/100)/365*(B637-IF(C637="Нет",VLOOKUP(A637,'Айгенис Оп23'!$A$2:$C$42,3,0),VLOOKUP((A637-1),'Айгенис Оп23'!$A$2:$C$42,3,0))),2)</f>
        <v>6.52</v>
      </c>
      <c r="G637" s="43">
        <f>COUNTIF(D638:$D$1224,365)</f>
        <v>587</v>
      </c>
      <c r="H637" s="43">
        <f>COUNTIF(D638:$D$1224,366)</f>
        <v>0</v>
      </c>
    </row>
    <row r="638" spans="1:8" x14ac:dyDescent="0.25">
      <c r="A638" s="1">
        <f>COUNTIF($C$2:C638,"Да")</f>
        <v>20</v>
      </c>
      <c r="B638" s="45">
        <f t="shared" si="19"/>
        <v>45901</v>
      </c>
      <c r="C638" s="42" t="str">
        <f>IF(ISERROR(VLOOKUP(B638,'Айгенис Оп23'!$C$3:$C$42,1,0)),"Нет","Да")</f>
        <v>Нет</v>
      </c>
      <c r="D638" s="43">
        <f t="shared" si="18"/>
        <v>365</v>
      </c>
      <c r="E638" s="49">
        <f>ROUND(('Все выпуски'!$V$3*'Все выпуски'!$V$6/100)/365*(B638-IF(C638="Нет",VLOOKUP(A638,'Айгенис Оп23'!$A$2:$C$42,3,0),VLOOKUP((A638-1),'Айгенис Оп23'!$A$2:$C$42,3,0))),2)</f>
        <v>6.99</v>
      </c>
      <c r="G638" s="43">
        <f>COUNTIF(D639:$D$1224,365)</f>
        <v>586</v>
      </c>
      <c r="H638" s="43">
        <f>COUNTIF(D639:$D$1224,366)</f>
        <v>0</v>
      </c>
    </row>
    <row r="639" spans="1:8" x14ac:dyDescent="0.25">
      <c r="A639" s="1">
        <f>COUNTIF($C$2:C639,"Да")</f>
        <v>20</v>
      </c>
      <c r="B639" s="45">
        <f t="shared" si="19"/>
        <v>45902</v>
      </c>
      <c r="C639" s="42" t="str">
        <f>IF(ISERROR(VLOOKUP(B639,'Айгенис Оп23'!$C$3:$C$42,1,0)),"Нет","Да")</f>
        <v>Нет</v>
      </c>
      <c r="D639" s="43">
        <f t="shared" si="18"/>
        <v>365</v>
      </c>
      <c r="E639" s="49">
        <f>ROUND(('Все выпуски'!$V$3*'Все выпуски'!$V$6/100)/365*(B639-IF(C639="Нет",VLOOKUP(A639,'Айгенис Оп23'!$A$2:$C$42,3,0),VLOOKUP((A639-1),'Айгенис Оп23'!$A$2:$C$42,3,0))),2)</f>
        <v>7.45</v>
      </c>
      <c r="G639" s="43">
        <f>COUNTIF(D640:$D$1224,365)</f>
        <v>585</v>
      </c>
      <c r="H639" s="43">
        <f>COUNTIF(D640:$D$1224,366)</f>
        <v>0</v>
      </c>
    </row>
    <row r="640" spans="1:8" x14ac:dyDescent="0.25">
      <c r="A640" s="1">
        <f>COUNTIF($C$2:C640,"Да")</f>
        <v>20</v>
      </c>
      <c r="B640" s="45">
        <f t="shared" si="19"/>
        <v>45903</v>
      </c>
      <c r="C640" s="42" t="str">
        <f>IF(ISERROR(VLOOKUP(B640,'Айгенис Оп23'!$C$3:$C$42,1,0)),"Нет","Да")</f>
        <v>Нет</v>
      </c>
      <c r="D640" s="43">
        <f t="shared" si="18"/>
        <v>365</v>
      </c>
      <c r="E640" s="49">
        <f>ROUND(('Все выпуски'!$V$3*'Все выпуски'!$V$6/100)/365*(B640-IF(C640="Нет",VLOOKUP(A640,'Айгенис Оп23'!$A$2:$C$42,3,0),VLOOKUP((A640-1),'Айгенис Оп23'!$A$2:$C$42,3,0))),2)</f>
        <v>7.92</v>
      </c>
      <c r="G640" s="43">
        <f>COUNTIF(D641:$D$1224,365)</f>
        <v>584</v>
      </c>
      <c r="H640" s="43">
        <f>COUNTIF(D641:$D$1224,366)</f>
        <v>0</v>
      </c>
    </row>
    <row r="641" spans="1:8" x14ac:dyDescent="0.25">
      <c r="A641" s="1">
        <f>COUNTIF($C$2:C641,"Да")</f>
        <v>20</v>
      </c>
      <c r="B641" s="45">
        <f t="shared" si="19"/>
        <v>45904</v>
      </c>
      <c r="C641" s="42" t="str">
        <f>IF(ISERROR(VLOOKUP(B641,'Айгенис Оп23'!$C$3:$C$42,1,0)),"Нет","Да")</f>
        <v>Нет</v>
      </c>
      <c r="D641" s="43">
        <f t="shared" si="18"/>
        <v>365</v>
      </c>
      <c r="E641" s="49">
        <f>ROUND(('Все выпуски'!$V$3*'Все выпуски'!$V$6/100)/365*(B641-IF(C641="Нет",VLOOKUP(A641,'Айгенис Оп23'!$A$2:$C$42,3,0),VLOOKUP((A641-1),'Айгенис Оп23'!$A$2:$C$42,3,0))),2)</f>
        <v>8.3800000000000008</v>
      </c>
      <c r="G641" s="43">
        <f>COUNTIF(D642:$D$1224,365)</f>
        <v>583</v>
      </c>
      <c r="H641" s="43">
        <f>COUNTIF(D642:$D$1224,366)</f>
        <v>0</v>
      </c>
    </row>
    <row r="642" spans="1:8" x14ac:dyDescent="0.25">
      <c r="A642" s="1">
        <f>COUNTIF($C$2:C642,"Да")</f>
        <v>20</v>
      </c>
      <c r="B642" s="45">
        <f t="shared" si="19"/>
        <v>45905</v>
      </c>
      <c r="C642" s="42" t="str">
        <f>IF(ISERROR(VLOOKUP(B642,'Айгенис Оп23'!$C$3:$C$42,1,0)),"Нет","Да")</f>
        <v>Нет</v>
      </c>
      <c r="D642" s="43">
        <f t="shared" ref="D642:D705" si="20">IF(MOD(YEAR(B642),4)=0,366,365)</f>
        <v>365</v>
      </c>
      <c r="E642" s="49">
        <f>ROUND(('Все выпуски'!$V$3*'Все выпуски'!$V$6/100)/365*(B642-IF(C642="Нет",VLOOKUP(A642,'Айгенис Оп23'!$A$2:$C$42,3,0),VLOOKUP((A642-1),'Айгенис Оп23'!$A$2:$C$42,3,0))),2)</f>
        <v>8.85</v>
      </c>
      <c r="G642" s="43">
        <f>COUNTIF(D643:$D$1224,365)</f>
        <v>582</v>
      </c>
      <c r="H642" s="43">
        <f>COUNTIF(D643:$D$1224,366)</f>
        <v>0</v>
      </c>
    </row>
    <row r="643" spans="1:8" x14ac:dyDescent="0.25">
      <c r="A643" s="1">
        <f>COUNTIF($C$2:C643,"Да")</f>
        <v>20</v>
      </c>
      <c r="B643" s="45">
        <f t="shared" si="19"/>
        <v>45906</v>
      </c>
      <c r="C643" s="42" t="str">
        <f>IF(ISERROR(VLOOKUP(B643,'Айгенис Оп23'!$C$3:$C$42,1,0)),"Нет","Да")</f>
        <v>Нет</v>
      </c>
      <c r="D643" s="43">
        <f t="shared" si="20"/>
        <v>365</v>
      </c>
      <c r="E643" s="49">
        <f>ROUND(('Все выпуски'!$V$3*'Все выпуски'!$V$6/100)/365*(B643-IF(C643="Нет",VLOOKUP(A643,'Айгенис Оп23'!$A$2:$C$42,3,0),VLOOKUP((A643-1),'Айгенис Оп23'!$A$2:$C$42,3,0))),2)</f>
        <v>9.32</v>
      </c>
      <c r="G643" s="43">
        <f>COUNTIF(D644:$D$1224,365)</f>
        <v>581</v>
      </c>
      <c r="H643" s="43">
        <f>COUNTIF(D644:$D$1224,366)</f>
        <v>0</v>
      </c>
    </row>
    <row r="644" spans="1:8" x14ac:dyDescent="0.25">
      <c r="A644" s="1">
        <f>COUNTIF($C$2:C644,"Да")</f>
        <v>20</v>
      </c>
      <c r="B644" s="45">
        <f t="shared" ref="B644:B707" si="21">B643+1</f>
        <v>45907</v>
      </c>
      <c r="C644" s="42" t="str">
        <f>IF(ISERROR(VLOOKUP(B644,'Айгенис Оп23'!$C$3:$C$42,1,0)),"Нет","Да")</f>
        <v>Нет</v>
      </c>
      <c r="D644" s="43">
        <f t="shared" si="20"/>
        <v>365</v>
      </c>
      <c r="E644" s="49">
        <f>ROUND(('Все выпуски'!$V$3*'Все выпуски'!$V$6/100)/365*(B644-IF(C644="Нет",VLOOKUP(A644,'Айгенис Оп23'!$A$2:$C$42,3,0),VLOOKUP((A644-1),'Айгенис Оп23'!$A$2:$C$42,3,0))),2)</f>
        <v>9.7799999999999994</v>
      </c>
      <c r="G644" s="43">
        <f>COUNTIF(D645:$D$1224,365)</f>
        <v>580</v>
      </c>
      <c r="H644" s="43">
        <f>COUNTIF(D645:$D$1224,366)</f>
        <v>0</v>
      </c>
    </row>
    <row r="645" spans="1:8" x14ac:dyDescent="0.25">
      <c r="A645" s="1">
        <f>COUNTIF($C$2:C645,"Да")</f>
        <v>20</v>
      </c>
      <c r="B645" s="45">
        <f t="shared" si="21"/>
        <v>45908</v>
      </c>
      <c r="C645" s="42" t="str">
        <f>IF(ISERROR(VLOOKUP(B645,'Айгенис Оп23'!$C$3:$C$42,1,0)),"Нет","Да")</f>
        <v>Нет</v>
      </c>
      <c r="D645" s="43">
        <f t="shared" si="20"/>
        <v>365</v>
      </c>
      <c r="E645" s="49">
        <f>ROUND(('Все выпуски'!$V$3*'Все выпуски'!$V$6/100)/365*(B645-IF(C645="Нет",VLOOKUP(A645,'Айгенис Оп23'!$A$2:$C$42,3,0),VLOOKUP((A645-1),'Айгенис Оп23'!$A$2:$C$42,3,0))),2)</f>
        <v>10.25</v>
      </c>
      <c r="G645" s="43">
        <f>COUNTIF(D646:$D$1224,365)</f>
        <v>579</v>
      </c>
      <c r="H645" s="43">
        <f>COUNTIF(D646:$D$1224,366)</f>
        <v>0</v>
      </c>
    </row>
    <row r="646" spans="1:8" x14ac:dyDescent="0.25">
      <c r="A646" s="1">
        <f>COUNTIF($C$2:C646,"Да")</f>
        <v>20</v>
      </c>
      <c r="B646" s="45">
        <f t="shared" si="21"/>
        <v>45909</v>
      </c>
      <c r="C646" s="42" t="str">
        <f>IF(ISERROR(VLOOKUP(B646,'Айгенис Оп23'!$C$3:$C$42,1,0)),"Нет","Да")</f>
        <v>Нет</v>
      </c>
      <c r="D646" s="43">
        <f t="shared" si="20"/>
        <v>365</v>
      </c>
      <c r="E646" s="49">
        <f>ROUND(('Все выпуски'!$V$3*'Все выпуски'!$V$6/100)/365*(B646-IF(C646="Нет",VLOOKUP(A646,'Айгенис Оп23'!$A$2:$C$42,3,0),VLOOKUP((A646-1),'Айгенис Оп23'!$A$2:$C$42,3,0))),2)</f>
        <v>10.71</v>
      </c>
      <c r="G646" s="43">
        <f>COUNTIF(D647:$D$1224,365)</f>
        <v>578</v>
      </c>
      <c r="H646" s="43">
        <f>COUNTIF(D647:$D$1224,366)</f>
        <v>0</v>
      </c>
    </row>
    <row r="647" spans="1:8" x14ac:dyDescent="0.25">
      <c r="A647" s="1">
        <f>COUNTIF($C$2:C647,"Да")</f>
        <v>20</v>
      </c>
      <c r="B647" s="45">
        <f t="shared" si="21"/>
        <v>45910</v>
      </c>
      <c r="C647" s="42" t="str">
        <f>IF(ISERROR(VLOOKUP(B647,'Айгенис Оп23'!$C$3:$C$42,1,0)),"Нет","Да")</f>
        <v>Нет</v>
      </c>
      <c r="D647" s="43">
        <f t="shared" si="20"/>
        <v>365</v>
      </c>
      <c r="E647" s="49">
        <f>ROUND(('Все выпуски'!$V$3*'Все выпуски'!$V$6/100)/365*(B647-IF(C647="Нет",VLOOKUP(A647,'Айгенис Оп23'!$A$2:$C$42,3,0),VLOOKUP((A647-1),'Айгенис Оп23'!$A$2:$C$42,3,0))),2)</f>
        <v>11.18</v>
      </c>
      <c r="G647" s="43">
        <f>COUNTIF(D648:$D$1224,365)</f>
        <v>577</v>
      </c>
      <c r="H647" s="43">
        <f>COUNTIF(D648:$D$1224,366)</f>
        <v>0</v>
      </c>
    </row>
    <row r="648" spans="1:8" x14ac:dyDescent="0.25">
      <c r="A648" s="1">
        <f>COUNTIF($C$2:C648,"Да")</f>
        <v>20</v>
      </c>
      <c r="B648" s="45">
        <f t="shared" si="21"/>
        <v>45911</v>
      </c>
      <c r="C648" s="42" t="str">
        <f>IF(ISERROR(VLOOKUP(B648,'Айгенис Оп23'!$C$3:$C$42,1,0)),"Нет","Да")</f>
        <v>Нет</v>
      </c>
      <c r="D648" s="43">
        <f t="shared" si="20"/>
        <v>365</v>
      </c>
      <c r="E648" s="49">
        <f>ROUND(('Все выпуски'!$V$3*'Все выпуски'!$V$6/100)/365*(B648-IF(C648="Нет",VLOOKUP(A648,'Айгенис Оп23'!$A$2:$C$42,3,0),VLOOKUP((A648-1),'Айгенис Оп23'!$A$2:$C$42,3,0))),2)</f>
        <v>11.64</v>
      </c>
      <c r="G648" s="43">
        <f>COUNTIF(D649:$D$1224,365)</f>
        <v>576</v>
      </c>
      <c r="H648" s="43">
        <f>COUNTIF(D649:$D$1224,366)</f>
        <v>0</v>
      </c>
    </row>
    <row r="649" spans="1:8" x14ac:dyDescent="0.25">
      <c r="A649" s="1">
        <f>COUNTIF($C$2:C649,"Да")</f>
        <v>20</v>
      </c>
      <c r="B649" s="45">
        <f t="shared" si="21"/>
        <v>45912</v>
      </c>
      <c r="C649" s="42" t="str">
        <f>IF(ISERROR(VLOOKUP(B649,'Айгенис Оп23'!$C$3:$C$42,1,0)),"Нет","Да")</f>
        <v>Нет</v>
      </c>
      <c r="D649" s="43">
        <f t="shared" si="20"/>
        <v>365</v>
      </c>
      <c r="E649" s="49">
        <f>ROUND(('Все выпуски'!$V$3*'Все выпуски'!$V$6/100)/365*(B649-IF(C649="Нет",VLOOKUP(A649,'Айгенис Оп23'!$A$2:$C$42,3,0),VLOOKUP((A649-1),'Айгенис Оп23'!$A$2:$C$42,3,0))),2)</f>
        <v>12.11</v>
      </c>
      <c r="G649" s="43">
        <f>COUNTIF(D650:$D$1224,365)</f>
        <v>575</v>
      </c>
      <c r="H649" s="43">
        <f>COUNTIF(D650:$D$1224,366)</f>
        <v>0</v>
      </c>
    </row>
    <row r="650" spans="1:8" x14ac:dyDescent="0.25">
      <c r="A650" s="1">
        <f>COUNTIF($C$2:C650,"Да")</f>
        <v>20</v>
      </c>
      <c r="B650" s="45">
        <f t="shared" si="21"/>
        <v>45913</v>
      </c>
      <c r="C650" s="42" t="str">
        <f>IF(ISERROR(VLOOKUP(B650,'Айгенис Оп23'!$C$3:$C$42,1,0)),"Нет","Да")</f>
        <v>Нет</v>
      </c>
      <c r="D650" s="43">
        <f t="shared" si="20"/>
        <v>365</v>
      </c>
      <c r="E650" s="49">
        <f>ROUND(('Все выпуски'!$V$3*'Все выпуски'!$V$6/100)/365*(B650-IF(C650="Нет",VLOOKUP(A650,'Айгенис Оп23'!$A$2:$C$42,3,0),VLOOKUP((A650-1),'Айгенис Оп23'!$A$2:$C$42,3,0))),2)</f>
        <v>12.58</v>
      </c>
      <c r="G650" s="43">
        <f>COUNTIF(D651:$D$1224,365)</f>
        <v>574</v>
      </c>
      <c r="H650" s="43">
        <f>COUNTIF(D651:$D$1224,366)</f>
        <v>0</v>
      </c>
    </row>
    <row r="651" spans="1:8" x14ac:dyDescent="0.25">
      <c r="A651" s="1">
        <f>COUNTIF($C$2:C651,"Да")</f>
        <v>20</v>
      </c>
      <c r="B651" s="45">
        <f t="shared" si="21"/>
        <v>45914</v>
      </c>
      <c r="C651" s="42" t="str">
        <f>IF(ISERROR(VLOOKUP(B651,'Айгенис Оп23'!$C$3:$C$42,1,0)),"Нет","Да")</f>
        <v>Нет</v>
      </c>
      <c r="D651" s="43">
        <f t="shared" si="20"/>
        <v>365</v>
      </c>
      <c r="E651" s="49">
        <f>ROUND(('Все выпуски'!$V$3*'Все выпуски'!$V$6/100)/365*(B651-IF(C651="Нет",VLOOKUP(A651,'Айгенис Оп23'!$A$2:$C$42,3,0),VLOOKUP((A651-1),'Айгенис Оп23'!$A$2:$C$42,3,0))),2)</f>
        <v>13.04</v>
      </c>
      <c r="G651" s="43">
        <f>COUNTIF(D652:$D$1224,365)</f>
        <v>573</v>
      </c>
      <c r="H651" s="43">
        <f>COUNTIF(D652:$D$1224,366)</f>
        <v>0</v>
      </c>
    </row>
    <row r="652" spans="1:8" x14ac:dyDescent="0.25">
      <c r="A652" s="1">
        <f>COUNTIF($C$2:C652,"Да")</f>
        <v>20</v>
      </c>
      <c r="B652" s="45">
        <f t="shared" si="21"/>
        <v>45915</v>
      </c>
      <c r="C652" s="42" t="str">
        <f>IF(ISERROR(VLOOKUP(B652,'Айгенис Оп23'!$C$3:$C$42,1,0)),"Нет","Да")</f>
        <v>Нет</v>
      </c>
      <c r="D652" s="43">
        <f t="shared" si="20"/>
        <v>365</v>
      </c>
      <c r="E652" s="49">
        <f>ROUND(('Все выпуски'!$V$3*'Все выпуски'!$V$6/100)/365*(B652-IF(C652="Нет",VLOOKUP(A652,'Айгенис Оп23'!$A$2:$C$42,3,0),VLOOKUP((A652-1),'Айгенис Оп23'!$A$2:$C$42,3,0))),2)</f>
        <v>13.51</v>
      </c>
      <c r="G652" s="43">
        <f>COUNTIF(D653:$D$1224,365)</f>
        <v>572</v>
      </c>
      <c r="H652" s="43">
        <f>COUNTIF(D653:$D$1224,366)</f>
        <v>0</v>
      </c>
    </row>
    <row r="653" spans="1:8" x14ac:dyDescent="0.25">
      <c r="A653" s="1">
        <f>COUNTIF($C$2:C653,"Да")</f>
        <v>20</v>
      </c>
      <c r="B653" s="45">
        <f t="shared" si="21"/>
        <v>45916</v>
      </c>
      <c r="C653" s="42" t="str">
        <f>IF(ISERROR(VLOOKUP(B653,'Айгенис Оп23'!$C$3:$C$42,1,0)),"Нет","Да")</f>
        <v>Нет</v>
      </c>
      <c r="D653" s="43">
        <f t="shared" si="20"/>
        <v>365</v>
      </c>
      <c r="E653" s="49">
        <f>ROUND(('Все выпуски'!$V$3*'Все выпуски'!$V$6/100)/365*(B653-IF(C653="Нет",VLOOKUP(A653,'Айгенис Оп23'!$A$2:$C$42,3,0),VLOOKUP((A653-1),'Айгенис Оп23'!$A$2:$C$42,3,0))),2)</f>
        <v>13.97</v>
      </c>
      <c r="G653" s="43">
        <f>COUNTIF(D654:$D$1224,365)</f>
        <v>571</v>
      </c>
      <c r="H653" s="43">
        <f>COUNTIF(D654:$D$1224,366)</f>
        <v>0</v>
      </c>
    </row>
    <row r="654" spans="1:8" x14ac:dyDescent="0.25">
      <c r="A654" s="1">
        <f>COUNTIF($C$2:C654,"Да")</f>
        <v>21</v>
      </c>
      <c r="B654" s="45">
        <f t="shared" si="21"/>
        <v>45917</v>
      </c>
      <c r="C654" s="42" t="str">
        <f>IF(ISERROR(VLOOKUP(B654,'Айгенис Оп23'!$C$3:$C$42,1,0)),"Нет","Да")</f>
        <v>Да</v>
      </c>
      <c r="D654" s="43">
        <f t="shared" si="20"/>
        <v>365</v>
      </c>
      <c r="E654" s="49">
        <f>ROUND(('Все выпуски'!$V$3*'Все выпуски'!$V$6/100)/365*(B654-IF(C654="Нет",VLOOKUP(A654,'Айгенис Оп23'!$A$2:$C$42,3,0),VLOOKUP((A654-1),'Айгенис Оп23'!$A$2:$C$42,3,0))),2)</f>
        <v>14.44</v>
      </c>
      <c r="G654" s="43">
        <f>COUNTIF(D655:$D$1224,365)</f>
        <v>570</v>
      </c>
      <c r="H654" s="43">
        <f>COUNTIF(D655:$D$1224,366)</f>
        <v>0</v>
      </c>
    </row>
    <row r="655" spans="1:8" x14ac:dyDescent="0.25">
      <c r="A655" s="1">
        <f>COUNTIF($C$2:C655,"Да")</f>
        <v>21</v>
      </c>
      <c r="B655" s="45">
        <f t="shared" si="21"/>
        <v>45918</v>
      </c>
      <c r="C655" s="42" t="str">
        <f>IF(ISERROR(VLOOKUP(B655,'Айгенис Оп23'!$C$3:$C$42,1,0)),"Нет","Да")</f>
        <v>Нет</v>
      </c>
      <c r="D655" s="43">
        <f t="shared" si="20"/>
        <v>365</v>
      </c>
      <c r="E655" s="49">
        <f>ROUND(('Все выпуски'!$V$3*'Все выпуски'!$V$6/100)/365*(B655-IF(C655="Нет",VLOOKUP(A655,'Айгенис Оп23'!$A$2:$C$42,3,0),VLOOKUP((A655-1),'Айгенис Оп23'!$A$2:$C$42,3,0))),2)</f>
        <v>0.47</v>
      </c>
      <c r="G655" s="43">
        <f>COUNTIF(D656:$D$1224,365)</f>
        <v>569</v>
      </c>
      <c r="H655" s="43">
        <f>COUNTIF(D656:$D$1224,366)</f>
        <v>0</v>
      </c>
    </row>
    <row r="656" spans="1:8" x14ac:dyDescent="0.25">
      <c r="A656" s="1">
        <f>COUNTIF($C$2:C656,"Да")</f>
        <v>21</v>
      </c>
      <c r="B656" s="45">
        <f t="shared" si="21"/>
        <v>45919</v>
      </c>
      <c r="C656" s="42" t="str">
        <f>IF(ISERROR(VLOOKUP(B656,'Айгенис Оп23'!$C$3:$C$42,1,0)),"Нет","Да")</f>
        <v>Нет</v>
      </c>
      <c r="D656" s="43">
        <f t="shared" si="20"/>
        <v>365</v>
      </c>
      <c r="E656" s="49">
        <f>ROUND(('Все выпуски'!$V$3*'Все выпуски'!$V$6/100)/365*(B656-IF(C656="Нет",VLOOKUP(A656,'Айгенис Оп23'!$A$2:$C$42,3,0),VLOOKUP((A656-1),'Айгенис Оп23'!$A$2:$C$42,3,0))),2)</f>
        <v>0.93</v>
      </c>
      <c r="G656" s="43">
        <f>COUNTIF(D657:$D$1224,365)</f>
        <v>568</v>
      </c>
      <c r="H656" s="43">
        <f>COUNTIF(D657:$D$1224,366)</f>
        <v>0</v>
      </c>
    </row>
    <row r="657" spans="1:8" x14ac:dyDescent="0.25">
      <c r="A657" s="1">
        <f>COUNTIF($C$2:C657,"Да")</f>
        <v>21</v>
      </c>
      <c r="B657" s="45">
        <f t="shared" si="21"/>
        <v>45920</v>
      </c>
      <c r="C657" s="42" t="str">
        <f>IF(ISERROR(VLOOKUP(B657,'Айгенис Оп23'!$C$3:$C$42,1,0)),"Нет","Да")</f>
        <v>Нет</v>
      </c>
      <c r="D657" s="43">
        <f t="shared" si="20"/>
        <v>365</v>
      </c>
      <c r="E657" s="49">
        <f>ROUND(('Все выпуски'!$V$3*'Все выпуски'!$V$6/100)/365*(B657-IF(C657="Нет",VLOOKUP(A657,'Айгенис Оп23'!$A$2:$C$42,3,0),VLOOKUP((A657-1),'Айгенис Оп23'!$A$2:$C$42,3,0))),2)</f>
        <v>1.4</v>
      </c>
      <c r="G657" s="43">
        <f>COUNTIF(D658:$D$1224,365)</f>
        <v>567</v>
      </c>
      <c r="H657" s="43">
        <f>COUNTIF(D658:$D$1224,366)</f>
        <v>0</v>
      </c>
    </row>
    <row r="658" spans="1:8" x14ac:dyDescent="0.25">
      <c r="A658" s="1">
        <f>COUNTIF($C$2:C658,"Да")</f>
        <v>21</v>
      </c>
      <c r="B658" s="45">
        <f t="shared" si="21"/>
        <v>45921</v>
      </c>
      <c r="C658" s="42" t="str">
        <f>IF(ISERROR(VLOOKUP(B658,'Айгенис Оп23'!$C$3:$C$42,1,0)),"Нет","Да")</f>
        <v>Нет</v>
      </c>
      <c r="D658" s="43">
        <f t="shared" si="20"/>
        <v>365</v>
      </c>
      <c r="E658" s="49">
        <f>ROUND(('Все выпуски'!$V$3*'Все выпуски'!$V$6/100)/365*(B658-IF(C658="Нет",VLOOKUP(A658,'Айгенис Оп23'!$A$2:$C$42,3,0),VLOOKUP((A658-1),'Айгенис Оп23'!$A$2:$C$42,3,0))),2)</f>
        <v>1.86</v>
      </c>
      <c r="G658" s="43">
        <f>COUNTIF(D659:$D$1224,365)</f>
        <v>566</v>
      </c>
      <c r="H658" s="43">
        <f>COUNTIF(D659:$D$1224,366)</f>
        <v>0</v>
      </c>
    </row>
    <row r="659" spans="1:8" x14ac:dyDescent="0.25">
      <c r="A659" s="1">
        <f>COUNTIF($C$2:C659,"Да")</f>
        <v>21</v>
      </c>
      <c r="B659" s="45">
        <f t="shared" si="21"/>
        <v>45922</v>
      </c>
      <c r="C659" s="42" t="str">
        <f>IF(ISERROR(VLOOKUP(B659,'Айгенис Оп23'!$C$3:$C$42,1,0)),"Нет","Да")</f>
        <v>Нет</v>
      </c>
      <c r="D659" s="43">
        <f t="shared" si="20"/>
        <v>365</v>
      </c>
      <c r="E659" s="49">
        <f>ROUND(('Все выпуски'!$V$3*'Все выпуски'!$V$6/100)/365*(B659-IF(C659="Нет",VLOOKUP(A659,'Айгенис Оп23'!$A$2:$C$42,3,0),VLOOKUP((A659-1),'Айгенис Оп23'!$A$2:$C$42,3,0))),2)</f>
        <v>2.33</v>
      </c>
      <c r="G659" s="43">
        <f>COUNTIF(D660:$D$1224,365)</f>
        <v>565</v>
      </c>
      <c r="H659" s="43">
        <f>COUNTIF(D660:$D$1224,366)</f>
        <v>0</v>
      </c>
    </row>
    <row r="660" spans="1:8" x14ac:dyDescent="0.25">
      <c r="A660" s="1">
        <f>COUNTIF($C$2:C660,"Да")</f>
        <v>21</v>
      </c>
      <c r="B660" s="45">
        <f t="shared" si="21"/>
        <v>45923</v>
      </c>
      <c r="C660" s="42" t="str">
        <f>IF(ISERROR(VLOOKUP(B660,'Айгенис Оп23'!$C$3:$C$42,1,0)),"Нет","Да")</f>
        <v>Нет</v>
      </c>
      <c r="D660" s="43">
        <f t="shared" si="20"/>
        <v>365</v>
      </c>
      <c r="E660" s="49">
        <f>ROUND(('Все выпуски'!$V$3*'Все выпуски'!$V$6/100)/365*(B660-IF(C660="Нет",VLOOKUP(A660,'Айгенис Оп23'!$A$2:$C$42,3,0),VLOOKUP((A660-1),'Айгенис Оп23'!$A$2:$C$42,3,0))),2)</f>
        <v>2.79</v>
      </c>
      <c r="G660" s="43">
        <f>COUNTIF(D661:$D$1224,365)</f>
        <v>564</v>
      </c>
      <c r="H660" s="43">
        <f>COUNTIF(D661:$D$1224,366)</f>
        <v>0</v>
      </c>
    </row>
    <row r="661" spans="1:8" x14ac:dyDescent="0.25">
      <c r="A661" s="1">
        <f>COUNTIF($C$2:C661,"Да")</f>
        <v>21</v>
      </c>
      <c r="B661" s="45">
        <f t="shared" si="21"/>
        <v>45924</v>
      </c>
      <c r="C661" s="42" t="str">
        <f>IF(ISERROR(VLOOKUP(B661,'Айгенис Оп23'!$C$3:$C$42,1,0)),"Нет","Да")</f>
        <v>Нет</v>
      </c>
      <c r="D661" s="43">
        <f t="shared" si="20"/>
        <v>365</v>
      </c>
      <c r="E661" s="49">
        <f>ROUND(('Все выпуски'!$V$3*'Все выпуски'!$V$6/100)/365*(B661-IF(C661="Нет",VLOOKUP(A661,'Айгенис Оп23'!$A$2:$C$42,3,0),VLOOKUP((A661-1),'Айгенис Оп23'!$A$2:$C$42,3,0))),2)</f>
        <v>3.26</v>
      </c>
      <c r="G661" s="43">
        <f>COUNTIF(D662:$D$1224,365)</f>
        <v>563</v>
      </c>
      <c r="H661" s="43">
        <f>COUNTIF(D662:$D$1224,366)</f>
        <v>0</v>
      </c>
    </row>
    <row r="662" spans="1:8" x14ac:dyDescent="0.25">
      <c r="A662" s="1">
        <f>COUNTIF($C$2:C662,"Да")</f>
        <v>21</v>
      </c>
      <c r="B662" s="45">
        <f t="shared" si="21"/>
        <v>45925</v>
      </c>
      <c r="C662" s="42" t="str">
        <f>IF(ISERROR(VLOOKUP(B662,'Айгенис Оп23'!$C$3:$C$42,1,0)),"Нет","Да")</f>
        <v>Нет</v>
      </c>
      <c r="D662" s="43">
        <f t="shared" si="20"/>
        <v>365</v>
      </c>
      <c r="E662" s="49">
        <f>ROUND(('Все выпуски'!$V$3*'Все выпуски'!$V$6/100)/365*(B662-IF(C662="Нет",VLOOKUP(A662,'Айгенис Оп23'!$A$2:$C$42,3,0),VLOOKUP((A662-1),'Айгенис Оп23'!$A$2:$C$42,3,0))),2)</f>
        <v>3.73</v>
      </c>
      <c r="G662" s="43">
        <f>COUNTIF(D663:$D$1224,365)</f>
        <v>562</v>
      </c>
      <c r="H662" s="43">
        <f>COUNTIF(D663:$D$1224,366)</f>
        <v>0</v>
      </c>
    </row>
    <row r="663" spans="1:8" x14ac:dyDescent="0.25">
      <c r="A663" s="1">
        <f>COUNTIF($C$2:C663,"Да")</f>
        <v>21</v>
      </c>
      <c r="B663" s="45">
        <f t="shared" si="21"/>
        <v>45926</v>
      </c>
      <c r="C663" s="42" t="str">
        <f>IF(ISERROR(VLOOKUP(B663,'Айгенис Оп23'!$C$3:$C$42,1,0)),"Нет","Да")</f>
        <v>Нет</v>
      </c>
      <c r="D663" s="43">
        <f t="shared" si="20"/>
        <v>365</v>
      </c>
      <c r="E663" s="49">
        <f>ROUND(('Все выпуски'!$V$3*'Все выпуски'!$V$6/100)/365*(B663-IF(C663="Нет",VLOOKUP(A663,'Айгенис Оп23'!$A$2:$C$42,3,0),VLOOKUP((A663-1),'Айгенис Оп23'!$A$2:$C$42,3,0))),2)</f>
        <v>4.1900000000000004</v>
      </c>
      <c r="G663" s="43">
        <f>COUNTIF(D664:$D$1224,365)</f>
        <v>561</v>
      </c>
      <c r="H663" s="43">
        <f>COUNTIF(D664:$D$1224,366)</f>
        <v>0</v>
      </c>
    </row>
    <row r="664" spans="1:8" x14ac:dyDescent="0.25">
      <c r="A664" s="1">
        <f>COUNTIF($C$2:C664,"Да")</f>
        <v>21</v>
      </c>
      <c r="B664" s="45">
        <f t="shared" si="21"/>
        <v>45927</v>
      </c>
      <c r="C664" s="42" t="str">
        <f>IF(ISERROR(VLOOKUP(B664,'Айгенис Оп23'!$C$3:$C$42,1,0)),"Нет","Да")</f>
        <v>Нет</v>
      </c>
      <c r="D664" s="43">
        <f t="shared" si="20"/>
        <v>365</v>
      </c>
      <c r="E664" s="49">
        <f>ROUND(('Все выпуски'!$V$3*'Все выпуски'!$V$6/100)/365*(B664-IF(C664="Нет",VLOOKUP(A664,'Айгенис Оп23'!$A$2:$C$42,3,0),VLOOKUP((A664-1),'Айгенис Оп23'!$A$2:$C$42,3,0))),2)</f>
        <v>4.66</v>
      </c>
      <c r="G664" s="43">
        <f>COUNTIF(D665:$D$1224,365)</f>
        <v>560</v>
      </c>
      <c r="H664" s="43">
        <f>COUNTIF(D665:$D$1224,366)</f>
        <v>0</v>
      </c>
    </row>
    <row r="665" spans="1:8" x14ac:dyDescent="0.25">
      <c r="A665" s="1">
        <f>COUNTIF($C$2:C665,"Да")</f>
        <v>21</v>
      </c>
      <c r="B665" s="45">
        <f t="shared" si="21"/>
        <v>45928</v>
      </c>
      <c r="C665" s="42" t="str">
        <f>IF(ISERROR(VLOOKUP(B665,'Айгенис Оп23'!$C$3:$C$42,1,0)),"Нет","Да")</f>
        <v>Нет</v>
      </c>
      <c r="D665" s="43">
        <f t="shared" si="20"/>
        <v>365</v>
      </c>
      <c r="E665" s="49">
        <f>ROUND(('Все выпуски'!$V$3*'Все выпуски'!$V$6/100)/365*(B665-IF(C665="Нет",VLOOKUP(A665,'Айгенис Оп23'!$A$2:$C$42,3,0),VLOOKUP((A665-1),'Айгенис Оп23'!$A$2:$C$42,3,0))),2)</f>
        <v>5.12</v>
      </c>
      <c r="G665" s="43">
        <f>COUNTIF(D666:$D$1224,365)</f>
        <v>559</v>
      </c>
      <c r="H665" s="43">
        <f>COUNTIF(D666:$D$1224,366)</f>
        <v>0</v>
      </c>
    </row>
    <row r="666" spans="1:8" x14ac:dyDescent="0.25">
      <c r="A666" s="1">
        <f>COUNTIF($C$2:C666,"Да")</f>
        <v>21</v>
      </c>
      <c r="B666" s="45">
        <f t="shared" si="21"/>
        <v>45929</v>
      </c>
      <c r="C666" s="42" t="str">
        <f>IF(ISERROR(VLOOKUP(B666,'Айгенис Оп23'!$C$3:$C$42,1,0)),"Нет","Да")</f>
        <v>Нет</v>
      </c>
      <c r="D666" s="43">
        <f t="shared" si="20"/>
        <v>365</v>
      </c>
      <c r="E666" s="49">
        <f>ROUND(('Все выпуски'!$V$3*'Все выпуски'!$V$6/100)/365*(B666-IF(C666="Нет",VLOOKUP(A666,'Айгенис Оп23'!$A$2:$C$42,3,0),VLOOKUP((A666-1),'Айгенис Оп23'!$A$2:$C$42,3,0))),2)</f>
        <v>5.59</v>
      </c>
      <c r="G666" s="43">
        <f>COUNTIF(D667:$D$1224,365)</f>
        <v>558</v>
      </c>
      <c r="H666" s="43">
        <f>COUNTIF(D667:$D$1224,366)</f>
        <v>0</v>
      </c>
    </row>
    <row r="667" spans="1:8" x14ac:dyDescent="0.25">
      <c r="A667" s="1">
        <f>COUNTIF($C$2:C667,"Да")</f>
        <v>21</v>
      </c>
      <c r="B667" s="45">
        <f t="shared" si="21"/>
        <v>45930</v>
      </c>
      <c r="C667" s="42" t="str">
        <f>IF(ISERROR(VLOOKUP(B667,'Айгенис Оп23'!$C$3:$C$42,1,0)),"Нет","Да")</f>
        <v>Нет</v>
      </c>
      <c r="D667" s="43">
        <f t="shared" si="20"/>
        <v>365</v>
      </c>
      <c r="E667" s="49">
        <f>ROUND(('Все выпуски'!$V$3*'Все выпуски'!$V$6/100)/365*(B667-IF(C667="Нет",VLOOKUP(A667,'Айгенис Оп23'!$A$2:$C$42,3,0),VLOOKUP((A667-1),'Айгенис Оп23'!$A$2:$C$42,3,0))),2)</f>
        <v>6.05</v>
      </c>
      <c r="G667" s="43">
        <f>COUNTIF(D668:$D$1224,365)</f>
        <v>557</v>
      </c>
      <c r="H667" s="43">
        <f>COUNTIF(D668:$D$1224,366)</f>
        <v>0</v>
      </c>
    </row>
    <row r="668" spans="1:8" x14ac:dyDescent="0.25">
      <c r="A668" s="1">
        <f>COUNTIF($C$2:C668,"Да")</f>
        <v>21</v>
      </c>
      <c r="B668" s="45">
        <f t="shared" si="21"/>
        <v>45931</v>
      </c>
      <c r="C668" s="42" t="str">
        <f>IF(ISERROR(VLOOKUP(B668,'Айгенис Оп23'!$C$3:$C$42,1,0)),"Нет","Да")</f>
        <v>Нет</v>
      </c>
      <c r="D668" s="43">
        <f t="shared" si="20"/>
        <v>365</v>
      </c>
      <c r="E668" s="49">
        <f>ROUND(('Все выпуски'!$V$3*'Все выпуски'!$V$6/100)/365*(B668-IF(C668="Нет",VLOOKUP(A668,'Айгенис Оп23'!$A$2:$C$42,3,0),VLOOKUP((A668-1),'Айгенис Оп23'!$A$2:$C$42,3,0))),2)</f>
        <v>6.52</v>
      </c>
      <c r="G668" s="43">
        <f>COUNTIF(D669:$D$1224,365)</f>
        <v>556</v>
      </c>
      <c r="H668" s="43">
        <f>COUNTIF(D669:$D$1224,366)</f>
        <v>0</v>
      </c>
    </row>
    <row r="669" spans="1:8" x14ac:dyDescent="0.25">
      <c r="A669" s="1">
        <f>COUNTIF($C$2:C669,"Да")</f>
        <v>21</v>
      </c>
      <c r="B669" s="45">
        <f t="shared" si="21"/>
        <v>45932</v>
      </c>
      <c r="C669" s="42" t="str">
        <f>IF(ISERROR(VLOOKUP(B669,'Айгенис Оп23'!$C$3:$C$42,1,0)),"Нет","Да")</f>
        <v>Нет</v>
      </c>
      <c r="D669" s="43">
        <f t="shared" si="20"/>
        <v>365</v>
      </c>
      <c r="E669" s="49">
        <f>ROUND(('Все выпуски'!$V$3*'Все выпуски'!$V$6/100)/365*(B669-IF(C669="Нет",VLOOKUP(A669,'Айгенис Оп23'!$A$2:$C$42,3,0),VLOOKUP((A669-1),'Айгенис Оп23'!$A$2:$C$42,3,0))),2)</f>
        <v>6.99</v>
      </c>
      <c r="G669" s="43">
        <f>COUNTIF(D670:$D$1224,365)</f>
        <v>555</v>
      </c>
      <c r="H669" s="43">
        <f>COUNTIF(D670:$D$1224,366)</f>
        <v>0</v>
      </c>
    </row>
    <row r="670" spans="1:8" x14ac:dyDescent="0.25">
      <c r="A670" s="1">
        <f>COUNTIF($C$2:C670,"Да")</f>
        <v>21</v>
      </c>
      <c r="B670" s="45">
        <f t="shared" si="21"/>
        <v>45933</v>
      </c>
      <c r="C670" s="42" t="str">
        <f>IF(ISERROR(VLOOKUP(B670,'Айгенис Оп23'!$C$3:$C$42,1,0)),"Нет","Да")</f>
        <v>Нет</v>
      </c>
      <c r="D670" s="43">
        <f t="shared" si="20"/>
        <v>365</v>
      </c>
      <c r="E670" s="49">
        <f>ROUND(('Все выпуски'!$V$3*'Все выпуски'!$V$6/100)/365*(B670-IF(C670="Нет",VLOOKUP(A670,'Айгенис Оп23'!$A$2:$C$42,3,0),VLOOKUP((A670-1),'Айгенис Оп23'!$A$2:$C$42,3,0))),2)</f>
        <v>7.45</v>
      </c>
      <c r="G670" s="43">
        <f>COUNTIF(D671:$D$1224,365)</f>
        <v>554</v>
      </c>
      <c r="H670" s="43">
        <f>COUNTIF(D671:$D$1224,366)</f>
        <v>0</v>
      </c>
    </row>
    <row r="671" spans="1:8" x14ac:dyDescent="0.25">
      <c r="A671" s="1">
        <f>COUNTIF($C$2:C671,"Да")</f>
        <v>21</v>
      </c>
      <c r="B671" s="45">
        <f t="shared" si="21"/>
        <v>45934</v>
      </c>
      <c r="C671" s="42" t="str">
        <f>IF(ISERROR(VLOOKUP(B671,'Айгенис Оп23'!$C$3:$C$42,1,0)),"Нет","Да")</f>
        <v>Нет</v>
      </c>
      <c r="D671" s="43">
        <f t="shared" si="20"/>
        <v>365</v>
      </c>
      <c r="E671" s="49">
        <f>ROUND(('Все выпуски'!$V$3*'Все выпуски'!$V$6/100)/365*(B671-IF(C671="Нет",VLOOKUP(A671,'Айгенис Оп23'!$A$2:$C$42,3,0),VLOOKUP((A671-1),'Айгенис Оп23'!$A$2:$C$42,3,0))),2)</f>
        <v>7.92</v>
      </c>
      <c r="G671" s="43">
        <f>COUNTIF(D672:$D$1224,365)</f>
        <v>553</v>
      </c>
      <c r="H671" s="43">
        <f>COUNTIF(D672:$D$1224,366)</f>
        <v>0</v>
      </c>
    </row>
    <row r="672" spans="1:8" x14ac:dyDescent="0.25">
      <c r="A672" s="1">
        <f>COUNTIF($C$2:C672,"Да")</f>
        <v>21</v>
      </c>
      <c r="B672" s="45">
        <f t="shared" si="21"/>
        <v>45935</v>
      </c>
      <c r="C672" s="42" t="str">
        <f>IF(ISERROR(VLOOKUP(B672,'Айгенис Оп23'!$C$3:$C$42,1,0)),"Нет","Да")</f>
        <v>Нет</v>
      </c>
      <c r="D672" s="43">
        <f t="shared" si="20"/>
        <v>365</v>
      </c>
      <c r="E672" s="49">
        <f>ROUND(('Все выпуски'!$V$3*'Все выпуски'!$V$6/100)/365*(B672-IF(C672="Нет",VLOOKUP(A672,'Айгенис Оп23'!$A$2:$C$42,3,0),VLOOKUP((A672-1),'Айгенис Оп23'!$A$2:$C$42,3,0))),2)</f>
        <v>8.3800000000000008</v>
      </c>
      <c r="G672" s="43">
        <f>COUNTIF(D673:$D$1224,365)</f>
        <v>552</v>
      </c>
      <c r="H672" s="43">
        <f>COUNTIF(D673:$D$1224,366)</f>
        <v>0</v>
      </c>
    </row>
    <row r="673" spans="1:8" x14ac:dyDescent="0.25">
      <c r="A673" s="1">
        <f>COUNTIF($C$2:C673,"Да")</f>
        <v>21</v>
      </c>
      <c r="B673" s="45">
        <f t="shared" si="21"/>
        <v>45936</v>
      </c>
      <c r="C673" s="42" t="str">
        <f>IF(ISERROR(VLOOKUP(B673,'Айгенис Оп23'!$C$3:$C$42,1,0)),"Нет","Да")</f>
        <v>Нет</v>
      </c>
      <c r="D673" s="43">
        <f t="shared" si="20"/>
        <v>365</v>
      </c>
      <c r="E673" s="49">
        <f>ROUND(('Все выпуски'!$V$3*'Все выпуски'!$V$6/100)/365*(B673-IF(C673="Нет",VLOOKUP(A673,'Айгенис Оп23'!$A$2:$C$42,3,0),VLOOKUP((A673-1),'Айгенис Оп23'!$A$2:$C$42,3,0))),2)</f>
        <v>8.85</v>
      </c>
      <c r="G673" s="43">
        <f>COUNTIF(D674:$D$1224,365)</f>
        <v>551</v>
      </c>
      <c r="H673" s="43">
        <f>COUNTIF(D674:$D$1224,366)</f>
        <v>0</v>
      </c>
    </row>
    <row r="674" spans="1:8" x14ac:dyDescent="0.25">
      <c r="A674" s="1">
        <f>COUNTIF($C$2:C674,"Да")</f>
        <v>21</v>
      </c>
      <c r="B674" s="45">
        <f t="shared" si="21"/>
        <v>45937</v>
      </c>
      <c r="C674" s="42" t="str">
        <f>IF(ISERROR(VLOOKUP(B674,'Айгенис Оп23'!$C$3:$C$42,1,0)),"Нет","Да")</f>
        <v>Нет</v>
      </c>
      <c r="D674" s="43">
        <f t="shared" si="20"/>
        <v>365</v>
      </c>
      <c r="E674" s="49">
        <f>ROUND(('Все выпуски'!$V$3*'Все выпуски'!$V$6/100)/365*(B674-IF(C674="Нет",VLOOKUP(A674,'Айгенис Оп23'!$A$2:$C$42,3,0),VLOOKUP((A674-1),'Айгенис Оп23'!$A$2:$C$42,3,0))),2)</f>
        <v>9.32</v>
      </c>
      <c r="G674" s="43">
        <f>COUNTIF(D675:$D$1224,365)</f>
        <v>550</v>
      </c>
      <c r="H674" s="43">
        <f>COUNTIF(D675:$D$1224,366)</f>
        <v>0</v>
      </c>
    </row>
    <row r="675" spans="1:8" x14ac:dyDescent="0.25">
      <c r="A675" s="1">
        <f>COUNTIF($C$2:C675,"Да")</f>
        <v>21</v>
      </c>
      <c r="B675" s="45">
        <f t="shared" si="21"/>
        <v>45938</v>
      </c>
      <c r="C675" s="42" t="str">
        <f>IF(ISERROR(VLOOKUP(B675,'Айгенис Оп23'!$C$3:$C$42,1,0)),"Нет","Да")</f>
        <v>Нет</v>
      </c>
      <c r="D675" s="43">
        <f t="shared" si="20"/>
        <v>365</v>
      </c>
      <c r="E675" s="49">
        <f>ROUND(('Все выпуски'!$V$3*'Все выпуски'!$V$6/100)/365*(B675-IF(C675="Нет",VLOOKUP(A675,'Айгенис Оп23'!$A$2:$C$42,3,0),VLOOKUP((A675-1),'Айгенис Оп23'!$A$2:$C$42,3,0))),2)</f>
        <v>9.7799999999999994</v>
      </c>
      <c r="G675" s="43">
        <f>COUNTIF(D676:$D$1224,365)</f>
        <v>549</v>
      </c>
      <c r="H675" s="43">
        <f>COUNTIF(D676:$D$1224,366)</f>
        <v>0</v>
      </c>
    </row>
    <row r="676" spans="1:8" x14ac:dyDescent="0.25">
      <c r="A676" s="1">
        <f>COUNTIF($C$2:C676,"Да")</f>
        <v>21</v>
      </c>
      <c r="B676" s="45">
        <f t="shared" si="21"/>
        <v>45939</v>
      </c>
      <c r="C676" s="42" t="str">
        <f>IF(ISERROR(VLOOKUP(B676,'Айгенис Оп23'!$C$3:$C$42,1,0)),"Нет","Да")</f>
        <v>Нет</v>
      </c>
      <c r="D676" s="43">
        <f t="shared" si="20"/>
        <v>365</v>
      </c>
      <c r="E676" s="49">
        <f>ROUND(('Все выпуски'!$V$3*'Все выпуски'!$V$6/100)/365*(B676-IF(C676="Нет",VLOOKUP(A676,'Айгенис Оп23'!$A$2:$C$42,3,0),VLOOKUP((A676-1),'Айгенис Оп23'!$A$2:$C$42,3,0))),2)</f>
        <v>10.25</v>
      </c>
      <c r="G676" s="43">
        <f>COUNTIF(D677:$D$1224,365)</f>
        <v>548</v>
      </c>
      <c r="H676" s="43">
        <f>COUNTIF(D677:$D$1224,366)</f>
        <v>0</v>
      </c>
    </row>
    <row r="677" spans="1:8" x14ac:dyDescent="0.25">
      <c r="A677" s="1">
        <f>COUNTIF($C$2:C677,"Да")</f>
        <v>21</v>
      </c>
      <c r="B677" s="45">
        <f t="shared" si="21"/>
        <v>45940</v>
      </c>
      <c r="C677" s="42" t="str">
        <f>IF(ISERROR(VLOOKUP(B677,'Айгенис Оп23'!$C$3:$C$42,1,0)),"Нет","Да")</f>
        <v>Нет</v>
      </c>
      <c r="D677" s="43">
        <f t="shared" si="20"/>
        <v>365</v>
      </c>
      <c r="E677" s="49">
        <f>ROUND(('Все выпуски'!$V$3*'Все выпуски'!$V$6/100)/365*(B677-IF(C677="Нет",VLOOKUP(A677,'Айгенис Оп23'!$A$2:$C$42,3,0),VLOOKUP((A677-1),'Айгенис Оп23'!$A$2:$C$42,3,0))),2)</f>
        <v>10.71</v>
      </c>
      <c r="G677" s="43">
        <f>COUNTIF(D678:$D$1224,365)</f>
        <v>547</v>
      </c>
      <c r="H677" s="43">
        <f>COUNTIF(D678:$D$1224,366)</f>
        <v>0</v>
      </c>
    </row>
    <row r="678" spans="1:8" x14ac:dyDescent="0.25">
      <c r="A678" s="1">
        <f>COUNTIF($C$2:C678,"Да")</f>
        <v>21</v>
      </c>
      <c r="B678" s="45">
        <f t="shared" si="21"/>
        <v>45941</v>
      </c>
      <c r="C678" s="42" t="str">
        <f>IF(ISERROR(VLOOKUP(B678,'Айгенис Оп23'!$C$3:$C$42,1,0)),"Нет","Да")</f>
        <v>Нет</v>
      </c>
      <c r="D678" s="43">
        <f t="shared" si="20"/>
        <v>365</v>
      </c>
      <c r="E678" s="49">
        <f>ROUND(('Все выпуски'!$V$3*'Все выпуски'!$V$6/100)/365*(B678-IF(C678="Нет",VLOOKUP(A678,'Айгенис Оп23'!$A$2:$C$42,3,0),VLOOKUP((A678-1),'Айгенис Оп23'!$A$2:$C$42,3,0))),2)</f>
        <v>11.18</v>
      </c>
      <c r="G678" s="43">
        <f>COUNTIF(D679:$D$1224,365)</f>
        <v>546</v>
      </c>
      <c r="H678" s="43">
        <f>COUNTIF(D679:$D$1224,366)</f>
        <v>0</v>
      </c>
    </row>
    <row r="679" spans="1:8" x14ac:dyDescent="0.25">
      <c r="A679" s="1">
        <f>COUNTIF($C$2:C679,"Да")</f>
        <v>21</v>
      </c>
      <c r="B679" s="45">
        <f t="shared" si="21"/>
        <v>45942</v>
      </c>
      <c r="C679" s="42" t="str">
        <f>IF(ISERROR(VLOOKUP(B679,'Айгенис Оп23'!$C$3:$C$42,1,0)),"Нет","Да")</f>
        <v>Нет</v>
      </c>
      <c r="D679" s="43">
        <f t="shared" si="20"/>
        <v>365</v>
      </c>
      <c r="E679" s="49">
        <f>ROUND(('Все выпуски'!$V$3*'Все выпуски'!$V$6/100)/365*(B679-IF(C679="Нет",VLOOKUP(A679,'Айгенис Оп23'!$A$2:$C$42,3,0),VLOOKUP((A679-1),'Айгенис Оп23'!$A$2:$C$42,3,0))),2)</f>
        <v>11.64</v>
      </c>
      <c r="G679" s="43">
        <f>COUNTIF(D680:$D$1224,365)</f>
        <v>545</v>
      </c>
      <c r="H679" s="43">
        <f>COUNTIF(D680:$D$1224,366)</f>
        <v>0</v>
      </c>
    </row>
    <row r="680" spans="1:8" x14ac:dyDescent="0.25">
      <c r="A680" s="1">
        <f>COUNTIF($C$2:C680,"Да")</f>
        <v>21</v>
      </c>
      <c r="B680" s="45">
        <f t="shared" si="21"/>
        <v>45943</v>
      </c>
      <c r="C680" s="42" t="str">
        <f>IF(ISERROR(VLOOKUP(B680,'Айгенис Оп23'!$C$3:$C$42,1,0)),"Нет","Да")</f>
        <v>Нет</v>
      </c>
      <c r="D680" s="43">
        <f t="shared" si="20"/>
        <v>365</v>
      </c>
      <c r="E680" s="49">
        <f>ROUND(('Все выпуски'!$V$3*'Все выпуски'!$V$6/100)/365*(B680-IF(C680="Нет",VLOOKUP(A680,'Айгенис Оп23'!$A$2:$C$42,3,0),VLOOKUP((A680-1),'Айгенис Оп23'!$A$2:$C$42,3,0))),2)</f>
        <v>12.11</v>
      </c>
      <c r="G680" s="43">
        <f>COUNTIF(D681:$D$1224,365)</f>
        <v>544</v>
      </c>
      <c r="H680" s="43">
        <f>COUNTIF(D681:$D$1224,366)</f>
        <v>0</v>
      </c>
    </row>
    <row r="681" spans="1:8" x14ac:dyDescent="0.25">
      <c r="A681" s="1">
        <f>COUNTIF($C$2:C681,"Да")</f>
        <v>21</v>
      </c>
      <c r="B681" s="45">
        <f t="shared" si="21"/>
        <v>45944</v>
      </c>
      <c r="C681" s="42" t="str">
        <f>IF(ISERROR(VLOOKUP(B681,'Айгенис Оп23'!$C$3:$C$42,1,0)),"Нет","Да")</f>
        <v>Нет</v>
      </c>
      <c r="D681" s="43">
        <f t="shared" si="20"/>
        <v>365</v>
      </c>
      <c r="E681" s="49">
        <f>ROUND(('Все выпуски'!$V$3*'Все выпуски'!$V$6/100)/365*(B681-IF(C681="Нет",VLOOKUP(A681,'Айгенис Оп23'!$A$2:$C$42,3,0),VLOOKUP((A681-1),'Айгенис Оп23'!$A$2:$C$42,3,0))),2)</f>
        <v>12.58</v>
      </c>
      <c r="G681" s="43">
        <f>COUNTIF(D682:$D$1224,365)</f>
        <v>543</v>
      </c>
      <c r="H681" s="43">
        <f>COUNTIF(D682:$D$1224,366)</f>
        <v>0</v>
      </c>
    </row>
    <row r="682" spans="1:8" x14ac:dyDescent="0.25">
      <c r="A682" s="1">
        <f>COUNTIF($C$2:C682,"Да")</f>
        <v>21</v>
      </c>
      <c r="B682" s="45">
        <f t="shared" si="21"/>
        <v>45945</v>
      </c>
      <c r="C682" s="42" t="str">
        <f>IF(ISERROR(VLOOKUP(B682,'Айгенис Оп23'!$C$3:$C$42,1,0)),"Нет","Да")</f>
        <v>Нет</v>
      </c>
      <c r="D682" s="43">
        <f t="shared" si="20"/>
        <v>365</v>
      </c>
      <c r="E682" s="49">
        <f>ROUND(('Все выпуски'!$V$3*'Все выпуски'!$V$6/100)/365*(B682-IF(C682="Нет",VLOOKUP(A682,'Айгенис Оп23'!$A$2:$C$42,3,0),VLOOKUP((A682-1),'Айгенис Оп23'!$A$2:$C$42,3,0))),2)</f>
        <v>13.04</v>
      </c>
      <c r="G682" s="43">
        <f>COUNTIF(D683:$D$1224,365)</f>
        <v>542</v>
      </c>
      <c r="H682" s="43">
        <f>COUNTIF(D683:$D$1224,366)</f>
        <v>0</v>
      </c>
    </row>
    <row r="683" spans="1:8" x14ac:dyDescent="0.25">
      <c r="A683" s="1">
        <f>COUNTIF($C$2:C683,"Да")</f>
        <v>21</v>
      </c>
      <c r="B683" s="45">
        <f t="shared" si="21"/>
        <v>45946</v>
      </c>
      <c r="C683" s="42" t="str">
        <f>IF(ISERROR(VLOOKUP(B683,'Айгенис Оп23'!$C$3:$C$42,1,0)),"Нет","Да")</f>
        <v>Нет</v>
      </c>
      <c r="D683" s="43">
        <f t="shared" si="20"/>
        <v>365</v>
      </c>
      <c r="E683" s="49">
        <f>ROUND(('Все выпуски'!$V$3*'Все выпуски'!$V$6/100)/365*(B683-IF(C683="Нет",VLOOKUP(A683,'Айгенис Оп23'!$A$2:$C$42,3,0),VLOOKUP((A683-1),'Айгенис Оп23'!$A$2:$C$42,3,0))),2)</f>
        <v>13.51</v>
      </c>
      <c r="G683" s="43">
        <f>COUNTIF(D684:$D$1224,365)</f>
        <v>541</v>
      </c>
      <c r="H683" s="43">
        <f>COUNTIF(D684:$D$1224,366)</f>
        <v>0</v>
      </c>
    </row>
    <row r="684" spans="1:8" x14ac:dyDescent="0.25">
      <c r="A684" s="1">
        <f>COUNTIF($C$2:C684,"Да")</f>
        <v>22</v>
      </c>
      <c r="B684" s="45">
        <f t="shared" si="21"/>
        <v>45947</v>
      </c>
      <c r="C684" s="42" t="str">
        <f>IF(ISERROR(VLOOKUP(B684,'Айгенис Оп23'!$C$3:$C$42,1,0)),"Нет","Да")</f>
        <v>Да</v>
      </c>
      <c r="D684" s="43">
        <f t="shared" si="20"/>
        <v>365</v>
      </c>
      <c r="E684" s="49">
        <f>ROUND(('Все выпуски'!$V$3*'Все выпуски'!$V$6/100)/365*(B684-IF(C684="Нет",VLOOKUP(A684,'Айгенис Оп23'!$A$2:$C$42,3,0),VLOOKUP((A684-1),'Айгенис Оп23'!$A$2:$C$42,3,0))),2)</f>
        <v>13.97</v>
      </c>
      <c r="G684" s="43">
        <f>COUNTIF(D685:$D$1224,365)</f>
        <v>540</v>
      </c>
      <c r="H684" s="43">
        <f>COUNTIF(D685:$D$1224,366)</f>
        <v>0</v>
      </c>
    </row>
    <row r="685" spans="1:8" x14ac:dyDescent="0.25">
      <c r="A685" s="1">
        <f>COUNTIF($C$2:C685,"Да")</f>
        <v>22</v>
      </c>
      <c r="B685" s="45">
        <f t="shared" si="21"/>
        <v>45948</v>
      </c>
      <c r="C685" s="42" t="str">
        <f>IF(ISERROR(VLOOKUP(B685,'Айгенис Оп23'!$C$3:$C$42,1,0)),"Нет","Да")</f>
        <v>Нет</v>
      </c>
      <c r="D685" s="43">
        <f t="shared" si="20"/>
        <v>365</v>
      </c>
      <c r="E685" s="49">
        <f>ROUND(('Все выпуски'!$V$3*'Все выпуски'!$V$6/100)/365*(B685-IF(C685="Нет",VLOOKUP(A685,'Айгенис Оп23'!$A$2:$C$42,3,0),VLOOKUP((A685-1),'Айгенис Оп23'!$A$2:$C$42,3,0))),2)</f>
        <v>0.47</v>
      </c>
      <c r="G685" s="43">
        <f>COUNTIF(D686:$D$1224,365)</f>
        <v>539</v>
      </c>
      <c r="H685" s="43">
        <f>COUNTIF(D686:$D$1224,366)</f>
        <v>0</v>
      </c>
    </row>
    <row r="686" spans="1:8" x14ac:dyDescent="0.25">
      <c r="A686" s="1">
        <f>COUNTIF($C$2:C686,"Да")</f>
        <v>22</v>
      </c>
      <c r="B686" s="45">
        <f t="shared" si="21"/>
        <v>45949</v>
      </c>
      <c r="C686" s="42" t="str">
        <f>IF(ISERROR(VLOOKUP(B686,'Айгенис Оп23'!$C$3:$C$42,1,0)),"Нет","Да")</f>
        <v>Нет</v>
      </c>
      <c r="D686" s="43">
        <f t="shared" si="20"/>
        <v>365</v>
      </c>
      <c r="E686" s="49">
        <f>ROUND(('Все выпуски'!$V$3*'Все выпуски'!$V$6/100)/365*(B686-IF(C686="Нет",VLOOKUP(A686,'Айгенис Оп23'!$A$2:$C$42,3,0),VLOOKUP((A686-1),'Айгенис Оп23'!$A$2:$C$42,3,0))),2)</f>
        <v>0.93</v>
      </c>
      <c r="G686" s="43">
        <f>COUNTIF(D687:$D$1224,365)</f>
        <v>538</v>
      </c>
      <c r="H686" s="43">
        <f>COUNTIF(D687:$D$1224,366)</f>
        <v>0</v>
      </c>
    </row>
    <row r="687" spans="1:8" x14ac:dyDescent="0.25">
      <c r="A687" s="1">
        <f>COUNTIF($C$2:C687,"Да")</f>
        <v>22</v>
      </c>
      <c r="B687" s="45">
        <f t="shared" si="21"/>
        <v>45950</v>
      </c>
      <c r="C687" s="42" t="str">
        <f>IF(ISERROR(VLOOKUP(B687,'Айгенис Оп23'!$C$3:$C$42,1,0)),"Нет","Да")</f>
        <v>Нет</v>
      </c>
      <c r="D687" s="43">
        <f t="shared" si="20"/>
        <v>365</v>
      </c>
      <c r="E687" s="49">
        <f>ROUND(('Все выпуски'!$V$3*'Все выпуски'!$V$6/100)/365*(B687-IF(C687="Нет",VLOOKUP(A687,'Айгенис Оп23'!$A$2:$C$42,3,0),VLOOKUP((A687-1),'Айгенис Оп23'!$A$2:$C$42,3,0))),2)</f>
        <v>1.4</v>
      </c>
      <c r="G687" s="43">
        <f>COUNTIF(D688:$D$1224,365)</f>
        <v>537</v>
      </c>
      <c r="H687" s="43">
        <f>COUNTIF(D688:$D$1224,366)</f>
        <v>0</v>
      </c>
    </row>
    <row r="688" spans="1:8" x14ac:dyDescent="0.25">
      <c r="A688" s="1">
        <f>COUNTIF($C$2:C688,"Да")</f>
        <v>22</v>
      </c>
      <c r="B688" s="45">
        <f t="shared" si="21"/>
        <v>45951</v>
      </c>
      <c r="C688" s="42" t="str">
        <f>IF(ISERROR(VLOOKUP(B688,'Айгенис Оп23'!$C$3:$C$42,1,0)),"Нет","Да")</f>
        <v>Нет</v>
      </c>
      <c r="D688" s="43">
        <f t="shared" si="20"/>
        <v>365</v>
      </c>
      <c r="E688" s="49">
        <f>ROUND(('Все выпуски'!$V$3*'Все выпуски'!$V$6/100)/365*(B688-IF(C688="Нет",VLOOKUP(A688,'Айгенис Оп23'!$A$2:$C$42,3,0),VLOOKUP((A688-1),'Айгенис Оп23'!$A$2:$C$42,3,0))),2)</f>
        <v>1.86</v>
      </c>
      <c r="G688" s="43">
        <f>COUNTIF(D689:$D$1224,365)</f>
        <v>536</v>
      </c>
      <c r="H688" s="43">
        <f>COUNTIF(D689:$D$1224,366)</f>
        <v>0</v>
      </c>
    </row>
    <row r="689" spans="1:8" x14ac:dyDescent="0.25">
      <c r="A689" s="1">
        <f>COUNTIF($C$2:C689,"Да")</f>
        <v>22</v>
      </c>
      <c r="B689" s="45">
        <f t="shared" si="21"/>
        <v>45952</v>
      </c>
      <c r="C689" s="42" t="str">
        <f>IF(ISERROR(VLOOKUP(B689,'Айгенис Оп23'!$C$3:$C$42,1,0)),"Нет","Да")</f>
        <v>Нет</v>
      </c>
      <c r="D689" s="43">
        <f t="shared" si="20"/>
        <v>365</v>
      </c>
      <c r="E689" s="49">
        <f>ROUND(('Все выпуски'!$V$3*'Все выпуски'!$V$6/100)/365*(B689-IF(C689="Нет",VLOOKUP(A689,'Айгенис Оп23'!$A$2:$C$42,3,0),VLOOKUP((A689-1),'Айгенис Оп23'!$A$2:$C$42,3,0))),2)</f>
        <v>2.33</v>
      </c>
      <c r="G689" s="43">
        <f>COUNTIF(D690:$D$1224,365)</f>
        <v>535</v>
      </c>
      <c r="H689" s="43">
        <f>COUNTIF(D690:$D$1224,366)</f>
        <v>0</v>
      </c>
    </row>
    <row r="690" spans="1:8" x14ac:dyDescent="0.25">
      <c r="A690" s="1">
        <f>COUNTIF($C$2:C690,"Да")</f>
        <v>22</v>
      </c>
      <c r="B690" s="45">
        <f t="shared" si="21"/>
        <v>45953</v>
      </c>
      <c r="C690" s="42" t="str">
        <f>IF(ISERROR(VLOOKUP(B690,'Айгенис Оп23'!$C$3:$C$42,1,0)),"Нет","Да")</f>
        <v>Нет</v>
      </c>
      <c r="D690" s="43">
        <f t="shared" si="20"/>
        <v>365</v>
      </c>
      <c r="E690" s="49">
        <f>ROUND(('Все выпуски'!$V$3*'Все выпуски'!$V$6/100)/365*(B690-IF(C690="Нет",VLOOKUP(A690,'Айгенис Оп23'!$A$2:$C$42,3,0),VLOOKUP((A690-1),'Айгенис Оп23'!$A$2:$C$42,3,0))),2)</f>
        <v>2.79</v>
      </c>
      <c r="G690" s="43">
        <f>COUNTIF(D691:$D$1224,365)</f>
        <v>534</v>
      </c>
      <c r="H690" s="43">
        <f>COUNTIF(D691:$D$1224,366)</f>
        <v>0</v>
      </c>
    </row>
    <row r="691" spans="1:8" x14ac:dyDescent="0.25">
      <c r="A691" s="1">
        <f>COUNTIF($C$2:C691,"Да")</f>
        <v>22</v>
      </c>
      <c r="B691" s="45">
        <f t="shared" si="21"/>
        <v>45954</v>
      </c>
      <c r="C691" s="42" t="str">
        <f>IF(ISERROR(VLOOKUP(B691,'Айгенис Оп23'!$C$3:$C$42,1,0)),"Нет","Да")</f>
        <v>Нет</v>
      </c>
      <c r="D691" s="43">
        <f t="shared" si="20"/>
        <v>365</v>
      </c>
      <c r="E691" s="49">
        <f>ROUND(('Все выпуски'!$V$3*'Все выпуски'!$V$6/100)/365*(B691-IF(C691="Нет",VLOOKUP(A691,'Айгенис Оп23'!$A$2:$C$42,3,0),VLOOKUP((A691-1),'Айгенис Оп23'!$A$2:$C$42,3,0))),2)</f>
        <v>3.26</v>
      </c>
      <c r="G691" s="43">
        <f>COUNTIF(D692:$D$1224,365)</f>
        <v>533</v>
      </c>
      <c r="H691" s="43">
        <f>COUNTIF(D692:$D$1224,366)</f>
        <v>0</v>
      </c>
    </row>
    <row r="692" spans="1:8" x14ac:dyDescent="0.25">
      <c r="A692" s="1">
        <f>COUNTIF($C$2:C692,"Да")</f>
        <v>22</v>
      </c>
      <c r="B692" s="45">
        <f t="shared" si="21"/>
        <v>45955</v>
      </c>
      <c r="C692" s="42" t="str">
        <f>IF(ISERROR(VLOOKUP(B692,'Айгенис Оп23'!$C$3:$C$42,1,0)),"Нет","Да")</f>
        <v>Нет</v>
      </c>
      <c r="D692" s="43">
        <f t="shared" si="20"/>
        <v>365</v>
      </c>
      <c r="E692" s="49">
        <f>ROUND(('Все выпуски'!$V$3*'Все выпуски'!$V$6/100)/365*(B692-IF(C692="Нет",VLOOKUP(A692,'Айгенис Оп23'!$A$2:$C$42,3,0),VLOOKUP((A692-1),'Айгенис Оп23'!$A$2:$C$42,3,0))),2)</f>
        <v>3.73</v>
      </c>
      <c r="G692" s="43">
        <f>COUNTIF(D693:$D$1224,365)</f>
        <v>532</v>
      </c>
      <c r="H692" s="43">
        <f>COUNTIF(D693:$D$1224,366)</f>
        <v>0</v>
      </c>
    </row>
    <row r="693" spans="1:8" x14ac:dyDescent="0.25">
      <c r="A693" s="1">
        <f>COUNTIF($C$2:C693,"Да")</f>
        <v>22</v>
      </c>
      <c r="B693" s="45">
        <f t="shared" si="21"/>
        <v>45956</v>
      </c>
      <c r="C693" s="42" t="str">
        <f>IF(ISERROR(VLOOKUP(B693,'Айгенис Оп23'!$C$3:$C$42,1,0)),"Нет","Да")</f>
        <v>Нет</v>
      </c>
      <c r="D693" s="43">
        <f t="shared" si="20"/>
        <v>365</v>
      </c>
      <c r="E693" s="49">
        <f>ROUND(('Все выпуски'!$V$3*'Все выпуски'!$V$6/100)/365*(B693-IF(C693="Нет",VLOOKUP(A693,'Айгенис Оп23'!$A$2:$C$42,3,0),VLOOKUP((A693-1),'Айгенис Оп23'!$A$2:$C$42,3,0))),2)</f>
        <v>4.1900000000000004</v>
      </c>
      <c r="G693" s="43">
        <f>COUNTIF(D694:$D$1224,365)</f>
        <v>531</v>
      </c>
      <c r="H693" s="43">
        <f>COUNTIF(D694:$D$1224,366)</f>
        <v>0</v>
      </c>
    </row>
    <row r="694" spans="1:8" x14ac:dyDescent="0.25">
      <c r="A694" s="1">
        <f>COUNTIF($C$2:C694,"Да")</f>
        <v>22</v>
      </c>
      <c r="B694" s="45">
        <f t="shared" si="21"/>
        <v>45957</v>
      </c>
      <c r="C694" s="42" t="str">
        <f>IF(ISERROR(VLOOKUP(B694,'Айгенис Оп23'!$C$3:$C$42,1,0)),"Нет","Да")</f>
        <v>Нет</v>
      </c>
      <c r="D694" s="43">
        <f t="shared" si="20"/>
        <v>365</v>
      </c>
      <c r="E694" s="49">
        <f>ROUND(('Все выпуски'!$V$3*'Все выпуски'!$V$6/100)/365*(B694-IF(C694="Нет",VLOOKUP(A694,'Айгенис Оп23'!$A$2:$C$42,3,0),VLOOKUP((A694-1),'Айгенис Оп23'!$A$2:$C$42,3,0))),2)</f>
        <v>4.66</v>
      </c>
      <c r="G694" s="43">
        <f>COUNTIF(D695:$D$1224,365)</f>
        <v>530</v>
      </c>
      <c r="H694" s="43">
        <f>COUNTIF(D695:$D$1224,366)</f>
        <v>0</v>
      </c>
    </row>
    <row r="695" spans="1:8" x14ac:dyDescent="0.25">
      <c r="A695" s="1">
        <f>COUNTIF($C$2:C695,"Да")</f>
        <v>22</v>
      </c>
      <c r="B695" s="45">
        <f t="shared" si="21"/>
        <v>45958</v>
      </c>
      <c r="C695" s="42" t="str">
        <f>IF(ISERROR(VLOOKUP(B695,'Айгенис Оп23'!$C$3:$C$42,1,0)),"Нет","Да")</f>
        <v>Нет</v>
      </c>
      <c r="D695" s="43">
        <f t="shared" si="20"/>
        <v>365</v>
      </c>
      <c r="E695" s="49">
        <f>ROUND(('Все выпуски'!$V$3*'Все выпуски'!$V$6/100)/365*(B695-IF(C695="Нет",VLOOKUP(A695,'Айгенис Оп23'!$A$2:$C$42,3,0),VLOOKUP((A695-1),'Айгенис Оп23'!$A$2:$C$42,3,0))),2)</f>
        <v>5.12</v>
      </c>
      <c r="G695" s="43">
        <f>COUNTIF(D696:$D$1224,365)</f>
        <v>529</v>
      </c>
      <c r="H695" s="43">
        <f>COUNTIF(D696:$D$1224,366)</f>
        <v>0</v>
      </c>
    </row>
    <row r="696" spans="1:8" x14ac:dyDescent="0.25">
      <c r="A696" s="1">
        <f>COUNTIF($C$2:C696,"Да")</f>
        <v>22</v>
      </c>
      <c r="B696" s="45">
        <f t="shared" si="21"/>
        <v>45959</v>
      </c>
      <c r="C696" s="42" t="str">
        <f>IF(ISERROR(VLOOKUP(B696,'Айгенис Оп23'!$C$3:$C$42,1,0)),"Нет","Да")</f>
        <v>Нет</v>
      </c>
      <c r="D696" s="43">
        <f t="shared" si="20"/>
        <v>365</v>
      </c>
      <c r="E696" s="49">
        <f>ROUND(('Все выпуски'!$V$3*'Все выпуски'!$V$6/100)/365*(B696-IF(C696="Нет",VLOOKUP(A696,'Айгенис Оп23'!$A$2:$C$42,3,0),VLOOKUP((A696-1),'Айгенис Оп23'!$A$2:$C$42,3,0))),2)</f>
        <v>5.59</v>
      </c>
      <c r="G696" s="43">
        <f>COUNTIF(D697:$D$1224,365)</f>
        <v>528</v>
      </c>
      <c r="H696" s="43">
        <f>COUNTIF(D697:$D$1224,366)</f>
        <v>0</v>
      </c>
    </row>
    <row r="697" spans="1:8" x14ac:dyDescent="0.25">
      <c r="A697" s="1">
        <f>COUNTIF($C$2:C697,"Да")</f>
        <v>22</v>
      </c>
      <c r="B697" s="45">
        <f t="shared" si="21"/>
        <v>45960</v>
      </c>
      <c r="C697" s="42" t="str">
        <f>IF(ISERROR(VLOOKUP(B697,'Айгенис Оп23'!$C$3:$C$42,1,0)),"Нет","Да")</f>
        <v>Нет</v>
      </c>
      <c r="D697" s="43">
        <f t="shared" si="20"/>
        <v>365</v>
      </c>
      <c r="E697" s="49">
        <f>ROUND(('Все выпуски'!$V$3*'Все выпуски'!$V$6/100)/365*(B697-IF(C697="Нет",VLOOKUP(A697,'Айгенис Оп23'!$A$2:$C$42,3,0),VLOOKUP((A697-1),'Айгенис Оп23'!$A$2:$C$42,3,0))),2)</f>
        <v>6.05</v>
      </c>
      <c r="G697" s="43">
        <f>COUNTIF(D698:$D$1224,365)</f>
        <v>527</v>
      </c>
      <c r="H697" s="43">
        <f>COUNTIF(D698:$D$1224,366)</f>
        <v>0</v>
      </c>
    </row>
    <row r="698" spans="1:8" x14ac:dyDescent="0.25">
      <c r="A698" s="1">
        <f>COUNTIF($C$2:C698,"Да")</f>
        <v>22</v>
      </c>
      <c r="B698" s="45">
        <f t="shared" si="21"/>
        <v>45961</v>
      </c>
      <c r="C698" s="42" t="str">
        <f>IF(ISERROR(VLOOKUP(B698,'Айгенис Оп23'!$C$3:$C$42,1,0)),"Нет","Да")</f>
        <v>Нет</v>
      </c>
      <c r="D698" s="43">
        <f t="shared" si="20"/>
        <v>365</v>
      </c>
      <c r="E698" s="49">
        <f>ROUND(('Все выпуски'!$V$3*'Все выпуски'!$V$6/100)/365*(B698-IF(C698="Нет",VLOOKUP(A698,'Айгенис Оп23'!$A$2:$C$42,3,0),VLOOKUP((A698-1),'Айгенис Оп23'!$A$2:$C$42,3,0))),2)</f>
        <v>6.52</v>
      </c>
      <c r="G698" s="43">
        <f>COUNTIF(D699:$D$1224,365)</f>
        <v>526</v>
      </c>
      <c r="H698" s="43">
        <f>COUNTIF(D699:$D$1224,366)</f>
        <v>0</v>
      </c>
    </row>
    <row r="699" spans="1:8" x14ac:dyDescent="0.25">
      <c r="A699" s="1">
        <f>COUNTIF($C$2:C699,"Да")</f>
        <v>22</v>
      </c>
      <c r="B699" s="45">
        <f t="shared" si="21"/>
        <v>45962</v>
      </c>
      <c r="C699" s="42" t="str">
        <f>IF(ISERROR(VLOOKUP(B699,'Айгенис Оп23'!$C$3:$C$42,1,0)),"Нет","Да")</f>
        <v>Нет</v>
      </c>
      <c r="D699" s="43">
        <f t="shared" si="20"/>
        <v>365</v>
      </c>
      <c r="E699" s="49">
        <f>ROUND(('Все выпуски'!$V$3*'Все выпуски'!$V$6/100)/365*(B699-IF(C699="Нет",VLOOKUP(A699,'Айгенис Оп23'!$A$2:$C$42,3,0),VLOOKUP((A699-1),'Айгенис Оп23'!$A$2:$C$42,3,0))),2)</f>
        <v>6.99</v>
      </c>
      <c r="G699" s="43">
        <f>COUNTIF(D700:$D$1224,365)</f>
        <v>525</v>
      </c>
      <c r="H699" s="43">
        <f>COUNTIF(D700:$D$1224,366)</f>
        <v>0</v>
      </c>
    </row>
    <row r="700" spans="1:8" x14ac:dyDescent="0.25">
      <c r="A700" s="1">
        <f>COUNTIF($C$2:C700,"Да")</f>
        <v>22</v>
      </c>
      <c r="B700" s="45">
        <f t="shared" si="21"/>
        <v>45963</v>
      </c>
      <c r="C700" s="42" t="str">
        <f>IF(ISERROR(VLOOKUP(B700,'Айгенис Оп23'!$C$3:$C$42,1,0)),"Нет","Да")</f>
        <v>Нет</v>
      </c>
      <c r="D700" s="43">
        <f t="shared" si="20"/>
        <v>365</v>
      </c>
      <c r="E700" s="49">
        <f>ROUND(('Все выпуски'!$V$3*'Все выпуски'!$V$6/100)/365*(B700-IF(C700="Нет",VLOOKUP(A700,'Айгенис Оп23'!$A$2:$C$42,3,0),VLOOKUP((A700-1),'Айгенис Оп23'!$A$2:$C$42,3,0))),2)</f>
        <v>7.45</v>
      </c>
      <c r="G700" s="43">
        <f>COUNTIF(D701:$D$1224,365)</f>
        <v>524</v>
      </c>
      <c r="H700" s="43">
        <f>COUNTIF(D701:$D$1224,366)</f>
        <v>0</v>
      </c>
    </row>
    <row r="701" spans="1:8" x14ac:dyDescent="0.25">
      <c r="A701" s="1">
        <f>COUNTIF($C$2:C701,"Да")</f>
        <v>22</v>
      </c>
      <c r="B701" s="45">
        <f t="shared" si="21"/>
        <v>45964</v>
      </c>
      <c r="C701" s="42" t="str">
        <f>IF(ISERROR(VLOOKUP(B701,'Айгенис Оп23'!$C$3:$C$42,1,0)),"Нет","Да")</f>
        <v>Нет</v>
      </c>
      <c r="D701" s="43">
        <f t="shared" si="20"/>
        <v>365</v>
      </c>
      <c r="E701" s="49">
        <f>ROUND(('Все выпуски'!$V$3*'Все выпуски'!$V$6/100)/365*(B701-IF(C701="Нет",VLOOKUP(A701,'Айгенис Оп23'!$A$2:$C$42,3,0),VLOOKUP((A701-1),'Айгенис Оп23'!$A$2:$C$42,3,0))),2)</f>
        <v>7.92</v>
      </c>
      <c r="G701" s="43">
        <f>COUNTIF(D702:$D$1224,365)</f>
        <v>523</v>
      </c>
      <c r="H701" s="43">
        <f>COUNTIF(D702:$D$1224,366)</f>
        <v>0</v>
      </c>
    </row>
    <row r="702" spans="1:8" x14ac:dyDescent="0.25">
      <c r="A702" s="1">
        <f>COUNTIF($C$2:C702,"Да")</f>
        <v>22</v>
      </c>
      <c r="B702" s="45">
        <f t="shared" si="21"/>
        <v>45965</v>
      </c>
      <c r="C702" s="42" t="str">
        <f>IF(ISERROR(VLOOKUP(B702,'Айгенис Оп23'!$C$3:$C$42,1,0)),"Нет","Да")</f>
        <v>Нет</v>
      </c>
      <c r="D702" s="43">
        <f t="shared" si="20"/>
        <v>365</v>
      </c>
      <c r="E702" s="49">
        <f>ROUND(('Все выпуски'!$V$3*'Все выпуски'!$V$6/100)/365*(B702-IF(C702="Нет",VLOOKUP(A702,'Айгенис Оп23'!$A$2:$C$42,3,0),VLOOKUP((A702-1),'Айгенис Оп23'!$A$2:$C$42,3,0))),2)</f>
        <v>8.3800000000000008</v>
      </c>
      <c r="G702" s="43">
        <f>COUNTIF(D703:$D$1224,365)</f>
        <v>522</v>
      </c>
      <c r="H702" s="43">
        <f>COUNTIF(D703:$D$1224,366)</f>
        <v>0</v>
      </c>
    </row>
    <row r="703" spans="1:8" x14ac:dyDescent="0.25">
      <c r="A703" s="1">
        <f>COUNTIF($C$2:C703,"Да")</f>
        <v>22</v>
      </c>
      <c r="B703" s="45">
        <f t="shared" si="21"/>
        <v>45966</v>
      </c>
      <c r="C703" s="42" t="str">
        <f>IF(ISERROR(VLOOKUP(B703,'Айгенис Оп23'!$C$3:$C$42,1,0)),"Нет","Да")</f>
        <v>Нет</v>
      </c>
      <c r="D703" s="43">
        <f t="shared" si="20"/>
        <v>365</v>
      </c>
      <c r="E703" s="49">
        <f>ROUND(('Все выпуски'!$V$3*'Все выпуски'!$V$6/100)/365*(B703-IF(C703="Нет",VLOOKUP(A703,'Айгенис Оп23'!$A$2:$C$42,3,0),VLOOKUP((A703-1),'Айгенис Оп23'!$A$2:$C$42,3,0))),2)</f>
        <v>8.85</v>
      </c>
      <c r="G703" s="43">
        <f>COUNTIF(D704:$D$1224,365)</f>
        <v>521</v>
      </c>
      <c r="H703" s="43">
        <f>COUNTIF(D704:$D$1224,366)</f>
        <v>0</v>
      </c>
    </row>
    <row r="704" spans="1:8" x14ac:dyDescent="0.25">
      <c r="A704" s="1">
        <f>COUNTIF($C$2:C704,"Да")</f>
        <v>22</v>
      </c>
      <c r="B704" s="45">
        <f t="shared" si="21"/>
        <v>45967</v>
      </c>
      <c r="C704" s="42" t="str">
        <f>IF(ISERROR(VLOOKUP(B704,'Айгенис Оп23'!$C$3:$C$42,1,0)),"Нет","Да")</f>
        <v>Нет</v>
      </c>
      <c r="D704" s="43">
        <f t="shared" si="20"/>
        <v>365</v>
      </c>
      <c r="E704" s="49">
        <f>ROUND(('Все выпуски'!$V$3*'Все выпуски'!$V$6/100)/365*(B704-IF(C704="Нет",VLOOKUP(A704,'Айгенис Оп23'!$A$2:$C$42,3,0),VLOOKUP((A704-1),'Айгенис Оп23'!$A$2:$C$42,3,0))),2)</f>
        <v>9.32</v>
      </c>
      <c r="G704" s="43">
        <f>COUNTIF(D705:$D$1224,365)</f>
        <v>520</v>
      </c>
      <c r="H704" s="43">
        <f>COUNTIF(D705:$D$1224,366)</f>
        <v>0</v>
      </c>
    </row>
    <row r="705" spans="1:8" x14ac:dyDescent="0.25">
      <c r="A705" s="1">
        <f>COUNTIF($C$2:C705,"Да")</f>
        <v>22</v>
      </c>
      <c r="B705" s="45">
        <f t="shared" si="21"/>
        <v>45968</v>
      </c>
      <c r="C705" s="42" t="str">
        <f>IF(ISERROR(VLOOKUP(B705,'Айгенис Оп23'!$C$3:$C$42,1,0)),"Нет","Да")</f>
        <v>Нет</v>
      </c>
      <c r="D705" s="43">
        <f t="shared" si="20"/>
        <v>365</v>
      </c>
      <c r="E705" s="49">
        <f>ROUND(('Все выпуски'!$V$3*'Все выпуски'!$V$6/100)/365*(B705-IF(C705="Нет",VLOOKUP(A705,'Айгенис Оп23'!$A$2:$C$42,3,0),VLOOKUP((A705-1),'Айгенис Оп23'!$A$2:$C$42,3,0))),2)</f>
        <v>9.7799999999999994</v>
      </c>
      <c r="G705" s="43">
        <f>COUNTIF(D706:$D$1224,365)</f>
        <v>519</v>
      </c>
      <c r="H705" s="43">
        <f>COUNTIF(D706:$D$1224,366)</f>
        <v>0</v>
      </c>
    </row>
    <row r="706" spans="1:8" x14ac:dyDescent="0.25">
      <c r="A706" s="1">
        <f>COUNTIF($C$2:C706,"Да")</f>
        <v>22</v>
      </c>
      <c r="B706" s="45">
        <f t="shared" si="21"/>
        <v>45969</v>
      </c>
      <c r="C706" s="42" t="str">
        <f>IF(ISERROR(VLOOKUP(B706,'Айгенис Оп23'!$C$3:$C$42,1,0)),"Нет","Да")</f>
        <v>Нет</v>
      </c>
      <c r="D706" s="43">
        <f t="shared" ref="D706:D769" si="22">IF(MOD(YEAR(B706),4)=0,366,365)</f>
        <v>365</v>
      </c>
      <c r="E706" s="49">
        <f>ROUND(('Все выпуски'!$V$3*'Все выпуски'!$V$6/100)/365*(B706-IF(C706="Нет",VLOOKUP(A706,'Айгенис Оп23'!$A$2:$C$42,3,0),VLOOKUP((A706-1),'Айгенис Оп23'!$A$2:$C$42,3,0))),2)</f>
        <v>10.25</v>
      </c>
      <c r="G706" s="43">
        <f>COUNTIF(D707:$D$1224,365)</f>
        <v>518</v>
      </c>
      <c r="H706" s="43">
        <f>COUNTIF(D707:$D$1224,366)</f>
        <v>0</v>
      </c>
    </row>
    <row r="707" spans="1:8" x14ac:dyDescent="0.25">
      <c r="A707" s="1">
        <f>COUNTIF($C$2:C707,"Да")</f>
        <v>22</v>
      </c>
      <c r="B707" s="45">
        <f t="shared" si="21"/>
        <v>45970</v>
      </c>
      <c r="C707" s="42" t="str">
        <f>IF(ISERROR(VLOOKUP(B707,'Айгенис Оп23'!$C$3:$C$42,1,0)),"Нет","Да")</f>
        <v>Нет</v>
      </c>
      <c r="D707" s="43">
        <f t="shared" si="22"/>
        <v>365</v>
      </c>
      <c r="E707" s="49">
        <f>ROUND(('Все выпуски'!$V$3*'Все выпуски'!$V$6/100)/365*(B707-IF(C707="Нет",VLOOKUP(A707,'Айгенис Оп23'!$A$2:$C$42,3,0),VLOOKUP((A707-1),'Айгенис Оп23'!$A$2:$C$42,3,0))),2)</f>
        <v>10.71</v>
      </c>
      <c r="G707" s="43">
        <f>COUNTIF(D708:$D$1224,365)</f>
        <v>517</v>
      </c>
      <c r="H707" s="43">
        <f>COUNTIF(D708:$D$1224,366)</f>
        <v>0</v>
      </c>
    </row>
    <row r="708" spans="1:8" x14ac:dyDescent="0.25">
      <c r="A708" s="1">
        <f>COUNTIF($C$2:C708,"Да")</f>
        <v>22</v>
      </c>
      <c r="B708" s="45">
        <f t="shared" ref="B708:B771" si="23">B707+1</f>
        <v>45971</v>
      </c>
      <c r="C708" s="42" t="str">
        <f>IF(ISERROR(VLOOKUP(B708,'Айгенис Оп23'!$C$3:$C$42,1,0)),"Нет","Да")</f>
        <v>Нет</v>
      </c>
      <c r="D708" s="43">
        <f t="shared" si="22"/>
        <v>365</v>
      </c>
      <c r="E708" s="49">
        <f>ROUND(('Все выпуски'!$V$3*'Все выпуски'!$V$6/100)/365*(B708-IF(C708="Нет",VLOOKUP(A708,'Айгенис Оп23'!$A$2:$C$42,3,0),VLOOKUP((A708-1),'Айгенис Оп23'!$A$2:$C$42,3,0))),2)</f>
        <v>11.18</v>
      </c>
      <c r="G708" s="43">
        <f>COUNTIF(D709:$D$1224,365)</f>
        <v>516</v>
      </c>
      <c r="H708" s="43">
        <f>COUNTIF(D709:$D$1224,366)</f>
        <v>0</v>
      </c>
    </row>
    <row r="709" spans="1:8" x14ac:dyDescent="0.25">
      <c r="A709" s="1">
        <f>COUNTIF($C$2:C709,"Да")</f>
        <v>22</v>
      </c>
      <c r="B709" s="45">
        <f t="shared" si="23"/>
        <v>45972</v>
      </c>
      <c r="C709" s="42" t="str">
        <f>IF(ISERROR(VLOOKUP(B709,'Айгенис Оп23'!$C$3:$C$42,1,0)),"Нет","Да")</f>
        <v>Нет</v>
      </c>
      <c r="D709" s="43">
        <f t="shared" si="22"/>
        <v>365</v>
      </c>
      <c r="E709" s="49">
        <f>ROUND(('Все выпуски'!$V$3*'Все выпуски'!$V$6/100)/365*(B709-IF(C709="Нет",VLOOKUP(A709,'Айгенис Оп23'!$A$2:$C$42,3,0),VLOOKUP((A709-1),'Айгенис Оп23'!$A$2:$C$42,3,0))),2)</f>
        <v>11.64</v>
      </c>
      <c r="G709" s="43">
        <f>COUNTIF(D710:$D$1224,365)</f>
        <v>515</v>
      </c>
      <c r="H709" s="43">
        <f>COUNTIF(D710:$D$1224,366)</f>
        <v>0</v>
      </c>
    </row>
    <row r="710" spans="1:8" x14ac:dyDescent="0.25">
      <c r="A710" s="1">
        <f>COUNTIF($C$2:C710,"Да")</f>
        <v>22</v>
      </c>
      <c r="B710" s="45">
        <f t="shared" si="23"/>
        <v>45973</v>
      </c>
      <c r="C710" s="42" t="str">
        <f>IF(ISERROR(VLOOKUP(B710,'Айгенис Оп23'!$C$3:$C$42,1,0)),"Нет","Да")</f>
        <v>Нет</v>
      </c>
      <c r="D710" s="43">
        <f t="shared" si="22"/>
        <v>365</v>
      </c>
      <c r="E710" s="49">
        <f>ROUND(('Все выпуски'!$V$3*'Все выпуски'!$V$6/100)/365*(B710-IF(C710="Нет",VLOOKUP(A710,'Айгенис Оп23'!$A$2:$C$42,3,0),VLOOKUP((A710-1),'Айгенис Оп23'!$A$2:$C$42,3,0))),2)</f>
        <v>12.11</v>
      </c>
      <c r="G710" s="43">
        <f>COUNTIF(D711:$D$1224,365)</f>
        <v>514</v>
      </c>
      <c r="H710" s="43">
        <f>COUNTIF(D711:$D$1224,366)</f>
        <v>0</v>
      </c>
    </row>
    <row r="711" spans="1:8" x14ac:dyDescent="0.25">
      <c r="A711" s="1">
        <f>COUNTIF($C$2:C711,"Да")</f>
        <v>22</v>
      </c>
      <c r="B711" s="45">
        <f t="shared" si="23"/>
        <v>45974</v>
      </c>
      <c r="C711" s="42" t="str">
        <f>IF(ISERROR(VLOOKUP(B711,'Айгенис Оп23'!$C$3:$C$42,1,0)),"Нет","Да")</f>
        <v>Нет</v>
      </c>
      <c r="D711" s="43">
        <f t="shared" si="22"/>
        <v>365</v>
      </c>
      <c r="E711" s="49">
        <f>ROUND(('Все выпуски'!$V$3*'Все выпуски'!$V$6/100)/365*(B711-IF(C711="Нет",VLOOKUP(A711,'Айгенис Оп23'!$A$2:$C$42,3,0),VLOOKUP((A711-1),'Айгенис Оп23'!$A$2:$C$42,3,0))),2)</f>
        <v>12.58</v>
      </c>
      <c r="G711" s="43">
        <f>COUNTIF(D712:$D$1224,365)</f>
        <v>513</v>
      </c>
      <c r="H711" s="43">
        <f>COUNTIF(D712:$D$1224,366)</f>
        <v>0</v>
      </c>
    </row>
    <row r="712" spans="1:8" x14ac:dyDescent="0.25">
      <c r="A712" s="1">
        <f>COUNTIF($C$2:C712,"Да")</f>
        <v>22</v>
      </c>
      <c r="B712" s="45">
        <f t="shared" si="23"/>
        <v>45975</v>
      </c>
      <c r="C712" s="42" t="str">
        <f>IF(ISERROR(VLOOKUP(B712,'Айгенис Оп23'!$C$3:$C$42,1,0)),"Нет","Да")</f>
        <v>Нет</v>
      </c>
      <c r="D712" s="43">
        <f t="shared" si="22"/>
        <v>365</v>
      </c>
      <c r="E712" s="49">
        <f>ROUND(('Все выпуски'!$V$3*'Все выпуски'!$V$6/100)/365*(B712-IF(C712="Нет",VLOOKUP(A712,'Айгенис Оп23'!$A$2:$C$42,3,0),VLOOKUP((A712-1),'Айгенис Оп23'!$A$2:$C$42,3,0))),2)</f>
        <v>13.04</v>
      </c>
      <c r="G712" s="43">
        <f>COUNTIF(D713:$D$1224,365)</f>
        <v>512</v>
      </c>
      <c r="H712" s="43">
        <f>COUNTIF(D713:$D$1224,366)</f>
        <v>0</v>
      </c>
    </row>
    <row r="713" spans="1:8" x14ac:dyDescent="0.25">
      <c r="A713" s="1">
        <f>COUNTIF($C$2:C713,"Да")</f>
        <v>22</v>
      </c>
      <c r="B713" s="45">
        <f t="shared" si="23"/>
        <v>45976</v>
      </c>
      <c r="C713" s="42" t="str">
        <f>IF(ISERROR(VLOOKUP(B713,'Айгенис Оп23'!$C$3:$C$42,1,0)),"Нет","Да")</f>
        <v>Нет</v>
      </c>
      <c r="D713" s="43">
        <f t="shared" si="22"/>
        <v>365</v>
      </c>
      <c r="E713" s="49">
        <f>ROUND(('Все выпуски'!$V$3*'Все выпуски'!$V$6/100)/365*(B713-IF(C713="Нет",VLOOKUP(A713,'Айгенис Оп23'!$A$2:$C$42,3,0),VLOOKUP((A713-1),'Айгенис Оп23'!$A$2:$C$42,3,0))),2)</f>
        <v>13.51</v>
      </c>
      <c r="G713" s="43">
        <f>COUNTIF(D714:$D$1224,365)</f>
        <v>511</v>
      </c>
      <c r="H713" s="43">
        <f>COUNTIF(D714:$D$1224,366)</f>
        <v>0</v>
      </c>
    </row>
    <row r="714" spans="1:8" x14ac:dyDescent="0.25">
      <c r="A714" s="1">
        <f>COUNTIF($C$2:C714,"Да")</f>
        <v>22</v>
      </c>
      <c r="B714" s="45">
        <f t="shared" si="23"/>
        <v>45977</v>
      </c>
      <c r="C714" s="42" t="str">
        <f>IF(ISERROR(VLOOKUP(B714,'Айгенис Оп23'!$C$3:$C$42,1,0)),"Нет","Да")</f>
        <v>Нет</v>
      </c>
      <c r="D714" s="43">
        <f t="shared" si="22"/>
        <v>365</v>
      </c>
      <c r="E714" s="49">
        <f>ROUND(('Все выпуски'!$V$3*'Все выпуски'!$V$6/100)/365*(B714-IF(C714="Нет",VLOOKUP(A714,'Айгенис Оп23'!$A$2:$C$42,3,0),VLOOKUP((A714-1),'Айгенис Оп23'!$A$2:$C$42,3,0))),2)</f>
        <v>13.97</v>
      </c>
      <c r="G714" s="43">
        <f>COUNTIF(D715:$D$1224,365)</f>
        <v>510</v>
      </c>
      <c r="H714" s="43">
        <f>COUNTIF(D715:$D$1224,366)</f>
        <v>0</v>
      </c>
    </row>
    <row r="715" spans="1:8" x14ac:dyDescent="0.25">
      <c r="A715" s="1">
        <f>COUNTIF($C$2:C715,"Да")</f>
        <v>23</v>
      </c>
      <c r="B715" s="45">
        <f t="shared" si="23"/>
        <v>45978</v>
      </c>
      <c r="C715" s="42" t="str">
        <f>IF(ISERROR(VLOOKUP(B715,'Айгенис Оп23'!$C$3:$C$42,1,0)),"Нет","Да")</f>
        <v>Да</v>
      </c>
      <c r="D715" s="43">
        <f t="shared" si="22"/>
        <v>365</v>
      </c>
      <c r="E715" s="49">
        <f>ROUND(('Все выпуски'!$V$3*'Все выпуски'!$V$6/100)/365*(B715-IF(C715="Нет",VLOOKUP(A715,'Айгенис Оп23'!$A$2:$C$42,3,0),VLOOKUP((A715-1),'Айгенис Оп23'!$A$2:$C$42,3,0))),2)</f>
        <v>14.44</v>
      </c>
      <c r="G715" s="43">
        <f>COUNTIF(D716:$D$1224,365)</f>
        <v>509</v>
      </c>
      <c r="H715" s="43">
        <f>COUNTIF(D716:$D$1224,366)</f>
        <v>0</v>
      </c>
    </row>
    <row r="716" spans="1:8" x14ac:dyDescent="0.25">
      <c r="A716" s="1">
        <f>COUNTIF($C$2:C716,"Да")</f>
        <v>23</v>
      </c>
      <c r="B716" s="45">
        <f t="shared" si="23"/>
        <v>45979</v>
      </c>
      <c r="C716" s="42" t="str">
        <f>IF(ISERROR(VLOOKUP(B716,'Айгенис Оп23'!$C$3:$C$42,1,0)),"Нет","Да")</f>
        <v>Нет</v>
      </c>
      <c r="D716" s="43">
        <f t="shared" si="22"/>
        <v>365</v>
      </c>
      <c r="E716" s="49">
        <f>ROUND(('Все выпуски'!$V$3*'Все выпуски'!$V$6/100)/365*(B716-IF(C716="Нет",VLOOKUP(A716,'Айгенис Оп23'!$A$2:$C$42,3,0),VLOOKUP((A716-1),'Айгенис Оп23'!$A$2:$C$42,3,0))),2)</f>
        <v>0.47</v>
      </c>
      <c r="G716" s="43">
        <f>COUNTIF(D717:$D$1224,365)</f>
        <v>508</v>
      </c>
      <c r="H716" s="43">
        <f>COUNTIF(D717:$D$1224,366)</f>
        <v>0</v>
      </c>
    </row>
    <row r="717" spans="1:8" x14ac:dyDescent="0.25">
      <c r="A717" s="1">
        <f>COUNTIF($C$2:C717,"Да")</f>
        <v>23</v>
      </c>
      <c r="B717" s="45">
        <f t="shared" si="23"/>
        <v>45980</v>
      </c>
      <c r="C717" s="42" t="str">
        <f>IF(ISERROR(VLOOKUP(B717,'Айгенис Оп23'!$C$3:$C$42,1,0)),"Нет","Да")</f>
        <v>Нет</v>
      </c>
      <c r="D717" s="43">
        <f t="shared" si="22"/>
        <v>365</v>
      </c>
      <c r="E717" s="49">
        <f>ROUND(('Все выпуски'!$V$3*'Все выпуски'!$V$6/100)/365*(B717-IF(C717="Нет",VLOOKUP(A717,'Айгенис Оп23'!$A$2:$C$42,3,0),VLOOKUP((A717-1),'Айгенис Оп23'!$A$2:$C$42,3,0))),2)</f>
        <v>0.93</v>
      </c>
      <c r="G717" s="43">
        <f>COUNTIF(D718:$D$1224,365)</f>
        <v>507</v>
      </c>
      <c r="H717" s="43">
        <f>COUNTIF(D718:$D$1224,366)</f>
        <v>0</v>
      </c>
    </row>
    <row r="718" spans="1:8" x14ac:dyDescent="0.25">
      <c r="A718" s="1">
        <f>COUNTIF($C$2:C718,"Да")</f>
        <v>23</v>
      </c>
      <c r="B718" s="45">
        <f t="shared" si="23"/>
        <v>45981</v>
      </c>
      <c r="C718" s="42" t="str">
        <f>IF(ISERROR(VLOOKUP(B718,'Айгенис Оп23'!$C$3:$C$42,1,0)),"Нет","Да")</f>
        <v>Нет</v>
      </c>
      <c r="D718" s="43">
        <f t="shared" si="22"/>
        <v>365</v>
      </c>
      <c r="E718" s="49">
        <f>ROUND(('Все выпуски'!$V$3*'Все выпуски'!$V$6/100)/365*(B718-IF(C718="Нет",VLOOKUP(A718,'Айгенис Оп23'!$A$2:$C$42,3,0),VLOOKUP((A718-1),'Айгенис Оп23'!$A$2:$C$42,3,0))),2)</f>
        <v>1.4</v>
      </c>
      <c r="G718" s="43">
        <f>COUNTIF(D719:$D$1224,365)</f>
        <v>506</v>
      </c>
      <c r="H718" s="43">
        <f>COUNTIF(D719:$D$1224,366)</f>
        <v>0</v>
      </c>
    </row>
    <row r="719" spans="1:8" x14ac:dyDescent="0.25">
      <c r="A719" s="1">
        <f>COUNTIF($C$2:C719,"Да")</f>
        <v>23</v>
      </c>
      <c r="B719" s="45">
        <f t="shared" si="23"/>
        <v>45982</v>
      </c>
      <c r="C719" s="42" t="str">
        <f>IF(ISERROR(VLOOKUP(B719,'Айгенис Оп23'!$C$3:$C$42,1,0)),"Нет","Да")</f>
        <v>Нет</v>
      </c>
      <c r="D719" s="43">
        <f t="shared" si="22"/>
        <v>365</v>
      </c>
      <c r="E719" s="49">
        <f>ROUND(('Все выпуски'!$V$3*'Все выпуски'!$V$6/100)/365*(B719-IF(C719="Нет",VLOOKUP(A719,'Айгенис Оп23'!$A$2:$C$42,3,0),VLOOKUP((A719-1),'Айгенис Оп23'!$A$2:$C$42,3,0))),2)</f>
        <v>1.86</v>
      </c>
      <c r="G719" s="43">
        <f>COUNTIF(D720:$D$1224,365)</f>
        <v>505</v>
      </c>
      <c r="H719" s="43">
        <f>COUNTIF(D720:$D$1224,366)</f>
        <v>0</v>
      </c>
    </row>
    <row r="720" spans="1:8" x14ac:dyDescent="0.25">
      <c r="A720" s="1">
        <f>COUNTIF($C$2:C720,"Да")</f>
        <v>23</v>
      </c>
      <c r="B720" s="45">
        <f t="shared" si="23"/>
        <v>45983</v>
      </c>
      <c r="C720" s="42" t="str">
        <f>IF(ISERROR(VLOOKUP(B720,'Айгенис Оп23'!$C$3:$C$42,1,0)),"Нет","Да")</f>
        <v>Нет</v>
      </c>
      <c r="D720" s="43">
        <f t="shared" si="22"/>
        <v>365</v>
      </c>
      <c r="E720" s="49">
        <f>ROUND(('Все выпуски'!$V$3*'Все выпуски'!$V$6/100)/365*(B720-IF(C720="Нет",VLOOKUP(A720,'Айгенис Оп23'!$A$2:$C$42,3,0),VLOOKUP((A720-1),'Айгенис Оп23'!$A$2:$C$42,3,0))),2)</f>
        <v>2.33</v>
      </c>
      <c r="G720" s="43">
        <f>COUNTIF(D721:$D$1224,365)</f>
        <v>504</v>
      </c>
      <c r="H720" s="43">
        <f>COUNTIF(D721:$D$1224,366)</f>
        <v>0</v>
      </c>
    </row>
    <row r="721" spans="1:8" x14ac:dyDescent="0.25">
      <c r="A721" s="1">
        <f>COUNTIF($C$2:C721,"Да")</f>
        <v>23</v>
      </c>
      <c r="B721" s="45">
        <f t="shared" si="23"/>
        <v>45984</v>
      </c>
      <c r="C721" s="42" t="str">
        <f>IF(ISERROR(VLOOKUP(B721,'Айгенис Оп23'!$C$3:$C$42,1,0)),"Нет","Да")</f>
        <v>Нет</v>
      </c>
      <c r="D721" s="43">
        <f t="shared" si="22"/>
        <v>365</v>
      </c>
      <c r="E721" s="49">
        <f>ROUND(('Все выпуски'!$V$3*'Все выпуски'!$V$6/100)/365*(B721-IF(C721="Нет",VLOOKUP(A721,'Айгенис Оп23'!$A$2:$C$42,3,0),VLOOKUP((A721-1),'Айгенис Оп23'!$A$2:$C$42,3,0))),2)</f>
        <v>2.79</v>
      </c>
      <c r="G721" s="43">
        <f>COUNTIF(D722:$D$1224,365)</f>
        <v>503</v>
      </c>
      <c r="H721" s="43">
        <f>COUNTIF(D722:$D$1224,366)</f>
        <v>0</v>
      </c>
    </row>
    <row r="722" spans="1:8" x14ac:dyDescent="0.25">
      <c r="A722" s="1">
        <f>COUNTIF($C$2:C722,"Да")</f>
        <v>23</v>
      </c>
      <c r="B722" s="45">
        <f t="shared" si="23"/>
        <v>45985</v>
      </c>
      <c r="C722" s="42" t="str">
        <f>IF(ISERROR(VLOOKUP(B722,'Айгенис Оп23'!$C$3:$C$42,1,0)),"Нет","Да")</f>
        <v>Нет</v>
      </c>
      <c r="D722" s="43">
        <f t="shared" si="22"/>
        <v>365</v>
      </c>
      <c r="E722" s="49">
        <f>ROUND(('Все выпуски'!$V$3*'Все выпуски'!$V$6/100)/365*(B722-IF(C722="Нет",VLOOKUP(A722,'Айгенис Оп23'!$A$2:$C$42,3,0),VLOOKUP((A722-1),'Айгенис Оп23'!$A$2:$C$42,3,0))),2)</f>
        <v>3.26</v>
      </c>
      <c r="G722" s="43">
        <f>COUNTIF(D723:$D$1224,365)</f>
        <v>502</v>
      </c>
      <c r="H722" s="43">
        <f>COUNTIF(D723:$D$1224,366)</f>
        <v>0</v>
      </c>
    </row>
    <row r="723" spans="1:8" x14ac:dyDescent="0.25">
      <c r="A723" s="1">
        <f>COUNTIF($C$2:C723,"Да")</f>
        <v>23</v>
      </c>
      <c r="B723" s="45">
        <f t="shared" si="23"/>
        <v>45986</v>
      </c>
      <c r="C723" s="42" t="str">
        <f>IF(ISERROR(VLOOKUP(B723,'Айгенис Оп23'!$C$3:$C$42,1,0)),"Нет","Да")</f>
        <v>Нет</v>
      </c>
      <c r="D723" s="43">
        <f t="shared" si="22"/>
        <v>365</v>
      </c>
      <c r="E723" s="49">
        <f>ROUND(('Все выпуски'!$V$3*'Все выпуски'!$V$6/100)/365*(B723-IF(C723="Нет",VLOOKUP(A723,'Айгенис Оп23'!$A$2:$C$42,3,0),VLOOKUP((A723-1),'Айгенис Оп23'!$A$2:$C$42,3,0))),2)</f>
        <v>3.73</v>
      </c>
      <c r="G723" s="43">
        <f>COUNTIF(D724:$D$1224,365)</f>
        <v>501</v>
      </c>
      <c r="H723" s="43">
        <f>COUNTIF(D724:$D$1224,366)</f>
        <v>0</v>
      </c>
    </row>
    <row r="724" spans="1:8" x14ac:dyDescent="0.25">
      <c r="A724" s="1">
        <f>COUNTIF($C$2:C724,"Да")</f>
        <v>23</v>
      </c>
      <c r="B724" s="45">
        <f t="shared" si="23"/>
        <v>45987</v>
      </c>
      <c r="C724" s="42" t="str">
        <f>IF(ISERROR(VLOOKUP(B724,'Айгенис Оп23'!$C$3:$C$42,1,0)),"Нет","Да")</f>
        <v>Нет</v>
      </c>
      <c r="D724" s="43">
        <f t="shared" si="22"/>
        <v>365</v>
      </c>
      <c r="E724" s="49">
        <f>ROUND(('Все выпуски'!$V$3*'Все выпуски'!$V$6/100)/365*(B724-IF(C724="Нет",VLOOKUP(A724,'Айгенис Оп23'!$A$2:$C$42,3,0),VLOOKUP((A724-1),'Айгенис Оп23'!$A$2:$C$42,3,0))),2)</f>
        <v>4.1900000000000004</v>
      </c>
      <c r="G724" s="43">
        <f>COUNTIF(D725:$D$1224,365)</f>
        <v>500</v>
      </c>
      <c r="H724" s="43">
        <f>COUNTIF(D725:$D$1224,366)</f>
        <v>0</v>
      </c>
    </row>
    <row r="725" spans="1:8" x14ac:dyDescent="0.25">
      <c r="A725" s="1">
        <f>COUNTIF($C$2:C725,"Да")</f>
        <v>23</v>
      </c>
      <c r="B725" s="45">
        <f t="shared" si="23"/>
        <v>45988</v>
      </c>
      <c r="C725" s="42" t="str">
        <f>IF(ISERROR(VLOOKUP(B725,'Айгенис Оп23'!$C$3:$C$42,1,0)),"Нет","Да")</f>
        <v>Нет</v>
      </c>
      <c r="D725" s="43">
        <f t="shared" si="22"/>
        <v>365</v>
      </c>
      <c r="E725" s="49">
        <f>ROUND(('Все выпуски'!$V$3*'Все выпуски'!$V$6/100)/365*(B725-IF(C725="Нет",VLOOKUP(A725,'Айгенис Оп23'!$A$2:$C$42,3,0),VLOOKUP((A725-1),'Айгенис Оп23'!$A$2:$C$42,3,0))),2)</f>
        <v>4.66</v>
      </c>
      <c r="G725" s="43">
        <f>COUNTIF(D726:$D$1224,365)</f>
        <v>499</v>
      </c>
      <c r="H725" s="43">
        <f>COUNTIF(D726:$D$1224,366)</f>
        <v>0</v>
      </c>
    </row>
    <row r="726" spans="1:8" x14ac:dyDescent="0.25">
      <c r="A726" s="1">
        <f>COUNTIF($C$2:C726,"Да")</f>
        <v>23</v>
      </c>
      <c r="B726" s="45">
        <f t="shared" si="23"/>
        <v>45989</v>
      </c>
      <c r="C726" s="42" t="str">
        <f>IF(ISERROR(VLOOKUP(B726,'Айгенис Оп23'!$C$3:$C$42,1,0)),"Нет","Да")</f>
        <v>Нет</v>
      </c>
      <c r="D726" s="43">
        <f t="shared" si="22"/>
        <v>365</v>
      </c>
      <c r="E726" s="49">
        <f>ROUND(('Все выпуски'!$V$3*'Все выпуски'!$V$6/100)/365*(B726-IF(C726="Нет",VLOOKUP(A726,'Айгенис Оп23'!$A$2:$C$42,3,0),VLOOKUP((A726-1),'Айгенис Оп23'!$A$2:$C$42,3,0))),2)</f>
        <v>5.12</v>
      </c>
      <c r="G726" s="43">
        <f>COUNTIF(D727:$D$1224,365)</f>
        <v>498</v>
      </c>
      <c r="H726" s="43">
        <f>COUNTIF(D727:$D$1224,366)</f>
        <v>0</v>
      </c>
    </row>
    <row r="727" spans="1:8" x14ac:dyDescent="0.25">
      <c r="A727" s="1">
        <f>COUNTIF($C$2:C727,"Да")</f>
        <v>23</v>
      </c>
      <c r="B727" s="45">
        <f t="shared" si="23"/>
        <v>45990</v>
      </c>
      <c r="C727" s="42" t="str">
        <f>IF(ISERROR(VLOOKUP(B727,'Айгенис Оп23'!$C$3:$C$42,1,0)),"Нет","Да")</f>
        <v>Нет</v>
      </c>
      <c r="D727" s="43">
        <f t="shared" si="22"/>
        <v>365</v>
      </c>
      <c r="E727" s="49">
        <f>ROUND(('Все выпуски'!$V$3*'Все выпуски'!$V$6/100)/365*(B727-IF(C727="Нет",VLOOKUP(A727,'Айгенис Оп23'!$A$2:$C$42,3,0),VLOOKUP((A727-1),'Айгенис Оп23'!$A$2:$C$42,3,0))),2)</f>
        <v>5.59</v>
      </c>
      <c r="G727" s="43">
        <f>COUNTIF(D728:$D$1224,365)</f>
        <v>497</v>
      </c>
      <c r="H727" s="43">
        <f>COUNTIF(D728:$D$1224,366)</f>
        <v>0</v>
      </c>
    </row>
    <row r="728" spans="1:8" x14ac:dyDescent="0.25">
      <c r="A728" s="1">
        <f>COUNTIF($C$2:C728,"Да")</f>
        <v>23</v>
      </c>
      <c r="B728" s="45">
        <f t="shared" si="23"/>
        <v>45991</v>
      </c>
      <c r="C728" s="42" t="str">
        <f>IF(ISERROR(VLOOKUP(B728,'Айгенис Оп23'!$C$3:$C$42,1,0)),"Нет","Да")</f>
        <v>Нет</v>
      </c>
      <c r="D728" s="43">
        <f t="shared" si="22"/>
        <v>365</v>
      </c>
      <c r="E728" s="49">
        <f>ROUND(('Все выпуски'!$V$3*'Все выпуски'!$V$6/100)/365*(B728-IF(C728="Нет",VLOOKUP(A728,'Айгенис Оп23'!$A$2:$C$42,3,0),VLOOKUP((A728-1),'Айгенис Оп23'!$A$2:$C$42,3,0))),2)</f>
        <v>6.05</v>
      </c>
      <c r="G728" s="43">
        <f>COUNTIF(D729:$D$1224,365)</f>
        <v>496</v>
      </c>
      <c r="H728" s="43">
        <f>COUNTIF(D729:$D$1224,366)</f>
        <v>0</v>
      </c>
    </row>
    <row r="729" spans="1:8" x14ac:dyDescent="0.25">
      <c r="A729" s="1">
        <f>COUNTIF($C$2:C729,"Да")</f>
        <v>23</v>
      </c>
      <c r="B729" s="45">
        <f t="shared" si="23"/>
        <v>45992</v>
      </c>
      <c r="C729" s="42" t="str">
        <f>IF(ISERROR(VLOOKUP(B729,'Айгенис Оп23'!$C$3:$C$42,1,0)),"Нет","Да")</f>
        <v>Нет</v>
      </c>
      <c r="D729" s="43">
        <f t="shared" si="22"/>
        <v>365</v>
      </c>
      <c r="E729" s="49">
        <f>ROUND(('Все выпуски'!$V$3*'Все выпуски'!$V$6/100)/365*(B729-IF(C729="Нет",VLOOKUP(A729,'Айгенис Оп23'!$A$2:$C$42,3,0),VLOOKUP((A729-1),'Айгенис Оп23'!$A$2:$C$42,3,0))),2)</f>
        <v>6.52</v>
      </c>
      <c r="G729" s="43">
        <f>COUNTIF(D730:$D$1224,365)</f>
        <v>495</v>
      </c>
      <c r="H729" s="43">
        <f>COUNTIF(D730:$D$1224,366)</f>
        <v>0</v>
      </c>
    </row>
    <row r="730" spans="1:8" x14ac:dyDescent="0.25">
      <c r="A730" s="1">
        <f>COUNTIF($C$2:C730,"Да")</f>
        <v>23</v>
      </c>
      <c r="B730" s="45">
        <f t="shared" si="23"/>
        <v>45993</v>
      </c>
      <c r="C730" s="42" t="str">
        <f>IF(ISERROR(VLOOKUP(B730,'Айгенис Оп23'!$C$3:$C$42,1,0)),"Нет","Да")</f>
        <v>Нет</v>
      </c>
      <c r="D730" s="43">
        <f t="shared" si="22"/>
        <v>365</v>
      </c>
      <c r="E730" s="49">
        <f>ROUND(('Все выпуски'!$V$3*'Все выпуски'!$V$6/100)/365*(B730-IF(C730="Нет",VLOOKUP(A730,'Айгенис Оп23'!$A$2:$C$42,3,0),VLOOKUP((A730-1),'Айгенис Оп23'!$A$2:$C$42,3,0))),2)</f>
        <v>6.99</v>
      </c>
      <c r="G730" s="43">
        <f>COUNTIF(D731:$D$1224,365)</f>
        <v>494</v>
      </c>
      <c r="H730" s="43">
        <f>COUNTIF(D731:$D$1224,366)</f>
        <v>0</v>
      </c>
    </row>
    <row r="731" spans="1:8" x14ac:dyDescent="0.25">
      <c r="A731" s="1">
        <f>COUNTIF($C$2:C731,"Да")</f>
        <v>23</v>
      </c>
      <c r="B731" s="45">
        <f t="shared" si="23"/>
        <v>45994</v>
      </c>
      <c r="C731" s="42" t="str">
        <f>IF(ISERROR(VLOOKUP(B731,'Айгенис Оп23'!$C$3:$C$42,1,0)),"Нет","Да")</f>
        <v>Нет</v>
      </c>
      <c r="D731" s="43">
        <f t="shared" si="22"/>
        <v>365</v>
      </c>
      <c r="E731" s="49">
        <f>ROUND(('Все выпуски'!$V$3*'Все выпуски'!$V$6/100)/365*(B731-IF(C731="Нет",VLOOKUP(A731,'Айгенис Оп23'!$A$2:$C$42,3,0),VLOOKUP((A731-1),'Айгенис Оп23'!$A$2:$C$42,3,0))),2)</f>
        <v>7.45</v>
      </c>
      <c r="G731" s="43">
        <f>COUNTIF(D732:$D$1224,365)</f>
        <v>493</v>
      </c>
      <c r="H731" s="43">
        <f>COUNTIF(D732:$D$1224,366)</f>
        <v>0</v>
      </c>
    </row>
    <row r="732" spans="1:8" x14ac:dyDescent="0.25">
      <c r="A732" s="1">
        <f>COUNTIF($C$2:C732,"Да")</f>
        <v>23</v>
      </c>
      <c r="B732" s="45">
        <f t="shared" si="23"/>
        <v>45995</v>
      </c>
      <c r="C732" s="42" t="str">
        <f>IF(ISERROR(VLOOKUP(B732,'Айгенис Оп23'!$C$3:$C$42,1,0)),"Нет","Да")</f>
        <v>Нет</v>
      </c>
      <c r="D732" s="43">
        <f t="shared" si="22"/>
        <v>365</v>
      </c>
      <c r="E732" s="49">
        <f>ROUND(('Все выпуски'!$V$3*'Все выпуски'!$V$6/100)/365*(B732-IF(C732="Нет",VLOOKUP(A732,'Айгенис Оп23'!$A$2:$C$42,3,0),VLOOKUP((A732-1),'Айгенис Оп23'!$A$2:$C$42,3,0))),2)</f>
        <v>7.92</v>
      </c>
      <c r="G732" s="43">
        <f>COUNTIF(D733:$D$1224,365)</f>
        <v>492</v>
      </c>
      <c r="H732" s="43">
        <f>COUNTIF(D733:$D$1224,366)</f>
        <v>0</v>
      </c>
    </row>
    <row r="733" spans="1:8" x14ac:dyDescent="0.25">
      <c r="A733" s="1">
        <f>COUNTIF($C$2:C733,"Да")</f>
        <v>23</v>
      </c>
      <c r="B733" s="45">
        <f t="shared" si="23"/>
        <v>45996</v>
      </c>
      <c r="C733" s="42" t="str">
        <f>IF(ISERROR(VLOOKUP(B733,'Айгенис Оп23'!$C$3:$C$42,1,0)),"Нет","Да")</f>
        <v>Нет</v>
      </c>
      <c r="D733" s="43">
        <f t="shared" si="22"/>
        <v>365</v>
      </c>
      <c r="E733" s="49">
        <f>ROUND(('Все выпуски'!$V$3*'Все выпуски'!$V$6/100)/365*(B733-IF(C733="Нет",VLOOKUP(A733,'Айгенис Оп23'!$A$2:$C$42,3,0),VLOOKUP((A733-1),'Айгенис Оп23'!$A$2:$C$42,3,0))),2)</f>
        <v>8.3800000000000008</v>
      </c>
      <c r="G733" s="43">
        <f>COUNTIF(D734:$D$1224,365)</f>
        <v>491</v>
      </c>
      <c r="H733" s="43">
        <f>COUNTIF(D734:$D$1224,366)</f>
        <v>0</v>
      </c>
    </row>
    <row r="734" spans="1:8" x14ac:dyDescent="0.25">
      <c r="A734" s="1">
        <f>COUNTIF($C$2:C734,"Да")</f>
        <v>23</v>
      </c>
      <c r="B734" s="45">
        <f t="shared" si="23"/>
        <v>45997</v>
      </c>
      <c r="C734" s="42" t="str">
        <f>IF(ISERROR(VLOOKUP(B734,'Айгенис Оп23'!$C$3:$C$42,1,0)),"Нет","Да")</f>
        <v>Нет</v>
      </c>
      <c r="D734" s="43">
        <f t="shared" si="22"/>
        <v>365</v>
      </c>
      <c r="E734" s="49">
        <f>ROUND(('Все выпуски'!$V$3*'Все выпуски'!$V$6/100)/365*(B734-IF(C734="Нет",VLOOKUP(A734,'Айгенис Оп23'!$A$2:$C$42,3,0),VLOOKUP((A734-1),'Айгенис Оп23'!$A$2:$C$42,3,0))),2)</f>
        <v>8.85</v>
      </c>
      <c r="G734" s="43">
        <f>COUNTIF(D735:$D$1224,365)</f>
        <v>490</v>
      </c>
      <c r="H734" s="43">
        <f>COUNTIF(D735:$D$1224,366)</f>
        <v>0</v>
      </c>
    </row>
    <row r="735" spans="1:8" x14ac:dyDescent="0.25">
      <c r="A735" s="1">
        <f>COUNTIF($C$2:C735,"Да")</f>
        <v>23</v>
      </c>
      <c r="B735" s="45">
        <f t="shared" si="23"/>
        <v>45998</v>
      </c>
      <c r="C735" s="42" t="str">
        <f>IF(ISERROR(VLOOKUP(B735,'Айгенис Оп23'!$C$3:$C$42,1,0)),"Нет","Да")</f>
        <v>Нет</v>
      </c>
      <c r="D735" s="43">
        <f t="shared" si="22"/>
        <v>365</v>
      </c>
      <c r="E735" s="49">
        <f>ROUND(('Все выпуски'!$V$3*'Все выпуски'!$V$6/100)/365*(B735-IF(C735="Нет",VLOOKUP(A735,'Айгенис Оп23'!$A$2:$C$42,3,0),VLOOKUP((A735-1),'Айгенис Оп23'!$A$2:$C$42,3,0))),2)</f>
        <v>9.32</v>
      </c>
      <c r="G735" s="43">
        <f>COUNTIF(D736:$D$1224,365)</f>
        <v>489</v>
      </c>
      <c r="H735" s="43">
        <f>COUNTIF(D736:$D$1224,366)</f>
        <v>0</v>
      </c>
    </row>
    <row r="736" spans="1:8" x14ac:dyDescent="0.25">
      <c r="A736" s="1">
        <f>COUNTIF($C$2:C736,"Да")</f>
        <v>23</v>
      </c>
      <c r="B736" s="45">
        <f t="shared" si="23"/>
        <v>45999</v>
      </c>
      <c r="C736" s="42" t="str">
        <f>IF(ISERROR(VLOOKUP(B736,'Айгенис Оп23'!$C$3:$C$42,1,0)),"Нет","Да")</f>
        <v>Нет</v>
      </c>
      <c r="D736" s="43">
        <f t="shared" si="22"/>
        <v>365</v>
      </c>
      <c r="E736" s="49">
        <f>ROUND(('Все выпуски'!$V$3*'Все выпуски'!$V$6/100)/365*(B736-IF(C736="Нет",VLOOKUP(A736,'Айгенис Оп23'!$A$2:$C$42,3,0),VLOOKUP((A736-1),'Айгенис Оп23'!$A$2:$C$42,3,0))),2)</f>
        <v>9.7799999999999994</v>
      </c>
      <c r="G736" s="43">
        <f>COUNTIF(D737:$D$1224,365)</f>
        <v>488</v>
      </c>
      <c r="H736" s="43">
        <f>COUNTIF(D737:$D$1224,366)</f>
        <v>0</v>
      </c>
    </row>
    <row r="737" spans="1:8" x14ac:dyDescent="0.25">
      <c r="A737" s="1">
        <f>COUNTIF($C$2:C737,"Да")</f>
        <v>23</v>
      </c>
      <c r="B737" s="45">
        <f t="shared" si="23"/>
        <v>46000</v>
      </c>
      <c r="C737" s="42" t="str">
        <f>IF(ISERROR(VLOOKUP(B737,'Айгенис Оп23'!$C$3:$C$42,1,0)),"Нет","Да")</f>
        <v>Нет</v>
      </c>
      <c r="D737" s="43">
        <f t="shared" si="22"/>
        <v>365</v>
      </c>
      <c r="E737" s="49">
        <f>ROUND(('Все выпуски'!$V$3*'Все выпуски'!$V$6/100)/365*(B737-IF(C737="Нет",VLOOKUP(A737,'Айгенис Оп23'!$A$2:$C$42,3,0),VLOOKUP((A737-1),'Айгенис Оп23'!$A$2:$C$42,3,0))),2)</f>
        <v>10.25</v>
      </c>
      <c r="G737" s="43">
        <f>COUNTIF(D738:$D$1224,365)</f>
        <v>487</v>
      </c>
      <c r="H737" s="43">
        <f>COUNTIF(D738:$D$1224,366)</f>
        <v>0</v>
      </c>
    </row>
    <row r="738" spans="1:8" x14ac:dyDescent="0.25">
      <c r="A738" s="1">
        <f>COUNTIF($C$2:C738,"Да")</f>
        <v>23</v>
      </c>
      <c r="B738" s="45">
        <f t="shared" si="23"/>
        <v>46001</v>
      </c>
      <c r="C738" s="42" t="str">
        <f>IF(ISERROR(VLOOKUP(B738,'Айгенис Оп23'!$C$3:$C$42,1,0)),"Нет","Да")</f>
        <v>Нет</v>
      </c>
      <c r="D738" s="43">
        <f t="shared" si="22"/>
        <v>365</v>
      </c>
      <c r="E738" s="49">
        <f>ROUND(('Все выпуски'!$V$3*'Все выпуски'!$V$6/100)/365*(B738-IF(C738="Нет",VLOOKUP(A738,'Айгенис Оп23'!$A$2:$C$42,3,0),VLOOKUP((A738-1),'Айгенис Оп23'!$A$2:$C$42,3,0))),2)</f>
        <v>10.71</v>
      </c>
      <c r="G738" s="43">
        <f>COUNTIF(D739:$D$1224,365)</f>
        <v>486</v>
      </c>
      <c r="H738" s="43">
        <f>COUNTIF(D739:$D$1224,366)</f>
        <v>0</v>
      </c>
    </row>
    <row r="739" spans="1:8" x14ac:dyDescent="0.25">
      <c r="A739" s="1">
        <f>COUNTIF($C$2:C739,"Да")</f>
        <v>23</v>
      </c>
      <c r="B739" s="45">
        <f t="shared" si="23"/>
        <v>46002</v>
      </c>
      <c r="C739" s="42" t="str">
        <f>IF(ISERROR(VLOOKUP(B739,'Айгенис Оп23'!$C$3:$C$42,1,0)),"Нет","Да")</f>
        <v>Нет</v>
      </c>
      <c r="D739" s="43">
        <f t="shared" si="22"/>
        <v>365</v>
      </c>
      <c r="E739" s="49">
        <f>ROUND(('Все выпуски'!$V$3*'Все выпуски'!$V$6/100)/365*(B739-IF(C739="Нет",VLOOKUP(A739,'Айгенис Оп23'!$A$2:$C$42,3,0),VLOOKUP((A739-1),'Айгенис Оп23'!$A$2:$C$42,3,0))),2)</f>
        <v>11.18</v>
      </c>
      <c r="G739" s="43">
        <f>COUNTIF(D740:$D$1224,365)</f>
        <v>485</v>
      </c>
      <c r="H739" s="43">
        <f>COUNTIF(D740:$D$1224,366)</f>
        <v>0</v>
      </c>
    </row>
    <row r="740" spans="1:8" x14ac:dyDescent="0.25">
      <c r="A740" s="1">
        <f>COUNTIF($C$2:C740,"Да")</f>
        <v>23</v>
      </c>
      <c r="B740" s="45">
        <f t="shared" si="23"/>
        <v>46003</v>
      </c>
      <c r="C740" s="42" t="str">
        <f>IF(ISERROR(VLOOKUP(B740,'Айгенис Оп23'!$C$3:$C$42,1,0)),"Нет","Да")</f>
        <v>Нет</v>
      </c>
      <c r="D740" s="43">
        <f t="shared" si="22"/>
        <v>365</v>
      </c>
      <c r="E740" s="49">
        <f>ROUND(('Все выпуски'!$V$3*'Все выпуски'!$V$6/100)/365*(B740-IF(C740="Нет",VLOOKUP(A740,'Айгенис Оп23'!$A$2:$C$42,3,0),VLOOKUP((A740-1),'Айгенис Оп23'!$A$2:$C$42,3,0))),2)</f>
        <v>11.64</v>
      </c>
      <c r="G740" s="43">
        <f>COUNTIF(D741:$D$1224,365)</f>
        <v>484</v>
      </c>
      <c r="H740" s="43">
        <f>COUNTIF(D741:$D$1224,366)</f>
        <v>0</v>
      </c>
    </row>
    <row r="741" spans="1:8" x14ac:dyDescent="0.25">
      <c r="A741" s="1">
        <f>COUNTIF($C$2:C741,"Да")</f>
        <v>23</v>
      </c>
      <c r="B741" s="45">
        <f t="shared" si="23"/>
        <v>46004</v>
      </c>
      <c r="C741" s="42" t="str">
        <f>IF(ISERROR(VLOOKUP(B741,'Айгенис Оп23'!$C$3:$C$42,1,0)),"Нет","Да")</f>
        <v>Нет</v>
      </c>
      <c r="D741" s="43">
        <f t="shared" si="22"/>
        <v>365</v>
      </c>
      <c r="E741" s="49">
        <f>ROUND(('Все выпуски'!$V$3*'Все выпуски'!$V$6/100)/365*(B741-IF(C741="Нет",VLOOKUP(A741,'Айгенис Оп23'!$A$2:$C$42,3,0),VLOOKUP((A741-1),'Айгенис Оп23'!$A$2:$C$42,3,0))),2)</f>
        <v>12.11</v>
      </c>
      <c r="G741" s="43">
        <f>COUNTIF(D742:$D$1224,365)</f>
        <v>483</v>
      </c>
      <c r="H741" s="43">
        <f>COUNTIF(D742:$D$1224,366)</f>
        <v>0</v>
      </c>
    </row>
    <row r="742" spans="1:8" x14ac:dyDescent="0.25">
      <c r="A742" s="1">
        <f>COUNTIF($C$2:C742,"Да")</f>
        <v>23</v>
      </c>
      <c r="B742" s="45">
        <f t="shared" si="23"/>
        <v>46005</v>
      </c>
      <c r="C742" s="42" t="str">
        <f>IF(ISERROR(VLOOKUP(B742,'Айгенис Оп23'!$C$3:$C$42,1,0)),"Нет","Да")</f>
        <v>Нет</v>
      </c>
      <c r="D742" s="43">
        <f t="shared" si="22"/>
        <v>365</v>
      </c>
      <c r="E742" s="49">
        <f>ROUND(('Все выпуски'!$V$3*'Все выпуски'!$V$6/100)/365*(B742-IF(C742="Нет",VLOOKUP(A742,'Айгенис Оп23'!$A$2:$C$42,3,0),VLOOKUP((A742-1),'Айгенис Оп23'!$A$2:$C$42,3,0))),2)</f>
        <v>12.58</v>
      </c>
      <c r="G742" s="43">
        <f>COUNTIF(D743:$D$1224,365)</f>
        <v>482</v>
      </c>
      <c r="H742" s="43">
        <f>COUNTIF(D743:$D$1224,366)</f>
        <v>0</v>
      </c>
    </row>
    <row r="743" spans="1:8" x14ac:dyDescent="0.25">
      <c r="A743" s="1">
        <f>COUNTIF($C$2:C743,"Да")</f>
        <v>23</v>
      </c>
      <c r="B743" s="45">
        <f t="shared" si="23"/>
        <v>46006</v>
      </c>
      <c r="C743" s="42" t="str">
        <f>IF(ISERROR(VLOOKUP(B743,'Айгенис Оп23'!$C$3:$C$42,1,0)),"Нет","Да")</f>
        <v>Нет</v>
      </c>
      <c r="D743" s="43">
        <f t="shared" si="22"/>
        <v>365</v>
      </c>
      <c r="E743" s="49">
        <f>ROUND(('Все выпуски'!$V$3*'Все выпуски'!$V$6/100)/365*(B743-IF(C743="Нет",VLOOKUP(A743,'Айгенис Оп23'!$A$2:$C$42,3,0),VLOOKUP((A743-1),'Айгенис Оп23'!$A$2:$C$42,3,0))),2)</f>
        <v>13.04</v>
      </c>
      <c r="G743" s="43">
        <f>COUNTIF(D744:$D$1224,365)</f>
        <v>481</v>
      </c>
      <c r="H743" s="43">
        <f>COUNTIF(D744:$D$1224,366)</f>
        <v>0</v>
      </c>
    </row>
    <row r="744" spans="1:8" x14ac:dyDescent="0.25">
      <c r="A744" s="1">
        <f>COUNTIF($C$2:C744,"Да")</f>
        <v>23</v>
      </c>
      <c r="B744" s="45">
        <f t="shared" si="23"/>
        <v>46007</v>
      </c>
      <c r="C744" s="42" t="str">
        <f>IF(ISERROR(VLOOKUP(B744,'Айгенис Оп23'!$C$3:$C$42,1,0)),"Нет","Да")</f>
        <v>Нет</v>
      </c>
      <c r="D744" s="43">
        <f t="shared" si="22"/>
        <v>365</v>
      </c>
      <c r="E744" s="49">
        <f>ROUND(('Все выпуски'!$V$3*'Все выпуски'!$V$6/100)/365*(B744-IF(C744="Нет",VLOOKUP(A744,'Айгенис Оп23'!$A$2:$C$42,3,0),VLOOKUP((A744-1),'Айгенис Оп23'!$A$2:$C$42,3,0))),2)</f>
        <v>13.51</v>
      </c>
      <c r="G744" s="43">
        <f>COUNTIF(D745:$D$1224,365)</f>
        <v>480</v>
      </c>
      <c r="H744" s="43">
        <f>COUNTIF(D745:$D$1224,366)</f>
        <v>0</v>
      </c>
    </row>
    <row r="745" spans="1:8" x14ac:dyDescent="0.25">
      <c r="A745" s="1">
        <f>COUNTIF($C$2:C745,"Да")</f>
        <v>24</v>
      </c>
      <c r="B745" s="45">
        <f t="shared" si="23"/>
        <v>46008</v>
      </c>
      <c r="C745" s="42" t="str">
        <f>IF(ISERROR(VLOOKUP(B745,'Айгенис Оп23'!$C$3:$C$42,1,0)),"Нет","Да")</f>
        <v>Да</v>
      </c>
      <c r="D745" s="43">
        <f t="shared" si="22"/>
        <v>365</v>
      </c>
      <c r="E745" s="49">
        <f>ROUND(('Все выпуски'!$V$3*'Все выпуски'!$V$6/100)/365*(B745-IF(C745="Нет",VLOOKUP(A745,'Айгенис Оп23'!$A$2:$C$42,3,0),VLOOKUP((A745-1),'Айгенис Оп23'!$A$2:$C$42,3,0))),2)</f>
        <v>13.97</v>
      </c>
      <c r="G745" s="43">
        <f>COUNTIF(D746:$D$1224,365)</f>
        <v>479</v>
      </c>
      <c r="H745" s="43">
        <f>COUNTIF(D746:$D$1224,366)</f>
        <v>0</v>
      </c>
    </row>
    <row r="746" spans="1:8" x14ac:dyDescent="0.25">
      <c r="A746" s="1">
        <f>COUNTIF($C$2:C746,"Да")</f>
        <v>24</v>
      </c>
      <c r="B746" s="45">
        <f t="shared" si="23"/>
        <v>46009</v>
      </c>
      <c r="C746" s="42" t="str">
        <f>IF(ISERROR(VLOOKUP(B746,'Айгенис Оп23'!$C$3:$C$42,1,0)),"Нет","Да")</f>
        <v>Нет</v>
      </c>
      <c r="D746" s="43">
        <f t="shared" si="22"/>
        <v>365</v>
      </c>
      <c r="E746" s="49">
        <f>ROUND(('Все выпуски'!$V$3*'Все выпуски'!$V$6/100)/365*(B746-IF(C746="Нет",VLOOKUP(A746,'Айгенис Оп23'!$A$2:$C$42,3,0),VLOOKUP((A746-1),'Айгенис Оп23'!$A$2:$C$42,3,0))),2)</f>
        <v>0.47</v>
      </c>
      <c r="G746" s="43">
        <f>COUNTIF(D747:$D$1224,365)</f>
        <v>478</v>
      </c>
      <c r="H746" s="43">
        <f>COUNTIF(D747:$D$1224,366)</f>
        <v>0</v>
      </c>
    </row>
    <row r="747" spans="1:8" x14ac:dyDescent="0.25">
      <c r="A747" s="1">
        <f>COUNTIF($C$2:C747,"Да")</f>
        <v>24</v>
      </c>
      <c r="B747" s="45">
        <f t="shared" si="23"/>
        <v>46010</v>
      </c>
      <c r="C747" s="42" t="str">
        <f>IF(ISERROR(VLOOKUP(B747,'Айгенис Оп23'!$C$3:$C$42,1,0)),"Нет","Да")</f>
        <v>Нет</v>
      </c>
      <c r="D747" s="43">
        <f t="shared" si="22"/>
        <v>365</v>
      </c>
      <c r="E747" s="49">
        <f>ROUND(('Все выпуски'!$V$3*'Все выпуски'!$V$6/100)/365*(B747-IF(C747="Нет",VLOOKUP(A747,'Айгенис Оп23'!$A$2:$C$42,3,0),VLOOKUP((A747-1),'Айгенис Оп23'!$A$2:$C$42,3,0))),2)</f>
        <v>0.93</v>
      </c>
      <c r="G747" s="43">
        <f>COUNTIF(D748:$D$1224,365)</f>
        <v>477</v>
      </c>
      <c r="H747" s="43">
        <f>COUNTIF(D748:$D$1224,366)</f>
        <v>0</v>
      </c>
    </row>
    <row r="748" spans="1:8" x14ac:dyDescent="0.25">
      <c r="A748" s="1">
        <f>COUNTIF($C$2:C748,"Да")</f>
        <v>24</v>
      </c>
      <c r="B748" s="45">
        <f t="shared" si="23"/>
        <v>46011</v>
      </c>
      <c r="C748" s="42" t="str">
        <f>IF(ISERROR(VLOOKUP(B748,'Айгенис Оп23'!$C$3:$C$42,1,0)),"Нет","Да")</f>
        <v>Нет</v>
      </c>
      <c r="D748" s="43">
        <f t="shared" si="22"/>
        <v>365</v>
      </c>
      <c r="E748" s="49">
        <f>ROUND(('Все выпуски'!$V$3*'Все выпуски'!$V$6/100)/365*(B748-IF(C748="Нет",VLOOKUP(A748,'Айгенис Оп23'!$A$2:$C$42,3,0),VLOOKUP((A748-1),'Айгенис Оп23'!$A$2:$C$42,3,0))),2)</f>
        <v>1.4</v>
      </c>
      <c r="G748" s="43">
        <f>COUNTIF(D749:$D$1224,365)</f>
        <v>476</v>
      </c>
      <c r="H748" s="43">
        <f>COUNTIF(D749:$D$1224,366)</f>
        <v>0</v>
      </c>
    </row>
    <row r="749" spans="1:8" x14ac:dyDescent="0.25">
      <c r="A749" s="1">
        <f>COUNTIF($C$2:C749,"Да")</f>
        <v>24</v>
      </c>
      <c r="B749" s="45">
        <f t="shared" si="23"/>
        <v>46012</v>
      </c>
      <c r="C749" s="42" t="str">
        <f>IF(ISERROR(VLOOKUP(B749,'Айгенис Оп23'!$C$3:$C$42,1,0)),"Нет","Да")</f>
        <v>Нет</v>
      </c>
      <c r="D749" s="43">
        <f t="shared" si="22"/>
        <v>365</v>
      </c>
      <c r="E749" s="49">
        <f>ROUND(('Все выпуски'!$V$3*'Все выпуски'!$V$6/100)/365*(B749-IF(C749="Нет",VLOOKUP(A749,'Айгенис Оп23'!$A$2:$C$42,3,0),VLOOKUP((A749-1),'Айгенис Оп23'!$A$2:$C$42,3,0))),2)</f>
        <v>1.86</v>
      </c>
      <c r="G749" s="43">
        <f>COUNTIF(D750:$D$1224,365)</f>
        <v>475</v>
      </c>
      <c r="H749" s="43">
        <f>COUNTIF(D750:$D$1224,366)</f>
        <v>0</v>
      </c>
    </row>
    <row r="750" spans="1:8" x14ac:dyDescent="0.25">
      <c r="A750" s="1">
        <f>COUNTIF($C$2:C750,"Да")</f>
        <v>24</v>
      </c>
      <c r="B750" s="45">
        <f t="shared" si="23"/>
        <v>46013</v>
      </c>
      <c r="C750" s="42" t="str">
        <f>IF(ISERROR(VLOOKUP(B750,'Айгенис Оп23'!$C$3:$C$42,1,0)),"Нет","Да")</f>
        <v>Нет</v>
      </c>
      <c r="D750" s="43">
        <f t="shared" si="22"/>
        <v>365</v>
      </c>
      <c r="E750" s="49">
        <f>ROUND(('Все выпуски'!$V$3*'Все выпуски'!$V$6/100)/365*(B750-IF(C750="Нет",VLOOKUP(A750,'Айгенис Оп23'!$A$2:$C$42,3,0),VLOOKUP((A750-1),'Айгенис Оп23'!$A$2:$C$42,3,0))),2)</f>
        <v>2.33</v>
      </c>
      <c r="G750" s="43">
        <f>COUNTIF(D751:$D$1224,365)</f>
        <v>474</v>
      </c>
      <c r="H750" s="43">
        <f>COUNTIF(D751:$D$1224,366)</f>
        <v>0</v>
      </c>
    </row>
    <row r="751" spans="1:8" x14ac:dyDescent="0.25">
      <c r="A751" s="1">
        <f>COUNTIF($C$2:C751,"Да")</f>
        <v>24</v>
      </c>
      <c r="B751" s="45">
        <f t="shared" si="23"/>
        <v>46014</v>
      </c>
      <c r="C751" s="42" t="str">
        <f>IF(ISERROR(VLOOKUP(B751,'Айгенис Оп23'!$C$3:$C$42,1,0)),"Нет","Да")</f>
        <v>Нет</v>
      </c>
      <c r="D751" s="43">
        <f t="shared" si="22"/>
        <v>365</v>
      </c>
      <c r="E751" s="49">
        <f>ROUND(('Все выпуски'!$V$3*'Все выпуски'!$V$6/100)/365*(B751-IF(C751="Нет",VLOOKUP(A751,'Айгенис Оп23'!$A$2:$C$42,3,0),VLOOKUP((A751-1),'Айгенис Оп23'!$A$2:$C$42,3,0))),2)</f>
        <v>2.79</v>
      </c>
      <c r="G751" s="43">
        <f>COUNTIF(D752:$D$1224,365)</f>
        <v>473</v>
      </c>
      <c r="H751" s="43">
        <f>COUNTIF(D752:$D$1224,366)</f>
        <v>0</v>
      </c>
    </row>
    <row r="752" spans="1:8" x14ac:dyDescent="0.25">
      <c r="A752" s="1">
        <f>COUNTIF($C$2:C752,"Да")</f>
        <v>24</v>
      </c>
      <c r="B752" s="45">
        <f t="shared" si="23"/>
        <v>46015</v>
      </c>
      <c r="C752" s="42" t="str">
        <f>IF(ISERROR(VLOOKUP(B752,'Айгенис Оп23'!$C$3:$C$42,1,0)),"Нет","Да")</f>
        <v>Нет</v>
      </c>
      <c r="D752" s="43">
        <f t="shared" si="22"/>
        <v>365</v>
      </c>
      <c r="E752" s="49">
        <f>ROUND(('Все выпуски'!$V$3*'Все выпуски'!$V$6/100)/365*(B752-IF(C752="Нет",VLOOKUP(A752,'Айгенис Оп23'!$A$2:$C$42,3,0),VLOOKUP((A752-1),'Айгенис Оп23'!$A$2:$C$42,3,0))),2)</f>
        <v>3.26</v>
      </c>
      <c r="G752" s="43">
        <f>COUNTIF(D753:$D$1224,365)</f>
        <v>472</v>
      </c>
      <c r="H752" s="43">
        <f>COUNTIF(D753:$D$1224,366)</f>
        <v>0</v>
      </c>
    </row>
    <row r="753" spans="1:8" x14ac:dyDescent="0.25">
      <c r="A753" s="1">
        <f>COUNTIF($C$2:C753,"Да")</f>
        <v>24</v>
      </c>
      <c r="B753" s="45">
        <f t="shared" si="23"/>
        <v>46016</v>
      </c>
      <c r="C753" s="42" t="str">
        <f>IF(ISERROR(VLOOKUP(B753,'Айгенис Оп23'!$C$3:$C$42,1,0)),"Нет","Да")</f>
        <v>Нет</v>
      </c>
      <c r="D753" s="43">
        <f t="shared" si="22"/>
        <v>365</v>
      </c>
      <c r="E753" s="49">
        <f>ROUND(('Все выпуски'!$V$3*'Все выпуски'!$V$6/100)/365*(B753-IF(C753="Нет",VLOOKUP(A753,'Айгенис Оп23'!$A$2:$C$42,3,0),VLOOKUP((A753-1),'Айгенис Оп23'!$A$2:$C$42,3,0))),2)</f>
        <v>3.73</v>
      </c>
      <c r="G753" s="43">
        <f>COUNTIF(D754:$D$1224,365)</f>
        <v>471</v>
      </c>
      <c r="H753" s="43">
        <f>COUNTIF(D754:$D$1224,366)</f>
        <v>0</v>
      </c>
    </row>
    <row r="754" spans="1:8" x14ac:dyDescent="0.25">
      <c r="A754" s="1">
        <f>COUNTIF($C$2:C754,"Да")</f>
        <v>24</v>
      </c>
      <c r="B754" s="45">
        <f t="shared" si="23"/>
        <v>46017</v>
      </c>
      <c r="C754" s="42" t="str">
        <f>IF(ISERROR(VLOOKUP(B754,'Айгенис Оп23'!$C$3:$C$42,1,0)),"Нет","Да")</f>
        <v>Нет</v>
      </c>
      <c r="D754" s="43">
        <f t="shared" si="22"/>
        <v>365</v>
      </c>
      <c r="E754" s="49">
        <f>ROUND(('Все выпуски'!$V$3*'Все выпуски'!$V$6/100)/365*(B754-IF(C754="Нет",VLOOKUP(A754,'Айгенис Оп23'!$A$2:$C$42,3,0),VLOOKUP((A754-1),'Айгенис Оп23'!$A$2:$C$42,3,0))),2)</f>
        <v>4.1900000000000004</v>
      </c>
      <c r="G754" s="43">
        <f>COUNTIF(D755:$D$1224,365)</f>
        <v>470</v>
      </c>
      <c r="H754" s="43">
        <f>COUNTIF(D755:$D$1224,366)</f>
        <v>0</v>
      </c>
    </row>
    <row r="755" spans="1:8" x14ac:dyDescent="0.25">
      <c r="A755" s="1">
        <f>COUNTIF($C$2:C755,"Да")</f>
        <v>24</v>
      </c>
      <c r="B755" s="45">
        <f t="shared" si="23"/>
        <v>46018</v>
      </c>
      <c r="C755" s="42" t="str">
        <f>IF(ISERROR(VLOOKUP(B755,'Айгенис Оп23'!$C$3:$C$42,1,0)),"Нет","Да")</f>
        <v>Нет</v>
      </c>
      <c r="D755" s="43">
        <f t="shared" si="22"/>
        <v>365</v>
      </c>
      <c r="E755" s="49">
        <f>ROUND(('Все выпуски'!$V$3*'Все выпуски'!$V$6/100)/365*(B755-IF(C755="Нет",VLOOKUP(A755,'Айгенис Оп23'!$A$2:$C$42,3,0),VLOOKUP((A755-1),'Айгенис Оп23'!$A$2:$C$42,3,0))),2)</f>
        <v>4.66</v>
      </c>
      <c r="G755" s="43">
        <f>COUNTIF(D756:$D$1224,365)</f>
        <v>469</v>
      </c>
      <c r="H755" s="43">
        <f>COUNTIF(D756:$D$1224,366)</f>
        <v>0</v>
      </c>
    </row>
    <row r="756" spans="1:8" x14ac:dyDescent="0.25">
      <c r="A756" s="1">
        <f>COUNTIF($C$2:C756,"Да")</f>
        <v>24</v>
      </c>
      <c r="B756" s="45">
        <f t="shared" si="23"/>
        <v>46019</v>
      </c>
      <c r="C756" s="42" t="str">
        <f>IF(ISERROR(VLOOKUP(B756,'Айгенис Оп23'!$C$3:$C$42,1,0)),"Нет","Да")</f>
        <v>Нет</v>
      </c>
      <c r="D756" s="43">
        <f t="shared" si="22"/>
        <v>365</v>
      </c>
      <c r="E756" s="49">
        <f>ROUND(('Все выпуски'!$V$3*'Все выпуски'!$V$6/100)/365*(B756-IF(C756="Нет",VLOOKUP(A756,'Айгенис Оп23'!$A$2:$C$42,3,0),VLOOKUP((A756-1),'Айгенис Оп23'!$A$2:$C$42,3,0))),2)</f>
        <v>5.12</v>
      </c>
      <c r="G756" s="43">
        <f>COUNTIF(D757:$D$1224,365)</f>
        <v>468</v>
      </c>
      <c r="H756" s="43">
        <f>COUNTIF(D757:$D$1224,366)</f>
        <v>0</v>
      </c>
    </row>
    <row r="757" spans="1:8" x14ac:dyDescent="0.25">
      <c r="A757" s="1">
        <f>COUNTIF($C$2:C757,"Да")</f>
        <v>24</v>
      </c>
      <c r="B757" s="45">
        <f t="shared" si="23"/>
        <v>46020</v>
      </c>
      <c r="C757" s="42" t="str">
        <f>IF(ISERROR(VLOOKUP(B757,'Айгенис Оп23'!$C$3:$C$42,1,0)),"Нет","Да")</f>
        <v>Нет</v>
      </c>
      <c r="D757" s="43">
        <f t="shared" si="22"/>
        <v>365</v>
      </c>
      <c r="E757" s="49">
        <f>ROUND(('Все выпуски'!$V$3*'Все выпуски'!$V$6/100)/365*(B757-IF(C757="Нет",VLOOKUP(A757,'Айгенис Оп23'!$A$2:$C$42,3,0),VLOOKUP((A757-1),'Айгенис Оп23'!$A$2:$C$42,3,0))),2)</f>
        <v>5.59</v>
      </c>
      <c r="G757" s="43">
        <f>COUNTIF(D758:$D$1224,365)</f>
        <v>467</v>
      </c>
      <c r="H757" s="43">
        <f>COUNTIF(D758:$D$1224,366)</f>
        <v>0</v>
      </c>
    </row>
    <row r="758" spans="1:8" x14ac:dyDescent="0.25">
      <c r="A758" s="1">
        <f>COUNTIF($C$2:C758,"Да")</f>
        <v>24</v>
      </c>
      <c r="B758" s="45">
        <f t="shared" si="23"/>
        <v>46021</v>
      </c>
      <c r="C758" s="42" t="str">
        <f>IF(ISERROR(VLOOKUP(B758,'Айгенис Оп23'!$C$3:$C$42,1,0)),"Нет","Да")</f>
        <v>Нет</v>
      </c>
      <c r="D758" s="43">
        <f t="shared" si="22"/>
        <v>365</v>
      </c>
      <c r="E758" s="49">
        <f>ROUND(('Все выпуски'!$V$3*'Все выпуски'!$V$6/100)/365*(B758-IF(C758="Нет",VLOOKUP(A758,'Айгенис Оп23'!$A$2:$C$42,3,0),VLOOKUP((A758-1),'Айгенис Оп23'!$A$2:$C$42,3,0))),2)</f>
        <v>6.05</v>
      </c>
      <c r="G758" s="43">
        <f>COUNTIF(D759:$D$1224,365)</f>
        <v>466</v>
      </c>
      <c r="H758" s="43">
        <f>COUNTIF(D759:$D$1224,366)</f>
        <v>0</v>
      </c>
    </row>
    <row r="759" spans="1:8" x14ac:dyDescent="0.25">
      <c r="A759" s="1">
        <f>COUNTIF($C$2:C759,"Да")</f>
        <v>24</v>
      </c>
      <c r="B759" s="45">
        <f t="shared" si="23"/>
        <v>46022</v>
      </c>
      <c r="C759" s="42" t="str">
        <f>IF(ISERROR(VLOOKUP(B759,'Айгенис Оп23'!$C$3:$C$42,1,0)),"Нет","Да")</f>
        <v>Нет</v>
      </c>
      <c r="D759" s="43">
        <f t="shared" si="22"/>
        <v>365</v>
      </c>
      <c r="E759" s="49">
        <f>ROUND(('Все выпуски'!$V$3*'Все выпуски'!$V$6/100)/365*(B759-IF(C759="Нет",VLOOKUP(A759,'Айгенис Оп23'!$A$2:$C$42,3,0),VLOOKUP((A759-1),'Айгенис Оп23'!$A$2:$C$42,3,0))),2)</f>
        <v>6.52</v>
      </c>
      <c r="G759" s="43">
        <f>COUNTIF(D760:$D$1224,365)</f>
        <v>465</v>
      </c>
      <c r="H759" s="43">
        <f>COUNTIF(D760:$D$1224,366)</f>
        <v>0</v>
      </c>
    </row>
    <row r="760" spans="1:8" x14ac:dyDescent="0.25">
      <c r="A760" s="1">
        <f>COUNTIF($C$2:C760,"Да")</f>
        <v>24</v>
      </c>
      <c r="B760" s="45">
        <f t="shared" si="23"/>
        <v>46023</v>
      </c>
      <c r="C760" s="42" t="str">
        <f>IF(ISERROR(VLOOKUP(B760,'Айгенис Оп23'!$C$3:$C$42,1,0)),"Нет","Да")</f>
        <v>Нет</v>
      </c>
      <c r="D760" s="43">
        <f t="shared" si="22"/>
        <v>365</v>
      </c>
      <c r="E760" s="49">
        <f>ROUND(('Все выпуски'!$V$3*'Все выпуски'!$V$6/100)/365*(B760-IF(C760="Нет",VLOOKUP(A760,'Айгенис Оп23'!$A$2:$C$42,3,0),VLOOKUP((A760-1),'Айгенис Оп23'!$A$2:$C$42,3,0))),2)</f>
        <v>6.99</v>
      </c>
      <c r="G760" s="43">
        <f>COUNTIF(D761:$D$1224,365)</f>
        <v>464</v>
      </c>
      <c r="H760" s="43">
        <f>COUNTIF(D761:$D$1224,366)</f>
        <v>0</v>
      </c>
    </row>
    <row r="761" spans="1:8" x14ac:dyDescent="0.25">
      <c r="A761" s="1">
        <f>COUNTIF($C$2:C761,"Да")</f>
        <v>24</v>
      </c>
      <c r="B761" s="45">
        <f t="shared" si="23"/>
        <v>46024</v>
      </c>
      <c r="C761" s="42" t="str">
        <f>IF(ISERROR(VLOOKUP(B761,'Айгенис Оп23'!$C$3:$C$42,1,0)),"Нет","Да")</f>
        <v>Нет</v>
      </c>
      <c r="D761" s="43">
        <f t="shared" si="22"/>
        <v>365</v>
      </c>
      <c r="E761" s="49">
        <f>ROUND(('Все выпуски'!$V$3*'Все выпуски'!$V$6/100)/365*(B761-IF(C761="Нет",VLOOKUP(A761,'Айгенис Оп23'!$A$2:$C$42,3,0),VLOOKUP((A761-1),'Айгенис Оп23'!$A$2:$C$42,3,0))),2)</f>
        <v>7.45</v>
      </c>
      <c r="G761" s="43">
        <f>COUNTIF(D762:$D$1224,365)</f>
        <v>463</v>
      </c>
      <c r="H761" s="43">
        <f>COUNTIF(D762:$D$1224,366)</f>
        <v>0</v>
      </c>
    </row>
    <row r="762" spans="1:8" x14ac:dyDescent="0.25">
      <c r="A762" s="1">
        <f>COUNTIF($C$2:C762,"Да")</f>
        <v>24</v>
      </c>
      <c r="B762" s="45">
        <f t="shared" si="23"/>
        <v>46025</v>
      </c>
      <c r="C762" s="42" t="str">
        <f>IF(ISERROR(VLOOKUP(B762,'Айгенис Оп23'!$C$3:$C$42,1,0)),"Нет","Да")</f>
        <v>Нет</v>
      </c>
      <c r="D762" s="43">
        <f t="shared" si="22"/>
        <v>365</v>
      </c>
      <c r="E762" s="49">
        <f>ROUND(('Все выпуски'!$V$3*'Все выпуски'!$V$6/100)/365*(B762-IF(C762="Нет",VLOOKUP(A762,'Айгенис Оп23'!$A$2:$C$42,3,0),VLOOKUP((A762-1),'Айгенис Оп23'!$A$2:$C$42,3,0))),2)</f>
        <v>7.92</v>
      </c>
      <c r="G762" s="43">
        <f>COUNTIF(D763:$D$1224,365)</f>
        <v>462</v>
      </c>
      <c r="H762" s="43">
        <f>COUNTIF(D763:$D$1224,366)</f>
        <v>0</v>
      </c>
    </row>
    <row r="763" spans="1:8" x14ac:dyDescent="0.25">
      <c r="A763" s="1">
        <f>COUNTIF($C$2:C763,"Да")</f>
        <v>24</v>
      </c>
      <c r="B763" s="45">
        <f t="shared" si="23"/>
        <v>46026</v>
      </c>
      <c r="C763" s="42" t="str">
        <f>IF(ISERROR(VLOOKUP(B763,'Айгенис Оп23'!$C$3:$C$42,1,0)),"Нет","Да")</f>
        <v>Нет</v>
      </c>
      <c r="D763" s="43">
        <f t="shared" si="22"/>
        <v>365</v>
      </c>
      <c r="E763" s="49">
        <f>ROUND(('Все выпуски'!$V$3*'Все выпуски'!$V$6/100)/365*(B763-IF(C763="Нет",VLOOKUP(A763,'Айгенис Оп23'!$A$2:$C$42,3,0),VLOOKUP((A763-1),'Айгенис Оп23'!$A$2:$C$42,3,0))),2)</f>
        <v>8.3800000000000008</v>
      </c>
      <c r="G763" s="43">
        <f>COUNTIF(D764:$D$1224,365)</f>
        <v>461</v>
      </c>
      <c r="H763" s="43">
        <f>COUNTIF(D764:$D$1224,366)</f>
        <v>0</v>
      </c>
    </row>
    <row r="764" spans="1:8" x14ac:dyDescent="0.25">
      <c r="A764" s="1">
        <f>COUNTIF($C$2:C764,"Да")</f>
        <v>24</v>
      </c>
      <c r="B764" s="45">
        <f t="shared" si="23"/>
        <v>46027</v>
      </c>
      <c r="C764" s="42" t="str">
        <f>IF(ISERROR(VLOOKUP(B764,'Айгенис Оп23'!$C$3:$C$42,1,0)),"Нет","Да")</f>
        <v>Нет</v>
      </c>
      <c r="D764" s="43">
        <f t="shared" si="22"/>
        <v>365</v>
      </c>
      <c r="E764" s="49">
        <f>ROUND(('Все выпуски'!$V$3*'Все выпуски'!$V$6/100)/365*(B764-IF(C764="Нет",VLOOKUP(A764,'Айгенис Оп23'!$A$2:$C$42,3,0),VLOOKUP((A764-1),'Айгенис Оп23'!$A$2:$C$42,3,0))),2)</f>
        <v>8.85</v>
      </c>
      <c r="G764" s="43">
        <f>COUNTIF(D765:$D$1224,365)</f>
        <v>460</v>
      </c>
      <c r="H764" s="43">
        <f>COUNTIF(D765:$D$1224,366)</f>
        <v>0</v>
      </c>
    </row>
    <row r="765" spans="1:8" x14ac:dyDescent="0.25">
      <c r="A765" s="1">
        <f>COUNTIF($C$2:C765,"Да")</f>
        <v>24</v>
      </c>
      <c r="B765" s="45">
        <f t="shared" si="23"/>
        <v>46028</v>
      </c>
      <c r="C765" s="42" t="str">
        <f>IF(ISERROR(VLOOKUP(B765,'Айгенис Оп23'!$C$3:$C$42,1,0)),"Нет","Да")</f>
        <v>Нет</v>
      </c>
      <c r="D765" s="43">
        <f t="shared" si="22"/>
        <v>365</v>
      </c>
      <c r="E765" s="49">
        <f>ROUND(('Все выпуски'!$V$3*'Все выпуски'!$V$6/100)/365*(B765-IF(C765="Нет",VLOOKUP(A765,'Айгенис Оп23'!$A$2:$C$42,3,0),VLOOKUP((A765-1),'Айгенис Оп23'!$A$2:$C$42,3,0))),2)</f>
        <v>9.32</v>
      </c>
      <c r="G765" s="43">
        <f>COUNTIF(D766:$D$1224,365)</f>
        <v>459</v>
      </c>
      <c r="H765" s="43">
        <f>COUNTIF(D766:$D$1224,366)</f>
        <v>0</v>
      </c>
    </row>
    <row r="766" spans="1:8" x14ac:dyDescent="0.25">
      <c r="A766" s="1">
        <f>COUNTIF($C$2:C766,"Да")</f>
        <v>24</v>
      </c>
      <c r="B766" s="45">
        <f t="shared" si="23"/>
        <v>46029</v>
      </c>
      <c r="C766" s="42" t="str">
        <f>IF(ISERROR(VLOOKUP(B766,'Айгенис Оп23'!$C$3:$C$42,1,0)),"Нет","Да")</f>
        <v>Нет</v>
      </c>
      <c r="D766" s="43">
        <f t="shared" si="22"/>
        <v>365</v>
      </c>
      <c r="E766" s="49">
        <f>ROUND(('Все выпуски'!$V$3*'Все выпуски'!$V$6/100)/365*(B766-IF(C766="Нет",VLOOKUP(A766,'Айгенис Оп23'!$A$2:$C$42,3,0),VLOOKUP((A766-1),'Айгенис Оп23'!$A$2:$C$42,3,0))),2)</f>
        <v>9.7799999999999994</v>
      </c>
      <c r="G766" s="43">
        <f>COUNTIF(D767:$D$1224,365)</f>
        <v>458</v>
      </c>
      <c r="H766" s="43">
        <f>COUNTIF(D767:$D$1224,366)</f>
        <v>0</v>
      </c>
    </row>
    <row r="767" spans="1:8" x14ac:dyDescent="0.25">
      <c r="A767" s="1">
        <f>COUNTIF($C$2:C767,"Да")</f>
        <v>24</v>
      </c>
      <c r="B767" s="45">
        <f t="shared" si="23"/>
        <v>46030</v>
      </c>
      <c r="C767" s="42" t="str">
        <f>IF(ISERROR(VLOOKUP(B767,'Айгенис Оп23'!$C$3:$C$42,1,0)),"Нет","Да")</f>
        <v>Нет</v>
      </c>
      <c r="D767" s="43">
        <f t="shared" si="22"/>
        <v>365</v>
      </c>
      <c r="E767" s="49">
        <f>ROUND(('Все выпуски'!$V$3*'Все выпуски'!$V$6/100)/365*(B767-IF(C767="Нет",VLOOKUP(A767,'Айгенис Оп23'!$A$2:$C$42,3,0),VLOOKUP((A767-1),'Айгенис Оп23'!$A$2:$C$42,3,0))),2)</f>
        <v>10.25</v>
      </c>
      <c r="G767" s="43">
        <f>COUNTIF(D768:$D$1224,365)</f>
        <v>457</v>
      </c>
      <c r="H767" s="43">
        <f>COUNTIF(D768:$D$1224,366)</f>
        <v>0</v>
      </c>
    </row>
    <row r="768" spans="1:8" x14ac:dyDescent="0.25">
      <c r="A768" s="1">
        <f>COUNTIF($C$2:C768,"Да")</f>
        <v>24</v>
      </c>
      <c r="B768" s="45">
        <f t="shared" si="23"/>
        <v>46031</v>
      </c>
      <c r="C768" s="42" t="str">
        <f>IF(ISERROR(VLOOKUP(B768,'Айгенис Оп23'!$C$3:$C$42,1,0)),"Нет","Да")</f>
        <v>Нет</v>
      </c>
      <c r="D768" s="43">
        <f t="shared" si="22"/>
        <v>365</v>
      </c>
      <c r="E768" s="49">
        <f>ROUND(('Все выпуски'!$V$3*'Все выпуски'!$V$6/100)/365*(B768-IF(C768="Нет",VLOOKUP(A768,'Айгенис Оп23'!$A$2:$C$42,3,0),VLOOKUP((A768-1),'Айгенис Оп23'!$A$2:$C$42,3,0))),2)</f>
        <v>10.71</v>
      </c>
      <c r="G768" s="43">
        <f>COUNTIF(D769:$D$1224,365)</f>
        <v>456</v>
      </c>
      <c r="H768" s="43">
        <f>COUNTIF(D769:$D$1224,366)</f>
        <v>0</v>
      </c>
    </row>
    <row r="769" spans="1:8" x14ac:dyDescent="0.25">
      <c r="A769" s="1">
        <f>COUNTIF($C$2:C769,"Да")</f>
        <v>24</v>
      </c>
      <c r="B769" s="45">
        <f t="shared" si="23"/>
        <v>46032</v>
      </c>
      <c r="C769" s="42" t="str">
        <f>IF(ISERROR(VLOOKUP(B769,'Айгенис Оп23'!$C$3:$C$42,1,0)),"Нет","Да")</f>
        <v>Нет</v>
      </c>
      <c r="D769" s="43">
        <f t="shared" si="22"/>
        <v>365</v>
      </c>
      <c r="E769" s="49">
        <f>ROUND(('Все выпуски'!$V$3*'Все выпуски'!$V$6/100)/365*(B769-IF(C769="Нет",VLOOKUP(A769,'Айгенис Оп23'!$A$2:$C$42,3,0),VLOOKUP((A769-1),'Айгенис Оп23'!$A$2:$C$42,3,0))),2)</f>
        <v>11.18</v>
      </c>
      <c r="G769" s="43">
        <f>COUNTIF(D770:$D$1224,365)</f>
        <v>455</v>
      </c>
      <c r="H769" s="43">
        <f>COUNTIF(D770:$D$1224,366)</f>
        <v>0</v>
      </c>
    </row>
    <row r="770" spans="1:8" x14ac:dyDescent="0.25">
      <c r="A770" s="1">
        <f>COUNTIF($C$2:C770,"Да")</f>
        <v>24</v>
      </c>
      <c r="B770" s="45">
        <f t="shared" si="23"/>
        <v>46033</v>
      </c>
      <c r="C770" s="42" t="str">
        <f>IF(ISERROR(VLOOKUP(B770,'Айгенис Оп23'!$C$3:$C$42,1,0)),"Нет","Да")</f>
        <v>Нет</v>
      </c>
      <c r="D770" s="43">
        <f t="shared" ref="D770:D833" si="24">IF(MOD(YEAR(B770),4)=0,366,365)</f>
        <v>365</v>
      </c>
      <c r="E770" s="49">
        <f>ROUND(('Все выпуски'!$V$3*'Все выпуски'!$V$6/100)/365*(B770-IF(C770="Нет",VLOOKUP(A770,'Айгенис Оп23'!$A$2:$C$42,3,0),VLOOKUP((A770-1),'Айгенис Оп23'!$A$2:$C$42,3,0))),2)</f>
        <v>11.64</v>
      </c>
      <c r="G770" s="43">
        <f>COUNTIF(D771:$D$1224,365)</f>
        <v>454</v>
      </c>
      <c r="H770" s="43">
        <f>COUNTIF(D771:$D$1224,366)</f>
        <v>0</v>
      </c>
    </row>
    <row r="771" spans="1:8" x14ac:dyDescent="0.25">
      <c r="A771" s="1">
        <f>COUNTIF($C$2:C771,"Да")</f>
        <v>24</v>
      </c>
      <c r="B771" s="45">
        <f t="shared" si="23"/>
        <v>46034</v>
      </c>
      <c r="C771" s="42" t="str">
        <f>IF(ISERROR(VLOOKUP(B771,'Айгенис Оп23'!$C$3:$C$42,1,0)),"Нет","Да")</f>
        <v>Нет</v>
      </c>
      <c r="D771" s="43">
        <f t="shared" si="24"/>
        <v>365</v>
      </c>
      <c r="E771" s="49">
        <f>ROUND(('Все выпуски'!$V$3*'Все выпуски'!$V$6/100)/365*(B771-IF(C771="Нет",VLOOKUP(A771,'Айгенис Оп23'!$A$2:$C$42,3,0),VLOOKUP((A771-1),'Айгенис Оп23'!$A$2:$C$42,3,0))),2)</f>
        <v>12.11</v>
      </c>
      <c r="G771" s="43">
        <f>COUNTIF(D772:$D$1224,365)</f>
        <v>453</v>
      </c>
      <c r="H771" s="43">
        <f>COUNTIF(D772:$D$1224,366)</f>
        <v>0</v>
      </c>
    </row>
    <row r="772" spans="1:8" x14ac:dyDescent="0.25">
      <c r="A772" s="1">
        <f>COUNTIF($C$2:C772,"Да")</f>
        <v>24</v>
      </c>
      <c r="B772" s="45">
        <f t="shared" ref="B772:B835" si="25">B771+1</f>
        <v>46035</v>
      </c>
      <c r="C772" s="42" t="str">
        <f>IF(ISERROR(VLOOKUP(B772,'Айгенис Оп23'!$C$3:$C$42,1,0)),"Нет","Да")</f>
        <v>Нет</v>
      </c>
      <c r="D772" s="43">
        <f t="shared" si="24"/>
        <v>365</v>
      </c>
      <c r="E772" s="49">
        <f>ROUND(('Все выпуски'!$V$3*'Все выпуски'!$V$6/100)/365*(B772-IF(C772="Нет",VLOOKUP(A772,'Айгенис Оп23'!$A$2:$C$42,3,0),VLOOKUP((A772-1),'Айгенис Оп23'!$A$2:$C$42,3,0))),2)</f>
        <v>12.58</v>
      </c>
      <c r="G772" s="43">
        <f>COUNTIF(D773:$D$1224,365)</f>
        <v>452</v>
      </c>
      <c r="H772" s="43">
        <f>COUNTIF(D773:$D$1224,366)</f>
        <v>0</v>
      </c>
    </row>
    <row r="773" spans="1:8" x14ac:dyDescent="0.25">
      <c r="A773" s="1">
        <f>COUNTIF($C$2:C773,"Да")</f>
        <v>24</v>
      </c>
      <c r="B773" s="45">
        <f t="shared" si="25"/>
        <v>46036</v>
      </c>
      <c r="C773" s="42" t="str">
        <f>IF(ISERROR(VLOOKUP(B773,'Айгенис Оп23'!$C$3:$C$42,1,0)),"Нет","Да")</f>
        <v>Нет</v>
      </c>
      <c r="D773" s="43">
        <f t="shared" si="24"/>
        <v>365</v>
      </c>
      <c r="E773" s="49">
        <f>ROUND(('Все выпуски'!$V$3*'Все выпуски'!$V$6/100)/365*(B773-IF(C773="Нет",VLOOKUP(A773,'Айгенис Оп23'!$A$2:$C$42,3,0),VLOOKUP((A773-1),'Айгенис Оп23'!$A$2:$C$42,3,0))),2)</f>
        <v>13.04</v>
      </c>
      <c r="G773" s="43">
        <f>COUNTIF(D774:$D$1224,365)</f>
        <v>451</v>
      </c>
      <c r="H773" s="43">
        <f>COUNTIF(D774:$D$1224,366)</f>
        <v>0</v>
      </c>
    </row>
    <row r="774" spans="1:8" x14ac:dyDescent="0.25">
      <c r="A774" s="1">
        <f>COUNTIF($C$2:C774,"Да")</f>
        <v>24</v>
      </c>
      <c r="B774" s="45">
        <f t="shared" si="25"/>
        <v>46037</v>
      </c>
      <c r="C774" s="42" t="str">
        <f>IF(ISERROR(VLOOKUP(B774,'Айгенис Оп23'!$C$3:$C$42,1,0)),"Нет","Да")</f>
        <v>Нет</v>
      </c>
      <c r="D774" s="43">
        <f t="shared" si="24"/>
        <v>365</v>
      </c>
      <c r="E774" s="49">
        <f>ROUND(('Все выпуски'!$V$3*'Все выпуски'!$V$6/100)/365*(B774-IF(C774="Нет",VLOOKUP(A774,'Айгенис Оп23'!$A$2:$C$42,3,0),VLOOKUP((A774-1),'Айгенис Оп23'!$A$2:$C$42,3,0))),2)</f>
        <v>13.51</v>
      </c>
      <c r="G774" s="43">
        <f>COUNTIF(D775:$D$1224,365)</f>
        <v>450</v>
      </c>
      <c r="H774" s="43">
        <f>COUNTIF(D775:$D$1224,366)</f>
        <v>0</v>
      </c>
    </row>
    <row r="775" spans="1:8" x14ac:dyDescent="0.25">
      <c r="A775" s="1">
        <f>COUNTIF($C$2:C775,"Да")</f>
        <v>24</v>
      </c>
      <c r="B775" s="45">
        <f t="shared" si="25"/>
        <v>46038</v>
      </c>
      <c r="C775" s="42" t="str">
        <f>IF(ISERROR(VLOOKUP(B775,'Айгенис Оп23'!$C$3:$C$42,1,0)),"Нет","Да")</f>
        <v>Нет</v>
      </c>
      <c r="D775" s="43">
        <f t="shared" si="24"/>
        <v>365</v>
      </c>
      <c r="E775" s="49">
        <f>ROUND(('Все выпуски'!$V$3*'Все выпуски'!$V$6/100)/365*(B775-IF(C775="Нет",VLOOKUP(A775,'Айгенис Оп23'!$A$2:$C$42,3,0),VLOOKUP((A775-1),'Айгенис Оп23'!$A$2:$C$42,3,0))),2)</f>
        <v>13.97</v>
      </c>
      <c r="G775" s="43">
        <f>COUNTIF(D776:$D$1224,365)</f>
        <v>449</v>
      </c>
      <c r="H775" s="43">
        <f>COUNTIF(D776:$D$1224,366)</f>
        <v>0</v>
      </c>
    </row>
    <row r="776" spans="1:8" x14ac:dyDescent="0.25">
      <c r="A776" s="1">
        <f>COUNTIF($C$2:C776,"Да")</f>
        <v>25</v>
      </c>
      <c r="B776" s="45">
        <f t="shared" si="25"/>
        <v>46039</v>
      </c>
      <c r="C776" s="42" t="str">
        <f>IF(ISERROR(VLOOKUP(B776,'Айгенис Оп23'!$C$3:$C$42,1,0)),"Нет","Да")</f>
        <v>Да</v>
      </c>
      <c r="D776" s="43">
        <f t="shared" si="24"/>
        <v>365</v>
      </c>
      <c r="E776" s="49">
        <f>ROUND(('Все выпуски'!$V$3*'Все выпуски'!$V$6/100)/365*(B776-IF(C776="Нет",VLOOKUP(A776,'Айгенис Оп23'!$A$2:$C$42,3,0),VLOOKUP((A776-1),'Айгенис Оп23'!$A$2:$C$42,3,0))),2)</f>
        <v>14.44</v>
      </c>
      <c r="G776" s="43">
        <f>COUNTIF(D777:$D$1224,365)</f>
        <v>448</v>
      </c>
      <c r="H776" s="43">
        <f>COUNTIF(D777:$D$1224,366)</f>
        <v>0</v>
      </c>
    </row>
    <row r="777" spans="1:8" x14ac:dyDescent="0.25">
      <c r="A777" s="1">
        <f>COUNTIF($C$2:C777,"Да")</f>
        <v>25</v>
      </c>
      <c r="B777" s="45">
        <f t="shared" si="25"/>
        <v>46040</v>
      </c>
      <c r="C777" s="42" t="str">
        <f>IF(ISERROR(VLOOKUP(B777,'Айгенис Оп23'!$C$3:$C$42,1,0)),"Нет","Да")</f>
        <v>Нет</v>
      </c>
      <c r="D777" s="43">
        <f t="shared" si="24"/>
        <v>365</v>
      </c>
      <c r="E777" s="49">
        <f>ROUND(('Все выпуски'!$V$3*'Все выпуски'!$V$6/100)/365*(B777-IF(C777="Нет",VLOOKUP(A777,'Айгенис Оп23'!$A$2:$C$42,3,0),VLOOKUP((A777-1),'Айгенис Оп23'!$A$2:$C$42,3,0))),2)</f>
        <v>0.47</v>
      </c>
      <c r="G777" s="43">
        <f>COUNTIF(D778:$D$1224,365)</f>
        <v>447</v>
      </c>
      <c r="H777" s="43">
        <f>COUNTIF(D778:$D$1224,366)</f>
        <v>0</v>
      </c>
    </row>
    <row r="778" spans="1:8" x14ac:dyDescent="0.25">
      <c r="A778" s="1">
        <f>COUNTIF($C$2:C778,"Да")</f>
        <v>25</v>
      </c>
      <c r="B778" s="45">
        <f t="shared" si="25"/>
        <v>46041</v>
      </c>
      <c r="C778" s="42" t="str">
        <f>IF(ISERROR(VLOOKUP(B778,'Айгенис Оп23'!$C$3:$C$42,1,0)),"Нет","Да")</f>
        <v>Нет</v>
      </c>
      <c r="D778" s="43">
        <f t="shared" si="24"/>
        <v>365</v>
      </c>
      <c r="E778" s="49">
        <f>ROUND(('Все выпуски'!$V$3*'Все выпуски'!$V$6/100)/365*(B778-IF(C778="Нет",VLOOKUP(A778,'Айгенис Оп23'!$A$2:$C$42,3,0),VLOOKUP((A778-1),'Айгенис Оп23'!$A$2:$C$42,3,0))),2)</f>
        <v>0.93</v>
      </c>
      <c r="G778" s="43">
        <f>COUNTIF(D779:$D$1224,365)</f>
        <v>446</v>
      </c>
      <c r="H778" s="43">
        <f>COUNTIF(D779:$D$1224,366)</f>
        <v>0</v>
      </c>
    </row>
    <row r="779" spans="1:8" x14ac:dyDescent="0.25">
      <c r="A779" s="1">
        <f>COUNTIF($C$2:C779,"Да")</f>
        <v>25</v>
      </c>
      <c r="B779" s="45">
        <f t="shared" si="25"/>
        <v>46042</v>
      </c>
      <c r="C779" s="42" t="str">
        <f>IF(ISERROR(VLOOKUP(B779,'Айгенис Оп23'!$C$3:$C$42,1,0)),"Нет","Да")</f>
        <v>Нет</v>
      </c>
      <c r="D779" s="43">
        <f t="shared" si="24"/>
        <v>365</v>
      </c>
      <c r="E779" s="49">
        <f>ROUND(('Все выпуски'!$V$3*'Все выпуски'!$V$6/100)/365*(B779-IF(C779="Нет",VLOOKUP(A779,'Айгенис Оп23'!$A$2:$C$42,3,0),VLOOKUP((A779-1),'Айгенис Оп23'!$A$2:$C$42,3,0))),2)</f>
        <v>1.4</v>
      </c>
      <c r="G779" s="43">
        <f>COUNTIF(D780:$D$1224,365)</f>
        <v>445</v>
      </c>
      <c r="H779" s="43">
        <f>COUNTIF(D780:$D$1224,366)</f>
        <v>0</v>
      </c>
    </row>
    <row r="780" spans="1:8" x14ac:dyDescent="0.25">
      <c r="A780" s="1">
        <f>COUNTIF($C$2:C780,"Да")</f>
        <v>25</v>
      </c>
      <c r="B780" s="45">
        <f t="shared" si="25"/>
        <v>46043</v>
      </c>
      <c r="C780" s="42" t="str">
        <f>IF(ISERROR(VLOOKUP(B780,'Айгенис Оп23'!$C$3:$C$42,1,0)),"Нет","Да")</f>
        <v>Нет</v>
      </c>
      <c r="D780" s="43">
        <f t="shared" si="24"/>
        <v>365</v>
      </c>
      <c r="E780" s="49">
        <f>ROUND(('Все выпуски'!$V$3*'Все выпуски'!$V$6/100)/365*(B780-IF(C780="Нет",VLOOKUP(A780,'Айгенис Оп23'!$A$2:$C$42,3,0),VLOOKUP((A780-1),'Айгенис Оп23'!$A$2:$C$42,3,0))),2)</f>
        <v>1.86</v>
      </c>
      <c r="G780" s="43">
        <f>COUNTIF(D781:$D$1224,365)</f>
        <v>444</v>
      </c>
      <c r="H780" s="43">
        <f>COUNTIF(D781:$D$1224,366)</f>
        <v>0</v>
      </c>
    </row>
    <row r="781" spans="1:8" x14ac:dyDescent="0.25">
      <c r="A781" s="1">
        <f>COUNTIF($C$2:C781,"Да")</f>
        <v>25</v>
      </c>
      <c r="B781" s="45">
        <f t="shared" si="25"/>
        <v>46044</v>
      </c>
      <c r="C781" s="42" t="str">
        <f>IF(ISERROR(VLOOKUP(B781,'Айгенис Оп23'!$C$3:$C$42,1,0)),"Нет","Да")</f>
        <v>Нет</v>
      </c>
      <c r="D781" s="43">
        <f t="shared" si="24"/>
        <v>365</v>
      </c>
      <c r="E781" s="49">
        <f>ROUND(('Все выпуски'!$V$3*'Все выпуски'!$V$6/100)/365*(B781-IF(C781="Нет",VLOOKUP(A781,'Айгенис Оп23'!$A$2:$C$42,3,0),VLOOKUP((A781-1),'Айгенис Оп23'!$A$2:$C$42,3,0))),2)</f>
        <v>2.33</v>
      </c>
      <c r="G781" s="43">
        <f>COUNTIF(D782:$D$1224,365)</f>
        <v>443</v>
      </c>
      <c r="H781" s="43">
        <f>COUNTIF(D782:$D$1224,366)</f>
        <v>0</v>
      </c>
    </row>
    <row r="782" spans="1:8" x14ac:dyDescent="0.25">
      <c r="A782" s="1">
        <f>COUNTIF($C$2:C782,"Да")</f>
        <v>25</v>
      </c>
      <c r="B782" s="45">
        <f t="shared" si="25"/>
        <v>46045</v>
      </c>
      <c r="C782" s="42" t="str">
        <f>IF(ISERROR(VLOOKUP(B782,'Айгенис Оп23'!$C$3:$C$42,1,0)),"Нет","Да")</f>
        <v>Нет</v>
      </c>
      <c r="D782" s="43">
        <f t="shared" si="24"/>
        <v>365</v>
      </c>
      <c r="E782" s="49">
        <f>ROUND(('Все выпуски'!$V$3*'Все выпуски'!$V$6/100)/365*(B782-IF(C782="Нет",VLOOKUP(A782,'Айгенис Оп23'!$A$2:$C$42,3,0),VLOOKUP((A782-1),'Айгенис Оп23'!$A$2:$C$42,3,0))),2)</f>
        <v>2.79</v>
      </c>
      <c r="G782" s="43">
        <f>COUNTIF(D783:$D$1224,365)</f>
        <v>442</v>
      </c>
      <c r="H782" s="43">
        <f>COUNTIF(D783:$D$1224,366)</f>
        <v>0</v>
      </c>
    </row>
    <row r="783" spans="1:8" x14ac:dyDescent="0.25">
      <c r="A783" s="1">
        <f>COUNTIF($C$2:C783,"Да")</f>
        <v>25</v>
      </c>
      <c r="B783" s="45">
        <f t="shared" si="25"/>
        <v>46046</v>
      </c>
      <c r="C783" s="42" t="str">
        <f>IF(ISERROR(VLOOKUP(B783,'Айгенис Оп23'!$C$3:$C$42,1,0)),"Нет","Да")</f>
        <v>Нет</v>
      </c>
      <c r="D783" s="43">
        <f t="shared" si="24"/>
        <v>365</v>
      </c>
      <c r="E783" s="49">
        <f>ROUND(('Все выпуски'!$V$3*'Все выпуски'!$V$6/100)/365*(B783-IF(C783="Нет",VLOOKUP(A783,'Айгенис Оп23'!$A$2:$C$42,3,0),VLOOKUP((A783-1),'Айгенис Оп23'!$A$2:$C$42,3,0))),2)</f>
        <v>3.26</v>
      </c>
      <c r="G783" s="43">
        <f>COUNTIF(D784:$D$1224,365)</f>
        <v>441</v>
      </c>
      <c r="H783" s="43">
        <f>COUNTIF(D784:$D$1224,366)</f>
        <v>0</v>
      </c>
    </row>
    <row r="784" spans="1:8" x14ac:dyDescent="0.25">
      <c r="A784" s="1">
        <f>COUNTIF($C$2:C784,"Да")</f>
        <v>25</v>
      </c>
      <c r="B784" s="45">
        <f t="shared" si="25"/>
        <v>46047</v>
      </c>
      <c r="C784" s="42" t="str">
        <f>IF(ISERROR(VLOOKUP(B784,'Айгенис Оп23'!$C$3:$C$42,1,0)),"Нет","Да")</f>
        <v>Нет</v>
      </c>
      <c r="D784" s="43">
        <f t="shared" si="24"/>
        <v>365</v>
      </c>
      <c r="E784" s="49">
        <f>ROUND(('Все выпуски'!$V$3*'Все выпуски'!$V$6/100)/365*(B784-IF(C784="Нет",VLOOKUP(A784,'Айгенис Оп23'!$A$2:$C$42,3,0),VLOOKUP((A784-1),'Айгенис Оп23'!$A$2:$C$42,3,0))),2)</f>
        <v>3.73</v>
      </c>
      <c r="G784" s="43">
        <f>COUNTIF(D785:$D$1224,365)</f>
        <v>440</v>
      </c>
      <c r="H784" s="43">
        <f>COUNTIF(D785:$D$1224,366)</f>
        <v>0</v>
      </c>
    </row>
    <row r="785" spans="1:8" x14ac:dyDescent="0.25">
      <c r="A785" s="1">
        <f>COUNTIF($C$2:C785,"Да")</f>
        <v>25</v>
      </c>
      <c r="B785" s="45">
        <f t="shared" si="25"/>
        <v>46048</v>
      </c>
      <c r="C785" s="42" t="str">
        <f>IF(ISERROR(VLOOKUP(B785,'Айгенис Оп23'!$C$3:$C$42,1,0)),"Нет","Да")</f>
        <v>Нет</v>
      </c>
      <c r="D785" s="43">
        <f t="shared" si="24"/>
        <v>365</v>
      </c>
      <c r="E785" s="49">
        <f>ROUND(('Все выпуски'!$V$3*'Все выпуски'!$V$6/100)/365*(B785-IF(C785="Нет",VLOOKUP(A785,'Айгенис Оп23'!$A$2:$C$42,3,0),VLOOKUP((A785-1),'Айгенис Оп23'!$A$2:$C$42,3,0))),2)</f>
        <v>4.1900000000000004</v>
      </c>
      <c r="G785" s="43">
        <f>COUNTIF(D786:$D$1224,365)</f>
        <v>439</v>
      </c>
      <c r="H785" s="43">
        <f>COUNTIF(D786:$D$1224,366)</f>
        <v>0</v>
      </c>
    </row>
    <row r="786" spans="1:8" x14ac:dyDescent="0.25">
      <c r="A786" s="1">
        <f>COUNTIF($C$2:C786,"Да")</f>
        <v>25</v>
      </c>
      <c r="B786" s="45">
        <f t="shared" si="25"/>
        <v>46049</v>
      </c>
      <c r="C786" s="42" t="str">
        <f>IF(ISERROR(VLOOKUP(B786,'Айгенис Оп23'!$C$3:$C$42,1,0)),"Нет","Да")</f>
        <v>Нет</v>
      </c>
      <c r="D786" s="43">
        <f t="shared" si="24"/>
        <v>365</v>
      </c>
      <c r="E786" s="49">
        <f>ROUND(('Все выпуски'!$V$3*'Все выпуски'!$V$6/100)/365*(B786-IF(C786="Нет",VLOOKUP(A786,'Айгенис Оп23'!$A$2:$C$42,3,0),VLOOKUP((A786-1),'Айгенис Оп23'!$A$2:$C$42,3,0))),2)</f>
        <v>4.66</v>
      </c>
      <c r="G786" s="43">
        <f>COUNTIF(D787:$D$1224,365)</f>
        <v>438</v>
      </c>
      <c r="H786" s="43">
        <f>COUNTIF(D787:$D$1224,366)</f>
        <v>0</v>
      </c>
    </row>
    <row r="787" spans="1:8" x14ac:dyDescent="0.25">
      <c r="A787" s="1">
        <f>COUNTIF($C$2:C787,"Да")</f>
        <v>25</v>
      </c>
      <c r="B787" s="45">
        <f t="shared" si="25"/>
        <v>46050</v>
      </c>
      <c r="C787" s="42" t="str">
        <f>IF(ISERROR(VLOOKUP(B787,'Айгенис Оп23'!$C$3:$C$42,1,0)),"Нет","Да")</f>
        <v>Нет</v>
      </c>
      <c r="D787" s="43">
        <f t="shared" si="24"/>
        <v>365</v>
      </c>
      <c r="E787" s="49">
        <f>ROUND(('Все выпуски'!$V$3*'Все выпуски'!$V$6/100)/365*(B787-IF(C787="Нет",VLOOKUP(A787,'Айгенис Оп23'!$A$2:$C$42,3,0),VLOOKUP((A787-1),'Айгенис Оп23'!$A$2:$C$42,3,0))),2)</f>
        <v>5.12</v>
      </c>
      <c r="G787" s="43">
        <f>COUNTIF(D788:$D$1224,365)</f>
        <v>437</v>
      </c>
      <c r="H787" s="43">
        <f>COUNTIF(D788:$D$1224,366)</f>
        <v>0</v>
      </c>
    </row>
    <row r="788" spans="1:8" x14ac:dyDescent="0.25">
      <c r="A788" s="1">
        <f>COUNTIF($C$2:C788,"Да")</f>
        <v>25</v>
      </c>
      <c r="B788" s="45">
        <f t="shared" si="25"/>
        <v>46051</v>
      </c>
      <c r="C788" s="42" t="str">
        <f>IF(ISERROR(VLOOKUP(B788,'Айгенис Оп23'!$C$3:$C$42,1,0)),"Нет","Да")</f>
        <v>Нет</v>
      </c>
      <c r="D788" s="43">
        <f t="shared" si="24"/>
        <v>365</v>
      </c>
      <c r="E788" s="49">
        <f>ROUND(('Все выпуски'!$V$3*'Все выпуски'!$V$6/100)/365*(B788-IF(C788="Нет",VLOOKUP(A788,'Айгенис Оп23'!$A$2:$C$42,3,0),VLOOKUP((A788-1),'Айгенис Оп23'!$A$2:$C$42,3,0))),2)</f>
        <v>5.59</v>
      </c>
      <c r="G788" s="43">
        <f>COUNTIF(D789:$D$1224,365)</f>
        <v>436</v>
      </c>
      <c r="H788" s="43">
        <f>COUNTIF(D789:$D$1224,366)</f>
        <v>0</v>
      </c>
    </row>
    <row r="789" spans="1:8" x14ac:dyDescent="0.25">
      <c r="A789" s="1">
        <f>COUNTIF($C$2:C789,"Да")</f>
        <v>25</v>
      </c>
      <c r="B789" s="45">
        <f t="shared" si="25"/>
        <v>46052</v>
      </c>
      <c r="C789" s="42" t="str">
        <f>IF(ISERROR(VLOOKUP(B789,'Айгенис Оп23'!$C$3:$C$42,1,0)),"Нет","Да")</f>
        <v>Нет</v>
      </c>
      <c r="D789" s="43">
        <f t="shared" si="24"/>
        <v>365</v>
      </c>
      <c r="E789" s="49">
        <f>ROUND(('Все выпуски'!$V$3*'Все выпуски'!$V$6/100)/365*(B789-IF(C789="Нет",VLOOKUP(A789,'Айгенис Оп23'!$A$2:$C$42,3,0),VLOOKUP((A789-1),'Айгенис Оп23'!$A$2:$C$42,3,0))),2)</f>
        <v>6.05</v>
      </c>
      <c r="G789" s="43">
        <f>COUNTIF(D790:$D$1224,365)</f>
        <v>435</v>
      </c>
      <c r="H789" s="43">
        <f>COUNTIF(D790:$D$1224,366)</f>
        <v>0</v>
      </c>
    </row>
    <row r="790" spans="1:8" x14ac:dyDescent="0.25">
      <c r="A790" s="1">
        <f>COUNTIF($C$2:C790,"Да")</f>
        <v>25</v>
      </c>
      <c r="B790" s="45">
        <f t="shared" si="25"/>
        <v>46053</v>
      </c>
      <c r="C790" s="42" t="str">
        <f>IF(ISERROR(VLOOKUP(B790,'Айгенис Оп23'!$C$3:$C$42,1,0)),"Нет","Да")</f>
        <v>Нет</v>
      </c>
      <c r="D790" s="43">
        <f t="shared" si="24"/>
        <v>365</v>
      </c>
      <c r="E790" s="49">
        <f>ROUND(('Все выпуски'!$V$3*'Все выпуски'!$V$6/100)/365*(B790-IF(C790="Нет",VLOOKUP(A790,'Айгенис Оп23'!$A$2:$C$42,3,0),VLOOKUP((A790-1),'Айгенис Оп23'!$A$2:$C$42,3,0))),2)</f>
        <v>6.52</v>
      </c>
      <c r="G790" s="43">
        <f>COUNTIF(D791:$D$1224,365)</f>
        <v>434</v>
      </c>
      <c r="H790" s="43">
        <f>COUNTIF(D791:$D$1224,366)</f>
        <v>0</v>
      </c>
    </row>
    <row r="791" spans="1:8" x14ac:dyDescent="0.25">
      <c r="A791" s="1">
        <f>COUNTIF($C$2:C791,"Да")</f>
        <v>25</v>
      </c>
      <c r="B791" s="45">
        <f t="shared" si="25"/>
        <v>46054</v>
      </c>
      <c r="C791" s="42" t="str">
        <f>IF(ISERROR(VLOOKUP(B791,'Айгенис Оп23'!$C$3:$C$42,1,0)),"Нет","Да")</f>
        <v>Нет</v>
      </c>
      <c r="D791" s="43">
        <f t="shared" si="24"/>
        <v>365</v>
      </c>
      <c r="E791" s="49">
        <f>ROUND(('Все выпуски'!$V$3*'Все выпуски'!$V$6/100)/365*(B791-IF(C791="Нет",VLOOKUP(A791,'Айгенис Оп23'!$A$2:$C$42,3,0),VLOOKUP((A791-1),'Айгенис Оп23'!$A$2:$C$42,3,0))),2)</f>
        <v>6.99</v>
      </c>
      <c r="G791" s="43">
        <f>COUNTIF(D792:$D$1224,365)</f>
        <v>433</v>
      </c>
      <c r="H791" s="43">
        <f>COUNTIF(D792:$D$1224,366)</f>
        <v>0</v>
      </c>
    </row>
    <row r="792" spans="1:8" x14ac:dyDescent="0.25">
      <c r="A792" s="1">
        <f>COUNTIF($C$2:C792,"Да")</f>
        <v>25</v>
      </c>
      <c r="B792" s="45">
        <f t="shared" si="25"/>
        <v>46055</v>
      </c>
      <c r="C792" s="42" t="str">
        <f>IF(ISERROR(VLOOKUP(B792,'Айгенис Оп23'!$C$3:$C$42,1,0)),"Нет","Да")</f>
        <v>Нет</v>
      </c>
      <c r="D792" s="43">
        <f t="shared" si="24"/>
        <v>365</v>
      </c>
      <c r="E792" s="49">
        <f>ROUND(('Все выпуски'!$V$3*'Все выпуски'!$V$6/100)/365*(B792-IF(C792="Нет",VLOOKUP(A792,'Айгенис Оп23'!$A$2:$C$42,3,0),VLOOKUP((A792-1),'Айгенис Оп23'!$A$2:$C$42,3,0))),2)</f>
        <v>7.45</v>
      </c>
      <c r="G792" s="43">
        <f>COUNTIF(D793:$D$1224,365)</f>
        <v>432</v>
      </c>
      <c r="H792" s="43">
        <f>COUNTIF(D793:$D$1224,366)</f>
        <v>0</v>
      </c>
    </row>
    <row r="793" spans="1:8" x14ac:dyDescent="0.25">
      <c r="A793" s="1">
        <f>COUNTIF($C$2:C793,"Да")</f>
        <v>25</v>
      </c>
      <c r="B793" s="45">
        <f t="shared" si="25"/>
        <v>46056</v>
      </c>
      <c r="C793" s="42" t="str">
        <f>IF(ISERROR(VLOOKUP(B793,'Айгенис Оп23'!$C$3:$C$42,1,0)),"Нет","Да")</f>
        <v>Нет</v>
      </c>
      <c r="D793" s="43">
        <f t="shared" si="24"/>
        <v>365</v>
      </c>
      <c r="E793" s="49">
        <f>ROUND(('Все выпуски'!$V$3*'Все выпуски'!$V$6/100)/365*(B793-IF(C793="Нет",VLOOKUP(A793,'Айгенис Оп23'!$A$2:$C$42,3,0),VLOOKUP((A793-1),'Айгенис Оп23'!$A$2:$C$42,3,0))),2)</f>
        <v>7.92</v>
      </c>
      <c r="G793" s="43">
        <f>COUNTIF(D794:$D$1224,365)</f>
        <v>431</v>
      </c>
      <c r="H793" s="43">
        <f>COUNTIF(D794:$D$1224,366)</f>
        <v>0</v>
      </c>
    </row>
    <row r="794" spans="1:8" x14ac:dyDescent="0.25">
      <c r="A794" s="1">
        <f>COUNTIF($C$2:C794,"Да")</f>
        <v>25</v>
      </c>
      <c r="B794" s="45">
        <f t="shared" si="25"/>
        <v>46057</v>
      </c>
      <c r="C794" s="42" t="str">
        <f>IF(ISERROR(VLOOKUP(B794,'Айгенис Оп23'!$C$3:$C$42,1,0)),"Нет","Да")</f>
        <v>Нет</v>
      </c>
      <c r="D794" s="43">
        <f t="shared" si="24"/>
        <v>365</v>
      </c>
      <c r="E794" s="49">
        <f>ROUND(('Все выпуски'!$V$3*'Все выпуски'!$V$6/100)/365*(B794-IF(C794="Нет",VLOOKUP(A794,'Айгенис Оп23'!$A$2:$C$42,3,0),VLOOKUP((A794-1),'Айгенис Оп23'!$A$2:$C$42,3,0))),2)</f>
        <v>8.3800000000000008</v>
      </c>
      <c r="G794" s="43">
        <f>COUNTIF(D795:$D$1224,365)</f>
        <v>430</v>
      </c>
      <c r="H794" s="43">
        <f>COUNTIF(D795:$D$1224,366)</f>
        <v>0</v>
      </c>
    </row>
    <row r="795" spans="1:8" x14ac:dyDescent="0.25">
      <c r="A795" s="1">
        <f>COUNTIF($C$2:C795,"Да")</f>
        <v>25</v>
      </c>
      <c r="B795" s="45">
        <f t="shared" si="25"/>
        <v>46058</v>
      </c>
      <c r="C795" s="42" t="str">
        <f>IF(ISERROR(VLOOKUP(B795,'Айгенис Оп23'!$C$3:$C$42,1,0)),"Нет","Да")</f>
        <v>Нет</v>
      </c>
      <c r="D795" s="43">
        <f t="shared" si="24"/>
        <v>365</v>
      </c>
      <c r="E795" s="49">
        <f>ROUND(('Все выпуски'!$V$3*'Все выпуски'!$V$6/100)/365*(B795-IF(C795="Нет",VLOOKUP(A795,'Айгенис Оп23'!$A$2:$C$42,3,0),VLOOKUP((A795-1),'Айгенис Оп23'!$A$2:$C$42,3,0))),2)</f>
        <v>8.85</v>
      </c>
      <c r="G795" s="43">
        <f>COUNTIF(D796:$D$1224,365)</f>
        <v>429</v>
      </c>
      <c r="H795" s="43">
        <f>COUNTIF(D796:$D$1224,366)</f>
        <v>0</v>
      </c>
    </row>
    <row r="796" spans="1:8" x14ac:dyDescent="0.25">
      <c r="A796" s="1">
        <f>COUNTIF($C$2:C796,"Да")</f>
        <v>25</v>
      </c>
      <c r="B796" s="45">
        <f t="shared" si="25"/>
        <v>46059</v>
      </c>
      <c r="C796" s="42" t="str">
        <f>IF(ISERROR(VLOOKUP(B796,'Айгенис Оп23'!$C$3:$C$42,1,0)),"Нет","Да")</f>
        <v>Нет</v>
      </c>
      <c r="D796" s="43">
        <f t="shared" si="24"/>
        <v>365</v>
      </c>
      <c r="E796" s="49">
        <f>ROUND(('Все выпуски'!$V$3*'Все выпуски'!$V$6/100)/365*(B796-IF(C796="Нет",VLOOKUP(A796,'Айгенис Оп23'!$A$2:$C$42,3,0),VLOOKUP((A796-1),'Айгенис Оп23'!$A$2:$C$42,3,0))),2)</f>
        <v>9.32</v>
      </c>
      <c r="G796" s="43">
        <f>COUNTIF(D797:$D$1224,365)</f>
        <v>428</v>
      </c>
      <c r="H796" s="43">
        <f>COUNTIF(D797:$D$1224,366)</f>
        <v>0</v>
      </c>
    </row>
    <row r="797" spans="1:8" x14ac:dyDescent="0.25">
      <c r="A797" s="1">
        <f>COUNTIF($C$2:C797,"Да")</f>
        <v>25</v>
      </c>
      <c r="B797" s="45">
        <f t="shared" si="25"/>
        <v>46060</v>
      </c>
      <c r="C797" s="42" t="str">
        <f>IF(ISERROR(VLOOKUP(B797,'Айгенис Оп23'!$C$3:$C$42,1,0)),"Нет","Да")</f>
        <v>Нет</v>
      </c>
      <c r="D797" s="43">
        <f t="shared" si="24"/>
        <v>365</v>
      </c>
      <c r="E797" s="49">
        <f>ROUND(('Все выпуски'!$V$3*'Все выпуски'!$V$6/100)/365*(B797-IF(C797="Нет",VLOOKUP(A797,'Айгенис Оп23'!$A$2:$C$42,3,0),VLOOKUP((A797-1),'Айгенис Оп23'!$A$2:$C$42,3,0))),2)</f>
        <v>9.7799999999999994</v>
      </c>
      <c r="G797" s="43">
        <f>COUNTIF(D798:$D$1224,365)</f>
        <v>427</v>
      </c>
      <c r="H797" s="43">
        <f>COUNTIF(D798:$D$1224,366)</f>
        <v>0</v>
      </c>
    </row>
    <row r="798" spans="1:8" x14ac:dyDescent="0.25">
      <c r="A798" s="1">
        <f>COUNTIF($C$2:C798,"Да")</f>
        <v>25</v>
      </c>
      <c r="B798" s="45">
        <f t="shared" si="25"/>
        <v>46061</v>
      </c>
      <c r="C798" s="42" t="str">
        <f>IF(ISERROR(VLOOKUP(B798,'Айгенис Оп23'!$C$3:$C$42,1,0)),"Нет","Да")</f>
        <v>Нет</v>
      </c>
      <c r="D798" s="43">
        <f t="shared" si="24"/>
        <v>365</v>
      </c>
      <c r="E798" s="49">
        <f>ROUND(('Все выпуски'!$V$3*'Все выпуски'!$V$6/100)/365*(B798-IF(C798="Нет",VLOOKUP(A798,'Айгенис Оп23'!$A$2:$C$42,3,0),VLOOKUP((A798-1),'Айгенис Оп23'!$A$2:$C$42,3,0))),2)</f>
        <v>10.25</v>
      </c>
      <c r="G798" s="43">
        <f>COUNTIF(D799:$D$1224,365)</f>
        <v>426</v>
      </c>
      <c r="H798" s="43">
        <f>COUNTIF(D799:$D$1224,366)</f>
        <v>0</v>
      </c>
    </row>
    <row r="799" spans="1:8" x14ac:dyDescent="0.25">
      <c r="A799" s="1">
        <f>COUNTIF($C$2:C799,"Да")</f>
        <v>25</v>
      </c>
      <c r="B799" s="45">
        <f t="shared" si="25"/>
        <v>46062</v>
      </c>
      <c r="C799" s="42" t="str">
        <f>IF(ISERROR(VLOOKUP(B799,'Айгенис Оп23'!$C$3:$C$42,1,0)),"Нет","Да")</f>
        <v>Нет</v>
      </c>
      <c r="D799" s="43">
        <f t="shared" si="24"/>
        <v>365</v>
      </c>
      <c r="E799" s="49">
        <f>ROUND(('Все выпуски'!$V$3*'Все выпуски'!$V$6/100)/365*(B799-IF(C799="Нет",VLOOKUP(A799,'Айгенис Оп23'!$A$2:$C$42,3,0),VLOOKUP((A799-1),'Айгенис Оп23'!$A$2:$C$42,3,0))),2)</f>
        <v>10.71</v>
      </c>
      <c r="G799" s="43">
        <f>COUNTIF(D800:$D$1224,365)</f>
        <v>425</v>
      </c>
      <c r="H799" s="43">
        <f>COUNTIF(D800:$D$1224,366)</f>
        <v>0</v>
      </c>
    </row>
    <row r="800" spans="1:8" x14ac:dyDescent="0.25">
      <c r="A800" s="1">
        <f>COUNTIF($C$2:C800,"Да")</f>
        <v>25</v>
      </c>
      <c r="B800" s="45">
        <f t="shared" si="25"/>
        <v>46063</v>
      </c>
      <c r="C800" s="42" t="str">
        <f>IF(ISERROR(VLOOKUP(B800,'Айгенис Оп23'!$C$3:$C$42,1,0)),"Нет","Да")</f>
        <v>Нет</v>
      </c>
      <c r="D800" s="43">
        <f t="shared" si="24"/>
        <v>365</v>
      </c>
      <c r="E800" s="49">
        <f>ROUND(('Все выпуски'!$V$3*'Все выпуски'!$V$6/100)/365*(B800-IF(C800="Нет",VLOOKUP(A800,'Айгенис Оп23'!$A$2:$C$42,3,0),VLOOKUP((A800-1),'Айгенис Оп23'!$A$2:$C$42,3,0))),2)</f>
        <v>11.18</v>
      </c>
      <c r="G800" s="43">
        <f>COUNTIF(D801:$D$1224,365)</f>
        <v>424</v>
      </c>
      <c r="H800" s="43">
        <f>COUNTIF(D801:$D$1224,366)</f>
        <v>0</v>
      </c>
    </row>
    <row r="801" spans="1:8" x14ac:dyDescent="0.25">
      <c r="A801" s="1">
        <f>COUNTIF($C$2:C801,"Да")</f>
        <v>25</v>
      </c>
      <c r="B801" s="45">
        <f t="shared" si="25"/>
        <v>46064</v>
      </c>
      <c r="C801" s="42" t="str">
        <f>IF(ISERROR(VLOOKUP(B801,'Айгенис Оп23'!$C$3:$C$42,1,0)),"Нет","Да")</f>
        <v>Нет</v>
      </c>
      <c r="D801" s="43">
        <f t="shared" si="24"/>
        <v>365</v>
      </c>
      <c r="E801" s="49">
        <f>ROUND(('Все выпуски'!$V$3*'Все выпуски'!$V$6/100)/365*(B801-IF(C801="Нет",VLOOKUP(A801,'Айгенис Оп23'!$A$2:$C$42,3,0),VLOOKUP((A801-1),'Айгенис Оп23'!$A$2:$C$42,3,0))),2)</f>
        <v>11.64</v>
      </c>
      <c r="G801" s="43">
        <f>COUNTIF(D802:$D$1224,365)</f>
        <v>423</v>
      </c>
      <c r="H801" s="43">
        <f>COUNTIF(D802:$D$1224,366)</f>
        <v>0</v>
      </c>
    </row>
    <row r="802" spans="1:8" x14ac:dyDescent="0.25">
      <c r="A802" s="1">
        <f>COUNTIF($C$2:C802,"Да")</f>
        <v>25</v>
      </c>
      <c r="B802" s="45">
        <f t="shared" si="25"/>
        <v>46065</v>
      </c>
      <c r="C802" s="42" t="str">
        <f>IF(ISERROR(VLOOKUP(B802,'Айгенис Оп23'!$C$3:$C$42,1,0)),"Нет","Да")</f>
        <v>Нет</v>
      </c>
      <c r="D802" s="43">
        <f t="shared" si="24"/>
        <v>365</v>
      </c>
      <c r="E802" s="49">
        <f>ROUND(('Все выпуски'!$V$3*'Все выпуски'!$V$6/100)/365*(B802-IF(C802="Нет",VLOOKUP(A802,'Айгенис Оп23'!$A$2:$C$42,3,0),VLOOKUP((A802-1),'Айгенис Оп23'!$A$2:$C$42,3,0))),2)</f>
        <v>12.11</v>
      </c>
      <c r="G802" s="43">
        <f>COUNTIF(D803:$D$1224,365)</f>
        <v>422</v>
      </c>
      <c r="H802" s="43">
        <f>COUNTIF(D803:$D$1224,366)</f>
        <v>0</v>
      </c>
    </row>
    <row r="803" spans="1:8" x14ac:dyDescent="0.25">
      <c r="A803" s="1">
        <f>COUNTIF($C$2:C803,"Да")</f>
        <v>25</v>
      </c>
      <c r="B803" s="45">
        <f t="shared" si="25"/>
        <v>46066</v>
      </c>
      <c r="C803" s="42" t="str">
        <f>IF(ISERROR(VLOOKUP(B803,'Айгенис Оп23'!$C$3:$C$42,1,0)),"Нет","Да")</f>
        <v>Нет</v>
      </c>
      <c r="D803" s="43">
        <f t="shared" si="24"/>
        <v>365</v>
      </c>
      <c r="E803" s="49">
        <f>ROUND(('Все выпуски'!$V$3*'Все выпуски'!$V$6/100)/365*(B803-IF(C803="Нет",VLOOKUP(A803,'Айгенис Оп23'!$A$2:$C$42,3,0),VLOOKUP((A803-1),'Айгенис Оп23'!$A$2:$C$42,3,0))),2)</f>
        <v>12.58</v>
      </c>
      <c r="G803" s="43">
        <f>COUNTIF(D804:$D$1224,365)</f>
        <v>421</v>
      </c>
      <c r="H803" s="43">
        <f>COUNTIF(D804:$D$1224,366)</f>
        <v>0</v>
      </c>
    </row>
    <row r="804" spans="1:8" x14ac:dyDescent="0.25">
      <c r="A804" s="1">
        <f>COUNTIF($C$2:C804,"Да")</f>
        <v>25</v>
      </c>
      <c r="B804" s="45">
        <f t="shared" si="25"/>
        <v>46067</v>
      </c>
      <c r="C804" s="42" t="str">
        <f>IF(ISERROR(VLOOKUP(B804,'Айгенис Оп23'!$C$3:$C$42,1,0)),"Нет","Да")</f>
        <v>Нет</v>
      </c>
      <c r="D804" s="43">
        <f t="shared" si="24"/>
        <v>365</v>
      </c>
      <c r="E804" s="49">
        <f>ROUND(('Все выпуски'!$V$3*'Все выпуски'!$V$6/100)/365*(B804-IF(C804="Нет",VLOOKUP(A804,'Айгенис Оп23'!$A$2:$C$42,3,0),VLOOKUP((A804-1),'Айгенис Оп23'!$A$2:$C$42,3,0))),2)</f>
        <v>13.04</v>
      </c>
      <c r="G804" s="43">
        <f>COUNTIF(D805:$D$1224,365)</f>
        <v>420</v>
      </c>
      <c r="H804" s="43">
        <f>COUNTIF(D805:$D$1224,366)</f>
        <v>0</v>
      </c>
    </row>
    <row r="805" spans="1:8" x14ac:dyDescent="0.25">
      <c r="A805" s="1">
        <f>COUNTIF($C$2:C805,"Да")</f>
        <v>25</v>
      </c>
      <c r="B805" s="45">
        <f t="shared" si="25"/>
        <v>46068</v>
      </c>
      <c r="C805" s="42" t="str">
        <f>IF(ISERROR(VLOOKUP(B805,'Айгенис Оп23'!$C$3:$C$42,1,0)),"Нет","Да")</f>
        <v>Нет</v>
      </c>
      <c r="D805" s="43">
        <f t="shared" si="24"/>
        <v>365</v>
      </c>
      <c r="E805" s="49">
        <f>ROUND(('Все выпуски'!$V$3*'Все выпуски'!$V$6/100)/365*(B805-IF(C805="Нет",VLOOKUP(A805,'Айгенис Оп23'!$A$2:$C$42,3,0),VLOOKUP((A805-1),'Айгенис Оп23'!$A$2:$C$42,3,0))),2)</f>
        <v>13.51</v>
      </c>
      <c r="G805" s="43">
        <f>COUNTIF(D806:$D$1224,365)</f>
        <v>419</v>
      </c>
      <c r="H805" s="43">
        <f>COUNTIF(D806:$D$1224,366)</f>
        <v>0</v>
      </c>
    </row>
    <row r="806" spans="1:8" x14ac:dyDescent="0.25">
      <c r="A806" s="1">
        <f>COUNTIF($C$2:C806,"Да")</f>
        <v>25</v>
      </c>
      <c r="B806" s="45">
        <f t="shared" si="25"/>
        <v>46069</v>
      </c>
      <c r="C806" s="42" t="str">
        <f>IF(ISERROR(VLOOKUP(B806,'Айгенис Оп23'!$C$3:$C$42,1,0)),"Нет","Да")</f>
        <v>Нет</v>
      </c>
      <c r="D806" s="43">
        <f t="shared" si="24"/>
        <v>365</v>
      </c>
      <c r="E806" s="49">
        <f>ROUND(('Все выпуски'!$V$3*'Все выпуски'!$V$6/100)/365*(B806-IF(C806="Нет",VLOOKUP(A806,'Айгенис Оп23'!$A$2:$C$42,3,0),VLOOKUP((A806-1),'Айгенис Оп23'!$A$2:$C$42,3,0))),2)</f>
        <v>13.97</v>
      </c>
      <c r="G806" s="43">
        <f>COUNTIF(D807:$D$1224,365)</f>
        <v>418</v>
      </c>
      <c r="H806" s="43">
        <f>COUNTIF(D807:$D$1224,366)</f>
        <v>0</v>
      </c>
    </row>
    <row r="807" spans="1:8" x14ac:dyDescent="0.25">
      <c r="A807" s="1">
        <f>COUNTIF($C$2:C807,"Да")</f>
        <v>26</v>
      </c>
      <c r="B807" s="45">
        <f t="shared" si="25"/>
        <v>46070</v>
      </c>
      <c r="C807" s="42" t="str">
        <f>IF(ISERROR(VLOOKUP(B807,'Айгенис Оп23'!$C$3:$C$42,1,0)),"Нет","Да")</f>
        <v>Да</v>
      </c>
      <c r="D807" s="43">
        <f t="shared" si="24"/>
        <v>365</v>
      </c>
      <c r="E807" s="49">
        <f>ROUND(('Все выпуски'!$V$3*'Все выпуски'!$V$6/100)/365*(B807-IF(C807="Нет",VLOOKUP(A807,'Айгенис Оп23'!$A$2:$C$42,3,0),VLOOKUP((A807-1),'Айгенис Оп23'!$A$2:$C$42,3,0))),2)</f>
        <v>14.44</v>
      </c>
      <c r="G807" s="43">
        <f>COUNTIF(D808:$D$1224,365)</f>
        <v>417</v>
      </c>
      <c r="H807" s="43">
        <f>COUNTIF(D808:$D$1224,366)</f>
        <v>0</v>
      </c>
    </row>
    <row r="808" spans="1:8" x14ac:dyDescent="0.25">
      <c r="A808" s="1">
        <f>COUNTIF($C$2:C808,"Да")</f>
        <v>26</v>
      </c>
      <c r="B808" s="45">
        <f t="shared" si="25"/>
        <v>46071</v>
      </c>
      <c r="C808" s="42" t="str">
        <f>IF(ISERROR(VLOOKUP(B808,'Айгенис Оп23'!$C$3:$C$42,1,0)),"Нет","Да")</f>
        <v>Нет</v>
      </c>
      <c r="D808" s="43">
        <f t="shared" si="24"/>
        <v>365</v>
      </c>
      <c r="E808" s="49">
        <f>ROUND(('Все выпуски'!$V$3*'Все выпуски'!$V$6/100)/365*(B808-IF(C808="Нет",VLOOKUP(A808,'Айгенис Оп23'!$A$2:$C$42,3,0),VLOOKUP((A808-1),'Айгенис Оп23'!$A$2:$C$42,3,0))),2)</f>
        <v>0.47</v>
      </c>
      <c r="G808" s="43">
        <f>COUNTIF(D809:$D$1224,365)</f>
        <v>416</v>
      </c>
      <c r="H808" s="43">
        <f>COUNTIF(D809:$D$1224,366)</f>
        <v>0</v>
      </c>
    </row>
    <row r="809" spans="1:8" x14ac:dyDescent="0.25">
      <c r="A809" s="1">
        <f>COUNTIF($C$2:C809,"Да")</f>
        <v>26</v>
      </c>
      <c r="B809" s="45">
        <f t="shared" si="25"/>
        <v>46072</v>
      </c>
      <c r="C809" s="42" t="str">
        <f>IF(ISERROR(VLOOKUP(B809,'Айгенис Оп23'!$C$3:$C$42,1,0)),"Нет","Да")</f>
        <v>Нет</v>
      </c>
      <c r="D809" s="43">
        <f t="shared" si="24"/>
        <v>365</v>
      </c>
      <c r="E809" s="49">
        <f>ROUND(('Все выпуски'!$V$3*'Все выпуски'!$V$6/100)/365*(B809-IF(C809="Нет",VLOOKUP(A809,'Айгенис Оп23'!$A$2:$C$42,3,0),VLOOKUP((A809-1),'Айгенис Оп23'!$A$2:$C$42,3,0))),2)</f>
        <v>0.93</v>
      </c>
      <c r="G809" s="43">
        <f>COUNTIF(D810:$D$1224,365)</f>
        <v>415</v>
      </c>
      <c r="H809" s="43">
        <f>COUNTIF(D810:$D$1224,366)</f>
        <v>0</v>
      </c>
    </row>
    <row r="810" spans="1:8" x14ac:dyDescent="0.25">
      <c r="A810" s="1">
        <f>COUNTIF($C$2:C810,"Да")</f>
        <v>26</v>
      </c>
      <c r="B810" s="45">
        <f t="shared" si="25"/>
        <v>46073</v>
      </c>
      <c r="C810" s="42" t="str">
        <f>IF(ISERROR(VLOOKUP(B810,'Айгенис Оп23'!$C$3:$C$42,1,0)),"Нет","Да")</f>
        <v>Нет</v>
      </c>
      <c r="D810" s="43">
        <f t="shared" si="24"/>
        <v>365</v>
      </c>
      <c r="E810" s="49">
        <f>ROUND(('Все выпуски'!$V$3*'Все выпуски'!$V$6/100)/365*(B810-IF(C810="Нет",VLOOKUP(A810,'Айгенис Оп23'!$A$2:$C$42,3,0),VLOOKUP((A810-1),'Айгенис Оп23'!$A$2:$C$42,3,0))),2)</f>
        <v>1.4</v>
      </c>
      <c r="G810" s="43">
        <f>COUNTIF(D811:$D$1224,365)</f>
        <v>414</v>
      </c>
      <c r="H810" s="43">
        <f>COUNTIF(D811:$D$1224,366)</f>
        <v>0</v>
      </c>
    </row>
    <row r="811" spans="1:8" x14ac:dyDescent="0.25">
      <c r="A811" s="1">
        <f>COUNTIF($C$2:C811,"Да")</f>
        <v>26</v>
      </c>
      <c r="B811" s="45">
        <f t="shared" si="25"/>
        <v>46074</v>
      </c>
      <c r="C811" s="42" t="str">
        <f>IF(ISERROR(VLOOKUP(B811,'Айгенис Оп23'!$C$3:$C$42,1,0)),"Нет","Да")</f>
        <v>Нет</v>
      </c>
      <c r="D811" s="43">
        <f t="shared" si="24"/>
        <v>365</v>
      </c>
      <c r="E811" s="49">
        <f>ROUND(('Все выпуски'!$V$3*'Все выпуски'!$V$6/100)/365*(B811-IF(C811="Нет",VLOOKUP(A811,'Айгенис Оп23'!$A$2:$C$42,3,0),VLOOKUP((A811-1),'Айгенис Оп23'!$A$2:$C$42,3,0))),2)</f>
        <v>1.86</v>
      </c>
      <c r="G811" s="43">
        <f>COUNTIF(D812:$D$1224,365)</f>
        <v>413</v>
      </c>
      <c r="H811" s="43">
        <f>COUNTIF(D812:$D$1224,366)</f>
        <v>0</v>
      </c>
    </row>
    <row r="812" spans="1:8" x14ac:dyDescent="0.25">
      <c r="A812" s="1">
        <f>COUNTIF($C$2:C812,"Да")</f>
        <v>26</v>
      </c>
      <c r="B812" s="45">
        <f t="shared" si="25"/>
        <v>46075</v>
      </c>
      <c r="C812" s="42" t="str">
        <f>IF(ISERROR(VLOOKUP(B812,'Айгенис Оп23'!$C$3:$C$42,1,0)),"Нет","Да")</f>
        <v>Нет</v>
      </c>
      <c r="D812" s="43">
        <f t="shared" si="24"/>
        <v>365</v>
      </c>
      <c r="E812" s="49">
        <f>ROUND(('Все выпуски'!$V$3*'Все выпуски'!$V$6/100)/365*(B812-IF(C812="Нет",VLOOKUP(A812,'Айгенис Оп23'!$A$2:$C$42,3,0),VLOOKUP((A812-1),'Айгенис Оп23'!$A$2:$C$42,3,0))),2)</f>
        <v>2.33</v>
      </c>
      <c r="G812" s="43">
        <f>COUNTIF(D813:$D$1224,365)</f>
        <v>412</v>
      </c>
      <c r="H812" s="43">
        <f>COUNTIF(D813:$D$1224,366)</f>
        <v>0</v>
      </c>
    </row>
    <row r="813" spans="1:8" x14ac:dyDescent="0.25">
      <c r="A813" s="1">
        <f>COUNTIF($C$2:C813,"Да")</f>
        <v>26</v>
      </c>
      <c r="B813" s="45">
        <f t="shared" si="25"/>
        <v>46076</v>
      </c>
      <c r="C813" s="42" t="str">
        <f>IF(ISERROR(VLOOKUP(B813,'Айгенис Оп23'!$C$3:$C$42,1,0)),"Нет","Да")</f>
        <v>Нет</v>
      </c>
      <c r="D813" s="43">
        <f t="shared" si="24"/>
        <v>365</v>
      </c>
      <c r="E813" s="49">
        <f>ROUND(('Все выпуски'!$V$3*'Все выпуски'!$V$6/100)/365*(B813-IF(C813="Нет",VLOOKUP(A813,'Айгенис Оп23'!$A$2:$C$42,3,0),VLOOKUP((A813-1),'Айгенис Оп23'!$A$2:$C$42,3,0))),2)</f>
        <v>2.79</v>
      </c>
      <c r="G813" s="43">
        <f>COUNTIF(D814:$D$1224,365)</f>
        <v>411</v>
      </c>
      <c r="H813" s="43">
        <f>COUNTIF(D814:$D$1224,366)</f>
        <v>0</v>
      </c>
    </row>
    <row r="814" spans="1:8" x14ac:dyDescent="0.25">
      <c r="A814" s="1">
        <f>COUNTIF($C$2:C814,"Да")</f>
        <v>26</v>
      </c>
      <c r="B814" s="45">
        <f t="shared" si="25"/>
        <v>46077</v>
      </c>
      <c r="C814" s="42" t="str">
        <f>IF(ISERROR(VLOOKUP(B814,'Айгенис Оп23'!$C$3:$C$42,1,0)),"Нет","Да")</f>
        <v>Нет</v>
      </c>
      <c r="D814" s="43">
        <f t="shared" si="24"/>
        <v>365</v>
      </c>
      <c r="E814" s="49">
        <f>ROUND(('Все выпуски'!$V$3*'Все выпуски'!$V$6/100)/365*(B814-IF(C814="Нет",VLOOKUP(A814,'Айгенис Оп23'!$A$2:$C$42,3,0),VLOOKUP((A814-1),'Айгенис Оп23'!$A$2:$C$42,3,0))),2)</f>
        <v>3.26</v>
      </c>
      <c r="G814" s="43">
        <f>COUNTIF(D815:$D$1224,365)</f>
        <v>410</v>
      </c>
      <c r="H814" s="43">
        <f>COUNTIF(D815:$D$1224,366)</f>
        <v>0</v>
      </c>
    </row>
    <row r="815" spans="1:8" x14ac:dyDescent="0.25">
      <c r="A815" s="1">
        <f>COUNTIF($C$2:C815,"Да")</f>
        <v>26</v>
      </c>
      <c r="B815" s="45">
        <f t="shared" si="25"/>
        <v>46078</v>
      </c>
      <c r="C815" s="42" t="str">
        <f>IF(ISERROR(VLOOKUP(B815,'Айгенис Оп23'!$C$3:$C$42,1,0)),"Нет","Да")</f>
        <v>Нет</v>
      </c>
      <c r="D815" s="43">
        <f t="shared" si="24"/>
        <v>365</v>
      </c>
      <c r="E815" s="49">
        <f>ROUND(('Все выпуски'!$V$3*'Все выпуски'!$V$6/100)/365*(B815-IF(C815="Нет",VLOOKUP(A815,'Айгенис Оп23'!$A$2:$C$42,3,0),VLOOKUP((A815-1),'Айгенис Оп23'!$A$2:$C$42,3,0))),2)</f>
        <v>3.73</v>
      </c>
      <c r="G815" s="43">
        <f>COUNTIF(D816:$D$1224,365)</f>
        <v>409</v>
      </c>
      <c r="H815" s="43">
        <f>COUNTIF(D816:$D$1224,366)</f>
        <v>0</v>
      </c>
    </row>
    <row r="816" spans="1:8" x14ac:dyDescent="0.25">
      <c r="A816" s="1">
        <f>COUNTIF($C$2:C816,"Да")</f>
        <v>26</v>
      </c>
      <c r="B816" s="45">
        <f t="shared" si="25"/>
        <v>46079</v>
      </c>
      <c r="C816" s="42" t="str">
        <f>IF(ISERROR(VLOOKUP(B816,'Айгенис Оп23'!$C$3:$C$42,1,0)),"Нет","Да")</f>
        <v>Нет</v>
      </c>
      <c r="D816" s="43">
        <f t="shared" si="24"/>
        <v>365</v>
      </c>
      <c r="E816" s="49">
        <f>ROUND(('Все выпуски'!$V$3*'Все выпуски'!$V$6/100)/365*(B816-IF(C816="Нет",VLOOKUP(A816,'Айгенис Оп23'!$A$2:$C$42,3,0),VLOOKUP((A816-1),'Айгенис Оп23'!$A$2:$C$42,3,0))),2)</f>
        <v>4.1900000000000004</v>
      </c>
      <c r="G816" s="43">
        <f>COUNTIF(D817:$D$1224,365)</f>
        <v>408</v>
      </c>
      <c r="H816" s="43">
        <f>COUNTIF(D817:$D$1224,366)</f>
        <v>0</v>
      </c>
    </row>
    <row r="817" spans="1:8" x14ac:dyDescent="0.25">
      <c r="A817" s="1">
        <f>COUNTIF($C$2:C817,"Да")</f>
        <v>26</v>
      </c>
      <c r="B817" s="45">
        <f t="shared" si="25"/>
        <v>46080</v>
      </c>
      <c r="C817" s="42" t="str">
        <f>IF(ISERROR(VLOOKUP(B817,'Айгенис Оп23'!$C$3:$C$42,1,0)),"Нет","Да")</f>
        <v>Нет</v>
      </c>
      <c r="D817" s="43">
        <f t="shared" si="24"/>
        <v>365</v>
      </c>
      <c r="E817" s="49">
        <f>ROUND(('Все выпуски'!$V$3*'Все выпуски'!$V$6/100)/365*(B817-IF(C817="Нет",VLOOKUP(A817,'Айгенис Оп23'!$A$2:$C$42,3,0),VLOOKUP((A817-1),'Айгенис Оп23'!$A$2:$C$42,3,0))),2)</f>
        <v>4.66</v>
      </c>
      <c r="G817" s="43">
        <f>COUNTIF(D818:$D$1224,365)</f>
        <v>407</v>
      </c>
      <c r="H817" s="43">
        <f>COUNTIF(D818:$D$1224,366)</f>
        <v>0</v>
      </c>
    </row>
    <row r="818" spans="1:8" x14ac:dyDescent="0.25">
      <c r="A818" s="1">
        <f>COUNTIF($C$2:C818,"Да")</f>
        <v>26</v>
      </c>
      <c r="B818" s="45">
        <f t="shared" si="25"/>
        <v>46081</v>
      </c>
      <c r="C818" s="42" t="str">
        <f>IF(ISERROR(VLOOKUP(B818,'Айгенис Оп23'!$C$3:$C$42,1,0)),"Нет","Да")</f>
        <v>Нет</v>
      </c>
      <c r="D818" s="43">
        <f t="shared" si="24"/>
        <v>365</v>
      </c>
      <c r="E818" s="49">
        <f>ROUND(('Все выпуски'!$V$3*'Все выпуски'!$V$6/100)/365*(B818-IF(C818="Нет",VLOOKUP(A818,'Айгенис Оп23'!$A$2:$C$42,3,0),VLOOKUP((A818-1),'Айгенис Оп23'!$A$2:$C$42,3,0))),2)</f>
        <v>5.12</v>
      </c>
      <c r="G818" s="43">
        <f>COUNTIF(D819:$D$1224,365)</f>
        <v>406</v>
      </c>
      <c r="H818" s="43">
        <f>COUNTIF(D819:$D$1224,366)</f>
        <v>0</v>
      </c>
    </row>
    <row r="819" spans="1:8" x14ac:dyDescent="0.25">
      <c r="A819" s="1">
        <f>COUNTIF($C$2:C819,"Да")</f>
        <v>26</v>
      </c>
      <c r="B819" s="45">
        <f t="shared" si="25"/>
        <v>46082</v>
      </c>
      <c r="C819" s="42" t="str">
        <f>IF(ISERROR(VLOOKUP(B819,'Айгенис Оп23'!$C$3:$C$42,1,0)),"Нет","Да")</f>
        <v>Нет</v>
      </c>
      <c r="D819" s="43">
        <f t="shared" si="24"/>
        <v>365</v>
      </c>
      <c r="E819" s="49">
        <f>ROUND(('Все выпуски'!$V$3*'Все выпуски'!$V$6/100)/365*(B819-IF(C819="Нет",VLOOKUP(A819,'Айгенис Оп23'!$A$2:$C$42,3,0),VLOOKUP((A819-1),'Айгенис Оп23'!$A$2:$C$42,3,0))),2)</f>
        <v>5.59</v>
      </c>
      <c r="G819" s="43">
        <f>COUNTIF(D820:$D$1224,365)</f>
        <v>405</v>
      </c>
      <c r="H819" s="43">
        <f>COUNTIF(D820:$D$1224,366)</f>
        <v>0</v>
      </c>
    </row>
    <row r="820" spans="1:8" x14ac:dyDescent="0.25">
      <c r="A820" s="1">
        <f>COUNTIF($C$2:C820,"Да")</f>
        <v>26</v>
      </c>
      <c r="B820" s="45">
        <f t="shared" si="25"/>
        <v>46083</v>
      </c>
      <c r="C820" s="42" t="str">
        <f>IF(ISERROR(VLOOKUP(B820,'Айгенис Оп23'!$C$3:$C$42,1,0)),"Нет","Да")</f>
        <v>Нет</v>
      </c>
      <c r="D820" s="43">
        <f t="shared" si="24"/>
        <v>365</v>
      </c>
      <c r="E820" s="49">
        <f>ROUND(('Все выпуски'!$V$3*'Все выпуски'!$V$6/100)/365*(B820-IF(C820="Нет",VLOOKUP(A820,'Айгенис Оп23'!$A$2:$C$42,3,0),VLOOKUP((A820-1),'Айгенис Оп23'!$A$2:$C$42,3,0))),2)</f>
        <v>6.05</v>
      </c>
      <c r="G820" s="43">
        <f>COUNTIF(D821:$D$1224,365)</f>
        <v>404</v>
      </c>
      <c r="H820" s="43">
        <f>COUNTIF(D821:$D$1224,366)</f>
        <v>0</v>
      </c>
    </row>
    <row r="821" spans="1:8" x14ac:dyDescent="0.25">
      <c r="A821" s="1">
        <f>COUNTIF($C$2:C821,"Да")</f>
        <v>26</v>
      </c>
      <c r="B821" s="45">
        <f t="shared" si="25"/>
        <v>46084</v>
      </c>
      <c r="C821" s="42" t="str">
        <f>IF(ISERROR(VLOOKUP(B821,'Айгенис Оп23'!$C$3:$C$42,1,0)),"Нет","Да")</f>
        <v>Нет</v>
      </c>
      <c r="D821" s="43">
        <f t="shared" si="24"/>
        <v>365</v>
      </c>
      <c r="E821" s="49">
        <f>ROUND(('Все выпуски'!$V$3*'Все выпуски'!$V$6/100)/365*(B821-IF(C821="Нет",VLOOKUP(A821,'Айгенис Оп23'!$A$2:$C$42,3,0),VLOOKUP((A821-1),'Айгенис Оп23'!$A$2:$C$42,3,0))),2)</f>
        <v>6.52</v>
      </c>
      <c r="G821" s="43">
        <f>COUNTIF(D822:$D$1224,365)</f>
        <v>403</v>
      </c>
      <c r="H821" s="43">
        <f>COUNTIF(D822:$D$1224,366)</f>
        <v>0</v>
      </c>
    </row>
    <row r="822" spans="1:8" x14ac:dyDescent="0.25">
      <c r="A822" s="1">
        <f>COUNTIF($C$2:C822,"Да")</f>
        <v>26</v>
      </c>
      <c r="B822" s="45">
        <f t="shared" si="25"/>
        <v>46085</v>
      </c>
      <c r="C822" s="42" t="str">
        <f>IF(ISERROR(VLOOKUP(B822,'Айгенис Оп23'!$C$3:$C$42,1,0)),"Нет","Да")</f>
        <v>Нет</v>
      </c>
      <c r="D822" s="43">
        <f t="shared" si="24"/>
        <v>365</v>
      </c>
      <c r="E822" s="49">
        <f>ROUND(('Все выпуски'!$V$3*'Все выпуски'!$V$6/100)/365*(B822-IF(C822="Нет",VLOOKUP(A822,'Айгенис Оп23'!$A$2:$C$42,3,0),VLOOKUP((A822-1),'Айгенис Оп23'!$A$2:$C$42,3,0))),2)</f>
        <v>6.99</v>
      </c>
      <c r="G822" s="43">
        <f>COUNTIF(D823:$D$1224,365)</f>
        <v>402</v>
      </c>
      <c r="H822" s="43">
        <f>COUNTIF(D823:$D$1224,366)</f>
        <v>0</v>
      </c>
    </row>
    <row r="823" spans="1:8" x14ac:dyDescent="0.25">
      <c r="A823" s="1">
        <f>COUNTIF($C$2:C823,"Да")</f>
        <v>26</v>
      </c>
      <c r="B823" s="45">
        <f t="shared" si="25"/>
        <v>46086</v>
      </c>
      <c r="C823" s="42" t="str">
        <f>IF(ISERROR(VLOOKUP(B823,'Айгенис Оп23'!$C$3:$C$42,1,0)),"Нет","Да")</f>
        <v>Нет</v>
      </c>
      <c r="D823" s="43">
        <f t="shared" si="24"/>
        <v>365</v>
      </c>
      <c r="E823" s="49">
        <f>ROUND(('Все выпуски'!$V$3*'Все выпуски'!$V$6/100)/365*(B823-IF(C823="Нет",VLOOKUP(A823,'Айгенис Оп23'!$A$2:$C$42,3,0),VLOOKUP((A823-1),'Айгенис Оп23'!$A$2:$C$42,3,0))),2)</f>
        <v>7.45</v>
      </c>
      <c r="G823" s="43">
        <f>COUNTIF(D824:$D$1224,365)</f>
        <v>401</v>
      </c>
      <c r="H823" s="43">
        <f>COUNTIF(D824:$D$1224,366)</f>
        <v>0</v>
      </c>
    </row>
    <row r="824" spans="1:8" x14ac:dyDescent="0.25">
      <c r="A824" s="1">
        <f>COUNTIF($C$2:C824,"Да")</f>
        <v>26</v>
      </c>
      <c r="B824" s="45">
        <f t="shared" si="25"/>
        <v>46087</v>
      </c>
      <c r="C824" s="42" t="str">
        <f>IF(ISERROR(VLOOKUP(B824,'Айгенис Оп23'!$C$3:$C$42,1,0)),"Нет","Да")</f>
        <v>Нет</v>
      </c>
      <c r="D824" s="43">
        <f t="shared" si="24"/>
        <v>365</v>
      </c>
      <c r="E824" s="49">
        <f>ROUND(('Все выпуски'!$V$3*'Все выпуски'!$V$6/100)/365*(B824-IF(C824="Нет",VLOOKUP(A824,'Айгенис Оп23'!$A$2:$C$42,3,0),VLOOKUP((A824-1),'Айгенис Оп23'!$A$2:$C$42,3,0))),2)</f>
        <v>7.92</v>
      </c>
      <c r="G824" s="43">
        <f>COUNTIF(D825:$D$1224,365)</f>
        <v>400</v>
      </c>
      <c r="H824" s="43">
        <f>COUNTIF(D825:$D$1224,366)</f>
        <v>0</v>
      </c>
    </row>
    <row r="825" spans="1:8" x14ac:dyDescent="0.25">
      <c r="A825" s="1">
        <f>COUNTIF($C$2:C825,"Да")</f>
        <v>26</v>
      </c>
      <c r="B825" s="45">
        <f t="shared" si="25"/>
        <v>46088</v>
      </c>
      <c r="C825" s="42" t="str">
        <f>IF(ISERROR(VLOOKUP(B825,'Айгенис Оп23'!$C$3:$C$42,1,0)),"Нет","Да")</f>
        <v>Нет</v>
      </c>
      <c r="D825" s="43">
        <f t="shared" si="24"/>
        <v>365</v>
      </c>
      <c r="E825" s="49">
        <f>ROUND(('Все выпуски'!$V$3*'Все выпуски'!$V$6/100)/365*(B825-IF(C825="Нет",VLOOKUP(A825,'Айгенис Оп23'!$A$2:$C$42,3,0),VLOOKUP((A825-1),'Айгенис Оп23'!$A$2:$C$42,3,0))),2)</f>
        <v>8.3800000000000008</v>
      </c>
      <c r="G825" s="43">
        <f>COUNTIF(D826:$D$1224,365)</f>
        <v>399</v>
      </c>
      <c r="H825" s="43">
        <f>COUNTIF(D826:$D$1224,366)</f>
        <v>0</v>
      </c>
    </row>
    <row r="826" spans="1:8" x14ac:dyDescent="0.25">
      <c r="A826" s="1">
        <f>COUNTIF($C$2:C826,"Да")</f>
        <v>26</v>
      </c>
      <c r="B826" s="45">
        <f t="shared" si="25"/>
        <v>46089</v>
      </c>
      <c r="C826" s="42" t="str">
        <f>IF(ISERROR(VLOOKUP(B826,'Айгенис Оп23'!$C$3:$C$42,1,0)),"Нет","Да")</f>
        <v>Нет</v>
      </c>
      <c r="D826" s="43">
        <f t="shared" si="24"/>
        <v>365</v>
      </c>
      <c r="E826" s="49">
        <f>ROUND(('Все выпуски'!$V$3*'Все выпуски'!$V$6/100)/365*(B826-IF(C826="Нет",VLOOKUP(A826,'Айгенис Оп23'!$A$2:$C$42,3,0),VLOOKUP((A826-1),'Айгенис Оп23'!$A$2:$C$42,3,0))),2)</f>
        <v>8.85</v>
      </c>
      <c r="G826" s="43">
        <f>COUNTIF(D827:$D$1224,365)</f>
        <v>398</v>
      </c>
      <c r="H826" s="43">
        <f>COUNTIF(D827:$D$1224,366)</f>
        <v>0</v>
      </c>
    </row>
    <row r="827" spans="1:8" x14ac:dyDescent="0.25">
      <c r="A827" s="1">
        <f>COUNTIF($C$2:C827,"Да")</f>
        <v>26</v>
      </c>
      <c r="B827" s="45">
        <f t="shared" si="25"/>
        <v>46090</v>
      </c>
      <c r="C827" s="42" t="str">
        <f>IF(ISERROR(VLOOKUP(B827,'Айгенис Оп23'!$C$3:$C$42,1,0)),"Нет","Да")</f>
        <v>Нет</v>
      </c>
      <c r="D827" s="43">
        <f t="shared" si="24"/>
        <v>365</v>
      </c>
      <c r="E827" s="49">
        <f>ROUND(('Все выпуски'!$V$3*'Все выпуски'!$V$6/100)/365*(B827-IF(C827="Нет",VLOOKUP(A827,'Айгенис Оп23'!$A$2:$C$42,3,0),VLOOKUP((A827-1),'Айгенис Оп23'!$A$2:$C$42,3,0))),2)</f>
        <v>9.32</v>
      </c>
      <c r="G827" s="43">
        <f>COUNTIF(D828:$D$1224,365)</f>
        <v>397</v>
      </c>
      <c r="H827" s="43">
        <f>COUNTIF(D828:$D$1224,366)</f>
        <v>0</v>
      </c>
    </row>
    <row r="828" spans="1:8" x14ac:dyDescent="0.25">
      <c r="A828" s="1">
        <f>COUNTIF($C$2:C828,"Да")</f>
        <v>26</v>
      </c>
      <c r="B828" s="45">
        <f t="shared" si="25"/>
        <v>46091</v>
      </c>
      <c r="C828" s="42" t="str">
        <f>IF(ISERROR(VLOOKUP(B828,'Айгенис Оп23'!$C$3:$C$42,1,0)),"Нет","Да")</f>
        <v>Нет</v>
      </c>
      <c r="D828" s="43">
        <f t="shared" si="24"/>
        <v>365</v>
      </c>
      <c r="E828" s="49">
        <f>ROUND(('Все выпуски'!$V$3*'Все выпуски'!$V$6/100)/365*(B828-IF(C828="Нет",VLOOKUP(A828,'Айгенис Оп23'!$A$2:$C$42,3,0),VLOOKUP((A828-1),'Айгенис Оп23'!$A$2:$C$42,3,0))),2)</f>
        <v>9.7799999999999994</v>
      </c>
      <c r="G828" s="43">
        <f>COUNTIF(D829:$D$1224,365)</f>
        <v>396</v>
      </c>
      <c r="H828" s="43">
        <f>COUNTIF(D829:$D$1224,366)</f>
        <v>0</v>
      </c>
    </row>
    <row r="829" spans="1:8" x14ac:dyDescent="0.25">
      <c r="A829" s="1">
        <f>COUNTIF($C$2:C829,"Да")</f>
        <v>26</v>
      </c>
      <c r="B829" s="45">
        <f t="shared" si="25"/>
        <v>46092</v>
      </c>
      <c r="C829" s="42" t="str">
        <f>IF(ISERROR(VLOOKUP(B829,'Айгенис Оп23'!$C$3:$C$42,1,0)),"Нет","Да")</f>
        <v>Нет</v>
      </c>
      <c r="D829" s="43">
        <f t="shared" si="24"/>
        <v>365</v>
      </c>
      <c r="E829" s="49">
        <f>ROUND(('Все выпуски'!$V$3*'Все выпуски'!$V$6/100)/365*(B829-IF(C829="Нет",VLOOKUP(A829,'Айгенис Оп23'!$A$2:$C$42,3,0),VLOOKUP((A829-1),'Айгенис Оп23'!$A$2:$C$42,3,0))),2)</f>
        <v>10.25</v>
      </c>
      <c r="G829" s="43">
        <f>COUNTIF(D830:$D$1224,365)</f>
        <v>395</v>
      </c>
      <c r="H829" s="43">
        <f>COUNTIF(D830:$D$1224,366)</f>
        <v>0</v>
      </c>
    </row>
    <row r="830" spans="1:8" x14ac:dyDescent="0.25">
      <c r="A830" s="1">
        <f>COUNTIF($C$2:C830,"Да")</f>
        <v>26</v>
      </c>
      <c r="B830" s="45">
        <f t="shared" si="25"/>
        <v>46093</v>
      </c>
      <c r="C830" s="42" t="str">
        <f>IF(ISERROR(VLOOKUP(B830,'Айгенис Оп23'!$C$3:$C$42,1,0)),"Нет","Да")</f>
        <v>Нет</v>
      </c>
      <c r="D830" s="43">
        <f t="shared" si="24"/>
        <v>365</v>
      </c>
      <c r="E830" s="49">
        <f>ROUND(('Все выпуски'!$V$3*'Все выпуски'!$V$6/100)/365*(B830-IF(C830="Нет",VLOOKUP(A830,'Айгенис Оп23'!$A$2:$C$42,3,0),VLOOKUP((A830-1),'Айгенис Оп23'!$A$2:$C$42,3,0))),2)</f>
        <v>10.71</v>
      </c>
      <c r="G830" s="43">
        <f>COUNTIF(D831:$D$1224,365)</f>
        <v>394</v>
      </c>
      <c r="H830" s="43">
        <f>COUNTIF(D831:$D$1224,366)</f>
        <v>0</v>
      </c>
    </row>
    <row r="831" spans="1:8" x14ac:dyDescent="0.25">
      <c r="A831" s="1">
        <f>COUNTIF($C$2:C831,"Да")</f>
        <v>26</v>
      </c>
      <c r="B831" s="45">
        <f t="shared" si="25"/>
        <v>46094</v>
      </c>
      <c r="C831" s="42" t="str">
        <f>IF(ISERROR(VLOOKUP(B831,'Айгенис Оп23'!$C$3:$C$42,1,0)),"Нет","Да")</f>
        <v>Нет</v>
      </c>
      <c r="D831" s="43">
        <f t="shared" si="24"/>
        <v>365</v>
      </c>
      <c r="E831" s="49">
        <f>ROUND(('Все выпуски'!$V$3*'Все выпуски'!$V$6/100)/365*(B831-IF(C831="Нет",VLOOKUP(A831,'Айгенис Оп23'!$A$2:$C$42,3,0),VLOOKUP((A831-1),'Айгенис Оп23'!$A$2:$C$42,3,0))),2)</f>
        <v>11.18</v>
      </c>
      <c r="G831" s="43">
        <f>COUNTIF(D832:$D$1224,365)</f>
        <v>393</v>
      </c>
      <c r="H831" s="43">
        <f>COUNTIF(D832:$D$1224,366)</f>
        <v>0</v>
      </c>
    </row>
    <row r="832" spans="1:8" x14ac:dyDescent="0.25">
      <c r="A832" s="1">
        <f>COUNTIF($C$2:C832,"Да")</f>
        <v>26</v>
      </c>
      <c r="B832" s="45">
        <f t="shared" si="25"/>
        <v>46095</v>
      </c>
      <c r="C832" s="42" t="str">
        <f>IF(ISERROR(VLOOKUP(B832,'Айгенис Оп23'!$C$3:$C$42,1,0)),"Нет","Да")</f>
        <v>Нет</v>
      </c>
      <c r="D832" s="43">
        <f t="shared" si="24"/>
        <v>365</v>
      </c>
      <c r="E832" s="49">
        <f>ROUND(('Все выпуски'!$V$3*'Все выпуски'!$V$6/100)/365*(B832-IF(C832="Нет",VLOOKUP(A832,'Айгенис Оп23'!$A$2:$C$42,3,0),VLOOKUP((A832-1),'Айгенис Оп23'!$A$2:$C$42,3,0))),2)</f>
        <v>11.64</v>
      </c>
      <c r="G832" s="43">
        <f>COUNTIF(D833:$D$1224,365)</f>
        <v>392</v>
      </c>
      <c r="H832" s="43">
        <f>COUNTIF(D833:$D$1224,366)</f>
        <v>0</v>
      </c>
    </row>
    <row r="833" spans="1:8" x14ac:dyDescent="0.25">
      <c r="A833" s="1">
        <f>COUNTIF($C$2:C833,"Да")</f>
        <v>26</v>
      </c>
      <c r="B833" s="45">
        <f t="shared" si="25"/>
        <v>46096</v>
      </c>
      <c r="C833" s="42" t="str">
        <f>IF(ISERROR(VLOOKUP(B833,'Айгенис Оп23'!$C$3:$C$42,1,0)),"Нет","Да")</f>
        <v>Нет</v>
      </c>
      <c r="D833" s="43">
        <f t="shared" si="24"/>
        <v>365</v>
      </c>
      <c r="E833" s="49">
        <f>ROUND(('Все выпуски'!$V$3*'Все выпуски'!$V$6/100)/365*(B833-IF(C833="Нет",VLOOKUP(A833,'Айгенис Оп23'!$A$2:$C$42,3,0),VLOOKUP((A833-1),'Айгенис Оп23'!$A$2:$C$42,3,0))),2)</f>
        <v>12.11</v>
      </c>
      <c r="G833" s="43">
        <f>COUNTIF(D834:$D$1224,365)</f>
        <v>391</v>
      </c>
      <c r="H833" s="43">
        <f>COUNTIF(D834:$D$1224,366)</f>
        <v>0</v>
      </c>
    </row>
    <row r="834" spans="1:8" x14ac:dyDescent="0.25">
      <c r="A834" s="1">
        <f>COUNTIF($C$2:C834,"Да")</f>
        <v>26</v>
      </c>
      <c r="B834" s="45">
        <f t="shared" si="25"/>
        <v>46097</v>
      </c>
      <c r="C834" s="42" t="str">
        <f>IF(ISERROR(VLOOKUP(B834,'Айгенис Оп23'!$C$3:$C$42,1,0)),"Нет","Да")</f>
        <v>Нет</v>
      </c>
      <c r="D834" s="43">
        <f t="shared" ref="D834:D897" si="26">IF(MOD(YEAR(B834),4)=0,366,365)</f>
        <v>365</v>
      </c>
      <c r="E834" s="49">
        <f>ROUND(('Все выпуски'!$V$3*'Все выпуски'!$V$6/100)/365*(B834-IF(C834="Нет",VLOOKUP(A834,'Айгенис Оп23'!$A$2:$C$42,3,0),VLOOKUP((A834-1),'Айгенис Оп23'!$A$2:$C$42,3,0))),2)</f>
        <v>12.58</v>
      </c>
      <c r="G834" s="43">
        <f>COUNTIF(D835:$D$1224,365)</f>
        <v>390</v>
      </c>
      <c r="H834" s="43">
        <f>COUNTIF(D835:$D$1224,366)</f>
        <v>0</v>
      </c>
    </row>
    <row r="835" spans="1:8" x14ac:dyDescent="0.25">
      <c r="A835" s="1">
        <f>COUNTIF($C$2:C835,"Да")</f>
        <v>27</v>
      </c>
      <c r="B835" s="45">
        <f t="shared" si="25"/>
        <v>46098</v>
      </c>
      <c r="C835" s="42" t="str">
        <f>IF(ISERROR(VLOOKUP(B835,'Айгенис Оп23'!$C$3:$C$42,1,0)),"Нет","Да")</f>
        <v>Да</v>
      </c>
      <c r="D835" s="43">
        <f t="shared" si="26"/>
        <v>365</v>
      </c>
      <c r="E835" s="49">
        <f>ROUND(('Все выпуски'!$V$3*'Все выпуски'!$V$6/100)/365*(B835-IF(C835="Нет",VLOOKUP(A835,'Айгенис Оп23'!$A$2:$C$42,3,0),VLOOKUP((A835-1),'Айгенис Оп23'!$A$2:$C$42,3,0))),2)</f>
        <v>13.04</v>
      </c>
      <c r="G835" s="43">
        <f>COUNTIF(D836:$D$1224,365)</f>
        <v>389</v>
      </c>
      <c r="H835" s="43">
        <f>COUNTIF(D836:$D$1224,366)</f>
        <v>0</v>
      </c>
    </row>
    <row r="836" spans="1:8" x14ac:dyDescent="0.25">
      <c r="A836" s="1">
        <f>COUNTIF($C$2:C836,"Да")</f>
        <v>27</v>
      </c>
      <c r="B836" s="45">
        <f t="shared" ref="B836:B899" si="27">B835+1</f>
        <v>46099</v>
      </c>
      <c r="C836" s="42" t="str">
        <f>IF(ISERROR(VLOOKUP(B836,'Айгенис Оп23'!$C$3:$C$42,1,0)),"Нет","Да")</f>
        <v>Нет</v>
      </c>
      <c r="D836" s="43">
        <f t="shared" si="26"/>
        <v>365</v>
      </c>
      <c r="E836" s="49">
        <f>ROUND(('Все выпуски'!$V$3*'Все выпуски'!$V$6/100)/365*(B836-IF(C836="Нет",VLOOKUP(A836,'Айгенис Оп23'!$A$2:$C$42,3,0),VLOOKUP((A836-1),'Айгенис Оп23'!$A$2:$C$42,3,0))),2)</f>
        <v>0.47</v>
      </c>
      <c r="G836" s="43">
        <f>COUNTIF(D837:$D$1224,365)</f>
        <v>388</v>
      </c>
      <c r="H836" s="43">
        <f>COUNTIF(D837:$D$1224,366)</f>
        <v>0</v>
      </c>
    </row>
    <row r="837" spans="1:8" x14ac:dyDescent="0.25">
      <c r="A837" s="1">
        <f>COUNTIF($C$2:C837,"Да")</f>
        <v>27</v>
      </c>
      <c r="B837" s="45">
        <f t="shared" si="27"/>
        <v>46100</v>
      </c>
      <c r="C837" s="42" t="str">
        <f>IF(ISERROR(VLOOKUP(B837,'Айгенис Оп23'!$C$3:$C$42,1,0)),"Нет","Да")</f>
        <v>Нет</v>
      </c>
      <c r="D837" s="43">
        <f t="shared" si="26"/>
        <v>365</v>
      </c>
      <c r="E837" s="49">
        <f>ROUND(('Все выпуски'!$V$3*'Все выпуски'!$V$6/100)/365*(B837-IF(C837="Нет",VLOOKUP(A837,'Айгенис Оп23'!$A$2:$C$42,3,0),VLOOKUP((A837-1),'Айгенис Оп23'!$A$2:$C$42,3,0))),2)</f>
        <v>0.93</v>
      </c>
      <c r="G837" s="43">
        <f>COUNTIF(D838:$D$1224,365)</f>
        <v>387</v>
      </c>
      <c r="H837" s="43">
        <f>COUNTIF(D838:$D$1224,366)</f>
        <v>0</v>
      </c>
    </row>
    <row r="838" spans="1:8" x14ac:dyDescent="0.25">
      <c r="A838" s="1">
        <f>COUNTIF($C$2:C838,"Да")</f>
        <v>27</v>
      </c>
      <c r="B838" s="45">
        <f t="shared" si="27"/>
        <v>46101</v>
      </c>
      <c r="C838" s="42" t="str">
        <f>IF(ISERROR(VLOOKUP(B838,'Айгенис Оп23'!$C$3:$C$42,1,0)),"Нет","Да")</f>
        <v>Нет</v>
      </c>
      <c r="D838" s="43">
        <f t="shared" si="26"/>
        <v>365</v>
      </c>
      <c r="E838" s="49">
        <f>ROUND(('Все выпуски'!$V$3*'Все выпуски'!$V$6/100)/365*(B838-IF(C838="Нет",VLOOKUP(A838,'Айгенис Оп23'!$A$2:$C$42,3,0),VLOOKUP((A838-1),'Айгенис Оп23'!$A$2:$C$42,3,0))),2)</f>
        <v>1.4</v>
      </c>
      <c r="G838" s="43">
        <f>COUNTIF(D839:$D$1224,365)</f>
        <v>386</v>
      </c>
      <c r="H838" s="43">
        <f>COUNTIF(D839:$D$1224,366)</f>
        <v>0</v>
      </c>
    </row>
    <row r="839" spans="1:8" x14ac:dyDescent="0.25">
      <c r="A839" s="1">
        <f>COUNTIF($C$2:C839,"Да")</f>
        <v>27</v>
      </c>
      <c r="B839" s="45">
        <f t="shared" si="27"/>
        <v>46102</v>
      </c>
      <c r="C839" s="42" t="str">
        <f>IF(ISERROR(VLOOKUP(B839,'Айгенис Оп23'!$C$3:$C$42,1,0)),"Нет","Да")</f>
        <v>Нет</v>
      </c>
      <c r="D839" s="43">
        <f t="shared" si="26"/>
        <v>365</v>
      </c>
      <c r="E839" s="49">
        <f>ROUND(('Все выпуски'!$V$3*'Все выпуски'!$V$6/100)/365*(B839-IF(C839="Нет",VLOOKUP(A839,'Айгенис Оп23'!$A$2:$C$42,3,0),VLOOKUP((A839-1),'Айгенис Оп23'!$A$2:$C$42,3,0))),2)</f>
        <v>1.86</v>
      </c>
      <c r="G839" s="43">
        <f>COUNTIF(D840:$D$1224,365)</f>
        <v>385</v>
      </c>
      <c r="H839" s="43">
        <f>COUNTIF(D840:$D$1224,366)</f>
        <v>0</v>
      </c>
    </row>
    <row r="840" spans="1:8" x14ac:dyDescent="0.25">
      <c r="A840" s="1">
        <f>COUNTIF($C$2:C840,"Да")</f>
        <v>27</v>
      </c>
      <c r="B840" s="45">
        <f t="shared" si="27"/>
        <v>46103</v>
      </c>
      <c r="C840" s="42" t="str">
        <f>IF(ISERROR(VLOOKUP(B840,'Айгенис Оп23'!$C$3:$C$42,1,0)),"Нет","Да")</f>
        <v>Нет</v>
      </c>
      <c r="D840" s="43">
        <f t="shared" si="26"/>
        <v>365</v>
      </c>
      <c r="E840" s="49">
        <f>ROUND(('Все выпуски'!$V$3*'Все выпуски'!$V$6/100)/365*(B840-IF(C840="Нет",VLOOKUP(A840,'Айгенис Оп23'!$A$2:$C$42,3,0),VLOOKUP((A840-1),'Айгенис Оп23'!$A$2:$C$42,3,0))),2)</f>
        <v>2.33</v>
      </c>
      <c r="G840" s="43">
        <f>COUNTIF(D841:$D$1224,365)</f>
        <v>384</v>
      </c>
      <c r="H840" s="43">
        <f>COUNTIF(D841:$D$1224,366)</f>
        <v>0</v>
      </c>
    </row>
    <row r="841" spans="1:8" x14ac:dyDescent="0.25">
      <c r="A841" s="1">
        <f>COUNTIF($C$2:C841,"Да")</f>
        <v>27</v>
      </c>
      <c r="B841" s="45">
        <f t="shared" si="27"/>
        <v>46104</v>
      </c>
      <c r="C841" s="42" t="str">
        <f>IF(ISERROR(VLOOKUP(B841,'Айгенис Оп23'!$C$3:$C$42,1,0)),"Нет","Да")</f>
        <v>Нет</v>
      </c>
      <c r="D841" s="43">
        <f t="shared" si="26"/>
        <v>365</v>
      </c>
      <c r="E841" s="49">
        <f>ROUND(('Все выпуски'!$V$3*'Все выпуски'!$V$6/100)/365*(B841-IF(C841="Нет",VLOOKUP(A841,'Айгенис Оп23'!$A$2:$C$42,3,0),VLOOKUP((A841-1),'Айгенис Оп23'!$A$2:$C$42,3,0))),2)</f>
        <v>2.79</v>
      </c>
      <c r="G841" s="43">
        <f>COUNTIF(D842:$D$1224,365)</f>
        <v>383</v>
      </c>
      <c r="H841" s="43">
        <f>COUNTIF(D842:$D$1224,366)</f>
        <v>0</v>
      </c>
    </row>
    <row r="842" spans="1:8" x14ac:dyDescent="0.25">
      <c r="A842" s="1">
        <f>COUNTIF($C$2:C842,"Да")</f>
        <v>27</v>
      </c>
      <c r="B842" s="45">
        <f t="shared" si="27"/>
        <v>46105</v>
      </c>
      <c r="C842" s="42" t="str">
        <f>IF(ISERROR(VLOOKUP(B842,'Айгенис Оп23'!$C$3:$C$42,1,0)),"Нет","Да")</f>
        <v>Нет</v>
      </c>
      <c r="D842" s="43">
        <f t="shared" si="26"/>
        <v>365</v>
      </c>
      <c r="E842" s="49">
        <f>ROUND(('Все выпуски'!$V$3*'Все выпуски'!$V$6/100)/365*(B842-IF(C842="Нет",VLOOKUP(A842,'Айгенис Оп23'!$A$2:$C$42,3,0),VLOOKUP((A842-1),'Айгенис Оп23'!$A$2:$C$42,3,0))),2)</f>
        <v>3.26</v>
      </c>
      <c r="G842" s="43">
        <f>COUNTIF(D843:$D$1224,365)</f>
        <v>382</v>
      </c>
      <c r="H842" s="43">
        <f>COUNTIF(D843:$D$1224,366)</f>
        <v>0</v>
      </c>
    </row>
    <row r="843" spans="1:8" x14ac:dyDescent="0.25">
      <c r="A843" s="1">
        <f>COUNTIF($C$2:C843,"Да")</f>
        <v>27</v>
      </c>
      <c r="B843" s="45">
        <f t="shared" si="27"/>
        <v>46106</v>
      </c>
      <c r="C843" s="42" t="str">
        <f>IF(ISERROR(VLOOKUP(B843,'Айгенис Оп23'!$C$3:$C$42,1,0)),"Нет","Да")</f>
        <v>Нет</v>
      </c>
      <c r="D843" s="43">
        <f t="shared" si="26"/>
        <v>365</v>
      </c>
      <c r="E843" s="49">
        <f>ROUND(('Все выпуски'!$V$3*'Все выпуски'!$V$6/100)/365*(B843-IF(C843="Нет",VLOOKUP(A843,'Айгенис Оп23'!$A$2:$C$42,3,0),VLOOKUP((A843-1),'Айгенис Оп23'!$A$2:$C$42,3,0))),2)</f>
        <v>3.73</v>
      </c>
      <c r="G843" s="43">
        <f>COUNTIF(D844:$D$1224,365)</f>
        <v>381</v>
      </c>
      <c r="H843" s="43">
        <f>COUNTIF(D844:$D$1224,366)</f>
        <v>0</v>
      </c>
    </row>
    <row r="844" spans="1:8" x14ac:dyDescent="0.25">
      <c r="A844" s="1">
        <f>COUNTIF($C$2:C844,"Да")</f>
        <v>27</v>
      </c>
      <c r="B844" s="45">
        <f t="shared" si="27"/>
        <v>46107</v>
      </c>
      <c r="C844" s="42" t="str">
        <f>IF(ISERROR(VLOOKUP(B844,'Айгенис Оп23'!$C$3:$C$42,1,0)),"Нет","Да")</f>
        <v>Нет</v>
      </c>
      <c r="D844" s="43">
        <f t="shared" si="26"/>
        <v>365</v>
      </c>
      <c r="E844" s="49">
        <f>ROUND(('Все выпуски'!$V$3*'Все выпуски'!$V$6/100)/365*(B844-IF(C844="Нет",VLOOKUP(A844,'Айгенис Оп23'!$A$2:$C$42,3,0),VLOOKUP((A844-1),'Айгенис Оп23'!$A$2:$C$42,3,0))),2)</f>
        <v>4.1900000000000004</v>
      </c>
      <c r="G844" s="43">
        <f>COUNTIF(D845:$D$1224,365)</f>
        <v>380</v>
      </c>
      <c r="H844" s="43">
        <f>COUNTIF(D845:$D$1224,366)</f>
        <v>0</v>
      </c>
    </row>
    <row r="845" spans="1:8" x14ac:dyDescent="0.25">
      <c r="A845" s="1">
        <f>COUNTIF($C$2:C845,"Да")</f>
        <v>27</v>
      </c>
      <c r="B845" s="45">
        <f t="shared" si="27"/>
        <v>46108</v>
      </c>
      <c r="C845" s="42" t="str">
        <f>IF(ISERROR(VLOOKUP(B845,'Айгенис Оп23'!$C$3:$C$42,1,0)),"Нет","Да")</f>
        <v>Нет</v>
      </c>
      <c r="D845" s="43">
        <f t="shared" si="26"/>
        <v>365</v>
      </c>
      <c r="E845" s="49">
        <f>ROUND(('Все выпуски'!$V$3*'Все выпуски'!$V$6/100)/365*(B845-IF(C845="Нет",VLOOKUP(A845,'Айгенис Оп23'!$A$2:$C$42,3,0),VLOOKUP((A845-1),'Айгенис Оп23'!$A$2:$C$42,3,0))),2)</f>
        <v>4.66</v>
      </c>
      <c r="G845" s="43">
        <f>COUNTIF(D846:$D$1224,365)</f>
        <v>379</v>
      </c>
      <c r="H845" s="43">
        <f>COUNTIF(D846:$D$1224,366)</f>
        <v>0</v>
      </c>
    </row>
    <row r="846" spans="1:8" x14ac:dyDescent="0.25">
      <c r="A846" s="1">
        <f>COUNTIF($C$2:C846,"Да")</f>
        <v>27</v>
      </c>
      <c r="B846" s="45">
        <f t="shared" si="27"/>
        <v>46109</v>
      </c>
      <c r="C846" s="42" t="str">
        <f>IF(ISERROR(VLOOKUP(B846,'Айгенис Оп23'!$C$3:$C$42,1,0)),"Нет","Да")</f>
        <v>Нет</v>
      </c>
      <c r="D846" s="43">
        <f t="shared" si="26"/>
        <v>365</v>
      </c>
      <c r="E846" s="49">
        <f>ROUND(('Все выпуски'!$V$3*'Все выпуски'!$V$6/100)/365*(B846-IF(C846="Нет",VLOOKUP(A846,'Айгенис Оп23'!$A$2:$C$42,3,0),VLOOKUP((A846-1),'Айгенис Оп23'!$A$2:$C$42,3,0))),2)</f>
        <v>5.12</v>
      </c>
      <c r="G846" s="43">
        <f>COUNTIF(D847:$D$1224,365)</f>
        <v>378</v>
      </c>
      <c r="H846" s="43">
        <f>COUNTIF(D847:$D$1224,366)</f>
        <v>0</v>
      </c>
    </row>
    <row r="847" spans="1:8" x14ac:dyDescent="0.25">
      <c r="A847" s="1">
        <f>COUNTIF($C$2:C847,"Да")</f>
        <v>27</v>
      </c>
      <c r="B847" s="45">
        <f t="shared" si="27"/>
        <v>46110</v>
      </c>
      <c r="C847" s="42" t="str">
        <f>IF(ISERROR(VLOOKUP(B847,'Айгенис Оп23'!$C$3:$C$42,1,0)),"Нет","Да")</f>
        <v>Нет</v>
      </c>
      <c r="D847" s="43">
        <f t="shared" si="26"/>
        <v>365</v>
      </c>
      <c r="E847" s="49">
        <f>ROUND(('Все выпуски'!$V$3*'Все выпуски'!$V$6/100)/365*(B847-IF(C847="Нет",VLOOKUP(A847,'Айгенис Оп23'!$A$2:$C$42,3,0),VLOOKUP((A847-1),'Айгенис Оп23'!$A$2:$C$42,3,0))),2)</f>
        <v>5.59</v>
      </c>
      <c r="G847" s="43">
        <f>COUNTIF(D848:$D$1224,365)</f>
        <v>377</v>
      </c>
      <c r="H847" s="43">
        <f>COUNTIF(D848:$D$1224,366)</f>
        <v>0</v>
      </c>
    </row>
    <row r="848" spans="1:8" x14ac:dyDescent="0.25">
      <c r="A848" s="1">
        <f>COUNTIF($C$2:C848,"Да")</f>
        <v>27</v>
      </c>
      <c r="B848" s="45">
        <f t="shared" si="27"/>
        <v>46111</v>
      </c>
      <c r="C848" s="42" t="str">
        <f>IF(ISERROR(VLOOKUP(B848,'Айгенис Оп23'!$C$3:$C$42,1,0)),"Нет","Да")</f>
        <v>Нет</v>
      </c>
      <c r="D848" s="43">
        <f t="shared" si="26"/>
        <v>365</v>
      </c>
      <c r="E848" s="49">
        <f>ROUND(('Все выпуски'!$V$3*'Все выпуски'!$V$6/100)/365*(B848-IF(C848="Нет",VLOOKUP(A848,'Айгенис Оп23'!$A$2:$C$42,3,0),VLOOKUP((A848-1),'Айгенис Оп23'!$A$2:$C$42,3,0))),2)</f>
        <v>6.05</v>
      </c>
      <c r="G848" s="43">
        <f>COUNTIF(D849:$D$1224,365)</f>
        <v>376</v>
      </c>
      <c r="H848" s="43">
        <f>COUNTIF(D849:$D$1224,366)</f>
        <v>0</v>
      </c>
    </row>
    <row r="849" spans="1:8" x14ac:dyDescent="0.25">
      <c r="A849" s="1">
        <f>COUNTIF($C$2:C849,"Да")</f>
        <v>27</v>
      </c>
      <c r="B849" s="45">
        <f t="shared" si="27"/>
        <v>46112</v>
      </c>
      <c r="C849" s="42" t="str">
        <f>IF(ISERROR(VLOOKUP(B849,'Айгенис Оп23'!$C$3:$C$42,1,0)),"Нет","Да")</f>
        <v>Нет</v>
      </c>
      <c r="D849" s="43">
        <f t="shared" si="26"/>
        <v>365</v>
      </c>
      <c r="E849" s="49">
        <f>ROUND(('Все выпуски'!$V$3*'Все выпуски'!$V$6/100)/365*(B849-IF(C849="Нет",VLOOKUP(A849,'Айгенис Оп23'!$A$2:$C$42,3,0),VLOOKUP((A849-1),'Айгенис Оп23'!$A$2:$C$42,3,0))),2)</f>
        <v>6.52</v>
      </c>
      <c r="G849" s="43">
        <f>COUNTIF(D850:$D$1224,365)</f>
        <v>375</v>
      </c>
      <c r="H849" s="43">
        <f>COUNTIF(D850:$D$1224,366)</f>
        <v>0</v>
      </c>
    </row>
    <row r="850" spans="1:8" x14ac:dyDescent="0.25">
      <c r="A850" s="1">
        <f>COUNTIF($C$2:C850,"Да")</f>
        <v>27</v>
      </c>
      <c r="B850" s="45">
        <f t="shared" si="27"/>
        <v>46113</v>
      </c>
      <c r="C850" s="42" t="str">
        <f>IF(ISERROR(VLOOKUP(B850,'Айгенис Оп23'!$C$3:$C$42,1,0)),"Нет","Да")</f>
        <v>Нет</v>
      </c>
      <c r="D850" s="43">
        <f t="shared" si="26"/>
        <v>365</v>
      </c>
      <c r="E850" s="49">
        <f>ROUND(('Все выпуски'!$V$3*'Все выпуски'!$V$6/100)/365*(B850-IF(C850="Нет",VLOOKUP(A850,'Айгенис Оп23'!$A$2:$C$42,3,0),VLOOKUP((A850-1),'Айгенис Оп23'!$A$2:$C$42,3,0))),2)</f>
        <v>6.99</v>
      </c>
      <c r="G850" s="43">
        <f>COUNTIF(D851:$D$1224,365)</f>
        <v>374</v>
      </c>
      <c r="H850" s="43">
        <f>COUNTIF(D851:$D$1224,366)</f>
        <v>0</v>
      </c>
    </row>
    <row r="851" spans="1:8" x14ac:dyDescent="0.25">
      <c r="A851" s="1">
        <f>COUNTIF($C$2:C851,"Да")</f>
        <v>27</v>
      </c>
      <c r="B851" s="45">
        <f t="shared" si="27"/>
        <v>46114</v>
      </c>
      <c r="C851" s="42" t="str">
        <f>IF(ISERROR(VLOOKUP(B851,'Айгенис Оп23'!$C$3:$C$42,1,0)),"Нет","Да")</f>
        <v>Нет</v>
      </c>
      <c r="D851" s="43">
        <f t="shared" si="26"/>
        <v>365</v>
      </c>
      <c r="E851" s="49">
        <f>ROUND(('Все выпуски'!$V$3*'Все выпуски'!$V$6/100)/365*(B851-IF(C851="Нет",VLOOKUP(A851,'Айгенис Оп23'!$A$2:$C$42,3,0),VLOOKUP((A851-1),'Айгенис Оп23'!$A$2:$C$42,3,0))),2)</f>
        <v>7.45</v>
      </c>
      <c r="G851" s="43">
        <f>COUNTIF(D852:$D$1224,365)</f>
        <v>373</v>
      </c>
      <c r="H851" s="43">
        <f>COUNTIF(D852:$D$1224,366)</f>
        <v>0</v>
      </c>
    </row>
    <row r="852" spans="1:8" x14ac:dyDescent="0.25">
      <c r="A852" s="1">
        <f>COUNTIF($C$2:C852,"Да")</f>
        <v>27</v>
      </c>
      <c r="B852" s="45">
        <f t="shared" si="27"/>
        <v>46115</v>
      </c>
      <c r="C852" s="42" t="str">
        <f>IF(ISERROR(VLOOKUP(B852,'Айгенис Оп23'!$C$3:$C$42,1,0)),"Нет","Да")</f>
        <v>Нет</v>
      </c>
      <c r="D852" s="43">
        <f t="shared" si="26"/>
        <v>365</v>
      </c>
      <c r="E852" s="49">
        <f>ROUND(('Все выпуски'!$V$3*'Все выпуски'!$V$6/100)/365*(B852-IF(C852="Нет",VLOOKUP(A852,'Айгенис Оп23'!$A$2:$C$42,3,0),VLOOKUP((A852-1),'Айгенис Оп23'!$A$2:$C$42,3,0))),2)</f>
        <v>7.92</v>
      </c>
      <c r="G852" s="43">
        <f>COUNTIF(D853:$D$1224,365)</f>
        <v>372</v>
      </c>
      <c r="H852" s="43">
        <f>COUNTIF(D853:$D$1224,366)</f>
        <v>0</v>
      </c>
    </row>
    <row r="853" spans="1:8" x14ac:dyDescent="0.25">
      <c r="A853" s="1">
        <f>COUNTIF($C$2:C853,"Да")</f>
        <v>27</v>
      </c>
      <c r="B853" s="45">
        <f t="shared" si="27"/>
        <v>46116</v>
      </c>
      <c r="C853" s="42" t="str">
        <f>IF(ISERROR(VLOOKUP(B853,'Айгенис Оп23'!$C$3:$C$42,1,0)),"Нет","Да")</f>
        <v>Нет</v>
      </c>
      <c r="D853" s="43">
        <f t="shared" si="26"/>
        <v>365</v>
      </c>
      <c r="E853" s="49">
        <f>ROUND(('Все выпуски'!$V$3*'Все выпуски'!$V$6/100)/365*(B853-IF(C853="Нет",VLOOKUP(A853,'Айгенис Оп23'!$A$2:$C$42,3,0),VLOOKUP((A853-1),'Айгенис Оп23'!$A$2:$C$42,3,0))),2)</f>
        <v>8.3800000000000008</v>
      </c>
      <c r="G853" s="43">
        <f>COUNTIF(D854:$D$1224,365)</f>
        <v>371</v>
      </c>
      <c r="H853" s="43">
        <f>COUNTIF(D854:$D$1224,366)</f>
        <v>0</v>
      </c>
    </row>
    <row r="854" spans="1:8" x14ac:dyDescent="0.25">
      <c r="A854" s="1">
        <f>COUNTIF($C$2:C854,"Да")</f>
        <v>27</v>
      </c>
      <c r="B854" s="45">
        <f t="shared" si="27"/>
        <v>46117</v>
      </c>
      <c r="C854" s="42" t="str">
        <f>IF(ISERROR(VLOOKUP(B854,'Айгенис Оп23'!$C$3:$C$42,1,0)),"Нет","Да")</f>
        <v>Нет</v>
      </c>
      <c r="D854" s="43">
        <f t="shared" si="26"/>
        <v>365</v>
      </c>
      <c r="E854" s="49">
        <f>ROUND(('Все выпуски'!$V$3*'Все выпуски'!$V$6/100)/365*(B854-IF(C854="Нет",VLOOKUP(A854,'Айгенис Оп23'!$A$2:$C$42,3,0),VLOOKUP((A854-1),'Айгенис Оп23'!$A$2:$C$42,3,0))),2)</f>
        <v>8.85</v>
      </c>
      <c r="G854" s="43">
        <f>COUNTIF(D855:$D$1224,365)</f>
        <v>370</v>
      </c>
      <c r="H854" s="43">
        <f>COUNTIF(D855:$D$1224,366)</f>
        <v>0</v>
      </c>
    </row>
    <row r="855" spans="1:8" x14ac:dyDescent="0.25">
      <c r="A855" s="1">
        <f>COUNTIF($C$2:C855,"Да")</f>
        <v>27</v>
      </c>
      <c r="B855" s="45">
        <f t="shared" si="27"/>
        <v>46118</v>
      </c>
      <c r="C855" s="42" t="str">
        <f>IF(ISERROR(VLOOKUP(B855,'Айгенис Оп23'!$C$3:$C$42,1,0)),"Нет","Да")</f>
        <v>Нет</v>
      </c>
      <c r="D855" s="43">
        <f t="shared" si="26"/>
        <v>365</v>
      </c>
      <c r="E855" s="49">
        <f>ROUND(('Все выпуски'!$V$3*'Все выпуски'!$V$6/100)/365*(B855-IF(C855="Нет",VLOOKUP(A855,'Айгенис Оп23'!$A$2:$C$42,3,0),VLOOKUP((A855-1),'Айгенис Оп23'!$A$2:$C$42,3,0))),2)</f>
        <v>9.32</v>
      </c>
      <c r="G855" s="43">
        <f>COUNTIF(D856:$D$1224,365)</f>
        <v>369</v>
      </c>
      <c r="H855" s="43">
        <f>COUNTIF(D856:$D$1224,366)</f>
        <v>0</v>
      </c>
    </row>
    <row r="856" spans="1:8" x14ac:dyDescent="0.25">
      <c r="A856" s="1">
        <f>COUNTIF($C$2:C856,"Да")</f>
        <v>27</v>
      </c>
      <c r="B856" s="45">
        <f t="shared" si="27"/>
        <v>46119</v>
      </c>
      <c r="C856" s="42" t="str">
        <f>IF(ISERROR(VLOOKUP(B856,'Айгенис Оп23'!$C$3:$C$42,1,0)),"Нет","Да")</f>
        <v>Нет</v>
      </c>
      <c r="D856" s="43">
        <f t="shared" si="26"/>
        <v>365</v>
      </c>
      <c r="E856" s="49">
        <f>ROUND(('Все выпуски'!$V$3*'Все выпуски'!$V$6/100)/365*(B856-IF(C856="Нет",VLOOKUP(A856,'Айгенис Оп23'!$A$2:$C$42,3,0),VLOOKUP((A856-1),'Айгенис Оп23'!$A$2:$C$42,3,0))),2)</f>
        <v>9.7799999999999994</v>
      </c>
      <c r="G856" s="43">
        <f>COUNTIF(D857:$D$1224,365)</f>
        <v>368</v>
      </c>
      <c r="H856" s="43">
        <f>COUNTIF(D857:$D$1224,366)</f>
        <v>0</v>
      </c>
    </row>
    <row r="857" spans="1:8" x14ac:dyDescent="0.25">
      <c r="A857" s="1">
        <f>COUNTIF($C$2:C857,"Да")</f>
        <v>27</v>
      </c>
      <c r="B857" s="45">
        <f t="shared" si="27"/>
        <v>46120</v>
      </c>
      <c r="C857" s="42" t="str">
        <f>IF(ISERROR(VLOOKUP(B857,'Айгенис Оп23'!$C$3:$C$42,1,0)),"Нет","Да")</f>
        <v>Нет</v>
      </c>
      <c r="D857" s="43">
        <f t="shared" si="26"/>
        <v>365</v>
      </c>
      <c r="E857" s="49">
        <f>ROUND(('Все выпуски'!$V$3*'Все выпуски'!$V$6/100)/365*(B857-IF(C857="Нет",VLOOKUP(A857,'Айгенис Оп23'!$A$2:$C$42,3,0),VLOOKUP((A857-1),'Айгенис Оп23'!$A$2:$C$42,3,0))),2)</f>
        <v>10.25</v>
      </c>
      <c r="G857" s="43">
        <f>COUNTIF(D858:$D$1224,365)</f>
        <v>367</v>
      </c>
      <c r="H857" s="43">
        <f>COUNTIF(D858:$D$1224,366)</f>
        <v>0</v>
      </c>
    </row>
    <row r="858" spans="1:8" x14ac:dyDescent="0.25">
      <c r="A858" s="1">
        <f>COUNTIF($C$2:C858,"Да")</f>
        <v>27</v>
      </c>
      <c r="B858" s="45">
        <f t="shared" si="27"/>
        <v>46121</v>
      </c>
      <c r="C858" s="42" t="str">
        <f>IF(ISERROR(VLOOKUP(B858,'Айгенис Оп23'!$C$3:$C$42,1,0)),"Нет","Да")</f>
        <v>Нет</v>
      </c>
      <c r="D858" s="43">
        <f t="shared" si="26"/>
        <v>365</v>
      </c>
      <c r="E858" s="49">
        <f>ROUND(('Все выпуски'!$V$3*'Все выпуски'!$V$6/100)/365*(B858-IF(C858="Нет",VLOOKUP(A858,'Айгенис Оп23'!$A$2:$C$42,3,0),VLOOKUP((A858-1),'Айгенис Оп23'!$A$2:$C$42,3,0))),2)</f>
        <v>10.71</v>
      </c>
      <c r="G858" s="43">
        <f>COUNTIF(D859:$D$1224,365)</f>
        <v>366</v>
      </c>
      <c r="H858" s="43">
        <f>COUNTIF(D859:$D$1224,366)</f>
        <v>0</v>
      </c>
    </row>
    <row r="859" spans="1:8" x14ac:dyDescent="0.25">
      <c r="A859" s="1">
        <f>COUNTIF($C$2:C859,"Да")</f>
        <v>27</v>
      </c>
      <c r="B859" s="45">
        <f t="shared" si="27"/>
        <v>46122</v>
      </c>
      <c r="C859" s="42" t="str">
        <f>IF(ISERROR(VLOOKUP(B859,'Айгенис Оп23'!$C$3:$C$42,1,0)),"Нет","Да")</f>
        <v>Нет</v>
      </c>
      <c r="D859" s="43">
        <f t="shared" si="26"/>
        <v>365</v>
      </c>
      <c r="E859" s="49">
        <f>ROUND(('Все выпуски'!$V$3*'Все выпуски'!$V$6/100)/365*(B859-IF(C859="Нет",VLOOKUP(A859,'Айгенис Оп23'!$A$2:$C$42,3,0),VLOOKUP((A859-1),'Айгенис Оп23'!$A$2:$C$42,3,0))),2)</f>
        <v>11.18</v>
      </c>
      <c r="G859" s="43">
        <f>COUNTIF(D860:$D$1224,365)</f>
        <v>365</v>
      </c>
      <c r="H859" s="43">
        <f>COUNTIF(D860:$D$1224,366)</f>
        <v>0</v>
      </c>
    </row>
    <row r="860" spans="1:8" x14ac:dyDescent="0.25">
      <c r="A860" s="1">
        <f>COUNTIF($C$2:C860,"Да")</f>
        <v>27</v>
      </c>
      <c r="B860" s="45">
        <f t="shared" si="27"/>
        <v>46123</v>
      </c>
      <c r="C860" s="42" t="str">
        <f>IF(ISERROR(VLOOKUP(B860,'Айгенис Оп23'!$C$3:$C$42,1,0)),"Нет","Да")</f>
        <v>Нет</v>
      </c>
      <c r="D860" s="43">
        <f t="shared" si="26"/>
        <v>365</v>
      </c>
      <c r="E860" s="49">
        <f>ROUND(('Все выпуски'!$V$3*'Все выпуски'!$V$6/100)/365*(B860-IF(C860="Нет",VLOOKUP(A860,'Айгенис Оп23'!$A$2:$C$42,3,0),VLOOKUP((A860-1),'Айгенис Оп23'!$A$2:$C$42,3,0))),2)</f>
        <v>11.64</v>
      </c>
      <c r="G860" s="43">
        <f>COUNTIF(D861:$D$1224,365)</f>
        <v>364</v>
      </c>
      <c r="H860" s="43">
        <f>COUNTIF(D861:$D$1224,366)</f>
        <v>0</v>
      </c>
    </row>
    <row r="861" spans="1:8" x14ac:dyDescent="0.25">
      <c r="A861" s="1">
        <f>COUNTIF($C$2:C861,"Да")</f>
        <v>27</v>
      </c>
      <c r="B861" s="45">
        <f t="shared" si="27"/>
        <v>46124</v>
      </c>
      <c r="C861" s="42" t="str">
        <f>IF(ISERROR(VLOOKUP(B861,'Айгенис Оп23'!$C$3:$C$42,1,0)),"Нет","Да")</f>
        <v>Нет</v>
      </c>
      <c r="D861" s="43">
        <f t="shared" si="26"/>
        <v>365</v>
      </c>
      <c r="E861" s="49">
        <f>ROUND(('Все выпуски'!$V$3*'Все выпуски'!$V$6/100)/365*(B861-IF(C861="Нет",VLOOKUP(A861,'Айгенис Оп23'!$A$2:$C$42,3,0),VLOOKUP((A861-1),'Айгенис Оп23'!$A$2:$C$42,3,0))),2)</f>
        <v>12.11</v>
      </c>
      <c r="G861" s="43">
        <f>COUNTIF(D862:$D$1224,365)</f>
        <v>363</v>
      </c>
      <c r="H861" s="43">
        <f>COUNTIF(D862:$D$1224,366)</f>
        <v>0</v>
      </c>
    </row>
    <row r="862" spans="1:8" x14ac:dyDescent="0.25">
      <c r="A862" s="1">
        <f>COUNTIF($C$2:C862,"Да")</f>
        <v>27</v>
      </c>
      <c r="B862" s="45">
        <f t="shared" si="27"/>
        <v>46125</v>
      </c>
      <c r="C862" s="42" t="str">
        <f>IF(ISERROR(VLOOKUP(B862,'Айгенис Оп23'!$C$3:$C$42,1,0)),"Нет","Да")</f>
        <v>Нет</v>
      </c>
      <c r="D862" s="43">
        <f t="shared" si="26"/>
        <v>365</v>
      </c>
      <c r="E862" s="49">
        <f>ROUND(('Все выпуски'!$V$3*'Все выпуски'!$V$6/100)/365*(B862-IF(C862="Нет",VLOOKUP(A862,'Айгенис Оп23'!$A$2:$C$42,3,0),VLOOKUP((A862-1),'Айгенис Оп23'!$A$2:$C$42,3,0))),2)</f>
        <v>12.58</v>
      </c>
      <c r="G862" s="43">
        <f>COUNTIF(D863:$D$1224,365)</f>
        <v>362</v>
      </c>
      <c r="H862" s="43">
        <f>COUNTIF(D863:$D$1224,366)</f>
        <v>0</v>
      </c>
    </row>
    <row r="863" spans="1:8" x14ac:dyDescent="0.25">
      <c r="A863" s="1">
        <f>COUNTIF($C$2:C863,"Да")</f>
        <v>27</v>
      </c>
      <c r="B863" s="45">
        <f t="shared" si="27"/>
        <v>46126</v>
      </c>
      <c r="C863" s="42" t="str">
        <f>IF(ISERROR(VLOOKUP(B863,'Айгенис Оп23'!$C$3:$C$42,1,0)),"Нет","Да")</f>
        <v>Нет</v>
      </c>
      <c r="D863" s="43">
        <f t="shared" si="26"/>
        <v>365</v>
      </c>
      <c r="E863" s="49">
        <f>ROUND(('Все выпуски'!$V$3*'Все выпуски'!$V$6/100)/365*(B863-IF(C863="Нет",VLOOKUP(A863,'Айгенис Оп23'!$A$2:$C$42,3,0),VLOOKUP((A863-1),'Айгенис Оп23'!$A$2:$C$42,3,0))),2)</f>
        <v>13.04</v>
      </c>
      <c r="G863" s="43">
        <f>COUNTIF(D864:$D$1224,365)</f>
        <v>361</v>
      </c>
      <c r="H863" s="43">
        <f>COUNTIF(D864:$D$1224,366)</f>
        <v>0</v>
      </c>
    </row>
    <row r="864" spans="1:8" x14ac:dyDescent="0.25">
      <c r="A864" s="1">
        <f>COUNTIF($C$2:C864,"Да")</f>
        <v>27</v>
      </c>
      <c r="B864" s="45">
        <f t="shared" si="27"/>
        <v>46127</v>
      </c>
      <c r="C864" s="42" t="str">
        <f>IF(ISERROR(VLOOKUP(B864,'Айгенис Оп23'!$C$3:$C$42,1,0)),"Нет","Да")</f>
        <v>Нет</v>
      </c>
      <c r="D864" s="43">
        <f t="shared" si="26"/>
        <v>365</v>
      </c>
      <c r="E864" s="49">
        <f>ROUND(('Все выпуски'!$V$3*'Все выпуски'!$V$6/100)/365*(B864-IF(C864="Нет",VLOOKUP(A864,'Айгенис Оп23'!$A$2:$C$42,3,0),VLOOKUP((A864-1),'Айгенис Оп23'!$A$2:$C$42,3,0))),2)</f>
        <v>13.51</v>
      </c>
      <c r="G864" s="43">
        <f>COUNTIF(D865:$D$1224,365)</f>
        <v>360</v>
      </c>
      <c r="H864" s="43">
        <f>COUNTIF(D865:$D$1224,366)</f>
        <v>0</v>
      </c>
    </row>
    <row r="865" spans="1:8" x14ac:dyDescent="0.25">
      <c r="A865" s="1">
        <f>COUNTIF($C$2:C865,"Да")</f>
        <v>27</v>
      </c>
      <c r="B865" s="45">
        <f t="shared" si="27"/>
        <v>46128</v>
      </c>
      <c r="C865" s="42" t="str">
        <f>IF(ISERROR(VLOOKUP(B865,'Айгенис Оп23'!$C$3:$C$42,1,0)),"Нет","Да")</f>
        <v>Нет</v>
      </c>
      <c r="D865" s="43">
        <f t="shared" si="26"/>
        <v>365</v>
      </c>
      <c r="E865" s="49">
        <f>ROUND(('Все выпуски'!$V$3*'Все выпуски'!$V$6/100)/365*(B865-IF(C865="Нет",VLOOKUP(A865,'Айгенис Оп23'!$A$2:$C$42,3,0),VLOOKUP((A865-1),'Айгенис Оп23'!$A$2:$C$42,3,0))),2)</f>
        <v>13.97</v>
      </c>
      <c r="G865" s="43">
        <f>COUNTIF(D866:$D$1224,365)</f>
        <v>359</v>
      </c>
      <c r="H865" s="43">
        <f>COUNTIF(D866:$D$1224,366)</f>
        <v>0</v>
      </c>
    </row>
    <row r="866" spans="1:8" x14ac:dyDescent="0.25">
      <c r="A866" s="1">
        <f>COUNTIF($C$2:C866,"Да")</f>
        <v>28</v>
      </c>
      <c r="B866" s="45">
        <f t="shared" si="27"/>
        <v>46129</v>
      </c>
      <c r="C866" s="42" t="str">
        <f>IF(ISERROR(VLOOKUP(B866,'Айгенис Оп23'!$C$3:$C$42,1,0)),"Нет","Да")</f>
        <v>Да</v>
      </c>
      <c r="D866" s="43">
        <f t="shared" si="26"/>
        <v>365</v>
      </c>
      <c r="E866" s="49">
        <f>ROUND(('Все выпуски'!$V$3*'Все выпуски'!$V$6/100)/365*(B866-IF(C866="Нет",VLOOKUP(A866,'Айгенис Оп23'!$A$2:$C$42,3,0),VLOOKUP((A866-1),'Айгенис Оп23'!$A$2:$C$42,3,0))),2)</f>
        <v>14.44</v>
      </c>
      <c r="G866" s="43">
        <f>COUNTIF(D867:$D$1224,365)</f>
        <v>358</v>
      </c>
      <c r="H866" s="43">
        <f>COUNTIF(D867:$D$1224,366)</f>
        <v>0</v>
      </c>
    </row>
    <row r="867" spans="1:8" x14ac:dyDescent="0.25">
      <c r="A867" s="1">
        <f>COUNTIF($C$2:C867,"Да")</f>
        <v>28</v>
      </c>
      <c r="B867" s="45">
        <f t="shared" si="27"/>
        <v>46130</v>
      </c>
      <c r="C867" s="42" t="str">
        <f>IF(ISERROR(VLOOKUP(B867,'Айгенис Оп23'!$C$3:$C$42,1,0)),"Нет","Да")</f>
        <v>Нет</v>
      </c>
      <c r="D867" s="43">
        <f t="shared" si="26"/>
        <v>365</v>
      </c>
      <c r="E867" s="49">
        <f>ROUND(('Все выпуски'!$V$3*'Все выпуски'!$V$6/100)/365*(B867-IF(C867="Нет",VLOOKUP(A867,'Айгенис Оп23'!$A$2:$C$42,3,0),VLOOKUP((A867-1),'Айгенис Оп23'!$A$2:$C$42,3,0))),2)</f>
        <v>0.47</v>
      </c>
      <c r="G867" s="43">
        <f>COUNTIF(D868:$D$1224,365)</f>
        <v>357</v>
      </c>
      <c r="H867" s="43">
        <f>COUNTIF(D868:$D$1224,366)</f>
        <v>0</v>
      </c>
    </row>
    <row r="868" spans="1:8" x14ac:dyDescent="0.25">
      <c r="A868" s="1">
        <f>COUNTIF($C$2:C868,"Да")</f>
        <v>28</v>
      </c>
      <c r="B868" s="45">
        <f t="shared" si="27"/>
        <v>46131</v>
      </c>
      <c r="C868" s="42" t="str">
        <f>IF(ISERROR(VLOOKUP(B868,'Айгенис Оп23'!$C$3:$C$42,1,0)),"Нет","Да")</f>
        <v>Нет</v>
      </c>
      <c r="D868" s="43">
        <f t="shared" si="26"/>
        <v>365</v>
      </c>
      <c r="E868" s="49">
        <f>ROUND(('Все выпуски'!$V$3*'Все выпуски'!$V$6/100)/365*(B868-IF(C868="Нет",VLOOKUP(A868,'Айгенис Оп23'!$A$2:$C$42,3,0),VLOOKUP((A868-1),'Айгенис Оп23'!$A$2:$C$42,3,0))),2)</f>
        <v>0.93</v>
      </c>
      <c r="G868" s="43">
        <f>COUNTIF(D869:$D$1224,365)</f>
        <v>356</v>
      </c>
      <c r="H868" s="43">
        <f>COUNTIF(D869:$D$1224,366)</f>
        <v>0</v>
      </c>
    </row>
    <row r="869" spans="1:8" x14ac:dyDescent="0.25">
      <c r="A869" s="1">
        <f>COUNTIF($C$2:C869,"Да")</f>
        <v>28</v>
      </c>
      <c r="B869" s="45">
        <f t="shared" si="27"/>
        <v>46132</v>
      </c>
      <c r="C869" s="42" t="str">
        <f>IF(ISERROR(VLOOKUP(B869,'Айгенис Оп23'!$C$3:$C$42,1,0)),"Нет","Да")</f>
        <v>Нет</v>
      </c>
      <c r="D869" s="43">
        <f t="shared" si="26"/>
        <v>365</v>
      </c>
      <c r="E869" s="49">
        <f>ROUND(('Все выпуски'!$V$3*'Все выпуски'!$V$6/100)/365*(B869-IF(C869="Нет",VLOOKUP(A869,'Айгенис Оп23'!$A$2:$C$42,3,0),VLOOKUP((A869-1),'Айгенис Оп23'!$A$2:$C$42,3,0))),2)</f>
        <v>1.4</v>
      </c>
      <c r="G869" s="43">
        <f>COUNTIF(D870:$D$1224,365)</f>
        <v>355</v>
      </c>
      <c r="H869" s="43">
        <f>COUNTIF(D870:$D$1224,366)</f>
        <v>0</v>
      </c>
    </row>
    <row r="870" spans="1:8" x14ac:dyDescent="0.25">
      <c r="A870" s="1">
        <f>COUNTIF($C$2:C870,"Да")</f>
        <v>28</v>
      </c>
      <c r="B870" s="45">
        <f t="shared" si="27"/>
        <v>46133</v>
      </c>
      <c r="C870" s="42" t="str">
        <f>IF(ISERROR(VLOOKUP(B870,'Айгенис Оп23'!$C$3:$C$42,1,0)),"Нет","Да")</f>
        <v>Нет</v>
      </c>
      <c r="D870" s="43">
        <f t="shared" si="26"/>
        <v>365</v>
      </c>
      <c r="E870" s="49">
        <f>ROUND(('Все выпуски'!$V$3*'Все выпуски'!$V$6/100)/365*(B870-IF(C870="Нет",VLOOKUP(A870,'Айгенис Оп23'!$A$2:$C$42,3,0),VLOOKUP((A870-1),'Айгенис Оп23'!$A$2:$C$42,3,0))),2)</f>
        <v>1.86</v>
      </c>
      <c r="G870" s="43">
        <f>COUNTIF(D871:$D$1224,365)</f>
        <v>354</v>
      </c>
      <c r="H870" s="43">
        <f>COUNTIF(D871:$D$1224,366)</f>
        <v>0</v>
      </c>
    </row>
    <row r="871" spans="1:8" x14ac:dyDescent="0.25">
      <c r="A871" s="1">
        <f>COUNTIF($C$2:C871,"Да")</f>
        <v>28</v>
      </c>
      <c r="B871" s="45">
        <f t="shared" si="27"/>
        <v>46134</v>
      </c>
      <c r="C871" s="42" t="str">
        <f>IF(ISERROR(VLOOKUP(B871,'Айгенис Оп23'!$C$3:$C$42,1,0)),"Нет","Да")</f>
        <v>Нет</v>
      </c>
      <c r="D871" s="43">
        <f t="shared" si="26"/>
        <v>365</v>
      </c>
      <c r="E871" s="49">
        <f>ROUND(('Все выпуски'!$V$3*'Все выпуски'!$V$6/100)/365*(B871-IF(C871="Нет",VLOOKUP(A871,'Айгенис Оп23'!$A$2:$C$42,3,0),VLOOKUP((A871-1),'Айгенис Оп23'!$A$2:$C$42,3,0))),2)</f>
        <v>2.33</v>
      </c>
      <c r="G871" s="43">
        <f>COUNTIF(D872:$D$1224,365)</f>
        <v>353</v>
      </c>
      <c r="H871" s="43">
        <f>COUNTIF(D872:$D$1224,366)</f>
        <v>0</v>
      </c>
    </row>
    <row r="872" spans="1:8" x14ac:dyDescent="0.25">
      <c r="A872" s="1">
        <f>COUNTIF($C$2:C872,"Да")</f>
        <v>28</v>
      </c>
      <c r="B872" s="45">
        <f t="shared" si="27"/>
        <v>46135</v>
      </c>
      <c r="C872" s="42" t="str">
        <f>IF(ISERROR(VLOOKUP(B872,'Айгенис Оп23'!$C$3:$C$42,1,0)),"Нет","Да")</f>
        <v>Нет</v>
      </c>
      <c r="D872" s="43">
        <f t="shared" si="26"/>
        <v>365</v>
      </c>
      <c r="E872" s="49">
        <f>ROUND(('Все выпуски'!$V$3*'Все выпуски'!$V$6/100)/365*(B872-IF(C872="Нет",VLOOKUP(A872,'Айгенис Оп23'!$A$2:$C$42,3,0),VLOOKUP((A872-1),'Айгенис Оп23'!$A$2:$C$42,3,0))),2)</f>
        <v>2.79</v>
      </c>
      <c r="G872" s="43">
        <f>COUNTIF(D873:$D$1224,365)</f>
        <v>352</v>
      </c>
      <c r="H872" s="43">
        <f>COUNTIF(D873:$D$1224,366)</f>
        <v>0</v>
      </c>
    </row>
    <row r="873" spans="1:8" x14ac:dyDescent="0.25">
      <c r="A873" s="1">
        <f>COUNTIF($C$2:C873,"Да")</f>
        <v>28</v>
      </c>
      <c r="B873" s="45">
        <f t="shared" si="27"/>
        <v>46136</v>
      </c>
      <c r="C873" s="42" t="str">
        <f>IF(ISERROR(VLOOKUP(B873,'Айгенис Оп23'!$C$3:$C$42,1,0)),"Нет","Да")</f>
        <v>Нет</v>
      </c>
      <c r="D873" s="43">
        <f t="shared" si="26"/>
        <v>365</v>
      </c>
      <c r="E873" s="49">
        <f>ROUND(('Все выпуски'!$V$3*'Все выпуски'!$V$6/100)/365*(B873-IF(C873="Нет",VLOOKUP(A873,'Айгенис Оп23'!$A$2:$C$42,3,0),VLOOKUP((A873-1),'Айгенис Оп23'!$A$2:$C$42,3,0))),2)</f>
        <v>3.26</v>
      </c>
      <c r="G873" s="43">
        <f>COUNTIF(D874:$D$1224,365)</f>
        <v>351</v>
      </c>
      <c r="H873" s="43">
        <f>COUNTIF(D874:$D$1224,366)</f>
        <v>0</v>
      </c>
    </row>
    <row r="874" spans="1:8" x14ac:dyDescent="0.25">
      <c r="A874" s="1">
        <f>COUNTIF($C$2:C874,"Да")</f>
        <v>28</v>
      </c>
      <c r="B874" s="45">
        <f t="shared" si="27"/>
        <v>46137</v>
      </c>
      <c r="C874" s="42" t="str">
        <f>IF(ISERROR(VLOOKUP(B874,'Айгенис Оп23'!$C$3:$C$42,1,0)),"Нет","Да")</f>
        <v>Нет</v>
      </c>
      <c r="D874" s="43">
        <f t="shared" si="26"/>
        <v>365</v>
      </c>
      <c r="E874" s="49">
        <f>ROUND(('Все выпуски'!$V$3*'Все выпуски'!$V$6/100)/365*(B874-IF(C874="Нет",VLOOKUP(A874,'Айгенис Оп23'!$A$2:$C$42,3,0),VLOOKUP((A874-1),'Айгенис Оп23'!$A$2:$C$42,3,0))),2)</f>
        <v>3.73</v>
      </c>
      <c r="G874" s="43">
        <f>COUNTIF(D875:$D$1224,365)</f>
        <v>350</v>
      </c>
      <c r="H874" s="43">
        <f>COUNTIF(D875:$D$1224,366)</f>
        <v>0</v>
      </c>
    </row>
    <row r="875" spans="1:8" x14ac:dyDescent="0.25">
      <c r="A875" s="1">
        <f>COUNTIF($C$2:C875,"Да")</f>
        <v>28</v>
      </c>
      <c r="B875" s="45">
        <f t="shared" si="27"/>
        <v>46138</v>
      </c>
      <c r="C875" s="42" t="str">
        <f>IF(ISERROR(VLOOKUP(B875,'Айгенис Оп23'!$C$3:$C$42,1,0)),"Нет","Да")</f>
        <v>Нет</v>
      </c>
      <c r="D875" s="43">
        <f t="shared" si="26"/>
        <v>365</v>
      </c>
      <c r="E875" s="49">
        <f>ROUND(('Все выпуски'!$V$3*'Все выпуски'!$V$6/100)/365*(B875-IF(C875="Нет",VLOOKUP(A875,'Айгенис Оп23'!$A$2:$C$42,3,0),VLOOKUP((A875-1),'Айгенис Оп23'!$A$2:$C$42,3,0))),2)</f>
        <v>4.1900000000000004</v>
      </c>
      <c r="G875" s="43">
        <f>COUNTIF(D876:$D$1224,365)</f>
        <v>349</v>
      </c>
      <c r="H875" s="43">
        <f>COUNTIF(D876:$D$1224,366)</f>
        <v>0</v>
      </c>
    </row>
    <row r="876" spans="1:8" x14ac:dyDescent="0.25">
      <c r="A876" s="1">
        <f>COUNTIF($C$2:C876,"Да")</f>
        <v>28</v>
      </c>
      <c r="B876" s="45">
        <f t="shared" si="27"/>
        <v>46139</v>
      </c>
      <c r="C876" s="42" t="str">
        <f>IF(ISERROR(VLOOKUP(B876,'Айгенис Оп23'!$C$3:$C$42,1,0)),"Нет","Да")</f>
        <v>Нет</v>
      </c>
      <c r="D876" s="43">
        <f t="shared" si="26"/>
        <v>365</v>
      </c>
      <c r="E876" s="49">
        <f>ROUND(('Все выпуски'!$V$3*'Все выпуски'!$V$6/100)/365*(B876-IF(C876="Нет",VLOOKUP(A876,'Айгенис Оп23'!$A$2:$C$42,3,0),VLOOKUP((A876-1),'Айгенис Оп23'!$A$2:$C$42,3,0))),2)</f>
        <v>4.66</v>
      </c>
      <c r="G876" s="43">
        <f>COUNTIF(D877:$D$1224,365)</f>
        <v>348</v>
      </c>
      <c r="H876" s="43">
        <f>COUNTIF(D877:$D$1224,366)</f>
        <v>0</v>
      </c>
    </row>
    <row r="877" spans="1:8" x14ac:dyDescent="0.25">
      <c r="A877" s="1">
        <f>COUNTIF($C$2:C877,"Да")</f>
        <v>28</v>
      </c>
      <c r="B877" s="45">
        <f t="shared" si="27"/>
        <v>46140</v>
      </c>
      <c r="C877" s="42" t="str">
        <f>IF(ISERROR(VLOOKUP(B877,'Айгенис Оп23'!$C$3:$C$42,1,0)),"Нет","Да")</f>
        <v>Нет</v>
      </c>
      <c r="D877" s="43">
        <f t="shared" si="26"/>
        <v>365</v>
      </c>
      <c r="E877" s="49">
        <f>ROUND(('Все выпуски'!$V$3*'Все выпуски'!$V$6/100)/365*(B877-IF(C877="Нет",VLOOKUP(A877,'Айгенис Оп23'!$A$2:$C$42,3,0),VLOOKUP((A877-1),'Айгенис Оп23'!$A$2:$C$42,3,0))),2)</f>
        <v>5.12</v>
      </c>
      <c r="G877" s="43">
        <f>COUNTIF(D878:$D$1224,365)</f>
        <v>347</v>
      </c>
      <c r="H877" s="43">
        <f>COUNTIF(D878:$D$1224,366)</f>
        <v>0</v>
      </c>
    </row>
    <row r="878" spans="1:8" x14ac:dyDescent="0.25">
      <c r="A878" s="1">
        <f>COUNTIF($C$2:C878,"Да")</f>
        <v>28</v>
      </c>
      <c r="B878" s="45">
        <f t="shared" si="27"/>
        <v>46141</v>
      </c>
      <c r="C878" s="42" t="str">
        <f>IF(ISERROR(VLOOKUP(B878,'Айгенис Оп23'!$C$3:$C$42,1,0)),"Нет","Да")</f>
        <v>Нет</v>
      </c>
      <c r="D878" s="43">
        <f t="shared" si="26"/>
        <v>365</v>
      </c>
      <c r="E878" s="49">
        <f>ROUND(('Все выпуски'!$V$3*'Все выпуски'!$V$6/100)/365*(B878-IF(C878="Нет",VLOOKUP(A878,'Айгенис Оп23'!$A$2:$C$42,3,0),VLOOKUP((A878-1),'Айгенис Оп23'!$A$2:$C$42,3,0))),2)</f>
        <v>5.59</v>
      </c>
      <c r="G878" s="43">
        <f>COUNTIF(D879:$D$1224,365)</f>
        <v>346</v>
      </c>
      <c r="H878" s="43">
        <f>COUNTIF(D879:$D$1224,366)</f>
        <v>0</v>
      </c>
    </row>
    <row r="879" spans="1:8" x14ac:dyDescent="0.25">
      <c r="A879" s="1">
        <f>COUNTIF($C$2:C879,"Да")</f>
        <v>28</v>
      </c>
      <c r="B879" s="45">
        <f t="shared" si="27"/>
        <v>46142</v>
      </c>
      <c r="C879" s="42" t="str">
        <f>IF(ISERROR(VLOOKUP(B879,'Айгенис Оп23'!$C$3:$C$42,1,0)),"Нет","Да")</f>
        <v>Нет</v>
      </c>
      <c r="D879" s="43">
        <f t="shared" si="26"/>
        <v>365</v>
      </c>
      <c r="E879" s="49">
        <f>ROUND(('Все выпуски'!$V$3*'Все выпуски'!$V$6/100)/365*(B879-IF(C879="Нет",VLOOKUP(A879,'Айгенис Оп23'!$A$2:$C$42,3,0),VLOOKUP((A879-1),'Айгенис Оп23'!$A$2:$C$42,3,0))),2)</f>
        <v>6.05</v>
      </c>
      <c r="G879" s="43">
        <f>COUNTIF(D880:$D$1224,365)</f>
        <v>345</v>
      </c>
      <c r="H879" s="43">
        <f>COUNTIF(D880:$D$1224,366)</f>
        <v>0</v>
      </c>
    </row>
    <row r="880" spans="1:8" x14ac:dyDescent="0.25">
      <c r="A880" s="1">
        <f>COUNTIF($C$2:C880,"Да")</f>
        <v>28</v>
      </c>
      <c r="B880" s="45">
        <f t="shared" si="27"/>
        <v>46143</v>
      </c>
      <c r="C880" s="42" t="str">
        <f>IF(ISERROR(VLOOKUP(B880,'Айгенис Оп23'!$C$3:$C$42,1,0)),"Нет","Да")</f>
        <v>Нет</v>
      </c>
      <c r="D880" s="43">
        <f t="shared" si="26"/>
        <v>365</v>
      </c>
      <c r="E880" s="49">
        <f>ROUND(('Все выпуски'!$V$3*'Все выпуски'!$V$6/100)/365*(B880-IF(C880="Нет",VLOOKUP(A880,'Айгенис Оп23'!$A$2:$C$42,3,0),VLOOKUP((A880-1),'Айгенис Оп23'!$A$2:$C$42,3,0))),2)</f>
        <v>6.52</v>
      </c>
      <c r="G880" s="43">
        <f>COUNTIF(D881:$D$1224,365)</f>
        <v>344</v>
      </c>
      <c r="H880" s="43">
        <f>COUNTIF(D881:$D$1224,366)</f>
        <v>0</v>
      </c>
    </row>
    <row r="881" spans="1:8" x14ac:dyDescent="0.25">
      <c r="A881" s="1">
        <f>COUNTIF($C$2:C881,"Да")</f>
        <v>28</v>
      </c>
      <c r="B881" s="45">
        <f t="shared" si="27"/>
        <v>46144</v>
      </c>
      <c r="C881" s="42" t="str">
        <f>IF(ISERROR(VLOOKUP(B881,'Айгенис Оп23'!$C$3:$C$42,1,0)),"Нет","Да")</f>
        <v>Нет</v>
      </c>
      <c r="D881" s="43">
        <f t="shared" si="26"/>
        <v>365</v>
      </c>
      <c r="E881" s="49">
        <f>ROUND(('Все выпуски'!$V$3*'Все выпуски'!$V$6/100)/365*(B881-IF(C881="Нет",VLOOKUP(A881,'Айгенис Оп23'!$A$2:$C$42,3,0),VLOOKUP((A881-1),'Айгенис Оп23'!$A$2:$C$42,3,0))),2)</f>
        <v>6.99</v>
      </c>
      <c r="G881" s="43">
        <f>COUNTIF(D882:$D$1224,365)</f>
        <v>343</v>
      </c>
      <c r="H881" s="43">
        <f>COUNTIF(D882:$D$1224,366)</f>
        <v>0</v>
      </c>
    </row>
    <row r="882" spans="1:8" x14ac:dyDescent="0.25">
      <c r="A882" s="1">
        <f>COUNTIF($C$2:C882,"Да")</f>
        <v>28</v>
      </c>
      <c r="B882" s="45">
        <f t="shared" si="27"/>
        <v>46145</v>
      </c>
      <c r="C882" s="42" t="str">
        <f>IF(ISERROR(VLOOKUP(B882,'Айгенис Оп23'!$C$3:$C$42,1,0)),"Нет","Да")</f>
        <v>Нет</v>
      </c>
      <c r="D882" s="43">
        <f t="shared" si="26"/>
        <v>365</v>
      </c>
      <c r="E882" s="49">
        <f>ROUND(('Все выпуски'!$V$3*'Все выпуски'!$V$6/100)/365*(B882-IF(C882="Нет",VLOOKUP(A882,'Айгенис Оп23'!$A$2:$C$42,3,0),VLOOKUP((A882-1),'Айгенис Оп23'!$A$2:$C$42,3,0))),2)</f>
        <v>7.45</v>
      </c>
      <c r="G882" s="43">
        <f>COUNTIF(D883:$D$1224,365)</f>
        <v>342</v>
      </c>
      <c r="H882" s="43">
        <f>COUNTIF(D883:$D$1224,366)</f>
        <v>0</v>
      </c>
    </row>
    <row r="883" spans="1:8" x14ac:dyDescent="0.25">
      <c r="A883" s="1">
        <f>COUNTIF($C$2:C883,"Да")</f>
        <v>28</v>
      </c>
      <c r="B883" s="45">
        <f t="shared" si="27"/>
        <v>46146</v>
      </c>
      <c r="C883" s="42" t="str">
        <f>IF(ISERROR(VLOOKUP(B883,'Айгенис Оп23'!$C$3:$C$42,1,0)),"Нет","Да")</f>
        <v>Нет</v>
      </c>
      <c r="D883" s="43">
        <f t="shared" si="26"/>
        <v>365</v>
      </c>
      <c r="E883" s="49">
        <f>ROUND(('Все выпуски'!$V$3*'Все выпуски'!$V$6/100)/365*(B883-IF(C883="Нет",VLOOKUP(A883,'Айгенис Оп23'!$A$2:$C$42,3,0),VLOOKUP((A883-1),'Айгенис Оп23'!$A$2:$C$42,3,0))),2)</f>
        <v>7.92</v>
      </c>
      <c r="G883" s="43">
        <f>COUNTIF(D884:$D$1224,365)</f>
        <v>341</v>
      </c>
      <c r="H883" s="43">
        <f>COUNTIF(D884:$D$1224,366)</f>
        <v>0</v>
      </c>
    </row>
    <row r="884" spans="1:8" x14ac:dyDescent="0.25">
      <c r="A884" s="1">
        <f>COUNTIF($C$2:C884,"Да")</f>
        <v>28</v>
      </c>
      <c r="B884" s="45">
        <f t="shared" si="27"/>
        <v>46147</v>
      </c>
      <c r="C884" s="42" t="str">
        <f>IF(ISERROR(VLOOKUP(B884,'Айгенис Оп23'!$C$3:$C$42,1,0)),"Нет","Да")</f>
        <v>Нет</v>
      </c>
      <c r="D884" s="43">
        <f t="shared" si="26"/>
        <v>365</v>
      </c>
      <c r="E884" s="49">
        <f>ROUND(('Все выпуски'!$V$3*'Все выпуски'!$V$6/100)/365*(B884-IF(C884="Нет",VLOOKUP(A884,'Айгенис Оп23'!$A$2:$C$42,3,0),VLOOKUP((A884-1),'Айгенис Оп23'!$A$2:$C$42,3,0))),2)</f>
        <v>8.3800000000000008</v>
      </c>
      <c r="G884" s="43">
        <f>COUNTIF(D885:$D$1224,365)</f>
        <v>340</v>
      </c>
      <c r="H884" s="43">
        <f>COUNTIF(D885:$D$1224,366)</f>
        <v>0</v>
      </c>
    </row>
    <row r="885" spans="1:8" x14ac:dyDescent="0.25">
      <c r="A885" s="1">
        <f>COUNTIF($C$2:C885,"Да")</f>
        <v>28</v>
      </c>
      <c r="B885" s="45">
        <f t="shared" si="27"/>
        <v>46148</v>
      </c>
      <c r="C885" s="42" t="str">
        <f>IF(ISERROR(VLOOKUP(B885,'Айгенис Оп23'!$C$3:$C$42,1,0)),"Нет","Да")</f>
        <v>Нет</v>
      </c>
      <c r="D885" s="43">
        <f t="shared" si="26"/>
        <v>365</v>
      </c>
      <c r="E885" s="49">
        <f>ROUND(('Все выпуски'!$V$3*'Все выпуски'!$V$6/100)/365*(B885-IF(C885="Нет",VLOOKUP(A885,'Айгенис Оп23'!$A$2:$C$42,3,0),VLOOKUP((A885-1),'Айгенис Оп23'!$A$2:$C$42,3,0))),2)</f>
        <v>8.85</v>
      </c>
      <c r="G885" s="43">
        <f>COUNTIF(D886:$D$1224,365)</f>
        <v>339</v>
      </c>
      <c r="H885" s="43">
        <f>COUNTIF(D886:$D$1224,366)</f>
        <v>0</v>
      </c>
    </row>
    <row r="886" spans="1:8" x14ac:dyDescent="0.25">
      <c r="A886" s="1">
        <f>COUNTIF($C$2:C886,"Да")</f>
        <v>28</v>
      </c>
      <c r="B886" s="45">
        <f t="shared" si="27"/>
        <v>46149</v>
      </c>
      <c r="C886" s="42" t="str">
        <f>IF(ISERROR(VLOOKUP(B886,'Айгенис Оп23'!$C$3:$C$42,1,0)),"Нет","Да")</f>
        <v>Нет</v>
      </c>
      <c r="D886" s="43">
        <f t="shared" si="26"/>
        <v>365</v>
      </c>
      <c r="E886" s="49">
        <f>ROUND(('Все выпуски'!$V$3*'Все выпуски'!$V$6/100)/365*(B886-IF(C886="Нет",VLOOKUP(A886,'Айгенис Оп23'!$A$2:$C$42,3,0),VLOOKUP((A886-1),'Айгенис Оп23'!$A$2:$C$42,3,0))),2)</f>
        <v>9.32</v>
      </c>
      <c r="G886" s="43">
        <f>COUNTIF(D887:$D$1224,365)</f>
        <v>338</v>
      </c>
      <c r="H886" s="43">
        <f>COUNTIF(D887:$D$1224,366)</f>
        <v>0</v>
      </c>
    </row>
    <row r="887" spans="1:8" x14ac:dyDescent="0.25">
      <c r="A887" s="1">
        <f>COUNTIF($C$2:C887,"Да")</f>
        <v>28</v>
      </c>
      <c r="B887" s="45">
        <f t="shared" si="27"/>
        <v>46150</v>
      </c>
      <c r="C887" s="42" t="str">
        <f>IF(ISERROR(VLOOKUP(B887,'Айгенис Оп23'!$C$3:$C$42,1,0)),"Нет","Да")</f>
        <v>Нет</v>
      </c>
      <c r="D887" s="43">
        <f t="shared" si="26"/>
        <v>365</v>
      </c>
      <c r="E887" s="49">
        <f>ROUND(('Все выпуски'!$V$3*'Все выпуски'!$V$6/100)/365*(B887-IF(C887="Нет",VLOOKUP(A887,'Айгенис Оп23'!$A$2:$C$42,3,0),VLOOKUP((A887-1),'Айгенис Оп23'!$A$2:$C$42,3,0))),2)</f>
        <v>9.7799999999999994</v>
      </c>
      <c r="G887" s="43">
        <f>COUNTIF(D888:$D$1224,365)</f>
        <v>337</v>
      </c>
      <c r="H887" s="43">
        <f>COUNTIF(D888:$D$1224,366)</f>
        <v>0</v>
      </c>
    </row>
    <row r="888" spans="1:8" x14ac:dyDescent="0.25">
      <c r="A888" s="1">
        <f>COUNTIF($C$2:C888,"Да")</f>
        <v>28</v>
      </c>
      <c r="B888" s="45">
        <f t="shared" si="27"/>
        <v>46151</v>
      </c>
      <c r="C888" s="42" t="str">
        <f>IF(ISERROR(VLOOKUP(B888,'Айгенис Оп23'!$C$3:$C$42,1,0)),"Нет","Да")</f>
        <v>Нет</v>
      </c>
      <c r="D888" s="43">
        <f t="shared" si="26"/>
        <v>365</v>
      </c>
      <c r="E888" s="49">
        <f>ROUND(('Все выпуски'!$V$3*'Все выпуски'!$V$6/100)/365*(B888-IF(C888="Нет",VLOOKUP(A888,'Айгенис Оп23'!$A$2:$C$42,3,0),VLOOKUP((A888-1),'Айгенис Оп23'!$A$2:$C$42,3,0))),2)</f>
        <v>10.25</v>
      </c>
      <c r="G888" s="43">
        <f>COUNTIF(D889:$D$1224,365)</f>
        <v>336</v>
      </c>
      <c r="H888" s="43">
        <f>COUNTIF(D889:$D$1224,366)</f>
        <v>0</v>
      </c>
    </row>
    <row r="889" spans="1:8" x14ac:dyDescent="0.25">
      <c r="A889" s="1">
        <f>COUNTIF($C$2:C889,"Да")</f>
        <v>28</v>
      </c>
      <c r="B889" s="45">
        <f t="shared" si="27"/>
        <v>46152</v>
      </c>
      <c r="C889" s="42" t="str">
        <f>IF(ISERROR(VLOOKUP(B889,'Айгенис Оп23'!$C$3:$C$42,1,0)),"Нет","Да")</f>
        <v>Нет</v>
      </c>
      <c r="D889" s="43">
        <f t="shared" si="26"/>
        <v>365</v>
      </c>
      <c r="E889" s="49">
        <f>ROUND(('Все выпуски'!$V$3*'Все выпуски'!$V$6/100)/365*(B889-IF(C889="Нет",VLOOKUP(A889,'Айгенис Оп23'!$A$2:$C$42,3,0),VLOOKUP((A889-1),'Айгенис Оп23'!$A$2:$C$42,3,0))),2)</f>
        <v>10.71</v>
      </c>
      <c r="G889" s="43">
        <f>COUNTIF(D890:$D$1224,365)</f>
        <v>335</v>
      </c>
      <c r="H889" s="43">
        <f>COUNTIF(D890:$D$1224,366)</f>
        <v>0</v>
      </c>
    </row>
    <row r="890" spans="1:8" x14ac:dyDescent="0.25">
      <c r="A890" s="1">
        <f>COUNTIF($C$2:C890,"Да")</f>
        <v>28</v>
      </c>
      <c r="B890" s="45">
        <f t="shared" si="27"/>
        <v>46153</v>
      </c>
      <c r="C890" s="42" t="str">
        <f>IF(ISERROR(VLOOKUP(B890,'Айгенис Оп23'!$C$3:$C$42,1,0)),"Нет","Да")</f>
        <v>Нет</v>
      </c>
      <c r="D890" s="43">
        <f t="shared" si="26"/>
        <v>365</v>
      </c>
      <c r="E890" s="49">
        <f>ROUND(('Все выпуски'!$V$3*'Все выпуски'!$V$6/100)/365*(B890-IF(C890="Нет",VLOOKUP(A890,'Айгенис Оп23'!$A$2:$C$42,3,0),VLOOKUP((A890-1),'Айгенис Оп23'!$A$2:$C$42,3,0))),2)</f>
        <v>11.18</v>
      </c>
      <c r="G890" s="43">
        <f>COUNTIF(D891:$D$1224,365)</f>
        <v>334</v>
      </c>
      <c r="H890" s="43">
        <f>COUNTIF(D891:$D$1224,366)</f>
        <v>0</v>
      </c>
    </row>
    <row r="891" spans="1:8" x14ac:dyDescent="0.25">
      <c r="A891" s="1">
        <f>COUNTIF($C$2:C891,"Да")</f>
        <v>28</v>
      </c>
      <c r="B891" s="45">
        <f t="shared" si="27"/>
        <v>46154</v>
      </c>
      <c r="C891" s="42" t="str">
        <f>IF(ISERROR(VLOOKUP(B891,'Айгенис Оп23'!$C$3:$C$42,1,0)),"Нет","Да")</f>
        <v>Нет</v>
      </c>
      <c r="D891" s="43">
        <f t="shared" si="26"/>
        <v>365</v>
      </c>
      <c r="E891" s="49">
        <f>ROUND(('Все выпуски'!$V$3*'Все выпуски'!$V$6/100)/365*(B891-IF(C891="Нет",VLOOKUP(A891,'Айгенис Оп23'!$A$2:$C$42,3,0),VLOOKUP((A891-1),'Айгенис Оп23'!$A$2:$C$42,3,0))),2)</f>
        <v>11.64</v>
      </c>
      <c r="G891" s="43">
        <f>COUNTIF(D892:$D$1224,365)</f>
        <v>333</v>
      </c>
      <c r="H891" s="43">
        <f>COUNTIF(D892:$D$1224,366)</f>
        <v>0</v>
      </c>
    </row>
    <row r="892" spans="1:8" x14ac:dyDescent="0.25">
      <c r="A892" s="1">
        <f>COUNTIF($C$2:C892,"Да")</f>
        <v>28</v>
      </c>
      <c r="B892" s="45">
        <f t="shared" si="27"/>
        <v>46155</v>
      </c>
      <c r="C892" s="42" t="str">
        <f>IF(ISERROR(VLOOKUP(B892,'Айгенис Оп23'!$C$3:$C$42,1,0)),"Нет","Да")</f>
        <v>Нет</v>
      </c>
      <c r="D892" s="43">
        <f t="shared" si="26"/>
        <v>365</v>
      </c>
      <c r="E892" s="49">
        <f>ROUND(('Все выпуски'!$V$3*'Все выпуски'!$V$6/100)/365*(B892-IF(C892="Нет",VLOOKUP(A892,'Айгенис Оп23'!$A$2:$C$42,3,0),VLOOKUP((A892-1),'Айгенис Оп23'!$A$2:$C$42,3,0))),2)</f>
        <v>12.11</v>
      </c>
      <c r="G892" s="43">
        <f>COUNTIF(D893:$D$1224,365)</f>
        <v>332</v>
      </c>
      <c r="H892" s="43">
        <f>COUNTIF(D893:$D$1224,366)</f>
        <v>0</v>
      </c>
    </row>
    <row r="893" spans="1:8" x14ac:dyDescent="0.25">
      <c r="A893" s="1">
        <f>COUNTIF($C$2:C893,"Да")</f>
        <v>28</v>
      </c>
      <c r="B893" s="45">
        <f t="shared" si="27"/>
        <v>46156</v>
      </c>
      <c r="C893" s="42" t="str">
        <f>IF(ISERROR(VLOOKUP(B893,'Айгенис Оп23'!$C$3:$C$42,1,0)),"Нет","Да")</f>
        <v>Нет</v>
      </c>
      <c r="D893" s="43">
        <f t="shared" si="26"/>
        <v>365</v>
      </c>
      <c r="E893" s="49">
        <f>ROUND(('Все выпуски'!$V$3*'Все выпуски'!$V$6/100)/365*(B893-IF(C893="Нет",VLOOKUP(A893,'Айгенис Оп23'!$A$2:$C$42,3,0),VLOOKUP((A893-1),'Айгенис Оп23'!$A$2:$C$42,3,0))),2)</f>
        <v>12.58</v>
      </c>
      <c r="G893" s="43">
        <f>COUNTIF(D894:$D$1224,365)</f>
        <v>331</v>
      </c>
      <c r="H893" s="43">
        <f>COUNTIF(D894:$D$1224,366)</f>
        <v>0</v>
      </c>
    </row>
    <row r="894" spans="1:8" x14ac:dyDescent="0.25">
      <c r="A894" s="1">
        <f>COUNTIF($C$2:C894,"Да")</f>
        <v>28</v>
      </c>
      <c r="B894" s="45">
        <f t="shared" si="27"/>
        <v>46157</v>
      </c>
      <c r="C894" s="42" t="str">
        <f>IF(ISERROR(VLOOKUP(B894,'Айгенис Оп23'!$C$3:$C$42,1,0)),"Нет","Да")</f>
        <v>Нет</v>
      </c>
      <c r="D894" s="43">
        <f t="shared" si="26"/>
        <v>365</v>
      </c>
      <c r="E894" s="49">
        <f>ROUND(('Все выпуски'!$V$3*'Все выпуски'!$V$6/100)/365*(B894-IF(C894="Нет",VLOOKUP(A894,'Айгенис Оп23'!$A$2:$C$42,3,0),VLOOKUP((A894-1),'Айгенис Оп23'!$A$2:$C$42,3,0))),2)</f>
        <v>13.04</v>
      </c>
      <c r="G894" s="43">
        <f>COUNTIF(D895:$D$1224,365)</f>
        <v>330</v>
      </c>
      <c r="H894" s="43">
        <f>COUNTIF(D895:$D$1224,366)</f>
        <v>0</v>
      </c>
    </row>
    <row r="895" spans="1:8" x14ac:dyDescent="0.25">
      <c r="A895" s="1">
        <f>COUNTIF($C$2:C895,"Да")</f>
        <v>28</v>
      </c>
      <c r="B895" s="45">
        <f t="shared" si="27"/>
        <v>46158</v>
      </c>
      <c r="C895" s="42" t="str">
        <f>IF(ISERROR(VLOOKUP(B895,'Айгенис Оп23'!$C$3:$C$42,1,0)),"Нет","Да")</f>
        <v>Нет</v>
      </c>
      <c r="D895" s="43">
        <f t="shared" si="26"/>
        <v>365</v>
      </c>
      <c r="E895" s="49">
        <f>ROUND(('Все выпуски'!$V$3*'Все выпуски'!$V$6/100)/365*(B895-IF(C895="Нет",VLOOKUP(A895,'Айгенис Оп23'!$A$2:$C$42,3,0),VLOOKUP((A895-1),'Айгенис Оп23'!$A$2:$C$42,3,0))),2)</f>
        <v>13.51</v>
      </c>
      <c r="G895" s="43">
        <f>COUNTIF(D896:$D$1224,365)</f>
        <v>329</v>
      </c>
      <c r="H895" s="43">
        <f>COUNTIF(D896:$D$1224,366)</f>
        <v>0</v>
      </c>
    </row>
    <row r="896" spans="1:8" x14ac:dyDescent="0.25">
      <c r="A896" s="1">
        <f>COUNTIF($C$2:C896,"Да")</f>
        <v>29</v>
      </c>
      <c r="B896" s="45">
        <f t="shared" si="27"/>
        <v>46159</v>
      </c>
      <c r="C896" s="42" t="str">
        <f>IF(ISERROR(VLOOKUP(B896,'Айгенис Оп23'!$C$3:$C$42,1,0)),"Нет","Да")</f>
        <v>Да</v>
      </c>
      <c r="D896" s="43">
        <f t="shared" si="26"/>
        <v>365</v>
      </c>
      <c r="E896" s="49">
        <f>ROUND(('Все выпуски'!$V$3*'Все выпуски'!$V$6/100)/365*(B896-IF(C896="Нет",VLOOKUP(A896,'Айгенис Оп23'!$A$2:$C$42,3,0),VLOOKUP((A896-1),'Айгенис Оп23'!$A$2:$C$42,3,0))),2)</f>
        <v>13.97</v>
      </c>
      <c r="G896" s="43">
        <f>COUNTIF(D897:$D$1224,365)</f>
        <v>328</v>
      </c>
      <c r="H896" s="43">
        <f>COUNTIF(D897:$D$1224,366)</f>
        <v>0</v>
      </c>
    </row>
    <row r="897" spans="1:8" x14ac:dyDescent="0.25">
      <c r="A897" s="1">
        <f>COUNTIF($C$2:C897,"Да")</f>
        <v>29</v>
      </c>
      <c r="B897" s="45">
        <f t="shared" si="27"/>
        <v>46160</v>
      </c>
      <c r="C897" s="42" t="str">
        <f>IF(ISERROR(VLOOKUP(B897,'Айгенис Оп23'!$C$3:$C$42,1,0)),"Нет","Да")</f>
        <v>Нет</v>
      </c>
      <c r="D897" s="43">
        <f t="shared" si="26"/>
        <v>365</v>
      </c>
      <c r="E897" s="49">
        <f>ROUND(('Все выпуски'!$V$3*'Все выпуски'!$V$6/100)/365*(B897-IF(C897="Нет",VLOOKUP(A897,'Айгенис Оп23'!$A$2:$C$42,3,0),VLOOKUP((A897-1),'Айгенис Оп23'!$A$2:$C$42,3,0))),2)</f>
        <v>0.47</v>
      </c>
      <c r="G897" s="43">
        <f>COUNTIF(D898:$D$1224,365)</f>
        <v>327</v>
      </c>
      <c r="H897" s="43">
        <f>COUNTIF(D898:$D$1224,366)</f>
        <v>0</v>
      </c>
    </row>
    <row r="898" spans="1:8" x14ac:dyDescent="0.25">
      <c r="A898" s="1">
        <f>COUNTIF($C$2:C898,"Да")</f>
        <v>29</v>
      </c>
      <c r="B898" s="45">
        <f t="shared" si="27"/>
        <v>46161</v>
      </c>
      <c r="C898" s="42" t="str">
        <f>IF(ISERROR(VLOOKUP(B898,'Айгенис Оп23'!$C$3:$C$42,1,0)),"Нет","Да")</f>
        <v>Нет</v>
      </c>
      <c r="D898" s="43">
        <f t="shared" ref="D898:D961" si="28">IF(MOD(YEAR(B898),4)=0,366,365)</f>
        <v>365</v>
      </c>
      <c r="E898" s="49">
        <f>ROUND(('Все выпуски'!$V$3*'Все выпуски'!$V$6/100)/365*(B898-IF(C898="Нет",VLOOKUP(A898,'Айгенис Оп23'!$A$2:$C$42,3,0),VLOOKUP((A898-1),'Айгенис Оп23'!$A$2:$C$42,3,0))),2)</f>
        <v>0.93</v>
      </c>
      <c r="G898" s="43">
        <f>COUNTIF(D899:$D$1224,365)</f>
        <v>326</v>
      </c>
      <c r="H898" s="43">
        <f>COUNTIF(D899:$D$1224,366)</f>
        <v>0</v>
      </c>
    </row>
    <row r="899" spans="1:8" x14ac:dyDescent="0.25">
      <c r="A899" s="1">
        <f>COUNTIF($C$2:C899,"Да")</f>
        <v>29</v>
      </c>
      <c r="B899" s="45">
        <f t="shared" si="27"/>
        <v>46162</v>
      </c>
      <c r="C899" s="42" t="str">
        <f>IF(ISERROR(VLOOKUP(B899,'Айгенис Оп23'!$C$3:$C$42,1,0)),"Нет","Да")</f>
        <v>Нет</v>
      </c>
      <c r="D899" s="43">
        <f t="shared" si="28"/>
        <v>365</v>
      </c>
      <c r="E899" s="49">
        <f>ROUND(('Все выпуски'!$V$3*'Все выпуски'!$V$6/100)/365*(B899-IF(C899="Нет",VLOOKUP(A899,'Айгенис Оп23'!$A$2:$C$42,3,0),VLOOKUP((A899-1),'Айгенис Оп23'!$A$2:$C$42,3,0))),2)</f>
        <v>1.4</v>
      </c>
      <c r="G899" s="43">
        <f>COUNTIF(D900:$D$1224,365)</f>
        <v>325</v>
      </c>
      <c r="H899" s="43">
        <f>COUNTIF(D900:$D$1224,366)</f>
        <v>0</v>
      </c>
    </row>
    <row r="900" spans="1:8" x14ac:dyDescent="0.25">
      <c r="A900" s="1">
        <f>COUNTIF($C$2:C900,"Да")</f>
        <v>29</v>
      </c>
      <c r="B900" s="45">
        <f t="shared" ref="B900:B963" si="29">B899+1</f>
        <v>46163</v>
      </c>
      <c r="C900" s="42" t="str">
        <f>IF(ISERROR(VLOOKUP(B900,'Айгенис Оп23'!$C$3:$C$42,1,0)),"Нет","Да")</f>
        <v>Нет</v>
      </c>
      <c r="D900" s="43">
        <f t="shared" si="28"/>
        <v>365</v>
      </c>
      <c r="E900" s="49">
        <f>ROUND(('Все выпуски'!$V$3*'Все выпуски'!$V$6/100)/365*(B900-IF(C900="Нет",VLOOKUP(A900,'Айгенис Оп23'!$A$2:$C$42,3,0),VLOOKUP((A900-1),'Айгенис Оп23'!$A$2:$C$42,3,0))),2)</f>
        <v>1.86</v>
      </c>
      <c r="G900" s="43">
        <f>COUNTIF(D901:$D$1224,365)</f>
        <v>324</v>
      </c>
      <c r="H900" s="43">
        <f>COUNTIF(D901:$D$1224,366)</f>
        <v>0</v>
      </c>
    </row>
    <row r="901" spans="1:8" x14ac:dyDescent="0.25">
      <c r="A901" s="1">
        <f>COUNTIF($C$2:C901,"Да")</f>
        <v>29</v>
      </c>
      <c r="B901" s="45">
        <f t="shared" si="29"/>
        <v>46164</v>
      </c>
      <c r="C901" s="42" t="str">
        <f>IF(ISERROR(VLOOKUP(B901,'Айгенис Оп23'!$C$3:$C$42,1,0)),"Нет","Да")</f>
        <v>Нет</v>
      </c>
      <c r="D901" s="43">
        <f t="shared" si="28"/>
        <v>365</v>
      </c>
      <c r="E901" s="49">
        <f>ROUND(('Все выпуски'!$V$3*'Все выпуски'!$V$6/100)/365*(B901-IF(C901="Нет",VLOOKUP(A901,'Айгенис Оп23'!$A$2:$C$42,3,0),VLOOKUP((A901-1),'Айгенис Оп23'!$A$2:$C$42,3,0))),2)</f>
        <v>2.33</v>
      </c>
      <c r="G901" s="43">
        <f>COUNTIF(D902:$D$1224,365)</f>
        <v>323</v>
      </c>
      <c r="H901" s="43">
        <f>COUNTIF(D902:$D$1224,366)</f>
        <v>0</v>
      </c>
    </row>
    <row r="902" spans="1:8" x14ac:dyDescent="0.25">
      <c r="A902" s="1">
        <f>COUNTIF($C$2:C902,"Да")</f>
        <v>29</v>
      </c>
      <c r="B902" s="45">
        <f t="shared" si="29"/>
        <v>46165</v>
      </c>
      <c r="C902" s="42" t="str">
        <f>IF(ISERROR(VLOOKUP(B902,'Айгенис Оп23'!$C$3:$C$42,1,0)),"Нет","Да")</f>
        <v>Нет</v>
      </c>
      <c r="D902" s="43">
        <f t="shared" si="28"/>
        <v>365</v>
      </c>
      <c r="E902" s="49">
        <f>ROUND(('Все выпуски'!$V$3*'Все выпуски'!$V$6/100)/365*(B902-IF(C902="Нет",VLOOKUP(A902,'Айгенис Оп23'!$A$2:$C$42,3,0),VLOOKUP((A902-1),'Айгенис Оп23'!$A$2:$C$42,3,0))),2)</f>
        <v>2.79</v>
      </c>
      <c r="G902" s="43">
        <f>COUNTIF(D903:$D$1224,365)</f>
        <v>322</v>
      </c>
      <c r="H902" s="43">
        <f>COUNTIF(D903:$D$1224,366)</f>
        <v>0</v>
      </c>
    </row>
    <row r="903" spans="1:8" x14ac:dyDescent="0.25">
      <c r="A903" s="1">
        <f>COUNTIF($C$2:C903,"Да")</f>
        <v>29</v>
      </c>
      <c r="B903" s="45">
        <f t="shared" si="29"/>
        <v>46166</v>
      </c>
      <c r="C903" s="42" t="str">
        <f>IF(ISERROR(VLOOKUP(B903,'Айгенис Оп23'!$C$3:$C$42,1,0)),"Нет","Да")</f>
        <v>Нет</v>
      </c>
      <c r="D903" s="43">
        <f t="shared" si="28"/>
        <v>365</v>
      </c>
      <c r="E903" s="49">
        <f>ROUND(('Все выпуски'!$V$3*'Все выпуски'!$V$6/100)/365*(B903-IF(C903="Нет",VLOOKUP(A903,'Айгенис Оп23'!$A$2:$C$42,3,0),VLOOKUP((A903-1),'Айгенис Оп23'!$A$2:$C$42,3,0))),2)</f>
        <v>3.26</v>
      </c>
      <c r="G903" s="43">
        <f>COUNTIF(D904:$D$1224,365)</f>
        <v>321</v>
      </c>
      <c r="H903" s="43">
        <f>COUNTIF(D904:$D$1224,366)</f>
        <v>0</v>
      </c>
    </row>
    <row r="904" spans="1:8" x14ac:dyDescent="0.25">
      <c r="A904" s="1">
        <f>COUNTIF($C$2:C904,"Да")</f>
        <v>29</v>
      </c>
      <c r="B904" s="45">
        <f t="shared" si="29"/>
        <v>46167</v>
      </c>
      <c r="C904" s="42" t="str">
        <f>IF(ISERROR(VLOOKUP(B904,'Айгенис Оп23'!$C$3:$C$42,1,0)),"Нет","Да")</f>
        <v>Нет</v>
      </c>
      <c r="D904" s="43">
        <f t="shared" si="28"/>
        <v>365</v>
      </c>
      <c r="E904" s="49">
        <f>ROUND(('Все выпуски'!$V$3*'Все выпуски'!$V$6/100)/365*(B904-IF(C904="Нет",VLOOKUP(A904,'Айгенис Оп23'!$A$2:$C$42,3,0),VLOOKUP((A904-1),'Айгенис Оп23'!$A$2:$C$42,3,0))),2)</f>
        <v>3.73</v>
      </c>
      <c r="G904" s="43">
        <f>COUNTIF(D905:$D$1224,365)</f>
        <v>320</v>
      </c>
      <c r="H904" s="43">
        <f>COUNTIF(D905:$D$1224,366)</f>
        <v>0</v>
      </c>
    </row>
    <row r="905" spans="1:8" x14ac:dyDescent="0.25">
      <c r="A905" s="1">
        <f>COUNTIF($C$2:C905,"Да")</f>
        <v>29</v>
      </c>
      <c r="B905" s="45">
        <f t="shared" si="29"/>
        <v>46168</v>
      </c>
      <c r="C905" s="42" t="str">
        <f>IF(ISERROR(VLOOKUP(B905,'Айгенис Оп23'!$C$3:$C$42,1,0)),"Нет","Да")</f>
        <v>Нет</v>
      </c>
      <c r="D905" s="43">
        <f t="shared" si="28"/>
        <v>365</v>
      </c>
      <c r="E905" s="49">
        <f>ROUND(('Все выпуски'!$V$3*'Все выпуски'!$V$6/100)/365*(B905-IF(C905="Нет",VLOOKUP(A905,'Айгенис Оп23'!$A$2:$C$42,3,0),VLOOKUP((A905-1),'Айгенис Оп23'!$A$2:$C$42,3,0))),2)</f>
        <v>4.1900000000000004</v>
      </c>
      <c r="G905" s="43">
        <f>COUNTIF(D906:$D$1224,365)</f>
        <v>319</v>
      </c>
      <c r="H905" s="43">
        <f>COUNTIF(D906:$D$1224,366)</f>
        <v>0</v>
      </c>
    </row>
    <row r="906" spans="1:8" x14ac:dyDescent="0.25">
      <c r="A906" s="1">
        <f>COUNTIF($C$2:C906,"Да")</f>
        <v>29</v>
      </c>
      <c r="B906" s="45">
        <f t="shared" si="29"/>
        <v>46169</v>
      </c>
      <c r="C906" s="42" t="str">
        <f>IF(ISERROR(VLOOKUP(B906,'Айгенис Оп23'!$C$3:$C$42,1,0)),"Нет","Да")</f>
        <v>Нет</v>
      </c>
      <c r="D906" s="43">
        <f t="shared" si="28"/>
        <v>365</v>
      </c>
      <c r="E906" s="49">
        <f>ROUND(('Все выпуски'!$V$3*'Все выпуски'!$V$6/100)/365*(B906-IF(C906="Нет",VLOOKUP(A906,'Айгенис Оп23'!$A$2:$C$42,3,0),VLOOKUP((A906-1),'Айгенис Оп23'!$A$2:$C$42,3,0))),2)</f>
        <v>4.66</v>
      </c>
      <c r="G906" s="43">
        <f>COUNTIF(D907:$D$1224,365)</f>
        <v>318</v>
      </c>
      <c r="H906" s="43">
        <f>COUNTIF(D907:$D$1224,366)</f>
        <v>0</v>
      </c>
    </row>
    <row r="907" spans="1:8" x14ac:dyDescent="0.25">
      <c r="A907" s="1">
        <f>COUNTIF($C$2:C907,"Да")</f>
        <v>29</v>
      </c>
      <c r="B907" s="45">
        <f t="shared" si="29"/>
        <v>46170</v>
      </c>
      <c r="C907" s="42" t="str">
        <f>IF(ISERROR(VLOOKUP(B907,'Айгенис Оп23'!$C$3:$C$42,1,0)),"Нет","Да")</f>
        <v>Нет</v>
      </c>
      <c r="D907" s="43">
        <f t="shared" si="28"/>
        <v>365</v>
      </c>
      <c r="E907" s="49">
        <f>ROUND(('Все выпуски'!$V$3*'Все выпуски'!$V$6/100)/365*(B907-IF(C907="Нет",VLOOKUP(A907,'Айгенис Оп23'!$A$2:$C$42,3,0),VLOOKUP((A907-1),'Айгенис Оп23'!$A$2:$C$42,3,0))),2)</f>
        <v>5.12</v>
      </c>
      <c r="G907" s="43">
        <f>COUNTIF(D908:$D$1224,365)</f>
        <v>317</v>
      </c>
      <c r="H907" s="43">
        <f>COUNTIF(D908:$D$1224,366)</f>
        <v>0</v>
      </c>
    </row>
    <row r="908" spans="1:8" x14ac:dyDescent="0.25">
      <c r="A908" s="1">
        <f>COUNTIF($C$2:C908,"Да")</f>
        <v>29</v>
      </c>
      <c r="B908" s="45">
        <f t="shared" si="29"/>
        <v>46171</v>
      </c>
      <c r="C908" s="42" t="str">
        <f>IF(ISERROR(VLOOKUP(B908,'Айгенис Оп23'!$C$3:$C$42,1,0)),"Нет","Да")</f>
        <v>Нет</v>
      </c>
      <c r="D908" s="43">
        <f t="shared" si="28"/>
        <v>365</v>
      </c>
      <c r="E908" s="49">
        <f>ROUND(('Все выпуски'!$V$3*'Все выпуски'!$V$6/100)/365*(B908-IF(C908="Нет",VLOOKUP(A908,'Айгенис Оп23'!$A$2:$C$42,3,0),VLOOKUP((A908-1),'Айгенис Оп23'!$A$2:$C$42,3,0))),2)</f>
        <v>5.59</v>
      </c>
      <c r="G908" s="43">
        <f>COUNTIF(D909:$D$1224,365)</f>
        <v>316</v>
      </c>
      <c r="H908" s="43">
        <f>COUNTIF(D909:$D$1224,366)</f>
        <v>0</v>
      </c>
    </row>
    <row r="909" spans="1:8" x14ac:dyDescent="0.25">
      <c r="A909" s="1">
        <f>COUNTIF($C$2:C909,"Да")</f>
        <v>29</v>
      </c>
      <c r="B909" s="45">
        <f t="shared" si="29"/>
        <v>46172</v>
      </c>
      <c r="C909" s="42" t="str">
        <f>IF(ISERROR(VLOOKUP(B909,'Айгенис Оп23'!$C$3:$C$42,1,0)),"Нет","Да")</f>
        <v>Нет</v>
      </c>
      <c r="D909" s="43">
        <f t="shared" si="28"/>
        <v>365</v>
      </c>
      <c r="E909" s="49">
        <f>ROUND(('Все выпуски'!$V$3*'Все выпуски'!$V$6/100)/365*(B909-IF(C909="Нет",VLOOKUP(A909,'Айгенис Оп23'!$A$2:$C$42,3,0),VLOOKUP((A909-1),'Айгенис Оп23'!$A$2:$C$42,3,0))),2)</f>
        <v>6.05</v>
      </c>
      <c r="G909" s="43">
        <f>COUNTIF(D910:$D$1224,365)</f>
        <v>315</v>
      </c>
      <c r="H909" s="43">
        <f>COUNTIF(D910:$D$1224,366)</f>
        <v>0</v>
      </c>
    </row>
    <row r="910" spans="1:8" x14ac:dyDescent="0.25">
      <c r="A910" s="1">
        <f>COUNTIF($C$2:C910,"Да")</f>
        <v>29</v>
      </c>
      <c r="B910" s="45">
        <f t="shared" si="29"/>
        <v>46173</v>
      </c>
      <c r="C910" s="42" t="str">
        <f>IF(ISERROR(VLOOKUP(B910,'Айгенис Оп23'!$C$3:$C$42,1,0)),"Нет","Да")</f>
        <v>Нет</v>
      </c>
      <c r="D910" s="43">
        <f t="shared" si="28"/>
        <v>365</v>
      </c>
      <c r="E910" s="49">
        <f>ROUND(('Все выпуски'!$V$3*'Все выпуски'!$V$6/100)/365*(B910-IF(C910="Нет",VLOOKUP(A910,'Айгенис Оп23'!$A$2:$C$42,3,0),VLOOKUP((A910-1),'Айгенис Оп23'!$A$2:$C$42,3,0))),2)</f>
        <v>6.52</v>
      </c>
      <c r="G910" s="43">
        <f>COUNTIF(D911:$D$1224,365)</f>
        <v>314</v>
      </c>
      <c r="H910" s="43">
        <f>COUNTIF(D911:$D$1224,366)</f>
        <v>0</v>
      </c>
    </row>
    <row r="911" spans="1:8" x14ac:dyDescent="0.25">
      <c r="A911" s="1">
        <f>COUNTIF($C$2:C911,"Да")</f>
        <v>29</v>
      </c>
      <c r="B911" s="45">
        <f t="shared" si="29"/>
        <v>46174</v>
      </c>
      <c r="C911" s="42" t="str">
        <f>IF(ISERROR(VLOOKUP(B911,'Айгенис Оп23'!$C$3:$C$42,1,0)),"Нет","Да")</f>
        <v>Нет</v>
      </c>
      <c r="D911" s="43">
        <f t="shared" si="28"/>
        <v>365</v>
      </c>
      <c r="E911" s="49">
        <f>ROUND(('Все выпуски'!$V$3*'Все выпуски'!$V$6/100)/365*(B911-IF(C911="Нет",VLOOKUP(A911,'Айгенис Оп23'!$A$2:$C$42,3,0),VLOOKUP((A911-1),'Айгенис Оп23'!$A$2:$C$42,3,0))),2)</f>
        <v>6.99</v>
      </c>
      <c r="G911" s="43">
        <f>COUNTIF(D912:$D$1224,365)</f>
        <v>313</v>
      </c>
      <c r="H911" s="43">
        <f>COUNTIF(D912:$D$1224,366)</f>
        <v>0</v>
      </c>
    </row>
    <row r="912" spans="1:8" x14ac:dyDescent="0.25">
      <c r="A912" s="1">
        <f>COUNTIF($C$2:C912,"Да")</f>
        <v>29</v>
      </c>
      <c r="B912" s="45">
        <f t="shared" si="29"/>
        <v>46175</v>
      </c>
      <c r="C912" s="42" t="str">
        <f>IF(ISERROR(VLOOKUP(B912,'Айгенис Оп23'!$C$3:$C$42,1,0)),"Нет","Да")</f>
        <v>Нет</v>
      </c>
      <c r="D912" s="43">
        <f t="shared" si="28"/>
        <v>365</v>
      </c>
      <c r="E912" s="49">
        <f>ROUND(('Все выпуски'!$V$3*'Все выпуски'!$V$6/100)/365*(B912-IF(C912="Нет",VLOOKUP(A912,'Айгенис Оп23'!$A$2:$C$42,3,0),VLOOKUP((A912-1),'Айгенис Оп23'!$A$2:$C$42,3,0))),2)</f>
        <v>7.45</v>
      </c>
      <c r="G912" s="43">
        <f>COUNTIF(D913:$D$1224,365)</f>
        <v>312</v>
      </c>
      <c r="H912" s="43">
        <f>COUNTIF(D913:$D$1224,366)</f>
        <v>0</v>
      </c>
    </row>
    <row r="913" spans="1:8" x14ac:dyDescent="0.25">
      <c r="A913" s="1">
        <f>COUNTIF($C$2:C913,"Да")</f>
        <v>29</v>
      </c>
      <c r="B913" s="45">
        <f t="shared" si="29"/>
        <v>46176</v>
      </c>
      <c r="C913" s="42" t="str">
        <f>IF(ISERROR(VLOOKUP(B913,'Айгенис Оп23'!$C$3:$C$42,1,0)),"Нет","Да")</f>
        <v>Нет</v>
      </c>
      <c r="D913" s="43">
        <f t="shared" si="28"/>
        <v>365</v>
      </c>
      <c r="E913" s="49">
        <f>ROUND(('Все выпуски'!$V$3*'Все выпуски'!$V$6/100)/365*(B913-IF(C913="Нет",VLOOKUP(A913,'Айгенис Оп23'!$A$2:$C$42,3,0),VLOOKUP((A913-1),'Айгенис Оп23'!$A$2:$C$42,3,0))),2)</f>
        <v>7.92</v>
      </c>
      <c r="G913" s="43">
        <f>COUNTIF(D914:$D$1224,365)</f>
        <v>311</v>
      </c>
      <c r="H913" s="43">
        <f>COUNTIF(D914:$D$1224,366)</f>
        <v>0</v>
      </c>
    </row>
    <row r="914" spans="1:8" x14ac:dyDescent="0.25">
      <c r="A914" s="1">
        <f>COUNTIF($C$2:C914,"Да")</f>
        <v>29</v>
      </c>
      <c r="B914" s="45">
        <f t="shared" si="29"/>
        <v>46177</v>
      </c>
      <c r="C914" s="42" t="str">
        <f>IF(ISERROR(VLOOKUP(B914,'Айгенис Оп23'!$C$3:$C$42,1,0)),"Нет","Да")</f>
        <v>Нет</v>
      </c>
      <c r="D914" s="43">
        <f t="shared" si="28"/>
        <v>365</v>
      </c>
      <c r="E914" s="49">
        <f>ROUND(('Все выпуски'!$V$3*'Все выпуски'!$V$6/100)/365*(B914-IF(C914="Нет",VLOOKUP(A914,'Айгенис Оп23'!$A$2:$C$42,3,0),VLOOKUP((A914-1),'Айгенис Оп23'!$A$2:$C$42,3,0))),2)</f>
        <v>8.3800000000000008</v>
      </c>
      <c r="G914" s="43">
        <f>COUNTIF(D915:$D$1224,365)</f>
        <v>310</v>
      </c>
      <c r="H914" s="43">
        <f>COUNTIF(D915:$D$1224,366)</f>
        <v>0</v>
      </c>
    </row>
    <row r="915" spans="1:8" x14ac:dyDescent="0.25">
      <c r="A915" s="1">
        <f>COUNTIF($C$2:C915,"Да")</f>
        <v>29</v>
      </c>
      <c r="B915" s="45">
        <f t="shared" si="29"/>
        <v>46178</v>
      </c>
      <c r="C915" s="42" t="str">
        <f>IF(ISERROR(VLOOKUP(B915,'Айгенис Оп23'!$C$3:$C$42,1,0)),"Нет","Да")</f>
        <v>Нет</v>
      </c>
      <c r="D915" s="43">
        <f t="shared" si="28"/>
        <v>365</v>
      </c>
      <c r="E915" s="49">
        <f>ROUND(('Все выпуски'!$V$3*'Все выпуски'!$V$6/100)/365*(B915-IF(C915="Нет",VLOOKUP(A915,'Айгенис Оп23'!$A$2:$C$42,3,0),VLOOKUP((A915-1),'Айгенис Оп23'!$A$2:$C$42,3,0))),2)</f>
        <v>8.85</v>
      </c>
      <c r="G915" s="43">
        <f>COUNTIF(D916:$D$1224,365)</f>
        <v>309</v>
      </c>
      <c r="H915" s="43">
        <f>COUNTIF(D916:$D$1224,366)</f>
        <v>0</v>
      </c>
    </row>
    <row r="916" spans="1:8" x14ac:dyDescent="0.25">
      <c r="A916" s="1">
        <f>COUNTIF($C$2:C916,"Да")</f>
        <v>29</v>
      </c>
      <c r="B916" s="45">
        <f t="shared" si="29"/>
        <v>46179</v>
      </c>
      <c r="C916" s="42" t="str">
        <f>IF(ISERROR(VLOOKUP(B916,'Айгенис Оп23'!$C$3:$C$42,1,0)),"Нет","Да")</f>
        <v>Нет</v>
      </c>
      <c r="D916" s="43">
        <f t="shared" si="28"/>
        <v>365</v>
      </c>
      <c r="E916" s="49">
        <f>ROUND(('Все выпуски'!$V$3*'Все выпуски'!$V$6/100)/365*(B916-IF(C916="Нет",VLOOKUP(A916,'Айгенис Оп23'!$A$2:$C$42,3,0),VLOOKUP((A916-1),'Айгенис Оп23'!$A$2:$C$42,3,0))),2)</f>
        <v>9.32</v>
      </c>
      <c r="G916" s="43">
        <f>COUNTIF(D917:$D$1224,365)</f>
        <v>308</v>
      </c>
      <c r="H916" s="43">
        <f>COUNTIF(D917:$D$1224,366)</f>
        <v>0</v>
      </c>
    </row>
    <row r="917" spans="1:8" x14ac:dyDescent="0.25">
      <c r="A917" s="1">
        <f>COUNTIF($C$2:C917,"Да")</f>
        <v>29</v>
      </c>
      <c r="B917" s="45">
        <f t="shared" si="29"/>
        <v>46180</v>
      </c>
      <c r="C917" s="42" t="str">
        <f>IF(ISERROR(VLOOKUP(B917,'Айгенис Оп23'!$C$3:$C$42,1,0)),"Нет","Да")</f>
        <v>Нет</v>
      </c>
      <c r="D917" s="43">
        <f t="shared" si="28"/>
        <v>365</v>
      </c>
      <c r="E917" s="49">
        <f>ROUND(('Все выпуски'!$V$3*'Все выпуски'!$V$6/100)/365*(B917-IF(C917="Нет",VLOOKUP(A917,'Айгенис Оп23'!$A$2:$C$42,3,0),VLOOKUP((A917-1),'Айгенис Оп23'!$A$2:$C$42,3,0))),2)</f>
        <v>9.7799999999999994</v>
      </c>
      <c r="G917" s="43">
        <f>COUNTIF(D918:$D$1224,365)</f>
        <v>307</v>
      </c>
      <c r="H917" s="43">
        <f>COUNTIF(D918:$D$1224,366)</f>
        <v>0</v>
      </c>
    </row>
    <row r="918" spans="1:8" x14ac:dyDescent="0.25">
      <c r="A918" s="1">
        <f>COUNTIF($C$2:C918,"Да")</f>
        <v>29</v>
      </c>
      <c r="B918" s="45">
        <f t="shared" si="29"/>
        <v>46181</v>
      </c>
      <c r="C918" s="42" t="str">
        <f>IF(ISERROR(VLOOKUP(B918,'Айгенис Оп23'!$C$3:$C$42,1,0)),"Нет","Да")</f>
        <v>Нет</v>
      </c>
      <c r="D918" s="43">
        <f t="shared" si="28"/>
        <v>365</v>
      </c>
      <c r="E918" s="49">
        <f>ROUND(('Все выпуски'!$V$3*'Все выпуски'!$V$6/100)/365*(B918-IF(C918="Нет",VLOOKUP(A918,'Айгенис Оп23'!$A$2:$C$42,3,0),VLOOKUP((A918-1),'Айгенис Оп23'!$A$2:$C$42,3,0))),2)</f>
        <v>10.25</v>
      </c>
      <c r="G918" s="43">
        <f>COUNTIF(D919:$D$1224,365)</f>
        <v>306</v>
      </c>
      <c r="H918" s="43">
        <f>COUNTIF(D919:$D$1224,366)</f>
        <v>0</v>
      </c>
    </row>
    <row r="919" spans="1:8" x14ac:dyDescent="0.25">
      <c r="A919" s="1">
        <f>COUNTIF($C$2:C919,"Да")</f>
        <v>29</v>
      </c>
      <c r="B919" s="45">
        <f t="shared" si="29"/>
        <v>46182</v>
      </c>
      <c r="C919" s="42" t="str">
        <f>IF(ISERROR(VLOOKUP(B919,'Айгенис Оп23'!$C$3:$C$42,1,0)),"Нет","Да")</f>
        <v>Нет</v>
      </c>
      <c r="D919" s="43">
        <f t="shared" si="28"/>
        <v>365</v>
      </c>
      <c r="E919" s="49">
        <f>ROUND(('Все выпуски'!$V$3*'Все выпуски'!$V$6/100)/365*(B919-IF(C919="Нет",VLOOKUP(A919,'Айгенис Оп23'!$A$2:$C$42,3,0),VLOOKUP((A919-1),'Айгенис Оп23'!$A$2:$C$42,3,0))),2)</f>
        <v>10.71</v>
      </c>
      <c r="G919" s="43">
        <f>COUNTIF(D920:$D$1224,365)</f>
        <v>305</v>
      </c>
      <c r="H919" s="43">
        <f>COUNTIF(D920:$D$1224,366)</f>
        <v>0</v>
      </c>
    </row>
    <row r="920" spans="1:8" x14ac:dyDescent="0.25">
      <c r="A920" s="1">
        <f>COUNTIF($C$2:C920,"Да")</f>
        <v>29</v>
      </c>
      <c r="B920" s="45">
        <f t="shared" si="29"/>
        <v>46183</v>
      </c>
      <c r="C920" s="42" t="str">
        <f>IF(ISERROR(VLOOKUP(B920,'Айгенис Оп23'!$C$3:$C$42,1,0)),"Нет","Да")</f>
        <v>Нет</v>
      </c>
      <c r="D920" s="43">
        <f t="shared" si="28"/>
        <v>365</v>
      </c>
      <c r="E920" s="49">
        <f>ROUND(('Все выпуски'!$V$3*'Все выпуски'!$V$6/100)/365*(B920-IF(C920="Нет",VLOOKUP(A920,'Айгенис Оп23'!$A$2:$C$42,3,0),VLOOKUP((A920-1),'Айгенис Оп23'!$A$2:$C$42,3,0))),2)</f>
        <v>11.18</v>
      </c>
      <c r="G920" s="43">
        <f>COUNTIF(D921:$D$1224,365)</f>
        <v>304</v>
      </c>
      <c r="H920" s="43">
        <f>COUNTIF(D921:$D$1224,366)</f>
        <v>0</v>
      </c>
    </row>
    <row r="921" spans="1:8" x14ac:dyDescent="0.25">
      <c r="A921" s="1">
        <f>COUNTIF($C$2:C921,"Да")</f>
        <v>29</v>
      </c>
      <c r="B921" s="45">
        <f t="shared" si="29"/>
        <v>46184</v>
      </c>
      <c r="C921" s="42" t="str">
        <f>IF(ISERROR(VLOOKUP(B921,'Айгенис Оп23'!$C$3:$C$42,1,0)),"Нет","Да")</f>
        <v>Нет</v>
      </c>
      <c r="D921" s="43">
        <f t="shared" si="28"/>
        <v>365</v>
      </c>
      <c r="E921" s="49">
        <f>ROUND(('Все выпуски'!$V$3*'Все выпуски'!$V$6/100)/365*(B921-IF(C921="Нет",VLOOKUP(A921,'Айгенис Оп23'!$A$2:$C$42,3,0),VLOOKUP((A921-1),'Айгенис Оп23'!$A$2:$C$42,3,0))),2)</f>
        <v>11.64</v>
      </c>
      <c r="G921" s="43">
        <f>COUNTIF(D922:$D$1224,365)</f>
        <v>303</v>
      </c>
      <c r="H921" s="43">
        <f>COUNTIF(D922:$D$1224,366)</f>
        <v>0</v>
      </c>
    </row>
    <row r="922" spans="1:8" x14ac:dyDescent="0.25">
      <c r="A922" s="1">
        <f>COUNTIF($C$2:C922,"Да")</f>
        <v>29</v>
      </c>
      <c r="B922" s="45">
        <f t="shared" si="29"/>
        <v>46185</v>
      </c>
      <c r="C922" s="42" t="str">
        <f>IF(ISERROR(VLOOKUP(B922,'Айгенис Оп23'!$C$3:$C$42,1,0)),"Нет","Да")</f>
        <v>Нет</v>
      </c>
      <c r="D922" s="43">
        <f t="shared" si="28"/>
        <v>365</v>
      </c>
      <c r="E922" s="49">
        <f>ROUND(('Все выпуски'!$V$3*'Все выпуски'!$V$6/100)/365*(B922-IF(C922="Нет",VLOOKUP(A922,'Айгенис Оп23'!$A$2:$C$42,3,0),VLOOKUP((A922-1),'Айгенис Оп23'!$A$2:$C$42,3,0))),2)</f>
        <v>12.11</v>
      </c>
      <c r="G922" s="43">
        <f>COUNTIF(D923:$D$1224,365)</f>
        <v>302</v>
      </c>
      <c r="H922" s="43">
        <f>COUNTIF(D923:$D$1224,366)</f>
        <v>0</v>
      </c>
    </row>
    <row r="923" spans="1:8" x14ac:dyDescent="0.25">
      <c r="A923" s="1">
        <f>COUNTIF($C$2:C923,"Да")</f>
        <v>29</v>
      </c>
      <c r="B923" s="45">
        <f t="shared" si="29"/>
        <v>46186</v>
      </c>
      <c r="C923" s="42" t="str">
        <f>IF(ISERROR(VLOOKUP(B923,'Айгенис Оп23'!$C$3:$C$42,1,0)),"Нет","Да")</f>
        <v>Нет</v>
      </c>
      <c r="D923" s="43">
        <f t="shared" si="28"/>
        <v>365</v>
      </c>
      <c r="E923" s="49">
        <f>ROUND(('Все выпуски'!$V$3*'Все выпуски'!$V$6/100)/365*(B923-IF(C923="Нет",VLOOKUP(A923,'Айгенис Оп23'!$A$2:$C$42,3,0),VLOOKUP((A923-1),'Айгенис Оп23'!$A$2:$C$42,3,0))),2)</f>
        <v>12.58</v>
      </c>
      <c r="G923" s="43">
        <f>COUNTIF(D924:$D$1224,365)</f>
        <v>301</v>
      </c>
      <c r="H923" s="43">
        <f>COUNTIF(D924:$D$1224,366)</f>
        <v>0</v>
      </c>
    </row>
    <row r="924" spans="1:8" x14ac:dyDescent="0.25">
      <c r="A924" s="1">
        <f>COUNTIF($C$2:C924,"Да")</f>
        <v>29</v>
      </c>
      <c r="B924" s="45">
        <f t="shared" si="29"/>
        <v>46187</v>
      </c>
      <c r="C924" s="42" t="str">
        <f>IF(ISERROR(VLOOKUP(B924,'Айгенис Оп23'!$C$3:$C$42,1,0)),"Нет","Да")</f>
        <v>Нет</v>
      </c>
      <c r="D924" s="43">
        <f t="shared" si="28"/>
        <v>365</v>
      </c>
      <c r="E924" s="49">
        <f>ROUND(('Все выпуски'!$V$3*'Все выпуски'!$V$6/100)/365*(B924-IF(C924="Нет",VLOOKUP(A924,'Айгенис Оп23'!$A$2:$C$42,3,0),VLOOKUP((A924-1),'Айгенис Оп23'!$A$2:$C$42,3,0))),2)</f>
        <v>13.04</v>
      </c>
      <c r="G924" s="43">
        <f>COUNTIF(D925:$D$1224,365)</f>
        <v>300</v>
      </c>
      <c r="H924" s="43">
        <f>COUNTIF(D925:$D$1224,366)</f>
        <v>0</v>
      </c>
    </row>
    <row r="925" spans="1:8" x14ac:dyDescent="0.25">
      <c r="A925" s="1">
        <f>COUNTIF($C$2:C925,"Да")</f>
        <v>29</v>
      </c>
      <c r="B925" s="45">
        <f t="shared" si="29"/>
        <v>46188</v>
      </c>
      <c r="C925" s="42" t="str">
        <f>IF(ISERROR(VLOOKUP(B925,'Айгенис Оп23'!$C$3:$C$42,1,0)),"Нет","Да")</f>
        <v>Нет</v>
      </c>
      <c r="D925" s="43">
        <f t="shared" si="28"/>
        <v>365</v>
      </c>
      <c r="E925" s="49">
        <f>ROUND(('Все выпуски'!$V$3*'Все выпуски'!$V$6/100)/365*(B925-IF(C925="Нет",VLOOKUP(A925,'Айгенис Оп23'!$A$2:$C$42,3,0),VLOOKUP((A925-1),'Айгенис Оп23'!$A$2:$C$42,3,0))),2)</f>
        <v>13.51</v>
      </c>
      <c r="G925" s="43">
        <f>COUNTIF(D926:$D$1224,365)</f>
        <v>299</v>
      </c>
      <c r="H925" s="43">
        <f>COUNTIF(D926:$D$1224,366)</f>
        <v>0</v>
      </c>
    </row>
    <row r="926" spans="1:8" x14ac:dyDescent="0.25">
      <c r="A926" s="1">
        <f>COUNTIF($C$2:C926,"Да")</f>
        <v>29</v>
      </c>
      <c r="B926" s="45">
        <f t="shared" si="29"/>
        <v>46189</v>
      </c>
      <c r="C926" s="42" t="str">
        <f>IF(ISERROR(VLOOKUP(B926,'Айгенис Оп23'!$C$3:$C$42,1,0)),"Нет","Да")</f>
        <v>Нет</v>
      </c>
      <c r="D926" s="43">
        <f t="shared" si="28"/>
        <v>365</v>
      </c>
      <c r="E926" s="49">
        <f>ROUND(('Все выпуски'!$V$3*'Все выпуски'!$V$6/100)/365*(B926-IF(C926="Нет",VLOOKUP(A926,'Айгенис Оп23'!$A$2:$C$42,3,0),VLOOKUP((A926-1),'Айгенис Оп23'!$A$2:$C$42,3,0))),2)</f>
        <v>13.97</v>
      </c>
      <c r="G926" s="43">
        <f>COUNTIF(D927:$D$1224,365)</f>
        <v>298</v>
      </c>
      <c r="H926" s="43">
        <f>COUNTIF(D927:$D$1224,366)</f>
        <v>0</v>
      </c>
    </row>
    <row r="927" spans="1:8" x14ac:dyDescent="0.25">
      <c r="A927" s="1">
        <f>COUNTIF($C$2:C927,"Да")</f>
        <v>30</v>
      </c>
      <c r="B927" s="45">
        <f t="shared" si="29"/>
        <v>46190</v>
      </c>
      <c r="C927" s="42" t="str">
        <f>IF(ISERROR(VLOOKUP(B927,'Айгенис Оп23'!$C$3:$C$42,1,0)),"Нет","Да")</f>
        <v>Да</v>
      </c>
      <c r="D927" s="43">
        <f t="shared" si="28"/>
        <v>365</v>
      </c>
      <c r="E927" s="49">
        <f>ROUND(('Все выпуски'!$V$3*'Все выпуски'!$V$6/100)/365*(B927-IF(C927="Нет",VLOOKUP(A927,'Айгенис Оп23'!$A$2:$C$42,3,0),VLOOKUP((A927-1),'Айгенис Оп23'!$A$2:$C$42,3,0))),2)</f>
        <v>14.44</v>
      </c>
      <c r="G927" s="43">
        <f>COUNTIF(D928:$D$1224,365)</f>
        <v>297</v>
      </c>
      <c r="H927" s="43">
        <f>COUNTIF(D928:$D$1224,366)</f>
        <v>0</v>
      </c>
    </row>
    <row r="928" spans="1:8" x14ac:dyDescent="0.25">
      <c r="A928" s="1">
        <f>COUNTIF($C$2:C928,"Да")</f>
        <v>30</v>
      </c>
      <c r="B928" s="45">
        <f t="shared" si="29"/>
        <v>46191</v>
      </c>
      <c r="C928" s="42" t="str">
        <f>IF(ISERROR(VLOOKUP(B928,'Айгенис Оп23'!$C$3:$C$42,1,0)),"Нет","Да")</f>
        <v>Нет</v>
      </c>
      <c r="D928" s="43">
        <f t="shared" si="28"/>
        <v>365</v>
      </c>
      <c r="E928" s="49">
        <f>ROUND(('Все выпуски'!$V$3*'Все выпуски'!$V$6/100)/365*(B928-IF(C928="Нет",VLOOKUP(A928,'Айгенис Оп23'!$A$2:$C$42,3,0),VLOOKUP((A928-1),'Айгенис Оп23'!$A$2:$C$42,3,0))),2)</f>
        <v>0.47</v>
      </c>
      <c r="G928" s="43">
        <f>COUNTIF(D929:$D$1224,365)</f>
        <v>296</v>
      </c>
      <c r="H928" s="43">
        <f>COUNTIF(D929:$D$1224,366)</f>
        <v>0</v>
      </c>
    </row>
    <row r="929" spans="1:8" x14ac:dyDescent="0.25">
      <c r="A929" s="1">
        <f>COUNTIF($C$2:C929,"Да")</f>
        <v>30</v>
      </c>
      <c r="B929" s="45">
        <f t="shared" si="29"/>
        <v>46192</v>
      </c>
      <c r="C929" s="42" t="str">
        <f>IF(ISERROR(VLOOKUP(B929,'Айгенис Оп23'!$C$3:$C$42,1,0)),"Нет","Да")</f>
        <v>Нет</v>
      </c>
      <c r="D929" s="43">
        <f t="shared" si="28"/>
        <v>365</v>
      </c>
      <c r="E929" s="49">
        <f>ROUND(('Все выпуски'!$V$3*'Все выпуски'!$V$6/100)/365*(B929-IF(C929="Нет",VLOOKUP(A929,'Айгенис Оп23'!$A$2:$C$42,3,0),VLOOKUP((A929-1),'Айгенис Оп23'!$A$2:$C$42,3,0))),2)</f>
        <v>0.93</v>
      </c>
      <c r="G929" s="43">
        <f>COUNTIF(D930:$D$1224,365)</f>
        <v>295</v>
      </c>
      <c r="H929" s="43">
        <f>COUNTIF(D930:$D$1224,366)</f>
        <v>0</v>
      </c>
    </row>
    <row r="930" spans="1:8" x14ac:dyDescent="0.25">
      <c r="A930" s="1">
        <f>COUNTIF($C$2:C930,"Да")</f>
        <v>30</v>
      </c>
      <c r="B930" s="45">
        <f t="shared" si="29"/>
        <v>46193</v>
      </c>
      <c r="C930" s="42" t="str">
        <f>IF(ISERROR(VLOOKUP(B930,'Айгенис Оп23'!$C$3:$C$42,1,0)),"Нет","Да")</f>
        <v>Нет</v>
      </c>
      <c r="D930" s="43">
        <f t="shared" si="28"/>
        <v>365</v>
      </c>
      <c r="E930" s="49">
        <f>ROUND(('Все выпуски'!$V$3*'Все выпуски'!$V$6/100)/365*(B930-IF(C930="Нет",VLOOKUP(A930,'Айгенис Оп23'!$A$2:$C$42,3,0),VLOOKUP((A930-1),'Айгенис Оп23'!$A$2:$C$42,3,0))),2)</f>
        <v>1.4</v>
      </c>
      <c r="G930" s="43">
        <f>COUNTIF(D931:$D$1224,365)</f>
        <v>294</v>
      </c>
      <c r="H930" s="43">
        <f>COUNTIF(D931:$D$1224,366)</f>
        <v>0</v>
      </c>
    </row>
    <row r="931" spans="1:8" x14ac:dyDescent="0.25">
      <c r="A931" s="1">
        <f>COUNTIF($C$2:C931,"Да")</f>
        <v>30</v>
      </c>
      <c r="B931" s="45">
        <f t="shared" si="29"/>
        <v>46194</v>
      </c>
      <c r="C931" s="42" t="str">
        <f>IF(ISERROR(VLOOKUP(B931,'Айгенис Оп23'!$C$3:$C$42,1,0)),"Нет","Да")</f>
        <v>Нет</v>
      </c>
      <c r="D931" s="43">
        <f t="shared" si="28"/>
        <v>365</v>
      </c>
      <c r="E931" s="49">
        <f>ROUND(('Все выпуски'!$V$3*'Все выпуски'!$V$6/100)/365*(B931-IF(C931="Нет",VLOOKUP(A931,'Айгенис Оп23'!$A$2:$C$42,3,0),VLOOKUP((A931-1),'Айгенис Оп23'!$A$2:$C$42,3,0))),2)</f>
        <v>1.86</v>
      </c>
      <c r="G931" s="43">
        <f>COUNTIF(D932:$D$1224,365)</f>
        <v>293</v>
      </c>
      <c r="H931" s="43">
        <f>COUNTIF(D932:$D$1224,366)</f>
        <v>0</v>
      </c>
    </row>
    <row r="932" spans="1:8" x14ac:dyDescent="0.25">
      <c r="A932" s="1">
        <f>COUNTIF($C$2:C932,"Да")</f>
        <v>30</v>
      </c>
      <c r="B932" s="45">
        <f t="shared" si="29"/>
        <v>46195</v>
      </c>
      <c r="C932" s="42" t="str">
        <f>IF(ISERROR(VLOOKUP(B932,'Айгенис Оп23'!$C$3:$C$42,1,0)),"Нет","Да")</f>
        <v>Нет</v>
      </c>
      <c r="D932" s="43">
        <f t="shared" si="28"/>
        <v>365</v>
      </c>
      <c r="E932" s="49">
        <f>ROUND(('Все выпуски'!$V$3*'Все выпуски'!$V$6/100)/365*(B932-IF(C932="Нет",VLOOKUP(A932,'Айгенис Оп23'!$A$2:$C$42,3,0),VLOOKUP((A932-1),'Айгенис Оп23'!$A$2:$C$42,3,0))),2)</f>
        <v>2.33</v>
      </c>
      <c r="G932" s="43">
        <f>COUNTIF(D933:$D$1224,365)</f>
        <v>292</v>
      </c>
      <c r="H932" s="43">
        <f>COUNTIF(D933:$D$1224,366)</f>
        <v>0</v>
      </c>
    </row>
    <row r="933" spans="1:8" x14ac:dyDescent="0.25">
      <c r="A933" s="1">
        <f>COUNTIF($C$2:C933,"Да")</f>
        <v>30</v>
      </c>
      <c r="B933" s="45">
        <f t="shared" si="29"/>
        <v>46196</v>
      </c>
      <c r="C933" s="42" t="str">
        <f>IF(ISERROR(VLOOKUP(B933,'Айгенис Оп23'!$C$3:$C$42,1,0)),"Нет","Да")</f>
        <v>Нет</v>
      </c>
      <c r="D933" s="43">
        <f t="shared" si="28"/>
        <v>365</v>
      </c>
      <c r="E933" s="49">
        <f>ROUND(('Все выпуски'!$V$3*'Все выпуски'!$V$6/100)/365*(B933-IF(C933="Нет",VLOOKUP(A933,'Айгенис Оп23'!$A$2:$C$42,3,0),VLOOKUP((A933-1),'Айгенис Оп23'!$A$2:$C$42,3,0))),2)</f>
        <v>2.79</v>
      </c>
      <c r="G933" s="43">
        <f>COUNTIF(D934:$D$1224,365)</f>
        <v>291</v>
      </c>
      <c r="H933" s="43">
        <f>COUNTIF(D934:$D$1224,366)</f>
        <v>0</v>
      </c>
    </row>
    <row r="934" spans="1:8" x14ac:dyDescent="0.25">
      <c r="A934" s="1">
        <f>COUNTIF($C$2:C934,"Да")</f>
        <v>30</v>
      </c>
      <c r="B934" s="45">
        <f t="shared" si="29"/>
        <v>46197</v>
      </c>
      <c r="C934" s="42" t="str">
        <f>IF(ISERROR(VLOOKUP(B934,'Айгенис Оп23'!$C$3:$C$42,1,0)),"Нет","Да")</f>
        <v>Нет</v>
      </c>
      <c r="D934" s="43">
        <f t="shared" si="28"/>
        <v>365</v>
      </c>
      <c r="E934" s="49">
        <f>ROUND(('Все выпуски'!$V$3*'Все выпуски'!$V$6/100)/365*(B934-IF(C934="Нет",VLOOKUP(A934,'Айгенис Оп23'!$A$2:$C$42,3,0),VLOOKUP((A934-1),'Айгенис Оп23'!$A$2:$C$42,3,0))),2)</f>
        <v>3.26</v>
      </c>
      <c r="G934" s="43">
        <f>COUNTIF(D935:$D$1224,365)</f>
        <v>290</v>
      </c>
      <c r="H934" s="43">
        <f>COUNTIF(D935:$D$1224,366)</f>
        <v>0</v>
      </c>
    </row>
    <row r="935" spans="1:8" x14ac:dyDescent="0.25">
      <c r="A935" s="1">
        <f>COUNTIF($C$2:C935,"Да")</f>
        <v>30</v>
      </c>
      <c r="B935" s="45">
        <f t="shared" si="29"/>
        <v>46198</v>
      </c>
      <c r="C935" s="42" t="str">
        <f>IF(ISERROR(VLOOKUP(B935,'Айгенис Оп23'!$C$3:$C$42,1,0)),"Нет","Да")</f>
        <v>Нет</v>
      </c>
      <c r="D935" s="43">
        <f t="shared" si="28"/>
        <v>365</v>
      </c>
      <c r="E935" s="49">
        <f>ROUND(('Все выпуски'!$V$3*'Все выпуски'!$V$6/100)/365*(B935-IF(C935="Нет",VLOOKUP(A935,'Айгенис Оп23'!$A$2:$C$42,3,0),VLOOKUP((A935-1),'Айгенис Оп23'!$A$2:$C$42,3,0))),2)</f>
        <v>3.73</v>
      </c>
      <c r="G935" s="43">
        <f>COUNTIF(D936:$D$1224,365)</f>
        <v>289</v>
      </c>
      <c r="H935" s="43">
        <f>COUNTIF(D936:$D$1224,366)</f>
        <v>0</v>
      </c>
    </row>
    <row r="936" spans="1:8" x14ac:dyDescent="0.25">
      <c r="A936" s="1">
        <f>COUNTIF($C$2:C936,"Да")</f>
        <v>30</v>
      </c>
      <c r="B936" s="45">
        <f t="shared" si="29"/>
        <v>46199</v>
      </c>
      <c r="C936" s="42" t="str">
        <f>IF(ISERROR(VLOOKUP(B936,'Айгенис Оп23'!$C$3:$C$42,1,0)),"Нет","Да")</f>
        <v>Нет</v>
      </c>
      <c r="D936" s="43">
        <f t="shared" si="28"/>
        <v>365</v>
      </c>
      <c r="E936" s="49">
        <f>ROUND(('Все выпуски'!$V$3*'Все выпуски'!$V$6/100)/365*(B936-IF(C936="Нет",VLOOKUP(A936,'Айгенис Оп23'!$A$2:$C$42,3,0),VLOOKUP((A936-1),'Айгенис Оп23'!$A$2:$C$42,3,0))),2)</f>
        <v>4.1900000000000004</v>
      </c>
      <c r="G936" s="43">
        <f>COUNTIF(D937:$D$1224,365)</f>
        <v>288</v>
      </c>
      <c r="H936" s="43">
        <f>COUNTIF(D937:$D$1224,366)</f>
        <v>0</v>
      </c>
    </row>
    <row r="937" spans="1:8" x14ac:dyDescent="0.25">
      <c r="A937" s="1">
        <f>COUNTIF($C$2:C937,"Да")</f>
        <v>30</v>
      </c>
      <c r="B937" s="45">
        <f t="shared" si="29"/>
        <v>46200</v>
      </c>
      <c r="C937" s="42" t="str">
        <f>IF(ISERROR(VLOOKUP(B937,'Айгенис Оп23'!$C$3:$C$42,1,0)),"Нет","Да")</f>
        <v>Нет</v>
      </c>
      <c r="D937" s="43">
        <f t="shared" si="28"/>
        <v>365</v>
      </c>
      <c r="E937" s="49">
        <f>ROUND(('Все выпуски'!$V$3*'Все выпуски'!$V$6/100)/365*(B937-IF(C937="Нет",VLOOKUP(A937,'Айгенис Оп23'!$A$2:$C$42,3,0),VLOOKUP((A937-1),'Айгенис Оп23'!$A$2:$C$42,3,0))),2)</f>
        <v>4.66</v>
      </c>
      <c r="G937" s="43">
        <f>COUNTIF(D938:$D$1224,365)</f>
        <v>287</v>
      </c>
      <c r="H937" s="43">
        <f>COUNTIF(D938:$D$1224,366)</f>
        <v>0</v>
      </c>
    </row>
    <row r="938" spans="1:8" x14ac:dyDescent="0.25">
      <c r="A938" s="1">
        <f>COUNTIF($C$2:C938,"Да")</f>
        <v>30</v>
      </c>
      <c r="B938" s="45">
        <f t="shared" si="29"/>
        <v>46201</v>
      </c>
      <c r="C938" s="42" t="str">
        <f>IF(ISERROR(VLOOKUP(B938,'Айгенис Оп23'!$C$3:$C$42,1,0)),"Нет","Да")</f>
        <v>Нет</v>
      </c>
      <c r="D938" s="43">
        <f t="shared" si="28"/>
        <v>365</v>
      </c>
      <c r="E938" s="49">
        <f>ROUND(('Все выпуски'!$V$3*'Все выпуски'!$V$6/100)/365*(B938-IF(C938="Нет",VLOOKUP(A938,'Айгенис Оп23'!$A$2:$C$42,3,0),VLOOKUP((A938-1),'Айгенис Оп23'!$A$2:$C$42,3,0))),2)</f>
        <v>5.12</v>
      </c>
      <c r="G938" s="43">
        <f>COUNTIF(D939:$D$1224,365)</f>
        <v>286</v>
      </c>
      <c r="H938" s="43">
        <f>COUNTIF(D939:$D$1224,366)</f>
        <v>0</v>
      </c>
    </row>
    <row r="939" spans="1:8" x14ac:dyDescent="0.25">
      <c r="A939" s="1">
        <f>COUNTIF($C$2:C939,"Да")</f>
        <v>30</v>
      </c>
      <c r="B939" s="45">
        <f t="shared" si="29"/>
        <v>46202</v>
      </c>
      <c r="C939" s="42" t="str">
        <f>IF(ISERROR(VLOOKUP(B939,'Айгенис Оп23'!$C$3:$C$42,1,0)),"Нет","Да")</f>
        <v>Нет</v>
      </c>
      <c r="D939" s="43">
        <f t="shared" si="28"/>
        <v>365</v>
      </c>
      <c r="E939" s="49">
        <f>ROUND(('Все выпуски'!$V$3*'Все выпуски'!$V$6/100)/365*(B939-IF(C939="Нет",VLOOKUP(A939,'Айгенис Оп23'!$A$2:$C$42,3,0),VLOOKUP((A939-1),'Айгенис Оп23'!$A$2:$C$42,3,0))),2)</f>
        <v>5.59</v>
      </c>
      <c r="G939" s="43">
        <f>COUNTIF(D940:$D$1224,365)</f>
        <v>285</v>
      </c>
      <c r="H939" s="43">
        <f>COUNTIF(D940:$D$1224,366)</f>
        <v>0</v>
      </c>
    </row>
    <row r="940" spans="1:8" x14ac:dyDescent="0.25">
      <c r="A940" s="1">
        <f>COUNTIF($C$2:C940,"Да")</f>
        <v>30</v>
      </c>
      <c r="B940" s="45">
        <f t="shared" si="29"/>
        <v>46203</v>
      </c>
      <c r="C940" s="42" t="str">
        <f>IF(ISERROR(VLOOKUP(B940,'Айгенис Оп23'!$C$3:$C$42,1,0)),"Нет","Да")</f>
        <v>Нет</v>
      </c>
      <c r="D940" s="43">
        <f t="shared" si="28"/>
        <v>365</v>
      </c>
      <c r="E940" s="49">
        <f>ROUND(('Все выпуски'!$V$3*'Все выпуски'!$V$6/100)/365*(B940-IF(C940="Нет",VLOOKUP(A940,'Айгенис Оп23'!$A$2:$C$42,3,0),VLOOKUP((A940-1),'Айгенис Оп23'!$A$2:$C$42,3,0))),2)</f>
        <v>6.05</v>
      </c>
      <c r="G940" s="43">
        <f>COUNTIF(D941:$D$1224,365)</f>
        <v>284</v>
      </c>
      <c r="H940" s="43">
        <f>COUNTIF(D941:$D$1224,366)</f>
        <v>0</v>
      </c>
    </row>
    <row r="941" spans="1:8" x14ac:dyDescent="0.25">
      <c r="A941" s="1">
        <f>COUNTIF($C$2:C941,"Да")</f>
        <v>30</v>
      </c>
      <c r="B941" s="45">
        <f t="shared" si="29"/>
        <v>46204</v>
      </c>
      <c r="C941" s="42" t="str">
        <f>IF(ISERROR(VLOOKUP(B941,'Айгенис Оп23'!$C$3:$C$42,1,0)),"Нет","Да")</f>
        <v>Нет</v>
      </c>
      <c r="D941" s="43">
        <f t="shared" si="28"/>
        <v>365</v>
      </c>
      <c r="E941" s="49">
        <f>ROUND(('Все выпуски'!$V$3*'Все выпуски'!$V$6/100)/365*(B941-IF(C941="Нет",VLOOKUP(A941,'Айгенис Оп23'!$A$2:$C$42,3,0),VLOOKUP((A941-1),'Айгенис Оп23'!$A$2:$C$42,3,0))),2)</f>
        <v>6.52</v>
      </c>
      <c r="G941" s="43">
        <f>COUNTIF(D942:$D$1224,365)</f>
        <v>283</v>
      </c>
      <c r="H941" s="43">
        <f>COUNTIF(D942:$D$1224,366)</f>
        <v>0</v>
      </c>
    </row>
    <row r="942" spans="1:8" x14ac:dyDescent="0.25">
      <c r="A942" s="1">
        <f>COUNTIF($C$2:C942,"Да")</f>
        <v>30</v>
      </c>
      <c r="B942" s="45">
        <f t="shared" si="29"/>
        <v>46205</v>
      </c>
      <c r="C942" s="42" t="str">
        <f>IF(ISERROR(VLOOKUP(B942,'Айгенис Оп23'!$C$3:$C$42,1,0)),"Нет","Да")</f>
        <v>Нет</v>
      </c>
      <c r="D942" s="43">
        <f t="shared" si="28"/>
        <v>365</v>
      </c>
      <c r="E942" s="49">
        <f>ROUND(('Все выпуски'!$V$3*'Все выпуски'!$V$6/100)/365*(B942-IF(C942="Нет",VLOOKUP(A942,'Айгенис Оп23'!$A$2:$C$42,3,0),VLOOKUP((A942-1),'Айгенис Оп23'!$A$2:$C$42,3,0))),2)</f>
        <v>6.99</v>
      </c>
      <c r="G942" s="43">
        <f>COUNTIF(D943:$D$1224,365)</f>
        <v>282</v>
      </c>
      <c r="H942" s="43">
        <f>COUNTIF(D943:$D$1224,366)</f>
        <v>0</v>
      </c>
    </row>
    <row r="943" spans="1:8" x14ac:dyDescent="0.25">
      <c r="A943" s="1">
        <f>COUNTIF($C$2:C943,"Да")</f>
        <v>30</v>
      </c>
      <c r="B943" s="45">
        <f t="shared" si="29"/>
        <v>46206</v>
      </c>
      <c r="C943" s="42" t="str">
        <f>IF(ISERROR(VLOOKUP(B943,'Айгенис Оп23'!$C$3:$C$42,1,0)),"Нет","Да")</f>
        <v>Нет</v>
      </c>
      <c r="D943" s="43">
        <f t="shared" si="28"/>
        <v>365</v>
      </c>
      <c r="E943" s="49">
        <f>ROUND(('Все выпуски'!$V$3*'Все выпуски'!$V$6/100)/365*(B943-IF(C943="Нет",VLOOKUP(A943,'Айгенис Оп23'!$A$2:$C$42,3,0),VLOOKUP((A943-1),'Айгенис Оп23'!$A$2:$C$42,3,0))),2)</f>
        <v>7.45</v>
      </c>
      <c r="G943" s="43">
        <f>COUNTIF(D944:$D$1224,365)</f>
        <v>281</v>
      </c>
      <c r="H943" s="43">
        <f>COUNTIF(D944:$D$1224,366)</f>
        <v>0</v>
      </c>
    </row>
    <row r="944" spans="1:8" x14ac:dyDescent="0.25">
      <c r="A944" s="1">
        <f>COUNTIF($C$2:C944,"Да")</f>
        <v>30</v>
      </c>
      <c r="B944" s="45">
        <f t="shared" si="29"/>
        <v>46207</v>
      </c>
      <c r="C944" s="42" t="str">
        <f>IF(ISERROR(VLOOKUP(B944,'Айгенис Оп23'!$C$3:$C$42,1,0)),"Нет","Да")</f>
        <v>Нет</v>
      </c>
      <c r="D944" s="43">
        <f t="shared" si="28"/>
        <v>365</v>
      </c>
      <c r="E944" s="49">
        <f>ROUND(('Все выпуски'!$V$3*'Все выпуски'!$V$6/100)/365*(B944-IF(C944="Нет",VLOOKUP(A944,'Айгенис Оп23'!$A$2:$C$42,3,0),VLOOKUP((A944-1),'Айгенис Оп23'!$A$2:$C$42,3,0))),2)</f>
        <v>7.92</v>
      </c>
      <c r="G944" s="43">
        <f>COUNTIF(D945:$D$1224,365)</f>
        <v>280</v>
      </c>
      <c r="H944" s="43">
        <f>COUNTIF(D945:$D$1224,366)</f>
        <v>0</v>
      </c>
    </row>
    <row r="945" spans="1:8" x14ac:dyDescent="0.25">
      <c r="A945" s="1">
        <f>COUNTIF($C$2:C945,"Да")</f>
        <v>30</v>
      </c>
      <c r="B945" s="45">
        <f t="shared" si="29"/>
        <v>46208</v>
      </c>
      <c r="C945" s="42" t="str">
        <f>IF(ISERROR(VLOOKUP(B945,'Айгенис Оп23'!$C$3:$C$42,1,0)),"Нет","Да")</f>
        <v>Нет</v>
      </c>
      <c r="D945" s="43">
        <f t="shared" si="28"/>
        <v>365</v>
      </c>
      <c r="E945" s="49">
        <f>ROUND(('Все выпуски'!$V$3*'Все выпуски'!$V$6/100)/365*(B945-IF(C945="Нет",VLOOKUP(A945,'Айгенис Оп23'!$A$2:$C$42,3,0),VLOOKUP((A945-1),'Айгенис Оп23'!$A$2:$C$42,3,0))),2)</f>
        <v>8.3800000000000008</v>
      </c>
      <c r="G945" s="43">
        <f>COUNTIF(D946:$D$1224,365)</f>
        <v>279</v>
      </c>
      <c r="H945" s="43">
        <f>COUNTIF(D946:$D$1224,366)</f>
        <v>0</v>
      </c>
    </row>
    <row r="946" spans="1:8" x14ac:dyDescent="0.25">
      <c r="A946" s="1">
        <f>COUNTIF($C$2:C946,"Да")</f>
        <v>30</v>
      </c>
      <c r="B946" s="45">
        <f t="shared" si="29"/>
        <v>46209</v>
      </c>
      <c r="C946" s="42" t="str">
        <f>IF(ISERROR(VLOOKUP(B946,'Айгенис Оп23'!$C$3:$C$42,1,0)),"Нет","Да")</f>
        <v>Нет</v>
      </c>
      <c r="D946" s="43">
        <f t="shared" si="28"/>
        <v>365</v>
      </c>
      <c r="E946" s="49">
        <f>ROUND(('Все выпуски'!$V$3*'Все выпуски'!$V$6/100)/365*(B946-IF(C946="Нет",VLOOKUP(A946,'Айгенис Оп23'!$A$2:$C$42,3,0),VLOOKUP((A946-1),'Айгенис Оп23'!$A$2:$C$42,3,0))),2)</f>
        <v>8.85</v>
      </c>
      <c r="G946" s="43">
        <f>COUNTIF(D947:$D$1224,365)</f>
        <v>278</v>
      </c>
      <c r="H946" s="43">
        <f>COUNTIF(D947:$D$1224,366)</f>
        <v>0</v>
      </c>
    </row>
    <row r="947" spans="1:8" x14ac:dyDescent="0.25">
      <c r="A947" s="1">
        <f>COUNTIF($C$2:C947,"Да")</f>
        <v>30</v>
      </c>
      <c r="B947" s="45">
        <f t="shared" si="29"/>
        <v>46210</v>
      </c>
      <c r="C947" s="42" t="str">
        <f>IF(ISERROR(VLOOKUP(B947,'Айгенис Оп23'!$C$3:$C$42,1,0)),"Нет","Да")</f>
        <v>Нет</v>
      </c>
      <c r="D947" s="43">
        <f t="shared" si="28"/>
        <v>365</v>
      </c>
      <c r="E947" s="49">
        <f>ROUND(('Все выпуски'!$V$3*'Все выпуски'!$V$6/100)/365*(B947-IF(C947="Нет",VLOOKUP(A947,'Айгенис Оп23'!$A$2:$C$42,3,0),VLOOKUP((A947-1),'Айгенис Оп23'!$A$2:$C$42,3,0))),2)</f>
        <v>9.32</v>
      </c>
      <c r="G947" s="43">
        <f>COUNTIF(D948:$D$1224,365)</f>
        <v>277</v>
      </c>
      <c r="H947" s="43">
        <f>COUNTIF(D948:$D$1224,366)</f>
        <v>0</v>
      </c>
    </row>
    <row r="948" spans="1:8" x14ac:dyDescent="0.25">
      <c r="A948" s="1">
        <f>COUNTIF($C$2:C948,"Да")</f>
        <v>30</v>
      </c>
      <c r="B948" s="45">
        <f t="shared" si="29"/>
        <v>46211</v>
      </c>
      <c r="C948" s="42" t="str">
        <f>IF(ISERROR(VLOOKUP(B948,'Айгенис Оп23'!$C$3:$C$42,1,0)),"Нет","Да")</f>
        <v>Нет</v>
      </c>
      <c r="D948" s="43">
        <f t="shared" si="28"/>
        <v>365</v>
      </c>
      <c r="E948" s="49">
        <f>ROUND(('Все выпуски'!$V$3*'Все выпуски'!$V$6/100)/365*(B948-IF(C948="Нет",VLOOKUP(A948,'Айгенис Оп23'!$A$2:$C$42,3,0),VLOOKUP((A948-1),'Айгенис Оп23'!$A$2:$C$42,3,0))),2)</f>
        <v>9.7799999999999994</v>
      </c>
      <c r="G948" s="43">
        <f>COUNTIF(D949:$D$1224,365)</f>
        <v>276</v>
      </c>
      <c r="H948" s="43">
        <f>COUNTIF(D949:$D$1224,366)</f>
        <v>0</v>
      </c>
    </row>
    <row r="949" spans="1:8" x14ac:dyDescent="0.25">
      <c r="A949" s="1">
        <f>COUNTIF($C$2:C949,"Да")</f>
        <v>30</v>
      </c>
      <c r="B949" s="45">
        <f t="shared" si="29"/>
        <v>46212</v>
      </c>
      <c r="C949" s="42" t="str">
        <f>IF(ISERROR(VLOOKUP(B949,'Айгенис Оп23'!$C$3:$C$42,1,0)),"Нет","Да")</f>
        <v>Нет</v>
      </c>
      <c r="D949" s="43">
        <f t="shared" si="28"/>
        <v>365</v>
      </c>
      <c r="E949" s="49">
        <f>ROUND(('Все выпуски'!$V$3*'Все выпуски'!$V$6/100)/365*(B949-IF(C949="Нет",VLOOKUP(A949,'Айгенис Оп23'!$A$2:$C$42,3,0),VLOOKUP((A949-1),'Айгенис Оп23'!$A$2:$C$42,3,0))),2)</f>
        <v>10.25</v>
      </c>
      <c r="G949" s="43">
        <f>COUNTIF(D950:$D$1224,365)</f>
        <v>275</v>
      </c>
      <c r="H949" s="43">
        <f>COUNTIF(D950:$D$1224,366)</f>
        <v>0</v>
      </c>
    </row>
    <row r="950" spans="1:8" x14ac:dyDescent="0.25">
      <c r="A950" s="1">
        <f>COUNTIF($C$2:C950,"Да")</f>
        <v>30</v>
      </c>
      <c r="B950" s="45">
        <f t="shared" si="29"/>
        <v>46213</v>
      </c>
      <c r="C950" s="42" t="str">
        <f>IF(ISERROR(VLOOKUP(B950,'Айгенис Оп23'!$C$3:$C$42,1,0)),"Нет","Да")</f>
        <v>Нет</v>
      </c>
      <c r="D950" s="43">
        <f t="shared" si="28"/>
        <v>365</v>
      </c>
      <c r="E950" s="49">
        <f>ROUND(('Все выпуски'!$V$3*'Все выпуски'!$V$6/100)/365*(B950-IF(C950="Нет",VLOOKUP(A950,'Айгенис Оп23'!$A$2:$C$42,3,0),VLOOKUP((A950-1),'Айгенис Оп23'!$A$2:$C$42,3,0))),2)</f>
        <v>10.71</v>
      </c>
      <c r="G950" s="43">
        <f>COUNTIF(D951:$D$1224,365)</f>
        <v>274</v>
      </c>
      <c r="H950" s="43">
        <f>COUNTIF(D951:$D$1224,366)</f>
        <v>0</v>
      </c>
    </row>
    <row r="951" spans="1:8" x14ac:dyDescent="0.25">
      <c r="A951" s="1">
        <f>COUNTIF($C$2:C951,"Да")</f>
        <v>30</v>
      </c>
      <c r="B951" s="45">
        <f t="shared" si="29"/>
        <v>46214</v>
      </c>
      <c r="C951" s="42" t="str">
        <f>IF(ISERROR(VLOOKUP(B951,'Айгенис Оп23'!$C$3:$C$42,1,0)),"Нет","Да")</f>
        <v>Нет</v>
      </c>
      <c r="D951" s="43">
        <f t="shared" si="28"/>
        <v>365</v>
      </c>
      <c r="E951" s="49">
        <f>ROUND(('Все выпуски'!$V$3*'Все выпуски'!$V$6/100)/365*(B951-IF(C951="Нет",VLOOKUP(A951,'Айгенис Оп23'!$A$2:$C$42,3,0),VLOOKUP((A951-1),'Айгенис Оп23'!$A$2:$C$42,3,0))),2)</f>
        <v>11.18</v>
      </c>
      <c r="G951" s="43">
        <f>COUNTIF(D952:$D$1224,365)</f>
        <v>273</v>
      </c>
      <c r="H951" s="43">
        <f>COUNTIF(D952:$D$1224,366)</f>
        <v>0</v>
      </c>
    </row>
    <row r="952" spans="1:8" x14ac:dyDescent="0.25">
      <c r="A952" s="1">
        <f>COUNTIF($C$2:C952,"Да")</f>
        <v>30</v>
      </c>
      <c r="B952" s="45">
        <f t="shared" si="29"/>
        <v>46215</v>
      </c>
      <c r="C952" s="42" t="str">
        <f>IF(ISERROR(VLOOKUP(B952,'Айгенис Оп23'!$C$3:$C$42,1,0)),"Нет","Да")</f>
        <v>Нет</v>
      </c>
      <c r="D952" s="43">
        <f t="shared" si="28"/>
        <v>365</v>
      </c>
      <c r="E952" s="49">
        <f>ROUND(('Все выпуски'!$V$3*'Все выпуски'!$V$6/100)/365*(B952-IF(C952="Нет",VLOOKUP(A952,'Айгенис Оп23'!$A$2:$C$42,3,0),VLOOKUP((A952-1),'Айгенис Оп23'!$A$2:$C$42,3,0))),2)</f>
        <v>11.64</v>
      </c>
      <c r="G952" s="43">
        <f>COUNTIF(D953:$D$1224,365)</f>
        <v>272</v>
      </c>
      <c r="H952" s="43">
        <f>COUNTIF(D953:$D$1224,366)</f>
        <v>0</v>
      </c>
    </row>
    <row r="953" spans="1:8" x14ac:dyDescent="0.25">
      <c r="A953" s="1">
        <f>COUNTIF($C$2:C953,"Да")</f>
        <v>30</v>
      </c>
      <c r="B953" s="45">
        <f t="shared" si="29"/>
        <v>46216</v>
      </c>
      <c r="C953" s="42" t="str">
        <f>IF(ISERROR(VLOOKUP(B953,'Айгенис Оп23'!$C$3:$C$42,1,0)),"Нет","Да")</f>
        <v>Нет</v>
      </c>
      <c r="D953" s="43">
        <f t="shared" si="28"/>
        <v>365</v>
      </c>
      <c r="E953" s="49">
        <f>ROUND(('Все выпуски'!$V$3*'Все выпуски'!$V$6/100)/365*(B953-IF(C953="Нет",VLOOKUP(A953,'Айгенис Оп23'!$A$2:$C$42,3,0),VLOOKUP((A953-1),'Айгенис Оп23'!$A$2:$C$42,3,0))),2)</f>
        <v>12.11</v>
      </c>
      <c r="G953" s="43">
        <f>COUNTIF(D954:$D$1224,365)</f>
        <v>271</v>
      </c>
      <c r="H953" s="43">
        <f>COUNTIF(D954:$D$1224,366)</f>
        <v>0</v>
      </c>
    </row>
    <row r="954" spans="1:8" x14ac:dyDescent="0.25">
      <c r="A954" s="1">
        <f>COUNTIF($C$2:C954,"Да")</f>
        <v>30</v>
      </c>
      <c r="B954" s="45">
        <f t="shared" si="29"/>
        <v>46217</v>
      </c>
      <c r="C954" s="42" t="str">
        <f>IF(ISERROR(VLOOKUP(B954,'Айгенис Оп23'!$C$3:$C$42,1,0)),"Нет","Да")</f>
        <v>Нет</v>
      </c>
      <c r="D954" s="43">
        <f t="shared" si="28"/>
        <v>365</v>
      </c>
      <c r="E954" s="49">
        <f>ROUND(('Все выпуски'!$V$3*'Все выпуски'!$V$6/100)/365*(B954-IF(C954="Нет",VLOOKUP(A954,'Айгенис Оп23'!$A$2:$C$42,3,0),VLOOKUP((A954-1),'Айгенис Оп23'!$A$2:$C$42,3,0))),2)</f>
        <v>12.58</v>
      </c>
      <c r="G954" s="43">
        <f>COUNTIF(D955:$D$1224,365)</f>
        <v>270</v>
      </c>
      <c r="H954" s="43">
        <f>COUNTIF(D955:$D$1224,366)</f>
        <v>0</v>
      </c>
    </row>
    <row r="955" spans="1:8" x14ac:dyDescent="0.25">
      <c r="A955" s="1">
        <f>COUNTIF($C$2:C955,"Да")</f>
        <v>30</v>
      </c>
      <c r="B955" s="45">
        <f t="shared" si="29"/>
        <v>46218</v>
      </c>
      <c r="C955" s="42" t="str">
        <f>IF(ISERROR(VLOOKUP(B955,'Айгенис Оп23'!$C$3:$C$42,1,0)),"Нет","Да")</f>
        <v>Нет</v>
      </c>
      <c r="D955" s="43">
        <f t="shared" si="28"/>
        <v>365</v>
      </c>
      <c r="E955" s="49">
        <f>ROUND(('Все выпуски'!$V$3*'Все выпуски'!$V$6/100)/365*(B955-IF(C955="Нет",VLOOKUP(A955,'Айгенис Оп23'!$A$2:$C$42,3,0),VLOOKUP((A955-1),'Айгенис Оп23'!$A$2:$C$42,3,0))),2)</f>
        <v>13.04</v>
      </c>
      <c r="G955" s="43">
        <f>COUNTIF(D956:$D$1224,365)</f>
        <v>269</v>
      </c>
      <c r="H955" s="43">
        <f>COUNTIF(D956:$D$1224,366)</f>
        <v>0</v>
      </c>
    </row>
    <row r="956" spans="1:8" x14ac:dyDescent="0.25">
      <c r="A956" s="1">
        <f>COUNTIF($C$2:C956,"Да")</f>
        <v>30</v>
      </c>
      <c r="B956" s="45">
        <f t="shared" si="29"/>
        <v>46219</v>
      </c>
      <c r="C956" s="42" t="str">
        <f>IF(ISERROR(VLOOKUP(B956,'Айгенис Оп23'!$C$3:$C$42,1,0)),"Нет","Да")</f>
        <v>Нет</v>
      </c>
      <c r="D956" s="43">
        <f t="shared" si="28"/>
        <v>365</v>
      </c>
      <c r="E956" s="49">
        <f>ROUND(('Все выпуски'!$V$3*'Все выпуски'!$V$6/100)/365*(B956-IF(C956="Нет",VLOOKUP(A956,'Айгенис Оп23'!$A$2:$C$42,3,0),VLOOKUP((A956-1),'Айгенис Оп23'!$A$2:$C$42,3,0))),2)</f>
        <v>13.51</v>
      </c>
      <c r="G956" s="43">
        <f>COUNTIF(D957:$D$1224,365)</f>
        <v>268</v>
      </c>
      <c r="H956" s="43">
        <f>COUNTIF(D957:$D$1224,366)</f>
        <v>0</v>
      </c>
    </row>
    <row r="957" spans="1:8" x14ac:dyDescent="0.25">
      <c r="A957" s="1">
        <f>COUNTIF($C$2:C957,"Да")</f>
        <v>31</v>
      </c>
      <c r="B957" s="45">
        <f t="shared" si="29"/>
        <v>46220</v>
      </c>
      <c r="C957" s="42" t="str">
        <f>IF(ISERROR(VLOOKUP(B957,'Айгенис Оп23'!$C$3:$C$42,1,0)),"Нет","Да")</f>
        <v>Да</v>
      </c>
      <c r="D957" s="43">
        <f t="shared" si="28"/>
        <v>365</v>
      </c>
      <c r="E957" s="49">
        <f>ROUND(('Все выпуски'!$V$3*'Все выпуски'!$V$6/100)/365*(B957-IF(C957="Нет",VLOOKUP(A957,'Айгенис Оп23'!$A$2:$C$42,3,0),VLOOKUP((A957-1),'Айгенис Оп23'!$A$2:$C$42,3,0))),2)</f>
        <v>13.97</v>
      </c>
      <c r="G957" s="43">
        <f>COUNTIF(D958:$D$1224,365)</f>
        <v>267</v>
      </c>
      <c r="H957" s="43">
        <f>COUNTIF(D958:$D$1224,366)</f>
        <v>0</v>
      </c>
    </row>
    <row r="958" spans="1:8" x14ac:dyDescent="0.25">
      <c r="A958" s="1">
        <f>COUNTIF($C$2:C958,"Да")</f>
        <v>31</v>
      </c>
      <c r="B958" s="45">
        <f t="shared" si="29"/>
        <v>46221</v>
      </c>
      <c r="C958" s="42" t="str">
        <f>IF(ISERROR(VLOOKUP(B958,'Айгенис Оп23'!$C$3:$C$42,1,0)),"Нет","Да")</f>
        <v>Нет</v>
      </c>
      <c r="D958" s="43">
        <f t="shared" si="28"/>
        <v>365</v>
      </c>
      <c r="E958" s="49">
        <f>ROUND(('Все выпуски'!$V$3*'Все выпуски'!$V$6/100)/365*(B958-IF(C958="Нет",VLOOKUP(A958,'Айгенис Оп23'!$A$2:$C$42,3,0),VLOOKUP((A958-1),'Айгенис Оп23'!$A$2:$C$42,3,0))),2)</f>
        <v>0.47</v>
      </c>
      <c r="G958" s="43">
        <f>COUNTIF(D959:$D$1224,365)</f>
        <v>266</v>
      </c>
      <c r="H958" s="43">
        <f>COUNTIF(D959:$D$1224,366)</f>
        <v>0</v>
      </c>
    </row>
    <row r="959" spans="1:8" x14ac:dyDescent="0.25">
      <c r="A959" s="1">
        <f>COUNTIF($C$2:C959,"Да")</f>
        <v>31</v>
      </c>
      <c r="B959" s="45">
        <f t="shared" si="29"/>
        <v>46222</v>
      </c>
      <c r="C959" s="42" t="str">
        <f>IF(ISERROR(VLOOKUP(B959,'Айгенис Оп23'!$C$3:$C$42,1,0)),"Нет","Да")</f>
        <v>Нет</v>
      </c>
      <c r="D959" s="43">
        <f t="shared" si="28"/>
        <v>365</v>
      </c>
      <c r="E959" s="49">
        <f>ROUND(('Все выпуски'!$V$3*'Все выпуски'!$V$6/100)/365*(B959-IF(C959="Нет",VLOOKUP(A959,'Айгенис Оп23'!$A$2:$C$42,3,0),VLOOKUP((A959-1),'Айгенис Оп23'!$A$2:$C$42,3,0))),2)</f>
        <v>0.93</v>
      </c>
      <c r="G959" s="43">
        <f>COUNTIF(D960:$D$1224,365)</f>
        <v>265</v>
      </c>
      <c r="H959" s="43">
        <f>COUNTIF(D960:$D$1224,366)</f>
        <v>0</v>
      </c>
    </row>
    <row r="960" spans="1:8" x14ac:dyDescent="0.25">
      <c r="A960" s="1">
        <f>COUNTIF($C$2:C960,"Да")</f>
        <v>31</v>
      </c>
      <c r="B960" s="45">
        <f t="shared" si="29"/>
        <v>46223</v>
      </c>
      <c r="C960" s="42" t="str">
        <f>IF(ISERROR(VLOOKUP(B960,'Айгенис Оп23'!$C$3:$C$42,1,0)),"Нет","Да")</f>
        <v>Нет</v>
      </c>
      <c r="D960" s="43">
        <f t="shared" si="28"/>
        <v>365</v>
      </c>
      <c r="E960" s="49">
        <f>ROUND(('Все выпуски'!$V$3*'Все выпуски'!$V$6/100)/365*(B960-IF(C960="Нет",VLOOKUP(A960,'Айгенис Оп23'!$A$2:$C$42,3,0),VLOOKUP((A960-1),'Айгенис Оп23'!$A$2:$C$42,3,0))),2)</f>
        <v>1.4</v>
      </c>
      <c r="G960" s="43">
        <f>COUNTIF(D961:$D$1224,365)</f>
        <v>264</v>
      </c>
      <c r="H960" s="43">
        <f>COUNTIF(D961:$D$1224,366)</f>
        <v>0</v>
      </c>
    </row>
    <row r="961" spans="1:8" x14ac:dyDescent="0.25">
      <c r="A961" s="1">
        <f>COUNTIF($C$2:C961,"Да")</f>
        <v>31</v>
      </c>
      <c r="B961" s="45">
        <f t="shared" si="29"/>
        <v>46224</v>
      </c>
      <c r="C961" s="42" t="str">
        <f>IF(ISERROR(VLOOKUP(B961,'Айгенис Оп23'!$C$3:$C$42,1,0)),"Нет","Да")</f>
        <v>Нет</v>
      </c>
      <c r="D961" s="43">
        <f t="shared" si="28"/>
        <v>365</v>
      </c>
      <c r="E961" s="49">
        <f>ROUND(('Все выпуски'!$V$3*'Все выпуски'!$V$6/100)/365*(B961-IF(C961="Нет",VLOOKUP(A961,'Айгенис Оп23'!$A$2:$C$42,3,0),VLOOKUP((A961-1),'Айгенис Оп23'!$A$2:$C$42,3,0))),2)</f>
        <v>1.86</v>
      </c>
      <c r="G961" s="43">
        <f>COUNTIF(D962:$D$1224,365)</f>
        <v>263</v>
      </c>
      <c r="H961" s="43">
        <f>COUNTIF(D962:$D$1224,366)</f>
        <v>0</v>
      </c>
    </row>
    <row r="962" spans="1:8" x14ac:dyDescent="0.25">
      <c r="A962" s="1">
        <f>COUNTIF($C$2:C962,"Да")</f>
        <v>31</v>
      </c>
      <c r="B962" s="45">
        <f t="shared" si="29"/>
        <v>46225</v>
      </c>
      <c r="C962" s="42" t="str">
        <f>IF(ISERROR(VLOOKUP(B962,'Айгенис Оп23'!$C$3:$C$42,1,0)),"Нет","Да")</f>
        <v>Нет</v>
      </c>
      <c r="D962" s="43">
        <f t="shared" ref="D962:D1025" si="30">IF(MOD(YEAR(B962),4)=0,366,365)</f>
        <v>365</v>
      </c>
      <c r="E962" s="49">
        <f>ROUND(('Все выпуски'!$V$3*'Все выпуски'!$V$6/100)/365*(B962-IF(C962="Нет",VLOOKUP(A962,'Айгенис Оп23'!$A$2:$C$42,3,0),VLOOKUP((A962-1),'Айгенис Оп23'!$A$2:$C$42,3,0))),2)</f>
        <v>2.33</v>
      </c>
      <c r="G962" s="43">
        <f>COUNTIF(D963:$D$1224,365)</f>
        <v>262</v>
      </c>
      <c r="H962" s="43">
        <f>COUNTIF(D963:$D$1224,366)</f>
        <v>0</v>
      </c>
    </row>
    <row r="963" spans="1:8" x14ac:dyDescent="0.25">
      <c r="A963" s="1">
        <f>COUNTIF($C$2:C963,"Да")</f>
        <v>31</v>
      </c>
      <c r="B963" s="45">
        <f t="shared" si="29"/>
        <v>46226</v>
      </c>
      <c r="C963" s="42" t="str">
        <f>IF(ISERROR(VLOOKUP(B963,'Айгенис Оп23'!$C$3:$C$42,1,0)),"Нет","Да")</f>
        <v>Нет</v>
      </c>
      <c r="D963" s="43">
        <f t="shared" si="30"/>
        <v>365</v>
      </c>
      <c r="E963" s="49">
        <f>ROUND(('Все выпуски'!$V$3*'Все выпуски'!$V$6/100)/365*(B963-IF(C963="Нет",VLOOKUP(A963,'Айгенис Оп23'!$A$2:$C$42,3,0),VLOOKUP((A963-1),'Айгенис Оп23'!$A$2:$C$42,3,0))),2)</f>
        <v>2.79</v>
      </c>
      <c r="G963" s="43">
        <f>COUNTIF(D964:$D$1224,365)</f>
        <v>261</v>
      </c>
      <c r="H963" s="43">
        <f>COUNTIF(D964:$D$1224,366)</f>
        <v>0</v>
      </c>
    </row>
    <row r="964" spans="1:8" x14ac:dyDescent="0.25">
      <c r="A964" s="1">
        <f>COUNTIF($C$2:C964,"Да")</f>
        <v>31</v>
      </c>
      <c r="B964" s="45">
        <f t="shared" ref="B964:B1027" si="31">B963+1</f>
        <v>46227</v>
      </c>
      <c r="C964" s="42" t="str">
        <f>IF(ISERROR(VLOOKUP(B964,'Айгенис Оп23'!$C$3:$C$42,1,0)),"Нет","Да")</f>
        <v>Нет</v>
      </c>
      <c r="D964" s="43">
        <f t="shared" si="30"/>
        <v>365</v>
      </c>
      <c r="E964" s="49">
        <f>ROUND(('Все выпуски'!$V$3*'Все выпуски'!$V$6/100)/365*(B964-IF(C964="Нет",VLOOKUP(A964,'Айгенис Оп23'!$A$2:$C$42,3,0),VLOOKUP((A964-1),'Айгенис Оп23'!$A$2:$C$42,3,0))),2)</f>
        <v>3.26</v>
      </c>
      <c r="G964" s="43">
        <f>COUNTIF(D965:$D$1224,365)</f>
        <v>260</v>
      </c>
      <c r="H964" s="43">
        <f>COUNTIF(D965:$D$1224,366)</f>
        <v>0</v>
      </c>
    </row>
    <row r="965" spans="1:8" x14ac:dyDescent="0.25">
      <c r="A965" s="1">
        <f>COUNTIF($C$2:C965,"Да")</f>
        <v>31</v>
      </c>
      <c r="B965" s="45">
        <f t="shared" si="31"/>
        <v>46228</v>
      </c>
      <c r="C965" s="42" t="str">
        <f>IF(ISERROR(VLOOKUP(B965,'Айгенис Оп23'!$C$3:$C$42,1,0)),"Нет","Да")</f>
        <v>Нет</v>
      </c>
      <c r="D965" s="43">
        <f t="shared" si="30"/>
        <v>365</v>
      </c>
      <c r="E965" s="49">
        <f>ROUND(('Все выпуски'!$V$3*'Все выпуски'!$V$6/100)/365*(B965-IF(C965="Нет",VLOOKUP(A965,'Айгенис Оп23'!$A$2:$C$42,3,0),VLOOKUP((A965-1),'Айгенис Оп23'!$A$2:$C$42,3,0))),2)</f>
        <v>3.73</v>
      </c>
      <c r="G965" s="43">
        <f>COUNTIF(D966:$D$1224,365)</f>
        <v>259</v>
      </c>
      <c r="H965" s="43">
        <f>COUNTIF(D966:$D$1224,366)</f>
        <v>0</v>
      </c>
    </row>
    <row r="966" spans="1:8" x14ac:dyDescent="0.25">
      <c r="A966" s="1">
        <f>COUNTIF($C$2:C966,"Да")</f>
        <v>31</v>
      </c>
      <c r="B966" s="45">
        <f t="shared" si="31"/>
        <v>46229</v>
      </c>
      <c r="C966" s="42" t="str">
        <f>IF(ISERROR(VLOOKUP(B966,'Айгенис Оп23'!$C$3:$C$42,1,0)),"Нет","Да")</f>
        <v>Нет</v>
      </c>
      <c r="D966" s="43">
        <f t="shared" si="30"/>
        <v>365</v>
      </c>
      <c r="E966" s="49">
        <f>ROUND(('Все выпуски'!$V$3*'Все выпуски'!$V$6/100)/365*(B966-IF(C966="Нет",VLOOKUP(A966,'Айгенис Оп23'!$A$2:$C$42,3,0),VLOOKUP((A966-1),'Айгенис Оп23'!$A$2:$C$42,3,0))),2)</f>
        <v>4.1900000000000004</v>
      </c>
      <c r="G966" s="43">
        <f>COUNTIF(D967:$D$1224,365)</f>
        <v>258</v>
      </c>
      <c r="H966" s="43">
        <f>COUNTIF(D967:$D$1224,366)</f>
        <v>0</v>
      </c>
    </row>
    <row r="967" spans="1:8" x14ac:dyDescent="0.25">
      <c r="A967" s="1">
        <f>COUNTIF($C$2:C967,"Да")</f>
        <v>31</v>
      </c>
      <c r="B967" s="45">
        <f t="shared" si="31"/>
        <v>46230</v>
      </c>
      <c r="C967" s="42" t="str">
        <f>IF(ISERROR(VLOOKUP(B967,'Айгенис Оп23'!$C$3:$C$42,1,0)),"Нет","Да")</f>
        <v>Нет</v>
      </c>
      <c r="D967" s="43">
        <f t="shared" si="30"/>
        <v>365</v>
      </c>
      <c r="E967" s="49">
        <f>ROUND(('Все выпуски'!$V$3*'Все выпуски'!$V$6/100)/365*(B967-IF(C967="Нет",VLOOKUP(A967,'Айгенис Оп23'!$A$2:$C$42,3,0),VLOOKUP((A967-1),'Айгенис Оп23'!$A$2:$C$42,3,0))),2)</f>
        <v>4.66</v>
      </c>
      <c r="G967" s="43">
        <f>COUNTIF(D968:$D$1224,365)</f>
        <v>257</v>
      </c>
      <c r="H967" s="43">
        <f>COUNTIF(D968:$D$1224,366)</f>
        <v>0</v>
      </c>
    </row>
    <row r="968" spans="1:8" x14ac:dyDescent="0.25">
      <c r="A968" s="1">
        <f>COUNTIF($C$2:C968,"Да")</f>
        <v>31</v>
      </c>
      <c r="B968" s="45">
        <f t="shared" si="31"/>
        <v>46231</v>
      </c>
      <c r="C968" s="42" t="str">
        <f>IF(ISERROR(VLOOKUP(B968,'Айгенис Оп23'!$C$3:$C$42,1,0)),"Нет","Да")</f>
        <v>Нет</v>
      </c>
      <c r="D968" s="43">
        <f t="shared" si="30"/>
        <v>365</v>
      </c>
      <c r="E968" s="49">
        <f>ROUND(('Все выпуски'!$V$3*'Все выпуски'!$V$6/100)/365*(B968-IF(C968="Нет",VLOOKUP(A968,'Айгенис Оп23'!$A$2:$C$42,3,0),VLOOKUP((A968-1),'Айгенис Оп23'!$A$2:$C$42,3,0))),2)</f>
        <v>5.12</v>
      </c>
      <c r="G968" s="43">
        <f>COUNTIF(D969:$D$1224,365)</f>
        <v>256</v>
      </c>
      <c r="H968" s="43">
        <f>COUNTIF(D969:$D$1224,366)</f>
        <v>0</v>
      </c>
    </row>
    <row r="969" spans="1:8" x14ac:dyDescent="0.25">
      <c r="A969" s="1">
        <f>COUNTIF($C$2:C969,"Да")</f>
        <v>31</v>
      </c>
      <c r="B969" s="45">
        <f t="shared" si="31"/>
        <v>46232</v>
      </c>
      <c r="C969" s="42" t="str">
        <f>IF(ISERROR(VLOOKUP(B969,'Айгенис Оп23'!$C$3:$C$42,1,0)),"Нет","Да")</f>
        <v>Нет</v>
      </c>
      <c r="D969" s="43">
        <f t="shared" si="30"/>
        <v>365</v>
      </c>
      <c r="E969" s="49">
        <f>ROUND(('Все выпуски'!$V$3*'Все выпуски'!$V$6/100)/365*(B969-IF(C969="Нет",VLOOKUP(A969,'Айгенис Оп23'!$A$2:$C$42,3,0),VLOOKUP((A969-1),'Айгенис Оп23'!$A$2:$C$42,3,0))),2)</f>
        <v>5.59</v>
      </c>
      <c r="G969" s="43">
        <f>COUNTIF(D970:$D$1224,365)</f>
        <v>255</v>
      </c>
      <c r="H969" s="43">
        <f>COUNTIF(D970:$D$1224,366)</f>
        <v>0</v>
      </c>
    </row>
    <row r="970" spans="1:8" x14ac:dyDescent="0.25">
      <c r="A970" s="1">
        <f>COUNTIF($C$2:C970,"Да")</f>
        <v>31</v>
      </c>
      <c r="B970" s="45">
        <f t="shared" si="31"/>
        <v>46233</v>
      </c>
      <c r="C970" s="42" t="str">
        <f>IF(ISERROR(VLOOKUP(B970,'Айгенис Оп23'!$C$3:$C$42,1,0)),"Нет","Да")</f>
        <v>Нет</v>
      </c>
      <c r="D970" s="43">
        <f t="shared" si="30"/>
        <v>365</v>
      </c>
      <c r="E970" s="49">
        <f>ROUND(('Все выпуски'!$V$3*'Все выпуски'!$V$6/100)/365*(B970-IF(C970="Нет",VLOOKUP(A970,'Айгенис Оп23'!$A$2:$C$42,3,0),VLOOKUP((A970-1),'Айгенис Оп23'!$A$2:$C$42,3,0))),2)</f>
        <v>6.05</v>
      </c>
      <c r="G970" s="43">
        <f>COUNTIF(D971:$D$1224,365)</f>
        <v>254</v>
      </c>
      <c r="H970" s="43">
        <f>COUNTIF(D971:$D$1224,366)</f>
        <v>0</v>
      </c>
    </row>
    <row r="971" spans="1:8" x14ac:dyDescent="0.25">
      <c r="A971" s="1">
        <f>COUNTIF($C$2:C971,"Да")</f>
        <v>31</v>
      </c>
      <c r="B971" s="45">
        <f t="shared" si="31"/>
        <v>46234</v>
      </c>
      <c r="C971" s="42" t="str">
        <f>IF(ISERROR(VLOOKUP(B971,'Айгенис Оп23'!$C$3:$C$42,1,0)),"Нет","Да")</f>
        <v>Нет</v>
      </c>
      <c r="D971" s="43">
        <f t="shared" si="30"/>
        <v>365</v>
      </c>
      <c r="E971" s="49">
        <f>ROUND(('Все выпуски'!$V$3*'Все выпуски'!$V$6/100)/365*(B971-IF(C971="Нет",VLOOKUP(A971,'Айгенис Оп23'!$A$2:$C$42,3,0),VLOOKUP((A971-1),'Айгенис Оп23'!$A$2:$C$42,3,0))),2)</f>
        <v>6.52</v>
      </c>
      <c r="G971" s="43">
        <f>COUNTIF(D972:$D$1224,365)</f>
        <v>253</v>
      </c>
      <c r="H971" s="43">
        <f>COUNTIF(D972:$D$1224,366)</f>
        <v>0</v>
      </c>
    </row>
    <row r="972" spans="1:8" x14ac:dyDescent="0.25">
      <c r="A972" s="1">
        <f>COUNTIF($C$2:C972,"Да")</f>
        <v>31</v>
      </c>
      <c r="B972" s="45">
        <f t="shared" si="31"/>
        <v>46235</v>
      </c>
      <c r="C972" s="42" t="str">
        <f>IF(ISERROR(VLOOKUP(B972,'Айгенис Оп23'!$C$3:$C$42,1,0)),"Нет","Да")</f>
        <v>Нет</v>
      </c>
      <c r="D972" s="43">
        <f t="shared" si="30"/>
        <v>365</v>
      </c>
      <c r="E972" s="49">
        <f>ROUND(('Все выпуски'!$V$3*'Все выпуски'!$V$6/100)/365*(B972-IF(C972="Нет",VLOOKUP(A972,'Айгенис Оп23'!$A$2:$C$42,3,0),VLOOKUP((A972-1),'Айгенис Оп23'!$A$2:$C$42,3,0))),2)</f>
        <v>6.99</v>
      </c>
      <c r="G972" s="43">
        <f>COUNTIF(D973:$D$1224,365)</f>
        <v>252</v>
      </c>
      <c r="H972" s="43">
        <f>COUNTIF(D973:$D$1224,366)</f>
        <v>0</v>
      </c>
    </row>
    <row r="973" spans="1:8" x14ac:dyDescent="0.25">
      <c r="A973" s="1">
        <f>COUNTIF($C$2:C973,"Да")</f>
        <v>31</v>
      </c>
      <c r="B973" s="45">
        <f t="shared" si="31"/>
        <v>46236</v>
      </c>
      <c r="C973" s="42" t="str">
        <f>IF(ISERROR(VLOOKUP(B973,'Айгенис Оп23'!$C$3:$C$42,1,0)),"Нет","Да")</f>
        <v>Нет</v>
      </c>
      <c r="D973" s="43">
        <f t="shared" si="30"/>
        <v>365</v>
      </c>
      <c r="E973" s="49">
        <f>ROUND(('Все выпуски'!$V$3*'Все выпуски'!$V$6/100)/365*(B973-IF(C973="Нет",VLOOKUP(A973,'Айгенис Оп23'!$A$2:$C$42,3,0),VLOOKUP((A973-1),'Айгенис Оп23'!$A$2:$C$42,3,0))),2)</f>
        <v>7.45</v>
      </c>
      <c r="G973" s="43">
        <f>COUNTIF(D974:$D$1224,365)</f>
        <v>251</v>
      </c>
      <c r="H973" s="43">
        <f>COUNTIF(D974:$D$1224,366)</f>
        <v>0</v>
      </c>
    </row>
    <row r="974" spans="1:8" x14ac:dyDescent="0.25">
      <c r="A974" s="1">
        <f>COUNTIF($C$2:C974,"Да")</f>
        <v>31</v>
      </c>
      <c r="B974" s="45">
        <f t="shared" si="31"/>
        <v>46237</v>
      </c>
      <c r="C974" s="42" t="str">
        <f>IF(ISERROR(VLOOKUP(B974,'Айгенис Оп23'!$C$3:$C$42,1,0)),"Нет","Да")</f>
        <v>Нет</v>
      </c>
      <c r="D974" s="43">
        <f t="shared" si="30"/>
        <v>365</v>
      </c>
      <c r="E974" s="49">
        <f>ROUND(('Все выпуски'!$V$3*'Все выпуски'!$V$6/100)/365*(B974-IF(C974="Нет",VLOOKUP(A974,'Айгенис Оп23'!$A$2:$C$42,3,0),VLOOKUP((A974-1),'Айгенис Оп23'!$A$2:$C$42,3,0))),2)</f>
        <v>7.92</v>
      </c>
      <c r="G974" s="43">
        <f>COUNTIF(D975:$D$1224,365)</f>
        <v>250</v>
      </c>
      <c r="H974" s="43">
        <f>COUNTIF(D975:$D$1224,366)</f>
        <v>0</v>
      </c>
    </row>
    <row r="975" spans="1:8" x14ac:dyDescent="0.25">
      <c r="A975" s="1">
        <f>COUNTIF($C$2:C975,"Да")</f>
        <v>31</v>
      </c>
      <c r="B975" s="45">
        <f t="shared" si="31"/>
        <v>46238</v>
      </c>
      <c r="C975" s="42" t="str">
        <f>IF(ISERROR(VLOOKUP(B975,'Айгенис Оп23'!$C$3:$C$42,1,0)),"Нет","Да")</f>
        <v>Нет</v>
      </c>
      <c r="D975" s="43">
        <f t="shared" si="30"/>
        <v>365</v>
      </c>
      <c r="E975" s="49">
        <f>ROUND(('Все выпуски'!$V$3*'Все выпуски'!$V$6/100)/365*(B975-IF(C975="Нет",VLOOKUP(A975,'Айгенис Оп23'!$A$2:$C$42,3,0),VLOOKUP((A975-1),'Айгенис Оп23'!$A$2:$C$42,3,0))),2)</f>
        <v>8.3800000000000008</v>
      </c>
      <c r="G975" s="43">
        <f>COUNTIF(D976:$D$1224,365)</f>
        <v>249</v>
      </c>
      <c r="H975" s="43">
        <f>COUNTIF(D976:$D$1224,366)</f>
        <v>0</v>
      </c>
    </row>
    <row r="976" spans="1:8" x14ac:dyDescent="0.25">
      <c r="A976" s="1">
        <f>COUNTIF($C$2:C976,"Да")</f>
        <v>31</v>
      </c>
      <c r="B976" s="45">
        <f t="shared" si="31"/>
        <v>46239</v>
      </c>
      <c r="C976" s="42" t="str">
        <f>IF(ISERROR(VLOOKUP(B976,'Айгенис Оп23'!$C$3:$C$42,1,0)),"Нет","Да")</f>
        <v>Нет</v>
      </c>
      <c r="D976" s="43">
        <f t="shared" si="30"/>
        <v>365</v>
      </c>
      <c r="E976" s="49">
        <f>ROUND(('Все выпуски'!$V$3*'Все выпуски'!$V$6/100)/365*(B976-IF(C976="Нет",VLOOKUP(A976,'Айгенис Оп23'!$A$2:$C$42,3,0),VLOOKUP((A976-1),'Айгенис Оп23'!$A$2:$C$42,3,0))),2)</f>
        <v>8.85</v>
      </c>
      <c r="G976" s="43">
        <f>COUNTIF(D977:$D$1224,365)</f>
        <v>248</v>
      </c>
      <c r="H976" s="43">
        <f>COUNTIF(D977:$D$1224,366)</f>
        <v>0</v>
      </c>
    </row>
    <row r="977" spans="1:8" x14ac:dyDescent="0.25">
      <c r="A977" s="1">
        <f>COUNTIF($C$2:C977,"Да")</f>
        <v>31</v>
      </c>
      <c r="B977" s="45">
        <f t="shared" si="31"/>
        <v>46240</v>
      </c>
      <c r="C977" s="42" t="str">
        <f>IF(ISERROR(VLOOKUP(B977,'Айгенис Оп23'!$C$3:$C$42,1,0)),"Нет","Да")</f>
        <v>Нет</v>
      </c>
      <c r="D977" s="43">
        <f t="shared" si="30"/>
        <v>365</v>
      </c>
      <c r="E977" s="49">
        <f>ROUND(('Все выпуски'!$V$3*'Все выпуски'!$V$6/100)/365*(B977-IF(C977="Нет",VLOOKUP(A977,'Айгенис Оп23'!$A$2:$C$42,3,0),VLOOKUP((A977-1),'Айгенис Оп23'!$A$2:$C$42,3,0))),2)</f>
        <v>9.32</v>
      </c>
      <c r="G977" s="43">
        <f>COUNTIF(D978:$D$1224,365)</f>
        <v>247</v>
      </c>
      <c r="H977" s="43">
        <f>COUNTIF(D978:$D$1224,366)</f>
        <v>0</v>
      </c>
    </row>
    <row r="978" spans="1:8" x14ac:dyDescent="0.25">
      <c r="A978" s="1">
        <f>COUNTIF($C$2:C978,"Да")</f>
        <v>31</v>
      </c>
      <c r="B978" s="45">
        <f t="shared" si="31"/>
        <v>46241</v>
      </c>
      <c r="C978" s="42" t="str">
        <f>IF(ISERROR(VLOOKUP(B978,'Айгенис Оп23'!$C$3:$C$42,1,0)),"Нет","Да")</f>
        <v>Нет</v>
      </c>
      <c r="D978" s="43">
        <f t="shared" si="30"/>
        <v>365</v>
      </c>
      <c r="E978" s="49">
        <f>ROUND(('Все выпуски'!$V$3*'Все выпуски'!$V$6/100)/365*(B978-IF(C978="Нет",VLOOKUP(A978,'Айгенис Оп23'!$A$2:$C$42,3,0),VLOOKUP((A978-1),'Айгенис Оп23'!$A$2:$C$42,3,0))),2)</f>
        <v>9.7799999999999994</v>
      </c>
      <c r="G978" s="43">
        <f>COUNTIF(D979:$D$1224,365)</f>
        <v>246</v>
      </c>
      <c r="H978" s="43">
        <f>COUNTIF(D979:$D$1224,366)</f>
        <v>0</v>
      </c>
    </row>
    <row r="979" spans="1:8" x14ac:dyDescent="0.25">
      <c r="A979" s="1">
        <f>COUNTIF($C$2:C979,"Да")</f>
        <v>31</v>
      </c>
      <c r="B979" s="45">
        <f t="shared" si="31"/>
        <v>46242</v>
      </c>
      <c r="C979" s="42" t="str">
        <f>IF(ISERROR(VLOOKUP(B979,'Айгенис Оп23'!$C$3:$C$42,1,0)),"Нет","Да")</f>
        <v>Нет</v>
      </c>
      <c r="D979" s="43">
        <f t="shared" si="30"/>
        <v>365</v>
      </c>
      <c r="E979" s="49">
        <f>ROUND(('Все выпуски'!$V$3*'Все выпуски'!$V$6/100)/365*(B979-IF(C979="Нет",VLOOKUP(A979,'Айгенис Оп23'!$A$2:$C$42,3,0),VLOOKUP((A979-1),'Айгенис Оп23'!$A$2:$C$42,3,0))),2)</f>
        <v>10.25</v>
      </c>
      <c r="G979" s="43">
        <f>COUNTIF(D980:$D$1224,365)</f>
        <v>245</v>
      </c>
      <c r="H979" s="43">
        <f>COUNTIF(D980:$D$1224,366)</f>
        <v>0</v>
      </c>
    </row>
    <row r="980" spans="1:8" x14ac:dyDescent="0.25">
      <c r="A980" s="1">
        <f>COUNTIF($C$2:C980,"Да")</f>
        <v>31</v>
      </c>
      <c r="B980" s="45">
        <f t="shared" si="31"/>
        <v>46243</v>
      </c>
      <c r="C980" s="42" t="str">
        <f>IF(ISERROR(VLOOKUP(B980,'Айгенис Оп23'!$C$3:$C$42,1,0)),"Нет","Да")</f>
        <v>Нет</v>
      </c>
      <c r="D980" s="43">
        <f t="shared" si="30"/>
        <v>365</v>
      </c>
      <c r="E980" s="49">
        <f>ROUND(('Все выпуски'!$V$3*'Все выпуски'!$V$6/100)/365*(B980-IF(C980="Нет",VLOOKUP(A980,'Айгенис Оп23'!$A$2:$C$42,3,0),VLOOKUP((A980-1),'Айгенис Оп23'!$A$2:$C$42,3,0))),2)</f>
        <v>10.71</v>
      </c>
      <c r="G980" s="43">
        <f>COUNTIF(D981:$D$1224,365)</f>
        <v>244</v>
      </c>
      <c r="H980" s="43">
        <f>COUNTIF(D981:$D$1224,366)</f>
        <v>0</v>
      </c>
    </row>
    <row r="981" spans="1:8" x14ac:dyDescent="0.25">
      <c r="A981" s="1">
        <f>COUNTIF($C$2:C981,"Да")</f>
        <v>31</v>
      </c>
      <c r="B981" s="45">
        <f t="shared" si="31"/>
        <v>46244</v>
      </c>
      <c r="C981" s="42" t="str">
        <f>IF(ISERROR(VLOOKUP(B981,'Айгенис Оп23'!$C$3:$C$42,1,0)),"Нет","Да")</f>
        <v>Нет</v>
      </c>
      <c r="D981" s="43">
        <f t="shared" si="30"/>
        <v>365</v>
      </c>
      <c r="E981" s="49">
        <f>ROUND(('Все выпуски'!$V$3*'Все выпуски'!$V$6/100)/365*(B981-IF(C981="Нет",VLOOKUP(A981,'Айгенис Оп23'!$A$2:$C$42,3,0),VLOOKUP((A981-1),'Айгенис Оп23'!$A$2:$C$42,3,0))),2)</f>
        <v>11.18</v>
      </c>
      <c r="G981" s="43">
        <f>COUNTIF(D982:$D$1224,365)</f>
        <v>243</v>
      </c>
      <c r="H981" s="43">
        <f>COUNTIF(D982:$D$1224,366)</f>
        <v>0</v>
      </c>
    </row>
    <row r="982" spans="1:8" x14ac:dyDescent="0.25">
      <c r="A982" s="1">
        <f>COUNTIF($C$2:C982,"Да")</f>
        <v>31</v>
      </c>
      <c r="B982" s="45">
        <f t="shared" si="31"/>
        <v>46245</v>
      </c>
      <c r="C982" s="42" t="str">
        <f>IF(ISERROR(VLOOKUP(B982,'Айгенис Оп23'!$C$3:$C$42,1,0)),"Нет","Да")</f>
        <v>Нет</v>
      </c>
      <c r="D982" s="43">
        <f t="shared" si="30"/>
        <v>365</v>
      </c>
      <c r="E982" s="49">
        <f>ROUND(('Все выпуски'!$V$3*'Все выпуски'!$V$6/100)/365*(B982-IF(C982="Нет",VLOOKUP(A982,'Айгенис Оп23'!$A$2:$C$42,3,0),VLOOKUP((A982-1),'Айгенис Оп23'!$A$2:$C$42,3,0))),2)</f>
        <v>11.64</v>
      </c>
      <c r="G982" s="43">
        <f>COUNTIF(D983:$D$1224,365)</f>
        <v>242</v>
      </c>
      <c r="H982" s="43">
        <f>COUNTIF(D983:$D$1224,366)</f>
        <v>0</v>
      </c>
    </row>
    <row r="983" spans="1:8" x14ac:dyDescent="0.25">
      <c r="A983" s="1">
        <f>COUNTIF($C$2:C983,"Да")</f>
        <v>31</v>
      </c>
      <c r="B983" s="45">
        <f t="shared" si="31"/>
        <v>46246</v>
      </c>
      <c r="C983" s="42" t="str">
        <f>IF(ISERROR(VLOOKUP(B983,'Айгенис Оп23'!$C$3:$C$42,1,0)),"Нет","Да")</f>
        <v>Нет</v>
      </c>
      <c r="D983" s="43">
        <f t="shared" si="30"/>
        <v>365</v>
      </c>
      <c r="E983" s="49">
        <f>ROUND(('Все выпуски'!$V$3*'Все выпуски'!$V$6/100)/365*(B983-IF(C983="Нет",VLOOKUP(A983,'Айгенис Оп23'!$A$2:$C$42,3,0),VLOOKUP((A983-1),'Айгенис Оп23'!$A$2:$C$42,3,0))),2)</f>
        <v>12.11</v>
      </c>
      <c r="G983" s="43">
        <f>COUNTIF(D984:$D$1224,365)</f>
        <v>241</v>
      </c>
      <c r="H983" s="43">
        <f>COUNTIF(D984:$D$1224,366)</f>
        <v>0</v>
      </c>
    </row>
    <row r="984" spans="1:8" x14ac:dyDescent="0.25">
      <c r="A984" s="1">
        <f>COUNTIF($C$2:C984,"Да")</f>
        <v>31</v>
      </c>
      <c r="B984" s="45">
        <f t="shared" si="31"/>
        <v>46247</v>
      </c>
      <c r="C984" s="42" t="str">
        <f>IF(ISERROR(VLOOKUP(B984,'Айгенис Оп23'!$C$3:$C$42,1,0)),"Нет","Да")</f>
        <v>Нет</v>
      </c>
      <c r="D984" s="43">
        <f t="shared" si="30"/>
        <v>365</v>
      </c>
      <c r="E984" s="49">
        <f>ROUND(('Все выпуски'!$V$3*'Все выпуски'!$V$6/100)/365*(B984-IF(C984="Нет",VLOOKUP(A984,'Айгенис Оп23'!$A$2:$C$42,3,0),VLOOKUP((A984-1),'Айгенис Оп23'!$A$2:$C$42,3,0))),2)</f>
        <v>12.58</v>
      </c>
      <c r="G984" s="43">
        <f>COUNTIF(D985:$D$1224,365)</f>
        <v>240</v>
      </c>
      <c r="H984" s="43">
        <f>COUNTIF(D985:$D$1224,366)</f>
        <v>0</v>
      </c>
    </row>
    <row r="985" spans="1:8" x14ac:dyDescent="0.25">
      <c r="A985" s="1">
        <f>COUNTIF($C$2:C985,"Да")</f>
        <v>31</v>
      </c>
      <c r="B985" s="45">
        <f t="shared" si="31"/>
        <v>46248</v>
      </c>
      <c r="C985" s="42" t="str">
        <f>IF(ISERROR(VLOOKUP(B985,'Айгенис Оп23'!$C$3:$C$42,1,0)),"Нет","Да")</f>
        <v>Нет</v>
      </c>
      <c r="D985" s="43">
        <f t="shared" si="30"/>
        <v>365</v>
      </c>
      <c r="E985" s="49">
        <f>ROUND(('Все выпуски'!$V$3*'Все выпуски'!$V$6/100)/365*(B985-IF(C985="Нет",VLOOKUP(A985,'Айгенис Оп23'!$A$2:$C$42,3,0),VLOOKUP((A985-1),'Айгенис Оп23'!$A$2:$C$42,3,0))),2)</f>
        <v>13.04</v>
      </c>
      <c r="G985" s="43">
        <f>COUNTIF(D986:$D$1224,365)</f>
        <v>239</v>
      </c>
      <c r="H985" s="43">
        <f>COUNTIF(D986:$D$1224,366)</f>
        <v>0</v>
      </c>
    </row>
    <row r="986" spans="1:8" x14ac:dyDescent="0.25">
      <c r="A986" s="1">
        <f>COUNTIF($C$2:C986,"Да")</f>
        <v>31</v>
      </c>
      <c r="B986" s="45">
        <f t="shared" si="31"/>
        <v>46249</v>
      </c>
      <c r="C986" s="42" t="str">
        <f>IF(ISERROR(VLOOKUP(B986,'Айгенис Оп23'!$C$3:$C$42,1,0)),"Нет","Да")</f>
        <v>Нет</v>
      </c>
      <c r="D986" s="43">
        <f t="shared" si="30"/>
        <v>365</v>
      </c>
      <c r="E986" s="49">
        <f>ROUND(('Все выпуски'!$V$3*'Все выпуски'!$V$6/100)/365*(B986-IF(C986="Нет",VLOOKUP(A986,'Айгенис Оп23'!$A$2:$C$42,3,0),VLOOKUP((A986-1),'Айгенис Оп23'!$A$2:$C$42,3,0))),2)</f>
        <v>13.51</v>
      </c>
      <c r="G986" s="43">
        <f>COUNTIF(D987:$D$1224,365)</f>
        <v>238</v>
      </c>
      <c r="H986" s="43">
        <f>COUNTIF(D987:$D$1224,366)</f>
        <v>0</v>
      </c>
    </row>
    <row r="987" spans="1:8" x14ac:dyDescent="0.25">
      <c r="A987" s="1">
        <f>COUNTIF($C$2:C987,"Да")</f>
        <v>31</v>
      </c>
      <c r="B987" s="45">
        <f t="shared" si="31"/>
        <v>46250</v>
      </c>
      <c r="C987" s="42" t="str">
        <f>IF(ISERROR(VLOOKUP(B987,'Айгенис Оп23'!$C$3:$C$42,1,0)),"Нет","Да")</f>
        <v>Нет</v>
      </c>
      <c r="D987" s="43">
        <f t="shared" si="30"/>
        <v>365</v>
      </c>
      <c r="E987" s="49">
        <f>ROUND(('Все выпуски'!$V$3*'Все выпуски'!$V$6/100)/365*(B987-IF(C987="Нет",VLOOKUP(A987,'Айгенис Оп23'!$A$2:$C$42,3,0),VLOOKUP((A987-1),'Айгенис Оп23'!$A$2:$C$42,3,0))),2)</f>
        <v>13.97</v>
      </c>
      <c r="G987" s="43">
        <f>COUNTIF(D988:$D$1224,365)</f>
        <v>237</v>
      </c>
      <c r="H987" s="43">
        <f>COUNTIF(D988:$D$1224,366)</f>
        <v>0</v>
      </c>
    </row>
    <row r="988" spans="1:8" x14ac:dyDescent="0.25">
      <c r="A988" s="1">
        <f>COUNTIF($C$2:C988,"Да")</f>
        <v>32</v>
      </c>
      <c r="B988" s="45">
        <f t="shared" si="31"/>
        <v>46251</v>
      </c>
      <c r="C988" s="42" t="str">
        <f>IF(ISERROR(VLOOKUP(B988,'Айгенис Оп23'!$C$3:$C$42,1,0)),"Нет","Да")</f>
        <v>Да</v>
      </c>
      <c r="D988" s="43">
        <f t="shared" si="30"/>
        <v>365</v>
      </c>
      <c r="E988" s="49">
        <f>ROUND(('Все выпуски'!$V$3*'Все выпуски'!$V$6/100)/365*(B988-IF(C988="Нет",VLOOKUP(A988,'Айгенис Оп23'!$A$2:$C$42,3,0),VLOOKUP((A988-1),'Айгенис Оп23'!$A$2:$C$42,3,0))),2)</f>
        <v>14.44</v>
      </c>
      <c r="G988" s="43">
        <f>COUNTIF(D989:$D$1224,365)</f>
        <v>236</v>
      </c>
      <c r="H988" s="43">
        <f>COUNTIF(D989:$D$1224,366)</f>
        <v>0</v>
      </c>
    </row>
    <row r="989" spans="1:8" x14ac:dyDescent="0.25">
      <c r="A989" s="1">
        <f>COUNTIF($C$2:C989,"Да")</f>
        <v>32</v>
      </c>
      <c r="B989" s="45">
        <f t="shared" si="31"/>
        <v>46252</v>
      </c>
      <c r="C989" s="42" t="str">
        <f>IF(ISERROR(VLOOKUP(B989,'Айгенис Оп23'!$C$3:$C$42,1,0)),"Нет","Да")</f>
        <v>Нет</v>
      </c>
      <c r="D989" s="43">
        <f t="shared" si="30"/>
        <v>365</v>
      </c>
      <c r="E989" s="49">
        <f>ROUND(('Все выпуски'!$V$3*'Все выпуски'!$V$6/100)/365*(B989-IF(C989="Нет",VLOOKUP(A989,'Айгенис Оп23'!$A$2:$C$42,3,0),VLOOKUP((A989-1),'Айгенис Оп23'!$A$2:$C$42,3,0))),2)</f>
        <v>0.47</v>
      </c>
      <c r="G989" s="43">
        <f>COUNTIF(D990:$D$1224,365)</f>
        <v>235</v>
      </c>
      <c r="H989" s="43">
        <f>COUNTIF(D990:$D$1224,366)</f>
        <v>0</v>
      </c>
    </row>
    <row r="990" spans="1:8" x14ac:dyDescent="0.25">
      <c r="A990" s="1">
        <f>COUNTIF($C$2:C990,"Да")</f>
        <v>32</v>
      </c>
      <c r="B990" s="45">
        <f t="shared" si="31"/>
        <v>46253</v>
      </c>
      <c r="C990" s="42" t="str">
        <f>IF(ISERROR(VLOOKUP(B990,'Айгенис Оп23'!$C$3:$C$42,1,0)),"Нет","Да")</f>
        <v>Нет</v>
      </c>
      <c r="D990" s="43">
        <f t="shared" si="30"/>
        <v>365</v>
      </c>
      <c r="E990" s="49">
        <f>ROUND(('Все выпуски'!$V$3*'Все выпуски'!$V$6/100)/365*(B990-IF(C990="Нет",VLOOKUP(A990,'Айгенис Оп23'!$A$2:$C$42,3,0),VLOOKUP((A990-1),'Айгенис Оп23'!$A$2:$C$42,3,0))),2)</f>
        <v>0.93</v>
      </c>
      <c r="G990" s="43">
        <f>COUNTIF(D991:$D$1224,365)</f>
        <v>234</v>
      </c>
      <c r="H990" s="43">
        <f>COUNTIF(D991:$D$1224,366)</f>
        <v>0</v>
      </c>
    </row>
    <row r="991" spans="1:8" x14ac:dyDescent="0.25">
      <c r="A991" s="1">
        <f>COUNTIF($C$2:C991,"Да")</f>
        <v>32</v>
      </c>
      <c r="B991" s="45">
        <f t="shared" si="31"/>
        <v>46254</v>
      </c>
      <c r="C991" s="42" t="str">
        <f>IF(ISERROR(VLOOKUP(B991,'Айгенис Оп23'!$C$3:$C$42,1,0)),"Нет","Да")</f>
        <v>Нет</v>
      </c>
      <c r="D991" s="43">
        <f t="shared" si="30"/>
        <v>365</v>
      </c>
      <c r="E991" s="49">
        <f>ROUND(('Все выпуски'!$V$3*'Все выпуски'!$V$6/100)/365*(B991-IF(C991="Нет",VLOOKUP(A991,'Айгенис Оп23'!$A$2:$C$42,3,0),VLOOKUP((A991-1),'Айгенис Оп23'!$A$2:$C$42,3,0))),2)</f>
        <v>1.4</v>
      </c>
      <c r="G991" s="43">
        <f>COUNTIF(D992:$D$1224,365)</f>
        <v>233</v>
      </c>
      <c r="H991" s="43">
        <f>COUNTIF(D992:$D$1224,366)</f>
        <v>0</v>
      </c>
    </row>
    <row r="992" spans="1:8" x14ac:dyDescent="0.25">
      <c r="A992" s="1">
        <f>COUNTIF($C$2:C992,"Да")</f>
        <v>32</v>
      </c>
      <c r="B992" s="45">
        <f t="shared" si="31"/>
        <v>46255</v>
      </c>
      <c r="C992" s="42" t="str">
        <f>IF(ISERROR(VLOOKUP(B992,'Айгенис Оп23'!$C$3:$C$42,1,0)),"Нет","Да")</f>
        <v>Нет</v>
      </c>
      <c r="D992" s="43">
        <f t="shared" si="30"/>
        <v>365</v>
      </c>
      <c r="E992" s="49">
        <f>ROUND(('Все выпуски'!$V$3*'Все выпуски'!$V$6/100)/365*(B992-IF(C992="Нет",VLOOKUP(A992,'Айгенис Оп23'!$A$2:$C$42,3,0),VLOOKUP((A992-1),'Айгенис Оп23'!$A$2:$C$42,3,0))),2)</f>
        <v>1.86</v>
      </c>
      <c r="G992" s="43">
        <f>COUNTIF(D993:$D$1224,365)</f>
        <v>232</v>
      </c>
      <c r="H992" s="43">
        <f>COUNTIF(D993:$D$1224,366)</f>
        <v>0</v>
      </c>
    </row>
    <row r="993" spans="1:8" x14ac:dyDescent="0.25">
      <c r="A993" s="1">
        <f>COUNTIF($C$2:C993,"Да")</f>
        <v>32</v>
      </c>
      <c r="B993" s="45">
        <f t="shared" si="31"/>
        <v>46256</v>
      </c>
      <c r="C993" s="42" t="str">
        <f>IF(ISERROR(VLOOKUP(B993,'Айгенис Оп23'!$C$3:$C$42,1,0)),"Нет","Да")</f>
        <v>Нет</v>
      </c>
      <c r="D993" s="43">
        <f t="shared" si="30"/>
        <v>365</v>
      </c>
      <c r="E993" s="49">
        <f>ROUND(('Все выпуски'!$V$3*'Все выпуски'!$V$6/100)/365*(B993-IF(C993="Нет",VLOOKUP(A993,'Айгенис Оп23'!$A$2:$C$42,3,0),VLOOKUP((A993-1),'Айгенис Оп23'!$A$2:$C$42,3,0))),2)</f>
        <v>2.33</v>
      </c>
      <c r="G993" s="43">
        <f>COUNTIF(D994:$D$1224,365)</f>
        <v>231</v>
      </c>
      <c r="H993" s="43">
        <f>COUNTIF(D994:$D$1224,366)</f>
        <v>0</v>
      </c>
    </row>
    <row r="994" spans="1:8" x14ac:dyDescent="0.25">
      <c r="A994" s="1">
        <f>COUNTIF($C$2:C994,"Да")</f>
        <v>32</v>
      </c>
      <c r="B994" s="45">
        <f t="shared" si="31"/>
        <v>46257</v>
      </c>
      <c r="C994" s="42" t="str">
        <f>IF(ISERROR(VLOOKUP(B994,'Айгенис Оп23'!$C$3:$C$42,1,0)),"Нет","Да")</f>
        <v>Нет</v>
      </c>
      <c r="D994" s="43">
        <f t="shared" si="30"/>
        <v>365</v>
      </c>
      <c r="E994" s="49">
        <f>ROUND(('Все выпуски'!$V$3*'Все выпуски'!$V$6/100)/365*(B994-IF(C994="Нет",VLOOKUP(A994,'Айгенис Оп23'!$A$2:$C$42,3,0),VLOOKUP((A994-1),'Айгенис Оп23'!$A$2:$C$42,3,0))),2)</f>
        <v>2.79</v>
      </c>
      <c r="G994" s="43">
        <f>COUNTIF(D995:$D$1224,365)</f>
        <v>230</v>
      </c>
      <c r="H994" s="43">
        <f>COUNTIF(D995:$D$1224,366)</f>
        <v>0</v>
      </c>
    </row>
    <row r="995" spans="1:8" x14ac:dyDescent="0.25">
      <c r="A995" s="1">
        <f>COUNTIF($C$2:C995,"Да")</f>
        <v>32</v>
      </c>
      <c r="B995" s="45">
        <f t="shared" si="31"/>
        <v>46258</v>
      </c>
      <c r="C995" s="42" t="str">
        <f>IF(ISERROR(VLOOKUP(B995,'Айгенис Оп23'!$C$3:$C$42,1,0)),"Нет","Да")</f>
        <v>Нет</v>
      </c>
      <c r="D995" s="43">
        <f t="shared" si="30"/>
        <v>365</v>
      </c>
      <c r="E995" s="49">
        <f>ROUND(('Все выпуски'!$V$3*'Все выпуски'!$V$6/100)/365*(B995-IF(C995="Нет",VLOOKUP(A995,'Айгенис Оп23'!$A$2:$C$42,3,0),VLOOKUP((A995-1),'Айгенис Оп23'!$A$2:$C$42,3,0))),2)</f>
        <v>3.26</v>
      </c>
      <c r="G995" s="43">
        <f>COUNTIF(D996:$D$1224,365)</f>
        <v>229</v>
      </c>
      <c r="H995" s="43">
        <f>COUNTIF(D996:$D$1224,366)</f>
        <v>0</v>
      </c>
    </row>
    <row r="996" spans="1:8" x14ac:dyDescent="0.25">
      <c r="A996" s="1">
        <f>COUNTIF($C$2:C996,"Да")</f>
        <v>32</v>
      </c>
      <c r="B996" s="45">
        <f t="shared" si="31"/>
        <v>46259</v>
      </c>
      <c r="C996" s="42" t="str">
        <f>IF(ISERROR(VLOOKUP(B996,'Айгенис Оп23'!$C$3:$C$42,1,0)),"Нет","Да")</f>
        <v>Нет</v>
      </c>
      <c r="D996" s="43">
        <f t="shared" si="30"/>
        <v>365</v>
      </c>
      <c r="E996" s="49">
        <f>ROUND(('Все выпуски'!$V$3*'Все выпуски'!$V$6/100)/365*(B996-IF(C996="Нет",VLOOKUP(A996,'Айгенис Оп23'!$A$2:$C$42,3,0),VLOOKUP((A996-1),'Айгенис Оп23'!$A$2:$C$42,3,0))),2)</f>
        <v>3.73</v>
      </c>
      <c r="G996" s="43">
        <f>COUNTIF(D997:$D$1224,365)</f>
        <v>228</v>
      </c>
      <c r="H996" s="43">
        <f>COUNTIF(D997:$D$1224,366)</f>
        <v>0</v>
      </c>
    </row>
    <row r="997" spans="1:8" x14ac:dyDescent="0.25">
      <c r="A997" s="1">
        <f>COUNTIF($C$2:C997,"Да")</f>
        <v>32</v>
      </c>
      <c r="B997" s="45">
        <f t="shared" si="31"/>
        <v>46260</v>
      </c>
      <c r="C997" s="42" t="str">
        <f>IF(ISERROR(VLOOKUP(B997,'Айгенис Оп23'!$C$3:$C$42,1,0)),"Нет","Да")</f>
        <v>Нет</v>
      </c>
      <c r="D997" s="43">
        <f t="shared" si="30"/>
        <v>365</v>
      </c>
      <c r="E997" s="49">
        <f>ROUND(('Все выпуски'!$V$3*'Все выпуски'!$V$6/100)/365*(B997-IF(C997="Нет",VLOOKUP(A997,'Айгенис Оп23'!$A$2:$C$42,3,0),VLOOKUP((A997-1),'Айгенис Оп23'!$A$2:$C$42,3,0))),2)</f>
        <v>4.1900000000000004</v>
      </c>
      <c r="G997" s="43">
        <f>COUNTIF(D998:$D$1224,365)</f>
        <v>227</v>
      </c>
      <c r="H997" s="43">
        <f>COUNTIF(D998:$D$1224,366)</f>
        <v>0</v>
      </c>
    </row>
    <row r="998" spans="1:8" x14ac:dyDescent="0.25">
      <c r="A998" s="1">
        <f>COUNTIF($C$2:C998,"Да")</f>
        <v>32</v>
      </c>
      <c r="B998" s="45">
        <f t="shared" si="31"/>
        <v>46261</v>
      </c>
      <c r="C998" s="42" t="str">
        <f>IF(ISERROR(VLOOKUP(B998,'Айгенис Оп23'!$C$3:$C$42,1,0)),"Нет","Да")</f>
        <v>Нет</v>
      </c>
      <c r="D998" s="43">
        <f t="shared" si="30"/>
        <v>365</v>
      </c>
      <c r="E998" s="49">
        <f>ROUND(('Все выпуски'!$V$3*'Все выпуски'!$V$6/100)/365*(B998-IF(C998="Нет",VLOOKUP(A998,'Айгенис Оп23'!$A$2:$C$42,3,0),VLOOKUP((A998-1),'Айгенис Оп23'!$A$2:$C$42,3,0))),2)</f>
        <v>4.66</v>
      </c>
      <c r="G998" s="43">
        <f>COUNTIF(D999:$D$1224,365)</f>
        <v>226</v>
      </c>
      <c r="H998" s="43">
        <f>COUNTIF(D999:$D$1224,366)</f>
        <v>0</v>
      </c>
    </row>
    <row r="999" spans="1:8" x14ac:dyDescent="0.25">
      <c r="A999" s="1">
        <f>COUNTIF($C$2:C999,"Да")</f>
        <v>32</v>
      </c>
      <c r="B999" s="45">
        <f t="shared" si="31"/>
        <v>46262</v>
      </c>
      <c r="C999" s="42" t="str">
        <f>IF(ISERROR(VLOOKUP(B999,'Айгенис Оп23'!$C$3:$C$42,1,0)),"Нет","Да")</f>
        <v>Нет</v>
      </c>
      <c r="D999" s="43">
        <f t="shared" si="30"/>
        <v>365</v>
      </c>
      <c r="E999" s="49">
        <f>ROUND(('Все выпуски'!$V$3*'Все выпуски'!$V$6/100)/365*(B999-IF(C999="Нет",VLOOKUP(A999,'Айгенис Оп23'!$A$2:$C$42,3,0),VLOOKUP((A999-1),'Айгенис Оп23'!$A$2:$C$42,3,0))),2)</f>
        <v>5.12</v>
      </c>
      <c r="G999" s="43">
        <f>COUNTIF(D1000:$D$1224,365)</f>
        <v>225</v>
      </c>
      <c r="H999" s="43">
        <f>COUNTIF(D1000:$D$1224,366)</f>
        <v>0</v>
      </c>
    </row>
    <row r="1000" spans="1:8" x14ac:dyDescent="0.25">
      <c r="A1000" s="1">
        <f>COUNTIF($C$2:C1000,"Да")</f>
        <v>32</v>
      </c>
      <c r="B1000" s="45">
        <f t="shared" si="31"/>
        <v>46263</v>
      </c>
      <c r="C1000" s="42" t="str">
        <f>IF(ISERROR(VLOOKUP(B1000,'Айгенис Оп23'!$C$3:$C$42,1,0)),"Нет","Да")</f>
        <v>Нет</v>
      </c>
      <c r="D1000" s="43">
        <f t="shared" si="30"/>
        <v>365</v>
      </c>
      <c r="E1000" s="49">
        <f>ROUND(('Все выпуски'!$V$3*'Все выпуски'!$V$6/100)/365*(B1000-IF(C1000="Нет",VLOOKUP(A1000,'Айгенис Оп23'!$A$2:$C$42,3,0),VLOOKUP((A1000-1),'Айгенис Оп23'!$A$2:$C$42,3,0))),2)</f>
        <v>5.59</v>
      </c>
      <c r="G1000" s="43">
        <f>COUNTIF(D1001:$D$1224,365)</f>
        <v>224</v>
      </c>
      <c r="H1000" s="43">
        <f>COUNTIF(D1001:$D$1224,366)</f>
        <v>0</v>
      </c>
    </row>
    <row r="1001" spans="1:8" x14ac:dyDescent="0.25">
      <c r="A1001" s="1">
        <f>COUNTIF($C$2:C1001,"Да")</f>
        <v>32</v>
      </c>
      <c r="B1001" s="45">
        <f t="shared" si="31"/>
        <v>46264</v>
      </c>
      <c r="C1001" s="42" t="str">
        <f>IF(ISERROR(VLOOKUP(B1001,'Айгенис Оп23'!$C$3:$C$42,1,0)),"Нет","Да")</f>
        <v>Нет</v>
      </c>
      <c r="D1001" s="43">
        <f t="shared" si="30"/>
        <v>365</v>
      </c>
      <c r="E1001" s="49">
        <f>ROUND(('Все выпуски'!$V$3*'Все выпуски'!$V$6/100)/365*(B1001-IF(C1001="Нет",VLOOKUP(A1001,'Айгенис Оп23'!$A$2:$C$42,3,0),VLOOKUP((A1001-1),'Айгенис Оп23'!$A$2:$C$42,3,0))),2)</f>
        <v>6.05</v>
      </c>
      <c r="G1001" s="43">
        <f>COUNTIF(D1002:$D$1224,365)</f>
        <v>223</v>
      </c>
      <c r="H1001" s="43">
        <f>COUNTIF(D1002:$D$1224,366)</f>
        <v>0</v>
      </c>
    </row>
    <row r="1002" spans="1:8" x14ac:dyDescent="0.25">
      <c r="A1002" s="1">
        <f>COUNTIF($C$2:C1002,"Да")</f>
        <v>32</v>
      </c>
      <c r="B1002" s="45">
        <f t="shared" si="31"/>
        <v>46265</v>
      </c>
      <c r="C1002" s="42" t="str">
        <f>IF(ISERROR(VLOOKUP(B1002,'Айгенис Оп23'!$C$3:$C$42,1,0)),"Нет","Да")</f>
        <v>Нет</v>
      </c>
      <c r="D1002" s="43">
        <f t="shared" si="30"/>
        <v>365</v>
      </c>
      <c r="E1002" s="49">
        <f>ROUND(('Все выпуски'!$V$3*'Все выпуски'!$V$6/100)/365*(B1002-IF(C1002="Нет",VLOOKUP(A1002,'Айгенис Оп23'!$A$2:$C$42,3,0),VLOOKUP((A1002-1),'Айгенис Оп23'!$A$2:$C$42,3,0))),2)</f>
        <v>6.52</v>
      </c>
      <c r="G1002" s="43">
        <f>COUNTIF(D1003:$D$1224,365)</f>
        <v>222</v>
      </c>
      <c r="H1002" s="43">
        <f>COUNTIF(D1003:$D$1224,366)</f>
        <v>0</v>
      </c>
    </row>
    <row r="1003" spans="1:8" x14ac:dyDescent="0.25">
      <c r="A1003" s="1">
        <f>COUNTIF($C$2:C1003,"Да")</f>
        <v>32</v>
      </c>
      <c r="B1003" s="45">
        <f t="shared" si="31"/>
        <v>46266</v>
      </c>
      <c r="C1003" s="42" t="str">
        <f>IF(ISERROR(VLOOKUP(B1003,'Айгенис Оп23'!$C$3:$C$42,1,0)),"Нет","Да")</f>
        <v>Нет</v>
      </c>
      <c r="D1003" s="43">
        <f t="shared" si="30"/>
        <v>365</v>
      </c>
      <c r="E1003" s="49">
        <f>ROUND(('Все выпуски'!$V$3*'Все выпуски'!$V$6/100)/365*(B1003-IF(C1003="Нет",VLOOKUP(A1003,'Айгенис Оп23'!$A$2:$C$42,3,0),VLOOKUP((A1003-1),'Айгенис Оп23'!$A$2:$C$42,3,0))),2)</f>
        <v>6.99</v>
      </c>
      <c r="G1003" s="43">
        <f>COUNTIF(D1004:$D$1224,365)</f>
        <v>221</v>
      </c>
      <c r="H1003" s="43">
        <f>COUNTIF(D1004:$D$1224,366)</f>
        <v>0</v>
      </c>
    </row>
    <row r="1004" spans="1:8" x14ac:dyDescent="0.25">
      <c r="A1004" s="1">
        <f>COUNTIF($C$2:C1004,"Да")</f>
        <v>32</v>
      </c>
      <c r="B1004" s="45">
        <f t="shared" si="31"/>
        <v>46267</v>
      </c>
      <c r="C1004" s="42" t="str">
        <f>IF(ISERROR(VLOOKUP(B1004,'Айгенис Оп23'!$C$3:$C$42,1,0)),"Нет","Да")</f>
        <v>Нет</v>
      </c>
      <c r="D1004" s="43">
        <f t="shared" si="30"/>
        <v>365</v>
      </c>
      <c r="E1004" s="49">
        <f>ROUND(('Все выпуски'!$V$3*'Все выпуски'!$V$6/100)/365*(B1004-IF(C1004="Нет",VLOOKUP(A1004,'Айгенис Оп23'!$A$2:$C$42,3,0),VLOOKUP((A1004-1),'Айгенис Оп23'!$A$2:$C$42,3,0))),2)</f>
        <v>7.45</v>
      </c>
      <c r="G1004" s="43">
        <f>COUNTIF(D1005:$D$1224,365)</f>
        <v>220</v>
      </c>
      <c r="H1004" s="43">
        <f>COUNTIF(D1005:$D$1224,366)</f>
        <v>0</v>
      </c>
    </row>
    <row r="1005" spans="1:8" x14ac:dyDescent="0.25">
      <c r="A1005" s="1">
        <f>COUNTIF($C$2:C1005,"Да")</f>
        <v>32</v>
      </c>
      <c r="B1005" s="45">
        <f t="shared" si="31"/>
        <v>46268</v>
      </c>
      <c r="C1005" s="42" t="str">
        <f>IF(ISERROR(VLOOKUP(B1005,'Айгенис Оп23'!$C$3:$C$42,1,0)),"Нет","Да")</f>
        <v>Нет</v>
      </c>
      <c r="D1005" s="43">
        <f t="shared" si="30"/>
        <v>365</v>
      </c>
      <c r="E1005" s="49">
        <f>ROUND(('Все выпуски'!$V$3*'Все выпуски'!$V$6/100)/365*(B1005-IF(C1005="Нет",VLOOKUP(A1005,'Айгенис Оп23'!$A$2:$C$42,3,0),VLOOKUP((A1005-1),'Айгенис Оп23'!$A$2:$C$42,3,0))),2)</f>
        <v>7.92</v>
      </c>
      <c r="G1005" s="43">
        <f>COUNTIF(D1006:$D$1224,365)</f>
        <v>219</v>
      </c>
      <c r="H1005" s="43">
        <f>COUNTIF(D1006:$D$1224,366)</f>
        <v>0</v>
      </c>
    </row>
    <row r="1006" spans="1:8" x14ac:dyDescent="0.25">
      <c r="A1006" s="1">
        <f>COUNTIF($C$2:C1006,"Да")</f>
        <v>32</v>
      </c>
      <c r="B1006" s="45">
        <f t="shared" si="31"/>
        <v>46269</v>
      </c>
      <c r="C1006" s="42" t="str">
        <f>IF(ISERROR(VLOOKUP(B1006,'Айгенис Оп23'!$C$3:$C$42,1,0)),"Нет","Да")</f>
        <v>Нет</v>
      </c>
      <c r="D1006" s="43">
        <f t="shared" si="30"/>
        <v>365</v>
      </c>
      <c r="E1006" s="49">
        <f>ROUND(('Все выпуски'!$V$3*'Все выпуски'!$V$6/100)/365*(B1006-IF(C1006="Нет",VLOOKUP(A1006,'Айгенис Оп23'!$A$2:$C$42,3,0),VLOOKUP((A1006-1),'Айгенис Оп23'!$A$2:$C$42,3,0))),2)</f>
        <v>8.3800000000000008</v>
      </c>
      <c r="G1006" s="43">
        <f>COUNTIF(D1007:$D$1224,365)</f>
        <v>218</v>
      </c>
      <c r="H1006" s="43">
        <f>COUNTIF(D1007:$D$1224,366)</f>
        <v>0</v>
      </c>
    </row>
    <row r="1007" spans="1:8" x14ac:dyDescent="0.25">
      <c r="A1007" s="1">
        <f>COUNTIF($C$2:C1007,"Да")</f>
        <v>32</v>
      </c>
      <c r="B1007" s="45">
        <f t="shared" si="31"/>
        <v>46270</v>
      </c>
      <c r="C1007" s="42" t="str">
        <f>IF(ISERROR(VLOOKUP(B1007,'Айгенис Оп23'!$C$3:$C$42,1,0)),"Нет","Да")</f>
        <v>Нет</v>
      </c>
      <c r="D1007" s="43">
        <f t="shared" si="30"/>
        <v>365</v>
      </c>
      <c r="E1007" s="49">
        <f>ROUND(('Все выпуски'!$V$3*'Все выпуски'!$V$6/100)/365*(B1007-IF(C1007="Нет",VLOOKUP(A1007,'Айгенис Оп23'!$A$2:$C$42,3,0),VLOOKUP((A1007-1),'Айгенис Оп23'!$A$2:$C$42,3,0))),2)</f>
        <v>8.85</v>
      </c>
      <c r="G1007" s="43">
        <f>COUNTIF(D1008:$D$1224,365)</f>
        <v>217</v>
      </c>
      <c r="H1007" s="43">
        <f>COUNTIF(D1008:$D$1224,366)</f>
        <v>0</v>
      </c>
    </row>
    <row r="1008" spans="1:8" x14ac:dyDescent="0.25">
      <c r="A1008" s="1">
        <f>COUNTIF($C$2:C1008,"Да")</f>
        <v>32</v>
      </c>
      <c r="B1008" s="45">
        <f t="shared" si="31"/>
        <v>46271</v>
      </c>
      <c r="C1008" s="42" t="str">
        <f>IF(ISERROR(VLOOKUP(B1008,'Айгенис Оп23'!$C$3:$C$42,1,0)),"Нет","Да")</f>
        <v>Нет</v>
      </c>
      <c r="D1008" s="43">
        <f t="shared" si="30"/>
        <v>365</v>
      </c>
      <c r="E1008" s="49">
        <f>ROUND(('Все выпуски'!$V$3*'Все выпуски'!$V$6/100)/365*(B1008-IF(C1008="Нет",VLOOKUP(A1008,'Айгенис Оп23'!$A$2:$C$42,3,0),VLOOKUP((A1008-1),'Айгенис Оп23'!$A$2:$C$42,3,0))),2)</f>
        <v>9.32</v>
      </c>
      <c r="G1008" s="43">
        <f>COUNTIF(D1009:$D$1224,365)</f>
        <v>216</v>
      </c>
      <c r="H1008" s="43">
        <f>COUNTIF(D1009:$D$1224,366)</f>
        <v>0</v>
      </c>
    </row>
    <row r="1009" spans="1:8" x14ac:dyDescent="0.25">
      <c r="A1009" s="1">
        <f>COUNTIF($C$2:C1009,"Да")</f>
        <v>32</v>
      </c>
      <c r="B1009" s="45">
        <f t="shared" si="31"/>
        <v>46272</v>
      </c>
      <c r="C1009" s="42" t="str">
        <f>IF(ISERROR(VLOOKUP(B1009,'Айгенис Оп23'!$C$3:$C$42,1,0)),"Нет","Да")</f>
        <v>Нет</v>
      </c>
      <c r="D1009" s="43">
        <f t="shared" si="30"/>
        <v>365</v>
      </c>
      <c r="E1009" s="49">
        <f>ROUND(('Все выпуски'!$V$3*'Все выпуски'!$V$6/100)/365*(B1009-IF(C1009="Нет",VLOOKUP(A1009,'Айгенис Оп23'!$A$2:$C$42,3,0),VLOOKUP((A1009-1),'Айгенис Оп23'!$A$2:$C$42,3,0))),2)</f>
        <v>9.7799999999999994</v>
      </c>
      <c r="G1009" s="43">
        <f>COUNTIF(D1010:$D$1224,365)</f>
        <v>215</v>
      </c>
      <c r="H1009" s="43">
        <f>COUNTIF(D1010:$D$1224,366)</f>
        <v>0</v>
      </c>
    </row>
    <row r="1010" spans="1:8" x14ac:dyDescent="0.25">
      <c r="A1010" s="1">
        <f>COUNTIF($C$2:C1010,"Да")</f>
        <v>32</v>
      </c>
      <c r="B1010" s="45">
        <f t="shared" si="31"/>
        <v>46273</v>
      </c>
      <c r="C1010" s="42" t="str">
        <f>IF(ISERROR(VLOOKUP(B1010,'Айгенис Оп23'!$C$3:$C$42,1,0)),"Нет","Да")</f>
        <v>Нет</v>
      </c>
      <c r="D1010" s="43">
        <f t="shared" si="30"/>
        <v>365</v>
      </c>
      <c r="E1010" s="49">
        <f>ROUND(('Все выпуски'!$V$3*'Все выпуски'!$V$6/100)/365*(B1010-IF(C1010="Нет",VLOOKUP(A1010,'Айгенис Оп23'!$A$2:$C$42,3,0),VLOOKUP((A1010-1),'Айгенис Оп23'!$A$2:$C$42,3,0))),2)</f>
        <v>10.25</v>
      </c>
      <c r="G1010" s="43">
        <f>COUNTIF(D1011:$D$1224,365)</f>
        <v>214</v>
      </c>
      <c r="H1010" s="43">
        <f>COUNTIF(D1011:$D$1224,366)</f>
        <v>0</v>
      </c>
    </row>
    <row r="1011" spans="1:8" x14ac:dyDescent="0.25">
      <c r="A1011" s="1">
        <f>COUNTIF($C$2:C1011,"Да")</f>
        <v>32</v>
      </c>
      <c r="B1011" s="45">
        <f t="shared" si="31"/>
        <v>46274</v>
      </c>
      <c r="C1011" s="42" t="str">
        <f>IF(ISERROR(VLOOKUP(B1011,'Айгенис Оп23'!$C$3:$C$42,1,0)),"Нет","Да")</f>
        <v>Нет</v>
      </c>
      <c r="D1011" s="43">
        <f t="shared" si="30"/>
        <v>365</v>
      </c>
      <c r="E1011" s="49">
        <f>ROUND(('Все выпуски'!$V$3*'Все выпуски'!$V$6/100)/365*(B1011-IF(C1011="Нет",VLOOKUP(A1011,'Айгенис Оп23'!$A$2:$C$42,3,0),VLOOKUP((A1011-1),'Айгенис Оп23'!$A$2:$C$42,3,0))),2)</f>
        <v>10.71</v>
      </c>
      <c r="G1011" s="43">
        <f>COUNTIF(D1012:$D$1224,365)</f>
        <v>213</v>
      </c>
      <c r="H1011" s="43">
        <f>COUNTIF(D1012:$D$1224,366)</f>
        <v>0</v>
      </c>
    </row>
    <row r="1012" spans="1:8" x14ac:dyDescent="0.25">
      <c r="A1012" s="1">
        <f>COUNTIF($C$2:C1012,"Да")</f>
        <v>32</v>
      </c>
      <c r="B1012" s="45">
        <f t="shared" si="31"/>
        <v>46275</v>
      </c>
      <c r="C1012" s="42" t="str">
        <f>IF(ISERROR(VLOOKUP(B1012,'Айгенис Оп23'!$C$3:$C$42,1,0)),"Нет","Да")</f>
        <v>Нет</v>
      </c>
      <c r="D1012" s="43">
        <f t="shared" si="30"/>
        <v>365</v>
      </c>
      <c r="E1012" s="49">
        <f>ROUND(('Все выпуски'!$V$3*'Все выпуски'!$V$6/100)/365*(B1012-IF(C1012="Нет",VLOOKUP(A1012,'Айгенис Оп23'!$A$2:$C$42,3,0),VLOOKUP((A1012-1),'Айгенис Оп23'!$A$2:$C$42,3,0))),2)</f>
        <v>11.18</v>
      </c>
      <c r="G1012" s="43">
        <f>COUNTIF(D1013:$D$1224,365)</f>
        <v>212</v>
      </c>
      <c r="H1012" s="43">
        <f>COUNTIF(D1013:$D$1224,366)</f>
        <v>0</v>
      </c>
    </row>
    <row r="1013" spans="1:8" x14ac:dyDescent="0.25">
      <c r="A1013" s="1">
        <f>COUNTIF($C$2:C1013,"Да")</f>
        <v>32</v>
      </c>
      <c r="B1013" s="45">
        <f t="shared" si="31"/>
        <v>46276</v>
      </c>
      <c r="C1013" s="42" t="str">
        <f>IF(ISERROR(VLOOKUP(B1013,'Айгенис Оп23'!$C$3:$C$42,1,0)),"Нет","Да")</f>
        <v>Нет</v>
      </c>
      <c r="D1013" s="43">
        <f t="shared" si="30"/>
        <v>365</v>
      </c>
      <c r="E1013" s="49">
        <f>ROUND(('Все выпуски'!$V$3*'Все выпуски'!$V$6/100)/365*(B1013-IF(C1013="Нет",VLOOKUP(A1013,'Айгенис Оп23'!$A$2:$C$42,3,0),VLOOKUP((A1013-1),'Айгенис Оп23'!$A$2:$C$42,3,0))),2)</f>
        <v>11.64</v>
      </c>
      <c r="G1013" s="43">
        <f>COUNTIF(D1014:$D$1224,365)</f>
        <v>211</v>
      </c>
      <c r="H1013" s="43">
        <f>COUNTIF(D1014:$D$1224,366)</f>
        <v>0</v>
      </c>
    </row>
    <row r="1014" spans="1:8" x14ac:dyDescent="0.25">
      <c r="A1014" s="1">
        <f>COUNTIF($C$2:C1014,"Да")</f>
        <v>32</v>
      </c>
      <c r="B1014" s="45">
        <f t="shared" si="31"/>
        <v>46277</v>
      </c>
      <c r="C1014" s="42" t="str">
        <f>IF(ISERROR(VLOOKUP(B1014,'Айгенис Оп23'!$C$3:$C$42,1,0)),"Нет","Да")</f>
        <v>Нет</v>
      </c>
      <c r="D1014" s="43">
        <f t="shared" si="30"/>
        <v>365</v>
      </c>
      <c r="E1014" s="49">
        <f>ROUND(('Все выпуски'!$V$3*'Все выпуски'!$V$6/100)/365*(B1014-IF(C1014="Нет",VLOOKUP(A1014,'Айгенис Оп23'!$A$2:$C$42,3,0),VLOOKUP((A1014-1),'Айгенис Оп23'!$A$2:$C$42,3,0))),2)</f>
        <v>12.11</v>
      </c>
      <c r="G1014" s="43">
        <f>COUNTIF(D1015:$D$1224,365)</f>
        <v>210</v>
      </c>
      <c r="H1014" s="43">
        <f>COUNTIF(D1015:$D$1224,366)</f>
        <v>0</v>
      </c>
    </row>
    <row r="1015" spans="1:8" x14ac:dyDescent="0.25">
      <c r="A1015" s="1">
        <f>COUNTIF($C$2:C1015,"Да")</f>
        <v>32</v>
      </c>
      <c r="B1015" s="45">
        <f t="shared" si="31"/>
        <v>46278</v>
      </c>
      <c r="C1015" s="42" t="str">
        <f>IF(ISERROR(VLOOKUP(B1015,'Айгенис Оп23'!$C$3:$C$42,1,0)),"Нет","Да")</f>
        <v>Нет</v>
      </c>
      <c r="D1015" s="43">
        <f t="shared" si="30"/>
        <v>365</v>
      </c>
      <c r="E1015" s="49">
        <f>ROUND(('Все выпуски'!$V$3*'Все выпуски'!$V$6/100)/365*(B1015-IF(C1015="Нет",VLOOKUP(A1015,'Айгенис Оп23'!$A$2:$C$42,3,0),VLOOKUP((A1015-1),'Айгенис Оп23'!$A$2:$C$42,3,0))),2)</f>
        <v>12.58</v>
      </c>
      <c r="G1015" s="43">
        <f>COUNTIF(D1016:$D$1224,365)</f>
        <v>209</v>
      </c>
      <c r="H1015" s="43">
        <f>COUNTIF(D1016:$D$1224,366)</f>
        <v>0</v>
      </c>
    </row>
    <row r="1016" spans="1:8" x14ac:dyDescent="0.25">
      <c r="A1016" s="1">
        <f>COUNTIF($C$2:C1016,"Да")</f>
        <v>32</v>
      </c>
      <c r="B1016" s="45">
        <f t="shared" si="31"/>
        <v>46279</v>
      </c>
      <c r="C1016" s="42" t="str">
        <f>IF(ISERROR(VLOOKUP(B1016,'Айгенис Оп23'!$C$3:$C$42,1,0)),"Нет","Да")</f>
        <v>Нет</v>
      </c>
      <c r="D1016" s="43">
        <f t="shared" si="30"/>
        <v>365</v>
      </c>
      <c r="E1016" s="49">
        <f>ROUND(('Все выпуски'!$V$3*'Все выпуски'!$V$6/100)/365*(B1016-IF(C1016="Нет",VLOOKUP(A1016,'Айгенис Оп23'!$A$2:$C$42,3,0),VLOOKUP((A1016-1),'Айгенис Оп23'!$A$2:$C$42,3,0))),2)</f>
        <v>13.04</v>
      </c>
      <c r="G1016" s="43">
        <f>COUNTIF(D1017:$D$1224,365)</f>
        <v>208</v>
      </c>
      <c r="H1016" s="43">
        <f>COUNTIF(D1017:$D$1224,366)</f>
        <v>0</v>
      </c>
    </row>
    <row r="1017" spans="1:8" x14ac:dyDescent="0.25">
      <c r="A1017" s="1">
        <f>COUNTIF($C$2:C1017,"Да")</f>
        <v>32</v>
      </c>
      <c r="B1017" s="45">
        <f t="shared" si="31"/>
        <v>46280</v>
      </c>
      <c r="C1017" s="42" t="str">
        <f>IF(ISERROR(VLOOKUP(B1017,'Айгенис Оп23'!$C$3:$C$42,1,0)),"Нет","Да")</f>
        <v>Нет</v>
      </c>
      <c r="D1017" s="43">
        <f t="shared" si="30"/>
        <v>365</v>
      </c>
      <c r="E1017" s="49">
        <f>ROUND(('Все выпуски'!$V$3*'Все выпуски'!$V$6/100)/365*(B1017-IF(C1017="Нет",VLOOKUP(A1017,'Айгенис Оп23'!$A$2:$C$42,3,0),VLOOKUP((A1017-1),'Айгенис Оп23'!$A$2:$C$42,3,0))),2)</f>
        <v>13.51</v>
      </c>
      <c r="G1017" s="43">
        <f>COUNTIF(D1018:$D$1224,365)</f>
        <v>207</v>
      </c>
      <c r="H1017" s="43">
        <f>COUNTIF(D1018:$D$1224,366)</f>
        <v>0</v>
      </c>
    </row>
    <row r="1018" spans="1:8" x14ac:dyDescent="0.25">
      <c r="A1018" s="1">
        <f>COUNTIF($C$2:C1018,"Да")</f>
        <v>32</v>
      </c>
      <c r="B1018" s="45">
        <f t="shared" si="31"/>
        <v>46281</v>
      </c>
      <c r="C1018" s="42" t="str">
        <f>IF(ISERROR(VLOOKUP(B1018,'Айгенис Оп23'!$C$3:$C$42,1,0)),"Нет","Да")</f>
        <v>Нет</v>
      </c>
      <c r="D1018" s="43">
        <f t="shared" si="30"/>
        <v>365</v>
      </c>
      <c r="E1018" s="49">
        <f>ROUND(('Все выпуски'!$V$3*'Все выпуски'!$V$6/100)/365*(B1018-IF(C1018="Нет",VLOOKUP(A1018,'Айгенис Оп23'!$A$2:$C$42,3,0),VLOOKUP((A1018-1),'Айгенис Оп23'!$A$2:$C$42,3,0))),2)</f>
        <v>13.97</v>
      </c>
      <c r="G1018" s="43">
        <f>COUNTIF(D1019:$D$1224,365)</f>
        <v>206</v>
      </c>
      <c r="H1018" s="43">
        <f>COUNTIF(D1019:$D$1224,366)</f>
        <v>0</v>
      </c>
    </row>
    <row r="1019" spans="1:8" x14ac:dyDescent="0.25">
      <c r="A1019" s="1">
        <f>COUNTIF($C$2:C1019,"Да")</f>
        <v>33</v>
      </c>
      <c r="B1019" s="45">
        <f t="shared" si="31"/>
        <v>46282</v>
      </c>
      <c r="C1019" s="42" t="str">
        <f>IF(ISERROR(VLOOKUP(B1019,'Айгенис Оп23'!$C$3:$C$42,1,0)),"Нет","Да")</f>
        <v>Да</v>
      </c>
      <c r="D1019" s="43">
        <f t="shared" si="30"/>
        <v>365</v>
      </c>
      <c r="E1019" s="49">
        <f>ROUND(('Все выпуски'!$V$3*'Все выпуски'!$V$6/100)/365*(B1019-IF(C1019="Нет",VLOOKUP(A1019,'Айгенис Оп23'!$A$2:$C$42,3,0),VLOOKUP((A1019-1),'Айгенис Оп23'!$A$2:$C$42,3,0))),2)</f>
        <v>14.44</v>
      </c>
      <c r="G1019" s="43">
        <f>COUNTIF(D1020:$D$1224,365)</f>
        <v>205</v>
      </c>
      <c r="H1019" s="43">
        <f>COUNTIF(D1020:$D$1224,366)</f>
        <v>0</v>
      </c>
    </row>
    <row r="1020" spans="1:8" x14ac:dyDescent="0.25">
      <c r="A1020" s="1">
        <f>COUNTIF($C$2:C1020,"Да")</f>
        <v>33</v>
      </c>
      <c r="B1020" s="45">
        <f t="shared" si="31"/>
        <v>46283</v>
      </c>
      <c r="C1020" s="42" t="str">
        <f>IF(ISERROR(VLOOKUP(B1020,'Айгенис Оп23'!$C$3:$C$42,1,0)),"Нет","Да")</f>
        <v>Нет</v>
      </c>
      <c r="D1020" s="43">
        <f t="shared" si="30"/>
        <v>365</v>
      </c>
      <c r="E1020" s="49">
        <f>ROUND(('Все выпуски'!$V$3*'Все выпуски'!$V$6/100)/365*(B1020-IF(C1020="Нет",VLOOKUP(A1020,'Айгенис Оп23'!$A$2:$C$42,3,0),VLOOKUP((A1020-1),'Айгенис Оп23'!$A$2:$C$42,3,0))),2)</f>
        <v>0.47</v>
      </c>
      <c r="G1020" s="43">
        <f>COUNTIF(D1021:$D$1224,365)</f>
        <v>204</v>
      </c>
      <c r="H1020" s="43">
        <f>COUNTIF(D1021:$D$1224,366)</f>
        <v>0</v>
      </c>
    </row>
    <row r="1021" spans="1:8" x14ac:dyDescent="0.25">
      <c r="A1021" s="1">
        <f>COUNTIF($C$2:C1021,"Да")</f>
        <v>33</v>
      </c>
      <c r="B1021" s="45">
        <f t="shared" si="31"/>
        <v>46284</v>
      </c>
      <c r="C1021" s="42" t="str">
        <f>IF(ISERROR(VLOOKUP(B1021,'Айгенис Оп23'!$C$3:$C$42,1,0)),"Нет","Да")</f>
        <v>Нет</v>
      </c>
      <c r="D1021" s="43">
        <f t="shared" si="30"/>
        <v>365</v>
      </c>
      <c r="E1021" s="49">
        <f>ROUND(('Все выпуски'!$V$3*'Все выпуски'!$V$6/100)/365*(B1021-IF(C1021="Нет",VLOOKUP(A1021,'Айгенис Оп23'!$A$2:$C$42,3,0),VLOOKUP((A1021-1),'Айгенис Оп23'!$A$2:$C$42,3,0))),2)</f>
        <v>0.93</v>
      </c>
      <c r="G1021" s="43">
        <f>COUNTIF(D1022:$D$1224,365)</f>
        <v>203</v>
      </c>
      <c r="H1021" s="43">
        <f>COUNTIF(D1022:$D$1224,366)</f>
        <v>0</v>
      </c>
    </row>
    <row r="1022" spans="1:8" x14ac:dyDescent="0.25">
      <c r="A1022" s="1">
        <f>COUNTIF($C$2:C1022,"Да")</f>
        <v>33</v>
      </c>
      <c r="B1022" s="45">
        <f t="shared" si="31"/>
        <v>46285</v>
      </c>
      <c r="C1022" s="42" t="str">
        <f>IF(ISERROR(VLOOKUP(B1022,'Айгенис Оп23'!$C$3:$C$42,1,0)),"Нет","Да")</f>
        <v>Нет</v>
      </c>
      <c r="D1022" s="43">
        <f t="shared" si="30"/>
        <v>365</v>
      </c>
      <c r="E1022" s="49">
        <f>ROUND(('Все выпуски'!$V$3*'Все выпуски'!$V$6/100)/365*(B1022-IF(C1022="Нет",VLOOKUP(A1022,'Айгенис Оп23'!$A$2:$C$42,3,0),VLOOKUP((A1022-1),'Айгенис Оп23'!$A$2:$C$42,3,0))),2)</f>
        <v>1.4</v>
      </c>
      <c r="G1022" s="43">
        <f>COUNTIF(D1023:$D$1224,365)</f>
        <v>202</v>
      </c>
      <c r="H1022" s="43">
        <f>COUNTIF(D1023:$D$1224,366)</f>
        <v>0</v>
      </c>
    </row>
    <row r="1023" spans="1:8" x14ac:dyDescent="0.25">
      <c r="A1023" s="1">
        <f>COUNTIF($C$2:C1023,"Да")</f>
        <v>33</v>
      </c>
      <c r="B1023" s="45">
        <f t="shared" si="31"/>
        <v>46286</v>
      </c>
      <c r="C1023" s="42" t="str">
        <f>IF(ISERROR(VLOOKUP(B1023,'Айгенис Оп23'!$C$3:$C$42,1,0)),"Нет","Да")</f>
        <v>Нет</v>
      </c>
      <c r="D1023" s="43">
        <f t="shared" si="30"/>
        <v>365</v>
      </c>
      <c r="E1023" s="49">
        <f>ROUND(('Все выпуски'!$V$3*'Все выпуски'!$V$6/100)/365*(B1023-IF(C1023="Нет",VLOOKUP(A1023,'Айгенис Оп23'!$A$2:$C$42,3,0),VLOOKUP((A1023-1),'Айгенис Оп23'!$A$2:$C$42,3,0))),2)</f>
        <v>1.86</v>
      </c>
      <c r="G1023" s="43">
        <f>COUNTIF(D1024:$D$1224,365)</f>
        <v>201</v>
      </c>
      <c r="H1023" s="43">
        <f>COUNTIF(D1024:$D$1224,366)</f>
        <v>0</v>
      </c>
    </row>
    <row r="1024" spans="1:8" x14ac:dyDescent="0.25">
      <c r="A1024" s="1">
        <f>COUNTIF($C$2:C1024,"Да")</f>
        <v>33</v>
      </c>
      <c r="B1024" s="45">
        <f t="shared" si="31"/>
        <v>46287</v>
      </c>
      <c r="C1024" s="42" t="str">
        <f>IF(ISERROR(VLOOKUP(B1024,'Айгенис Оп23'!$C$3:$C$42,1,0)),"Нет","Да")</f>
        <v>Нет</v>
      </c>
      <c r="D1024" s="43">
        <f t="shared" si="30"/>
        <v>365</v>
      </c>
      <c r="E1024" s="49">
        <f>ROUND(('Все выпуски'!$V$3*'Все выпуски'!$V$6/100)/365*(B1024-IF(C1024="Нет",VLOOKUP(A1024,'Айгенис Оп23'!$A$2:$C$42,3,0),VLOOKUP((A1024-1),'Айгенис Оп23'!$A$2:$C$42,3,0))),2)</f>
        <v>2.33</v>
      </c>
      <c r="G1024" s="43">
        <f>COUNTIF(D1025:$D$1224,365)</f>
        <v>200</v>
      </c>
      <c r="H1024" s="43">
        <f>COUNTIF(D1025:$D$1224,366)</f>
        <v>0</v>
      </c>
    </row>
    <row r="1025" spans="1:8" x14ac:dyDescent="0.25">
      <c r="A1025" s="1">
        <f>COUNTIF($C$2:C1025,"Да")</f>
        <v>33</v>
      </c>
      <c r="B1025" s="45">
        <f t="shared" si="31"/>
        <v>46288</v>
      </c>
      <c r="C1025" s="42" t="str">
        <f>IF(ISERROR(VLOOKUP(B1025,'Айгенис Оп23'!$C$3:$C$42,1,0)),"Нет","Да")</f>
        <v>Нет</v>
      </c>
      <c r="D1025" s="43">
        <f t="shared" si="30"/>
        <v>365</v>
      </c>
      <c r="E1025" s="49">
        <f>ROUND(('Все выпуски'!$V$3*'Все выпуски'!$V$6/100)/365*(B1025-IF(C1025="Нет",VLOOKUP(A1025,'Айгенис Оп23'!$A$2:$C$42,3,0),VLOOKUP((A1025-1),'Айгенис Оп23'!$A$2:$C$42,3,0))),2)</f>
        <v>2.79</v>
      </c>
      <c r="G1025" s="43">
        <f>COUNTIF(D1026:$D$1224,365)</f>
        <v>199</v>
      </c>
      <c r="H1025" s="43">
        <f>COUNTIF(D1026:$D$1224,366)</f>
        <v>0</v>
      </c>
    </row>
    <row r="1026" spans="1:8" x14ac:dyDescent="0.25">
      <c r="A1026" s="1">
        <f>COUNTIF($C$2:C1026,"Да")</f>
        <v>33</v>
      </c>
      <c r="B1026" s="45">
        <f t="shared" si="31"/>
        <v>46289</v>
      </c>
      <c r="C1026" s="42" t="str">
        <f>IF(ISERROR(VLOOKUP(B1026,'Айгенис Оп23'!$C$3:$C$42,1,0)),"Нет","Да")</f>
        <v>Нет</v>
      </c>
      <c r="D1026" s="43">
        <f t="shared" ref="D1026:D1089" si="32">IF(MOD(YEAR(B1026),4)=0,366,365)</f>
        <v>365</v>
      </c>
      <c r="E1026" s="49">
        <f>ROUND(('Все выпуски'!$V$3*'Все выпуски'!$V$6/100)/365*(B1026-IF(C1026="Нет",VLOOKUP(A1026,'Айгенис Оп23'!$A$2:$C$42,3,0),VLOOKUP((A1026-1),'Айгенис Оп23'!$A$2:$C$42,3,0))),2)</f>
        <v>3.26</v>
      </c>
      <c r="G1026" s="43">
        <f>COUNTIF(D1027:$D$1224,365)</f>
        <v>198</v>
      </c>
      <c r="H1026" s="43">
        <f>COUNTIF(D1027:$D$1224,366)</f>
        <v>0</v>
      </c>
    </row>
    <row r="1027" spans="1:8" x14ac:dyDescent="0.25">
      <c r="A1027" s="1">
        <f>COUNTIF($C$2:C1027,"Да")</f>
        <v>33</v>
      </c>
      <c r="B1027" s="45">
        <f t="shared" si="31"/>
        <v>46290</v>
      </c>
      <c r="C1027" s="42" t="str">
        <f>IF(ISERROR(VLOOKUP(B1027,'Айгенис Оп23'!$C$3:$C$42,1,0)),"Нет","Да")</f>
        <v>Нет</v>
      </c>
      <c r="D1027" s="43">
        <f t="shared" si="32"/>
        <v>365</v>
      </c>
      <c r="E1027" s="49">
        <f>ROUND(('Все выпуски'!$V$3*'Все выпуски'!$V$6/100)/365*(B1027-IF(C1027="Нет",VLOOKUP(A1027,'Айгенис Оп23'!$A$2:$C$42,3,0),VLOOKUP((A1027-1),'Айгенис Оп23'!$A$2:$C$42,3,0))),2)</f>
        <v>3.73</v>
      </c>
      <c r="G1027" s="43">
        <f>COUNTIF(D1028:$D$1224,365)</f>
        <v>197</v>
      </c>
      <c r="H1027" s="43">
        <f>COUNTIF(D1028:$D$1224,366)</f>
        <v>0</v>
      </c>
    </row>
    <row r="1028" spans="1:8" x14ac:dyDescent="0.25">
      <c r="A1028" s="1">
        <f>COUNTIF($C$2:C1028,"Да")</f>
        <v>33</v>
      </c>
      <c r="B1028" s="45">
        <f t="shared" ref="B1028:B1091" si="33">B1027+1</f>
        <v>46291</v>
      </c>
      <c r="C1028" s="42" t="str">
        <f>IF(ISERROR(VLOOKUP(B1028,'Айгенис Оп23'!$C$3:$C$42,1,0)),"Нет","Да")</f>
        <v>Нет</v>
      </c>
      <c r="D1028" s="43">
        <f t="shared" si="32"/>
        <v>365</v>
      </c>
      <c r="E1028" s="49">
        <f>ROUND(('Все выпуски'!$V$3*'Все выпуски'!$V$6/100)/365*(B1028-IF(C1028="Нет",VLOOKUP(A1028,'Айгенис Оп23'!$A$2:$C$42,3,0),VLOOKUP((A1028-1),'Айгенис Оп23'!$A$2:$C$42,3,0))),2)</f>
        <v>4.1900000000000004</v>
      </c>
      <c r="G1028" s="43">
        <f>COUNTIF(D1029:$D$1224,365)</f>
        <v>196</v>
      </c>
      <c r="H1028" s="43">
        <f>COUNTIF(D1029:$D$1224,366)</f>
        <v>0</v>
      </c>
    </row>
    <row r="1029" spans="1:8" x14ac:dyDescent="0.25">
      <c r="A1029" s="1">
        <f>COUNTIF($C$2:C1029,"Да")</f>
        <v>33</v>
      </c>
      <c r="B1029" s="45">
        <f t="shared" si="33"/>
        <v>46292</v>
      </c>
      <c r="C1029" s="42" t="str">
        <f>IF(ISERROR(VLOOKUP(B1029,'Айгенис Оп23'!$C$3:$C$42,1,0)),"Нет","Да")</f>
        <v>Нет</v>
      </c>
      <c r="D1029" s="43">
        <f t="shared" si="32"/>
        <v>365</v>
      </c>
      <c r="E1029" s="49">
        <f>ROUND(('Все выпуски'!$V$3*'Все выпуски'!$V$6/100)/365*(B1029-IF(C1029="Нет",VLOOKUP(A1029,'Айгенис Оп23'!$A$2:$C$42,3,0),VLOOKUP((A1029-1),'Айгенис Оп23'!$A$2:$C$42,3,0))),2)</f>
        <v>4.66</v>
      </c>
      <c r="G1029" s="43">
        <f>COUNTIF(D1030:$D$1224,365)</f>
        <v>195</v>
      </c>
      <c r="H1029" s="43">
        <f>COUNTIF(D1030:$D$1224,366)</f>
        <v>0</v>
      </c>
    </row>
    <row r="1030" spans="1:8" x14ac:dyDescent="0.25">
      <c r="A1030" s="1">
        <f>COUNTIF($C$2:C1030,"Да")</f>
        <v>33</v>
      </c>
      <c r="B1030" s="45">
        <f t="shared" si="33"/>
        <v>46293</v>
      </c>
      <c r="C1030" s="42" t="str">
        <f>IF(ISERROR(VLOOKUP(B1030,'Айгенис Оп23'!$C$3:$C$42,1,0)),"Нет","Да")</f>
        <v>Нет</v>
      </c>
      <c r="D1030" s="43">
        <f t="shared" si="32"/>
        <v>365</v>
      </c>
      <c r="E1030" s="49">
        <f>ROUND(('Все выпуски'!$V$3*'Все выпуски'!$V$6/100)/365*(B1030-IF(C1030="Нет",VLOOKUP(A1030,'Айгенис Оп23'!$A$2:$C$42,3,0),VLOOKUP((A1030-1),'Айгенис Оп23'!$A$2:$C$42,3,0))),2)</f>
        <v>5.12</v>
      </c>
      <c r="G1030" s="43">
        <f>COUNTIF(D1031:$D$1224,365)</f>
        <v>194</v>
      </c>
      <c r="H1030" s="43">
        <f>COUNTIF(D1031:$D$1224,366)</f>
        <v>0</v>
      </c>
    </row>
    <row r="1031" spans="1:8" x14ac:dyDescent="0.25">
      <c r="A1031" s="1">
        <f>COUNTIF($C$2:C1031,"Да")</f>
        <v>33</v>
      </c>
      <c r="B1031" s="45">
        <f t="shared" si="33"/>
        <v>46294</v>
      </c>
      <c r="C1031" s="42" t="str">
        <f>IF(ISERROR(VLOOKUP(B1031,'Айгенис Оп23'!$C$3:$C$42,1,0)),"Нет","Да")</f>
        <v>Нет</v>
      </c>
      <c r="D1031" s="43">
        <f t="shared" si="32"/>
        <v>365</v>
      </c>
      <c r="E1031" s="49">
        <f>ROUND(('Все выпуски'!$V$3*'Все выпуски'!$V$6/100)/365*(B1031-IF(C1031="Нет",VLOOKUP(A1031,'Айгенис Оп23'!$A$2:$C$42,3,0),VLOOKUP((A1031-1),'Айгенис Оп23'!$A$2:$C$42,3,0))),2)</f>
        <v>5.59</v>
      </c>
      <c r="G1031" s="43">
        <f>COUNTIF(D1032:$D$1224,365)</f>
        <v>193</v>
      </c>
      <c r="H1031" s="43">
        <f>COUNTIF(D1032:$D$1224,366)</f>
        <v>0</v>
      </c>
    </row>
    <row r="1032" spans="1:8" x14ac:dyDescent="0.25">
      <c r="A1032" s="1">
        <f>COUNTIF($C$2:C1032,"Да")</f>
        <v>33</v>
      </c>
      <c r="B1032" s="45">
        <f t="shared" si="33"/>
        <v>46295</v>
      </c>
      <c r="C1032" s="42" t="str">
        <f>IF(ISERROR(VLOOKUP(B1032,'Айгенис Оп23'!$C$3:$C$42,1,0)),"Нет","Да")</f>
        <v>Нет</v>
      </c>
      <c r="D1032" s="43">
        <f t="shared" si="32"/>
        <v>365</v>
      </c>
      <c r="E1032" s="49">
        <f>ROUND(('Все выпуски'!$V$3*'Все выпуски'!$V$6/100)/365*(B1032-IF(C1032="Нет",VLOOKUP(A1032,'Айгенис Оп23'!$A$2:$C$42,3,0),VLOOKUP((A1032-1),'Айгенис Оп23'!$A$2:$C$42,3,0))),2)</f>
        <v>6.05</v>
      </c>
      <c r="G1032" s="43">
        <f>COUNTIF(D1033:$D$1224,365)</f>
        <v>192</v>
      </c>
      <c r="H1032" s="43">
        <f>COUNTIF(D1033:$D$1224,366)</f>
        <v>0</v>
      </c>
    </row>
    <row r="1033" spans="1:8" x14ac:dyDescent="0.25">
      <c r="A1033" s="1">
        <f>COUNTIF($C$2:C1033,"Да")</f>
        <v>33</v>
      </c>
      <c r="B1033" s="45">
        <f t="shared" si="33"/>
        <v>46296</v>
      </c>
      <c r="C1033" s="42" t="str">
        <f>IF(ISERROR(VLOOKUP(B1033,'Айгенис Оп23'!$C$3:$C$42,1,0)),"Нет","Да")</f>
        <v>Нет</v>
      </c>
      <c r="D1033" s="43">
        <f t="shared" si="32"/>
        <v>365</v>
      </c>
      <c r="E1033" s="49">
        <f>ROUND(('Все выпуски'!$V$3*'Все выпуски'!$V$6/100)/365*(B1033-IF(C1033="Нет",VLOOKUP(A1033,'Айгенис Оп23'!$A$2:$C$42,3,0),VLOOKUP((A1033-1),'Айгенис Оп23'!$A$2:$C$42,3,0))),2)</f>
        <v>6.52</v>
      </c>
      <c r="G1033" s="43">
        <f>COUNTIF(D1034:$D$1224,365)</f>
        <v>191</v>
      </c>
      <c r="H1033" s="43">
        <f>COUNTIF(D1034:$D$1224,366)</f>
        <v>0</v>
      </c>
    </row>
    <row r="1034" spans="1:8" x14ac:dyDescent="0.25">
      <c r="A1034" s="1">
        <f>COUNTIF($C$2:C1034,"Да")</f>
        <v>33</v>
      </c>
      <c r="B1034" s="45">
        <f t="shared" si="33"/>
        <v>46297</v>
      </c>
      <c r="C1034" s="42" t="str">
        <f>IF(ISERROR(VLOOKUP(B1034,'Айгенис Оп23'!$C$3:$C$42,1,0)),"Нет","Да")</f>
        <v>Нет</v>
      </c>
      <c r="D1034" s="43">
        <f t="shared" si="32"/>
        <v>365</v>
      </c>
      <c r="E1034" s="49">
        <f>ROUND(('Все выпуски'!$V$3*'Все выпуски'!$V$6/100)/365*(B1034-IF(C1034="Нет",VLOOKUP(A1034,'Айгенис Оп23'!$A$2:$C$42,3,0),VLOOKUP((A1034-1),'Айгенис Оп23'!$A$2:$C$42,3,0))),2)</f>
        <v>6.99</v>
      </c>
      <c r="G1034" s="43">
        <f>COUNTIF(D1035:$D$1224,365)</f>
        <v>190</v>
      </c>
      <c r="H1034" s="43">
        <f>COUNTIF(D1035:$D$1224,366)</f>
        <v>0</v>
      </c>
    </row>
    <row r="1035" spans="1:8" x14ac:dyDescent="0.25">
      <c r="A1035" s="1">
        <f>COUNTIF($C$2:C1035,"Да")</f>
        <v>33</v>
      </c>
      <c r="B1035" s="45">
        <f t="shared" si="33"/>
        <v>46298</v>
      </c>
      <c r="C1035" s="42" t="str">
        <f>IF(ISERROR(VLOOKUP(B1035,'Айгенис Оп23'!$C$3:$C$42,1,0)),"Нет","Да")</f>
        <v>Нет</v>
      </c>
      <c r="D1035" s="43">
        <f t="shared" si="32"/>
        <v>365</v>
      </c>
      <c r="E1035" s="49">
        <f>ROUND(('Все выпуски'!$V$3*'Все выпуски'!$V$6/100)/365*(B1035-IF(C1035="Нет",VLOOKUP(A1035,'Айгенис Оп23'!$A$2:$C$42,3,0),VLOOKUP((A1035-1),'Айгенис Оп23'!$A$2:$C$42,3,0))),2)</f>
        <v>7.45</v>
      </c>
      <c r="G1035" s="43">
        <f>COUNTIF(D1036:$D$1224,365)</f>
        <v>189</v>
      </c>
      <c r="H1035" s="43">
        <f>COUNTIF(D1036:$D$1224,366)</f>
        <v>0</v>
      </c>
    </row>
    <row r="1036" spans="1:8" x14ac:dyDescent="0.25">
      <c r="A1036" s="1">
        <f>COUNTIF($C$2:C1036,"Да")</f>
        <v>33</v>
      </c>
      <c r="B1036" s="45">
        <f t="shared" si="33"/>
        <v>46299</v>
      </c>
      <c r="C1036" s="42" t="str">
        <f>IF(ISERROR(VLOOKUP(B1036,'Айгенис Оп23'!$C$3:$C$42,1,0)),"Нет","Да")</f>
        <v>Нет</v>
      </c>
      <c r="D1036" s="43">
        <f t="shared" si="32"/>
        <v>365</v>
      </c>
      <c r="E1036" s="49">
        <f>ROUND(('Все выпуски'!$V$3*'Все выпуски'!$V$6/100)/365*(B1036-IF(C1036="Нет",VLOOKUP(A1036,'Айгенис Оп23'!$A$2:$C$42,3,0),VLOOKUP((A1036-1),'Айгенис Оп23'!$A$2:$C$42,3,0))),2)</f>
        <v>7.92</v>
      </c>
      <c r="G1036" s="43">
        <f>COUNTIF(D1037:$D$1224,365)</f>
        <v>188</v>
      </c>
      <c r="H1036" s="43">
        <f>COUNTIF(D1037:$D$1224,366)</f>
        <v>0</v>
      </c>
    </row>
    <row r="1037" spans="1:8" x14ac:dyDescent="0.25">
      <c r="A1037" s="1">
        <f>COUNTIF($C$2:C1037,"Да")</f>
        <v>33</v>
      </c>
      <c r="B1037" s="45">
        <f t="shared" si="33"/>
        <v>46300</v>
      </c>
      <c r="C1037" s="42" t="str">
        <f>IF(ISERROR(VLOOKUP(B1037,'Айгенис Оп23'!$C$3:$C$42,1,0)),"Нет","Да")</f>
        <v>Нет</v>
      </c>
      <c r="D1037" s="43">
        <f t="shared" si="32"/>
        <v>365</v>
      </c>
      <c r="E1037" s="49">
        <f>ROUND(('Все выпуски'!$V$3*'Все выпуски'!$V$6/100)/365*(B1037-IF(C1037="Нет",VLOOKUP(A1037,'Айгенис Оп23'!$A$2:$C$42,3,0),VLOOKUP((A1037-1),'Айгенис Оп23'!$A$2:$C$42,3,0))),2)</f>
        <v>8.3800000000000008</v>
      </c>
      <c r="G1037" s="43">
        <f>COUNTIF(D1038:$D$1224,365)</f>
        <v>187</v>
      </c>
      <c r="H1037" s="43">
        <f>COUNTIF(D1038:$D$1224,366)</f>
        <v>0</v>
      </c>
    </row>
    <row r="1038" spans="1:8" x14ac:dyDescent="0.25">
      <c r="A1038" s="1">
        <f>COUNTIF($C$2:C1038,"Да")</f>
        <v>33</v>
      </c>
      <c r="B1038" s="45">
        <f t="shared" si="33"/>
        <v>46301</v>
      </c>
      <c r="C1038" s="42" t="str">
        <f>IF(ISERROR(VLOOKUP(B1038,'Айгенис Оп23'!$C$3:$C$42,1,0)),"Нет","Да")</f>
        <v>Нет</v>
      </c>
      <c r="D1038" s="43">
        <f t="shared" si="32"/>
        <v>365</v>
      </c>
      <c r="E1038" s="49">
        <f>ROUND(('Все выпуски'!$V$3*'Все выпуски'!$V$6/100)/365*(B1038-IF(C1038="Нет",VLOOKUP(A1038,'Айгенис Оп23'!$A$2:$C$42,3,0),VLOOKUP((A1038-1),'Айгенис Оп23'!$A$2:$C$42,3,0))),2)</f>
        <v>8.85</v>
      </c>
      <c r="G1038" s="43">
        <f>COUNTIF(D1039:$D$1224,365)</f>
        <v>186</v>
      </c>
      <c r="H1038" s="43">
        <f>COUNTIF(D1039:$D$1224,366)</f>
        <v>0</v>
      </c>
    </row>
    <row r="1039" spans="1:8" x14ac:dyDescent="0.25">
      <c r="A1039" s="1">
        <f>COUNTIF($C$2:C1039,"Да")</f>
        <v>33</v>
      </c>
      <c r="B1039" s="45">
        <f t="shared" si="33"/>
        <v>46302</v>
      </c>
      <c r="C1039" s="42" t="str">
        <f>IF(ISERROR(VLOOKUP(B1039,'Айгенис Оп23'!$C$3:$C$42,1,0)),"Нет","Да")</f>
        <v>Нет</v>
      </c>
      <c r="D1039" s="43">
        <f t="shared" si="32"/>
        <v>365</v>
      </c>
      <c r="E1039" s="49">
        <f>ROUND(('Все выпуски'!$V$3*'Все выпуски'!$V$6/100)/365*(B1039-IF(C1039="Нет",VLOOKUP(A1039,'Айгенис Оп23'!$A$2:$C$42,3,0),VLOOKUP((A1039-1),'Айгенис Оп23'!$A$2:$C$42,3,0))),2)</f>
        <v>9.32</v>
      </c>
      <c r="G1039" s="43">
        <f>COUNTIF(D1040:$D$1224,365)</f>
        <v>185</v>
      </c>
      <c r="H1039" s="43">
        <f>COUNTIF(D1040:$D$1224,366)</f>
        <v>0</v>
      </c>
    </row>
    <row r="1040" spans="1:8" x14ac:dyDescent="0.25">
      <c r="A1040" s="1">
        <f>COUNTIF($C$2:C1040,"Да")</f>
        <v>33</v>
      </c>
      <c r="B1040" s="45">
        <f t="shared" si="33"/>
        <v>46303</v>
      </c>
      <c r="C1040" s="42" t="str">
        <f>IF(ISERROR(VLOOKUP(B1040,'Айгенис Оп23'!$C$3:$C$42,1,0)),"Нет","Да")</f>
        <v>Нет</v>
      </c>
      <c r="D1040" s="43">
        <f t="shared" si="32"/>
        <v>365</v>
      </c>
      <c r="E1040" s="49">
        <f>ROUND(('Все выпуски'!$V$3*'Все выпуски'!$V$6/100)/365*(B1040-IF(C1040="Нет",VLOOKUP(A1040,'Айгенис Оп23'!$A$2:$C$42,3,0),VLOOKUP((A1040-1),'Айгенис Оп23'!$A$2:$C$42,3,0))),2)</f>
        <v>9.7799999999999994</v>
      </c>
      <c r="G1040" s="43">
        <f>COUNTIF(D1041:$D$1224,365)</f>
        <v>184</v>
      </c>
      <c r="H1040" s="43">
        <f>COUNTIF(D1041:$D$1224,366)</f>
        <v>0</v>
      </c>
    </row>
    <row r="1041" spans="1:8" x14ac:dyDescent="0.25">
      <c r="A1041" s="1">
        <f>COUNTIF($C$2:C1041,"Да")</f>
        <v>33</v>
      </c>
      <c r="B1041" s="45">
        <f t="shared" si="33"/>
        <v>46304</v>
      </c>
      <c r="C1041" s="42" t="str">
        <f>IF(ISERROR(VLOOKUP(B1041,'Айгенис Оп23'!$C$3:$C$42,1,0)),"Нет","Да")</f>
        <v>Нет</v>
      </c>
      <c r="D1041" s="43">
        <f t="shared" si="32"/>
        <v>365</v>
      </c>
      <c r="E1041" s="49">
        <f>ROUND(('Все выпуски'!$V$3*'Все выпуски'!$V$6/100)/365*(B1041-IF(C1041="Нет",VLOOKUP(A1041,'Айгенис Оп23'!$A$2:$C$42,3,0),VLOOKUP((A1041-1),'Айгенис Оп23'!$A$2:$C$42,3,0))),2)</f>
        <v>10.25</v>
      </c>
      <c r="G1041" s="43">
        <f>COUNTIF(D1042:$D$1224,365)</f>
        <v>183</v>
      </c>
      <c r="H1041" s="43">
        <f>COUNTIF(D1042:$D$1224,366)</f>
        <v>0</v>
      </c>
    </row>
    <row r="1042" spans="1:8" x14ac:dyDescent="0.25">
      <c r="A1042" s="1">
        <f>COUNTIF($C$2:C1042,"Да")</f>
        <v>33</v>
      </c>
      <c r="B1042" s="45">
        <f t="shared" si="33"/>
        <v>46305</v>
      </c>
      <c r="C1042" s="42" t="str">
        <f>IF(ISERROR(VLOOKUP(B1042,'Айгенис Оп23'!$C$3:$C$42,1,0)),"Нет","Да")</f>
        <v>Нет</v>
      </c>
      <c r="D1042" s="43">
        <f t="shared" si="32"/>
        <v>365</v>
      </c>
      <c r="E1042" s="49">
        <f>ROUND(('Все выпуски'!$V$3*'Все выпуски'!$V$6/100)/365*(B1042-IF(C1042="Нет",VLOOKUP(A1042,'Айгенис Оп23'!$A$2:$C$42,3,0),VLOOKUP((A1042-1),'Айгенис Оп23'!$A$2:$C$42,3,0))),2)</f>
        <v>10.71</v>
      </c>
      <c r="G1042" s="43">
        <f>COUNTIF(D1043:$D$1224,365)</f>
        <v>182</v>
      </c>
      <c r="H1042" s="43">
        <f>COUNTIF(D1043:$D$1224,366)</f>
        <v>0</v>
      </c>
    </row>
    <row r="1043" spans="1:8" x14ac:dyDescent="0.25">
      <c r="A1043" s="1">
        <f>COUNTIF($C$2:C1043,"Да")</f>
        <v>33</v>
      </c>
      <c r="B1043" s="45">
        <f t="shared" si="33"/>
        <v>46306</v>
      </c>
      <c r="C1043" s="42" t="str">
        <f>IF(ISERROR(VLOOKUP(B1043,'Айгенис Оп23'!$C$3:$C$42,1,0)),"Нет","Да")</f>
        <v>Нет</v>
      </c>
      <c r="D1043" s="43">
        <f t="shared" si="32"/>
        <v>365</v>
      </c>
      <c r="E1043" s="49">
        <f>ROUND(('Все выпуски'!$V$3*'Все выпуски'!$V$6/100)/365*(B1043-IF(C1043="Нет",VLOOKUP(A1043,'Айгенис Оп23'!$A$2:$C$42,3,0),VLOOKUP((A1043-1),'Айгенис Оп23'!$A$2:$C$42,3,0))),2)</f>
        <v>11.18</v>
      </c>
      <c r="G1043" s="43">
        <f>COUNTIF(D1044:$D$1224,365)</f>
        <v>181</v>
      </c>
      <c r="H1043" s="43">
        <f>COUNTIF(D1044:$D$1224,366)</f>
        <v>0</v>
      </c>
    </row>
    <row r="1044" spans="1:8" x14ac:dyDescent="0.25">
      <c r="A1044" s="1">
        <f>COUNTIF($C$2:C1044,"Да")</f>
        <v>33</v>
      </c>
      <c r="B1044" s="45">
        <f t="shared" si="33"/>
        <v>46307</v>
      </c>
      <c r="C1044" s="42" t="str">
        <f>IF(ISERROR(VLOOKUP(B1044,'Айгенис Оп23'!$C$3:$C$42,1,0)),"Нет","Да")</f>
        <v>Нет</v>
      </c>
      <c r="D1044" s="43">
        <f t="shared" si="32"/>
        <v>365</v>
      </c>
      <c r="E1044" s="49">
        <f>ROUND(('Все выпуски'!$V$3*'Все выпуски'!$V$6/100)/365*(B1044-IF(C1044="Нет",VLOOKUP(A1044,'Айгенис Оп23'!$A$2:$C$42,3,0),VLOOKUP((A1044-1),'Айгенис Оп23'!$A$2:$C$42,3,0))),2)</f>
        <v>11.64</v>
      </c>
      <c r="G1044" s="43">
        <f>COUNTIF(D1045:$D$1224,365)</f>
        <v>180</v>
      </c>
      <c r="H1044" s="43">
        <f>COUNTIF(D1045:$D$1224,366)</f>
        <v>0</v>
      </c>
    </row>
    <row r="1045" spans="1:8" x14ac:dyDescent="0.25">
      <c r="A1045" s="1">
        <f>COUNTIF($C$2:C1045,"Да")</f>
        <v>33</v>
      </c>
      <c r="B1045" s="45">
        <f t="shared" si="33"/>
        <v>46308</v>
      </c>
      <c r="C1045" s="42" t="str">
        <f>IF(ISERROR(VLOOKUP(B1045,'Айгенис Оп23'!$C$3:$C$42,1,0)),"Нет","Да")</f>
        <v>Нет</v>
      </c>
      <c r="D1045" s="43">
        <f t="shared" si="32"/>
        <v>365</v>
      </c>
      <c r="E1045" s="49">
        <f>ROUND(('Все выпуски'!$V$3*'Все выпуски'!$V$6/100)/365*(B1045-IF(C1045="Нет",VLOOKUP(A1045,'Айгенис Оп23'!$A$2:$C$42,3,0),VLOOKUP((A1045-1),'Айгенис Оп23'!$A$2:$C$42,3,0))),2)</f>
        <v>12.11</v>
      </c>
      <c r="G1045" s="43">
        <f>COUNTIF(D1046:$D$1224,365)</f>
        <v>179</v>
      </c>
      <c r="H1045" s="43">
        <f>COUNTIF(D1046:$D$1224,366)</f>
        <v>0</v>
      </c>
    </row>
    <row r="1046" spans="1:8" x14ac:dyDescent="0.25">
      <c r="A1046" s="1">
        <f>COUNTIF($C$2:C1046,"Да")</f>
        <v>33</v>
      </c>
      <c r="B1046" s="45">
        <f t="shared" si="33"/>
        <v>46309</v>
      </c>
      <c r="C1046" s="42" t="str">
        <f>IF(ISERROR(VLOOKUP(B1046,'Айгенис Оп23'!$C$3:$C$42,1,0)),"Нет","Да")</f>
        <v>Нет</v>
      </c>
      <c r="D1046" s="43">
        <f t="shared" si="32"/>
        <v>365</v>
      </c>
      <c r="E1046" s="49">
        <f>ROUND(('Все выпуски'!$V$3*'Все выпуски'!$V$6/100)/365*(B1046-IF(C1046="Нет",VLOOKUP(A1046,'Айгенис Оп23'!$A$2:$C$42,3,0),VLOOKUP((A1046-1),'Айгенис Оп23'!$A$2:$C$42,3,0))),2)</f>
        <v>12.58</v>
      </c>
      <c r="G1046" s="43">
        <f>COUNTIF(D1047:$D$1224,365)</f>
        <v>178</v>
      </c>
      <c r="H1046" s="43">
        <f>COUNTIF(D1047:$D$1224,366)</f>
        <v>0</v>
      </c>
    </row>
    <row r="1047" spans="1:8" x14ac:dyDescent="0.25">
      <c r="A1047" s="1">
        <f>COUNTIF($C$2:C1047,"Да")</f>
        <v>33</v>
      </c>
      <c r="B1047" s="45">
        <f t="shared" si="33"/>
        <v>46310</v>
      </c>
      <c r="C1047" s="42" t="str">
        <f>IF(ISERROR(VLOOKUP(B1047,'Айгенис Оп23'!$C$3:$C$42,1,0)),"Нет","Да")</f>
        <v>Нет</v>
      </c>
      <c r="D1047" s="43">
        <f t="shared" si="32"/>
        <v>365</v>
      </c>
      <c r="E1047" s="49">
        <f>ROUND(('Все выпуски'!$V$3*'Все выпуски'!$V$6/100)/365*(B1047-IF(C1047="Нет",VLOOKUP(A1047,'Айгенис Оп23'!$A$2:$C$42,3,0),VLOOKUP((A1047-1),'Айгенис Оп23'!$A$2:$C$42,3,0))),2)</f>
        <v>13.04</v>
      </c>
      <c r="G1047" s="43">
        <f>COUNTIF(D1048:$D$1224,365)</f>
        <v>177</v>
      </c>
      <c r="H1047" s="43">
        <f>COUNTIF(D1048:$D$1224,366)</f>
        <v>0</v>
      </c>
    </row>
    <row r="1048" spans="1:8" x14ac:dyDescent="0.25">
      <c r="A1048" s="1">
        <f>COUNTIF($C$2:C1048,"Да")</f>
        <v>33</v>
      </c>
      <c r="B1048" s="45">
        <f t="shared" si="33"/>
        <v>46311</v>
      </c>
      <c r="C1048" s="42" t="str">
        <f>IF(ISERROR(VLOOKUP(B1048,'Айгенис Оп23'!$C$3:$C$42,1,0)),"Нет","Да")</f>
        <v>Нет</v>
      </c>
      <c r="D1048" s="43">
        <f t="shared" si="32"/>
        <v>365</v>
      </c>
      <c r="E1048" s="49">
        <f>ROUND(('Все выпуски'!$V$3*'Все выпуски'!$V$6/100)/365*(B1048-IF(C1048="Нет",VLOOKUP(A1048,'Айгенис Оп23'!$A$2:$C$42,3,0),VLOOKUP((A1048-1),'Айгенис Оп23'!$A$2:$C$42,3,0))),2)</f>
        <v>13.51</v>
      </c>
      <c r="G1048" s="43">
        <f>COUNTIF(D1049:$D$1224,365)</f>
        <v>176</v>
      </c>
      <c r="H1048" s="43">
        <f>COUNTIF(D1049:$D$1224,366)</f>
        <v>0</v>
      </c>
    </row>
    <row r="1049" spans="1:8" x14ac:dyDescent="0.25">
      <c r="A1049" s="1">
        <f>COUNTIF($C$2:C1049,"Да")</f>
        <v>34</v>
      </c>
      <c r="B1049" s="45">
        <f t="shared" si="33"/>
        <v>46312</v>
      </c>
      <c r="C1049" s="42" t="str">
        <f>IF(ISERROR(VLOOKUP(B1049,'Айгенис Оп23'!$C$3:$C$42,1,0)),"Нет","Да")</f>
        <v>Да</v>
      </c>
      <c r="D1049" s="43">
        <f t="shared" si="32"/>
        <v>365</v>
      </c>
      <c r="E1049" s="49">
        <f>ROUND(('Все выпуски'!$V$3*'Все выпуски'!$V$6/100)/365*(B1049-IF(C1049="Нет",VLOOKUP(A1049,'Айгенис Оп23'!$A$2:$C$42,3,0),VLOOKUP((A1049-1),'Айгенис Оп23'!$A$2:$C$42,3,0))),2)</f>
        <v>13.97</v>
      </c>
      <c r="G1049" s="43">
        <f>COUNTIF(D1050:$D$1224,365)</f>
        <v>175</v>
      </c>
      <c r="H1049" s="43">
        <f>COUNTIF(D1050:$D$1224,366)</f>
        <v>0</v>
      </c>
    </row>
    <row r="1050" spans="1:8" x14ac:dyDescent="0.25">
      <c r="A1050" s="1">
        <f>COUNTIF($C$2:C1050,"Да")</f>
        <v>34</v>
      </c>
      <c r="B1050" s="45">
        <f t="shared" si="33"/>
        <v>46313</v>
      </c>
      <c r="C1050" s="42" t="str">
        <f>IF(ISERROR(VLOOKUP(B1050,'Айгенис Оп23'!$C$3:$C$42,1,0)),"Нет","Да")</f>
        <v>Нет</v>
      </c>
      <c r="D1050" s="43">
        <f t="shared" si="32"/>
        <v>365</v>
      </c>
      <c r="E1050" s="49">
        <f>ROUND(('Все выпуски'!$V$3*'Все выпуски'!$V$6/100)/365*(B1050-IF(C1050="Нет",VLOOKUP(A1050,'Айгенис Оп23'!$A$2:$C$42,3,0),VLOOKUP((A1050-1),'Айгенис Оп23'!$A$2:$C$42,3,0))),2)</f>
        <v>0.47</v>
      </c>
      <c r="G1050" s="43">
        <f>COUNTIF(D1051:$D$1224,365)</f>
        <v>174</v>
      </c>
      <c r="H1050" s="43">
        <f>COUNTIF(D1051:$D$1224,366)</f>
        <v>0</v>
      </c>
    </row>
    <row r="1051" spans="1:8" x14ac:dyDescent="0.25">
      <c r="A1051" s="1">
        <f>COUNTIF($C$2:C1051,"Да")</f>
        <v>34</v>
      </c>
      <c r="B1051" s="45">
        <f t="shared" si="33"/>
        <v>46314</v>
      </c>
      <c r="C1051" s="42" t="str">
        <f>IF(ISERROR(VLOOKUP(B1051,'Айгенис Оп23'!$C$3:$C$42,1,0)),"Нет","Да")</f>
        <v>Нет</v>
      </c>
      <c r="D1051" s="43">
        <f t="shared" si="32"/>
        <v>365</v>
      </c>
      <c r="E1051" s="49">
        <f>ROUND(('Все выпуски'!$V$3*'Все выпуски'!$V$6/100)/365*(B1051-IF(C1051="Нет",VLOOKUP(A1051,'Айгенис Оп23'!$A$2:$C$42,3,0),VLOOKUP((A1051-1),'Айгенис Оп23'!$A$2:$C$42,3,0))),2)</f>
        <v>0.93</v>
      </c>
      <c r="G1051" s="43">
        <f>COUNTIF(D1052:$D$1224,365)</f>
        <v>173</v>
      </c>
      <c r="H1051" s="43">
        <f>COUNTIF(D1052:$D$1224,366)</f>
        <v>0</v>
      </c>
    </row>
    <row r="1052" spans="1:8" x14ac:dyDescent="0.25">
      <c r="A1052" s="1">
        <f>COUNTIF($C$2:C1052,"Да")</f>
        <v>34</v>
      </c>
      <c r="B1052" s="45">
        <f t="shared" si="33"/>
        <v>46315</v>
      </c>
      <c r="C1052" s="42" t="str">
        <f>IF(ISERROR(VLOOKUP(B1052,'Айгенис Оп23'!$C$3:$C$42,1,0)),"Нет","Да")</f>
        <v>Нет</v>
      </c>
      <c r="D1052" s="43">
        <f t="shared" si="32"/>
        <v>365</v>
      </c>
      <c r="E1052" s="49">
        <f>ROUND(('Все выпуски'!$V$3*'Все выпуски'!$V$6/100)/365*(B1052-IF(C1052="Нет",VLOOKUP(A1052,'Айгенис Оп23'!$A$2:$C$42,3,0),VLOOKUP((A1052-1),'Айгенис Оп23'!$A$2:$C$42,3,0))),2)</f>
        <v>1.4</v>
      </c>
      <c r="G1052" s="43">
        <f>COUNTIF(D1053:$D$1224,365)</f>
        <v>172</v>
      </c>
      <c r="H1052" s="43">
        <f>COUNTIF(D1053:$D$1224,366)</f>
        <v>0</v>
      </c>
    </row>
    <row r="1053" spans="1:8" x14ac:dyDescent="0.25">
      <c r="A1053" s="1">
        <f>COUNTIF($C$2:C1053,"Да")</f>
        <v>34</v>
      </c>
      <c r="B1053" s="45">
        <f t="shared" si="33"/>
        <v>46316</v>
      </c>
      <c r="C1053" s="42" t="str">
        <f>IF(ISERROR(VLOOKUP(B1053,'Айгенис Оп23'!$C$3:$C$42,1,0)),"Нет","Да")</f>
        <v>Нет</v>
      </c>
      <c r="D1053" s="43">
        <f t="shared" si="32"/>
        <v>365</v>
      </c>
      <c r="E1053" s="49">
        <f>ROUND(('Все выпуски'!$V$3*'Все выпуски'!$V$6/100)/365*(B1053-IF(C1053="Нет",VLOOKUP(A1053,'Айгенис Оп23'!$A$2:$C$42,3,0),VLOOKUP((A1053-1),'Айгенис Оп23'!$A$2:$C$42,3,0))),2)</f>
        <v>1.86</v>
      </c>
      <c r="G1053" s="43">
        <f>COUNTIF(D1054:$D$1224,365)</f>
        <v>171</v>
      </c>
      <c r="H1053" s="43">
        <f>COUNTIF(D1054:$D$1224,366)</f>
        <v>0</v>
      </c>
    </row>
    <row r="1054" spans="1:8" x14ac:dyDescent="0.25">
      <c r="A1054" s="1">
        <f>COUNTIF($C$2:C1054,"Да")</f>
        <v>34</v>
      </c>
      <c r="B1054" s="45">
        <f t="shared" si="33"/>
        <v>46317</v>
      </c>
      <c r="C1054" s="42" t="str">
        <f>IF(ISERROR(VLOOKUP(B1054,'Айгенис Оп23'!$C$3:$C$42,1,0)),"Нет","Да")</f>
        <v>Нет</v>
      </c>
      <c r="D1054" s="43">
        <f t="shared" si="32"/>
        <v>365</v>
      </c>
      <c r="E1054" s="49">
        <f>ROUND(('Все выпуски'!$V$3*'Все выпуски'!$V$6/100)/365*(B1054-IF(C1054="Нет",VLOOKUP(A1054,'Айгенис Оп23'!$A$2:$C$42,3,0),VLOOKUP((A1054-1),'Айгенис Оп23'!$A$2:$C$42,3,0))),2)</f>
        <v>2.33</v>
      </c>
      <c r="G1054" s="43">
        <f>COUNTIF(D1055:$D$1224,365)</f>
        <v>170</v>
      </c>
      <c r="H1054" s="43">
        <f>COUNTIF(D1055:$D$1224,366)</f>
        <v>0</v>
      </c>
    </row>
    <row r="1055" spans="1:8" x14ac:dyDescent="0.25">
      <c r="A1055" s="1">
        <f>COUNTIF($C$2:C1055,"Да")</f>
        <v>34</v>
      </c>
      <c r="B1055" s="45">
        <f t="shared" si="33"/>
        <v>46318</v>
      </c>
      <c r="C1055" s="42" t="str">
        <f>IF(ISERROR(VLOOKUP(B1055,'Айгенис Оп23'!$C$3:$C$42,1,0)),"Нет","Да")</f>
        <v>Нет</v>
      </c>
      <c r="D1055" s="43">
        <f t="shared" si="32"/>
        <v>365</v>
      </c>
      <c r="E1055" s="49">
        <f>ROUND(('Все выпуски'!$V$3*'Все выпуски'!$V$6/100)/365*(B1055-IF(C1055="Нет",VLOOKUP(A1055,'Айгенис Оп23'!$A$2:$C$42,3,0),VLOOKUP((A1055-1),'Айгенис Оп23'!$A$2:$C$42,3,0))),2)</f>
        <v>2.79</v>
      </c>
      <c r="G1055" s="43">
        <f>COUNTIF(D1056:$D$1224,365)</f>
        <v>169</v>
      </c>
      <c r="H1055" s="43">
        <f>COUNTIF(D1056:$D$1224,366)</f>
        <v>0</v>
      </c>
    </row>
    <row r="1056" spans="1:8" x14ac:dyDescent="0.25">
      <c r="A1056" s="1">
        <f>COUNTIF($C$2:C1056,"Да")</f>
        <v>34</v>
      </c>
      <c r="B1056" s="45">
        <f t="shared" si="33"/>
        <v>46319</v>
      </c>
      <c r="C1056" s="42" t="str">
        <f>IF(ISERROR(VLOOKUP(B1056,'Айгенис Оп23'!$C$3:$C$42,1,0)),"Нет","Да")</f>
        <v>Нет</v>
      </c>
      <c r="D1056" s="43">
        <f t="shared" si="32"/>
        <v>365</v>
      </c>
      <c r="E1056" s="49">
        <f>ROUND(('Все выпуски'!$V$3*'Все выпуски'!$V$6/100)/365*(B1056-IF(C1056="Нет",VLOOKUP(A1056,'Айгенис Оп23'!$A$2:$C$42,3,0),VLOOKUP((A1056-1),'Айгенис Оп23'!$A$2:$C$42,3,0))),2)</f>
        <v>3.26</v>
      </c>
      <c r="G1056" s="43">
        <f>COUNTIF(D1057:$D$1224,365)</f>
        <v>168</v>
      </c>
      <c r="H1056" s="43">
        <f>COUNTIF(D1057:$D$1224,366)</f>
        <v>0</v>
      </c>
    </row>
    <row r="1057" spans="1:8" x14ac:dyDescent="0.25">
      <c r="A1057" s="1">
        <f>COUNTIF($C$2:C1057,"Да")</f>
        <v>34</v>
      </c>
      <c r="B1057" s="45">
        <f t="shared" si="33"/>
        <v>46320</v>
      </c>
      <c r="C1057" s="42" t="str">
        <f>IF(ISERROR(VLOOKUP(B1057,'Айгенис Оп23'!$C$3:$C$42,1,0)),"Нет","Да")</f>
        <v>Нет</v>
      </c>
      <c r="D1057" s="43">
        <f t="shared" si="32"/>
        <v>365</v>
      </c>
      <c r="E1057" s="49">
        <f>ROUND(('Все выпуски'!$V$3*'Все выпуски'!$V$6/100)/365*(B1057-IF(C1057="Нет",VLOOKUP(A1057,'Айгенис Оп23'!$A$2:$C$42,3,0),VLOOKUP((A1057-1),'Айгенис Оп23'!$A$2:$C$42,3,0))),2)</f>
        <v>3.73</v>
      </c>
      <c r="G1057" s="43">
        <f>COUNTIF(D1058:$D$1224,365)</f>
        <v>167</v>
      </c>
      <c r="H1057" s="43">
        <f>COUNTIF(D1058:$D$1224,366)</f>
        <v>0</v>
      </c>
    </row>
    <row r="1058" spans="1:8" x14ac:dyDescent="0.25">
      <c r="A1058" s="1">
        <f>COUNTIF($C$2:C1058,"Да")</f>
        <v>34</v>
      </c>
      <c r="B1058" s="45">
        <f t="shared" si="33"/>
        <v>46321</v>
      </c>
      <c r="C1058" s="42" t="str">
        <f>IF(ISERROR(VLOOKUP(B1058,'Айгенис Оп23'!$C$3:$C$42,1,0)),"Нет","Да")</f>
        <v>Нет</v>
      </c>
      <c r="D1058" s="43">
        <f t="shared" si="32"/>
        <v>365</v>
      </c>
      <c r="E1058" s="49">
        <f>ROUND(('Все выпуски'!$V$3*'Все выпуски'!$V$6/100)/365*(B1058-IF(C1058="Нет",VLOOKUP(A1058,'Айгенис Оп23'!$A$2:$C$42,3,0),VLOOKUP((A1058-1),'Айгенис Оп23'!$A$2:$C$42,3,0))),2)</f>
        <v>4.1900000000000004</v>
      </c>
      <c r="G1058" s="43">
        <f>COUNTIF(D1059:$D$1224,365)</f>
        <v>166</v>
      </c>
      <c r="H1058" s="43">
        <f>COUNTIF(D1059:$D$1224,366)</f>
        <v>0</v>
      </c>
    </row>
    <row r="1059" spans="1:8" x14ac:dyDescent="0.25">
      <c r="A1059" s="1">
        <f>COUNTIF($C$2:C1059,"Да")</f>
        <v>34</v>
      </c>
      <c r="B1059" s="45">
        <f t="shared" si="33"/>
        <v>46322</v>
      </c>
      <c r="C1059" s="42" t="str">
        <f>IF(ISERROR(VLOOKUP(B1059,'Айгенис Оп23'!$C$3:$C$42,1,0)),"Нет","Да")</f>
        <v>Нет</v>
      </c>
      <c r="D1059" s="43">
        <f t="shared" si="32"/>
        <v>365</v>
      </c>
      <c r="E1059" s="49">
        <f>ROUND(('Все выпуски'!$V$3*'Все выпуски'!$V$6/100)/365*(B1059-IF(C1059="Нет",VLOOKUP(A1059,'Айгенис Оп23'!$A$2:$C$42,3,0),VLOOKUP((A1059-1),'Айгенис Оп23'!$A$2:$C$42,3,0))),2)</f>
        <v>4.66</v>
      </c>
      <c r="G1059" s="43">
        <f>COUNTIF(D1060:$D$1224,365)</f>
        <v>165</v>
      </c>
      <c r="H1059" s="43">
        <f>COUNTIF(D1060:$D$1224,366)</f>
        <v>0</v>
      </c>
    </row>
    <row r="1060" spans="1:8" x14ac:dyDescent="0.25">
      <c r="A1060" s="1">
        <f>COUNTIF($C$2:C1060,"Да")</f>
        <v>34</v>
      </c>
      <c r="B1060" s="45">
        <f t="shared" si="33"/>
        <v>46323</v>
      </c>
      <c r="C1060" s="42" t="str">
        <f>IF(ISERROR(VLOOKUP(B1060,'Айгенис Оп23'!$C$3:$C$42,1,0)),"Нет","Да")</f>
        <v>Нет</v>
      </c>
      <c r="D1060" s="43">
        <f t="shared" si="32"/>
        <v>365</v>
      </c>
      <c r="E1060" s="49">
        <f>ROUND(('Все выпуски'!$V$3*'Все выпуски'!$V$6/100)/365*(B1060-IF(C1060="Нет",VLOOKUP(A1060,'Айгенис Оп23'!$A$2:$C$42,3,0),VLOOKUP((A1060-1),'Айгенис Оп23'!$A$2:$C$42,3,0))),2)</f>
        <v>5.12</v>
      </c>
      <c r="G1060" s="43">
        <f>COUNTIF(D1061:$D$1224,365)</f>
        <v>164</v>
      </c>
      <c r="H1060" s="43">
        <f>COUNTIF(D1061:$D$1224,366)</f>
        <v>0</v>
      </c>
    </row>
    <row r="1061" spans="1:8" x14ac:dyDescent="0.25">
      <c r="A1061" s="1">
        <f>COUNTIF($C$2:C1061,"Да")</f>
        <v>34</v>
      </c>
      <c r="B1061" s="45">
        <f t="shared" si="33"/>
        <v>46324</v>
      </c>
      <c r="C1061" s="42" t="str">
        <f>IF(ISERROR(VLOOKUP(B1061,'Айгенис Оп23'!$C$3:$C$42,1,0)),"Нет","Да")</f>
        <v>Нет</v>
      </c>
      <c r="D1061" s="43">
        <f t="shared" si="32"/>
        <v>365</v>
      </c>
      <c r="E1061" s="49">
        <f>ROUND(('Все выпуски'!$V$3*'Все выпуски'!$V$6/100)/365*(B1061-IF(C1061="Нет",VLOOKUP(A1061,'Айгенис Оп23'!$A$2:$C$42,3,0),VLOOKUP((A1061-1),'Айгенис Оп23'!$A$2:$C$42,3,0))),2)</f>
        <v>5.59</v>
      </c>
      <c r="G1061" s="43">
        <f>COUNTIF(D1062:$D$1224,365)</f>
        <v>163</v>
      </c>
      <c r="H1061" s="43">
        <f>COUNTIF(D1062:$D$1224,366)</f>
        <v>0</v>
      </c>
    </row>
    <row r="1062" spans="1:8" x14ac:dyDescent="0.25">
      <c r="A1062" s="1">
        <f>COUNTIF($C$2:C1062,"Да")</f>
        <v>34</v>
      </c>
      <c r="B1062" s="45">
        <f t="shared" si="33"/>
        <v>46325</v>
      </c>
      <c r="C1062" s="42" t="str">
        <f>IF(ISERROR(VLOOKUP(B1062,'Айгенис Оп23'!$C$3:$C$42,1,0)),"Нет","Да")</f>
        <v>Нет</v>
      </c>
      <c r="D1062" s="43">
        <f t="shared" si="32"/>
        <v>365</v>
      </c>
      <c r="E1062" s="49">
        <f>ROUND(('Все выпуски'!$V$3*'Все выпуски'!$V$6/100)/365*(B1062-IF(C1062="Нет",VLOOKUP(A1062,'Айгенис Оп23'!$A$2:$C$42,3,0),VLOOKUP((A1062-1),'Айгенис Оп23'!$A$2:$C$42,3,0))),2)</f>
        <v>6.05</v>
      </c>
      <c r="G1062" s="43">
        <f>COUNTIF(D1063:$D$1224,365)</f>
        <v>162</v>
      </c>
      <c r="H1062" s="43">
        <f>COUNTIF(D1063:$D$1224,366)</f>
        <v>0</v>
      </c>
    </row>
    <row r="1063" spans="1:8" x14ac:dyDescent="0.25">
      <c r="A1063" s="1">
        <f>COUNTIF($C$2:C1063,"Да")</f>
        <v>34</v>
      </c>
      <c r="B1063" s="45">
        <f t="shared" si="33"/>
        <v>46326</v>
      </c>
      <c r="C1063" s="42" t="str">
        <f>IF(ISERROR(VLOOKUP(B1063,'Айгенис Оп23'!$C$3:$C$42,1,0)),"Нет","Да")</f>
        <v>Нет</v>
      </c>
      <c r="D1063" s="43">
        <f t="shared" si="32"/>
        <v>365</v>
      </c>
      <c r="E1063" s="49">
        <f>ROUND(('Все выпуски'!$V$3*'Все выпуски'!$V$6/100)/365*(B1063-IF(C1063="Нет",VLOOKUP(A1063,'Айгенис Оп23'!$A$2:$C$42,3,0),VLOOKUP((A1063-1),'Айгенис Оп23'!$A$2:$C$42,3,0))),2)</f>
        <v>6.52</v>
      </c>
      <c r="G1063" s="43">
        <f>COUNTIF(D1064:$D$1224,365)</f>
        <v>161</v>
      </c>
      <c r="H1063" s="43">
        <f>COUNTIF(D1064:$D$1224,366)</f>
        <v>0</v>
      </c>
    </row>
    <row r="1064" spans="1:8" x14ac:dyDescent="0.25">
      <c r="A1064" s="1">
        <f>COUNTIF($C$2:C1064,"Да")</f>
        <v>34</v>
      </c>
      <c r="B1064" s="45">
        <f t="shared" si="33"/>
        <v>46327</v>
      </c>
      <c r="C1064" s="42" t="str">
        <f>IF(ISERROR(VLOOKUP(B1064,'Айгенис Оп23'!$C$3:$C$42,1,0)),"Нет","Да")</f>
        <v>Нет</v>
      </c>
      <c r="D1064" s="43">
        <f t="shared" si="32"/>
        <v>365</v>
      </c>
      <c r="E1064" s="49">
        <f>ROUND(('Все выпуски'!$V$3*'Все выпуски'!$V$6/100)/365*(B1064-IF(C1064="Нет",VLOOKUP(A1064,'Айгенис Оп23'!$A$2:$C$42,3,0),VLOOKUP((A1064-1),'Айгенис Оп23'!$A$2:$C$42,3,0))),2)</f>
        <v>6.99</v>
      </c>
      <c r="G1064" s="43">
        <f>COUNTIF(D1065:$D$1224,365)</f>
        <v>160</v>
      </c>
      <c r="H1064" s="43">
        <f>COUNTIF(D1065:$D$1224,366)</f>
        <v>0</v>
      </c>
    </row>
    <row r="1065" spans="1:8" x14ac:dyDescent="0.25">
      <c r="A1065" s="1">
        <f>COUNTIF($C$2:C1065,"Да")</f>
        <v>34</v>
      </c>
      <c r="B1065" s="45">
        <f t="shared" si="33"/>
        <v>46328</v>
      </c>
      <c r="C1065" s="42" t="str">
        <f>IF(ISERROR(VLOOKUP(B1065,'Айгенис Оп23'!$C$3:$C$42,1,0)),"Нет","Да")</f>
        <v>Нет</v>
      </c>
      <c r="D1065" s="43">
        <f t="shared" si="32"/>
        <v>365</v>
      </c>
      <c r="E1065" s="49">
        <f>ROUND(('Все выпуски'!$V$3*'Все выпуски'!$V$6/100)/365*(B1065-IF(C1065="Нет",VLOOKUP(A1065,'Айгенис Оп23'!$A$2:$C$42,3,0),VLOOKUP((A1065-1),'Айгенис Оп23'!$A$2:$C$42,3,0))),2)</f>
        <v>7.45</v>
      </c>
      <c r="G1065" s="43">
        <f>COUNTIF(D1066:$D$1224,365)</f>
        <v>159</v>
      </c>
      <c r="H1065" s="43">
        <f>COUNTIF(D1066:$D$1224,366)</f>
        <v>0</v>
      </c>
    </row>
    <row r="1066" spans="1:8" x14ac:dyDescent="0.25">
      <c r="A1066" s="1">
        <f>COUNTIF($C$2:C1066,"Да")</f>
        <v>34</v>
      </c>
      <c r="B1066" s="45">
        <f t="shared" si="33"/>
        <v>46329</v>
      </c>
      <c r="C1066" s="42" t="str">
        <f>IF(ISERROR(VLOOKUP(B1066,'Айгенис Оп23'!$C$3:$C$42,1,0)),"Нет","Да")</f>
        <v>Нет</v>
      </c>
      <c r="D1066" s="43">
        <f t="shared" si="32"/>
        <v>365</v>
      </c>
      <c r="E1066" s="49">
        <f>ROUND(('Все выпуски'!$V$3*'Все выпуски'!$V$6/100)/365*(B1066-IF(C1066="Нет",VLOOKUP(A1066,'Айгенис Оп23'!$A$2:$C$42,3,0),VLOOKUP((A1066-1),'Айгенис Оп23'!$A$2:$C$42,3,0))),2)</f>
        <v>7.92</v>
      </c>
      <c r="G1066" s="43">
        <f>COUNTIF(D1067:$D$1224,365)</f>
        <v>158</v>
      </c>
      <c r="H1066" s="43">
        <f>COUNTIF(D1067:$D$1224,366)</f>
        <v>0</v>
      </c>
    </row>
    <row r="1067" spans="1:8" x14ac:dyDescent="0.25">
      <c r="A1067" s="1">
        <f>COUNTIF($C$2:C1067,"Да")</f>
        <v>34</v>
      </c>
      <c r="B1067" s="45">
        <f t="shared" si="33"/>
        <v>46330</v>
      </c>
      <c r="C1067" s="42" t="str">
        <f>IF(ISERROR(VLOOKUP(B1067,'Айгенис Оп23'!$C$3:$C$42,1,0)),"Нет","Да")</f>
        <v>Нет</v>
      </c>
      <c r="D1067" s="43">
        <f t="shared" si="32"/>
        <v>365</v>
      </c>
      <c r="E1067" s="49">
        <f>ROUND(('Все выпуски'!$V$3*'Все выпуски'!$V$6/100)/365*(B1067-IF(C1067="Нет",VLOOKUP(A1067,'Айгенис Оп23'!$A$2:$C$42,3,0),VLOOKUP((A1067-1),'Айгенис Оп23'!$A$2:$C$42,3,0))),2)</f>
        <v>8.3800000000000008</v>
      </c>
      <c r="G1067" s="43">
        <f>COUNTIF(D1068:$D$1224,365)</f>
        <v>157</v>
      </c>
      <c r="H1067" s="43">
        <f>COUNTIF(D1068:$D$1224,366)</f>
        <v>0</v>
      </c>
    </row>
    <row r="1068" spans="1:8" x14ac:dyDescent="0.25">
      <c r="A1068" s="1">
        <f>COUNTIF($C$2:C1068,"Да")</f>
        <v>34</v>
      </c>
      <c r="B1068" s="45">
        <f t="shared" si="33"/>
        <v>46331</v>
      </c>
      <c r="C1068" s="42" t="str">
        <f>IF(ISERROR(VLOOKUP(B1068,'Айгенис Оп23'!$C$3:$C$42,1,0)),"Нет","Да")</f>
        <v>Нет</v>
      </c>
      <c r="D1068" s="43">
        <f t="shared" si="32"/>
        <v>365</v>
      </c>
      <c r="E1068" s="49">
        <f>ROUND(('Все выпуски'!$V$3*'Все выпуски'!$V$6/100)/365*(B1068-IF(C1068="Нет",VLOOKUP(A1068,'Айгенис Оп23'!$A$2:$C$42,3,0),VLOOKUP((A1068-1),'Айгенис Оп23'!$A$2:$C$42,3,0))),2)</f>
        <v>8.85</v>
      </c>
      <c r="G1068" s="43">
        <f>COUNTIF(D1069:$D$1224,365)</f>
        <v>156</v>
      </c>
      <c r="H1068" s="43">
        <f>COUNTIF(D1069:$D$1224,366)</f>
        <v>0</v>
      </c>
    </row>
    <row r="1069" spans="1:8" x14ac:dyDescent="0.25">
      <c r="A1069" s="1">
        <f>COUNTIF($C$2:C1069,"Да")</f>
        <v>34</v>
      </c>
      <c r="B1069" s="45">
        <f t="shared" si="33"/>
        <v>46332</v>
      </c>
      <c r="C1069" s="42" t="str">
        <f>IF(ISERROR(VLOOKUP(B1069,'Айгенис Оп23'!$C$3:$C$42,1,0)),"Нет","Да")</f>
        <v>Нет</v>
      </c>
      <c r="D1069" s="43">
        <f t="shared" si="32"/>
        <v>365</v>
      </c>
      <c r="E1069" s="49">
        <f>ROUND(('Все выпуски'!$V$3*'Все выпуски'!$V$6/100)/365*(B1069-IF(C1069="Нет",VLOOKUP(A1069,'Айгенис Оп23'!$A$2:$C$42,3,0),VLOOKUP((A1069-1),'Айгенис Оп23'!$A$2:$C$42,3,0))),2)</f>
        <v>9.32</v>
      </c>
      <c r="G1069" s="43">
        <f>COUNTIF(D1070:$D$1224,365)</f>
        <v>155</v>
      </c>
      <c r="H1069" s="43">
        <f>COUNTIF(D1070:$D$1224,366)</f>
        <v>0</v>
      </c>
    </row>
    <row r="1070" spans="1:8" x14ac:dyDescent="0.25">
      <c r="A1070" s="1">
        <f>COUNTIF($C$2:C1070,"Да")</f>
        <v>34</v>
      </c>
      <c r="B1070" s="45">
        <f t="shared" si="33"/>
        <v>46333</v>
      </c>
      <c r="C1070" s="42" t="str">
        <f>IF(ISERROR(VLOOKUP(B1070,'Айгенис Оп23'!$C$3:$C$42,1,0)),"Нет","Да")</f>
        <v>Нет</v>
      </c>
      <c r="D1070" s="43">
        <f t="shared" si="32"/>
        <v>365</v>
      </c>
      <c r="E1070" s="49">
        <f>ROUND(('Все выпуски'!$V$3*'Все выпуски'!$V$6/100)/365*(B1070-IF(C1070="Нет",VLOOKUP(A1070,'Айгенис Оп23'!$A$2:$C$42,3,0),VLOOKUP((A1070-1),'Айгенис Оп23'!$A$2:$C$42,3,0))),2)</f>
        <v>9.7799999999999994</v>
      </c>
      <c r="G1070" s="43">
        <f>COUNTIF(D1071:$D$1224,365)</f>
        <v>154</v>
      </c>
      <c r="H1070" s="43">
        <f>COUNTIF(D1071:$D$1224,366)</f>
        <v>0</v>
      </c>
    </row>
    <row r="1071" spans="1:8" x14ac:dyDescent="0.25">
      <c r="A1071" s="1">
        <f>COUNTIF($C$2:C1071,"Да")</f>
        <v>34</v>
      </c>
      <c r="B1071" s="45">
        <f t="shared" si="33"/>
        <v>46334</v>
      </c>
      <c r="C1071" s="42" t="str">
        <f>IF(ISERROR(VLOOKUP(B1071,'Айгенис Оп23'!$C$3:$C$42,1,0)),"Нет","Да")</f>
        <v>Нет</v>
      </c>
      <c r="D1071" s="43">
        <f t="shared" si="32"/>
        <v>365</v>
      </c>
      <c r="E1071" s="49">
        <f>ROUND(('Все выпуски'!$V$3*'Все выпуски'!$V$6/100)/365*(B1071-IF(C1071="Нет",VLOOKUP(A1071,'Айгенис Оп23'!$A$2:$C$42,3,0),VLOOKUP((A1071-1),'Айгенис Оп23'!$A$2:$C$42,3,0))),2)</f>
        <v>10.25</v>
      </c>
      <c r="G1071" s="43">
        <f>COUNTIF(D1072:$D$1224,365)</f>
        <v>153</v>
      </c>
      <c r="H1071" s="43">
        <f>COUNTIF(D1072:$D$1224,366)</f>
        <v>0</v>
      </c>
    </row>
    <row r="1072" spans="1:8" x14ac:dyDescent="0.25">
      <c r="A1072" s="1">
        <f>COUNTIF($C$2:C1072,"Да")</f>
        <v>34</v>
      </c>
      <c r="B1072" s="45">
        <f t="shared" si="33"/>
        <v>46335</v>
      </c>
      <c r="C1072" s="42" t="str">
        <f>IF(ISERROR(VLOOKUP(B1072,'Айгенис Оп23'!$C$3:$C$42,1,0)),"Нет","Да")</f>
        <v>Нет</v>
      </c>
      <c r="D1072" s="43">
        <f t="shared" si="32"/>
        <v>365</v>
      </c>
      <c r="E1072" s="49">
        <f>ROUND(('Все выпуски'!$V$3*'Все выпуски'!$V$6/100)/365*(B1072-IF(C1072="Нет",VLOOKUP(A1072,'Айгенис Оп23'!$A$2:$C$42,3,0),VLOOKUP((A1072-1),'Айгенис Оп23'!$A$2:$C$42,3,0))),2)</f>
        <v>10.71</v>
      </c>
      <c r="G1072" s="43">
        <f>COUNTIF(D1073:$D$1224,365)</f>
        <v>152</v>
      </c>
      <c r="H1072" s="43">
        <f>COUNTIF(D1073:$D$1224,366)</f>
        <v>0</v>
      </c>
    </row>
    <row r="1073" spans="1:8" x14ac:dyDescent="0.25">
      <c r="A1073" s="1">
        <f>COUNTIF($C$2:C1073,"Да")</f>
        <v>34</v>
      </c>
      <c r="B1073" s="45">
        <f t="shared" si="33"/>
        <v>46336</v>
      </c>
      <c r="C1073" s="42" t="str">
        <f>IF(ISERROR(VLOOKUP(B1073,'Айгенис Оп23'!$C$3:$C$42,1,0)),"Нет","Да")</f>
        <v>Нет</v>
      </c>
      <c r="D1073" s="43">
        <f t="shared" si="32"/>
        <v>365</v>
      </c>
      <c r="E1073" s="49">
        <f>ROUND(('Все выпуски'!$V$3*'Все выпуски'!$V$6/100)/365*(B1073-IF(C1073="Нет",VLOOKUP(A1073,'Айгенис Оп23'!$A$2:$C$42,3,0),VLOOKUP((A1073-1),'Айгенис Оп23'!$A$2:$C$42,3,0))),2)</f>
        <v>11.18</v>
      </c>
      <c r="G1073" s="43">
        <f>COUNTIF(D1074:$D$1224,365)</f>
        <v>151</v>
      </c>
      <c r="H1073" s="43">
        <f>COUNTIF(D1074:$D$1224,366)</f>
        <v>0</v>
      </c>
    </row>
    <row r="1074" spans="1:8" x14ac:dyDescent="0.25">
      <c r="A1074" s="1">
        <f>COUNTIF($C$2:C1074,"Да")</f>
        <v>34</v>
      </c>
      <c r="B1074" s="45">
        <f t="shared" si="33"/>
        <v>46337</v>
      </c>
      <c r="C1074" s="42" t="str">
        <f>IF(ISERROR(VLOOKUP(B1074,'Айгенис Оп23'!$C$3:$C$42,1,0)),"Нет","Да")</f>
        <v>Нет</v>
      </c>
      <c r="D1074" s="43">
        <f t="shared" si="32"/>
        <v>365</v>
      </c>
      <c r="E1074" s="49">
        <f>ROUND(('Все выпуски'!$V$3*'Все выпуски'!$V$6/100)/365*(B1074-IF(C1074="Нет",VLOOKUP(A1074,'Айгенис Оп23'!$A$2:$C$42,3,0),VLOOKUP((A1074-1),'Айгенис Оп23'!$A$2:$C$42,3,0))),2)</f>
        <v>11.64</v>
      </c>
      <c r="G1074" s="43">
        <f>COUNTIF(D1075:$D$1224,365)</f>
        <v>150</v>
      </c>
      <c r="H1074" s="43">
        <f>COUNTIF(D1075:$D$1224,366)</f>
        <v>0</v>
      </c>
    </row>
    <row r="1075" spans="1:8" x14ac:dyDescent="0.25">
      <c r="A1075" s="1">
        <f>COUNTIF($C$2:C1075,"Да")</f>
        <v>34</v>
      </c>
      <c r="B1075" s="45">
        <f t="shared" si="33"/>
        <v>46338</v>
      </c>
      <c r="C1075" s="42" t="str">
        <f>IF(ISERROR(VLOOKUP(B1075,'Айгенис Оп23'!$C$3:$C$42,1,0)),"Нет","Да")</f>
        <v>Нет</v>
      </c>
      <c r="D1075" s="43">
        <f t="shared" si="32"/>
        <v>365</v>
      </c>
      <c r="E1075" s="49">
        <f>ROUND(('Все выпуски'!$V$3*'Все выпуски'!$V$6/100)/365*(B1075-IF(C1075="Нет",VLOOKUP(A1075,'Айгенис Оп23'!$A$2:$C$42,3,0),VLOOKUP((A1075-1),'Айгенис Оп23'!$A$2:$C$42,3,0))),2)</f>
        <v>12.11</v>
      </c>
      <c r="G1075" s="43">
        <f>COUNTIF(D1076:$D$1224,365)</f>
        <v>149</v>
      </c>
      <c r="H1075" s="43">
        <f>COUNTIF(D1076:$D$1224,366)</f>
        <v>0</v>
      </c>
    </row>
    <row r="1076" spans="1:8" x14ac:dyDescent="0.25">
      <c r="A1076" s="1">
        <f>COUNTIF($C$2:C1076,"Да")</f>
        <v>34</v>
      </c>
      <c r="B1076" s="45">
        <f t="shared" si="33"/>
        <v>46339</v>
      </c>
      <c r="C1076" s="42" t="str">
        <f>IF(ISERROR(VLOOKUP(B1076,'Айгенис Оп23'!$C$3:$C$42,1,0)),"Нет","Да")</f>
        <v>Нет</v>
      </c>
      <c r="D1076" s="43">
        <f t="shared" si="32"/>
        <v>365</v>
      </c>
      <c r="E1076" s="49">
        <f>ROUND(('Все выпуски'!$V$3*'Все выпуски'!$V$6/100)/365*(B1076-IF(C1076="Нет",VLOOKUP(A1076,'Айгенис Оп23'!$A$2:$C$42,3,0),VLOOKUP((A1076-1),'Айгенис Оп23'!$A$2:$C$42,3,0))),2)</f>
        <v>12.58</v>
      </c>
      <c r="G1076" s="43">
        <f>COUNTIF(D1077:$D$1224,365)</f>
        <v>148</v>
      </c>
      <c r="H1076" s="43">
        <f>COUNTIF(D1077:$D$1224,366)</f>
        <v>0</v>
      </c>
    </row>
    <row r="1077" spans="1:8" x14ac:dyDescent="0.25">
      <c r="A1077" s="1">
        <f>COUNTIF($C$2:C1077,"Да")</f>
        <v>34</v>
      </c>
      <c r="B1077" s="45">
        <f t="shared" si="33"/>
        <v>46340</v>
      </c>
      <c r="C1077" s="42" t="str">
        <f>IF(ISERROR(VLOOKUP(B1077,'Айгенис Оп23'!$C$3:$C$42,1,0)),"Нет","Да")</f>
        <v>Нет</v>
      </c>
      <c r="D1077" s="43">
        <f t="shared" si="32"/>
        <v>365</v>
      </c>
      <c r="E1077" s="49">
        <f>ROUND(('Все выпуски'!$V$3*'Все выпуски'!$V$6/100)/365*(B1077-IF(C1077="Нет",VLOOKUP(A1077,'Айгенис Оп23'!$A$2:$C$42,3,0),VLOOKUP((A1077-1),'Айгенис Оп23'!$A$2:$C$42,3,0))),2)</f>
        <v>13.04</v>
      </c>
      <c r="G1077" s="43">
        <f>COUNTIF(D1078:$D$1224,365)</f>
        <v>147</v>
      </c>
      <c r="H1077" s="43">
        <f>COUNTIF(D1078:$D$1224,366)</f>
        <v>0</v>
      </c>
    </row>
    <row r="1078" spans="1:8" x14ac:dyDescent="0.25">
      <c r="A1078" s="1">
        <f>COUNTIF($C$2:C1078,"Да")</f>
        <v>34</v>
      </c>
      <c r="B1078" s="45">
        <f t="shared" si="33"/>
        <v>46341</v>
      </c>
      <c r="C1078" s="42" t="str">
        <f>IF(ISERROR(VLOOKUP(B1078,'Айгенис Оп23'!$C$3:$C$42,1,0)),"Нет","Да")</f>
        <v>Нет</v>
      </c>
      <c r="D1078" s="43">
        <f t="shared" si="32"/>
        <v>365</v>
      </c>
      <c r="E1078" s="49">
        <f>ROUND(('Все выпуски'!$V$3*'Все выпуски'!$V$6/100)/365*(B1078-IF(C1078="Нет",VLOOKUP(A1078,'Айгенис Оп23'!$A$2:$C$42,3,0),VLOOKUP((A1078-1),'Айгенис Оп23'!$A$2:$C$42,3,0))),2)</f>
        <v>13.51</v>
      </c>
      <c r="G1078" s="43">
        <f>COUNTIF(D1079:$D$1224,365)</f>
        <v>146</v>
      </c>
      <c r="H1078" s="43">
        <f>COUNTIF(D1079:$D$1224,366)</f>
        <v>0</v>
      </c>
    </row>
    <row r="1079" spans="1:8" x14ac:dyDescent="0.25">
      <c r="A1079" s="1">
        <f>COUNTIF($C$2:C1079,"Да")</f>
        <v>34</v>
      </c>
      <c r="B1079" s="45">
        <f t="shared" si="33"/>
        <v>46342</v>
      </c>
      <c r="C1079" s="42" t="str">
        <f>IF(ISERROR(VLOOKUP(B1079,'Айгенис Оп23'!$C$3:$C$42,1,0)),"Нет","Да")</f>
        <v>Нет</v>
      </c>
      <c r="D1079" s="43">
        <f t="shared" si="32"/>
        <v>365</v>
      </c>
      <c r="E1079" s="49">
        <f>ROUND(('Все выпуски'!$V$3*'Все выпуски'!$V$6/100)/365*(B1079-IF(C1079="Нет",VLOOKUP(A1079,'Айгенис Оп23'!$A$2:$C$42,3,0),VLOOKUP((A1079-1),'Айгенис Оп23'!$A$2:$C$42,3,0))),2)</f>
        <v>13.97</v>
      </c>
      <c r="G1079" s="43">
        <f>COUNTIF(D1080:$D$1224,365)</f>
        <v>145</v>
      </c>
      <c r="H1079" s="43">
        <f>COUNTIF(D1080:$D$1224,366)</f>
        <v>0</v>
      </c>
    </row>
    <row r="1080" spans="1:8" x14ac:dyDescent="0.25">
      <c r="A1080" s="1">
        <f>COUNTIF($C$2:C1080,"Да")</f>
        <v>35</v>
      </c>
      <c r="B1080" s="45">
        <f t="shared" si="33"/>
        <v>46343</v>
      </c>
      <c r="C1080" s="42" t="str">
        <f>IF(ISERROR(VLOOKUP(B1080,'Айгенис Оп23'!$C$3:$C$42,1,0)),"Нет","Да")</f>
        <v>Да</v>
      </c>
      <c r="D1080" s="43">
        <f t="shared" si="32"/>
        <v>365</v>
      </c>
      <c r="E1080" s="49">
        <f>ROUND(('Все выпуски'!$V$3*'Все выпуски'!$V$6/100)/365*(B1080-IF(C1080="Нет",VLOOKUP(A1080,'Айгенис Оп23'!$A$2:$C$42,3,0),VLOOKUP((A1080-1),'Айгенис Оп23'!$A$2:$C$42,3,0))),2)</f>
        <v>14.44</v>
      </c>
      <c r="G1080" s="43">
        <f>COUNTIF(D1081:$D$1224,365)</f>
        <v>144</v>
      </c>
      <c r="H1080" s="43">
        <f>COUNTIF(D1081:$D$1224,366)</f>
        <v>0</v>
      </c>
    </row>
    <row r="1081" spans="1:8" x14ac:dyDescent="0.25">
      <c r="A1081" s="1">
        <f>COUNTIF($C$2:C1081,"Да")</f>
        <v>35</v>
      </c>
      <c r="B1081" s="45">
        <f t="shared" si="33"/>
        <v>46344</v>
      </c>
      <c r="C1081" s="42" t="str">
        <f>IF(ISERROR(VLOOKUP(B1081,'Айгенис Оп23'!$C$3:$C$42,1,0)),"Нет","Да")</f>
        <v>Нет</v>
      </c>
      <c r="D1081" s="43">
        <f t="shared" si="32"/>
        <v>365</v>
      </c>
      <c r="E1081" s="49">
        <f>ROUND(('Все выпуски'!$V$3*'Все выпуски'!$V$6/100)/365*(B1081-IF(C1081="Нет",VLOOKUP(A1081,'Айгенис Оп23'!$A$2:$C$42,3,0),VLOOKUP((A1081-1),'Айгенис Оп23'!$A$2:$C$42,3,0))),2)</f>
        <v>0.47</v>
      </c>
      <c r="G1081" s="43">
        <f>COUNTIF(D1082:$D$1224,365)</f>
        <v>143</v>
      </c>
      <c r="H1081" s="43">
        <f>COUNTIF(D1082:$D$1224,366)</f>
        <v>0</v>
      </c>
    </row>
    <row r="1082" spans="1:8" x14ac:dyDescent="0.25">
      <c r="A1082" s="1">
        <f>COUNTIF($C$2:C1082,"Да")</f>
        <v>35</v>
      </c>
      <c r="B1082" s="45">
        <f t="shared" si="33"/>
        <v>46345</v>
      </c>
      <c r="C1082" s="42" t="str">
        <f>IF(ISERROR(VLOOKUP(B1082,'Айгенис Оп23'!$C$3:$C$42,1,0)),"Нет","Да")</f>
        <v>Нет</v>
      </c>
      <c r="D1082" s="43">
        <f t="shared" si="32"/>
        <v>365</v>
      </c>
      <c r="E1082" s="49">
        <f>ROUND(('Все выпуски'!$V$3*'Все выпуски'!$V$6/100)/365*(B1082-IF(C1082="Нет",VLOOKUP(A1082,'Айгенис Оп23'!$A$2:$C$42,3,0),VLOOKUP((A1082-1),'Айгенис Оп23'!$A$2:$C$42,3,0))),2)</f>
        <v>0.93</v>
      </c>
      <c r="G1082" s="43">
        <f>COUNTIF(D1083:$D$1224,365)</f>
        <v>142</v>
      </c>
      <c r="H1082" s="43">
        <f>COUNTIF(D1083:$D$1224,366)</f>
        <v>0</v>
      </c>
    </row>
    <row r="1083" spans="1:8" x14ac:dyDescent="0.25">
      <c r="A1083" s="1">
        <f>COUNTIF($C$2:C1083,"Да")</f>
        <v>35</v>
      </c>
      <c r="B1083" s="45">
        <f t="shared" si="33"/>
        <v>46346</v>
      </c>
      <c r="C1083" s="42" t="str">
        <f>IF(ISERROR(VLOOKUP(B1083,'Айгенис Оп23'!$C$3:$C$42,1,0)),"Нет","Да")</f>
        <v>Нет</v>
      </c>
      <c r="D1083" s="43">
        <f t="shared" si="32"/>
        <v>365</v>
      </c>
      <c r="E1083" s="49">
        <f>ROUND(('Все выпуски'!$V$3*'Все выпуски'!$V$6/100)/365*(B1083-IF(C1083="Нет",VLOOKUP(A1083,'Айгенис Оп23'!$A$2:$C$42,3,0),VLOOKUP((A1083-1),'Айгенис Оп23'!$A$2:$C$42,3,0))),2)</f>
        <v>1.4</v>
      </c>
      <c r="G1083" s="43">
        <f>COUNTIF(D1084:$D$1224,365)</f>
        <v>141</v>
      </c>
      <c r="H1083" s="43">
        <f>COUNTIF(D1084:$D$1224,366)</f>
        <v>0</v>
      </c>
    </row>
    <row r="1084" spans="1:8" x14ac:dyDescent="0.25">
      <c r="A1084" s="1">
        <f>COUNTIF($C$2:C1084,"Да")</f>
        <v>35</v>
      </c>
      <c r="B1084" s="45">
        <f t="shared" si="33"/>
        <v>46347</v>
      </c>
      <c r="C1084" s="42" t="str">
        <f>IF(ISERROR(VLOOKUP(B1084,'Айгенис Оп23'!$C$3:$C$42,1,0)),"Нет","Да")</f>
        <v>Нет</v>
      </c>
      <c r="D1084" s="43">
        <f t="shared" si="32"/>
        <v>365</v>
      </c>
      <c r="E1084" s="49">
        <f>ROUND(('Все выпуски'!$V$3*'Все выпуски'!$V$6/100)/365*(B1084-IF(C1084="Нет",VLOOKUP(A1084,'Айгенис Оп23'!$A$2:$C$42,3,0),VLOOKUP((A1084-1),'Айгенис Оп23'!$A$2:$C$42,3,0))),2)</f>
        <v>1.86</v>
      </c>
      <c r="G1084" s="43">
        <f>COUNTIF(D1085:$D$1224,365)</f>
        <v>140</v>
      </c>
      <c r="H1084" s="43">
        <f>COUNTIF(D1085:$D$1224,366)</f>
        <v>0</v>
      </c>
    </row>
    <row r="1085" spans="1:8" x14ac:dyDescent="0.25">
      <c r="A1085" s="1">
        <f>COUNTIF($C$2:C1085,"Да")</f>
        <v>35</v>
      </c>
      <c r="B1085" s="45">
        <f t="shared" si="33"/>
        <v>46348</v>
      </c>
      <c r="C1085" s="42" t="str">
        <f>IF(ISERROR(VLOOKUP(B1085,'Айгенис Оп23'!$C$3:$C$42,1,0)),"Нет","Да")</f>
        <v>Нет</v>
      </c>
      <c r="D1085" s="43">
        <f t="shared" si="32"/>
        <v>365</v>
      </c>
      <c r="E1085" s="49">
        <f>ROUND(('Все выпуски'!$V$3*'Все выпуски'!$V$6/100)/365*(B1085-IF(C1085="Нет",VLOOKUP(A1085,'Айгенис Оп23'!$A$2:$C$42,3,0),VLOOKUP((A1085-1),'Айгенис Оп23'!$A$2:$C$42,3,0))),2)</f>
        <v>2.33</v>
      </c>
      <c r="G1085" s="43">
        <f>COUNTIF(D1086:$D$1224,365)</f>
        <v>139</v>
      </c>
      <c r="H1085" s="43">
        <f>COUNTIF(D1086:$D$1224,366)</f>
        <v>0</v>
      </c>
    </row>
    <row r="1086" spans="1:8" x14ac:dyDescent="0.25">
      <c r="A1086" s="1">
        <f>COUNTIF($C$2:C1086,"Да")</f>
        <v>35</v>
      </c>
      <c r="B1086" s="45">
        <f t="shared" si="33"/>
        <v>46349</v>
      </c>
      <c r="C1086" s="42" t="str">
        <f>IF(ISERROR(VLOOKUP(B1086,'Айгенис Оп23'!$C$3:$C$42,1,0)),"Нет","Да")</f>
        <v>Нет</v>
      </c>
      <c r="D1086" s="43">
        <f t="shared" si="32"/>
        <v>365</v>
      </c>
      <c r="E1086" s="49">
        <f>ROUND(('Все выпуски'!$V$3*'Все выпуски'!$V$6/100)/365*(B1086-IF(C1086="Нет",VLOOKUP(A1086,'Айгенис Оп23'!$A$2:$C$42,3,0),VLOOKUP((A1086-1),'Айгенис Оп23'!$A$2:$C$42,3,0))),2)</f>
        <v>2.79</v>
      </c>
      <c r="G1086" s="43">
        <f>COUNTIF(D1087:$D$1224,365)</f>
        <v>138</v>
      </c>
      <c r="H1086" s="43">
        <f>COUNTIF(D1087:$D$1224,366)</f>
        <v>0</v>
      </c>
    </row>
    <row r="1087" spans="1:8" x14ac:dyDescent="0.25">
      <c r="A1087" s="1">
        <f>COUNTIF($C$2:C1087,"Да")</f>
        <v>35</v>
      </c>
      <c r="B1087" s="45">
        <f t="shared" si="33"/>
        <v>46350</v>
      </c>
      <c r="C1087" s="42" t="str">
        <f>IF(ISERROR(VLOOKUP(B1087,'Айгенис Оп23'!$C$3:$C$42,1,0)),"Нет","Да")</f>
        <v>Нет</v>
      </c>
      <c r="D1087" s="43">
        <f t="shared" si="32"/>
        <v>365</v>
      </c>
      <c r="E1087" s="49">
        <f>ROUND(('Все выпуски'!$V$3*'Все выпуски'!$V$6/100)/365*(B1087-IF(C1087="Нет",VLOOKUP(A1087,'Айгенис Оп23'!$A$2:$C$42,3,0),VLOOKUP((A1087-1),'Айгенис Оп23'!$A$2:$C$42,3,0))),2)</f>
        <v>3.26</v>
      </c>
      <c r="G1087" s="43">
        <f>COUNTIF(D1088:$D$1224,365)</f>
        <v>137</v>
      </c>
      <c r="H1087" s="43">
        <f>COUNTIF(D1088:$D$1224,366)</f>
        <v>0</v>
      </c>
    </row>
    <row r="1088" spans="1:8" x14ac:dyDescent="0.25">
      <c r="A1088" s="1">
        <f>COUNTIF($C$2:C1088,"Да")</f>
        <v>35</v>
      </c>
      <c r="B1088" s="45">
        <f t="shared" si="33"/>
        <v>46351</v>
      </c>
      <c r="C1088" s="42" t="str">
        <f>IF(ISERROR(VLOOKUP(B1088,'Айгенис Оп23'!$C$3:$C$42,1,0)),"Нет","Да")</f>
        <v>Нет</v>
      </c>
      <c r="D1088" s="43">
        <f t="shared" si="32"/>
        <v>365</v>
      </c>
      <c r="E1088" s="49">
        <f>ROUND(('Все выпуски'!$V$3*'Все выпуски'!$V$6/100)/365*(B1088-IF(C1088="Нет",VLOOKUP(A1088,'Айгенис Оп23'!$A$2:$C$42,3,0),VLOOKUP((A1088-1),'Айгенис Оп23'!$A$2:$C$42,3,0))),2)</f>
        <v>3.73</v>
      </c>
      <c r="G1088" s="43">
        <f>COUNTIF(D1089:$D$1224,365)</f>
        <v>136</v>
      </c>
      <c r="H1088" s="43">
        <f>COUNTIF(D1089:$D$1224,366)</f>
        <v>0</v>
      </c>
    </row>
    <row r="1089" spans="1:8" x14ac:dyDescent="0.25">
      <c r="A1089" s="1">
        <f>COUNTIF($C$2:C1089,"Да")</f>
        <v>35</v>
      </c>
      <c r="B1089" s="45">
        <f t="shared" si="33"/>
        <v>46352</v>
      </c>
      <c r="C1089" s="42" t="str">
        <f>IF(ISERROR(VLOOKUP(B1089,'Айгенис Оп23'!$C$3:$C$42,1,0)),"Нет","Да")</f>
        <v>Нет</v>
      </c>
      <c r="D1089" s="43">
        <f t="shared" si="32"/>
        <v>365</v>
      </c>
      <c r="E1089" s="49">
        <f>ROUND(('Все выпуски'!$V$3*'Все выпуски'!$V$6/100)/365*(B1089-IF(C1089="Нет",VLOOKUP(A1089,'Айгенис Оп23'!$A$2:$C$42,3,0),VLOOKUP((A1089-1),'Айгенис Оп23'!$A$2:$C$42,3,0))),2)</f>
        <v>4.1900000000000004</v>
      </c>
      <c r="G1089" s="43">
        <f>COUNTIF(D1090:$D$1224,365)</f>
        <v>135</v>
      </c>
      <c r="H1089" s="43">
        <f>COUNTIF(D1090:$D$1224,366)</f>
        <v>0</v>
      </c>
    </row>
    <row r="1090" spans="1:8" x14ac:dyDescent="0.25">
      <c r="A1090" s="1">
        <f>COUNTIF($C$2:C1090,"Да")</f>
        <v>35</v>
      </c>
      <c r="B1090" s="45">
        <f t="shared" si="33"/>
        <v>46353</v>
      </c>
      <c r="C1090" s="42" t="str">
        <f>IF(ISERROR(VLOOKUP(B1090,'Айгенис Оп23'!$C$3:$C$42,1,0)),"Нет","Да")</f>
        <v>Нет</v>
      </c>
      <c r="D1090" s="43">
        <f t="shared" ref="D1090:D1153" si="34">IF(MOD(YEAR(B1090),4)=0,366,365)</f>
        <v>365</v>
      </c>
      <c r="E1090" s="49">
        <f>ROUND(('Все выпуски'!$V$3*'Все выпуски'!$V$6/100)/365*(B1090-IF(C1090="Нет",VLOOKUP(A1090,'Айгенис Оп23'!$A$2:$C$42,3,0),VLOOKUP((A1090-1),'Айгенис Оп23'!$A$2:$C$42,3,0))),2)</f>
        <v>4.66</v>
      </c>
      <c r="G1090" s="43">
        <f>COUNTIF(D1091:$D$1224,365)</f>
        <v>134</v>
      </c>
      <c r="H1090" s="43">
        <f>COUNTIF(D1091:$D$1224,366)</f>
        <v>0</v>
      </c>
    </row>
    <row r="1091" spans="1:8" x14ac:dyDescent="0.25">
      <c r="A1091" s="1">
        <f>COUNTIF($C$2:C1091,"Да")</f>
        <v>35</v>
      </c>
      <c r="B1091" s="45">
        <f t="shared" si="33"/>
        <v>46354</v>
      </c>
      <c r="C1091" s="42" t="str">
        <f>IF(ISERROR(VLOOKUP(B1091,'Айгенис Оп23'!$C$3:$C$42,1,0)),"Нет","Да")</f>
        <v>Нет</v>
      </c>
      <c r="D1091" s="43">
        <f t="shared" si="34"/>
        <v>365</v>
      </c>
      <c r="E1091" s="49">
        <f>ROUND(('Все выпуски'!$V$3*'Все выпуски'!$V$6/100)/365*(B1091-IF(C1091="Нет",VLOOKUP(A1091,'Айгенис Оп23'!$A$2:$C$42,3,0),VLOOKUP((A1091-1),'Айгенис Оп23'!$A$2:$C$42,3,0))),2)</f>
        <v>5.12</v>
      </c>
      <c r="G1091" s="43">
        <f>COUNTIF(D1092:$D$1224,365)</f>
        <v>133</v>
      </c>
      <c r="H1091" s="43">
        <f>COUNTIF(D1092:$D$1224,366)</f>
        <v>0</v>
      </c>
    </row>
    <row r="1092" spans="1:8" x14ac:dyDescent="0.25">
      <c r="A1092" s="1">
        <f>COUNTIF($C$2:C1092,"Да")</f>
        <v>35</v>
      </c>
      <c r="B1092" s="45">
        <f t="shared" ref="B1092:B1155" si="35">B1091+1</f>
        <v>46355</v>
      </c>
      <c r="C1092" s="42" t="str">
        <f>IF(ISERROR(VLOOKUP(B1092,'Айгенис Оп23'!$C$3:$C$42,1,0)),"Нет","Да")</f>
        <v>Нет</v>
      </c>
      <c r="D1092" s="43">
        <f t="shared" si="34"/>
        <v>365</v>
      </c>
      <c r="E1092" s="49">
        <f>ROUND(('Все выпуски'!$V$3*'Все выпуски'!$V$6/100)/365*(B1092-IF(C1092="Нет",VLOOKUP(A1092,'Айгенис Оп23'!$A$2:$C$42,3,0),VLOOKUP((A1092-1),'Айгенис Оп23'!$A$2:$C$42,3,0))),2)</f>
        <v>5.59</v>
      </c>
      <c r="G1092" s="43">
        <f>COUNTIF(D1093:$D$1224,365)</f>
        <v>132</v>
      </c>
      <c r="H1092" s="43">
        <f>COUNTIF(D1093:$D$1224,366)</f>
        <v>0</v>
      </c>
    </row>
    <row r="1093" spans="1:8" x14ac:dyDescent="0.25">
      <c r="A1093" s="1">
        <f>COUNTIF($C$2:C1093,"Да")</f>
        <v>35</v>
      </c>
      <c r="B1093" s="45">
        <f t="shared" si="35"/>
        <v>46356</v>
      </c>
      <c r="C1093" s="42" t="str">
        <f>IF(ISERROR(VLOOKUP(B1093,'Айгенис Оп23'!$C$3:$C$42,1,0)),"Нет","Да")</f>
        <v>Нет</v>
      </c>
      <c r="D1093" s="43">
        <f t="shared" si="34"/>
        <v>365</v>
      </c>
      <c r="E1093" s="49">
        <f>ROUND(('Все выпуски'!$V$3*'Все выпуски'!$V$6/100)/365*(B1093-IF(C1093="Нет",VLOOKUP(A1093,'Айгенис Оп23'!$A$2:$C$42,3,0),VLOOKUP((A1093-1),'Айгенис Оп23'!$A$2:$C$42,3,0))),2)</f>
        <v>6.05</v>
      </c>
      <c r="G1093" s="43">
        <f>COUNTIF(D1094:$D$1224,365)</f>
        <v>131</v>
      </c>
      <c r="H1093" s="43">
        <f>COUNTIF(D1094:$D$1224,366)</f>
        <v>0</v>
      </c>
    </row>
    <row r="1094" spans="1:8" x14ac:dyDescent="0.25">
      <c r="A1094" s="1">
        <f>COUNTIF($C$2:C1094,"Да")</f>
        <v>35</v>
      </c>
      <c r="B1094" s="45">
        <f t="shared" si="35"/>
        <v>46357</v>
      </c>
      <c r="C1094" s="42" t="str">
        <f>IF(ISERROR(VLOOKUP(B1094,'Айгенис Оп23'!$C$3:$C$42,1,0)),"Нет","Да")</f>
        <v>Нет</v>
      </c>
      <c r="D1094" s="43">
        <f t="shared" si="34"/>
        <v>365</v>
      </c>
      <c r="E1094" s="49">
        <f>ROUND(('Все выпуски'!$V$3*'Все выпуски'!$V$6/100)/365*(B1094-IF(C1094="Нет",VLOOKUP(A1094,'Айгенис Оп23'!$A$2:$C$42,3,0),VLOOKUP((A1094-1),'Айгенис Оп23'!$A$2:$C$42,3,0))),2)</f>
        <v>6.52</v>
      </c>
      <c r="G1094" s="43">
        <f>COUNTIF(D1095:$D$1224,365)</f>
        <v>130</v>
      </c>
      <c r="H1094" s="43">
        <f>COUNTIF(D1095:$D$1224,366)</f>
        <v>0</v>
      </c>
    </row>
    <row r="1095" spans="1:8" x14ac:dyDescent="0.25">
      <c r="A1095" s="1">
        <f>COUNTIF($C$2:C1095,"Да")</f>
        <v>35</v>
      </c>
      <c r="B1095" s="45">
        <f t="shared" si="35"/>
        <v>46358</v>
      </c>
      <c r="C1095" s="42" t="str">
        <f>IF(ISERROR(VLOOKUP(B1095,'Айгенис Оп23'!$C$3:$C$42,1,0)),"Нет","Да")</f>
        <v>Нет</v>
      </c>
      <c r="D1095" s="43">
        <f t="shared" si="34"/>
        <v>365</v>
      </c>
      <c r="E1095" s="49">
        <f>ROUND(('Все выпуски'!$V$3*'Все выпуски'!$V$6/100)/365*(B1095-IF(C1095="Нет",VLOOKUP(A1095,'Айгенис Оп23'!$A$2:$C$42,3,0),VLOOKUP((A1095-1),'Айгенис Оп23'!$A$2:$C$42,3,0))),2)</f>
        <v>6.99</v>
      </c>
      <c r="G1095" s="43">
        <f>COUNTIF(D1096:$D$1224,365)</f>
        <v>129</v>
      </c>
      <c r="H1095" s="43">
        <f>COUNTIF(D1096:$D$1224,366)</f>
        <v>0</v>
      </c>
    </row>
    <row r="1096" spans="1:8" x14ac:dyDescent="0.25">
      <c r="A1096" s="1">
        <f>COUNTIF($C$2:C1096,"Да")</f>
        <v>35</v>
      </c>
      <c r="B1096" s="45">
        <f t="shared" si="35"/>
        <v>46359</v>
      </c>
      <c r="C1096" s="42" t="str">
        <f>IF(ISERROR(VLOOKUP(B1096,'Айгенис Оп23'!$C$3:$C$42,1,0)),"Нет","Да")</f>
        <v>Нет</v>
      </c>
      <c r="D1096" s="43">
        <f t="shared" si="34"/>
        <v>365</v>
      </c>
      <c r="E1096" s="49">
        <f>ROUND(('Все выпуски'!$V$3*'Все выпуски'!$V$6/100)/365*(B1096-IF(C1096="Нет",VLOOKUP(A1096,'Айгенис Оп23'!$A$2:$C$42,3,0),VLOOKUP((A1096-1),'Айгенис Оп23'!$A$2:$C$42,3,0))),2)</f>
        <v>7.45</v>
      </c>
      <c r="G1096" s="43">
        <f>COUNTIF(D1097:$D$1224,365)</f>
        <v>128</v>
      </c>
      <c r="H1096" s="43">
        <f>COUNTIF(D1097:$D$1224,366)</f>
        <v>0</v>
      </c>
    </row>
    <row r="1097" spans="1:8" x14ac:dyDescent="0.25">
      <c r="A1097" s="1">
        <f>COUNTIF($C$2:C1097,"Да")</f>
        <v>35</v>
      </c>
      <c r="B1097" s="45">
        <f t="shared" si="35"/>
        <v>46360</v>
      </c>
      <c r="C1097" s="42" t="str">
        <f>IF(ISERROR(VLOOKUP(B1097,'Айгенис Оп23'!$C$3:$C$42,1,0)),"Нет","Да")</f>
        <v>Нет</v>
      </c>
      <c r="D1097" s="43">
        <f t="shared" si="34"/>
        <v>365</v>
      </c>
      <c r="E1097" s="49">
        <f>ROUND(('Все выпуски'!$V$3*'Все выпуски'!$V$6/100)/365*(B1097-IF(C1097="Нет",VLOOKUP(A1097,'Айгенис Оп23'!$A$2:$C$42,3,0),VLOOKUP((A1097-1),'Айгенис Оп23'!$A$2:$C$42,3,0))),2)</f>
        <v>7.92</v>
      </c>
      <c r="G1097" s="43">
        <f>COUNTIF(D1098:$D$1224,365)</f>
        <v>127</v>
      </c>
      <c r="H1097" s="43">
        <f>COUNTIF(D1098:$D$1224,366)</f>
        <v>0</v>
      </c>
    </row>
    <row r="1098" spans="1:8" x14ac:dyDescent="0.25">
      <c r="A1098" s="1">
        <f>COUNTIF($C$2:C1098,"Да")</f>
        <v>35</v>
      </c>
      <c r="B1098" s="45">
        <f t="shared" si="35"/>
        <v>46361</v>
      </c>
      <c r="C1098" s="42" t="str">
        <f>IF(ISERROR(VLOOKUP(B1098,'Айгенис Оп23'!$C$3:$C$42,1,0)),"Нет","Да")</f>
        <v>Нет</v>
      </c>
      <c r="D1098" s="43">
        <f t="shared" si="34"/>
        <v>365</v>
      </c>
      <c r="E1098" s="49">
        <f>ROUND(('Все выпуски'!$V$3*'Все выпуски'!$V$6/100)/365*(B1098-IF(C1098="Нет",VLOOKUP(A1098,'Айгенис Оп23'!$A$2:$C$42,3,0),VLOOKUP((A1098-1),'Айгенис Оп23'!$A$2:$C$42,3,0))),2)</f>
        <v>8.3800000000000008</v>
      </c>
      <c r="G1098" s="43">
        <f>COUNTIF(D1099:$D$1224,365)</f>
        <v>126</v>
      </c>
      <c r="H1098" s="43">
        <f>COUNTIF(D1099:$D$1224,366)</f>
        <v>0</v>
      </c>
    </row>
    <row r="1099" spans="1:8" x14ac:dyDescent="0.25">
      <c r="A1099" s="1">
        <f>COUNTIF($C$2:C1099,"Да")</f>
        <v>35</v>
      </c>
      <c r="B1099" s="45">
        <f t="shared" si="35"/>
        <v>46362</v>
      </c>
      <c r="C1099" s="42" t="str">
        <f>IF(ISERROR(VLOOKUP(B1099,'Айгенис Оп23'!$C$3:$C$42,1,0)),"Нет","Да")</f>
        <v>Нет</v>
      </c>
      <c r="D1099" s="43">
        <f t="shared" si="34"/>
        <v>365</v>
      </c>
      <c r="E1099" s="49">
        <f>ROUND(('Все выпуски'!$V$3*'Все выпуски'!$V$6/100)/365*(B1099-IF(C1099="Нет",VLOOKUP(A1099,'Айгенис Оп23'!$A$2:$C$42,3,0),VLOOKUP((A1099-1),'Айгенис Оп23'!$A$2:$C$42,3,0))),2)</f>
        <v>8.85</v>
      </c>
      <c r="G1099" s="43">
        <f>COUNTIF(D1100:$D$1224,365)</f>
        <v>125</v>
      </c>
      <c r="H1099" s="43">
        <f>COUNTIF(D1100:$D$1224,366)</f>
        <v>0</v>
      </c>
    </row>
    <row r="1100" spans="1:8" x14ac:dyDescent="0.25">
      <c r="A1100" s="1">
        <f>COUNTIF($C$2:C1100,"Да")</f>
        <v>35</v>
      </c>
      <c r="B1100" s="45">
        <f t="shared" si="35"/>
        <v>46363</v>
      </c>
      <c r="C1100" s="42" t="str">
        <f>IF(ISERROR(VLOOKUP(B1100,'Айгенис Оп23'!$C$3:$C$42,1,0)),"Нет","Да")</f>
        <v>Нет</v>
      </c>
      <c r="D1100" s="43">
        <f t="shared" si="34"/>
        <v>365</v>
      </c>
      <c r="E1100" s="49">
        <f>ROUND(('Все выпуски'!$V$3*'Все выпуски'!$V$6/100)/365*(B1100-IF(C1100="Нет",VLOOKUP(A1100,'Айгенис Оп23'!$A$2:$C$42,3,0),VLOOKUP((A1100-1),'Айгенис Оп23'!$A$2:$C$42,3,0))),2)</f>
        <v>9.32</v>
      </c>
      <c r="G1100" s="43">
        <f>COUNTIF(D1101:$D$1224,365)</f>
        <v>124</v>
      </c>
      <c r="H1100" s="43">
        <f>COUNTIF(D1101:$D$1224,366)</f>
        <v>0</v>
      </c>
    </row>
    <row r="1101" spans="1:8" x14ac:dyDescent="0.25">
      <c r="A1101" s="1">
        <f>COUNTIF($C$2:C1101,"Да")</f>
        <v>35</v>
      </c>
      <c r="B1101" s="45">
        <f t="shared" si="35"/>
        <v>46364</v>
      </c>
      <c r="C1101" s="42" t="str">
        <f>IF(ISERROR(VLOOKUP(B1101,'Айгенис Оп23'!$C$3:$C$42,1,0)),"Нет","Да")</f>
        <v>Нет</v>
      </c>
      <c r="D1101" s="43">
        <f t="shared" si="34"/>
        <v>365</v>
      </c>
      <c r="E1101" s="49">
        <f>ROUND(('Все выпуски'!$V$3*'Все выпуски'!$V$6/100)/365*(B1101-IF(C1101="Нет",VLOOKUP(A1101,'Айгенис Оп23'!$A$2:$C$42,3,0),VLOOKUP((A1101-1),'Айгенис Оп23'!$A$2:$C$42,3,0))),2)</f>
        <v>9.7799999999999994</v>
      </c>
      <c r="G1101" s="43">
        <f>COUNTIF(D1102:$D$1224,365)</f>
        <v>123</v>
      </c>
      <c r="H1101" s="43">
        <f>COUNTIF(D1102:$D$1224,366)</f>
        <v>0</v>
      </c>
    </row>
    <row r="1102" spans="1:8" x14ac:dyDescent="0.25">
      <c r="A1102" s="1">
        <f>COUNTIF($C$2:C1102,"Да")</f>
        <v>35</v>
      </c>
      <c r="B1102" s="45">
        <f t="shared" si="35"/>
        <v>46365</v>
      </c>
      <c r="C1102" s="42" t="str">
        <f>IF(ISERROR(VLOOKUP(B1102,'Айгенис Оп23'!$C$3:$C$42,1,0)),"Нет","Да")</f>
        <v>Нет</v>
      </c>
      <c r="D1102" s="43">
        <f t="shared" si="34"/>
        <v>365</v>
      </c>
      <c r="E1102" s="49">
        <f>ROUND(('Все выпуски'!$V$3*'Все выпуски'!$V$6/100)/365*(B1102-IF(C1102="Нет",VLOOKUP(A1102,'Айгенис Оп23'!$A$2:$C$42,3,0),VLOOKUP((A1102-1),'Айгенис Оп23'!$A$2:$C$42,3,0))),2)</f>
        <v>10.25</v>
      </c>
      <c r="G1102" s="43">
        <f>COUNTIF(D1103:$D$1224,365)</f>
        <v>122</v>
      </c>
      <c r="H1102" s="43">
        <f>COUNTIF(D1103:$D$1224,366)</f>
        <v>0</v>
      </c>
    </row>
    <row r="1103" spans="1:8" x14ac:dyDescent="0.25">
      <c r="A1103" s="1">
        <f>COUNTIF($C$2:C1103,"Да")</f>
        <v>35</v>
      </c>
      <c r="B1103" s="45">
        <f t="shared" si="35"/>
        <v>46366</v>
      </c>
      <c r="C1103" s="42" t="str">
        <f>IF(ISERROR(VLOOKUP(B1103,'Айгенис Оп23'!$C$3:$C$42,1,0)),"Нет","Да")</f>
        <v>Нет</v>
      </c>
      <c r="D1103" s="43">
        <f t="shared" si="34"/>
        <v>365</v>
      </c>
      <c r="E1103" s="49">
        <f>ROUND(('Все выпуски'!$V$3*'Все выпуски'!$V$6/100)/365*(B1103-IF(C1103="Нет",VLOOKUP(A1103,'Айгенис Оп23'!$A$2:$C$42,3,0),VLOOKUP((A1103-1),'Айгенис Оп23'!$A$2:$C$42,3,0))),2)</f>
        <v>10.71</v>
      </c>
      <c r="G1103" s="43">
        <f>COUNTIF(D1104:$D$1224,365)</f>
        <v>121</v>
      </c>
      <c r="H1103" s="43">
        <f>COUNTIF(D1104:$D$1224,366)</f>
        <v>0</v>
      </c>
    </row>
    <row r="1104" spans="1:8" x14ac:dyDescent="0.25">
      <c r="A1104" s="1">
        <f>COUNTIF($C$2:C1104,"Да")</f>
        <v>35</v>
      </c>
      <c r="B1104" s="45">
        <f t="shared" si="35"/>
        <v>46367</v>
      </c>
      <c r="C1104" s="42" t="str">
        <f>IF(ISERROR(VLOOKUP(B1104,'Айгенис Оп23'!$C$3:$C$42,1,0)),"Нет","Да")</f>
        <v>Нет</v>
      </c>
      <c r="D1104" s="43">
        <f t="shared" si="34"/>
        <v>365</v>
      </c>
      <c r="E1104" s="49">
        <f>ROUND(('Все выпуски'!$V$3*'Все выпуски'!$V$6/100)/365*(B1104-IF(C1104="Нет",VLOOKUP(A1104,'Айгенис Оп23'!$A$2:$C$42,3,0),VLOOKUP((A1104-1),'Айгенис Оп23'!$A$2:$C$42,3,0))),2)</f>
        <v>11.18</v>
      </c>
      <c r="G1104" s="43">
        <f>COUNTIF(D1105:$D$1224,365)</f>
        <v>120</v>
      </c>
      <c r="H1104" s="43">
        <f>COUNTIF(D1105:$D$1224,366)</f>
        <v>0</v>
      </c>
    </row>
    <row r="1105" spans="1:8" x14ac:dyDescent="0.25">
      <c r="A1105" s="1">
        <f>COUNTIF($C$2:C1105,"Да")</f>
        <v>35</v>
      </c>
      <c r="B1105" s="45">
        <f t="shared" si="35"/>
        <v>46368</v>
      </c>
      <c r="C1105" s="42" t="str">
        <f>IF(ISERROR(VLOOKUP(B1105,'Айгенис Оп23'!$C$3:$C$42,1,0)),"Нет","Да")</f>
        <v>Нет</v>
      </c>
      <c r="D1105" s="43">
        <f t="shared" si="34"/>
        <v>365</v>
      </c>
      <c r="E1105" s="49">
        <f>ROUND(('Все выпуски'!$V$3*'Все выпуски'!$V$6/100)/365*(B1105-IF(C1105="Нет",VLOOKUP(A1105,'Айгенис Оп23'!$A$2:$C$42,3,0),VLOOKUP((A1105-1),'Айгенис Оп23'!$A$2:$C$42,3,0))),2)</f>
        <v>11.64</v>
      </c>
      <c r="G1105" s="43">
        <f>COUNTIF(D1106:$D$1224,365)</f>
        <v>119</v>
      </c>
      <c r="H1105" s="43">
        <f>COUNTIF(D1106:$D$1224,366)</f>
        <v>0</v>
      </c>
    </row>
    <row r="1106" spans="1:8" x14ac:dyDescent="0.25">
      <c r="A1106" s="1">
        <f>COUNTIF($C$2:C1106,"Да")</f>
        <v>35</v>
      </c>
      <c r="B1106" s="45">
        <f t="shared" si="35"/>
        <v>46369</v>
      </c>
      <c r="C1106" s="42" t="str">
        <f>IF(ISERROR(VLOOKUP(B1106,'Айгенис Оп23'!$C$3:$C$42,1,0)),"Нет","Да")</f>
        <v>Нет</v>
      </c>
      <c r="D1106" s="43">
        <f t="shared" si="34"/>
        <v>365</v>
      </c>
      <c r="E1106" s="49">
        <f>ROUND(('Все выпуски'!$V$3*'Все выпуски'!$V$6/100)/365*(B1106-IF(C1106="Нет",VLOOKUP(A1106,'Айгенис Оп23'!$A$2:$C$42,3,0),VLOOKUP((A1106-1),'Айгенис Оп23'!$A$2:$C$42,3,0))),2)</f>
        <v>12.11</v>
      </c>
      <c r="G1106" s="43">
        <f>COUNTIF(D1107:$D$1224,365)</f>
        <v>118</v>
      </c>
      <c r="H1106" s="43">
        <f>COUNTIF(D1107:$D$1224,366)</f>
        <v>0</v>
      </c>
    </row>
    <row r="1107" spans="1:8" x14ac:dyDescent="0.25">
      <c r="A1107" s="1">
        <f>COUNTIF($C$2:C1107,"Да")</f>
        <v>35</v>
      </c>
      <c r="B1107" s="45">
        <f t="shared" si="35"/>
        <v>46370</v>
      </c>
      <c r="C1107" s="42" t="str">
        <f>IF(ISERROR(VLOOKUP(B1107,'Айгенис Оп23'!$C$3:$C$42,1,0)),"Нет","Да")</f>
        <v>Нет</v>
      </c>
      <c r="D1107" s="43">
        <f t="shared" si="34"/>
        <v>365</v>
      </c>
      <c r="E1107" s="49">
        <f>ROUND(('Все выпуски'!$V$3*'Все выпуски'!$V$6/100)/365*(B1107-IF(C1107="Нет",VLOOKUP(A1107,'Айгенис Оп23'!$A$2:$C$42,3,0),VLOOKUP((A1107-1),'Айгенис Оп23'!$A$2:$C$42,3,0))),2)</f>
        <v>12.58</v>
      </c>
      <c r="G1107" s="43">
        <f>COUNTIF(D1108:$D$1224,365)</f>
        <v>117</v>
      </c>
      <c r="H1107" s="43">
        <f>COUNTIF(D1108:$D$1224,366)</f>
        <v>0</v>
      </c>
    </row>
    <row r="1108" spans="1:8" x14ac:dyDescent="0.25">
      <c r="A1108" s="1">
        <f>COUNTIF($C$2:C1108,"Да")</f>
        <v>35</v>
      </c>
      <c r="B1108" s="45">
        <f t="shared" si="35"/>
        <v>46371</v>
      </c>
      <c r="C1108" s="42" t="str">
        <f>IF(ISERROR(VLOOKUP(B1108,'Айгенис Оп23'!$C$3:$C$42,1,0)),"Нет","Да")</f>
        <v>Нет</v>
      </c>
      <c r="D1108" s="43">
        <f t="shared" si="34"/>
        <v>365</v>
      </c>
      <c r="E1108" s="49">
        <f>ROUND(('Все выпуски'!$V$3*'Все выпуски'!$V$6/100)/365*(B1108-IF(C1108="Нет",VLOOKUP(A1108,'Айгенис Оп23'!$A$2:$C$42,3,0),VLOOKUP((A1108-1),'Айгенис Оп23'!$A$2:$C$42,3,0))),2)</f>
        <v>13.04</v>
      </c>
      <c r="G1108" s="43">
        <f>COUNTIF(D1109:$D$1224,365)</f>
        <v>116</v>
      </c>
      <c r="H1108" s="43">
        <f>COUNTIF(D1109:$D$1224,366)</f>
        <v>0</v>
      </c>
    </row>
    <row r="1109" spans="1:8" x14ac:dyDescent="0.25">
      <c r="A1109" s="1">
        <f>COUNTIF($C$2:C1109,"Да")</f>
        <v>35</v>
      </c>
      <c r="B1109" s="45">
        <f t="shared" si="35"/>
        <v>46372</v>
      </c>
      <c r="C1109" s="42" t="str">
        <f>IF(ISERROR(VLOOKUP(B1109,'Айгенис Оп23'!$C$3:$C$42,1,0)),"Нет","Да")</f>
        <v>Нет</v>
      </c>
      <c r="D1109" s="43">
        <f t="shared" si="34"/>
        <v>365</v>
      </c>
      <c r="E1109" s="49">
        <f>ROUND(('Все выпуски'!$V$3*'Все выпуски'!$V$6/100)/365*(B1109-IF(C1109="Нет",VLOOKUP(A1109,'Айгенис Оп23'!$A$2:$C$42,3,0),VLOOKUP((A1109-1),'Айгенис Оп23'!$A$2:$C$42,3,0))),2)</f>
        <v>13.51</v>
      </c>
      <c r="G1109" s="43">
        <f>COUNTIF(D1110:$D$1224,365)</f>
        <v>115</v>
      </c>
      <c r="H1109" s="43">
        <f>COUNTIF(D1110:$D$1224,366)</f>
        <v>0</v>
      </c>
    </row>
    <row r="1110" spans="1:8" x14ac:dyDescent="0.25">
      <c r="A1110" s="1">
        <f>COUNTIF($C$2:C1110,"Да")</f>
        <v>36</v>
      </c>
      <c r="B1110" s="45">
        <f t="shared" si="35"/>
        <v>46373</v>
      </c>
      <c r="C1110" s="42" t="str">
        <f>IF(ISERROR(VLOOKUP(B1110,'Айгенис Оп23'!$C$3:$C$42,1,0)),"Нет","Да")</f>
        <v>Да</v>
      </c>
      <c r="D1110" s="43">
        <f t="shared" si="34"/>
        <v>365</v>
      </c>
      <c r="E1110" s="49">
        <f>ROUND(('Все выпуски'!$V$3*'Все выпуски'!$V$6/100)/365*(B1110-IF(C1110="Нет",VLOOKUP(A1110,'Айгенис Оп23'!$A$2:$C$42,3,0),VLOOKUP((A1110-1),'Айгенис Оп23'!$A$2:$C$42,3,0))),2)</f>
        <v>13.97</v>
      </c>
      <c r="G1110" s="43">
        <f>COUNTIF(D1111:$D$1224,365)</f>
        <v>114</v>
      </c>
      <c r="H1110" s="43">
        <f>COUNTIF(D1111:$D$1224,366)</f>
        <v>0</v>
      </c>
    </row>
    <row r="1111" spans="1:8" x14ac:dyDescent="0.25">
      <c r="A1111" s="1">
        <f>COUNTIF($C$2:C1111,"Да")</f>
        <v>36</v>
      </c>
      <c r="B1111" s="45">
        <f t="shared" si="35"/>
        <v>46374</v>
      </c>
      <c r="C1111" s="42" t="str">
        <f>IF(ISERROR(VLOOKUP(B1111,'Айгенис Оп23'!$C$3:$C$42,1,0)),"Нет","Да")</f>
        <v>Нет</v>
      </c>
      <c r="D1111" s="43">
        <f t="shared" si="34"/>
        <v>365</v>
      </c>
      <c r="E1111" s="49">
        <f>ROUND(('Все выпуски'!$V$3*'Все выпуски'!$V$6/100)/365*(B1111-IF(C1111="Нет",VLOOKUP(A1111,'Айгенис Оп23'!$A$2:$C$42,3,0),VLOOKUP((A1111-1),'Айгенис Оп23'!$A$2:$C$42,3,0))),2)</f>
        <v>0.47</v>
      </c>
      <c r="G1111" s="43">
        <f>COUNTIF(D1112:$D$1224,365)</f>
        <v>113</v>
      </c>
      <c r="H1111" s="43">
        <f>COUNTIF(D1112:$D$1224,366)</f>
        <v>0</v>
      </c>
    </row>
    <row r="1112" spans="1:8" x14ac:dyDescent="0.25">
      <c r="A1112" s="1">
        <f>COUNTIF($C$2:C1112,"Да")</f>
        <v>36</v>
      </c>
      <c r="B1112" s="45">
        <f t="shared" si="35"/>
        <v>46375</v>
      </c>
      <c r="C1112" s="42" t="str">
        <f>IF(ISERROR(VLOOKUP(B1112,'Айгенис Оп23'!$C$3:$C$42,1,0)),"Нет","Да")</f>
        <v>Нет</v>
      </c>
      <c r="D1112" s="43">
        <f t="shared" si="34"/>
        <v>365</v>
      </c>
      <c r="E1112" s="49">
        <f>ROUND(('Все выпуски'!$V$3*'Все выпуски'!$V$6/100)/365*(B1112-IF(C1112="Нет",VLOOKUP(A1112,'Айгенис Оп23'!$A$2:$C$42,3,0),VLOOKUP((A1112-1),'Айгенис Оп23'!$A$2:$C$42,3,0))),2)</f>
        <v>0.93</v>
      </c>
      <c r="G1112" s="43">
        <f>COUNTIF(D1113:$D$1224,365)</f>
        <v>112</v>
      </c>
      <c r="H1112" s="43">
        <f>COUNTIF(D1113:$D$1224,366)</f>
        <v>0</v>
      </c>
    </row>
    <row r="1113" spans="1:8" x14ac:dyDescent="0.25">
      <c r="A1113" s="1">
        <f>COUNTIF($C$2:C1113,"Да")</f>
        <v>36</v>
      </c>
      <c r="B1113" s="45">
        <f t="shared" si="35"/>
        <v>46376</v>
      </c>
      <c r="C1113" s="42" t="str">
        <f>IF(ISERROR(VLOOKUP(B1113,'Айгенис Оп23'!$C$3:$C$42,1,0)),"Нет","Да")</f>
        <v>Нет</v>
      </c>
      <c r="D1113" s="43">
        <f t="shared" si="34"/>
        <v>365</v>
      </c>
      <c r="E1113" s="49">
        <f>ROUND(('Все выпуски'!$V$3*'Все выпуски'!$V$6/100)/365*(B1113-IF(C1113="Нет",VLOOKUP(A1113,'Айгенис Оп23'!$A$2:$C$42,3,0),VLOOKUP((A1113-1),'Айгенис Оп23'!$A$2:$C$42,3,0))),2)</f>
        <v>1.4</v>
      </c>
      <c r="G1113" s="43">
        <f>COUNTIF(D1114:$D$1224,365)</f>
        <v>111</v>
      </c>
      <c r="H1113" s="43">
        <f>COUNTIF(D1114:$D$1224,366)</f>
        <v>0</v>
      </c>
    </row>
    <row r="1114" spans="1:8" x14ac:dyDescent="0.25">
      <c r="A1114" s="1">
        <f>COUNTIF($C$2:C1114,"Да")</f>
        <v>36</v>
      </c>
      <c r="B1114" s="45">
        <f t="shared" si="35"/>
        <v>46377</v>
      </c>
      <c r="C1114" s="42" t="str">
        <f>IF(ISERROR(VLOOKUP(B1114,'Айгенис Оп23'!$C$3:$C$42,1,0)),"Нет","Да")</f>
        <v>Нет</v>
      </c>
      <c r="D1114" s="43">
        <f t="shared" si="34"/>
        <v>365</v>
      </c>
      <c r="E1114" s="49">
        <f>ROUND(('Все выпуски'!$V$3*'Все выпуски'!$V$6/100)/365*(B1114-IF(C1114="Нет",VLOOKUP(A1114,'Айгенис Оп23'!$A$2:$C$42,3,0),VLOOKUP((A1114-1),'Айгенис Оп23'!$A$2:$C$42,3,0))),2)</f>
        <v>1.86</v>
      </c>
      <c r="G1114" s="43">
        <f>COUNTIF(D1115:$D$1224,365)</f>
        <v>110</v>
      </c>
      <c r="H1114" s="43">
        <f>COUNTIF(D1115:$D$1224,366)</f>
        <v>0</v>
      </c>
    </row>
    <row r="1115" spans="1:8" x14ac:dyDescent="0.25">
      <c r="A1115" s="1">
        <f>COUNTIF($C$2:C1115,"Да")</f>
        <v>36</v>
      </c>
      <c r="B1115" s="45">
        <f t="shared" si="35"/>
        <v>46378</v>
      </c>
      <c r="C1115" s="42" t="str">
        <f>IF(ISERROR(VLOOKUP(B1115,'Айгенис Оп23'!$C$3:$C$42,1,0)),"Нет","Да")</f>
        <v>Нет</v>
      </c>
      <c r="D1115" s="43">
        <f t="shared" si="34"/>
        <v>365</v>
      </c>
      <c r="E1115" s="49">
        <f>ROUND(('Все выпуски'!$V$3*'Все выпуски'!$V$6/100)/365*(B1115-IF(C1115="Нет",VLOOKUP(A1115,'Айгенис Оп23'!$A$2:$C$42,3,0),VLOOKUP((A1115-1),'Айгенис Оп23'!$A$2:$C$42,3,0))),2)</f>
        <v>2.33</v>
      </c>
      <c r="G1115" s="43">
        <f>COUNTIF(D1116:$D$1224,365)</f>
        <v>109</v>
      </c>
      <c r="H1115" s="43">
        <f>COUNTIF(D1116:$D$1224,366)</f>
        <v>0</v>
      </c>
    </row>
    <row r="1116" spans="1:8" x14ac:dyDescent="0.25">
      <c r="A1116" s="1">
        <f>COUNTIF($C$2:C1116,"Да")</f>
        <v>36</v>
      </c>
      <c r="B1116" s="45">
        <f t="shared" si="35"/>
        <v>46379</v>
      </c>
      <c r="C1116" s="42" t="str">
        <f>IF(ISERROR(VLOOKUP(B1116,'Айгенис Оп23'!$C$3:$C$42,1,0)),"Нет","Да")</f>
        <v>Нет</v>
      </c>
      <c r="D1116" s="43">
        <f t="shared" si="34"/>
        <v>365</v>
      </c>
      <c r="E1116" s="49">
        <f>ROUND(('Все выпуски'!$V$3*'Все выпуски'!$V$6/100)/365*(B1116-IF(C1116="Нет",VLOOKUP(A1116,'Айгенис Оп23'!$A$2:$C$42,3,0),VLOOKUP((A1116-1),'Айгенис Оп23'!$A$2:$C$42,3,0))),2)</f>
        <v>2.79</v>
      </c>
      <c r="G1116" s="43">
        <f>COUNTIF(D1117:$D$1224,365)</f>
        <v>108</v>
      </c>
      <c r="H1116" s="43">
        <f>COUNTIF(D1117:$D$1224,366)</f>
        <v>0</v>
      </c>
    </row>
    <row r="1117" spans="1:8" x14ac:dyDescent="0.25">
      <c r="A1117" s="1">
        <f>COUNTIF($C$2:C1117,"Да")</f>
        <v>36</v>
      </c>
      <c r="B1117" s="45">
        <f t="shared" si="35"/>
        <v>46380</v>
      </c>
      <c r="C1117" s="42" t="str">
        <f>IF(ISERROR(VLOOKUP(B1117,'Айгенис Оп23'!$C$3:$C$42,1,0)),"Нет","Да")</f>
        <v>Нет</v>
      </c>
      <c r="D1117" s="43">
        <f t="shared" si="34"/>
        <v>365</v>
      </c>
      <c r="E1117" s="49">
        <f>ROUND(('Все выпуски'!$V$3*'Все выпуски'!$V$6/100)/365*(B1117-IF(C1117="Нет",VLOOKUP(A1117,'Айгенис Оп23'!$A$2:$C$42,3,0),VLOOKUP((A1117-1),'Айгенис Оп23'!$A$2:$C$42,3,0))),2)</f>
        <v>3.26</v>
      </c>
      <c r="G1117" s="43">
        <f>COUNTIF(D1118:$D$1224,365)</f>
        <v>107</v>
      </c>
      <c r="H1117" s="43">
        <f>COUNTIF(D1118:$D$1224,366)</f>
        <v>0</v>
      </c>
    </row>
    <row r="1118" spans="1:8" x14ac:dyDescent="0.25">
      <c r="A1118" s="1">
        <f>COUNTIF($C$2:C1118,"Да")</f>
        <v>36</v>
      </c>
      <c r="B1118" s="45">
        <f t="shared" si="35"/>
        <v>46381</v>
      </c>
      <c r="C1118" s="42" t="str">
        <f>IF(ISERROR(VLOOKUP(B1118,'Айгенис Оп23'!$C$3:$C$42,1,0)),"Нет","Да")</f>
        <v>Нет</v>
      </c>
      <c r="D1118" s="43">
        <f t="shared" si="34"/>
        <v>365</v>
      </c>
      <c r="E1118" s="49">
        <f>ROUND(('Все выпуски'!$V$3*'Все выпуски'!$V$6/100)/365*(B1118-IF(C1118="Нет",VLOOKUP(A1118,'Айгенис Оп23'!$A$2:$C$42,3,0),VLOOKUP((A1118-1),'Айгенис Оп23'!$A$2:$C$42,3,0))),2)</f>
        <v>3.73</v>
      </c>
      <c r="G1118" s="43">
        <f>COUNTIF(D1119:$D$1224,365)</f>
        <v>106</v>
      </c>
      <c r="H1118" s="43">
        <f>COUNTIF(D1119:$D$1224,366)</f>
        <v>0</v>
      </c>
    </row>
    <row r="1119" spans="1:8" x14ac:dyDescent="0.25">
      <c r="A1119" s="1">
        <f>COUNTIF($C$2:C1119,"Да")</f>
        <v>36</v>
      </c>
      <c r="B1119" s="45">
        <f t="shared" si="35"/>
        <v>46382</v>
      </c>
      <c r="C1119" s="42" t="str">
        <f>IF(ISERROR(VLOOKUP(B1119,'Айгенис Оп23'!$C$3:$C$42,1,0)),"Нет","Да")</f>
        <v>Нет</v>
      </c>
      <c r="D1119" s="43">
        <f t="shared" si="34"/>
        <v>365</v>
      </c>
      <c r="E1119" s="49">
        <f>ROUND(('Все выпуски'!$V$3*'Все выпуски'!$V$6/100)/365*(B1119-IF(C1119="Нет",VLOOKUP(A1119,'Айгенис Оп23'!$A$2:$C$42,3,0),VLOOKUP((A1119-1),'Айгенис Оп23'!$A$2:$C$42,3,0))),2)</f>
        <v>4.1900000000000004</v>
      </c>
      <c r="G1119" s="43">
        <f>COUNTIF(D1120:$D$1224,365)</f>
        <v>105</v>
      </c>
      <c r="H1119" s="43">
        <f>COUNTIF(D1120:$D$1224,366)</f>
        <v>0</v>
      </c>
    </row>
    <row r="1120" spans="1:8" x14ac:dyDescent="0.25">
      <c r="A1120" s="1">
        <f>COUNTIF($C$2:C1120,"Да")</f>
        <v>36</v>
      </c>
      <c r="B1120" s="45">
        <f t="shared" si="35"/>
        <v>46383</v>
      </c>
      <c r="C1120" s="42" t="str">
        <f>IF(ISERROR(VLOOKUP(B1120,'Айгенис Оп23'!$C$3:$C$42,1,0)),"Нет","Да")</f>
        <v>Нет</v>
      </c>
      <c r="D1120" s="43">
        <f t="shared" si="34"/>
        <v>365</v>
      </c>
      <c r="E1120" s="49">
        <f>ROUND(('Все выпуски'!$V$3*'Все выпуски'!$V$6/100)/365*(B1120-IF(C1120="Нет",VLOOKUP(A1120,'Айгенис Оп23'!$A$2:$C$42,3,0),VLOOKUP((A1120-1),'Айгенис Оп23'!$A$2:$C$42,3,0))),2)</f>
        <v>4.66</v>
      </c>
      <c r="G1120" s="43">
        <f>COUNTIF(D1121:$D$1224,365)</f>
        <v>104</v>
      </c>
      <c r="H1120" s="43">
        <f>COUNTIF(D1121:$D$1224,366)</f>
        <v>0</v>
      </c>
    </row>
    <row r="1121" spans="1:8" x14ac:dyDescent="0.25">
      <c r="A1121" s="1">
        <f>COUNTIF($C$2:C1121,"Да")</f>
        <v>36</v>
      </c>
      <c r="B1121" s="45">
        <f t="shared" si="35"/>
        <v>46384</v>
      </c>
      <c r="C1121" s="42" t="str">
        <f>IF(ISERROR(VLOOKUP(B1121,'Айгенис Оп23'!$C$3:$C$42,1,0)),"Нет","Да")</f>
        <v>Нет</v>
      </c>
      <c r="D1121" s="43">
        <f t="shared" si="34"/>
        <v>365</v>
      </c>
      <c r="E1121" s="49">
        <f>ROUND(('Все выпуски'!$V$3*'Все выпуски'!$V$6/100)/365*(B1121-IF(C1121="Нет",VLOOKUP(A1121,'Айгенис Оп23'!$A$2:$C$42,3,0),VLOOKUP((A1121-1),'Айгенис Оп23'!$A$2:$C$42,3,0))),2)</f>
        <v>5.12</v>
      </c>
      <c r="G1121" s="43">
        <f>COUNTIF(D1122:$D$1224,365)</f>
        <v>103</v>
      </c>
      <c r="H1121" s="43">
        <f>COUNTIF(D1122:$D$1224,366)</f>
        <v>0</v>
      </c>
    </row>
    <row r="1122" spans="1:8" x14ac:dyDescent="0.25">
      <c r="A1122" s="1">
        <f>COUNTIF($C$2:C1122,"Да")</f>
        <v>36</v>
      </c>
      <c r="B1122" s="45">
        <f t="shared" si="35"/>
        <v>46385</v>
      </c>
      <c r="C1122" s="42" t="str">
        <f>IF(ISERROR(VLOOKUP(B1122,'Айгенис Оп23'!$C$3:$C$42,1,0)),"Нет","Да")</f>
        <v>Нет</v>
      </c>
      <c r="D1122" s="43">
        <f t="shared" si="34"/>
        <v>365</v>
      </c>
      <c r="E1122" s="49">
        <f>ROUND(('Все выпуски'!$V$3*'Все выпуски'!$V$6/100)/365*(B1122-IF(C1122="Нет",VLOOKUP(A1122,'Айгенис Оп23'!$A$2:$C$42,3,0),VLOOKUP((A1122-1),'Айгенис Оп23'!$A$2:$C$42,3,0))),2)</f>
        <v>5.59</v>
      </c>
      <c r="G1122" s="43">
        <f>COUNTIF(D1123:$D$1224,365)</f>
        <v>102</v>
      </c>
      <c r="H1122" s="43">
        <f>COUNTIF(D1123:$D$1224,366)</f>
        <v>0</v>
      </c>
    </row>
    <row r="1123" spans="1:8" x14ac:dyDescent="0.25">
      <c r="A1123" s="1">
        <f>COUNTIF($C$2:C1123,"Да")</f>
        <v>36</v>
      </c>
      <c r="B1123" s="45">
        <f t="shared" si="35"/>
        <v>46386</v>
      </c>
      <c r="C1123" s="42" t="str">
        <f>IF(ISERROR(VLOOKUP(B1123,'Айгенис Оп23'!$C$3:$C$42,1,0)),"Нет","Да")</f>
        <v>Нет</v>
      </c>
      <c r="D1123" s="43">
        <f t="shared" si="34"/>
        <v>365</v>
      </c>
      <c r="E1123" s="49">
        <f>ROUND(('Все выпуски'!$V$3*'Все выпуски'!$V$6/100)/365*(B1123-IF(C1123="Нет",VLOOKUP(A1123,'Айгенис Оп23'!$A$2:$C$42,3,0),VLOOKUP((A1123-1),'Айгенис Оп23'!$A$2:$C$42,3,0))),2)</f>
        <v>6.05</v>
      </c>
      <c r="G1123" s="43">
        <f>COUNTIF(D1124:$D$1224,365)</f>
        <v>101</v>
      </c>
      <c r="H1123" s="43">
        <f>COUNTIF(D1124:$D$1224,366)</f>
        <v>0</v>
      </c>
    </row>
    <row r="1124" spans="1:8" x14ac:dyDescent="0.25">
      <c r="A1124" s="1">
        <f>COUNTIF($C$2:C1124,"Да")</f>
        <v>36</v>
      </c>
      <c r="B1124" s="45">
        <f t="shared" si="35"/>
        <v>46387</v>
      </c>
      <c r="C1124" s="42" t="str">
        <f>IF(ISERROR(VLOOKUP(B1124,'Айгенис Оп23'!$C$3:$C$42,1,0)),"Нет","Да")</f>
        <v>Нет</v>
      </c>
      <c r="D1124" s="43">
        <f t="shared" si="34"/>
        <v>365</v>
      </c>
      <c r="E1124" s="49">
        <f>ROUND(('Все выпуски'!$V$3*'Все выпуски'!$V$6/100)/365*(B1124-IF(C1124="Нет",VLOOKUP(A1124,'Айгенис Оп23'!$A$2:$C$42,3,0),VLOOKUP((A1124-1),'Айгенис Оп23'!$A$2:$C$42,3,0))),2)</f>
        <v>6.52</v>
      </c>
      <c r="G1124" s="43">
        <f>COUNTIF(D1125:$D$1224,365)</f>
        <v>100</v>
      </c>
      <c r="H1124" s="43">
        <f>COUNTIF(D1125:$D$1224,366)</f>
        <v>0</v>
      </c>
    </row>
    <row r="1125" spans="1:8" x14ac:dyDescent="0.25">
      <c r="A1125" s="1">
        <f>COUNTIF($C$2:C1125,"Да")</f>
        <v>36</v>
      </c>
      <c r="B1125" s="45">
        <f t="shared" si="35"/>
        <v>46388</v>
      </c>
      <c r="C1125" s="42" t="str">
        <f>IF(ISERROR(VLOOKUP(B1125,'Айгенис Оп23'!$C$3:$C$42,1,0)),"Нет","Да")</f>
        <v>Нет</v>
      </c>
      <c r="D1125" s="43">
        <f t="shared" si="34"/>
        <v>365</v>
      </c>
      <c r="E1125" s="49">
        <f>ROUND(('Все выпуски'!$V$3*'Все выпуски'!$V$6/100)/365*(B1125-IF(C1125="Нет",VLOOKUP(A1125,'Айгенис Оп23'!$A$2:$C$42,3,0),VLOOKUP((A1125-1),'Айгенис Оп23'!$A$2:$C$42,3,0))),2)</f>
        <v>6.99</v>
      </c>
      <c r="G1125" s="43">
        <f>COUNTIF(D1126:$D$1224,365)</f>
        <v>99</v>
      </c>
      <c r="H1125" s="43">
        <f>COUNTIF(D1126:$D$1224,366)</f>
        <v>0</v>
      </c>
    </row>
    <row r="1126" spans="1:8" x14ac:dyDescent="0.25">
      <c r="A1126" s="1">
        <f>COUNTIF($C$2:C1126,"Да")</f>
        <v>36</v>
      </c>
      <c r="B1126" s="45">
        <f t="shared" si="35"/>
        <v>46389</v>
      </c>
      <c r="C1126" s="42" t="str">
        <f>IF(ISERROR(VLOOKUP(B1126,'Айгенис Оп23'!$C$3:$C$42,1,0)),"Нет","Да")</f>
        <v>Нет</v>
      </c>
      <c r="D1126" s="43">
        <f t="shared" si="34"/>
        <v>365</v>
      </c>
      <c r="E1126" s="49">
        <f>ROUND(('Все выпуски'!$V$3*'Все выпуски'!$V$6/100)/365*(B1126-IF(C1126="Нет",VLOOKUP(A1126,'Айгенис Оп23'!$A$2:$C$42,3,0),VLOOKUP((A1126-1),'Айгенис Оп23'!$A$2:$C$42,3,0))),2)</f>
        <v>7.45</v>
      </c>
      <c r="G1126" s="43">
        <f>COUNTIF(D1127:$D$1224,365)</f>
        <v>98</v>
      </c>
      <c r="H1126" s="43">
        <f>COUNTIF(D1127:$D$1224,366)</f>
        <v>0</v>
      </c>
    </row>
    <row r="1127" spans="1:8" x14ac:dyDescent="0.25">
      <c r="A1127" s="1">
        <f>COUNTIF($C$2:C1127,"Да")</f>
        <v>36</v>
      </c>
      <c r="B1127" s="45">
        <f t="shared" si="35"/>
        <v>46390</v>
      </c>
      <c r="C1127" s="42" t="str">
        <f>IF(ISERROR(VLOOKUP(B1127,'Айгенис Оп23'!$C$3:$C$42,1,0)),"Нет","Да")</f>
        <v>Нет</v>
      </c>
      <c r="D1127" s="43">
        <f t="shared" si="34"/>
        <v>365</v>
      </c>
      <c r="E1127" s="49">
        <f>ROUND(('Все выпуски'!$V$3*'Все выпуски'!$V$6/100)/365*(B1127-IF(C1127="Нет",VLOOKUP(A1127,'Айгенис Оп23'!$A$2:$C$42,3,0),VLOOKUP((A1127-1),'Айгенис Оп23'!$A$2:$C$42,3,0))),2)</f>
        <v>7.92</v>
      </c>
      <c r="G1127" s="43">
        <f>COUNTIF(D1128:$D$1224,365)</f>
        <v>97</v>
      </c>
      <c r="H1127" s="43">
        <f>COUNTIF(D1128:$D$1224,366)</f>
        <v>0</v>
      </c>
    </row>
    <row r="1128" spans="1:8" x14ac:dyDescent="0.25">
      <c r="A1128" s="1">
        <f>COUNTIF($C$2:C1128,"Да")</f>
        <v>36</v>
      </c>
      <c r="B1128" s="45">
        <f t="shared" si="35"/>
        <v>46391</v>
      </c>
      <c r="C1128" s="42" t="str">
        <f>IF(ISERROR(VLOOKUP(B1128,'Айгенис Оп23'!$C$3:$C$42,1,0)),"Нет","Да")</f>
        <v>Нет</v>
      </c>
      <c r="D1128" s="43">
        <f t="shared" si="34"/>
        <v>365</v>
      </c>
      <c r="E1128" s="49">
        <f>ROUND(('Все выпуски'!$V$3*'Все выпуски'!$V$6/100)/365*(B1128-IF(C1128="Нет",VLOOKUP(A1128,'Айгенис Оп23'!$A$2:$C$42,3,0),VLOOKUP((A1128-1),'Айгенис Оп23'!$A$2:$C$42,3,0))),2)</f>
        <v>8.3800000000000008</v>
      </c>
      <c r="G1128" s="43">
        <f>COUNTIF(D1129:$D$1224,365)</f>
        <v>96</v>
      </c>
      <c r="H1128" s="43">
        <f>COUNTIF(D1129:$D$1224,366)</f>
        <v>0</v>
      </c>
    </row>
    <row r="1129" spans="1:8" x14ac:dyDescent="0.25">
      <c r="A1129" s="1">
        <f>COUNTIF($C$2:C1129,"Да")</f>
        <v>36</v>
      </c>
      <c r="B1129" s="45">
        <f t="shared" si="35"/>
        <v>46392</v>
      </c>
      <c r="C1129" s="42" t="str">
        <f>IF(ISERROR(VLOOKUP(B1129,'Айгенис Оп23'!$C$3:$C$42,1,0)),"Нет","Да")</f>
        <v>Нет</v>
      </c>
      <c r="D1129" s="43">
        <f t="shared" si="34"/>
        <v>365</v>
      </c>
      <c r="E1129" s="49">
        <f>ROUND(('Все выпуски'!$V$3*'Все выпуски'!$V$6/100)/365*(B1129-IF(C1129="Нет",VLOOKUP(A1129,'Айгенис Оп23'!$A$2:$C$42,3,0),VLOOKUP((A1129-1),'Айгенис Оп23'!$A$2:$C$42,3,0))),2)</f>
        <v>8.85</v>
      </c>
      <c r="G1129" s="43">
        <f>COUNTIF(D1130:$D$1224,365)</f>
        <v>95</v>
      </c>
      <c r="H1129" s="43">
        <f>COUNTIF(D1130:$D$1224,366)</f>
        <v>0</v>
      </c>
    </row>
    <row r="1130" spans="1:8" x14ac:dyDescent="0.25">
      <c r="A1130" s="1">
        <f>COUNTIF($C$2:C1130,"Да")</f>
        <v>36</v>
      </c>
      <c r="B1130" s="45">
        <f t="shared" si="35"/>
        <v>46393</v>
      </c>
      <c r="C1130" s="42" t="str">
        <f>IF(ISERROR(VLOOKUP(B1130,'Айгенис Оп23'!$C$3:$C$42,1,0)),"Нет","Да")</f>
        <v>Нет</v>
      </c>
      <c r="D1130" s="43">
        <f t="shared" si="34"/>
        <v>365</v>
      </c>
      <c r="E1130" s="49">
        <f>ROUND(('Все выпуски'!$V$3*'Все выпуски'!$V$6/100)/365*(B1130-IF(C1130="Нет",VLOOKUP(A1130,'Айгенис Оп23'!$A$2:$C$42,3,0),VLOOKUP((A1130-1),'Айгенис Оп23'!$A$2:$C$42,3,0))),2)</f>
        <v>9.32</v>
      </c>
      <c r="G1130" s="43">
        <f>COUNTIF(D1131:$D$1224,365)</f>
        <v>94</v>
      </c>
      <c r="H1130" s="43">
        <f>COUNTIF(D1131:$D$1224,366)</f>
        <v>0</v>
      </c>
    </row>
    <row r="1131" spans="1:8" x14ac:dyDescent="0.25">
      <c r="A1131" s="1">
        <f>COUNTIF($C$2:C1131,"Да")</f>
        <v>36</v>
      </c>
      <c r="B1131" s="45">
        <f t="shared" si="35"/>
        <v>46394</v>
      </c>
      <c r="C1131" s="42" t="str">
        <f>IF(ISERROR(VLOOKUP(B1131,'Айгенис Оп23'!$C$3:$C$42,1,0)),"Нет","Да")</f>
        <v>Нет</v>
      </c>
      <c r="D1131" s="43">
        <f t="shared" si="34"/>
        <v>365</v>
      </c>
      <c r="E1131" s="49">
        <f>ROUND(('Все выпуски'!$V$3*'Все выпуски'!$V$6/100)/365*(B1131-IF(C1131="Нет",VLOOKUP(A1131,'Айгенис Оп23'!$A$2:$C$42,3,0),VLOOKUP((A1131-1),'Айгенис Оп23'!$A$2:$C$42,3,0))),2)</f>
        <v>9.7799999999999994</v>
      </c>
      <c r="G1131" s="43">
        <f>COUNTIF(D1132:$D$1224,365)</f>
        <v>93</v>
      </c>
      <c r="H1131" s="43">
        <f>COUNTIF(D1132:$D$1224,366)</f>
        <v>0</v>
      </c>
    </row>
    <row r="1132" spans="1:8" x14ac:dyDescent="0.25">
      <c r="A1132" s="1">
        <f>COUNTIF($C$2:C1132,"Да")</f>
        <v>36</v>
      </c>
      <c r="B1132" s="45">
        <f t="shared" si="35"/>
        <v>46395</v>
      </c>
      <c r="C1132" s="42" t="str">
        <f>IF(ISERROR(VLOOKUP(B1132,'Айгенис Оп23'!$C$3:$C$42,1,0)),"Нет","Да")</f>
        <v>Нет</v>
      </c>
      <c r="D1132" s="43">
        <f t="shared" si="34"/>
        <v>365</v>
      </c>
      <c r="E1132" s="49">
        <f>ROUND(('Все выпуски'!$V$3*'Все выпуски'!$V$6/100)/365*(B1132-IF(C1132="Нет",VLOOKUP(A1132,'Айгенис Оп23'!$A$2:$C$42,3,0),VLOOKUP((A1132-1),'Айгенис Оп23'!$A$2:$C$42,3,0))),2)</f>
        <v>10.25</v>
      </c>
      <c r="G1132" s="43">
        <f>COUNTIF(D1133:$D$1224,365)</f>
        <v>92</v>
      </c>
      <c r="H1132" s="43">
        <f>COUNTIF(D1133:$D$1224,366)</f>
        <v>0</v>
      </c>
    </row>
    <row r="1133" spans="1:8" x14ac:dyDescent="0.25">
      <c r="A1133" s="1">
        <f>COUNTIF($C$2:C1133,"Да")</f>
        <v>36</v>
      </c>
      <c r="B1133" s="45">
        <f t="shared" si="35"/>
        <v>46396</v>
      </c>
      <c r="C1133" s="42" t="str">
        <f>IF(ISERROR(VLOOKUP(B1133,'Айгенис Оп23'!$C$3:$C$42,1,0)),"Нет","Да")</f>
        <v>Нет</v>
      </c>
      <c r="D1133" s="43">
        <f t="shared" si="34"/>
        <v>365</v>
      </c>
      <c r="E1133" s="49">
        <f>ROUND(('Все выпуски'!$V$3*'Все выпуски'!$V$6/100)/365*(B1133-IF(C1133="Нет",VLOOKUP(A1133,'Айгенис Оп23'!$A$2:$C$42,3,0),VLOOKUP((A1133-1),'Айгенис Оп23'!$A$2:$C$42,3,0))),2)</f>
        <v>10.71</v>
      </c>
      <c r="G1133" s="43">
        <f>COUNTIF(D1134:$D$1224,365)</f>
        <v>91</v>
      </c>
      <c r="H1133" s="43">
        <f>COUNTIF(D1134:$D$1224,366)</f>
        <v>0</v>
      </c>
    </row>
    <row r="1134" spans="1:8" x14ac:dyDescent="0.25">
      <c r="A1134" s="1">
        <f>COUNTIF($C$2:C1134,"Да")</f>
        <v>36</v>
      </c>
      <c r="B1134" s="45">
        <f t="shared" si="35"/>
        <v>46397</v>
      </c>
      <c r="C1134" s="42" t="str">
        <f>IF(ISERROR(VLOOKUP(B1134,'Айгенис Оп23'!$C$3:$C$42,1,0)),"Нет","Да")</f>
        <v>Нет</v>
      </c>
      <c r="D1134" s="43">
        <f t="shared" si="34"/>
        <v>365</v>
      </c>
      <c r="E1134" s="49">
        <f>ROUND(('Все выпуски'!$V$3*'Все выпуски'!$V$6/100)/365*(B1134-IF(C1134="Нет",VLOOKUP(A1134,'Айгенис Оп23'!$A$2:$C$42,3,0),VLOOKUP((A1134-1),'Айгенис Оп23'!$A$2:$C$42,3,0))),2)</f>
        <v>11.18</v>
      </c>
      <c r="G1134" s="43">
        <f>COUNTIF(D1135:$D$1224,365)</f>
        <v>90</v>
      </c>
      <c r="H1134" s="43">
        <f>COUNTIF(D1135:$D$1224,366)</f>
        <v>0</v>
      </c>
    </row>
    <row r="1135" spans="1:8" x14ac:dyDescent="0.25">
      <c r="A1135" s="1">
        <f>COUNTIF($C$2:C1135,"Да")</f>
        <v>36</v>
      </c>
      <c r="B1135" s="45">
        <f t="shared" si="35"/>
        <v>46398</v>
      </c>
      <c r="C1135" s="42" t="str">
        <f>IF(ISERROR(VLOOKUP(B1135,'Айгенис Оп23'!$C$3:$C$42,1,0)),"Нет","Да")</f>
        <v>Нет</v>
      </c>
      <c r="D1135" s="43">
        <f t="shared" si="34"/>
        <v>365</v>
      </c>
      <c r="E1135" s="49">
        <f>ROUND(('Все выпуски'!$V$3*'Все выпуски'!$V$6/100)/365*(B1135-IF(C1135="Нет",VLOOKUP(A1135,'Айгенис Оп23'!$A$2:$C$42,3,0),VLOOKUP((A1135-1),'Айгенис Оп23'!$A$2:$C$42,3,0))),2)</f>
        <v>11.64</v>
      </c>
      <c r="G1135" s="43">
        <f>COUNTIF(D1136:$D$1224,365)</f>
        <v>89</v>
      </c>
      <c r="H1135" s="43">
        <f>COUNTIF(D1136:$D$1224,366)</f>
        <v>0</v>
      </c>
    </row>
    <row r="1136" spans="1:8" x14ac:dyDescent="0.25">
      <c r="A1136" s="1">
        <f>COUNTIF($C$2:C1136,"Да")</f>
        <v>36</v>
      </c>
      <c r="B1136" s="45">
        <f t="shared" si="35"/>
        <v>46399</v>
      </c>
      <c r="C1136" s="42" t="str">
        <f>IF(ISERROR(VLOOKUP(B1136,'Айгенис Оп23'!$C$3:$C$42,1,0)),"Нет","Да")</f>
        <v>Нет</v>
      </c>
      <c r="D1136" s="43">
        <f t="shared" si="34"/>
        <v>365</v>
      </c>
      <c r="E1136" s="49">
        <f>ROUND(('Все выпуски'!$V$3*'Все выпуски'!$V$6/100)/365*(B1136-IF(C1136="Нет",VLOOKUP(A1136,'Айгенис Оп23'!$A$2:$C$42,3,0),VLOOKUP((A1136-1),'Айгенис Оп23'!$A$2:$C$42,3,0))),2)</f>
        <v>12.11</v>
      </c>
      <c r="G1136" s="43">
        <f>COUNTIF(D1137:$D$1224,365)</f>
        <v>88</v>
      </c>
      <c r="H1136" s="43">
        <f>COUNTIF(D1137:$D$1224,366)</f>
        <v>0</v>
      </c>
    </row>
    <row r="1137" spans="1:8" x14ac:dyDescent="0.25">
      <c r="A1137" s="1">
        <f>COUNTIF($C$2:C1137,"Да")</f>
        <v>36</v>
      </c>
      <c r="B1137" s="45">
        <f t="shared" si="35"/>
        <v>46400</v>
      </c>
      <c r="C1137" s="42" t="str">
        <f>IF(ISERROR(VLOOKUP(B1137,'Айгенис Оп23'!$C$3:$C$42,1,0)),"Нет","Да")</f>
        <v>Нет</v>
      </c>
      <c r="D1137" s="43">
        <f t="shared" si="34"/>
        <v>365</v>
      </c>
      <c r="E1137" s="49">
        <f>ROUND(('Все выпуски'!$V$3*'Все выпуски'!$V$6/100)/365*(B1137-IF(C1137="Нет",VLOOKUP(A1137,'Айгенис Оп23'!$A$2:$C$42,3,0),VLOOKUP((A1137-1),'Айгенис Оп23'!$A$2:$C$42,3,0))),2)</f>
        <v>12.58</v>
      </c>
      <c r="G1137" s="43">
        <f>COUNTIF(D1138:$D$1224,365)</f>
        <v>87</v>
      </c>
      <c r="H1137" s="43">
        <f>COUNTIF(D1138:$D$1224,366)</f>
        <v>0</v>
      </c>
    </row>
    <row r="1138" spans="1:8" x14ac:dyDescent="0.25">
      <c r="A1138" s="1">
        <f>COUNTIF($C$2:C1138,"Да")</f>
        <v>36</v>
      </c>
      <c r="B1138" s="45">
        <f t="shared" si="35"/>
        <v>46401</v>
      </c>
      <c r="C1138" s="42" t="str">
        <f>IF(ISERROR(VLOOKUP(B1138,'Айгенис Оп23'!$C$3:$C$42,1,0)),"Нет","Да")</f>
        <v>Нет</v>
      </c>
      <c r="D1138" s="43">
        <f t="shared" si="34"/>
        <v>365</v>
      </c>
      <c r="E1138" s="49">
        <f>ROUND(('Все выпуски'!$V$3*'Все выпуски'!$V$6/100)/365*(B1138-IF(C1138="Нет",VLOOKUP(A1138,'Айгенис Оп23'!$A$2:$C$42,3,0),VLOOKUP((A1138-1),'Айгенис Оп23'!$A$2:$C$42,3,0))),2)</f>
        <v>13.04</v>
      </c>
      <c r="G1138" s="43">
        <f>COUNTIF(D1139:$D$1224,365)</f>
        <v>86</v>
      </c>
      <c r="H1138" s="43">
        <f>COUNTIF(D1139:$D$1224,366)</f>
        <v>0</v>
      </c>
    </row>
    <row r="1139" spans="1:8" x14ac:dyDescent="0.25">
      <c r="A1139" s="1">
        <f>COUNTIF($C$2:C1139,"Да")</f>
        <v>36</v>
      </c>
      <c r="B1139" s="45">
        <f t="shared" si="35"/>
        <v>46402</v>
      </c>
      <c r="C1139" s="42" t="str">
        <f>IF(ISERROR(VLOOKUP(B1139,'Айгенис Оп23'!$C$3:$C$42,1,0)),"Нет","Да")</f>
        <v>Нет</v>
      </c>
      <c r="D1139" s="43">
        <f t="shared" si="34"/>
        <v>365</v>
      </c>
      <c r="E1139" s="49">
        <f>ROUND(('Все выпуски'!$V$3*'Все выпуски'!$V$6/100)/365*(B1139-IF(C1139="Нет",VLOOKUP(A1139,'Айгенис Оп23'!$A$2:$C$42,3,0),VLOOKUP((A1139-1),'Айгенис Оп23'!$A$2:$C$42,3,0))),2)</f>
        <v>13.51</v>
      </c>
      <c r="G1139" s="43">
        <f>COUNTIF(D1140:$D$1224,365)</f>
        <v>85</v>
      </c>
      <c r="H1139" s="43">
        <f>COUNTIF(D1140:$D$1224,366)</f>
        <v>0</v>
      </c>
    </row>
    <row r="1140" spans="1:8" x14ac:dyDescent="0.25">
      <c r="A1140" s="1">
        <f>COUNTIF($C$2:C1140,"Да")</f>
        <v>36</v>
      </c>
      <c r="B1140" s="45">
        <f t="shared" si="35"/>
        <v>46403</v>
      </c>
      <c r="C1140" s="42" t="str">
        <f>IF(ISERROR(VLOOKUP(B1140,'Айгенис Оп23'!$C$3:$C$42,1,0)),"Нет","Да")</f>
        <v>Нет</v>
      </c>
      <c r="D1140" s="43">
        <f t="shared" si="34"/>
        <v>365</v>
      </c>
      <c r="E1140" s="49">
        <f>ROUND(('Все выпуски'!$V$3*'Все выпуски'!$V$6/100)/365*(B1140-IF(C1140="Нет",VLOOKUP(A1140,'Айгенис Оп23'!$A$2:$C$42,3,0),VLOOKUP((A1140-1),'Айгенис Оп23'!$A$2:$C$42,3,0))),2)</f>
        <v>13.97</v>
      </c>
      <c r="G1140" s="43">
        <f>COUNTIF(D1141:$D$1224,365)</f>
        <v>84</v>
      </c>
      <c r="H1140" s="43">
        <f>COUNTIF(D1141:$D$1224,366)</f>
        <v>0</v>
      </c>
    </row>
    <row r="1141" spans="1:8" x14ac:dyDescent="0.25">
      <c r="A1141" s="1">
        <f>COUNTIF($C$2:C1141,"Да")</f>
        <v>37</v>
      </c>
      <c r="B1141" s="45">
        <f t="shared" si="35"/>
        <v>46404</v>
      </c>
      <c r="C1141" s="42" t="str">
        <f>IF(ISERROR(VLOOKUP(B1141,'Айгенис Оп23'!$C$3:$C$42,1,0)),"Нет","Да")</f>
        <v>Да</v>
      </c>
      <c r="D1141" s="43">
        <f t="shared" si="34"/>
        <v>365</v>
      </c>
      <c r="E1141" s="49">
        <f>ROUND(('Все выпуски'!$V$3*'Все выпуски'!$V$6/100)/365*(B1141-IF(C1141="Нет",VLOOKUP(A1141,'Айгенис Оп23'!$A$2:$C$42,3,0),VLOOKUP((A1141-1),'Айгенис Оп23'!$A$2:$C$42,3,0))),2)</f>
        <v>14.44</v>
      </c>
      <c r="G1141" s="43">
        <f>COUNTIF(D1142:$D$1224,365)</f>
        <v>83</v>
      </c>
      <c r="H1141" s="43">
        <f>COUNTIF(D1142:$D$1224,366)</f>
        <v>0</v>
      </c>
    </row>
    <row r="1142" spans="1:8" x14ac:dyDescent="0.25">
      <c r="A1142" s="1">
        <f>COUNTIF($C$2:C1142,"Да")</f>
        <v>37</v>
      </c>
      <c r="B1142" s="45">
        <f t="shared" si="35"/>
        <v>46405</v>
      </c>
      <c r="C1142" s="42" t="str">
        <f>IF(ISERROR(VLOOKUP(B1142,'Айгенис Оп23'!$C$3:$C$42,1,0)),"Нет","Да")</f>
        <v>Нет</v>
      </c>
      <c r="D1142" s="43">
        <f t="shared" si="34"/>
        <v>365</v>
      </c>
      <c r="E1142" s="49">
        <f>ROUND(('Все выпуски'!$V$3*'Все выпуски'!$V$6/100)/365*(B1142-IF(C1142="Нет",VLOOKUP(A1142,'Айгенис Оп23'!$A$2:$C$42,3,0),VLOOKUP((A1142-1),'Айгенис Оп23'!$A$2:$C$42,3,0))),2)</f>
        <v>0.47</v>
      </c>
      <c r="G1142" s="43">
        <f>COUNTIF(D1143:$D$1224,365)</f>
        <v>82</v>
      </c>
      <c r="H1142" s="43">
        <f>COUNTIF(D1143:$D$1224,366)</f>
        <v>0</v>
      </c>
    </row>
    <row r="1143" spans="1:8" x14ac:dyDescent="0.25">
      <c r="A1143" s="1">
        <f>COUNTIF($C$2:C1143,"Да")</f>
        <v>37</v>
      </c>
      <c r="B1143" s="45">
        <f t="shared" si="35"/>
        <v>46406</v>
      </c>
      <c r="C1143" s="42" t="str">
        <f>IF(ISERROR(VLOOKUP(B1143,'Айгенис Оп23'!$C$3:$C$42,1,0)),"Нет","Да")</f>
        <v>Нет</v>
      </c>
      <c r="D1143" s="43">
        <f t="shared" si="34"/>
        <v>365</v>
      </c>
      <c r="E1143" s="49">
        <f>ROUND(('Все выпуски'!$V$3*'Все выпуски'!$V$6/100)/365*(B1143-IF(C1143="Нет",VLOOKUP(A1143,'Айгенис Оп23'!$A$2:$C$42,3,0),VLOOKUP((A1143-1),'Айгенис Оп23'!$A$2:$C$42,3,0))),2)</f>
        <v>0.93</v>
      </c>
      <c r="G1143" s="43">
        <f>COUNTIF(D1144:$D$1224,365)</f>
        <v>81</v>
      </c>
      <c r="H1143" s="43">
        <f>COUNTIF(D1144:$D$1224,366)</f>
        <v>0</v>
      </c>
    </row>
    <row r="1144" spans="1:8" x14ac:dyDescent="0.25">
      <c r="A1144" s="1">
        <f>COUNTIF($C$2:C1144,"Да")</f>
        <v>37</v>
      </c>
      <c r="B1144" s="45">
        <f t="shared" si="35"/>
        <v>46407</v>
      </c>
      <c r="C1144" s="42" t="str">
        <f>IF(ISERROR(VLOOKUP(B1144,'Айгенис Оп23'!$C$3:$C$42,1,0)),"Нет","Да")</f>
        <v>Нет</v>
      </c>
      <c r="D1144" s="43">
        <f t="shared" si="34"/>
        <v>365</v>
      </c>
      <c r="E1144" s="49">
        <f>ROUND(('Все выпуски'!$V$3*'Все выпуски'!$V$6/100)/365*(B1144-IF(C1144="Нет",VLOOKUP(A1144,'Айгенис Оп23'!$A$2:$C$42,3,0),VLOOKUP((A1144-1),'Айгенис Оп23'!$A$2:$C$42,3,0))),2)</f>
        <v>1.4</v>
      </c>
      <c r="G1144" s="43">
        <f>COUNTIF(D1145:$D$1224,365)</f>
        <v>80</v>
      </c>
      <c r="H1144" s="43">
        <f>COUNTIF(D1145:$D$1224,366)</f>
        <v>0</v>
      </c>
    </row>
    <row r="1145" spans="1:8" x14ac:dyDescent="0.25">
      <c r="A1145" s="1">
        <f>COUNTIF($C$2:C1145,"Да")</f>
        <v>37</v>
      </c>
      <c r="B1145" s="45">
        <f t="shared" si="35"/>
        <v>46408</v>
      </c>
      <c r="C1145" s="42" t="str">
        <f>IF(ISERROR(VLOOKUP(B1145,'Айгенис Оп23'!$C$3:$C$42,1,0)),"Нет","Да")</f>
        <v>Нет</v>
      </c>
      <c r="D1145" s="43">
        <f t="shared" si="34"/>
        <v>365</v>
      </c>
      <c r="E1145" s="49">
        <f>ROUND(('Все выпуски'!$V$3*'Все выпуски'!$V$6/100)/365*(B1145-IF(C1145="Нет",VLOOKUP(A1145,'Айгенис Оп23'!$A$2:$C$42,3,0),VLOOKUP((A1145-1),'Айгенис Оп23'!$A$2:$C$42,3,0))),2)</f>
        <v>1.86</v>
      </c>
      <c r="G1145" s="43">
        <f>COUNTIF(D1146:$D$1224,365)</f>
        <v>79</v>
      </c>
      <c r="H1145" s="43">
        <f>COUNTIF(D1146:$D$1224,366)</f>
        <v>0</v>
      </c>
    </row>
    <row r="1146" spans="1:8" x14ac:dyDescent="0.25">
      <c r="A1146" s="1">
        <f>COUNTIF($C$2:C1146,"Да")</f>
        <v>37</v>
      </c>
      <c r="B1146" s="45">
        <f t="shared" si="35"/>
        <v>46409</v>
      </c>
      <c r="C1146" s="42" t="str">
        <f>IF(ISERROR(VLOOKUP(B1146,'Айгенис Оп23'!$C$3:$C$42,1,0)),"Нет","Да")</f>
        <v>Нет</v>
      </c>
      <c r="D1146" s="43">
        <f t="shared" si="34"/>
        <v>365</v>
      </c>
      <c r="E1146" s="49">
        <f>ROUND(('Все выпуски'!$V$3*'Все выпуски'!$V$6/100)/365*(B1146-IF(C1146="Нет",VLOOKUP(A1146,'Айгенис Оп23'!$A$2:$C$42,3,0),VLOOKUP((A1146-1),'Айгенис Оп23'!$A$2:$C$42,3,0))),2)</f>
        <v>2.33</v>
      </c>
      <c r="G1146" s="43">
        <f>COUNTIF(D1147:$D$1224,365)</f>
        <v>78</v>
      </c>
      <c r="H1146" s="43">
        <f>COUNTIF(D1147:$D$1224,366)</f>
        <v>0</v>
      </c>
    </row>
    <row r="1147" spans="1:8" x14ac:dyDescent="0.25">
      <c r="A1147" s="1">
        <f>COUNTIF($C$2:C1147,"Да")</f>
        <v>37</v>
      </c>
      <c r="B1147" s="45">
        <f t="shared" si="35"/>
        <v>46410</v>
      </c>
      <c r="C1147" s="42" t="str">
        <f>IF(ISERROR(VLOOKUP(B1147,'Айгенис Оп23'!$C$3:$C$42,1,0)),"Нет","Да")</f>
        <v>Нет</v>
      </c>
      <c r="D1147" s="43">
        <f t="shared" si="34"/>
        <v>365</v>
      </c>
      <c r="E1147" s="49">
        <f>ROUND(('Все выпуски'!$V$3*'Все выпуски'!$V$6/100)/365*(B1147-IF(C1147="Нет",VLOOKUP(A1147,'Айгенис Оп23'!$A$2:$C$42,3,0),VLOOKUP((A1147-1),'Айгенис Оп23'!$A$2:$C$42,3,0))),2)</f>
        <v>2.79</v>
      </c>
      <c r="G1147" s="43">
        <f>COUNTIF(D1148:$D$1224,365)</f>
        <v>77</v>
      </c>
      <c r="H1147" s="43">
        <f>COUNTIF(D1148:$D$1224,366)</f>
        <v>0</v>
      </c>
    </row>
    <row r="1148" spans="1:8" x14ac:dyDescent="0.25">
      <c r="A1148" s="1">
        <f>COUNTIF($C$2:C1148,"Да")</f>
        <v>37</v>
      </c>
      <c r="B1148" s="45">
        <f t="shared" si="35"/>
        <v>46411</v>
      </c>
      <c r="C1148" s="42" t="str">
        <f>IF(ISERROR(VLOOKUP(B1148,'Айгенис Оп23'!$C$3:$C$42,1,0)),"Нет","Да")</f>
        <v>Нет</v>
      </c>
      <c r="D1148" s="43">
        <f t="shared" si="34"/>
        <v>365</v>
      </c>
      <c r="E1148" s="49">
        <f>ROUND(('Все выпуски'!$V$3*'Все выпуски'!$V$6/100)/365*(B1148-IF(C1148="Нет",VLOOKUP(A1148,'Айгенис Оп23'!$A$2:$C$42,3,0),VLOOKUP((A1148-1),'Айгенис Оп23'!$A$2:$C$42,3,0))),2)</f>
        <v>3.26</v>
      </c>
      <c r="G1148" s="43">
        <f>COUNTIF(D1149:$D$1224,365)</f>
        <v>76</v>
      </c>
      <c r="H1148" s="43">
        <f>COUNTIF(D1149:$D$1224,366)</f>
        <v>0</v>
      </c>
    </row>
    <row r="1149" spans="1:8" x14ac:dyDescent="0.25">
      <c r="A1149" s="1">
        <f>COUNTIF($C$2:C1149,"Да")</f>
        <v>37</v>
      </c>
      <c r="B1149" s="45">
        <f t="shared" si="35"/>
        <v>46412</v>
      </c>
      <c r="C1149" s="42" t="str">
        <f>IF(ISERROR(VLOOKUP(B1149,'Айгенис Оп23'!$C$3:$C$42,1,0)),"Нет","Да")</f>
        <v>Нет</v>
      </c>
      <c r="D1149" s="43">
        <f t="shared" si="34"/>
        <v>365</v>
      </c>
      <c r="E1149" s="49">
        <f>ROUND(('Все выпуски'!$V$3*'Все выпуски'!$V$6/100)/365*(B1149-IF(C1149="Нет",VLOOKUP(A1149,'Айгенис Оп23'!$A$2:$C$42,3,0),VLOOKUP((A1149-1),'Айгенис Оп23'!$A$2:$C$42,3,0))),2)</f>
        <v>3.73</v>
      </c>
      <c r="G1149" s="43">
        <f>COUNTIF(D1150:$D$1224,365)</f>
        <v>75</v>
      </c>
      <c r="H1149" s="43">
        <f>COUNTIF(D1150:$D$1224,366)</f>
        <v>0</v>
      </c>
    </row>
    <row r="1150" spans="1:8" x14ac:dyDescent="0.25">
      <c r="A1150" s="1">
        <f>COUNTIF($C$2:C1150,"Да")</f>
        <v>37</v>
      </c>
      <c r="B1150" s="45">
        <f t="shared" si="35"/>
        <v>46413</v>
      </c>
      <c r="C1150" s="42" t="str">
        <f>IF(ISERROR(VLOOKUP(B1150,'Айгенис Оп23'!$C$3:$C$42,1,0)),"Нет","Да")</f>
        <v>Нет</v>
      </c>
      <c r="D1150" s="43">
        <f t="shared" si="34"/>
        <v>365</v>
      </c>
      <c r="E1150" s="49">
        <f>ROUND(('Все выпуски'!$V$3*'Все выпуски'!$V$6/100)/365*(B1150-IF(C1150="Нет",VLOOKUP(A1150,'Айгенис Оп23'!$A$2:$C$42,3,0),VLOOKUP((A1150-1),'Айгенис Оп23'!$A$2:$C$42,3,0))),2)</f>
        <v>4.1900000000000004</v>
      </c>
      <c r="G1150" s="43">
        <f>COUNTIF(D1151:$D$1224,365)</f>
        <v>74</v>
      </c>
      <c r="H1150" s="43">
        <f>COUNTIF(D1151:$D$1224,366)</f>
        <v>0</v>
      </c>
    </row>
    <row r="1151" spans="1:8" x14ac:dyDescent="0.25">
      <c r="A1151" s="1">
        <f>COUNTIF($C$2:C1151,"Да")</f>
        <v>37</v>
      </c>
      <c r="B1151" s="45">
        <f t="shared" si="35"/>
        <v>46414</v>
      </c>
      <c r="C1151" s="42" t="str">
        <f>IF(ISERROR(VLOOKUP(B1151,'Айгенис Оп23'!$C$3:$C$42,1,0)),"Нет","Да")</f>
        <v>Нет</v>
      </c>
      <c r="D1151" s="43">
        <f t="shared" si="34"/>
        <v>365</v>
      </c>
      <c r="E1151" s="49">
        <f>ROUND(('Все выпуски'!$V$3*'Все выпуски'!$V$6/100)/365*(B1151-IF(C1151="Нет",VLOOKUP(A1151,'Айгенис Оп23'!$A$2:$C$42,3,0),VLOOKUP((A1151-1),'Айгенис Оп23'!$A$2:$C$42,3,0))),2)</f>
        <v>4.66</v>
      </c>
      <c r="G1151" s="43">
        <f>COUNTIF(D1152:$D$1224,365)</f>
        <v>73</v>
      </c>
      <c r="H1151" s="43">
        <f>COUNTIF(D1152:$D$1224,366)</f>
        <v>0</v>
      </c>
    </row>
    <row r="1152" spans="1:8" x14ac:dyDescent="0.25">
      <c r="A1152" s="1">
        <f>COUNTIF($C$2:C1152,"Да")</f>
        <v>37</v>
      </c>
      <c r="B1152" s="45">
        <f t="shared" si="35"/>
        <v>46415</v>
      </c>
      <c r="C1152" s="42" t="str">
        <f>IF(ISERROR(VLOOKUP(B1152,'Айгенис Оп23'!$C$3:$C$42,1,0)),"Нет","Да")</f>
        <v>Нет</v>
      </c>
      <c r="D1152" s="43">
        <f t="shared" si="34"/>
        <v>365</v>
      </c>
      <c r="E1152" s="49">
        <f>ROUND(('Все выпуски'!$V$3*'Все выпуски'!$V$6/100)/365*(B1152-IF(C1152="Нет",VLOOKUP(A1152,'Айгенис Оп23'!$A$2:$C$42,3,0),VLOOKUP((A1152-1),'Айгенис Оп23'!$A$2:$C$42,3,0))),2)</f>
        <v>5.12</v>
      </c>
      <c r="G1152" s="43">
        <f>COUNTIF(D1153:$D$1224,365)</f>
        <v>72</v>
      </c>
      <c r="H1152" s="43">
        <f>COUNTIF(D1153:$D$1224,366)</f>
        <v>0</v>
      </c>
    </row>
    <row r="1153" spans="1:8" x14ac:dyDescent="0.25">
      <c r="A1153" s="1">
        <f>COUNTIF($C$2:C1153,"Да")</f>
        <v>37</v>
      </c>
      <c r="B1153" s="45">
        <f t="shared" si="35"/>
        <v>46416</v>
      </c>
      <c r="C1153" s="42" t="str">
        <f>IF(ISERROR(VLOOKUP(B1153,'Айгенис Оп23'!$C$3:$C$42,1,0)),"Нет","Да")</f>
        <v>Нет</v>
      </c>
      <c r="D1153" s="43">
        <f t="shared" si="34"/>
        <v>365</v>
      </c>
      <c r="E1153" s="49">
        <f>ROUND(('Все выпуски'!$V$3*'Все выпуски'!$V$6/100)/365*(B1153-IF(C1153="Нет",VLOOKUP(A1153,'Айгенис Оп23'!$A$2:$C$42,3,0),VLOOKUP((A1153-1),'Айгенис Оп23'!$A$2:$C$42,3,0))),2)</f>
        <v>5.59</v>
      </c>
      <c r="G1153" s="43">
        <f>COUNTIF(D1154:$D$1224,365)</f>
        <v>71</v>
      </c>
      <c r="H1153" s="43">
        <f>COUNTIF(D1154:$D$1224,366)</f>
        <v>0</v>
      </c>
    </row>
    <row r="1154" spans="1:8" x14ac:dyDescent="0.25">
      <c r="A1154" s="1">
        <f>COUNTIF($C$2:C1154,"Да")</f>
        <v>37</v>
      </c>
      <c r="B1154" s="45">
        <f t="shared" si="35"/>
        <v>46417</v>
      </c>
      <c r="C1154" s="42" t="str">
        <f>IF(ISERROR(VLOOKUP(B1154,'Айгенис Оп23'!$C$3:$C$42,1,0)),"Нет","Да")</f>
        <v>Нет</v>
      </c>
      <c r="D1154" s="43">
        <f t="shared" ref="D1154:D1217" si="36">IF(MOD(YEAR(B1154),4)=0,366,365)</f>
        <v>365</v>
      </c>
      <c r="E1154" s="49">
        <f>ROUND(('Все выпуски'!$V$3*'Все выпуски'!$V$6/100)/365*(B1154-IF(C1154="Нет",VLOOKUP(A1154,'Айгенис Оп23'!$A$2:$C$42,3,0),VLOOKUP((A1154-1),'Айгенис Оп23'!$A$2:$C$42,3,0))),2)</f>
        <v>6.05</v>
      </c>
      <c r="G1154" s="43">
        <f>COUNTIF(D1155:$D$1224,365)</f>
        <v>70</v>
      </c>
      <c r="H1154" s="43">
        <f>COUNTIF(D1155:$D$1224,366)</f>
        <v>0</v>
      </c>
    </row>
    <row r="1155" spans="1:8" x14ac:dyDescent="0.25">
      <c r="A1155" s="1">
        <f>COUNTIF($C$2:C1155,"Да")</f>
        <v>37</v>
      </c>
      <c r="B1155" s="45">
        <f t="shared" si="35"/>
        <v>46418</v>
      </c>
      <c r="C1155" s="42" t="str">
        <f>IF(ISERROR(VLOOKUP(B1155,'Айгенис Оп23'!$C$3:$C$42,1,0)),"Нет","Да")</f>
        <v>Нет</v>
      </c>
      <c r="D1155" s="43">
        <f t="shared" si="36"/>
        <v>365</v>
      </c>
      <c r="E1155" s="49">
        <f>ROUND(('Все выпуски'!$V$3*'Все выпуски'!$V$6/100)/365*(B1155-IF(C1155="Нет",VLOOKUP(A1155,'Айгенис Оп23'!$A$2:$C$42,3,0),VLOOKUP((A1155-1),'Айгенис Оп23'!$A$2:$C$42,3,0))),2)</f>
        <v>6.52</v>
      </c>
      <c r="G1155" s="43">
        <f>COUNTIF(D1156:$D$1224,365)</f>
        <v>69</v>
      </c>
      <c r="H1155" s="43">
        <f>COUNTIF(D1156:$D$1224,366)</f>
        <v>0</v>
      </c>
    </row>
    <row r="1156" spans="1:8" x14ac:dyDescent="0.25">
      <c r="A1156" s="1">
        <f>COUNTIF($C$2:C1156,"Да")</f>
        <v>37</v>
      </c>
      <c r="B1156" s="45">
        <f t="shared" ref="B1156:B1219" si="37">B1155+1</f>
        <v>46419</v>
      </c>
      <c r="C1156" s="42" t="str">
        <f>IF(ISERROR(VLOOKUP(B1156,'Айгенис Оп23'!$C$3:$C$42,1,0)),"Нет","Да")</f>
        <v>Нет</v>
      </c>
      <c r="D1156" s="43">
        <f t="shared" si="36"/>
        <v>365</v>
      </c>
      <c r="E1156" s="49">
        <f>ROUND(('Все выпуски'!$V$3*'Все выпуски'!$V$6/100)/365*(B1156-IF(C1156="Нет",VLOOKUP(A1156,'Айгенис Оп23'!$A$2:$C$42,3,0),VLOOKUP((A1156-1),'Айгенис Оп23'!$A$2:$C$42,3,0))),2)</f>
        <v>6.99</v>
      </c>
      <c r="G1156" s="43">
        <f>COUNTIF(D1157:$D$1224,365)</f>
        <v>68</v>
      </c>
      <c r="H1156" s="43">
        <f>COUNTIF(D1157:$D$1224,366)</f>
        <v>0</v>
      </c>
    </row>
    <row r="1157" spans="1:8" x14ac:dyDescent="0.25">
      <c r="A1157" s="1">
        <f>COUNTIF($C$2:C1157,"Да")</f>
        <v>37</v>
      </c>
      <c r="B1157" s="45">
        <f t="shared" si="37"/>
        <v>46420</v>
      </c>
      <c r="C1157" s="42" t="str">
        <f>IF(ISERROR(VLOOKUP(B1157,'Айгенис Оп23'!$C$3:$C$42,1,0)),"Нет","Да")</f>
        <v>Нет</v>
      </c>
      <c r="D1157" s="43">
        <f t="shared" si="36"/>
        <v>365</v>
      </c>
      <c r="E1157" s="49">
        <f>ROUND(('Все выпуски'!$V$3*'Все выпуски'!$V$6/100)/365*(B1157-IF(C1157="Нет",VLOOKUP(A1157,'Айгенис Оп23'!$A$2:$C$42,3,0),VLOOKUP((A1157-1),'Айгенис Оп23'!$A$2:$C$42,3,0))),2)</f>
        <v>7.45</v>
      </c>
      <c r="G1157" s="43">
        <f>COUNTIF(D1158:$D$1224,365)</f>
        <v>67</v>
      </c>
      <c r="H1157" s="43">
        <f>COUNTIF(D1158:$D$1224,366)</f>
        <v>0</v>
      </c>
    </row>
    <row r="1158" spans="1:8" x14ac:dyDescent="0.25">
      <c r="A1158" s="1">
        <f>COUNTIF($C$2:C1158,"Да")</f>
        <v>37</v>
      </c>
      <c r="B1158" s="45">
        <f t="shared" si="37"/>
        <v>46421</v>
      </c>
      <c r="C1158" s="42" t="str">
        <f>IF(ISERROR(VLOOKUP(B1158,'Айгенис Оп23'!$C$3:$C$42,1,0)),"Нет","Да")</f>
        <v>Нет</v>
      </c>
      <c r="D1158" s="43">
        <f t="shared" si="36"/>
        <v>365</v>
      </c>
      <c r="E1158" s="49">
        <f>ROUND(('Все выпуски'!$V$3*'Все выпуски'!$V$6/100)/365*(B1158-IF(C1158="Нет",VLOOKUP(A1158,'Айгенис Оп23'!$A$2:$C$42,3,0),VLOOKUP((A1158-1),'Айгенис Оп23'!$A$2:$C$42,3,0))),2)</f>
        <v>7.92</v>
      </c>
      <c r="G1158" s="43">
        <f>COUNTIF(D1159:$D$1224,365)</f>
        <v>66</v>
      </c>
      <c r="H1158" s="43">
        <f>COUNTIF(D1159:$D$1224,366)</f>
        <v>0</v>
      </c>
    </row>
    <row r="1159" spans="1:8" x14ac:dyDescent="0.25">
      <c r="A1159" s="1">
        <f>COUNTIF($C$2:C1159,"Да")</f>
        <v>37</v>
      </c>
      <c r="B1159" s="45">
        <f t="shared" si="37"/>
        <v>46422</v>
      </c>
      <c r="C1159" s="42" t="str">
        <f>IF(ISERROR(VLOOKUP(B1159,'Айгенис Оп23'!$C$3:$C$42,1,0)),"Нет","Да")</f>
        <v>Нет</v>
      </c>
      <c r="D1159" s="43">
        <f t="shared" si="36"/>
        <v>365</v>
      </c>
      <c r="E1159" s="49">
        <f>ROUND(('Все выпуски'!$V$3*'Все выпуски'!$V$6/100)/365*(B1159-IF(C1159="Нет",VLOOKUP(A1159,'Айгенис Оп23'!$A$2:$C$42,3,0),VLOOKUP((A1159-1),'Айгенис Оп23'!$A$2:$C$42,3,0))),2)</f>
        <v>8.3800000000000008</v>
      </c>
      <c r="G1159" s="43">
        <f>COUNTIF(D1160:$D$1224,365)</f>
        <v>65</v>
      </c>
      <c r="H1159" s="43">
        <f>COUNTIF(D1160:$D$1224,366)</f>
        <v>0</v>
      </c>
    </row>
    <row r="1160" spans="1:8" x14ac:dyDescent="0.25">
      <c r="A1160" s="1">
        <f>COUNTIF($C$2:C1160,"Да")</f>
        <v>37</v>
      </c>
      <c r="B1160" s="45">
        <f t="shared" si="37"/>
        <v>46423</v>
      </c>
      <c r="C1160" s="42" t="str">
        <f>IF(ISERROR(VLOOKUP(B1160,'Айгенис Оп23'!$C$3:$C$42,1,0)),"Нет","Да")</f>
        <v>Нет</v>
      </c>
      <c r="D1160" s="43">
        <f t="shared" si="36"/>
        <v>365</v>
      </c>
      <c r="E1160" s="49">
        <f>ROUND(('Все выпуски'!$V$3*'Все выпуски'!$V$6/100)/365*(B1160-IF(C1160="Нет",VLOOKUP(A1160,'Айгенис Оп23'!$A$2:$C$42,3,0),VLOOKUP((A1160-1),'Айгенис Оп23'!$A$2:$C$42,3,0))),2)</f>
        <v>8.85</v>
      </c>
      <c r="G1160" s="43">
        <f>COUNTIF(D1161:$D$1224,365)</f>
        <v>64</v>
      </c>
      <c r="H1160" s="43">
        <f>COUNTIF(D1161:$D$1224,366)</f>
        <v>0</v>
      </c>
    </row>
    <row r="1161" spans="1:8" x14ac:dyDescent="0.25">
      <c r="A1161" s="1">
        <f>COUNTIF($C$2:C1161,"Да")</f>
        <v>37</v>
      </c>
      <c r="B1161" s="45">
        <f t="shared" si="37"/>
        <v>46424</v>
      </c>
      <c r="C1161" s="42" t="str">
        <f>IF(ISERROR(VLOOKUP(B1161,'Айгенис Оп23'!$C$3:$C$42,1,0)),"Нет","Да")</f>
        <v>Нет</v>
      </c>
      <c r="D1161" s="43">
        <f t="shared" si="36"/>
        <v>365</v>
      </c>
      <c r="E1161" s="49">
        <f>ROUND(('Все выпуски'!$V$3*'Все выпуски'!$V$6/100)/365*(B1161-IF(C1161="Нет",VLOOKUP(A1161,'Айгенис Оп23'!$A$2:$C$42,3,0),VLOOKUP((A1161-1),'Айгенис Оп23'!$A$2:$C$42,3,0))),2)</f>
        <v>9.32</v>
      </c>
      <c r="G1161" s="43">
        <f>COUNTIF(D1162:$D$1224,365)</f>
        <v>63</v>
      </c>
      <c r="H1161" s="43">
        <f>COUNTIF(D1162:$D$1224,366)</f>
        <v>0</v>
      </c>
    </row>
    <row r="1162" spans="1:8" x14ac:dyDescent="0.25">
      <c r="A1162" s="1">
        <f>COUNTIF($C$2:C1162,"Да")</f>
        <v>37</v>
      </c>
      <c r="B1162" s="45">
        <f t="shared" si="37"/>
        <v>46425</v>
      </c>
      <c r="C1162" s="42" t="str">
        <f>IF(ISERROR(VLOOKUP(B1162,'Айгенис Оп23'!$C$3:$C$42,1,0)),"Нет","Да")</f>
        <v>Нет</v>
      </c>
      <c r="D1162" s="43">
        <f t="shared" si="36"/>
        <v>365</v>
      </c>
      <c r="E1162" s="49">
        <f>ROUND(('Все выпуски'!$V$3*'Все выпуски'!$V$6/100)/365*(B1162-IF(C1162="Нет",VLOOKUP(A1162,'Айгенис Оп23'!$A$2:$C$42,3,0),VLOOKUP((A1162-1),'Айгенис Оп23'!$A$2:$C$42,3,0))),2)</f>
        <v>9.7799999999999994</v>
      </c>
      <c r="G1162" s="43">
        <f>COUNTIF(D1163:$D$1224,365)</f>
        <v>62</v>
      </c>
      <c r="H1162" s="43">
        <f>COUNTIF(D1163:$D$1224,366)</f>
        <v>0</v>
      </c>
    </row>
    <row r="1163" spans="1:8" x14ac:dyDescent="0.25">
      <c r="A1163" s="1">
        <f>COUNTIF($C$2:C1163,"Да")</f>
        <v>37</v>
      </c>
      <c r="B1163" s="45">
        <f t="shared" si="37"/>
        <v>46426</v>
      </c>
      <c r="C1163" s="42" t="str">
        <f>IF(ISERROR(VLOOKUP(B1163,'Айгенис Оп23'!$C$3:$C$42,1,0)),"Нет","Да")</f>
        <v>Нет</v>
      </c>
      <c r="D1163" s="43">
        <f t="shared" si="36"/>
        <v>365</v>
      </c>
      <c r="E1163" s="49">
        <f>ROUND(('Все выпуски'!$V$3*'Все выпуски'!$V$6/100)/365*(B1163-IF(C1163="Нет",VLOOKUP(A1163,'Айгенис Оп23'!$A$2:$C$42,3,0),VLOOKUP((A1163-1),'Айгенис Оп23'!$A$2:$C$42,3,0))),2)</f>
        <v>10.25</v>
      </c>
      <c r="G1163" s="43">
        <f>COUNTIF(D1164:$D$1224,365)</f>
        <v>61</v>
      </c>
      <c r="H1163" s="43">
        <f>COUNTIF(D1164:$D$1224,366)</f>
        <v>0</v>
      </c>
    </row>
    <row r="1164" spans="1:8" x14ac:dyDescent="0.25">
      <c r="A1164" s="1">
        <f>COUNTIF($C$2:C1164,"Да")</f>
        <v>37</v>
      </c>
      <c r="B1164" s="45">
        <f t="shared" si="37"/>
        <v>46427</v>
      </c>
      <c r="C1164" s="42" t="str">
        <f>IF(ISERROR(VLOOKUP(B1164,'Айгенис Оп23'!$C$3:$C$42,1,0)),"Нет","Да")</f>
        <v>Нет</v>
      </c>
      <c r="D1164" s="43">
        <f t="shared" si="36"/>
        <v>365</v>
      </c>
      <c r="E1164" s="49">
        <f>ROUND(('Все выпуски'!$V$3*'Все выпуски'!$V$6/100)/365*(B1164-IF(C1164="Нет",VLOOKUP(A1164,'Айгенис Оп23'!$A$2:$C$42,3,0),VLOOKUP((A1164-1),'Айгенис Оп23'!$A$2:$C$42,3,0))),2)</f>
        <v>10.71</v>
      </c>
      <c r="G1164" s="43">
        <f>COUNTIF(D1165:$D$1224,365)</f>
        <v>60</v>
      </c>
      <c r="H1164" s="43">
        <f>COUNTIF(D1165:$D$1224,366)</f>
        <v>0</v>
      </c>
    </row>
    <row r="1165" spans="1:8" x14ac:dyDescent="0.25">
      <c r="A1165" s="1">
        <f>COUNTIF($C$2:C1165,"Да")</f>
        <v>37</v>
      </c>
      <c r="B1165" s="45">
        <f t="shared" si="37"/>
        <v>46428</v>
      </c>
      <c r="C1165" s="42" t="str">
        <f>IF(ISERROR(VLOOKUP(B1165,'Айгенис Оп23'!$C$3:$C$42,1,0)),"Нет","Да")</f>
        <v>Нет</v>
      </c>
      <c r="D1165" s="43">
        <f t="shared" si="36"/>
        <v>365</v>
      </c>
      <c r="E1165" s="49">
        <f>ROUND(('Все выпуски'!$V$3*'Все выпуски'!$V$6/100)/365*(B1165-IF(C1165="Нет",VLOOKUP(A1165,'Айгенис Оп23'!$A$2:$C$42,3,0),VLOOKUP((A1165-1),'Айгенис Оп23'!$A$2:$C$42,3,0))),2)</f>
        <v>11.18</v>
      </c>
      <c r="G1165" s="43">
        <f>COUNTIF(D1166:$D$1224,365)</f>
        <v>59</v>
      </c>
      <c r="H1165" s="43">
        <f>COUNTIF(D1166:$D$1224,366)</f>
        <v>0</v>
      </c>
    </row>
    <row r="1166" spans="1:8" x14ac:dyDescent="0.25">
      <c r="A1166" s="1">
        <f>COUNTIF($C$2:C1166,"Да")</f>
        <v>37</v>
      </c>
      <c r="B1166" s="45">
        <f t="shared" si="37"/>
        <v>46429</v>
      </c>
      <c r="C1166" s="42" t="str">
        <f>IF(ISERROR(VLOOKUP(B1166,'Айгенис Оп23'!$C$3:$C$42,1,0)),"Нет","Да")</f>
        <v>Нет</v>
      </c>
      <c r="D1166" s="43">
        <f t="shared" si="36"/>
        <v>365</v>
      </c>
      <c r="E1166" s="49">
        <f>ROUND(('Все выпуски'!$V$3*'Все выпуски'!$V$6/100)/365*(B1166-IF(C1166="Нет",VLOOKUP(A1166,'Айгенис Оп23'!$A$2:$C$42,3,0),VLOOKUP((A1166-1),'Айгенис Оп23'!$A$2:$C$42,3,0))),2)</f>
        <v>11.64</v>
      </c>
      <c r="G1166" s="43">
        <f>COUNTIF(D1167:$D$1224,365)</f>
        <v>58</v>
      </c>
      <c r="H1166" s="43">
        <f>COUNTIF(D1167:$D$1224,366)</f>
        <v>0</v>
      </c>
    </row>
    <row r="1167" spans="1:8" x14ac:dyDescent="0.25">
      <c r="A1167" s="1">
        <f>COUNTIF($C$2:C1167,"Да")</f>
        <v>37</v>
      </c>
      <c r="B1167" s="45">
        <f t="shared" si="37"/>
        <v>46430</v>
      </c>
      <c r="C1167" s="42" t="str">
        <f>IF(ISERROR(VLOOKUP(B1167,'Айгенис Оп23'!$C$3:$C$42,1,0)),"Нет","Да")</f>
        <v>Нет</v>
      </c>
      <c r="D1167" s="43">
        <f t="shared" si="36"/>
        <v>365</v>
      </c>
      <c r="E1167" s="49">
        <f>ROUND(('Все выпуски'!$V$3*'Все выпуски'!$V$6/100)/365*(B1167-IF(C1167="Нет",VLOOKUP(A1167,'Айгенис Оп23'!$A$2:$C$42,3,0),VLOOKUP((A1167-1),'Айгенис Оп23'!$A$2:$C$42,3,0))),2)</f>
        <v>12.11</v>
      </c>
      <c r="G1167" s="43">
        <f>COUNTIF(D1168:$D$1224,365)</f>
        <v>57</v>
      </c>
      <c r="H1167" s="43">
        <f>COUNTIF(D1168:$D$1224,366)</f>
        <v>0</v>
      </c>
    </row>
    <row r="1168" spans="1:8" x14ac:dyDescent="0.25">
      <c r="A1168" s="1">
        <f>COUNTIF($C$2:C1168,"Да")</f>
        <v>37</v>
      </c>
      <c r="B1168" s="45">
        <f t="shared" si="37"/>
        <v>46431</v>
      </c>
      <c r="C1168" s="42" t="str">
        <f>IF(ISERROR(VLOOKUP(B1168,'Айгенис Оп23'!$C$3:$C$42,1,0)),"Нет","Да")</f>
        <v>Нет</v>
      </c>
      <c r="D1168" s="43">
        <f t="shared" si="36"/>
        <v>365</v>
      </c>
      <c r="E1168" s="49">
        <f>ROUND(('Все выпуски'!$V$3*'Все выпуски'!$V$6/100)/365*(B1168-IF(C1168="Нет",VLOOKUP(A1168,'Айгенис Оп23'!$A$2:$C$42,3,0),VLOOKUP((A1168-1),'Айгенис Оп23'!$A$2:$C$42,3,0))),2)</f>
        <v>12.58</v>
      </c>
      <c r="G1168" s="43">
        <f>COUNTIF(D1169:$D$1224,365)</f>
        <v>56</v>
      </c>
      <c r="H1168" s="43">
        <f>COUNTIF(D1169:$D$1224,366)</f>
        <v>0</v>
      </c>
    </row>
    <row r="1169" spans="1:8" x14ac:dyDescent="0.25">
      <c r="A1169" s="1">
        <f>COUNTIF($C$2:C1169,"Да")</f>
        <v>37</v>
      </c>
      <c r="B1169" s="45">
        <f t="shared" si="37"/>
        <v>46432</v>
      </c>
      <c r="C1169" s="42" t="str">
        <f>IF(ISERROR(VLOOKUP(B1169,'Айгенис Оп23'!$C$3:$C$42,1,0)),"Нет","Да")</f>
        <v>Нет</v>
      </c>
      <c r="D1169" s="43">
        <f t="shared" si="36"/>
        <v>365</v>
      </c>
      <c r="E1169" s="49">
        <f>ROUND(('Все выпуски'!$V$3*'Все выпуски'!$V$6/100)/365*(B1169-IF(C1169="Нет",VLOOKUP(A1169,'Айгенис Оп23'!$A$2:$C$42,3,0),VLOOKUP((A1169-1),'Айгенис Оп23'!$A$2:$C$42,3,0))),2)</f>
        <v>13.04</v>
      </c>
      <c r="G1169" s="43">
        <f>COUNTIF(D1170:$D$1224,365)</f>
        <v>55</v>
      </c>
      <c r="H1169" s="43">
        <f>COUNTIF(D1170:$D$1224,366)</f>
        <v>0</v>
      </c>
    </row>
    <row r="1170" spans="1:8" x14ac:dyDescent="0.25">
      <c r="A1170" s="1">
        <f>COUNTIF($C$2:C1170,"Да")</f>
        <v>37</v>
      </c>
      <c r="B1170" s="45">
        <f t="shared" si="37"/>
        <v>46433</v>
      </c>
      <c r="C1170" s="42" t="str">
        <f>IF(ISERROR(VLOOKUP(B1170,'Айгенис Оп23'!$C$3:$C$42,1,0)),"Нет","Да")</f>
        <v>Нет</v>
      </c>
      <c r="D1170" s="43">
        <f t="shared" si="36"/>
        <v>365</v>
      </c>
      <c r="E1170" s="49">
        <f>ROUND(('Все выпуски'!$V$3*'Все выпуски'!$V$6/100)/365*(B1170-IF(C1170="Нет",VLOOKUP(A1170,'Айгенис Оп23'!$A$2:$C$42,3,0),VLOOKUP((A1170-1),'Айгенис Оп23'!$A$2:$C$42,3,0))),2)</f>
        <v>13.51</v>
      </c>
      <c r="G1170" s="43">
        <f>COUNTIF(D1171:$D$1224,365)</f>
        <v>54</v>
      </c>
      <c r="H1170" s="43">
        <f>COUNTIF(D1171:$D$1224,366)</f>
        <v>0</v>
      </c>
    </row>
    <row r="1171" spans="1:8" x14ac:dyDescent="0.25">
      <c r="A1171" s="1">
        <f>COUNTIF($C$2:C1171,"Да")</f>
        <v>37</v>
      </c>
      <c r="B1171" s="45">
        <f t="shared" si="37"/>
        <v>46434</v>
      </c>
      <c r="C1171" s="42" t="str">
        <f>IF(ISERROR(VLOOKUP(B1171,'Айгенис Оп23'!$C$3:$C$42,1,0)),"Нет","Да")</f>
        <v>Нет</v>
      </c>
      <c r="D1171" s="43">
        <f t="shared" si="36"/>
        <v>365</v>
      </c>
      <c r="E1171" s="49">
        <f>ROUND(('Все выпуски'!$V$3*'Все выпуски'!$V$6/100)/365*(B1171-IF(C1171="Нет",VLOOKUP(A1171,'Айгенис Оп23'!$A$2:$C$42,3,0),VLOOKUP((A1171-1),'Айгенис Оп23'!$A$2:$C$42,3,0))),2)</f>
        <v>13.97</v>
      </c>
      <c r="G1171" s="43">
        <f>COUNTIF(D1172:$D$1224,365)</f>
        <v>53</v>
      </c>
      <c r="H1171" s="43">
        <f>COUNTIF(D1172:$D$1224,366)</f>
        <v>0</v>
      </c>
    </row>
    <row r="1172" spans="1:8" x14ac:dyDescent="0.25">
      <c r="A1172" s="1">
        <f>COUNTIF($C$2:C1172,"Да")</f>
        <v>38</v>
      </c>
      <c r="B1172" s="45">
        <f t="shared" si="37"/>
        <v>46435</v>
      </c>
      <c r="C1172" s="42" t="str">
        <f>IF(ISERROR(VLOOKUP(B1172,'Айгенис Оп23'!$C$3:$C$42,1,0)),"Нет","Да")</f>
        <v>Да</v>
      </c>
      <c r="D1172" s="43">
        <f t="shared" si="36"/>
        <v>365</v>
      </c>
      <c r="E1172" s="49">
        <f>ROUND(('Все выпуски'!$V$3*'Все выпуски'!$V$6/100)/365*(B1172-IF(C1172="Нет",VLOOKUP(A1172,'Айгенис Оп23'!$A$2:$C$42,3,0),VLOOKUP((A1172-1),'Айгенис Оп23'!$A$2:$C$42,3,0))),2)</f>
        <v>14.44</v>
      </c>
      <c r="G1172" s="43">
        <f>COUNTIF(D1173:$D$1224,365)</f>
        <v>52</v>
      </c>
      <c r="H1172" s="43">
        <f>COUNTIF(D1173:$D$1224,366)</f>
        <v>0</v>
      </c>
    </row>
    <row r="1173" spans="1:8" x14ac:dyDescent="0.25">
      <c r="A1173" s="1">
        <f>COUNTIF($C$2:C1173,"Да")</f>
        <v>38</v>
      </c>
      <c r="B1173" s="45">
        <f t="shared" si="37"/>
        <v>46436</v>
      </c>
      <c r="C1173" s="42" t="str">
        <f>IF(ISERROR(VLOOKUP(B1173,'Айгенис Оп23'!$C$3:$C$42,1,0)),"Нет","Да")</f>
        <v>Нет</v>
      </c>
      <c r="D1173" s="43">
        <f t="shared" si="36"/>
        <v>365</v>
      </c>
      <c r="E1173" s="49">
        <f>ROUND(('Все выпуски'!$V$3*'Все выпуски'!$V$6/100)/365*(B1173-IF(C1173="Нет",VLOOKUP(A1173,'Айгенис Оп23'!$A$2:$C$42,3,0),VLOOKUP((A1173-1),'Айгенис Оп23'!$A$2:$C$42,3,0))),2)</f>
        <v>0.47</v>
      </c>
      <c r="G1173" s="43">
        <f>COUNTIF(D1174:$D$1224,365)</f>
        <v>51</v>
      </c>
      <c r="H1173" s="43">
        <f>COUNTIF(D1174:$D$1224,366)</f>
        <v>0</v>
      </c>
    </row>
    <row r="1174" spans="1:8" x14ac:dyDescent="0.25">
      <c r="A1174" s="1">
        <f>COUNTIF($C$2:C1174,"Да")</f>
        <v>38</v>
      </c>
      <c r="B1174" s="45">
        <f t="shared" si="37"/>
        <v>46437</v>
      </c>
      <c r="C1174" s="42" t="str">
        <f>IF(ISERROR(VLOOKUP(B1174,'Айгенис Оп23'!$C$3:$C$42,1,0)),"Нет","Да")</f>
        <v>Нет</v>
      </c>
      <c r="D1174" s="43">
        <f t="shared" si="36"/>
        <v>365</v>
      </c>
      <c r="E1174" s="49">
        <f>ROUND(('Все выпуски'!$V$3*'Все выпуски'!$V$6/100)/365*(B1174-IF(C1174="Нет",VLOOKUP(A1174,'Айгенис Оп23'!$A$2:$C$42,3,0),VLOOKUP((A1174-1),'Айгенис Оп23'!$A$2:$C$42,3,0))),2)</f>
        <v>0.93</v>
      </c>
      <c r="G1174" s="43">
        <f>COUNTIF(D1175:$D$1224,365)</f>
        <v>50</v>
      </c>
      <c r="H1174" s="43">
        <f>COUNTIF(D1175:$D$1224,366)</f>
        <v>0</v>
      </c>
    </row>
    <row r="1175" spans="1:8" x14ac:dyDescent="0.25">
      <c r="A1175" s="1">
        <f>COUNTIF($C$2:C1175,"Да")</f>
        <v>38</v>
      </c>
      <c r="B1175" s="45">
        <f t="shared" si="37"/>
        <v>46438</v>
      </c>
      <c r="C1175" s="42" t="str">
        <f>IF(ISERROR(VLOOKUP(B1175,'Айгенис Оп23'!$C$3:$C$42,1,0)),"Нет","Да")</f>
        <v>Нет</v>
      </c>
      <c r="D1175" s="43">
        <f t="shared" si="36"/>
        <v>365</v>
      </c>
      <c r="E1175" s="49">
        <f>ROUND(('Все выпуски'!$V$3*'Все выпуски'!$V$6/100)/365*(B1175-IF(C1175="Нет",VLOOKUP(A1175,'Айгенис Оп23'!$A$2:$C$42,3,0),VLOOKUP((A1175-1),'Айгенис Оп23'!$A$2:$C$42,3,0))),2)</f>
        <v>1.4</v>
      </c>
      <c r="G1175" s="43">
        <f>COUNTIF(D1176:$D$1224,365)</f>
        <v>49</v>
      </c>
      <c r="H1175" s="43">
        <f>COUNTIF(D1176:$D$1224,366)</f>
        <v>0</v>
      </c>
    </row>
    <row r="1176" spans="1:8" x14ac:dyDescent="0.25">
      <c r="A1176" s="1">
        <f>COUNTIF($C$2:C1176,"Да")</f>
        <v>38</v>
      </c>
      <c r="B1176" s="45">
        <f t="shared" si="37"/>
        <v>46439</v>
      </c>
      <c r="C1176" s="42" t="str">
        <f>IF(ISERROR(VLOOKUP(B1176,'Айгенис Оп23'!$C$3:$C$42,1,0)),"Нет","Да")</f>
        <v>Нет</v>
      </c>
      <c r="D1176" s="43">
        <f t="shared" si="36"/>
        <v>365</v>
      </c>
      <c r="E1176" s="49">
        <f>ROUND(('Все выпуски'!$V$3*'Все выпуски'!$V$6/100)/365*(B1176-IF(C1176="Нет",VLOOKUP(A1176,'Айгенис Оп23'!$A$2:$C$42,3,0),VLOOKUP((A1176-1),'Айгенис Оп23'!$A$2:$C$42,3,0))),2)</f>
        <v>1.86</v>
      </c>
      <c r="G1176" s="43">
        <f>COUNTIF(D1177:$D$1224,365)</f>
        <v>48</v>
      </c>
      <c r="H1176" s="43">
        <f>COUNTIF(D1177:$D$1224,366)</f>
        <v>0</v>
      </c>
    </row>
    <row r="1177" spans="1:8" x14ac:dyDescent="0.25">
      <c r="A1177" s="1">
        <f>COUNTIF($C$2:C1177,"Да")</f>
        <v>38</v>
      </c>
      <c r="B1177" s="45">
        <f t="shared" si="37"/>
        <v>46440</v>
      </c>
      <c r="C1177" s="42" t="str">
        <f>IF(ISERROR(VLOOKUP(B1177,'Айгенис Оп23'!$C$3:$C$42,1,0)),"Нет","Да")</f>
        <v>Нет</v>
      </c>
      <c r="D1177" s="43">
        <f t="shared" si="36"/>
        <v>365</v>
      </c>
      <c r="E1177" s="49">
        <f>ROUND(('Все выпуски'!$V$3*'Все выпуски'!$V$6/100)/365*(B1177-IF(C1177="Нет",VLOOKUP(A1177,'Айгенис Оп23'!$A$2:$C$42,3,0),VLOOKUP((A1177-1),'Айгенис Оп23'!$A$2:$C$42,3,0))),2)</f>
        <v>2.33</v>
      </c>
      <c r="G1177" s="43">
        <f>COUNTIF(D1178:$D$1224,365)</f>
        <v>47</v>
      </c>
      <c r="H1177" s="43">
        <f>COUNTIF(D1178:$D$1224,366)</f>
        <v>0</v>
      </c>
    </row>
    <row r="1178" spans="1:8" x14ac:dyDescent="0.25">
      <c r="A1178" s="1">
        <f>COUNTIF($C$2:C1178,"Да")</f>
        <v>38</v>
      </c>
      <c r="B1178" s="45">
        <f t="shared" si="37"/>
        <v>46441</v>
      </c>
      <c r="C1178" s="42" t="str">
        <f>IF(ISERROR(VLOOKUP(B1178,'Айгенис Оп23'!$C$3:$C$42,1,0)),"Нет","Да")</f>
        <v>Нет</v>
      </c>
      <c r="D1178" s="43">
        <f t="shared" si="36"/>
        <v>365</v>
      </c>
      <c r="E1178" s="49">
        <f>ROUND(('Все выпуски'!$V$3*'Все выпуски'!$V$6/100)/365*(B1178-IF(C1178="Нет",VLOOKUP(A1178,'Айгенис Оп23'!$A$2:$C$42,3,0),VLOOKUP((A1178-1),'Айгенис Оп23'!$A$2:$C$42,3,0))),2)</f>
        <v>2.79</v>
      </c>
      <c r="G1178" s="43">
        <f>COUNTIF(D1179:$D$1224,365)</f>
        <v>46</v>
      </c>
      <c r="H1178" s="43">
        <f>COUNTIF(D1179:$D$1224,366)</f>
        <v>0</v>
      </c>
    </row>
    <row r="1179" spans="1:8" x14ac:dyDescent="0.25">
      <c r="A1179" s="1">
        <f>COUNTIF($C$2:C1179,"Да")</f>
        <v>38</v>
      </c>
      <c r="B1179" s="45">
        <f t="shared" si="37"/>
        <v>46442</v>
      </c>
      <c r="C1179" s="42" t="str">
        <f>IF(ISERROR(VLOOKUP(B1179,'Айгенис Оп23'!$C$3:$C$42,1,0)),"Нет","Да")</f>
        <v>Нет</v>
      </c>
      <c r="D1179" s="43">
        <f t="shared" si="36"/>
        <v>365</v>
      </c>
      <c r="E1179" s="49">
        <f>ROUND(('Все выпуски'!$V$3*'Все выпуски'!$V$6/100)/365*(B1179-IF(C1179="Нет",VLOOKUP(A1179,'Айгенис Оп23'!$A$2:$C$42,3,0),VLOOKUP((A1179-1),'Айгенис Оп23'!$A$2:$C$42,3,0))),2)</f>
        <v>3.26</v>
      </c>
      <c r="G1179" s="43">
        <f>COUNTIF(D1180:$D$1224,365)</f>
        <v>45</v>
      </c>
      <c r="H1179" s="43">
        <f>COUNTIF(D1180:$D$1224,366)</f>
        <v>0</v>
      </c>
    </row>
    <row r="1180" spans="1:8" x14ac:dyDescent="0.25">
      <c r="A1180" s="1">
        <f>COUNTIF($C$2:C1180,"Да")</f>
        <v>38</v>
      </c>
      <c r="B1180" s="45">
        <f t="shared" si="37"/>
        <v>46443</v>
      </c>
      <c r="C1180" s="42" t="str">
        <f>IF(ISERROR(VLOOKUP(B1180,'Айгенис Оп23'!$C$3:$C$42,1,0)),"Нет","Да")</f>
        <v>Нет</v>
      </c>
      <c r="D1180" s="43">
        <f t="shared" si="36"/>
        <v>365</v>
      </c>
      <c r="E1180" s="49">
        <f>ROUND(('Все выпуски'!$V$3*'Все выпуски'!$V$6/100)/365*(B1180-IF(C1180="Нет",VLOOKUP(A1180,'Айгенис Оп23'!$A$2:$C$42,3,0),VLOOKUP((A1180-1),'Айгенис Оп23'!$A$2:$C$42,3,0))),2)</f>
        <v>3.73</v>
      </c>
      <c r="G1180" s="43">
        <f>COUNTIF(D1181:$D$1224,365)</f>
        <v>44</v>
      </c>
      <c r="H1180" s="43">
        <f>COUNTIF(D1181:$D$1224,366)</f>
        <v>0</v>
      </c>
    </row>
    <row r="1181" spans="1:8" x14ac:dyDescent="0.25">
      <c r="A1181" s="1">
        <f>COUNTIF($C$2:C1181,"Да")</f>
        <v>38</v>
      </c>
      <c r="B1181" s="45">
        <f t="shared" si="37"/>
        <v>46444</v>
      </c>
      <c r="C1181" s="42" t="str">
        <f>IF(ISERROR(VLOOKUP(B1181,'Айгенис Оп23'!$C$3:$C$42,1,0)),"Нет","Да")</f>
        <v>Нет</v>
      </c>
      <c r="D1181" s="43">
        <f t="shared" si="36"/>
        <v>365</v>
      </c>
      <c r="E1181" s="49">
        <f>ROUND(('Все выпуски'!$V$3*'Все выпуски'!$V$6/100)/365*(B1181-IF(C1181="Нет",VLOOKUP(A1181,'Айгенис Оп23'!$A$2:$C$42,3,0),VLOOKUP((A1181-1),'Айгенис Оп23'!$A$2:$C$42,3,0))),2)</f>
        <v>4.1900000000000004</v>
      </c>
      <c r="G1181" s="43">
        <f>COUNTIF(D1182:$D$1224,365)</f>
        <v>43</v>
      </c>
      <c r="H1181" s="43">
        <f>COUNTIF(D1182:$D$1224,366)</f>
        <v>0</v>
      </c>
    </row>
    <row r="1182" spans="1:8" x14ac:dyDescent="0.25">
      <c r="A1182" s="1">
        <f>COUNTIF($C$2:C1182,"Да")</f>
        <v>38</v>
      </c>
      <c r="B1182" s="45">
        <f t="shared" si="37"/>
        <v>46445</v>
      </c>
      <c r="C1182" s="42" t="str">
        <f>IF(ISERROR(VLOOKUP(B1182,'Айгенис Оп23'!$C$3:$C$42,1,0)),"Нет","Да")</f>
        <v>Нет</v>
      </c>
      <c r="D1182" s="43">
        <f t="shared" si="36"/>
        <v>365</v>
      </c>
      <c r="E1182" s="49">
        <f>ROUND(('Все выпуски'!$V$3*'Все выпуски'!$V$6/100)/365*(B1182-IF(C1182="Нет",VLOOKUP(A1182,'Айгенис Оп23'!$A$2:$C$42,3,0),VLOOKUP((A1182-1),'Айгенис Оп23'!$A$2:$C$42,3,0))),2)</f>
        <v>4.66</v>
      </c>
      <c r="G1182" s="43">
        <f>COUNTIF(D1183:$D$1224,365)</f>
        <v>42</v>
      </c>
      <c r="H1182" s="43">
        <f>COUNTIF(D1183:$D$1224,366)</f>
        <v>0</v>
      </c>
    </row>
    <row r="1183" spans="1:8" x14ac:dyDescent="0.25">
      <c r="A1183" s="1">
        <f>COUNTIF($C$2:C1183,"Да")</f>
        <v>38</v>
      </c>
      <c r="B1183" s="45">
        <f t="shared" si="37"/>
        <v>46446</v>
      </c>
      <c r="C1183" s="42" t="str">
        <f>IF(ISERROR(VLOOKUP(B1183,'Айгенис Оп23'!$C$3:$C$42,1,0)),"Нет","Да")</f>
        <v>Нет</v>
      </c>
      <c r="D1183" s="43">
        <f t="shared" si="36"/>
        <v>365</v>
      </c>
      <c r="E1183" s="49">
        <f>ROUND(('Все выпуски'!$V$3*'Все выпуски'!$V$6/100)/365*(B1183-IF(C1183="Нет",VLOOKUP(A1183,'Айгенис Оп23'!$A$2:$C$42,3,0),VLOOKUP((A1183-1),'Айгенис Оп23'!$A$2:$C$42,3,0))),2)</f>
        <v>5.12</v>
      </c>
      <c r="G1183" s="43">
        <f>COUNTIF(D1184:$D$1224,365)</f>
        <v>41</v>
      </c>
      <c r="H1183" s="43">
        <f>COUNTIF(D1184:$D$1224,366)</f>
        <v>0</v>
      </c>
    </row>
    <row r="1184" spans="1:8" x14ac:dyDescent="0.25">
      <c r="A1184" s="1">
        <f>COUNTIF($C$2:C1184,"Да")</f>
        <v>38</v>
      </c>
      <c r="B1184" s="45">
        <f t="shared" si="37"/>
        <v>46447</v>
      </c>
      <c r="C1184" s="42" t="str">
        <f>IF(ISERROR(VLOOKUP(B1184,'Айгенис Оп23'!$C$3:$C$42,1,0)),"Нет","Да")</f>
        <v>Нет</v>
      </c>
      <c r="D1184" s="43">
        <f t="shared" si="36"/>
        <v>365</v>
      </c>
      <c r="E1184" s="49">
        <f>ROUND(('Все выпуски'!$V$3*'Все выпуски'!$V$6/100)/365*(B1184-IF(C1184="Нет",VLOOKUP(A1184,'Айгенис Оп23'!$A$2:$C$42,3,0),VLOOKUP((A1184-1),'Айгенис Оп23'!$A$2:$C$42,3,0))),2)</f>
        <v>5.59</v>
      </c>
      <c r="G1184" s="43">
        <f>COUNTIF(D1185:$D$1224,365)</f>
        <v>40</v>
      </c>
      <c r="H1184" s="43">
        <f>COUNTIF(D1185:$D$1224,366)</f>
        <v>0</v>
      </c>
    </row>
    <row r="1185" spans="1:8" x14ac:dyDescent="0.25">
      <c r="A1185" s="1">
        <f>COUNTIF($C$2:C1185,"Да")</f>
        <v>38</v>
      </c>
      <c r="B1185" s="45">
        <f t="shared" si="37"/>
        <v>46448</v>
      </c>
      <c r="C1185" s="42" t="str">
        <f>IF(ISERROR(VLOOKUP(B1185,'Айгенис Оп23'!$C$3:$C$42,1,0)),"Нет","Да")</f>
        <v>Нет</v>
      </c>
      <c r="D1185" s="43">
        <f t="shared" si="36"/>
        <v>365</v>
      </c>
      <c r="E1185" s="49">
        <f>ROUND(('Все выпуски'!$V$3*'Все выпуски'!$V$6/100)/365*(B1185-IF(C1185="Нет",VLOOKUP(A1185,'Айгенис Оп23'!$A$2:$C$42,3,0),VLOOKUP((A1185-1),'Айгенис Оп23'!$A$2:$C$42,3,0))),2)</f>
        <v>6.05</v>
      </c>
      <c r="G1185" s="43">
        <f>COUNTIF(D1186:$D$1224,365)</f>
        <v>39</v>
      </c>
      <c r="H1185" s="43">
        <f>COUNTIF(D1186:$D$1224,366)</f>
        <v>0</v>
      </c>
    </row>
    <row r="1186" spans="1:8" x14ac:dyDescent="0.25">
      <c r="A1186" s="1">
        <f>COUNTIF($C$2:C1186,"Да")</f>
        <v>38</v>
      </c>
      <c r="B1186" s="45">
        <f t="shared" si="37"/>
        <v>46449</v>
      </c>
      <c r="C1186" s="42" t="str">
        <f>IF(ISERROR(VLOOKUP(B1186,'Айгенис Оп23'!$C$3:$C$42,1,0)),"Нет","Да")</f>
        <v>Нет</v>
      </c>
      <c r="D1186" s="43">
        <f t="shared" si="36"/>
        <v>365</v>
      </c>
      <c r="E1186" s="49">
        <f>ROUND(('Все выпуски'!$V$3*'Все выпуски'!$V$6/100)/365*(B1186-IF(C1186="Нет",VLOOKUP(A1186,'Айгенис Оп23'!$A$2:$C$42,3,0),VLOOKUP((A1186-1),'Айгенис Оп23'!$A$2:$C$42,3,0))),2)</f>
        <v>6.52</v>
      </c>
      <c r="G1186" s="43">
        <f>COUNTIF(D1187:$D$1224,365)</f>
        <v>38</v>
      </c>
      <c r="H1186" s="43">
        <f>COUNTIF(D1187:$D$1224,366)</f>
        <v>0</v>
      </c>
    </row>
    <row r="1187" spans="1:8" x14ac:dyDescent="0.25">
      <c r="A1187" s="1">
        <f>COUNTIF($C$2:C1187,"Да")</f>
        <v>38</v>
      </c>
      <c r="B1187" s="45">
        <f t="shared" si="37"/>
        <v>46450</v>
      </c>
      <c r="C1187" s="42" t="str">
        <f>IF(ISERROR(VLOOKUP(B1187,'Айгенис Оп23'!$C$3:$C$42,1,0)),"Нет","Да")</f>
        <v>Нет</v>
      </c>
      <c r="D1187" s="43">
        <f t="shared" si="36"/>
        <v>365</v>
      </c>
      <c r="E1187" s="49">
        <f>ROUND(('Все выпуски'!$V$3*'Все выпуски'!$V$6/100)/365*(B1187-IF(C1187="Нет",VLOOKUP(A1187,'Айгенис Оп23'!$A$2:$C$42,3,0),VLOOKUP((A1187-1),'Айгенис Оп23'!$A$2:$C$42,3,0))),2)</f>
        <v>6.99</v>
      </c>
      <c r="G1187" s="43">
        <f>COUNTIF(D1188:$D$1224,365)</f>
        <v>37</v>
      </c>
      <c r="H1187" s="43">
        <f>COUNTIF(D1188:$D$1224,366)</f>
        <v>0</v>
      </c>
    </row>
    <row r="1188" spans="1:8" x14ac:dyDescent="0.25">
      <c r="A1188" s="1">
        <f>COUNTIF($C$2:C1188,"Да")</f>
        <v>38</v>
      </c>
      <c r="B1188" s="45">
        <f t="shared" si="37"/>
        <v>46451</v>
      </c>
      <c r="C1188" s="42" t="str">
        <f>IF(ISERROR(VLOOKUP(B1188,'Айгенис Оп23'!$C$3:$C$42,1,0)),"Нет","Да")</f>
        <v>Нет</v>
      </c>
      <c r="D1188" s="43">
        <f t="shared" si="36"/>
        <v>365</v>
      </c>
      <c r="E1188" s="49">
        <f>ROUND(('Все выпуски'!$V$3*'Все выпуски'!$V$6/100)/365*(B1188-IF(C1188="Нет",VLOOKUP(A1188,'Айгенис Оп23'!$A$2:$C$42,3,0),VLOOKUP((A1188-1),'Айгенис Оп23'!$A$2:$C$42,3,0))),2)</f>
        <v>7.45</v>
      </c>
      <c r="G1188" s="43">
        <f>COUNTIF(D1189:$D$1224,365)</f>
        <v>36</v>
      </c>
      <c r="H1188" s="43">
        <f>COUNTIF(D1189:$D$1224,366)</f>
        <v>0</v>
      </c>
    </row>
    <row r="1189" spans="1:8" x14ac:dyDescent="0.25">
      <c r="A1189" s="1">
        <f>COUNTIF($C$2:C1189,"Да")</f>
        <v>38</v>
      </c>
      <c r="B1189" s="45">
        <f t="shared" si="37"/>
        <v>46452</v>
      </c>
      <c r="C1189" s="42" t="str">
        <f>IF(ISERROR(VLOOKUP(B1189,'Айгенис Оп23'!$C$3:$C$42,1,0)),"Нет","Да")</f>
        <v>Нет</v>
      </c>
      <c r="D1189" s="43">
        <f t="shared" si="36"/>
        <v>365</v>
      </c>
      <c r="E1189" s="49">
        <f>ROUND(('Все выпуски'!$V$3*'Все выпуски'!$V$6/100)/365*(B1189-IF(C1189="Нет",VLOOKUP(A1189,'Айгенис Оп23'!$A$2:$C$42,3,0),VLOOKUP((A1189-1),'Айгенис Оп23'!$A$2:$C$42,3,0))),2)</f>
        <v>7.92</v>
      </c>
      <c r="G1189" s="43">
        <f>COUNTIF(D1190:$D$1224,365)</f>
        <v>35</v>
      </c>
      <c r="H1189" s="43">
        <f>COUNTIF(D1190:$D$1224,366)</f>
        <v>0</v>
      </c>
    </row>
    <row r="1190" spans="1:8" x14ac:dyDescent="0.25">
      <c r="A1190" s="1">
        <f>COUNTIF($C$2:C1190,"Да")</f>
        <v>38</v>
      </c>
      <c r="B1190" s="45">
        <f t="shared" si="37"/>
        <v>46453</v>
      </c>
      <c r="C1190" s="42" t="str">
        <f>IF(ISERROR(VLOOKUP(B1190,'Айгенис Оп23'!$C$3:$C$42,1,0)),"Нет","Да")</f>
        <v>Нет</v>
      </c>
      <c r="D1190" s="43">
        <f t="shared" si="36"/>
        <v>365</v>
      </c>
      <c r="E1190" s="49">
        <f>ROUND(('Все выпуски'!$V$3*'Все выпуски'!$V$6/100)/365*(B1190-IF(C1190="Нет",VLOOKUP(A1190,'Айгенис Оп23'!$A$2:$C$42,3,0),VLOOKUP((A1190-1),'Айгенис Оп23'!$A$2:$C$42,3,0))),2)</f>
        <v>8.3800000000000008</v>
      </c>
      <c r="G1190" s="43">
        <f>COUNTIF(D1191:$D$1224,365)</f>
        <v>34</v>
      </c>
      <c r="H1190" s="43">
        <f>COUNTIF(D1191:$D$1224,366)</f>
        <v>0</v>
      </c>
    </row>
    <row r="1191" spans="1:8" x14ac:dyDescent="0.25">
      <c r="A1191" s="1">
        <f>COUNTIF($C$2:C1191,"Да")</f>
        <v>38</v>
      </c>
      <c r="B1191" s="45">
        <f t="shared" si="37"/>
        <v>46454</v>
      </c>
      <c r="C1191" s="42" t="str">
        <f>IF(ISERROR(VLOOKUP(B1191,'Айгенис Оп23'!$C$3:$C$42,1,0)),"Нет","Да")</f>
        <v>Нет</v>
      </c>
      <c r="D1191" s="43">
        <f t="shared" si="36"/>
        <v>365</v>
      </c>
      <c r="E1191" s="49">
        <f>ROUND(('Все выпуски'!$V$3*'Все выпуски'!$V$6/100)/365*(B1191-IF(C1191="Нет",VLOOKUP(A1191,'Айгенис Оп23'!$A$2:$C$42,3,0),VLOOKUP((A1191-1),'Айгенис Оп23'!$A$2:$C$42,3,0))),2)</f>
        <v>8.85</v>
      </c>
      <c r="G1191" s="43">
        <f>COUNTIF(D1192:$D$1224,365)</f>
        <v>33</v>
      </c>
      <c r="H1191" s="43">
        <f>COUNTIF(D1192:$D$1224,366)</f>
        <v>0</v>
      </c>
    </row>
    <row r="1192" spans="1:8" x14ac:dyDescent="0.25">
      <c r="A1192" s="1">
        <f>COUNTIF($C$2:C1192,"Да")</f>
        <v>38</v>
      </c>
      <c r="B1192" s="45">
        <f t="shared" si="37"/>
        <v>46455</v>
      </c>
      <c r="C1192" s="42" t="str">
        <f>IF(ISERROR(VLOOKUP(B1192,'Айгенис Оп23'!$C$3:$C$42,1,0)),"Нет","Да")</f>
        <v>Нет</v>
      </c>
      <c r="D1192" s="43">
        <f t="shared" si="36"/>
        <v>365</v>
      </c>
      <c r="E1192" s="49">
        <f>ROUND(('Все выпуски'!$V$3*'Все выпуски'!$V$6/100)/365*(B1192-IF(C1192="Нет",VLOOKUP(A1192,'Айгенис Оп23'!$A$2:$C$42,3,0),VLOOKUP((A1192-1),'Айгенис Оп23'!$A$2:$C$42,3,0))),2)</f>
        <v>9.32</v>
      </c>
      <c r="G1192" s="43">
        <f>COUNTIF(D1193:$D$1224,365)</f>
        <v>32</v>
      </c>
      <c r="H1192" s="43">
        <f>COUNTIF(D1193:$D$1224,366)</f>
        <v>0</v>
      </c>
    </row>
    <row r="1193" spans="1:8" x14ac:dyDescent="0.25">
      <c r="A1193" s="1">
        <f>COUNTIF($C$2:C1193,"Да")</f>
        <v>38</v>
      </c>
      <c r="B1193" s="45">
        <f t="shared" si="37"/>
        <v>46456</v>
      </c>
      <c r="C1193" s="42" t="str">
        <f>IF(ISERROR(VLOOKUP(B1193,'Айгенис Оп23'!$C$3:$C$42,1,0)),"Нет","Да")</f>
        <v>Нет</v>
      </c>
      <c r="D1193" s="43">
        <f t="shared" si="36"/>
        <v>365</v>
      </c>
      <c r="E1193" s="49">
        <f>ROUND(('Все выпуски'!$V$3*'Все выпуски'!$V$6/100)/365*(B1193-IF(C1193="Нет",VLOOKUP(A1193,'Айгенис Оп23'!$A$2:$C$42,3,0),VLOOKUP((A1193-1),'Айгенис Оп23'!$A$2:$C$42,3,0))),2)</f>
        <v>9.7799999999999994</v>
      </c>
      <c r="G1193" s="43">
        <f>COUNTIF(D1194:$D$1224,365)</f>
        <v>31</v>
      </c>
      <c r="H1193" s="43">
        <f>COUNTIF(D1194:$D$1224,366)</f>
        <v>0</v>
      </c>
    </row>
    <row r="1194" spans="1:8" x14ac:dyDescent="0.25">
      <c r="A1194" s="1">
        <f>COUNTIF($C$2:C1194,"Да")</f>
        <v>38</v>
      </c>
      <c r="B1194" s="45">
        <f t="shared" si="37"/>
        <v>46457</v>
      </c>
      <c r="C1194" s="42" t="str">
        <f>IF(ISERROR(VLOOKUP(B1194,'Айгенис Оп23'!$C$3:$C$42,1,0)),"Нет","Да")</f>
        <v>Нет</v>
      </c>
      <c r="D1194" s="43">
        <f t="shared" si="36"/>
        <v>365</v>
      </c>
      <c r="E1194" s="49">
        <f>ROUND(('Все выпуски'!$V$3*'Все выпуски'!$V$6/100)/365*(B1194-IF(C1194="Нет",VLOOKUP(A1194,'Айгенис Оп23'!$A$2:$C$42,3,0),VLOOKUP((A1194-1),'Айгенис Оп23'!$A$2:$C$42,3,0))),2)</f>
        <v>10.25</v>
      </c>
      <c r="G1194" s="43">
        <f>COUNTIF(D1195:$D$1224,365)</f>
        <v>30</v>
      </c>
      <c r="H1194" s="43">
        <f>COUNTIF(D1195:$D$1224,366)</f>
        <v>0</v>
      </c>
    </row>
    <row r="1195" spans="1:8" x14ac:dyDescent="0.25">
      <c r="A1195" s="1">
        <f>COUNTIF($C$2:C1195,"Да")</f>
        <v>38</v>
      </c>
      <c r="B1195" s="45">
        <f t="shared" si="37"/>
        <v>46458</v>
      </c>
      <c r="C1195" s="42" t="str">
        <f>IF(ISERROR(VLOOKUP(B1195,'Айгенис Оп23'!$C$3:$C$42,1,0)),"Нет","Да")</f>
        <v>Нет</v>
      </c>
      <c r="D1195" s="43">
        <f t="shared" si="36"/>
        <v>365</v>
      </c>
      <c r="E1195" s="49">
        <f>ROUND(('Все выпуски'!$V$3*'Все выпуски'!$V$6/100)/365*(B1195-IF(C1195="Нет",VLOOKUP(A1195,'Айгенис Оп23'!$A$2:$C$42,3,0),VLOOKUP((A1195-1),'Айгенис Оп23'!$A$2:$C$42,3,0))),2)</f>
        <v>10.71</v>
      </c>
      <c r="G1195" s="43">
        <f>COUNTIF(D1196:$D$1224,365)</f>
        <v>29</v>
      </c>
      <c r="H1195" s="43">
        <f>COUNTIF(D1196:$D$1224,366)</f>
        <v>0</v>
      </c>
    </row>
    <row r="1196" spans="1:8" x14ac:dyDescent="0.25">
      <c r="A1196" s="1">
        <f>COUNTIF($C$2:C1196,"Да")</f>
        <v>38</v>
      </c>
      <c r="B1196" s="45">
        <f t="shared" si="37"/>
        <v>46459</v>
      </c>
      <c r="C1196" s="42" t="str">
        <f>IF(ISERROR(VLOOKUP(B1196,'Айгенис Оп23'!$C$3:$C$42,1,0)),"Нет","Да")</f>
        <v>Нет</v>
      </c>
      <c r="D1196" s="43">
        <f t="shared" si="36"/>
        <v>365</v>
      </c>
      <c r="E1196" s="49">
        <f>ROUND(('Все выпуски'!$V$3*'Все выпуски'!$V$6/100)/365*(B1196-IF(C1196="Нет",VLOOKUP(A1196,'Айгенис Оп23'!$A$2:$C$42,3,0),VLOOKUP((A1196-1),'Айгенис Оп23'!$A$2:$C$42,3,0))),2)</f>
        <v>11.18</v>
      </c>
      <c r="G1196" s="43">
        <f>COUNTIF(D1197:$D$1224,365)</f>
        <v>28</v>
      </c>
      <c r="H1196" s="43">
        <f>COUNTIF(D1197:$D$1224,366)</f>
        <v>0</v>
      </c>
    </row>
    <row r="1197" spans="1:8" x14ac:dyDescent="0.25">
      <c r="A1197" s="1">
        <f>COUNTIF($C$2:C1197,"Да")</f>
        <v>38</v>
      </c>
      <c r="B1197" s="45">
        <f t="shared" si="37"/>
        <v>46460</v>
      </c>
      <c r="C1197" s="42" t="str">
        <f>IF(ISERROR(VLOOKUP(B1197,'Айгенис Оп23'!$C$3:$C$42,1,0)),"Нет","Да")</f>
        <v>Нет</v>
      </c>
      <c r="D1197" s="43">
        <f t="shared" si="36"/>
        <v>365</v>
      </c>
      <c r="E1197" s="49">
        <f>ROUND(('Все выпуски'!$V$3*'Все выпуски'!$V$6/100)/365*(B1197-IF(C1197="Нет",VLOOKUP(A1197,'Айгенис Оп23'!$A$2:$C$42,3,0),VLOOKUP((A1197-1),'Айгенис Оп23'!$A$2:$C$42,3,0))),2)</f>
        <v>11.64</v>
      </c>
      <c r="G1197" s="43">
        <f>COUNTIF(D1198:$D$1224,365)</f>
        <v>27</v>
      </c>
      <c r="H1197" s="43">
        <f>COUNTIF(D1198:$D$1224,366)</f>
        <v>0</v>
      </c>
    </row>
    <row r="1198" spans="1:8" x14ac:dyDescent="0.25">
      <c r="A1198" s="1">
        <f>COUNTIF($C$2:C1198,"Да")</f>
        <v>38</v>
      </c>
      <c r="B1198" s="45">
        <f t="shared" si="37"/>
        <v>46461</v>
      </c>
      <c r="C1198" s="42" t="str">
        <f>IF(ISERROR(VLOOKUP(B1198,'Айгенис Оп23'!$C$3:$C$42,1,0)),"Нет","Да")</f>
        <v>Нет</v>
      </c>
      <c r="D1198" s="43">
        <f t="shared" si="36"/>
        <v>365</v>
      </c>
      <c r="E1198" s="49">
        <f>ROUND(('Все выпуски'!$V$3*'Все выпуски'!$V$6/100)/365*(B1198-IF(C1198="Нет",VLOOKUP(A1198,'Айгенис Оп23'!$A$2:$C$42,3,0),VLOOKUP((A1198-1),'Айгенис Оп23'!$A$2:$C$42,3,0))),2)</f>
        <v>12.11</v>
      </c>
      <c r="G1198" s="43">
        <f>COUNTIF(D1199:$D$1224,365)</f>
        <v>26</v>
      </c>
      <c r="H1198" s="43">
        <f>COUNTIF(D1199:$D$1224,366)</f>
        <v>0</v>
      </c>
    </row>
    <row r="1199" spans="1:8" x14ac:dyDescent="0.25">
      <c r="A1199" s="1">
        <f>COUNTIF($C$2:C1199,"Да")</f>
        <v>38</v>
      </c>
      <c r="B1199" s="45">
        <f t="shared" si="37"/>
        <v>46462</v>
      </c>
      <c r="C1199" s="42" t="str">
        <f>IF(ISERROR(VLOOKUP(B1199,'Айгенис Оп23'!$C$3:$C$42,1,0)),"Нет","Да")</f>
        <v>Нет</v>
      </c>
      <c r="D1199" s="43">
        <f t="shared" si="36"/>
        <v>365</v>
      </c>
      <c r="E1199" s="49">
        <f>ROUND(('Все выпуски'!$V$3*'Все выпуски'!$V$6/100)/365*(B1199-IF(C1199="Нет",VLOOKUP(A1199,'Айгенис Оп23'!$A$2:$C$42,3,0),VLOOKUP((A1199-1),'Айгенис Оп23'!$A$2:$C$42,3,0))),2)</f>
        <v>12.58</v>
      </c>
      <c r="G1199" s="43">
        <f>COUNTIF(D1200:$D$1224,365)</f>
        <v>25</v>
      </c>
      <c r="H1199" s="43">
        <f>COUNTIF(D1200:$D$1224,366)</f>
        <v>0</v>
      </c>
    </row>
    <row r="1200" spans="1:8" x14ac:dyDescent="0.25">
      <c r="A1200" s="1">
        <f>COUNTIF($C$2:C1200,"Да")</f>
        <v>39</v>
      </c>
      <c r="B1200" s="45">
        <f t="shared" si="37"/>
        <v>46463</v>
      </c>
      <c r="C1200" s="42" t="str">
        <f>IF(ISERROR(VLOOKUP(B1200,'Айгенис Оп23'!$C$3:$C$42,1,0)),"Нет","Да")</f>
        <v>Да</v>
      </c>
      <c r="D1200" s="43">
        <f t="shared" si="36"/>
        <v>365</v>
      </c>
      <c r="E1200" s="49">
        <f>ROUND(('Все выпуски'!$V$3*'Все выпуски'!$V$6/100)/365*(B1200-IF(C1200="Нет",VLOOKUP(A1200,'Айгенис Оп23'!$A$2:$C$42,3,0),VLOOKUP((A1200-1),'Айгенис Оп23'!$A$2:$C$42,3,0))),2)</f>
        <v>13.04</v>
      </c>
      <c r="G1200" s="43">
        <f>COUNTIF(D1201:$D$1224,365)</f>
        <v>24</v>
      </c>
      <c r="H1200" s="43">
        <f>COUNTIF(D1201:$D$1224,366)</f>
        <v>0</v>
      </c>
    </row>
    <row r="1201" spans="1:8" x14ac:dyDescent="0.25">
      <c r="A1201" s="1">
        <f>COUNTIF($C$2:C1201,"Да")</f>
        <v>39</v>
      </c>
      <c r="B1201" s="45">
        <f t="shared" si="37"/>
        <v>46464</v>
      </c>
      <c r="C1201" s="42" t="str">
        <f>IF(ISERROR(VLOOKUP(B1201,'Айгенис Оп23'!$C$3:$C$42,1,0)),"Нет","Да")</f>
        <v>Нет</v>
      </c>
      <c r="D1201" s="43">
        <f t="shared" si="36"/>
        <v>365</v>
      </c>
      <c r="E1201" s="49">
        <f>ROUND(('Все выпуски'!$V$3*'Все выпуски'!$V$6/100)/365*(B1201-IF(C1201="Нет",VLOOKUP(A1201,'Айгенис Оп23'!$A$2:$C$42,3,0),VLOOKUP((A1201-1),'Айгенис Оп23'!$A$2:$C$42,3,0))),2)</f>
        <v>0.47</v>
      </c>
      <c r="G1201" s="43">
        <f>COUNTIF(D1202:$D$1224,365)</f>
        <v>23</v>
      </c>
      <c r="H1201" s="43">
        <f>COUNTIF(D1202:$D$1224,366)</f>
        <v>0</v>
      </c>
    </row>
    <row r="1202" spans="1:8" x14ac:dyDescent="0.25">
      <c r="A1202" s="1">
        <f>COUNTIF($C$2:C1202,"Да")</f>
        <v>39</v>
      </c>
      <c r="B1202" s="45">
        <f t="shared" si="37"/>
        <v>46465</v>
      </c>
      <c r="C1202" s="42" t="str">
        <f>IF(ISERROR(VLOOKUP(B1202,'Айгенис Оп23'!$C$3:$C$42,1,0)),"Нет","Да")</f>
        <v>Нет</v>
      </c>
      <c r="D1202" s="43">
        <f t="shared" si="36"/>
        <v>365</v>
      </c>
      <c r="E1202" s="49">
        <f>ROUND(('Все выпуски'!$V$3*'Все выпуски'!$V$6/100)/365*(B1202-IF(C1202="Нет",VLOOKUP(A1202,'Айгенис Оп23'!$A$2:$C$42,3,0),VLOOKUP((A1202-1),'Айгенис Оп23'!$A$2:$C$42,3,0))),2)</f>
        <v>0.93</v>
      </c>
      <c r="G1202" s="43">
        <f>COUNTIF(D1203:$D$1224,365)</f>
        <v>22</v>
      </c>
      <c r="H1202" s="43">
        <f>COUNTIF(D1203:$D$1224,366)</f>
        <v>0</v>
      </c>
    </row>
    <row r="1203" spans="1:8" x14ac:dyDescent="0.25">
      <c r="A1203" s="1">
        <f>COUNTIF($C$2:C1203,"Да")</f>
        <v>39</v>
      </c>
      <c r="B1203" s="45">
        <f t="shared" si="37"/>
        <v>46466</v>
      </c>
      <c r="C1203" s="42" t="str">
        <f>IF(ISERROR(VLOOKUP(B1203,'Айгенис Оп23'!$C$3:$C$42,1,0)),"Нет","Да")</f>
        <v>Нет</v>
      </c>
      <c r="D1203" s="43">
        <f t="shared" si="36"/>
        <v>365</v>
      </c>
      <c r="E1203" s="49">
        <f>ROUND(('Все выпуски'!$V$3*'Все выпуски'!$V$6/100)/365*(B1203-IF(C1203="Нет",VLOOKUP(A1203,'Айгенис Оп23'!$A$2:$C$42,3,0),VLOOKUP((A1203-1),'Айгенис Оп23'!$A$2:$C$42,3,0))),2)</f>
        <v>1.4</v>
      </c>
      <c r="G1203" s="43">
        <f>COUNTIF(D1204:$D$1224,365)</f>
        <v>21</v>
      </c>
      <c r="H1203" s="43">
        <f>COUNTIF(D1204:$D$1224,366)</f>
        <v>0</v>
      </c>
    </row>
    <row r="1204" spans="1:8" x14ac:dyDescent="0.25">
      <c r="A1204" s="1">
        <f>COUNTIF($C$2:C1204,"Да")</f>
        <v>39</v>
      </c>
      <c r="B1204" s="45">
        <f t="shared" si="37"/>
        <v>46467</v>
      </c>
      <c r="C1204" s="42" t="str">
        <f>IF(ISERROR(VLOOKUP(B1204,'Айгенис Оп23'!$C$3:$C$42,1,0)),"Нет","Да")</f>
        <v>Нет</v>
      </c>
      <c r="D1204" s="43">
        <f t="shared" si="36"/>
        <v>365</v>
      </c>
      <c r="E1204" s="49">
        <f>ROUND(('Все выпуски'!$V$3*'Все выпуски'!$V$6/100)/365*(B1204-IF(C1204="Нет",VLOOKUP(A1204,'Айгенис Оп23'!$A$2:$C$42,3,0),VLOOKUP((A1204-1),'Айгенис Оп23'!$A$2:$C$42,3,0))),2)</f>
        <v>1.86</v>
      </c>
      <c r="G1204" s="43">
        <f>COUNTIF(D1205:$D$1224,365)</f>
        <v>20</v>
      </c>
      <c r="H1204" s="43">
        <f>COUNTIF(D1205:$D$1224,366)</f>
        <v>0</v>
      </c>
    </row>
    <row r="1205" spans="1:8" x14ac:dyDescent="0.25">
      <c r="A1205" s="1">
        <f>COUNTIF($C$2:C1205,"Да")</f>
        <v>39</v>
      </c>
      <c r="B1205" s="45">
        <f t="shared" si="37"/>
        <v>46468</v>
      </c>
      <c r="C1205" s="42" t="str">
        <f>IF(ISERROR(VLOOKUP(B1205,'Айгенис Оп23'!$C$3:$C$42,1,0)),"Нет","Да")</f>
        <v>Нет</v>
      </c>
      <c r="D1205" s="43">
        <f t="shared" si="36"/>
        <v>365</v>
      </c>
      <c r="E1205" s="49">
        <f>ROUND(('Все выпуски'!$V$3*'Все выпуски'!$V$6/100)/365*(B1205-IF(C1205="Нет",VLOOKUP(A1205,'Айгенис Оп23'!$A$2:$C$42,3,0),VLOOKUP((A1205-1),'Айгенис Оп23'!$A$2:$C$42,3,0))),2)</f>
        <v>2.33</v>
      </c>
      <c r="G1205" s="43">
        <f>COUNTIF(D1206:$D$1224,365)</f>
        <v>19</v>
      </c>
      <c r="H1205" s="43">
        <f>COUNTIF(D1206:$D$1224,366)</f>
        <v>0</v>
      </c>
    </row>
    <row r="1206" spans="1:8" x14ac:dyDescent="0.25">
      <c r="A1206" s="1">
        <f>COUNTIF($C$2:C1206,"Да")</f>
        <v>39</v>
      </c>
      <c r="B1206" s="45">
        <f t="shared" si="37"/>
        <v>46469</v>
      </c>
      <c r="C1206" s="42" t="str">
        <f>IF(ISERROR(VLOOKUP(B1206,'Айгенис Оп23'!$C$3:$C$42,1,0)),"Нет","Да")</f>
        <v>Нет</v>
      </c>
      <c r="D1206" s="43">
        <f t="shared" si="36"/>
        <v>365</v>
      </c>
      <c r="E1206" s="49">
        <f>ROUND(('Все выпуски'!$V$3*'Все выпуски'!$V$6/100)/365*(B1206-IF(C1206="Нет",VLOOKUP(A1206,'Айгенис Оп23'!$A$2:$C$42,3,0),VLOOKUP((A1206-1),'Айгенис Оп23'!$A$2:$C$42,3,0))),2)</f>
        <v>2.79</v>
      </c>
      <c r="G1206" s="43">
        <f>COUNTIF(D1207:$D$1224,365)</f>
        <v>18</v>
      </c>
      <c r="H1206" s="43">
        <f>COUNTIF(D1207:$D$1224,366)</f>
        <v>0</v>
      </c>
    </row>
    <row r="1207" spans="1:8" x14ac:dyDescent="0.25">
      <c r="A1207" s="1">
        <f>COUNTIF($C$2:C1207,"Да")</f>
        <v>39</v>
      </c>
      <c r="B1207" s="45">
        <f t="shared" si="37"/>
        <v>46470</v>
      </c>
      <c r="C1207" s="42" t="str">
        <f>IF(ISERROR(VLOOKUP(B1207,'Айгенис Оп23'!$C$3:$C$42,1,0)),"Нет","Да")</f>
        <v>Нет</v>
      </c>
      <c r="D1207" s="43">
        <f t="shared" si="36"/>
        <v>365</v>
      </c>
      <c r="E1207" s="49">
        <f>ROUND(('Все выпуски'!$V$3*'Все выпуски'!$V$6/100)/365*(B1207-IF(C1207="Нет",VLOOKUP(A1207,'Айгенис Оп23'!$A$2:$C$42,3,0),VLOOKUP((A1207-1),'Айгенис Оп23'!$A$2:$C$42,3,0))),2)</f>
        <v>3.26</v>
      </c>
      <c r="G1207" s="43">
        <f>COUNTIF(D1208:$D$1224,365)</f>
        <v>17</v>
      </c>
      <c r="H1207" s="43">
        <f>COUNTIF(D1208:$D$1224,366)</f>
        <v>0</v>
      </c>
    </row>
    <row r="1208" spans="1:8" x14ac:dyDescent="0.25">
      <c r="A1208" s="1">
        <f>COUNTIF($C$2:C1208,"Да")</f>
        <v>39</v>
      </c>
      <c r="B1208" s="45">
        <f t="shared" si="37"/>
        <v>46471</v>
      </c>
      <c r="C1208" s="42" t="str">
        <f>IF(ISERROR(VLOOKUP(B1208,'Айгенис Оп23'!$C$3:$C$42,1,0)),"Нет","Да")</f>
        <v>Нет</v>
      </c>
      <c r="D1208" s="43">
        <f t="shared" si="36"/>
        <v>365</v>
      </c>
      <c r="E1208" s="49">
        <f>ROUND(('Все выпуски'!$V$3*'Все выпуски'!$V$6/100)/365*(B1208-IF(C1208="Нет",VLOOKUP(A1208,'Айгенис Оп23'!$A$2:$C$42,3,0),VLOOKUP((A1208-1),'Айгенис Оп23'!$A$2:$C$42,3,0))),2)</f>
        <v>3.73</v>
      </c>
      <c r="G1208" s="43">
        <f>COUNTIF(D1209:$D$1224,365)</f>
        <v>16</v>
      </c>
      <c r="H1208" s="43">
        <f>COUNTIF(D1209:$D$1224,366)</f>
        <v>0</v>
      </c>
    </row>
    <row r="1209" spans="1:8" x14ac:dyDescent="0.25">
      <c r="A1209" s="1">
        <f>COUNTIF($C$2:C1209,"Да")</f>
        <v>39</v>
      </c>
      <c r="B1209" s="45">
        <f t="shared" si="37"/>
        <v>46472</v>
      </c>
      <c r="C1209" s="42" t="str">
        <f>IF(ISERROR(VLOOKUP(B1209,'Айгенис Оп23'!$C$3:$C$42,1,0)),"Нет","Да")</f>
        <v>Нет</v>
      </c>
      <c r="D1209" s="43">
        <f t="shared" si="36"/>
        <v>365</v>
      </c>
      <c r="E1209" s="49">
        <f>ROUND(('Все выпуски'!$V$3*'Все выпуски'!$V$6/100)/365*(B1209-IF(C1209="Нет",VLOOKUP(A1209,'Айгенис Оп23'!$A$2:$C$42,3,0),VLOOKUP((A1209-1),'Айгенис Оп23'!$A$2:$C$42,3,0))),2)</f>
        <v>4.1900000000000004</v>
      </c>
      <c r="G1209" s="43">
        <f>COUNTIF(D1210:$D$1224,365)</f>
        <v>15</v>
      </c>
      <c r="H1209" s="43">
        <f>COUNTIF(D1210:$D$1224,366)</f>
        <v>0</v>
      </c>
    </row>
    <row r="1210" spans="1:8" x14ac:dyDescent="0.25">
      <c r="A1210" s="1">
        <f>COUNTIF($C$2:C1210,"Да")</f>
        <v>39</v>
      </c>
      <c r="B1210" s="45">
        <f t="shared" si="37"/>
        <v>46473</v>
      </c>
      <c r="C1210" s="42" t="str">
        <f>IF(ISERROR(VLOOKUP(B1210,'Айгенис Оп23'!$C$3:$C$42,1,0)),"Нет","Да")</f>
        <v>Нет</v>
      </c>
      <c r="D1210" s="43">
        <f t="shared" si="36"/>
        <v>365</v>
      </c>
      <c r="E1210" s="49">
        <f>ROUND(('Все выпуски'!$V$3*'Все выпуски'!$V$6/100)/365*(B1210-IF(C1210="Нет",VLOOKUP(A1210,'Айгенис Оп23'!$A$2:$C$42,3,0),VLOOKUP((A1210-1),'Айгенис Оп23'!$A$2:$C$42,3,0))),2)</f>
        <v>4.66</v>
      </c>
      <c r="G1210" s="43">
        <f>COUNTIF(D1211:$D$1224,365)</f>
        <v>14</v>
      </c>
      <c r="H1210" s="43">
        <f>COUNTIF(D1211:$D$1224,366)</f>
        <v>0</v>
      </c>
    </row>
    <row r="1211" spans="1:8" x14ac:dyDescent="0.25">
      <c r="A1211" s="1">
        <f>COUNTIF($C$2:C1211,"Да")</f>
        <v>39</v>
      </c>
      <c r="B1211" s="45">
        <f t="shared" si="37"/>
        <v>46474</v>
      </c>
      <c r="C1211" s="42" t="str">
        <f>IF(ISERROR(VLOOKUP(B1211,'Айгенис Оп23'!$C$3:$C$42,1,0)),"Нет","Да")</f>
        <v>Нет</v>
      </c>
      <c r="D1211" s="43">
        <f t="shared" si="36"/>
        <v>365</v>
      </c>
      <c r="E1211" s="49">
        <f>ROUND(('Все выпуски'!$V$3*'Все выпуски'!$V$6/100)/365*(B1211-IF(C1211="Нет",VLOOKUP(A1211,'Айгенис Оп23'!$A$2:$C$42,3,0),VLOOKUP((A1211-1),'Айгенис Оп23'!$A$2:$C$42,3,0))),2)</f>
        <v>5.12</v>
      </c>
      <c r="G1211" s="43">
        <f>COUNTIF(D1212:$D$1224,365)</f>
        <v>13</v>
      </c>
      <c r="H1211" s="43">
        <f>COUNTIF(D1212:$D$1224,366)</f>
        <v>0</v>
      </c>
    </row>
    <row r="1212" spans="1:8" x14ac:dyDescent="0.25">
      <c r="A1212" s="1">
        <f>COUNTIF($C$2:C1212,"Да")</f>
        <v>39</v>
      </c>
      <c r="B1212" s="45">
        <f t="shared" si="37"/>
        <v>46475</v>
      </c>
      <c r="C1212" s="42" t="str">
        <f>IF(ISERROR(VLOOKUP(B1212,'Айгенис Оп23'!$C$3:$C$42,1,0)),"Нет","Да")</f>
        <v>Нет</v>
      </c>
      <c r="D1212" s="43">
        <f t="shared" si="36"/>
        <v>365</v>
      </c>
      <c r="E1212" s="49">
        <f>ROUND(('Все выпуски'!$V$3*'Все выпуски'!$V$6/100)/365*(B1212-IF(C1212="Нет",VLOOKUP(A1212,'Айгенис Оп23'!$A$2:$C$42,3,0),VLOOKUP((A1212-1),'Айгенис Оп23'!$A$2:$C$42,3,0))),2)</f>
        <v>5.59</v>
      </c>
      <c r="G1212" s="43">
        <f>COUNTIF(D1213:$D$1224,365)</f>
        <v>12</v>
      </c>
      <c r="H1212" s="43">
        <f>COUNTIF(D1213:$D$1224,366)</f>
        <v>0</v>
      </c>
    </row>
    <row r="1213" spans="1:8" x14ac:dyDescent="0.25">
      <c r="A1213" s="1">
        <f>COUNTIF($C$2:C1213,"Да")</f>
        <v>39</v>
      </c>
      <c r="B1213" s="45">
        <f t="shared" si="37"/>
        <v>46476</v>
      </c>
      <c r="C1213" s="42" t="str">
        <f>IF(ISERROR(VLOOKUP(B1213,'Айгенис Оп23'!$C$3:$C$42,1,0)),"Нет","Да")</f>
        <v>Нет</v>
      </c>
      <c r="D1213" s="43">
        <f t="shared" si="36"/>
        <v>365</v>
      </c>
      <c r="E1213" s="49">
        <f>ROUND(('Все выпуски'!$V$3*'Все выпуски'!$V$6/100)/365*(B1213-IF(C1213="Нет",VLOOKUP(A1213,'Айгенис Оп23'!$A$2:$C$42,3,0),VLOOKUP((A1213-1),'Айгенис Оп23'!$A$2:$C$42,3,0))),2)</f>
        <v>6.05</v>
      </c>
      <c r="G1213" s="43">
        <f>COUNTIF(D1214:$D$1224,365)</f>
        <v>11</v>
      </c>
      <c r="H1213" s="43">
        <f>COUNTIF(D1214:$D$1224,366)</f>
        <v>0</v>
      </c>
    </row>
    <row r="1214" spans="1:8" x14ac:dyDescent="0.25">
      <c r="A1214" s="1">
        <f>COUNTIF($C$2:C1214,"Да")</f>
        <v>39</v>
      </c>
      <c r="B1214" s="45">
        <f t="shared" si="37"/>
        <v>46477</v>
      </c>
      <c r="C1214" s="42" t="str">
        <f>IF(ISERROR(VLOOKUP(B1214,'Айгенис Оп23'!$C$3:$C$42,1,0)),"Нет","Да")</f>
        <v>Нет</v>
      </c>
      <c r="D1214" s="43">
        <f t="shared" si="36"/>
        <v>365</v>
      </c>
      <c r="E1214" s="49">
        <f>ROUND(('Все выпуски'!$V$3*'Все выпуски'!$V$6/100)/365*(B1214-IF(C1214="Нет",VLOOKUP(A1214,'Айгенис Оп23'!$A$2:$C$42,3,0),VLOOKUP((A1214-1),'Айгенис Оп23'!$A$2:$C$42,3,0))),2)</f>
        <v>6.52</v>
      </c>
      <c r="G1214" s="43">
        <f>COUNTIF(D1215:$D$1224,365)</f>
        <v>10</v>
      </c>
      <c r="H1214" s="43">
        <f>COUNTIF(D1215:$D$1224,366)</f>
        <v>0</v>
      </c>
    </row>
    <row r="1215" spans="1:8" x14ac:dyDescent="0.25">
      <c r="A1215" s="1">
        <f>COUNTIF($C$2:C1215,"Да")</f>
        <v>39</v>
      </c>
      <c r="B1215" s="45">
        <f t="shared" si="37"/>
        <v>46478</v>
      </c>
      <c r="C1215" s="42" t="str">
        <f>IF(ISERROR(VLOOKUP(B1215,'Айгенис Оп23'!$C$3:$C$42,1,0)),"Нет","Да")</f>
        <v>Нет</v>
      </c>
      <c r="D1215" s="43">
        <f t="shared" si="36"/>
        <v>365</v>
      </c>
      <c r="E1215" s="49">
        <f>ROUND(('Все выпуски'!$V$3*'Все выпуски'!$V$6/100)/365*(B1215-IF(C1215="Нет",VLOOKUP(A1215,'Айгенис Оп23'!$A$2:$C$42,3,0),VLOOKUP((A1215-1),'Айгенис Оп23'!$A$2:$C$42,3,0))),2)</f>
        <v>6.99</v>
      </c>
      <c r="G1215" s="43">
        <f>COUNTIF(D1216:$D$1224,365)</f>
        <v>9</v>
      </c>
      <c r="H1215" s="43">
        <f>COUNTIF(D1216:$D$1224,366)</f>
        <v>0</v>
      </c>
    </row>
    <row r="1216" spans="1:8" x14ac:dyDescent="0.25">
      <c r="A1216" s="1">
        <f>COUNTIF($C$2:C1216,"Да")</f>
        <v>39</v>
      </c>
      <c r="B1216" s="45">
        <f t="shared" si="37"/>
        <v>46479</v>
      </c>
      <c r="C1216" s="42" t="str">
        <f>IF(ISERROR(VLOOKUP(B1216,'Айгенис Оп23'!$C$3:$C$42,1,0)),"Нет","Да")</f>
        <v>Нет</v>
      </c>
      <c r="D1216" s="43">
        <f t="shared" si="36"/>
        <v>365</v>
      </c>
      <c r="E1216" s="49">
        <f>ROUND(('Все выпуски'!$V$3*'Все выпуски'!$V$6/100)/365*(B1216-IF(C1216="Нет",VLOOKUP(A1216,'Айгенис Оп23'!$A$2:$C$42,3,0),VLOOKUP((A1216-1),'Айгенис Оп23'!$A$2:$C$42,3,0))),2)</f>
        <v>7.45</v>
      </c>
      <c r="G1216" s="43">
        <f>COUNTIF(D1217:$D$1224,365)</f>
        <v>8</v>
      </c>
      <c r="H1216" s="43">
        <f>COUNTIF(D1217:$D$1224,366)</f>
        <v>0</v>
      </c>
    </row>
    <row r="1217" spans="1:8" x14ac:dyDescent="0.25">
      <c r="A1217" s="1">
        <f>COUNTIF($C$2:C1217,"Да")</f>
        <v>39</v>
      </c>
      <c r="B1217" s="45">
        <f t="shared" si="37"/>
        <v>46480</v>
      </c>
      <c r="C1217" s="42" t="str">
        <f>IF(ISERROR(VLOOKUP(B1217,'Айгенис Оп23'!$C$3:$C$42,1,0)),"Нет","Да")</f>
        <v>Нет</v>
      </c>
      <c r="D1217" s="43">
        <f t="shared" si="36"/>
        <v>365</v>
      </c>
      <c r="E1217" s="49">
        <f>ROUND(('Все выпуски'!$V$3*'Все выпуски'!$V$6/100)/365*(B1217-IF(C1217="Нет",VLOOKUP(A1217,'Айгенис Оп23'!$A$2:$C$42,3,0),VLOOKUP((A1217-1),'Айгенис Оп23'!$A$2:$C$42,3,0))),2)</f>
        <v>7.92</v>
      </c>
      <c r="G1217" s="43">
        <f>COUNTIF(D1218:$D$1224,365)</f>
        <v>7</v>
      </c>
      <c r="H1217" s="43">
        <f>COUNTIF(D1218:$D$1224,366)</f>
        <v>0</v>
      </c>
    </row>
    <row r="1218" spans="1:8" x14ac:dyDescent="0.25">
      <c r="A1218" s="1">
        <f>COUNTIF($C$2:C1218,"Да")</f>
        <v>39</v>
      </c>
      <c r="B1218" s="45">
        <f t="shared" si="37"/>
        <v>46481</v>
      </c>
      <c r="C1218" s="42" t="str">
        <f>IF(ISERROR(VLOOKUP(B1218,'Айгенис Оп23'!$C$3:$C$42,1,0)),"Нет","Да")</f>
        <v>Нет</v>
      </c>
      <c r="D1218" s="43">
        <f t="shared" ref="D1218:D1224" si="38">IF(MOD(YEAR(B1218),4)=0,366,365)</f>
        <v>365</v>
      </c>
      <c r="E1218" s="49">
        <f>ROUND(('Все выпуски'!$V$3*'Все выпуски'!$V$6/100)/365*(B1218-IF(C1218="Нет",VLOOKUP(A1218,'Айгенис Оп23'!$A$2:$C$42,3,0),VLOOKUP((A1218-1),'Айгенис Оп23'!$A$2:$C$42,3,0))),2)</f>
        <v>8.3800000000000008</v>
      </c>
      <c r="G1218" s="43">
        <f>COUNTIF(D1219:$D$1224,365)</f>
        <v>6</v>
      </c>
      <c r="H1218" s="43">
        <f>COUNTIF(D1219:$D$1224,366)</f>
        <v>0</v>
      </c>
    </row>
    <row r="1219" spans="1:8" x14ac:dyDescent="0.25">
      <c r="A1219" s="1">
        <f>COUNTIF($C$2:C1219,"Да")</f>
        <v>39</v>
      </c>
      <c r="B1219" s="45">
        <f t="shared" si="37"/>
        <v>46482</v>
      </c>
      <c r="C1219" s="42" t="str">
        <f>IF(ISERROR(VLOOKUP(B1219,'Айгенис Оп23'!$C$3:$C$42,1,0)),"Нет","Да")</f>
        <v>Нет</v>
      </c>
      <c r="D1219" s="43">
        <f t="shared" si="38"/>
        <v>365</v>
      </c>
      <c r="E1219" s="49">
        <f>ROUND(('Все выпуски'!$V$3*'Все выпуски'!$V$6/100)/365*(B1219-IF(C1219="Нет",VLOOKUP(A1219,'Айгенис Оп23'!$A$2:$C$42,3,0),VLOOKUP((A1219-1),'Айгенис Оп23'!$A$2:$C$42,3,0))),2)</f>
        <v>8.85</v>
      </c>
      <c r="G1219" s="43">
        <f>COUNTIF(D1220:$D$1224,365)</f>
        <v>5</v>
      </c>
      <c r="H1219" s="43">
        <f>COUNTIF(D1220:$D$1224,366)</f>
        <v>0</v>
      </c>
    </row>
    <row r="1220" spans="1:8" x14ac:dyDescent="0.25">
      <c r="A1220" s="1">
        <f>COUNTIF($C$2:C1220,"Да")</f>
        <v>39</v>
      </c>
      <c r="B1220" s="45">
        <f t="shared" ref="B1220:B1224" si="39">B1219+1</f>
        <v>46483</v>
      </c>
      <c r="C1220" s="42" t="str">
        <f>IF(ISERROR(VLOOKUP(B1220,'Айгенис Оп23'!$C$3:$C$42,1,0)),"Нет","Да")</f>
        <v>Нет</v>
      </c>
      <c r="D1220" s="43">
        <f t="shared" si="38"/>
        <v>365</v>
      </c>
      <c r="E1220" s="49">
        <f>ROUND(('Все выпуски'!$V$3*'Все выпуски'!$V$6/100)/365*(B1220-IF(C1220="Нет",VLOOKUP(A1220,'Айгенис Оп23'!$A$2:$C$42,3,0),VLOOKUP((A1220-1),'Айгенис Оп23'!$A$2:$C$42,3,0))),2)</f>
        <v>9.32</v>
      </c>
      <c r="G1220" s="43">
        <f>COUNTIF(D1221:$D$1224,365)</f>
        <v>4</v>
      </c>
      <c r="H1220" s="43">
        <f>COUNTIF(D1221:$D$1224,366)</f>
        <v>0</v>
      </c>
    </row>
    <row r="1221" spans="1:8" x14ac:dyDescent="0.25">
      <c r="A1221" s="1">
        <f>COUNTIF($C$2:C1221,"Да")</f>
        <v>39</v>
      </c>
      <c r="B1221" s="45">
        <f t="shared" si="39"/>
        <v>46484</v>
      </c>
      <c r="C1221" s="42" t="str">
        <f>IF(ISERROR(VLOOKUP(B1221,'Айгенис Оп23'!$C$3:$C$42,1,0)),"Нет","Да")</f>
        <v>Нет</v>
      </c>
      <c r="D1221" s="43">
        <f t="shared" si="38"/>
        <v>365</v>
      </c>
      <c r="E1221" s="49">
        <f>ROUND(('Все выпуски'!$V$3*'Все выпуски'!$V$6/100)/365*(B1221-IF(C1221="Нет",VLOOKUP(A1221,'Айгенис Оп23'!$A$2:$C$42,3,0),VLOOKUP((A1221-1),'Айгенис Оп23'!$A$2:$C$42,3,0))),2)</f>
        <v>9.7799999999999994</v>
      </c>
      <c r="G1221" s="43">
        <f>COUNTIF(D1222:$D$1224,365)</f>
        <v>3</v>
      </c>
      <c r="H1221" s="43">
        <f>COUNTIF(D1222:$D$1224,366)</f>
        <v>0</v>
      </c>
    </row>
    <row r="1222" spans="1:8" x14ac:dyDescent="0.25">
      <c r="A1222" s="1">
        <f>COUNTIF($C$2:C1222,"Да")</f>
        <v>39</v>
      </c>
      <c r="B1222" s="45">
        <f t="shared" si="39"/>
        <v>46485</v>
      </c>
      <c r="C1222" s="42" t="str">
        <f>IF(ISERROR(VLOOKUP(B1222,'Айгенис Оп23'!$C$3:$C$42,1,0)),"Нет","Да")</f>
        <v>Нет</v>
      </c>
      <c r="D1222" s="43">
        <f t="shared" si="38"/>
        <v>365</v>
      </c>
      <c r="E1222" s="49">
        <f>ROUND(('Все выпуски'!$V$3*'Все выпуски'!$V$6/100)/365*(B1222-IF(C1222="Нет",VLOOKUP(A1222,'Айгенис Оп23'!$A$2:$C$42,3,0),VLOOKUP((A1222-1),'Айгенис Оп23'!$A$2:$C$42,3,0))),2)</f>
        <v>10.25</v>
      </c>
      <c r="G1222" s="43">
        <f>COUNTIF(D1223:$D$1224,365)</f>
        <v>2</v>
      </c>
      <c r="H1222" s="43">
        <f>COUNTIF(D1223:$D$1224,366)</f>
        <v>0</v>
      </c>
    </row>
    <row r="1223" spans="1:8" x14ac:dyDescent="0.25">
      <c r="A1223" s="1">
        <f>COUNTIF($C$2:C1223,"Да")</f>
        <v>39</v>
      </c>
      <c r="B1223" s="45">
        <f t="shared" si="39"/>
        <v>46486</v>
      </c>
      <c r="C1223" s="42" t="str">
        <f>IF(ISERROR(VLOOKUP(B1223,'Айгенис Оп23'!$C$3:$C$42,1,0)),"Нет","Да")</f>
        <v>Нет</v>
      </c>
      <c r="D1223" s="43">
        <f t="shared" si="38"/>
        <v>365</v>
      </c>
      <c r="E1223" s="49">
        <f>ROUND(('Все выпуски'!$V$3*'Все выпуски'!$V$6/100)/365*(B1223-IF(C1223="Нет",VLOOKUP(A1223,'Айгенис Оп23'!$A$2:$C$42,3,0),VLOOKUP((A1223-1),'Айгенис Оп23'!$A$2:$C$42,3,0))),2)</f>
        <v>10.71</v>
      </c>
      <c r="G1223" s="43">
        <f>COUNTIF(D1224:$D$1224,365)</f>
        <v>1</v>
      </c>
      <c r="H1223" s="43">
        <f>COUNTIF(D1224:$D$1224,366)</f>
        <v>0</v>
      </c>
    </row>
    <row r="1224" spans="1:8" x14ac:dyDescent="0.25">
      <c r="A1224" s="1">
        <f>COUNTIF($C$2:C1224,"Да")</f>
        <v>40</v>
      </c>
      <c r="B1224" s="45">
        <f t="shared" si="39"/>
        <v>46487</v>
      </c>
      <c r="C1224" s="42" t="str">
        <f>IF(ISERROR(VLOOKUP(B1224,'Айгенис Оп23'!$C$3:$C$42,1,0)),"Нет","Да")</f>
        <v>Да</v>
      </c>
      <c r="D1224" s="43">
        <f t="shared" si="38"/>
        <v>365</v>
      </c>
      <c r="E1224" s="49">
        <f>ROUND(('Все выпуски'!$V$3*'Все выпуски'!$V$6/100)/365*(B1224-IF(C1224="Нет",VLOOKUP(A1224,'Айгенис Оп23'!$A$2:$C$42,3,0),VLOOKUP((A1224-1),'Айгенис Оп23'!$A$2:$C$42,3,0))),2)</f>
        <v>11.18</v>
      </c>
    </row>
  </sheetData>
  <sheetProtection algorithmName="SHA-512" hashValue="rTeVes/42JtOjD5LDIbHieaH2wDppk+dVGXDTrtLGgR9wipJAAh4RUggy2sPh95udfeM55sZfHEkxcSBR7MMNw==" saltValue="7vssgjayXpT43lgqH7POVw==" spinCount="100000" sheet="1" selectLockedCells="1" selectUnlockedCells="1"/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E3FC82-EB80-4324-B142-A8F7C4955606}">
  <sheetPr codeName="Лист25"/>
  <dimension ref="A1:I1901"/>
  <sheetViews>
    <sheetView showGridLines="0" workbookViewId="0"/>
  </sheetViews>
  <sheetFormatPr defaultColWidth="9.140625" defaultRowHeight="15" x14ac:dyDescent="0.25"/>
  <cols>
    <col min="1" max="1" width="8" style="1" bestFit="1" customWidth="1"/>
    <col min="2" max="2" width="10.140625" style="1" bestFit="1" customWidth="1"/>
    <col min="3" max="4" width="8.7109375" style="1" bestFit="1" customWidth="1"/>
    <col min="5" max="5" width="6.5703125" style="1" bestFit="1" customWidth="1"/>
    <col min="6" max="6" width="17.7109375" style="1" bestFit="1" customWidth="1"/>
    <col min="7" max="8" width="5.85546875" style="1" bestFit="1" customWidth="1"/>
    <col min="9" max="9" width="9.140625" style="1" customWidth="1"/>
    <col min="10" max="16384" width="9.140625" style="1"/>
  </cols>
  <sheetData>
    <row r="1" spans="1:9" ht="30" x14ac:dyDescent="0.25">
      <c r="A1" s="41" t="s">
        <v>12</v>
      </c>
      <c r="B1" s="41" t="s">
        <v>6</v>
      </c>
      <c r="C1" s="41" t="s">
        <v>10</v>
      </c>
      <c r="D1" s="41" t="s">
        <v>11</v>
      </c>
      <c r="E1" s="41" t="s">
        <v>7</v>
      </c>
      <c r="F1" s="41" t="s">
        <v>15</v>
      </c>
      <c r="G1" s="41" t="s">
        <v>13</v>
      </c>
      <c r="H1" s="41" t="s">
        <v>14</v>
      </c>
    </row>
    <row r="2" spans="1:9" x14ac:dyDescent="0.25">
      <c r="A2" s="1">
        <f>COUNTIF($C$2:C2,"Да")</f>
        <v>0</v>
      </c>
      <c r="B2" s="45">
        <v>45265</v>
      </c>
      <c r="C2" s="42" t="str">
        <f>IF(ISERROR(VLOOKUP(B2,'Айгенис Оп24'!$C$3:$C$22,1,0)),"Нет","Да")</f>
        <v>Нет</v>
      </c>
      <c r="D2" s="43">
        <f t="shared" ref="D2:D65" si="0">IF(MOD(YEAR(B2),4)=0,366,365)</f>
        <v>365</v>
      </c>
      <c r="E2" s="49">
        <v>0</v>
      </c>
      <c r="G2" s="43">
        <f>COUNTIF(D3:$D$1852,365)</f>
        <v>1121</v>
      </c>
      <c r="H2" s="43">
        <f>COUNTIF(D3:$D$1852,366)</f>
        <v>729</v>
      </c>
      <c r="I2" s="2"/>
    </row>
    <row r="3" spans="1:9" x14ac:dyDescent="0.25">
      <c r="A3" s="1">
        <f>COUNTIF($C$2:C3,"Да")</f>
        <v>0</v>
      </c>
      <c r="B3" s="45">
        <f>B2+1</f>
        <v>45266</v>
      </c>
      <c r="C3" s="42" t="str">
        <f>IF(ISERROR(VLOOKUP(B3,'Айгенис Оп24'!$C$3:$C$22,1,0)),"Нет","Да")</f>
        <v>Нет</v>
      </c>
      <c r="D3" s="43">
        <f t="shared" si="0"/>
        <v>365</v>
      </c>
      <c r="E3" s="49">
        <f>ROUND(('Все выпуски'!$X$3*'Все выпуски'!$X$6/100)/365*(B3-IF(C3="Нет",VLOOKUP(A3,'Айгенис Оп24'!$A$2:$C$22,3,0),VLOOKUP((A3-1),'Айгенис Оп24'!$A$2:$C$22,3,0))),2)</f>
        <v>0.1</v>
      </c>
      <c r="G3" s="43">
        <f>COUNTIF(D4:$D$1852,365)</f>
        <v>1120</v>
      </c>
      <c r="H3" s="43">
        <f>COUNTIF(D4:$D$1852,366)</f>
        <v>729</v>
      </c>
      <c r="I3" s="2"/>
    </row>
    <row r="4" spans="1:9" x14ac:dyDescent="0.25">
      <c r="A4" s="1">
        <f>COUNTIF($C$2:C4,"Да")</f>
        <v>0</v>
      </c>
      <c r="B4" s="45">
        <f t="shared" ref="B4:B67" si="1">B3+1</f>
        <v>45267</v>
      </c>
      <c r="C4" s="42" t="str">
        <f>IF(ISERROR(VLOOKUP(B4,'Айгенис Оп24'!$C$3:$C$22,1,0)),"Нет","Да")</f>
        <v>Нет</v>
      </c>
      <c r="D4" s="43">
        <f t="shared" si="0"/>
        <v>365</v>
      </c>
      <c r="E4" s="49">
        <f>ROUND(('Все выпуски'!$X$3*'Все выпуски'!$X$6/100)/365*(B4-IF(C4="Нет",VLOOKUP(A4,'Айгенис Оп24'!$A$2:$C$22,3,0),VLOOKUP((A4-1),'Айгенис Оп24'!$A$2:$C$22,3,0))),2)</f>
        <v>0.2</v>
      </c>
      <c r="G4" s="43">
        <f>COUNTIF(D5:$D$1852,365)</f>
        <v>1119</v>
      </c>
      <c r="H4" s="43">
        <f>COUNTIF(D5:$D$1852,366)</f>
        <v>729</v>
      </c>
      <c r="I4" s="2"/>
    </row>
    <row r="5" spans="1:9" x14ac:dyDescent="0.25">
      <c r="A5" s="1">
        <f>COUNTIF($C$2:C5,"Да")</f>
        <v>0</v>
      </c>
      <c r="B5" s="45">
        <f t="shared" si="1"/>
        <v>45268</v>
      </c>
      <c r="C5" s="42" t="str">
        <f>IF(ISERROR(VLOOKUP(B5,'Айгенис Оп24'!$C$3:$C$22,1,0)),"Нет","Да")</f>
        <v>Нет</v>
      </c>
      <c r="D5" s="43">
        <f t="shared" si="0"/>
        <v>365</v>
      </c>
      <c r="E5" s="49">
        <f>ROUND(('Все выпуски'!$X$3*'Все выпуски'!$X$6/100)/365*(B5-IF(C5="Нет",VLOOKUP(A5,'Айгенис Оп24'!$A$2:$C$22,3,0),VLOOKUP((A5-1),'Айгенис Оп24'!$A$2:$C$22,3,0))),2)</f>
        <v>0.3</v>
      </c>
      <c r="G5" s="43">
        <f>COUNTIF(D6:$D$1852,365)</f>
        <v>1118</v>
      </c>
      <c r="H5" s="43">
        <f>COUNTIF(D6:$D$1852,366)</f>
        <v>729</v>
      </c>
      <c r="I5" s="2"/>
    </row>
    <row r="6" spans="1:9" x14ac:dyDescent="0.25">
      <c r="A6" s="1">
        <f>COUNTIF($C$2:C6,"Да")</f>
        <v>0</v>
      </c>
      <c r="B6" s="45">
        <f t="shared" si="1"/>
        <v>45269</v>
      </c>
      <c r="C6" s="42" t="str">
        <f>IF(ISERROR(VLOOKUP(B6,'Айгенис Оп24'!$C$3:$C$22,1,0)),"Нет","Да")</f>
        <v>Нет</v>
      </c>
      <c r="D6" s="43">
        <f t="shared" si="0"/>
        <v>365</v>
      </c>
      <c r="E6" s="49">
        <f>ROUND(('Все выпуски'!$X$3*'Все выпуски'!$X$6/100)/365*(B6-IF(C6="Нет",VLOOKUP(A6,'Айгенис Оп24'!$A$2:$C$22,3,0),VLOOKUP((A6-1),'Айгенис Оп24'!$A$2:$C$22,3,0))),2)</f>
        <v>0.39</v>
      </c>
      <c r="G6" s="43">
        <f>COUNTIF(D7:$D$1852,365)</f>
        <v>1117</v>
      </c>
      <c r="H6" s="43">
        <f>COUNTIF(D7:$D$1852,366)</f>
        <v>729</v>
      </c>
      <c r="I6" s="2"/>
    </row>
    <row r="7" spans="1:9" x14ac:dyDescent="0.25">
      <c r="A7" s="1">
        <f>COUNTIF($C$2:C7,"Да")</f>
        <v>0</v>
      </c>
      <c r="B7" s="45">
        <f t="shared" si="1"/>
        <v>45270</v>
      </c>
      <c r="C7" s="42" t="str">
        <f>IF(ISERROR(VLOOKUP(B7,'Айгенис Оп24'!$C$3:$C$22,1,0)),"Нет","Да")</f>
        <v>Нет</v>
      </c>
      <c r="D7" s="43">
        <f t="shared" si="0"/>
        <v>365</v>
      </c>
      <c r="E7" s="49">
        <f>ROUND(('Все выпуски'!$X$3*'Все выпуски'!$X$6/100)/365*(B7-IF(C7="Нет",VLOOKUP(A7,'Айгенис Оп24'!$A$2:$C$22,3,0),VLOOKUP((A7-1),'Айгенис Оп24'!$A$2:$C$22,3,0))),2)</f>
        <v>0.49</v>
      </c>
      <c r="G7" s="43">
        <f>COUNTIF(D8:$D$1852,365)</f>
        <v>1116</v>
      </c>
      <c r="H7" s="43">
        <f>COUNTIF(D8:$D$1852,366)</f>
        <v>729</v>
      </c>
      <c r="I7" s="2"/>
    </row>
    <row r="8" spans="1:9" x14ac:dyDescent="0.25">
      <c r="A8" s="1">
        <f>COUNTIF($C$2:C8,"Да")</f>
        <v>0</v>
      </c>
      <c r="B8" s="45">
        <f t="shared" si="1"/>
        <v>45271</v>
      </c>
      <c r="C8" s="42" t="str">
        <f>IF(ISERROR(VLOOKUP(B8,'Айгенис Оп24'!$C$3:$C$22,1,0)),"Нет","Да")</f>
        <v>Нет</v>
      </c>
      <c r="D8" s="43">
        <f t="shared" si="0"/>
        <v>365</v>
      </c>
      <c r="E8" s="49">
        <f>ROUND(('Все выпуски'!$X$3*'Все выпуски'!$X$6/100)/365*(B8-IF(C8="Нет",VLOOKUP(A8,'Айгенис Оп24'!$A$2:$C$22,3,0),VLOOKUP((A8-1),'Айгенис Оп24'!$A$2:$C$22,3,0))),2)</f>
        <v>0.59</v>
      </c>
      <c r="G8" s="43">
        <f>COUNTIF(D9:$D$1852,365)</f>
        <v>1115</v>
      </c>
      <c r="H8" s="43">
        <f>COUNTIF(D9:$D$1852,366)</f>
        <v>729</v>
      </c>
      <c r="I8" s="2"/>
    </row>
    <row r="9" spans="1:9" x14ac:dyDescent="0.25">
      <c r="A9" s="1">
        <f>COUNTIF($C$2:C9,"Да")</f>
        <v>0</v>
      </c>
      <c r="B9" s="45">
        <f t="shared" si="1"/>
        <v>45272</v>
      </c>
      <c r="C9" s="42" t="str">
        <f>IF(ISERROR(VLOOKUP(B9,'Айгенис Оп24'!$C$3:$C$22,1,0)),"Нет","Да")</f>
        <v>Нет</v>
      </c>
      <c r="D9" s="43">
        <f t="shared" si="0"/>
        <v>365</v>
      </c>
      <c r="E9" s="49">
        <f>ROUND(('Все выпуски'!$X$3*'Все выпуски'!$X$6/100)/365*(B9-IF(C9="Нет",VLOOKUP(A9,'Айгенис Оп24'!$A$2:$C$22,3,0),VLOOKUP((A9-1),'Айгенис Оп24'!$A$2:$C$22,3,0))),2)</f>
        <v>0.69</v>
      </c>
      <c r="G9" s="43">
        <f>COUNTIF(D10:$D$1852,365)</f>
        <v>1114</v>
      </c>
      <c r="H9" s="43">
        <f>COUNTIF(D10:$D$1852,366)</f>
        <v>729</v>
      </c>
      <c r="I9" s="2"/>
    </row>
    <row r="10" spans="1:9" x14ac:dyDescent="0.25">
      <c r="A10" s="1">
        <f>COUNTIF($C$2:C10,"Да")</f>
        <v>0</v>
      </c>
      <c r="B10" s="45">
        <f t="shared" si="1"/>
        <v>45273</v>
      </c>
      <c r="C10" s="42" t="str">
        <f>IF(ISERROR(VLOOKUP(B10,'Айгенис Оп24'!$C$3:$C$22,1,0)),"Нет","Да")</f>
        <v>Нет</v>
      </c>
      <c r="D10" s="43">
        <f t="shared" si="0"/>
        <v>365</v>
      </c>
      <c r="E10" s="49">
        <f>ROUND(('Все выпуски'!$X$3*'Все выпуски'!$X$6/100)/365*(B10-IF(C10="Нет",VLOOKUP(A10,'Айгенис Оп24'!$A$2:$C$22,3,0),VLOOKUP((A10-1),'Айгенис Оп24'!$A$2:$C$22,3,0))),2)</f>
        <v>0.79</v>
      </c>
      <c r="G10" s="43">
        <f>COUNTIF(D11:$D$1852,365)</f>
        <v>1113</v>
      </c>
      <c r="H10" s="43">
        <f>COUNTIF(D11:$D$1852,366)</f>
        <v>729</v>
      </c>
      <c r="I10" s="2"/>
    </row>
    <row r="11" spans="1:9" x14ac:dyDescent="0.25">
      <c r="A11" s="1">
        <f>COUNTIF($C$2:C11,"Да")</f>
        <v>0</v>
      </c>
      <c r="B11" s="45">
        <f t="shared" si="1"/>
        <v>45274</v>
      </c>
      <c r="C11" s="42" t="str">
        <f>IF(ISERROR(VLOOKUP(B11,'Айгенис Оп24'!$C$3:$C$22,1,0)),"Нет","Да")</f>
        <v>Нет</v>
      </c>
      <c r="D11" s="43">
        <f t="shared" si="0"/>
        <v>365</v>
      </c>
      <c r="E11" s="49">
        <f>ROUND(('Все выпуски'!$X$3*'Все выпуски'!$X$6/100)/365*(B11-IF(C11="Нет",VLOOKUP(A11,'Айгенис Оп24'!$A$2:$C$22,3,0),VLOOKUP((A11-1),'Айгенис Оп24'!$A$2:$C$22,3,0))),2)</f>
        <v>0.89</v>
      </c>
      <c r="G11" s="43">
        <f>COUNTIF(D12:$D$1852,365)</f>
        <v>1112</v>
      </c>
      <c r="H11" s="43">
        <f>COUNTIF(D12:$D$1852,366)</f>
        <v>729</v>
      </c>
      <c r="I11" s="2"/>
    </row>
    <row r="12" spans="1:9" x14ac:dyDescent="0.25">
      <c r="A12" s="1">
        <f>COUNTIF($C$2:C12,"Да")</f>
        <v>0</v>
      </c>
      <c r="B12" s="45">
        <f t="shared" si="1"/>
        <v>45275</v>
      </c>
      <c r="C12" s="42" t="str">
        <f>IF(ISERROR(VLOOKUP(B12,'Айгенис Оп24'!$C$3:$C$22,1,0)),"Нет","Да")</f>
        <v>Нет</v>
      </c>
      <c r="D12" s="43">
        <f t="shared" si="0"/>
        <v>365</v>
      </c>
      <c r="E12" s="49">
        <f>ROUND(('Все выпуски'!$X$3*'Все выпуски'!$X$6/100)/365*(B12-IF(C12="Нет",VLOOKUP(A12,'Айгенис Оп24'!$A$2:$C$22,3,0),VLOOKUP((A12-1),'Айгенис Оп24'!$A$2:$C$22,3,0))),2)</f>
        <v>0.99</v>
      </c>
      <c r="G12" s="43">
        <f>COUNTIF(D13:$D$1852,365)</f>
        <v>1111</v>
      </c>
      <c r="H12" s="43">
        <f>COUNTIF(D13:$D$1852,366)</f>
        <v>729</v>
      </c>
      <c r="I12" s="2"/>
    </row>
    <row r="13" spans="1:9" x14ac:dyDescent="0.25">
      <c r="A13" s="1">
        <f>COUNTIF($C$2:C13,"Да")</f>
        <v>0</v>
      </c>
      <c r="B13" s="45">
        <f t="shared" si="1"/>
        <v>45276</v>
      </c>
      <c r="C13" s="42" t="str">
        <f>IF(ISERROR(VLOOKUP(B13,'Айгенис Оп24'!$C$3:$C$22,1,0)),"Нет","Да")</f>
        <v>Нет</v>
      </c>
      <c r="D13" s="43">
        <f t="shared" si="0"/>
        <v>365</v>
      </c>
      <c r="E13" s="49">
        <f>ROUND(('Все выпуски'!$X$3*'Все выпуски'!$X$6/100)/365*(B13-IF(C13="Нет",VLOOKUP(A13,'Айгенис Оп24'!$A$2:$C$22,3,0),VLOOKUP((A13-1),'Айгенис Оп24'!$A$2:$C$22,3,0))),2)</f>
        <v>1.08</v>
      </c>
      <c r="G13" s="43">
        <f>COUNTIF(D14:$D$1852,365)</f>
        <v>1110</v>
      </c>
      <c r="H13" s="43">
        <f>COUNTIF(D14:$D$1852,366)</f>
        <v>729</v>
      </c>
      <c r="I13" s="2"/>
    </row>
    <row r="14" spans="1:9" x14ac:dyDescent="0.25">
      <c r="A14" s="1">
        <f>COUNTIF($C$2:C14,"Да")</f>
        <v>0</v>
      </c>
      <c r="B14" s="45">
        <f t="shared" si="1"/>
        <v>45277</v>
      </c>
      <c r="C14" s="42" t="str">
        <f>IF(ISERROR(VLOOKUP(B14,'Айгенис Оп24'!$C$3:$C$22,1,0)),"Нет","Да")</f>
        <v>Нет</v>
      </c>
      <c r="D14" s="43">
        <f t="shared" si="0"/>
        <v>365</v>
      </c>
      <c r="E14" s="49">
        <f>ROUND(('Все выпуски'!$X$3*'Все выпуски'!$X$6/100)/365*(B14-IF(C14="Нет",VLOOKUP(A14,'Айгенис Оп24'!$A$2:$C$22,3,0),VLOOKUP((A14-1),'Айгенис Оп24'!$A$2:$C$22,3,0))),2)</f>
        <v>1.18</v>
      </c>
      <c r="G14" s="43">
        <f>COUNTIF(D15:$D$1852,365)</f>
        <v>1109</v>
      </c>
      <c r="H14" s="43">
        <f>COUNTIF(D15:$D$1852,366)</f>
        <v>729</v>
      </c>
      <c r="I14" s="2"/>
    </row>
    <row r="15" spans="1:9" x14ac:dyDescent="0.25">
      <c r="A15" s="1">
        <f>COUNTIF($C$2:C15,"Да")</f>
        <v>0</v>
      </c>
      <c r="B15" s="45">
        <f t="shared" si="1"/>
        <v>45278</v>
      </c>
      <c r="C15" s="42" t="str">
        <f>IF(ISERROR(VLOOKUP(B15,'Айгенис Оп24'!$C$3:$C$22,1,0)),"Нет","Да")</f>
        <v>Нет</v>
      </c>
      <c r="D15" s="43">
        <f t="shared" si="0"/>
        <v>365</v>
      </c>
      <c r="E15" s="49">
        <f>ROUND(('Все выпуски'!$X$3*'Все выпуски'!$X$6/100)/365*(B15-IF(C15="Нет",VLOOKUP(A15,'Айгенис Оп24'!$A$2:$C$22,3,0),VLOOKUP((A15-1),'Айгенис Оп24'!$A$2:$C$22,3,0))),2)</f>
        <v>1.28</v>
      </c>
      <c r="G15" s="43">
        <f>COUNTIF(D16:$D$1852,365)</f>
        <v>1108</v>
      </c>
      <c r="H15" s="43">
        <f>COUNTIF(D16:$D$1852,366)</f>
        <v>729</v>
      </c>
      <c r="I15" s="2"/>
    </row>
    <row r="16" spans="1:9" x14ac:dyDescent="0.25">
      <c r="A16" s="1">
        <f>COUNTIF($C$2:C16,"Да")</f>
        <v>0</v>
      </c>
      <c r="B16" s="45">
        <f t="shared" si="1"/>
        <v>45279</v>
      </c>
      <c r="C16" s="42" t="str">
        <f>IF(ISERROR(VLOOKUP(B16,'Айгенис Оп24'!$C$3:$C$22,1,0)),"Нет","Да")</f>
        <v>Нет</v>
      </c>
      <c r="D16" s="43">
        <f t="shared" si="0"/>
        <v>365</v>
      </c>
      <c r="E16" s="49">
        <f>ROUND(('Все выпуски'!$X$3*'Все выпуски'!$X$6/100)/365*(B16-IF(C16="Нет",VLOOKUP(A16,'Айгенис Оп24'!$A$2:$C$22,3,0),VLOOKUP((A16-1),'Айгенис Оп24'!$A$2:$C$22,3,0))),2)</f>
        <v>1.38</v>
      </c>
      <c r="G16" s="43">
        <f>COUNTIF(D17:$D$1852,365)</f>
        <v>1107</v>
      </c>
      <c r="H16" s="43">
        <f>COUNTIF(D17:$D$1852,366)</f>
        <v>729</v>
      </c>
      <c r="I16" s="2"/>
    </row>
    <row r="17" spans="1:9" x14ac:dyDescent="0.25">
      <c r="A17" s="1">
        <f>COUNTIF($C$2:C17,"Да")</f>
        <v>0</v>
      </c>
      <c r="B17" s="45">
        <f t="shared" si="1"/>
        <v>45280</v>
      </c>
      <c r="C17" s="42" t="str">
        <f>IF(ISERROR(VLOOKUP(B17,'Айгенис Оп24'!$C$3:$C$22,1,0)),"Нет","Да")</f>
        <v>Нет</v>
      </c>
      <c r="D17" s="43">
        <f t="shared" si="0"/>
        <v>365</v>
      </c>
      <c r="E17" s="49">
        <f>ROUND(('Все выпуски'!$X$3*'Все выпуски'!$X$6/100)/365*(B17-IF(C17="Нет",VLOOKUP(A17,'Айгенис Оп24'!$A$2:$C$22,3,0),VLOOKUP((A17-1),'Айгенис Оп24'!$A$2:$C$22,3,0))),2)</f>
        <v>1.48</v>
      </c>
      <c r="G17" s="43">
        <f>COUNTIF(D18:$D$1852,365)</f>
        <v>1106</v>
      </c>
      <c r="H17" s="43">
        <f>COUNTIF(D18:$D$1852,366)</f>
        <v>729</v>
      </c>
      <c r="I17" s="2"/>
    </row>
    <row r="18" spans="1:9" x14ac:dyDescent="0.25">
      <c r="A18" s="1">
        <f>COUNTIF($C$2:C18,"Да")</f>
        <v>0</v>
      </c>
      <c r="B18" s="45">
        <f t="shared" si="1"/>
        <v>45281</v>
      </c>
      <c r="C18" s="42" t="str">
        <f>IF(ISERROR(VLOOKUP(B18,'Айгенис Оп24'!$C$3:$C$22,1,0)),"Нет","Да")</f>
        <v>Нет</v>
      </c>
      <c r="D18" s="43">
        <f t="shared" si="0"/>
        <v>365</v>
      </c>
      <c r="E18" s="49">
        <f>ROUND(('Все выпуски'!$X$3*'Все выпуски'!$X$6/100)/365*(B18-IF(C18="Нет",VLOOKUP(A18,'Айгенис Оп24'!$A$2:$C$22,3,0),VLOOKUP((A18-1),'Айгенис Оп24'!$A$2:$C$22,3,0))),2)</f>
        <v>1.58</v>
      </c>
      <c r="G18" s="43">
        <f>COUNTIF(D19:$D$1852,365)</f>
        <v>1105</v>
      </c>
      <c r="H18" s="43">
        <f>COUNTIF(D19:$D$1852,366)</f>
        <v>729</v>
      </c>
      <c r="I18" s="2"/>
    </row>
    <row r="19" spans="1:9" x14ac:dyDescent="0.25">
      <c r="A19" s="1">
        <f>COUNTIF($C$2:C19,"Да")</f>
        <v>0</v>
      </c>
      <c r="B19" s="45">
        <f t="shared" si="1"/>
        <v>45282</v>
      </c>
      <c r="C19" s="42" t="str">
        <f>IF(ISERROR(VLOOKUP(B19,'Айгенис Оп24'!$C$3:$C$22,1,0)),"Нет","Да")</f>
        <v>Нет</v>
      </c>
      <c r="D19" s="43">
        <f t="shared" si="0"/>
        <v>365</v>
      </c>
      <c r="E19" s="49">
        <f>ROUND(('Все выпуски'!$X$3*'Все выпуски'!$X$6/100)/365*(B19-IF(C19="Нет",VLOOKUP(A19,'Айгенис Оп24'!$A$2:$C$22,3,0),VLOOKUP((A19-1),'Айгенис Оп24'!$A$2:$C$22,3,0))),2)</f>
        <v>1.68</v>
      </c>
      <c r="G19" s="43">
        <f>COUNTIF(D20:$D$1852,365)</f>
        <v>1104</v>
      </c>
      <c r="H19" s="43">
        <f>COUNTIF(D20:$D$1852,366)</f>
        <v>729</v>
      </c>
      <c r="I19" s="2"/>
    </row>
    <row r="20" spans="1:9" x14ac:dyDescent="0.25">
      <c r="A20" s="1">
        <f>COUNTIF($C$2:C20,"Да")</f>
        <v>0</v>
      </c>
      <c r="B20" s="45">
        <f t="shared" si="1"/>
        <v>45283</v>
      </c>
      <c r="C20" s="42" t="str">
        <f>IF(ISERROR(VLOOKUP(B20,'Айгенис Оп24'!$C$3:$C$22,1,0)),"Нет","Да")</f>
        <v>Нет</v>
      </c>
      <c r="D20" s="43">
        <f t="shared" si="0"/>
        <v>365</v>
      </c>
      <c r="E20" s="49">
        <f>ROUND(('Все выпуски'!$X$3*'Все выпуски'!$X$6/100)/365*(B20-IF(C20="Нет",VLOOKUP(A20,'Айгенис Оп24'!$A$2:$C$22,3,0),VLOOKUP((A20-1),'Айгенис Оп24'!$A$2:$C$22,3,0))),2)</f>
        <v>1.78</v>
      </c>
      <c r="G20" s="43">
        <f>COUNTIF(D21:$D$1852,365)</f>
        <v>1103</v>
      </c>
      <c r="H20" s="43">
        <f>COUNTIF(D21:$D$1852,366)</f>
        <v>729</v>
      </c>
      <c r="I20" s="2"/>
    </row>
    <row r="21" spans="1:9" x14ac:dyDescent="0.25">
      <c r="A21" s="1">
        <f>COUNTIF($C$2:C21,"Да")</f>
        <v>0</v>
      </c>
      <c r="B21" s="45">
        <f t="shared" si="1"/>
        <v>45284</v>
      </c>
      <c r="C21" s="42" t="str">
        <f>IF(ISERROR(VLOOKUP(B21,'Айгенис Оп24'!$C$3:$C$22,1,0)),"Нет","Да")</f>
        <v>Нет</v>
      </c>
      <c r="D21" s="43">
        <f t="shared" si="0"/>
        <v>365</v>
      </c>
      <c r="E21" s="49">
        <f>ROUND(('Все выпуски'!$X$3*'Все выпуски'!$X$6/100)/365*(B21-IF(C21="Нет",VLOOKUP(A21,'Айгенис Оп24'!$A$2:$C$22,3,0),VLOOKUP((A21-1),'Айгенис Оп24'!$A$2:$C$22,3,0))),2)</f>
        <v>1.87</v>
      </c>
      <c r="G21" s="43">
        <f>COUNTIF(D22:$D$1852,365)</f>
        <v>1102</v>
      </c>
      <c r="H21" s="43">
        <f>COUNTIF(D22:$D$1852,366)</f>
        <v>729</v>
      </c>
      <c r="I21" s="2"/>
    </row>
    <row r="22" spans="1:9" x14ac:dyDescent="0.25">
      <c r="A22" s="1">
        <f>COUNTIF($C$2:C22,"Да")</f>
        <v>0</v>
      </c>
      <c r="B22" s="45">
        <f t="shared" si="1"/>
        <v>45285</v>
      </c>
      <c r="C22" s="42" t="str">
        <f>IF(ISERROR(VLOOKUP(B22,'Айгенис Оп24'!$C$3:$C$22,1,0)),"Нет","Да")</f>
        <v>Нет</v>
      </c>
      <c r="D22" s="43">
        <f t="shared" si="0"/>
        <v>365</v>
      </c>
      <c r="E22" s="49">
        <f>ROUND(('Все выпуски'!$X$3*'Все выпуски'!$X$6/100)/365*(B22-IF(C22="Нет",VLOOKUP(A22,'Айгенис Оп24'!$A$2:$C$22,3,0),VLOOKUP((A22-1),'Айгенис Оп24'!$A$2:$C$22,3,0))),2)</f>
        <v>1.97</v>
      </c>
      <c r="G22" s="43">
        <f>COUNTIF(D23:$D$1852,365)</f>
        <v>1101</v>
      </c>
      <c r="H22" s="43">
        <f>COUNTIF(D23:$D$1852,366)</f>
        <v>729</v>
      </c>
      <c r="I22" s="2"/>
    </row>
    <row r="23" spans="1:9" x14ac:dyDescent="0.25">
      <c r="A23" s="1">
        <f>COUNTIF($C$2:C23,"Да")</f>
        <v>0</v>
      </c>
      <c r="B23" s="45">
        <f t="shared" si="1"/>
        <v>45286</v>
      </c>
      <c r="C23" s="42" t="str">
        <f>IF(ISERROR(VLOOKUP(B23,'Айгенис Оп24'!$C$3:$C$22,1,0)),"Нет","Да")</f>
        <v>Нет</v>
      </c>
      <c r="D23" s="43">
        <f t="shared" si="0"/>
        <v>365</v>
      </c>
      <c r="E23" s="49">
        <f>ROUND(('Все выпуски'!$X$3*'Все выпуски'!$X$6/100)/365*(B23-IF(C23="Нет",VLOOKUP(A23,'Айгенис Оп24'!$A$2:$C$22,3,0),VLOOKUP((A23-1),'Айгенис Оп24'!$A$2:$C$22,3,0))),2)</f>
        <v>2.0699999999999998</v>
      </c>
      <c r="G23" s="43">
        <f>COUNTIF(D24:$D$1852,365)</f>
        <v>1100</v>
      </c>
      <c r="H23" s="43">
        <f>COUNTIF(D24:$D$1852,366)</f>
        <v>729</v>
      </c>
      <c r="I23" s="2"/>
    </row>
    <row r="24" spans="1:9" x14ac:dyDescent="0.25">
      <c r="A24" s="1">
        <f>COUNTIF($C$2:C24,"Да")</f>
        <v>0</v>
      </c>
      <c r="B24" s="45">
        <f t="shared" si="1"/>
        <v>45287</v>
      </c>
      <c r="C24" s="42" t="str">
        <f>IF(ISERROR(VLOOKUP(B24,'Айгенис Оп24'!$C$3:$C$22,1,0)),"Нет","Да")</f>
        <v>Нет</v>
      </c>
      <c r="D24" s="43">
        <f t="shared" si="0"/>
        <v>365</v>
      </c>
      <c r="E24" s="49">
        <f>ROUND(('Все выпуски'!$X$3*'Все выпуски'!$X$6/100)/365*(B24-IF(C24="Нет",VLOOKUP(A24,'Айгенис Оп24'!$A$2:$C$22,3,0),VLOOKUP((A24-1),'Айгенис Оп24'!$A$2:$C$22,3,0))),2)</f>
        <v>2.17</v>
      </c>
      <c r="G24" s="43">
        <f>COUNTIF(D25:$D$1852,365)</f>
        <v>1099</v>
      </c>
      <c r="H24" s="43">
        <f>COUNTIF(D25:$D$1852,366)</f>
        <v>729</v>
      </c>
      <c r="I24" s="2"/>
    </row>
    <row r="25" spans="1:9" x14ac:dyDescent="0.25">
      <c r="A25" s="1">
        <f>COUNTIF($C$2:C25,"Да")</f>
        <v>0</v>
      </c>
      <c r="B25" s="45">
        <f t="shared" si="1"/>
        <v>45288</v>
      </c>
      <c r="C25" s="42" t="str">
        <f>IF(ISERROR(VLOOKUP(B25,'Айгенис Оп24'!$C$3:$C$22,1,0)),"Нет","Да")</f>
        <v>Нет</v>
      </c>
      <c r="D25" s="43">
        <f t="shared" si="0"/>
        <v>365</v>
      </c>
      <c r="E25" s="49">
        <f>ROUND(('Все выпуски'!$X$3*'Все выпуски'!$X$6/100)/365*(B25-IF(C25="Нет",VLOOKUP(A25,'Айгенис Оп24'!$A$2:$C$22,3,0),VLOOKUP((A25-1),'Айгенис Оп24'!$A$2:$C$22,3,0))),2)</f>
        <v>2.27</v>
      </c>
      <c r="G25" s="43">
        <f>COUNTIF(D26:$D$1852,365)</f>
        <v>1098</v>
      </c>
      <c r="H25" s="43">
        <f>COUNTIF(D26:$D$1852,366)</f>
        <v>729</v>
      </c>
      <c r="I25" s="2"/>
    </row>
    <row r="26" spans="1:9" x14ac:dyDescent="0.25">
      <c r="A26" s="1">
        <f>COUNTIF($C$2:C26,"Да")</f>
        <v>0</v>
      </c>
      <c r="B26" s="45">
        <f t="shared" si="1"/>
        <v>45289</v>
      </c>
      <c r="C26" s="42" t="str">
        <f>IF(ISERROR(VLOOKUP(B26,'Айгенис Оп24'!$C$3:$C$22,1,0)),"Нет","Да")</f>
        <v>Нет</v>
      </c>
      <c r="D26" s="43">
        <f t="shared" si="0"/>
        <v>365</v>
      </c>
      <c r="E26" s="49">
        <f>ROUND(('Все выпуски'!$X$3*'Все выпуски'!$X$6/100)/365*(B26-IF(C26="Нет",VLOOKUP(A26,'Айгенис Оп24'!$A$2:$C$22,3,0),VLOOKUP((A26-1),'Айгенис Оп24'!$A$2:$C$22,3,0))),2)</f>
        <v>2.37</v>
      </c>
      <c r="G26" s="43">
        <f>COUNTIF(D27:$D$1852,365)</f>
        <v>1097</v>
      </c>
      <c r="H26" s="43">
        <f>COUNTIF(D27:$D$1852,366)</f>
        <v>729</v>
      </c>
      <c r="I26" s="2"/>
    </row>
    <row r="27" spans="1:9" x14ac:dyDescent="0.25">
      <c r="A27" s="1">
        <f>COUNTIF($C$2:C27,"Да")</f>
        <v>0</v>
      </c>
      <c r="B27" s="45">
        <f t="shared" si="1"/>
        <v>45290</v>
      </c>
      <c r="C27" s="42" t="str">
        <f>IF(ISERROR(VLOOKUP(B27,'Айгенис Оп24'!$C$3:$C$22,1,0)),"Нет","Да")</f>
        <v>Нет</v>
      </c>
      <c r="D27" s="43">
        <f t="shared" si="0"/>
        <v>365</v>
      </c>
      <c r="E27" s="49">
        <f>ROUND(('Все выпуски'!$X$3*'Все выпуски'!$X$6/100)/365*(B27-IF(C27="Нет",VLOOKUP(A27,'Айгенис Оп24'!$A$2:$C$22,3,0),VLOOKUP((A27-1),'Айгенис Оп24'!$A$2:$C$22,3,0))),2)</f>
        <v>2.4700000000000002</v>
      </c>
      <c r="G27" s="43">
        <f>COUNTIF(D28:$D$1852,365)</f>
        <v>1096</v>
      </c>
      <c r="H27" s="43">
        <f>COUNTIF(D28:$D$1852,366)</f>
        <v>729</v>
      </c>
      <c r="I27" s="2"/>
    </row>
    <row r="28" spans="1:9" x14ac:dyDescent="0.25">
      <c r="A28" s="1">
        <f>COUNTIF($C$2:C28,"Да")</f>
        <v>0</v>
      </c>
      <c r="B28" s="45">
        <f t="shared" si="1"/>
        <v>45291</v>
      </c>
      <c r="C28" s="42" t="str">
        <f>IF(ISERROR(VLOOKUP(B28,'Айгенис Оп24'!$C$3:$C$22,1,0)),"Нет","Да")</f>
        <v>Нет</v>
      </c>
      <c r="D28" s="43">
        <f t="shared" si="0"/>
        <v>365</v>
      </c>
      <c r="E28" s="49">
        <f>ROUND(('Все выпуски'!$X$3*'Все выпуски'!$X$6/100)/365*(B28-IF(C28="Нет",VLOOKUP(A28,'Айгенис Оп24'!$A$2:$C$22,3,0),VLOOKUP((A28-1),'Айгенис Оп24'!$A$2:$C$22,3,0))),2)</f>
        <v>2.56</v>
      </c>
      <c r="F28" s="44">
        <f>('Все выпуски'!$X$3*'Все выпуски'!$X$6/100)/365*(B28-IF(C28="Нет",VLOOKUP(A28,'Айгенис Оп24'!$A$2:$C$22,3,0),VLOOKUP((A28-1),'Айгенис Оп24'!$A$2:$C$22,3,0)))</f>
        <v>2.5643835616438357</v>
      </c>
      <c r="G28" s="43">
        <f>COUNTIF(D29:$D$1852,365)</f>
        <v>1095</v>
      </c>
      <c r="H28" s="43">
        <f>COUNTIF(D29:$D$1852,366)</f>
        <v>729</v>
      </c>
      <c r="I28" s="2"/>
    </row>
    <row r="29" spans="1:9" x14ac:dyDescent="0.25">
      <c r="A29" s="1">
        <f>COUNTIF($C$2:C29,"Да")</f>
        <v>0</v>
      </c>
      <c r="B29" s="45">
        <f t="shared" si="1"/>
        <v>45292</v>
      </c>
      <c r="C29" s="42" t="str">
        <f>IF(ISERROR(VLOOKUP(B29,'Айгенис Оп24'!$C$3:$C$22,1,0)),"Нет","Да")</f>
        <v>Нет</v>
      </c>
      <c r="D29" s="43">
        <f t="shared" si="0"/>
        <v>366</v>
      </c>
      <c r="E29" s="49">
        <f>ROUND(('Все выпуски'!$X$3*'Все выпуски'!$X$6/100)*((B29-$B$28)/366)+$F$28,2)</f>
        <v>2.66</v>
      </c>
      <c r="G29" s="43">
        <f>COUNTIF(D30:$D$1852,365)</f>
        <v>1095</v>
      </c>
      <c r="H29" s="43">
        <f>COUNTIF(D30:$D$1852,366)</f>
        <v>728</v>
      </c>
      <c r="I29" s="2"/>
    </row>
    <row r="30" spans="1:9" x14ac:dyDescent="0.25">
      <c r="A30" s="1">
        <f>COUNTIF($C$2:C30,"Да")</f>
        <v>0</v>
      </c>
      <c r="B30" s="45">
        <f t="shared" si="1"/>
        <v>45293</v>
      </c>
      <c r="C30" s="42" t="str">
        <f>IF(ISERROR(VLOOKUP(B30,'Айгенис Оп24'!$C$3:$C$22,1,0)),"Нет","Да")</f>
        <v>Нет</v>
      </c>
      <c r="D30" s="43">
        <f t="shared" si="0"/>
        <v>366</v>
      </c>
      <c r="E30" s="49">
        <f>ROUND(('Все выпуски'!$X$3*'Все выпуски'!$X$6/100)*((B30-$B$28)/366)+$F$28,2)</f>
        <v>2.76</v>
      </c>
      <c r="G30" s="43">
        <f>COUNTIF(D31:$D$1852,365)</f>
        <v>1095</v>
      </c>
      <c r="H30" s="43">
        <f>COUNTIF(D31:$D$1852,366)</f>
        <v>727</v>
      </c>
      <c r="I30" s="2"/>
    </row>
    <row r="31" spans="1:9" x14ac:dyDescent="0.25">
      <c r="A31" s="1">
        <f>COUNTIF($C$2:C31,"Да")</f>
        <v>0</v>
      </c>
      <c r="B31" s="45">
        <f t="shared" si="1"/>
        <v>45294</v>
      </c>
      <c r="C31" s="42" t="str">
        <f>IF(ISERROR(VLOOKUP(B31,'Айгенис Оп24'!$C$3:$C$22,1,0)),"Нет","Да")</f>
        <v>Нет</v>
      </c>
      <c r="D31" s="43">
        <f t="shared" si="0"/>
        <v>366</v>
      </c>
      <c r="E31" s="49">
        <f>ROUND(('Все выпуски'!$X$3*'Все выпуски'!$X$6/100)*((B31-$B$28)/366)+$F$28,2)</f>
        <v>2.86</v>
      </c>
      <c r="G31" s="43">
        <f>COUNTIF(D32:$D$1852,365)</f>
        <v>1095</v>
      </c>
      <c r="H31" s="43">
        <f>COUNTIF(D32:$D$1852,366)</f>
        <v>726</v>
      </c>
      <c r="I31" s="2"/>
    </row>
    <row r="32" spans="1:9" x14ac:dyDescent="0.25">
      <c r="A32" s="1">
        <f>COUNTIF($C$2:C32,"Да")</f>
        <v>0</v>
      </c>
      <c r="B32" s="45">
        <f t="shared" si="1"/>
        <v>45295</v>
      </c>
      <c r="C32" s="42" t="str">
        <f>IF(ISERROR(VLOOKUP(B32,'Айгенис Оп24'!$C$3:$C$22,1,0)),"Нет","Да")</f>
        <v>Нет</v>
      </c>
      <c r="D32" s="43">
        <f t="shared" si="0"/>
        <v>366</v>
      </c>
      <c r="E32" s="49">
        <f>ROUND(('Все выпуски'!$X$3*'Все выпуски'!$X$6/100)*((B32-$B$28)/366)+$F$28,2)</f>
        <v>2.96</v>
      </c>
      <c r="G32" s="43">
        <f>COUNTIF(D33:$D$1852,365)</f>
        <v>1095</v>
      </c>
      <c r="H32" s="43">
        <f>COUNTIF(D33:$D$1852,366)</f>
        <v>725</v>
      </c>
      <c r="I32" s="2"/>
    </row>
    <row r="33" spans="1:9" x14ac:dyDescent="0.25">
      <c r="A33" s="1">
        <f>COUNTIF($C$2:C33,"Да")</f>
        <v>0</v>
      </c>
      <c r="B33" s="45">
        <f t="shared" si="1"/>
        <v>45296</v>
      </c>
      <c r="C33" s="42" t="str">
        <f>IF(ISERROR(VLOOKUP(B33,'Айгенис Оп24'!$C$3:$C$22,1,0)),"Нет","Да")</f>
        <v>Нет</v>
      </c>
      <c r="D33" s="43">
        <f t="shared" si="0"/>
        <v>366</v>
      </c>
      <c r="E33" s="49">
        <f>ROUND(('Все выпуски'!$X$3*'Все выпуски'!$X$6/100)*((B33-$B$28)/366)+$F$28,2)</f>
        <v>3.06</v>
      </c>
      <c r="G33" s="43">
        <f>COUNTIF(D34:$D$1852,365)</f>
        <v>1095</v>
      </c>
      <c r="H33" s="43">
        <f>COUNTIF(D34:$D$1852,366)</f>
        <v>724</v>
      </c>
      <c r="I33" s="2"/>
    </row>
    <row r="34" spans="1:9" x14ac:dyDescent="0.25">
      <c r="A34" s="1">
        <f>COUNTIF($C$2:C34,"Да")</f>
        <v>0</v>
      </c>
      <c r="B34" s="45">
        <f t="shared" si="1"/>
        <v>45297</v>
      </c>
      <c r="C34" s="42" t="str">
        <f>IF(ISERROR(VLOOKUP(B34,'Айгенис Оп24'!$C$3:$C$22,1,0)),"Нет","Да")</f>
        <v>Нет</v>
      </c>
      <c r="D34" s="43">
        <f t="shared" si="0"/>
        <v>366</v>
      </c>
      <c r="E34" s="49">
        <f>ROUND(('Все выпуски'!$X$3*'Все выпуски'!$X$6/100)*((B34-$B$28)/366)+$F$28,2)</f>
        <v>3.15</v>
      </c>
      <c r="G34" s="43">
        <f>COUNTIF(D35:$D$1852,365)</f>
        <v>1095</v>
      </c>
      <c r="H34" s="43">
        <f>COUNTIF(D35:$D$1852,366)</f>
        <v>723</v>
      </c>
      <c r="I34" s="2"/>
    </row>
    <row r="35" spans="1:9" x14ac:dyDescent="0.25">
      <c r="A35" s="1">
        <f>COUNTIF($C$2:C35,"Да")</f>
        <v>0</v>
      </c>
      <c r="B35" s="45">
        <f t="shared" si="1"/>
        <v>45298</v>
      </c>
      <c r="C35" s="42" t="str">
        <f>IF(ISERROR(VLOOKUP(B35,'Айгенис Оп24'!$C$3:$C$22,1,0)),"Нет","Да")</f>
        <v>Нет</v>
      </c>
      <c r="D35" s="43">
        <f t="shared" si="0"/>
        <v>366</v>
      </c>
      <c r="E35" s="49">
        <f>ROUND(('Все выпуски'!$X$3*'Все выпуски'!$X$6/100)*((B35-$B$28)/366)+$F$28,2)</f>
        <v>3.25</v>
      </c>
      <c r="G35" s="43">
        <f>COUNTIF(D36:$D$1852,365)</f>
        <v>1095</v>
      </c>
      <c r="H35" s="43">
        <f>COUNTIF(D36:$D$1852,366)</f>
        <v>722</v>
      </c>
      <c r="I35" s="2"/>
    </row>
    <row r="36" spans="1:9" x14ac:dyDescent="0.25">
      <c r="A36" s="1">
        <f>COUNTIF($C$2:C36,"Да")</f>
        <v>0</v>
      </c>
      <c r="B36" s="45">
        <f t="shared" si="1"/>
        <v>45299</v>
      </c>
      <c r="C36" s="42" t="str">
        <f>IF(ISERROR(VLOOKUP(B36,'Айгенис Оп24'!$C$3:$C$22,1,0)),"Нет","Да")</f>
        <v>Нет</v>
      </c>
      <c r="D36" s="43">
        <f t="shared" si="0"/>
        <v>366</v>
      </c>
      <c r="E36" s="49">
        <f>ROUND(('Все выпуски'!$X$3*'Все выпуски'!$X$6/100)*((B36-$B$28)/366)+$F$28,2)</f>
        <v>3.35</v>
      </c>
      <c r="G36" s="43">
        <f>COUNTIF(D37:$D$1852,365)</f>
        <v>1095</v>
      </c>
      <c r="H36" s="43">
        <f>COUNTIF(D37:$D$1852,366)</f>
        <v>721</v>
      </c>
      <c r="I36" s="2"/>
    </row>
    <row r="37" spans="1:9" x14ac:dyDescent="0.25">
      <c r="A37" s="1">
        <f>COUNTIF($C$2:C37,"Да")</f>
        <v>0</v>
      </c>
      <c r="B37" s="45">
        <f t="shared" si="1"/>
        <v>45300</v>
      </c>
      <c r="C37" s="42" t="str">
        <f>IF(ISERROR(VLOOKUP(B37,'Айгенис Оп24'!$C$3:$C$22,1,0)),"Нет","Да")</f>
        <v>Нет</v>
      </c>
      <c r="D37" s="43">
        <f t="shared" si="0"/>
        <v>366</v>
      </c>
      <c r="E37" s="49">
        <f>ROUND(('Все выпуски'!$X$3*'Все выпуски'!$X$6/100)*((B37-$B$28)/366)+$F$28,2)</f>
        <v>3.45</v>
      </c>
      <c r="G37" s="43">
        <f>COUNTIF(D38:$D$1852,365)</f>
        <v>1095</v>
      </c>
      <c r="H37" s="43">
        <f>COUNTIF(D38:$D$1852,366)</f>
        <v>720</v>
      </c>
      <c r="I37" s="2"/>
    </row>
    <row r="38" spans="1:9" x14ac:dyDescent="0.25">
      <c r="A38" s="1">
        <f>COUNTIF($C$2:C38,"Да")</f>
        <v>0</v>
      </c>
      <c r="B38" s="45">
        <f t="shared" si="1"/>
        <v>45301</v>
      </c>
      <c r="C38" s="42" t="str">
        <f>IF(ISERROR(VLOOKUP(B38,'Айгенис Оп24'!$C$3:$C$22,1,0)),"Нет","Да")</f>
        <v>Нет</v>
      </c>
      <c r="D38" s="43">
        <f t="shared" si="0"/>
        <v>366</v>
      </c>
      <c r="E38" s="49">
        <f>ROUND(('Все выпуски'!$X$3*'Все выпуски'!$X$6/100)*((B38-$B$28)/366)+$F$28,2)</f>
        <v>3.55</v>
      </c>
      <c r="G38" s="43">
        <f>COUNTIF(D39:$D$1852,365)</f>
        <v>1095</v>
      </c>
      <c r="H38" s="43">
        <f>COUNTIF(D39:$D$1852,366)</f>
        <v>719</v>
      </c>
      <c r="I38" s="2"/>
    </row>
    <row r="39" spans="1:9" x14ac:dyDescent="0.25">
      <c r="A39" s="1">
        <f>COUNTIF($C$2:C39,"Да")</f>
        <v>0</v>
      </c>
      <c r="B39" s="45">
        <f t="shared" si="1"/>
        <v>45302</v>
      </c>
      <c r="C39" s="42" t="str">
        <f>IF(ISERROR(VLOOKUP(B39,'Айгенис Оп24'!$C$3:$C$22,1,0)),"Нет","Да")</f>
        <v>Нет</v>
      </c>
      <c r="D39" s="43">
        <f t="shared" si="0"/>
        <v>366</v>
      </c>
      <c r="E39" s="49">
        <f>ROUND(('Все выпуски'!$X$3*'Все выпуски'!$X$6/100)*((B39-$B$28)/366)+$F$28,2)</f>
        <v>3.65</v>
      </c>
      <c r="G39" s="43">
        <f>COUNTIF(D40:$D$1852,365)</f>
        <v>1095</v>
      </c>
      <c r="H39" s="43">
        <f>COUNTIF(D40:$D$1852,366)</f>
        <v>718</v>
      </c>
      <c r="I39" s="2"/>
    </row>
    <row r="40" spans="1:9" x14ac:dyDescent="0.25">
      <c r="A40" s="1">
        <f>COUNTIF($C$2:C40,"Да")</f>
        <v>0</v>
      </c>
      <c r="B40" s="45">
        <f t="shared" si="1"/>
        <v>45303</v>
      </c>
      <c r="C40" s="42" t="str">
        <f>IF(ISERROR(VLOOKUP(B40,'Айгенис Оп24'!$C$3:$C$22,1,0)),"Нет","Да")</f>
        <v>Нет</v>
      </c>
      <c r="D40" s="43">
        <f t="shared" si="0"/>
        <v>366</v>
      </c>
      <c r="E40" s="49">
        <f>ROUND(('Все выпуски'!$X$3*'Все выпуски'!$X$6/100)*((B40-$B$28)/366)+$F$28,2)</f>
        <v>3.74</v>
      </c>
      <c r="G40" s="43">
        <f>COUNTIF(D41:$D$1852,365)</f>
        <v>1095</v>
      </c>
      <c r="H40" s="43">
        <f>COUNTIF(D41:$D$1852,366)</f>
        <v>717</v>
      </c>
      <c r="I40" s="2"/>
    </row>
    <row r="41" spans="1:9" x14ac:dyDescent="0.25">
      <c r="A41" s="1">
        <f>COUNTIF($C$2:C41,"Да")</f>
        <v>0</v>
      </c>
      <c r="B41" s="45">
        <f t="shared" si="1"/>
        <v>45304</v>
      </c>
      <c r="C41" s="42" t="str">
        <f>IF(ISERROR(VLOOKUP(B41,'Айгенис Оп24'!$C$3:$C$22,1,0)),"Нет","Да")</f>
        <v>Нет</v>
      </c>
      <c r="D41" s="43">
        <f t="shared" si="0"/>
        <v>366</v>
      </c>
      <c r="E41" s="49">
        <f>ROUND(('Все выпуски'!$X$3*'Все выпуски'!$X$6/100)*((B41-$B$28)/366)+$F$28,2)</f>
        <v>3.84</v>
      </c>
      <c r="G41" s="43">
        <f>COUNTIF(D42:$D$1852,365)</f>
        <v>1095</v>
      </c>
      <c r="H41" s="43">
        <f>COUNTIF(D42:$D$1852,366)</f>
        <v>716</v>
      </c>
      <c r="I41" s="2"/>
    </row>
    <row r="42" spans="1:9" x14ac:dyDescent="0.25">
      <c r="A42" s="1">
        <f>COUNTIF($C$2:C42,"Да")</f>
        <v>0</v>
      </c>
      <c r="B42" s="45">
        <f t="shared" si="1"/>
        <v>45305</v>
      </c>
      <c r="C42" s="42" t="str">
        <f>IF(ISERROR(VLOOKUP(B42,'Айгенис Оп24'!$C$3:$C$22,1,0)),"Нет","Да")</f>
        <v>Нет</v>
      </c>
      <c r="D42" s="43">
        <f t="shared" si="0"/>
        <v>366</v>
      </c>
      <c r="E42" s="49">
        <f>ROUND(('Все выпуски'!$X$3*'Все выпуски'!$X$6/100)*((B42-$B$28)/366)+$F$28,2)</f>
        <v>3.94</v>
      </c>
      <c r="G42" s="43">
        <f>COUNTIF(D43:$D$1852,365)</f>
        <v>1095</v>
      </c>
      <c r="H42" s="43">
        <f>COUNTIF(D43:$D$1852,366)</f>
        <v>715</v>
      </c>
      <c r="I42" s="2"/>
    </row>
    <row r="43" spans="1:9" x14ac:dyDescent="0.25">
      <c r="A43" s="1">
        <f>COUNTIF($C$2:C43,"Да")</f>
        <v>0</v>
      </c>
      <c r="B43" s="45">
        <f t="shared" si="1"/>
        <v>45306</v>
      </c>
      <c r="C43" s="42" t="str">
        <f>IF(ISERROR(VLOOKUP(B43,'Айгенис Оп24'!$C$3:$C$22,1,0)),"Нет","Да")</f>
        <v>Нет</v>
      </c>
      <c r="D43" s="43">
        <f t="shared" si="0"/>
        <v>366</v>
      </c>
      <c r="E43" s="49">
        <f>ROUND(('Все выпуски'!$X$3*'Все выпуски'!$X$6/100)*((B43-$B$28)/366)+$F$28,2)</f>
        <v>4.04</v>
      </c>
      <c r="F43" s="44"/>
      <c r="G43" s="43">
        <f>COUNTIF(D44:$D$1852,365)</f>
        <v>1095</v>
      </c>
      <c r="H43" s="43">
        <f>COUNTIF(D44:$D$1852,366)</f>
        <v>714</v>
      </c>
      <c r="I43" s="2"/>
    </row>
    <row r="44" spans="1:9" x14ac:dyDescent="0.25">
      <c r="A44" s="1">
        <f>COUNTIF($C$2:C44,"Да")</f>
        <v>0</v>
      </c>
      <c r="B44" s="45">
        <f t="shared" si="1"/>
        <v>45307</v>
      </c>
      <c r="C44" s="42" t="str">
        <f>IF(ISERROR(VLOOKUP(B44,'Айгенис Оп24'!$C$3:$C$22,1,0)),"Нет","Да")</f>
        <v>Нет</v>
      </c>
      <c r="D44" s="43">
        <f t="shared" si="0"/>
        <v>366</v>
      </c>
      <c r="E44" s="49">
        <f>ROUND(('Все выпуски'!$X$3*'Все выпуски'!$X$6/100)*((B44-$B$28)/366)+$F$28,2)</f>
        <v>4.1399999999999997</v>
      </c>
      <c r="G44" s="43">
        <f>COUNTIF(D45:$D$1852,365)</f>
        <v>1095</v>
      </c>
      <c r="H44" s="43">
        <f>COUNTIF(D45:$D$1852,366)</f>
        <v>713</v>
      </c>
      <c r="I44" s="2"/>
    </row>
    <row r="45" spans="1:9" x14ac:dyDescent="0.25">
      <c r="A45" s="1">
        <f>COUNTIF($C$2:C45,"Да")</f>
        <v>0</v>
      </c>
      <c r="B45" s="45">
        <f t="shared" si="1"/>
        <v>45308</v>
      </c>
      <c r="C45" s="42" t="str">
        <f>IF(ISERROR(VLOOKUP(B45,'Айгенис Оп24'!$C$3:$C$22,1,0)),"Нет","Да")</f>
        <v>Нет</v>
      </c>
      <c r="D45" s="43">
        <f t="shared" si="0"/>
        <v>366</v>
      </c>
      <c r="E45" s="49">
        <f>ROUND(('Все выпуски'!$X$3*'Все выпуски'!$X$6/100)*((B45-$B$28)/366)+$F$28,2)</f>
        <v>4.24</v>
      </c>
      <c r="G45" s="43">
        <f>COUNTIF(D46:$D$1852,365)</f>
        <v>1095</v>
      </c>
      <c r="H45" s="43">
        <f>COUNTIF(D46:$D$1852,366)</f>
        <v>712</v>
      </c>
      <c r="I45" s="2"/>
    </row>
    <row r="46" spans="1:9" x14ac:dyDescent="0.25">
      <c r="A46" s="1">
        <f>COUNTIF($C$2:C46,"Да")</f>
        <v>0</v>
      </c>
      <c r="B46" s="45">
        <f t="shared" si="1"/>
        <v>45309</v>
      </c>
      <c r="C46" s="42" t="str">
        <f>IF(ISERROR(VLOOKUP(B46,'Айгенис Оп24'!$C$3:$C$22,1,0)),"Нет","Да")</f>
        <v>Нет</v>
      </c>
      <c r="D46" s="43">
        <f t="shared" si="0"/>
        <v>366</v>
      </c>
      <c r="E46" s="49">
        <f>ROUND(('Все выпуски'!$X$3*'Все выпуски'!$X$6/100)*((B46-$B$28)/366)+$F$28,2)</f>
        <v>4.33</v>
      </c>
      <c r="G46" s="43">
        <f>COUNTIF(D47:$D$1852,365)</f>
        <v>1095</v>
      </c>
      <c r="H46" s="43">
        <f>COUNTIF(D47:$D$1852,366)</f>
        <v>711</v>
      </c>
      <c r="I46" s="2"/>
    </row>
    <row r="47" spans="1:9" x14ac:dyDescent="0.25">
      <c r="A47" s="1">
        <f>COUNTIF($C$2:C47,"Да")</f>
        <v>0</v>
      </c>
      <c r="B47" s="45">
        <f t="shared" si="1"/>
        <v>45310</v>
      </c>
      <c r="C47" s="42" t="str">
        <f>IF(ISERROR(VLOOKUP(B47,'Айгенис Оп24'!$C$3:$C$22,1,0)),"Нет","Да")</f>
        <v>Нет</v>
      </c>
      <c r="D47" s="43">
        <f t="shared" si="0"/>
        <v>366</v>
      </c>
      <c r="E47" s="49">
        <f>ROUND(('Все выпуски'!$X$3*'Все выпуски'!$X$6/100)*((B47-$B$28)/366)+$F$28,2)</f>
        <v>4.43</v>
      </c>
      <c r="G47" s="43">
        <f>COUNTIF(D48:$D$1852,365)</f>
        <v>1095</v>
      </c>
      <c r="H47" s="43">
        <f>COUNTIF(D48:$D$1852,366)</f>
        <v>710</v>
      </c>
      <c r="I47" s="2"/>
    </row>
    <row r="48" spans="1:9" x14ac:dyDescent="0.25">
      <c r="A48" s="1">
        <f>COUNTIF($C$2:C48,"Да")</f>
        <v>0</v>
      </c>
      <c r="B48" s="45">
        <f t="shared" si="1"/>
        <v>45311</v>
      </c>
      <c r="C48" s="42" t="str">
        <f>IF(ISERROR(VLOOKUP(B48,'Айгенис Оп24'!$C$3:$C$22,1,0)),"Нет","Да")</f>
        <v>Нет</v>
      </c>
      <c r="D48" s="43">
        <f t="shared" si="0"/>
        <v>366</v>
      </c>
      <c r="E48" s="49">
        <f>ROUND(('Все выпуски'!$X$3*'Все выпуски'!$X$6/100)*((B48-$B$28)/366)+$F$28,2)</f>
        <v>4.53</v>
      </c>
      <c r="G48" s="43">
        <f>COUNTIF(D49:$D$1852,365)</f>
        <v>1095</v>
      </c>
      <c r="H48" s="43">
        <f>COUNTIF(D49:$D$1852,366)</f>
        <v>709</v>
      </c>
      <c r="I48" s="2"/>
    </row>
    <row r="49" spans="1:9" x14ac:dyDescent="0.25">
      <c r="A49" s="1">
        <f>COUNTIF($C$2:C49,"Да")</f>
        <v>0</v>
      </c>
      <c r="B49" s="45">
        <f t="shared" si="1"/>
        <v>45312</v>
      </c>
      <c r="C49" s="42" t="str">
        <f>IF(ISERROR(VLOOKUP(B49,'Айгенис Оп24'!$C$3:$C$22,1,0)),"Нет","Да")</f>
        <v>Нет</v>
      </c>
      <c r="D49" s="43">
        <f t="shared" si="0"/>
        <v>366</v>
      </c>
      <c r="E49" s="49">
        <f>ROUND(('Все выпуски'!$X$3*'Все выпуски'!$X$6/100)*((B49-$B$28)/366)+$F$28,2)</f>
        <v>4.63</v>
      </c>
      <c r="G49" s="43">
        <f>COUNTIF(D50:$D$1852,365)</f>
        <v>1095</v>
      </c>
      <c r="H49" s="43">
        <f>COUNTIF(D50:$D$1852,366)</f>
        <v>708</v>
      </c>
      <c r="I49" s="2"/>
    </row>
    <row r="50" spans="1:9" x14ac:dyDescent="0.25">
      <c r="A50" s="1">
        <f>COUNTIF($C$2:C50,"Да")</f>
        <v>0</v>
      </c>
      <c r="B50" s="45">
        <f t="shared" si="1"/>
        <v>45313</v>
      </c>
      <c r="C50" s="42" t="str">
        <f>IF(ISERROR(VLOOKUP(B50,'Айгенис Оп24'!$C$3:$C$22,1,0)),"Нет","Да")</f>
        <v>Нет</v>
      </c>
      <c r="D50" s="43">
        <f t="shared" si="0"/>
        <v>366</v>
      </c>
      <c r="E50" s="49">
        <f>ROUND(('Все выпуски'!$X$3*'Все выпуски'!$X$6/100)*((B50-$B$28)/366)+$F$28,2)</f>
        <v>4.7300000000000004</v>
      </c>
      <c r="G50" s="43">
        <f>COUNTIF(D51:$D$1852,365)</f>
        <v>1095</v>
      </c>
      <c r="H50" s="43">
        <f>COUNTIF(D51:$D$1852,366)</f>
        <v>707</v>
      </c>
      <c r="I50" s="2"/>
    </row>
    <row r="51" spans="1:9" x14ac:dyDescent="0.25">
      <c r="A51" s="1">
        <f>COUNTIF($C$2:C51,"Да")</f>
        <v>0</v>
      </c>
      <c r="B51" s="45">
        <f t="shared" si="1"/>
        <v>45314</v>
      </c>
      <c r="C51" s="42" t="str">
        <f>IF(ISERROR(VLOOKUP(B51,'Айгенис Оп24'!$C$3:$C$22,1,0)),"Нет","Да")</f>
        <v>Нет</v>
      </c>
      <c r="D51" s="43">
        <f t="shared" si="0"/>
        <v>366</v>
      </c>
      <c r="E51" s="49">
        <f>ROUND(('Все выпуски'!$X$3*'Все выпуски'!$X$6/100)*((B51-$B$28)/366)+$F$28,2)</f>
        <v>4.83</v>
      </c>
      <c r="G51" s="43">
        <f>COUNTIF(D52:$D$1852,365)</f>
        <v>1095</v>
      </c>
      <c r="H51" s="43">
        <f>COUNTIF(D52:$D$1852,366)</f>
        <v>706</v>
      </c>
      <c r="I51" s="2"/>
    </row>
    <row r="52" spans="1:9" x14ac:dyDescent="0.25">
      <c r="A52" s="1">
        <f>COUNTIF($C$2:C52,"Да")</f>
        <v>0</v>
      </c>
      <c r="B52" s="45">
        <f t="shared" si="1"/>
        <v>45315</v>
      </c>
      <c r="C52" s="42" t="str">
        <f>IF(ISERROR(VLOOKUP(B52,'Айгенис Оп24'!$C$3:$C$22,1,0)),"Нет","Да")</f>
        <v>Нет</v>
      </c>
      <c r="D52" s="43">
        <f t="shared" si="0"/>
        <v>366</v>
      </c>
      <c r="E52" s="49">
        <f>ROUND(('Все выпуски'!$X$3*'Все выпуски'!$X$6/100)*((B52-$B$28)/366)+$F$28,2)</f>
        <v>4.93</v>
      </c>
      <c r="G52" s="43">
        <f>COUNTIF(D53:$D$1852,365)</f>
        <v>1095</v>
      </c>
      <c r="H52" s="43">
        <f>COUNTIF(D53:$D$1852,366)</f>
        <v>705</v>
      </c>
      <c r="I52" s="2"/>
    </row>
    <row r="53" spans="1:9" x14ac:dyDescent="0.25">
      <c r="A53" s="1">
        <f>COUNTIF($C$2:C53,"Да")</f>
        <v>0</v>
      </c>
      <c r="B53" s="45">
        <f t="shared" si="1"/>
        <v>45316</v>
      </c>
      <c r="C53" s="42" t="str">
        <f>IF(ISERROR(VLOOKUP(B53,'Айгенис Оп24'!$C$3:$C$22,1,0)),"Нет","Да")</f>
        <v>Нет</v>
      </c>
      <c r="D53" s="43">
        <f t="shared" si="0"/>
        <v>366</v>
      </c>
      <c r="E53" s="49">
        <f>ROUND(('Все выпуски'!$X$3*'Все выпуски'!$X$6/100)*((B53-$B$28)/366)+$F$28,2)</f>
        <v>5.0199999999999996</v>
      </c>
      <c r="G53" s="43">
        <f>COUNTIF(D54:$D$1852,365)</f>
        <v>1095</v>
      </c>
      <c r="H53" s="43">
        <f>COUNTIF(D54:$D$1852,366)</f>
        <v>704</v>
      </c>
      <c r="I53" s="2"/>
    </row>
    <row r="54" spans="1:9" x14ac:dyDescent="0.25">
      <c r="A54" s="1">
        <f>COUNTIF($C$2:C54,"Да")</f>
        <v>0</v>
      </c>
      <c r="B54" s="45">
        <f t="shared" si="1"/>
        <v>45317</v>
      </c>
      <c r="C54" s="42" t="str">
        <f>IF(ISERROR(VLOOKUP(B54,'Айгенис Оп24'!$C$3:$C$22,1,0)),"Нет","Да")</f>
        <v>Нет</v>
      </c>
      <c r="D54" s="43">
        <f t="shared" si="0"/>
        <v>366</v>
      </c>
      <c r="E54" s="49">
        <f>ROUND(('Все выпуски'!$X$3*'Все выпуски'!$X$6/100)*((B54-$B$28)/366)+$F$28,2)</f>
        <v>5.12</v>
      </c>
      <c r="G54" s="43">
        <f>COUNTIF(D55:$D$1852,365)</f>
        <v>1095</v>
      </c>
      <c r="H54" s="43">
        <f>COUNTIF(D55:$D$1852,366)</f>
        <v>703</v>
      </c>
      <c r="I54" s="2"/>
    </row>
    <row r="55" spans="1:9" x14ac:dyDescent="0.25">
      <c r="A55" s="1">
        <f>COUNTIF($C$2:C55,"Да")</f>
        <v>0</v>
      </c>
      <c r="B55" s="45">
        <f t="shared" si="1"/>
        <v>45318</v>
      </c>
      <c r="C55" s="42" t="str">
        <f>IF(ISERROR(VLOOKUP(B55,'Айгенис Оп24'!$C$3:$C$22,1,0)),"Нет","Да")</f>
        <v>Нет</v>
      </c>
      <c r="D55" s="43">
        <f t="shared" si="0"/>
        <v>366</v>
      </c>
      <c r="E55" s="49">
        <f>ROUND(('Все выпуски'!$X$3*'Все выпуски'!$X$6/100)*((B55-$B$28)/366)+$F$28,2)</f>
        <v>5.22</v>
      </c>
      <c r="G55" s="43">
        <f>COUNTIF(D56:$D$1852,365)</f>
        <v>1095</v>
      </c>
      <c r="H55" s="43">
        <f>COUNTIF(D56:$D$1852,366)</f>
        <v>702</v>
      </c>
      <c r="I55" s="2"/>
    </row>
    <row r="56" spans="1:9" x14ac:dyDescent="0.25">
      <c r="A56" s="1">
        <f>COUNTIF($C$2:C56,"Да")</f>
        <v>0</v>
      </c>
      <c r="B56" s="45">
        <f t="shared" si="1"/>
        <v>45319</v>
      </c>
      <c r="C56" s="42" t="str">
        <f>IF(ISERROR(VLOOKUP(B56,'Айгенис Оп24'!$C$3:$C$22,1,0)),"Нет","Да")</f>
        <v>Нет</v>
      </c>
      <c r="D56" s="43">
        <f t="shared" si="0"/>
        <v>366</v>
      </c>
      <c r="E56" s="49">
        <f>ROUND(('Все выпуски'!$X$3*'Все выпуски'!$X$6/100)*((B56-$B$28)/366)+$F$28,2)</f>
        <v>5.32</v>
      </c>
      <c r="G56" s="43">
        <f>COUNTIF(D57:$D$1852,365)</f>
        <v>1095</v>
      </c>
      <c r="H56" s="43">
        <f>COUNTIF(D57:$D$1852,366)</f>
        <v>701</v>
      </c>
      <c r="I56" s="2"/>
    </row>
    <row r="57" spans="1:9" x14ac:dyDescent="0.25">
      <c r="A57" s="1">
        <f>COUNTIF($C$2:C57,"Да")</f>
        <v>0</v>
      </c>
      <c r="B57" s="45">
        <f t="shared" si="1"/>
        <v>45320</v>
      </c>
      <c r="C57" s="42" t="str">
        <f>IF(ISERROR(VLOOKUP(B57,'Айгенис Оп24'!$C$3:$C$22,1,0)),"Нет","Да")</f>
        <v>Нет</v>
      </c>
      <c r="D57" s="43">
        <f t="shared" si="0"/>
        <v>366</v>
      </c>
      <c r="E57" s="49">
        <f>ROUND(('Все выпуски'!$X$3*'Все выпуски'!$X$6/100)*((B57-$B$28)/366)+$F$28,2)</f>
        <v>5.42</v>
      </c>
      <c r="G57" s="43">
        <f>COUNTIF(D58:$D$1852,365)</f>
        <v>1095</v>
      </c>
      <c r="H57" s="43">
        <f>COUNTIF(D58:$D$1852,366)</f>
        <v>700</v>
      </c>
      <c r="I57" s="2"/>
    </row>
    <row r="58" spans="1:9" x14ac:dyDescent="0.25">
      <c r="A58" s="1">
        <f>COUNTIF($C$2:C58,"Да")</f>
        <v>0</v>
      </c>
      <c r="B58" s="45">
        <f t="shared" si="1"/>
        <v>45321</v>
      </c>
      <c r="C58" s="42" t="str">
        <f>IF(ISERROR(VLOOKUP(B58,'Айгенис Оп24'!$C$3:$C$22,1,0)),"Нет","Да")</f>
        <v>Нет</v>
      </c>
      <c r="D58" s="43">
        <f t="shared" si="0"/>
        <v>366</v>
      </c>
      <c r="E58" s="49">
        <f>ROUND(('Все выпуски'!$X$3*'Все выпуски'!$X$6/100)*((B58-$B$28)/366)+$F$28,2)</f>
        <v>5.52</v>
      </c>
      <c r="G58" s="43">
        <f>COUNTIF(D59:$D$1852,365)</f>
        <v>1095</v>
      </c>
      <c r="H58" s="43">
        <f>COUNTIF(D59:$D$1852,366)</f>
        <v>699</v>
      </c>
      <c r="I58" s="2"/>
    </row>
    <row r="59" spans="1:9" x14ac:dyDescent="0.25">
      <c r="A59" s="1">
        <f>COUNTIF($C$2:C59,"Да")</f>
        <v>0</v>
      </c>
      <c r="B59" s="45">
        <f t="shared" si="1"/>
        <v>45322</v>
      </c>
      <c r="C59" s="42" t="str">
        <f>IF(ISERROR(VLOOKUP(B59,'Айгенис Оп24'!$C$3:$C$22,1,0)),"Нет","Да")</f>
        <v>Нет</v>
      </c>
      <c r="D59" s="43">
        <f t="shared" si="0"/>
        <v>366</v>
      </c>
      <c r="E59" s="49">
        <f>ROUND(('Все выпуски'!$X$3*'Все выпуски'!$X$6/100)*((B59-$B$28)/366)+$F$28,2)</f>
        <v>5.61</v>
      </c>
      <c r="G59" s="43">
        <f>COUNTIF(D60:$D$1852,365)</f>
        <v>1095</v>
      </c>
      <c r="H59" s="43">
        <f>COUNTIF(D60:$D$1852,366)</f>
        <v>698</v>
      </c>
      <c r="I59" s="2"/>
    </row>
    <row r="60" spans="1:9" x14ac:dyDescent="0.25">
      <c r="A60" s="1">
        <f>COUNTIF($C$2:C60,"Да")</f>
        <v>0</v>
      </c>
      <c r="B60" s="45">
        <f t="shared" si="1"/>
        <v>45323</v>
      </c>
      <c r="C60" s="42" t="str">
        <f>IF(ISERROR(VLOOKUP(B60,'Айгенис Оп24'!$C$3:$C$22,1,0)),"Нет","Да")</f>
        <v>Нет</v>
      </c>
      <c r="D60" s="43">
        <f t="shared" si="0"/>
        <v>366</v>
      </c>
      <c r="E60" s="49">
        <f>ROUND(('Все выпуски'!$X$3*'Все выпуски'!$X$6/100)*((B60-$B$28)/366)+$F$28,2)</f>
        <v>5.71</v>
      </c>
      <c r="G60" s="43">
        <f>COUNTIF(D61:$D$1852,365)</f>
        <v>1095</v>
      </c>
      <c r="H60" s="43">
        <f>COUNTIF(D61:$D$1852,366)</f>
        <v>697</v>
      </c>
      <c r="I60" s="2"/>
    </row>
    <row r="61" spans="1:9" x14ac:dyDescent="0.25">
      <c r="A61" s="1">
        <f>COUNTIF($C$2:C61,"Да")</f>
        <v>0</v>
      </c>
      <c r="B61" s="45">
        <f t="shared" si="1"/>
        <v>45324</v>
      </c>
      <c r="C61" s="42" t="str">
        <f>IF(ISERROR(VLOOKUP(B61,'Айгенис Оп24'!$C$3:$C$22,1,0)),"Нет","Да")</f>
        <v>Нет</v>
      </c>
      <c r="D61" s="43">
        <f t="shared" si="0"/>
        <v>366</v>
      </c>
      <c r="E61" s="49">
        <f>ROUND(('Все выпуски'!$X$3*'Все выпуски'!$X$6/100)*((B61-$B$28)/366)+$F$28,2)</f>
        <v>5.81</v>
      </c>
      <c r="G61" s="43">
        <f>COUNTIF(D62:$D$1852,365)</f>
        <v>1095</v>
      </c>
      <c r="H61" s="43">
        <f>COUNTIF(D62:$D$1852,366)</f>
        <v>696</v>
      </c>
      <c r="I61" s="2"/>
    </row>
    <row r="62" spans="1:9" x14ac:dyDescent="0.25">
      <c r="A62" s="1">
        <f>COUNTIF($C$2:C62,"Да")</f>
        <v>0</v>
      </c>
      <c r="B62" s="45">
        <f t="shared" si="1"/>
        <v>45325</v>
      </c>
      <c r="C62" s="42" t="str">
        <f>IF(ISERROR(VLOOKUP(B62,'Айгенис Оп24'!$C$3:$C$22,1,0)),"Нет","Да")</f>
        <v>Нет</v>
      </c>
      <c r="D62" s="43">
        <f t="shared" si="0"/>
        <v>366</v>
      </c>
      <c r="E62" s="49">
        <f>ROUND(('Все выпуски'!$X$3*'Все выпуски'!$X$6/100)*((B62-$B$28)/366)+$F$28,2)</f>
        <v>5.91</v>
      </c>
      <c r="G62" s="43">
        <f>COUNTIF(D63:$D$1852,365)</f>
        <v>1095</v>
      </c>
      <c r="H62" s="43">
        <f>COUNTIF(D63:$D$1852,366)</f>
        <v>695</v>
      </c>
      <c r="I62" s="2"/>
    </row>
    <row r="63" spans="1:9" x14ac:dyDescent="0.25">
      <c r="A63" s="1">
        <f>COUNTIF($C$2:C63,"Да")</f>
        <v>0</v>
      </c>
      <c r="B63" s="45">
        <f t="shared" si="1"/>
        <v>45326</v>
      </c>
      <c r="C63" s="42" t="str">
        <f>IF(ISERROR(VLOOKUP(B63,'Айгенис Оп24'!$C$3:$C$22,1,0)),"Нет","Да")</f>
        <v>Нет</v>
      </c>
      <c r="D63" s="43">
        <f t="shared" si="0"/>
        <v>366</v>
      </c>
      <c r="E63" s="49">
        <f>ROUND(('Все выпуски'!$X$3*'Все выпуски'!$X$6/100)*((B63-$B$28)/366)+$F$28,2)</f>
        <v>6.01</v>
      </c>
      <c r="G63" s="43">
        <f>COUNTIF(D64:$D$1852,365)</f>
        <v>1095</v>
      </c>
      <c r="H63" s="43">
        <f>COUNTIF(D64:$D$1852,366)</f>
        <v>694</v>
      </c>
      <c r="I63" s="2"/>
    </row>
    <row r="64" spans="1:9" x14ac:dyDescent="0.25">
      <c r="A64" s="1">
        <f>COUNTIF($C$2:C64,"Да")</f>
        <v>0</v>
      </c>
      <c r="B64" s="45">
        <f t="shared" si="1"/>
        <v>45327</v>
      </c>
      <c r="C64" s="42" t="str">
        <f>IF(ISERROR(VLOOKUP(B64,'Айгенис Оп24'!$C$3:$C$22,1,0)),"Нет","Да")</f>
        <v>Нет</v>
      </c>
      <c r="D64" s="43">
        <f t="shared" si="0"/>
        <v>366</v>
      </c>
      <c r="E64" s="49">
        <f>ROUND(('Все выпуски'!$X$3*'Все выпуски'!$X$6/100)*((B64-$B$28)/366)+$F$28,2)</f>
        <v>6.11</v>
      </c>
      <c r="G64" s="43">
        <f>COUNTIF(D65:$D$1852,365)</f>
        <v>1095</v>
      </c>
      <c r="H64" s="43">
        <f>COUNTIF(D65:$D$1852,366)</f>
        <v>693</v>
      </c>
      <c r="I64" s="2"/>
    </row>
    <row r="65" spans="1:9" x14ac:dyDescent="0.25">
      <c r="A65" s="1">
        <f>COUNTIF($C$2:C65,"Да")</f>
        <v>0</v>
      </c>
      <c r="B65" s="45">
        <f t="shared" si="1"/>
        <v>45328</v>
      </c>
      <c r="C65" s="42" t="str">
        <f>IF(ISERROR(VLOOKUP(B65,'Айгенис Оп24'!$C$3:$C$22,1,0)),"Нет","Да")</f>
        <v>Нет</v>
      </c>
      <c r="D65" s="43">
        <f t="shared" si="0"/>
        <v>366</v>
      </c>
      <c r="E65" s="49">
        <f>ROUND(('Все выпуски'!$X$3*'Все выпуски'!$X$6/100)*((B65-$B$28)/366)+$F$28,2)</f>
        <v>6.2</v>
      </c>
      <c r="G65" s="43">
        <f>COUNTIF(D66:$D$1852,365)</f>
        <v>1095</v>
      </c>
      <c r="H65" s="43">
        <f>COUNTIF(D66:$D$1852,366)</f>
        <v>692</v>
      </c>
      <c r="I65" s="2"/>
    </row>
    <row r="66" spans="1:9" x14ac:dyDescent="0.25">
      <c r="A66" s="1">
        <f>COUNTIF($C$2:C66,"Да")</f>
        <v>0</v>
      </c>
      <c r="B66" s="45">
        <f t="shared" si="1"/>
        <v>45329</v>
      </c>
      <c r="C66" s="42" t="str">
        <f>IF(ISERROR(VLOOKUP(B66,'Айгенис Оп24'!$C$3:$C$22,1,0)),"Нет","Да")</f>
        <v>Нет</v>
      </c>
      <c r="D66" s="43">
        <f t="shared" ref="D66:D129" si="2">IF(MOD(YEAR(B66),4)=0,366,365)</f>
        <v>366</v>
      </c>
      <c r="E66" s="49">
        <f>ROUND(('Все выпуски'!$X$3*'Все выпуски'!$X$6/100)*((B66-$B$28)/366)+$F$28,2)</f>
        <v>6.3</v>
      </c>
      <c r="G66" s="43">
        <f>COUNTIF(D67:$D$1852,365)</f>
        <v>1095</v>
      </c>
      <c r="H66" s="43">
        <f>COUNTIF(D67:$D$1852,366)</f>
        <v>691</v>
      </c>
      <c r="I66" s="2"/>
    </row>
    <row r="67" spans="1:9" x14ac:dyDescent="0.25">
      <c r="A67" s="1">
        <f>COUNTIF($C$2:C67,"Да")</f>
        <v>0</v>
      </c>
      <c r="B67" s="45">
        <f t="shared" si="1"/>
        <v>45330</v>
      </c>
      <c r="C67" s="42" t="str">
        <f>IF(ISERROR(VLOOKUP(B67,'Айгенис Оп24'!$C$3:$C$22,1,0)),"Нет","Да")</f>
        <v>Нет</v>
      </c>
      <c r="D67" s="43">
        <f t="shared" si="2"/>
        <v>366</v>
      </c>
      <c r="E67" s="49">
        <f>ROUND(('Все выпуски'!$X$3*'Все выпуски'!$X$6/100)*((B67-$B$28)/366)+$F$28,2)</f>
        <v>6.4</v>
      </c>
      <c r="G67" s="43">
        <f>COUNTIF(D68:$D$1852,365)</f>
        <v>1095</v>
      </c>
      <c r="H67" s="43">
        <f>COUNTIF(D68:$D$1852,366)</f>
        <v>690</v>
      </c>
      <c r="I67" s="2"/>
    </row>
    <row r="68" spans="1:9" x14ac:dyDescent="0.25">
      <c r="A68" s="1">
        <f>COUNTIF($C$2:C68,"Да")</f>
        <v>0</v>
      </c>
      <c r="B68" s="45">
        <f t="shared" ref="B68:B131" si="3">B67+1</f>
        <v>45331</v>
      </c>
      <c r="C68" s="42" t="str">
        <f>IF(ISERROR(VLOOKUP(B68,'Айгенис Оп24'!$C$3:$C$22,1,0)),"Нет","Да")</f>
        <v>Нет</v>
      </c>
      <c r="D68" s="43">
        <f t="shared" si="2"/>
        <v>366</v>
      </c>
      <c r="E68" s="49">
        <f>ROUND(('Все выпуски'!$X$3*'Все выпуски'!$X$6/100)*((B68-$B$28)/366)+$F$28,2)</f>
        <v>6.5</v>
      </c>
      <c r="G68" s="43">
        <f>COUNTIF(D69:$D$1852,365)</f>
        <v>1095</v>
      </c>
      <c r="H68" s="43">
        <f>COUNTIF(D69:$D$1852,366)</f>
        <v>689</v>
      </c>
      <c r="I68" s="2"/>
    </row>
    <row r="69" spans="1:9" x14ac:dyDescent="0.25">
      <c r="A69" s="1">
        <f>COUNTIF($C$2:C69,"Да")</f>
        <v>0</v>
      </c>
      <c r="B69" s="45">
        <f t="shared" si="3"/>
        <v>45332</v>
      </c>
      <c r="C69" s="42" t="str">
        <f>IF(ISERROR(VLOOKUP(B69,'Айгенис Оп24'!$C$3:$C$22,1,0)),"Нет","Да")</f>
        <v>Нет</v>
      </c>
      <c r="D69" s="43">
        <f t="shared" si="2"/>
        <v>366</v>
      </c>
      <c r="E69" s="49">
        <f>ROUND(('Все выпуски'!$X$3*'Все выпуски'!$X$6/100)*((B69-$B$28)/366)+$F$28,2)</f>
        <v>6.6</v>
      </c>
      <c r="G69" s="43">
        <f>COUNTIF(D70:$D$1852,365)</f>
        <v>1095</v>
      </c>
      <c r="H69" s="43">
        <f>COUNTIF(D70:$D$1852,366)</f>
        <v>688</v>
      </c>
      <c r="I69" s="2"/>
    </row>
    <row r="70" spans="1:9" x14ac:dyDescent="0.25">
      <c r="A70" s="1">
        <f>COUNTIF($C$2:C70,"Да")</f>
        <v>0</v>
      </c>
      <c r="B70" s="45">
        <f t="shared" si="3"/>
        <v>45333</v>
      </c>
      <c r="C70" s="42" t="str">
        <f>IF(ISERROR(VLOOKUP(B70,'Айгенис Оп24'!$C$3:$C$22,1,0)),"Нет","Да")</f>
        <v>Нет</v>
      </c>
      <c r="D70" s="43">
        <f t="shared" si="2"/>
        <v>366</v>
      </c>
      <c r="E70" s="49">
        <f>ROUND(('Все выпуски'!$X$3*'Все выпуски'!$X$6/100)*((B70-$B$28)/366)+$F$28,2)</f>
        <v>6.7</v>
      </c>
      <c r="G70" s="43">
        <f>COUNTIF(D71:$D$1852,365)</f>
        <v>1095</v>
      </c>
      <c r="H70" s="43">
        <f>COUNTIF(D71:$D$1852,366)</f>
        <v>687</v>
      </c>
      <c r="I70" s="2"/>
    </row>
    <row r="71" spans="1:9" x14ac:dyDescent="0.25">
      <c r="A71" s="1">
        <f>COUNTIF($C$2:C71,"Да")</f>
        <v>0</v>
      </c>
      <c r="B71" s="45">
        <f t="shared" si="3"/>
        <v>45334</v>
      </c>
      <c r="C71" s="42" t="str">
        <f>IF(ISERROR(VLOOKUP(B71,'Айгенис Оп24'!$C$3:$C$22,1,0)),"Нет","Да")</f>
        <v>Нет</v>
      </c>
      <c r="D71" s="43">
        <f t="shared" si="2"/>
        <v>366</v>
      </c>
      <c r="E71" s="49">
        <f>ROUND(('Все выпуски'!$X$3*'Все выпуски'!$X$6/100)*((B71-$B$28)/366)+$F$28,2)</f>
        <v>6.79</v>
      </c>
      <c r="G71" s="43">
        <f>COUNTIF(D72:$D$1852,365)</f>
        <v>1095</v>
      </c>
      <c r="H71" s="43">
        <f>COUNTIF(D72:$D$1852,366)</f>
        <v>686</v>
      </c>
      <c r="I71" s="2"/>
    </row>
    <row r="72" spans="1:9" x14ac:dyDescent="0.25">
      <c r="A72" s="1">
        <f>COUNTIF($C$2:C72,"Да")</f>
        <v>0</v>
      </c>
      <c r="B72" s="45">
        <f t="shared" si="3"/>
        <v>45335</v>
      </c>
      <c r="C72" s="42" t="str">
        <f>IF(ISERROR(VLOOKUP(B72,'Айгенис Оп24'!$C$3:$C$22,1,0)),"Нет","Да")</f>
        <v>Нет</v>
      </c>
      <c r="D72" s="43">
        <f t="shared" si="2"/>
        <v>366</v>
      </c>
      <c r="E72" s="49">
        <f>ROUND(('Все выпуски'!$X$3*'Все выпуски'!$X$6/100)*((B72-$B$28)/366)+$F$28,2)</f>
        <v>6.89</v>
      </c>
      <c r="G72" s="43">
        <f>COUNTIF(D73:$D$1852,365)</f>
        <v>1095</v>
      </c>
      <c r="H72" s="43">
        <f>COUNTIF(D73:$D$1852,366)</f>
        <v>685</v>
      </c>
      <c r="I72" s="2"/>
    </row>
    <row r="73" spans="1:9" x14ac:dyDescent="0.25">
      <c r="A73" s="1">
        <f>COUNTIF($C$2:C73,"Да")</f>
        <v>0</v>
      </c>
      <c r="B73" s="45">
        <f t="shared" si="3"/>
        <v>45336</v>
      </c>
      <c r="C73" s="42" t="str">
        <f>IF(ISERROR(VLOOKUP(B73,'Айгенис Оп24'!$C$3:$C$22,1,0)),"Нет","Да")</f>
        <v>Нет</v>
      </c>
      <c r="D73" s="43">
        <f t="shared" si="2"/>
        <v>366</v>
      </c>
      <c r="E73" s="49">
        <f>ROUND(('Все выпуски'!$X$3*'Все выпуски'!$X$6/100)*((B73-$B$28)/366)+$F$28,2)</f>
        <v>6.99</v>
      </c>
      <c r="G73" s="43">
        <f>COUNTIF(D74:$D$1852,365)</f>
        <v>1095</v>
      </c>
      <c r="H73" s="43">
        <f>COUNTIF(D74:$D$1852,366)</f>
        <v>684</v>
      </c>
      <c r="I73" s="2"/>
    </row>
    <row r="74" spans="1:9" x14ac:dyDescent="0.25">
      <c r="A74" s="1">
        <f>COUNTIF($C$2:C74,"Да")</f>
        <v>0</v>
      </c>
      <c r="B74" s="45">
        <f t="shared" si="3"/>
        <v>45337</v>
      </c>
      <c r="C74" s="42" t="str">
        <f>IF(ISERROR(VLOOKUP(B74,'Айгенис Оп24'!$C$3:$C$22,1,0)),"Нет","Да")</f>
        <v>Нет</v>
      </c>
      <c r="D74" s="43">
        <f t="shared" si="2"/>
        <v>366</v>
      </c>
      <c r="E74" s="49">
        <f>ROUND(('Все выпуски'!$X$3*'Все выпуски'!$X$6/100)*((B74-$B$28)/366)+$F$28,2)</f>
        <v>7.09</v>
      </c>
      <c r="G74" s="43">
        <f>COUNTIF(D75:$D$1852,365)</f>
        <v>1095</v>
      </c>
      <c r="H74" s="43">
        <f>COUNTIF(D75:$D$1852,366)</f>
        <v>683</v>
      </c>
      <c r="I74" s="2"/>
    </row>
    <row r="75" spans="1:9" x14ac:dyDescent="0.25">
      <c r="A75" s="1">
        <f>COUNTIF($C$2:C75,"Да")</f>
        <v>0</v>
      </c>
      <c r="B75" s="45">
        <f t="shared" si="3"/>
        <v>45338</v>
      </c>
      <c r="C75" s="42" t="str">
        <f>IF(ISERROR(VLOOKUP(B75,'Айгенис Оп24'!$C$3:$C$22,1,0)),"Нет","Да")</f>
        <v>Нет</v>
      </c>
      <c r="D75" s="43">
        <f t="shared" si="2"/>
        <v>366</v>
      </c>
      <c r="E75" s="49">
        <f>ROUND(('Все выпуски'!$X$3*'Все выпуски'!$X$6/100)*((B75-$B$28)/366)+$F$28,2)</f>
        <v>7.19</v>
      </c>
      <c r="G75" s="43">
        <f>COUNTIF(D76:$D$1852,365)</f>
        <v>1095</v>
      </c>
      <c r="H75" s="43">
        <f>COUNTIF(D76:$D$1852,366)</f>
        <v>682</v>
      </c>
      <c r="I75" s="2"/>
    </row>
    <row r="76" spans="1:9" x14ac:dyDescent="0.25">
      <c r="A76" s="1">
        <f>COUNTIF($C$2:C76,"Да")</f>
        <v>0</v>
      </c>
      <c r="B76" s="45">
        <f t="shared" si="3"/>
        <v>45339</v>
      </c>
      <c r="C76" s="42" t="str">
        <f>IF(ISERROR(VLOOKUP(B76,'Айгенис Оп24'!$C$3:$C$22,1,0)),"Нет","Да")</f>
        <v>Нет</v>
      </c>
      <c r="D76" s="43">
        <f t="shared" si="2"/>
        <v>366</v>
      </c>
      <c r="E76" s="49">
        <f>ROUND(('Все выпуски'!$X$3*'Все выпуски'!$X$6/100)*((B76-$B$28)/366)+$F$28,2)</f>
        <v>7.29</v>
      </c>
      <c r="G76" s="43">
        <f>COUNTIF(D77:$D$1852,365)</f>
        <v>1095</v>
      </c>
      <c r="H76" s="43">
        <f>COUNTIF(D77:$D$1852,366)</f>
        <v>681</v>
      </c>
      <c r="I76" s="2"/>
    </row>
    <row r="77" spans="1:9" x14ac:dyDescent="0.25">
      <c r="A77" s="1">
        <f>COUNTIF($C$2:C77,"Да")</f>
        <v>0</v>
      </c>
      <c r="B77" s="45">
        <f t="shared" si="3"/>
        <v>45340</v>
      </c>
      <c r="C77" s="42" t="str">
        <f>IF(ISERROR(VLOOKUP(B77,'Айгенис Оп24'!$C$3:$C$22,1,0)),"Нет","Да")</f>
        <v>Нет</v>
      </c>
      <c r="D77" s="43">
        <f t="shared" si="2"/>
        <v>366</v>
      </c>
      <c r="E77" s="49">
        <f>ROUND(('Все выпуски'!$X$3*'Все выпуски'!$X$6/100)*((B77-$B$28)/366)+$F$28,2)</f>
        <v>7.38</v>
      </c>
      <c r="G77" s="43">
        <f>COUNTIF(D78:$D$1852,365)</f>
        <v>1095</v>
      </c>
      <c r="H77" s="43">
        <f>COUNTIF(D78:$D$1852,366)</f>
        <v>680</v>
      </c>
      <c r="I77" s="2"/>
    </row>
    <row r="78" spans="1:9" x14ac:dyDescent="0.25">
      <c r="A78" s="1">
        <f>COUNTIF($C$2:C78,"Да")</f>
        <v>0</v>
      </c>
      <c r="B78" s="45">
        <f t="shared" si="3"/>
        <v>45341</v>
      </c>
      <c r="C78" s="42" t="str">
        <f>IF(ISERROR(VLOOKUP(B78,'Айгенис Оп24'!$C$3:$C$22,1,0)),"Нет","Да")</f>
        <v>Нет</v>
      </c>
      <c r="D78" s="43">
        <f t="shared" si="2"/>
        <v>366</v>
      </c>
      <c r="E78" s="49">
        <f>ROUND(('Все выпуски'!$X$3*'Все выпуски'!$X$6/100)*((B78-$B$28)/366)+$F$28,2)</f>
        <v>7.48</v>
      </c>
      <c r="G78" s="43">
        <f>COUNTIF(D79:$D$1852,365)</f>
        <v>1095</v>
      </c>
      <c r="H78" s="43">
        <f>COUNTIF(D79:$D$1852,366)</f>
        <v>679</v>
      </c>
      <c r="I78" s="2"/>
    </row>
    <row r="79" spans="1:9" x14ac:dyDescent="0.25">
      <c r="A79" s="1">
        <f>COUNTIF($C$2:C79,"Да")</f>
        <v>0</v>
      </c>
      <c r="B79" s="45">
        <f t="shared" si="3"/>
        <v>45342</v>
      </c>
      <c r="C79" s="42" t="str">
        <f>IF(ISERROR(VLOOKUP(B79,'Айгенис Оп24'!$C$3:$C$22,1,0)),"Нет","Да")</f>
        <v>Нет</v>
      </c>
      <c r="D79" s="43">
        <f t="shared" si="2"/>
        <v>366</v>
      </c>
      <c r="E79" s="49">
        <f>ROUND(('Все выпуски'!$X$3*'Все выпуски'!$X$6/100)*((B79-$B$28)/366)+$F$28,2)</f>
        <v>7.58</v>
      </c>
      <c r="G79" s="43">
        <f>COUNTIF(D80:$D$1852,365)</f>
        <v>1095</v>
      </c>
      <c r="H79" s="43">
        <f>COUNTIF(D80:$D$1852,366)</f>
        <v>678</v>
      </c>
      <c r="I79" s="2"/>
    </row>
    <row r="80" spans="1:9" x14ac:dyDescent="0.25">
      <c r="A80" s="1">
        <f>COUNTIF($C$2:C80,"Да")</f>
        <v>0</v>
      </c>
      <c r="B80" s="45">
        <f t="shared" si="3"/>
        <v>45343</v>
      </c>
      <c r="C80" s="42" t="str">
        <f>IF(ISERROR(VLOOKUP(B80,'Айгенис Оп24'!$C$3:$C$22,1,0)),"Нет","Да")</f>
        <v>Нет</v>
      </c>
      <c r="D80" s="43">
        <f t="shared" si="2"/>
        <v>366</v>
      </c>
      <c r="E80" s="49">
        <f>ROUND(('Все выпуски'!$X$3*'Все выпуски'!$X$6/100)*((B80-$B$28)/366)+$F$28,2)</f>
        <v>7.68</v>
      </c>
      <c r="G80" s="43">
        <f>COUNTIF(D81:$D$1852,365)</f>
        <v>1095</v>
      </c>
      <c r="H80" s="43">
        <f>COUNTIF(D81:$D$1852,366)</f>
        <v>677</v>
      </c>
      <c r="I80" s="2"/>
    </row>
    <row r="81" spans="1:9" x14ac:dyDescent="0.25">
      <c r="A81" s="1">
        <f>COUNTIF($C$2:C81,"Да")</f>
        <v>0</v>
      </c>
      <c r="B81" s="45">
        <f t="shared" si="3"/>
        <v>45344</v>
      </c>
      <c r="C81" s="42" t="str">
        <f>IF(ISERROR(VLOOKUP(B81,'Айгенис Оп24'!$C$3:$C$22,1,0)),"Нет","Да")</f>
        <v>Нет</v>
      </c>
      <c r="D81" s="43">
        <f t="shared" si="2"/>
        <v>366</v>
      </c>
      <c r="E81" s="49">
        <f>ROUND(('Все выпуски'!$X$3*'Все выпуски'!$X$6/100)*((B81-$B$28)/366)+$F$28,2)</f>
        <v>7.78</v>
      </c>
      <c r="G81" s="43">
        <f>COUNTIF(D82:$D$1852,365)</f>
        <v>1095</v>
      </c>
      <c r="H81" s="43">
        <f>COUNTIF(D82:$D$1852,366)</f>
        <v>676</v>
      </c>
      <c r="I81" s="2"/>
    </row>
    <row r="82" spans="1:9" x14ac:dyDescent="0.25">
      <c r="A82" s="1">
        <f>COUNTIF($C$2:C82,"Да")</f>
        <v>0</v>
      </c>
      <c r="B82" s="45">
        <f t="shared" si="3"/>
        <v>45345</v>
      </c>
      <c r="C82" s="42" t="str">
        <f>IF(ISERROR(VLOOKUP(B82,'Айгенис Оп24'!$C$3:$C$22,1,0)),"Нет","Да")</f>
        <v>Нет</v>
      </c>
      <c r="D82" s="43">
        <f t="shared" si="2"/>
        <v>366</v>
      </c>
      <c r="E82" s="49">
        <f>ROUND(('Все выпуски'!$X$3*'Все выпуски'!$X$6/100)*((B82-$B$28)/366)+$F$28,2)</f>
        <v>7.88</v>
      </c>
      <c r="G82" s="43">
        <f>COUNTIF(D83:$D$1852,365)</f>
        <v>1095</v>
      </c>
      <c r="H82" s="43">
        <f>COUNTIF(D83:$D$1852,366)</f>
        <v>675</v>
      </c>
      <c r="I82" s="2"/>
    </row>
    <row r="83" spans="1:9" x14ac:dyDescent="0.25">
      <c r="A83" s="1">
        <f>COUNTIF($C$2:C83,"Да")</f>
        <v>0</v>
      </c>
      <c r="B83" s="45">
        <f t="shared" si="3"/>
        <v>45346</v>
      </c>
      <c r="C83" s="42" t="str">
        <f>IF(ISERROR(VLOOKUP(B83,'Айгенис Оп24'!$C$3:$C$22,1,0)),"Нет","Да")</f>
        <v>Нет</v>
      </c>
      <c r="D83" s="43">
        <f t="shared" si="2"/>
        <v>366</v>
      </c>
      <c r="E83" s="49">
        <f>ROUND(('Все выпуски'!$X$3*'Все выпуски'!$X$6/100)*((B83-$B$28)/366)+$F$28,2)</f>
        <v>7.97</v>
      </c>
      <c r="G83" s="43">
        <f>COUNTIF(D84:$D$1852,365)</f>
        <v>1095</v>
      </c>
      <c r="H83" s="43">
        <f>COUNTIF(D84:$D$1852,366)</f>
        <v>674</v>
      </c>
      <c r="I83" s="2"/>
    </row>
    <row r="84" spans="1:9" x14ac:dyDescent="0.25">
      <c r="A84" s="1">
        <f>COUNTIF($C$2:C84,"Да")</f>
        <v>0</v>
      </c>
      <c r="B84" s="45">
        <f t="shared" si="3"/>
        <v>45347</v>
      </c>
      <c r="C84" s="42" t="str">
        <f>IF(ISERROR(VLOOKUP(B84,'Айгенис Оп24'!$C$3:$C$22,1,0)),"Нет","Да")</f>
        <v>Нет</v>
      </c>
      <c r="D84" s="43">
        <f t="shared" si="2"/>
        <v>366</v>
      </c>
      <c r="E84" s="49">
        <f>ROUND(('Все выпуски'!$X$3*'Все выпуски'!$X$6/100)*((B84-$B$28)/366)+$F$28,2)</f>
        <v>8.07</v>
      </c>
      <c r="G84" s="43">
        <f>COUNTIF(D85:$D$1852,365)</f>
        <v>1095</v>
      </c>
      <c r="H84" s="43">
        <f>COUNTIF(D85:$D$1852,366)</f>
        <v>673</v>
      </c>
      <c r="I84" s="2"/>
    </row>
    <row r="85" spans="1:9" x14ac:dyDescent="0.25">
      <c r="A85" s="1">
        <f>COUNTIF($C$2:C85,"Да")</f>
        <v>0</v>
      </c>
      <c r="B85" s="45">
        <f t="shared" si="3"/>
        <v>45348</v>
      </c>
      <c r="C85" s="42" t="str">
        <f>IF(ISERROR(VLOOKUP(B85,'Айгенис Оп24'!$C$3:$C$22,1,0)),"Нет","Да")</f>
        <v>Нет</v>
      </c>
      <c r="D85" s="43">
        <f t="shared" si="2"/>
        <v>366</v>
      </c>
      <c r="E85" s="49">
        <f>ROUND(('Все выпуски'!$X$3*'Все выпуски'!$X$6/100)*((B85-$B$28)/366)+$F$28,2)</f>
        <v>8.17</v>
      </c>
      <c r="G85" s="43">
        <f>COUNTIF(D86:$D$1852,365)</f>
        <v>1095</v>
      </c>
      <c r="H85" s="43">
        <f>COUNTIF(D86:$D$1852,366)</f>
        <v>672</v>
      </c>
      <c r="I85" s="2"/>
    </row>
    <row r="86" spans="1:9" x14ac:dyDescent="0.25">
      <c r="A86" s="1">
        <f>COUNTIF($C$2:C86,"Да")</f>
        <v>0</v>
      </c>
      <c r="B86" s="45">
        <f t="shared" si="3"/>
        <v>45349</v>
      </c>
      <c r="C86" s="42" t="str">
        <f>IF(ISERROR(VLOOKUP(B86,'Айгенис Оп24'!$C$3:$C$22,1,0)),"Нет","Да")</f>
        <v>Нет</v>
      </c>
      <c r="D86" s="43">
        <f t="shared" si="2"/>
        <v>366</v>
      </c>
      <c r="E86" s="49">
        <f>ROUND(('Все выпуски'!$X$3*'Все выпуски'!$X$6/100)*((B86-$B$28)/366)+$F$28,2)</f>
        <v>8.27</v>
      </c>
      <c r="G86" s="43">
        <f>COUNTIF(D87:$D$1852,365)</f>
        <v>1095</v>
      </c>
      <c r="H86" s="43">
        <f>COUNTIF(D87:$D$1852,366)</f>
        <v>671</v>
      </c>
      <c r="I86" s="2"/>
    </row>
    <row r="87" spans="1:9" x14ac:dyDescent="0.25">
      <c r="A87" s="1">
        <f>COUNTIF($C$2:C87,"Да")</f>
        <v>0</v>
      </c>
      <c r="B87" s="45">
        <f t="shared" si="3"/>
        <v>45350</v>
      </c>
      <c r="C87" s="42" t="str">
        <f>IF(ISERROR(VLOOKUP(B87,'Айгенис Оп24'!$C$3:$C$22,1,0)),"Нет","Да")</f>
        <v>Нет</v>
      </c>
      <c r="D87" s="43">
        <f t="shared" si="2"/>
        <v>366</v>
      </c>
      <c r="E87" s="49">
        <f>ROUND(('Все выпуски'!$X$3*'Все выпуски'!$X$6/100)*((B87-$B$28)/366)+$F$28,2)</f>
        <v>8.3699999999999992</v>
      </c>
      <c r="G87" s="43">
        <f>COUNTIF(D88:$D$1852,365)</f>
        <v>1095</v>
      </c>
      <c r="H87" s="43">
        <f>COUNTIF(D88:$D$1852,366)</f>
        <v>670</v>
      </c>
      <c r="I87" s="2"/>
    </row>
    <row r="88" spans="1:9" x14ac:dyDescent="0.25">
      <c r="A88" s="1">
        <f>COUNTIF($C$2:C88,"Да")</f>
        <v>0</v>
      </c>
      <c r="B88" s="45">
        <f t="shared" si="3"/>
        <v>45351</v>
      </c>
      <c r="C88" s="42" t="str">
        <f>IF(ISERROR(VLOOKUP(B88,'Айгенис Оп24'!$C$3:$C$22,1,0)),"Нет","Да")</f>
        <v>Нет</v>
      </c>
      <c r="D88" s="43">
        <f t="shared" si="2"/>
        <v>366</v>
      </c>
      <c r="E88" s="49">
        <f>ROUND(('Все выпуски'!$X$3*'Все выпуски'!$X$6/100)*((B88-$B$28)/366)+$F$28,2)</f>
        <v>8.4700000000000006</v>
      </c>
      <c r="G88" s="43">
        <f>COUNTIF(D89:$D$1852,365)</f>
        <v>1095</v>
      </c>
      <c r="H88" s="43">
        <f>COUNTIF(D89:$D$1852,366)</f>
        <v>669</v>
      </c>
      <c r="I88" s="2"/>
    </row>
    <row r="89" spans="1:9" x14ac:dyDescent="0.25">
      <c r="A89" s="1">
        <f>COUNTIF($C$2:C89,"Да")</f>
        <v>0</v>
      </c>
      <c r="B89" s="45">
        <f t="shared" si="3"/>
        <v>45352</v>
      </c>
      <c r="C89" s="42" t="str">
        <f>IF(ISERROR(VLOOKUP(B89,'Айгенис Оп24'!$C$3:$C$22,1,0)),"Нет","Да")</f>
        <v>Нет</v>
      </c>
      <c r="D89" s="43">
        <f t="shared" si="2"/>
        <v>366</v>
      </c>
      <c r="E89" s="49">
        <f>ROUND(('Все выпуски'!$X$3*'Все выпуски'!$X$6/100)*((B89-$B$28)/366)+$F$28,2)</f>
        <v>8.56</v>
      </c>
      <c r="G89" s="43">
        <f>COUNTIF(D90:$D$1852,365)</f>
        <v>1095</v>
      </c>
      <c r="H89" s="43">
        <f>COUNTIF(D90:$D$1852,366)</f>
        <v>668</v>
      </c>
      <c r="I89" s="2"/>
    </row>
    <row r="90" spans="1:9" x14ac:dyDescent="0.25">
      <c r="A90" s="1">
        <f>COUNTIF($C$2:C90,"Да")</f>
        <v>0</v>
      </c>
      <c r="B90" s="45">
        <f t="shared" si="3"/>
        <v>45353</v>
      </c>
      <c r="C90" s="42" t="str">
        <f>IF(ISERROR(VLOOKUP(B90,'Айгенис Оп24'!$C$3:$C$22,1,0)),"Нет","Да")</f>
        <v>Нет</v>
      </c>
      <c r="D90" s="43">
        <f t="shared" si="2"/>
        <v>366</v>
      </c>
      <c r="E90" s="49">
        <f>ROUND(('Все выпуски'!$X$3*'Все выпуски'!$X$6/100)*((B90-$B$28)/366)+$F$28,2)</f>
        <v>8.66</v>
      </c>
      <c r="G90" s="43">
        <f>COUNTIF(D91:$D$1852,365)</f>
        <v>1095</v>
      </c>
      <c r="H90" s="43">
        <f>COUNTIF(D91:$D$1852,366)</f>
        <v>667</v>
      </c>
      <c r="I90" s="2"/>
    </row>
    <row r="91" spans="1:9" x14ac:dyDescent="0.25">
      <c r="A91" s="1">
        <f>COUNTIF($C$2:C91,"Да")</f>
        <v>0</v>
      </c>
      <c r="B91" s="45">
        <f t="shared" si="3"/>
        <v>45354</v>
      </c>
      <c r="C91" s="42" t="str">
        <f>IF(ISERROR(VLOOKUP(B91,'Айгенис Оп24'!$C$3:$C$22,1,0)),"Нет","Да")</f>
        <v>Нет</v>
      </c>
      <c r="D91" s="43">
        <f t="shared" si="2"/>
        <v>366</v>
      </c>
      <c r="E91" s="49">
        <f>ROUND(('Все выпуски'!$X$3*'Все выпуски'!$X$6/100)*((B91-$B$28)/366)+$F$28,2)</f>
        <v>8.76</v>
      </c>
      <c r="G91" s="43">
        <f>COUNTIF(D92:$D$1852,365)</f>
        <v>1095</v>
      </c>
      <c r="H91" s="43">
        <f>COUNTIF(D92:$D$1852,366)</f>
        <v>666</v>
      </c>
      <c r="I91" s="2"/>
    </row>
    <row r="92" spans="1:9" x14ac:dyDescent="0.25">
      <c r="A92" s="1">
        <f>COUNTIF($C$2:C92,"Да")</f>
        <v>0</v>
      </c>
      <c r="B92" s="45">
        <f t="shared" si="3"/>
        <v>45355</v>
      </c>
      <c r="C92" s="42" t="str">
        <f>IF(ISERROR(VLOOKUP(B92,'Айгенис Оп24'!$C$3:$C$22,1,0)),"Нет","Да")</f>
        <v>Нет</v>
      </c>
      <c r="D92" s="43">
        <f t="shared" si="2"/>
        <v>366</v>
      </c>
      <c r="E92" s="49">
        <f>ROUND(('Все выпуски'!$X$3*'Все выпуски'!$X$6/100)*((B92-$B$28)/366)+$F$28,2)</f>
        <v>8.86</v>
      </c>
      <c r="G92" s="43">
        <f>COUNTIF(D93:$D$1852,365)</f>
        <v>1095</v>
      </c>
      <c r="H92" s="43">
        <f>COUNTIF(D93:$D$1852,366)</f>
        <v>665</v>
      </c>
      <c r="I92" s="2"/>
    </row>
    <row r="93" spans="1:9" x14ac:dyDescent="0.25">
      <c r="A93" s="1">
        <f>COUNTIF($C$2:C93,"Да")</f>
        <v>0</v>
      </c>
      <c r="B93" s="45">
        <f t="shared" si="3"/>
        <v>45356</v>
      </c>
      <c r="C93" s="42" t="str">
        <f>IF(ISERROR(VLOOKUP(B93,'Айгенис Оп24'!$C$3:$C$22,1,0)),"Нет","Да")</f>
        <v>Нет</v>
      </c>
      <c r="D93" s="43">
        <f t="shared" si="2"/>
        <v>366</v>
      </c>
      <c r="E93" s="49">
        <f>ROUND(('Все выпуски'!$X$3*'Все выпуски'!$X$6/100)*((B93-$B$28)/366)+$F$28,2)</f>
        <v>8.9600000000000009</v>
      </c>
      <c r="G93" s="43">
        <f>COUNTIF(D94:$D$1852,365)</f>
        <v>1095</v>
      </c>
      <c r="H93" s="43">
        <f>COUNTIF(D94:$D$1852,366)</f>
        <v>664</v>
      </c>
      <c r="I93" s="2"/>
    </row>
    <row r="94" spans="1:9" x14ac:dyDescent="0.25">
      <c r="A94" s="1">
        <f>COUNTIF($C$2:C94,"Да")</f>
        <v>0</v>
      </c>
      <c r="B94" s="45">
        <f t="shared" si="3"/>
        <v>45357</v>
      </c>
      <c r="C94" s="42" t="str">
        <f>IF(ISERROR(VLOOKUP(B94,'Айгенис Оп24'!$C$3:$C$22,1,0)),"Нет","Да")</f>
        <v>Нет</v>
      </c>
      <c r="D94" s="43">
        <f t="shared" si="2"/>
        <v>366</v>
      </c>
      <c r="E94" s="49">
        <f>ROUND(('Все выпуски'!$X$3*'Все выпуски'!$X$6/100)*((B94-$B$28)/366)+$F$28,2)</f>
        <v>9.06</v>
      </c>
      <c r="G94" s="43">
        <f>COUNTIF(D95:$D$1852,365)</f>
        <v>1095</v>
      </c>
      <c r="H94" s="43">
        <f>COUNTIF(D95:$D$1852,366)</f>
        <v>663</v>
      </c>
      <c r="I94" s="2"/>
    </row>
    <row r="95" spans="1:9" x14ac:dyDescent="0.25">
      <c r="A95" s="1">
        <f>COUNTIF($C$2:C95,"Да")</f>
        <v>0</v>
      </c>
      <c r="B95" s="45">
        <f t="shared" si="3"/>
        <v>45358</v>
      </c>
      <c r="C95" s="42" t="str">
        <f>IF(ISERROR(VLOOKUP(B95,'Айгенис Оп24'!$C$3:$C$22,1,0)),"Нет","Да")</f>
        <v>Нет</v>
      </c>
      <c r="D95" s="43">
        <f t="shared" si="2"/>
        <v>366</v>
      </c>
      <c r="E95" s="49">
        <f>ROUND(('Все выпуски'!$X$3*'Все выпуски'!$X$6/100)*((B95-$B$28)/366)+$F$28,2)</f>
        <v>9.15</v>
      </c>
      <c r="G95" s="43">
        <f>COUNTIF(D96:$D$1852,365)</f>
        <v>1095</v>
      </c>
      <c r="H95" s="43">
        <f>COUNTIF(D96:$D$1852,366)</f>
        <v>662</v>
      </c>
      <c r="I95" s="2"/>
    </row>
    <row r="96" spans="1:9" x14ac:dyDescent="0.25">
      <c r="A96" s="1">
        <f>COUNTIF($C$2:C96,"Да")</f>
        <v>0</v>
      </c>
      <c r="B96" s="45">
        <f t="shared" si="3"/>
        <v>45359</v>
      </c>
      <c r="C96" s="42" t="str">
        <f>IF(ISERROR(VLOOKUP(B96,'Айгенис Оп24'!$C$3:$C$22,1,0)),"Нет","Да")</f>
        <v>Нет</v>
      </c>
      <c r="D96" s="43">
        <f t="shared" si="2"/>
        <v>366</v>
      </c>
      <c r="E96" s="49">
        <f>ROUND(('Все выпуски'!$X$3*'Все выпуски'!$X$6/100)*((B96-$B$28)/366)+$F$28,2)</f>
        <v>9.25</v>
      </c>
      <c r="G96" s="43">
        <f>COUNTIF(D97:$D$1852,365)</f>
        <v>1095</v>
      </c>
      <c r="H96" s="43">
        <f>COUNTIF(D97:$D$1852,366)</f>
        <v>661</v>
      </c>
      <c r="I96" s="2"/>
    </row>
    <row r="97" spans="1:9" x14ac:dyDescent="0.25">
      <c r="A97" s="1">
        <f>COUNTIF($C$2:C97,"Да")</f>
        <v>0</v>
      </c>
      <c r="B97" s="45">
        <f t="shared" si="3"/>
        <v>45360</v>
      </c>
      <c r="C97" s="42" t="str">
        <f>IF(ISERROR(VLOOKUP(B97,'Айгенис Оп24'!$C$3:$C$22,1,0)),"Нет","Да")</f>
        <v>Нет</v>
      </c>
      <c r="D97" s="43">
        <f t="shared" si="2"/>
        <v>366</v>
      </c>
      <c r="E97" s="49">
        <f>ROUND(('Все выпуски'!$X$3*'Все выпуски'!$X$6/100)*((B97-$B$28)/366)+$F$28,2)</f>
        <v>9.35</v>
      </c>
      <c r="G97" s="43">
        <f>COUNTIF(D98:$D$1852,365)</f>
        <v>1095</v>
      </c>
      <c r="H97" s="43">
        <f>COUNTIF(D98:$D$1852,366)</f>
        <v>660</v>
      </c>
      <c r="I97" s="2"/>
    </row>
    <row r="98" spans="1:9" x14ac:dyDescent="0.25">
      <c r="A98" s="1">
        <f>COUNTIF($C$2:C98,"Да")</f>
        <v>0</v>
      </c>
      <c r="B98" s="45">
        <f t="shared" si="3"/>
        <v>45361</v>
      </c>
      <c r="C98" s="42" t="str">
        <f>IF(ISERROR(VLOOKUP(B98,'Айгенис Оп24'!$C$3:$C$22,1,0)),"Нет","Да")</f>
        <v>Нет</v>
      </c>
      <c r="D98" s="43">
        <f t="shared" si="2"/>
        <v>366</v>
      </c>
      <c r="E98" s="49">
        <f>ROUND(('Все выпуски'!$X$3*'Все выпуски'!$X$6/100)*((B98-$B$28)/366)+$F$28,2)</f>
        <v>9.4499999999999993</v>
      </c>
      <c r="G98" s="43">
        <f>COUNTIF(D99:$D$1852,365)</f>
        <v>1095</v>
      </c>
      <c r="H98" s="43">
        <f>COUNTIF(D99:$D$1852,366)</f>
        <v>659</v>
      </c>
      <c r="I98" s="2"/>
    </row>
    <row r="99" spans="1:9" x14ac:dyDescent="0.25">
      <c r="A99" s="1">
        <f>COUNTIF($C$2:C99,"Да")</f>
        <v>0</v>
      </c>
      <c r="B99" s="45">
        <f t="shared" si="3"/>
        <v>45362</v>
      </c>
      <c r="C99" s="42" t="str">
        <f>IF(ISERROR(VLOOKUP(B99,'Айгенис Оп24'!$C$3:$C$22,1,0)),"Нет","Да")</f>
        <v>Нет</v>
      </c>
      <c r="D99" s="43">
        <f t="shared" si="2"/>
        <v>366</v>
      </c>
      <c r="E99" s="49">
        <f>ROUND(('Все выпуски'!$X$3*'Все выпуски'!$X$6/100)*((B99-$B$28)/366)+$F$28,2)</f>
        <v>9.5500000000000007</v>
      </c>
      <c r="G99" s="43">
        <f>COUNTIF(D100:$D$1852,365)</f>
        <v>1095</v>
      </c>
      <c r="H99" s="43">
        <f>COUNTIF(D100:$D$1852,366)</f>
        <v>658</v>
      </c>
      <c r="I99" s="2"/>
    </row>
    <row r="100" spans="1:9" x14ac:dyDescent="0.25">
      <c r="A100" s="1">
        <f>COUNTIF($C$2:C100,"Да")</f>
        <v>0</v>
      </c>
      <c r="B100" s="45">
        <f t="shared" si="3"/>
        <v>45363</v>
      </c>
      <c r="C100" s="42" t="str">
        <f>IF(ISERROR(VLOOKUP(B100,'Айгенис Оп24'!$C$3:$C$22,1,0)),"Нет","Да")</f>
        <v>Нет</v>
      </c>
      <c r="D100" s="43">
        <f t="shared" si="2"/>
        <v>366</v>
      </c>
      <c r="E100" s="49">
        <f>ROUND(('Все выпуски'!$X$3*'Все выпуски'!$X$6/100)*((B100-$B$28)/366)+$F$28,2)</f>
        <v>9.65</v>
      </c>
      <c r="G100" s="43">
        <f>COUNTIF(D101:$D$1852,365)</f>
        <v>1095</v>
      </c>
      <c r="H100" s="43">
        <f>COUNTIF(D101:$D$1852,366)</f>
        <v>657</v>
      </c>
      <c r="I100" s="2"/>
    </row>
    <row r="101" spans="1:9" x14ac:dyDescent="0.25">
      <c r="A101" s="1">
        <f>COUNTIF($C$2:C101,"Да")</f>
        <v>0</v>
      </c>
      <c r="B101" s="45">
        <f t="shared" si="3"/>
        <v>45364</v>
      </c>
      <c r="C101" s="42" t="str">
        <f>IF(ISERROR(VLOOKUP(B101,'Айгенис Оп24'!$C$3:$C$22,1,0)),"Нет","Да")</f>
        <v>Нет</v>
      </c>
      <c r="D101" s="43">
        <f t="shared" si="2"/>
        <v>366</v>
      </c>
      <c r="E101" s="49">
        <f>ROUND(('Все выпуски'!$X$3*'Все выпуски'!$X$6/100)*((B101-$B$28)/366)+$F$28,2)</f>
        <v>9.74</v>
      </c>
      <c r="G101" s="43">
        <f>COUNTIF(D102:$D$1852,365)</f>
        <v>1095</v>
      </c>
      <c r="H101" s="43">
        <f>COUNTIF(D102:$D$1852,366)</f>
        <v>656</v>
      </c>
      <c r="I101" s="2"/>
    </row>
    <row r="102" spans="1:9" x14ac:dyDescent="0.25">
      <c r="A102" s="1">
        <f>COUNTIF($C$2:C102,"Да")</f>
        <v>0</v>
      </c>
      <c r="B102" s="45">
        <f t="shared" si="3"/>
        <v>45365</v>
      </c>
      <c r="C102" s="42" t="str">
        <f>IF(ISERROR(VLOOKUP(B102,'Айгенис Оп24'!$C$3:$C$22,1,0)),"Нет","Да")</f>
        <v>Нет</v>
      </c>
      <c r="D102" s="43">
        <f t="shared" si="2"/>
        <v>366</v>
      </c>
      <c r="E102" s="49">
        <f>ROUND(('Все выпуски'!$X$3*'Все выпуски'!$X$6/100)*((B102-$B$28)/366)+$F$28,2)</f>
        <v>9.84</v>
      </c>
      <c r="G102" s="43">
        <f>COUNTIF(D103:$D$1852,365)</f>
        <v>1095</v>
      </c>
      <c r="H102" s="43">
        <f>COUNTIF(D103:$D$1852,366)</f>
        <v>655</v>
      </c>
      <c r="I102" s="2"/>
    </row>
    <row r="103" spans="1:9" x14ac:dyDescent="0.25">
      <c r="A103" s="1">
        <f>COUNTIF($C$2:C103,"Да")</f>
        <v>0</v>
      </c>
      <c r="B103" s="45">
        <f t="shared" si="3"/>
        <v>45366</v>
      </c>
      <c r="C103" s="42" t="str">
        <f>IF(ISERROR(VLOOKUP(B103,'Айгенис Оп24'!$C$3:$C$22,1,0)),"Нет","Да")</f>
        <v>Нет</v>
      </c>
      <c r="D103" s="43">
        <f t="shared" si="2"/>
        <v>366</v>
      </c>
      <c r="E103" s="49">
        <f>ROUND(('Все выпуски'!$X$3*'Все выпуски'!$X$6/100)*((B103-$B$28)/366)+$F$28,2)</f>
        <v>9.94</v>
      </c>
      <c r="G103" s="43">
        <f>COUNTIF(D104:$D$1852,365)</f>
        <v>1095</v>
      </c>
      <c r="H103" s="43">
        <f>COUNTIF(D104:$D$1852,366)</f>
        <v>654</v>
      </c>
      <c r="I103" s="2"/>
    </row>
    <row r="104" spans="1:9" x14ac:dyDescent="0.25">
      <c r="A104" s="1">
        <f>COUNTIF($C$2:C104,"Да")</f>
        <v>0</v>
      </c>
      <c r="B104" s="45">
        <f t="shared" si="3"/>
        <v>45367</v>
      </c>
      <c r="C104" s="42" t="str">
        <f>IF(ISERROR(VLOOKUP(B104,'Айгенис Оп24'!$C$3:$C$22,1,0)),"Нет","Да")</f>
        <v>Нет</v>
      </c>
      <c r="D104" s="43">
        <f t="shared" si="2"/>
        <v>366</v>
      </c>
      <c r="E104" s="49">
        <f>ROUND(('Все выпуски'!$X$3*'Все выпуски'!$X$6/100)*((B104-$B$28)/366)+$F$28,2)</f>
        <v>10.039999999999999</v>
      </c>
      <c r="G104" s="43">
        <f>COUNTIF(D105:$D$1852,365)</f>
        <v>1095</v>
      </c>
      <c r="H104" s="43">
        <f>COUNTIF(D105:$D$1852,366)</f>
        <v>653</v>
      </c>
      <c r="I104" s="2"/>
    </row>
    <row r="105" spans="1:9" x14ac:dyDescent="0.25">
      <c r="A105" s="1">
        <f>COUNTIF($C$2:C105,"Да")</f>
        <v>0</v>
      </c>
      <c r="B105" s="45">
        <f t="shared" si="3"/>
        <v>45368</v>
      </c>
      <c r="C105" s="42" t="str">
        <f>IF(ISERROR(VLOOKUP(B105,'Айгенис Оп24'!$C$3:$C$22,1,0)),"Нет","Да")</f>
        <v>Нет</v>
      </c>
      <c r="D105" s="43">
        <f t="shared" si="2"/>
        <v>366</v>
      </c>
      <c r="E105" s="49">
        <f>ROUND(('Все выпуски'!$X$3*'Все выпуски'!$X$6/100)*((B105-$B$28)/366)+$F$28,2)</f>
        <v>10.14</v>
      </c>
      <c r="G105" s="43">
        <f>COUNTIF(D106:$D$1852,365)</f>
        <v>1095</v>
      </c>
      <c r="H105" s="43">
        <f>COUNTIF(D106:$D$1852,366)</f>
        <v>652</v>
      </c>
      <c r="I105" s="2"/>
    </row>
    <row r="106" spans="1:9" x14ac:dyDescent="0.25">
      <c r="A106" s="1">
        <f>COUNTIF($C$2:C106,"Да")</f>
        <v>0</v>
      </c>
      <c r="B106" s="45">
        <f t="shared" si="3"/>
        <v>45369</v>
      </c>
      <c r="C106" s="42" t="str">
        <f>IF(ISERROR(VLOOKUP(B106,'Айгенис Оп24'!$C$3:$C$22,1,0)),"Нет","Да")</f>
        <v>Нет</v>
      </c>
      <c r="D106" s="43">
        <f t="shared" si="2"/>
        <v>366</v>
      </c>
      <c r="E106" s="49">
        <f>ROUND(('Все выпуски'!$X$3*'Все выпуски'!$X$6/100)*((B106-$B$28)/366)+$F$28,2)</f>
        <v>10.24</v>
      </c>
      <c r="G106" s="43">
        <f>COUNTIF(D107:$D$1852,365)</f>
        <v>1095</v>
      </c>
      <c r="H106" s="43">
        <f>COUNTIF(D107:$D$1852,366)</f>
        <v>651</v>
      </c>
      <c r="I106" s="2"/>
    </row>
    <row r="107" spans="1:9" x14ac:dyDescent="0.25">
      <c r="A107" s="1">
        <f>COUNTIF($C$2:C107,"Да")</f>
        <v>0</v>
      </c>
      <c r="B107" s="45">
        <f t="shared" si="3"/>
        <v>45370</v>
      </c>
      <c r="C107" s="42" t="str">
        <f>IF(ISERROR(VLOOKUP(B107,'Айгенис Оп24'!$C$3:$C$22,1,0)),"Нет","Да")</f>
        <v>Нет</v>
      </c>
      <c r="D107" s="43">
        <f t="shared" si="2"/>
        <v>366</v>
      </c>
      <c r="E107" s="49">
        <f>ROUND(('Все выпуски'!$X$3*'Все выпуски'!$X$6/100)*((B107-$B$28)/366)+$F$28,2)</f>
        <v>10.33</v>
      </c>
      <c r="G107" s="43">
        <f>COUNTIF(D108:$D$1852,365)</f>
        <v>1095</v>
      </c>
      <c r="H107" s="43">
        <f>COUNTIF(D108:$D$1852,366)</f>
        <v>650</v>
      </c>
      <c r="I107" s="2"/>
    </row>
    <row r="108" spans="1:9" x14ac:dyDescent="0.25">
      <c r="A108" s="1">
        <f>COUNTIF($C$2:C108,"Да")</f>
        <v>0</v>
      </c>
      <c r="B108" s="45">
        <f t="shared" si="3"/>
        <v>45371</v>
      </c>
      <c r="C108" s="42" t="str">
        <f>IF(ISERROR(VLOOKUP(B108,'Айгенис Оп24'!$C$3:$C$22,1,0)),"Нет","Да")</f>
        <v>Нет</v>
      </c>
      <c r="D108" s="43">
        <f t="shared" si="2"/>
        <v>366</v>
      </c>
      <c r="E108" s="49">
        <f>ROUND(('Все выпуски'!$X$3*'Все выпуски'!$X$6/100)*((B108-$B$28)/366)+$F$28,2)</f>
        <v>10.43</v>
      </c>
      <c r="G108" s="43">
        <f>COUNTIF(D109:$D$1852,365)</f>
        <v>1095</v>
      </c>
      <c r="H108" s="43">
        <f>COUNTIF(D109:$D$1852,366)</f>
        <v>649</v>
      </c>
      <c r="I108" s="2"/>
    </row>
    <row r="109" spans="1:9" x14ac:dyDescent="0.25">
      <c r="A109" s="1">
        <f>COUNTIF($C$2:C109,"Да")</f>
        <v>0</v>
      </c>
      <c r="B109" s="45">
        <f t="shared" si="3"/>
        <v>45372</v>
      </c>
      <c r="C109" s="42" t="str">
        <f>IF(ISERROR(VLOOKUP(B109,'Айгенис Оп24'!$C$3:$C$22,1,0)),"Нет","Да")</f>
        <v>Нет</v>
      </c>
      <c r="D109" s="43">
        <f t="shared" si="2"/>
        <v>366</v>
      </c>
      <c r="E109" s="49">
        <f>ROUND(('Все выпуски'!$X$3*'Все выпуски'!$X$6/100)*((B109-$B$28)/366)+$F$28,2)</f>
        <v>10.53</v>
      </c>
      <c r="G109" s="43">
        <f>COUNTIF(D110:$D$1852,365)</f>
        <v>1095</v>
      </c>
      <c r="H109" s="43">
        <f>COUNTIF(D110:$D$1852,366)</f>
        <v>648</v>
      </c>
      <c r="I109" s="2"/>
    </row>
    <row r="110" spans="1:9" x14ac:dyDescent="0.25">
      <c r="A110" s="1">
        <f>COUNTIF($C$2:C110,"Да")</f>
        <v>0</v>
      </c>
      <c r="B110" s="45">
        <f t="shared" si="3"/>
        <v>45373</v>
      </c>
      <c r="C110" s="42" t="str">
        <f>IF(ISERROR(VLOOKUP(B110,'Айгенис Оп24'!$C$3:$C$22,1,0)),"Нет","Да")</f>
        <v>Нет</v>
      </c>
      <c r="D110" s="43">
        <f t="shared" si="2"/>
        <v>366</v>
      </c>
      <c r="E110" s="49">
        <f>ROUND(('Все выпуски'!$X$3*'Все выпуски'!$X$6/100)*((B110-$B$28)/366)+$F$28,2)</f>
        <v>10.63</v>
      </c>
      <c r="G110" s="43">
        <f>COUNTIF(D111:$D$1852,365)</f>
        <v>1095</v>
      </c>
      <c r="H110" s="43">
        <f>COUNTIF(D111:$D$1852,366)</f>
        <v>647</v>
      </c>
      <c r="I110" s="2"/>
    </row>
    <row r="111" spans="1:9" x14ac:dyDescent="0.25">
      <c r="A111" s="1">
        <f>COUNTIF($C$2:C111,"Да")</f>
        <v>0</v>
      </c>
      <c r="B111" s="45">
        <f t="shared" si="3"/>
        <v>45374</v>
      </c>
      <c r="C111" s="42" t="str">
        <f>IF(ISERROR(VLOOKUP(B111,'Айгенис Оп24'!$C$3:$C$22,1,0)),"Нет","Да")</f>
        <v>Нет</v>
      </c>
      <c r="D111" s="43">
        <f t="shared" si="2"/>
        <v>366</v>
      </c>
      <c r="E111" s="49">
        <f>ROUND(('Все выпуски'!$X$3*'Все выпуски'!$X$6/100)*((B111-$B$28)/366)+$F$28,2)</f>
        <v>10.73</v>
      </c>
      <c r="G111" s="43">
        <f>COUNTIF(D112:$D$1852,365)</f>
        <v>1095</v>
      </c>
      <c r="H111" s="43">
        <f>COUNTIF(D112:$D$1852,366)</f>
        <v>646</v>
      </c>
      <c r="I111" s="2"/>
    </row>
    <row r="112" spans="1:9" x14ac:dyDescent="0.25">
      <c r="A112" s="1">
        <f>COUNTIF($C$2:C112,"Да")</f>
        <v>0</v>
      </c>
      <c r="B112" s="45">
        <f t="shared" si="3"/>
        <v>45375</v>
      </c>
      <c r="C112" s="42" t="str">
        <f>IF(ISERROR(VLOOKUP(B112,'Айгенис Оп24'!$C$3:$C$22,1,0)),"Нет","Да")</f>
        <v>Нет</v>
      </c>
      <c r="D112" s="43">
        <f t="shared" si="2"/>
        <v>366</v>
      </c>
      <c r="E112" s="49">
        <f>ROUND(('Все выпуски'!$X$3*'Все выпуски'!$X$6/100)*((B112-$B$28)/366)+$F$28,2)</f>
        <v>10.83</v>
      </c>
      <c r="G112" s="43">
        <f>COUNTIF(D113:$D$1852,365)</f>
        <v>1095</v>
      </c>
      <c r="H112" s="43">
        <f>COUNTIF(D113:$D$1852,366)</f>
        <v>645</v>
      </c>
      <c r="I112" s="2"/>
    </row>
    <row r="113" spans="1:9" x14ac:dyDescent="0.25">
      <c r="A113" s="1">
        <f>COUNTIF($C$2:C113,"Да")</f>
        <v>0</v>
      </c>
      <c r="B113" s="45">
        <f t="shared" si="3"/>
        <v>45376</v>
      </c>
      <c r="C113" s="42" t="str">
        <f>IF(ISERROR(VLOOKUP(B113,'Айгенис Оп24'!$C$3:$C$22,1,0)),"Нет","Да")</f>
        <v>Нет</v>
      </c>
      <c r="D113" s="43">
        <f t="shared" si="2"/>
        <v>366</v>
      </c>
      <c r="E113" s="49">
        <f>ROUND(('Все выпуски'!$X$3*'Все выпуски'!$X$6/100)*((B113-$B$28)/366)+$F$28,2)</f>
        <v>10.93</v>
      </c>
      <c r="G113" s="43">
        <f>COUNTIF(D114:$D$1852,365)</f>
        <v>1095</v>
      </c>
      <c r="H113" s="43">
        <f>COUNTIF(D114:$D$1852,366)</f>
        <v>644</v>
      </c>
      <c r="I113" s="2"/>
    </row>
    <row r="114" spans="1:9" x14ac:dyDescent="0.25">
      <c r="A114" s="1">
        <f>COUNTIF($C$2:C114,"Да")</f>
        <v>0</v>
      </c>
      <c r="B114" s="45">
        <f t="shared" si="3"/>
        <v>45377</v>
      </c>
      <c r="C114" s="42" t="str">
        <f>IF(ISERROR(VLOOKUP(B114,'Айгенис Оп24'!$C$3:$C$22,1,0)),"Нет","Да")</f>
        <v>Нет</v>
      </c>
      <c r="D114" s="43">
        <f t="shared" si="2"/>
        <v>366</v>
      </c>
      <c r="E114" s="49">
        <f>ROUND(('Все выпуски'!$X$3*'Все выпуски'!$X$6/100)*((B114-$B$28)/366)+$F$28,2)</f>
        <v>11.02</v>
      </c>
      <c r="G114" s="43">
        <f>COUNTIF(D115:$D$1852,365)</f>
        <v>1095</v>
      </c>
      <c r="H114" s="43">
        <f>COUNTIF(D115:$D$1852,366)</f>
        <v>643</v>
      </c>
      <c r="I114" s="2"/>
    </row>
    <row r="115" spans="1:9" x14ac:dyDescent="0.25">
      <c r="A115" s="1">
        <f>COUNTIF($C$2:C115,"Да")</f>
        <v>0</v>
      </c>
      <c r="B115" s="45">
        <f t="shared" si="3"/>
        <v>45378</v>
      </c>
      <c r="C115" s="42" t="str">
        <f>IF(ISERROR(VLOOKUP(B115,'Айгенис Оп24'!$C$3:$C$22,1,0)),"Нет","Да")</f>
        <v>Нет</v>
      </c>
      <c r="D115" s="43">
        <f t="shared" si="2"/>
        <v>366</v>
      </c>
      <c r="E115" s="49">
        <f>ROUND(('Все выпуски'!$X$3*'Все выпуски'!$X$6/100)*((B115-$B$28)/366)+$F$28,2)</f>
        <v>11.12</v>
      </c>
      <c r="G115" s="43">
        <f>COUNTIF(D116:$D$1852,365)</f>
        <v>1095</v>
      </c>
      <c r="H115" s="43">
        <f>COUNTIF(D116:$D$1852,366)</f>
        <v>642</v>
      </c>
      <c r="I115" s="2"/>
    </row>
    <row r="116" spans="1:9" x14ac:dyDescent="0.25">
      <c r="A116" s="1">
        <f>COUNTIF($C$2:C116,"Да")</f>
        <v>1</v>
      </c>
      <c r="B116" s="45">
        <f t="shared" si="3"/>
        <v>45379</v>
      </c>
      <c r="C116" s="42" t="str">
        <f>IF(ISERROR(VLOOKUP(B116,'Айгенис Оп24'!$C$3:$C$22,1,0)),"Нет","Да")</f>
        <v>Да</v>
      </c>
      <c r="D116" s="43">
        <f t="shared" si="2"/>
        <v>366</v>
      </c>
      <c r="E116" s="49">
        <f>ROUND(('Все выпуски'!$X$3*'Все выпуски'!$X$6/100)*((B116-$B$28)/366)+$F$28,2)</f>
        <v>11.22</v>
      </c>
      <c r="G116" s="43">
        <f>COUNTIF(D117:$D$1852,365)</f>
        <v>1095</v>
      </c>
      <c r="H116" s="43">
        <f>COUNTIF(D117:$D$1852,366)</f>
        <v>641</v>
      </c>
      <c r="I116" s="2"/>
    </row>
    <row r="117" spans="1:9" x14ac:dyDescent="0.25">
      <c r="A117" s="1">
        <f>COUNTIF($C$2:C117,"Да")</f>
        <v>1</v>
      </c>
      <c r="B117" s="45">
        <f t="shared" si="3"/>
        <v>45380</v>
      </c>
      <c r="C117" s="42" t="str">
        <f>IF(ISERROR(VLOOKUP(B117,'Айгенис Оп24'!$C$3:$C$22,1,0)),"Нет","Да")</f>
        <v>Нет</v>
      </c>
      <c r="D117" s="43">
        <f t="shared" si="2"/>
        <v>366</v>
      </c>
      <c r="E117" s="49">
        <f>ROUND(('Все выпуски'!$X$3*'Все выпуски'!$X$6/100)/366*(B117-IF(C117="Нет",VLOOKUP(A117,'Айгенис Оп24'!$A$2:$C$22,3,0),VLOOKUP((A117-1),'Айгенис Оп24'!$A$2:$C$22,3,0))),2)</f>
        <v>0.1</v>
      </c>
      <c r="G117" s="43">
        <f>COUNTIF(D118:$D$1852,365)</f>
        <v>1095</v>
      </c>
      <c r="H117" s="43">
        <f>COUNTIF(D118:$D$1852,366)</f>
        <v>640</v>
      </c>
      <c r="I117" s="2"/>
    </row>
    <row r="118" spans="1:9" x14ac:dyDescent="0.25">
      <c r="A118" s="1">
        <f>COUNTIF($C$2:C118,"Да")</f>
        <v>1</v>
      </c>
      <c r="B118" s="45">
        <f t="shared" si="3"/>
        <v>45381</v>
      </c>
      <c r="C118" s="42" t="str">
        <f>IF(ISERROR(VLOOKUP(B118,'Айгенис Оп24'!$C$3:$C$22,1,0)),"Нет","Да")</f>
        <v>Нет</v>
      </c>
      <c r="D118" s="43">
        <f t="shared" si="2"/>
        <v>366</v>
      </c>
      <c r="E118" s="49">
        <f>ROUND(('Все выпуски'!$X$3*'Все выпуски'!$X$6/100)/366*(B118-IF(C118="Нет",VLOOKUP(A118,'Айгенис Оп24'!$A$2:$C$22,3,0),VLOOKUP((A118-1),'Айгенис Оп24'!$A$2:$C$22,3,0))),2)</f>
        <v>0.2</v>
      </c>
      <c r="G118" s="43">
        <f>COUNTIF(D119:$D$1852,365)</f>
        <v>1095</v>
      </c>
      <c r="H118" s="43">
        <f>COUNTIF(D119:$D$1852,366)</f>
        <v>639</v>
      </c>
      <c r="I118" s="2"/>
    </row>
    <row r="119" spans="1:9" x14ac:dyDescent="0.25">
      <c r="A119" s="1">
        <f>COUNTIF($C$2:C119,"Да")</f>
        <v>1</v>
      </c>
      <c r="B119" s="45">
        <f t="shared" si="3"/>
        <v>45382</v>
      </c>
      <c r="C119" s="42" t="str">
        <f>IF(ISERROR(VLOOKUP(B119,'Айгенис Оп24'!$C$3:$C$22,1,0)),"Нет","Да")</f>
        <v>Нет</v>
      </c>
      <c r="D119" s="43">
        <f t="shared" si="2"/>
        <v>366</v>
      </c>
      <c r="E119" s="49">
        <f>ROUND(('Все выпуски'!$X$3*'Все выпуски'!$X$6/100)/366*(B119-IF(C119="Нет",VLOOKUP(A119,'Айгенис Оп24'!$A$2:$C$22,3,0),VLOOKUP((A119-1),'Айгенис Оп24'!$A$2:$C$22,3,0))),2)</f>
        <v>0.3</v>
      </c>
      <c r="G119" s="43">
        <f>COUNTIF(D120:$D$1852,365)</f>
        <v>1095</v>
      </c>
      <c r="H119" s="43">
        <f>COUNTIF(D120:$D$1852,366)</f>
        <v>638</v>
      </c>
      <c r="I119" s="2"/>
    </row>
    <row r="120" spans="1:9" x14ac:dyDescent="0.25">
      <c r="A120" s="1">
        <f>COUNTIF($C$2:C120,"Да")</f>
        <v>1</v>
      </c>
      <c r="B120" s="45">
        <f t="shared" si="3"/>
        <v>45383</v>
      </c>
      <c r="C120" s="42" t="str">
        <f>IF(ISERROR(VLOOKUP(B120,'Айгенис Оп24'!$C$3:$C$22,1,0)),"Нет","Да")</f>
        <v>Нет</v>
      </c>
      <c r="D120" s="43">
        <f t="shared" si="2"/>
        <v>366</v>
      </c>
      <c r="E120" s="49">
        <f>ROUND(('Все выпуски'!$X$3*'Все выпуски'!$X$6/100)/366*(B120-IF(C120="Нет",VLOOKUP(A120,'Айгенис Оп24'!$A$2:$C$22,3,0),VLOOKUP((A120-1),'Айгенис Оп24'!$A$2:$C$22,3,0))),2)</f>
        <v>0.39</v>
      </c>
      <c r="G120" s="43">
        <f>COUNTIF(D121:$D$1852,365)</f>
        <v>1095</v>
      </c>
      <c r="H120" s="43">
        <f>COUNTIF(D121:$D$1852,366)</f>
        <v>637</v>
      </c>
      <c r="I120" s="2"/>
    </row>
    <row r="121" spans="1:9" x14ac:dyDescent="0.25">
      <c r="A121" s="1">
        <f>COUNTIF($C$2:C121,"Да")</f>
        <v>1</v>
      </c>
      <c r="B121" s="45">
        <f t="shared" si="3"/>
        <v>45384</v>
      </c>
      <c r="C121" s="42" t="str">
        <f>IF(ISERROR(VLOOKUP(B121,'Айгенис Оп24'!$C$3:$C$22,1,0)),"Нет","Да")</f>
        <v>Нет</v>
      </c>
      <c r="D121" s="43">
        <f t="shared" si="2"/>
        <v>366</v>
      </c>
      <c r="E121" s="49">
        <f>ROUND(('Все выпуски'!$X$3*'Все выпуски'!$X$6/100)/366*(B121-IF(C121="Нет",VLOOKUP(A121,'Айгенис Оп24'!$A$2:$C$22,3,0),VLOOKUP((A121-1),'Айгенис Оп24'!$A$2:$C$22,3,0))),2)</f>
        <v>0.49</v>
      </c>
      <c r="G121" s="43">
        <f>COUNTIF(D122:$D$1852,365)</f>
        <v>1095</v>
      </c>
      <c r="H121" s="43">
        <f>COUNTIF(D122:$D$1852,366)</f>
        <v>636</v>
      </c>
      <c r="I121" s="2"/>
    </row>
    <row r="122" spans="1:9" x14ac:dyDescent="0.25">
      <c r="A122" s="1">
        <f>COUNTIF($C$2:C122,"Да")</f>
        <v>1</v>
      </c>
      <c r="B122" s="45">
        <f t="shared" si="3"/>
        <v>45385</v>
      </c>
      <c r="C122" s="42" t="str">
        <f>IF(ISERROR(VLOOKUP(B122,'Айгенис Оп24'!$C$3:$C$22,1,0)),"Нет","Да")</f>
        <v>Нет</v>
      </c>
      <c r="D122" s="43">
        <f t="shared" si="2"/>
        <v>366</v>
      </c>
      <c r="E122" s="49">
        <f>ROUND(('Все выпуски'!$X$3*'Все выпуски'!$X$6/100)/366*(B122-IF(C122="Нет",VLOOKUP(A122,'Айгенис Оп24'!$A$2:$C$22,3,0),VLOOKUP((A122-1),'Айгенис Оп24'!$A$2:$C$22,3,0))),2)</f>
        <v>0.59</v>
      </c>
      <c r="G122" s="43">
        <f>COUNTIF(D123:$D$1852,365)</f>
        <v>1095</v>
      </c>
      <c r="H122" s="43">
        <f>COUNTIF(D123:$D$1852,366)</f>
        <v>635</v>
      </c>
      <c r="I122" s="2"/>
    </row>
    <row r="123" spans="1:9" x14ac:dyDescent="0.25">
      <c r="A123" s="1">
        <f>COUNTIF($C$2:C123,"Да")</f>
        <v>1</v>
      </c>
      <c r="B123" s="45">
        <f t="shared" si="3"/>
        <v>45386</v>
      </c>
      <c r="C123" s="42" t="str">
        <f>IF(ISERROR(VLOOKUP(B123,'Айгенис Оп24'!$C$3:$C$22,1,0)),"Нет","Да")</f>
        <v>Нет</v>
      </c>
      <c r="D123" s="43">
        <f t="shared" si="2"/>
        <v>366</v>
      </c>
      <c r="E123" s="49">
        <f>ROUND(('Все выпуски'!$X$3*'Все выпуски'!$X$6/100)/366*(B123-IF(C123="Нет",VLOOKUP(A123,'Айгенис Оп24'!$A$2:$C$22,3,0),VLOOKUP((A123-1),'Айгенис Оп24'!$A$2:$C$22,3,0))),2)</f>
        <v>0.69</v>
      </c>
      <c r="G123" s="43">
        <f>COUNTIF(D124:$D$1852,365)</f>
        <v>1095</v>
      </c>
      <c r="H123" s="43">
        <f>COUNTIF(D124:$D$1852,366)</f>
        <v>634</v>
      </c>
      <c r="I123" s="2"/>
    </row>
    <row r="124" spans="1:9" x14ac:dyDescent="0.25">
      <c r="A124" s="1">
        <f>COUNTIF($C$2:C124,"Да")</f>
        <v>1</v>
      </c>
      <c r="B124" s="45">
        <f t="shared" si="3"/>
        <v>45387</v>
      </c>
      <c r="C124" s="42" t="str">
        <f>IF(ISERROR(VLOOKUP(B124,'Айгенис Оп24'!$C$3:$C$22,1,0)),"Нет","Да")</f>
        <v>Нет</v>
      </c>
      <c r="D124" s="43">
        <f t="shared" si="2"/>
        <v>366</v>
      </c>
      <c r="E124" s="49">
        <f>ROUND(('Все выпуски'!$X$3*'Все выпуски'!$X$6/100)/366*(B124-IF(C124="Нет",VLOOKUP(A124,'Айгенис Оп24'!$A$2:$C$22,3,0),VLOOKUP((A124-1),'Айгенис Оп24'!$A$2:$C$22,3,0))),2)</f>
        <v>0.79</v>
      </c>
      <c r="G124" s="43">
        <f>COUNTIF(D125:$D$1852,365)</f>
        <v>1095</v>
      </c>
      <c r="H124" s="43">
        <f>COUNTIF(D125:$D$1852,366)</f>
        <v>633</v>
      </c>
      <c r="I124" s="2"/>
    </row>
    <row r="125" spans="1:9" x14ac:dyDescent="0.25">
      <c r="A125" s="1">
        <f>COUNTIF($C$2:C125,"Да")</f>
        <v>1</v>
      </c>
      <c r="B125" s="45">
        <f t="shared" si="3"/>
        <v>45388</v>
      </c>
      <c r="C125" s="42" t="str">
        <f>IF(ISERROR(VLOOKUP(B125,'Айгенис Оп24'!$C$3:$C$22,1,0)),"Нет","Да")</f>
        <v>Нет</v>
      </c>
      <c r="D125" s="43">
        <f t="shared" si="2"/>
        <v>366</v>
      </c>
      <c r="E125" s="49">
        <f>ROUND(('Все выпуски'!$X$3*'Все выпуски'!$X$6/100)/366*(B125-IF(C125="Нет",VLOOKUP(A125,'Айгенис Оп24'!$A$2:$C$22,3,0),VLOOKUP((A125-1),'Айгенис Оп24'!$A$2:$C$22,3,0))),2)</f>
        <v>0.89</v>
      </c>
      <c r="G125" s="43">
        <f>COUNTIF(D126:$D$1852,365)</f>
        <v>1095</v>
      </c>
      <c r="H125" s="43">
        <f>COUNTIF(D126:$D$1852,366)</f>
        <v>632</v>
      </c>
      <c r="I125" s="2"/>
    </row>
    <row r="126" spans="1:9" x14ac:dyDescent="0.25">
      <c r="A126" s="1">
        <f>COUNTIF($C$2:C126,"Да")</f>
        <v>1</v>
      </c>
      <c r="B126" s="45">
        <f t="shared" si="3"/>
        <v>45389</v>
      </c>
      <c r="C126" s="42" t="str">
        <f>IF(ISERROR(VLOOKUP(B126,'Айгенис Оп24'!$C$3:$C$22,1,0)),"Нет","Да")</f>
        <v>Нет</v>
      </c>
      <c r="D126" s="43">
        <f t="shared" si="2"/>
        <v>366</v>
      </c>
      <c r="E126" s="49">
        <f>ROUND(('Все выпуски'!$X$3*'Все выпуски'!$X$6/100)/366*(B126-IF(C126="Нет",VLOOKUP(A126,'Айгенис Оп24'!$A$2:$C$22,3,0),VLOOKUP((A126-1),'Айгенис Оп24'!$A$2:$C$22,3,0))),2)</f>
        <v>0.98</v>
      </c>
      <c r="G126" s="43">
        <f>COUNTIF(D127:$D$1852,365)</f>
        <v>1095</v>
      </c>
      <c r="H126" s="43">
        <f>COUNTIF(D127:$D$1852,366)</f>
        <v>631</v>
      </c>
      <c r="I126" s="2"/>
    </row>
    <row r="127" spans="1:9" x14ac:dyDescent="0.25">
      <c r="A127" s="1">
        <f>COUNTIF($C$2:C127,"Да")</f>
        <v>1</v>
      </c>
      <c r="B127" s="45">
        <f t="shared" si="3"/>
        <v>45390</v>
      </c>
      <c r="C127" s="42" t="str">
        <f>IF(ISERROR(VLOOKUP(B127,'Айгенис Оп24'!$C$3:$C$22,1,0)),"Нет","Да")</f>
        <v>Нет</v>
      </c>
      <c r="D127" s="43">
        <f t="shared" si="2"/>
        <v>366</v>
      </c>
      <c r="E127" s="49">
        <f>ROUND(('Все выпуски'!$X$3*'Все выпуски'!$X$6/100)/366*(B127-IF(C127="Нет",VLOOKUP(A127,'Айгенис Оп24'!$A$2:$C$22,3,0),VLOOKUP((A127-1),'Айгенис Оп24'!$A$2:$C$22,3,0))),2)</f>
        <v>1.08</v>
      </c>
      <c r="G127" s="43">
        <f>COUNTIF(D128:$D$1852,365)</f>
        <v>1095</v>
      </c>
      <c r="H127" s="43">
        <f>COUNTIF(D128:$D$1852,366)</f>
        <v>630</v>
      </c>
      <c r="I127" s="2"/>
    </row>
    <row r="128" spans="1:9" x14ac:dyDescent="0.25">
      <c r="A128" s="1">
        <f>COUNTIF($C$2:C128,"Да")</f>
        <v>1</v>
      </c>
      <c r="B128" s="45">
        <f t="shared" si="3"/>
        <v>45391</v>
      </c>
      <c r="C128" s="42" t="str">
        <f>IF(ISERROR(VLOOKUP(B128,'Айгенис Оп24'!$C$3:$C$22,1,0)),"Нет","Да")</f>
        <v>Нет</v>
      </c>
      <c r="D128" s="43">
        <f t="shared" si="2"/>
        <v>366</v>
      </c>
      <c r="E128" s="49">
        <f>ROUND(('Все выпуски'!$X$3*'Все выпуски'!$X$6/100)/366*(B128-IF(C128="Нет",VLOOKUP(A128,'Айгенис Оп24'!$A$2:$C$22,3,0),VLOOKUP((A128-1),'Айгенис Оп24'!$A$2:$C$22,3,0))),2)</f>
        <v>1.18</v>
      </c>
      <c r="G128" s="43">
        <f>COUNTIF(D129:$D$1852,365)</f>
        <v>1095</v>
      </c>
      <c r="H128" s="43">
        <f>COUNTIF(D129:$D$1852,366)</f>
        <v>629</v>
      </c>
      <c r="I128" s="2"/>
    </row>
    <row r="129" spans="1:9" x14ac:dyDescent="0.25">
      <c r="A129" s="1">
        <f>COUNTIF($C$2:C129,"Да")</f>
        <v>1</v>
      </c>
      <c r="B129" s="45">
        <f t="shared" si="3"/>
        <v>45392</v>
      </c>
      <c r="C129" s="42" t="str">
        <f>IF(ISERROR(VLOOKUP(B129,'Айгенис Оп24'!$C$3:$C$22,1,0)),"Нет","Да")</f>
        <v>Нет</v>
      </c>
      <c r="D129" s="43">
        <f t="shared" si="2"/>
        <v>366</v>
      </c>
      <c r="E129" s="49">
        <f>ROUND(('Все выпуски'!$X$3*'Все выпуски'!$X$6/100)/366*(B129-IF(C129="Нет",VLOOKUP(A129,'Айгенис Оп24'!$A$2:$C$22,3,0),VLOOKUP((A129-1),'Айгенис Оп24'!$A$2:$C$22,3,0))),2)</f>
        <v>1.28</v>
      </c>
      <c r="G129" s="43">
        <f>COUNTIF(D130:$D$1852,365)</f>
        <v>1095</v>
      </c>
      <c r="H129" s="43">
        <f>COUNTIF(D130:$D$1852,366)</f>
        <v>628</v>
      </c>
      <c r="I129" s="2"/>
    </row>
    <row r="130" spans="1:9" x14ac:dyDescent="0.25">
      <c r="A130" s="1">
        <f>COUNTIF($C$2:C130,"Да")</f>
        <v>1</v>
      </c>
      <c r="B130" s="45">
        <f t="shared" si="3"/>
        <v>45393</v>
      </c>
      <c r="C130" s="42" t="str">
        <f>IF(ISERROR(VLOOKUP(B130,'Айгенис Оп24'!$C$3:$C$22,1,0)),"Нет","Да")</f>
        <v>Нет</v>
      </c>
      <c r="D130" s="43">
        <f t="shared" ref="D130:D193" si="4">IF(MOD(YEAR(B130),4)=0,366,365)</f>
        <v>366</v>
      </c>
      <c r="E130" s="49">
        <f>ROUND(('Все выпуски'!$X$3*'Все выпуски'!$X$6/100)/366*(B130-IF(C130="Нет",VLOOKUP(A130,'Айгенис Оп24'!$A$2:$C$22,3,0),VLOOKUP((A130-1),'Айгенис Оп24'!$A$2:$C$22,3,0))),2)</f>
        <v>1.38</v>
      </c>
      <c r="G130" s="43">
        <f>COUNTIF(D131:$D$1852,365)</f>
        <v>1095</v>
      </c>
      <c r="H130" s="43">
        <f>COUNTIF(D131:$D$1852,366)</f>
        <v>627</v>
      </c>
      <c r="I130" s="2"/>
    </row>
    <row r="131" spans="1:9" x14ac:dyDescent="0.25">
      <c r="A131" s="1">
        <f>COUNTIF($C$2:C131,"Да")</f>
        <v>1</v>
      </c>
      <c r="B131" s="45">
        <f t="shared" si="3"/>
        <v>45394</v>
      </c>
      <c r="C131" s="42" t="str">
        <f>IF(ISERROR(VLOOKUP(B131,'Айгенис Оп24'!$C$3:$C$22,1,0)),"Нет","Да")</f>
        <v>Нет</v>
      </c>
      <c r="D131" s="43">
        <f t="shared" si="4"/>
        <v>366</v>
      </c>
      <c r="E131" s="49">
        <f>ROUND(('Все выпуски'!$X$3*'Все выпуски'!$X$6/100)/366*(B131-IF(C131="Нет",VLOOKUP(A131,'Айгенис Оп24'!$A$2:$C$22,3,0),VLOOKUP((A131-1),'Айгенис Оп24'!$A$2:$C$22,3,0))),2)</f>
        <v>1.48</v>
      </c>
      <c r="G131" s="43">
        <f>COUNTIF(D132:$D$1852,365)</f>
        <v>1095</v>
      </c>
      <c r="H131" s="43">
        <f>COUNTIF(D132:$D$1852,366)</f>
        <v>626</v>
      </c>
      <c r="I131" s="2"/>
    </row>
    <row r="132" spans="1:9" x14ac:dyDescent="0.25">
      <c r="A132" s="1">
        <f>COUNTIF($C$2:C132,"Да")</f>
        <v>1</v>
      </c>
      <c r="B132" s="45">
        <f t="shared" ref="B132:B195" si="5">B131+1</f>
        <v>45395</v>
      </c>
      <c r="C132" s="42" t="str">
        <f>IF(ISERROR(VLOOKUP(B132,'Айгенис Оп24'!$C$3:$C$22,1,0)),"Нет","Да")</f>
        <v>Нет</v>
      </c>
      <c r="D132" s="43">
        <f t="shared" si="4"/>
        <v>366</v>
      </c>
      <c r="E132" s="49">
        <f>ROUND(('Все выпуски'!$X$3*'Все выпуски'!$X$6/100)/366*(B132-IF(C132="Нет",VLOOKUP(A132,'Айгенис Оп24'!$A$2:$C$22,3,0),VLOOKUP((A132-1),'Айгенис Оп24'!$A$2:$C$22,3,0))),2)</f>
        <v>1.57</v>
      </c>
      <c r="G132" s="43">
        <f>COUNTIF(D133:$D$1852,365)</f>
        <v>1095</v>
      </c>
      <c r="H132" s="43">
        <f>COUNTIF(D133:$D$1852,366)</f>
        <v>625</v>
      </c>
      <c r="I132" s="2"/>
    </row>
    <row r="133" spans="1:9" x14ac:dyDescent="0.25">
      <c r="A133" s="1">
        <f>COUNTIF($C$2:C133,"Да")</f>
        <v>1</v>
      </c>
      <c r="B133" s="45">
        <f t="shared" si="5"/>
        <v>45396</v>
      </c>
      <c r="C133" s="42" t="str">
        <f>IF(ISERROR(VLOOKUP(B133,'Айгенис Оп24'!$C$3:$C$22,1,0)),"Нет","Да")</f>
        <v>Нет</v>
      </c>
      <c r="D133" s="43">
        <f t="shared" si="4"/>
        <v>366</v>
      </c>
      <c r="E133" s="49">
        <f>ROUND(('Все выпуски'!$X$3*'Все выпуски'!$X$6/100)/366*(B133-IF(C133="Нет",VLOOKUP(A133,'Айгенис Оп24'!$A$2:$C$22,3,0),VLOOKUP((A133-1),'Айгенис Оп24'!$A$2:$C$22,3,0))),2)</f>
        <v>1.67</v>
      </c>
      <c r="G133" s="43">
        <f>COUNTIF(D134:$D$1852,365)</f>
        <v>1095</v>
      </c>
      <c r="H133" s="43">
        <f>COUNTIF(D134:$D$1852,366)</f>
        <v>624</v>
      </c>
      <c r="I133" s="2"/>
    </row>
    <row r="134" spans="1:9" x14ac:dyDescent="0.25">
      <c r="A134" s="1">
        <f>COUNTIF($C$2:C134,"Да")</f>
        <v>1</v>
      </c>
      <c r="B134" s="45">
        <f t="shared" si="5"/>
        <v>45397</v>
      </c>
      <c r="C134" s="42" t="str">
        <f>IF(ISERROR(VLOOKUP(B134,'Айгенис Оп24'!$C$3:$C$22,1,0)),"Нет","Да")</f>
        <v>Нет</v>
      </c>
      <c r="D134" s="43">
        <f t="shared" si="4"/>
        <v>366</v>
      </c>
      <c r="E134" s="49">
        <f>ROUND(('Все выпуски'!$X$3*'Все выпуски'!$X$6/100)/366*(B134-IF(C134="Нет",VLOOKUP(A134,'Айгенис Оп24'!$A$2:$C$22,3,0),VLOOKUP((A134-1),'Айгенис Оп24'!$A$2:$C$22,3,0))),2)</f>
        <v>1.77</v>
      </c>
      <c r="G134" s="43">
        <f>COUNTIF(D135:$D$1852,365)</f>
        <v>1095</v>
      </c>
      <c r="H134" s="43">
        <f>COUNTIF(D135:$D$1852,366)</f>
        <v>623</v>
      </c>
      <c r="I134" s="2"/>
    </row>
    <row r="135" spans="1:9" x14ac:dyDescent="0.25">
      <c r="A135" s="1">
        <f>COUNTIF($C$2:C135,"Да")</f>
        <v>1</v>
      </c>
      <c r="B135" s="45">
        <f t="shared" si="5"/>
        <v>45398</v>
      </c>
      <c r="C135" s="42" t="str">
        <f>IF(ISERROR(VLOOKUP(B135,'Айгенис Оп24'!$C$3:$C$22,1,0)),"Нет","Да")</f>
        <v>Нет</v>
      </c>
      <c r="D135" s="43">
        <f t="shared" si="4"/>
        <v>366</v>
      </c>
      <c r="E135" s="49">
        <f>ROUND(('Все выпуски'!$X$3*'Все выпуски'!$X$6/100)/366*(B135-IF(C135="Нет",VLOOKUP(A135,'Айгенис Оп24'!$A$2:$C$22,3,0),VLOOKUP((A135-1),'Айгенис Оп24'!$A$2:$C$22,3,0))),2)</f>
        <v>1.87</v>
      </c>
      <c r="G135" s="43">
        <f>COUNTIF(D136:$D$1852,365)</f>
        <v>1095</v>
      </c>
      <c r="H135" s="43">
        <f>COUNTIF(D136:$D$1852,366)</f>
        <v>622</v>
      </c>
      <c r="I135" s="2"/>
    </row>
    <row r="136" spans="1:9" x14ac:dyDescent="0.25">
      <c r="A136" s="1">
        <f>COUNTIF($C$2:C136,"Да")</f>
        <v>1</v>
      </c>
      <c r="B136" s="45">
        <f t="shared" si="5"/>
        <v>45399</v>
      </c>
      <c r="C136" s="42" t="str">
        <f>IF(ISERROR(VLOOKUP(B136,'Айгенис Оп24'!$C$3:$C$22,1,0)),"Нет","Да")</f>
        <v>Нет</v>
      </c>
      <c r="D136" s="43">
        <f t="shared" si="4"/>
        <v>366</v>
      </c>
      <c r="E136" s="49">
        <f>ROUND(('Все выпуски'!$X$3*'Все выпуски'!$X$6/100)/366*(B136-IF(C136="Нет",VLOOKUP(A136,'Айгенис Оп24'!$A$2:$C$22,3,0),VLOOKUP((A136-1),'Айгенис Оп24'!$A$2:$C$22,3,0))),2)</f>
        <v>1.97</v>
      </c>
      <c r="G136" s="43">
        <f>COUNTIF(D137:$D$1852,365)</f>
        <v>1095</v>
      </c>
      <c r="H136" s="43">
        <f>COUNTIF(D137:$D$1852,366)</f>
        <v>621</v>
      </c>
      <c r="I136" s="2"/>
    </row>
    <row r="137" spans="1:9" x14ac:dyDescent="0.25">
      <c r="A137" s="1">
        <f>COUNTIF($C$2:C137,"Да")</f>
        <v>1</v>
      </c>
      <c r="B137" s="45">
        <f t="shared" si="5"/>
        <v>45400</v>
      </c>
      <c r="C137" s="42" t="str">
        <f>IF(ISERROR(VLOOKUP(B137,'Айгенис Оп24'!$C$3:$C$22,1,0)),"Нет","Да")</f>
        <v>Нет</v>
      </c>
      <c r="D137" s="43">
        <f t="shared" si="4"/>
        <v>366</v>
      </c>
      <c r="E137" s="49">
        <f>ROUND(('Все выпуски'!$X$3*'Все выпуски'!$X$6/100)/366*(B137-IF(C137="Нет",VLOOKUP(A137,'Айгенис Оп24'!$A$2:$C$22,3,0),VLOOKUP((A137-1),'Айгенис Оп24'!$A$2:$C$22,3,0))),2)</f>
        <v>2.0699999999999998</v>
      </c>
      <c r="G137" s="43">
        <f>COUNTIF(D138:$D$1852,365)</f>
        <v>1095</v>
      </c>
      <c r="H137" s="43">
        <f>COUNTIF(D138:$D$1852,366)</f>
        <v>620</v>
      </c>
      <c r="I137" s="2"/>
    </row>
    <row r="138" spans="1:9" x14ac:dyDescent="0.25">
      <c r="A138" s="1">
        <f>COUNTIF($C$2:C138,"Да")</f>
        <v>1</v>
      </c>
      <c r="B138" s="45">
        <f t="shared" si="5"/>
        <v>45401</v>
      </c>
      <c r="C138" s="42" t="str">
        <f>IF(ISERROR(VLOOKUP(B138,'Айгенис Оп24'!$C$3:$C$22,1,0)),"Нет","Да")</f>
        <v>Нет</v>
      </c>
      <c r="D138" s="43">
        <f t="shared" si="4"/>
        <v>366</v>
      </c>
      <c r="E138" s="49">
        <f>ROUND(('Все выпуски'!$X$3*'Все выпуски'!$X$6/100)/366*(B138-IF(C138="Нет",VLOOKUP(A138,'Айгенис Оп24'!$A$2:$C$22,3,0),VLOOKUP((A138-1),'Айгенис Оп24'!$A$2:$C$22,3,0))),2)</f>
        <v>2.16</v>
      </c>
      <c r="G138" s="43">
        <f>COUNTIF(D139:$D$1852,365)</f>
        <v>1095</v>
      </c>
      <c r="H138" s="43">
        <f>COUNTIF(D139:$D$1852,366)</f>
        <v>619</v>
      </c>
      <c r="I138" s="2"/>
    </row>
    <row r="139" spans="1:9" x14ac:dyDescent="0.25">
      <c r="A139" s="1">
        <f>COUNTIF($C$2:C139,"Да")</f>
        <v>1</v>
      </c>
      <c r="B139" s="45">
        <f t="shared" si="5"/>
        <v>45402</v>
      </c>
      <c r="C139" s="42" t="str">
        <f>IF(ISERROR(VLOOKUP(B139,'Айгенис Оп24'!$C$3:$C$22,1,0)),"Нет","Да")</f>
        <v>Нет</v>
      </c>
      <c r="D139" s="43">
        <f t="shared" si="4"/>
        <v>366</v>
      </c>
      <c r="E139" s="49">
        <f>ROUND(('Все выпуски'!$X$3*'Все выпуски'!$X$6/100)/366*(B139-IF(C139="Нет",VLOOKUP(A139,'Айгенис Оп24'!$A$2:$C$22,3,0),VLOOKUP((A139-1),'Айгенис Оп24'!$A$2:$C$22,3,0))),2)</f>
        <v>2.2599999999999998</v>
      </c>
      <c r="G139" s="43">
        <f>COUNTIF(D140:$D$1852,365)</f>
        <v>1095</v>
      </c>
      <c r="H139" s="43">
        <f>COUNTIF(D140:$D$1852,366)</f>
        <v>618</v>
      </c>
      <c r="I139" s="2"/>
    </row>
    <row r="140" spans="1:9" x14ac:dyDescent="0.25">
      <c r="A140" s="1">
        <f>COUNTIF($C$2:C140,"Да")</f>
        <v>1</v>
      </c>
      <c r="B140" s="45">
        <f t="shared" si="5"/>
        <v>45403</v>
      </c>
      <c r="C140" s="42" t="str">
        <f>IF(ISERROR(VLOOKUP(B140,'Айгенис Оп24'!$C$3:$C$22,1,0)),"Нет","Да")</f>
        <v>Нет</v>
      </c>
      <c r="D140" s="43">
        <f t="shared" si="4"/>
        <v>366</v>
      </c>
      <c r="E140" s="49">
        <f>ROUND(('Все выпуски'!$X$3*'Все выпуски'!$X$6/100)/366*(B140-IF(C140="Нет",VLOOKUP(A140,'Айгенис Оп24'!$A$2:$C$22,3,0),VLOOKUP((A140-1),'Айгенис Оп24'!$A$2:$C$22,3,0))),2)</f>
        <v>2.36</v>
      </c>
      <c r="G140" s="43">
        <f>COUNTIF(D141:$D$1852,365)</f>
        <v>1095</v>
      </c>
      <c r="H140" s="43">
        <f>COUNTIF(D141:$D$1852,366)</f>
        <v>617</v>
      </c>
      <c r="I140" s="2"/>
    </row>
    <row r="141" spans="1:9" x14ac:dyDescent="0.25">
      <c r="A141" s="1">
        <f>COUNTIF($C$2:C141,"Да")</f>
        <v>1</v>
      </c>
      <c r="B141" s="45">
        <f t="shared" si="5"/>
        <v>45404</v>
      </c>
      <c r="C141" s="42" t="str">
        <f>IF(ISERROR(VLOOKUP(B141,'Айгенис Оп24'!$C$3:$C$22,1,0)),"Нет","Да")</f>
        <v>Нет</v>
      </c>
      <c r="D141" s="43">
        <f t="shared" si="4"/>
        <v>366</v>
      </c>
      <c r="E141" s="49">
        <f>ROUND(('Все выпуски'!$X$3*'Все выпуски'!$X$6/100)/366*(B141-IF(C141="Нет",VLOOKUP(A141,'Айгенис Оп24'!$A$2:$C$22,3,0),VLOOKUP((A141-1),'Айгенис Оп24'!$A$2:$C$22,3,0))),2)</f>
        <v>2.46</v>
      </c>
      <c r="G141" s="43">
        <f>COUNTIF(D142:$D$1852,365)</f>
        <v>1095</v>
      </c>
      <c r="H141" s="43">
        <f>COUNTIF(D142:$D$1852,366)</f>
        <v>616</v>
      </c>
      <c r="I141" s="2"/>
    </row>
    <row r="142" spans="1:9" x14ac:dyDescent="0.25">
      <c r="A142" s="1">
        <f>COUNTIF($C$2:C142,"Да")</f>
        <v>1</v>
      </c>
      <c r="B142" s="45">
        <f t="shared" si="5"/>
        <v>45405</v>
      </c>
      <c r="C142" s="42" t="str">
        <f>IF(ISERROR(VLOOKUP(B142,'Айгенис Оп24'!$C$3:$C$22,1,0)),"Нет","Да")</f>
        <v>Нет</v>
      </c>
      <c r="D142" s="43">
        <f t="shared" si="4"/>
        <v>366</v>
      </c>
      <c r="E142" s="49">
        <f>ROUND(('Все выпуски'!$X$3*'Все выпуски'!$X$6/100)/366*(B142-IF(C142="Нет",VLOOKUP(A142,'Айгенис Оп24'!$A$2:$C$22,3,0),VLOOKUP((A142-1),'Айгенис Оп24'!$A$2:$C$22,3,0))),2)</f>
        <v>2.56</v>
      </c>
      <c r="G142" s="43">
        <f>COUNTIF(D143:$D$1852,365)</f>
        <v>1095</v>
      </c>
      <c r="H142" s="43">
        <f>COUNTIF(D143:$D$1852,366)</f>
        <v>615</v>
      </c>
      <c r="I142" s="2"/>
    </row>
    <row r="143" spans="1:9" x14ac:dyDescent="0.25">
      <c r="A143" s="1">
        <f>COUNTIF($C$2:C143,"Да")</f>
        <v>1</v>
      </c>
      <c r="B143" s="45">
        <f t="shared" si="5"/>
        <v>45406</v>
      </c>
      <c r="C143" s="42" t="str">
        <f>IF(ISERROR(VLOOKUP(B143,'Айгенис Оп24'!$C$3:$C$22,1,0)),"Нет","Да")</f>
        <v>Нет</v>
      </c>
      <c r="D143" s="43">
        <f t="shared" si="4"/>
        <v>366</v>
      </c>
      <c r="E143" s="49">
        <f>ROUND(('Все выпуски'!$X$3*'Все выпуски'!$X$6/100)/366*(B143-IF(C143="Нет",VLOOKUP(A143,'Айгенис Оп24'!$A$2:$C$22,3,0),VLOOKUP((A143-1),'Айгенис Оп24'!$A$2:$C$22,3,0))),2)</f>
        <v>2.66</v>
      </c>
      <c r="G143" s="43">
        <f>COUNTIF(D144:$D$1852,365)</f>
        <v>1095</v>
      </c>
      <c r="H143" s="43">
        <f>COUNTIF(D144:$D$1852,366)</f>
        <v>614</v>
      </c>
      <c r="I143" s="2"/>
    </row>
    <row r="144" spans="1:9" x14ac:dyDescent="0.25">
      <c r="A144" s="1">
        <f>COUNTIF($C$2:C144,"Да")</f>
        <v>1</v>
      </c>
      <c r="B144" s="45">
        <f t="shared" si="5"/>
        <v>45407</v>
      </c>
      <c r="C144" s="42" t="str">
        <f>IF(ISERROR(VLOOKUP(B144,'Айгенис Оп24'!$C$3:$C$22,1,0)),"Нет","Да")</f>
        <v>Нет</v>
      </c>
      <c r="D144" s="43">
        <f t="shared" si="4"/>
        <v>366</v>
      </c>
      <c r="E144" s="49">
        <f>ROUND(('Все выпуски'!$X$3*'Все выпуски'!$X$6/100)/366*(B144-IF(C144="Нет",VLOOKUP(A144,'Айгенис Оп24'!$A$2:$C$22,3,0),VLOOKUP((A144-1),'Айгенис Оп24'!$A$2:$C$22,3,0))),2)</f>
        <v>2.75</v>
      </c>
      <c r="G144" s="43">
        <f>COUNTIF(D145:$D$1852,365)</f>
        <v>1095</v>
      </c>
      <c r="H144" s="43">
        <f>COUNTIF(D145:$D$1852,366)</f>
        <v>613</v>
      </c>
      <c r="I144" s="2"/>
    </row>
    <row r="145" spans="1:9" x14ac:dyDescent="0.25">
      <c r="A145" s="1">
        <f>COUNTIF($C$2:C145,"Да")</f>
        <v>1</v>
      </c>
      <c r="B145" s="45">
        <f t="shared" si="5"/>
        <v>45408</v>
      </c>
      <c r="C145" s="42" t="str">
        <f>IF(ISERROR(VLOOKUP(B145,'Айгенис Оп24'!$C$3:$C$22,1,0)),"Нет","Да")</f>
        <v>Нет</v>
      </c>
      <c r="D145" s="43">
        <f t="shared" si="4"/>
        <v>366</v>
      </c>
      <c r="E145" s="49">
        <f>ROUND(('Все выпуски'!$X$3*'Все выпуски'!$X$6/100)/366*(B145-IF(C145="Нет",VLOOKUP(A145,'Айгенис Оп24'!$A$2:$C$22,3,0),VLOOKUP((A145-1),'Айгенис Оп24'!$A$2:$C$22,3,0))),2)</f>
        <v>2.85</v>
      </c>
      <c r="G145" s="43">
        <f>COUNTIF(D146:$D$1852,365)</f>
        <v>1095</v>
      </c>
      <c r="H145" s="43">
        <f>COUNTIF(D146:$D$1852,366)</f>
        <v>612</v>
      </c>
      <c r="I145" s="2"/>
    </row>
    <row r="146" spans="1:9" x14ac:dyDescent="0.25">
      <c r="A146" s="1">
        <f>COUNTIF($C$2:C146,"Да")</f>
        <v>1</v>
      </c>
      <c r="B146" s="45">
        <f t="shared" si="5"/>
        <v>45409</v>
      </c>
      <c r="C146" s="42" t="str">
        <f>IF(ISERROR(VLOOKUP(B146,'Айгенис Оп24'!$C$3:$C$22,1,0)),"Нет","Да")</f>
        <v>Нет</v>
      </c>
      <c r="D146" s="43">
        <f t="shared" si="4"/>
        <v>366</v>
      </c>
      <c r="E146" s="49">
        <f>ROUND(('Все выпуски'!$X$3*'Все выпуски'!$X$6/100)/366*(B146-IF(C146="Нет",VLOOKUP(A146,'Айгенис Оп24'!$A$2:$C$22,3,0),VLOOKUP((A146-1),'Айгенис Оп24'!$A$2:$C$22,3,0))),2)</f>
        <v>2.95</v>
      </c>
      <c r="G146" s="43">
        <f>COUNTIF(D147:$D$1852,365)</f>
        <v>1095</v>
      </c>
      <c r="H146" s="43">
        <f>COUNTIF(D147:$D$1852,366)</f>
        <v>611</v>
      </c>
      <c r="I146" s="2"/>
    </row>
    <row r="147" spans="1:9" x14ac:dyDescent="0.25">
      <c r="A147" s="1">
        <f>COUNTIF($C$2:C147,"Да")</f>
        <v>1</v>
      </c>
      <c r="B147" s="45">
        <f t="shared" si="5"/>
        <v>45410</v>
      </c>
      <c r="C147" s="42" t="str">
        <f>IF(ISERROR(VLOOKUP(B147,'Айгенис Оп24'!$C$3:$C$22,1,0)),"Нет","Да")</f>
        <v>Нет</v>
      </c>
      <c r="D147" s="43">
        <f t="shared" si="4"/>
        <v>366</v>
      </c>
      <c r="E147" s="49">
        <f>ROUND(('Все выпуски'!$X$3*'Все выпуски'!$X$6/100)/366*(B147-IF(C147="Нет",VLOOKUP(A147,'Айгенис Оп24'!$A$2:$C$22,3,0),VLOOKUP((A147-1),'Айгенис Оп24'!$A$2:$C$22,3,0))),2)</f>
        <v>3.05</v>
      </c>
      <c r="G147" s="43">
        <f>COUNTIF(D148:$D$1852,365)</f>
        <v>1095</v>
      </c>
      <c r="H147" s="43">
        <f>COUNTIF(D148:$D$1852,366)</f>
        <v>610</v>
      </c>
      <c r="I147" s="2"/>
    </row>
    <row r="148" spans="1:9" x14ac:dyDescent="0.25">
      <c r="A148" s="1">
        <f>COUNTIF($C$2:C148,"Да")</f>
        <v>1</v>
      </c>
      <c r="B148" s="45">
        <f t="shared" si="5"/>
        <v>45411</v>
      </c>
      <c r="C148" s="42" t="str">
        <f>IF(ISERROR(VLOOKUP(B148,'Айгенис Оп24'!$C$3:$C$22,1,0)),"Нет","Да")</f>
        <v>Нет</v>
      </c>
      <c r="D148" s="43">
        <f t="shared" si="4"/>
        <v>366</v>
      </c>
      <c r="E148" s="49">
        <f>ROUND(('Все выпуски'!$X$3*'Все выпуски'!$X$6/100)/366*(B148-IF(C148="Нет",VLOOKUP(A148,'Айгенис Оп24'!$A$2:$C$22,3,0),VLOOKUP((A148-1),'Айгенис Оп24'!$A$2:$C$22,3,0))),2)</f>
        <v>3.15</v>
      </c>
      <c r="G148" s="43">
        <f>COUNTIF(D149:$D$1852,365)</f>
        <v>1095</v>
      </c>
      <c r="H148" s="43">
        <f>COUNTIF(D149:$D$1852,366)</f>
        <v>609</v>
      </c>
      <c r="I148" s="2"/>
    </row>
    <row r="149" spans="1:9" x14ac:dyDescent="0.25">
      <c r="A149" s="1">
        <f>COUNTIF($C$2:C149,"Да")</f>
        <v>1</v>
      </c>
      <c r="B149" s="45">
        <f t="shared" si="5"/>
        <v>45412</v>
      </c>
      <c r="C149" s="42" t="str">
        <f>IF(ISERROR(VLOOKUP(B149,'Айгенис Оп24'!$C$3:$C$22,1,0)),"Нет","Да")</f>
        <v>Нет</v>
      </c>
      <c r="D149" s="43">
        <f t="shared" si="4"/>
        <v>366</v>
      </c>
      <c r="E149" s="49">
        <f>ROUND(('Все выпуски'!$X$3*'Все выпуски'!$X$6/100)/366*(B149-IF(C149="Нет",VLOOKUP(A149,'Айгенис Оп24'!$A$2:$C$22,3,0),VLOOKUP((A149-1),'Айгенис Оп24'!$A$2:$C$22,3,0))),2)</f>
        <v>3.25</v>
      </c>
      <c r="G149" s="43">
        <f>COUNTIF(D150:$D$1852,365)</f>
        <v>1095</v>
      </c>
      <c r="H149" s="43">
        <f>COUNTIF(D150:$D$1852,366)</f>
        <v>608</v>
      </c>
      <c r="I149" s="2"/>
    </row>
    <row r="150" spans="1:9" x14ac:dyDescent="0.25">
      <c r="A150" s="1">
        <f>COUNTIF($C$2:C150,"Да")</f>
        <v>1</v>
      </c>
      <c r="B150" s="45">
        <f t="shared" si="5"/>
        <v>45413</v>
      </c>
      <c r="C150" s="42" t="str">
        <f>IF(ISERROR(VLOOKUP(B150,'Айгенис Оп24'!$C$3:$C$22,1,0)),"Нет","Да")</f>
        <v>Нет</v>
      </c>
      <c r="D150" s="43">
        <f t="shared" si="4"/>
        <v>366</v>
      </c>
      <c r="E150" s="49">
        <f>ROUND(('Все выпуски'!$X$3*'Все выпуски'!$X$6/100)/366*(B150-IF(C150="Нет",VLOOKUP(A150,'Айгенис Оп24'!$A$2:$C$22,3,0),VLOOKUP((A150-1),'Айгенис Оп24'!$A$2:$C$22,3,0))),2)</f>
        <v>3.34</v>
      </c>
      <c r="G150" s="43">
        <f>COUNTIF(D151:$D$1852,365)</f>
        <v>1095</v>
      </c>
      <c r="H150" s="43">
        <f>COUNTIF(D151:$D$1852,366)</f>
        <v>607</v>
      </c>
      <c r="I150" s="2"/>
    </row>
    <row r="151" spans="1:9" x14ac:dyDescent="0.25">
      <c r="A151" s="1">
        <f>COUNTIF($C$2:C151,"Да")</f>
        <v>1</v>
      </c>
      <c r="B151" s="45">
        <f t="shared" si="5"/>
        <v>45414</v>
      </c>
      <c r="C151" s="42" t="str">
        <f>IF(ISERROR(VLOOKUP(B151,'Айгенис Оп24'!$C$3:$C$22,1,0)),"Нет","Да")</f>
        <v>Нет</v>
      </c>
      <c r="D151" s="43">
        <f t="shared" si="4"/>
        <v>366</v>
      </c>
      <c r="E151" s="49">
        <f>ROUND(('Все выпуски'!$X$3*'Все выпуски'!$X$6/100)/366*(B151-IF(C151="Нет",VLOOKUP(A151,'Айгенис Оп24'!$A$2:$C$22,3,0),VLOOKUP((A151-1),'Айгенис Оп24'!$A$2:$C$22,3,0))),2)</f>
        <v>3.44</v>
      </c>
      <c r="G151" s="43">
        <f>COUNTIF(D152:$D$1852,365)</f>
        <v>1095</v>
      </c>
      <c r="H151" s="43">
        <f>COUNTIF(D152:$D$1852,366)</f>
        <v>606</v>
      </c>
      <c r="I151" s="2"/>
    </row>
    <row r="152" spans="1:9" x14ac:dyDescent="0.25">
      <c r="A152" s="1">
        <f>COUNTIF($C$2:C152,"Да")</f>
        <v>1</v>
      </c>
      <c r="B152" s="45">
        <f t="shared" si="5"/>
        <v>45415</v>
      </c>
      <c r="C152" s="42" t="str">
        <f>IF(ISERROR(VLOOKUP(B152,'Айгенис Оп24'!$C$3:$C$22,1,0)),"Нет","Да")</f>
        <v>Нет</v>
      </c>
      <c r="D152" s="43">
        <f t="shared" si="4"/>
        <v>366</v>
      </c>
      <c r="E152" s="49">
        <f>ROUND(('Все выпуски'!$X$3*'Все выпуски'!$X$6/100)/366*(B152-IF(C152="Нет",VLOOKUP(A152,'Айгенис Оп24'!$A$2:$C$22,3,0),VLOOKUP((A152-1),'Айгенис Оп24'!$A$2:$C$22,3,0))),2)</f>
        <v>3.54</v>
      </c>
      <c r="G152" s="43">
        <f>COUNTIF(D153:$D$1852,365)</f>
        <v>1095</v>
      </c>
      <c r="H152" s="43">
        <f>COUNTIF(D153:$D$1852,366)</f>
        <v>605</v>
      </c>
      <c r="I152" s="2"/>
    </row>
    <row r="153" spans="1:9" x14ac:dyDescent="0.25">
      <c r="A153" s="1">
        <f>COUNTIF($C$2:C153,"Да")</f>
        <v>1</v>
      </c>
      <c r="B153" s="45">
        <f t="shared" si="5"/>
        <v>45416</v>
      </c>
      <c r="C153" s="42" t="str">
        <f>IF(ISERROR(VLOOKUP(B153,'Айгенис Оп24'!$C$3:$C$22,1,0)),"Нет","Да")</f>
        <v>Нет</v>
      </c>
      <c r="D153" s="43">
        <f t="shared" si="4"/>
        <v>366</v>
      </c>
      <c r="E153" s="49">
        <f>ROUND(('Все выпуски'!$X$3*'Все выпуски'!$X$6/100)/366*(B153-IF(C153="Нет",VLOOKUP(A153,'Айгенис Оп24'!$A$2:$C$22,3,0),VLOOKUP((A153-1),'Айгенис Оп24'!$A$2:$C$22,3,0))),2)</f>
        <v>3.64</v>
      </c>
      <c r="G153" s="43">
        <f>COUNTIF(D154:$D$1852,365)</f>
        <v>1095</v>
      </c>
      <c r="H153" s="43">
        <f>COUNTIF(D154:$D$1852,366)</f>
        <v>604</v>
      </c>
      <c r="I153" s="2"/>
    </row>
    <row r="154" spans="1:9" x14ac:dyDescent="0.25">
      <c r="A154" s="1">
        <f>COUNTIF($C$2:C154,"Да")</f>
        <v>1</v>
      </c>
      <c r="B154" s="45">
        <f t="shared" si="5"/>
        <v>45417</v>
      </c>
      <c r="C154" s="42" t="str">
        <f>IF(ISERROR(VLOOKUP(B154,'Айгенис Оп24'!$C$3:$C$22,1,0)),"Нет","Да")</f>
        <v>Нет</v>
      </c>
      <c r="D154" s="43">
        <f t="shared" si="4"/>
        <v>366</v>
      </c>
      <c r="E154" s="49">
        <f>ROUND(('Все выпуски'!$X$3*'Все выпуски'!$X$6/100)/366*(B154-IF(C154="Нет",VLOOKUP(A154,'Айгенис Оп24'!$A$2:$C$22,3,0),VLOOKUP((A154-1),'Айгенис Оп24'!$A$2:$C$22,3,0))),2)</f>
        <v>3.74</v>
      </c>
      <c r="G154" s="43">
        <f>COUNTIF(D155:$D$1852,365)</f>
        <v>1095</v>
      </c>
      <c r="H154" s="43">
        <f>COUNTIF(D155:$D$1852,366)</f>
        <v>603</v>
      </c>
      <c r="I154" s="2"/>
    </row>
    <row r="155" spans="1:9" x14ac:dyDescent="0.25">
      <c r="A155" s="1">
        <f>COUNTIF($C$2:C155,"Да")</f>
        <v>1</v>
      </c>
      <c r="B155" s="45">
        <f t="shared" si="5"/>
        <v>45418</v>
      </c>
      <c r="C155" s="42" t="str">
        <f>IF(ISERROR(VLOOKUP(B155,'Айгенис Оп24'!$C$3:$C$22,1,0)),"Нет","Да")</f>
        <v>Нет</v>
      </c>
      <c r="D155" s="43">
        <f t="shared" si="4"/>
        <v>366</v>
      </c>
      <c r="E155" s="49">
        <f>ROUND(('Все выпуски'!$X$3*'Все выпуски'!$X$6/100)/366*(B155-IF(C155="Нет",VLOOKUP(A155,'Айгенис Оп24'!$A$2:$C$22,3,0),VLOOKUP((A155-1),'Айгенис Оп24'!$A$2:$C$22,3,0))),2)</f>
        <v>3.84</v>
      </c>
      <c r="G155" s="43">
        <f>COUNTIF(D156:$D$1852,365)</f>
        <v>1095</v>
      </c>
      <c r="H155" s="43">
        <f>COUNTIF(D156:$D$1852,366)</f>
        <v>602</v>
      </c>
      <c r="I155" s="2"/>
    </row>
    <row r="156" spans="1:9" x14ac:dyDescent="0.25">
      <c r="A156" s="1">
        <f>COUNTIF($C$2:C156,"Да")</f>
        <v>1</v>
      </c>
      <c r="B156" s="45">
        <f t="shared" si="5"/>
        <v>45419</v>
      </c>
      <c r="C156" s="42" t="str">
        <f>IF(ISERROR(VLOOKUP(B156,'Айгенис Оп24'!$C$3:$C$22,1,0)),"Нет","Да")</f>
        <v>Нет</v>
      </c>
      <c r="D156" s="43">
        <f t="shared" si="4"/>
        <v>366</v>
      </c>
      <c r="E156" s="49">
        <f>ROUND(('Все выпуски'!$X$3*'Все выпуски'!$X$6/100)/366*(B156-IF(C156="Нет",VLOOKUP(A156,'Айгенис Оп24'!$A$2:$C$22,3,0),VLOOKUP((A156-1),'Айгенис Оп24'!$A$2:$C$22,3,0))),2)</f>
        <v>3.93</v>
      </c>
      <c r="G156" s="43">
        <f>COUNTIF(D157:$D$1852,365)</f>
        <v>1095</v>
      </c>
      <c r="H156" s="43">
        <f>COUNTIF(D157:$D$1852,366)</f>
        <v>601</v>
      </c>
      <c r="I156" s="2"/>
    </row>
    <row r="157" spans="1:9" x14ac:dyDescent="0.25">
      <c r="A157" s="1">
        <f>COUNTIF($C$2:C157,"Да")</f>
        <v>1</v>
      </c>
      <c r="B157" s="45">
        <f t="shared" si="5"/>
        <v>45420</v>
      </c>
      <c r="C157" s="42" t="str">
        <f>IF(ISERROR(VLOOKUP(B157,'Айгенис Оп24'!$C$3:$C$22,1,0)),"Нет","Да")</f>
        <v>Нет</v>
      </c>
      <c r="D157" s="43">
        <f t="shared" si="4"/>
        <v>366</v>
      </c>
      <c r="E157" s="49">
        <f>ROUND(('Все выпуски'!$X$3*'Все выпуски'!$X$6/100)/366*(B157-IF(C157="Нет",VLOOKUP(A157,'Айгенис Оп24'!$A$2:$C$22,3,0),VLOOKUP((A157-1),'Айгенис Оп24'!$A$2:$C$22,3,0))),2)</f>
        <v>4.03</v>
      </c>
      <c r="G157" s="43">
        <f>COUNTIF(D158:$D$1852,365)</f>
        <v>1095</v>
      </c>
      <c r="H157" s="43">
        <f>COUNTIF(D158:$D$1852,366)</f>
        <v>600</v>
      </c>
      <c r="I157" s="2"/>
    </row>
    <row r="158" spans="1:9" x14ac:dyDescent="0.25">
      <c r="A158" s="1">
        <f>COUNTIF($C$2:C158,"Да")</f>
        <v>1</v>
      </c>
      <c r="B158" s="45">
        <f t="shared" si="5"/>
        <v>45421</v>
      </c>
      <c r="C158" s="42" t="str">
        <f>IF(ISERROR(VLOOKUP(B158,'Айгенис Оп24'!$C$3:$C$22,1,0)),"Нет","Да")</f>
        <v>Нет</v>
      </c>
      <c r="D158" s="43">
        <f t="shared" si="4"/>
        <v>366</v>
      </c>
      <c r="E158" s="49">
        <f>ROUND(('Все выпуски'!$X$3*'Все выпуски'!$X$6/100)/366*(B158-IF(C158="Нет",VLOOKUP(A158,'Айгенис Оп24'!$A$2:$C$22,3,0),VLOOKUP((A158-1),'Айгенис Оп24'!$A$2:$C$22,3,0))),2)</f>
        <v>4.13</v>
      </c>
      <c r="G158" s="43">
        <f>COUNTIF(D159:$D$1852,365)</f>
        <v>1095</v>
      </c>
      <c r="H158" s="43">
        <f>COUNTIF(D159:$D$1852,366)</f>
        <v>599</v>
      </c>
      <c r="I158" s="2"/>
    </row>
    <row r="159" spans="1:9" x14ac:dyDescent="0.25">
      <c r="A159" s="1">
        <f>COUNTIF($C$2:C159,"Да")</f>
        <v>1</v>
      </c>
      <c r="B159" s="45">
        <f t="shared" si="5"/>
        <v>45422</v>
      </c>
      <c r="C159" s="42" t="str">
        <f>IF(ISERROR(VLOOKUP(B159,'Айгенис Оп24'!$C$3:$C$22,1,0)),"Нет","Да")</f>
        <v>Нет</v>
      </c>
      <c r="D159" s="43">
        <f t="shared" si="4"/>
        <v>366</v>
      </c>
      <c r="E159" s="49">
        <f>ROUND(('Все выпуски'!$X$3*'Все выпуски'!$X$6/100)/366*(B159-IF(C159="Нет",VLOOKUP(A159,'Айгенис Оп24'!$A$2:$C$22,3,0),VLOOKUP((A159-1),'Айгенис Оп24'!$A$2:$C$22,3,0))),2)</f>
        <v>4.2300000000000004</v>
      </c>
      <c r="G159" s="43">
        <f>COUNTIF(D160:$D$1852,365)</f>
        <v>1095</v>
      </c>
      <c r="H159" s="43">
        <f>COUNTIF(D160:$D$1852,366)</f>
        <v>598</v>
      </c>
      <c r="I159" s="2"/>
    </row>
    <row r="160" spans="1:9" x14ac:dyDescent="0.25">
      <c r="A160" s="1">
        <f>COUNTIF($C$2:C160,"Да")</f>
        <v>1</v>
      </c>
      <c r="B160" s="45">
        <f t="shared" si="5"/>
        <v>45423</v>
      </c>
      <c r="C160" s="42" t="str">
        <f>IF(ISERROR(VLOOKUP(B160,'Айгенис Оп24'!$C$3:$C$22,1,0)),"Нет","Да")</f>
        <v>Нет</v>
      </c>
      <c r="D160" s="43">
        <f t="shared" si="4"/>
        <v>366</v>
      </c>
      <c r="E160" s="49">
        <f>ROUND(('Все выпуски'!$X$3*'Все выпуски'!$X$6/100)/366*(B160-IF(C160="Нет",VLOOKUP(A160,'Айгенис Оп24'!$A$2:$C$22,3,0),VLOOKUP((A160-1),'Айгенис Оп24'!$A$2:$C$22,3,0))),2)</f>
        <v>4.33</v>
      </c>
      <c r="G160" s="43">
        <f>COUNTIF(D161:$D$1852,365)</f>
        <v>1095</v>
      </c>
      <c r="H160" s="43">
        <f>COUNTIF(D161:$D$1852,366)</f>
        <v>597</v>
      </c>
      <c r="I160" s="2"/>
    </row>
    <row r="161" spans="1:9" x14ac:dyDescent="0.25">
      <c r="A161" s="1">
        <f>COUNTIF($C$2:C161,"Да")</f>
        <v>1</v>
      </c>
      <c r="B161" s="45">
        <f t="shared" si="5"/>
        <v>45424</v>
      </c>
      <c r="C161" s="42" t="str">
        <f>IF(ISERROR(VLOOKUP(B161,'Айгенис Оп24'!$C$3:$C$22,1,0)),"Нет","Да")</f>
        <v>Нет</v>
      </c>
      <c r="D161" s="43">
        <f t="shared" si="4"/>
        <v>366</v>
      </c>
      <c r="E161" s="49">
        <f>ROUND(('Все выпуски'!$X$3*'Все выпуски'!$X$6/100)/366*(B161-IF(C161="Нет",VLOOKUP(A161,'Айгенис Оп24'!$A$2:$C$22,3,0),VLOOKUP((A161-1),'Айгенис Оп24'!$A$2:$C$22,3,0))),2)</f>
        <v>4.43</v>
      </c>
      <c r="G161" s="43">
        <f>COUNTIF(D162:$D$1852,365)</f>
        <v>1095</v>
      </c>
      <c r="H161" s="43">
        <f>COUNTIF(D162:$D$1852,366)</f>
        <v>596</v>
      </c>
      <c r="I161" s="2"/>
    </row>
    <row r="162" spans="1:9" x14ac:dyDescent="0.25">
      <c r="A162" s="1">
        <f>COUNTIF($C$2:C162,"Да")</f>
        <v>1</v>
      </c>
      <c r="B162" s="45">
        <f t="shared" si="5"/>
        <v>45425</v>
      </c>
      <c r="C162" s="42" t="str">
        <f>IF(ISERROR(VLOOKUP(B162,'Айгенис Оп24'!$C$3:$C$22,1,0)),"Нет","Да")</f>
        <v>Нет</v>
      </c>
      <c r="D162" s="43">
        <f t="shared" si="4"/>
        <v>366</v>
      </c>
      <c r="E162" s="49">
        <f>ROUND(('Все выпуски'!$X$3*'Все выпуски'!$X$6/100)/366*(B162-IF(C162="Нет",VLOOKUP(A162,'Айгенис Оп24'!$A$2:$C$22,3,0),VLOOKUP((A162-1),'Айгенис Оп24'!$A$2:$C$22,3,0))),2)</f>
        <v>4.5199999999999996</v>
      </c>
      <c r="G162" s="43">
        <f>COUNTIF(D163:$D$1852,365)</f>
        <v>1095</v>
      </c>
      <c r="H162" s="43">
        <f>COUNTIF(D163:$D$1852,366)</f>
        <v>595</v>
      </c>
      <c r="I162" s="2"/>
    </row>
    <row r="163" spans="1:9" x14ac:dyDescent="0.25">
      <c r="A163" s="1">
        <f>COUNTIF($C$2:C163,"Да")</f>
        <v>1</v>
      </c>
      <c r="B163" s="45">
        <f t="shared" si="5"/>
        <v>45426</v>
      </c>
      <c r="C163" s="42" t="str">
        <f>IF(ISERROR(VLOOKUP(B163,'Айгенис Оп24'!$C$3:$C$22,1,0)),"Нет","Да")</f>
        <v>Нет</v>
      </c>
      <c r="D163" s="43">
        <f t="shared" si="4"/>
        <v>366</v>
      </c>
      <c r="E163" s="49">
        <f>ROUND(('Все выпуски'!$X$3*'Все выпуски'!$X$6/100)/366*(B163-IF(C163="Нет",VLOOKUP(A163,'Айгенис Оп24'!$A$2:$C$22,3,0),VLOOKUP((A163-1),'Айгенис Оп24'!$A$2:$C$22,3,0))),2)</f>
        <v>4.62</v>
      </c>
      <c r="G163" s="43">
        <f>COUNTIF(D164:$D$1852,365)</f>
        <v>1095</v>
      </c>
      <c r="H163" s="43">
        <f>COUNTIF(D164:$D$1852,366)</f>
        <v>594</v>
      </c>
      <c r="I163" s="2"/>
    </row>
    <row r="164" spans="1:9" x14ac:dyDescent="0.25">
      <c r="A164" s="1">
        <f>COUNTIF($C$2:C164,"Да")</f>
        <v>1</v>
      </c>
      <c r="B164" s="45">
        <f t="shared" si="5"/>
        <v>45427</v>
      </c>
      <c r="C164" s="42" t="str">
        <f>IF(ISERROR(VLOOKUP(B164,'Айгенис Оп24'!$C$3:$C$22,1,0)),"Нет","Да")</f>
        <v>Нет</v>
      </c>
      <c r="D164" s="43">
        <f t="shared" si="4"/>
        <v>366</v>
      </c>
      <c r="E164" s="49">
        <f>ROUND(('Все выпуски'!$X$3*'Все выпуски'!$X$6/100)/366*(B164-IF(C164="Нет",VLOOKUP(A164,'Айгенис Оп24'!$A$2:$C$22,3,0),VLOOKUP((A164-1),'Айгенис Оп24'!$A$2:$C$22,3,0))),2)</f>
        <v>4.72</v>
      </c>
      <c r="G164" s="43">
        <f>COUNTIF(D165:$D$1852,365)</f>
        <v>1095</v>
      </c>
      <c r="H164" s="43">
        <f>COUNTIF(D165:$D$1852,366)</f>
        <v>593</v>
      </c>
      <c r="I164" s="2"/>
    </row>
    <row r="165" spans="1:9" x14ac:dyDescent="0.25">
      <c r="A165" s="1">
        <f>COUNTIF($C$2:C165,"Да")</f>
        <v>1</v>
      </c>
      <c r="B165" s="45">
        <f t="shared" si="5"/>
        <v>45428</v>
      </c>
      <c r="C165" s="42" t="str">
        <f>IF(ISERROR(VLOOKUP(B165,'Айгенис Оп24'!$C$3:$C$22,1,0)),"Нет","Да")</f>
        <v>Нет</v>
      </c>
      <c r="D165" s="43">
        <f t="shared" si="4"/>
        <v>366</v>
      </c>
      <c r="E165" s="49">
        <f>ROUND(('Все выпуски'!$X$3*'Все выпуски'!$X$6/100)/366*(B165-IF(C165="Нет",VLOOKUP(A165,'Айгенис Оп24'!$A$2:$C$22,3,0),VLOOKUP((A165-1),'Айгенис Оп24'!$A$2:$C$22,3,0))),2)</f>
        <v>4.82</v>
      </c>
      <c r="G165" s="43">
        <f>COUNTIF(D166:$D$1852,365)</f>
        <v>1095</v>
      </c>
      <c r="H165" s="43">
        <f>COUNTIF(D166:$D$1852,366)</f>
        <v>592</v>
      </c>
      <c r="I165" s="2"/>
    </row>
    <row r="166" spans="1:9" x14ac:dyDescent="0.25">
      <c r="A166" s="1">
        <f>COUNTIF($C$2:C166,"Да")</f>
        <v>1</v>
      </c>
      <c r="B166" s="45">
        <f t="shared" si="5"/>
        <v>45429</v>
      </c>
      <c r="C166" s="42" t="str">
        <f>IF(ISERROR(VLOOKUP(B166,'Айгенис Оп24'!$C$3:$C$22,1,0)),"Нет","Да")</f>
        <v>Нет</v>
      </c>
      <c r="D166" s="43">
        <f t="shared" si="4"/>
        <v>366</v>
      </c>
      <c r="E166" s="49">
        <f>ROUND(('Все выпуски'!$X$3*'Все выпуски'!$X$6/100)/366*(B166-IF(C166="Нет",VLOOKUP(A166,'Айгенис Оп24'!$A$2:$C$22,3,0),VLOOKUP((A166-1),'Айгенис Оп24'!$A$2:$C$22,3,0))),2)</f>
        <v>4.92</v>
      </c>
      <c r="G166" s="43">
        <f>COUNTIF(D167:$D$1852,365)</f>
        <v>1095</v>
      </c>
      <c r="H166" s="43">
        <f>COUNTIF(D167:$D$1852,366)</f>
        <v>591</v>
      </c>
      <c r="I166" s="2"/>
    </row>
    <row r="167" spans="1:9" x14ac:dyDescent="0.25">
      <c r="A167" s="1">
        <f>COUNTIF($C$2:C167,"Да")</f>
        <v>1</v>
      </c>
      <c r="B167" s="45">
        <f t="shared" si="5"/>
        <v>45430</v>
      </c>
      <c r="C167" s="42" t="str">
        <f>IF(ISERROR(VLOOKUP(B167,'Айгенис Оп24'!$C$3:$C$22,1,0)),"Нет","Да")</f>
        <v>Нет</v>
      </c>
      <c r="D167" s="43">
        <f t="shared" si="4"/>
        <v>366</v>
      </c>
      <c r="E167" s="49">
        <f>ROUND(('Все выпуски'!$X$3*'Все выпуски'!$X$6/100)/366*(B167-IF(C167="Нет",VLOOKUP(A167,'Айгенис Оп24'!$A$2:$C$22,3,0),VLOOKUP((A167-1),'Айгенис Оп24'!$A$2:$C$22,3,0))),2)</f>
        <v>5.0199999999999996</v>
      </c>
      <c r="G167" s="43">
        <f>COUNTIF(D168:$D$1852,365)</f>
        <v>1095</v>
      </c>
      <c r="H167" s="43">
        <f>COUNTIF(D168:$D$1852,366)</f>
        <v>590</v>
      </c>
      <c r="I167" s="2"/>
    </row>
    <row r="168" spans="1:9" x14ac:dyDescent="0.25">
      <c r="A168" s="1">
        <f>COUNTIF($C$2:C168,"Да")</f>
        <v>1</v>
      </c>
      <c r="B168" s="45">
        <f t="shared" si="5"/>
        <v>45431</v>
      </c>
      <c r="C168" s="42" t="str">
        <f>IF(ISERROR(VLOOKUP(B168,'Айгенис Оп24'!$C$3:$C$22,1,0)),"Нет","Да")</f>
        <v>Нет</v>
      </c>
      <c r="D168" s="43">
        <f t="shared" si="4"/>
        <v>366</v>
      </c>
      <c r="E168" s="49">
        <f>ROUND(('Все выпуски'!$X$3*'Все выпуски'!$X$6/100)/366*(B168-IF(C168="Нет",VLOOKUP(A168,'Айгенис Оп24'!$A$2:$C$22,3,0),VLOOKUP((A168-1),'Айгенис Оп24'!$A$2:$C$22,3,0))),2)</f>
        <v>5.1100000000000003</v>
      </c>
      <c r="G168" s="43">
        <f>COUNTIF(D169:$D$1852,365)</f>
        <v>1095</v>
      </c>
      <c r="H168" s="43">
        <f>COUNTIF(D169:$D$1852,366)</f>
        <v>589</v>
      </c>
      <c r="I168" s="2"/>
    </row>
    <row r="169" spans="1:9" x14ac:dyDescent="0.25">
      <c r="A169" s="1">
        <f>COUNTIF($C$2:C169,"Да")</f>
        <v>1</v>
      </c>
      <c r="B169" s="45">
        <f t="shared" si="5"/>
        <v>45432</v>
      </c>
      <c r="C169" s="42" t="str">
        <f>IF(ISERROR(VLOOKUP(B169,'Айгенис Оп24'!$C$3:$C$22,1,0)),"Нет","Да")</f>
        <v>Нет</v>
      </c>
      <c r="D169" s="43">
        <f t="shared" si="4"/>
        <v>366</v>
      </c>
      <c r="E169" s="49">
        <f>ROUND(('Все выпуски'!$X$3*'Все выпуски'!$X$6/100)/366*(B169-IF(C169="Нет",VLOOKUP(A169,'Айгенис Оп24'!$A$2:$C$22,3,0),VLOOKUP((A169-1),'Айгенис Оп24'!$A$2:$C$22,3,0))),2)</f>
        <v>5.21</v>
      </c>
      <c r="G169" s="43">
        <f>COUNTIF(D170:$D$1852,365)</f>
        <v>1095</v>
      </c>
      <c r="H169" s="43">
        <f>COUNTIF(D170:$D$1852,366)</f>
        <v>588</v>
      </c>
      <c r="I169" s="2"/>
    </row>
    <row r="170" spans="1:9" x14ac:dyDescent="0.25">
      <c r="A170" s="1">
        <f>COUNTIF($C$2:C170,"Да")</f>
        <v>1</v>
      </c>
      <c r="B170" s="45">
        <f t="shared" si="5"/>
        <v>45433</v>
      </c>
      <c r="C170" s="42" t="str">
        <f>IF(ISERROR(VLOOKUP(B170,'Айгенис Оп24'!$C$3:$C$22,1,0)),"Нет","Да")</f>
        <v>Нет</v>
      </c>
      <c r="D170" s="43">
        <f t="shared" si="4"/>
        <v>366</v>
      </c>
      <c r="E170" s="49">
        <f>ROUND(('Все выпуски'!$X$3*'Все выпуски'!$X$6/100)/366*(B170-IF(C170="Нет",VLOOKUP(A170,'Айгенис Оп24'!$A$2:$C$22,3,0),VLOOKUP((A170-1),'Айгенис Оп24'!$A$2:$C$22,3,0))),2)</f>
        <v>5.31</v>
      </c>
      <c r="G170" s="43">
        <f>COUNTIF(D171:$D$1852,365)</f>
        <v>1095</v>
      </c>
      <c r="H170" s="43">
        <f>COUNTIF(D171:$D$1852,366)</f>
        <v>587</v>
      </c>
      <c r="I170" s="2"/>
    </row>
    <row r="171" spans="1:9" x14ac:dyDescent="0.25">
      <c r="A171" s="1">
        <f>COUNTIF($C$2:C171,"Да")</f>
        <v>1</v>
      </c>
      <c r="B171" s="45">
        <f t="shared" si="5"/>
        <v>45434</v>
      </c>
      <c r="C171" s="42" t="str">
        <f>IF(ISERROR(VLOOKUP(B171,'Айгенис Оп24'!$C$3:$C$22,1,0)),"Нет","Да")</f>
        <v>Нет</v>
      </c>
      <c r="D171" s="43">
        <f t="shared" si="4"/>
        <v>366</v>
      </c>
      <c r="E171" s="49">
        <f>ROUND(('Все выпуски'!$X$3*'Все выпуски'!$X$6/100)/366*(B171-IF(C171="Нет",VLOOKUP(A171,'Айгенис Оп24'!$A$2:$C$22,3,0),VLOOKUP((A171-1),'Айгенис Оп24'!$A$2:$C$22,3,0))),2)</f>
        <v>5.41</v>
      </c>
      <c r="G171" s="43">
        <f>COUNTIF(D172:$D$1852,365)</f>
        <v>1095</v>
      </c>
      <c r="H171" s="43">
        <f>COUNTIF(D172:$D$1852,366)</f>
        <v>586</v>
      </c>
      <c r="I171" s="2"/>
    </row>
    <row r="172" spans="1:9" x14ac:dyDescent="0.25">
      <c r="A172" s="1">
        <f>COUNTIF($C$2:C172,"Да")</f>
        <v>1</v>
      </c>
      <c r="B172" s="45">
        <f t="shared" si="5"/>
        <v>45435</v>
      </c>
      <c r="C172" s="42" t="str">
        <f>IF(ISERROR(VLOOKUP(B172,'Айгенис Оп24'!$C$3:$C$22,1,0)),"Нет","Да")</f>
        <v>Нет</v>
      </c>
      <c r="D172" s="43">
        <f t="shared" si="4"/>
        <v>366</v>
      </c>
      <c r="E172" s="49">
        <f>ROUND(('Все выпуски'!$X$3*'Все выпуски'!$X$6/100)/366*(B172-IF(C172="Нет",VLOOKUP(A172,'Айгенис Оп24'!$A$2:$C$22,3,0),VLOOKUP((A172-1),'Айгенис Оп24'!$A$2:$C$22,3,0))),2)</f>
        <v>5.51</v>
      </c>
      <c r="G172" s="43">
        <f>COUNTIF(D173:$D$1852,365)</f>
        <v>1095</v>
      </c>
      <c r="H172" s="43">
        <f>COUNTIF(D173:$D$1852,366)</f>
        <v>585</v>
      </c>
      <c r="I172" s="2"/>
    </row>
    <row r="173" spans="1:9" x14ac:dyDescent="0.25">
      <c r="A173" s="1">
        <f>COUNTIF($C$2:C173,"Да")</f>
        <v>1</v>
      </c>
      <c r="B173" s="45">
        <f t="shared" si="5"/>
        <v>45436</v>
      </c>
      <c r="C173" s="42" t="str">
        <f>IF(ISERROR(VLOOKUP(B173,'Айгенис Оп24'!$C$3:$C$22,1,0)),"Нет","Да")</f>
        <v>Нет</v>
      </c>
      <c r="D173" s="43">
        <f t="shared" si="4"/>
        <v>366</v>
      </c>
      <c r="E173" s="49">
        <f>ROUND(('Все выпуски'!$X$3*'Все выпуски'!$X$6/100)/366*(B173-IF(C173="Нет",VLOOKUP(A173,'Айгенис Оп24'!$A$2:$C$22,3,0),VLOOKUP((A173-1),'Айгенис Оп24'!$A$2:$C$22,3,0))),2)</f>
        <v>5.61</v>
      </c>
      <c r="G173" s="43">
        <f>COUNTIF(D174:$D$1852,365)</f>
        <v>1095</v>
      </c>
      <c r="H173" s="43">
        <f>COUNTIF(D174:$D$1852,366)</f>
        <v>584</v>
      </c>
      <c r="I173" s="2"/>
    </row>
    <row r="174" spans="1:9" x14ac:dyDescent="0.25">
      <c r="A174" s="1">
        <f>COUNTIF($C$2:C174,"Да")</f>
        <v>1</v>
      </c>
      <c r="B174" s="45">
        <f t="shared" si="5"/>
        <v>45437</v>
      </c>
      <c r="C174" s="42" t="str">
        <f>IF(ISERROR(VLOOKUP(B174,'Айгенис Оп24'!$C$3:$C$22,1,0)),"Нет","Да")</f>
        <v>Нет</v>
      </c>
      <c r="D174" s="43">
        <f t="shared" si="4"/>
        <v>366</v>
      </c>
      <c r="E174" s="49">
        <f>ROUND(('Все выпуски'!$X$3*'Все выпуски'!$X$6/100)/366*(B174-IF(C174="Нет",VLOOKUP(A174,'Айгенис Оп24'!$A$2:$C$22,3,0),VLOOKUP((A174-1),'Айгенис Оп24'!$A$2:$C$22,3,0))),2)</f>
        <v>5.7</v>
      </c>
      <c r="G174" s="43">
        <f>COUNTIF(D175:$D$1852,365)</f>
        <v>1095</v>
      </c>
      <c r="H174" s="43">
        <f>COUNTIF(D175:$D$1852,366)</f>
        <v>583</v>
      </c>
      <c r="I174" s="2"/>
    </row>
    <row r="175" spans="1:9" x14ac:dyDescent="0.25">
      <c r="A175" s="1">
        <f>COUNTIF($C$2:C175,"Да")</f>
        <v>1</v>
      </c>
      <c r="B175" s="45">
        <f t="shared" si="5"/>
        <v>45438</v>
      </c>
      <c r="C175" s="42" t="str">
        <f>IF(ISERROR(VLOOKUP(B175,'Айгенис Оп24'!$C$3:$C$22,1,0)),"Нет","Да")</f>
        <v>Нет</v>
      </c>
      <c r="D175" s="43">
        <f t="shared" si="4"/>
        <v>366</v>
      </c>
      <c r="E175" s="49">
        <f>ROUND(('Все выпуски'!$X$3*'Все выпуски'!$X$6/100)/366*(B175-IF(C175="Нет",VLOOKUP(A175,'Айгенис Оп24'!$A$2:$C$22,3,0),VLOOKUP((A175-1),'Айгенис Оп24'!$A$2:$C$22,3,0))),2)</f>
        <v>5.8</v>
      </c>
      <c r="G175" s="43">
        <f>COUNTIF(D176:$D$1852,365)</f>
        <v>1095</v>
      </c>
      <c r="H175" s="43">
        <f>COUNTIF(D176:$D$1852,366)</f>
        <v>582</v>
      </c>
      <c r="I175" s="2"/>
    </row>
    <row r="176" spans="1:9" x14ac:dyDescent="0.25">
      <c r="A176" s="1">
        <f>COUNTIF($C$2:C176,"Да")</f>
        <v>1</v>
      </c>
      <c r="B176" s="45">
        <f t="shared" si="5"/>
        <v>45439</v>
      </c>
      <c r="C176" s="42" t="str">
        <f>IF(ISERROR(VLOOKUP(B176,'Айгенис Оп24'!$C$3:$C$22,1,0)),"Нет","Да")</f>
        <v>Нет</v>
      </c>
      <c r="D176" s="43">
        <f t="shared" si="4"/>
        <v>366</v>
      </c>
      <c r="E176" s="49">
        <f>ROUND(('Все выпуски'!$X$3*'Все выпуски'!$X$6/100)/366*(B176-IF(C176="Нет",VLOOKUP(A176,'Айгенис Оп24'!$A$2:$C$22,3,0),VLOOKUP((A176-1),'Айгенис Оп24'!$A$2:$C$22,3,0))),2)</f>
        <v>5.9</v>
      </c>
      <c r="G176" s="43">
        <f>COUNTIF(D177:$D$1852,365)</f>
        <v>1095</v>
      </c>
      <c r="H176" s="43">
        <f>COUNTIF(D177:$D$1852,366)</f>
        <v>581</v>
      </c>
      <c r="I176" s="2"/>
    </row>
    <row r="177" spans="1:9" x14ac:dyDescent="0.25">
      <c r="A177" s="1">
        <f>COUNTIF($C$2:C177,"Да")</f>
        <v>1</v>
      </c>
      <c r="B177" s="45">
        <f t="shared" si="5"/>
        <v>45440</v>
      </c>
      <c r="C177" s="42" t="str">
        <f>IF(ISERROR(VLOOKUP(B177,'Айгенис Оп24'!$C$3:$C$22,1,0)),"Нет","Да")</f>
        <v>Нет</v>
      </c>
      <c r="D177" s="43">
        <f t="shared" si="4"/>
        <v>366</v>
      </c>
      <c r="E177" s="49">
        <f>ROUND(('Все выпуски'!$X$3*'Все выпуски'!$X$6/100)/366*(B177-IF(C177="Нет",VLOOKUP(A177,'Айгенис Оп24'!$A$2:$C$22,3,0),VLOOKUP((A177-1),'Айгенис Оп24'!$A$2:$C$22,3,0))),2)</f>
        <v>6</v>
      </c>
      <c r="G177" s="43">
        <f>COUNTIF(D178:$D$1852,365)</f>
        <v>1095</v>
      </c>
      <c r="H177" s="43">
        <f>COUNTIF(D178:$D$1852,366)</f>
        <v>580</v>
      </c>
      <c r="I177" s="2"/>
    </row>
    <row r="178" spans="1:9" x14ac:dyDescent="0.25">
      <c r="A178" s="1">
        <f>COUNTIF($C$2:C178,"Да")</f>
        <v>1</v>
      </c>
      <c r="B178" s="45">
        <f t="shared" si="5"/>
        <v>45441</v>
      </c>
      <c r="C178" s="42" t="str">
        <f>IF(ISERROR(VLOOKUP(B178,'Айгенис Оп24'!$C$3:$C$22,1,0)),"Нет","Да")</f>
        <v>Нет</v>
      </c>
      <c r="D178" s="43">
        <f t="shared" si="4"/>
        <v>366</v>
      </c>
      <c r="E178" s="49">
        <f>ROUND(('Все выпуски'!$X$3*'Все выпуски'!$X$6/100)/366*(B178-IF(C178="Нет",VLOOKUP(A178,'Айгенис Оп24'!$A$2:$C$22,3,0),VLOOKUP((A178-1),'Айгенис Оп24'!$A$2:$C$22,3,0))),2)</f>
        <v>6.1</v>
      </c>
      <c r="G178" s="43">
        <f>COUNTIF(D179:$D$1852,365)</f>
        <v>1095</v>
      </c>
      <c r="H178" s="43">
        <f>COUNTIF(D179:$D$1852,366)</f>
        <v>579</v>
      </c>
      <c r="I178" s="2"/>
    </row>
    <row r="179" spans="1:9" x14ac:dyDescent="0.25">
      <c r="A179" s="1">
        <f>COUNTIF($C$2:C179,"Да")</f>
        <v>1</v>
      </c>
      <c r="B179" s="45">
        <f t="shared" si="5"/>
        <v>45442</v>
      </c>
      <c r="C179" s="42" t="str">
        <f>IF(ISERROR(VLOOKUP(B179,'Айгенис Оп24'!$C$3:$C$22,1,0)),"Нет","Да")</f>
        <v>Нет</v>
      </c>
      <c r="D179" s="43">
        <f t="shared" si="4"/>
        <v>366</v>
      </c>
      <c r="E179" s="49">
        <f>ROUND(('Все выпуски'!$X$3*'Все выпуски'!$X$6/100)/366*(B179-IF(C179="Нет",VLOOKUP(A179,'Айгенис Оп24'!$A$2:$C$22,3,0),VLOOKUP((A179-1),'Айгенис Оп24'!$A$2:$C$22,3,0))),2)</f>
        <v>6.2</v>
      </c>
      <c r="G179" s="43">
        <f>COUNTIF(D180:$D$1852,365)</f>
        <v>1095</v>
      </c>
      <c r="H179" s="43">
        <f>COUNTIF(D180:$D$1852,366)</f>
        <v>578</v>
      </c>
      <c r="I179" s="2"/>
    </row>
    <row r="180" spans="1:9" x14ac:dyDescent="0.25">
      <c r="A180" s="1">
        <f>COUNTIF($C$2:C180,"Да")</f>
        <v>1</v>
      </c>
      <c r="B180" s="45">
        <f t="shared" si="5"/>
        <v>45443</v>
      </c>
      <c r="C180" s="42" t="str">
        <f>IF(ISERROR(VLOOKUP(B180,'Айгенис Оп24'!$C$3:$C$22,1,0)),"Нет","Да")</f>
        <v>Нет</v>
      </c>
      <c r="D180" s="43">
        <f t="shared" si="4"/>
        <v>366</v>
      </c>
      <c r="E180" s="49">
        <f>ROUND(('Все выпуски'!$X$3*'Все выпуски'!$X$6/100)/366*(B180-IF(C180="Нет",VLOOKUP(A180,'Айгенис Оп24'!$A$2:$C$22,3,0),VLOOKUP((A180-1),'Айгенис Оп24'!$A$2:$C$22,3,0))),2)</f>
        <v>6.3</v>
      </c>
      <c r="G180" s="43">
        <f>COUNTIF(D181:$D$1852,365)</f>
        <v>1095</v>
      </c>
      <c r="H180" s="43">
        <f>COUNTIF(D181:$D$1852,366)</f>
        <v>577</v>
      </c>
      <c r="I180" s="2"/>
    </row>
    <row r="181" spans="1:9" x14ac:dyDescent="0.25">
      <c r="A181" s="1">
        <f>COUNTIF($C$2:C181,"Да")</f>
        <v>1</v>
      </c>
      <c r="B181" s="45">
        <f t="shared" si="5"/>
        <v>45444</v>
      </c>
      <c r="C181" s="42" t="str">
        <f>IF(ISERROR(VLOOKUP(B181,'Айгенис Оп24'!$C$3:$C$22,1,0)),"Нет","Да")</f>
        <v>Нет</v>
      </c>
      <c r="D181" s="43">
        <f t="shared" si="4"/>
        <v>366</v>
      </c>
      <c r="E181" s="49">
        <f>ROUND(('Все выпуски'!$X$3*'Все выпуски'!$X$6/100)/366*(B181-IF(C181="Нет",VLOOKUP(A181,'Айгенис Оп24'!$A$2:$C$22,3,0),VLOOKUP((A181-1),'Айгенис Оп24'!$A$2:$C$22,3,0))),2)</f>
        <v>6.39</v>
      </c>
      <c r="G181" s="43">
        <f>COUNTIF(D182:$D$1852,365)</f>
        <v>1095</v>
      </c>
      <c r="H181" s="43">
        <f>COUNTIF(D182:$D$1852,366)</f>
        <v>576</v>
      </c>
      <c r="I181" s="2"/>
    </row>
    <row r="182" spans="1:9" x14ac:dyDescent="0.25">
      <c r="A182" s="1">
        <f>COUNTIF($C$2:C182,"Да")</f>
        <v>1</v>
      </c>
      <c r="B182" s="45">
        <f t="shared" si="5"/>
        <v>45445</v>
      </c>
      <c r="C182" s="42" t="str">
        <f>IF(ISERROR(VLOOKUP(B182,'Айгенис Оп24'!$C$3:$C$22,1,0)),"Нет","Да")</f>
        <v>Нет</v>
      </c>
      <c r="D182" s="43">
        <f t="shared" si="4"/>
        <v>366</v>
      </c>
      <c r="E182" s="49">
        <f>ROUND(('Все выпуски'!$X$3*'Все выпуски'!$X$6/100)/366*(B182-IF(C182="Нет",VLOOKUP(A182,'Айгенис Оп24'!$A$2:$C$22,3,0),VLOOKUP((A182-1),'Айгенис Оп24'!$A$2:$C$22,3,0))),2)</f>
        <v>6.49</v>
      </c>
      <c r="G182" s="43">
        <f>COUNTIF(D183:$D$1852,365)</f>
        <v>1095</v>
      </c>
      <c r="H182" s="43">
        <f>COUNTIF(D183:$D$1852,366)</f>
        <v>575</v>
      </c>
      <c r="I182" s="2"/>
    </row>
    <row r="183" spans="1:9" x14ac:dyDescent="0.25">
      <c r="A183" s="1">
        <f>COUNTIF($C$2:C183,"Да")</f>
        <v>1</v>
      </c>
      <c r="B183" s="45">
        <f t="shared" si="5"/>
        <v>45446</v>
      </c>
      <c r="C183" s="42" t="str">
        <f>IF(ISERROR(VLOOKUP(B183,'Айгенис Оп24'!$C$3:$C$22,1,0)),"Нет","Да")</f>
        <v>Нет</v>
      </c>
      <c r="D183" s="43">
        <f t="shared" si="4"/>
        <v>366</v>
      </c>
      <c r="E183" s="49">
        <f>ROUND(('Все выпуски'!$X$3*'Все выпуски'!$X$6/100)/366*(B183-IF(C183="Нет",VLOOKUP(A183,'Айгенис Оп24'!$A$2:$C$22,3,0),VLOOKUP((A183-1),'Айгенис Оп24'!$A$2:$C$22,3,0))),2)</f>
        <v>6.59</v>
      </c>
      <c r="G183" s="43">
        <f>COUNTIF(D184:$D$1852,365)</f>
        <v>1095</v>
      </c>
      <c r="H183" s="43">
        <f>COUNTIF(D184:$D$1852,366)</f>
        <v>574</v>
      </c>
      <c r="I183" s="2"/>
    </row>
    <row r="184" spans="1:9" x14ac:dyDescent="0.25">
      <c r="A184" s="1">
        <f>COUNTIF($C$2:C184,"Да")</f>
        <v>1</v>
      </c>
      <c r="B184" s="45">
        <f t="shared" si="5"/>
        <v>45447</v>
      </c>
      <c r="C184" s="42" t="str">
        <f>IF(ISERROR(VLOOKUP(B184,'Айгенис Оп24'!$C$3:$C$22,1,0)),"Нет","Да")</f>
        <v>Нет</v>
      </c>
      <c r="D184" s="43">
        <f t="shared" si="4"/>
        <v>366</v>
      </c>
      <c r="E184" s="49">
        <f>ROUND(('Все выпуски'!$X$3*'Все выпуски'!$X$6/100)/366*(B184-IF(C184="Нет",VLOOKUP(A184,'Айгенис Оп24'!$A$2:$C$22,3,0),VLOOKUP((A184-1),'Айгенис Оп24'!$A$2:$C$22,3,0))),2)</f>
        <v>6.69</v>
      </c>
      <c r="G184" s="43">
        <f>COUNTIF(D185:$D$1852,365)</f>
        <v>1095</v>
      </c>
      <c r="H184" s="43">
        <f>COUNTIF(D185:$D$1852,366)</f>
        <v>573</v>
      </c>
      <c r="I184" s="2"/>
    </row>
    <row r="185" spans="1:9" x14ac:dyDescent="0.25">
      <c r="A185" s="1">
        <f>COUNTIF($C$2:C185,"Да")</f>
        <v>1</v>
      </c>
      <c r="B185" s="45">
        <f t="shared" si="5"/>
        <v>45448</v>
      </c>
      <c r="C185" s="42" t="str">
        <f>IF(ISERROR(VLOOKUP(B185,'Айгенис Оп24'!$C$3:$C$22,1,0)),"Нет","Да")</f>
        <v>Нет</v>
      </c>
      <c r="D185" s="43">
        <f t="shared" si="4"/>
        <v>366</v>
      </c>
      <c r="E185" s="49">
        <f>ROUND(('Все выпуски'!$X$3*'Все выпуски'!$X$6/100)/366*(B185-IF(C185="Нет",VLOOKUP(A185,'Айгенис Оп24'!$A$2:$C$22,3,0),VLOOKUP((A185-1),'Айгенис Оп24'!$A$2:$C$22,3,0))),2)</f>
        <v>6.79</v>
      </c>
      <c r="G185" s="43">
        <f>COUNTIF(D186:$D$1852,365)</f>
        <v>1095</v>
      </c>
      <c r="H185" s="43">
        <f>COUNTIF(D186:$D$1852,366)</f>
        <v>572</v>
      </c>
      <c r="I185" s="2"/>
    </row>
    <row r="186" spans="1:9" x14ac:dyDescent="0.25">
      <c r="A186" s="1">
        <f>COUNTIF($C$2:C186,"Да")</f>
        <v>1</v>
      </c>
      <c r="B186" s="45">
        <f t="shared" si="5"/>
        <v>45449</v>
      </c>
      <c r="C186" s="42" t="str">
        <f>IF(ISERROR(VLOOKUP(B186,'Айгенис Оп24'!$C$3:$C$22,1,0)),"Нет","Да")</f>
        <v>Нет</v>
      </c>
      <c r="D186" s="43">
        <f t="shared" si="4"/>
        <v>366</v>
      </c>
      <c r="E186" s="49">
        <f>ROUND(('Все выпуски'!$X$3*'Все выпуски'!$X$6/100)/366*(B186-IF(C186="Нет",VLOOKUP(A186,'Айгенис Оп24'!$A$2:$C$22,3,0),VLOOKUP((A186-1),'Айгенис Оп24'!$A$2:$C$22,3,0))),2)</f>
        <v>6.89</v>
      </c>
      <c r="G186" s="43">
        <f>COUNTIF(D187:$D$1852,365)</f>
        <v>1095</v>
      </c>
      <c r="H186" s="43">
        <f>COUNTIF(D187:$D$1852,366)</f>
        <v>571</v>
      </c>
      <c r="I186" s="2"/>
    </row>
    <row r="187" spans="1:9" x14ac:dyDescent="0.25">
      <c r="A187" s="1">
        <f>COUNTIF($C$2:C187,"Да")</f>
        <v>1</v>
      </c>
      <c r="B187" s="45">
        <f t="shared" si="5"/>
        <v>45450</v>
      </c>
      <c r="C187" s="42" t="str">
        <f>IF(ISERROR(VLOOKUP(B187,'Айгенис Оп24'!$C$3:$C$22,1,0)),"Нет","Да")</f>
        <v>Нет</v>
      </c>
      <c r="D187" s="43">
        <f t="shared" si="4"/>
        <v>366</v>
      </c>
      <c r="E187" s="49">
        <f>ROUND(('Все выпуски'!$X$3*'Все выпуски'!$X$6/100)/366*(B187-IF(C187="Нет",VLOOKUP(A187,'Айгенис Оп24'!$A$2:$C$22,3,0),VLOOKUP((A187-1),'Айгенис Оп24'!$A$2:$C$22,3,0))),2)</f>
        <v>6.98</v>
      </c>
      <c r="G187" s="43">
        <f>COUNTIF(D188:$D$1852,365)</f>
        <v>1095</v>
      </c>
      <c r="H187" s="43">
        <f>COUNTIF(D188:$D$1852,366)</f>
        <v>570</v>
      </c>
      <c r="I187" s="2"/>
    </row>
    <row r="188" spans="1:9" x14ac:dyDescent="0.25">
      <c r="A188" s="1">
        <f>COUNTIF($C$2:C188,"Да")</f>
        <v>1</v>
      </c>
      <c r="B188" s="45">
        <f t="shared" si="5"/>
        <v>45451</v>
      </c>
      <c r="C188" s="42" t="str">
        <f>IF(ISERROR(VLOOKUP(B188,'Айгенис Оп24'!$C$3:$C$22,1,0)),"Нет","Да")</f>
        <v>Нет</v>
      </c>
      <c r="D188" s="43">
        <f t="shared" si="4"/>
        <v>366</v>
      </c>
      <c r="E188" s="49">
        <f>ROUND(('Все выпуски'!$X$3*'Все выпуски'!$X$6/100)/366*(B188-IF(C188="Нет",VLOOKUP(A188,'Айгенис Оп24'!$A$2:$C$22,3,0),VLOOKUP((A188-1),'Айгенис Оп24'!$A$2:$C$22,3,0))),2)</f>
        <v>7.08</v>
      </c>
      <c r="G188" s="43">
        <f>COUNTIF(D189:$D$1852,365)</f>
        <v>1095</v>
      </c>
      <c r="H188" s="43">
        <f>COUNTIF(D189:$D$1852,366)</f>
        <v>569</v>
      </c>
      <c r="I188" s="2"/>
    </row>
    <row r="189" spans="1:9" x14ac:dyDescent="0.25">
      <c r="A189" s="1">
        <f>COUNTIF($C$2:C189,"Да")</f>
        <v>1</v>
      </c>
      <c r="B189" s="45">
        <f t="shared" si="5"/>
        <v>45452</v>
      </c>
      <c r="C189" s="42" t="str">
        <f>IF(ISERROR(VLOOKUP(B189,'Айгенис Оп24'!$C$3:$C$22,1,0)),"Нет","Да")</f>
        <v>Нет</v>
      </c>
      <c r="D189" s="43">
        <f t="shared" si="4"/>
        <v>366</v>
      </c>
      <c r="E189" s="49">
        <f>ROUND(('Все выпуски'!$X$3*'Все выпуски'!$X$6/100)/366*(B189-IF(C189="Нет",VLOOKUP(A189,'Айгенис Оп24'!$A$2:$C$22,3,0),VLOOKUP((A189-1),'Айгенис Оп24'!$A$2:$C$22,3,0))),2)</f>
        <v>7.18</v>
      </c>
      <c r="G189" s="43">
        <f>COUNTIF(D190:$D$1852,365)</f>
        <v>1095</v>
      </c>
      <c r="H189" s="43">
        <f>COUNTIF(D190:$D$1852,366)</f>
        <v>568</v>
      </c>
      <c r="I189" s="2"/>
    </row>
    <row r="190" spans="1:9" x14ac:dyDescent="0.25">
      <c r="A190" s="1">
        <f>COUNTIF($C$2:C190,"Да")</f>
        <v>1</v>
      </c>
      <c r="B190" s="45">
        <f t="shared" si="5"/>
        <v>45453</v>
      </c>
      <c r="C190" s="42" t="str">
        <f>IF(ISERROR(VLOOKUP(B190,'Айгенис Оп24'!$C$3:$C$22,1,0)),"Нет","Да")</f>
        <v>Нет</v>
      </c>
      <c r="D190" s="43">
        <f t="shared" si="4"/>
        <v>366</v>
      </c>
      <c r="E190" s="49">
        <f>ROUND(('Все выпуски'!$X$3*'Все выпуски'!$X$6/100)/366*(B190-IF(C190="Нет",VLOOKUP(A190,'Айгенис Оп24'!$A$2:$C$22,3,0),VLOOKUP((A190-1),'Айгенис Оп24'!$A$2:$C$22,3,0))),2)</f>
        <v>7.28</v>
      </c>
      <c r="F190" s="44"/>
      <c r="G190" s="43">
        <f>COUNTIF(D191:$D$1852,365)</f>
        <v>1095</v>
      </c>
      <c r="H190" s="43">
        <f>COUNTIF(D191:$D$1852,366)</f>
        <v>567</v>
      </c>
      <c r="I190" s="2"/>
    </row>
    <row r="191" spans="1:9" x14ac:dyDescent="0.25">
      <c r="A191" s="1">
        <f>COUNTIF($C$2:C191,"Да")</f>
        <v>1</v>
      </c>
      <c r="B191" s="45">
        <f t="shared" si="5"/>
        <v>45454</v>
      </c>
      <c r="C191" s="42" t="str">
        <f>IF(ISERROR(VLOOKUP(B191,'Айгенис Оп24'!$C$3:$C$22,1,0)),"Нет","Да")</f>
        <v>Нет</v>
      </c>
      <c r="D191" s="43">
        <f t="shared" si="4"/>
        <v>366</v>
      </c>
      <c r="E191" s="49">
        <f>ROUND(('Все выпуски'!$X$3*'Все выпуски'!$X$6/100)/366*(B191-IF(C191="Нет",VLOOKUP(A191,'Айгенис Оп24'!$A$2:$C$22,3,0),VLOOKUP((A191-1),'Айгенис Оп24'!$A$2:$C$22,3,0))),2)</f>
        <v>7.38</v>
      </c>
      <c r="G191" s="43">
        <f>COUNTIF(D192:$D$1852,365)</f>
        <v>1095</v>
      </c>
      <c r="H191" s="43">
        <f>COUNTIF(D192:$D$1852,366)</f>
        <v>566</v>
      </c>
      <c r="I191" s="2"/>
    </row>
    <row r="192" spans="1:9" x14ac:dyDescent="0.25">
      <c r="A192" s="1">
        <f>COUNTIF($C$2:C192,"Да")</f>
        <v>1</v>
      </c>
      <c r="B192" s="45">
        <f t="shared" si="5"/>
        <v>45455</v>
      </c>
      <c r="C192" s="42" t="str">
        <f>IF(ISERROR(VLOOKUP(B192,'Айгенис Оп24'!$C$3:$C$22,1,0)),"Нет","Да")</f>
        <v>Нет</v>
      </c>
      <c r="D192" s="43">
        <f t="shared" si="4"/>
        <v>366</v>
      </c>
      <c r="E192" s="49">
        <f>ROUND(('Все выпуски'!$X$3*'Все выпуски'!$X$6/100)/366*(B192-IF(C192="Нет",VLOOKUP(A192,'Айгенис Оп24'!$A$2:$C$22,3,0),VLOOKUP((A192-1),'Айгенис Оп24'!$A$2:$C$22,3,0))),2)</f>
        <v>7.48</v>
      </c>
      <c r="G192" s="43">
        <f>COUNTIF(D193:$D$1852,365)</f>
        <v>1095</v>
      </c>
      <c r="H192" s="43">
        <f>COUNTIF(D193:$D$1852,366)</f>
        <v>565</v>
      </c>
      <c r="I192" s="2"/>
    </row>
    <row r="193" spans="1:9" x14ac:dyDescent="0.25">
      <c r="A193" s="1">
        <f>COUNTIF($C$2:C193,"Да")</f>
        <v>1</v>
      </c>
      <c r="B193" s="45">
        <f t="shared" si="5"/>
        <v>45456</v>
      </c>
      <c r="C193" s="42" t="str">
        <f>IF(ISERROR(VLOOKUP(B193,'Айгенис Оп24'!$C$3:$C$22,1,0)),"Нет","Да")</f>
        <v>Нет</v>
      </c>
      <c r="D193" s="43">
        <f t="shared" si="4"/>
        <v>366</v>
      </c>
      <c r="E193" s="49">
        <f>ROUND(('Все выпуски'!$X$3*'Все выпуски'!$X$6/100)/366*(B193-IF(C193="Нет",VLOOKUP(A193,'Айгенис Оп24'!$A$2:$C$22,3,0),VLOOKUP((A193-1),'Айгенис Оп24'!$A$2:$C$22,3,0))),2)</f>
        <v>7.57</v>
      </c>
      <c r="G193" s="43">
        <f>COUNTIF(D194:$D$1852,365)</f>
        <v>1095</v>
      </c>
      <c r="H193" s="43">
        <f>COUNTIF(D194:$D$1852,366)</f>
        <v>564</v>
      </c>
      <c r="I193" s="2"/>
    </row>
    <row r="194" spans="1:9" x14ac:dyDescent="0.25">
      <c r="A194" s="1">
        <f>COUNTIF($C$2:C194,"Да")</f>
        <v>1</v>
      </c>
      <c r="B194" s="45">
        <f t="shared" si="5"/>
        <v>45457</v>
      </c>
      <c r="C194" s="42" t="str">
        <f>IF(ISERROR(VLOOKUP(B194,'Айгенис Оп24'!$C$3:$C$22,1,0)),"Нет","Да")</f>
        <v>Нет</v>
      </c>
      <c r="D194" s="43">
        <f t="shared" ref="D194:D257" si="6">IF(MOD(YEAR(B194),4)=0,366,365)</f>
        <v>366</v>
      </c>
      <c r="E194" s="49">
        <f>ROUND(('Все выпуски'!$X$3*'Все выпуски'!$X$6/100)/366*(B194-IF(C194="Нет",VLOOKUP(A194,'Айгенис Оп24'!$A$2:$C$22,3,0),VLOOKUP((A194-1),'Айгенис Оп24'!$A$2:$C$22,3,0))),2)</f>
        <v>7.67</v>
      </c>
      <c r="G194" s="43">
        <f>COUNTIF(D195:$D$1852,365)</f>
        <v>1095</v>
      </c>
      <c r="H194" s="43">
        <f>COUNTIF(D195:$D$1852,366)</f>
        <v>563</v>
      </c>
      <c r="I194" s="2"/>
    </row>
    <row r="195" spans="1:9" x14ac:dyDescent="0.25">
      <c r="A195" s="1">
        <f>COUNTIF($C$2:C195,"Да")</f>
        <v>1</v>
      </c>
      <c r="B195" s="45">
        <f t="shared" si="5"/>
        <v>45458</v>
      </c>
      <c r="C195" s="42" t="str">
        <f>IF(ISERROR(VLOOKUP(B195,'Айгенис Оп24'!$C$3:$C$22,1,0)),"Нет","Да")</f>
        <v>Нет</v>
      </c>
      <c r="D195" s="43">
        <f t="shared" si="6"/>
        <v>366</v>
      </c>
      <c r="E195" s="49">
        <f>ROUND(('Все выпуски'!$X$3*'Все выпуски'!$X$6/100)/366*(B195-IF(C195="Нет",VLOOKUP(A195,'Айгенис Оп24'!$A$2:$C$22,3,0),VLOOKUP((A195-1),'Айгенис Оп24'!$A$2:$C$22,3,0))),2)</f>
        <v>7.77</v>
      </c>
      <c r="G195" s="43">
        <f>COUNTIF(D196:$D$1852,365)</f>
        <v>1095</v>
      </c>
      <c r="H195" s="43">
        <f>COUNTIF(D196:$D$1852,366)</f>
        <v>562</v>
      </c>
      <c r="I195" s="2"/>
    </row>
    <row r="196" spans="1:9" x14ac:dyDescent="0.25">
      <c r="A196" s="1">
        <f>COUNTIF($C$2:C196,"Да")</f>
        <v>1</v>
      </c>
      <c r="B196" s="45">
        <f t="shared" ref="B196:B259" si="7">B195+1</f>
        <v>45459</v>
      </c>
      <c r="C196" s="42" t="str">
        <f>IF(ISERROR(VLOOKUP(B196,'Айгенис Оп24'!$C$3:$C$22,1,0)),"Нет","Да")</f>
        <v>Нет</v>
      </c>
      <c r="D196" s="43">
        <f t="shared" si="6"/>
        <v>366</v>
      </c>
      <c r="E196" s="49">
        <f>ROUND(('Все выпуски'!$X$3*'Все выпуски'!$X$6/100)/366*(B196-IF(C196="Нет",VLOOKUP(A196,'Айгенис Оп24'!$A$2:$C$22,3,0),VLOOKUP((A196-1),'Айгенис Оп24'!$A$2:$C$22,3,0))),2)</f>
        <v>7.87</v>
      </c>
      <c r="G196" s="43">
        <f>COUNTIF(D197:$D$1852,365)</f>
        <v>1095</v>
      </c>
      <c r="H196" s="43">
        <f>COUNTIF(D197:$D$1852,366)</f>
        <v>561</v>
      </c>
      <c r="I196" s="2"/>
    </row>
    <row r="197" spans="1:9" x14ac:dyDescent="0.25">
      <c r="A197" s="1">
        <f>COUNTIF($C$2:C197,"Да")</f>
        <v>1</v>
      </c>
      <c r="B197" s="45">
        <f t="shared" si="7"/>
        <v>45460</v>
      </c>
      <c r="C197" s="42" t="str">
        <f>IF(ISERROR(VLOOKUP(B197,'Айгенис Оп24'!$C$3:$C$22,1,0)),"Нет","Да")</f>
        <v>Нет</v>
      </c>
      <c r="D197" s="43">
        <f t="shared" si="6"/>
        <v>366</v>
      </c>
      <c r="E197" s="49">
        <f>ROUND(('Все выпуски'!$X$3*'Все выпуски'!$X$6/100)/366*(B197-IF(C197="Нет",VLOOKUP(A197,'Айгенис Оп24'!$A$2:$C$22,3,0),VLOOKUP((A197-1),'Айгенис Оп24'!$A$2:$C$22,3,0))),2)</f>
        <v>7.97</v>
      </c>
      <c r="G197" s="43">
        <f>COUNTIF(D198:$D$1852,365)</f>
        <v>1095</v>
      </c>
      <c r="H197" s="43">
        <f>COUNTIF(D198:$D$1852,366)</f>
        <v>560</v>
      </c>
      <c r="I197" s="2"/>
    </row>
    <row r="198" spans="1:9" x14ac:dyDescent="0.25">
      <c r="A198" s="1">
        <f>COUNTIF($C$2:C198,"Да")</f>
        <v>1</v>
      </c>
      <c r="B198" s="45">
        <f t="shared" si="7"/>
        <v>45461</v>
      </c>
      <c r="C198" s="42" t="str">
        <f>IF(ISERROR(VLOOKUP(B198,'Айгенис Оп24'!$C$3:$C$22,1,0)),"Нет","Да")</f>
        <v>Нет</v>
      </c>
      <c r="D198" s="43">
        <f t="shared" si="6"/>
        <v>366</v>
      </c>
      <c r="E198" s="49">
        <f>ROUND(('Все выпуски'!$X$3*'Все выпуски'!$X$6/100)/366*(B198-IF(C198="Нет",VLOOKUP(A198,'Айгенис Оп24'!$A$2:$C$22,3,0),VLOOKUP((A198-1),'Айгенис Оп24'!$A$2:$C$22,3,0))),2)</f>
        <v>8.07</v>
      </c>
      <c r="G198" s="43">
        <f>COUNTIF(D199:$D$1852,365)</f>
        <v>1095</v>
      </c>
      <c r="H198" s="43">
        <f>COUNTIF(D199:$D$1852,366)</f>
        <v>559</v>
      </c>
      <c r="I198" s="2"/>
    </row>
    <row r="199" spans="1:9" x14ac:dyDescent="0.25">
      <c r="A199" s="1">
        <f>COUNTIF($C$2:C199,"Да")</f>
        <v>1</v>
      </c>
      <c r="B199" s="45">
        <f t="shared" si="7"/>
        <v>45462</v>
      </c>
      <c r="C199" s="42" t="str">
        <f>IF(ISERROR(VLOOKUP(B199,'Айгенис Оп24'!$C$3:$C$22,1,0)),"Нет","Да")</f>
        <v>Нет</v>
      </c>
      <c r="D199" s="43">
        <f t="shared" si="6"/>
        <v>366</v>
      </c>
      <c r="E199" s="49">
        <f>ROUND(('Все выпуски'!$X$3*'Все выпуски'!$X$6/100)/366*(B199-IF(C199="Нет",VLOOKUP(A199,'Айгенис Оп24'!$A$2:$C$22,3,0),VLOOKUP((A199-1),'Айгенис Оп24'!$A$2:$C$22,3,0))),2)</f>
        <v>8.16</v>
      </c>
      <c r="G199" s="43">
        <f>COUNTIF(D200:$D$1852,365)</f>
        <v>1095</v>
      </c>
      <c r="H199" s="43">
        <f>COUNTIF(D200:$D$1852,366)</f>
        <v>558</v>
      </c>
      <c r="I199" s="2"/>
    </row>
    <row r="200" spans="1:9" x14ac:dyDescent="0.25">
      <c r="A200" s="1">
        <f>COUNTIF($C$2:C200,"Да")</f>
        <v>1</v>
      </c>
      <c r="B200" s="45">
        <f t="shared" si="7"/>
        <v>45463</v>
      </c>
      <c r="C200" s="42" t="str">
        <f>IF(ISERROR(VLOOKUP(B200,'Айгенис Оп24'!$C$3:$C$22,1,0)),"Нет","Да")</f>
        <v>Нет</v>
      </c>
      <c r="D200" s="43">
        <f t="shared" si="6"/>
        <v>366</v>
      </c>
      <c r="E200" s="49">
        <f>ROUND(('Все выпуски'!$X$3*'Все выпуски'!$X$6/100)/366*(B200-IF(C200="Нет",VLOOKUP(A200,'Айгенис Оп24'!$A$2:$C$22,3,0),VLOOKUP((A200-1),'Айгенис Оп24'!$A$2:$C$22,3,0))),2)</f>
        <v>8.26</v>
      </c>
      <c r="G200" s="43">
        <f>COUNTIF(D201:$D$1852,365)</f>
        <v>1095</v>
      </c>
      <c r="H200" s="43">
        <f>COUNTIF(D201:$D$1852,366)</f>
        <v>557</v>
      </c>
      <c r="I200" s="2"/>
    </row>
    <row r="201" spans="1:9" x14ac:dyDescent="0.25">
      <c r="A201" s="1">
        <f>COUNTIF($C$2:C201,"Да")</f>
        <v>1</v>
      </c>
      <c r="B201" s="45">
        <f t="shared" si="7"/>
        <v>45464</v>
      </c>
      <c r="C201" s="42" t="str">
        <f>IF(ISERROR(VLOOKUP(B201,'Айгенис Оп24'!$C$3:$C$22,1,0)),"Нет","Да")</f>
        <v>Нет</v>
      </c>
      <c r="D201" s="43">
        <f t="shared" si="6"/>
        <v>366</v>
      </c>
      <c r="E201" s="49">
        <f>ROUND(('Все выпуски'!$X$3*'Все выпуски'!$X$6/100)/366*(B201-IF(C201="Нет",VLOOKUP(A201,'Айгенис Оп24'!$A$2:$C$22,3,0),VLOOKUP((A201-1),'Айгенис Оп24'!$A$2:$C$22,3,0))),2)</f>
        <v>8.36</v>
      </c>
      <c r="G201" s="43">
        <f>COUNTIF(D202:$D$1852,365)</f>
        <v>1095</v>
      </c>
      <c r="H201" s="43">
        <f>COUNTIF(D202:$D$1852,366)</f>
        <v>556</v>
      </c>
      <c r="I201" s="2"/>
    </row>
    <row r="202" spans="1:9" x14ac:dyDescent="0.25">
      <c r="A202" s="1">
        <f>COUNTIF($C$2:C202,"Да")</f>
        <v>1</v>
      </c>
      <c r="B202" s="45">
        <f t="shared" si="7"/>
        <v>45465</v>
      </c>
      <c r="C202" s="42" t="str">
        <f>IF(ISERROR(VLOOKUP(B202,'Айгенис Оп24'!$C$3:$C$22,1,0)),"Нет","Да")</f>
        <v>Нет</v>
      </c>
      <c r="D202" s="43">
        <f t="shared" si="6"/>
        <v>366</v>
      </c>
      <c r="E202" s="49">
        <f>ROUND(('Все выпуски'!$X$3*'Все выпуски'!$X$6/100)/366*(B202-IF(C202="Нет",VLOOKUP(A202,'Айгенис Оп24'!$A$2:$C$22,3,0),VLOOKUP((A202-1),'Айгенис Оп24'!$A$2:$C$22,3,0))),2)</f>
        <v>8.4600000000000009</v>
      </c>
      <c r="G202" s="43">
        <f>COUNTIF(D203:$D$1852,365)</f>
        <v>1095</v>
      </c>
      <c r="H202" s="43">
        <f>COUNTIF(D203:$D$1852,366)</f>
        <v>555</v>
      </c>
      <c r="I202" s="2"/>
    </row>
    <row r="203" spans="1:9" x14ac:dyDescent="0.25">
      <c r="A203" s="1">
        <f>COUNTIF($C$2:C203,"Да")</f>
        <v>1</v>
      </c>
      <c r="B203" s="45">
        <f t="shared" si="7"/>
        <v>45466</v>
      </c>
      <c r="C203" s="42" t="str">
        <f>IF(ISERROR(VLOOKUP(B203,'Айгенис Оп24'!$C$3:$C$22,1,0)),"Нет","Да")</f>
        <v>Нет</v>
      </c>
      <c r="D203" s="43">
        <f t="shared" si="6"/>
        <v>366</v>
      </c>
      <c r="E203" s="49">
        <f>ROUND(('Все выпуски'!$X$3*'Все выпуски'!$X$6/100)/366*(B203-IF(C203="Нет",VLOOKUP(A203,'Айгенис Оп24'!$A$2:$C$22,3,0),VLOOKUP((A203-1),'Айгенис Оп24'!$A$2:$C$22,3,0))),2)</f>
        <v>8.56</v>
      </c>
      <c r="G203" s="43">
        <f>COUNTIF(D204:$D$1852,365)</f>
        <v>1095</v>
      </c>
      <c r="H203" s="43">
        <f>COUNTIF(D204:$D$1852,366)</f>
        <v>554</v>
      </c>
      <c r="I203" s="2"/>
    </row>
    <row r="204" spans="1:9" x14ac:dyDescent="0.25">
      <c r="A204" s="1">
        <f>COUNTIF($C$2:C204,"Да")</f>
        <v>1</v>
      </c>
      <c r="B204" s="45">
        <f t="shared" si="7"/>
        <v>45467</v>
      </c>
      <c r="C204" s="42" t="str">
        <f>IF(ISERROR(VLOOKUP(B204,'Айгенис Оп24'!$C$3:$C$22,1,0)),"Нет","Да")</f>
        <v>Нет</v>
      </c>
      <c r="D204" s="43">
        <f t="shared" si="6"/>
        <v>366</v>
      </c>
      <c r="E204" s="49">
        <f>ROUND(('Все выпуски'!$X$3*'Все выпуски'!$X$6/100)/366*(B204-IF(C204="Нет",VLOOKUP(A204,'Айгенис Оп24'!$A$2:$C$22,3,0),VLOOKUP((A204-1),'Айгенис Оп24'!$A$2:$C$22,3,0))),2)</f>
        <v>8.66</v>
      </c>
      <c r="G204" s="43">
        <f>COUNTIF(D205:$D$1852,365)</f>
        <v>1095</v>
      </c>
      <c r="H204" s="43">
        <f>COUNTIF(D205:$D$1852,366)</f>
        <v>553</v>
      </c>
      <c r="I204" s="2"/>
    </row>
    <row r="205" spans="1:9" x14ac:dyDescent="0.25">
      <c r="A205" s="1">
        <f>COUNTIF($C$2:C205,"Да")</f>
        <v>1</v>
      </c>
      <c r="B205" s="45">
        <f t="shared" si="7"/>
        <v>45468</v>
      </c>
      <c r="C205" s="42" t="str">
        <f>IF(ISERROR(VLOOKUP(B205,'Айгенис Оп24'!$C$3:$C$22,1,0)),"Нет","Да")</f>
        <v>Нет</v>
      </c>
      <c r="D205" s="43">
        <f t="shared" si="6"/>
        <v>366</v>
      </c>
      <c r="E205" s="49">
        <f>ROUND(('Все выпуски'!$X$3*'Все выпуски'!$X$6/100)/366*(B205-IF(C205="Нет",VLOOKUP(A205,'Айгенис Оп24'!$A$2:$C$22,3,0),VLOOKUP((A205-1),'Айгенис Оп24'!$A$2:$C$22,3,0))),2)</f>
        <v>8.75</v>
      </c>
      <c r="G205" s="43">
        <f>COUNTIF(D206:$D$1852,365)</f>
        <v>1095</v>
      </c>
      <c r="H205" s="43">
        <f>COUNTIF(D206:$D$1852,366)</f>
        <v>552</v>
      </c>
      <c r="I205" s="2"/>
    </row>
    <row r="206" spans="1:9" x14ac:dyDescent="0.25">
      <c r="A206" s="1">
        <f>COUNTIF($C$2:C206,"Да")</f>
        <v>1</v>
      </c>
      <c r="B206" s="45">
        <f t="shared" si="7"/>
        <v>45469</v>
      </c>
      <c r="C206" s="42" t="str">
        <f>IF(ISERROR(VLOOKUP(B206,'Айгенис Оп24'!$C$3:$C$22,1,0)),"Нет","Да")</f>
        <v>Нет</v>
      </c>
      <c r="D206" s="43">
        <f t="shared" si="6"/>
        <v>366</v>
      </c>
      <c r="E206" s="49">
        <f>ROUND(('Все выпуски'!$X$3*'Все выпуски'!$X$6/100)/366*(B206-IF(C206="Нет",VLOOKUP(A206,'Айгенис Оп24'!$A$2:$C$22,3,0),VLOOKUP((A206-1),'Айгенис Оп24'!$A$2:$C$22,3,0))),2)</f>
        <v>8.85</v>
      </c>
      <c r="G206" s="43">
        <f>COUNTIF(D207:$D$1852,365)</f>
        <v>1095</v>
      </c>
      <c r="H206" s="43">
        <f>COUNTIF(D207:$D$1852,366)</f>
        <v>551</v>
      </c>
      <c r="I206" s="2"/>
    </row>
    <row r="207" spans="1:9" x14ac:dyDescent="0.25">
      <c r="A207" s="1">
        <f>COUNTIF($C$2:C207,"Да")</f>
        <v>1</v>
      </c>
      <c r="B207" s="45">
        <f t="shared" si="7"/>
        <v>45470</v>
      </c>
      <c r="C207" s="42" t="str">
        <f>IF(ISERROR(VLOOKUP(B207,'Айгенис Оп24'!$C$3:$C$22,1,0)),"Нет","Да")</f>
        <v>Нет</v>
      </c>
      <c r="D207" s="43">
        <f t="shared" si="6"/>
        <v>366</v>
      </c>
      <c r="E207" s="49">
        <f>ROUND(('Все выпуски'!$X$3*'Все выпуски'!$X$6/100)/366*(B207-IF(C207="Нет",VLOOKUP(A207,'Айгенис Оп24'!$A$2:$C$22,3,0),VLOOKUP((A207-1),'Айгенис Оп24'!$A$2:$C$22,3,0))),2)</f>
        <v>8.9499999999999993</v>
      </c>
      <c r="G207" s="43">
        <f>COUNTIF(D208:$D$1852,365)</f>
        <v>1095</v>
      </c>
      <c r="H207" s="43">
        <f>COUNTIF(D208:$D$1852,366)</f>
        <v>550</v>
      </c>
      <c r="I207" s="2"/>
    </row>
    <row r="208" spans="1:9" x14ac:dyDescent="0.25">
      <c r="A208" s="1">
        <f>COUNTIF($C$2:C208,"Да")</f>
        <v>2</v>
      </c>
      <c r="B208" s="45">
        <f t="shared" si="7"/>
        <v>45471</v>
      </c>
      <c r="C208" s="42" t="str">
        <f>IF(ISERROR(VLOOKUP(B208,'Айгенис Оп24'!$C$3:$C$22,1,0)),"Нет","Да")</f>
        <v>Да</v>
      </c>
      <c r="D208" s="43">
        <f t="shared" si="6"/>
        <v>366</v>
      </c>
      <c r="E208" s="49">
        <f>ROUND(('Все выпуски'!$X$3*'Все выпуски'!$X$6/100)/366*(B208-IF(C208="Нет",VLOOKUP(A208,'Айгенис Оп24'!$A$2:$C$22,3,0),VLOOKUP((A208-1),'Айгенис Оп24'!$A$2:$C$22,3,0))),2)</f>
        <v>9.0500000000000007</v>
      </c>
      <c r="G208" s="43">
        <f>COUNTIF(D209:$D$1852,365)</f>
        <v>1095</v>
      </c>
      <c r="H208" s="43">
        <f>COUNTIF(D209:$D$1852,366)</f>
        <v>549</v>
      </c>
      <c r="I208" s="2"/>
    </row>
    <row r="209" spans="1:9" x14ac:dyDescent="0.25">
      <c r="A209" s="1">
        <f>COUNTIF($C$2:C209,"Да")</f>
        <v>2</v>
      </c>
      <c r="B209" s="45">
        <f t="shared" si="7"/>
        <v>45472</v>
      </c>
      <c r="C209" s="42" t="str">
        <f>IF(ISERROR(VLOOKUP(B209,'Айгенис Оп24'!$C$3:$C$22,1,0)),"Нет","Да")</f>
        <v>Нет</v>
      </c>
      <c r="D209" s="43">
        <f t="shared" si="6"/>
        <v>366</v>
      </c>
      <c r="E209" s="49">
        <f>ROUND(('Все выпуски'!$X$3*'Все выпуски'!$X$6/100)/366*(B209-IF(C209="Нет",VLOOKUP(A209,'Айгенис Оп24'!$A$2:$C$22,3,0),VLOOKUP((A209-1),'Айгенис Оп24'!$A$2:$C$22,3,0))),2)</f>
        <v>0.1</v>
      </c>
      <c r="G209" s="43">
        <f>COUNTIF(D210:$D$1852,365)</f>
        <v>1095</v>
      </c>
      <c r="H209" s="43">
        <f>COUNTIF(D210:$D$1852,366)</f>
        <v>548</v>
      </c>
      <c r="I209" s="2"/>
    </row>
    <row r="210" spans="1:9" x14ac:dyDescent="0.25">
      <c r="A210" s="1">
        <f>COUNTIF($C$2:C210,"Да")</f>
        <v>2</v>
      </c>
      <c r="B210" s="45">
        <f t="shared" si="7"/>
        <v>45473</v>
      </c>
      <c r="C210" s="42" t="str">
        <f>IF(ISERROR(VLOOKUP(B210,'Айгенис Оп24'!$C$3:$C$22,1,0)),"Нет","Да")</f>
        <v>Нет</v>
      </c>
      <c r="D210" s="43">
        <f t="shared" si="6"/>
        <v>366</v>
      </c>
      <c r="E210" s="49">
        <f>ROUND(('Все выпуски'!$X$3*'Все выпуски'!$X$6/100)/366*(B210-IF(C210="Нет",VLOOKUP(A210,'Айгенис Оп24'!$A$2:$C$22,3,0),VLOOKUP((A210-1),'Айгенис Оп24'!$A$2:$C$22,3,0))),2)</f>
        <v>0.2</v>
      </c>
      <c r="G210" s="43">
        <f>COUNTIF(D211:$D$1852,365)</f>
        <v>1095</v>
      </c>
      <c r="H210" s="43">
        <f>COUNTIF(D211:$D$1852,366)</f>
        <v>547</v>
      </c>
      <c r="I210" s="2"/>
    </row>
    <row r="211" spans="1:9" x14ac:dyDescent="0.25">
      <c r="A211" s="1">
        <f>COUNTIF($C$2:C211,"Да")</f>
        <v>2</v>
      </c>
      <c r="B211" s="45">
        <f t="shared" si="7"/>
        <v>45474</v>
      </c>
      <c r="C211" s="42" t="str">
        <f>IF(ISERROR(VLOOKUP(B211,'Айгенис Оп24'!$C$3:$C$22,1,0)),"Нет","Да")</f>
        <v>Нет</v>
      </c>
      <c r="D211" s="43">
        <f t="shared" si="6"/>
        <v>366</v>
      </c>
      <c r="E211" s="49">
        <f>ROUND(('Все выпуски'!$X$3*'Все выпуски'!$X$6/100)/366*(B211-IF(C211="Нет",VLOOKUP(A211,'Айгенис Оп24'!$A$2:$C$22,3,0),VLOOKUP((A211-1),'Айгенис Оп24'!$A$2:$C$22,3,0))),2)</f>
        <v>0.3</v>
      </c>
      <c r="G211" s="43">
        <f>COUNTIF(D212:$D$1852,365)</f>
        <v>1095</v>
      </c>
      <c r="H211" s="43">
        <f>COUNTIF(D212:$D$1852,366)</f>
        <v>546</v>
      </c>
      <c r="I211" s="2"/>
    </row>
    <row r="212" spans="1:9" x14ac:dyDescent="0.25">
      <c r="A212" s="1">
        <f>COUNTIF($C$2:C212,"Да")</f>
        <v>2</v>
      </c>
      <c r="B212" s="45">
        <f t="shared" si="7"/>
        <v>45475</v>
      </c>
      <c r="C212" s="42" t="str">
        <f>IF(ISERROR(VLOOKUP(B212,'Айгенис Оп24'!$C$3:$C$22,1,0)),"Нет","Да")</f>
        <v>Нет</v>
      </c>
      <c r="D212" s="43">
        <f t="shared" si="6"/>
        <v>366</v>
      </c>
      <c r="E212" s="49">
        <f>ROUND(('Все выпуски'!$X$3*'Все выпуски'!$X$6/100)/366*(B212-IF(C212="Нет",VLOOKUP(A212,'Айгенис Оп24'!$A$2:$C$22,3,0),VLOOKUP((A212-1),'Айгенис Оп24'!$A$2:$C$22,3,0))),2)</f>
        <v>0.39</v>
      </c>
      <c r="G212" s="43">
        <f>COUNTIF(D213:$D$1852,365)</f>
        <v>1095</v>
      </c>
      <c r="H212" s="43">
        <f>COUNTIF(D213:$D$1852,366)</f>
        <v>545</v>
      </c>
      <c r="I212" s="2"/>
    </row>
    <row r="213" spans="1:9" x14ac:dyDescent="0.25">
      <c r="A213" s="1">
        <f>COUNTIF($C$2:C213,"Да")</f>
        <v>2</v>
      </c>
      <c r="B213" s="45">
        <f t="shared" si="7"/>
        <v>45476</v>
      </c>
      <c r="C213" s="42" t="str">
        <f>IF(ISERROR(VLOOKUP(B213,'Айгенис Оп24'!$C$3:$C$22,1,0)),"Нет","Да")</f>
        <v>Нет</v>
      </c>
      <c r="D213" s="43">
        <f t="shared" si="6"/>
        <v>366</v>
      </c>
      <c r="E213" s="49">
        <f>ROUND(('Все выпуски'!$X$3*'Все выпуски'!$X$6/100)/366*(B213-IF(C213="Нет",VLOOKUP(A213,'Айгенис Оп24'!$A$2:$C$22,3,0),VLOOKUP((A213-1),'Айгенис Оп24'!$A$2:$C$22,3,0))),2)</f>
        <v>0.49</v>
      </c>
      <c r="G213" s="43">
        <f>COUNTIF(D214:$D$1852,365)</f>
        <v>1095</v>
      </c>
      <c r="H213" s="43">
        <f>COUNTIF(D214:$D$1852,366)</f>
        <v>544</v>
      </c>
      <c r="I213" s="2"/>
    </row>
    <row r="214" spans="1:9" x14ac:dyDescent="0.25">
      <c r="A214" s="1">
        <f>COUNTIF($C$2:C214,"Да")</f>
        <v>2</v>
      </c>
      <c r="B214" s="45">
        <f t="shared" si="7"/>
        <v>45477</v>
      </c>
      <c r="C214" s="42" t="str">
        <f>IF(ISERROR(VLOOKUP(B214,'Айгенис Оп24'!$C$3:$C$22,1,0)),"Нет","Да")</f>
        <v>Нет</v>
      </c>
      <c r="D214" s="43">
        <f t="shared" si="6"/>
        <v>366</v>
      </c>
      <c r="E214" s="49">
        <f>ROUND(('Все выпуски'!$X$3*'Все выпуски'!$X$6/100)/366*(B214-IF(C214="Нет",VLOOKUP(A214,'Айгенис Оп24'!$A$2:$C$22,3,0),VLOOKUP((A214-1),'Айгенис Оп24'!$A$2:$C$22,3,0))),2)</f>
        <v>0.59</v>
      </c>
      <c r="G214" s="43">
        <f>COUNTIF(D215:$D$1852,365)</f>
        <v>1095</v>
      </c>
      <c r="H214" s="43">
        <f>COUNTIF(D215:$D$1852,366)</f>
        <v>543</v>
      </c>
      <c r="I214" s="2"/>
    </row>
    <row r="215" spans="1:9" x14ac:dyDescent="0.25">
      <c r="A215" s="1">
        <f>COUNTIF($C$2:C215,"Да")</f>
        <v>2</v>
      </c>
      <c r="B215" s="45">
        <f t="shared" si="7"/>
        <v>45478</v>
      </c>
      <c r="C215" s="42" t="str">
        <f>IF(ISERROR(VLOOKUP(B215,'Айгенис Оп24'!$C$3:$C$22,1,0)),"Нет","Да")</f>
        <v>Нет</v>
      </c>
      <c r="D215" s="43">
        <f t="shared" si="6"/>
        <v>366</v>
      </c>
      <c r="E215" s="49">
        <f>ROUND(('Все выпуски'!$X$3*'Все выпуски'!$X$6/100)/366*(B215-IF(C215="Нет",VLOOKUP(A215,'Айгенис Оп24'!$A$2:$C$22,3,0),VLOOKUP((A215-1),'Айгенис Оп24'!$A$2:$C$22,3,0))),2)</f>
        <v>0.69</v>
      </c>
      <c r="G215" s="43">
        <f>COUNTIF(D216:$D$1852,365)</f>
        <v>1095</v>
      </c>
      <c r="H215" s="43">
        <f>COUNTIF(D216:$D$1852,366)</f>
        <v>542</v>
      </c>
      <c r="I215" s="2"/>
    </row>
    <row r="216" spans="1:9" x14ac:dyDescent="0.25">
      <c r="A216" s="1">
        <f>COUNTIF($C$2:C216,"Да")</f>
        <v>2</v>
      </c>
      <c r="B216" s="45">
        <f t="shared" si="7"/>
        <v>45479</v>
      </c>
      <c r="C216" s="42" t="str">
        <f>IF(ISERROR(VLOOKUP(B216,'Айгенис Оп24'!$C$3:$C$22,1,0)),"Нет","Да")</f>
        <v>Нет</v>
      </c>
      <c r="D216" s="43">
        <f t="shared" si="6"/>
        <v>366</v>
      </c>
      <c r="E216" s="49">
        <f>ROUND(('Все выпуски'!$X$3*'Все выпуски'!$X$6/100)/366*(B216-IF(C216="Нет",VLOOKUP(A216,'Айгенис Оп24'!$A$2:$C$22,3,0),VLOOKUP((A216-1),'Айгенис Оп24'!$A$2:$C$22,3,0))),2)</f>
        <v>0.79</v>
      </c>
      <c r="G216" s="43">
        <f>COUNTIF(D217:$D$1852,365)</f>
        <v>1095</v>
      </c>
      <c r="H216" s="43">
        <f>COUNTIF(D217:$D$1852,366)</f>
        <v>541</v>
      </c>
      <c r="I216" s="2"/>
    </row>
    <row r="217" spans="1:9" x14ac:dyDescent="0.25">
      <c r="A217" s="1">
        <f>COUNTIF($C$2:C217,"Да")</f>
        <v>2</v>
      </c>
      <c r="B217" s="45">
        <f t="shared" si="7"/>
        <v>45480</v>
      </c>
      <c r="C217" s="42" t="str">
        <f>IF(ISERROR(VLOOKUP(B217,'Айгенис Оп24'!$C$3:$C$22,1,0)),"Нет","Да")</f>
        <v>Нет</v>
      </c>
      <c r="D217" s="43">
        <f t="shared" si="6"/>
        <v>366</v>
      </c>
      <c r="E217" s="49">
        <f>ROUND(('Все выпуски'!$X$3*'Все выпуски'!$X$6/100)/366*(B217-IF(C217="Нет",VLOOKUP(A217,'Айгенис Оп24'!$A$2:$C$22,3,0),VLOOKUP((A217-1),'Айгенис Оп24'!$A$2:$C$22,3,0))),2)</f>
        <v>0.89</v>
      </c>
      <c r="G217" s="43">
        <f>COUNTIF(D218:$D$1852,365)</f>
        <v>1095</v>
      </c>
      <c r="H217" s="43">
        <f>COUNTIF(D218:$D$1852,366)</f>
        <v>540</v>
      </c>
      <c r="I217" s="2"/>
    </row>
    <row r="218" spans="1:9" x14ac:dyDescent="0.25">
      <c r="A218" s="1">
        <f>COUNTIF($C$2:C218,"Да")</f>
        <v>2</v>
      </c>
      <c r="B218" s="45">
        <f t="shared" si="7"/>
        <v>45481</v>
      </c>
      <c r="C218" s="42" t="str">
        <f>IF(ISERROR(VLOOKUP(B218,'Айгенис Оп24'!$C$3:$C$22,1,0)),"Нет","Да")</f>
        <v>Нет</v>
      </c>
      <c r="D218" s="43">
        <f t="shared" si="6"/>
        <v>366</v>
      </c>
      <c r="E218" s="49">
        <f>ROUND(('Все выпуски'!$X$3*'Все выпуски'!$X$6/100)/366*(B218-IF(C218="Нет",VLOOKUP(A218,'Айгенис Оп24'!$A$2:$C$22,3,0),VLOOKUP((A218-1),'Айгенис Оп24'!$A$2:$C$22,3,0))),2)</f>
        <v>0.98</v>
      </c>
      <c r="G218" s="43">
        <f>COUNTIF(D219:$D$1852,365)</f>
        <v>1095</v>
      </c>
      <c r="H218" s="43">
        <f>COUNTIF(D219:$D$1852,366)</f>
        <v>539</v>
      </c>
      <c r="I218" s="2"/>
    </row>
    <row r="219" spans="1:9" x14ac:dyDescent="0.25">
      <c r="A219" s="1">
        <f>COUNTIF($C$2:C219,"Да")</f>
        <v>2</v>
      </c>
      <c r="B219" s="45">
        <f t="shared" si="7"/>
        <v>45482</v>
      </c>
      <c r="C219" s="42" t="str">
        <f>IF(ISERROR(VLOOKUP(B219,'Айгенис Оп24'!$C$3:$C$22,1,0)),"Нет","Да")</f>
        <v>Нет</v>
      </c>
      <c r="D219" s="43">
        <f t="shared" si="6"/>
        <v>366</v>
      </c>
      <c r="E219" s="49">
        <f>ROUND(('Все выпуски'!$X$3*'Все выпуски'!$X$6/100)/366*(B219-IF(C219="Нет",VLOOKUP(A219,'Айгенис Оп24'!$A$2:$C$22,3,0),VLOOKUP((A219-1),'Айгенис Оп24'!$A$2:$C$22,3,0))),2)</f>
        <v>1.08</v>
      </c>
      <c r="G219" s="43">
        <f>COUNTIF(D220:$D$1852,365)</f>
        <v>1095</v>
      </c>
      <c r="H219" s="43">
        <f>COUNTIF(D220:$D$1852,366)</f>
        <v>538</v>
      </c>
      <c r="I219" s="2"/>
    </row>
    <row r="220" spans="1:9" x14ac:dyDescent="0.25">
      <c r="A220" s="1">
        <f>COUNTIF($C$2:C220,"Да")</f>
        <v>2</v>
      </c>
      <c r="B220" s="45">
        <f t="shared" si="7"/>
        <v>45483</v>
      </c>
      <c r="C220" s="42" t="str">
        <f>IF(ISERROR(VLOOKUP(B220,'Айгенис Оп24'!$C$3:$C$22,1,0)),"Нет","Да")</f>
        <v>Нет</v>
      </c>
      <c r="D220" s="43">
        <f t="shared" si="6"/>
        <v>366</v>
      </c>
      <c r="E220" s="49">
        <f>ROUND(('Все выпуски'!$X$3*'Все выпуски'!$X$6/100)/366*(B220-IF(C220="Нет",VLOOKUP(A220,'Айгенис Оп24'!$A$2:$C$22,3,0),VLOOKUP((A220-1),'Айгенис Оп24'!$A$2:$C$22,3,0))),2)</f>
        <v>1.18</v>
      </c>
      <c r="G220" s="43">
        <f>COUNTIF(D221:$D$1852,365)</f>
        <v>1095</v>
      </c>
      <c r="H220" s="43">
        <f>COUNTIF(D221:$D$1852,366)</f>
        <v>537</v>
      </c>
      <c r="I220" s="2"/>
    </row>
    <row r="221" spans="1:9" x14ac:dyDescent="0.25">
      <c r="A221" s="1">
        <f>COUNTIF($C$2:C221,"Да")</f>
        <v>2</v>
      </c>
      <c r="B221" s="45">
        <f t="shared" si="7"/>
        <v>45484</v>
      </c>
      <c r="C221" s="42" t="str">
        <f>IF(ISERROR(VLOOKUP(B221,'Айгенис Оп24'!$C$3:$C$22,1,0)),"Нет","Да")</f>
        <v>Нет</v>
      </c>
      <c r="D221" s="43">
        <f t="shared" si="6"/>
        <v>366</v>
      </c>
      <c r="E221" s="49">
        <f>ROUND(('Все выпуски'!$X$3*'Все выпуски'!$X$6/100)/366*(B221-IF(C221="Нет",VLOOKUP(A221,'Айгенис Оп24'!$A$2:$C$22,3,0),VLOOKUP((A221-1),'Айгенис Оп24'!$A$2:$C$22,3,0))),2)</f>
        <v>1.28</v>
      </c>
      <c r="G221" s="43">
        <f>COUNTIF(D222:$D$1852,365)</f>
        <v>1095</v>
      </c>
      <c r="H221" s="43">
        <f>COUNTIF(D222:$D$1852,366)</f>
        <v>536</v>
      </c>
      <c r="I221" s="2"/>
    </row>
    <row r="222" spans="1:9" x14ac:dyDescent="0.25">
      <c r="A222" s="1">
        <f>COUNTIF($C$2:C222,"Да")</f>
        <v>2</v>
      </c>
      <c r="B222" s="45">
        <f t="shared" si="7"/>
        <v>45485</v>
      </c>
      <c r="C222" s="42" t="str">
        <f>IF(ISERROR(VLOOKUP(B222,'Айгенис Оп24'!$C$3:$C$22,1,0)),"Нет","Да")</f>
        <v>Нет</v>
      </c>
      <c r="D222" s="43">
        <f t="shared" si="6"/>
        <v>366</v>
      </c>
      <c r="E222" s="49">
        <f>ROUND(('Все выпуски'!$X$3*'Все выпуски'!$X$6/100)/366*(B222-IF(C222="Нет",VLOOKUP(A222,'Айгенис Оп24'!$A$2:$C$22,3,0),VLOOKUP((A222-1),'Айгенис Оп24'!$A$2:$C$22,3,0))),2)</f>
        <v>1.38</v>
      </c>
      <c r="G222" s="43">
        <f>COUNTIF(D223:$D$1852,365)</f>
        <v>1095</v>
      </c>
      <c r="H222" s="43">
        <f>COUNTIF(D223:$D$1852,366)</f>
        <v>535</v>
      </c>
      <c r="I222" s="2"/>
    </row>
    <row r="223" spans="1:9" x14ac:dyDescent="0.25">
      <c r="A223" s="1">
        <f>COUNTIF($C$2:C223,"Да")</f>
        <v>2</v>
      </c>
      <c r="B223" s="45">
        <f t="shared" si="7"/>
        <v>45486</v>
      </c>
      <c r="C223" s="42" t="str">
        <f>IF(ISERROR(VLOOKUP(B223,'Айгенис Оп24'!$C$3:$C$22,1,0)),"Нет","Да")</f>
        <v>Нет</v>
      </c>
      <c r="D223" s="43">
        <f t="shared" si="6"/>
        <v>366</v>
      </c>
      <c r="E223" s="49">
        <f>ROUND(('Все выпуски'!$X$3*'Все выпуски'!$X$6/100)/366*(B223-IF(C223="Нет",VLOOKUP(A223,'Айгенис Оп24'!$A$2:$C$22,3,0),VLOOKUP((A223-1),'Айгенис Оп24'!$A$2:$C$22,3,0))),2)</f>
        <v>1.48</v>
      </c>
      <c r="G223" s="43">
        <f>COUNTIF(D224:$D$1852,365)</f>
        <v>1095</v>
      </c>
      <c r="H223" s="43">
        <f>COUNTIF(D224:$D$1852,366)</f>
        <v>534</v>
      </c>
      <c r="I223" s="2"/>
    </row>
    <row r="224" spans="1:9" x14ac:dyDescent="0.25">
      <c r="A224" s="1">
        <f>COUNTIF($C$2:C224,"Да")</f>
        <v>2</v>
      </c>
      <c r="B224" s="45">
        <f t="shared" si="7"/>
        <v>45487</v>
      </c>
      <c r="C224" s="42" t="str">
        <f>IF(ISERROR(VLOOKUP(B224,'Айгенис Оп24'!$C$3:$C$22,1,0)),"Нет","Да")</f>
        <v>Нет</v>
      </c>
      <c r="D224" s="43">
        <f t="shared" si="6"/>
        <v>366</v>
      </c>
      <c r="E224" s="49">
        <f>ROUND(('Все выпуски'!$X$3*'Все выпуски'!$X$6/100)/366*(B224-IF(C224="Нет",VLOOKUP(A224,'Айгенис Оп24'!$A$2:$C$22,3,0),VLOOKUP((A224-1),'Айгенис Оп24'!$A$2:$C$22,3,0))),2)</f>
        <v>1.57</v>
      </c>
      <c r="G224" s="43">
        <f>COUNTIF(D225:$D$1852,365)</f>
        <v>1095</v>
      </c>
      <c r="H224" s="43">
        <f>COUNTIF(D225:$D$1852,366)</f>
        <v>533</v>
      </c>
      <c r="I224" s="2"/>
    </row>
    <row r="225" spans="1:9" x14ac:dyDescent="0.25">
      <c r="A225" s="1">
        <f>COUNTIF($C$2:C225,"Да")</f>
        <v>2</v>
      </c>
      <c r="B225" s="45">
        <f t="shared" si="7"/>
        <v>45488</v>
      </c>
      <c r="C225" s="42" t="str">
        <f>IF(ISERROR(VLOOKUP(B225,'Айгенис Оп24'!$C$3:$C$22,1,0)),"Нет","Да")</f>
        <v>Нет</v>
      </c>
      <c r="D225" s="43">
        <f t="shared" si="6"/>
        <v>366</v>
      </c>
      <c r="E225" s="49">
        <f>ROUND(('Все выпуски'!$X$3*'Все выпуски'!$X$6/100)/366*(B225-IF(C225="Нет",VLOOKUP(A225,'Айгенис Оп24'!$A$2:$C$22,3,0),VLOOKUP((A225-1),'Айгенис Оп24'!$A$2:$C$22,3,0))),2)</f>
        <v>1.67</v>
      </c>
      <c r="G225" s="43">
        <f>COUNTIF(D226:$D$1852,365)</f>
        <v>1095</v>
      </c>
      <c r="H225" s="43">
        <f>COUNTIF(D226:$D$1852,366)</f>
        <v>532</v>
      </c>
      <c r="I225" s="2"/>
    </row>
    <row r="226" spans="1:9" x14ac:dyDescent="0.25">
      <c r="A226" s="1">
        <f>COUNTIF($C$2:C226,"Да")</f>
        <v>2</v>
      </c>
      <c r="B226" s="45">
        <f t="shared" si="7"/>
        <v>45489</v>
      </c>
      <c r="C226" s="42" t="str">
        <f>IF(ISERROR(VLOOKUP(B226,'Айгенис Оп24'!$C$3:$C$22,1,0)),"Нет","Да")</f>
        <v>Нет</v>
      </c>
      <c r="D226" s="43">
        <f t="shared" si="6"/>
        <v>366</v>
      </c>
      <c r="E226" s="49">
        <f>ROUND(('Все выпуски'!$X$3*'Все выпуски'!$X$6/100)/366*(B226-IF(C226="Нет",VLOOKUP(A226,'Айгенис Оп24'!$A$2:$C$22,3,0),VLOOKUP((A226-1),'Айгенис Оп24'!$A$2:$C$22,3,0))),2)</f>
        <v>1.77</v>
      </c>
      <c r="G226" s="43">
        <f>COUNTIF(D227:$D$1852,365)</f>
        <v>1095</v>
      </c>
      <c r="H226" s="43">
        <f>COUNTIF(D227:$D$1852,366)</f>
        <v>531</v>
      </c>
      <c r="I226" s="2"/>
    </row>
    <row r="227" spans="1:9" x14ac:dyDescent="0.25">
      <c r="A227" s="1">
        <f>COUNTIF($C$2:C227,"Да")</f>
        <v>2</v>
      </c>
      <c r="B227" s="45">
        <f t="shared" si="7"/>
        <v>45490</v>
      </c>
      <c r="C227" s="42" t="str">
        <f>IF(ISERROR(VLOOKUP(B227,'Айгенис Оп24'!$C$3:$C$22,1,0)),"Нет","Да")</f>
        <v>Нет</v>
      </c>
      <c r="D227" s="43">
        <f t="shared" si="6"/>
        <v>366</v>
      </c>
      <c r="E227" s="49">
        <f>ROUND(('Все выпуски'!$X$3*'Все выпуски'!$X$6/100)/366*(B227-IF(C227="Нет",VLOOKUP(A227,'Айгенис Оп24'!$A$2:$C$22,3,0),VLOOKUP((A227-1),'Айгенис Оп24'!$A$2:$C$22,3,0))),2)</f>
        <v>1.87</v>
      </c>
      <c r="G227" s="43">
        <f>COUNTIF(D228:$D$1852,365)</f>
        <v>1095</v>
      </c>
      <c r="H227" s="43">
        <f>COUNTIF(D228:$D$1852,366)</f>
        <v>530</v>
      </c>
      <c r="I227" s="2"/>
    </row>
    <row r="228" spans="1:9" x14ac:dyDescent="0.25">
      <c r="A228" s="1">
        <f>COUNTIF($C$2:C228,"Да")</f>
        <v>2</v>
      </c>
      <c r="B228" s="45">
        <f t="shared" si="7"/>
        <v>45491</v>
      </c>
      <c r="C228" s="42" t="str">
        <f>IF(ISERROR(VLOOKUP(B228,'Айгенис Оп24'!$C$3:$C$22,1,0)),"Нет","Да")</f>
        <v>Нет</v>
      </c>
      <c r="D228" s="43">
        <f t="shared" si="6"/>
        <v>366</v>
      </c>
      <c r="E228" s="49">
        <f>ROUND(('Все выпуски'!$X$3*'Все выпуски'!$X$6/100)/366*(B228-IF(C228="Нет",VLOOKUP(A228,'Айгенис Оп24'!$A$2:$C$22,3,0),VLOOKUP((A228-1),'Айгенис Оп24'!$A$2:$C$22,3,0))),2)</f>
        <v>1.97</v>
      </c>
      <c r="G228" s="43">
        <f>COUNTIF(D229:$D$1852,365)</f>
        <v>1095</v>
      </c>
      <c r="H228" s="43">
        <f>COUNTIF(D229:$D$1852,366)</f>
        <v>529</v>
      </c>
      <c r="I228" s="2"/>
    </row>
    <row r="229" spans="1:9" x14ac:dyDescent="0.25">
      <c r="A229" s="1">
        <f>COUNTIF($C$2:C229,"Да")</f>
        <v>2</v>
      </c>
      <c r="B229" s="45">
        <f t="shared" si="7"/>
        <v>45492</v>
      </c>
      <c r="C229" s="42" t="str">
        <f>IF(ISERROR(VLOOKUP(B229,'Айгенис Оп24'!$C$3:$C$22,1,0)),"Нет","Да")</f>
        <v>Нет</v>
      </c>
      <c r="D229" s="43">
        <f t="shared" si="6"/>
        <v>366</v>
      </c>
      <c r="E229" s="49">
        <f>ROUND(('Все выпуски'!$X$3*'Все выпуски'!$X$6/100)/366*(B229-IF(C229="Нет",VLOOKUP(A229,'Айгенис Оп24'!$A$2:$C$22,3,0),VLOOKUP((A229-1),'Айгенис Оп24'!$A$2:$C$22,3,0))),2)</f>
        <v>2.0699999999999998</v>
      </c>
      <c r="G229" s="43">
        <f>COUNTIF(D230:$D$1852,365)</f>
        <v>1095</v>
      </c>
      <c r="H229" s="43">
        <f>COUNTIF(D230:$D$1852,366)</f>
        <v>528</v>
      </c>
      <c r="I229" s="2"/>
    </row>
    <row r="230" spans="1:9" x14ac:dyDescent="0.25">
      <c r="A230" s="1">
        <f>COUNTIF($C$2:C230,"Да")</f>
        <v>2</v>
      </c>
      <c r="B230" s="45">
        <f t="shared" si="7"/>
        <v>45493</v>
      </c>
      <c r="C230" s="42" t="str">
        <f>IF(ISERROR(VLOOKUP(B230,'Айгенис Оп24'!$C$3:$C$22,1,0)),"Нет","Да")</f>
        <v>Нет</v>
      </c>
      <c r="D230" s="43">
        <f t="shared" si="6"/>
        <v>366</v>
      </c>
      <c r="E230" s="49">
        <f>ROUND(('Все выпуски'!$X$3*'Все выпуски'!$X$6/100)/366*(B230-IF(C230="Нет",VLOOKUP(A230,'Айгенис Оп24'!$A$2:$C$22,3,0),VLOOKUP((A230-1),'Айгенис Оп24'!$A$2:$C$22,3,0))),2)</f>
        <v>2.16</v>
      </c>
      <c r="G230" s="43">
        <f>COUNTIF(D231:$D$1852,365)</f>
        <v>1095</v>
      </c>
      <c r="H230" s="43">
        <f>COUNTIF(D231:$D$1852,366)</f>
        <v>527</v>
      </c>
      <c r="I230" s="2"/>
    </row>
    <row r="231" spans="1:9" x14ac:dyDescent="0.25">
      <c r="A231" s="1">
        <f>COUNTIF($C$2:C231,"Да")</f>
        <v>2</v>
      </c>
      <c r="B231" s="45">
        <f t="shared" si="7"/>
        <v>45494</v>
      </c>
      <c r="C231" s="42" t="str">
        <f>IF(ISERROR(VLOOKUP(B231,'Айгенис Оп24'!$C$3:$C$22,1,0)),"Нет","Да")</f>
        <v>Нет</v>
      </c>
      <c r="D231" s="43">
        <f t="shared" si="6"/>
        <v>366</v>
      </c>
      <c r="E231" s="49">
        <f>ROUND(('Все выпуски'!$X$3*'Все выпуски'!$X$6/100)/366*(B231-IF(C231="Нет",VLOOKUP(A231,'Айгенис Оп24'!$A$2:$C$22,3,0),VLOOKUP((A231-1),'Айгенис Оп24'!$A$2:$C$22,3,0))),2)</f>
        <v>2.2599999999999998</v>
      </c>
      <c r="G231" s="43">
        <f>COUNTIF(D232:$D$1852,365)</f>
        <v>1095</v>
      </c>
      <c r="H231" s="43">
        <f>COUNTIF(D232:$D$1852,366)</f>
        <v>526</v>
      </c>
      <c r="I231" s="2"/>
    </row>
    <row r="232" spans="1:9" x14ac:dyDescent="0.25">
      <c r="A232" s="1">
        <f>COUNTIF($C$2:C232,"Да")</f>
        <v>2</v>
      </c>
      <c r="B232" s="45">
        <f t="shared" si="7"/>
        <v>45495</v>
      </c>
      <c r="C232" s="42" t="str">
        <f>IF(ISERROR(VLOOKUP(B232,'Айгенис Оп24'!$C$3:$C$22,1,0)),"Нет","Да")</f>
        <v>Нет</v>
      </c>
      <c r="D232" s="43">
        <f t="shared" si="6"/>
        <v>366</v>
      </c>
      <c r="E232" s="49">
        <f>ROUND(('Все выпуски'!$X$3*'Все выпуски'!$X$6/100)/366*(B232-IF(C232="Нет",VLOOKUP(A232,'Айгенис Оп24'!$A$2:$C$22,3,0),VLOOKUP((A232-1),'Айгенис Оп24'!$A$2:$C$22,3,0))),2)</f>
        <v>2.36</v>
      </c>
      <c r="G232" s="43">
        <f>COUNTIF(D233:$D$1852,365)</f>
        <v>1095</v>
      </c>
      <c r="H232" s="43">
        <f>COUNTIF(D233:$D$1852,366)</f>
        <v>525</v>
      </c>
      <c r="I232" s="2"/>
    </row>
    <row r="233" spans="1:9" x14ac:dyDescent="0.25">
      <c r="A233" s="1">
        <f>COUNTIF($C$2:C233,"Да")</f>
        <v>2</v>
      </c>
      <c r="B233" s="45">
        <f t="shared" si="7"/>
        <v>45496</v>
      </c>
      <c r="C233" s="42" t="str">
        <f>IF(ISERROR(VLOOKUP(B233,'Айгенис Оп24'!$C$3:$C$22,1,0)),"Нет","Да")</f>
        <v>Нет</v>
      </c>
      <c r="D233" s="43">
        <f t="shared" si="6"/>
        <v>366</v>
      </c>
      <c r="E233" s="49">
        <f>ROUND(('Все выпуски'!$X$3*'Все выпуски'!$X$6/100)/366*(B233-IF(C233="Нет",VLOOKUP(A233,'Айгенис Оп24'!$A$2:$C$22,3,0),VLOOKUP((A233-1),'Айгенис Оп24'!$A$2:$C$22,3,0))),2)</f>
        <v>2.46</v>
      </c>
      <c r="G233" s="43">
        <f>COUNTIF(D234:$D$1852,365)</f>
        <v>1095</v>
      </c>
      <c r="H233" s="43">
        <f>COUNTIF(D234:$D$1852,366)</f>
        <v>524</v>
      </c>
      <c r="I233" s="2"/>
    </row>
    <row r="234" spans="1:9" x14ac:dyDescent="0.25">
      <c r="A234" s="1">
        <f>COUNTIF($C$2:C234,"Да")</f>
        <v>2</v>
      </c>
      <c r="B234" s="45">
        <f t="shared" si="7"/>
        <v>45497</v>
      </c>
      <c r="C234" s="42" t="str">
        <f>IF(ISERROR(VLOOKUP(B234,'Айгенис Оп24'!$C$3:$C$22,1,0)),"Нет","Да")</f>
        <v>Нет</v>
      </c>
      <c r="D234" s="43">
        <f t="shared" si="6"/>
        <v>366</v>
      </c>
      <c r="E234" s="49">
        <f>ROUND(('Все выпуски'!$X$3*'Все выпуски'!$X$6/100)/366*(B234-IF(C234="Нет",VLOOKUP(A234,'Айгенис Оп24'!$A$2:$C$22,3,0),VLOOKUP((A234-1),'Айгенис Оп24'!$A$2:$C$22,3,0))),2)</f>
        <v>2.56</v>
      </c>
      <c r="G234" s="43">
        <f>COUNTIF(D235:$D$1852,365)</f>
        <v>1095</v>
      </c>
      <c r="H234" s="43">
        <f>COUNTIF(D235:$D$1852,366)</f>
        <v>523</v>
      </c>
      <c r="I234" s="2"/>
    </row>
    <row r="235" spans="1:9" x14ac:dyDescent="0.25">
      <c r="A235" s="1">
        <f>COUNTIF($C$2:C235,"Да")</f>
        <v>2</v>
      </c>
      <c r="B235" s="45">
        <f t="shared" si="7"/>
        <v>45498</v>
      </c>
      <c r="C235" s="42" t="str">
        <f>IF(ISERROR(VLOOKUP(B235,'Айгенис Оп24'!$C$3:$C$22,1,0)),"Нет","Да")</f>
        <v>Нет</v>
      </c>
      <c r="D235" s="43">
        <f t="shared" si="6"/>
        <v>366</v>
      </c>
      <c r="E235" s="49">
        <f>ROUND(('Все выпуски'!$X$3*'Все выпуски'!$X$6/100)/366*(B235-IF(C235="Нет",VLOOKUP(A235,'Айгенис Оп24'!$A$2:$C$22,3,0),VLOOKUP((A235-1),'Айгенис Оп24'!$A$2:$C$22,3,0))),2)</f>
        <v>2.66</v>
      </c>
      <c r="G235" s="43">
        <f>COUNTIF(D236:$D$1852,365)</f>
        <v>1095</v>
      </c>
      <c r="H235" s="43">
        <f>COUNTIF(D236:$D$1852,366)</f>
        <v>522</v>
      </c>
      <c r="I235" s="2"/>
    </row>
    <row r="236" spans="1:9" x14ac:dyDescent="0.25">
      <c r="A236" s="1">
        <f>COUNTIF($C$2:C236,"Да")</f>
        <v>2</v>
      </c>
      <c r="B236" s="45">
        <f t="shared" si="7"/>
        <v>45499</v>
      </c>
      <c r="C236" s="42" t="str">
        <f>IF(ISERROR(VLOOKUP(B236,'Айгенис Оп24'!$C$3:$C$22,1,0)),"Нет","Да")</f>
        <v>Нет</v>
      </c>
      <c r="D236" s="43">
        <f t="shared" si="6"/>
        <v>366</v>
      </c>
      <c r="E236" s="49">
        <f>ROUND(('Все выпуски'!$X$3*'Все выпуски'!$X$6/100)/366*(B236-IF(C236="Нет",VLOOKUP(A236,'Айгенис Оп24'!$A$2:$C$22,3,0),VLOOKUP((A236-1),'Айгенис Оп24'!$A$2:$C$22,3,0))),2)</f>
        <v>2.75</v>
      </c>
      <c r="G236" s="43">
        <f>COUNTIF(D237:$D$1852,365)</f>
        <v>1095</v>
      </c>
      <c r="H236" s="43">
        <f>COUNTIF(D237:$D$1852,366)</f>
        <v>521</v>
      </c>
      <c r="I236" s="2"/>
    </row>
    <row r="237" spans="1:9" x14ac:dyDescent="0.25">
      <c r="A237" s="1">
        <f>COUNTIF($C$2:C237,"Да")</f>
        <v>2</v>
      </c>
      <c r="B237" s="45">
        <f t="shared" si="7"/>
        <v>45500</v>
      </c>
      <c r="C237" s="42" t="str">
        <f>IF(ISERROR(VLOOKUP(B237,'Айгенис Оп24'!$C$3:$C$22,1,0)),"Нет","Да")</f>
        <v>Нет</v>
      </c>
      <c r="D237" s="43">
        <f t="shared" si="6"/>
        <v>366</v>
      </c>
      <c r="E237" s="49">
        <f>ROUND(('Все выпуски'!$X$3*'Все выпуски'!$X$6/100)/366*(B237-IF(C237="Нет",VLOOKUP(A237,'Айгенис Оп24'!$A$2:$C$22,3,0),VLOOKUP((A237-1),'Айгенис Оп24'!$A$2:$C$22,3,0))),2)</f>
        <v>2.85</v>
      </c>
      <c r="G237" s="43">
        <f>COUNTIF(D238:$D$1852,365)</f>
        <v>1095</v>
      </c>
      <c r="H237" s="43">
        <f>COUNTIF(D238:$D$1852,366)</f>
        <v>520</v>
      </c>
      <c r="I237" s="2"/>
    </row>
    <row r="238" spans="1:9" x14ac:dyDescent="0.25">
      <c r="A238" s="1">
        <f>COUNTIF($C$2:C238,"Да")</f>
        <v>2</v>
      </c>
      <c r="B238" s="45">
        <f t="shared" si="7"/>
        <v>45501</v>
      </c>
      <c r="C238" s="42" t="str">
        <f>IF(ISERROR(VLOOKUP(B238,'Айгенис Оп24'!$C$3:$C$22,1,0)),"Нет","Да")</f>
        <v>Нет</v>
      </c>
      <c r="D238" s="43">
        <f t="shared" si="6"/>
        <v>366</v>
      </c>
      <c r="E238" s="49">
        <f>ROUND(('Все выпуски'!$X$3*'Все выпуски'!$X$6/100)/366*(B238-IF(C238="Нет",VLOOKUP(A238,'Айгенис Оп24'!$A$2:$C$22,3,0),VLOOKUP((A238-1),'Айгенис Оп24'!$A$2:$C$22,3,0))),2)</f>
        <v>2.95</v>
      </c>
      <c r="G238" s="43">
        <f>COUNTIF(D239:$D$1852,365)</f>
        <v>1095</v>
      </c>
      <c r="H238" s="43">
        <f>COUNTIF(D239:$D$1852,366)</f>
        <v>519</v>
      </c>
      <c r="I238" s="2"/>
    </row>
    <row r="239" spans="1:9" x14ac:dyDescent="0.25">
      <c r="A239" s="1">
        <f>COUNTIF($C$2:C239,"Да")</f>
        <v>2</v>
      </c>
      <c r="B239" s="45">
        <f t="shared" si="7"/>
        <v>45502</v>
      </c>
      <c r="C239" s="42" t="str">
        <f>IF(ISERROR(VLOOKUP(B239,'Айгенис Оп24'!$C$3:$C$22,1,0)),"Нет","Да")</f>
        <v>Нет</v>
      </c>
      <c r="D239" s="43">
        <f t="shared" si="6"/>
        <v>366</v>
      </c>
      <c r="E239" s="49">
        <f>ROUND(('Все выпуски'!$X$3*'Все выпуски'!$X$6/100)/366*(B239-IF(C239="Нет",VLOOKUP(A239,'Айгенис Оп24'!$A$2:$C$22,3,0),VLOOKUP((A239-1),'Айгенис Оп24'!$A$2:$C$22,3,0))),2)</f>
        <v>3.05</v>
      </c>
      <c r="G239" s="43">
        <f>COUNTIF(D240:$D$1852,365)</f>
        <v>1095</v>
      </c>
      <c r="H239" s="43">
        <f>COUNTIF(D240:$D$1852,366)</f>
        <v>518</v>
      </c>
      <c r="I239" s="2"/>
    </row>
    <row r="240" spans="1:9" x14ac:dyDescent="0.25">
      <c r="A240" s="1">
        <f>COUNTIF($C$2:C240,"Да")</f>
        <v>2</v>
      </c>
      <c r="B240" s="45">
        <f t="shared" si="7"/>
        <v>45503</v>
      </c>
      <c r="C240" s="42" t="str">
        <f>IF(ISERROR(VLOOKUP(B240,'Айгенис Оп24'!$C$3:$C$22,1,0)),"Нет","Да")</f>
        <v>Нет</v>
      </c>
      <c r="D240" s="43">
        <f t="shared" si="6"/>
        <v>366</v>
      </c>
      <c r="E240" s="49">
        <f>ROUND(('Все выпуски'!$X$3*'Все выпуски'!$X$6/100)/366*(B240-IF(C240="Нет",VLOOKUP(A240,'Айгенис Оп24'!$A$2:$C$22,3,0),VLOOKUP((A240-1),'Айгенис Оп24'!$A$2:$C$22,3,0))),2)</f>
        <v>3.15</v>
      </c>
      <c r="G240" s="43">
        <f>COUNTIF(D241:$D$1852,365)</f>
        <v>1095</v>
      </c>
      <c r="H240" s="43">
        <f>COUNTIF(D241:$D$1852,366)</f>
        <v>517</v>
      </c>
      <c r="I240" s="2"/>
    </row>
    <row r="241" spans="1:9" x14ac:dyDescent="0.25">
      <c r="A241" s="1">
        <f>COUNTIF($C$2:C241,"Да")</f>
        <v>2</v>
      </c>
      <c r="B241" s="45">
        <f t="shared" si="7"/>
        <v>45504</v>
      </c>
      <c r="C241" s="42" t="str">
        <f>IF(ISERROR(VLOOKUP(B241,'Айгенис Оп24'!$C$3:$C$22,1,0)),"Нет","Да")</f>
        <v>Нет</v>
      </c>
      <c r="D241" s="43">
        <f t="shared" si="6"/>
        <v>366</v>
      </c>
      <c r="E241" s="49">
        <f>ROUND(('Все выпуски'!$X$3*'Все выпуски'!$X$6/100)/366*(B241-IF(C241="Нет",VLOOKUP(A241,'Айгенис Оп24'!$A$2:$C$22,3,0),VLOOKUP((A241-1),'Айгенис Оп24'!$A$2:$C$22,3,0))),2)</f>
        <v>3.25</v>
      </c>
      <c r="G241" s="43">
        <f>COUNTIF(D242:$D$1852,365)</f>
        <v>1095</v>
      </c>
      <c r="H241" s="43">
        <f>COUNTIF(D242:$D$1852,366)</f>
        <v>516</v>
      </c>
      <c r="I241" s="2"/>
    </row>
    <row r="242" spans="1:9" x14ac:dyDescent="0.25">
      <c r="A242" s="1">
        <f>COUNTIF($C$2:C242,"Да")</f>
        <v>2</v>
      </c>
      <c r="B242" s="45">
        <f t="shared" si="7"/>
        <v>45505</v>
      </c>
      <c r="C242" s="42" t="str">
        <f>IF(ISERROR(VLOOKUP(B242,'Айгенис Оп24'!$C$3:$C$22,1,0)),"Нет","Да")</f>
        <v>Нет</v>
      </c>
      <c r="D242" s="43">
        <f t="shared" si="6"/>
        <v>366</v>
      </c>
      <c r="E242" s="49">
        <f>ROUND(('Все выпуски'!$X$3*'Все выпуски'!$X$6/100)/366*(B242-IF(C242="Нет",VLOOKUP(A242,'Айгенис Оп24'!$A$2:$C$22,3,0),VLOOKUP((A242-1),'Айгенис Оп24'!$A$2:$C$22,3,0))),2)</f>
        <v>3.34</v>
      </c>
      <c r="G242" s="43">
        <f>COUNTIF(D243:$D$1852,365)</f>
        <v>1095</v>
      </c>
      <c r="H242" s="43">
        <f>COUNTIF(D243:$D$1852,366)</f>
        <v>515</v>
      </c>
      <c r="I242" s="2"/>
    </row>
    <row r="243" spans="1:9" x14ac:dyDescent="0.25">
      <c r="A243" s="1">
        <f>COUNTIF($C$2:C243,"Да")</f>
        <v>2</v>
      </c>
      <c r="B243" s="45">
        <f t="shared" si="7"/>
        <v>45506</v>
      </c>
      <c r="C243" s="42" t="str">
        <f>IF(ISERROR(VLOOKUP(B243,'Айгенис Оп24'!$C$3:$C$22,1,0)),"Нет","Да")</f>
        <v>Нет</v>
      </c>
      <c r="D243" s="43">
        <f t="shared" si="6"/>
        <v>366</v>
      </c>
      <c r="E243" s="49">
        <f>ROUND(('Все выпуски'!$X$3*'Все выпуски'!$X$6/100)/366*(B243-IF(C243="Нет",VLOOKUP(A243,'Айгенис Оп24'!$A$2:$C$22,3,0),VLOOKUP((A243-1),'Айгенис Оп24'!$A$2:$C$22,3,0))),2)</f>
        <v>3.44</v>
      </c>
      <c r="G243" s="43">
        <f>COUNTIF(D244:$D$1852,365)</f>
        <v>1095</v>
      </c>
      <c r="H243" s="43">
        <f>COUNTIF(D244:$D$1852,366)</f>
        <v>514</v>
      </c>
      <c r="I243" s="2"/>
    </row>
    <row r="244" spans="1:9" x14ac:dyDescent="0.25">
      <c r="A244" s="1">
        <f>COUNTIF($C$2:C244,"Да")</f>
        <v>2</v>
      </c>
      <c r="B244" s="45">
        <f t="shared" si="7"/>
        <v>45507</v>
      </c>
      <c r="C244" s="42" t="str">
        <f>IF(ISERROR(VLOOKUP(B244,'Айгенис Оп24'!$C$3:$C$22,1,0)),"Нет","Да")</f>
        <v>Нет</v>
      </c>
      <c r="D244" s="43">
        <f t="shared" si="6"/>
        <v>366</v>
      </c>
      <c r="E244" s="49">
        <f>ROUND(('Все выпуски'!$X$3*'Все выпуски'!$X$6/100)/366*(B244-IF(C244="Нет",VLOOKUP(A244,'Айгенис Оп24'!$A$2:$C$22,3,0),VLOOKUP((A244-1),'Айгенис Оп24'!$A$2:$C$22,3,0))),2)</f>
        <v>3.54</v>
      </c>
      <c r="G244" s="43">
        <f>COUNTIF(D245:$D$1852,365)</f>
        <v>1095</v>
      </c>
      <c r="H244" s="43">
        <f>COUNTIF(D245:$D$1852,366)</f>
        <v>513</v>
      </c>
      <c r="I244" s="2"/>
    </row>
    <row r="245" spans="1:9" x14ac:dyDescent="0.25">
      <c r="A245" s="1">
        <f>COUNTIF($C$2:C245,"Да")</f>
        <v>2</v>
      </c>
      <c r="B245" s="45">
        <f t="shared" si="7"/>
        <v>45508</v>
      </c>
      <c r="C245" s="42" t="str">
        <f>IF(ISERROR(VLOOKUP(B245,'Айгенис Оп24'!$C$3:$C$22,1,0)),"Нет","Да")</f>
        <v>Нет</v>
      </c>
      <c r="D245" s="43">
        <f t="shared" si="6"/>
        <v>366</v>
      </c>
      <c r="E245" s="49">
        <f>ROUND(('Все выпуски'!$X$3*'Все выпуски'!$X$6/100)/366*(B245-IF(C245="Нет",VLOOKUP(A245,'Айгенис Оп24'!$A$2:$C$22,3,0),VLOOKUP((A245-1),'Айгенис Оп24'!$A$2:$C$22,3,0))),2)</f>
        <v>3.64</v>
      </c>
      <c r="G245" s="43">
        <f>COUNTIF(D246:$D$1852,365)</f>
        <v>1095</v>
      </c>
      <c r="H245" s="43">
        <f>COUNTIF(D246:$D$1852,366)</f>
        <v>512</v>
      </c>
      <c r="I245" s="2"/>
    </row>
    <row r="246" spans="1:9" x14ac:dyDescent="0.25">
      <c r="A246" s="1">
        <f>COUNTIF($C$2:C246,"Да")</f>
        <v>2</v>
      </c>
      <c r="B246" s="45">
        <f t="shared" si="7"/>
        <v>45509</v>
      </c>
      <c r="C246" s="42" t="str">
        <f>IF(ISERROR(VLOOKUP(B246,'Айгенис Оп24'!$C$3:$C$22,1,0)),"Нет","Да")</f>
        <v>Нет</v>
      </c>
      <c r="D246" s="43">
        <f t="shared" si="6"/>
        <v>366</v>
      </c>
      <c r="E246" s="49">
        <f>ROUND(('Все выпуски'!$X$3*'Все выпуски'!$X$6/100)/366*(B246-IF(C246="Нет",VLOOKUP(A246,'Айгенис Оп24'!$A$2:$C$22,3,0),VLOOKUP((A246-1),'Айгенис Оп24'!$A$2:$C$22,3,0))),2)</f>
        <v>3.74</v>
      </c>
      <c r="G246" s="43">
        <f>COUNTIF(D247:$D$1852,365)</f>
        <v>1095</v>
      </c>
      <c r="H246" s="43">
        <f>COUNTIF(D247:$D$1852,366)</f>
        <v>511</v>
      </c>
      <c r="I246" s="2"/>
    </row>
    <row r="247" spans="1:9" x14ac:dyDescent="0.25">
      <c r="A247" s="1">
        <f>COUNTIF($C$2:C247,"Да")</f>
        <v>2</v>
      </c>
      <c r="B247" s="45">
        <f t="shared" si="7"/>
        <v>45510</v>
      </c>
      <c r="C247" s="42" t="str">
        <f>IF(ISERROR(VLOOKUP(B247,'Айгенис Оп24'!$C$3:$C$22,1,0)),"Нет","Да")</f>
        <v>Нет</v>
      </c>
      <c r="D247" s="43">
        <f t="shared" si="6"/>
        <v>366</v>
      </c>
      <c r="E247" s="49">
        <f>ROUND(('Все выпуски'!$X$3*'Все выпуски'!$X$6/100)/366*(B247-IF(C247="Нет",VLOOKUP(A247,'Айгенис Оп24'!$A$2:$C$22,3,0),VLOOKUP((A247-1),'Айгенис Оп24'!$A$2:$C$22,3,0))),2)</f>
        <v>3.84</v>
      </c>
      <c r="G247" s="43">
        <f>COUNTIF(D248:$D$1852,365)</f>
        <v>1095</v>
      </c>
      <c r="H247" s="43">
        <f>COUNTIF(D248:$D$1852,366)</f>
        <v>510</v>
      </c>
      <c r="I247" s="2"/>
    </row>
    <row r="248" spans="1:9" x14ac:dyDescent="0.25">
      <c r="A248" s="1">
        <f>COUNTIF($C$2:C248,"Да")</f>
        <v>2</v>
      </c>
      <c r="B248" s="45">
        <f t="shared" si="7"/>
        <v>45511</v>
      </c>
      <c r="C248" s="42" t="str">
        <f>IF(ISERROR(VLOOKUP(B248,'Айгенис Оп24'!$C$3:$C$22,1,0)),"Нет","Да")</f>
        <v>Нет</v>
      </c>
      <c r="D248" s="43">
        <f t="shared" si="6"/>
        <v>366</v>
      </c>
      <c r="E248" s="49">
        <f>ROUND(('Все выпуски'!$X$3*'Все выпуски'!$X$6/100)/366*(B248-IF(C248="Нет",VLOOKUP(A248,'Айгенис Оп24'!$A$2:$C$22,3,0),VLOOKUP((A248-1),'Айгенис Оп24'!$A$2:$C$22,3,0))),2)</f>
        <v>3.93</v>
      </c>
      <c r="G248" s="43">
        <f>COUNTIF(D249:$D$1852,365)</f>
        <v>1095</v>
      </c>
      <c r="H248" s="43">
        <f>COUNTIF(D249:$D$1852,366)</f>
        <v>509</v>
      </c>
      <c r="I248" s="2"/>
    </row>
    <row r="249" spans="1:9" x14ac:dyDescent="0.25">
      <c r="A249" s="1">
        <f>COUNTIF($C$2:C249,"Да")</f>
        <v>2</v>
      </c>
      <c r="B249" s="45">
        <f t="shared" si="7"/>
        <v>45512</v>
      </c>
      <c r="C249" s="42" t="str">
        <f>IF(ISERROR(VLOOKUP(B249,'Айгенис Оп24'!$C$3:$C$22,1,0)),"Нет","Да")</f>
        <v>Нет</v>
      </c>
      <c r="D249" s="43">
        <f t="shared" si="6"/>
        <v>366</v>
      </c>
      <c r="E249" s="49">
        <f>ROUND(('Все выпуски'!$X$3*'Все выпуски'!$X$6/100)/366*(B249-IF(C249="Нет",VLOOKUP(A249,'Айгенис Оп24'!$A$2:$C$22,3,0),VLOOKUP((A249-1),'Айгенис Оп24'!$A$2:$C$22,3,0))),2)</f>
        <v>4.03</v>
      </c>
      <c r="G249" s="43">
        <f>COUNTIF(D250:$D$1852,365)</f>
        <v>1095</v>
      </c>
      <c r="H249" s="43">
        <f>COUNTIF(D250:$D$1852,366)</f>
        <v>508</v>
      </c>
      <c r="I249" s="2"/>
    </row>
    <row r="250" spans="1:9" x14ac:dyDescent="0.25">
      <c r="A250" s="1">
        <f>COUNTIF($C$2:C250,"Да")</f>
        <v>2</v>
      </c>
      <c r="B250" s="45">
        <f t="shared" si="7"/>
        <v>45513</v>
      </c>
      <c r="C250" s="42" t="str">
        <f>IF(ISERROR(VLOOKUP(B250,'Айгенис Оп24'!$C$3:$C$22,1,0)),"Нет","Да")</f>
        <v>Нет</v>
      </c>
      <c r="D250" s="43">
        <f t="shared" si="6"/>
        <v>366</v>
      </c>
      <c r="E250" s="49">
        <f>ROUND(('Все выпуски'!$X$3*'Все выпуски'!$X$6/100)/366*(B250-IF(C250="Нет",VLOOKUP(A250,'Айгенис Оп24'!$A$2:$C$22,3,0),VLOOKUP((A250-1),'Айгенис Оп24'!$A$2:$C$22,3,0))),2)</f>
        <v>4.13</v>
      </c>
      <c r="G250" s="43">
        <f>COUNTIF(D251:$D$1852,365)</f>
        <v>1095</v>
      </c>
      <c r="H250" s="43">
        <f>COUNTIF(D251:$D$1852,366)</f>
        <v>507</v>
      </c>
      <c r="I250" s="2"/>
    </row>
    <row r="251" spans="1:9" x14ac:dyDescent="0.25">
      <c r="A251" s="1">
        <f>COUNTIF($C$2:C251,"Да")</f>
        <v>2</v>
      </c>
      <c r="B251" s="45">
        <f t="shared" si="7"/>
        <v>45514</v>
      </c>
      <c r="C251" s="42" t="str">
        <f>IF(ISERROR(VLOOKUP(B251,'Айгенис Оп24'!$C$3:$C$22,1,0)),"Нет","Да")</f>
        <v>Нет</v>
      </c>
      <c r="D251" s="43">
        <f t="shared" si="6"/>
        <v>366</v>
      </c>
      <c r="E251" s="49">
        <f>ROUND(('Все выпуски'!$X$3*'Все выпуски'!$X$6/100)/366*(B251-IF(C251="Нет",VLOOKUP(A251,'Айгенис Оп24'!$A$2:$C$22,3,0),VLOOKUP((A251-1),'Айгенис Оп24'!$A$2:$C$22,3,0))),2)</f>
        <v>4.2300000000000004</v>
      </c>
      <c r="G251" s="43">
        <f>COUNTIF(D252:$D$1852,365)</f>
        <v>1095</v>
      </c>
      <c r="H251" s="43">
        <f>COUNTIF(D252:$D$1852,366)</f>
        <v>506</v>
      </c>
      <c r="I251" s="2"/>
    </row>
    <row r="252" spans="1:9" x14ac:dyDescent="0.25">
      <c r="A252" s="1">
        <f>COUNTIF($C$2:C252,"Да")</f>
        <v>2</v>
      </c>
      <c r="B252" s="45">
        <f t="shared" si="7"/>
        <v>45515</v>
      </c>
      <c r="C252" s="42" t="str">
        <f>IF(ISERROR(VLOOKUP(B252,'Айгенис Оп24'!$C$3:$C$22,1,0)),"Нет","Да")</f>
        <v>Нет</v>
      </c>
      <c r="D252" s="43">
        <f t="shared" si="6"/>
        <v>366</v>
      </c>
      <c r="E252" s="49">
        <f>ROUND(('Все выпуски'!$X$3*'Все выпуски'!$X$6/100)/366*(B252-IF(C252="Нет",VLOOKUP(A252,'Айгенис Оп24'!$A$2:$C$22,3,0),VLOOKUP((A252-1),'Айгенис Оп24'!$A$2:$C$22,3,0))),2)</f>
        <v>4.33</v>
      </c>
      <c r="G252" s="43">
        <f>COUNTIF(D253:$D$1852,365)</f>
        <v>1095</v>
      </c>
      <c r="H252" s="43">
        <f>COUNTIF(D253:$D$1852,366)</f>
        <v>505</v>
      </c>
      <c r="I252" s="2"/>
    </row>
    <row r="253" spans="1:9" x14ac:dyDescent="0.25">
      <c r="A253" s="1">
        <f>COUNTIF($C$2:C253,"Да")</f>
        <v>2</v>
      </c>
      <c r="B253" s="45">
        <f t="shared" si="7"/>
        <v>45516</v>
      </c>
      <c r="C253" s="42" t="str">
        <f>IF(ISERROR(VLOOKUP(B253,'Айгенис Оп24'!$C$3:$C$22,1,0)),"Нет","Да")</f>
        <v>Нет</v>
      </c>
      <c r="D253" s="43">
        <f t="shared" si="6"/>
        <v>366</v>
      </c>
      <c r="E253" s="49">
        <f>ROUND(('Все выпуски'!$X$3*'Все выпуски'!$X$6/100)/366*(B253-IF(C253="Нет",VLOOKUP(A253,'Айгенис Оп24'!$A$2:$C$22,3,0),VLOOKUP((A253-1),'Айгенис Оп24'!$A$2:$C$22,3,0))),2)</f>
        <v>4.43</v>
      </c>
      <c r="G253" s="43">
        <f>COUNTIF(D254:$D$1852,365)</f>
        <v>1095</v>
      </c>
      <c r="H253" s="43">
        <f>COUNTIF(D254:$D$1852,366)</f>
        <v>504</v>
      </c>
      <c r="I253" s="2"/>
    </row>
    <row r="254" spans="1:9" x14ac:dyDescent="0.25">
      <c r="A254" s="1">
        <f>COUNTIF($C$2:C254,"Да")</f>
        <v>2</v>
      </c>
      <c r="B254" s="45">
        <f t="shared" si="7"/>
        <v>45517</v>
      </c>
      <c r="C254" s="42" t="str">
        <f>IF(ISERROR(VLOOKUP(B254,'Айгенис Оп24'!$C$3:$C$22,1,0)),"Нет","Да")</f>
        <v>Нет</v>
      </c>
      <c r="D254" s="43">
        <f t="shared" si="6"/>
        <v>366</v>
      </c>
      <c r="E254" s="49">
        <f>ROUND(('Все выпуски'!$X$3*'Все выпуски'!$X$6/100)/366*(B254-IF(C254="Нет",VLOOKUP(A254,'Айгенис Оп24'!$A$2:$C$22,3,0),VLOOKUP((A254-1),'Айгенис Оп24'!$A$2:$C$22,3,0))),2)</f>
        <v>4.5199999999999996</v>
      </c>
      <c r="G254" s="43">
        <f>COUNTIF(D255:$D$1852,365)</f>
        <v>1095</v>
      </c>
      <c r="H254" s="43">
        <f>COUNTIF(D255:$D$1852,366)</f>
        <v>503</v>
      </c>
      <c r="I254" s="2"/>
    </row>
    <row r="255" spans="1:9" x14ac:dyDescent="0.25">
      <c r="A255" s="1">
        <f>COUNTIF($C$2:C255,"Да")</f>
        <v>2</v>
      </c>
      <c r="B255" s="45">
        <f t="shared" si="7"/>
        <v>45518</v>
      </c>
      <c r="C255" s="42" t="str">
        <f>IF(ISERROR(VLOOKUP(B255,'Айгенис Оп24'!$C$3:$C$22,1,0)),"Нет","Да")</f>
        <v>Нет</v>
      </c>
      <c r="D255" s="43">
        <f t="shared" si="6"/>
        <v>366</v>
      </c>
      <c r="E255" s="49">
        <f>ROUND(('Все выпуски'!$X$3*'Все выпуски'!$X$6/100)/366*(B255-IF(C255="Нет",VLOOKUP(A255,'Айгенис Оп24'!$A$2:$C$22,3,0),VLOOKUP((A255-1),'Айгенис Оп24'!$A$2:$C$22,3,0))),2)</f>
        <v>4.62</v>
      </c>
      <c r="G255" s="43">
        <f>COUNTIF(D256:$D$1852,365)</f>
        <v>1095</v>
      </c>
      <c r="H255" s="43">
        <f>COUNTIF(D256:$D$1852,366)</f>
        <v>502</v>
      </c>
      <c r="I255" s="2"/>
    </row>
    <row r="256" spans="1:9" x14ac:dyDescent="0.25">
      <c r="A256" s="1">
        <f>COUNTIF($C$2:C256,"Да")</f>
        <v>2</v>
      </c>
      <c r="B256" s="45">
        <f t="shared" si="7"/>
        <v>45519</v>
      </c>
      <c r="C256" s="42" t="str">
        <f>IF(ISERROR(VLOOKUP(B256,'Айгенис Оп24'!$C$3:$C$22,1,0)),"Нет","Да")</f>
        <v>Нет</v>
      </c>
      <c r="D256" s="43">
        <f t="shared" si="6"/>
        <v>366</v>
      </c>
      <c r="E256" s="49">
        <f>ROUND(('Все выпуски'!$X$3*'Все выпуски'!$X$6/100)/366*(B256-IF(C256="Нет",VLOOKUP(A256,'Айгенис Оп24'!$A$2:$C$22,3,0),VLOOKUP((A256-1),'Айгенис Оп24'!$A$2:$C$22,3,0))),2)</f>
        <v>4.72</v>
      </c>
      <c r="G256" s="43">
        <f>COUNTIF(D257:$D$1852,365)</f>
        <v>1095</v>
      </c>
      <c r="H256" s="43">
        <f>COUNTIF(D257:$D$1852,366)</f>
        <v>501</v>
      </c>
      <c r="I256" s="2"/>
    </row>
    <row r="257" spans="1:9" x14ac:dyDescent="0.25">
      <c r="A257" s="1">
        <f>COUNTIF($C$2:C257,"Да")</f>
        <v>2</v>
      </c>
      <c r="B257" s="45">
        <f t="shared" si="7"/>
        <v>45520</v>
      </c>
      <c r="C257" s="42" t="str">
        <f>IF(ISERROR(VLOOKUP(B257,'Айгенис Оп24'!$C$3:$C$22,1,0)),"Нет","Да")</f>
        <v>Нет</v>
      </c>
      <c r="D257" s="43">
        <f t="shared" si="6"/>
        <v>366</v>
      </c>
      <c r="E257" s="49">
        <f>ROUND(('Все выпуски'!$X$3*'Все выпуски'!$X$6/100)/366*(B257-IF(C257="Нет",VLOOKUP(A257,'Айгенис Оп24'!$A$2:$C$22,3,0),VLOOKUP((A257-1),'Айгенис Оп24'!$A$2:$C$22,3,0))),2)</f>
        <v>4.82</v>
      </c>
      <c r="G257" s="43">
        <f>COUNTIF(D258:$D$1852,365)</f>
        <v>1095</v>
      </c>
      <c r="H257" s="43">
        <f>COUNTIF(D258:$D$1852,366)</f>
        <v>500</v>
      </c>
      <c r="I257" s="2"/>
    </row>
    <row r="258" spans="1:9" x14ac:dyDescent="0.25">
      <c r="A258" s="1">
        <f>COUNTIF($C$2:C258,"Да")</f>
        <v>2</v>
      </c>
      <c r="B258" s="45">
        <f t="shared" si="7"/>
        <v>45521</v>
      </c>
      <c r="C258" s="42" t="str">
        <f>IF(ISERROR(VLOOKUP(B258,'Айгенис Оп24'!$C$3:$C$22,1,0)),"Нет","Да")</f>
        <v>Нет</v>
      </c>
      <c r="D258" s="43">
        <f t="shared" ref="D258:D321" si="8">IF(MOD(YEAR(B258),4)=0,366,365)</f>
        <v>366</v>
      </c>
      <c r="E258" s="49">
        <f>ROUND(('Все выпуски'!$X$3*'Все выпуски'!$X$6/100)/366*(B258-IF(C258="Нет",VLOOKUP(A258,'Айгенис Оп24'!$A$2:$C$22,3,0),VLOOKUP((A258-1),'Айгенис Оп24'!$A$2:$C$22,3,0))),2)</f>
        <v>4.92</v>
      </c>
      <c r="G258" s="43">
        <f>COUNTIF(D259:$D$1852,365)</f>
        <v>1095</v>
      </c>
      <c r="H258" s="43">
        <f>COUNTIF(D259:$D$1852,366)</f>
        <v>499</v>
      </c>
      <c r="I258" s="2"/>
    </row>
    <row r="259" spans="1:9" x14ac:dyDescent="0.25">
      <c r="A259" s="1">
        <f>COUNTIF($C$2:C259,"Да")</f>
        <v>2</v>
      </c>
      <c r="B259" s="45">
        <f t="shared" si="7"/>
        <v>45522</v>
      </c>
      <c r="C259" s="42" t="str">
        <f>IF(ISERROR(VLOOKUP(B259,'Айгенис Оп24'!$C$3:$C$22,1,0)),"Нет","Да")</f>
        <v>Нет</v>
      </c>
      <c r="D259" s="43">
        <f t="shared" si="8"/>
        <v>366</v>
      </c>
      <c r="E259" s="49">
        <f>ROUND(('Все выпуски'!$X$3*'Все выпуски'!$X$6/100)/366*(B259-IF(C259="Нет",VLOOKUP(A259,'Айгенис Оп24'!$A$2:$C$22,3,0),VLOOKUP((A259-1),'Айгенис Оп24'!$A$2:$C$22,3,0))),2)</f>
        <v>5.0199999999999996</v>
      </c>
      <c r="G259" s="43">
        <f>COUNTIF(D260:$D$1852,365)</f>
        <v>1095</v>
      </c>
      <c r="H259" s="43">
        <f>COUNTIF(D260:$D$1852,366)</f>
        <v>498</v>
      </c>
      <c r="I259" s="2"/>
    </row>
    <row r="260" spans="1:9" x14ac:dyDescent="0.25">
      <c r="A260" s="1">
        <f>COUNTIF($C$2:C260,"Да")</f>
        <v>2</v>
      </c>
      <c r="B260" s="45">
        <f t="shared" ref="B260:B323" si="9">B259+1</f>
        <v>45523</v>
      </c>
      <c r="C260" s="42" t="str">
        <f>IF(ISERROR(VLOOKUP(B260,'Айгенис Оп24'!$C$3:$C$22,1,0)),"Нет","Да")</f>
        <v>Нет</v>
      </c>
      <c r="D260" s="43">
        <f t="shared" si="8"/>
        <v>366</v>
      </c>
      <c r="E260" s="49">
        <f>ROUND(('Все выпуски'!$X$3*'Все выпуски'!$X$6/100)/366*(B260-IF(C260="Нет",VLOOKUP(A260,'Айгенис Оп24'!$A$2:$C$22,3,0),VLOOKUP((A260-1),'Айгенис Оп24'!$A$2:$C$22,3,0))),2)</f>
        <v>5.1100000000000003</v>
      </c>
      <c r="G260" s="43">
        <f>COUNTIF(D261:$D$1852,365)</f>
        <v>1095</v>
      </c>
      <c r="H260" s="43">
        <f>COUNTIF(D261:$D$1852,366)</f>
        <v>497</v>
      </c>
      <c r="I260" s="2"/>
    </row>
    <row r="261" spans="1:9" x14ac:dyDescent="0.25">
      <c r="A261" s="1">
        <f>COUNTIF($C$2:C261,"Да")</f>
        <v>2</v>
      </c>
      <c r="B261" s="45">
        <f t="shared" si="9"/>
        <v>45524</v>
      </c>
      <c r="C261" s="42" t="str">
        <f>IF(ISERROR(VLOOKUP(B261,'Айгенис Оп24'!$C$3:$C$22,1,0)),"Нет","Да")</f>
        <v>Нет</v>
      </c>
      <c r="D261" s="43">
        <f t="shared" si="8"/>
        <v>366</v>
      </c>
      <c r="E261" s="49">
        <f>ROUND(('Все выпуски'!$X$3*'Все выпуски'!$X$6/100)/366*(B261-IF(C261="Нет",VLOOKUP(A261,'Айгенис Оп24'!$A$2:$C$22,3,0),VLOOKUP((A261-1),'Айгенис Оп24'!$A$2:$C$22,3,0))),2)</f>
        <v>5.21</v>
      </c>
      <c r="G261" s="43">
        <f>COUNTIF(D262:$D$1852,365)</f>
        <v>1095</v>
      </c>
      <c r="H261" s="43">
        <f>COUNTIF(D262:$D$1852,366)</f>
        <v>496</v>
      </c>
      <c r="I261" s="2"/>
    </row>
    <row r="262" spans="1:9" x14ac:dyDescent="0.25">
      <c r="A262" s="1">
        <f>COUNTIF($C$2:C262,"Да")</f>
        <v>2</v>
      </c>
      <c r="B262" s="45">
        <f t="shared" si="9"/>
        <v>45525</v>
      </c>
      <c r="C262" s="42" t="str">
        <f>IF(ISERROR(VLOOKUP(B262,'Айгенис Оп24'!$C$3:$C$22,1,0)),"Нет","Да")</f>
        <v>Нет</v>
      </c>
      <c r="D262" s="43">
        <f t="shared" si="8"/>
        <v>366</v>
      </c>
      <c r="E262" s="49">
        <f>ROUND(('Все выпуски'!$X$3*'Все выпуски'!$X$6/100)/366*(B262-IF(C262="Нет",VLOOKUP(A262,'Айгенис Оп24'!$A$2:$C$22,3,0),VLOOKUP((A262-1),'Айгенис Оп24'!$A$2:$C$22,3,0))),2)</f>
        <v>5.31</v>
      </c>
      <c r="G262" s="43">
        <f>COUNTIF(D263:$D$1852,365)</f>
        <v>1095</v>
      </c>
      <c r="H262" s="43">
        <f>COUNTIF(D263:$D$1852,366)</f>
        <v>495</v>
      </c>
      <c r="I262" s="2"/>
    </row>
    <row r="263" spans="1:9" x14ac:dyDescent="0.25">
      <c r="A263" s="1">
        <f>COUNTIF($C$2:C263,"Да")</f>
        <v>2</v>
      </c>
      <c r="B263" s="45">
        <f t="shared" si="9"/>
        <v>45526</v>
      </c>
      <c r="C263" s="42" t="str">
        <f>IF(ISERROR(VLOOKUP(B263,'Айгенис Оп24'!$C$3:$C$22,1,0)),"Нет","Да")</f>
        <v>Нет</v>
      </c>
      <c r="D263" s="43">
        <f t="shared" si="8"/>
        <v>366</v>
      </c>
      <c r="E263" s="49">
        <f>ROUND(('Все выпуски'!$X$3*'Все выпуски'!$X$6/100)/366*(B263-IF(C263="Нет",VLOOKUP(A263,'Айгенис Оп24'!$A$2:$C$22,3,0),VLOOKUP((A263-1),'Айгенис Оп24'!$A$2:$C$22,3,0))),2)</f>
        <v>5.41</v>
      </c>
      <c r="G263" s="43">
        <f>COUNTIF(D264:$D$1852,365)</f>
        <v>1095</v>
      </c>
      <c r="H263" s="43">
        <f>COUNTIF(D264:$D$1852,366)</f>
        <v>494</v>
      </c>
      <c r="I263" s="2"/>
    </row>
    <row r="264" spans="1:9" x14ac:dyDescent="0.25">
      <c r="A264" s="1">
        <f>COUNTIF($C$2:C264,"Да")</f>
        <v>2</v>
      </c>
      <c r="B264" s="45">
        <f t="shared" si="9"/>
        <v>45527</v>
      </c>
      <c r="C264" s="42" t="str">
        <f>IF(ISERROR(VLOOKUP(B264,'Айгенис Оп24'!$C$3:$C$22,1,0)),"Нет","Да")</f>
        <v>Нет</v>
      </c>
      <c r="D264" s="43">
        <f t="shared" si="8"/>
        <v>366</v>
      </c>
      <c r="E264" s="49">
        <f>ROUND(('Все выпуски'!$X$3*'Все выпуски'!$X$6/100)/366*(B264-IF(C264="Нет",VLOOKUP(A264,'Айгенис Оп24'!$A$2:$C$22,3,0),VLOOKUP((A264-1),'Айгенис Оп24'!$A$2:$C$22,3,0))),2)</f>
        <v>5.51</v>
      </c>
      <c r="G264" s="43">
        <f>COUNTIF(D265:$D$1852,365)</f>
        <v>1095</v>
      </c>
      <c r="H264" s="43">
        <f>COUNTIF(D265:$D$1852,366)</f>
        <v>493</v>
      </c>
      <c r="I264" s="2"/>
    </row>
    <row r="265" spans="1:9" x14ac:dyDescent="0.25">
      <c r="A265" s="1">
        <f>COUNTIF($C$2:C265,"Да")</f>
        <v>2</v>
      </c>
      <c r="B265" s="45">
        <f t="shared" si="9"/>
        <v>45528</v>
      </c>
      <c r="C265" s="42" t="str">
        <f>IF(ISERROR(VLOOKUP(B265,'Айгенис Оп24'!$C$3:$C$22,1,0)),"Нет","Да")</f>
        <v>Нет</v>
      </c>
      <c r="D265" s="43">
        <f t="shared" si="8"/>
        <v>366</v>
      </c>
      <c r="E265" s="49">
        <f>ROUND(('Все выпуски'!$X$3*'Все выпуски'!$X$6/100)/366*(B265-IF(C265="Нет",VLOOKUP(A265,'Айгенис Оп24'!$A$2:$C$22,3,0),VLOOKUP((A265-1),'Айгенис Оп24'!$A$2:$C$22,3,0))),2)</f>
        <v>5.61</v>
      </c>
      <c r="G265" s="43">
        <f>COUNTIF(D266:$D$1852,365)</f>
        <v>1095</v>
      </c>
      <c r="H265" s="43">
        <f>COUNTIF(D266:$D$1852,366)</f>
        <v>492</v>
      </c>
      <c r="I265" s="2"/>
    </row>
    <row r="266" spans="1:9" x14ac:dyDescent="0.25">
      <c r="A266" s="1">
        <f>COUNTIF($C$2:C266,"Да")</f>
        <v>2</v>
      </c>
      <c r="B266" s="45">
        <f t="shared" si="9"/>
        <v>45529</v>
      </c>
      <c r="C266" s="42" t="str">
        <f>IF(ISERROR(VLOOKUP(B266,'Айгенис Оп24'!$C$3:$C$22,1,0)),"Нет","Да")</f>
        <v>Нет</v>
      </c>
      <c r="D266" s="43">
        <f t="shared" si="8"/>
        <v>366</v>
      </c>
      <c r="E266" s="49">
        <f>ROUND(('Все выпуски'!$X$3*'Все выпуски'!$X$6/100)/366*(B266-IF(C266="Нет",VLOOKUP(A266,'Айгенис Оп24'!$A$2:$C$22,3,0),VLOOKUP((A266-1),'Айгенис Оп24'!$A$2:$C$22,3,0))),2)</f>
        <v>5.7</v>
      </c>
      <c r="G266" s="43">
        <f>COUNTIF(D267:$D$1852,365)</f>
        <v>1095</v>
      </c>
      <c r="H266" s="43">
        <f>COUNTIF(D267:$D$1852,366)</f>
        <v>491</v>
      </c>
      <c r="I266" s="2"/>
    </row>
    <row r="267" spans="1:9" x14ac:dyDescent="0.25">
      <c r="A267" s="1">
        <f>COUNTIF($C$2:C267,"Да")</f>
        <v>2</v>
      </c>
      <c r="B267" s="45">
        <f t="shared" si="9"/>
        <v>45530</v>
      </c>
      <c r="C267" s="42" t="str">
        <f>IF(ISERROR(VLOOKUP(B267,'Айгенис Оп24'!$C$3:$C$22,1,0)),"Нет","Да")</f>
        <v>Нет</v>
      </c>
      <c r="D267" s="43">
        <f t="shared" si="8"/>
        <v>366</v>
      </c>
      <c r="E267" s="49">
        <f>ROUND(('Все выпуски'!$X$3*'Все выпуски'!$X$6/100)/366*(B267-IF(C267="Нет",VLOOKUP(A267,'Айгенис Оп24'!$A$2:$C$22,3,0),VLOOKUP((A267-1),'Айгенис Оп24'!$A$2:$C$22,3,0))),2)</f>
        <v>5.8</v>
      </c>
      <c r="G267" s="43">
        <f>COUNTIF(D268:$D$1852,365)</f>
        <v>1095</v>
      </c>
      <c r="H267" s="43">
        <f>COUNTIF(D268:$D$1852,366)</f>
        <v>490</v>
      </c>
      <c r="I267" s="2"/>
    </row>
    <row r="268" spans="1:9" x14ac:dyDescent="0.25">
      <c r="A268" s="1">
        <f>COUNTIF($C$2:C268,"Да")</f>
        <v>2</v>
      </c>
      <c r="B268" s="45">
        <f t="shared" si="9"/>
        <v>45531</v>
      </c>
      <c r="C268" s="42" t="str">
        <f>IF(ISERROR(VLOOKUP(B268,'Айгенис Оп24'!$C$3:$C$22,1,0)),"Нет","Да")</f>
        <v>Нет</v>
      </c>
      <c r="D268" s="43">
        <f t="shared" si="8"/>
        <v>366</v>
      </c>
      <c r="E268" s="49">
        <f>ROUND(('Все выпуски'!$X$3*'Все выпуски'!$X$6/100)/366*(B268-IF(C268="Нет",VLOOKUP(A268,'Айгенис Оп24'!$A$2:$C$22,3,0),VLOOKUP((A268-1),'Айгенис Оп24'!$A$2:$C$22,3,0))),2)</f>
        <v>5.9</v>
      </c>
      <c r="G268" s="43">
        <f>COUNTIF(D269:$D$1852,365)</f>
        <v>1095</v>
      </c>
      <c r="H268" s="43">
        <f>COUNTIF(D269:$D$1852,366)</f>
        <v>489</v>
      </c>
      <c r="I268" s="2"/>
    </row>
    <row r="269" spans="1:9" x14ac:dyDescent="0.25">
      <c r="A269" s="1">
        <f>COUNTIF($C$2:C269,"Да")</f>
        <v>2</v>
      </c>
      <c r="B269" s="45">
        <f t="shared" si="9"/>
        <v>45532</v>
      </c>
      <c r="C269" s="42" t="str">
        <f>IF(ISERROR(VLOOKUP(B269,'Айгенис Оп24'!$C$3:$C$22,1,0)),"Нет","Да")</f>
        <v>Нет</v>
      </c>
      <c r="D269" s="43">
        <f t="shared" si="8"/>
        <v>366</v>
      </c>
      <c r="E269" s="49">
        <f>ROUND(('Все выпуски'!$X$3*'Все выпуски'!$X$6/100)/366*(B269-IF(C269="Нет",VLOOKUP(A269,'Айгенис Оп24'!$A$2:$C$22,3,0),VLOOKUP((A269-1),'Айгенис Оп24'!$A$2:$C$22,3,0))),2)</f>
        <v>6</v>
      </c>
      <c r="G269" s="43">
        <f>COUNTIF(D270:$D$1852,365)</f>
        <v>1095</v>
      </c>
      <c r="H269" s="43">
        <f>COUNTIF(D270:$D$1852,366)</f>
        <v>488</v>
      </c>
      <c r="I269" s="2"/>
    </row>
    <row r="270" spans="1:9" x14ac:dyDescent="0.25">
      <c r="A270" s="1">
        <f>COUNTIF($C$2:C270,"Да")</f>
        <v>2</v>
      </c>
      <c r="B270" s="45">
        <f t="shared" si="9"/>
        <v>45533</v>
      </c>
      <c r="C270" s="42" t="str">
        <f>IF(ISERROR(VLOOKUP(B270,'Айгенис Оп24'!$C$3:$C$22,1,0)),"Нет","Да")</f>
        <v>Нет</v>
      </c>
      <c r="D270" s="43">
        <f t="shared" si="8"/>
        <v>366</v>
      </c>
      <c r="E270" s="49">
        <f>ROUND(('Все выпуски'!$X$3*'Все выпуски'!$X$6/100)/366*(B270-IF(C270="Нет",VLOOKUP(A270,'Айгенис Оп24'!$A$2:$C$22,3,0),VLOOKUP((A270-1),'Айгенис Оп24'!$A$2:$C$22,3,0))),2)</f>
        <v>6.1</v>
      </c>
      <c r="G270" s="43">
        <f>COUNTIF(D271:$D$1852,365)</f>
        <v>1095</v>
      </c>
      <c r="H270" s="43">
        <f>COUNTIF(D271:$D$1852,366)</f>
        <v>487</v>
      </c>
      <c r="I270" s="2"/>
    </row>
    <row r="271" spans="1:9" x14ac:dyDescent="0.25">
      <c r="A271" s="1">
        <f>COUNTIF($C$2:C271,"Да")</f>
        <v>2</v>
      </c>
      <c r="B271" s="45">
        <f t="shared" si="9"/>
        <v>45534</v>
      </c>
      <c r="C271" s="42" t="str">
        <f>IF(ISERROR(VLOOKUP(B271,'Айгенис Оп24'!$C$3:$C$22,1,0)),"Нет","Да")</f>
        <v>Нет</v>
      </c>
      <c r="D271" s="43">
        <f t="shared" si="8"/>
        <v>366</v>
      </c>
      <c r="E271" s="49">
        <f>ROUND(('Все выпуски'!$X$3*'Все выпуски'!$X$6/100)/366*(B271-IF(C271="Нет",VLOOKUP(A271,'Айгенис Оп24'!$A$2:$C$22,3,0),VLOOKUP((A271-1),'Айгенис Оп24'!$A$2:$C$22,3,0))),2)</f>
        <v>6.2</v>
      </c>
      <c r="G271" s="43">
        <f>COUNTIF(D272:$D$1852,365)</f>
        <v>1095</v>
      </c>
      <c r="H271" s="43">
        <f>COUNTIF(D272:$D$1852,366)</f>
        <v>486</v>
      </c>
      <c r="I271" s="2"/>
    </row>
    <row r="272" spans="1:9" x14ac:dyDescent="0.25">
      <c r="A272" s="1">
        <f>COUNTIF($C$2:C272,"Да")</f>
        <v>2</v>
      </c>
      <c r="B272" s="45">
        <f t="shared" si="9"/>
        <v>45535</v>
      </c>
      <c r="C272" s="42" t="str">
        <f>IF(ISERROR(VLOOKUP(B272,'Айгенис Оп24'!$C$3:$C$22,1,0)),"Нет","Да")</f>
        <v>Нет</v>
      </c>
      <c r="D272" s="43">
        <f t="shared" si="8"/>
        <v>366</v>
      </c>
      <c r="E272" s="49">
        <f>ROUND(('Все выпуски'!$X$3*'Все выпуски'!$X$6/100)/366*(B272-IF(C272="Нет",VLOOKUP(A272,'Айгенис Оп24'!$A$2:$C$22,3,0),VLOOKUP((A272-1),'Айгенис Оп24'!$A$2:$C$22,3,0))),2)</f>
        <v>6.3</v>
      </c>
      <c r="G272" s="43">
        <f>COUNTIF(D273:$D$1852,365)</f>
        <v>1095</v>
      </c>
      <c r="H272" s="43">
        <f>COUNTIF(D273:$D$1852,366)</f>
        <v>485</v>
      </c>
      <c r="I272" s="2"/>
    </row>
    <row r="273" spans="1:9" x14ac:dyDescent="0.25">
      <c r="A273" s="1">
        <f>COUNTIF($C$2:C273,"Да")</f>
        <v>2</v>
      </c>
      <c r="B273" s="45">
        <f t="shared" si="9"/>
        <v>45536</v>
      </c>
      <c r="C273" s="42" t="str">
        <f>IF(ISERROR(VLOOKUP(B273,'Айгенис Оп24'!$C$3:$C$22,1,0)),"Нет","Да")</f>
        <v>Нет</v>
      </c>
      <c r="D273" s="43">
        <f t="shared" si="8"/>
        <v>366</v>
      </c>
      <c r="E273" s="49">
        <f>ROUND(('Все выпуски'!$X$3*'Все выпуски'!$X$6/100)/366*(B273-IF(C273="Нет",VLOOKUP(A273,'Айгенис Оп24'!$A$2:$C$22,3,0),VLOOKUP((A273-1),'Айгенис Оп24'!$A$2:$C$22,3,0))),2)</f>
        <v>6.39</v>
      </c>
      <c r="G273" s="43">
        <f>COUNTIF(D274:$D$1852,365)</f>
        <v>1095</v>
      </c>
      <c r="H273" s="43">
        <f>COUNTIF(D274:$D$1852,366)</f>
        <v>484</v>
      </c>
      <c r="I273" s="2"/>
    </row>
    <row r="274" spans="1:9" x14ac:dyDescent="0.25">
      <c r="A274" s="1">
        <f>COUNTIF($C$2:C274,"Да")</f>
        <v>2</v>
      </c>
      <c r="B274" s="45">
        <f t="shared" si="9"/>
        <v>45537</v>
      </c>
      <c r="C274" s="42" t="str">
        <f>IF(ISERROR(VLOOKUP(B274,'Айгенис Оп24'!$C$3:$C$22,1,0)),"Нет","Да")</f>
        <v>Нет</v>
      </c>
      <c r="D274" s="43">
        <f t="shared" si="8"/>
        <v>366</v>
      </c>
      <c r="E274" s="49">
        <f>ROUND(('Все выпуски'!$X$3*'Все выпуски'!$X$6/100)/366*(B274-IF(C274="Нет",VLOOKUP(A274,'Айгенис Оп24'!$A$2:$C$22,3,0),VLOOKUP((A274-1),'Айгенис Оп24'!$A$2:$C$22,3,0))),2)</f>
        <v>6.49</v>
      </c>
      <c r="G274" s="43">
        <f>COUNTIF(D275:$D$1852,365)</f>
        <v>1095</v>
      </c>
      <c r="H274" s="43">
        <f>COUNTIF(D275:$D$1852,366)</f>
        <v>483</v>
      </c>
      <c r="I274" s="2"/>
    </row>
    <row r="275" spans="1:9" x14ac:dyDescent="0.25">
      <c r="A275" s="1">
        <f>COUNTIF($C$2:C275,"Да")</f>
        <v>2</v>
      </c>
      <c r="B275" s="45">
        <f t="shared" si="9"/>
        <v>45538</v>
      </c>
      <c r="C275" s="42" t="str">
        <f>IF(ISERROR(VLOOKUP(B275,'Айгенис Оп24'!$C$3:$C$22,1,0)),"Нет","Да")</f>
        <v>Нет</v>
      </c>
      <c r="D275" s="43">
        <f t="shared" si="8"/>
        <v>366</v>
      </c>
      <c r="E275" s="49">
        <f>ROUND(('Все выпуски'!$X$3*'Все выпуски'!$X$6/100)/366*(B275-IF(C275="Нет",VLOOKUP(A275,'Айгенис Оп24'!$A$2:$C$22,3,0),VLOOKUP((A275-1),'Айгенис Оп24'!$A$2:$C$22,3,0))),2)</f>
        <v>6.59</v>
      </c>
      <c r="G275" s="43">
        <f>COUNTIF(D276:$D$1852,365)</f>
        <v>1095</v>
      </c>
      <c r="H275" s="43">
        <f>COUNTIF(D276:$D$1852,366)</f>
        <v>482</v>
      </c>
      <c r="I275" s="2"/>
    </row>
    <row r="276" spans="1:9" x14ac:dyDescent="0.25">
      <c r="A276" s="1">
        <f>COUNTIF($C$2:C276,"Да")</f>
        <v>2</v>
      </c>
      <c r="B276" s="45">
        <f t="shared" si="9"/>
        <v>45539</v>
      </c>
      <c r="C276" s="42" t="str">
        <f>IF(ISERROR(VLOOKUP(B276,'Айгенис Оп24'!$C$3:$C$22,1,0)),"Нет","Да")</f>
        <v>Нет</v>
      </c>
      <c r="D276" s="43">
        <f t="shared" si="8"/>
        <v>366</v>
      </c>
      <c r="E276" s="49">
        <f>ROUND(('Все выпуски'!$X$3*'Все выпуски'!$X$6/100)/366*(B276-IF(C276="Нет",VLOOKUP(A276,'Айгенис Оп24'!$A$2:$C$22,3,0),VLOOKUP((A276-1),'Айгенис Оп24'!$A$2:$C$22,3,0))),2)</f>
        <v>6.69</v>
      </c>
      <c r="G276" s="43">
        <f>COUNTIF(D277:$D$1852,365)</f>
        <v>1095</v>
      </c>
      <c r="H276" s="43">
        <f>COUNTIF(D277:$D$1852,366)</f>
        <v>481</v>
      </c>
      <c r="I276" s="2"/>
    </row>
    <row r="277" spans="1:9" x14ac:dyDescent="0.25">
      <c r="A277" s="1">
        <f>COUNTIF($C$2:C277,"Да")</f>
        <v>2</v>
      </c>
      <c r="B277" s="45">
        <f t="shared" si="9"/>
        <v>45540</v>
      </c>
      <c r="C277" s="42" t="str">
        <f>IF(ISERROR(VLOOKUP(B277,'Айгенис Оп24'!$C$3:$C$22,1,0)),"Нет","Да")</f>
        <v>Нет</v>
      </c>
      <c r="D277" s="43">
        <f t="shared" si="8"/>
        <v>366</v>
      </c>
      <c r="E277" s="49">
        <f>ROUND(('Все выпуски'!$X$3*'Все выпуски'!$X$6/100)/366*(B277-IF(C277="Нет",VLOOKUP(A277,'Айгенис Оп24'!$A$2:$C$22,3,0),VLOOKUP((A277-1),'Айгенис Оп24'!$A$2:$C$22,3,0))),2)</f>
        <v>6.79</v>
      </c>
      <c r="G277" s="43">
        <f>COUNTIF(D278:$D$1852,365)</f>
        <v>1095</v>
      </c>
      <c r="H277" s="43">
        <f>COUNTIF(D278:$D$1852,366)</f>
        <v>480</v>
      </c>
      <c r="I277" s="2"/>
    </row>
    <row r="278" spans="1:9" x14ac:dyDescent="0.25">
      <c r="A278" s="1">
        <f>COUNTIF($C$2:C278,"Да")</f>
        <v>2</v>
      </c>
      <c r="B278" s="45">
        <f t="shared" si="9"/>
        <v>45541</v>
      </c>
      <c r="C278" s="42" t="str">
        <f>IF(ISERROR(VLOOKUP(B278,'Айгенис Оп24'!$C$3:$C$22,1,0)),"Нет","Да")</f>
        <v>Нет</v>
      </c>
      <c r="D278" s="43">
        <f t="shared" si="8"/>
        <v>366</v>
      </c>
      <c r="E278" s="49">
        <f>ROUND(('Все выпуски'!$X$3*'Все выпуски'!$X$6/100)/366*(B278-IF(C278="Нет",VLOOKUP(A278,'Айгенис Оп24'!$A$2:$C$22,3,0),VLOOKUP((A278-1),'Айгенис Оп24'!$A$2:$C$22,3,0))),2)</f>
        <v>6.89</v>
      </c>
      <c r="G278" s="43">
        <f>COUNTIF(D279:$D$1852,365)</f>
        <v>1095</v>
      </c>
      <c r="H278" s="43">
        <f>COUNTIF(D279:$D$1852,366)</f>
        <v>479</v>
      </c>
      <c r="I278" s="2"/>
    </row>
    <row r="279" spans="1:9" x14ac:dyDescent="0.25">
      <c r="A279" s="1">
        <f>COUNTIF($C$2:C279,"Да")</f>
        <v>2</v>
      </c>
      <c r="B279" s="45">
        <f t="shared" si="9"/>
        <v>45542</v>
      </c>
      <c r="C279" s="42" t="str">
        <f>IF(ISERROR(VLOOKUP(B279,'Айгенис Оп24'!$C$3:$C$22,1,0)),"Нет","Да")</f>
        <v>Нет</v>
      </c>
      <c r="D279" s="43">
        <f t="shared" si="8"/>
        <v>366</v>
      </c>
      <c r="E279" s="49">
        <f>ROUND(('Все выпуски'!$X$3*'Все выпуски'!$X$6/100)/366*(B279-IF(C279="Нет",VLOOKUP(A279,'Айгенис Оп24'!$A$2:$C$22,3,0),VLOOKUP((A279-1),'Айгенис Оп24'!$A$2:$C$22,3,0))),2)</f>
        <v>6.98</v>
      </c>
      <c r="G279" s="43">
        <f>COUNTIF(D280:$D$1852,365)</f>
        <v>1095</v>
      </c>
      <c r="H279" s="43">
        <f>COUNTIF(D280:$D$1852,366)</f>
        <v>478</v>
      </c>
      <c r="I279" s="2"/>
    </row>
    <row r="280" spans="1:9" x14ac:dyDescent="0.25">
      <c r="A280" s="1">
        <f>COUNTIF($C$2:C280,"Да")</f>
        <v>2</v>
      </c>
      <c r="B280" s="45">
        <f t="shared" si="9"/>
        <v>45543</v>
      </c>
      <c r="C280" s="42" t="str">
        <f>IF(ISERROR(VLOOKUP(B280,'Айгенис Оп24'!$C$3:$C$22,1,0)),"Нет","Да")</f>
        <v>Нет</v>
      </c>
      <c r="D280" s="43">
        <f t="shared" si="8"/>
        <v>366</v>
      </c>
      <c r="E280" s="49">
        <f>ROUND(('Все выпуски'!$X$3*'Все выпуски'!$X$6/100)/366*(B280-IF(C280="Нет",VLOOKUP(A280,'Айгенис Оп24'!$A$2:$C$22,3,0),VLOOKUP((A280-1),'Айгенис Оп24'!$A$2:$C$22,3,0))),2)</f>
        <v>7.08</v>
      </c>
      <c r="G280" s="43">
        <f>COUNTIF(D281:$D$1852,365)</f>
        <v>1095</v>
      </c>
      <c r="H280" s="43">
        <f>COUNTIF(D281:$D$1852,366)</f>
        <v>477</v>
      </c>
      <c r="I280" s="2"/>
    </row>
    <row r="281" spans="1:9" x14ac:dyDescent="0.25">
      <c r="A281" s="1">
        <f>COUNTIF($C$2:C281,"Да")</f>
        <v>2</v>
      </c>
      <c r="B281" s="45">
        <f t="shared" si="9"/>
        <v>45544</v>
      </c>
      <c r="C281" s="42" t="str">
        <f>IF(ISERROR(VLOOKUP(B281,'Айгенис Оп24'!$C$3:$C$22,1,0)),"Нет","Да")</f>
        <v>Нет</v>
      </c>
      <c r="D281" s="43">
        <f t="shared" si="8"/>
        <v>366</v>
      </c>
      <c r="E281" s="49">
        <f>ROUND(('Все выпуски'!$X$3*'Все выпуски'!$X$6/100)/366*(B281-IF(C281="Нет",VLOOKUP(A281,'Айгенис Оп24'!$A$2:$C$22,3,0),VLOOKUP((A281-1),'Айгенис Оп24'!$A$2:$C$22,3,0))),2)</f>
        <v>7.18</v>
      </c>
      <c r="G281" s="43">
        <f>COUNTIF(D282:$D$1852,365)</f>
        <v>1095</v>
      </c>
      <c r="H281" s="43">
        <f>COUNTIF(D282:$D$1852,366)</f>
        <v>476</v>
      </c>
      <c r="I281" s="2"/>
    </row>
    <row r="282" spans="1:9" x14ac:dyDescent="0.25">
      <c r="A282" s="1">
        <f>COUNTIF($C$2:C282,"Да")</f>
        <v>2</v>
      </c>
      <c r="B282" s="45">
        <f t="shared" si="9"/>
        <v>45545</v>
      </c>
      <c r="C282" s="42" t="str">
        <f>IF(ISERROR(VLOOKUP(B282,'Айгенис Оп24'!$C$3:$C$22,1,0)),"Нет","Да")</f>
        <v>Нет</v>
      </c>
      <c r="D282" s="43">
        <f t="shared" si="8"/>
        <v>366</v>
      </c>
      <c r="E282" s="49">
        <f>ROUND(('Все выпуски'!$X$3*'Все выпуски'!$X$6/100)/366*(B282-IF(C282="Нет",VLOOKUP(A282,'Айгенис Оп24'!$A$2:$C$22,3,0),VLOOKUP((A282-1),'Айгенис Оп24'!$A$2:$C$22,3,0))),2)</f>
        <v>7.28</v>
      </c>
      <c r="G282" s="43">
        <f>COUNTIF(D283:$D$1852,365)</f>
        <v>1095</v>
      </c>
      <c r="H282" s="43">
        <f>COUNTIF(D283:$D$1852,366)</f>
        <v>475</v>
      </c>
      <c r="I282" s="2"/>
    </row>
    <row r="283" spans="1:9" x14ac:dyDescent="0.25">
      <c r="A283" s="1">
        <f>COUNTIF($C$2:C283,"Да")</f>
        <v>2</v>
      </c>
      <c r="B283" s="45">
        <f t="shared" si="9"/>
        <v>45546</v>
      </c>
      <c r="C283" s="42" t="str">
        <f>IF(ISERROR(VLOOKUP(B283,'Айгенис Оп24'!$C$3:$C$22,1,0)),"Нет","Да")</f>
        <v>Нет</v>
      </c>
      <c r="D283" s="43">
        <f t="shared" si="8"/>
        <v>366</v>
      </c>
      <c r="E283" s="49">
        <f>ROUND(('Все выпуски'!$X$3*'Все выпуски'!$X$6/100)/366*(B283-IF(C283="Нет",VLOOKUP(A283,'Айгенис Оп24'!$A$2:$C$22,3,0),VLOOKUP((A283-1),'Айгенис Оп24'!$A$2:$C$22,3,0))),2)</f>
        <v>7.38</v>
      </c>
      <c r="G283" s="43">
        <f>COUNTIF(D284:$D$1852,365)</f>
        <v>1095</v>
      </c>
      <c r="H283" s="43">
        <f>COUNTIF(D284:$D$1852,366)</f>
        <v>474</v>
      </c>
      <c r="I283" s="2"/>
    </row>
    <row r="284" spans="1:9" x14ac:dyDescent="0.25">
      <c r="A284" s="1">
        <f>COUNTIF($C$2:C284,"Да")</f>
        <v>2</v>
      </c>
      <c r="B284" s="45">
        <f t="shared" si="9"/>
        <v>45547</v>
      </c>
      <c r="C284" s="42" t="str">
        <f>IF(ISERROR(VLOOKUP(B284,'Айгенис Оп24'!$C$3:$C$22,1,0)),"Нет","Да")</f>
        <v>Нет</v>
      </c>
      <c r="D284" s="43">
        <f t="shared" si="8"/>
        <v>366</v>
      </c>
      <c r="E284" s="49">
        <f>ROUND(('Все выпуски'!$X$3*'Все выпуски'!$X$6/100)/366*(B284-IF(C284="Нет",VLOOKUP(A284,'Айгенис Оп24'!$A$2:$C$22,3,0),VLOOKUP((A284-1),'Айгенис Оп24'!$A$2:$C$22,3,0))),2)</f>
        <v>7.48</v>
      </c>
      <c r="G284" s="43">
        <f>COUNTIF(D285:$D$1852,365)</f>
        <v>1095</v>
      </c>
      <c r="H284" s="43">
        <f>COUNTIF(D285:$D$1852,366)</f>
        <v>473</v>
      </c>
      <c r="I284" s="2"/>
    </row>
    <row r="285" spans="1:9" x14ac:dyDescent="0.25">
      <c r="A285" s="1">
        <f>COUNTIF($C$2:C285,"Да")</f>
        <v>2</v>
      </c>
      <c r="B285" s="45">
        <f t="shared" si="9"/>
        <v>45548</v>
      </c>
      <c r="C285" s="42" t="str">
        <f>IF(ISERROR(VLOOKUP(B285,'Айгенис Оп24'!$C$3:$C$22,1,0)),"Нет","Да")</f>
        <v>Нет</v>
      </c>
      <c r="D285" s="43">
        <f t="shared" si="8"/>
        <v>366</v>
      </c>
      <c r="E285" s="49">
        <f>ROUND(('Все выпуски'!$X$3*'Все выпуски'!$X$6/100)/366*(B285-IF(C285="Нет",VLOOKUP(A285,'Айгенис Оп24'!$A$2:$C$22,3,0),VLOOKUP((A285-1),'Айгенис Оп24'!$A$2:$C$22,3,0))),2)</f>
        <v>7.57</v>
      </c>
      <c r="G285" s="43">
        <f>COUNTIF(D286:$D$1852,365)</f>
        <v>1095</v>
      </c>
      <c r="H285" s="43">
        <f>COUNTIF(D286:$D$1852,366)</f>
        <v>472</v>
      </c>
      <c r="I285" s="2"/>
    </row>
    <row r="286" spans="1:9" x14ac:dyDescent="0.25">
      <c r="A286" s="1">
        <f>COUNTIF($C$2:C286,"Да")</f>
        <v>2</v>
      </c>
      <c r="B286" s="45">
        <f t="shared" si="9"/>
        <v>45549</v>
      </c>
      <c r="C286" s="42" t="str">
        <f>IF(ISERROR(VLOOKUP(B286,'Айгенис Оп24'!$C$3:$C$22,1,0)),"Нет","Да")</f>
        <v>Нет</v>
      </c>
      <c r="D286" s="43">
        <f t="shared" si="8"/>
        <v>366</v>
      </c>
      <c r="E286" s="49">
        <f>ROUND(('Все выпуски'!$X$3*'Все выпуски'!$X$6/100)/366*(B286-IF(C286="Нет",VLOOKUP(A286,'Айгенис Оп24'!$A$2:$C$22,3,0),VLOOKUP((A286-1),'Айгенис Оп24'!$A$2:$C$22,3,0))),2)</f>
        <v>7.67</v>
      </c>
      <c r="G286" s="43">
        <f>COUNTIF(D287:$D$1852,365)</f>
        <v>1095</v>
      </c>
      <c r="H286" s="43">
        <f>COUNTIF(D287:$D$1852,366)</f>
        <v>471</v>
      </c>
      <c r="I286" s="2"/>
    </row>
    <row r="287" spans="1:9" x14ac:dyDescent="0.25">
      <c r="A287" s="1">
        <f>COUNTIF($C$2:C287,"Да")</f>
        <v>2</v>
      </c>
      <c r="B287" s="45">
        <f t="shared" si="9"/>
        <v>45550</v>
      </c>
      <c r="C287" s="42" t="str">
        <f>IF(ISERROR(VLOOKUP(B287,'Айгенис Оп24'!$C$3:$C$22,1,0)),"Нет","Да")</f>
        <v>Нет</v>
      </c>
      <c r="D287" s="43">
        <f t="shared" si="8"/>
        <v>366</v>
      </c>
      <c r="E287" s="49">
        <f>ROUND(('Все выпуски'!$X$3*'Все выпуски'!$X$6/100)/366*(B287-IF(C287="Нет",VLOOKUP(A287,'Айгенис Оп24'!$A$2:$C$22,3,0),VLOOKUP((A287-1),'Айгенис Оп24'!$A$2:$C$22,3,0))),2)</f>
        <v>7.77</v>
      </c>
      <c r="G287" s="43">
        <f>COUNTIF(D288:$D$1852,365)</f>
        <v>1095</v>
      </c>
      <c r="H287" s="43">
        <f>COUNTIF(D288:$D$1852,366)</f>
        <v>470</v>
      </c>
      <c r="I287" s="2"/>
    </row>
    <row r="288" spans="1:9" x14ac:dyDescent="0.25">
      <c r="A288" s="1">
        <f>COUNTIF($C$2:C288,"Да")</f>
        <v>2</v>
      </c>
      <c r="B288" s="45">
        <f t="shared" si="9"/>
        <v>45551</v>
      </c>
      <c r="C288" s="42" t="str">
        <f>IF(ISERROR(VLOOKUP(B288,'Айгенис Оп24'!$C$3:$C$22,1,0)),"Нет","Да")</f>
        <v>Нет</v>
      </c>
      <c r="D288" s="43">
        <f t="shared" si="8"/>
        <v>366</v>
      </c>
      <c r="E288" s="49">
        <f>ROUND(('Все выпуски'!$X$3*'Все выпуски'!$X$6/100)/366*(B288-IF(C288="Нет",VLOOKUP(A288,'Айгенис Оп24'!$A$2:$C$22,3,0),VLOOKUP((A288-1),'Айгенис Оп24'!$A$2:$C$22,3,0))),2)</f>
        <v>7.87</v>
      </c>
      <c r="G288" s="43">
        <f>COUNTIF(D289:$D$1852,365)</f>
        <v>1095</v>
      </c>
      <c r="H288" s="43">
        <f>COUNTIF(D289:$D$1852,366)</f>
        <v>469</v>
      </c>
      <c r="I288" s="2"/>
    </row>
    <row r="289" spans="1:9" x14ac:dyDescent="0.25">
      <c r="A289" s="1">
        <f>COUNTIF($C$2:C289,"Да")</f>
        <v>2</v>
      </c>
      <c r="B289" s="45">
        <f t="shared" si="9"/>
        <v>45552</v>
      </c>
      <c r="C289" s="42" t="str">
        <f>IF(ISERROR(VLOOKUP(B289,'Айгенис Оп24'!$C$3:$C$22,1,0)),"Нет","Да")</f>
        <v>Нет</v>
      </c>
      <c r="D289" s="43">
        <f t="shared" si="8"/>
        <v>366</v>
      </c>
      <c r="E289" s="49">
        <f>ROUND(('Все выпуски'!$X$3*'Все выпуски'!$X$6/100)/366*(B289-IF(C289="Нет",VLOOKUP(A289,'Айгенис Оп24'!$A$2:$C$22,3,0),VLOOKUP((A289-1),'Айгенис Оп24'!$A$2:$C$22,3,0))),2)</f>
        <v>7.97</v>
      </c>
      <c r="G289" s="43">
        <f>COUNTIF(D290:$D$1852,365)</f>
        <v>1095</v>
      </c>
      <c r="H289" s="43">
        <f>COUNTIF(D290:$D$1852,366)</f>
        <v>468</v>
      </c>
      <c r="I289" s="2"/>
    </row>
    <row r="290" spans="1:9" x14ac:dyDescent="0.25">
      <c r="A290" s="1">
        <f>COUNTIF($C$2:C290,"Да")</f>
        <v>2</v>
      </c>
      <c r="B290" s="45">
        <f t="shared" si="9"/>
        <v>45553</v>
      </c>
      <c r="C290" s="42" t="str">
        <f>IF(ISERROR(VLOOKUP(B290,'Айгенис Оп24'!$C$3:$C$22,1,0)),"Нет","Да")</f>
        <v>Нет</v>
      </c>
      <c r="D290" s="43">
        <f t="shared" si="8"/>
        <v>366</v>
      </c>
      <c r="E290" s="49">
        <f>ROUND(('Все выпуски'!$X$3*'Все выпуски'!$X$6/100)/366*(B290-IF(C290="Нет",VLOOKUP(A290,'Айгенис Оп24'!$A$2:$C$22,3,0),VLOOKUP((A290-1),'Айгенис Оп24'!$A$2:$C$22,3,0))),2)</f>
        <v>8.07</v>
      </c>
      <c r="G290" s="43">
        <f>COUNTIF(D291:$D$1852,365)</f>
        <v>1095</v>
      </c>
      <c r="H290" s="43">
        <f>COUNTIF(D291:$D$1852,366)</f>
        <v>467</v>
      </c>
      <c r="I290" s="2"/>
    </row>
    <row r="291" spans="1:9" x14ac:dyDescent="0.25">
      <c r="A291" s="1">
        <f>COUNTIF($C$2:C291,"Да")</f>
        <v>2</v>
      </c>
      <c r="B291" s="45">
        <f t="shared" si="9"/>
        <v>45554</v>
      </c>
      <c r="C291" s="42" t="str">
        <f>IF(ISERROR(VLOOKUP(B291,'Айгенис Оп24'!$C$3:$C$22,1,0)),"Нет","Да")</f>
        <v>Нет</v>
      </c>
      <c r="D291" s="43">
        <f t="shared" si="8"/>
        <v>366</v>
      </c>
      <c r="E291" s="49">
        <f>ROUND(('Все выпуски'!$X$3*'Все выпуски'!$X$6/100)/366*(B291-IF(C291="Нет",VLOOKUP(A291,'Айгенис Оп24'!$A$2:$C$22,3,0),VLOOKUP((A291-1),'Айгенис Оп24'!$A$2:$C$22,3,0))),2)</f>
        <v>8.16</v>
      </c>
      <c r="G291" s="43">
        <f>COUNTIF(D292:$D$1852,365)</f>
        <v>1095</v>
      </c>
      <c r="H291" s="43">
        <f>COUNTIF(D292:$D$1852,366)</f>
        <v>466</v>
      </c>
      <c r="I291" s="2"/>
    </row>
    <row r="292" spans="1:9" x14ac:dyDescent="0.25">
      <c r="A292" s="1">
        <f>COUNTIF($C$2:C292,"Да")</f>
        <v>2</v>
      </c>
      <c r="B292" s="45">
        <f t="shared" si="9"/>
        <v>45555</v>
      </c>
      <c r="C292" s="42" t="str">
        <f>IF(ISERROR(VLOOKUP(B292,'Айгенис Оп24'!$C$3:$C$22,1,0)),"Нет","Да")</f>
        <v>Нет</v>
      </c>
      <c r="D292" s="43">
        <f t="shared" si="8"/>
        <v>366</v>
      </c>
      <c r="E292" s="49">
        <f>ROUND(('Все выпуски'!$X$3*'Все выпуски'!$X$6/100)/366*(B292-IF(C292="Нет",VLOOKUP(A292,'Айгенис Оп24'!$A$2:$C$22,3,0),VLOOKUP((A292-1),'Айгенис Оп24'!$A$2:$C$22,3,0))),2)</f>
        <v>8.26</v>
      </c>
      <c r="F292" s="44"/>
      <c r="G292" s="43">
        <f>COUNTIF(D293:$D$1852,365)</f>
        <v>1095</v>
      </c>
      <c r="H292" s="43">
        <f>COUNTIF(D293:$D$1852,366)</f>
        <v>465</v>
      </c>
      <c r="I292" s="2"/>
    </row>
    <row r="293" spans="1:9" x14ac:dyDescent="0.25">
      <c r="A293" s="1">
        <f>COUNTIF($C$2:C293,"Да")</f>
        <v>2</v>
      </c>
      <c r="B293" s="45">
        <f t="shared" si="9"/>
        <v>45556</v>
      </c>
      <c r="C293" s="42" t="str">
        <f>IF(ISERROR(VLOOKUP(B293,'Айгенис Оп24'!$C$3:$C$22,1,0)),"Нет","Да")</f>
        <v>Нет</v>
      </c>
      <c r="D293" s="43">
        <f t="shared" si="8"/>
        <v>366</v>
      </c>
      <c r="E293" s="49">
        <f>ROUND(('Все выпуски'!$X$3*'Все выпуски'!$X$6/100)/366*(B293-IF(C293="Нет",VLOOKUP(A293,'Айгенис Оп24'!$A$2:$C$22,3,0),VLOOKUP((A293-1),'Айгенис Оп24'!$A$2:$C$22,3,0))),2)</f>
        <v>8.36</v>
      </c>
      <c r="G293" s="43">
        <f>COUNTIF(D294:$D$1852,365)</f>
        <v>1095</v>
      </c>
      <c r="H293" s="43">
        <f>COUNTIF(D294:$D$1852,366)</f>
        <v>464</v>
      </c>
      <c r="I293" s="2"/>
    </row>
    <row r="294" spans="1:9" x14ac:dyDescent="0.25">
      <c r="A294" s="1">
        <f>COUNTIF($C$2:C294,"Да")</f>
        <v>2</v>
      </c>
      <c r="B294" s="45">
        <f t="shared" si="9"/>
        <v>45557</v>
      </c>
      <c r="C294" s="42" t="str">
        <f>IF(ISERROR(VLOOKUP(B294,'Айгенис Оп24'!$C$3:$C$22,1,0)),"Нет","Да")</f>
        <v>Нет</v>
      </c>
      <c r="D294" s="43">
        <f t="shared" si="8"/>
        <v>366</v>
      </c>
      <c r="E294" s="49">
        <f>ROUND(('Все выпуски'!$X$3*'Все выпуски'!$X$6/100)/366*(B294-IF(C294="Нет",VLOOKUP(A294,'Айгенис Оп24'!$A$2:$C$22,3,0),VLOOKUP((A294-1),'Айгенис Оп24'!$A$2:$C$22,3,0))),2)</f>
        <v>8.4600000000000009</v>
      </c>
      <c r="G294" s="43">
        <f>COUNTIF(D295:$D$1852,365)</f>
        <v>1095</v>
      </c>
      <c r="H294" s="43">
        <f>COUNTIF(D295:$D$1852,366)</f>
        <v>463</v>
      </c>
      <c r="I294" s="2"/>
    </row>
    <row r="295" spans="1:9" x14ac:dyDescent="0.25">
      <c r="A295" s="1">
        <f>COUNTIF($C$2:C295,"Да")</f>
        <v>2</v>
      </c>
      <c r="B295" s="45">
        <f t="shared" si="9"/>
        <v>45558</v>
      </c>
      <c r="C295" s="42" t="str">
        <f>IF(ISERROR(VLOOKUP(B295,'Айгенис Оп24'!$C$3:$C$22,1,0)),"Нет","Да")</f>
        <v>Нет</v>
      </c>
      <c r="D295" s="43">
        <f t="shared" si="8"/>
        <v>366</v>
      </c>
      <c r="E295" s="49">
        <f>ROUND(('Все выпуски'!$X$3*'Все выпуски'!$X$6/100)/366*(B295-IF(C295="Нет",VLOOKUP(A295,'Айгенис Оп24'!$A$2:$C$22,3,0),VLOOKUP((A295-1),'Айгенис Оп24'!$A$2:$C$22,3,0))),2)</f>
        <v>8.56</v>
      </c>
      <c r="G295" s="43">
        <f>COUNTIF(D296:$D$1852,365)</f>
        <v>1095</v>
      </c>
      <c r="H295" s="43">
        <f>COUNTIF(D296:$D$1852,366)</f>
        <v>462</v>
      </c>
      <c r="I295" s="2"/>
    </row>
    <row r="296" spans="1:9" x14ac:dyDescent="0.25">
      <c r="A296" s="1">
        <f>COUNTIF($C$2:C296,"Да")</f>
        <v>2</v>
      </c>
      <c r="B296" s="45">
        <f t="shared" si="9"/>
        <v>45559</v>
      </c>
      <c r="C296" s="42" t="str">
        <f>IF(ISERROR(VLOOKUP(B296,'Айгенис Оп24'!$C$3:$C$22,1,0)),"Нет","Да")</f>
        <v>Нет</v>
      </c>
      <c r="D296" s="43">
        <f t="shared" si="8"/>
        <v>366</v>
      </c>
      <c r="E296" s="49">
        <f>ROUND(('Все выпуски'!$X$3*'Все выпуски'!$X$6/100)/366*(B296-IF(C296="Нет",VLOOKUP(A296,'Айгенис Оп24'!$A$2:$C$22,3,0),VLOOKUP((A296-1),'Айгенис Оп24'!$A$2:$C$22,3,0))),2)</f>
        <v>8.66</v>
      </c>
      <c r="G296" s="43">
        <f>COUNTIF(D297:$D$1852,365)</f>
        <v>1095</v>
      </c>
      <c r="H296" s="43">
        <f>COUNTIF(D297:$D$1852,366)</f>
        <v>461</v>
      </c>
      <c r="I296" s="2"/>
    </row>
    <row r="297" spans="1:9" x14ac:dyDescent="0.25">
      <c r="A297" s="1">
        <f>COUNTIF($C$2:C297,"Да")</f>
        <v>2</v>
      </c>
      <c r="B297" s="45">
        <f t="shared" si="9"/>
        <v>45560</v>
      </c>
      <c r="C297" s="42" t="str">
        <f>IF(ISERROR(VLOOKUP(B297,'Айгенис Оп24'!$C$3:$C$22,1,0)),"Нет","Да")</f>
        <v>Нет</v>
      </c>
      <c r="D297" s="43">
        <f t="shared" si="8"/>
        <v>366</v>
      </c>
      <c r="E297" s="49">
        <f>ROUND(('Все выпуски'!$X$3*'Все выпуски'!$X$6/100)/366*(B297-IF(C297="Нет",VLOOKUP(A297,'Айгенис Оп24'!$A$2:$C$22,3,0),VLOOKUP((A297-1),'Айгенис Оп24'!$A$2:$C$22,3,0))),2)</f>
        <v>8.75</v>
      </c>
      <c r="G297" s="43">
        <f>COUNTIF(D298:$D$1852,365)</f>
        <v>1095</v>
      </c>
      <c r="H297" s="43">
        <f>COUNTIF(D298:$D$1852,366)</f>
        <v>460</v>
      </c>
      <c r="I297" s="2"/>
    </row>
    <row r="298" spans="1:9" x14ac:dyDescent="0.25">
      <c r="A298" s="1">
        <f>COUNTIF($C$2:C298,"Да")</f>
        <v>2</v>
      </c>
      <c r="B298" s="45">
        <f t="shared" si="9"/>
        <v>45561</v>
      </c>
      <c r="C298" s="42" t="str">
        <f>IF(ISERROR(VLOOKUP(B298,'Айгенис Оп24'!$C$3:$C$22,1,0)),"Нет","Да")</f>
        <v>Нет</v>
      </c>
      <c r="D298" s="43">
        <f t="shared" si="8"/>
        <v>366</v>
      </c>
      <c r="E298" s="49">
        <f>ROUND(('Все выпуски'!$X$3*'Все выпуски'!$X$6/100)/366*(B298-IF(C298="Нет",VLOOKUP(A298,'Айгенис Оп24'!$A$2:$C$22,3,0),VLOOKUP((A298-1),'Айгенис Оп24'!$A$2:$C$22,3,0))),2)</f>
        <v>8.85</v>
      </c>
      <c r="G298" s="43">
        <f>COUNTIF(D299:$D$1852,365)</f>
        <v>1095</v>
      </c>
      <c r="H298" s="43">
        <f>COUNTIF(D299:$D$1852,366)</f>
        <v>459</v>
      </c>
      <c r="I298" s="2"/>
    </row>
    <row r="299" spans="1:9" x14ac:dyDescent="0.25">
      <c r="A299" s="1">
        <f>COUNTIF($C$2:C299,"Да")</f>
        <v>2</v>
      </c>
      <c r="B299" s="45">
        <f t="shared" si="9"/>
        <v>45562</v>
      </c>
      <c r="C299" s="42" t="str">
        <f>IF(ISERROR(VLOOKUP(B299,'Айгенис Оп24'!$C$3:$C$22,1,0)),"Нет","Да")</f>
        <v>Нет</v>
      </c>
      <c r="D299" s="43">
        <f t="shared" si="8"/>
        <v>366</v>
      </c>
      <c r="E299" s="49">
        <f>ROUND(('Все выпуски'!$X$3*'Все выпуски'!$X$6/100)/366*(B299-IF(C299="Нет",VLOOKUP(A299,'Айгенис Оп24'!$A$2:$C$22,3,0),VLOOKUP((A299-1),'Айгенис Оп24'!$A$2:$C$22,3,0))),2)</f>
        <v>8.9499999999999993</v>
      </c>
      <c r="G299" s="43">
        <f>COUNTIF(D300:$D$1852,365)</f>
        <v>1095</v>
      </c>
      <c r="H299" s="43">
        <f>COUNTIF(D300:$D$1852,366)</f>
        <v>458</v>
      </c>
      <c r="I299" s="2"/>
    </row>
    <row r="300" spans="1:9" x14ac:dyDescent="0.25">
      <c r="A300" s="1">
        <f>COUNTIF($C$2:C300,"Да")</f>
        <v>3</v>
      </c>
      <c r="B300" s="45">
        <f t="shared" si="9"/>
        <v>45563</v>
      </c>
      <c r="C300" s="42" t="str">
        <f>IF(ISERROR(VLOOKUP(B300,'Айгенис Оп24'!$C$3:$C$22,1,0)),"Нет","Да")</f>
        <v>Да</v>
      </c>
      <c r="D300" s="43">
        <f t="shared" si="8"/>
        <v>366</v>
      </c>
      <c r="E300" s="49">
        <f>ROUND(('Все выпуски'!$X$3*'Все выпуски'!$X$6/100)/366*(B300-IF(C300="Нет",VLOOKUP(A300,'Айгенис Оп24'!$A$2:$C$22,3,0),VLOOKUP((A300-1),'Айгенис Оп24'!$A$2:$C$22,3,0))),2)</f>
        <v>9.0500000000000007</v>
      </c>
      <c r="G300" s="43">
        <f>COUNTIF(D301:$D$1852,365)</f>
        <v>1095</v>
      </c>
      <c r="H300" s="43">
        <f>COUNTIF(D301:$D$1852,366)</f>
        <v>457</v>
      </c>
      <c r="I300" s="2"/>
    </row>
    <row r="301" spans="1:9" x14ac:dyDescent="0.25">
      <c r="A301" s="1">
        <f>COUNTIF($C$2:C301,"Да")</f>
        <v>3</v>
      </c>
      <c r="B301" s="45">
        <f t="shared" si="9"/>
        <v>45564</v>
      </c>
      <c r="C301" s="42" t="str">
        <f>IF(ISERROR(VLOOKUP(B301,'Айгенис Оп24'!$C$3:$C$22,1,0)),"Нет","Да")</f>
        <v>Нет</v>
      </c>
      <c r="D301" s="43">
        <f t="shared" si="8"/>
        <v>366</v>
      </c>
      <c r="E301" s="49">
        <f>ROUND(('Все выпуски'!$X$3*'Все выпуски'!$X$6/100)/366*(B301-IF(C301="Нет",VLOOKUP(A301,'Айгенис Оп24'!$A$2:$C$22,3,0),VLOOKUP((A301-1),'Айгенис Оп24'!$A$2:$C$22,3,0))),2)</f>
        <v>0.1</v>
      </c>
      <c r="G301" s="43">
        <f>COUNTIF(D302:$D$1852,365)</f>
        <v>1095</v>
      </c>
      <c r="H301" s="43">
        <f>COUNTIF(D302:$D$1852,366)</f>
        <v>456</v>
      </c>
      <c r="I301" s="2"/>
    </row>
    <row r="302" spans="1:9" x14ac:dyDescent="0.25">
      <c r="A302" s="1">
        <f>COUNTIF($C$2:C302,"Да")</f>
        <v>3</v>
      </c>
      <c r="B302" s="45">
        <f t="shared" si="9"/>
        <v>45565</v>
      </c>
      <c r="C302" s="42" t="str">
        <f>IF(ISERROR(VLOOKUP(B302,'Айгенис Оп24'!$C$3:$C$22,1,0)),"Нет","Да")</f>
        <v>Нет</v>
      </c>
      <c r="D302" s="43">
        <f t="shared" si="8"/>
        <v>366</v>
      </c>
      <c r="E302" s="49">
        <f>ROUND(('Все выпуски'!$X$3*'Все выпуски'!$X$6/100)/366*(B302-IF(C302="Нет",VLOOKUP(A302,'Айгенис Оп24'!$A$2:$C$22,3,0),VLOOKUP((A302-1),'Айгенис Оп24'!$A$2:$C$22,3,0))),2)</f>
        <v>0.2</v>
      </c>
      <c r="G302" s="43">
        <f>COUNTIF(D303:$D$1852,365)</f>
        <v>1095</v>
      </c>
      <c r="H302" s="43">
        <f>COUNTIF(D303:$D$1852,366)</f>
        <v>455</v>
      </c>
      <c r="I302" s="2"/>
    </row>
    <row r="303" spans="1:9" x14ac:dyDescent="0.25">
      <c r="A303" s="1">
        <f>COUNTIF($C$2:C303,"Да")</f>
        <v>3</v>
      </c>
      <c r="B303" s="45">
        <f t="shared" si="9"/>
        <v>45566</v>
      </c>
      <c r="C303" s="42" t="str">
        <f>IF(ISERROR(VLOOKUP(B303,'Айгенис Оп24'!$C$3:$C$22,1,0)),"Нет","Да")</f>
        <v>Нет</v>
      </c>
      <c r="D303" s="43">
        <f t="shared" si="8"/>
        <v>366</v>
      </c>
      <c r="E303" s="49">
        <f>ROUND(('Все выпуски'!$X$3*'Все выпуски'!$X$6/100)/366*(B303-IF(C303="Нет",VLOOKUP(A303,'Айгенис Оп24'!$A$2:$C$22,3,0),VLOOKUP((A303-1),'Айгенис Оп24'!$A$2:$C$22,3,0))),2)</f>
        <v>0.3</v>
      </c>
      <c r="G303" s="43">
        <f>COUNTIF(D304:$D$1852,365)</f>
        <v>1095</v>
      </c>
      <c r="H303" s="43">
        <f>COUNTIF(D304:$D$1852,366)</f>
        <v>454</v>
      </c>
      <c r="I303" s="2"/>
    </row>
    <row r="304" spans="1:9" x14ac:dyDescent="0.25">
      <c r="A304" s="1">
        <f>COUNTIF($C$2:C304,"Да")</f>
        <v>3</v>
      </c>
      <c r="B304" s="45">
        <f t="shared" si="9"/>
        <v>45567</v>
      </c>
      <c r="C304" s="42" t="str">
        <f>IF(ISERROR(VLOOKUP(B304,'Айгенис Оп24'!$C$3:$C$22,1,0)),"Нет","Да")</f>
        <v>Нет</v>
      </c>
      <c r="D304" s="43">
        <f t="shared" si="8"/>
        <v>366</v>
      </c>
      <c r="E304" s="49">
        <f>ROUND(('Все выпуски'!$X$3*'Все выпуски'!$X$6/100)/366*(B304-IF(C304="Нет",VLOOKUP(A304,'Айгенис Оп24'!$A$2:$C$22,3,0),VLOOKUP((A304-1),'Айгенис Оп24'!$A$2:$C$22,3,0))),2)</f>
        <v>0.39</v>
      </c>
      <c r="G304" s="43">
        <f>COUNTIF(D305:$D$1852,365)</f>
        <v>1095</v>
      </c>
      <c r="H304" s="43">
        <f>COUNTIF(D305:$D$1852,366)</f>
        <v>453</v>
      </c>
      <c r="I304" s="2"/>
    </row>
    <row r="305" spans="1:9" x14ac:dyDescent="0.25">
      <c r="A305" s="1">
        <f>COUNTIF($C$2:C305,"Да")</f>
        <v>3</v>
      </c>
      <c r="B305" s="45">
        <f t="shared" si="9"/>
        <v>45568</v>
      </c>
      <c r="C305" s="42" t="str">
        <f>IF(ISERROR(VLOOKUP(B305,'Айгенис Оп24'!$C$3:$C$22,1,0)),"Нет","Да")</f>
        <v>Нет</v>
      </c>
      <c r="D305" s="43">
        <f t="shared" si="8"/>
        <v>366</v>
      </c>
      <c r="E305" s="49">
        <f>ROUND(('Все выпуски'!$X$3*'Все выпуски'!$X$6/100)/366*(B305-IF(C305="Нет",VLOOKUP(A305,'Айгенис Оп24'!$A$2:$C$22,3,0),VLOOKUP((A305-1),'Айгенис Оп24'!$A$2:$C$22,3,0))),2)</f>
        <v>0.49</v>
      </c>
      <c r="G305" s="43">
        <f>COUNTIF(D306:$D$1852,365)</f>
        <v>1095</v>
      </c>
      <c r="H305" s="43">
        <f>COUNTIF(D306:$D$1852,366)</f>
        <v>452</v>
      </c>
      <c r="I305" s="2"/>
    </row>
    <row r="306" spans="1:9" x14ac:dyDescent="0.25">
      <c r="A306" s="1">
        <f>COUNTIF($C$2:C306,"Да")</f>
        <v>3</v>
      </c>
      <c r="B306" s="45">
        <f t="shared" si="9"/>
        <v>45569</v>
      </c>
      <c r="C306" s="42" t="str">
        <f>IF(ISERROR(VLOOKUP(B306,'Айгенис Оп24'!$C$3:$C$22,1,0)),"Нет","Да")</f>
        <v>Нет</v>
      </c>
      <c r="D306" s="43">
        <f t="shared" si="8"/>
        <v>366</v>
      </c>
      <c r="E306" s="49">
        <f>ROUND(('Все выпуски'!$X$3*'Все выпуски'!$X$6/100)/366*(B306-IF(C306="Нет",VLOOKUP(A306,'Айгенис Оп24'!$A$2:$C$22,3,0),VLOOKUP((A306-1),'Айгенис Оп24'!$A$2:$C$22,3,0))),2)</f>
        <v>0.59</v>
      </c>
      <c r="G306" s="43">
        <f>COUNTIF(D307:$D$1852,365)</f>
        <v>1095</v>
      </c>
      <c r="H306" s="43">
        <f>COUNTIF(D307:$D$1852,366)</f>
        <v>451</v>
      </c>
      <c r="I306" s="2"/>
    </row>
    <row r="307" spans="1:9" x14ac:dyDescent="0.25">
      <c r="A307" s="1">
        <f>COUNTIF($C$2:C307,"Да")</f>
        <v>3</v>
      </c>
      <c r="B307" s="45">
        <f t="shared" si="9"/>
        <v>45570</v>
      </c>
      <c r="C307" s="42" t="str">
        <f>IF(ISERROR(VLOOKUP(B307,'Айгенис Оп24'!$C$3:$C$22,1,0)),"Нет","Да")</f>
        <v>Нет</v>
      </c>
      <c r="D307" s="43">
        <f t="shared" si="8"/>
        <v>366</v>
      </c>
      <c r="E307" s="49">
        <f>ROUND(('Все выпуски'!$X$3*'Все выпуски'!$X$6/100)/366*(B307-IF(C307="Нет",VLOOKUP(A307,'Айгенис Оп24'!$A$2:$C$22,3,0),VLOOKUP((A307-1),'Айгенис Оп24'!$A$2:$C$22,3,0))),2)</f>
        <v>0.69</v>
      </c>
      <c r="G307" s="43">
        <f>COUNTIF(D308:$D$1852,365)</f>
        <v>1095</v>
      </c>
      <c r="H307" s="43">
        <f>COUNTIF(D308:$D$1852,366)</f>
        <v>450</v>
      </c>
      <c r="I307" s="2"/>
    </row>
    <row r="308" spans="1:9" x14ac:dyDescent="0.25">
      <c r="A308" s="1">
        <f>COUNTIF($C$2:C308,"Да")</f>
        <v>3</v>
      </c>
      <c r="B308" s="45">
        <f t="shared" si="9"/>
        <v>45571</v>
      </c>
      <c r="C308" s="42" t="str">
        <f>IF(ISERROR(VLOOKUP(B308,'Айгенис Оп24'!$C$3:$C$22,1,0)),"Нет","Да")</f>
        <v>Нет</v>
      </c>
      <c r="D308" s="43">
        <f t="shared" si="8"/>
        <v>366</v>
      </c>
      <c r="E308" s="49">
        <f>ROUND(('Все выпуски'!$X$3*'Все выпуски'!$X$6/100)/366*(B308-IF(C308="Нет",VLOOKUP(A308,'Айгенис Оп24'!$A$2:$C$22,3,0),VLOOKUP((A308-1),'Айгенис Оп24'!$A$2:$C$22,3,0))),2)</f>
        <v>0.79</v>
      </c>
      <c r="G308" s="43">
        <f>COUNTIF(D309:$D$1852,365)</f>
        <v>1095</v>
      </c>
      <c r="H308" s="43">
        <f>COUNTIF(D309:$D$1852,366)</f>
        <v>449</v>
      </c>
      <c r="I308" s="2"/>
    </row>
    <row r="309" spans="1:9" x14ac:dyDescent="0.25">
      <c r="A309" s="1">
        <f>COUNTIF($C$2:C309,"Да")</f>
        <v>3</v>
      </c>
      <c r="B309" s="45">
        <f t="shared" si="9"/>
        <v>45572</v>
      </c>
      <c r="C309" s="42" t="str">
        <f>IF(ISERROR(VLOOKUP(B309,'Айгенис Оп24'!$C$3:$C$22,1,0)),"Нет","Да")</f>
        <v>Нет</v>
      </c>
      <c r="D309" s="43">
        <f t="shared" si="8"/>
        <v>366</v>
      </c>
      <c r="E309" s="49">
        <f>ROUND(('Все выпуски'!$X$3*'Все выпуски'!$X$6/100)/366*(B309-IF(C309="Нет",VLOOKUP(A309,'Айгенис Оп24'!$A$2:$C$22,3,0),VLOOKUP((A309-1),'Айгенис Оп24'!$A$2:$C$22,3,0))),2)</f>
        <v>0.89</v>
      </c>
      <c r="G309" s="43">
        <f>COUNTIF(D310:$D$1852,365)</f>
        <v>1095</v>
      </c>
      <c r="H309" s="43">
        <f>COUNTIF(D310:$D$1852,366)</f>
        <v>448</v>
      </c>
      <c r="I309" s="2"/>
    </row>
    <row r="310" spans="1:9" x14ac:dyDescent="0.25">
      <c r="A310" s="1">
        <f>COUNTIF($C$2:C310,"Да")</f>
        <v>3</v>
      </c>
      <c r="B310" s="45">
        <f t="shared" si="9"/>
        <v>45573</v>
      </c>
      <c r="C310" s="42" t="str">
        <f>IF(ISERROR(VLOOKUP(B310,'Айгенис Оп24'!$C$3:$C$22,1,0)),"Нет","Да")</f>
        <v>Нет</v>
      </c>
      <c r="D310" s="43">
        <f t="shared" si="8"/>
        <v>366</v>
      </c>
      <c r="E310" s="49">
        <f>ROUND(('Все выпуски'!$X$3*'Все выпуски'!$X$6/100)/366*(B310-IF(C310="Нет",VLOOKUP(A310,'Айгенис Оп24'!$A$2:$C$22,3,0),VLOOKUP((A310-1),'Айгенис Оп24'!$A$2:$C$22,3,0))),2)</f>
        <v>0.98</v>
      </c>
      <c r="G310" s="43">
        <f>COUNTIF(D311:$D$1852,365)</f>
        <v>1095</v>
      </c>
      <c r="H310" s="43">
        <f>COUNTIF(D311:$D$1852,366)</f>
        <v>447</v>
      </c>
      <c r="I310" s="2"/>
    </row>
    <row r="311" spans="1:9" x14ac:dyDescent="0.25">
      <c r="A311" s="1">
        <f>COUNTIF($C$2:C311,"Да")</f>
        <v>3</v>
      </c>
      <c r="B311" s="45">
        <f t="shared" si="9"/>
        <v>45574</v>
      </c>
      <c r="C311" s="42" t="str">
        <f>IF(ISERROR(VLOOKUP(B311,'Айгенис Оп24'!$C$3:$C$22,1,0)),"Нет","Да")</f>
        <v>Нет</v>
      </c>
      <c r="D311" s="43">
        <f t="shared" si="8"/>
        <v>366</v>
      </c>
      <c r="E311" s="49">
        <f>ROUND(('Все выпуски'!$X$3*'Все выпуски'!$X$6/100)/366*(B311-IF(C311="Нет",VLOOKUP(A311,'Айгенис Оп24'!$A$2:$C$22,3,0),VLOOKUP((A311-1),'Айгенис Оп24'!$A$2:$C$22,3,0))),2)</f>
        <v>1.08</v>
      </c>
      <c r="G311" s="43">
        <f>COUNTIF(D312:$D$1852,365)</f>
        <v>1095</v>
      </c>
      <c r="H311" s="43">
        <f>COUNTIF(D312:$D$1852,366)</f>
        <v>446</v>
      </c>
      <c r="I311" s="2"/>
    </row>
    <row r="312" spans="1:9" x14ac:dyDescent="0.25">
      <c r="A312" s="1">
        <f>COUNTIF($C$2:C312,"Да")</f>
        <v>3</v>
      </c>
      <c r="B312" s="45">
        <f t="shared" si="9"/>
        <v>45575</v>
      </c>
      <c r="C312" s="42" t="str">
        <f>IF(ISERROR(VLOOKUP(B312,'Айгенис Оп24'!$C$3:$C$22,1,0)),"Нет","Да")</f>
        <v>Нет</v>
      </c>
      <c r="D312" s="43">
        <f t="shared" si="8"/>
        <v>366</v>
      </c>
      <c r="E312" s="49">
        <f>ROUND(('Все выпуски'!$X$3*'Все выпуски'!$X$6/100)/366*(B312-IF(C312="Нет",VLOOKUP(A312,'Айгенис Оп24'!$A$2:$C$22,3,0),VLOOKUP((A312-1),'Айгенис Оп24'!$A$2:$C$22,3,0))),2)</f>
        <v>1.18</v>
      </c>
      <c r="G312" s="43">
        <f>COUNTIF(D313:$D$1852,365)</f>
        <v>1095</v>
      </c>
      <c r="H312" s="43">
        <f>COUNTIF(D313:$D$1852,366)</f>
        <v>445</v>
      </c>
      <c r="I312" s="2"/>
    </row>
    <row r="313" spans="1:9" x14ac:dyDescent="0.25">
      <c r="A313" s="1">
        <f>COUNTIF($C$2:C313,"Да")</f>
        <v>3</v>
      </c>
      <c r="B313" s="45">
        <f t="shared" si="9"/>
        <v>45576</v>
      </c>
      <c r="C313" s="42" t="str">
        <f>IF(ISERROR(VLOOKUP(B313,'Айгенис Оп24'!$C$3:$C$22,1,0)),"Нет","Да")</f>
        <v>Нет</v>
      </c>
      <c r="D313" s="43">
        <f t="shared" si="8"/>
        <v>366</v>
      </c>
      <c r="E313" s="49">
        <f>ROUND(('Все выпуски'!$X$3*'Все выпуски'!$X$6/100)/366*(B313-IF(C313="Нет",VLOOKUP(A313,'Айгенис Оп24'!$A$2:$C$22,3,0),VLOOKUP((A313-1),'Айгенис Оп24'!$A$2:$C$22,3,0))),2)</f>
        <v>1.28</v>
      </c>
      <c r="G313" s="43">
        <f>COUNTIF(D314:$D$1852,365)</f>
        <v>1095</v>
      </c>
      <c r="H313" s="43">
        <f>COUNTIF(D314:$D$1852,366)</f>
        <v>444</v>
      </c>
      <c r="I313" s="2"/>
    </row>
    <row r="314" spans="1:9" x14ac:dyDescent="0.25">
      <c r="A314" s="1">
        <f>COUNTIF($C$2:C314,"Да")</f>
        <v>3</v>
      </c>
      <c r="B314" s="45">
        <f t="shared" si="9"/>
        <v>45577</v>
      </c>
      <c r="C314" s="42" t="str">
        <f>IF(ISERROR(VLOOKUP(B314,'Айгенис Оп24'!$C$3:$C$22,1,0)),"Нет","Да")</f>
        <v>Нет</v>
      </c>
      <c r="D314" s="43">
        <f t="shared" si="8"/>
        <v>366</v>
      </c>
      <c r="E314" s="49">
        <f>ROUND(('Все выпуски'!$X$3*'Все выпуски'!$X$6/100)/366*(B314-IF(C314="Нет",VLOOKUP(A314,'Айгенис Оп24'!$A$2:$C$22,3,0),VLOOKUP((A314-1),'Айгенис Оп24'!$A$2:$C$22,3,0))),2)</f>
        <v>1.38</v>
      </c>
      <c r="G314" s="43">
        <f>COUNTIF(D315:$D$1852,365)</f>
        <v>1095</v>
      </c>
      <c r="H314" s="43">
        <f>COUNTIF(D315:$D$1852,366)</f>
        <v>443</v>
      </c>
      <c r="I314" s="2"/>
    </row>
    <row r="315" spans="1:9" x14ac:dyDescent="0.25">
      <c r="A315" s="1">
        <f>COUNTIF($C$2:C315,"Да")</f>
        <v>3</v>
      </c>
      <c r="B315" s="45">
        <f t="shared" si="9"/>
        <v>45578</v>
      </c>
      <c r="C315" s="42" t="str">
        <f>IF(ISERROR(VLOOKUP(B315,'Айгенис Оп24'!$C$3:$C$22,1,0)),"Нет","Да")</f>
        <v>Нет</v>
      </c>
      <c r="D315" s="43">
        <f t="shared" si="8"/>
        <v>366</v>
      </c>
      <c r="E315" s="49">
        <f>ROUND(('Все выпуски'!$X$3*'Все выпуски'!$X$6/100)/366*(B315-IF(C315="Нет",VLOOKUP(A315,'Айгенис Оп24'!$A$2:$C$22,3,0),VLOOKUP((A315-1),'Айгенис Оп24'!$A$2:$C$22,3,0))),2)</f>
        <v>1.48</v>
      </c>
      <c r="G315" s="43">
        <f>COUNTIF(D316:$D$1852,365)</f>
        <v>1095</v>
      </c>
      <c r="H315" s="43">
        <f>COUNTIF(D316:$D$1852,366)</f>
        <v>442</v>
      </c>
      <c r="I315" s="2"/>
    </row>
    <row r="316" spans="1:9" x14ac:dyDescent="0.25">
      <c r="A316" s="1">
        <f>COUNTIF($C$2:C316,"Да")</f>
        <v>3</v>
      </c>
      <c r="B316" s="45">
        <f t="shared" si="9"/>
        <v>45579</v>
      </c>
      <c r="C316" s="42" t="str">
        <f>IF(ISERROR(VLOOKUP(B316,'Айгенис Оп24'!$C$3:$C$22,1,0)),"Нет","Да")</f>
        <v>Нет</v>
      </c>
      <c r="D316" s="43">
        <f t="shared" si="8"/>
        <v>366</v>
      </c>
      <c r="E316" s="49">
        <f>ROUND(('Все выпуски'!$X$3*'Все выпуски'!$X$6/100)/366*(B316-IF(C316="Нет",VLOOKUP(A316,'Айгенис Оп24'!$A$2:$C$22,3,0),VLOOKUP((A316-1),'Айгенис Оп24'!$A$2:$C$22,3,0))),2)</f>
        <v>1.57</v>
      </c>
      <c r="G316" s="43">
        <f>COUNTIF(D317:$D$1852,365)</f>
        <v>1095</v>
      </c>
      <c r="H316" s="43">
        <f>COUNTIF(D317:$D$1852,366)</f>
        <v>441</v>
      </c>
      <c r="I316" s="2"/>
    </row>
    <row r="317" spans="1:9" x14ac:dyDescent="0.25">
      <c r="A317" s="1">
        <f>COUNTIF($C$2:C317,"Да")</f>
        <v>3</v>
      </c>
      <c r="B317" s="45">
        <f t="shared" si="9"/>
        <v>45580</v>
      </c>
      <c r="C317" s="42" t="str">
        <f>IF(ISERROR(VLOOKUP(B317,'Айгенис Оп24'!$C$3:$C$22,1,0)),"Нет","Да")</f>
        <v>Нет</v>
      </c>
      <c r="D317" s="43">
        <f t="shared" si="8"/>
        <v>366</v>
      </c>
      <c r="E317" s="49">
        <f>ROUND(('Все выпуски'!$X$3*'Все выпуски'!$X$6/100)/366*(B317-IF(C317="Нет",VLOOKUP(A317,'Айгенис Оп24'!$A$2:$C$22,3,0),VLOOKUP((A317-1),'Айгенис Оп24'!$A$2:$C$22,3,0))),2)</f>
        <v>1.67</v>
      </c>
      <c r="G317" s="43">
        <f>COUNTIF(D318:$D$1852,365)</f>
        <v>1095</v>
      </c>
      <c r="H317" s="43">
        <f>COUNTIF(D318:$D$1852,366)</f>
        <v>440</v>
      </c>
      <c r="I317" s="2"/>
    </row>
    <row r="318" spans="1:9" x14ac:dyDescent="0.25">
      <c r="A318" s="1">
        <f>COUNTIF($C$2:C318,"Да")</f>
        <v>3</v>
      </c>
      <c r="B318" s="45">
        <f t="shared" si="9"/>
        <v>45581</v>
      </c>
      <c r="C318" s="42" t="str">
        <f>IF(ISERROR(VLOOKUP(B318,'Айгенис Оп24'!$C$3:$C$22,1,0)),"Нет","Да")</f>
        <v>Нет</v>
      </c>
      <c r="D318" s="43">
        <f t="shared" si="8"/>
        <v>366</v>
      </c>
      <c r="E318" s="49">
        <f>ROUND(('Все выпуски'!$X$3*'Все выпуски'!$X$6/100)/366*(B318-IF(C318="Нет",VLOOKUP(A318,'Айгенис Оп24'!$A$2:$C$22,3,0),VLOOKUP((A318-1),'Айгенис Оп24'!$A$2:$C$22,3,0))),2)</f>
        <v>1.77</v>
      </c>
      <c r="G318" s="43">
        <f>COUNTIF(D319:$D$1852,365)</f>
        <v>1095</v>
      </c>
      <c r="H318" s="43">
        <f>COUNTIF(D319:$D$1852,366)</f>
        <v>439</v>
      </c>
      <c r="I318" s="2"/>
    </row>
    <row r="319" spans="1:9" x14ac:dyDescent="0.25">
      <c r="A319" s="1">
        <f>COUNTIF($C$2:C319,"Да")</f>
        <v>3</v>
      </c>
      <c r="B319" s="45">
        <f t="shared" si="9"/>
        <v>45582</v>
      </c>
      <c r="C319" s="42" t="str">
        <f>IF(ISERROR(VLOOKUP(B319,'Айгенис Оп24'!$C$3:$C$22,1,0)),"Нет","Да")</f>
        <v>Нет</v>
      </c>
      <c r="D319" s="43">
        <f t="shared" si="8"/>
        <v>366</v>
      </c>
      <c r="E319" s="49">
        <f>ROUND(('Все выпуски'!$X$3*'Все выпуски'!$X$6/100)/366*(B319-IF(C319="Нет",VLOOKUP(A319,'Айгенис Оп24'!$A$2:$C$22,3,0),VLOOKUP((A319-1),'Айгенис Оп24'!$A$2:$C$22,3,0))),2)</f>
        <v>1.87</v>
      </c>
      <c r="G319" s="43">
        <f>COUNTIF(D320:$D$1852,365)</f>
        <v>1095</v>
      </c>
      <c r="H319" s="43">
        <f>COUNTIF(D320:$D$1852,366)</f>
        <v>438</v>
      </c>
      <c r="I319" s="2"/>
    </row>
    <row r="320" spans="1:9" x14ac:dyDescent="0.25">
      <c r="A320" s="1">
        <f>COUNTIF($C$2:C320,"Да")</f>
        <v>3</v>
      </c>
      <c r="B320" s="45">
        <f t="shared" si="9"/>
        <v>45583</v>
      </c>
      <c r="C320" s="42" t="str">
        <f>IF(ISERROR(VLOOKUP(B320,'Айгенис Оп24'!$C$3:$C$22,1,0)),"Нет","Да")</f>
        <v>Нет</v>
      </c>
      <c r="D320" s="43">
        <f t="shared" si="8"/>
        <v>366</v>
      </c>
      <c r="E320" s="49">
        <f>ROUND(('Все выпуски'!$X$3*'Все выпуски'!$X$6/100)/366*(B320-IF(C320="Нет",VLOOKUP(A320,'Айгенис Оп24'!$A$2:$C$22,3,0),VLOOKUP((A320-1),'Айгенис Оп24'!$A$2:$C$22,3,0))),2)</f>
        <v>1.97</v>
      </c>
      <c r="G320" s="43">
        <f>COUNTIF(D321:$D$1852,365)</f>
        <v>1095</v>
      </c>
      <c r="H320" s="43">
        <f>COUNTIF(D321:$D$1852,366)</f>
        <v>437</v>
      </c>
      <c r="I320" s="2"/>
    </row>
    <row r="321" spans="1:9" x14ac:dyDescent="0.25">
      <c r="A321" s="1">
        <f>COUNTIF($C$2:C321,"Да")</f>
        <v>3</v>
      </c>
      <c r="B321" s="45">
        <f t="shared" si="9"/>
        <v>45584</v>
      </c>
      <c r="C321" s="42" t="str">
        <f>IF(ISERROR(VLOOKUP(B321,'Айгенис Оп24'!$C$3:$C$22,1,0)),"Нет","Да")</f>
        <v>Нет</v>
      </c>
      <c r="D321" s="43">
        <f t="shared" si="8"/>
        <v>366</v>
      </c>
      <c r="E321" s="49">
        <f>ROUND(('Все выпуски'!$X$3*'Все выпуски'!$X$6/100)/366*(B321-IF(C321="Нет",VLOOKUP(A321,'Айгенис Оп24'!$A$2:$C$22,3,0),VLOOKUP((A321-1),'Айгенис Оп24'!$A$2:$C$22,3,0))),2)</f>
        <v>2.0699999999999998</v>
      </c>
      <c r="G321" s="43">
        <f>COUNTIF(D322:$D$1852,365)</f>
        <v>1095</v>
      </c>
      <c r="H321" s="43">
        <f>COUNTIF(D322:$D$1852,366)</f>
        <v>436</v>
      </c>
      <c r="I321" s="2"/>
    </row>
    <row r="322" spans="1:9" x14ac:dyDescent="0.25">
      <c r="A322" s="1">
        <f>COUNTIF($C$2:C322,"Да")</f>
        <v>3</v>
      </c>
      <c r="B322" s="45">
        <f t="shared" si="9"/>
        <v>45585</v>
      </c>
      <c r="C322" s="42" t="str">
        <f>IF(ISERROR(VLOOKUP(B322,'Айгенис Оп24'!$C$3:$C$22,1,0)),"Нет","Да")</f>
        <v>Нет</v>
      </c>
      <c r="D322" s="43">
        <f t="shared" ref="D322:D385" si="10">IF(MOD(YEAR(B322),4)=0,366,365)</f>
        <v>366</v>
      </c>
      <c r="E322" s="49">
        <f>ROUND(('Все выпуски'!$X$3*'Все выпуски'!$X$6/100)/366*(B322-IF(C322="Нет",VLOOKUP(A322,'Айгенис Оп24'!$A$2:$C$22,3,0),VLOOKUP((A322-1),'Айгенис Оп24'!$A$2:$C$22,3,0))),2)</f>
        <v>2.16</v>
      </c>
      <c r="G322" s="43">
        <f>COUNTIF(D323:$D$1852,365)</f>
        <v>1095</v>
      </c>
      <c r="H322" s="43">
        <f>COUNTIF(D323:$D$1852,366)</f>
        <v>435</v>
      </c>
      <c r="I322" s="2"/>
    </row>
    <row r="323" spans="1:9" x14ac:dyDescent="0.25">
      <c r="A323" s="1">
        <f>COUNTIF($C$2:C323,"Да")</f>
        <v>3</v>
      </c>
      <c r="B323" s="45">
        <f t="shared" si="9"/>
        <v>45586</v>
      </c>
      <c r="C323" s="42" t="str">
        <f>IF(ISERROR(VLOOKUP(B323,'Айгенис Оп24'!$C$3:$C$22,1,0)),"Нет","Да")</f>
        <v>Нет</v>
      </c>
      <c r="D323" s="43">
        <f t="shared" si="10"/>
        <v>366</v>
      </c>
      <c r="E323" s="49">
        <f>ROUND(('Все выпуски'!$X$3*'Все выпуски'!$X$6/100)/366*(B323-IF(C323="Нет",VLOOKUP(A323,'Айгенис Оп24'!$A$2:$C$22,3,0),VLOOKUP((A323-1),'Айгенис Оп24'!$A$2:$C$22,3,0))),2)</f>
        <v>2.2599999999999998</v>
      </c>
      <c r="G323" s="43">
        <f>COUNTIF(D324:$D$1852,365)</f>
        <v>1095</v>
      </c>
      <c r="H323" s="43">
        <f>COUNTIF(D324:$D$1852,366)</f>
        <v>434</v>
      </c>
      <c r="I323" s="2"/>
    </row>
    <row r="324" spans="1:9" x14ac:dyDescent="0.25">
      <c r="A324" s="1">
        <f>COUNTIF($C$2:C324,"Да")</f>
        <v>3</v>
      </c>
      <c r="B324" s="45">
        <f t="shared" ref="B324:B387" si="11">B323+1</f>
        <v>45587</v>
      </c>
      <c r="C324" s="42" t="str">
        <f>IF(ISERROR(VLOOKUP(B324,'Айгенис Оп24'!$C$3:$C$22,1,0)),"Нет","Да")</f>
        <v>Нет</v>
      </c>
      <c r="D324" s="43">
        <f t="shared" si="10"/>
        <v>366</v>
      </c>
      <c r="E324" s="49">
        <f>ROUND(('Все выпуски'!$X$3*'Все выпуски'!$X$6/100)/366*(B324-IF(C324="Нет",VLOOKUP(A324,'Айгенис Оп24'!$A$2:$C$22,3,0),VLOOKUP((A324-1),'Айгенис Оп24'!$A$2:$C$22,3,0))),2)</f>
        <v>2.36</v>
      </c>
      <c r="G324" s="43">
        <f>COUNTIF(D325:$D$1852,365)</f>
        <v>1095</v>
      </c>
      <c r="H324" s="43">
        <f>COUNTIF(D325:$D$1852,366)</f>
        <v>433</v>
      </c>
      <c r="I324" s="2"/>
    </row>
    <row r="325" spans="1:9" x14ac:dyDescent="0.25">
      <c r="A325" s="1">
        <f>COUNTIF($C$2:C325,"Да")</f>
        <v>3</v>
      </c>
      <c r="B325" s="45">
        <f t="shared" si="11"/>
        <v>45588</v>
      </c>
      <c r="C325" s="42" t="str">
        <f>IF(ISERROR(VLOOKUP(B325,'Айгенис Оп24'!$C$3:$C$22,1,0)),"Нет","Да")</f>
        <v>Нет</v>
      </c>
      <c r="D325" s="43">
        <f t="shared" si="10"/>
        <v>366</v>
      </c>
      <c r="E325" s="49">
        <f>ROUND(('Все выпуски'!$X$3*'Все выпуски'!$X$6/100)/366*(B325-IF(C325="Нет",VLOOKUP(A325,'Айгенис Оп24'!$A$2:$C$22,3,0),VLOOKUP((A325-1),'Айгенис Оп24'!$A$2:$C$22,3,0))),2)</f>
        <v>2.46</v>
      </c>
      <c r="G325" s="43">
        <f>COUNTIF(D326:$D$1852,365)</f>
        <v>1095</v>
      </c>
      <c r="H325" s="43">
        <f>COUNTIF(D326:$D$1852,366)</f>
        <v>432</v>
      </c>
      <c r="I325" s="2"/>
    </row>
    <row r="326" spans="1:9" x14ac:dyDescent="0.25">
      <c r="A326" s="1">
        <f>COUNTIF($C$2:C326,"Да")</f>
        <v>3</v>
      </c>
      <c r="B326" s="45">
        <f t="shared" si="11"/>
        <v>45589</v>
      </c>
      <c r="C326" s="42" t="str">
        <f>IF(ISERROR(VLOOKUP(B326,'Айгенис Оп24'!$C$3:$C$22,1,0)),"Нет","Да")</f>
        <v>Нет</v>
      </c>
      <c r="D326" s="43">
        <f t="shared" si="10"/>
        <v>366</v>
      </c>
      <c r="E326" s="49">
        <f>ROUND(('Все выпуски'!$X$3*'Все выпуски'!$X$6/100)/366*(B326-IF(C326="Нет",VLOOKUP(A326,'Айгенис Оп24'!$A$2:$C$22,3,0),VLOOKUP((A326-1),'Айгенис Оп24'!$A$2:$C$22,3,0))),2)</f>
        <v>2.56</v>
      </c>
      <c r="G326" s="43">
        <f>COUNTIF(D327:$D$1852,365)</f>
        <v>1095</v>
      </c>
      <c r="H326" s="43">
        <f>COUNTIF(D327:$D$1852,366)</f>
        <v>431</v>
      </c>
      <c r="I326" s="2"/>
    </row>
    <row r="327" spans="1:9" x14ac:dyDescent="0.25">
      <c r="A327" s="1">
        <f>COUNTIF($C$2:C327,"Да")</f>
        <v>3</v>
      </c>
      <c r="B327" s="45">
        <f t="shared" si="11"/>
        <v>45590</v>
      </c>
      <c r="C327" s="42" t="str">
        <f>IF(ISERROR(VLOOKUP(B327,'Айгенис Оп24'!$C$3:$C$22,1,0)),"Нет","Да")</f>
        <v>Нет</v>
      </c>
      <c r="D327" s="43">
        <f t="shared" si="10"/>
        <v>366</v>
      </c>
      <c r="E327" s="49">
        <f>ROUND(('Все выпуски'!$X$3*'Все выпуски'!$X$6/100)/366*(B327-IF(C327="Нет",VLOOKUP(A327,'Айгенис Оп24'!$A$2:$C$22,3,0),VLOOKUP((A327-1),'Айгенис Оп24'!$A$2:$C$22,3,0))),2)</f>
        <v>2.66</v>
      </c>
      <c r="G327" s="43">
        <f>COUNTIF(D328:$D$1852,365)</f>
        <v>1095</v>
      </c>
      <c r="H327" s="43">
        <f>COUNTIF(D328:$D$1852,366)</f>
        <v>430</v>
      </c>
      <c r="I327" s="2"/>
    </row>
    <row r="328" spans="1:9" x14ac:dyDescent="0.25">
      <c r="A328" s="1">
        <f>COUNTIF($C$2:C328,"Да")</f>
        <v>3</v>
      </c>
      <c r="B328" s="45">
        <f t="shared" si="11"/>
        <v>45591</v>
      </c>
      <c r="C328" s="42" t="str">
        <f>IF(ISERROR(VLOOKUP(B328,'Айгенис Оп24'!$C$3:$C$22,1,0)),"Нет","Да")</f>
        <v>Нет</v>
      </c>
      <c r="D328" s="43">
        <f t="shared" si="10"/>
        <v>366</v>
      </c>
      <c r="E328" s="49">
        <f>ROUND(('Все выпуски'!$X$3*'Все выпуски'!$X$6/100)/366*(B328-IF(C328="Нет",VLOOKUP(A328,'Айгенис Оп24'!$A$2:$C$22,3,0),VLOOKUP((A328-1),'Айгенис Оп24'!$A$2:$C$22,3,0))),2)</f>
        <v>2.75</v>
      </c>
      <c r="G328" s="43">
        <f>COUNTIF(D329:$D$1852,365)</f>
        <v>1095</v>
      </c>
      <c r="H328" s="43">
        <f>COUNTIF(D329:$D$1852,366)</f>
        <v>429</v>
      </c>
      <c r="I328" s="2"/>
    </row>
    <row r="329" spans="1:9" x14ac:dyDescent="0.25">
      <c r="A329" s="1">
        <f>COUNTIF($C$2:C329,"Да")</f>
        <v>3</v>
      </c>
      <c r="B329" s="45">
        <f t="shared" si="11"/>
        <v>45592</v>
      </c>
      <c r="C329" s="42" t="str">
        <f>IF(ISERROR(VLOOKUP(B329,'Айгенис Оп24'!$C$3:$C$22,1,0)),"Нет","Да")</f>
        <v>Нет</v>
      </c>
      <c r="D329" s="43">
        <f t="shared" si="10"/>
        <v>366</v>
      </c>
      <c r="E329" s="49">
        <f>ROUND(('Все выпуски'!$X$3*'Все выпуски'!$X$6/100)/366*(B329-IF(C329="Нет",VLOOKUP(A329,'Айгенис Оп24'!$A$2:$C$22,3,0),VLOOKUP((A329-1),'Айгенис Оп24'!$A$2:$C$22,3,0))),2)</f>
        <v>2.85</v>
      </c>
      <c r="G329" s="43">
        <f>COUNTIF(D330:$D$1852,365)</f>
        <v>1095</v>
      </c>
      <c r="H329" s="43">
        <f>COUNTIF(D330:$D$1852,366)</f>
        <v>428</v>
      </c>
      <c r="I329" s="2"/>
    </row>
    <row r="330" spans="1:9" x14ac:dyDescent="0.25">
      <c r="A330" s="1">
        <f>COUNTIF($C$2:C330,"Да")</f>
        <v>3</v>
      </c>
      <c r="B330" s="45">
        <f t="shared" si="11"/>
        <v>45593</v>
      </c>
      <c r="C330" s="42" t="str">
        <f>IF(ISERROR(VLOOKUP(B330,'Айгенис Оп24'!$C$3:$C$22,1,0)),"Нет","Да")</f>
        <v>Нет</v>
      </c>
      <c r="D330" s="43">
        <f t="shared" si="10"/>
        <v>366</v>
      </c>
      <c r="E330" s="49">
        <f>ROUND(('Все выпуски'!$X$3*'Все выпуски'!$X$6/100)/366*(B330-IF(C330="Нет",VLOOKUP(A330,'Айгенис Оп24'!$A$2:$C$22,3,0),VLOOKUP((A330-1),'Айгенис Оп24'!$A$2:$C$22,3,0))),2)</f>
        <v>2.95</v>
      </c>
      <c r="G330" s="43">
        <f>COUNTIF(D331:$D$1852,365)</f>
        <v>1095</v>
      </c>
      <c r="H330" s="43">
        <f>COUNTIF(D331:$D$1852,366)</f>
        <v>427</v>
      </c>
      <c r="I330" s="2"/>
    </row>
    <row r="331" spans="1:9" x14ac:dyDescent="0.25">
      <c r="A331" s="1">
        <f>COUNTIF($C$2:C331,"Да")</f>
        <v>3</v>
      </c>
      <c r="B331" s="45">
        <f t="shared" si="11"/>
        <v>45594</v>
      </c>
      <c r="C331" s="42" t="str">
        <f>IF(ISERROR(VLOOKUP(B331,'Айгенис Оп24'!$C$3:$C$22,1,0)),"Нет","Да")</f>
        <v>Нет</v>
      </c>
      <c r="D331" s="43">
        <f t="shared" si="10"/>
        <v>366</v>
      </c>
      <c r="E331" s="49">
        <f>ROUND(('Все выпуски'!$X$3*'Все выпуски'!$X$6/100)/366*(B331-IF(C331="Нет",VLOOKUP(A331,'Айгенис Оп24'!$A$2:$C$22,3,0),VLOOKUP((A331-1),'Айгенис Оп24'!$A$2:$C$22,3,0))),2)</f>
        <v>3.05</v>
      </c>
      <c r="G331" s="43">
        <f>COUNTIF(D332:$D$1852,365)</f>
        <v>1095</v>
      </c>
      <c r="H331" s="43">
        <f>COUNTIF(D332:$D$1852,366)</f>
        <v>426</v>
      </c>
      <c r="I331" s="2"/>
    </row>
    <row r="332" spans="1:9" x14ac:dyDescent="0.25">
      <c r="A332" s="1">
        <f>COUNTIF($C$2:C332,"Да")</f>
        <v>3</v>
      </c>
      <c r="B332" s="45">
        <f t="shared" si="11"/>
        <v>45595</v>
      </c>
      <c r="C332" s="42" t="str">
        <f>IF(ISERROR(VLOOKUP(B332,'Айгенис Оп24'!$C$3:$C$22,1,0)),"Нет","Да")</f>
        <v>Нет</v>
      </c>
      <c r="D332" s="43">
        <f t="shared" si="10"/>
        <v>366</v>
      </c>
      <c r="E332" s="49">
        <f>ROUND(('Все выпуски'!$X$3*'Все выпуски'!$X$6/100)/366*(B332-IF(C332="Нет",VLOOKUP(A332,'Айгенис Оп24'!$A$2:$C$22,3,0),VLOOKUP((A332-1),'Айгенис Оп24'!$A$2:$C$22,3,0))),2)</f>
        <v>3.15</v>
      </c>
      <c r="G332" s="43">
        <f>COUNTIF(D333:$D$1852,365)</f>
        <v>1095</v>
      </c>
      <c r="H332" s="43">
        <f>COUNTIF(D333:$D$1852,366)</f>
        <v>425</v>
      </c>
      <c r="I332" s="2"/>
    </row>
    <row r="333" spans="1:9" x14ac:dyDescent="0.25">
      <c r="A333" s="1">
        <f>COUNTIF($C$2:C333,"Да")</f>
        <v>3</v>
      </c>
      <c r="B333" s="45">
        <f t="shared" si="11"/>
        <v>45596</v>
      </c>
      <c r="C333" s="42" t="str">
        <f>IF(ISERROR(VLOOKUP(B333,'Айгенис Оп24'!$C$3:$C$22,1,0)),"Нет","Да")</f>
        <v>Нет</v>
      </c>
      <c r="D333" s="43">
        <f t="shared" si="10"/>
        <v>366</v>
      </c>
      <c r="E333" s="49">
        <f>ROUND(('Все выпуски'!$X$3*'Все выпуски'!$X$6/100)/366*(B333-IF(C333="Нет",VLOOKUP(A333,'Айгенис Оп24'!$A$2:$C$22,3,0),VLOOKUP((A333-1),'Айгенис Оп24'!$A$2:$C$22,3,0))),2)</f>
        <v>3.25</v>
      </c>
      <c r="G333" s="43">
        <f>COUNTIF(D334:$D$1852,365)</f>
        <v>1095</v>
      </c>
      <c r="H333" s="43">
        <f>COUNTIF(D334:$D$1852,366)</f>
        <v>424</v>
      </c>
      <c r="I333" s="2"/>
    </row>
    <row r="334" spans="1:9" x14ac:dyDescent="0.25">
      <c r="A334" s="1">
        <f>COUNTIF($C$2:C334,"Да")</f>
        <v>3</v>
      </c>
      <c r="B334" s="45">
        <f t="shared" si="11"/>
        <v>45597</v>
      </c>
      <c r="C334" s="42" t="str">
        <f>IF(ISERROR(VLOOKUP(B334,'Айгенис Оп24'!$C$3:$C$22,1,0)),"Нет","Да")</f>
        <v>Нет</v>
      </c>
      <c r="D334" s="43">
        <f t="shared" si="10"/>
        <v>366</v>
      </c>
      <c r="E334" s="49">
        <f>ROUND(('Все выпуски'!$X$3*'Все выпуски'!$X$6/100)/366*(B334-IF(C334="Нет",VLOOKUP(A334,'Айгенис Оп24'!$A$2:$C$22,3,0),VLOOKUP((A334-1),'Айгенис Оп24'!$A$2:$C$22,3,0))),2)</f>
        <v>3.34</v>
      </c>
      <c r="G334" s="43">
        <f>COUNTIF(D335:$D$1852,365)</f>
        <v>1095</v>
      </c>
      <c r="H334" s="43">
        <f>COUNTIF(D335:$D$1852,366)</f>
        <v>423</v>
      </c>
      <c r="I334" s="2"/>
    </row>
    <row r="335" spans="1:9" x14ac:dyDescent="0.25">
      <c r="A335" s="1">
        <f>COUNTIF($C$2:C335,"Да")</f>
        <v>3</v>
      </c>
      <c r="B335" s="45">
        <f t="shared" si="11"/>
        <v>45598</v>
      </c>
      <c r="C335" s="42" t="str">
        <f>IF(ISERROR(VLOOKUP(B335,'Айгенис Оп24'!$C$3:$C$22,1,0)),"Нет","Да")</f>
        <v>Нет</v>
      </c>
      <c r="D335" s="43">
        <f t="shared" si="10"/>
        <v>366</v>
      </c>
      <c r="E335" s="49">
        <f>ROUND(('Все выпуски'!$X$3*'Все выпуски'!$X$6/100)/366*(B335-IF(C335="Нет",VLOOKUP(A335,'Айгенис Оп24'!$A$2:$C$22,3,0),VLOOKUP((A335-1),'Айгенис Оп24'!$A$2:$C$22,3,0))),2)</f>
        <v>3.44</v>
      </c>
      <c r="G335" s="43">
        <f>COUNTIF(D336:$D$1852,365)</f>
        <v>1095</v>
      </c>
      <c r="H335" s="43">
        <f>COUNTIF(D336:$D$1852,366)</f>
        <v>422</v>
      </c>
      <c r="I335" s="2"/>
    </row>
    <row r="336" spans="1:9" x14ac:dyDescent="0.25">
      <c r="A336" s="1">
        <f>COUNTIF($C$2:C336,"Да")</f>
        <v>3</v>
      </c>
      <c r="B336" s="45">
        <f t="shared" si="11"/>
        <v>45599</v>
      </c>
      <c r="C336" s="42" t="str">
        <f>IF(ISERROR(VLOOKUP(B336,'Айгенис Оп24'!$C$3:$C$22,1,0)),"Нет","Да")</f>
        <v>Нет</v>
      </c>
      <c r="D336" s="43">
        <f t="shared" si="10"/>
        <v>366</v>
      </c>
      <c r="E336" s="49">
        <f>ROUND(('Все выпуски'!$X$3*'Все выпуски'!$X$6/100)/366*(B336-IF(C336="Нет",VLOOKUP(A336,'Айгенис Оп24'!$A$2:$C$22,3,0),VLOOKUP((A336-1),'Айгенис Оп24'!$A$2:$C$22,3,0))),2)</f>
        <v>3.54</v>
      </c>
      <c r="G336" s="43">
        <f>COUNTIF(D337:$D$1852,365)</f>
        <v>1095</v>
      </c>
      <c r="H336" s="43">
        <f>COUNTIF(D337:$D$1852,366)</f>
        <v>421</v>
      </c>
      <c r="I336" s="2"/>
    </row>
    <row r="337" spans="1:9" x14ac:dyDescent="0.25">
      <c r="A337" s="1">
        <f>COUNTIF($C$2:C337,"Да")</f>
        <v>3</v>
      </c>
      <c r="B337" s="45">
        <f t="shared" si="11"/>
        <v>45600</v>
      </c>
      <c r="C337" s="42" t="str">
        <f>IF(ISERROR(VLOOKUP(B337,'Айгенис Оп24'!$C$3:$C$22,1,0)),"Нет","Да")</f>
        <v>Нет</v>
      </c>
      <c r="D337" s="43">
        <f t="shared" si="10"/>
        <v>366</v>
      </c>
      <c r="E337" s="49">
        <f>ROUND(('Все выпуски'!$X$3*'Все выпуски'!$X$6/100)/366*(B337-IF(C337="Нет",VLOOKUP(A337,'Айгенис Оп24'!$A$2:$C$22,3,0),VLOOKUP((A337-1),'Айгенис Оп24'!$A$2:$C$22,3,0))),2)</f>
        <v>3.64</v>
      </c>
      <c r="G337" s="43">
        <f>COUNTIF(D338:$D$1852,365)</f>
        <v>1095</v>
      </c>
      <c r="H337" s="43">
        <f>COUNTIF(D338:$D$1852,366)</f>
        <v>420</v>
      </c>
      <c r="I337" s="2"/>
    </row>
    <row r="338" spans="1:9" x14ac:dyDescent="0.25">
      <c r="A338" s="1">
        <f>COUNTIF($C$2:C338,"Да")</f>
        <v>3</v>
      </c>
      <c r="B338" s="45">
        <f t="shared" si="11"/>
        <v>45601</v>
      </c>
      <c r="C338" s="42" t="str">
        <f>IF(ISERROR(VLOOKUP(B338,'Айгенис Оп24'!$C$3:$C$22,1,0)),"Нет","Да")</f>
        <v>Нет</v>
      </c>
      <c r="D338" s="43">
        <f t="shared" si="10"/>
        <v>366</v>
      </c>
      <c r="E338" s="49">
        <f>ROUND(('Все выпуски'!$X$3*'Все выпуски'!$X$6/100)/366*(B338-IF(C338="Нет",VLOOKUP(A338,'Айгенис Оп24'!$A$2:$C$22,3,0),VLOOKUP((A338-1),'Айгенис Оп24'!$A$2:$C$22,3,0))),2)</f>
        <v>3.74</v>
      </c>
      <c r="G338" s="43">
        <f>COUNTIF(D339:$D$1852,365)</f>
        <v>1095</v>
      </c>
      <c r="H338" s="43">
        <f>COUNTIF(D339:$D$1852,366)</f>
        <v>419</v>
      </c>
      <c r="I338" s="2"/>
    </row>
    <row r="339" spans="1:9" x14ac:dyDescent="0.25">
      <c r="A339" s="1">
        <f>COUNTIF($C$2:C339,"Да")</f>
        <v>3</v>
      </c>
      <c r="B339" s="45">
        <f t="shared" si="11"/>
        <v>45602</v>
      </c>
      <c r="C339" s="42" t="str">
        <f>IF(ISERROR(VLOOKUP(B339,'Айгенис Оп24'!$C$3:$C$22,1,0)),"Нет","Да")</f>
        <v>Нет</v>
      </c>
      <c r="D339" s="43">
        <f t="shared" si="10"/>
        <v>366</v>
      </c>
      <c r="E339" s="49">
        <f>ROUND(('Все выпуски'!$X$3*'Все выпуски'!$X$6/100)/366*(B339-IF(C339="Нет",VLOOKUP(A339,'Айгенис Оп24'!$A$2:$C$22,3,0),VLOOKUP((A339-1),'Айгенис Оп24'!$A$2:$C$22,3,0))),2)</f>
        <v>3.84</v>
      </c>
      <c r="G339" s="43">
        <f>COUNTIF(D340:$D$1852,365)</f>
        <v>1095</v>
      </c>
      <c r="H339" s="43">
        <f>COUNTIF(D340:$D$1852,366)</f>
        <v>418</v>
      </c>
      <c r="I339" s="2"/>
    </row>
    <row r="340" spans="1:9" x14ac:dyDescent="0.25">
      <c r="A340" s="1">
        <f>COUNTIF($C$2:C340,"Да")</f>
        <v>3</v>
      </c>
      <c r="B340" s="45">
        <f t="shared" si="11"/>
        <v>45603</v>
      </c>
      <c r="C340" s="42" t="str">
        <f>IF(ISERROR(VLOOKUP(B340,'Айгенис Оп24'!$C$3:$C$22,1,0)),"Нет","Да")</f>
        <v>Нет</v>
      </c>
      <c r="D340" s="43">
        <f t="shared" si="10"/>
        <v>366</v>
      </c>
      <c r="E340" s="49">
        <f>ROUND(('Все выпуски'!$X$3*'Все выпуски'!$X$6/100)/366*(B340-IF(C340="Нет",VLOOKUP(A340,'Айгенис Оп24'!$A$2:$C$22,3,0),VLOOKUP((A340-1),'Айгенис Оп24'!$A$2:$C$22,3,0))),2)</f>
        <v>3.93</v>
      </c>
      <c r="G340" s="43">
        <f>COUNTIF(D341:$D$1852,365)</f>
        <v>1095</v>
      </c>
      <c r="H340" s="43">
        <f>COUNTIF(D341:$D$1852,366)</f>
        <v>417</v>
      </c>
      <c r="I340" s="2"/>
    </row>
    <row r="341" spans="1:9" x14ac:dyDescent="0.25">
      <c r="A341" s="1">
        <f>COUNTIF($C$2:C341,"Да")</f>
        <v>3</v>
      </c>
      <c r="B341" s="45">
        <f t="shared" si="11"/>
        <v>45604</v>
      </c>
      <c r="C341" s="42" t="str">
        <f>IF(ISERROR(VLOOKUP(B341,'Айгенис Оп24'!$C$3:$C$22,1,0)),"Нет","Да")</f>
        <v>Нет</v>
      </c>
      <c r="D341" s="43">
        <f t="shared" si="10"/>
        <v>366</v>
      </c>
      <c r="E341" s="49">
        <f>ROUND(('Все выпуски'!$X$3*'Все выпуски'!$X$6/100)/366*(B341-IF(C341="Нет",VLOOKUP(A341,'Айгенис Оп24'!$A$2:$C$22,3,0),VLOOKUP((A341-1),'Айгенис Оп24'!$A$2:$C$22,3,0))),2)</f>
        <v>4.03</v>
      </c>
      <c r="G341" s="43">
        <f>COUNTIF(D342:$D$1852,365)</f>
        <v>1095</v>
      </c>
      <c r="H341" s="43">
        <f>COUNTIF(D342:$D$1852,366)</f>
        <v>416</v>
      </c>
      <c r="I341" s="2"/>
    </row>
    <row r="342" spans="1:9" x14ac:dyDescent="0.25">
      <c r="A342" s="1">
        <f>COUNTIF($C$2:C342,"Да")</f>
        <v>3</v>
      </c>
      <c r="B342" s="45">
        <f t="shared" si="11"/>
        <v>45605</v>
      </c>
      <c r="C342" s="42" t="str">
        <f>IF(ISERROR(VLOOKUP(B342,'Айгенис Оп24'!$C$3:$C$22,1,0)),"Нет","Да")</f>
        <v>Нет</v>
      </c>
      <c r="D342" s="43">
        <f t="shared" si="10"/>
        <v>366</v>
      </c>
      <c r="E342" s="49">
        <f>ROUND(('Все выпуски'!$X$3*'Все выпуски'!$X$6/100)/366*(B342-IF(C342="Нет",VLOOKUP(A342,'Айгенис Оп24'!$A$2:$C$22,3,0),VLOOKUP((A342-1),'Айгенис Оп24'!$A$2:$C$22,3,0))),2)</f>
        <v>4.13</v>
      </c>
      <c r="G342" s="43">
        <f>COUNTIF(D343:$D$1852,365)</f>
        <v>1095</v>
      </c>
      <c r="H342" s="43">
        <f>COUNTIF(D343:$D$1852,366)</f>
        <v>415</v>
      </c>
      <c r="I342" s="2"/>
    </row>
    <row r="343" spans="1:9" x14ac:dyDescent="0.25">
      <c r="A343" s="1">
        <f>COUNTIF($C$2:C343,"Да")</f>
        <v>3</v>
      </c>
      <c r="B343" s="45">
        <f t="shared" si="11"/>
        <v>45606</v>
      </c>
      <c r="C343" s="42" t="str">
        <f>IF(ISERROR(VLOOKUP(B343,'Айгенис Оп24'!$C$3:$C$22,1,0)),"Нет","Да")</f>
        <v>Нет</v>
      </c>
      <c r="D343" s="43">
        <f t="shared" si="10"/>
        <v>366</v>
      </c>
      <c r="E343" s="49">
        <f>ROUND(('Все выпуски'!$X$3*'Все выпуски'!$X$6/100)/366*(B343-IF(C343="Нет",VLOOKUP(A343,'Айгенис Оп24'!$A$2:$C$22,3,0),VLOOKUP((A343-1),'Айгенис Оп24'!$A$2:$C$22,3,0))),2)</f>
        <v>4.2300000000000004</v>
      </c>
      <c r="G343" s="43">
        <f>COUNTIF(D344:$D$1852,365)</f>
        <v>1095</v>
      </c>
      <c r="H343" s="43">
        <f>COUNTIF(D344:$D$1852,366)</f>
        <v>414</v>
      </c>
      <c r="I343" s="2"/>
    </row>
    <row r="344" spans="1:9" x14ac:dyDescent="0.25">
      <c r="A344" s="1">
        <f>COUNTIF($C$2:C344,"Да")</f>
        <v>3</v>
      </c>
      <c r="B344" s="45">
        <f t="shared" si="11"/>
        <v>45607</v>
      </c>
      <c r="C344" s="42" t="str">
        <f>IF(ISERROR(VLOOKUP(B344,'Айгенис Оп24'!$C$3:$C$22,1,0)),"Нет","Да")</f>
        <v>Нет</v>
      </c>
      <c r="D344" s="43">
        <f t="shared" si="10"/>
        <v>366</v>
      </c>
      <c r="E344" s="49">
        <f>ROUND(('Все выпуски'!$X$3*'Все выпуски'!$X$6/100)/366*(B344-IF(C344="Нет",VLOOKUP(A344,'Айгенис Оп24'!$A$2:$C$22,3,0),VLOOKUP((A344-1),'Айгенис Оп24'!$A$2:$C$22,3,0))),2)</f>
        <v>4.33</v>
      </c>
      <c r="G344" s="43">
        <f>COUNTIF(D345:$D$1852,365)</f>
        <v>1095</v>
      </c>
      <c r="H344" s="43">
        <f>COUNTIF(D345:$D$1852,366)</f>
        <v>413</v>
      </c>
      <c r="I344" s="2"/>
    </row>
    <row r="345" spans="1:9" x14ac:dyDescent="0.25">
      <c r="A345" s="1">
        <f>COUNTIF($C$2:C345,"Да")</f>
        <v>3</v>
      </c>
      <c r="B345" s="45">
        <f t="shared" si="11"/>
        <v>45608</v>
      </c>
      <c r="C345" s="42" t="str">
        <f>IF(ISERROR(VLOOKUP(B345,'Айгенис Оп24'!$C$3:$C$22,1,0)),"Нет","Да")</f>
        <v>Нет</v>
      </c>
      <c r="D345" s="43">
        <f t="shared" si="10"/>
        <v>366</v>
      </c>
      <c r="E345" s="49">
        <f>ROUND(('Все выпуски'!$X$3*'Все выпуски'!$X$6/100)/366*(B345-IF(C345="Нет",VLOOKUP(A345,'Айгенис Оп24'!$A$2:$C$22,3,0),VLOOKUP((A345-1),'Айгенис Оп24'!$A$2:$C$22,3,0))),2)</f>
        <v>4.43</v>
      </c>
      <c r="G345" s="43">
        <f>COUNTIF(D346:$D$1852,365)</f>
        <v>1095</v>
      </c>
      <c r="H345" s="43">
        <f>COUNTIF(D346:$D$1852,366)</f>
        <v>412</v>
      </c>
      <c r="I345" s="2"/>
    </row>
    <row r="346" spans="1:9" x14ac:dyDescent="0.25">
      <c r="A346" s="1">
        <f>COUNTIF($C$2:C346,"Да")</f>
        <v>3</v>
      </c>
      <c r="B346" s="45">
        <f t="shared" si="11"/>
        <v>45609</v>
      </c>
      <c r="C346" s="42" t="str">
        <f>IF(ISERROR(VLOOKUP(B346,'Айгенис Оп24'!$C$3:$C$22,1,0)),"Нет","Да")</f>
        <v>Нет</v>
      </c>
      <c r="D346" s="43">
        <f t="shared" si="10"/>
        <v>366</v>
      </c>
      <c r="E346" s="49">
        <f>ROUND(('Все выпуски'!$X$3*'Все выпуски'!$X$6/100)/366*(B346-IF(C346="Нет",VLOOKUP(A346,'Айгенис Оп24'!$A$2:$C$22,3,0),VLOOKUP((A346-1),'Айгенис Оп24'!$A$2:$C$22,3,0))),2)</f>
        <v>4.5199999999999996</v>
      </c>
      <c r="G346" s="43">
        <f>COUNTIF(D347:$D$1852,365)</f>
        <v>1095</v>
      </c>
      <c r="H346" s="43">
        <f>COUNTIF(D347:$D$1852,366)</f>
        <v>411</v>
      </c>
      <c r="I346" s="2"/>
    </row>
    <row r="347" spans="1:9" x14ac:dyDescent="0.25">
      <c r="A347" s="1">
        <f>COUNTIF($C$2:C347,"Да")</f>
        <v>3</v>
      </c>
      <c r="B347" s="45">
        <f t="shared" si="11"/>
        <v>45610</v>
      </c>
      <c r="C347" s="42" t="str">
        <f>IF(ISERROR(VLOOKUP(B347,'Айгенис Оп24'!$C$3:$C$22,1,0)),"Нет","Да")</f>
        <v>Нет</v>
      </c>
      <c r="D347" s="43">
        <f t="shared" si="10"/>
        <v>366</v>
      </c>
      <c r="E347" s="49">
        <f>ROUND(('Все выпуски'!$X$3*'Все выпуски'!$X$6/100)/366*(B347-IF(C347="Нет",VLOOKUP(A347,'Айгенис Оп24'!$A$2:$C$22,3,0),VLOOKUP((A347-1),'Айгенис Оп24'!$A$2:$C$22,3,0))),2)</f>
        <v>4.62</v>
      </c>
      <c r="G347" s="43">
        <f>COUNTIF(D348:$D$1852,365)</f>
        <v>1095</v>
      </c>
      <c r="H347" s="43">
        <f>COUNTIF(D348:$D$1852,366)</f>
        <v>410</v>
      </c>
      <c r="I347" s="2"/>
    </row>
    <row r="348" spans="1:9" x14ac:dyDescent="0.25">
      <c r="A348" s="1">
        <f>COUNTIF($C$2:C348,"Да")</f>
        <v>3</v>
      </c>
      <c r="B348" s="45">
        <f t="shared" si="11"/>
        <v>45611</v>
      </c>
      <c r="C348" s="42" t="str">
        <f>IF(ISERROR(VLOOKUP(B348,'Айгенис Оп24'!$C$3:$C$22,1,0)),"Нет","Да")</f>
        <v>Нет</v>
      </c>
      <c r="D348" s="43">
        <f t="shared" si="10"/>
        <v>366</v>
      </c>
      <c r="E348" s="49">
        <f>ROUND(('Все выпуски'!$X$3*'Все выпуски'!$X$6/100)/366*(B348-IF(C348="Нет",VLOOKUP(A348,'Айгенис Оп24'!$A$2:$C$22,3,0),VLOOKUP((A348-1),'Айгенис Оп24'!$A$2:$C$22,3,0))),2)</f>
        <v>4.72</v>
      </c>
      <c r="G348" s="43">
        <f>COUNTIF(D349:$D$1852,365)</f>
        <v>1095</v>
      </c>
      <c r="H348" s="43">
        <f>COUNTIF(D349:$D$1852,366)</f>
        <v>409</v>
      </c>
      <c r="I348" s="2"/>
    </row>
    <row r="349" spans="1:9" x14ac:dyDescent="0.25">
      <c r="A349" s="1">
        <f>COUNTIF($C$2:C349,"Да")</f>
        <v>3</v>
      </c>
      <c r="B349" s="45">
        <f t="shared" si="11"/>
        <v>45612</v>
      </c>
      <c r="C349" s="42" t="str">
        <f>IF(ISERROR(VLOOKUP(B349,'Айгенис Оп24'!$C$3:$C$22,1,0)),"Нет","Да")</f>
        <v>Нет</v>
      </c>
      <c r="D349" s="43">
        <f t="shared" si="10"/>
        <v>366</v>
      </c>
      <c r="E349" s="49">
        <f>ROUND(('Все выпуски'!$X$3*'Все выпуски'!$X$6/100)/366*(B349-IF(C349="Нет",VLOOKUP(A349,'Айгенис Оп24'!$A$2:$C$22,3,0),VLOOKUP((A349-1),'Айгенис Оп24'!$A$2:$C$22,3,0))),2)</f>
        <v>4.82</v>
      </c>
      <c r="G349" s="43">
        <f>COUNTIF(D350:$D$1852,365)</f>
        <v>1095</v>
      </c>
      <c r="H349" s="43">
        <f>COUNTIF(D350:$D$1852,366)</f>
        <v>408</v>
      </c>
      <c r="I349" s="2"/>
    </row>
    <row r="350" spans="1:9" x14ac:dyDescent="0.25">
      <c r="A350" s="1">
        <f>COUNTIF($C$2:C350,"Да")</f>
        <v>3</v>
      </c>
      <c r="B350" s="45">
        <f t="shared" si="11"/>
        <v>45613</v>
      </c>
      <c r="C350" s="42" t="str">
        <f>IF(ISERROR(VLOOKUP(B350,'Айгенис Оп24'!$C$3:$C$22,1,0)),"Нет","Да")</f>
        <v>Нет</v>
      </c>
      <c r="D350" s="43">
        <f t="shared" si="10"/>
        <v>366</v>
      </c>
      <c r="E350" s="49">
        <f>ROUND(('Все выпуски'!$X$3*'Все выпуски'!$X$6/100)/366*(B350-IF(C350="Нет",VLOOKUP(A350,'Айгенис Оп24'!$A$2:$C$22,3,0),VLOOKUP((A350-1),'Айгенис Оп24'!$A$2:$C$22,3,0))),2)</f>
        <v>4.92</v>
      </c>
      <c r="G350" s="43">
        <f>COUNTIF(D351:$D$1852,365)</f>
        <v>1095</v>
      </c>
      <c r="H350" s="43">
        <f>COUNTIF(D351:$D$1852,366)</f>
        <v>407</v>
      </c>
      <c r="I350" s="2"/>
    </row>
    <row r="351" spans="1:9" x14ac:dyDescent="0.25">
      <c r="A351" s="1">
        <f>COUNTIF($C$2:C351,"Да")</f>
        <v>3</v>
      </c>
      <c r="B351" s="45">
        <f t="shared" si="11"/>
        <v>45614</v>
      </c>
      <c r="C351" s="42" t="str">
        <f>IF(ISERROR(VLOOKUP(B351,'Айгенис Оп24'!$C$3:$C$22,1,0)),"Нет","Да")</f>
        <v>Нет</v>
      </c>
      <c r="D351" s="43">
        <f t="shared" si="10"/>
        <v>366</v>
      </c>
      <c r="E351" s="49">
        <f>ROUND(('Все выпуски'!$X$3*'Все выпуски'!$X$6/100)/366*(B351-IF(C351="Нет",VLOOKUP(A351,'Айгенис Оп24'!$A$2:$C$22,3,0),VLOOKUP((A351-1),'Айгенис Оп24'!$A$2:$C$22,3,0))),2)</f>
        <v>5.0199999999999996</v>
      </c>
      <c r="G351" s="43">
        <f>COUNTIF(D352:$D$1852,365)</f>
        <v>1095</v>
      </c>
      <c r="H351" s="43">
        <f>COUNTIF(D352:$D$1852,366)</f>
        <v>406</v>
      </c>
      <c r="I351" s="2"/>
    </row>
    <row r="352" spans="1:9" x14ac:dyDescent="0.25">
      <c r="A352" s="1">
        <f>COUNTIF($C$2:C352,"Да")</f>
        <v>3</v>
      </c>
      <c r="B352" s="45">
        <f t="shared" si="11"/>
        <v>45615</v>
      </c>
      <c r="C352" s="42" t="str">
        <f>IF(ISERROR(VLOOKUP(B352,'Айгенис Оп24'!$C$3:$C$22,1,0)),"Нет","Да")</f>
        <v>Нет</v>
      </c>
      <c r="D352" s="43">
        <f t="shared" si="10"/>
        <v>366</v>
      </c>
      <c r="E352" s="49">
        <f>ROUND(('Все выпуски'!$X$3*'Все выпуски'!$X$6/100)/366*(B352-IF(C352="Нет",VLOOKUP(A352,'Айгенис Оп24'!$A$2:$C$22,3,0),VLOOKUP((A352-1),'Айгенис Оп24'!$A$2:$C$22,3,0))),2)</f>
        <v>5.1100000000000003</v>
      </c>
      <c r="G352" s="43">
        <f>COUNTIF(D353:$D$1852,365)</f>
        <v>1095</v>
      </c>
      <c r="H352" s="43">
        <f>COUNTIF(D353:$D$1852,366)</f>
        <v>405</v>
      </c>
      <c r="I352" s="2"/>
    </row>
    <row r="353" spans="1:9" x14ac:dyDescent="0.25">
      <c r="A353" s="1">
        <f>COUNTIF($C$2:C353,"Да")</f>
        <v>3</v>
      </c>
      <c r="B353" s="45">
        <f t="shared" si="11"/>
        <v>45616</v>
      </c>
      <c r="C353" s="42" t="str">
        <f>IF(ISERROR(VLOOKUP(B353,'Айгенис Оп24'!$C$3:$C$22,1,0)),"Нет","Да")</f>
        <v>Нет</v>
      </c>
      <c r="D353" s="43">
        <f t="shared" si="10"/>
        <v>366</v>
      </c>
      <c r="E353" s="49">
        <f>ROUND(('Все выпуски'!$X$3*'Все выпуски'!$X$6/100)/366*(B353-IF(C353="Нет",VLOOKUP(A353,'Айгенис Оп24'!$A$2:$C$22,3,0),VLOOKUP((A353-1),'Айгенис Оп24'!$A$2:$C$22,3,0))),2)</f>
        <v>5.21</v>
      </c>
      <c r="G353" s="43">
        <f>COUNTIF(D354:$D$1852,365)</f>
        <v>1095</v>
      </c>
      <c r="H353" s="43">
        <f>COUNTIF(D354:$D$1852,366)</f>
        <v>404</v>
      </c>
      <c r="I353" s="2"/>
    </row>
    <row r="354" spans="1:9" x14ac:dyDescent="0.25">
      <c r="A354" s="1">
        <f>COUNTIF($C$2:C354,"Да")</f>
        <v>3</v>
      </c>
      <c r="B354" s="45">
        <f t="shared" si="11"/>
        <v>45617</v>
      </c>
      <c r="C354" s="42" t="str">
        <f>IF(ISERROR(VLOOKUP(B354,'Айгенис Оп24'!$C$3:$C$22,1,0)),"Нет","Да")</f>
        <v>Нет</v>
      </c>
      <c r="D354" s="43">
        <f t="shared" si="10"/>
        <v>366</v>
      </c>
      <c r="E354" s="49">
        <f>ROUND(('Все выпуски'!$X$3*'Все выпуски'!$X$6/100)/366*(B354-IF(C354="Нет",VLOOKUP(A354,'Айгенис Оп24'!$A$2:$C$22,3,0),VLOOKUP((A354-1),'Айгенис Оп24'!$A$2:$C$22,3,0))),2)</f>
        <v>5.31</v>
      </c>
      <c r="G354" s="43">
        <f>COUNTIF(D355:$D$1852,365)</f>
        <v>1095</v>
      </c>
      <c r="H354" s="43">
        <f>COUNTIF(D355:$D$1852,366)</f>
        <v>403</v>
      </c>
      <c r="I354" s="2"/>
    </row>
    <row r="355" spans="1:9" x14ac:dyDescent="0.25">
      <c r="A355" s="1">
        <f>COUNTIF($C$2:C355,"Да")</f>
        <v>3</v>
      </c>
      <c r="B355" s="45">
        <f t="shared" si="11"/>
        <v>45618</v>
      </c>
      <c r="C355" s="42" t="str">
        <f>IF(ISERROR(VLOOKUP(B355,'Айгенис Оп24'!$C$3:$C$22,1,0)),"Нет","Да")</f>
        <v>Нет</v>
      </c>
      <c r="D355" s="43">
        <f t="shared" si="10"/>
        <v>366</v>
      </c>
      <c r="E355" s="49">
        <f>ROUND(('Все выпуски'!$X$3*'Все выпуски'!$X$6/100)/366*(B355-IF(C355="Нет",VLOOKUP(A355,'Айгенис Оп24'!$A$2:$C$22,3,0),VLOOKUP((A355-1),'Айгенис Оп24'!$A$2:$C$22,3,0))),2)</f>
        <v>5.41</v>
      </c>
      <c r="G355" s="43">
        <f>COUNTIF(D356:$D$1852,365)</f>
        <v>1095</v>
      </c>
      <c r="H355" s="43">
        <f>COUNTIF(D356:$D$1852,366)</f>
        <v>402</v>
      </c>
      <c r="I355" s="2"/>
    </row>
    <row r="356" spans="1:9" x14ac:dyDescent="0.25">
      <c r="A356" s="1">
        <f>COUNTIF($C$2:C356,"Да")</f>
        <v>3</v>
      </c>
      <c r="B356" s="45">
        <f t="shared" si="11"/>
        <v>45619</v>
      </c>
      <c r="C356" s="42" t="str">
        <f>IF(ISERROR(VLOOKUP(B356,'Айгенис Оп24'!$C$3:$C$22,1,0)),"Нет","Да")</f>
        <v>Нет</v>
      </c>
      <c r="D356" s="43">
        <f t="shared" si="10"/>
        <v>366</v>
      </c>
      <c r="E356" s="49">
        <f>ROUND(('Все выпуски'!$X$3*'Все выпуски'!$X$6/100)/366*(B356-IF(C356="Нет",VLOOKUP(A356,'Айгенис Оп24'!$A$2:$C$22,3,0),VLOOKUP((A356-1),'Айгенис Оп24'!$A$2:$C$22,3,0))),2)</f>
        <v>5.51</v>
      </c>
      <c r="G356" s="43">
        <f>COUNTIF(D357:$D$1852,365)</f>
        <v>1095</v>
      </c>
      <c r="H356" s="43">
        <f>COUNTIF(D357:$D$1852,366)</f>
        <v>401</v>
      </c>
      <c r="I356" s="2"/>
    </row>
    <row r="357" spans="1:9" x14ac:dyDescent="0.25">
      <c r="A357" s="1">
        <f>COUNTIF($C$2:C357,"Да")</f>
        <v>3</v>
      </c>
      <c r="B357" s="45">
        <f t="shared" si="11"/>
        <v>45620</v>
      </c>
      <c r="C357" s="42" t="str">
        <f>IF(ISERROR(VLOOKUP(B357,'Айгенис Оп24'!$C$3:$C$22,1,0)),"Нет","Да")</f>
        <v>Нет</v>
      </c>
      <c r="D357" s="43">
        <f t="shared" si="10"/>
        <v>366</v>
      </c>
      <c r="E357" s="49">
        <f>ROUND(('Все выпуски'!$X$3*'Все выпуски'!$X$6/100)/366*(B357-IF(C357="Нет",VLOOKUP(A357,'Айгенис Оп24'!$A$2:$C$22,3,0),VLOOKUP((A357-1),'Айгенис Оп24'!$A$2:$C$22,3,0))),2)</f>
        <v>5.61</v>
      </c>
      <c r="G357" s="43">
        <f>COUNTIF(D358:$D$1852,365)</f>
        <v>1095</v>
      </c>
      <c r="H357" s="43">
        <f>COUNTIF(D358:$D$1852,366)</f>
        <v>400</v>
      </c>
      <c r="I357" s="2"/>
    </row>
    <row r="358" spans="1:9" x14ac:dyDescent="0.25">
      <c r="A358" s="1">
        <f>COUNTIF($C$2:C358,"Да")</f>
        <v>3</v>
      </c>
      <c r="B358" s="45">
        <f t="shared" si="11"/>
        <v>45621</v>
      </c>
      <c r="C358" s="42" t="str">
        <f>IF(ISERROR(VLOOKUP(B358,'Айгенис Оп24'!$C$3:$C$22,1,0)),"Нет","Да")</f>
        <v>Нет</v>
      </c>
      <c r="D358" s="43">
        <f t="shared" si="10"/>
        <v>366</v>
      </c>
      <c r="E358" s="49">
        <f>ROUND(('Все выпуски'!$X$3*'Все выпуски'!$X$6/100)/366*(B358-IF(C358="Нет",VLOOKUP(A358,'Айгенис Оп24'!$A$2:$C$22,3,0),VLOOKUP((A358-1),'Айгенис Оп24'!$A$2:$C$22,3,0))),2)</f>
        <v>5.7</v>
      </c>
      <c r="G358" s="43">
        <f>COUNTIF(D359:$D$1852,365)</f>
        <v>1095</v>
      </c>
      <c r="H358" s="43">
        <f>COUNTIF(D359:$D$1852,366)</f>
        <v>399</v>
      </c>
      <c r="I358" s="2"/>
    </row>
    <row r="359" spans="1:9" x14ac:dyDescent="0.25">
      <c r="A359" s="1">
        <f>COUNTIF($C$2:C359,"Да")</f>
        <v>3</v>
      </c>
      <c r="B359" s="45">
        <f t="shared" si="11"/>
        <v>45622</v>
      </c>
      <c r="C359" s="42" t="str">
        <f>IF(ISERROR(VLOOKUP(B359,'Айгенис Оп24'!$C$3:$C$22,1,0)),"Нет","Да")</f>
        <v>Нет</v>
      </c>
      <c r="D359" s="43">
        <f t="shared" si="10"/>
        <v>366</v>
      </c>
      <c r="E359" s="49">
        <f>ROUND(('Все выпуски'!$X$3*'Все выпуски'!$X$6/100)/366*(B359-IF(C359="Нет",VLOOKUP(A359,'Айгенис Оп24'!$A$2:$C$22,3,0),VLOOKUP((A359-1),'Айгенис Оп24'!$A$2:$C$22,3,0))),2)</f>
        <v>5.8</v>
      </c>
      <c r="G359" s="43">
        <f>COUNTIF(D360:$D$1852,365)</f>
        <v>1095</v>
      </c>
      <c r="H359" s="43">
        <f>COUNTIF(D360:$D$1852,366)</f>
        <v>398</v>
      </c>
      <c r="I359" s="2"/>
    </row>
    <row r="360" spans="1:9" x14ac:dyDescent="0.25">
      <c r="A360" s="1">
        <f>COUNTIF($C$2:C360,"Да")</f>
        <v>3</v>
      </c>
      <c r="B360" s="45">
        <f t="shared" si="11"/>
        <v>45623</v>
      </c>
      <c r="C360" s="42" t="str">
        <f>IF(ISERROR(VLOOKUP(B360,'Айгенис Оп24'!$C$3:$C$22,1,0)),"Нет","Да")</f>
        <v>Нет</v>
      </c>
      <c r="D360" s="43">
        <f t="shared" si="10"/>
        <v>366</v>
      </c>
      <c r="E360" s="49">
        <f>ROUND(('Все выпуски'!$X$3*'Все выпуски'!$X$6/100)/366*(B360-IF(C360="Нет",VLOOKUP(A360,'Айгенис Оп24'!$A$2:$C$22,3,0),VLOOKUP((A360-1),'Айгенис Оп24'!$A$2:$C$22,3,0))),2)</f>
        <v>5.9</v>
      </c>
      <c r="G360" s="43">
        <f>COUNTIF(D361:$D$1852,365)</f>
        <v>1095</v>
      </c>
      <c r="H360" s="43">
        <f>COUNTIF(D361:$D$1852,366)</f>
        <v>397</v>
      </c>
      <c r="I360" s="2"/>
    </row>
    <row r="361" spans="1:9" x14ac:dyDescent="0.25">
      <c r="A361" s="1">
        <f>COUNTIF($C$2:C361,"Да")</f>
        <v>3</v>
      </c>
      <c r="B361" s="45">
        <f t="shared" si="11"/>
        <v>45624</v>
      </c>
      <c r="C361" s="42" t="str">
        <f>IF(ISERROR(VLOOKUP(B361,'Айгенис Оп24'!$C$3:$C$22,1,0)),"Нет","Да")</f>
        <v>Нет</v>
      </c>
      <c r="D361" s="43">
        <f t="shared" si="10"/>
        <v>366</v>
      </c>
      <c r="E361" s="49">
        <f>ROUND(('Все выпуски'!$X$3*'Все выпуски'!$X$6/100)/366*(B361-IF(C361="Нет",VLOOKUP(A361,'Айгенис Оп24'!$A$2:$C$22,3,0),VLOOKUP((A361-1),'Айгенис Оп24'!$A$2:$C$22,3,0))),2)</f>
        <v>6</v>
      </c>
      <c r="G361" s="43">
        <f>COUNTIF(D362:$D$1852,365)</f>
        <v>1095</v>
      </c>
      <c r="H361" s="43">
        <f>COUNTIF(D362:$D$1852,366)</f>
        <v>396</v>
      </c>
      <c r="I361" s="2"/>
    </row>
    <row r="362" spans="1:9" x14ac:dyDescent="0.25">
      <c r="A362" s="1">
        <f>COUNTIF($C$2:C362,"Да")</f>
        <v>3</v>
      </c>
      <c r="B362" s="45">
        <f t="shared" si="11"/>
        <v>45625</v>
      </c>
      <c r="C362" s="42" t="str">
        <f>IF(ISERROR(VLOOKUP(B362,'Айгенис Оп24'!$C$3:$C$22,1,0)),"Нет","Да")</f>
        <v>Нет</v>
      </c>
      <c r="D362" s="43">
        <f t="shared" si="10"/>
        <v>366</v>
      </c>
      <c r="E362" s="49">
        <f>ROUND(('Все выпуски'!$X$3*'Все выпуски'!$X$6/100)/366*(B362-IF(C362="Нет",VLOOKUP(A362,'Айгенис Оп24'!$A$2:$C$22,3,0),VLOOKUP((A362-1),'Айгенис Оп24'!$A$2:$C$22,3,0))),2)</f>
        <v>6.1</v>
      </c>
      <c r="G362" s="43">
        <f>COUNTIF(D363:$D$1852,365)</f>
        <v>1095</v>
      </c>
      <c r="H362" s="43">
        <f>COUNTIF(D363:$D$1852,366)</f>
        <v>395</v>
      </c>
      <c r="I362" s="2"/>
    </row>
    <row r="363" spans="1:9" x14ac:dyDescent="0.25">
      <c r="A363" s="1">
        <f>COUNTIF($C$2:C363,"Да")</f>
        <v>3</v>
      </c>
      <c r="B363" s="45">
        <f t="shared" si="11"/>
        <v>45626</v>
      </c>
      <c r="C363" s="42" t="str">
        <f>IF(ISERROR(VLOOKUP(B363,'Айгенис Оп24'!$C$3:$C$22,1,0)),"Нет","Да")</f>
        <v>Нет</v>
      </c>
      <c r="D363" s="43">
        <f t="shared" si="10"/>
        <v>366</v>
      </c>
      <c r="E363" s="49">
        <f>ROUND(('Все выпуски'!$X$3*'Все выпуски'!$X$6/100)/366*(B363-IF(C363="Нет",VLOOKUP(A363,'Айгенис Оп24'!$A$2:$C$22,3,0),VLOOKUP((A363-1),'Айгенис Оп24'!$A$2:$C$22,3,0))),2)</f>
        <v>6.2</v>
      </c>
      <c r="G363" s="43">
        <f>COUNTIF(D364:$D$1852,365)</f>
        <v>1095</v>
      </c>
      <c r="H363" s="43">
        <f>COUNTIF(D364:$D$1852,366)</f>
        <v>394</v>
      </c>
      <c r="I363" s="2"/>
    </row>
    <row r="364" spans="1:9" x14ac:dyDescent="0.25">
      <c r="A364" s="1">
        <f>COUNTIF($C$2:C364,"Да")</f>
        <v>3</v>
      </c>
      <c r="B364" s="45">
        <f t="shared" si="11"/>
        <v>45627</v>
      </c>
      <c r="C364" s="42" t="str">
        <f>IF(ISERROR(VLOOKUP(B364,'Айгенис Оп24'!$C$3:$C$22,1,0)),"Нет","Да")</f>
        <v>Нет</v>
      </c>
      <c r="D364" s="43">
        <f t="shared" si="10"/>
        <v>366</v>
      </c>
      <c r="E364" s="49">
        <f>ROUND(('Все выпуски'!$X$3*'Все выпуски'!$X$6/100)/366*(B364-IF(C364="Нет",VLOOKUP(A364,'Айгенис Оп24'!$A$2:$C$22,3,0),VLOOKUP((A364-1),'Айгенис Оп24'!$A$2:$C$22,3,0))),2)</f>
        <v>6.3</v>
      </c>
      <c r="G364" s="43">
        <f>COUNTIF(D365:$D$1852,365)</f>
        <v>1095</v>
      </c>
      <c r="H364" s="43">
        <f>COUNTIF(D365:$D$1852,366)</f>
        <v>393</v>
      </c>
      <c r="I364" s="2"/>
    </row>
    <row r="365" spans="1:9" x14ac:dyDescent="0.25">
      <c r="A365" s="1">
        <f>COUNTIF($C$2:C365,"Да")</f>
        <v>3</v>
      </c>
      <c r="B365" s="45">
        <f t="shared" si="11"/>
        <v>45628</v>
      </c>
      <c r="C365" s="42" t="str">
        <f>IF(ISERROR(VLOOKUP(B365,'Айгенис Оп24'!$C$3:$C$22,1,0)),"Нет","Да")</f>
        <v>Нет</v>
      </c>
      <c r="D365" s="43">
        <f t="shared" si="10"/>
        <v>366</v>
      </c>
      <c r="E365" s="49">
        <f>ROUND(('Все выпуски'!$X$3*'Все выпуски'!$X$6/100)/366*(B365-IF(C365="Нет",VLOOKUP(A365,'Айгенис Оп24'!$A$2:$C$22,3,0),VLOOKUP((A365-1),'Айгенис Оп24'!$A$2:$C$22,3,0))),2)</f>
        <v>6.39</v>
      </c>
      <c r="G365" s="43">
        <f>COUNTIF(D366:$D$1852,365)</f>
        <v>1095</v>
      </c>
      <c r="H365" s="43">
        <f>COUNTIF(D366:$D$1852,366)</f>
        <v>392</v>
      </c>
      <c r="I365" s="2"/>
    </row>
    <row r="366" spans="1:9" x14ac:dyDescent="0.25">
      <c r="A366" s="1">
        <f>COUNTIF($C$2:C366,"Да")</f>
        <v>3</v>
      </c>
      <c r="B366" s="45">
        <f t="shared" si="11"/>
        <v>45629</v>
      </c>
      <c r="C366" s="42" t="str">
        <f>IF(ISERROR(VLOOKUP(B366,'Айгенис Оп24'!$C$3:$C$22,1,0)),"Нет","Да")</f>
        <v>Нет</v>
      </c>
      <c r="D366" s="43">
        <f t="shared" si="10"/>
        <v>366</v>
      </c>
      <c r="E366" s="49">
        <f>ROUND(('Все выпуски'!$X$3*'Все выпуски'!$X$6/100)/366*(B366-IF(C366="Нет",VLOOKUP(A366,'Айгенис Оп24'!$A$2:$C$22,3,0),VLOOKUP((A366-1),'Айгенис Оп24'!$A$2:$C$22,3,0))),2)</f>
        <v>6.49</v>
      </c>
      <c r="G366" s="43">
        <f>COUNTIF(D367:$D$1852,365)</f>
        <v>1095</v>
      </c>
      <c r="H366" s="43">
        <f>COUNTIF(D367:$D$1852,366)</f>
        <v>391</v>
      </c>
      <c r="I366" s="2"/>
    </row>
    <row r="367" spans="1:9" x14ac:dyDescent="0.25">
      <c r="A367" s="1">
        <f>COUNTIF($C$2:C367,"Да")</f>
        <v>3</v>
      </c>
      <c r="B367" s="45">
        <f t="shared" si="11"/>
        <v>45630</v>
      </c>
      <c r="C367" s="42" t="str">
        <f>IF(ISERROR(VLOOKUP(B367,'Айгенис Оп24'!$C$3:$C$22,1,0)),"Нет","Да")</f>
        <v>Нет</v>
      </c>
      <c r="D367" s="43">
        <f t="shared" si="10"/>
        <v>366</v>
      </c>
      <c r="E367" s="49">
        <f>ROUND(('Все выпуски'!$X$3*'Все выпуски'!$X$6/100)/366*(B367-IF(C367="Нет",VLOOKUP(A367,'Айгенис Оп24'!$A$2:$C$22,3,0),VLOOKUP((A367-1),'Айгенис Оп24'!$A$2:$C$22,3,0))),2)</f>
        <v>6.59</v>
      </c>
      <c r="G367" s="43">
        <f>COUNTIF(D368:$D$1852,365)</f>
        <v>1095</v>
      </c>
      <c r="H367" s="43">
        <f>COUNTIF(D368:$D$1852,366)</f>
        <v>390</v>
      </c>
      <c r="I367" s="2"/>
    </row>
    <row r="368" spans="1:9" x14ac:dyDescent="0.25">
      <c r="A368" s="1">
        <f>COUNTIF($C$2:C368,"Да")</f>
        <v>3</v>
      </c>
      <c r="B368" s="45">
        <f t="shared" si="11"/>
        <v>45631</v>
      </c>
      <c r="C368" s="42" t="str">
        <f>IF(ISERROR(VLOOKUP(B368,'Айгенис Оп24'!$C$3:$C$22,1,0)),"Нет","Да")</f>
        <v>Нет</v>
      </c>
      <c r="D368" s="43">
        <f t="shared" si="10"/>
        <v>366</v>
      </c>
      <c r="E368" s="49">
        <f>ROUND(('Все выпуски'!$X$3*'Все выпуски'!$X$6/100)/366*(B368-IF(C368="Нет",VLOOKUP(A368,'Айгенис Оп24'!$A$2:$C$22,3,0),VLOOKUP((A368-1),'Айгенис Оп24'!$A$2:$C$22,3,0))),2)</f>
        <v>6.69</v>
      </c>
      <c r="G368" s="43">
        <f>COUNTIF(D369:$D$1852,365)</f>
        <v>1095</v>
      </c>
      <c r="H368" s="43">
        <f>COUNTIF(D369:$D$1852,366)</f>
        <v>389</v>
      </c>
      <c r="I368" s="2"/>
    </row>
    <row r="369" spans="1:9" x14ac:dyDescent="0.25">
      <c r="A369" s="1">
        <f>COUNTIF($C$2:C369,"Да")</f>
        <v>3</v>
      </c>
      <c r="B369" s="45">
        <f t="shared" si="11"/>
        <v>45632</v>
      </c>
      <c r="C369" s="42" t="str">
        <f>IF(ISERROR(VLOOKUP(B369,'Айгенис Оп24'!$C$3:$C$22,1,0)),"Нет","Да")</f>
        <v>Нет</v>
      </c>
      <c r="D369" s="43">
        <f t="shared" si="10"/>
        <v>366</v>
      </c>
      <c r="E369" s="49">
        <f>ROUND(('Все выпуски'!$X$3*'Все выпуски'!$X$6/100)/366*(B369-IF(C369="Нет",VLOOKUP(A369,'Айгенис Оп24'!$A$2:$C$22,3,0),VLOOKUP((A369-1),'Айгенис Оп24'!$A$2:$C$22,3,0))),2)</f>
        <v>6.79</v>
      </c>
      <c r="G369" s="43">
        <f>COUNTIF(D370:$D$1852,365)</f>
        <v>1095</v>
      </c>
      <c r="H369" s="43">
        <f>COUNTIF(D370:$D$1852,366)</f>
        <v>388</v>
      </c>
      <c r="I369" s="2"/>
    </row>
    <row r="370" spans="1:9" x14ac:dyDescent="0.25">
      <c r="A370" s="1">
        <f>COUNTIF($C$2:C370,"Да")</f>
        <v>3</v>
      </c>
      <c r="B370" s="45">
        <f t="shared" si="11"/>
        <v>45633</v>
      </c>
      <c r="C370" s="42" t="str">
        <f>IF(ISERROR(VLOOKUP(B370,'Айгенис Оп24'!$C$3:$C$22,1,0)),"Нет","Да")</f>
        <v>Нет</v>
      </c>
      <c r="D370" s="43">
        <f t="shared" si="10"/>
        <v>366</v>
      </c>
      <c r="E370" s="49">
        <f>ROUND(('Все выпуски'!$X$3*'Все выпуски'!$X$6/100)/366*(B370-IF(C370="Нет",VLOOKUP(A370,'Айгенис Оп24'!$A$2:$C$22,3,0),VLOOKUP((A370-1),'Айгенис Оп24'!$A$2:$C$22,3,0))),2)</f>
        <v>6.89</v>
      </c>
      <c r="G370" s="43">
        <f>COUNTIF(D371:$D$1852,365)</f>
        <v>1095</v>
      </c>
      <c r="H370" s="43">
        <f>COUNTIF(D371:$D$1852,366)</f>
        <v>387</v>
      </c>
      <c r="I370" s="2"/>
    </row>
    <row r="371" spans="1:9" x14ac:dyDescent="0.25">
      <c r="A371" s="1">
        <f>COUNTIF($C$2:C371,"Да")</f>
        <v>3</v>
      </c>
      <c r="B371" s="45">
        <f t="shared" si="11"/>
        <v>45634</v>
      </c>
      <c r="C371" s="42" t="str">
        <f>IF(ISERROR(VLOOKUP(B371,'Айгенис Оп24'!$C$3:$C$22,1,0)),"Нет","Да")</f>
        <v>Нет</v>
      </c>
      <c r="D371" s="43">
        <f t="shared" si="10"/>
        <v>366</v>
      </c>
      <c r="E371" s="49">
        <f>ROUND(('Все выпуски'!$X$3*'Все выпуски'!$X$6/100)/366*(B371-IF(C371="Нет",VLOOKUP(A371,'Айгенис Оп24'!$A$2:$C$22,3,0),VLOOKUP((A371-1),'Айгенис Оп24'!$A$2:$C$22,3,0))),2)</f>
        <v>6.98</v>
      </c>
      <c r="G371" s="43">
        <f>COUNTIF(D372:$D$1852,365)</f>
        <v>1095</v>
      </c>
      <c r="H371" s="43">
        <f>COUNTIF(D372:$D$1852,366)</f>
        <v>386</v>
      </c>
      <c r="I371" s="2"/>
    </row>
    <row r="372" spans="1:9" x14ac:dyDescent="0.25">
      <c r="A372" s="1">
        <f>COUNTIF($C$2:C372,"Да")</f>
        <v>3</v>
      </c>
      <c r="B372" s="45">
        <f t="shared" si="11"/>
        <v>45635</v>
      </c>
      <c r="C372" s="42" t="str">
        <f>IF(ISERROR(VLOOKUP(B372,'Айгенис Оп24'!$C$3:$C$22,1,0)),"Нет","Да")</f>
        <v>Нет</v>
      </c>
      <c r="D372" s="43">
        <f t="shared" si="10"/>
        <v>366</v>
      </c>
      <c r="E372" s="49">
        <f>ROUND(('Все выпуски'!$X$3*'Все выпуски'!$X$6/100)/366*(B372-IF(C372="Нет",VLOOKUP(A372,'Айгенис Оп24'!$A$2:$C$22,3,0),VLOOKUP((A372-1),'Айгенис Оп24'!$A$2:$C$22,3,0))),2)</f>
        <v>7.08</v>
      </c>
      <c r="G372" s="43">
        <f>COUNTIF(D373:$D$1852,365)</f>
        <v>1095</v>
      </c>
      <c r="H372" s="43">
        <f>COUNTIF(D373:$D$1852,366)</f>
        <v>385</v>
      </c>
      <c r="I372" s="2"/>
    </row>
    <row r="373" spans="1:9" x14ac:dyDescent="0.25">
      <c r="A373" s="1">
        <f>COUNTIF($C$2:C373,"Да")</f>
        <v>3</v>
      </c>
      <c r="B373" s="45">
        <f t="shared" si="11"/>
        <v>45636</v>
      </c>
      <c r="C373" s="42" t="str">
        <f>IF(ISERROR(VLOOKUP(B373,'Айгенис Оп24'!$C$3:$C$22,1,0)),"Нет","Да")</f>
        <v>Нет</v>
      </c>
      <c r="D373" s="43">
        <f t="shared" si="10"/>
        <v>366</v>
      </c>
      <c r="E373" s="49">
        <f>ROUND(('Все выпуски'!$X$3*'Все выпуски'!$X$6/100)/366*(B373-IF(C373="Нет",VLOOKUP(A373,'Айгенис Оп24'!$A$2:$C$22,3,0),VLOOKUP((A373-1),'Айгенис Оп24'!$A$2:$C$22,3,0))),2)</f>
        <v>7.18</v>
      </c>
      <c r="G373" s="43">
        <f>COUNTIF(D374:$D$1852,365)</f>
        <v>1095</v>
      </c>
      <c r="H373" s="43">
        <f>COUNTIF(D374:$D$1852,366)</f>
        <v>384</v>
      </c>
      <c r="I373" s="2"/>
    </row>
    <row r="374" spans="1:9" x14ac:dyDescent="0.25">
      <c r="A374" s="1">
        <f>COUNTIF($C$2:C374,"Да")</f>
        <v>3</v>
      </c>
      <c r="B374" s="45">
        <f t="shared" si="11"/>
        <v>45637</v>
      </c>
      <c r="C374" s="42" t="str">
        <f>IF(ISERROR(VLOOKUP(B374,'Айгенис Оп24'!$C$3:$C$22,1,0)),"Нет","Да")</f>
        <v>Нет</v>
      </c>
      <c r="D374" s="43">
        <f t="shared" si="10"/>
        <v>366</v>
      </c>
      <c r="E374" s="49">
        <f>ROUND(('Все выпуски'!$X$3*'Все выпуски'!$X$6/100)/366*(B374-IF(C374="Нет",VLOOKUP(A374,'Айгенис Оп24'!$A$2:$C$22,3,0),VLOOKUP((A374-1),'Айгенис Оп24'!$A$2:$C$22,3,0))),2)</f>
        <v>7.28</v>
      </c>
      <c r="G374" s="43">
        <f>COUNTIF(D375:$D$1852,365)</f>
        <v>1095</v>
      </c>
      <c r="H374" s="43">
        <f>COUNTIF(D375:$D$1852,366)</f>
        <v>383</v>
      </c>
      <c r="I374" s="2"/>
    </row>
    <row r="375" spans="1:9" x14ac:dyDescent="0.25">
      <c r="A375" s="1">
        <f>COUNTIF($C$2:C375,"Да")</f>
        <v>3</v>
      </c>
      <c r="B375" s="45">
        <f t="shared" si="11"/>
        <v>45638</v>
      </c>
      <c r="C375" s="42" t="str">
        <f>IF(ISERROR(VLOOKUP(B375,'Айгенис Оп24'!$C$3:$C$22,1,0)),"Нет","Да")</f>
        <v>Нет</v>
      </c>
      <c r="D375" s="43">
        <f t="shared" si="10"/>
        <v>366</v>
      </c>
      <c r="E375" s="49">
        <f>ROUND(('Все выпуски'!$X$3*'Все выпуски'!$X$6/100)/366*(B375-IF(C375="Нет",VLOOKUP(A375,'Айгенис Оп24'!$A$2:$C$22,3,0),VLOOKUP((A375-1),'Айгенис Оп24'!$A$2:$C$22,3,0))),2)</f>
        <v>7.38</v>
      </c>
      <c r="G375" s="43">
        <f>COUNTIF(D376:$D$1852,365)</f>
        <v>1095</v>
      </c>
      <c r="H375" s="43">
        <f>COUNTIF(D376:$D$1852,366)</f>
        <v>382</v>
      </c>
      <c r="I375" s="2"/>
    </row>
    <row r="376" spans="1:9" x14ac:dyDescent="0.25">
      <c r="A376" s="1">
        <f>COUNTIF($C$2:C376,"Да")</f>
        <v>3</v>
      </c>
      <c r="B376" s="45">
        <f t="shared" si="11"/>
        <v>45639</v>
      </c>
      <c r="C376" s="42" t="str">
        <f>IF(ISERROR(VLOOKUP(B376,'Айгенис Оп24'!$C$3:$C$22,1,0)),"Нет","Да")</f>
        <v>Нет</v>
      </c>
      <c r="D376" s="43">
        <f t="shared" si="10"/>
        <v>366</v>
      </c>
      <c r="E376" s="49">
        <f>ROUND(('Все выпуски'!$X$3*'Все выпуски'!$X$6/100)/366*(B376-IF(C376="Нет",VLOOKUP(A376,'Айгенис Оп24'!$A$2:$C$22,3,0),VLOOKUP((A376-1),'Айгенис Оп24'!$A$2:$C$22,3,0))),2)</f>
        <v>7.48</v>
      </c>
      <c r="G376" s="43">
        <f>COUNTIF(D377:$D$1852,365)</f>
        <v>1095</v>
      </c>
      <c r="H376" s="43">
        <f>COUNTIF(D377:$D$1852,366)</f>
        <v>381</v>
      </c>
      <c r="I376" s="2"/>
    </row>
    <row r="377" spans="1:9" x14ac:dyDescent="0.25">
      <c r="A377" s="1">
        <f>COUNTIF($C$2:C377,"Да")</f>
        <v>3</v>
      </c>
      <c r="B377" s="45">
        <f t="shared" si="11"/>
        <v>45640</v>
      </c>
      <c r="C377" s="42" t="str">
        <f>IF(ISERROR(VLOOKUP(B377,'Айгенис Оп24'!$C$3:$C$22,1,0)),"Нет","Да")</f>
        <v>Нет</v>
      </c>
      <c r="D377" s="43">
        <f t="shared" si="10"/>
        <v>366</v>
      </c>
      <c r="E377" s="49">
        <f>ROUND(('Все выпуски'!$X$3*'Все выпуски'!$X$6/100)/366*(B377-IF(C377="Нет",VLOOKUP(A377,'Айгенис Оп24'!$A$2:$C$22,3,0),VLOOKUP((A377-1),'Айгенис Оп24'!$A$2:$C$22,3,0))),2)</f>
        <v>7.57</v>
      </c>
      <c r="G377" s="43">
        <f>COUNTIF(D378:$D$1852,365)</f>
        <v>1095</v>
      </c>
      <c r="H377" s="43">
        <f>COUNTIF(D378:$D$1852,366)</f>
        <v>380</v>
      </c>
      <c r="I377" s="2"/>
    </row>
    <row r="378" spans="1:9" x14ac:dyDescent="0.25">
      <c r="A378" s="1">
        <f>COUNTIF($C$2:C378,"Да")</f>
        <v>3</v>
      </c>
      <c r="B378" s="45">
        <f t="shared" si="11"/>
        <v>45641</v>
      </c>
      <c r="C378" s="42" t="str">
        <f>IF(ISERROR(VLOOKUP(B378,'Айгенис Оп24'!$C$3:$C$22,1,0)),"Нет","Да")</f>
        <v>Нет</v>
      </c>
      <c r="D378" s="43">
        <f t="shared" si="10"/>
        <v>366</v>
      </c>
      <c r="E378" s="49">
        <f>ROUND(('Все выпуски'!$X$3*'Все выпуски'!$X$6/100)/366*(B378-IF(C378="Нет",VLOOKUP(A378,'Айгенис Оп24'!$A$2:$C$22,3,0),VLOOKUP((A378-1),'Айгенис Оп24'!$A$2:$C$22,3,0))),2)</f>
        <v>7.67</v>
      </c>
      <c r="G378" s="43">
        <f>COUNTIF(D379:$D$1852,365)</f>
        <v>1095</v>
      </c>
      <c r="H378" s="43">
        <f>COUNTIF(D379:$D$1852,366)</f>
        <v>379</v>
      </c>
      <c r="I378" s="2"/>
    </row>
    <row r="379" spans="1:9" x14ac:dyDescent="0.25">
      <c r="A379" s="1">
        <f>COUNTIF($C$2:C379,"Да")</f>
        <v>3</v>
      </c>
      <c r="B379" s="45">
        <f t="shared" si="11"/>
        <v>45642</v>
      </c>
      <c r="C379" s="42" t="str">
        <f>IF(ISERROR(VLOOKUP(B379,'Айгенис Оп24'!$C$3:$C$22,1,0)),"Нет","Да")</f>
        <v>Нет</v>
      </c>
      <c r="D379" s="43">
        <f t="shared" si="10"/>
        <v>366</v>
      </c>
      <c r="E379" s="49">
        <f>ROUND(('Все выпуски'!$X$3*'Все выпуски'!$X$6/100)/366*(B379-IF(C379="Нет",VLOOKUP(A379,'Айгенис Оп24'!$A$2:$C$22,3,0),VLOOKUP((A379-1),'Айгенис Оп24'!$A$2:$C$22,3,0))),2)</f>
        <v>7.77</v>
      </c>
      <c r="G379" s="43">
        <f>COUNTIF(D380:$D$1852,365)</f>
        <v>1095</v>
      </c>
      <c r="H379" s="43">
        <f>COUNTIF(D380:$D$1852,366)</f>
        <v>378</v>
      </c>
      <c r="I379" s="2"/>
    </row>
    <row r="380" spans="1:9" x14ac:dyDescent="0.25">
      <c r="A380" s="1">
        <f>COUNTIF($C$2:C380,"Да")</f>
        <v>3</v>
      </c>
      <c r="B380" s="45">
        <f t="shared" si="11"/>
        <v>45643</v>
      </c>
      <c r="C380" s="42" t="str">
        <f>IF(ISERROR(VLOOKUP(B380,'Айгенис Оп24'!$C$3:$C$22,1,0)),"Нет","Да")</f>
        <v>Нет</v>
      </c>
      <c r="D380" s="43">
        <f t="shared" si="10"/>
        <v>366</v>
      </c>
      <c r="E380" s="49">
        <f>ROUND(('Все выпуски'!$X$3*'Все выпуски'!$X$6/100)/366*(B380-IF(C380="Нет",VLOOKUP(A380,'Айгенис Оп24'!$A$2:$C$22,3,0),VLOOKUP((A380-1),'Айгенис Оп24'!$A$2:$C$22,3,0))),2)</f>
        <v>7.87</v>
      </c>
      <c r="G380" s="43">
        <f>COUNTIF(D381:$D$1852,365)</f>
        <v>1095</v>
      </c>
      <c r="H380" s="43">
        <f>COUNTIF(D381:$D$1852,366)</f>
        <v>377</v>
      </c>
      <c r="I380" s="2"/>
    </row>
    <row r="381" spans="1:9" x14ac:dyDescent="0.25">
      <c r="A381" s="1">
        <f>COUNTIF($C$2:C381,"Да")</f>
        <v>3</v>
      </c>
      <c r="B381" s="45">
        <f t="shared" si="11"/>
        <v>45644</v>
      </c>
      <c r="C381" s="42" t="str">
        <f>IF(ISERROR(VLOOKUP(B381,'Айгенис Оп24'!$C$3:$C$22,1,0)),"Нет","Да")</f>
        <v>Нет</v>
      </c>
      <c r="D381" s="43">
        <f t="shared" si="10"/>
        <v>366</v>
      </c>
      <c r="E381" s="49">
        <f>ROUND(('Все выпуски'!$X$3*'Все выпуски'!$X$6/100)/366*(B381-IF(C381="Нет",VLOOKUP(A381,'Айгенис Оп24'!$A$2:$C$22,3,0),VLOOKUP((A381-1),'Айгенис Оп24'!$A$2:$C$22,3,0))),2)</f>
        <v>7.97</v>
      </c>
      <c r="G381" s="43">
        <f>COUNTIF(D382:$D$1852,365)</f>
        <v>1095</v>
      </c>
      <c r="H381" s="43">
        <f>COUNTIF(D382:$D$1852,366)</f>
        <v>376</v>
      </c>
      <c r="I381" s="2"/>
    </row>
    <row r="382" spans="1:9" x14ac:dyDescent="0.25">
      <c r="A382" s="1">
        <f>COUNTIF($C$2:C382,"Да")</f>
        <v>3</v>
      </c>
      <c r="B382" s="45">
        <f t="shared" si="11"/>
        <v>45645</v>
      </c>
      <c r="C382" s="42" t="str">
        <f>IF(ISERROR(VLOOKUP(B382,'Айгенис Оп24'!$C$3:$C$22,1,0)),"Нет","Да")</f>
        <v>Нет</v>
      </c>
      <c r="D382" s="43">
        <f t="shared" si="10"/>
        <v>366</v>
      </c>
      <c r="E382" s="49">
        <f>ROUND(('Все выпуски'!$X$3*'Все выпуски'!$X$6/100)/366*(B382-IF(C382="Нет",VLOOKUP(A382,'Айгенис Оп24'!$A$2:$C$22,3,0),VLOOKUP((A382-1),'Айгенис Оп24'!$A$2:$C$22,3,0))),2)</f>
        <v>8.07</v>
      </c>
      <c r="G382" s="43">
        <f>COUNTIF(D383:$D$1852,365)</f>
        <v>1095</v>
      </c>
      <c r="H382" s="43">
        <f>COUNTIF(D383:$D$1852,366)</f>
        <v>375</v>
      </c>
      <c r="I382" s="2"/>
    </row>
    <row r="383" spans="1:9" x14ac:dyDescent="0.25">
      <c r="A383" s="1">
        <f>COUNTIF($C$2:C383,"Да")</f>
        <v>3</v>
      </c>
      <c r="B383" s="45">
        <f t="shared" si="11"/>
        <v>45646</v>
      </c>
      <c r="C383" s="42" t="str">
        <f>IF(ISERROR(VLOOKUP(B383,'Айгенис Оп24'!$C$3:$C$22,1,0)),"Нет","Да")</f>
        <v>Нет</v>
      </c>
      <c r="D383" s="43">
        <f t="shared" si="10"/>
        <v>366</v>
      </c>
      <c r="E383" s="49">
        <f>ROUND(('Все выпуски'!$X$3*'Все выпуски'!$X$6/100)/366*(B383-IF(C383="Нет",VLOOKUP(A383,'Айгенис Оп24'!$A$2:$C$22,3,0),VLOOKUP((A383-1),'Айгенис Оп24'!$A$2:$C$22,3,0))),2)</f>
        <v>8.16</v>
      </c>
      <c r="G383" s="43">
        <f>COUNTIF(D384:$D$1852,365)</f>
        <v>1095</v>
      </c>
      <c r="H383" s="43">
        <f>COUNTIF(D384:$D$1852,366)</f>
        <v>374</v>
      </c>
      <c r="I383" s="2"/>
    </row>
    <row r="384" spans="1:9" x14ac:dyDescent="0.25">
      <c r="A384" s="1">
        <f>COUNTIF($C$2:C384,"Да")</f>
        <v>3</v>
      </c>
      <c r="B384" s="45">
        <f t="shared" si="11"/>
        <v>45647</v>
      </c>
      <c r="C384" s="42" t="str">
        <f>IF(ISERROR(VLOOKUP(B384,'Айгенис Оп24'!$C$3:$C$22,1,0)),"Нет","Да")</f>
        <v>Нет</v>
      </c>
      <c r="D384" s="43">
        <f t="shared" si="10"/>
        <v>366</v>
      </c>
      <c r="E384" s="49">
        <f>ROUND(('Все выпуски'!$X$3*'Все выпуски'!$X$6/100)/366*(B384-IF(C384="Нет",VLOOKUP(A384,'Айгенис Оп24'!$A$2:$C$22,3,0),VLOOKUP((A384-1),'Айгенис Оп24'!$A$2:$C$22,3,0))),2)</f>
        <v>8.26</v>
      </c>
      <c r="G384" s="43">
        <f>COUNTIF(D385:$D$1852,365)</f>
        <v>1095</v>
      </c>
      <c r="H384" s="43">
        <f>COUNTIF(D385:$D$1852,366)</f>
        <v>373</v>
      </c>
      <c r="I384" s="2"/>
    </row>
    <row r="385" spans="1:9" x14ac:dyDescent="0.25">
      <c r="A385" s="1">
        <f>COUNTIF($C$2:C385,"Да")</f>
        <v>3</v>
      </c>
      <c r="B385" s="45">
        <f t="shared" si="11"/>
        <v>45648</v>
      </c>
      <c r="C385" s="42" t="str">
        <f>IF(ISERROR(VLOOKUP(B385,'Айгенис Оп24'!$C$3:$C$22,1,0)),"Нет","Да")</f>
        <v>Нет</v>
      </c>
      <c r="D385" s="43">
        <f t="shared" si="10"/>
        <v>366</v>
      </c>
      <c r="E385" s="49">
        <f>ROUND(('Все выпуски'!$X$3*'Все выпуски'!$X$6/100)/366*(B385-IF(C385="Нет",VLOOKUP(A385,'Айгенис Оп24'!$A$2:$C$22,3,0),VLOOKUP((A385-1),'Айгенис Оп24'!$A$2:$C$22,3,0))),2)</f>
        <v>8.36</v>
      </c>
      <c r="G385" s="43">
        <f>COUNTIF(D386:$D$1852,365)</f>
        <v>1095</v>
      </c>
      <c r="H385" s="43">
        <f>COUNTIF(D386:$D$1852,366)</f>
        <v>372</v>
      </c>
      <c r="I385" s="2"/>
    </row>
    <row r="386" spans="1:9" x14ac:dyDescent="0.25">
      <c r="A386" s="1">
        <f>COUNTIF($C$2:C386,"Да")</f>
        <v>3</v>
      </c>
      <c r="B386" s="45">
        <f t="shared" si="11"/>
        <v>45649</v>
      </c>
      <c r="C386" s="42" t="str">
        <f>IF(ISERROR(VLOOKUP(B386,'Айгенис Оп24'!$C$3:$C$22,1,0)),"Нет","Да")</f>
        <v>Нет</v>
      </c>
      <c r="D386" s="43">
        <f t="shared" ref="D386:D449" si="12">IF(MOD(YEAR(B386),4)=0,366,365)</f>
        <v>366</v>
      </c>
      <c r="E386" s="49">
        <f>ROUND(('Все выпуски'!$X$3*'Все выпуски'!$X$6/100)/366*(B386-IF(C386="Нет",VLOOKUP(A386,'Айгенис Оп24'!$A$2:$C$22,3,0),VLOOKUP((A386-1),'Айгенис Оп24'!$A$2:$C$22,3,0))),2)</f>
        <v>8.4600000000000009</v>
      </c>
      <c r="G386" s="43">
        <f>COUNTIF(D387:$D$1852,365)</f>
        <v>1095</v>
      </c>
      <c r="H386" s="43">
        <f>COUNTIF(D387:$D$1852,366)</f>
        <v>371</v>
      </c>
      <c r="I386" s="2"/>
    </row>
    <row r="387" spans="1:9" x14ac:dyDescent="0.25">
      <c r="A387" s="1">
        <f>COUNTIF($C$2:C387,"Да")</f>
        <v>3</v>
      </c>
      <c r="B387" s="45">
        <f t="shared" si="11"/>
        <v>45650</v>
      </c>
      <c r="C387" s="42" t="str">
        <f>IF(ISERROR(VLOOKUP(B387,'Айгенис Оп24'!$C$3:$C$22,1,0)),"Нет","Да")</f>
        <v>Нет</v>
      </c>
      <c r="D387" s="43">
        <f t="shared" si="12"/>
        <v>366</v>
      </c>
      <c r="E387" s="49">
        <f>ROUND(('Все выпуски'!$X$3*'Все выпуски'!$X$6/100)/366*(B387-IF(C387="Нет",VLOOKUP(A387,'Айгенис Оп24'!$A$2:$C$22,3,0),VLOOKUP((A387-1),'Айгенис Оп24'!$A$2:$C$22,3,0))),2)</f>
        <v>8.56</v>
      </c>
      <c r="G387" s="43">
        <f>COUNTIF(D388:$D$1852,365)</f>
        <v>1095</v>
      </c>
      <c r="H387" s="43">
        <f>COUNTIF(D388:$D$1852,366)</f>
        <v>370</v>
      </c>
      <c r="I387" s="2"/>
    </row>
    <row r="388" spans="1:9" x14ac:dyDescent="0.25">
      <c r="A388" s="1">
        <f>COUNTIF($C$2:C388,"Да")</f>
        <v>3</v>
      </c>
      <c r="B388" s="45">
        <f t="shared" ref="B388:B451" si="13">B387+1</f>
        <v>45651</v>
      </c>
      <c r="C388" s="42" t="str">
        <f>IF(ISERROR(VLOOKUP(B388,'Айгенис Оп24'!$C$3:$C$22,1,0)),"Нет","Да")</f>
        <v>Нет</v>
      </c>
      <c r="D388" s="43">
        <f t="shared" si="12"/>
        <v>366</v>
      </c>
      <c r="E388" s="49">
        <f>ROUND(('Все выпуски'!$X$3*'Все выпуски'!$X$6/100)/366*(B388-IF(C388="Нет",VLOOKUP(A388,'Айгенис Оп24'!$A$2:$C$22,3,0),VLOOKUP((A388-1),'Айгенис Оп24'!$A$2:$C$22,3,0))),2)</f>
        <v>8.66</v>
      </c>
      <c r="G388" s="43">
        <f>COUNTIF(D389:$D$1852,365)</f>
        <v>1095</v>
      </c>
      <c r="H388" s="43">
        <f>COUNTIF(D389:$D$1852,366)</f>
        <v>369</v>
      </c>
      <c r="I388" s="2"/>
    </row>
    <row r="389" spans="1:9" x14ac:dyDescent="0.25">
      <c r="A389" s="1">
        <f>COUNTIF($C$2:C389,"Да")</f>
        <v>3</v>
      </c>
      <c r="B389" s="45">
        <f t="shared" si="13"/>
        <v>45652</v>
      </c>
      <c r="C389" s="42" t="str">
        <f>IF(ISERROR(VLOOKUP(B389,'Айгенис Оп24'!$C$3:$C$22,1,0)),"Нет","Да")</f>
        <v>Нет</v>
      </c>
      <c r="D389" s="43">
        <f t="shared" si="12"/>
        <v>366</v>
      </c>
      <c r="E389" s="49">
        <f>ROUND(('Все выпуски'!$X$3*'Все выпуски'!$X$6/100)/366*(B389-IF(C389="Нет",VLOOKUP(A389,'Айгенис Оп24'!$A$2:$C$22,3,0),VLOOKUP((A389-1),'Айгенис Оп24'!$A$2:$C$22,3,0))),2)</f>
        <v>8.75</v>
      </c>
      <c r="G389" s="43">
        <f>COUNTIF(D390:$D$1852,365)</f>
        <v>1095</v>
      </c>
      <c r="H389" s="43">
        <f>COUNTIF(D390:$D$1852,366)</f>
        <v>368</v>
      </c>
      <c r="I389" s="2"/>
    </row>
    <row r="390" spans="1:9" x14ac:dyDescent="0.25">
      <c r="A390" s="1">
        <f>COUNTIF($C$2:C390,"Да")</f>
        <v>3</v>
      </c>
      <c r="B390" s="45">
        <f t="shared" si="13"/>
        <v>45653</v>
      </c>
      <c r="C390" s="42" t="str">
        <f>IF(ISERROR(VLOOKUP(B390,'Айгенис Оп24'!$C$3:$C$22,1,0)),"Нет","Да")</f>
        <v>Нет</v>
      </c>
      <c r="D390" s="43">
        <f t="shared" si="12"/>
        <v>366</v>
      </c>
      <c r="E390" s="49">
        <f>ROUND(('Все выпуски'!$X$3*'Все выпуски'!$X$6/100)/366*(B390-IF(C390="Нет",VLOOKUP(A390,'Айгенис Оп24'!$A$2:$C$22,3,0),VLOOKUP((A390-1),'Айгенис Оп24'!$A$2:$C$22,3,0))),2)</f>
        <v>8.85</v>
      </c>
      <c r="G390" s="43">
        <f>COUNTIF(D391:$D$1852,365)</f>
        <v>1095</v>
      </c>
      <c r="H390" s="43">
        <f>COUNTIF(D391:$D$1852,366)</f>
        <v>367</v>
      </c>
      <c r="I390" s="2"/>
    </row>
    <row r="391" spans="1:9" x14ac:dyDescent="0.25">
      <c r="A391" s="1">
        <f>COUNTIF($C$2:C391,"Да")</f>
        <v>4</v>
      </c>
      <c r="B391" s="45">
        <f t="shared" si="13"/>
        <v>45654</v>
      </c>
      <c r="C391" s="42" t="str">
        <f>IF(ISERROR(VLOOKUP(B391,'Айгенис Оп24'!$C$3:$C$22,1,0)),"Нет","Да")</f>
        <v>Да</v>
      </c>
      <c r="D391" s="43">
        <f t="shared" si="12"/>
        <v>366</v>
      </c>
      <c r="E391" s="49">
        <f>ROUND(('Все выпуски'!$X$3*'Все выпуски'!$X$6/100)/366*(B391-IF(C391="Нет",VLOOKUP(A391,'Айгенис Оп24'!$A$2:$C$22,3,0),VLOOKUP((A391-1),'Айгенис Оп24'!$A$2:$C$22,3,0))),2)</f>
        <v>8.9499999999999993</v>
      </c>
      <c r="G391" s="43">
        <f>COUNTIF(D392:$D$1852,365)</f>
        <v>1095</v>
      </c>
      <c r="H391" s="43">
        <f>COUNTIF(D392:$D$1852,366)</f>
        <v>366</v>
      </c>
      <c r="I391" s="2"/>
    </row>
    <row r="392" spans="1:9" x14ac:dyDescent="0.25">
      <c r="A392" s="1">
        <f>COUNTIF($C$2:C392,"Да")</f>
        <v>4</v>
      </c>
      <c r="B392" s="45">
        <f t="shared" si="13"/>
        <v>45655</v>
      </c>
      <c r="C392" s="42" t="str">
        <f>IF(ISERROR(VLOOKUP(B392,'Айгенис Оп24'!$C$3:$C$22,1,0)),"Нет","Да")</f>
        <v>Нет</v>
      </c>
      <c r="D392" s="43">
        <f t="shared" si="12"/>
        <v>366</v>
      </c>
      <c r="E392" s="49">
        <f>ROUND(('Все выпуски'!$X$3*'Все выпуски'!$X$6/100)/366*(B392-IF(C392="Нет",VLOOKUP(A392,'Айгенис Оп24'!$A$2:$C$22,3,0),VLOOKUP((A392-1),'Айгенис Оп24'!$A$2:$C$22,3,0))),2)</f>
        <v>0.1</v>
      </c>
      <c r="G392" s="43">
        <f>COUNTIF(D393:$D$1852,365)</f>
        <v>1095</v>
      </c>
      <c r="H392" s="43">
        <f>COUNTIF(D393:$D$1852,366)</f>
        <v>365</v>
      </c>
      <c r="I392" s="2"/>
    </row>
    <row r="393" spans="1:9" x14ac:dyDescent="0.25">
      <c r="A393" s="1">
        <f>COUNTIF($C$2:C393,"Да")</f>
        <v>4</v>
      </c>
      <c r="B393" s="45">
        <f t="shared" si="13"/>
        <v>45656</v>
      </c>
      <c r="C393" s="42" t="str">
        <f>IF(ISERROR(VLOOKUP(B393,'Айгенис Оп24'!$C$3:$C$22,1,0)),"Нет","Да")</f>
        <v>Нет</v>
      </c>
      <c r="D393" s="43">
        <f t="shared" si="12"/>
        <v>366</v>
      </c>
      <c r="E393" s="49">
        <f>ROUND(('Все выпуски'!$X$3*'Все выпуски'!$X$6/100)/366*(B393-IF(C393="Нет",VLOOKUP(A393,'Айгенис Оп24'!$A$2:$C$22,3,0),VLOOKUP((A393-1),'Айгенис Оп24'!$A$2:$C$22,3,0))),2)</f>
        <v>0.2</v>
      </c>
      <c r="G393" s="43">
        <f>COUNTIF(D394:$D$1852,365)</f>
        <v>1095</v>
      </c>
      <c r="H393" s="43">
        <f>COUNTIF(D394:$D$1852,366)</f>
        <v>364</v>
      </c>
      <c r="I393" s="2"/>
    </row>
    <row r="394" spans="1:9" x14ac:dyDescent="0.25">
      <c r="A394" s="1">
        <f>COUNTIF($C$2:C394,"Да")</f>
        <v>4</v>
      </c>
      <c r="B394" s="45">
        <f t="shared" si="13"/>
        <v>45657</v>
      </c>
      <c r="C394" s="42" t="str">
        <f>IF(ISERROR(VLOOKUP(B394,'Айгенис Оп24'!$C$3:$C$22,1,0)),"Нет","Да")</f>
        <v>Нет</v>
      </c>
      <c r="D394" s="43">
        <f t="shared" si="12"/>
        <v>366</v>
      </c>
      <c r="E394" s="49">
        <f>ROUND(('Все выпуски'!$X$3*'Все выпуски'!$X$6/100)/366*(B394-IF(C394="Нет",VLOOKUP(A394,'Айгенис Оп24'!$A$2:$C$22,3,0),VLOOKUP((A394-1),'Айгенис Оп24'!$A$2:$C$22,3,0))),2)</f>
        <v>0.3</v>
      </c>
      <c r="F394" s="44">
        <f>('Все выпуски'!$X$3*'Все выпуски'!$X$6/100)/366*(B394-IF(C394="Нет",VLOOKUP(A394,'Айгенис Оп24'!$A$2:$C$22,3,0),VLOOKUP((A394-1),'Айгенис Оп24'!$A$2:$C$22,3,0)))</f>
        <v>0.29508196721311475</v>
      </c>
      <c r="G394" s="43">
        <f>COUNTIF(D395:$D$1852,365)</f>
        <v>1095</v>
      </c>
      <c r="H394" s="43">
        <f>COUNTIF(D395:$D$1852,366)</f>
        <v>363</v>
      </c>
      <c r="I394" s="2"/>
    </row>
    <row r="395" spans="1:9" x14ac:dyDescent="0.25">
      <c r="A395" s="1">
        <f>COUNTIF($C$2:C395,"Да")</f>
        <v>4</v>
      </c>
      <c r="B395" s="45">
        <f t="shared" si="13"/>
        <v>45658</v>
      </c>
      <c r="C395" s="42" t="str">
        <f>IF(ISERROR(VLOOKUP(B395,'Айгенис Оп24'!$C$3:$C$22,1,0)),"Нет","Да")</f>
        <v>Нет</v>
      </c>
      <c r="D395" s="43">
        <f t="shared" si="12"/>
        <v>365</v>
      </c>
      <c r="E395" s="49">
        <f>ROUND(('Все выпуски'!$X$3*'Все выпуски'!$X$6/100)*((B395-$B$394)/365)+$F$394,2)</f>
        <v>0.39</v>
      </c>
      <c r="G395" s="43">
        <f>COUNTIF(D396:$D$1852,365)</f>
        <v>1094</v>
      </c>
      <c r="H395" s="43">
        <f>COUNTIF(D396:$D$1852,366)</f>
        <v>363</v>
      </c>
      <c r="I395" s="2"/>
    </row>
    <row r="396" spans="1:9" x14ac:dyDescent="0.25">
      <c r="A396" s="1">
        <f>COUNTIF($C$2:C396,"Да")</f>
        <v>4</v>
      </c>
      <c r="B396" s="45">
        <f t="shared" si="13"/>
        <v>45659</v>
      </c>
      <c r="C396" s="42" t="str">
        <f>IF(ISERROR(VLOOKUP(B396,'Айгенис Оп24'!$C$3:$C$22,1,0)),"Нет","Да")</f>
        <v>Нет</v>
      </c>
      <c r="D396" s="43">
        <f t="shared" si="12"/>
        <v>365</v>
      </c>
      <c r="E396" s="49">
        <f>ROUND(('Все выпуски'!$X$3*'Все выпуски'!$X$6/100)*((B396-$B$394)/365)+$F$394,2)</f>
        <v>0.49</v>
      </c>
      <c r="G396" s="43">
        <f>COUNTIF(D397:$D$1852,365)</f>
        <v>1093</v>
      </c>
      <c r="H396" s="43">
        <f>COUNTIF(D397:$D$1852,366)</f>
        <v>363</v>
      </c>
      <c r="I396" s="2"/>
    </row>
    <row r="397" spans="1:9" x14ac:dyDescent="0.25">
      <c r="A397" s="1">
        <f>COUNTIF($C$2:C397,"Да")</f>
        <v>4</v>
      </c>
      <c r="B397" s="45">
        <f t="shared" si="13"/>
        <v>45660</v>
      </c>
      <c r="C397" s="42" t="str">
        <f>IF(ISERROR(VLOOKUP(B397,'Айгенис Оп24'!$C$3:$C$22,1,0)),"Нет","Да")</f>
        <v>Нет</v>
      </c>
      <c r="D397" s="43">
        <f t="shared" si="12"/>
        <v>365</v>
      </c>
      <c r="E397" s="49">
        <f>ROUND(('Все выпуски'!$X$3*'Все выпуски'!$X$6/100)*((B397-$B$394)/365)+$F$394,2)</f>
        <v>0.59</v>
      </c>
      <c r="G397" s="43">
        <f>COUNTIF(D398:$D$1852,365)</f>
        <v>1092</v>
      </c>
      <c r="H397" s="43">
        <f>COUNTIF(D398:$D$1852,366)</f>
        <v>363</v>
      </c>
      <c r="I397" s="2"/>
    </row>
    <row r="398" spans="1:9" x14ac:dyDescent="0.25">
      <c r="A398" s="1">
        <f>COUNTIF($C$2:C398,"Да")</f>
        <v>4</v>
      </c>
      <c r="B398" s="45">
        <f t="shared" si="13"/>
        <v>45661</v>
      </c>
      <c r="C398" s="42" t="str">
        <f>IF(ISERROR(VLOOKUP(B398,'Айгенис Оп24'!$C$3:$C$22,1,0)),"Нет","Да")</f>
        <v>Нет</v>
      </c>
      <c r="D398" s="43">
        <f t="shared" si="12"/>
        <v>365</v>
      </c>
      <c r="E398" s="49">
        <f>ROUND(('Все выпуски'!$X$3*'Все выпуски'!$X$6/100)*((B398-$B$394)/365)+$F$394,2)</f>
        <v>0.69</v>
      </c>
      <c r="G398" s="43">
        <f>COUNTIF(D399:$D$1852,365)</f>
        <v>1091</v>
      </c>
      <c r="H398" s="43">
        <f>COUNTIF(D399:$D$1852,366)</f>
        <v>363</v>
      </c>
      <c r="I398" s="2"/>
    </row>
    <row r="399" spans="1:9" x14ac:dyDescent="0.25">
      <c r="A399" s="1">
        <f>COUNTIF($C$2:C399,"Да")</f>
        <v>4</v>
      </c>
      <c r="B399" s="45">
        <f t="shared" si="13"/>
        <v>45662</v>
      </c>
      <c r="C399" s="42" t="str">
        <f>IF(ISERROR(VLOOKUP(B399,'Айгенис Оп24'!$C$3:$C$22,1,0)),"Нет","Да")</f>
        <v>Нет</v>
      </c>
      <c r="D399" s="43">
        <f t="shared" si="12"/>
        <v>365</v>
      </c>
      <c r="E399" s="49">
        <f>ROUND(('Все выпуски'!$X$3*'Все выпуски'!$X$6/100)*((B399-$B$394)/365)+$F$394,2)</f>
        <v>0.79</v>
      </c>
      <c r="G399" s="43">
        <f>COUNTIF(D400:$D$1852,365)</f>
        <v>1090</v>
      </c>
      <c r="H399" s="43">
        <f>COUNTIF(D400:$D$1852,366)</f>
        <v>363</v>
      </c>
      <c r="I399" s="2"/>
    </row>
    <row r="400" spans="1:9" x14ac:dyDescent="0.25">
      <c r="A400" s="1">
        <f>COUNTIF($C$2:C400,"Да")</f>
        <v>4</v>
      </c>
      <c r="B400" s="45">
        <f t="shared" si="13"/>
        <v>45663</v>
      </c>
      <c r="C400" s="42" t="str">
        <f>IF(ISERROR(VLOOKUP(B400,'Айгенис Оп24'!$C$3:$C$22,1,0)),"Нет","Да")</f>
        <v>Нет</v>
      </c>
      <c r="D400" s="43">
        <f t="shared" si="12"/>
        <v>365</v>
      </c>
      <c r="E400" s="49">
        <f>ROUND(('Все выпуски'!$X$3*'Все выпуски'!$X$6/100)*((B400-$B$394)/365)+$F$394,2)</f>
        <v>0.89</v>
      </c>
      <c r="G400" s="43">
        <f>COUNTIF(D401:$D$1852,365)</f>
        <v>1089</v>
      </c>
      <c r="H400" s="43">
        <f>COUNTIF(D401:$D$1852,366)</f>
        <v>363</v>
      </c>
      <c r="I400" s="2"/>
    </row>
    <row r="401" spans="1:9" x14ac:dyDescent="0.25">
      <c r="A401" s="1">
        <f>COUNTIF($C$2:C401,"Да")</f>
        <v>4</v>
      </c>
      <c r="B401" s="45">
        <f t="shared" si="13"/>
        <v>45664</v>
      </c>
      <c r="C401" s="42" t="str">
        <f>IF(ISERROR(VLOOKUP(B401,'Айгенис Оп24'!$C$3:$C$22,1,0)),"Нет","Да")</f>
        <v>Нет</v>
      </c>
      <c r="D401" s="43">
        <f t="shared" si="12"/>
        <v>365</v>
      </c>
      <c r="E401" s="49">
        <f>ROUND(('Все выпуски'!$X$3*'Все выпуски'!$X$6/100)*((B401-$B$394)/365)+$F$394,2)</f>
        <v>0.99</v>
      </c>
      <c r="G401" s="43">
        <f>COUNTIF(D402:$D$1852,365)</f>
        <v>1088</v>
      </c>
      <c r="H401" s="43">
        <f>COUNTIF(D402:$D$1852,366)</f>
        <v>363</v>
      </c>
      <c r="I401" s="2"/>
    </row>
    <row r="402" spans="1:9" x14ac:dyDescent="0.25">
      <c r="A402" s="1">
        <f>COUNTIF($C$2:C402,"Да")</f>
        <v>4</v>
      </c>
      <c r="B402" s="45">
        <f t="shared" si="13"/>
        <v>45665</v>
      </c>
      <c r="C402" s="42" t="str">
        <f>IF(ISERROR(VLOOKUP(B402,'Айгенис Оп24'!$C$3:$C$22,1,0)),"Нет","Да")</f>
        <v>Нет</v>
      </c>
      <c r="D402" s="43">
        <f t="shared" si="12"/>
        <v>365</v>
      </c>
      <c r="E402" s="49">
        <f>ROUND(('Все выпуски'!$X$3*'Все выпуски'!$X$6/100)*((B402-$B$394)/365)+$F$394,2)</f>
        <v>1.08</v>
      </c>
      <c r="G402" s="43">
        <f>COUNTIF(D403:$D$1852,365)</f>
        <v>1087</v>
      </c>
      <c r="H402" s="43">
        <f>COUNTIF(D403:$D$1852,366)</f>
        <v>363</v>
      </c>
      <c r="I402" s="2"/>
    </row>
    <row r="403" spans="1:9" x14ac:dyDescent="0.25">
      <c r="A403" s="1">
        <f>COUNTIF($C$2:C403,"Да")</f>
        <v>4</v>
      </c>
      <c r="B403" s="45">
        <f t="shared" si="13"/>
        <v>45666</v>
      </c>
      <c r="C403" s="42" t="str">
        <f>IF(ISERROR(VLOOKUP(B403,'Айгенис Оп24'!$C$3:$C$22,1,0)),"Нет","Да")</f>
        <v>Нет</v>
      </c>
      <c r="D403" s="43">
        <f t="shared" si="12"/>
        <v>365</v>
      </c>
      <c r="E403" s="49">
        <f>ROUND(('Все выпуски'!$X$3*'Все выпуски'!$X$6/100)*((B403-$B$394)/365)+$F$394,2)</f>
        <v>1.18</v>
      </c>
      <c r="G403" s="43">
        <f>COUNTIF(D404:$D$1852,365)</f>
        <v>1086</v>
      </c>
      <c r="H403" s="43">
        <f>COUNTIF(D404:$D$1852,366)</f>
        <v>363</v>
      </c>
      <c r="I403" s="2"/>
    </row>
    <row r="404" spans="1:9" x14ac:dyDescent="0.25">
      <c r="A404" s="1">
        <f>COUNTIF($C$2:C404,"Да")</f>
        <v>4</v>
      </c>
      <c r="B404" s="45">
        <f t="shared" si="13"/>
        <v>45667</v>
      </c>
      <c r="C404" s="42" t="str">
        <f>IF(ISERROR(VLOOKUP(B404,'Айгенис Оп24'!$C$3:$C$22,1,0)),"Нет","Да")</f>
        <v>Нет</v>
      </c>
      <c r="D404" s="43">
        <f t="shared" si="12"/>
        <v>365</v>
      </c>
      <c r="E404" s="49">
        <f>ROUND(('Все выпуски'!$X$3*'Все выпуски'!$X$6/100)*((B404-$B$394)/365)+$F$394,2)</f>
        <v>1.28</v>
      </c>
      <c r="G404" s="43">
        <f>COUNTIF(D405:$D$1852,365)</f>
        <v>1085</v>
      </c>
      <c r="H404" s="43">
        <f>COUNTIF(D405:$D$1852,366)</f>
        <v>363</v>
      </c>
      <c r="I404" s="2"/>
    </row>
    <row r="405" spans="1:9" x14ac:dyDescent="0.25">
      <c r="A405" s="1">
        <f>COUNTIF($C$2:C405,"Да")</f>
        <v>4</v>
      </c>
      <c r="B405" s="45">
        <f t="shared" si="13"/>
        <v>45668</v>
      </c>
      <c r="C405" s="42" t="str">
        <f>IF(ISERROR(VLOOKUP(B405,'Айгенис Оп24'!$C$3:$C$22,1,0)),"Нет","Да")</f>
        <v>Нет</v>
      </c>
      <c r="D405" s="43">
        <f t="shared" si="12"/>
        <v>365</v>
      </c>
      <c r="E405" s="49">
        <f>ROUND(('Все выпуски'!$X$3*'Все выпуски'!$X$6/100)*((B405-$B$394)/365)+$F$394,2)</f>
        <v>1.38</v>
      </c>
      <c r="G405" s="43">
        <f>COUNTIF(D406:$D$1852,365)</f>
        <v>1084</v>
      </c>
      <c r="H405" s="43">
        <f>COUNTIF(D406:$D$1852,366)</f>
        <v>363</v>
      </c>
      <c r="I405" s="2"/>
    </row>
    <row r="406" spans="1:9" x14ac:dyDescent="0.25">
      <c r="A406" s="1">
        <f>COUNTIF($C$2:C406,"Да")</f>
        <v>4</v>
      </c>
      <c r="B406" s="45">
        <f t="shared" si="13"/>
        <v>45669</v>
      </c>
      <c r="C406" s="42" t="str">
        <f>IF(ISERROR(VLOOKUP(B406,'Айгенис Оп24'!$C$3:$C$22,1,0)),"Нет","Да")</f>
        <v>Нет</v>
      </c>
      <c r="D406" s="43">
        <f t="shared" si="12"/>
        <v>365</v>
      </c>
      <c r="E406" s="49">
        <f>ROUND(('Все выпуски'!$X$3*'Все выпуски'!$X$6/100)*((B406-$B$394)/365)+$F$394,2)</f>
        <v>1.48</v>
      </c>
      <c r="G406" s="43">
        <f>COUNTIF(D407:$D$1852,365)</f>
        <v>1083</v>
      </c>
      <c r="H406" s="43">
        <f>COUNTIF(D407:$D$1852,366)</f>
        <v>363</v>
      </c>
      <c r="I406" s="2"/>
    </row>
    <row r="407" spans="1:9" x14ac:dyDescent="0.25">
      <c r="A407" s="1">
        <f>COUNTIF($C$2:C407,"Да")</f>
        <v>4</v>
      </c>
      <c r="B407" s="45">
        <f t="shared" si="13"/>
        <v>45670</v>
      </c>
      <c r="C407" s="42" t="str">
        <f>IF(ISERROR(VLOOKUP(B407,'Айгенис Оп24'!$C$3:$C$22,1,0)),"Нет","Да")</f>
        <v>Нет</v>
      </c>
      <c r="D407" s="43">
        <f t="shared" si="12"/>
        <v>365</v>
      </c>
      <c r="E407" s="49">
        <f>ROUND(('Все выпуски'!$X$3*'Все выпуски'!$X$6/100)*((B407-$B$394)/365)+$F$394,2)</f>
        <v>1.58</v>
      </c>
      <c r="G407" s="43">
        <f>COUNTIF(D408:$D$1852,365)</f>
        <v>1082</v>
      </c>
      <c r="H407" s="43">
        <f>COUNTIF(D408:$D$1852,366)</f>
        <v>363</v>
      </c>
      <c r="I407" s="2"/>
    </row>
    <row r="408" spans="1:9" x14ac:dyDescent="0.25">
      <c r="A408" s="1">
        <f>COUNTIF($C$2:C408,"Да")</f>
        <v>4</v>
      </c>
      <c r="B408" s="45">
        <f t="shared" si="13"/>
        <v>45671</v>
      </c>
      <c r="C408" s="42" t="str">
        <f>IF(ISERROR(VLOOKUP(B408,'Айгенис Оп24'!$C$3:$C$22,1,0)),"Нет","Да")</f>
        <v>Нет</v>
      </c>
      <c r="D408" s="43">
        <f t="shared" si="12"/>
        <v>365</v>
      </c>
      <c r="E408" s="49">
        <f>ROUND(('Все выпуски'!$X$3*'Все выпуски'!$X$6/100)*((B408-$B$394)/365)+$F$394,2)</f>
        <v>1.68</v>
      </c>
      <c r="G408" s="43">
        <f>COUNTIF(D409:$D$1852,365)</f>
        <v>1081</v>
      </c>
      <c r="H408" s="43">
        <f>COUNTIF(D409:$D$1852,366)</f>
        <v>363</v>
      </c>
      <c r="I408" s="2"/>
    </row>
    <row r="409" spans="1:9" x14ac:dyDescent="0.25">
      <c r="A409" s="1">
        <f>COUNTIF($C$2:C409,"Да")</f>
        <v>4</v>
      </c>
      <c r="B409" s="45">
        <f t="shared" si="13"/>
        <v>45672</v>
      </c>
      <c r="C409" s="42" t="str">
        <f>IF(ISERROR(VLOOKUP(B409,'Айгенис Оп24'!$C$3:$C$22,1,0)),"Нет","Да")</f>
        <v>Нет</v>
      </c>
      <c r="D409" s="43">
        <f t="shared" si="12"/>
        <v>365</v>
      </c>
      <c r="E409" s="49">
        <f>ROUND(('Все выпуски'!$X$3*'Все выпуски'!$X$6/100)*((B409-$B$394)/365)+$F$394,2)</f>
        <v>1.77</v>
      </c>
      <c r="F409" s="44"/>
      <c r="G409" s="43">
        <f>COUNTIF(D410:$D$1852,365)</f>
        <v>1080</v>
      </c>
      <c r="H409" s="43">
        <f>COUNTIF(D410:$D$1852,366)</f>
        <v>363</v>
      </c>
      <c r="I409" s="2"/>
    </row>
    <row r="410" spans="1:9" x14ac:dyDescent="0.25">
      <c r="A410" s="1">
        <f>COUNTIF($C$2:C410,"Да")</f>
        <v>4</v>
      </c>
      <c r="B410" s="45">
        <f t="shared" si="13"/>
        <v>45673</v>
      </c>
      <c r="C410" s="42" t="str">
        <f>IF(ISERROR(VLOOKUP(B410,'Айгенис Оп24'!$C$3:$C$22,1,0)),"Нет","Да")</f>
        <v>Нет</v>
      </c>
      <c r="D410" s="43">
        <f t="shared" si="12"/>
        <v>365</v>
      </c>
      <c r="E410" s="49">
        <f>ROUND(('Все выпуски'!$X$3*'Все выпуски'!$X$6/100)*((B410-$B$394)/365)+$F$394,2)</f>
        <v>1.87</v>
      </c>
      <c r="G410" s="43">
        <f>COUNTIF(D411:$D$1852,365)</f>
        <v>1079</v>
      </c>
      <c r="H410" s="43">
        <f>COUNTIF(D411:$D$1852,366)</f>
        <v>363</v>
      </c>
      <c r="I410" s="2"/>
    </row>
    <row r="411" spans="1:9" x14ac:dyDescent="0.25">
      <c r="A411" s="1">
        <f>COUNTIF($C$2:C411,"Да")</f>
        <v>4</v>
      </c>
      <c r="B411" s="45">
        <f t="shared" si="13"/>
        <v>45674</v>
      </c>
      <c r="C411" s="42" t="str">
        <f>IF(ISERROR(VLOOKUP(B411,'Айгенис Оп24'!$C$3:$C$22,1,0)),"Нет","Да")</f>
        <v>Нет</v>
      </c>
      <c r="D411" s="43">
        <f t="shared" si="12"/>
        <v>365</v>
      </c>
      <c r="E411" s="49">
        <f>ROUND(('Все выпуски'!$X$3*'Все выпуски'!$X$6/100)*((B411-$B$394)/365)+$F$394,2)</f>
        <v>1.97</v>
      </c>
      <c r="G411" s="43">
        <f>COUNTIF(D412:$D$1852,365)</f>
        <v>1078</v>
      </c>
      <c r="H411" s="43">
        <f>COUNTIF(D412:$D$1852,366)</f>
        <v>363</v>
      </c>
      <c r="I411" s="2"/>
    </row>
    <row r="412" spans="1:9" x14ac:dyDescent="0.25">
      <c r="A412" s="1">
        <f>COUNTIF($C$2:C412,"Да")</f>
        <v>4</v>
      </c>
      <c r="B412" s="45">
        <f t="shared" si="13"/>
        <v>45675</v>
      </c>
      <c r="C412" s="42" t="str">
        <f>IF(ISERROR(VLOOKUP(B412,'Айгенис Оп24'!$C$3:$C$22,1,0)),"Нет","Да")</f>
        <v>Нет</v>
      </c>
      <c r="D412" s="43">
        <f t="shared" si="12"/>
        <v>365</v>
      </c>
      <c r="E412" s="49">
        <f>ROUND(('Все выпуски'!$X$3*'Все выпуски'!$X$6/100)*((B412-$B$394)/365)+$F$394,2)</f>
        <v>2.0699999999999998</v>
      </c>
      <c r="G412" s="43">
        <f>COUNTIF(D413:$D$1852,365)</f>
        <v>1077</v>
      </c>
      <c r="H412" s="43">
        <f>COUNTIF(D413:$D$1852,366)</f>
        <v>363</v>
      </c>
      <c r="I412" s="2"/>
    </row>
    <row r="413" spans="1:9" x14ac:dyDescent="0.25">
      <c r="A413" s="1">
        <f>COUNTIF($C$2:C413,"Да")</f>
        <v>4</v>
      </c>
      <c r="B413" s="45">
        <f t="shared" si="13"/>
        <v>45676</v>
      </c>
      <c r="C413" s="42" t="str">
        <f>IF(ISERROR(VLOOKUP(B413,'Айгенис Оп24'!$C$3:$C$22,1,0)),"Нет","Да")</f>
        <v>Нет</v>
      </c>
      <c r="D413" s="43">
        <f t="shared" si="12"/>
        <v>365</v>
      </c>
      <c r="E413" s="49">
        <f>ROUND(('Все выпуски'!$X$3*'Все выпуски'!$X$6/100)*((B413-$B$394)/365)+$F$394,2)</f>
        <v>2.17</v>
      </c>
      <c r="G413" s="43">
        <f>COUNTIF(D414:$D$1852,365)</f>
        <v>1076</v>
      </c>
      <c r="H413" s="43">
        <f>COUNTIF(D414:$D$1852,366)</f>
        <v>363</v>
      </c>
      <c r="I413" s="2"/>
    </row>
    <row r="414" spans="1:9" x14ac:dyDescent="0.25">
      <c r="A414" s="1">
        <f>COUNTIF($C$2:C414,"Да")</f>
        <v>4</v>
      </c>
      <c r="B414" s="45">
        <f t="shared" si="13"/>
        <v>45677</v>
      </c>
      <c r="C414" s="42" t="str">
        <f>IF(ISERROR(VLOOKUP(B414,'Айгенис Оп24'!$C$3:$C$22,1,0)),"Нет","Да")</f>
        <v>Нет</v>
      </c>
      <c r="D414" s="43">
        <f t="shared" si="12"/>
        <v>365</v>
      </c>
      <c r="E414" s="49">
        <f>ROUND(('Все выпуски'!$X$3*'Все выпуски'!$X$6/100)*((B414-$B$394)/365)+$F$394,2)</f>
        <v>2.27</v>
      </c>
      <c r="G414" s="43">
        <f>COUNTIF(D415:$D$1852,365)</f>
        <v>1075</v>
      </c>
      <c r="H414" s="43">
        <f>COUNTIF(D415:$D$1852,366)</f>
        <v>363</v>
      </c>
      <c r="I414" s="2"/>
    </row>
    <row r="415" spans="1:9" x14ac:dyDescent="0.25">
      <c r="A415" s="1">
        <f>COUNTIF($C$2:C415,"Да")</f>
        <v>4</v>
      </c>
      <c r="B415" s="45">
        <f t="shared" si="13"/>
        <v>45678</v>
      </c>
      <c r="C415" s="42" t="str">
        <f>IF(ISERROR(VLOOKUP(B415,'Айгенис Оп24'!$C$3:$C$22,1,0)),"Нет","Да")</f>
        <v>Нет</v>
      </c>
      <c r="D415" s="43">
        <f t="shared" si="12"/>
        <v>365</v>
      </c>
      <c r="E415" s="49">
        <f>ROUND(('Все выпуски'!$X$3*'Все выпуски'!$X$6/100)*((B415-$B$394)/365)+$F$394,2)</f>
        <v>2.37</v>
      </c>
      <c r="G415" s="43">
        <f>COUNTIF(D416:$D$1852,365)</f>
        <v>1074</v>
      </c>
      <c r="H415" s="43">
        <f>COUNTIF(D416:$D$1852,366)</f>
        <v>363</v>
      </c>
      <c r="I415" s="2"/>
    </row>
    <row r="416" spans="1:9" x14ac:dyDescent="0.25">
      <c r="A416" s="1">
        <f>COUNTIF($C$2:C416,"Да")</f>
        <v>4</v>
      </c>
      <c r="B416" s="45">
        <f t="shared" si="13"/>
        <v>45679</v>
      </c>
      <c r="C416" s="42" t="str">
        <f>IF(ISERROR(VLOOKUP(B416,'Айгенис Оп24'!$C$3:$C$22,1,0)),"Нет","Да")</f>
        <v>Нет</v>
      </c>
      <c r="D416" s="43">
        <f t="shared" si="12"/>
        <v>365</v>
      </c>
      <c r="E416" s="49">
        <f>ROUND(('Все выпуски'!$X$3*'Все выпуски'!$X$6/100)*((B416-$B$394)/365)+$F$394,2)</f>
        <v>2.46</v>
      </c>
      <c r="G416" s="43">
        <f>COUNTIF(D417:$D$1852,365)</f>
        <v>1073</v>
      </c>
      <c r="H416" s="43">
        <f>COUNTIF(D417:$D$1852,366)</f>
        <v>363</v>
      </c>
      <c r="I416" s="2"/>
    </row>
    <row r="417" spans="1:9" x14ac:dyDescent="0.25">
      <c r="A417" s="1">
        <f>COUNTIF($C$2:C417,"Да")</f>
        <v>4</v>
      </c>
      <c r="B417" s="45">
        <f t="shared" si="13"/>
        <v>45680</v>
      </c>
      <c r="C417" s="42" t="str">
        <f>IF(ISERROR(VLOOKUP(B417,'Айгенис Оп24'!$C$3:$C$22,1,0)),"Нет","Да")</f>
        <v>Нет</v>
      </c>
      <c r="D417" s="43">
        <f t="shared" si="12"/>
        <v>365</v>
      </c>
      <c r="E417" s="49">
        <f>ROUND(('Все выпуски'!$X$3*'Все выпуски'!$X$6/100)*((B417-$B$394)/365)+$F$394,2)</f>
        <v>2.56</v>
      </c>
      <c r="G417" s="43">
        <f>COUNTIF(D418:$D$1852,365)</f>
        <v>1072</v>
      </c>
      <c r="H417" s="43">
        <f>COUNTIF(D418:$D$1852,366)</f>
        <v>363</v>
      </c>
      <c r="I417" s="2"/>
    </row>
    <row r="418" spans="1:9" x14ac:dyDescent="0.25">
      <c r="A418" s="1">
        <f>COUNTIF($C$2:C418,"Да")</f>
        <v>4</v>
      </c>
      <c r="B418" s="45">
        <f t="shared" si="13"/>
        <v>45681</v>
      </c>
      <c r="C418" s="42" t="str">
        <f>IF(ISERROR(VLOOKUP(B418,'Айгенис Оп24'!$C$3:$C$22,1,0)),"Нет","Да")</f>
        <v>Нет</v>
      </c>
      <c r="D418" s="43">
        <f t="shared" si="12"/>
        <v>365</v>
      </c>
      <c r="E418" s="49">
        <f>ROUND(('Все выпуски'!$X$3*'Все выпуски'!$X$6/100)*((B418-$B$394)/365)+$F$394,2)</f>
        <v>2.66</v>
      </c>
      <c r="G418" s="43">
        <f>COUNTIF(D419:$D$1852,365)</f>
        <v>1071</v>
      </c>
      <c r="H418" s="43">
        <f>COUNTIF(D419:$D$1852,366)</f>
        <v>363</v>
      </c>
      <c r="I418" s="2"/>
    </row>
    <row r="419" spans="1:9" x14ac:dyDescent="0.25">
      <c r="A419" s="1">
        <f>COUNTIF($C$2:C419,"Да")</f>
        <v>4</v>
      </c>
      <c r="B419" s="45">
        <f t="shared" si="13"/>
        <v>45682</v>
      </c>
      <c r="C419" s="42" t="str">
        <f>IF(ISERROR(VLOOKUP(B419,'Айгенис Оп24'!$C$3:$C$22,1,0)),"Нет","Да")</f>
        <v>Нет</v>
      </c>
      <c r="D419" s="43">
        <f t="shared" si="12"/>
        <v>365</v>
      </c>
      <c r="E419" s="49">
        <f>ROUND(('Все выпуски'!$X$3*'Все выпуски'!$X$6/100)*((B419-$B$394)/365)+$F$394,2)</f>
        <v>2.76</v>
      </c>
      <c r="G419" s="43">
        <f>COUNTIF(D420:$D$1852,365)</f>
        <v>1070</v>
      </c>
      <c r="H419" s="43">
        <f>COUNTIF(D420:$D$1852,366)</f>
        <v>363</v>
      </c>
      <c r="I419" s="2"/>
    </row>
    <row r="420" spans="1:9" x14ac:dyDescent="0.25">
      <c r="A420" s="1">
        <f>COUNTIF($C$2:C420,"Да")</f>
        <v>4</v>
      </c>
      <c r="B420" s="45">
        <f t="shared" si="13"/>
        <v>45683</v>
      </c>
      <c r="C420" s="42" t="str">
        <f>IF(ISERROR(VLOOKUP(B420,'Айгенис Оп24'!$C$3:$C$22,1,0)),"Нет","Да")</f>
        <v>Нет</v>
      </c>
      <c r="D420" s="43">
        <f t="shared" si="12"/>
        <v>365</v>
      </c>
      <c r="E420" s="49">
        <f>ROUND(('Все выпуски'!$X$3*'Все выпуски'!$X$6/100)*((B420-$B$394)/365)+$F$394,2)</f>
        <v>2.86</v>
      </c>
      <c r="G420" s="43">
        <f>COUNTIF(D421:$D$1852,365)</f>
        <v>1069</v>
      </c>
      <c r="H420" s="43">
        <f>COUNTIF(D421:$D$1852,366)</f>
        <v>363</v>
      </c>
      <c r="I420" s="2"/>
    </row>
    <row r="421" spans="1:9" x14ac:dyDescent="0.25">
      <c r="A421" s="1">
        <f>COUNTIF($C$2:C421,"Да")</f>
        <v>4</v>
      </c>
      <c r="B421" s="45">
        <f t="shared" si="13"/>
        <v>45684</v>
      </c>
      <c r="C421" s="42" t="str">
        <f>IF(ISERROR(VLOOKUP(B421,'Айгенис Оп24'!$C$3:$C$22,1,0)),"Нет","Да")</f>
        <v>Нет</v>
      </c>
      <c r="D421" s="43">
        <f t="shared" si="12"/>
        <v>365</v>
      </c>
      <c r="E421" s="49">
        <f>ROUND(('Все выпуски'!$X$3*'Все выпуски'!$X$6/100)*((B421-$B$394)/365)+$F$394,2)</f>
        <v>2.96</v>
      </c>
      <c r="G421" s="43">
        <f>COUNTIF(D422:$D$1852,365)</f>
        <v>1068</v>
      </c>
      <c r="H421" s="43">
        <f>COUNTIF(D422:$D$1852,366)</f>
        <v>363</v>
      </c>
      <c r="I421" s="2"/>
    </row>
    <row r="422" spans="1:9" x14ac:dyDescent="0.25">
      <c r="A422" s="1">
        <f>COUNTIF($C$2:C422,"Да")</f>
        <v>4</v>
      </c>
      <c r="B422" s="45">
        <f t="shared" si="13"/>
        <v>45685</v>
      </c>
      <c r="C422" s="42" t="str">
        <f>IF(ISERROR(VLOOKUP(B422,'Айгенис Оп24'!$C$3:$C$22,1,0)),"Нет","Да")</f>
        <v>Нет</v>
      </c>
      <c r="D422" s="43">
        <f t="shared" si="12"/>
        <v>365</v>
      </c>
      <c r="E422" s="49">
        <f>ROUND(('Все выпуски'!$X$3*'Все выпуски'!$X$6/100)*((B422-$B$394)/365)+$F$394,2)</f>
        <v>3.06</v>
      </c>
      <c r="G422" s="43">
        <f>COUNTIF(D423:$D$1852,365)</f>
        <v>1067</v>
      </c>
      <c r="H422" s="43">
        <f>COUNTIF(D423:$D$1852,366)</f>
        <v>363</v>
      </c>
      <c r="I422" s="2"/>
    </row>
    <row r="423" spans="1:9" x14ac:dyDescent="0.25">
      <c r="A423" s="1">
        <f>COUNTIF($C$2:C423,"Да")</f>
        <v>4</v>
      </c>
      <c r="B423" s="45">
        <f t="shared" si="13"/>
        <v>45686</v>
      </c>
      <c r="C423" s="42" t="str">
        <f>IF(ISERROR(VLOOKUP(B423,'Айгенис Оп24'!$C$3:$C$22,1,0)),"Нет","Да")</f>
        <v>Нет</v>
      </c>
      <c r="D423" s="43">
        <f t="shared" si="12"/>
        <v>365</v>
      </c>
      <c r="E423" s="49">
        <f>ROUND(('Все выпуски'!$X$3*'Все выпуски'!$X$6/100)*((B423-$B$394)/365)+$F$394,2)</f>
        <v>3.16</v>
      </c>
      <c r="G423" s="43">
        <f>COUNTIF(D424:$D$1852,365)</f>
        <v>1066</v>
      </c>
      <c r="H423" s="43">
        <f>COUNTIF(D424:$D$1852,366)</f>
        <v>363</v>
      </c>
      <c r="I423" s="2"/>
    </row>
    <row r="424" spans="1:9" x14ac:dyDescent="0.25">
      <c r="A424" s="1">
        <f>COUNTIF($C$2:C424,"Да")</f>
        <v>4</v>
      </c>
      <c r="B424" s="45">
        <f t="shared" si="13"/>
        <v>45687</v>
      </c>
      <c r="C424" s="42" t="str">
        <f>IF(ISERROR(VLOOKUP(B424,'Айгенис Оп24'!$C$3:$C$22,1,0)),"Нет","Да")</f>
        <v>Нет</v>
      </c>
      <c r="D424" s="43">
        <f t="shared" si="12"/>
        <v>365</v>
      </c>
      <c r="E424" s="49">
        <f>ROUND(('Все выпуски'!$X$3*'Все выпуски'!$X$6/100)*((B424-$B$394)/365)+$F$394,2)</f>
        <v>3.25</v>
      </c>
      <c r="G424" s="43">
        <f>COUNTIF(D425:$D$1852,365)</f>
        <v>1065</v>
      </c>
      <c r="H424" s="43">
        <f>COUNTIF(D425:$D$1852,366)</f>
        <v>363</v>
      </c>
      <c r="I424" s="2"/>
    </row>
    <row r="425" spans="1:9" x14ac:dyDescent="0.25">
      <c r="A425" s="1">
        <f>COUNTIF($C$2:C425,"Да")</f>
        <v>4</v>
      </c>
      <c r="B425" s="45">
        <f t="shared" si="13"/>
        <v>45688</v>
      </c>
      <c r="C425" s="42" t="str">
        <f>IF(ISERROR(VLOOKUP(B425,'Айгенис Оп24'!$C$3:$C$22,1,0)),"Нет","Да")</f>
        <v>Нет</v>
      </c>
      <c r="D425" s="43">
        <f t="shared" si="12"/>
        <v>365</v>
      </c>
      <c r="E425" s="49">
        <f>ROUND(('Все выпуски'!$X$3*'Все выпуски'!$X$6/100)*((B425-$B$394)/365)+$F$394,2)</f>
        <v>3.35</v>
      </c>
      <c r="G425" s="43">
        <f>COUNTIF(D426:$D$1852,365)</f>
        <v>1064</v>
      </c>
      <c r="H425" s="43">
        <f>COUNTIF(D426:$D$1852,366)</f>
        <v>363</v>
      </c>
      <c r="I425" s="2"/>
    </row>
    <row r="426" spans="1:9" x14ac:dyDescent="0.25">
      <c r="A426" s="1">
        <f>COUNTIF($C$2:C426,"Да")</f>
        <v>4</v>
      </c>
      <c r="B426" s="45">
        <f t="shared" si="13"/>
        <v>45689</v>
      </c>
      <c r="C426" s="42" t="str">
        <f>IF(ISERROR(VLOOKUP(B426,'Айгенис Оп24'!$C$3:$C$22,1,0)),"Нет","Да")</f>
        <v>Нет</v>
      </c>
      <c r="D426" s="43">
        <f t="shared" si="12"/>
        <v>365</v>
      </c>
      <c r="E426" s="49">
        <f>ROUND(('Все выпуски'!$X$3*'Все выпуски'!$X$6/100)*((B426-$B$394)/365)+$F$394,2)</f>
        <v>3.45</v>
      </c>
      <c r="G426" s="43">
        <f>COUNTIF(D427:$D$1852,365)</f>
        <v>1063</v>
      </c>
      <c r="H426" s="43">
        <f>COUNTIF(D427:$D$1852,366)</f>
        <v>363</v>
      </c>
      <c r="I426" s="2"/>
    </row>
    <row r="427" spans="1:9" x14ac:dyDescent="0.25">
      <c r="A427" s="1">
        <f>COUNTIF($C$2:C427,"Да")</f>
        <v>4</v>
      </c>
      <c r="B427" s="45">
        <f t="shared" si="13"/>
        <v>45690</v>
      </c>
      <c r="C427" s="42" t="str">
        <f>IF(ISERROR(VLOOKUP(B427,'Айгенис Оп24'!$C$3:$C$22,1,0)),"Нет","Да")</f>
        <v>Нет</v>
      </c>
      <c r="D427" s="43">
        <f t="shared" si="12"/>
        <v>365</v>
      </c>
      <c r="E427" s="49">
        <f>ROUND(('Все выпуски'!$X$3*'Все выпуски'!$X$6/100)*((B427-$B$394)/365)+$F$394,2)</f>
        <v>3.55</v>
      </c>
      <c r="G427" s="43">
        <f>COUNTIF(D428:$D$1852,365)</f>
        <v>1062</v>
      </c>
      <c r="H427" s="43">
        <f>COUNTIF(D428:$D$1852,366)</f>
        <v>363</v>
      </c>
      <c r="I427" s="2"/>
    </row>
    <row r="428" spans="1:9" x14ac:dyDescent="0.25">
      <c r="A428" s="1">
        <f>COUNTIF($C$2:C428,"Да")</f>
        <v>4</v>
      </c>
      <c r="B428" s="45">
        <f t="shared" si="13"/>
        <v>45691</v>
      </c>
      <c r="C428" s="42" t="str">
        <f>IF(ISERROR(VLOOKUP(B428,'Айгенис Оп24'!$C$3:$C$22,1,0)),"Нет","Да")</f>
        <v>Нет</v>
      </c>
      <c r="D428" s="43">
        <f t="shared" si="12"/>
        <v>365</v>
      </c>
      <c r="E428" s="49">
        <f>ROUND(('Все выпуски'!$X$3*'Все выпуски'!$X$6/100)*((B428-$B$394)/365)+$F$394,2)</f>
        <v>3.65</v>
      </c>
      <c r="G428" s="43">
        <f>COUNTIF(D429:$D$1852,365)</f>
        <v>1061</v>
      </c>
      <c r="H428" s="43">
        <f>COUNTIF(D429:$D$1852,366)</f>
        <v>363</v>
      </c>
      <c r="I428" s="2"/>
    </row>
    <row r="429" spans="1:9" x14ac:dyDescent="0.25">
      <c r="A429" s="1">
        <f>COUNTIF($C$2:C429,"Да")</f>
        <v>4</v>
      </c>
      <c r="B429" s="45">
        <f t="shared" si="13"/>
        <v>45692</v>
      </c>
      <c r="C429" s="42" t="str">
        <f>IF(ISERROR(VLOOKUP(B429,'Айгенис Оп24'!$C$3:$C$22,1,0)),"Нет","Да")</f>
        <v>Нет</v>
      </c>
      <c r="D429" s="43">
        <f t="shared" si="12"/>
        <v>365</v>
      </c>
      <c r="E429" s="49">
        <f>ROUND(('Все выпуски'!$X$3*'Все выпуски'!$X$6/100)*((B429-$B$394)/365)+$F$394,2)</f>
        <v>3.75</v>
      </c>
      <c r="G429" s="43">
        <f>COUNTIF(D430:$D$1852,365)</f>
        <v>1060</v>
      </c>
      <c r="H429" s="43">
        <f>COUNTIF(D430:$D$1852,366)</f>
        <v>363</v>
      </c>
      <c r="I429" s="2"/>
    </row>
    <row r="430" spans="1:9" x14ac:dyDescent="0.25">
      <c r="A430" s="1">
        <f>COUNTIF($C$2:C430,"Да")</f>
        <v>4</v>
      </c>
      <c r="B430" s="45">
        <f t="shared" si="13"/>
        <v>45693</v>
      </c>
      <c r="C430" s="42" t="str">
        <f>IF(ISERROR(VLOOKUP(B430,'Айгенис Оп24'!$C$3:$C$22,1,0)),"Нет","Да")</f>
        <v>Нет</v>
      </c>
      <c r="D430" s="43">
        <f t="shared" si="12"/>
        <v>365</v>
      </c>
      <c r="E430" s="49">
        <f>ROUND(('Все выпуски'!$X$3*'Все выпуски'!$X$6/100)*((B430-$B$394)/365)+$F$394,2)</f>
        <v>3.85</v>
      </c>
      <c r="G430" s="43">
        <f>COUNTIF(D431:$D$1852,365)</f>
        <v>1059</v>
      </c>
      <c r="H430" s="43">
        <f>COUNTIF(D431:$D$1852,366)</f>
        <v>363</v>
      </c>
      <c r="I430" s="2"/>
    </row>
    <row r="431" spans="1:9" x14ac:dyDescent="0.25">
      <c r="A431" s="1">
        <f>COUNTIF($C$2:C431,"Да")</f>
        <v>4</v>
      </c>
      <c r="B431" s="45">
        <f t="shared" si="13"/>
        <v>45694</v>
      </c>
      <c r="C431" s="42" t="str">
        <f>IF(ISERROR(VLOOKUP(B431,'Айгенис Оп24'!$C$3:$C$22,1,0)),"Нет","Да")</f>
        <v>Нет</v>
      </c>
      <c r="D431" s="43">
        <f t="shared" si="12"/>
        <v>365</v>
      </c>
      <c r="E431" s="49">
        <f>ROUND(('Все выпуски'!$X$3*'Все выпуски'!$X$6/100)*((B431-$B$394)/365)+$F$394,2)</f>
        <v>3.94</v>
      </c>
      <c r="G431" s="43">
        <f>COUNTIF(D432:$D$1852,365)</f>
        <v>1058</v>
      </c>
      <c r="H431" s="43">
        <f>COUNTIF(D432:$D$1852,366)</f>
        <v>363</v>
      </c>
      <c r="I431" s="2"/>
    </row>
    <row r="432" spans="1:9" x14ac:dyDescent="0.25">
      <c r="A432" s="1">
        <f>COUNTIF($C$2:C432,"Да")</f>
        <v>4</v>
      </c>
      <c r="B432" s="45">
        <f t="shared" si="13"/>
        <v>45695</v>
      </c>
      <c r="C432" s="42" t="str">
        <f>IF(ISERROR(VLOOKUP(B432,'Айгенис Оп24'!$C$3:$C$22,1,0)),"Нет","Да")</f>
        <v>Нет</v>
      </c>
      <c r="D432" s="43">
        <f t="shared" si="12"/>
        <v>365</v>
      </c>
      <c r="E432" s="49">
        <f>ROUND(('Все выпуски'!$X$3*'Все выпуски'!$X$6/100)*((B432-$B$394)/365)+$F$394,2)</f>
        <v>4.04</v>
      </c>
      <c r="G432" s="43">
        <f>COUNTIF(D433:$D$1852,365)</f>
        <v>1057</v>
      </c>
      <c r="H432" s="43">
        <f>COUNTIF(D433:$D$1852,366)</f>
        <v>363</v>
      </c>
      <c r="I432" s="2"/>
    </row>
    <row r="433" spans="1:9" x14ac:dyDescent="0.25">
      <c r="A433" s="1">
        <f>COUNTIF($C$2:C433,"Да")</f>
        <v>4</v>
      </c>
      <c r="B433" s="45">
        <f t="shared" si="13"/>
        <v>45696</v>
      </c>
      <c r="C433" s="42" t="str">
        <f>IF(ISERROR(VLOOKUP(B433,'Айгенис Оп24'!$C$3:$C$22,1,0)),"Нет","Да")</f>
        <v>Нет</v>
      </c>
      <c r="D433" s="43">
        <f t="shared" si="12"/>
        <v>365</v>
      </c>
      <c r="E433" s="49">
        <f>ROUND(('Все выпуски'!$X$3*'Все выпуски'!$X$6/100)*((B433-$B$394)/365)+$F$394,2)</f>
        <v>4.1399999999999997</v>
      </c>
      <c r="G433" s="43">
        <f>COUNTIF(D434:$D$1852,365)</f>
        <v>1056</v>
      </c>
      <c r="H433" s="43">
        <f>COUNTIF(D434:$D$1852,366)</f>
        <v>363</v>
      </c>
      <c r="I433" s="2"/>
    </row>
    <row r="434" spans="1:9" x14ac:dyDescent="0.25">
      <c r="A434" s="1">
        <f>COUNTIF($C$2:C434,"Да")</f>
        <v>4</v>
      </c>
      <c r="B434" s="45">
        <f t="shared" si="13"/>
        <v>45697</v>
      </c>
      <c r="C434" s="42" t="str">
        <f>IF(ISERROR(VLOOKUP(B434,'Айгенис Оп24'!$C$3:$C$22,1,0)),"Нет","Да")</f>
        <v>Нет</v>
      </c>
      <c r="D434" s="43">
        <f t="shared" si="12"/>
        <v>365</v>
      </c>
      <c r="E434" s="49">
        <f>ROUND(('Все выпуски'!$X$3*'Все выпуски'!$X$6/100)*((B434-$B$394)/365)+$F$394,2)</f>
        <v>4.24</v>
      </c>
      <c r="F434" s="44"/>
      <c r="G434" s="43">
        <f>COUNTIF(D435:$D$1852,365)</f>
        <v>1055</v>
      </c>
      <c r="H434" s="43">
        <f>COUNTIF(D435:$D$1852,366)</f>
        <v>363</v>
      </c>
      <c r="I434" s="2"/>
    </row>
    <row r="435" spans="1:9" x14ac:dyDescent="0.25">
      <c r="A435" s="1">
        <f>COUNTIF($C$2:C435,"Да")</f>
        <v>4</v>
      </c>
      <c r="B435" s="45">
        <f t="shared" si="13"/>
        <v>45698</v>
      </c>
      <c r="C435" s="42" t="str">
        <f>IF(ISERROR(VLOOKUP(B435,'Айгенис Оп24'!$C$3:$C$22,1,0)),"Нет","Да")</f>
        <v>Нет</v>
      </c>
      <c r="D435" s="43">
        <f t="shared" si="12"/>
        <v>365</v>
      </c>
      <c r="E435" s="49">
        <f>ROUND(('Все выпуски'!$X$3*'Все выпуски'!$X$6/100)*((B435-$B$394)/365)+$F$394,2)</f>
        <v>4.34</v>
      </c>
      <c r="G435" s="43">
        <f>COUNTIF(D436:$D$1852,365)</f>
        <v>1054</v>
      </c>
      <c r="H435" s="43">
        <f>COUNTIF(D436:$D$1852,366)</f>
        <v>363</v>
      </c>
      <c r="I435" s="2"/>
    </row>
    <row r="436" spans="1:9" x14ac:dyDescent="0.25">
      <c r="A436" s="1">
        <f>COUNTIF($C$2:C436,"Да")</f>
        <v>4</v>
      </c>
      <c r="B436" s="45">
        <f t="shared" si="13"/>
        <v>45699</v>
      </c>
      <c r="C436" s="42" t="str">
        <f>IF(ISERROR(VLOOKUP(B436,'Айгенис Оп24'!$C$3:$C$22,1,0)),"Нет","Да")</f>
        <v>Нет</v>
      </c>
      <c r="D436" s="43">
        <f t="shared" si="12"/>
        <v>365</v>
      </c>
      <c r="E436" s="49">
        <f>ROUND(('Все выпуски'!$X$3*'Все выпуски'!$X$6/100)*((B436-$B$394)/365)+$F$394,2)</f>
        <v>4.4400000000000004</v>
      </c>
      <c r="G436" s="43">
        <f>COUNTIF(D437:$D$1852,365)</f>
        <v>1053</v>
      </c>
      <c r="H436" s="43">
        <f>COUNTIF(D437:$D$1852,366)</f>
        <v>363</v>
      </c>
      <c r="I436" s="2"/>
    </row>
    <row r="437" spans="1:9" x14ac:dyDescent="0.25">
      <c r="A437" s="1">
        <f>COUNTIF($C$2:C437,"Да")</f>
        <v>4</v>
      </c>
      <c r="B437" s="45">
        <f t="shared" si="13"/>
        <v>45700</v>
      </c>
      <c r="C437" s="42" t="str">
        <f>IF(ISERROR(VLOOKUP(B437,'Айгенис Оп24'!$C$3:$C$22,1,0)),"Нет","Да")</f>
        <v>Нет</v>
      </c>
      <c r="D437" s="43">
        <f t="shared" si="12"/>
        <v>365</v>
      </c>
      <c r="E437" s="49">
        <f>ROUND(('Все выпуски'!$X$3*'Все выпуски'!$X$6/100)*((B437-$B$394)/365)+$F$394,2)</f>
        <v>4.54</v>
      </c>
      <c r="G437" s="43">
        <f>COUNTIF(D438:$D$1852,365)</f>
        <v>1052</v>
      </c>
      <c r="H437" s="43">
        <f>COUNTIF(D438:$D$1852,366)</f>
        <v>363</v>
      </c>
      <c r="I437" s="2"/>
    </row>
    <row r="438" spans="1:9" x14ac:dyDescent="0.25">
      <c r="A438" s="1">
        <f>COUNTIF($C$2:C438,"Да")</f>
        <v>4</v>
      </c>
      <c r="B438" s="45">
        <f t="shared" si="13"/>
        <v>45701</v>
      </c>
      <c r="C438" s="42" t="str">
        <f>IF(ISERROR(VLOOKUP(B438,'Айгенис Оп24'!$C$3:$C$22,1,0)),"Нет","Да")</f>
        <v>Нет</v>
      </c>
      <c r="D438" s="43">
        <f t="shared" si="12"/>
        <v>365</v>
      </c>
      <c r="E438" s="49">
        <f>ROUND(('Все выпуски'!$X$3*'Все выпуски'!$X$6/100)*((B438-$B$394)/365)+$F$394,2)</f>
        <v>4.63</v>
      </c>
      <c r="G438" s="43">
        <f>COUNTIF(D439:$D$1852,365)</f>
        <v>1051</v>
      </c>
      <c r="H438" s="43">
        <f>COUNTIF(D439:$D$1852,366)</f>
        <v>363</v>
      </c>
      <c r="I438" s="2"/>
    </row>
    <row r="439" spans="1:9" x14ac:dyDescent="0.25">
      <c r="A439" s="1">
        <f>COUNTIF($C$2:C439,"Да")</f>
        <v>4</v>
      </c>
      <c r="B439" s="45">
        <f t="shared" si="13"/>
        <v>45702</v>
      </c>
      <c r="C439" s="42" t="str">
        <f>IF(ISERROR(VLOOKUP(B439,'Айгенис Оп24'!$C$3:$C$22,1,0)),"Нет","Да")</f>
        <v>Нет</v>
      </c>
      <c r="D439" s="43">
        <f t="shared" si="12"/>
        <v>365</v>
      </c>
      <c r="E439" s="49">
        <f>ROUND(('Все выпуски'!$X$3*'Все выпуски'!$X$6/100)*((B439-$B$394)/365)+$F$394,2)</f>
        <v>4.7300000000000004</v>
      </c>
      <c r="G439" s="43">
        <f>COUNTIF(D440:$D$1852,365)</f>
        <v>1050</v>
      </c>
      <c r="H439" s="43">
        <f>COUNTIF(D440:$D$1852,366)</f>
        <v>363</v>
      </c>
      <c r="I439" s="2"/>
    </row>
    <row r="440" spans="1:9" x14ac:dyDescent="0.25">
      <c r="A440" s="1">
        <f>COUNTIF($C$2:C440,"Да")</f>
        <v>4</v>
      </c>
      <c r="B440" s="45">
        <f t="shared" si="13"/>
        <v>45703</v>
      </c>
      <c r="C440" s="42" t="str">
        <f>IF(ISERROR(VLOOKUP(B440,'Айгенис Оп24'!$C$3:$C$22,1,0)),"Нет","Да")</f>
        <v>Нет</v>
      </c>
      <c r="D440" s="43">
        <f t="shared" si="12"/>
        <v>365</v>
      </c>
      <c r="E440" s="49">
        <f>ROUND(('Все выпуски'!$X$3*'Все выпуски'!$X$6/100)*((B440-$B$394)/365)+$F$394,2)</f>
        <v>4.83</v>
      </c>
      <c r="G440" s="43">
        <f>COUNTIF(D441:$D$1852,365)</f>
        <v>1049</v>
      </c>
      <c r="H440" s="43">
        <f>COUNTIF(D441:$D$1852,366)</f>
        <v>363</v>
      </c>
      <c r="I440" s="2"/>
    </row>
    <row r="441" spans="1:9" x14ac:dyDescent="0.25">
      <c r="A441" s="1">
        <f>COUNTIF($C$2:C441,"Да")</f>
        <v>4</v>
      </c>
      <c r="B441" s="45">
        <f t="shared" si="13"/>
        <v>45704</v>
      </c>
      <c r="C441" s="42" t="str">
        <f>IF(ISERROR(VLOOKUP(B441,'Айгенис Оп24'!$C$3:$C$22,1,0)),"Нет","Да")</f>
        <v>Нет</v>
      </c>
      <c r="D441" s="43">
        <f t="shared" si="12"/>
        <v>365</v>
      </c>
      <c r="E441" s="49">
        <f>ROUND(('Все выпуски'!$X$3*'Все выпуски'!$X$6/100)*((B441-$B$394)/365)+$F$394,2)</f>
        <v>4.93</v>
      </c>
      <c r="G441" s="43">
        <f>COUNTIF(D442:$D$1852,365)</f>
        <v>1048</v>
      </c>
      <c r="H441" s="43">
        <f>COUNTIF(D442:$D$1852,366)</f>
        <v>363</v>
      </c>
      <c r="I441" s="2"/>
    </row>
    <row r="442" spans="1:9" x14ac:dyDescent="0.25">
      <c r="A442" s="1">
        <f>COUNTIF($C$2:C442,"Да")</f>
        <v>4</v>
      </c>
      <c r="B442" s="45">
        <f t="shared" si="13"/>
        <v>45705</v>
      </c>
      <c r="C442" s="42" t="str">
        <f>IF(ISERROR(VLOOKUP(B442,'Айгенис Оп24'!$C$3:$C$22,1,0)),"Нет","Да")</f>
        <v>Нет</v>
      </c>
      <c r="D442" s="43">
        <f t="shared" si="12"/>
        <v>365</v>
      </c>
      <c r="E442" s="49">
        <f>ROUND(('Все выпуски'!$X$3*'Все выпуски'!$X$6/100)*((B442-$B$394)/365)+$F$394,2)</f>
        <v>5.03</v>
      </c>
      <c r="G442" s="43">
        <f>COUNTIF(D443:$D$1852,365)</f>
        <v>1047</v>
      </c>
      <c r="H442" s="43">
        <f>COUNTIF(D443:$D$1852,366)</f>
        <v>363</v>
      </c>
      <c r="I442" s="2"/>
    </row>
    <row r="443" spans="1:9" x14ac:dyDescent="0.25">
      <c r="A443" s="1">
        <f>COUNTIF($C$2:C443,"Да")</f>
        <v>4</v>
      </c>
      <c r="B443" s="45">
        <f t="shared" si="13"/>
        <v>45706</v>
      </c>
      <c r="C443" s="42" t="str">
        <f>IF(ISERROR(VLOOKUP(B443,'Айгенис Оп24'!$C$3:$C$22,1,0)),"Нет","Да")</f>
        <v>Нет</v>
      </c>
      <c r="D443" s="43">
        <f t="shared" si="12"/>
        <v>365</v>
      </c>
      <c r="E443" s="49">
        <f>ROUND(('Все выпуски'!$X$3*'Все выпуски'!$X$6/100)*((B443-$B$394)/365)+$F$394,2)</f>
        <v>5.13</v>
      </c>
      <c r="G443" s="43">
        <f>COUNTIF(D444:$D$1852,365)</f>
        <v>1046</v>
      </c>
      <c r="H443" s="43">
        <f>COUNTIF(D444:$D$1852,366)</f>
        <v>363</v>
      </c>
      <c r="I443" s="2"/>
    </row>
    <row r="444" spans="1:9" x14ac:dyDescent="0.25">
      <c r="A444" s="1">
        <f>COUNTIF($C$2:C444,"Да")</f>
        <v>4</v>
      </c>
      <c r="B444" s="45">
        <f t="shared" si="13"/>
        <v>45707</v>
      </c>
      <c r="C444" s="42" t="str">
        <f>IF(ISERROR(VLOOKUP(B444,'Айгенис Оп24'!$C$3:$C$22,1,0)),"Нет","Да")</f>
        <v>Нет</v>
      </c>
      <c r="D444" s="43">
        <f t="shared" si="12"/>
        <v>365</v>
      </c>
      <c r="E444" s="49">
        <f>ROUND(('Все выпуски'!$X$3*'Все выпуски'!$X$6/100)*((B444-$B$394)/365)+$F$394,2)</f>
        <v>5.23</v>
      </c>
      <c r="G444" s="43">
        <f>COUNTIF(D445:$D$1852,365)</f>
        <v>1045</v>
      </c>
      <c r="H444" s="43">
        <f>COUNTIF(D445:$D$1852,366)</f>
        <v>363</v>
      </c>
      <c r="I444" s="2"/>
    </row>
    <row r="445" spans="1:9" x14ac:dyDescent="0.25">
      <c r="A445" s="1">
        <f>COUNTIF($C$2:C445,"Да")</f>
        <v>4</v>
      </c>
      <c r="B445" s="45">
        <f t="shared" si="13"/>
        <v>45708</v>
      </c>
      <c r="C445" s="42" t="str">
        <f>IF(ISERROR(VLOOKUP(B445,'Айгенис Оп24'!$C$3:$C$22,1,0)),"Нет","Да")</f>
        <v>Нет</v>
      </c>
      <c r="D445" s="43">
        <f t="shared" si="12"/>
        <v>365</v>
      </c>
      <c r="E445" s="49">
        <f>ROUND(('Все выпуски'!$X$3*'Все выпуски'!$X$6/100)*((B445-$B$394)/365)+$F$394,2)</f>
        <v>5.33</v>
      </c>
      <c r="G445" s="43">
        <f>COUNTIF(D446:$D$1852,365)</f>
        <v>1044</v>
      </c>
      <c r="H445" s="43">
        <f>COUNTIF(D446:$D$1852,366)</f>
        <v>363</v>
      </c>
      <c r="I445" s="2"/>
    </row>
    <row r="446" spans="1:9" x14ac:dyDescent="0.25">
      <c r="A446" s="1">
        <f>COUNTIF($C$2:C446,"Да")</f>
        <v>4</v>
      </c>
      <c r="B446" s="45">
        <f t="shared" si="13"/>
        <v>45709</v>
      </c>
      <c r="C446" s="42" t="str">
        <f>IF(ISERROR(VLOOKUP(B446,'Айгенис Оп24'!$C$3:$C$22,1,0)),"Нет","Да")</f>
        <v>Нет</v>
      </c>
      <c r="D446" s="43">
        <f t="shared" si="12"/>
        <v>365</v>
      </c>
      <c r="E446" s="49">
        <f>ROUND(('Все выпуски'!$X$3*'Все выпуски'!$X$6/100)*((B446-$B$394)/365)+$F$394,2)</f>
        <v>5.42</v>
      </c>
      <c r="G446" s="43">
        <f>COUNTIF(D447:$D$1852,365)</f>
        <v>1043</v>
      </c>
      <c r="H446" s="43">
        <f>COUNTIF(D447:$D$1852,366)</f>
        <v>363</v>
      </c>
      <c r="I446" s="2"/>
    </row>
    <row r="447" spans="1:9" x14ac:dyDescent="0.25">
      <c r="A447" s="1">
        <f>COUNTIF($C$2:C447,"Да")</f>
        <v>4</v>
      </c>
      <c r="B447" s="45">
        <f t="shared" si="13"/>
        <v>45710</v>
      </c>
      <c r="C447" s="42" t="str">
        <f>IF(ISERROR(VLOOKUP(B447,'Айгенис Оп24'!$C$3:$C$22,1,0)),"Нет","Да")</f>
        <v>Нет</v>
      </c>
      <c r="D447" s="43">
        <f t="shared" si="12"/>
        <v>365</v>
      </c>
      <c r="E447" s="49">
        <f>ROUND(('Все выпуски'!$X$3*'Все выпуски'!$X$6/100)*((B447-$B$394)/365)+$F$394,2)</f>
        <v>5.52</v>
      </c>
      <c r="G447" s="43">
        <f>COUNTIF(D448:$D$1852,365)</f>
        <v>1042</v>
      </c>
      <c r="H447" s="43">
        <f>COUNTIF(D448:$D$1852,366)</f>
        <v>363</v>
      </c>
      <c r="I447" s="2"/>
    </row>
    <row r="448" spans="1:9" x14ac:dyDescent="0.25">
      <c r="A448" s="1">
        <f>COUNTIF($C$2:C448,"Да")</f>
        <v>4</v>
      </c>
      <c r="B448" s="45">
        <f t="shared" si="13"/>
        <v>45711</v>
      </c>
      <c r="C448" s="42" t="str">
        <f>IF(ISERROR(VLOOKUP(B448,'Айгенис Оп24'!$C$3:$C$22,1,0)),"Нет","Да")</f>
        <v>Нет</v>
      </c>
      <c r="D448" s="43">
        <f t="shared" si="12"/>
        <v>365</v>
      </c>
      <c r="E448" s="49">
        <f>ROUND(('Все выпуски'!$X$3*'Все выпуски'!$X$6/100)*((B448-$B$394)/365)+$F$394,2)</f>
        <v>5.62</v>
      </c>
      <c r="G448" s="43">
        <f>COUNTIF(D449:$D$1852,365)</f>
        <v>1041</v>
      </c>
      <c r="H448" s="43">
        <f>COUNTIF(D449:$D$1852,366)</f>
        <v>363</v>
      </c>
      <c r="I448" s="2"/>
    </row>
    <row r="449" spans="1:9" x14ac:dyDescent="0.25">
      <c r="A449" s="1">
        <f>COUNTIF($C$2:C449,"Да")</f>
        <v>4</v>
      </c>
      <c r="B449" s="45">
        <f t="shared" si="13"/>
        <v>45712</v>
      </c>
      <c r="C449" s="42" t="str">
        <f>IF(ISERROR(VLOOKUP(B449,'Айгенис Оп24'!$C$3:$C$22,1,0)),"Нет","Да")</f>
        <v>Нет</v>
      </c>
      <c r="D449" s="43">
        <f t="shared" si="12"/>
        <v>365</v>
      </c>
      <c r="E449" s="49">
        <f>ROUND(('Все выпуски'!$X$3*'Все выпуски'!$X$6/100)*((B449-$B$394)/365)+$F$394,2)</f>
        <v>5.72</v>
      </c>
      <c r="G449" s="43">
        <f>COUNTIF(D450:$D$1852,365)</f>
        <v>1040</v>
      </c>
      <c r="H449" s="43">
        <f>COUNTIF(D450:$D$1852,366)</f>
        <v>363</v>
      </c>
      <c r="I449" s="2"/>
    </row>
    <row r="450" spans="1:9" x14ac:dyDescent="0.25">
      <c r="A450" s="1">
        <f>COUNTIF($C$2:C450,"Да")</f>
        <v>4</v>
      </c>
      <c r="B450" s="45">
        <f t="shared" si="13"/>
        <v>45713</v>
      </c>
      <c r="C450" s="42" t="str">
        <f>IF(ISERROR(VLOOKUP(B450,'Айгенис Оп24'!$C$3:$C$22,1,0)),"Нет","Да")</f>
        <v>Нет</v>
      </c>
      <c r="D450" s="43">
        <f t="shared" ref="D450:D513" si="14">IF(MOD(YEAR(B450),4)=0,366,365)</f>
        <v>365</v>
      </c>
      <c r="E450" s="49">
        <f>ROUND(('Все выпуски'!$X$3*'Все выпуски'!$X$6/100)*((B450-$B$394)/365)+$F$394,2)</f>
        <v>5.82</v>
      </c>
      <c r="G450" s="43">
        <f>COUNTIF(D451:$D$1852,365)</f>
        <v>1039</v>
      </c>
      <c r="H450" s="43">
        <f>COUNTIF(D451:$D$1852,366)</f>
        <v>363</v>
      </c>
      <c r="I450" s="2"/>
    </row>
    <row r="451" spans="1:9" x14ac:dyDescent="0.25">
      <c r="A451" s="1">
        <f>COUNTIF($C$2:C451,"Да")</f>
        <v>4</v>
      </c>
      <c r="B451" s="45">
        <f t="shared" si="13"/>
        <v>45714</v>
      </c>
      <c r="C451" s="42" t="str">
        <f>IF(ISERROR(VLOOKUP(B451,'Айгенис Оп24'!$C$3:$C$22,1,0)),"Нет","Да")</f>
        <v>Нет</v>
      </c>
      <c r="D451" s="43">
        <f t="shared" si="14"/>
        <v>365</v>
      </c>
      <c r="E451" s="49">
        <f>ROUND(('Все выпуски'!$X$3*'Все выпуски'!$X$6/100)*((B451-$B$394)/365)+$F$394,2)</f>
        <v>5.92</v>
      </c>
      <c r="G451" s="43">
        <f>COUNTIF(D452:$D$1852,365)</f>
        <v>1038</v>
      </c>
      <c r="H451" s="43">
        <f>COUNTIF(D452:$D$1852,366)</f>
        <v>363</v>
      </c>
      <c r="I451" s="2"/>
    </row>
    <row r="452" spans="1:9" x14ac:dyDescent="0.25">
      <c r="A452" s="1">
        <f>COUNTIF($C$2:C452,"Да")</f>
        <v>4</v>
      </c>
      <c r="B452" s="45">
        <f t="shared" ref="B452:B515" si="15">B451+1</f>
        <v>45715</v>
      </c>
      <c r="C452" s="42" t="str">
        <f>IF(ISERROR(VLOOKUP(B452,'Айгенис Оп24'!$C$3:$C$22,1,0)),"Нет","Да")</f>
        <v>Нет</v>
      </c>
      <c r="D452" s="43">
        <f t="shared" si="14"/>
        <v>365</v>
      </c>
      <c r="E452" s="49">
        <f>ROUND(('Все выпуски'!$X$3*'Все выпуски'!$X$6/100)*((B452-$B$394)/365)+$F$394,2)</f>
        <v>6.02</v>
      </c>
      <c r="G452" s="43">
        <f>COUNTIF(D453:$D$1852,365)</f>
        <v>1037</v>
      </c>
      <c r="H452" s="43">
        <f>COUNTIF(D453:$D$1852,366)</f>
        <v>363</v>
      </c>
      <c r="I452" s="2"/>
    </row>
    <row r="453" spans="1:9" x14ac:dyDescent="0.25">
      <c r="A453" s="1">
        <f>COUNTIF($C$2:C453,"Да")</f>
        <v>4</v>
      </c>
      <c r="B453" s="45">
        <f t="shared" si="15"/>
        <v>45716</v>
      </c>
      <c r="C453" s="42" t="str">
        <f>IF(ISERROR(VLOOKUP(B453,'Айгенис Оп24'!$C$3:$C$22,1,0)),"Нет","Да")</f>
        <v>Нет</v>
      </c>
      <c r="D453" s="43">
        <f t="shared" si="14"/>
        <v>365</v>
      </c>
      <c r="E453" s="49">
        <f>ROUND(('Все выпуски'!$X$3*'Все выпуски'!$X$6/100)*((B453-$B$394)/365)+$F$394,2)</f>
        <v>6.11</v>
      </c>
      <c r="G453" s="43">
        <f>COUNTIF(D454:$D$1852,365)</f>
        <v>1036</v>
      </c>
      <c r="H453" s="43">
        <f>COUNTIF(D454:$D$1852,366)</f>
        <v>363</v>
      </c>
      <c r="I453" s="2"/>
    </row>
    <row r="454" spans="1:9" x14ac:dyDescent="0.25">
      <c r="A454" s="1">
        <f>COUNTIF($C$2:C454,"Да")</f>
        <v>4</v>
      </c>
      <c r="B454" s="45">
        <f t="shared" si="15"/>
        <v>45717</v>
      </c>
      <c r="C454" s="42" t="str">
        <f>IF(ISERROR(VLOOKUP(B454,'Айгенис Оп24'!$C$3:$C$22,1,0)),"Нет","Да")</f>
        <v>Нет</v>
      </c>
      <c r="D454" s="43">
        <f t="shared" si="14"/>
        <v>365</v>
      </c>
      <c r="E454" s="49">
        <f>ROUND(('Все выпуски'!$X$3*'Все выпуски'!$X$6/100)*((B454-$B$394)/365)+$F$394,2)</f>
        <v>6.21</v>
      </c>
      <c r="G454" s="43">
        <f>COUNTIF(D455:$D$1852,365)</f>
        <v>1035</v>
      </c>
      <c r="H454" s="43">
        <f>COUNTIF(D455:$D$1852,366)</f>
        <v>363</v>
      </c>
      <c r="I454" s="2"/>
    </row>
    <row r="455" spans="1:9" x14ac:dyDescent="0.25">
      <c r="A455" s="1">
        <f>COUNTIF($C$2:C455,"Да")</f>
        <v>4</v>
      </c>
      <c r="B455" s="45">
        <f t="shared" si="15"/>
        <v>45718</v>
      </c>
      <c r="C455" s="42" t="str">
        <f>IF(ISERROR(VLOOKUP(B455,'Айгенис Оп24'!$C$3:$C$22,1,0)),"Нет","Да")</f>
        <v>Нет</v>
      </c>
      <c r="D455" s="43">
        <f t="shared" si="14"/>
        <v>365</v>
      </c>
      <c r="E455" s="49">
        <f>ROUND(('Все выпуски'!$X$3*'Все выпуски'!$X$6/100)*((B455-$B$394)/365)+$F$394,2)</f>
        <v>6.31</v>
      </c>
      <c r="G455" s="43">
        <f>COUNTIF(D456:$D$1852,365)</f>
        <v>1034</v>
      </c>
      <c r="H455" s="43">
        <f>COUNTIF(D456:$D$1852,366)</f>
        <v>363</v>
      </c>
      <c r="I455" s="2"/>
    </row>
    <row r="456" spans="1:9" x14ac:dyDescent="0.25">
      <c r="A456" s="1">
        <f>COUNTIF($C$2:C456,"Да")</f>
        <v>4</v>
      </c>
      <c r="B456" s="45">
        <f t="shared" si="15"/>
        <v>45719</v>
      </c>
      <c r="C456" s="42" t="str">
        <f>IF(ISERROR(VLOOKUP(B456,'Айгенис Оп24'!$C$3:$C$22,1,0)),"Нет","Да")</f>
        <v>Нет</v>
      </c>
      <c r="D456" s="43">
        <f t="shared" si="14"/>
        <v>365</v>
      </c>
      <c r="E456" s="49">
        <f>ROUND(('Все выпуски'!$X$3*'Все выпуски'!$X$6/100)*((B456-$B$394)/365)+$F$394,2)</f>
        <v>6.41</v>
      </c>
      <c r="G456" s="43">
        <f>COUNTIF(D457:$D$1852,365)</f>
        <v>1033</v>
      </c>
      <c r="H456" s="43">
        <f>COUNTIF(D457:$D$1852,366)</f>
        <v>363</v>
      </c>
      <c r="I456" s="2"/>
    </row>
    <row r="457" spans="1:9" x14ac:dyDescent="0.25">
      <c r="A457" s="1">
        <f>COUNTIF($C$2:C457,"Да")</f>
        <v>4</v>
      </c>
      <c r="B457" s="45">
        <f t="shared" si="15"/>
        <v>45720</v>
      </c>
      <c r="C457" s="42" t="str">
        <f>IF(ISERROR(VLOOKUP(B457,'Айгенис Оп24'!$C$3:$C$22,1,0)),"Нет","Да")</f>
        <v>Нет</v>
      </c>
      <c r="D457" s="43">
        <f t="shared" si="14"/>
        <v>365</v>
      </c>
      <c r="E457" s="49">
        <f>ROUND(('Все выпуски'!$X$3*'Все выпуски'!$X$6/100)*((B457-$B$394)/365)+$F$394,2)</f>
        <v>6.51</v>
      </c>
      <c r="G457" s="43">
        <f>COUNTIF(D458:$D$1852,365)</f>
        <v>1032</v>
      </c>
      <c r="H457" s="43">
        <f>COUNTIF(D458:$D$1852,366)</f>
        <v>363</v>
      </c>
      <c r="I457" s="2"/>
    </row>
    <row r="458" spans="1:9" x14ac:dyDescent="0.25">
      <c r="A458" s="1">
        <f>COUNTIF($C$2:C458,"Да")</f>
        <v>4</v>
      </c>
      <c r="B458" s="45">
        <f t="shared" si="15"/>
        <v>45721</v>
      </c>
      <c r="C458" s="42" t="str">
        <f>IF(ISERROR(VLOOKUP(B458,'Айгенис Оп24'!$C$3:$C$22,1,0)),"Нет","Да")</f>
        <v>Нет</v>
      </c>
      <c r="D458" s="43">
        <f t="shared" si="14"/>
        <v>365</v>
      </c>
      <c r="E458" s="49">
        <f>ROUND(('Все выпуски'!$X$3*'Все выпуски'!$X$6/100)*((B458-$B$394)/365)+$F$394,2)</f>
        <v>6.61</v>
      </c>
      <c r="G458" s="43">
        <f>COUNTIF(D459:$D$1852,365)</f>
        <v>1031</v>
      </c>
      <c r="H458" s="43">
        <f>COUNTIF(D459:$D$1852,366)</f>
        <v>363</v>
      </c>
      <c r="I458" s="2"/>
    </row>
    <row r="459" spans="1:9" x14ac:dyDescent="0.25">
      <c r="A459" s="1">
        <f>COUNTIF($C$2:C459,"Да")</f>
        <v>4</v>
      </c>
      <c r="B459" s="45">
        <f t="shared" si="15"/>
        <v>45722</v>
      </c>
      <c r="C459" s="42" t="str">
        <f>IF(ISERROR(VLOOKUP(B459,'Айгенис Оп24'!$C$3:$C$22,1,0)),"Нет","Да")</f>
        <v>Нет</v>
      </c>
      <c r="D459" s="43">
        <f t="shared" si="14"/>
        <v>365</v>
      </c>
      <c r="E459" s="49">
        <f>ROUND(('Все выпуски'!$X$3*'Все выпуски'!$X$6/100)*((B459-$B$394)/365)+$F$394,2)</f>
        <v>6.71</v>
      </c>
      <c r="G459" s="43">
        <f>COUNTIF(D460:$D$1852,365)</f>
        <v>1030</v>
      </c>
      <c r="H459" s="43">
        <f>COUNTIF(D460:$D$1852,366)</f>
        <v>363</v>
      </c>
      <c r="I459" s="2"/>
    </row>
    <row r="460" spans="1:9" x14ac:dyDescent="0.25">
      <c r="A460" s="1">
        <f>COUNTIF($C$2:C460,"Да")</f>
        <v>4</v>
      </c>
      <c r="B460" s="45">
        <f t="shared" si="15"/>
        <v>45723</v>
      </c>
      <c r="C460" s="42" t="str">
        <f>IF(ISERROR(VLOOKUP(B460,'Айгенис Оп24'!$C$3:$C$22,1,0)),"Нет","Да")</f>
        <v>Нет</v>
      </c>
      <c r="D460" s="43">
        <f t="shared" si="14"/>
        <v>365</v>
      </c>
      <c r="E460" s="49">
        <f>ROUND(('Все выпуски'!$X$3*'Все выпуски'!$X$6/100)*((B460-$B$394)/365)+$F$394,2)</f>
        <v>6.8</v>
      </c>
      <c r="G460" s="43">
        <f>COUNTIF(D461:$D$1852,365)</f>
        <v>1029</v>
      </c>
      <c r="H460" s="43">
        <f>COUNTIF(D461:$D$1852,366)</f>
        <v>363</v>
      </c>
      <c r="I460" s="2"/>
    </row>
    <row r="461" spans="1:9" x14ac:dyDescent="0.25">
      <c r="A461" s="1">
        <f>COUNTIF($C$2:C461,"Да")</f>
        <v>4</v>
      </c>
      <c r="B461" s="45">
        <f t="shared" si="15"/>
        <v>45724</v>
      </c>
      <c r="C461" s="42" t="str">
        <f>IF(ISERROR(VLOOKUP(B461,'Айгенис Оп24'!$C$3:$C$22,1,0)),"Нет","Да")</f>
        <v>Нет</v>
      </c>
      <c r="D461" s="43">
        <f t="shared" si="14"/>
        <v>365</v>
      </c>
      <c r="E461" s="49">
        <f>ROUND(('Все выпуски'!$X$3*'Все выпуски'!$X$6/100)*((B461-$B$394)/365)+$F$394,2)</f>
        <v>6.9</v>
      </c>
      <c r="G461" s="43">
        <f>COUNTIF(D462:$D$1852,365)</f>
        <v>1028</v>
      </c>
      <c r="H461" s="43">
        <f>COUNTIF(D462:$D$1852,366)</f>
        <v>363</v>
      </c>
      <c r="I461" s="2"/>
    </row>
    <row r="462" spans="1:9" x14ac:dyDescent="0.25">
      <c r="A462" s="1">
        <f>COUNTIF($C$2:C462,"Да")</f>
        <v>4</v>
      </c>
      <c r="B462" s="45">
        <f t="shared" si="15"/>
        <v>45725</v>
      </c>
      <c r="C462" s="42" t="str">
        <f>IF(ISERROR(VLOOKUP(B462,'Айгенис Оп24'!$C$3:$C$22,1,0)),"Нет","Да")</f>
        <v>Нет</v>
      </c>
      <c r="D462" s="43">
        <f t="shared" si="14"/>
        <v>365</v>
      </c>
      <c r="E462" s="49">
        <f>ROUND(('Все выпуски'!$X$3*'Все выпуски'!$X$6/100)*((B462-$B$394)/365)+$F$394,2)</f>
        <v>7</v>
      </c>
      <c r="G462" s="43">
        <f>COUNTIF(D463:$D$1852,365)</f>
        <v>1027</v>
      </c>
      <c r="H462" s="43">
        <f>COUNTIF(D463:$D$1852,366)</f>
        <v>363</v>
      </c>
      <c r="I462" s="2"/>
    </row>
    <row r="463" spans="1:9" x14ac:dyDescent="0.25">
      <c r="A463" s="1">
        <f>COUNTIF($C$2:C463,"Да")</f>
        <v>4</v>
      </c>
      <c r="B463" s="45">
        <f t="shared" si="15"/>
        <v>45726</v>
      </c>
      <c r="C463" s="42" t="str">
        <f>IF(ISERROR(VLOOKUP(B463,'Айгенис Оп24'!$C$3:$C$22,1,0)),"Нет","Да")</f>
        <v>Нет</v>
      </c>
      <c r="D463" s="43">
        <f t="shared" si="14"/>
        <v>365</v>
      </c>
      <c r="E463" s="49">
        <f>ROUND(('Все выпуски'!$X$3*'Все выпуски'!$X$6/100)*((B463-$B$394)/365)+$F$394,2)</f>
        <v>7.1</v>
      </c>
      <c r="G463" s="43">
        <f>COUNTIF(D464:$D$1852,365)</f>
        <v>1026</v>
      </c>
      <c r="H463" s="43">
        <f>COUNTIF(D464:$D$1852,366)</f>
        <v>363</v>
      </c>
      <c r="I463" s="2"/>
    </row>
    <row r="464" spans="1:9" x14ac:dyDescent="0.25">
      <c r="A464" s="1">
        <f>COUNTIF($C$2:C464,"Да")</f>
        <v>4</v>
      </c>
      <c r="B464" s="45">
        <f t="shared" si="15"/>
        <v>45727</v>
      </c>
      <c r="C464" s="42" t="str">
        <f>IF(ISERROR(VLOOKUP(B464,'Айгенис Оп24'!$C$3:$C$22,1,0)),"Нет","Да")</f>
        <v>Нет</v>
      </c>
      <c r="D464" s="43">
        <f t="shared" si="14"/>
        <v>365</v>
      </c>
      <c r="E464" s="49">
        <f>ROUND(('Все выпуски'!$X$3*'Все выпуски'!$X$6/100)*((B464-$B$394)/365)+$F$394,2)</f>
        <v>7.2</v>
      </c>
      <c r="G464" s="43">
        <f>COUNTIF(D465:$D$1852,365)</f>
        <v>1025</v>
      </c>
      <c r="H464" s="43">
        <f>COUNTIF(D465:$D$1852,366)</f>
        <v>363</v>
      </c>
      <c r="I464" s="2"/>
    </row>
    <row r="465" spans="1:9" x14ac:dyDescent="0.25">
      <c r="A465" s="1">
        <f>COUNTIF($C$2:C465,"Да")</f>
        <v>4</v>
      </c>
      <c r="B465" s="45">
        <f t="shared" si="15"/>
        <v>45728</v>
      </c>
      <c r="C465" s="42" t="str">
        <f>IF(ISERROR(VLOOKUP(B465,'Айгенис Оп24'!$C$3:$C$22,1,0)),"Нет","Да")</f>
        <v>Нет</v>
      </c>
      <c r="D465" s="43">
        <f t="shared" si="14"/>
        <v>365</v>
      </c>
      <c r="E465" s="49">
        <f>ROUND(('Все выпуски'!$X$3*'Все выпуски'!$X$6/100)*((B465-$B$394)/365)+$F$394,2)</f>
        <v>7.3</v>
      </c>
      <c r="G465" s="43">
        <f>COUNTIF(D466:$D$1852,365)</f>
        <v>1024</v>
      </c>
      <c r="H465" s="43">
        <f>COUNTIF(D466:$D$1852,366)</f>
        <v>363</v>
      </c>
      <c r="I465" s="2"/>
    </row>
    <row r="466" spans="1:9" x14ac:dyDescent="0.25">
      <c r="A466" s="1">
        <f>COUNTIF($C$2:C466,"Да")</f>
        <v>4</v>
      </c>
      <c r="B466" s="45">
        <f t="shared" si="15"/>
        <v>45729</v>
      </c>
      <c r="C466" s="42" t="str">
        <f>IF(ISERROR(VLOOKUP(B466,'Айгенис Оп24'!$C$3:$C$22,1,0)),"Нет","Да")</f>
        <v>Нет</v>
      </c>
      <c r="D466" s="43">
        <f t="shared" si="14"/>
        <v>365</v>
      </c>
      <c r="E466" s="49">
        <f>ROUND(('Все выпуски'!$X$3*'Все выпуски'!$X$6/100)*((B466-$B$394)/365)+$F$394,2)</f>
        <v>7.4</v>
      </c>
      <c r="G466" s="43">
        <f>COUNTIF(D467:$D$1852,365)</f>
        <v>1023</v>
      </c>
      <c r="H466" s="43">
        <f>COUNTIF(D467:$D$1852,366)</f>
        <v>363</v>
      </c>
      <c r="I466" s="2"/>
    </row>
    <row r="467" spans="1:9" x14ac:dyDescent="0.25">
      <c r="A467" s="1">
        <f>COUNTIF($C$2:C467,"Да")</f>
        <v>4</v>
      </c>
      <c r="B467" s="45">
        <f t="shared" si="15"/>
        <v>45730</v>
      </c>
      <c r="C467" s="42" t="str">
        <f>IF(ISERROR(VLOOKUP(B467,'Айгенис Оп24'!$C$3:$C$22,1,0)),"Нет","Да")</f>
        <v>Нет</v>
      </c>
      <c r="D467" s="43">
        <f t="shared" si="14"/>
        <v>365</v>
      </c>
      <c r="E467" s="49">
        <f>ROUND(('Все выпуски'!$X$3*'Все выпуски'!$X$6/100)*((B467-$B$394)/365)+$F$394,2)</f>
        <v>7.5</v>
      </c>
      <c r="G467" s="43">
        <f>COUNTIF(D468:$D$1852,365)</f>
        <v>1022</v>
      </c>
      <c r="H467" s="43">
        <f>COUNTIF(D468:$D$1852,366)</f>
        <v>363</v>
      </c>
      <c r="I467" s="2"/>
    </row>
    <row r="468" spans="1:9" x14ac:dyDescent="0.25">
      <c r="A468" s="1">
        <f>COUNTIF($C$2:C468,"Да")</f>
        <v>4</v>
      </c>
      <c r="B468" s="45">
        <f t="shared" si="15"/>
        <v>45731</v>
      </c>
      <c r="C468" s="42" t="str">
        <f>IF(ISERROR(VLOOKUP(B468,'Айгенис Оп24'!$C$3:$C$22,1,0)),"Нет","Да")</f>
        <v>Нет</v>
      </c>
      <c r="D468" s="43">
        <f t="shared" si="14"/>
        <v>365</v>
      </c>
      <c r="E468" s="49">
        <f>ROUND(('Все выпуски'!$X$3*'Все выпуски'!$X$6/100)*((B468-$B$394)/365)+$F$394,2)</f>
        <v>7.59</v>
      </c>
      <c r="G468" s="43">
        <f>COUNTIF(D469:$D$1852,365)</f>
        <v>1021</v>
      </c>
      <c r="H468" s="43">
        <f>COUNTIF(D469:$D$1852,366)</f>
        <v>363</v>
      </c>
      <c r="I468" s="2"/>
    </row>
    <row r="469" spans="1:9" x14ac:dyDescent="0.25">
      <c r="A469" s="1">
        <f>COUNTIF($C$2:C469,"Да")</f>
        <v>4</v>
      </c>
      <c r="B469" s="45">
        <f t="shared" si="15"/>
        <v>45732</v>
      </c>
      <c r="C469" s="42" t="str">
        <f>IF(ISERROR(VLOOKUP(B469,'Айгенис Оп24'!$C$3:$C$22,1,0)),"Нет","Да")</f>
        <v>Нет</v>
      </c>
      <c r="D469" s="43">
        <f t="shared" si="14"/>
        <v>365</v>
      </c>
      <c r="E469" s="49">
        <f>ROUND(('Все выпуски'!$X$3*'Все выпуски'!$X$6/100)*((B469-$B$394)/365)+$F$394,2)</f>
        <v>7.69</v>
      </c>
      <c r="G469" s="43">
        <f>COUNTIF(D470:$D$1852,365)</f>
        <v>1020</v>
      </c>
      <c r="H469" s="43">
        <f>COUNTIF(D470:$D$1852,366)</f>
        <v>363</v>
      </c>
      <c r="I469" s="2"/>
    </row>
    <row r="470" spans="1:9" x14ac:dyDescent="0.25">
      <c r="A470" s="1">
        <f>COUNTIF($C$2:C470,"Да")</f>
        <v>4</v>
      </c>
      <c r="B470" s="45">
        <f t="shared" si="15"/>
        <v>45733</v>
      </c>
      <c r="C470" s="42" t="str">
        <f>IF(ISERROR(VLOOKUP(B470,'Айгенис Оп24'!$C$3:$C$22,1,0)),"Нет","Да")</f>
        <v>Нет</v>
      </c>
      <c r="D470" s="43">
        <f t="shared" si="14"/>
        <v>365</v>
      </c>
      <c r="E470" s="49">
        <f>ROUND(('Все выпуски'!$X$3*'Все выпуски'!$X$6/100)*((B470-$B$394)/365)+$F$394,2)</f>
        <v>7.79</v>
      </c>
      <c r="G470" s="43">
        <f>COUNTIF(D471:$D$1852,365)</f>
        <v>1019</v>
      </c>
      <c r="H470" s="43">
        <f>COUNTIF(D471:$D$1852,366)</f>
        <v>363</v>
      </c>
      <c r="I470" s="2"/>
    </row>
    <row r="471" spans="1:9" x14ac:dyDescent="0.25">
      <c r="A471" s="1">
        <f>COUNTIF($C$2:C471,"Да")</f>
        <v>4</v>
      </c>
      <c r="B471" s="45">
        <f t="shared" si="15"/>
        <v>45734</v>
      </c>
      <c r="C471" s="42" t="str">
        <f>IF(ISERROR(VLOOKUP(B471,'Айгенис Оп24'!$C$3:$C$22,1,0)),"Нет","Да")</f>
        <v>Нет</v>
      </c>
      <c r="D471" s="43">
        <f t="shared" si="14"/>
        <v>365</v>
      </c>
      <c r="E471" s="49">
        <f>ROUND(('Все выпуски'!$X$3*'Все выпуски'!$X$6/100)*((B471-$B$394)/365)+$F$394,2)</f>
        <v>7.89</v>
      </c>
      <c r="G471" s="43">
        <f>COUNTIF(D472:$D$1852,365)</f>
        <v>1018</v>
      </c>
      <c r="H471" s="43">
        <f>COUNTIF(D472:$D$1852,366)</f>
        <v>363</v>
      </c>
      <c r="I471" s="2"/>
    </row>
    <row r="472" spans="1:9" x14ac:dyDescent="0.25">
      <c r="A472" s="1">
        <f>COUNTIF($C$2:C472,"Да")</f>
        <v>4</v>
      </c>
      <c r="B472" s="45">
        <f t="shared" si="15"/>
        <v>45735</v>
      </c>
      <c r="C472" s="42" t="str">
        <f>IF(ISERROR(VLOOKUP(B472,'Айгенис Оп24'!$C$3:$C$22,1,0)),"Нет","Да")</f>
        <v>Нет</v>
      </c>
      <c r="D472" s="43">
        <f t="shared" si="14"/>
        <v>365</v>
      </c>
      <c r="E472" s="49">
        <f>ROUND(('Все выпуски'!$X$3*'Все выпуски'!$X$6/100)*((B472-$B$394)/365)+$F$394,2)</f>
        <v>7.99</v>
      </c>
      <c r="G472" s="43">
        <f>COUNTIF(D473:$D$1852,365)</f>
        <v>1017</v>
      </c>
      <c r="H472" s="43">
        <f>COUNTIF(D473:$D$1852,366)</f>
        <v>363</v>
      </c>
      <c r="I472" s="2"/>
    </row>
    <row r="473" spans="1:9" x14ac:dyDescent="0.25">
      <c r="A473" s="1">
        <f>COUNTIF($C$2:C473,"Да")</f>
        <v>4</v>
      </c>
      <c r="B473" s="45">
        <f t="shared" si="15"/>
        <v>45736</v>
      </c>
      <c r="C473" s="42" t="str">
        <f>IF(ISERROR(VLOOKUP(B473,'Айгенис Оп24'!$C$3:$C$22,1,0)),"Нет","Да")</f>
        <v>Нет</v>
      </c>
      <c r="D473" s="43">
        <f t="shared" si="14"/>
        <v>365</v>
      </c>
      <c r="E473" s="49">
        <f>ROUND(('Все выпуски'!$X$3*'Все выпуски'!$X$6/100)*((B473-$B$394)/365)+$F$394,2)</f>
        <v>8.09</v>
      </c>
      <c r="G473" s="43">
        <f>COUNTIF(D474:$D$1852,365)</f>
        <v>1016</v>
      </c>
      <c r="H473" s="43">
        <f>COUNTIF(D474:$D$1852,366)</f>
        <v>363</v>
      </c>
      <c r="I473" s="2"/>
    </row>
    <row r="474" spans="1:9" x14ac:dyDescent="0.25">
      <c r="A474" s="1">
        <f>COUNTIF($C$2:C474,"Да")</f>
        <v>4</v>
      </c>
      <c r="B474" s="45">
        <f t="shared" si="15"/>
        <v>45737</v>
      </c>
      <c r="C474" s="42" t="str">
        <f>IF(ISERROR(VLOOKUP(B474,'Айгенис Оп24'!$C$3:$C$22,1,0)),"Нет","Да")</f>
        <v>Нет</v>
      </c>
      <c r="D474" s="43">
        <f t="shared" si="14"/>
        <v>365</v>
      </c>
      <c r="E474" s="49">
        <f>ROUND(('Все выпуски'!$X$3*'Все выпуски'!$X$6/100)*((B474-$B$394)/365)+$F$394,2)</f>
        <v>8.19</v>
      </c>
      <c r="G474" s="43">
        <f>COUNTIF(D475:$D$1852,365)</f>
        <v>1015</v>
      </c>
      <c r="H474" s="43">
        <f>COUNTIF(D475:$D$1852,366)</f>
        <v>363</v>
      </c>
      <c r="I474" s="2"/>
    </row>
    <row r="475" spans="1:9" x14ac:dyDescent="0.25">
      <c r="A475" s="1">
        <f>COUNTIF($C$2:C475,"Да")</f>
        <v>4</v>
      </c>
      <c r="B475" s="45">
        <f t="shared" si="15"/>
        <v>45738</v>
      </c>
      <c r="C475" s="42" t="str">
        <f>IF(ISERROR(VLOOKUP(B475,'Айгенис Оп24'!$C$3:$C$22,1,0)),"Нет","Да")</f>
        <v>Нет</v>
      </c>
      <c r="D475" s="43">
        <f t="shared" si="14"/>
        <v>365</v>
      </c>
      <c r="E475" s="49">
        <f>ROUND(('Все выпуски'!$X$3*'Все выпуски'!$X$6/100)*((B475-$B$394)/365)+$F$394,2)</f>
        <v>8.2799999999999994</v>
      </c>
      <c r="G475" s="43">
        <f>COUNTIF(D476:$D$1852,365)</f>
        <v>1014</v>
      </c>
      <c r="H475" s="43">
        <f>COUNTIF(D476:$D$1852,366)</f>
        <v>363</v>
      </c>
      <c r="I475" s="2"/>
    </row>
    <row r="476" spans="1:9" x14ac:dyDescent="0.25">
      <c r="A476" s="1">
        <f>COUNTIF($C$2:C476,"Да")</f>
        <v>4</v>
      </c>
      <c r="B476" s="45">
        <f t="shared" si="15"/>
        <v>45739</v>
      </c>
      <c r="C476" s="42" t="str">
        <f>IF(ISERROR(VLOOKUP(B476,'Айгенис Оп24'!$C$3:$C$22,1,0)),"Нет","Да")</f>
        <v>Нет</v>
      </c>
      <c r="D476" s="43">
        <f t="shared" si="14"/>
        <v>365</v>
      </c>
      <c r="E476" s="49">
        <f>ROUND(('Все выпуски'!$X$3*'Все выпуски'!$X$6/100)*((B476-$B$394)/365)+$F$394,2)</f>
        <v>8.3800000000000008</v>
      </c>
      <c r="G476" s="43">
        <f>COUNTIF(D477:$D$1852,365)</f>
        <v>1013</v>
      </c>
      <c r="H476" s="43">
        <f>COUNTIF(D477:$D$1852,366)</f>
        <v>363</v>
      </c>
      <c r="I476" s="2"/>
    </row>
    <row r="477" spans="1:9" x14ac:dyDescent="0.25">
      <c r="A477" s="1">
        <f>COUNTIF($C$2:C477,"Да")</f>
        <v>4</v>
      </c>
      <c r="B477" s="45">
        <f t="shared" si="15"/>
        <v>45740</v>
      </c>
      <c r="C477" s="42" t="str">
        <f>IF(ISERROR(VLOOKUP(B477,'Айгенис Оп24'!$C$3:$C$22,1,0)),"Нет","Да")</f>
        <v>Нет</v>
      </c>
      <c r="D477" s="43">
        <f t="shared" si="14"/>
        <v>365</v>
      </c>
      <c r="E477" s="49">
        <f>ROUND(('Все выпуски'!$X$3*'Все выпуски'!$X$6/100)*((B477-$B$394)/365)+$F$394,2)</f>
        <v>8.48</v>
      </c>
      <c r="G477" s="43">
        <f>COUNTIF(D478:$D$1852,365)</f>
        <v>1012</v>
      </c>
      <c r="H477" s="43">
        <f>COUNTIF(D478:$D$1852,366)</f>
        <v>363</v>
      </c>
      <c r="I477" s="2"/>
    </row>
    <row r="478" spans="1:9" x14ac:dyDescent="0.25">
      <c r="A478" s="1">
        <f>COUNTIF($C$2:C478,"Да")</f>
        <v>4</v>
      </c>
      <c r="B478" s="45">
        <f t="shared" si="15"/>
        <v>45741</v>
      </c>
      <c r="C478" s="42" t="str">
        <f>IF(ISERROR(VLOOKUP(B478,'Айгенис Оп24'!$C$3:$C$22,1,0)),"Нет","Да")</f>
        <v>Нет</v>
      </c>
      <c r="D478" s="43">
        <f t="shared" si="14"/>
        <v>365</v>
      </c>
      <c r="E478" s="49">
        <f>ROUND(('Все выпуски'!$X$3*'Все выпуски'!$X$6/100)*((B478-$B$394)/365)+$F$394,2)</f>
        <v>8.58</v>
      </c>
      <c r="G478" s="43">
        <f>COUNTIF(D479:$D$1852,365)</f>
        <v>1011</v>
      </c>
      <c r="H478" s="43">
        <f>COUNTIF(D479:$D$1852,366)</f>
        <v>363</v>
      </c>
      <c r="I478" s="2"/>
    </row>
    <row r="479" spans="1:9" x14ac:dyDescent="0.25">
      <c r="A479" s="1">
        <f>COUNTIF($C$2:C479,"Да")</f>
        <v>4</v>
      </c>
      <c r="B479" s="45">
        <f t="shared" si="15"/>
        <v>45742</v>
      </c>
      <c r="C479" s="42" t="str">
        <f>IF(ISERROR(VLOOKUP(B479,'Айгенис Оп24'!$C$3:$C$22,1,0)),"Нет","Да")</f>
        <v>Нет</v>
      </c>
      <c r="D479" s="43">
        <f t="shared" si="14"/>
        <v>365</v>
      </c>
      <c r="E479" s="49">
        <f>ROUND(('Все выпуски'!$X$3*'Все выпуски'!$X$6/100)*((B479-$B$394)/365)+$F$394,2)</f>
        <v>8.68</v>
      </c>
      <c r="G479" s="43">
        <f>COUNTIF(D480:$D$1852,365)</f>
        <v>1010</v>
      </c>
      <c r="H479" s="43">
        <f>COUNTIF(D480:$D$1852,366)</f>
        <v>363</v>
      </c>
      <c r="I479" s="2"/>
    </row>
    <row r="480" spans="1:9" x14ac:dyDescent="0.25">
      <c r="A480" s="1">
        <f>COUNTIF($C$2:C480,"Да")</f>
        <v>4</v>
      </c>
      <c r="B480" s="45">
        <f t="shared" si="15"/>
        <v>45743</v>
      </c>
      <c r="C480" s="42" t="str">
        <f>IF(ISERROR(VLOOKUP(B480,'Айгенис Оп24'!$C$3:$C$22,1,0)),"Нет","Да")</f>
        <v>Нет</v>
      </c>
      <c r="D480" s="43">
        <f t="shared" si="14"/>
        <v>365</v>
      </c>
      <c r="E480" s="49">
        <f>ROUND(('Все выпуски'!$X$3*'Все выпуски'!$X$6/100)*((B480-$B$394)/365)+$F$394,2)</f>
        <v>8.7799999999999994</v>
      </c>
      <c r="G480" s="43">
        <f>COUNTIF(D481:$D$1852,365)</f>
        <v>1009</v>
      </c>
      <c r="H480" s="43">
        <f>COUNTIF(D481:$D$1852,366)</f>
        <v>363</v>
      </c>
      <c r="I480" s="2"/>
    </row>
    <row r="481" spans="1:9" x14ac:dyDescent="0.25">
      <c r="A481" s="1">
        <f>COUNTIF($C$2:C481,"Да")</f>
        <v>5</v>
      </c>
      <c r="B481" s="45">
        <f t="shared" si="15"/>
        <v>45744</v>
      </c>
      <c r="C481" s="42" t="str">
        <f>IF(ISERROR(VLOOKUP(B481,'Айгенис Оп24'!$C$3:$C$22,1,0)),"Нет","Да")</f>
        <v>Да</v>
      </c>
      <c r="D481" s="43">
        <f t="shared" si="14"/>
        <v>365</v>
      </c>
      <c r="E481" s="49">
        <f>ROUND(('Все выпуски'!$X$3*'Все выпуски'!$X$6/100)*((B481-$B$394)/365)+$F$394,2)</f>
        <v>8.8800000000000008</v>
      </c>
      <c r="G481" s="43">
        <f>COUNTIF(D482:$D$1852,365)</f>
        <v>1008</v>
      </c>
      <c r="H481" s="43">
        <f>COUNTIF(D482:$D$1852,366)</f>
        <v>363</v>
      </c>
      <c r="I481" s="2"/>
    </row>
    <row r="482" spans="1:9" x14ac:dyDescent="0.25">
      <c r="A482" s="1">
        <f>COUNTIF($C$2:C482,"Да")</f>
        <v>5</v>
      </c>
      <c r="B482" s="45">
        <f t="shared" si="15"/>
        <v>45745</v>
      </c>
      <c r="C482" s="42" t="str">
        <f>IF(ISERROR(VLOOKUP(B482,'Айгенис Оп24'!$C$3:$C$22,1,0)),"Нет","Да")</f>
        <v>Нет</v>
      </c>
      <c r="D482" s="43">
        <f t="shared" si="14"/>
        <v>365</v>
      </c>
      <c r="E482" s="49">
        <f>ROUND(('Все выпуски'!$X$3*'Все выпуски'!$X$6/100)/365*(B482-IF(C482="Нет",VLOOKUP(A482,'Айгенис Оп24'!$A$2:$C$22,3,0),VLOOKUP((A482-1),'Айгенис Оп24'!$A$2:$C$22,3,0))),2)</f>
        <v>0.1</v>
      </c>
      <c r="G482" s="43">
        <f>COUNTIF(D483:$D$1852,365)</f>
        <v>1007</v>
      </c>
      <c r="H482" s="43">
        <f>COUNTIF(D483:$D$1852,366)</f>
        <v>363</v>
      </c>
      <c r="I482" s="2"/>
    </row>
    <row r="483" spans="1:9" x14ac:dyDescent="0.25">
      <c r="A483" s="1">
        <f>COUNTIF($C$2:C483,"Да")</f>
        <v>5</v>
      </c>
      <c r="B483" s="45">
        <f t="shared" si="15"/>
        <v>45746</v>
      </c>
      <c r="C483" s="42" t="str">
        <f>IF(ISERROR(VLOOKUP(B483,'Айгенис Оп24'!$C$3:$C$22,1,0)),"Нет","Да")</f>
        <v>Нет</v>
      </c>
      <c r="D483" s="43">
        <f t="shared" si="14"/>
        <v>365</v>
      </c>
      <c r="E483" s="49">
        <f>ROUND(('Все выпуски'!$X$3*'Все выпуски'!$X$6/100)/365*(B483-IF(C483="Нет",VLOOKUP(A483,'Айгенис Оп24'!$A$2:$C$22,3,0),VLOOKUP((A483-1),'Айгенис Оп24'!$A$2:$C$22,3,0))),2)</f>
        <v>0.2</v>
      </c>
      <c r="G483" s="43">
        <f>COUNTIF(D484:$D$1852,365)</f>
        <v>1006</v>
      </c>
      <c r="H483" s="43">
        <f>COUNTIF(D484:$D$1852,366)</f>
        <v>363</v>
      </c>
      <c r="I483" s="2"/>
    </row>
    <row r="484" spans="1:9" x14ac:dyDescent="0.25">
      <c r="A484" s="1">
        <f>COUNTIF($C$2:C484,"Да")</f>
        <v>5</v>
      </c>
      <c r="B484" s="45">
        <f t="shared" si="15"/>
        <v>45747</v>
      </c>
      <c r="C484" s="42" t="str">
        <f>IF(ISERROR(VLOOKUP(B484,'Айгенис Оп24'!$C$3:$C$22,1,0)),"Нет","Да")</f>
        <v>Нет</v>
      </c>
      <c r="D484" s="43">
        <f t="shared" si="14"/>
        <v>365</v>
      </c>
      <c r="E484" s="49">
        <f>ROUND(('Все выпуски'!$X$3*'Все выпуски'!$X$6/100)/365*(B484-IF(C484="Нет",VLOOKUP(A484,'Айгенис Оп24'!$A$2:$C$22,3,0),VLOOKUP((A484-1),'Айгенис Оп24'!$A$2:$C$22,3,0))),2)</f>
        <v>0.3</v>
      </c>
      <c r="G484" s="43">
        <f>COUNTIF(D485:$D$1852,365)</f>
        <v>1005</v>
      </c>
      <c r="H484" s="43">
        <f>COUNTIF(D485:$D$1852,366)</f>
        <v>363</v>
      </c>
      <c r="I484" s="2"/>
    </row>
    <row r="485" spans="1:9" x14ac:dyDescent="0.25">
      <c r="A485" s="1">
        <f>COUNTIF($C$2:C485,"Да")</f>
        <v>5</v>
      </c>
      <c r="B485" s="45">
        <f t="shared" si="15"/>
        <v>45748</v>
      </c>
      <c r="C485" s="42" t="str">
        <f>IF(ISERROR(VLOOKUP(B485,'Айгенис Оп24'!$C$3:$C$22,1,0)),"Нет","Да")</f>
        <v>Нет</v>
      </c>
      <c r="D485" s="43">
        <f t="shared" si="14"/>
        <v>365</v>
      </c>
      <c r="E485" s="49">
        <f>ROUND(('Все выпуски'!$X$3*'Все выпуски'!$X$6/100)/365*(B485-IF(C485="Нет",VLOOKUP(A485,'Айгенис Оп24'!$A$2:$C$22,3,0),VLOOKUP((A485-1),'Айгенис Оп24'!$A$2:$C$22,3,0))),2)</f>
        <v>0.39</v>
      </c>
      <c r="G485" s="43">
        <f>COUNTIF(D486:$D$1852,365)</f>
        <v>1004</v>
      </c>
      <c r="H485" s="43">
        <f>COUNTIF(D486:$D$1852,366)</f>
        <v>363</v>
      </c>
      <c r="I485" s="2"/>
    </row>
    <row r="486" spans="1:9" x14ac:dyDescent="0.25">
      <c r="A486" s="1">
        <f>COUNTIF($C$2:C486,"Да")</f>
        <v>5</v>
      </c>
      <c r="B486" s="45">
        <f t="shared" si="15"/>
        <v>45749</v>
      </c>
      <c r="C486" s="42" t="str">
        <f>IF(ISERROR(VLOOKUP(B486,'Айгенис Оп24'!$C$3:$C$22,1,0)),"Нет","Да")</f>
        <v>Нет</v>
      </c>
      <c r="D486" s="43">
        <f t="shared" si="14"/>
        <v>365</v>
      </c>
      <c r="E486" s="49">
        <f>ROUND(('Все выпуски'!$X$3*'Все выпуски'!$X$6/100)/365*(B486-IF(C486="Нет",VLOOKUP(A486,'Айгенис Оп24'!$A$2:$C$22,3,0),VLOOKUP((A486-1),'Айгенис Оп24'!$A$2:$C$22,3,0))),2)</f>
        <v>0.49</v>
      </c>
      <c r="G486" s="43">
        <f>COUNTIF(D487:$D$1852,365)</f>
        <v>1003</v>
      </c>
      <c r="H486" s="43">
        <f>COUNTIF(D487:$D$1852,366)</f>
        <v>363</v>
      </c>
      <c r="I486" s="2"/>
    </row>
    <row r="487" spans="1:9" x14ac:dyDescent="0.25">
      <c r="A487" s="1">
        <f>COUNTIF($C$2:C487,"Да")</f>
        <v>5</v>
      </c>
      <c r="B487" s="45">
        <f t="shared" si="15"/>
        <v>45750</v>
      </c>
      <c r="C487" s="42" t="str">
        <f>IF(ISERROR(VLOOKUP(B487,'Айгенис Оп24'!$C$3:$C$22,1,0)),"Нет","Да")</f>
        <v>Нет</v>
      </c>
      <c r="D487" s="43">
        <f t="shared" si="14"/>
        <v>365</v>
      </c>
      <c r="E487" s="49">
        <f>ROUND(('Все выпуски'!$X$3*'Все выпуски'!$X$6/100)/365*(B487-IF(C487="Нет",VLOOKUP(A487,'Айгенис Оп24'!$A$2:$C$22,3,0),VLOOKUP((A487-1),'Айгенис Оп24'!$A$2:$C$22,3,0))),2)</f>
        <v>0.59</v>
      </c>
      <c r="G487" s="43">
        <f>COUNTIF(D488:$D$1852,365)</f>
        <v>1002</v>
      </c>
      <c r="H487" s="43">
        <f>COUNTIF(D488:$D$1852,366)</f>
        <v>363</v>
      </c>
      <c r="I487" s="2"/>
    </row>
    <row r="488" spans="1:9" x14ac:dyDescent="0.25">
      <c r="A488" s="1">
        <f>COUNTIF($C$2:C488,"Да")</f>
        <v>5</v>
      </c>
      <c r="B488" s="45">
        <f t="shared" si="15"/>
        <v>45751</v>
      </c>
      <c r="C488" s="42" t="str">
        <f>IF(ISERROR(VLOOKUP(B488,'Айгенис Оп24'!$C$3:$C$22,1,0)),"Нет","Да")</f>
        <v>Нет</v>
      </c>
      <c r="D488" s="43">
        <f t="shared" si="14"/>
        <v>365</v>
      </c>
      <c r="E488" s="49">
        <f>ROUND(('Все выпуски'!$X$3*'Все выпуски'!$X$6/100)/365*(B488-IF(C488="Нет",VLOOKUP(A488,'Айгенис Оп24'!$A$2:$C$22,3,0),VLOOKUP((A488-1),'Айгенис Оп24'!$A$2:$C$22,3,0))),2)</f>
        <v>0.69</v>
      </c>
      <c r="G488" s="43">
        <f>COUNTIF(D489:$D$1852,365)</f>
        <v>1001</v>
      </c>
      <c r="H488" s="43">
        <f>COUNTIF(D489:$D$1852,366)</f>
        <v>363</v>
      </c>
      <c r="I488" s="2"/>
    </row>
    <row r="489" spans="1:9" x14ac:dyDescent="0.25">
      <c r="A489" s="1">
        <f>COUNTIF($C$2:C489,"Да")</f>
        <v>5</v>
      </c>
      <c r="B489" s="45">
        <f t="shared" si="15"/>
        <v>45752</v>
      </c>
      <c r="C489" s="42" t="str">
        <f>IF(ISERROR(VLOOKUP(B489,'Айгенис Оп24'!$C$3:$C$22,1,0)),"Нет","Да")</f>
        <v>Нет</v>
      </c>
      <c r="D489" s="43">
        <f t="shared" si="14"/>
        <v>365</v>
      </c>
      <c r="E489" s="49">
        <f>ROUND(('Все выпуски'!$X$3*'Все выпуски'!$X$6/100)/365*(B489-IF(C489="Нет",VLOOKUP(A489,'Айгенис Оп24'!$A$2:$C$22,3,0),VLOOKUP((A489-1),'Айгенис Оп24'!$A$2:$C$22,3,0))),2)</f>
        <v>0.79</v>
      </c>
      <c r="G489" s="43">
        <f>COUNTIF(D490:$D$1852,365)</f>
        <v>1000</v>
      </c>
      <c r="H489" s="43">
        <f>COUNTIF(D490:$D$1852,366)</f>
        <v>363</v>
      </c>
      <c r="I489" s="2"/>
    </row>
    <row r="490" spans="1:9" x14ac:dyDescent="0.25">
      <c r="A490" s="1">
        <f>COUNTIF($C$2:C490,"Да")</f>
        <v>5</v>
      </c>
      <c r="B490" s="45">
        <f t="shared" si="15"/>
        <v>45753</v>
      </c>
      <c r="C490" s="42" t="str">
        <f>IF(ISERROR(VLOOKUP(B490,'Айгенис Оп24'!$C$3:$C$22,1,0)),"Нет","Да")</f>
        <v>Нет</v>
      </c>
      <c r="D490" s="43">
        <f t="shared" si="14"/>
        <v>365</v>
      </c>
      <c r="E490" s="49">
        <f>ROUND(('Все выпуски'!$X$3*'Все выпуски'!$X$6/100)/365*(B490-IF(C490="Нет",VLOOKUP(A490,'Айгенис Оп24'!$A$2:$C$22,3,0),VLOOKUP((A490-1),'Айгенис Оп24'!$A$2:$C$22,3,0))),2)</f>
        <v>0.89</v>
      </c>
      <c r="G490" s="43">
        <f>COUNTIF(D491:$D$1852,365)</f>
        <v>999</v>
      </c>
      <c r="H490" s="43">
        <f>COUNTIF(D491:$D$1852,366)</f>
        <v>363</v>
      </c>
      <c r="I490" s="2"/>
    </row>
    <row r="491" spans="1:9" x14ac:dyDescent="0.25">
      <c r="A491" s="1">
        <f>COUNTIF($C$2:C491,"Да")</f>
        <v>5</v>
      </c>
      <c r="B491" s="45">
        <f t="shared" si="15"/>
        <v>45754</v>
      </c>
      <c r="C491" s="42" t="str">
        <f>IF(ISERROR(VLOOKUP(B491,'Айгенис Оп24'!$C$3:$C$22,1,0)),"Нет","Да")</f>
        <v>Нет</v>
      </c>
      <c r="D491" s="43">
        <f t="shared" si="14"/>
        <v>365</v>
      </c>
      <c r="E491" s="49">
        <f>ROUND(('Все выпуски'!$X$3*'Все выпуски'!$X$6/100)/365*(B491-IF(C491="Нет",VLOOKUP(A491,'Айгенис Оп24'!$A$2:$C$22,3,0),VLOOKUP((A491-1),'Айгенис Оп24'!$A$2:$C$22,3,0))),2)</f>
        <v>0.99</v>
      </c>
      <c r="G491" s="43">
        <f>COUNTIF(D492:$D$1852,365)</f>
        <v>998</v>
      </c>
      <c r="H491" s="43">
        <f>COUNTIF(D492:$D$1852,366)</f>
        <v>363</v>
      </c>
      <c r="I491" s="2"/>
    </row>
    <row r="492" spans="1:9" x14ac:dyDescent="0.25">
      <c r="A492" s="1">
        <f>COUNTIF($C$2:C492,"Да")</f>
        <v>5</v>
      </c>
      <c r="B492" s="45">
        <f t="shared" si="15"/>
        <v>45755</v>
      </c>
      <c r="C492" s="42" t="str">
        <f>IF(ISERROR(VLOOKUP(B492,'Айгенис Оп24'!$C$3:$C$22,1,0)),"Нет","Да")</f>
        <v>Нет</v>
      </c>
      <c r="D492" s="43">
        <f t="shared" si="14"/>
        <v>365</v>
      </c>
      <c r="E492" s="49">
        <f>ROUND(('Все выпуски'!$X$3*'Все выпуски'!$X$6/100)/365*(B492-IF(C492="Нет",VLOOKUP(A492,'Айгенис Оп24'!$A$2:$C$22,3,0),VLOOKUP((A492-1),'Айгенис Оп24'!$A$2:$C$22,3,0))),2)</f>
        <v>1.08</v>
      </c>
      <c r="G492" s="43">
        <f>COUNTIF(D493:$D$1852,365)</f>
        <v>997</v>
      </c>
      <c r="H492" s="43">
        <f>COUNTIF(D493:$D$1852,366)</f>
        <v>363</v>
      </c>
      <c r="I492" s="2"/>
    </row>
    <row r="493" spans="1:9" x14ac:dyDescent="0.25">
      <c r="A493" s="1">
        <f>COUNTIF($C$2:C493,"Да")</f>
        <v>5</v>
      </c>
      <c r="B493" s="45">
        <f t="shared" si="15"/>
        <v>45756</v>
      </c>
      <c r="C493" s="42" t="str">
        <f>IF(ISERROR(VLOOKUP(B493,'Айгенис Оп24'!$C$3:$C$22,1,0)),"Нет","Да")</f>
        <v>Нет</v>
      </c>
      <c r="D493" s="43">
        <f t="shared" si="14"/>
        <v>365</v>
      </c>
      <c r="E493" s="49">
        <f>ROUND(('Все выпуски'!$X$3*'Все выпуски'!$X$6/100)/365*(B493-IF(C493="Нет",VLOOKUP(A493,'Айгенис Оп24'!$A$2:$C$22,3,0),VLOOKUP((A493-1),'Айгенис Оп24'!$A$2:$C$22,3,0))),2)</f>
        <v>1.18</v>
      </c>
      <c r="G493" s="43">
        <f>COUNTIF(D494:$D$1852,365)</f>
        <v>996</v>
      </c>
      <c r="H493" s="43">
        <f>COUNTIF(D494:$D$1852,366)</f>
        <v>363</v>
      </c>
      <c r="I493" s="2"/>
    </row>
    <row r="494" spans="1:9" x14ac:dyDescent="0.25">
      <c r="A494" s="1">
        <f>COUNTIF($C$2:C494,"Да")</f>
        <v>5</v>
      </c>
      <c r="B494" s="45">
        <f t="shared" si="15"/>
        <v>45757</v>
      </c>
      <c r="C494" s="42" t="str">
        <f>IF(ISERROR(VLOOKUP(B494,'Айгенис Оп24'!$C$3:$C$22,1,0)),"Нет","Да")</f>
        <v>Нет</v>
      </c>
      <c r="D494" s="43">
        <f t="shared" si="14"/>
        <v>365</v>
      </c>
      <c r="E494" s="49">
        <f>ROUND(('Все выпуски'!$X$3*'Все выпуски'!$X$6/100)/365*(B494-IF(C494="Нет",VLOOKUP(A494,'Айгенис Оп24'!$A$2:$C$22,3,0),VLOOKUP((A494-1),'Айгенис Оп24'!$A$2:$C$22,3,0))),2)</f>
        <v>1.28</v>
      </c>
      <c r="G494" s="43">
        <f>COUNTIF(D495:$D$1852,365)</f>
        <v>995</v>
      </c>
      <c r="H494" s="43">
        <f>COUNTIF(D495:$D$1852,366)</f>
        <v>363</v>
      </c>
      <c r="I494" s="2"/>
    </row>
    <row r="495" spans="1:9" x14ac:dyDescent="0.25">
      <c r="A495" s="1">
        <f>COUNTIF($C$2:C495,"Да")</f>
        <v>5</v>
      </c>
      <c r="B495" s="45">
        <f t="shared" si="15"/>
        <v>45758</v>
      </c>
      <c r="C495" s="42" t="str">
        <f>IF(ISERROR(VLOOKUP(B495,'Айгенис Оп24'!$C$3:$C$22,1,0)),"Нет","Да")</f>
        <v>Нет</v>
      </c>
      <c r="D495" s="43">
        <f t="shared" si="14"/>
        <v>365</v>
      </c>
      <c r="E495" s="49">
        <f>ROUND(('Все выпуски'!$X$3*'Все выпуски'!$X$6/100)/365*(B495-IF(C495="Нет",VLOOKUP(A495,'Айгенис Оп24'!$A$2:$C$22,3,0),VLOOKUP((A495-1),'Айгенис Оп24'!$A$2:$C$22,3,0))),2)</f>
        <v>1.38</v>
      </c>
      <c r="G495" s="43">
        <f>COUNTIF(D496:$D$1852,365)</f>
        <v>994</v>
      </c>
      <c r="H495" s="43">
        <f>COUNTIF(D496:$D$1852,366)</f>
        <v>363</v>
      </c>
      <c r="I495" s="2"/>
    </row>
    <row r="496" spans="1:9" x14ac:dyDescent="0.25">
      <c r="A496" s="1">
        <f>COUNTIF($C$2:C496,"Да")</f>
        <v>5</v>
      </c>
      <c r="B496" s="45">
        <f t="shared" si="15"/>
        <v>45759</v>
      </c>
      <c r="C496" s="42" t="str">
        <f>IF(ISERROR(VLOOKUP(B496,'Айгенис Оп24'!$C$3:$C$22,1,0)),"Нет","Да")</f>
        <v>Нет</v>
      </c>
      <c r="D496" s="43">
        <f t="shared" si="14"/>
        <v>365</v>
      </c>
      <c r="E496" s="49">
        <f>ROUND(('Все выпуски'!$X$3*'Все выпуски'!$X$6/100)/365*(B496-IF(C496="Нет",VLOOKUP(A496,'Айгенис Оп24'!$A$2:$C$22,3,0),VLOOKUP((A496-1),'Айгенис Оп24'!$A$2:$C$22,3,0))),2)</f>
        <v>1.48</v>
      </c>
      <c r="G496" s="43">
        <f>COUNTIF(D497:$D$1852,365)</f>
        <v>993</v>
      </c>
      <c r="H496" s="43">
        <f>COUNTIF(D497:$D$1852,366)</f>
        <v>363</v>
      </c>
      <c r="I496" s="2"/>
    </row>
    <row r="497" spans="1:9" x14ac:dyDescent="0.25">
      <c r="A497" s="1">
        <f>COUNTIF($C$2:C497,"Да")</f>
        <v>5</v>
      </c>
      <c r="B497" s="45">
        <f t="shared" si="15"/>
        <v>45760</v>
      </c>
      <c r="C497" s="42" t="str">
        <f>IF(ISERROR(VLOOKUP(B497,'Айгенис Оп24'!$C$3:$C$22,1,0)),"Нет","Да")</f>
        <v>Нет</v>
      </c>
      <c r="D497" s="43">
        <f t="shared" si="14"/>
        <v>365</v>
      </c>
      <c r="E497" s="49">
        <f>ROUND(('Все выпуски'!$X$3*'Все выпуски'!$X$6/100)/365*(B497-IF(C497="Нет",VLOOKUP(A497,'Айгенис Оп24'!$A$2:$C$22,3,0),VLOOKUP((A497-1),'Айгенис Оп24'!$A$2:$C$22,3,0))),2)</f>
        <v>1.58</v>
      </c>
      <c r="G497" s="43">
        <f>COUNTIF(D498:$D$1852,365)</f>
        <v>992</v>
      </c>
      <c r="H497" s="43">
        <f>COUNTIF(D498:$D$1852,366)</f>
        <v>363</v>
      </c>
      <c r="I497" s="2"/>
    </row>
    <row r="498" spans="1:9" x14ac:dyDescent="0.25">
      <c r="A498" s="1">
        <f>COUNTIF($C$2:C498,"Да")</f>
        <v>5</v>
      </c>
      <c r="B498" s="45">
        <f t="shared" si="15"/>
        <v>45761</v>
      </c>
      <c r="C498" s="42" t="str">
        <f>IF(ISERROR(VLOOKUP(B498,'Айгенис Оп24'!$C$3:$C$22,1,0)),"Нет","Да")</f>
        <v>Нет</v>
      </c>
      <c r="D498" s="43">
        <f t="shared" si="14"/>
        <v>365</v>
      </c>
      <c r="E498" s="49">
        <f>ROUND(('Все выпуски'!$X$3*'Все выпуски'!$X$6/100)/365*(B498-IF(C498="Нет",VLOOKUP(A498,'Айгенис Оп24'!$A$2:$C$22,3,0),VLOOKUP((A498-1),'Айгенис Оп24'!$A$2:$C$22,3,0))),2)</f>
        <v>1.68</v>
      </c>
      <c r="G498" s="43">
        <f>COUNTIF(D499:$D$1852,365)</f>
        <v>991</v>
      </c>
      <c r="H498" s="43">
        <f>COUNTIF(D499:$D$1852,366)</f>
        <v>363</v>
      </c>
      <c r="I498" s="2"/>
    </row>
    <row r="499" spans="1:9" x14ac:dyDescent="0.25">
      <c r="A499" s="1">
        <f>COUNTIF($C$2:C499,"Да")</f>
        <v>5</v>
      </c>
      <c r="B499" s="45">
        <f t="shared" si="15"/>
        <v>45762</v>
      </c>
      <c r="C499" s="42" t="str">
        <f>IF(ISERROR(VLOOKUP(B499,'Айгенис Оп24'!$C$3:$C$22,1,0)),"Нет","Да")</f>
        <v>Нет</v>
      </c>
      <c r="D499" s="43">
        <f t="shared" si="14"/>
        <v>365</v>
      </c>
      <c r="E499" s="49">
        <f>ROUND(('Все выпуски'!$X$3*'Все выпуски'!$X$6/100)/365*(B499-IF(C499="Нет",VLOOKUP(A499,'Айгенис Оп24'!$A$2:$C$22,3,0),VLOOKUP((A499-1),'Айгенис Оп24'!$A$2:$C$22,3,0))),2)</f>
        <v>1.78</v>
      </c>
      <c r="G499" s="43">
        <f>COUNTIF(D500:$D$1852,365)</f>
        <v>990</v>
      </c>
      <c r="H499" s="43">
        <f>COUNTIF(D500:$D$1852,366)</f>
        <v>363</v>
      </c>
      <c r="I499" s="2"/>
    </row>
    <row r="500" spans="1:9" x14ac:dyDescent="0.25">
      <c r="A500" s="1">
        <f>COUNTIF($C$2:C500,"Да")</f>
        <v>5</v>
      </c>
      <c r="B500" s="45">
        <f t="shared" si="15"/>
        <v>45763</v>
      </c>
      <c r="C500" s="42" t="str">
        <f>IF(ISERROR(VLOOKUP(B500,'Айгенис Оп24'!$C$3:$C$22,1,0)),"Нет","Да")</f>
        <v>Нет</v>
      </c>
      <c r="D500" s="43">
        <f t="shared" si="14"/>
        <v>365</v>
      </c>
      <c r="E500" s="49">
        <f>ROUND(('Все выпуски'!$X$3*'Все выпуски'!$X$6/100)/365*(B500-IF(C500="Нет",VLOOKUP(A500,'Айгенис Оп24'!$A$2:$C$22,3,0),VLOOKUP((A500-1),'Айгенис Оп24'!$A$2:$C$22,3,0))),2)</f>
        <v>1.87</v>
      </c>
      <c r="G500" s="43">
        <f>COUNTIF(D501:$D$1852,365)</f>
        <v>989</v>
      </c>
      <c r="H500" s="43">
        <f>COUNTIF(D501:$D$1852,366)</f>
        <v>363</v>
      </c>
      <c r="I500" s="2"/>
    </row>
    <row r="501" spans="1:9" x14ac:dyDescent="0.25">
      <c r="A501" s="1">
        <f>COUNTIF($C$2:C501,"Да")</f>
        <v>5</v>
      </c>
      <c r="B501" s="45">
        <f t="shared" si="15"/>
        <v>45764</v>
      </c>
      <c r="C501" s="42" t="str">
        <f>IF(ISERROR(VLOOKUP(B501,'Айгенис Оп24'!$C$3:$C$22,1,0)),"Нет","Да")</f>
        <v>Нет</v>
      </c>
      <c r="D501" s="43">
        <f t="shared" si="14"/>
        <v>365</v>
      </c>
      <c r="E501" s="49">
        <f>ROUND(('Все выпуски'!$X$3*'Все выпуски'!$X$6/100)/365*(B501-IF(C501="Нет",VLOOKUP(A501,'Айгенис Оп24'!$A$2:$C$22,3,0),VLOOKUP((A501-1),'Айгенис Оп24'!$A$2:$C$22,3,0))),2)</f>
        <v>1.97</v>
      </c>
      <c r="G501" s="43">
        <f>COUNTIF(D502:$D$1852,365)</f>
        <v>988</v>
      </c>
      <c r="H501" s="43">
        <f>COUNTIF(D502:$D$1852,366)</f>
        <v>363</v>
      </c>
      <c r="I501" s="2"/>
    </row>
    <row r="502" spans="1:9" x14ac:dyDescent="0.25">
      <c r="A502" s="1">
        <f>COUNTIF($C$2:C502,"Да")</f>
        <v>5</v>
      </c>
      <c r="B502" s="45">
        <f t="shared" si="15"/>
        <v>45765</v>
      </c>
      <c r="C502" s="42" t="str">
        <f>IF(ISERROR(VLOOKUP(B502,'Айгенис Оп24'!$C$3:$C$22,1,0)),"Нет","Да")</f>
        <v>Нет</v>
      </c>
      <c r="D502" s="43">
        <f t="shared" si="14"/>
        <v>365</v>
      </c>
      <c r="E502" s="49">
        <f>ROUND(('Все выпуски'!$X$3*'Все выпуски'!$X$6/100)/365*(B502-IF(C502="Нет",VLOOKUP(A502,'Айгенис Оп24'!$A$2:$C$22,3,0),VLOOKUP((A502-1),'Айгенис Оп24'!$A$2:$C$22,3,0))),2)</f>
        <v>2.0699999999999998</v>
      </c>
      <c r="G502" s="43">
        <f>COUNTIF(D503:$D$1852,365)</f>
        <v>987</v>
      </c>
      <c r="H502" s="43">
        <f>COUNTIF(D503:$D$1852,366)</f>
        <v>363</v>
      </c>
      <c r="I502" s="2"/>
    </row>
    <row r="503" spans="1:9" x14ac:dyDescent="0.25">
      <c r="A503" s="1">
        <f>COUNTIF($C$2:C503,"Да")</f>
        <v>5</v>
      </c>
      <c r="B503" s="45">
        <f t="shared" si="15"/>
        <v>45766</v>
      </c>
      <c r="C503" s="42" t="str">
        <f>IF(ISERROR(VLOOKUP(B503,'Айгенис Оп24'!$C$3:$C$22,1,0)),"Нет","Да")</f>
        <v>Нет</v>
      </c>
      <c r="D503" s="43">
        <f t="shared" si="14"/>
        <v>365</v>
      </c>
      <c r="E503" s="49">
        <f>ROUND(('Все выпуски'!$X$3*'Все выпуски'!$X$6/100)/365*(B503-IF(C503="Нет",VLOOKUP(A503,'Айгенис Оп24'!$A$2:$C$22,3,0),VLOOKUP((A503-1),'Айгенис Оп24'!$A$2:$C$22,3,0))),2)</f>
        <v>2.17</v>
      </c>
      <c r="G503" s="43">
        <f>COUNTIF(D504:$D$1852,365)</f>
        <v>986</v>
      </c>
      <c r="H503" s="43">
        <f>COUNTIF(D504:$D$1852,366)</f>
        <v>363</v>
      </c>
      <c r="I503" s="2"/>
    </row>
    <row r="504" spans="1:9" x14ac:dyDescent="0.25">
      <c r="A504" s="1">
        <f>COUNTIF($C$2:C504,"Да")</f>
        <v>5</v>
      </c>
      <c r="B504" s="45">
        <f t="shared" si="15"/>
        <v>45767</v>
      </c>
      <c r="C504" s="42" t="str">
        <f>IF(ISERROR(VLOOKUP(B504,'Айгенис Оп24'!$C$3:$C$22,1,0)),"Нет","Да")</f>
        <v>Нет</v>
      </c>
      <c r="D504" s="43">
        <f t="shared" si="14"/>
        <v>365</v>
      </c>
      <c r="E504" s="49">
        <f>ROUND(('Все выпуски'!$X$3*'Все выпуски'!$X$6/100)/365*(B504-IF(C504="Нет",VLOOKUP(A504,'Айгенис Оп24'!$A$2:$C$22,3,0),VLOOKUP((A504-1),'Айгенис Оп24'!$A$2:$C$22,3,0))),2)</f>
        <v>2.27</v>
      </c>
      <c r="G504" s="43">
        <f>COUNTIF(D505:$D$1852,365)</f>
        <v>985</v>
      </c>
      <c r="H504" s="43">
        <f>COUNTIF(D505:$D$1852,366)</f>
        <v>363</v>
      </c>
      <c r="I504" s="2"/>
    </row>
    <row r="505" spans="1:9" x14ac:dyDescent="0.25">
      <c r="A505" s="1">
        <f>COUNTIF($C$2:C505,"Да")</f>
        <v>5</v>
      </c>
      <c r="B505" s="45">
        <f t="shared" si="15"/>
        <v>45768</v>
      </c>
      <c r="C505" s="42" t="str">
        <f>IF(ISERROR(VLOOKUP(B505,'Айгенис Оп24'!$C$3:$C$22,1,0)),"Нет","Да")</f>
        <v>Нет</v>
      </c>
      <c r="D505" s="43">
        <f t="shared" si="14"/>
        <v>365</v>
      </c>
      <c r="E505" s="49">
        <f>ROUND(('Все выпуски'!$X$3*'Все выпуски'!$X$6/100)/365*(B505-IF(C505="Нет",VLOOKUP(A505,'Айгенис Оп24'!$A$2:$C$22,3,0),VLOOKUP((A505-1),'Айгенис Оп24'!$A$2:$C$22,3,0))),2)</f>
        <v>2.37</v>
      </c>
      <c r="G505" s="43">
        <f>COUNTIF(D506:$D$1852,365)</f>
        <v>984</v>
      </c>
      <c r="H505" s="43">
        <f>COUNTIF(D506:$D$1852,366)</f>
        <v>363</v>
      </c>
      <c r="I505" s="2"/>
    </row>
    <row r="506" spans="1:9" x14ac:dyDescent="0.25">
      <c r="A506" s="1">
        <f>COUNTIF($C$2:C506,"Да")</f>
        <v>5</v>
      </c>
      <c r="B506" s="45">
        <f t="shared" si="15"/>
        <v>45769</v>
      </c>
      <c r="C506" s="42" t="str">
        <f>IF(ISERROR(VLOOKUP(B506,'Айгенис Оп24'!$C$3:$C$22,1,0)),"Нет","Да")</f>
        <v>Нет</v>
      </c>
      <c r="D506" s="43">
        <f t="shared" si="14"/>
        <v>365</v>
      </c>
      <c r="E506" s="49">
        <f>ROUND(('Все выпуски'!$X$3*'Все выпуски'!$X$6/100)/365*(B506-IF(C506="Нет",VLOOKUP(A506,'Айгенис Оп24'!$A$2:$C$22,3,0),VLOOKUP((A506-1),'Айгенис Оп24'!$A$2:$C$22,3,0))),2)</f>
        <v>2.4700000000000002</v>
      </c>
      <c r="G506" s="43">
        <f>COUNTIF(D507:$D$1852,365)</f>
        <v>983</v>
      </c>
      <c r="H506" s="43">
        <f>COUNTIF(D507:$D$1852,366)</f>
        <v>363</v>
      </c>
      <c r="I506" s="2"/>
    </row>
    <row r="507" spans="1:9" x14ac:dyDescent="0.25">
      <c r="A507" s="1">
        <f>COUNTIF($C$2:C507,"Да")</f>
        <v>5</v>
      </c>
      <c r="B507" s="45">
        <f t="shared" si="15"/>
        <v>45770</v>
      </c>
      <c r="C507" s="42" t="str">
        <f>IF(ISERROR(VLOOKUP(B507,'Айгенис Оп24'!$C$3:$C$22,1,0)),"Нет","Да")</f>
        <v>Нет</v>
      </c>
      <c r="D507" s="43">
        <f t="shared" si="14"/>
        <v>365</v>
      </c>
      <c r="E507" s="49">
        <f>ROUND(('Все выпуски'!$X$3*'Все выпуски'!$X$6/100)/365*(B507-IF(C507="Нет",VLOOKUP(A507,'Айгенис Оп24'!$A$2:$C$22,3,0),VLOOKUP((A507-1),'Айгенис Оп24'!$A$2:$C$22,3,0))),2)</f>
        <v>2.56</v>
      </c>
      <c r="G507" s="43">
        <f>COUNTIF(D508:$D$1852,365)</f>
        <v>982</v>
      </c>
      <c r="H507" s="43">
        <f>COUNTIF(D508:$D$1852,366)</f>
        <v>363</v>
      </c>
      <c r="I507" s="2"/>
    </row>
    <row r="508" spans="1:9" x14ac:dyDescent="0.25">
      <c r="A508" s="1">
        <f>COUNTIF($C$2:C508,"Да")</f>
        <v>5</v>
      </c>
      <c r="B508" s="45">
        <f t="shared" si="15"/>
        <v>45771</v>
      </c>
      <c r="C508" s="42" t="str">
        <f>IF(ISERROR(VLOOKUP(B508,'Айгенис Оп24'!$C$3:$C$22,1,0)),"Нет","Да")</f>
        <v>Нет</v>
      </c>
      <c r="D508" s="43">
        <f t="shared" si="14"/>
        <v>365</v>
      </c>
      <c r="E508" s="49">
        <f>ROUND(('Все выпуски'!$X$3*'Все выпуски'!$X$6/100)/365*(B508-IF(C508="Нет",VLOOKUP(A508,'Айгенис Оп24'!$A$2:$C$22,3,0),VLOOKUP((A508-1),'Айгенис Оп24'!$A$2:$C$22,3,0))),2)</f>
        <v>2.66</v>
      </c>
      <c r="G508" s="43">
        <f>COUNTIF(D509:$D$1852,365)</f>
        <v>981</v>
      </c>
      <c r="H508" s="43">
        <f>COUNTIF(D509:$D$1852,366)</f>
        <v>363</v>
      </c>
      <c r="I508" s="2"/>
    </row>
    <row r="509" spans="1:9" x14ac:dyDescent="0.25">
      <c r="A509" s="1">
        <f>COUNTIF($C$2:C509,"Да")</f>
        <v>5</v>
      </c>
      <c r="B509" s="45">
        <f t="shared" si="15"/>
        <v>45772</v>
      </c>
      <c r="C509" s="42" t="str">
        <f>IF(ISERROR(VLOOKUP(B509,'Айгенис Оп24'!$C$3:$C$22,1,0)),"Нет","Да")</f>
        <v>Нет</v>
      </c>
      <c r="D509" s="43">
        <f t="shared" si="14"/>
        <v>365</v>
      </c>
      <c r="E509" s="49">
        <f>ROUND(('Все выпуски'!$X$3*'Все выпуски'!$X$6/100)/365*(B509-IF(C509="Нет",VLOOKUP(A509,'Айгенис Оп24'!$A$2:$C$22,3,0),VLOOKUP((A509-1),'Айгенис Оп24'!$A$2:$C$22,3,0))),2)</f>
        <v>2.76</v>
      </c>
      <c r="G509" s="43">
        <f>COUNTIF(D510:$D$1852,365)</f>
        <v>980</v>
      </c>
      <c r="H509" s="43">
        <f>COUNTIF(D510:$D$1852,366)</f>
        <v>363</v>
      </c>
      <c r="I509" s="2"/>
    </row>
    <row r="510" spans="1:9" x14ac:dyDescent="0.25">
      <c r="A510" s="1">
        <f>COUNTIF($C$2:C510,"Да")</f>
        <v>5</v>
      </c>
      <c r="B510" s="45">
        <f t="shared" si="15"/>
        <v>45773</v>
      </c>
      <c r="C510" s="42" t="str">
        <f>IF(ISERROR(VLOOKUP(B510,'Айгенис Оп24'!$C$3:$C$22,1,0)),"Нет","Да")</f>
        <v>Нет</v>
      </c>
      <c r="D510" s="43">
        <f t="shared" si="14"/>
        <v>365</v>
      </c>
      <c r="E510" s="49">
        <f>ROUND(('Все выпуски'!$X$3*'Все выпуски'!$X$6/100)/365*(B510-IF(C510="Нет",VLOOKUP(A510,'Айгенис Оп24'!$A$2:$C$22,3,0),VLOOKUP((A510-1),'Айгенис Оп24'!$A$2:$C$22,3,0))),2)</f>
        <v>2.86</v>
      </c>
      <c r="G510" s="43">
        <f>COUNTIF(D511:$D$1852,365)</f>
        <v>979</v>
      </c>
      <c r="H510" s="43">
        <f>COUNTIF(D511:$D$1852,366)</f>
        <v>363</v>
      </c>
      <c r="I510" s="2"/>
    </row>
    <row r="511" spans="1:9" x14ac:dyDescent="0.25">
      <c r="A511" s="1">
        <f>COUNTIF($C$2:C511,"Да")</f>
        <v>5</v>
      </c>
      <c r="B511" s="45">
        <f t="shared" si="15"/>
        <v>45774</v>
      </c>
      <c r="C511" s="42" t="str">
        <f>IF(ISERROR(VLOOKUP(B511,'Айгенис Оп24'!$C$3:$C$22,1,0)),"Нет","Да")</f>
        <v>Нет</v>
      </c>
      <c r="D511" s="43">
        <f t="shared" si="14"/>
        <v>365</v>
      </c>
      <c r="E511" s="49">
        <f>ROUND(('Все выпуски'!$X$3*'Все выпуски'!$X$6/100)/365*(B511-IF(C511="Нет",VLOOKUP(A511,'Айгенис Оп24'!$A$2:$C$22,3,0),VLOOKUP((A511-1),'Айгенис Оп24'!$A$2:$C$22,3,0))),2)</f>
        <v>2.96</v>
      </c>
      <c r="G511" s="43">
        <f>COUNTIF(D512:$D$1852,365)</f>
        <v>978</v>
      </c>
      <c r="H511" s="43">
        <f>COUNTIF(D512:$D$1852,366)</f>
        <v>363</v>
      </c>
      <c r="I511" s="2"/>
    </row>
    <row r="512" spans="1:9" x14ac:dyDescent="0.25">
      <c r="A512" s="1">
        <f>COUNTIF($C$2:C512,"Да")</f>
        <v>5</v>
      </c>
      <c r="B512" s="45">
        <f t="shared" si="15"/>
        <v>45775</v>
      </c>
      <c r="C512" s="42" t="str">
        <f>IF(ISERROR(VLOOKUP(B512,'Айгенис Оп24'!$C$3:$C$22,1,0)),"Нет","Да")</f>
        <v>Нет</v>
      </c>
      <c r="D512" s="43">
        <f t="shared" si="14"/>
        <v>365</v>
      </c>
      <c r="E512" s="49">
        <f>ROUND(('Все выпуски'!$X$3*'Все выпуски'!$X$6/100)/365*(B512-IF(C512="Нет",VLOOKUP(A512,'Айгенис Оп24'!$A$2:$C$22,3,0),VLOOKUP((A512-1),'Айгенис Оп24'!$A$2:$C$22,3,0))),2)</f>
        <v>3.06</v>
      </c>
      <c r="G512" s="43">
        <f>COUNTIF(D513:$D$1852,365)</f>
        <v>977</v>
      </c>
      <c r="H512" s="43">
        <f>COUNTIF(D513:$D$1852,366)</f>
        <v>363</v>
      </c>
      <c r="I512" s="2"/>
    </row>
    <row r="513" spans="1:9" x14ac:dyDescent="0.25">
      <c r="A513" s="1">
        <f>COUNTIF($C$2:C513,"Да")</f>
        <v>5</v>
      </c>
      <c r="B513" s="45">
        <f t="shared" si="15"/>
        <v>45776</v>
      </c>
      <c r="C513" s="42" t="str">
        <f>IF(ISERROR(VLOOKUP(B513,'Айгенис Оп24'!$C$3:$C$22,1,0)),"Нет","Да")</f>
        <v>Нет</v>
      </c>
      <c r="D513" s="43">
        <f t="shared" si="14"/>
        <v>365</v>
      </c>
      <c r="E513" s="49">
        <f>ROUND(('Все выпуски'!$X$3*'Все выпуски'!$X$6/100)/365*(B513-IF(C513="Нет",VLOOKUP(A513,'Айгенис Оп24'!$A$2:$C$22,3,0),VLOOKUP((A513-1),'Айгенис Оп24'!$A$2:$C$22,3,0))),2)</f>
        <v>3.16</v>
      </c>
      <c r="G513" s="43">
        <f>COUNTIF(D514:$D$1852,365)</f>
        <v>976</v>
      </c>
      <c r="H513" s="43">
        <f>COUNTIF(D514:$D$1852,366)</f>
        <v>363</v>
      </c>
      <c r="I513" s="2"/>
    </row>
    <row r="514" spans="1:9" x14ac:dyDescent="0.25">
      <c r="A514" s="1">
        <f>COUNTIF($C$2:C514,"Да")</f>
        <v>5</v>
      </c>
      <c r="B514" s="45">
        <f t="shared" si="15"/>
        <v>45777</v>
      </c>
      <c r="C514" s="42" t="str">
        <f>IF(ISERROR(VLOOKUP(B514,'Айгенис Оп24'!$C$3:$C$22,1,0)),"Нет","Да")</f>
        <v>Нет</v>
      </c>
      <c r="D514" s="43">
        <f t="shared" ref="D514:D577" si="16">IF(MOD(YEAR(B514),4)=0,366,365)</f>
        <v>365</v>
      </c>
      <c r="E514" s="49">
        <f>ROUND(('Все выпуски'!$X$3*'Все выпуски'!$X$6/100)/365*(B514-IF(C514="Нет",VLOOKUP(A514,'Айгенис Оп24'!$A$2:$C$22,3,0),VLOOKUP((A514-1),'Айгенис Оп24'!$A$2:$C$22,3,0))),2)</f>
        <v>3.25</v>
      </c>
      <c r="G514" s="43">
        <f>COUNTIF(D515:$D$1852,365)</f>
        <v>975</v>
      </c>
      <c r="H514" s="43">
        <f>COUNTIF(D515:$D$1852,366)</f>
        <v>363</v>
      </c>
      <c r="I514" s="2"/>
    </row>
    <row r="515" spans="1:9" x14ac:dyDescent="0.25">
      <c r="A515" s="1">
        <f>COUNTIF($C$2:C515,"Да")</f>
        <v>5</v>
      </c>
      <c r="B515" s="45">
        <f t="shared" si="15"/>
        <v>45778</v>
      </c>
      <c r="C515" s="42" t="str">
        <f>IF(ISERROR(VLOOKUP(B515,'Айгенис Оп24'!$C$3:$C$22,1,0)),"Нет","Да")</f>
        <v>Нет</v>
      </c>
      <c r="D515" s="43">
        <f t="shared" si="16"/>
        <v>365</v>
      </c>
      <c r="E515" s="49">
        <f>ROUND(('Все выпуски'!$X$3*'Все выпуски'!$X$6/100)/365*(B515-IF(C515="Нет",VLOOKUP(A515,'Айгенис Оп24'!$A$2:$C$22,3,0),VLOOKUP((A515-1),'Айгенис Оп24'!$A$2:$C$22,3,0))),2)</f>
        <v>3.35</v>
      </c>
      <c r="G515" s="43">
        <f>COUNTIF(D516:$D$1852,365)</f>
        <v>974</v>
      </c>
      <c r="H515" s="43">
        <f>COUNTIF(D516:$D$1852,366)</f>
        <v>363</v>
      </c>
      <c r="I515" s="2"/>
    </row>
    <row r="516" spans="1:9" x14ac:dyDescent="0.25">
      <c r="A516" s="1">
        <f>COUNTIF($C$2:C516,"Да")</f>
        <v>5</v>
      </c>
      <c r="B516" s="45">
        <f t="shared" ref="B516:B579" si="17">B515+1</f>
        <v>45779</v>
      </c>
      <c r="C516" s="42" t="str">
        <f>IF(ISERROR(VLOOKUP(B516,'Айгенис Оп24'!$C$3:$C$22,1,0)),"Нет","Да")</f>
        <v>Нет</v>
      </c>
      <c r="D516" s="43">
        <f t="shared" si="16"/>
        <v>365</v>
      </c>
      <c r="E516" s="49">
        <f>ROUND(('Все выпуски'!$X$3*'Все выпуски'!$X$6/100)/365*(B516-IF(C516="Нет",VLOOKUP(A516,'Айгенис Оп24'!$A$2:$C$22,3,0),VLOOKUP((A516-1),'Айгенис Оп24'!$A$2:$C$22,3,0))),2)</f>
        <v>3.45</v>
      </c>
      <c r="G516" s="43">
        <f>COUNTIF(D517:$D$1852,365)</f>
        <v>973</v>
      </c>
      <c r="H516" s="43">
        <f>COUNTIF(D517:$D$1852,366)</f>
        <v>363</v>
      </c>
      <c r="I516" s="2"/>
    </row>
    <row r="517" spans="1:9" x14ac:dyDescent="0.25">
      <c r="A517" s="1">
        <f>COUNTIF($C$2:C517,"Да")</f>
        <v>5</v>
      </c>
      <c r="B517" s="45">
        <f t="shared" si="17"/>
        <v>45780</v>
      </c>
      <c r="C517" s="42" t="str">
        <f>IF(ISERROR(VLOOKUP(B517,'Айгенис Оп24'!$C$3:$C$22,1,0)),"Нет","Да")</f>
        <v>Нет</v>
      </c>
      <c r="D517" s="43">
        <f t="shared" si="16"/>
        <v>365</v>
      </c>
      <c r="E517" s="49">
        <f>ROUND(('Все выпуски'!$X$3*'Все выпуски'!$X$6/100)/365*(B517-IF(C517="Нет",VLOOKUP(A517,'Айгенис Оп24'!$A$2:$C$22,3,0),VLOOKUP((A517-1),'Айгенис Оп24'!$A$2:$C$22,3,0))),2)</f>
        <v>3.55</v>
      </c>
      <c r="G517" s="43">
        <f>COUNTIF(D518:$D$1852,365)</f>
        <v>972</v>
      </c>
      <c r="H517" s="43">
        <f>COUNTIF(D518:$D$1852,366)</f>
        <v>363</v>
      </c>
      <c r="I517" s="2"/>
    </row>
    <row r="518" spans="1:9" x14ac:dyDescent="0.25">
      <c r="A518" s="1">
        <f>COUNTIF($C$2:C518,"Да")</f>
        <v>5</v>
      </c>
      <c r="B518" s="45">
        <f t="shared" si="17"/>
        <v>45781</v>
      </c>
      <c r="C518" s="42" t="str">
        <f>IF(ISERROR(VLOOKUP(B518,'Айгенис Оп24'!$C$3:$C$22,1,0)),"Нет","Да")</f>
        <v>Нет</v>
      </c>
      <c r="D518" s="43">
        <f t="shared" si="16"/>
        <v>365</v>
      </c>
      <c r="E518" s="49">
        <f>ROUND(('Все выпуски'!$X$3*'Все выпуски'!$X$6/100)/365*(B518-IF(C518="Нет",VLOOKUP(A518,'Айгенис Оп24'!$A$2:$C$22,3,0),VLOOKUP((A518-1),'Айгенис Оп24'!$A$2:$C$22,3,0))),2)</f>
        <v>3.65</v>
      </c>
      <c r="G518" s="43">
        <f>COUNTIF(D519:$D$1852,365)</f>
        <v>971</v>
      </c>
      <c r="H518" s="43">
        <f>COUNTIF(D519:$D$1852,366)</f>
        <v>363</v>
      </c>
      <c r="I518" s="2"/>
    </row>
    <row r="519" spans="1:9" x14ac:dyDescent="0.25">
      <c r="A519" s="1">
        <f>COUNTIF($C$2:C519,"Да")</f>
        <v>5</v>
      </c>
      <c r="B519" s="45">
        <f t="shared" si="17"/>
        <v>45782</v>
      </c>
      <c r="C519" s="42" t="str">
        <f>IF(ISERROR(VLOOKUP(B519,'Айгенис Оп24'!$C$3:$C$22,1,0)),"Нет","Да")</f>
        <v>Нет</v>
      </c>
      <c r="D519" s="43">
        <f t="shared" si="16"/>
        <v>365</v>
      </c>
      <c r="E519" s="49">
        <f>ROUND(('Все выпуски'!$X$3*'Все выпуски'!$X$6/100)/365*(B519-IF(C519="Нет",VLOOKUP(A519,'Айгенис Оп24'!$A$2:$C$22,3,0),VLOOKUP((A519-1),'Айгенис Оп24'!$A$2:$C$22,3,0))),2)</f>
        <v>3.75</v>
      </c>
      <c r="G519" s="43">
        <f>COUNTIF(D520:$D$1852,365)</f>
        <v>970</v>
      </c>
      <c r="H519" s="43">
        <f>COUNTIF(D520:$D$1852,366)</f>
        <v>363</v>
      </c>
      <c r="I519" s="2"/>
    </row>
    <row r="520" spans="1:9" x14ac:dyDescent="0.25">
      <c r="A520" s="1">
        <f>COUNTIF($C$2:C520,"Да")</f>
        <v>5</v>
      </c>
      <c r="B520" s="45">
        <f t="shared" si="17"/>
        <v>45783</v>
      </c>
      <c r="C520" s="42" t="str">
        <f>IF(ISERROR(VLOOKUP(B520,'Айгенис Оп24'!$C$3:$C$22,1,0)),"Нет","Да")</f>
        <v>Нет</v>
      </c>
      <c r="D520" s="43">
        <f t="shared" si="16"/>
        <v>365</v>
      </c>
      <c r="E520" s="49">
        <f>ROUND(('Все выпуски'!$X$3*'Все выпуски'!$X$6/100)/365*(B520-IF(C520="Нет",VLOOKUP(A520,'Айгенис Оп24'!$A$2:$C$22,3,0),VLOOKUP((A520-1),'Айгенис Оп24'!$A$2:$C$22,3,0))),2)</f>
        <v>3.85</v>
      </c>
      <c r="G520" s="43">
        <f>COUNTIF(D521:$D$1852,365)</f>
        <v>969</v>
      </c>
      <c r="H520" s="43">
        <f>COUNTIF(D521:$D$1852,366)</f>
        <v>363</v>
      </c>
      <c r="I520" s="2"/>
    </row>
    <row r="521" spans="1:9" x14ac:dyDescent="0.25">
      <c r="A521" s="1">
        <f>COUNTIF($C$2:C521,"Да")</f>
        <v>5</v>
      </c>
      <c r="B521" s="45">
        <f t="shared" si="17"/>
        <v>45784</v>
      </c>
      <c r="C521" s="42" t="str">
        <f>IF(ISERROR(VLOOKUP(B521,'Айгенис Оп24'!$C$3:$C$22,1,0)),"Нет","Да")</f>
        <v>Нет</v>
      </c>
      <c r="D521" s="43">
        <f t="shared" si="16"/>
        <v>365</v>
      </c>
      <c r="E521" s="49">
        <f>ROUND(('Все выпуски'!$X$3*'Все выпуски'!$X$6/100)/365*(B521-IF(C521="Нет",VLOOKUP(A521,'Айгенис Оп24'!$A$2:$C$22,3,0),VLOOKUP((A521-1),'Айгенис Оп24'!$A$2:$C$22,3,0))),2)</f>
        <v>3.95</v>
      </c>
      <c r="G521" s="43">
        <f>COUNTIF(D522:$D$1852,365)</f>
        <v>968</v>
      </c>
      <c r="H521" s="43">
        <f>COUNTIF(D522:$D$1852,366)</f>
        <v>363</v>
      </c>
      <c r="I521" s="2"/>
    </row>
    <row r="522" spans="1:9" x14ac:dyDescent="0.25">
      <c r="A522" s="1">
        <f>COUNTIF($C$2:C522,"Да")</f>
        <v>5</v>
      </c>
      <c r="B522" s="45">
        <f t="shared" si="17"/>
        <v>45785</v>
      </c>
      <c r="C522" s="42" t="str">
        <f>IF(ISERROR(VLOOKUP(B522,'Айгенис Оп24'!$C$3:$C$22,1,0)),"Нет","Да")</f>
        <v>Нет</v>
      </c>
      <c r="D522" s="43">
        <f t="shared" si="16"/>
        <v>365</v>
      </c>
      <c r="E522" s="49">
        <f>ROUND(('Все выпуски'!$X$3*'Все выпуски'!$X$6/100)/365*(B522-IF(C522="Нет",VLOOKUP(A522,'Айгенис Оп24'!$A$2:$C$22,3,0),VLOOKUP((A522-1),'Айгенис Оп24'!$A$2:$C$22,3,0))),2)</f>
        <v>4.04</v>
      </c>
      <c r="G522" s="43">
        <f>COUNTIF(D523:$D$1852,365)</f>
        <v>967</v>
      </c>
      <c r="H522" s="43">
        <f>COUNTIF(D523:$D$1852,366)</f>
        <v>363</v>
      </c>
      <c r="I522" s="2"/>
    </row>
    <row r="523" spans="1:9" x14ac:dyDescent="0.25">
      <c r="A523" s="1">
        <f>COUNTIF($C$2:C523,"Да")</f>
        <v>5</v>
      </c>
      <c r="B523" s="45">
        <f t="shared" si="17"/>
        <v>45786</v>
      </c>
      <c r="C523" s="42" t="str">
        <f>IF(ISERROR(VLOOKUP(B523,'Айгенис Оп24'!$C$3:$C$22,1,0)),"Нет","Да")</f>
        <v>Нет</v>
      </c>
      <c r="D523" s="43">
        <f t="shared" si="16"/>
        <v>365</v>
      </c>
      <c r="E523" s="49">
        <f>ROUND(('Все выпуски'!$X$3*'Все выпуски'!$X$6/100)/365*(B523-IF(C523="Нет",VLOOKUP(A523,'Айгенис Оп24'!$A$2:$C$22,3,0),VLOOKUP((A523-1),'Айгенис Оп24'!$A$2:$C$22,3,0))),2)</f>
        <v>4.1399999999999997</v>
      </c>
      <c r="G523" s="43">
        <f>COUNTIF(D524:$D$1852,365)</f>
        <v>966</v>
      </c>
      <c r="H523" s="43">
        <f>COUNTIF(D524:$D$1852,366)</f>
        <v>363</v>
      </c>
      <c r="I523" s="2"/>
    </row>
    <row r="524" spans="1:9" x14ac:dyDescent="0.25">
      <c r="A524" s="1">
        <f>COUNTIF($C$2:C524,"Да")</f>
        <v>5</v>
      </c>
      <c r="B524" s="45">
        <f t="shared" si="17"/>
        <v>45787</v>
      </c>
      <c r="C524" s="42" t="str">
        <f>IF(ISERROR(VLOOKUP(B524,'Айгенис Оп24'!$C$3:$C$22,1,0)),"Нет","Да")</f>
        <v>Нет</v>
      </c>
      <c r="D524" s="43">
        <f t="shared" si="16"/>
        <v>365</v>
      </c>
      <c r="E524" s="49">
        <f>ROUND(('Все выпуски'!$X$3*'Все выпуски'!$X$6/100)/365*(B524-IF(C524="Нет",VLOOKUP(A524,'Айгенис Оп24'!$A$2:$C$22,3,0),VLOOKUP((A524-1),'Айгенис Оп24'!$A$2:$C$22,3,0))),2)</f>
        <v>4.24</v>
      </c>
      <c r="G524" s="43">
        <f>COUNTIF(D525:$D$1852,365)</f>
        <v>965</v>
      </c>
      <c r="H524" s="43">
        <f>COUNTIF(D525:$D$1852,366)</f>
        <v>363</v>
      </c>
      <c r="I524" s="2"/>
    </row>
    <row r="525" spans="1:9" x14ac:dyDescent="0.25">
      <c r="A525" s="1">
        <f>COUNTIF($C$2:C525,"Да")</f>
        <v>5</v>
      </c>
      <c r="B525" s="45">
        <f t="shared" si="17"/>
        <v>45788</v>
      </c>
      <c r="C525" s="42" t="str">
        <f>IF(ISERROR(VLOOKUP(B525,'Айгенис Оп24'!$C$3:$C$22,1,0)),"Нет","Да")</f>
        <v>Нет</v>
      </c>
      <c r="D525" s="43">
        <f t="shared" si="16"/>
        <v>365</v>
      </c>
      <c r="E525" s="49">
        <f>ROUND(('Все выпуски'!$X$3*'Все выпуски'!$X$6/100)/365*(B525-IF(C525="Нет",VLOOKUP(A525,'Айгенис Оп24'!$A$2:$C$22,3,0),VLOOKUP((A525-1),'Айгенис Оп24'!$A$2:$C$22,3,0))),2)</f>
        <v>4.34</v>
      </c>
      <c r="G525" s="43">
        <f>COUNTIF(D526:$D$1852,365)</f>
        <v>964</v>
      </c>
      <c r="H525" s="43">
        <f>COUNTIF(D526:$D$1852,366)</f>
        <v>363</v>
      </c>
      <c r="I525" s="2"/>
    </row>
    <row r="526" spans="1:9" x14ac:dyDescent="0.25">
      <c r="A526" s="1">
        <f>COUNTIF($C$2:C526,"Да")</f>
        <v>5</v>
      </c>
      <c r="B526" s="45">
        <f t="shared" si="17"/>
        <v>45789</v>
      </c>
      <c r="C526" s="42" t="str">
        <f>IF(ISERROR(VLOOKUP(B526,'Айгенис Оп24'!$C$3:$C$22,1,0)),"Нет","Да")</f>
        <v>Нет</v>
      </c>
      <c r="D526" s="43">
        <f t="shared" si="16"/>
        <v>365</v>
      </c>
      <c r="E526" s="49">
        <f>ROUND(('Все выпуски'!$X$3*'Все выпуски'!$X$6/100)/365*(B526-IF(C526="Нет",VLOOKUP(A526,'Айгенис Оп24'!$A$2:$C$22,3,0),VLOOKUP((A526-1),'Айгенис Оп24'!$A$2:$C$22,3,0))),2)</f>
        <v>4.4400000000000004</v>
      </c>
      <c r="G526" s="43">
        <f>COUNTIF(D527:$D$1852,365)</f>
        <v>963</v>
      </c>
      <c r="H526" s="43">
        <f>COUNTIF(D527:$D$1852,366)</f>
        <v>363</v>
      </c>
      <c r="I526" s="2"/>
    </row>
    <row r="527" spans="1:9" x14ac:dyDescent="0.25">
      <c r="A527" s="1">
        <f>COUNTIF($C$2:C527,"Да")</f>
        <v>5</v>
      </c>
      <c r="B527" s="45">
        <f t="shared" si="17"/>
        <v>45790</v>
      </c>
      <c r="C527" s="42" t="str">
        <f>IF(ISERROR(VLOOKUP(B527,'Айгенис Оп24'!$C$3:$C$22,1,0)),"Нет","Да")</f>
        <v>Нет</v>
      </c>
      <c r="D527" s="43">
        <f t="shared" si="16"/>
        <v>365</v>
      </c>
      <c r="E527" s="49">
        <f>ROUND(('Все выпуски'!$X$3*'Все выпуски'!$X$6/100)/365*(B527-IF(C527="Нет",VLOOKUP(A527,'Айгенис Оп24'!$A$2:$C$22,3,0),VLOOKUP((A527-1),'Айгенис Оп24'!$A$2:$C$22,3,0))),2)</f>
        <v>4.54</v>
      </c>
      <c r="G527" s="43">
        <f>COUNTIF(D528:$D$1852,365)</f>
        <v>962</v>
      </c>
      <c r="H527" s="43">
        <f>COUNTIF(D528:$D$1852,366)</f>
        <v>363</v>
      </c>
      <c r="I527" s="2"/>
    </row>
    <row r="528" spans="1:9" x14ac:dyDescent="0.25">
      <c r="A528" s="1">
        <f>COUNTIF($C$2:C528,"Да")</f>
        <v>5</v>
      </c>
      <c r="B528" s="45">
        <f t="shared" si="17"/>
        <v>45791</v>
      </c>
      <c r="C528" s="42" t="str">
        <f>IF(ISERROR(VLOOKUP(B528,'Айгенис Оп24'!$C$3:$C$22,1,0)),"Нет","Да")</f>
        <v>Нет</v>
      </c>
      <c r="D528" s="43">
        <f t="shared" si="16"/>
        <v>365</v>
      </c>
      <c r="E528" s="49">
        <f>ROUND(('Все выпуски'!$X$3*'Все выпуски'!$X$6/100)/365*(B528-IF(C528="Нет",VLOOKUP(A528,'Айгенис Оп24'!$A$2:$C$22,3,0),VLOOKUP((A528-1),'Айгенис Оп24'!$A$2:$C$22,3,0))),2)</f>
        <v>4.6399999999999997</v>
      </c>
      <c r="G528" s="43">
        <f>COUNTIF(D529:$D$1852,365)</f>
        <v>961</v>
      </c>
      <c r="H528" s="43">
        <f>COUNTIF(D529:$D$1852,366)</f>
        <v>363</v>
      </c>
      <c r="I528" s="2"/>
    </row>
    <row r="529" spans="1:9" x14ac:dyDescent="0.25">
      <c r="A529" s="1">
        <f>COUNTIF($C$2:C529,"Да")</f>
        <v>5</v>
      </c>
      <c r="B529" s="45">
        <f t="shared" si="17"/>
        <v>45792</v>
      </c>
      <c r="C529" s="42" t="str">
        <f>IF(ISERROR(VLOOKUP(B529,'Айгенис Оп24'!$C$3:$C$22,1,0)),"Нет","Да")</f>
        <v>Нет</v>
      </c>
      <c r="D529" s="43">
        <f t="shared" si="16"/>
        <v>365</v>
      </c>
      <c r="E529" s="49">
        <f>ROUND(('Все выпуски'!$X$3*'Все выпуски'!$X$6/100)/365*(B529-IF(C529="Нет",VLOOKUP(A529,'Айгенис Оп24'!$A$2:$C$22,3,0),VLOOKUP((A529-1),'Айгенис Оп24'!$A$2:$C$22,3,0))),2)</f>
        <v>4.7300000000000004</v>
      </c>
      <c r="G529" s="43">
        <f>COUNTIF(D530:$D$1852,365)</f>
        <v>960</v>
      </c>
      <c r="H529" s="43">
        <f>COUNTIF(D530:$D$1852,366)</f>
        <v>363</v>
      </c>
      <c r="I529" s="2"/>
    </row>
    <row r="530" spans="1:9" x14ac:dyDescent="0.25">
      <c r="A530" s="1">
        <f>COUNTIF($C$2:C530,"Да")</f>
        <v>5</v>
      </c>
      <c r="B530" s="45">
        <f t="shared" si="17"/>
        <v>45793</v>
      </c>
      <c r="C530" s="42" t="str">
        <f>IF(ISERROR(VLOOKUP(B530,'Айгенис Оп24'!$C$3:$C$22,1,0)),"Нет","Да")</f>
        <v>Нет</v>
      </c>
      <c r="D530" s="43">
        <f t="shared" si="16"/>
        <v>365</v>
      </c>
      <c r="E530" s="49">
        <f>ROUND(('Все выпуски'!$X$3*'Все выпуски'!$X$6/100)/365*(B530-IF(C530="Нет",VLOOKUP(A530,'Айгенис Оп24'!$A$2:$C$22,3,0),VLOOKUP((A530-1),'Айгенис Оп24'!$A$2:$C$22,3,0))),2)</f>
        <v>4.83</v>
      </c>
      <c r="G530" s="43">
        <f>COUNTIF(D531:$D$1852,365)</f>
        <v>959</v>
      </c>
      <c r="H530" s="43">
        <f>COUNTIF(D531:$D$1852,366)</f>
        <v>363</v>
      </c>
      <c r="I530" s="2"/>
    </row>
    <row r="531" spans="1:9" x14ac:dyDescent="0.25">
      <c r="A531" s="1">
        <f>COUNTIF($C$2:C531,"Да")</f>
        <v>5</v>
      </c>
      <c r="B531" s="45">
        <f t="shared" si="17"/>
        <v>45794</v>
      </c>
      <c r="C531" s="42" t="str">
        <f>IF(ISERROR(VLOOKUP(B531,'Айгенис Оп24'!$C$3:$C$22,1,0)),"Нет","Да")</f>
        <v>Нет</v>
      </c>
      <c r="D531" s="43">
        <f t="shared" si="16"/>
        <v>365</v>
      </c>
      <c r="E531" s="49">
        <f>ROUND(('Все выпуски'!$X$3*'Все выпуски'!$X$6/100)/365*(B531-IF(C531="Нет",VLOOKUP(A531,'Айгенис Оп24'!$A$2:$C$22,3,0),VLOOKUP((A531-1),'Айгенис Оп24'!$A$2:$C$22,3,0))),2)</f>
        <v>4.93</v>
      </c>
      <c r="G531" s="43">
        <f>COUNTIF(D532:$D$1852,365)</f>
        <v>958</v>
      </c>
      <c r="H531" s="43">
        <f>COUNTIF(D532:$D$1852,366)</f>
        <v>363</v>
      </c>
      <c r="I531" s="2"/>
    </row>
    <row r="532" spans="1:9" x14ac:dyDescent="0.25">
      <c r="A532" s="1">
        <f>COUNTIF($C$2:C532,"Да")</f>
        <v>5</v>
      </c>
      <c r="B532" s="45">
        <f t="shared" si="17"/>
        <v>45795</v>
      </c>
      <c r="C532" s="42" t="str">
        <f>IF(ISERROR(VLOOKUP(B532,'Айгенис Оп24'!$C$3:$C$22,1,0)),"Нет","Да")</f>
        <v>Нет</v>
      </c>
      <c r="D532" s="43">
        <f t="shared" si="16"/>
        <v>365</v>
      </c>
      <c r="E532" s="49">
        <f>ROUND(('Все выпуски'!$X$3*'Все выпуски'!$X$6/100)/365*(B532-IF(C532="Нет",VLOOKUP(A532,'Айгенис Оп24'!$A$2:$C$22,3,0),VLOOKUP((A532-1),'Айгенис Оп24'!$A$2:$C$22,3,0))),2)</f>
        <v>5.03</v>
      </c>
      <c r="G532" s="43">
        <f>COUNTIF(D533:$D$1852,365)</f>
        <v>957</v>
      </c>
      <c r="H532" s="43">
        <f>COUNTIF(D533:$D$1852,366)</f>
        <v>363</v>
      </c>
      <c r="I532" s="2"/>
    </row>
    <row r="533" spans="1:9" x14ac:dyDescent="0.25">
      <c r="A533" s="1">
        <f>COUNTIF($C$2:C533,"Да")</f>
        <v>5</v>
      </c>
      <c r="B533" s="45">
        <f t="shared" si="17"/>
        <v>45796</v>
      </c>
      <c r="C533" s="42" t="str">
        <f>IF(ISERROR(VLOOKUP(B533,'Айгенис Оп24'!$C$3:$C$22,1,0)),"Нет","Да")</f>
        <v>Нет</v>
      </c>
      <c r="D533" s="43">
        <f t="shared" si="16"/>
        <v>365</v>
      </c>
      <c r="E533" s="49">
        <f>ROUND(('Все выпуски'!$X$3*'Все выпуски'!$X$6/100)/365*(B533-IF(C533="Нет",VLOOKUP(A533,'Айгенис Оп24'!$A$2:$C$22,3,0),VLOOKUP((A533-1),'Айгенис Оп24'!$A$2:$C$22,3,0))),2)</f>
        <v>5.13</v>
      </c>
      <c r="G533" s="43">
        <f>COUNTIF(D534:$D$1852,365)</f>
        <v>956</v>
      </c>
      <c r="H533" s="43">
        <f>COUNTIF(D534:$D$1852,366)</f>
        <v>363</v>
      </c>
      <c r="I533" s="2"/>
    </row>
    <row r="534" spans="1:9" x14ac:dyDescent="0.25">
      <c r="A534" s="1">
        <f>COUNTIF($C$2:C534,"Да")</f>
        <v>5</v>
      </c>
      <c r="B534" s="45">
        <f t="shared" si="17"/>
        <v>45797</v>
      </c>
      <c r="C534" s="42" t="str">
        <f>IF(ISERROR(VLOOKUP(B534,'Айгенис Оп24'!$C$3:$C$22,1,0)),"Нет","Да")</f>
        <v>Нет</v>
      </c>
      <c r="D534" s="43">
        <f t="shared" si="16"/>
        <v>365</v>
      </c>
      <c r="E534" s="49">
        <f>ROUND(('Все выпуски'!$X$3*'Все выпуски'!$X$6/100)/365*(B534-IF(C534="Нет",VLOOKUP(A534,'Айгенис Оп24'!$A$2:$C$22,3,0),VLOOKUP((A534-1),'Айгенис Оп24'!$A$2:$C$22,3,0))),2)</f>
        <v>5.23</v>
      </c>
      <c r="G534" s="43">
        <f>COUNTIF(D535:$D$1852,365)</f>
        <v>955</v>
      </c>
      <c r="H534" s="43">
        <f>COUNTIF(D535:$D$1852,366)</f>
        <v>363</v>
      </c>
      <c r="I534" s="2"/>
    </row>
    <row r="535" spans="1:9" x14ac:dyDescent="0.25">
      <c r="A535" s="1">
        <f>COUNTIF($C$2:C535,"Да")</f>
        <v>5</v>
      </c>
      <c r="B535" s="45">
        <f t="shared" si="17"/>
        <v>45798</v>
      </c>
      <c r="C535" s="42" t="str">
        <f>IF(ISERROR(VLOOKUP(B535,'Айгенис Оп24'!$C$3:$C$22,1,0)),"Нет","Да")</f>
        <v>Нет</v>
      </c>
      <c r="D535" s="43">
        <f t="shared" si="16"/>
        <v>365</v>
      </c>
      <c r="E535" s="49">
        <f>ROUND(('Все выпуски'!$X$3*'Все выпуски'!$X$6/100)/365*(B535-IF(C535="Нет",VLOOKUP(A535,'Айгенис Оп24'!$A$2:$C$22,3,0),VLOOKUP((A535-1),'Айгенис Оп24'!$A$2:$C$22,3,0))),2)</f>
        <v>5.33</v>
      </c>
      <c r="G535" s="43">
        <f>COUNTIF(D536:$D$1852,365)</f>
        <v>954</v>
      </c>
      <c r="H535" s="43">
        <f>COUNTIF(D536:$D$1852,366)</f>
        <v>363</v>
      </c>
      <c r="I535" s="2"/>
    </row>
    <row r="536" spans="1:9" x14ac:dyDescent="0.25">
      <c r="A536" s="1">
        <f>COUNTIF($C$2:C536,"Да")</f>
        <v>5</v>
      </c>
      <c r="B536" s="45">
        <f t="shared" si="17"/>
        <v>45799</v>
      </c>
      <c r="C536" s="42" t="str">
        <f>IF(ISERROR(VLOOKUP(B536,'Айгенис Оп24'!$C$3:$C$22,1,0)),"Нет","Да")</f>
        <v>Нет</v>
      </c>
      <c r="D536" s="43">
        <f t="shared" si="16"/>
        <v>365</v>
      </c>
      <c r="E536" s="49">
        <f>ROUND(('Все выпуски'!$X$3*'Все выпуски'!$X$6/100)/365*(B536-IF(C536="Нет",VLOOKUP(A536,'Айгенис Оп24'!$A$2:$C$22,3,0),VLOOKUP((A536-1),'Айгенис Оп24'!$A$2:$C$22,3,0))),2)</f>
        <v>5.42</v>
      </c>
      <c r="G536" s="43">
        <f>COUNTIF(D537:$D$1852,365)</f>
        <v>953</v>
      </c>
      <c r="H536" s="43">
        <f>COUNTIF(D537:$D$1852,366)</f>
        <v>363</v>
      </c>
      <c r="I536" s="2"/>
    </row>
    <row r="537" spans="1:9" x14ac:dyDescent="0.25">
      <c r="A537" s="1">
        <f>COUNTIF($C$2:C537,"Да")</f>
        <v>5</v>
      </c>
      <c r="B537" s="45">
        <f t="shared" si="17"/>
        <v>45800</v>
      </c>
      <c r="C537" s="42" t="str">
        <f>IF(ISERROR(VLOOKUP(B537,'Айгенис Оп24'!$C$3:$C$22,1,0)),"Нет","Да")</f>
        <v>Нет</v>
      </c>
      <c r="D537" s="43">
        <f t="shared" si="16"/>
        <v>365</v>
      </c>
      <c r="E537" s="49">
        <f>ROUND(('Все выпуски'!$X$3*'Все выпуски'!$X$6/100)/365*(B537-IF(C537="Нет",VLOOKUP(A537,'Айгенис Оп24'!$A$2:$C$22,3,0),VLOOKUP((A537-1),'Айгенис Оп24'!$A$2:$C$22,3,0))),2)</f>
        <v>5.52</v>
      </c>
      <c r="G537" s="43">
        <f>COUNTIF(D538:$D$1852,365)</f>
        <v>952</v>
      </c>
      <c r="H537" s="43">
        <f>COUNTIF(D538:$D$1852,366)</f>
        <v>363</v>
      </c>
      <c r="I537" s="2"/>
    </row>
    <row r="538" spans="1:9" x14ac:dyDescent="0.25">
      <c r="A538" s="1">
        <f>COUNTIF($C$2:C538,"Да")</f>
        <v>5</v>
      </c>
      <c r="B538" s="45">
        <f t="shared" si="17"/>
        <v>45801</v>
      </c>
      <c r="C538" s="42" t="str">
        <f>IF(ISERROR(VLOOKUP(B538,'Айгенис Оп24'!$C$3:$C$22,1,0)),"Нет","Да")</f>
        <v>Нет</v>
      </c>
      <c r="D538" s="43">
        <f t="shared" si="16"/>
        <v>365</v>
      </c>
      <c r="E538" s="49">
        <f>ROUND(('Все выпуски'!$X$3*'Все выпуски'!$X$6/100)/365*(B538-IF(C538="Нет",VLOOKUP(A538,'Айгенис Оп24'!$A$2:$C$22,3,0),VLOOKUP((A538-1),'Айгенис Оп24'!$A$2:$C$22,3,0))),2)</f>
        <v>5.62</v>
      </c>
      <c r="G538" s="43">
        <f>COUNTIF(D539:$D$1852,365)</f>
        <v>951</v>
      </c>
      <c r="H538" s="43">
        <f>COUNTIF(D539:$D$1852,366)</f>
        <v>363</v>
      </c>
      <c r="I538" s="2"/>
    </row>
    <row r="539" spans="1:9" x14ac:dyDescent="0.25">
      <c r="A539" s="1">
        <f>COUNTIF($C$2:C539,"Да")</f>
        <v>5</v>
      </c>
      <c r="B539" s="45">
        <f t="shared" si="17"/>
        <v>45802</v>
      </c>
      <c r="C539" s="42" t="str">
        <f>IF(ISERROR(VLOOKUP(B539,'Айгенис Оп24'!$C$3:$C$22,1,0)),"Нет","Да")</f>
        <v>Нет</v>
      </c>
      <c r="D539" s="43">
        <f t="shared" si="16"/>
        <v>365</v>
      </c>
      <c r="E539" s="49">
        <f>ROUND(('Все выпуски'!$X$3*'Все выпуски'!$X$6/100)/365*(B539-IF(C539="Нет",VLOOKUP(A539,'Айгенис Оп24'!$A$2:$C$22,3,0),VLOOKUP((A539-1),'Айгенис Оп24'!$A$2:$C$22,3,0))),2)</f>
        <v>5.72</v>
      </c>
      <c r="G539" s="43">
        <f>COUNTIF(D540:$D$1852,365)</f>
        <v>950</v>
      </c>
      <c r="H539" s="43">
        <f>COUNTIF(D540:$D$1852,366)</f>
        <v>363</v>
      </c>
      <c r="I539" s="2"/>
    </row>
    <row r="540" spans="1:9" x14ac:dyDescent="0.25">
      <c r="A540" s="1">
        <f>COUNTIF($C$2:C540,"Да")</f>
        <v>5</v>
      </c>
      <c r="B540" s="45">
        <f t="shared" si="17"/>
        <v>45803</v>
      </c>
      <c r="C540" s="42" t="str">
        <f>IF(ISERROR(VLOOKUP(B540,'Айгенис Оп24'!$C$3:$C$22,1,0)),"Нет","Да")</f>
        <v>Нет</v>
      </c>
      <c r="D540" s="43">
        <f t="shared" si="16"/>
        <v>365</v>
      </c>
      <c r="E540" s="49">
        <f>ROUND(('Все выпуски'!$X$3*'Все выпуски'!$X$6/100)/365*(B540-IF(C540="Нет",VLOOKUP(A540,'Айгенис Оп24'!$A$2:$C$22,3,0),VLOOKUP((A540-1),'Айгенис Оп24'!$A$2:$C$22,3,0))),2)</f>
        <v>5.82</v>
      </c>
      <c r="G540" s="43">
        <f>COUNTIF(D541:$D$1852,365)</f>
        <v>949</v>
      </c>
      <c r="H540" s="43">
        <f>COUNTIF(D541:$D$1852,366)</f>
        <v>363</v>
      </c>
      <c r="I540" s="2"/>
    </row>
    <row r="541" spans="1:9" x14ac:dyDescent="0.25">
      <c r="A541" s="1">
        <f>COUNTIF($C$2:C541,"Да")</f>
        <v>5</v>
      </c>
      <c r="B541" s="45">
        <f t="shared" si="17"/>
        <v>45804</v>
      </c>
      <c r="C541" s="42" t="str">
        <f>IF(ISERROR(VLOOKUP(B541,'Айгенис Оп24'!$C$3:$C$22,1,0)),"Нет","Да")</f>
        <v>Нет</v>
      </c>
      <c r="D541" s="43">
        <f t="shared" si="16"/>
        <v>365</v>
      </c>
      <c r="E541" s="49">
        <f>ROUND(('Все выпуски'!$X$3*'Все выпуски'!$X$6/100)/365*(B541-IF(C541="Нет",VLOOKUP(A541,'Айгенис Оп24'!$A$2:$C$22,3,0),VLOOKUP((A541-1),'Айгенис Оп24'!$A$2:$C$22,3,0))),2)</f>
        <v>5.92</v>
      </c>
      <c r="G541" s="43">
        <f>COUNTIF(D542:$D$1852,365)</f>
        <v>948</v>
      </c>
      <c r="H541" s="43">
        <f>COUNTIF(D542:$D$1852,366)</f>
        <v>363</v>
      </c>
      <c r="I541" s="2"/>
    </row>
    <row r="542" spans="1:9" x14ac:dyDescent="0.25">
      <c r="A542" s="1">
        <f>COUNTIF($C$2:C542,"Да")</f>
        <v>5</v>
      </c>
      <c r="B542" s="45">
        <f t="shared" si="17"/>
        <v>45805</v>
      </c>
      <c r="C542" s="42" t="str">
        <f>IF(ISERROR(VLOOKUP(B542,'Айгенис Оп24'!$C$3:$C$22,1,0)),"Нет","Да")</f>
        <v>Нет</v>
      </c>
      <c r="D542" s="43">
        <f t="shared" si="16"/>
        <v>365</v>
      </c>
      <c r="E542" s="49">
        <f>ROUND(('Все выпуски'!$X$3*'Все выпуски'!$X$6/100)/365*(B542-IF(C542="Нет",VLOOKUP(A542,'Айгенис Оп24'!$A$2:$C$22,3,0),VLOOKUP((A542-1),'Айгенис Оп24'!$A$2:$C$22,3,0))),2)</f>
        <v>6.02</v>
      </c>
      <c r="G542" s="43">
        <f>COUNTIF(D543:$D$1852,365)</f>
        <v>947</v>
      </c>
      <c r="H542" s="43">
        <f>COUNTIF(D543:$D$1852,366)</f>
        <v>363</v>
      </c>
      <c r="I542" s="2"/>
    </row>
    <row r="543" spans="1:9" x14ac:dyDescent="0.25">
      <c r="A543" s="1">
        <f>COUNTIF($C$2:C543,"Да")</f>
        <v>5</v>
      </c>
      <c r="B543" s="45">
        <f t="shared" si="17"/>
        <v>45806</v>
      </c>
      <c r="C543" s="42" t="str">
        <f>IF(ISERROR(VLOOKUP(B543,'Айгенис Оп24'!$C$3:$C$22,1,0)),"Нет","Да")</f>
        <v>Нет</v>
      </c>
      <c r="D543" s="43">
        <f t="shared" si="16"/>
        <v>365</v>
      </c>
      <c r="E543" s="49">
        <f>ROUND(('Все выпуски'!$X$3*'Все выпуски'!$X$6/100)/365*(B543-IF(C543="Нет",VLOOKUP(A543,'Айгенис Оп24'!$A$2:$C$22,3,0),VLOOKUP((A543-1),'Айгенис Оп24'!$A$2:$C$22,3,0))),2)</f>
        <v>6.12</v>
      </c>
      <c r="G543" s="43">
        <f>COUNTIF(D544:$D$1852,365)</f>
        <v>946</v>
      </c>
      <c r="H543" s="43">
        <f>COUNTIF(D544:$D$1852,366)</f>
        <v>363</v>
      </c>
      <c r="I543" s="2"/>
    </row>
    <row r="544" spans="1:9" x14ac:dyDescent="0.25">
      <c r="A544" s="1">
        <f>COUNTIF($C$2:C544,"Да")</f>
        <v>5</v>
      </c>
      <c r="B544" s="45">
        <f t="shared" si="17"/>
        <v>45807</v>
      </c>
      <c r="C544" s="42" t="str">
        <f>IF(ISERROR(VLOOKUP(B544,'Айгенис Оп24'!$C$3:$C$22,1,0)),"Нет","Да")</f>
        <v>Нет</v>
      </c>
      <c r="D544" s="43">
        <f t="shared" si="16"/>
        <v>365</v>
      </c>
      <c r="E544" s="49">
        <f>ROUND(('Все выпуски'!$X$3*'Все выпуски'!$X$6/100)/365*(B544-IF(C544="Нет",VLOOKUP(A544,'Айгенис Оп24'!$A$2:$C$22,3,0),VLOOKUP((A544-1),'Айгенис Оп24'!$A$2:$C$22,3,0))),2)</f>
        <v>6.21</v>
      </c>
      <c r="G544" s="43">
        <f>COUNTIF(D545:$D$1852,365)</f>
        <v>945</v>
      </c>
      <c r="H544" s="43">
        <f>COUNTIF(D545:$D$1852,366)</f>
        <v>363</v>
      </c>
      <c r="I544" s="2"/>
    </row>
    <row r="545" spans="1:9" x14ac:dyDescent="0.25">
      <c r="A545" s="1">
        <f>COUNTIF($C$2:C545,"Да")</f>
        <v>5</v>
      </c>
      <c r="B545" s="45">
        <f t="shared" si="17"/>
        <v>45808</v>
      </c>
      <c r="C545" s="42" t="str">
        <f>IF(ISERROR(VLOOKUP(B545,'Айгенис Оп24'!$C$3:$C$22,1,0)),"Нет","Да")</f>
        <v>Нет</v>
      </c>
      <c r="D545" s="43">
        <f t="shared" si="16"/>
        <v>365</v>
      </c>
      <c r="E545" s="49">
        <f>ROUND(('Все выпуски'!$X$3*'Все выпуски'!$X$6/100)/365*(B545-IF(C545="Нет",VLOOKUP(A545,'Айгенис Оп24'!$A$2:$C$22,3,0),VLOOKUP((A545-1),'Айгенис Оп24'!$A$2:$C$22,3,0))),2)</f>
        <v>6.31</v>
      </c>
      <c r="G545" s="43">
        <f>COUNTIF(D546:$D$1852,365)</f>
        <v>944</v>
      </c>
      <c r="H545" s="43">
        <f>COUNTIF(D546:$D$1852,366)</f>
        <v>363</v>
      </c>
      <c r="I545" s="2"/>
    </row>
    <row r="546" spans="1:9" x14ac:dyDescent="0.25">
      <c r="A546" s="1">
        <f>COUNTIF($C$2:C546,"Да")</f>
        <v>5</v>
      </c>
      <c r="B546" s="45">
        <f t="shared" si="17"/>
        <v>45809</v>
      </c>
      <c r="C546" s="42" t="str">
        <f>IF(ISERROR(VLOOKUP(B546,'Айгенис Оп24'!$C$3:$C$22,1,0)),"Нет","Да")</f>
        <v>Нет</v>
      </c>
      <c r="D546" s="43">
        <f t="shared" si="16"/>
        <v>365</v>
      </c>
      <c r="E546" s="49">
        <f>ROUND(('Все выпуски'!$X$3*'Все выпуски'!$X$6/100)/365*(B546-IF(C546="Нет",VLOOKUP(A546,'Айгенис Оп24'!$A$2:$C$22,3,0),VLOOKUP((A546-1),'Айгенис Оп24'!$A$2:$C$22,3,0))),2)</f>
        <v>6.41</v>
      </c>
      <c r="G546" s="43">
        <f>COUNTIF(D547:$D$1852,365)</f>
        <v>943</v>
      </c>
      <c r="H546" s="43">
        <f>COUNTIF(D547:$D$1852,366)</f>
        <v>363</v>
      </c>
      <c r="I546" s="2"/>
    </row>
    <row r="547" spans="1:9" x14ac:dyDescent="0.25">
      <c r="A547" s="1">
        <f>COUNTIF($C$2:C547,"Да")</f>
        <v>5</v>
      </c>
      <c r="B547" s="45">
        <f t="shared" si="17"/>
        <v>45810</v>
      </c>
      <c r="C547" s="42" t="str">
        <f>IF(ISERROR(VLOOKUP(B547,'Айгенис Оп24'!$C$3:$C$22,1,0)),"Нет","Да")</f>
        <v>Нет</v>
      </c>
      <c r="D547" s="43">
        <f t="shared" si="16"/>
        <v>365</v>
      </c>
      <c r="E547" s="49">
        <f>ROUND(('Все выпуски'!$X$3*'Все выпуски'!$X$6/100)/365*(B547-IF(C547="Нет",VLOOKUP(A547,'Айгенис Оп24'!$A$2:$C$22,3,0),VLOOKUP((A547-1),'Айгенис Оп24'!$A$2:$C$22,3,0))),2)</f>
        <v>6.51</v>
      </c>
      <c r="G547" s="43">
        <f>COUNTIF(D548:$D$1852,365)</f>
        <v>942</v>
      </c>
      <c r="H547" s="43">
        <f>COUNTIF(D548:$D$1852,366)</f>
        <v>363</v>
      </c>
      <c r="I547" s="2"/>
    </row>
    <row r="548" spans="1:9" x14ac:dyDescent="0.25">
      <c r="A548" s="1">
        <f>COUNTIF($C$2:C548,"Да")</f>
        <v>5</v>
      </c>
      <c r="B548" s="45">
        <f t="shared" si="17"/>
        <v>45811</v>
      </c>
      <c r="C548" s="42" t="str">
        <f>IF(ISERROR(VLOOKUP(B548,'Айгенис Оп24'!$C$3:$C$22,1,0)),"Нет","Да")</f>
        <v>Нет</v>
      </c>
      <c r="D548" s="43">
        <f t="shared" si="16"/>
        <v>365</v>
      </c>
      <c r="E548" s="49">
        <f>ROUND(('Все выпуски'!$X$3*'Все выпуски'!$X$6/100)/365*(B548-IF(C548="Нет",VLOOKUP(A548,'Айгенис Оп24'!$A$2:$C$22,3,0),VLOOKUP((A548-1),'Айгенис Оп24'!$A$2:$C$22,3,0))),2)</f>
        <v>6.61</v>
      </c>
      <c r="G548" s="43">
        <f>COUNTIF(D549:$D$1852,365)</f>
        <v>941</v>
      </c>
      <c r="H548" s="43">
        <f>COUNTIF(D549:$D$1852,366)</f>
        <v>363</v>
      </c>
      <c r="I548" s="2"/>
    </row>
    <row r="549" spans="1:9" x14ac:dyDescent="0.25">
      <c r="A549" s="1">
        <f>COUNTIF($C$2:C549,"Да")</f>
        <v>5</v>
      </c>
      <c r="B549" s="45">
        <f t="shared" si="17"/>
        <v>45812</v>
      </c>
      <c r="C549" s="42" t="str">
        <f>IF(ISERROR(VLOOKUP(B549,'Айгенис Оп24'!$C$3:$C$22,1,0)),"Нет","Да")</f>
        <v>Нет</v>
      </c>
      <c r="D549" s="43">
        <f t="shared" si="16"/>
        <v>365</v>
      </c>
      <c r="E549" s="49">
        <f>ROUND(('Все выпуски'!$X$3*'Все выпуски'!$X$6/100)/365*(B549-IF(C549="Нет",VLOOKUP(A549,'Айгенис Оп24'!$A$2:$C$22,3,0),VLOOKUP((A549-1),'Айгенис Оп24'!$A$2:$C$22,3,0))),2)</f>
        <v>6.71</v>
      </c>
      <c r="G549" s="43">
        <f>COUNTIF(D550:$D$1852,365)</f>
        <v>940</v>
      </c>
      <c r="H549" s="43">
        <f>COUNTIF(D550:$D$1852,366)</f>
        <v>363</v>
      </c>
      <c r="I549" s="2"/>
    </row>
    <row r="550" spans="1:9" x14ac:dyDescent="0.25">
      <c r="A550" s="1">
        <f>COUNTIF($C$2:C550,"Да")</f>
        <v>5</v>
      </c>
      <c r="B550" s="45">
        <f t="shared" si="17"/>
        <v>45813</v>
      </c>
      <c r="C550" s="42" t="str">
        <f>IF(ISERROR(VLOOKUP(B550,'Айгенис Оп24'!$C$3:$C$22,1,0)),"Нет","Да")</f>
        <v>Нет</v>
      </c>
      <c r="D550" s="43">
        <f t="shared" si="16"/>
        <v>365</v>
      </c>
      <c r="E550" s="49">
        <f>ROUND(('Все выпуски'!$X$3*'Все выпуски'!$X$6/100)/365*(B550-IF(C550="Нет",VLOOKUP(A550,'Айгенис Оп24'!$A$2:$C$22,3,0),VLOOKUP((A550-1),'Айгенис Оп24'!$A$2:$C$22,3,0))),2)</f>
        <v>6.81</v>
      </c>
      <c r="G550" s="43">
        <f>COUNTIF(D551:$D$1852,365)</f>
        <v>939</v>
      </c>
      <c r="H550" s="43">
        <f>COUNTIF(D551:$D$1852,366)</f>
        <v>363</v>
      </c>
      <c r="I550" s="2"/>
    </row>
    <row r="551" spans="1:9" x14ac:dyDescent="0.25">
      <c r="A551" s="1">
        <f>COUNTIF($C$2:C551,"Да")</f>
        <v>5</v>
      </c>
      <c r="B551" s="45">
        <f t="shared" si="17"/>
        <v>45814</v>
      </c>
      <c r="C551" s="42" t="str">
        <f>IF(ISERROR(VLOOKUP(B551,'Айгенис Оп24'!$C$3:$C$22,1,0)),"Нет","Да")</f>
        <v>Нет</v>
      </c>
      <c r="D551" s="43">
        <f t="shared" si="16"/>
        <v>365</v>
      </c>
      <c r="E551" s="49">
        <f>ROUND(('Все выпуски'!$X$3*'Все выпуски'!$X$6/100)/365*(B551-IF(C551="Нет",VLOOKUP(A551,'Айгенис Оп24'!$A$2:$C$22,3,0),VLOOKUP((A551-1),'Айгенис Оп24'!$A$2:$C$22,3,0))),2)</f>
        <v>6.9</v>
      </c>
      <c r="G551" s="43">
        <f>COUNTIF(D552:$D$1852,365)</f>
        <v>938</v>
      </c>
      <c r="H551" s="43">
        <f>COUNTIF(D552:$D$1852,366)</f>
        <v>363</v>
      </c>
      <c r="I551" s="2"/>
    </row>
    <row r="552" spans="1:9" x14ac:dyDescent="0.25">
      <c r="A552" s="1">
        <f>COUNTIF($C$2:C552,"Да")</f>
        <v>5</v>
      </c>
      <c r="B552" s="45">
        <f t="shared" si="17"/>
        <v>45815</v>
      </c>
      <c r="C552" s="42" t="str">
        <f>IF(ISERROR(VLOOKUP(B552,'Айгенис Оп24'!$C$3:$C$22,1,0)),"Нет","Да")</f>
        <v>Нет</v>
      </c>
      <c r="D552" s="43">
        <f t="shared" si="16"/>
        <v>365</v>
      </c>
      <c r="E552" s="49">
        <f>ROUND(('Все выпуски'!$X$3*'Все выпуски'!$X$6/100)/365*(B552-IF(C552="Нет",VLOOKUP(A552,'Айгенис Оп24'!$A$2:$C$22,3,0),VLOOKUP((A552-1),'Айгенис Оп24'!$A$2:$C$22,3,0))),2)</f>
        <v>7</v>
      </c>
      <c r="G552" s="43">
        <f>COUNTIF(D553:$D$1852,365)</f>
        <v>937</v>
      </c>
      <c r="H552" s="43">
        <f>COUNTIF(D553:$D$1852,366)</f>
        <v>363</v>
      </c>
      <c r="I552" s="2"/>
    </row>
    <row r="553" spans="1:9" x14ac:dyDescent="0.25">
      <c r="A553" s="1">
        <f>COUNTIF($C$2:C553,"Да")</f>
        <v>5</v>
      </c>
      <c r="B553" s="45">
        <f t="shared" si="17"/>
        <v>45816</v>
      </c>
      <c r="C553" s="42" t="str">
        <f>IF(ISERROR(VLOOKUP(B553,'Айгенис Оп24'!$C$3:$C$22,1,0)),"Нет","Да")</f>
        <v>Нет</v>
      </c>
      <c r="D553" s="43">
        <f t="shared" si="16"/>
        <v>365</v>
      </c>
      <c r="E553" s="49">
        <f>ROUND(('Все выпуски'!$X$3*'Все выпуски'!$X$6/100)/365*(B553-IF(C553="Нет",VLOOKUP(A553,'Айгенис Оп24'!$A$2:$C$22,3,0),VLOOKUP((A553-1),'Айгенис Оп24'!$A$2:$C$22,3,0))),2)</f>
        <v>7.1</v>
      </c>
      <c r="G553" s="43">
        <f>COUNTIF(D554:$D$1852,365)</f>
        <v>936</v>
      </c>
      <c r="H553" s="43">
        <f>COUNTIF(D554:$D$1852,366)</f>
        <v>363</v>
      </c>
      <c r="I553" s="2"/>
    </row>
    <row r="554" spans="1:9" x14ac:dyDescent="0.25">
      <c r="A554" s="1">
        <f>COUNTIF($C$2:C554,"Да")</f>
        <v>5</v>
      </c>
      <c r="B554" s="45">
        <f t="shared" si="17"/>
        <v>45817</v>
      </c>
      <c r="C554" s="42" t="str">
        <f>IF(ISERROR(VLOOKUP(B554,'Айгенис Оп24'!$C$3:$C$22,1,0)),"Нет","Да")</f>
        <v>Нет</v>
      </c>
      <c r="D554" s="43">
        <f t="shared" si="16"/>
        <v>365</v>
      </c>
      <c r="E554" s="49">
        <f>ROUND(('Все выпуски'!$X$3*'Все выпуски'!$X$6/100)/365*(B554-IF(C554="Нет",VLOOKUP(A554,'Айгенис Оп24'!$A$2:$C$22,3,0),VLOOKUP((A554-1),'Айгенис Оп24'!$A$2:$C$22,3,0))),2)</f>
        <v>7.2</v>
      </c>
      <c r="G554" s="43">
        <f>COUNTIF(D555:$D$1852,365)</f>
        <v>935</v>
      </c>
      <c r="H554" s="43">
        <f>COUNTIF(D555:$D$1852,366)</f>
        <v>363</v>
      </c>
      <c r="I554" s="2"/>
    </row>
    <row r="555" spans="1:9" x14ac:dyDescent="0.25">
      <c r="A555" s="1">
        <f>COUNTIF($C$2:C555,"Да")</f>
        <v>5</v>
      </c>
      <c r="B555" s="45">
        <f t="shared" si="17"/>
        <v>45818</v>
      </c>
      <c r="C555" s="42" t="str">
        <f>IF(ISERROR(VLOOKUP(B555,'Айгенис Оп24'!$C$3:$C$22,1,0)),"Нет","Да")</f>
        <v>Нет</v>
      </c>
      <c r="D555" s="43">
        <f t="shared" si="16"/>
        <v>365</v>
      </c>
      <c r="E555" s="49">
        <f>ROUND(('Все выпуски'!$X$3*'Все выпуски'!$X$6/100)/365*(B555-IF(C555="Нет",VLOOKUP(A555,'Айгенис Оп24'!$A$2:$C$22,3,0),VLOOKUP((A555-1),'Айгенис Оп24'!$A$2:$C$22,3,0))),2)</f>
        <v>7.3</v>
      </c>
      <c r="G555" s="43">
        <f>COUNTIF(D556:$D$1852,365)</f>
        <v>934</v>
      </c>
      <c r="H555" s="43">
        <f>COUNTIF(D556:$D$1852,366)</f>
        <v>363</v>
      </c>
      <c r="I555" s="2"/>
    </row>
    <row r="556" spans="1:9" x14ac:dyDescent="0.25">
      <c r="A556" s="1">
        <f>COUNTIF($C$2:C556,"Да")</f>
        <v>5</v>
      </c>
      <c r="B556" s="45">
        <f t="shared" si="17"/>
        <v>45819</v>
      </c>
      <c r="C556" s="42" t="str">
        <f>IF(ISERROR(VLOOKUP(B556,'Айгенис Оп24'!$C$3:$C$22,1,0)),"Нет","Да")</f>
        <v>Нет</v>
      </c>
      <c r="D556" s="43">
        <f t="shared" si="16"/>
        <v>365</v>
      </c>
      <c r="E556" s="49">
        <f>ROUND(('Все выпуски'!$X$3*'Все выпуски'!$X$6/100)/365*(B556-IF(C556="Нет",VLOOKUP(A556,'Айгенис Оп24'!$A$2:$C$22,3,0),VLOOKUP((A556-1),'Айгенис Оп24'!$A$2:$C$22,3,0))),2)</f>
        <v>7.4</v>
      </c>
      <c r="F556" s="44"/>
      <c r="G556" s="43">
        <f>COUNTIF(D557:$D$1852,365)</f>
        <v>933</v>
      </c>
      <c r="H556" s="43">
        <f>COUNTIF(D557:$D$1852,366)</f>
        <v>363</v>
      </c>
      <c r="I556" s="2"/>
    </row>
    <row r="557" spans="1:9" x14ac:dyDescent="0.25">
      <c r="A557" s="1">
        <f>COUNTIF($C$2:C557,"Да")</f>
        <v>5</v>
      </c>
      <c r="B557" s="45">
        <f t="shared" si="17"/>
        <v>45820</v>
      </c>
      <c r="C557" s="42" t="str">
        <f>IF(ISERROR(VLOOKUP(B557,'Айгенис Оп24'!$C$3:$C$22,1,0)),"Нет","Да")</f>
        <v>Нет</v>
      </c>
      <c r="D557" s="43">
        <f t="shared" si="16"/>
        <v>365</v>
      </c>
      <c r="E557" s="49">
        <f>ROUND(('Все выпуски'!$X$3*'Все выпуски'!$X$6/100)/365*(B557-IF(C557="Нет",VLOOKUP(A557,'Айгенис Оп24'!$A$2:$C$22,3,0),VLOOKUP((A557-1),'Айгенис Оп24'!$A$2:$C$22,3,0))),2)</f>
        <v>7.5</v>
      </c>
      <c r="G557" s="43">
        <f>COUNTIF(D558:$D$1852,365)</f>
        <v>932</v>
      </c>
      <c r="H557" s="43">
        <f>COUNTIF(D558:$D$1852,366)</f>
        <v>363</v>
      </c>
      <c r="I557" s="2"/>
    </row>
    <row r="558" spans="1:9" x14ac:dyDescent="0.25">
      <c r="A558" s="1">
        <f>COUNTIF($C$2:C558,"Да")</f>
        <v>5</v>
      </c>
      <c r="B558" s="45">
        <f t="shared" si="17"/>
        <v>45821</v>
      </c>
      <c r="C558" s="42" t="str">
        <f>IF(ISERROR(VLOOKUP(B558,'Айгенис Оп24'!$C$3:$C$22,1,0)),"Нет","Да")</f>
        <v>Нет</v>
      </c>
      <c r="D558" s="43">
        <f t="shared" si="16"/>
        <v>365</v>
      </c>
      <c r="E558" s="49">
        <f>ROUND(('Все выпуски'!$X$3*'Все выпуски'!$X$6/100)/365*(B558-IF(C558="Нет",VLOOKUP(A558,'Айгенис Оп24'!$A$2:$C$22,3,0),VLOOKUP((A558-1),'Айгенис Оп24'!$A$2:$C$22,3,0))),2)</f>
        <v>7.59</v>
      </c>
      <c r="G558" s="43">
        <f>COUNTIF(D559:$D$1852,365)</f>
        <v>931</v>
      </c>
      <c r="H558" s="43">
        <f>COUNTIF(D559:$D$1852,366)</f>
        <v>363</v>
      </c>
      <c r="I558" s="2"/>
    </row>
    <row r="559" spans="1:9" x14ac:dyDescent="0.25">
      <c r="A559" s="1">
        <f>COUNTIF($C$2:C559,"Да")</f>
        <v>5</v>
      </c>
      <c r="B559" s="45">
        <f t="shared" si="17"/>
        <v>45822</v>
      </c>
      <c r="C559" s="42" t="str">
        <f>IF(ISERROR(VLOOKUP(B559,'Айгенис Оп24'!$C$3:$C$22,1,0)),"Нет","Да")</f>
        <v>Нет</v>
      </c>
      <c r="D559" s="43">
        <f t="shared" si="16"/>
        <v>365</v>
      </c>
      <c r="E559" s="49">
        <f>ROUND(('Все выпуски'!$X$3*'Все выпуски'!$X$6/100)/365*(B559-IF(C559="Нет",VLOOKUP(A559,'Айгенис Оп24'!$A$2:$C$22,3,0),VLOOKUP((A559-1),'Айгенис Оп24'!$A$2:$C$22,3,0))),2)</f>
        <v>7.69</v>
      </c>
      <c r="G559" s="43">
        <f>COUNTIF(D560:$D$1852,365)</f>
        <v>930</v>
      </c>
      <c r="H559" s="43">
        <f>COUNTIF(D560:$D$1852,366)</f>
        <v>363</v>
      </c>
      <c r="I559" s="2"/>
    </row>
    <row r="560" spans="1:9" x14ac:dyDescent="0.25">
      <c r="A560" s="1">
        <f>COUNTIF($C$2:C560,"Да")</f>
        <v>5</v>
      </c>
      <c r="B560" s="45">
        <f t="shared" si="17"/>
        <v>45823</v>
      </c>
      <c r="C560" s="42" t="str">
        <f>IF(ISERROR(VLOOKUP(B560,'Айгенис Оп24'!$C$3:$C$22,1,0)),"Нет","Да")</f>
        <v>Нет</v>
      </c>
      <c r="D560" s="43">
        <f t="shared" si="16"/>
        <v>365</v>
      </c>
      <c r="E560" s="49">
        <f>ROUND(('Все выпуски'!$X$3*'Все выпуски'!$X$6/100)/365*(B560-IF(C560="Нет",VLOOKUP(A560,'Айгенис Оп24'!$A$2:$C$22,3,0),VLOOKUP((A560-1),'Айгенис Оп24'!$A$2:$C$22,3,0))),2)</f>
        <v>7.79</v>
      </c>
      <c r="G560" s="43">
        <f>COUNTIF(D561:$D$1852,365)</f>
        <v>929</v>
      </c>
      <c r="H560" s="43">
        <f>COUNTIF(D561:$D$1852,366)</f>
        <v>363</v>
      </c>
      <c r="I560" s="2"/>
    </row>
    <row r="561" spans="1:9" x14ac:dyDescent="0.25">
      <c r="A561" s="1">
        <f>COUNTIF($C$2:C561,"Да")</f>
        <v>5</v>
      </c>
      <c r="B561" s="45">
        <f t="shared" si="17"/>
        <v>45824</v>
      </c>
      <c r="C561" s="42" t="str">
        <f>IF(ISERROR(VLOOKUP(B561,'Айгенис Оп24'!$C$3:$C$22,1,0)),"Нет","Да")</f>
        <v>Нет</v>
      </c>
      <c r="D561" s="43">
        <f t="shared" si="16"/>
        <v>365</v>
      </c>
      <c r="E561" s="49">
        <f>ROUND(('Все выпуски'!$X$3*'Все выпуски'!$X$6/100)/365*(B561-IF(C561="Нет",VLOOKUP(A561,'Айгенис Оп24'!$A$2:$C$22,3,0),VLOOKUP((A561-1),'Айгенис Оп24'!$A$2:$C$22,3,0))),2)</f>
        <v>7.89</v>
      </c>
      <c r="G561" s="43">
        <f>COUNTIF(D562:$D$1852,365)</f>
        <v>928</v>
      </c>
      <c r="H561" s="43">
        <f>COUNTIF(D562:$D$1852,366)</f>
        <v>363</v>
      </c>
      <c r="I561" s="2"/>
    </row>
    <row r="562" spans="1:9" x14ac:dyDescent="0.25">
      <c r="A562" s="1">
        <f>COUNTIF($C$2:C562,"Да")</f>
        <v>5</v>
      </c>
      <c r="B562" s="45">
        <f t="shared" si="17"/>
        <v>45825</v>
      </c>
      <c r="C562" s="42" t="str">
        <f>IF(ISERROR(VLOOKUP(B562,'Айгенис Оп24'!$C$3:$C$22,1,0)),"Нет","Да")</f>
        <v>Нет</v>
      </c>
      <c r="D562" s="43">
        <f t="shared" si="16"/>
        <v>365</v>
      </c>
      <c r="E562" s="49">
        <f>ROUND(('Все выпуски'!$X$3*'Все выпуски'!$X$6/100)/365*(B562-IF(C562="Нет",VLOOKUP(A562,'Айгенис Оп24'!$A$2:$C$22,3,0),VLOOKUP((A562-1),'Айгенис Оп24'!$A$2:$C$22,3,0))),2)</f>
        <v>7.99</v>
      </c>
      <c r="G562" s="43">
        <f>COUNTIF(D563:$D$1852,365)</f>
        <v>927</v>
      </c>
      <c r="H562" s="43">
        <f>COUNTIF(D563:$D$1852,366)</f>
        <v>363</v>
      </c>
      <c r="I562" s="2"/>
    </row>
    <row r="563" spans="1:9" x14ac:dyDescent="0.25">
      <c r="A563" s="1">
        <f>COUNTIF($C$2:C563,"Да")</f>
        <v>5</v>
      </c>
      <c r="B563" s="45">
        <f t="shared" si="17"/>
        <v>45826</v>
      </c>
      <c r="C563" s="42" t="str">
        <f>IF(ISERROR(VLOOKUP(B563,'Айгенис Оп24'!$C$3:$C$22,1,0)),"Нет","Да")</f>
        <v>Нет</v>
      </c>
      <c r="D563" s="43">
        <f t="shared" si="16"/>
        <v>365</v>
      </c>
      <c r="E563" s="49">
        <f>ROUND(('Все выпуски'!$X$3*'Все выпуски'!$X$6/100)/365*(B563-IF(C563="Нет",VLOOKUP(A563,'Айгенис Оп24'!$A$2:$C$22,3,0),VLOOKUP((A563-1),'Айгенис Оп24'!$A$2:$C$22,3,0))),2)</f>
        <v>8.09</v>
      </c>
      <c r="G563" s="43">
        <f>COUNTIF(D564:$D$1852,365)</f>
        <v>926</v>
      </c>
      <c r="H563" s="43">
        <f>COUNTIF(D564:$D$1852,366)</f>
        <v>363</v>
      </c>
      <c r="I563" s="2"/>
    </row>
    <row r="564" spans="1:9" x14ac:dyDescent="0.25">
      <c r="A564" s="1">
        <f>COUNTIF($C$2:C564,"Да")</f>
        <v>5</v>
      </c>
      <c r="B564" s="45">
        <f t="shared" si="17"/>
        <v>45827</v>
      </c>
      <c r="C564" s="42" t="str">
        <f>IF(ISERROR(VLOOKUP(B564,'Айгенис Оп24'!$C$3:$C$22,1,0)),"Нет","Да")</f>
        <v>Нет</v>
      </c>
      <c r="D564" s="43">
        <f t="shared" si="16"/>
        <v>365</v>
      </c>
      <c r="E564" s="49">
        <f>ROUND(('Все выпуски'!$X$3*'Все выпуски'!$X$6/100)/365*(B564-IF(C564="Нет",VLOOKUP(A564,'Айгенис Оп24'!$A$2:$C$22,3,0),VLOOKUP((A564-1),'Айгенис Оп24'!$A$2:$C$22,3,0))),2)</f>
        <v>8.19</v>
      </c>
      <c r="G564" s="43">
        <f>COUNTIF(D565:$D$1852,365)</f>
        <v>925</v>
      </c>
      <c r="H564" s="43">
        <f>COUNTIF(D565:$D$1852,366)</f>
        <v>363</v>
      </c>
      <c r="I564" s="2"/>
    </row>
    <row r="565" spans="1:9" x14ac:dyDescent="0.25">
      <c r="A565" s="1">
        <f>COUNTIF($C$2:C565,"Да")</f>
        <v>5</v>
      </c>
      <c r="B565" s="45">
        <f t="shared" si="17"/>
        <v>45828</v>
      </c>
      <c r="C565" s="42" t="str">
        <f>IF(ISERROR(VLOOKUP(B565,'Айгенис Оп24'!$C$3:$C$22,1,0)),"Нет","Да")</f>
        <v>Нет</v>
      </c>
      <c r="D565" s="43">
        <f t="shared" si="16"/>
        <v>365</v>
      </c>
      <c r="E565" s="49">
        <f>ROUND(('Все выпуски'!$X$3*'Все выпуски'!$X$6/100)/365*(B565-IF(C565="Нет",VLOOKUP(A565,'Айгенис Оп24'!$A$2:$C$22,3,0),VLOOKUP((A565-1),'Айгенис Оп24'!$A$2:$C$22,3,0))),2)</f>
        <v>8.2799999999999994</v>
      </c>
      <c r="G565" s="43">
        <f>COUNTIF(D566:$D$1852,365)</f>
        <v>924</v>
      </c>
      <c r="H565" s="43">
        <f>COUNTIF(D566:$D$1852,366)</f>
        <v>363</v>
      </c>
      <c r="I565" s="2"/>
    </row>
    <row r="566" spans="1:9" x14ac:dyDescent="0.25">
      <c r="A566" s="1">
        <f>COUNTIF($C$2:C566,"Да")</f>
        <v>5</v>
      </c>
      <c r="B566" s="45">
        <f t="shared" si="17"/>
        <v>45829</v>
      </c>
      <c r="C566" s="42" t="str">
        <f>IF(ISERROR(VLOOKUP(B566,'Айгенис Оп24'!$C$3:$C$22,1,0)),"Нет","Да")</f>
        <v>Нет</v>
      </c>
      <c r="D566" s="43">
        <f t="shared" si="16"/>
        <v>365</v>
      </c>
      <c r="E566" s="49">
        <f>ROUND(('Все выпуски'!$X$3*'Все выпуски'!$X$6/100)/365*(B566-IF(C566="Нет",VLOOKUP(A566,'Айгенис Оп24'!$A$2:$C$22,3,0),VLOOKUP((A566-1),'Айгенис Оп24'!$A$2:$C$22,3,0))),2)</f>
        <v>8.3800000000000008</v>
      </c>
      <c r="G566" s="43">
        <f>COUNTIF(D567:$D$1852,365)</f>
        <v>923</v>
      </c>
      <c r="H566" s="43">
        <f>COUNTIF(D567:$D$1852,366)</f>
        <v>363</v>
      </c>
      <c r="I566" s="2"/>
    </row>
    <row r="567" spans="1:9" x14ac:dyDescent="0.25">
      <c r="A567" s="1">
        <f>COUNTIF($C$2:C567,"Да")</f>
        <v>5</v>
      </c>
      <c r="B567" s="45">
        <f t="shared" si="17"/>
        <v>45830</v>
      </c>
      <c r="C567" s="42" t="str">
        <f>IF(ISERROR(VLOOKUP(B567,'Айгенис Оп24'!$C$3:$C$22,1,0)),"Нет","Да")</f>
        <v>Нет</v>
      </c>
      <c r="D567" s="43">
        <f t="shared" si="16"/>
        <v>365</v>
      </c>
      <c r="E567" s="49">
        <f>ROUND(('Все выпуски'!$X$3*'Все выпуски'!$X$6/100)/365*(B567-IF(C567="Нет",VLOOKUP(A567,'Айгенис Оп24'!$A$2:$C$22,3,0),VLOOKUP((A567-1),'Айгенис Оп24'!$A$2:$C$22,3,0))),2)</f>
        <v>8.48</v>
      </c>
      <c r="G567" s="43">
        <f>COUNTIF(D568:$D$1852,365)</f>
        <v>922</v>
      </c>
      <c r="H567" s="43">
        <f>COUNTIF(D568:$D$1852,366)</f>
        <v>363</v>
      </c>
      <c r="I567" s="2"/>
    </row>
    <row r="568" spans="1:9" x14ac:dyDescent="0.25">
      <c r="A568" s="1">
        <f>COUNTIF($C$2:C568,"Да")</f>
        <v>5</v>
      </c>
      <c r="B568" s="45">
        <f t="shared" si="17"/>
        <v>45831</v>
      </c>
      <c r="C568" s="42" t="str">
        <f>IF(ISERROR(VLOOKUP(B568,'Айгенис Оп24'!$C$3:$C$22,1,0)),"Нет","Да")</f>
        <v>Нет</v>
      </c>
      <c r="D568" s="43">
        <f t="shared" si="16"/>
        <v>365</v>
      </c>
      <c r="E568" s="49">
        <f>ROUND(('Все выпуски'!$X$3*'Все выпуски'!$X$6/100)/365*(B568-IF(C568="Нет",VLOOKUP(A568,'Айгенис Оп24'!$A$2:$C$22,3,0),VLOOKUP((A568-1),'Айгенис Оп24'!$A$2:$C$22,3,0))),2)</f>
        <v>8.58</v>
      </c>
      <c r="G568" s="43">
        <f>COUNTIF(D569:$D$1852,365)</f>
        <v>921</v>
      </c>
      <c r="H568" s="43">
        <f>COUNTIF(D569:$D$1852,366)</f>
        <v>363</v>
      </c>
      <c r="I568" s="2"/>
    </row>
    <row r="569" spans="1:9" x14ac:dyDescent="0.25">
      <c r="A569" s="1">
        <f>COUNTIF($C$2:C569,"Да")</f>
        <v>5</v>
      </c>
      <c r="B569" s="45">
        <f t="shared" si="17"/>
        <v>45832</v>
      </c>
      <c r="C569" s="42" t="str">
        <f>IF(ISERROR(VLOOKUP(B569,'Айгенис Оп24'!$C$3:$C$22,1,0)),"Нет","Да")</f>
        <v>Нет</v>
      </c>
      <c r="D569" s="43">
        <f t="shared" si="16"/>
        <v>365</v>
      </c>
      <c r="E569" s="49">
        <f>ROUND(('Все выпуски'!$X$3*'Все выпуски'!$X$6/100)/365*(B569-IF(C569="Нет",VLOOKUP(A569,'Айгенис Оп24'!$A$2:$C$22,3,0),VLOOKUP((A569-1),'Айгенис Оп24'!$A$2:$C$22,3,0))),2)</f>
        <v>8.68</v>
      </c>
      <c r="G569" s="43">
        <f>COUNTIF(D570:$D$1852,365)</f>
        <v>920</v>
      </c>
      <c r="H569" s="43">
        <f>COUNTIF(D570:$D$1852,366)</f>
        <v>363</v>
      </c>
      <c r="I569" s="2"/>
    </row>
    <row r="570" spans="1:9" x14ac:dyDescent="0.25">
      <c r="A570" s="1">
        <f>COUNTIF($C$2:C570,"Да")</f>
        <v>5</v>
      </c>
      <c r="B570" s="45">
        <f t="shared" si="17"/>
        <v>45833</v>
      </c>
      <c r="C570" s="42" t="str">
        <f>IF(ISERROR(VLOOKUP(B570,'Айгенис Оп24'!$C$3:$C$22,1,0)),"Нет","Да")</f>
        <v>Нет</v>
      </c>
      <c r="D570" s="43">
        <f t="shared" si="16"/>
        <v>365</v>
      </c>
      <c r="E570" s="49">
        <f>ROUND(('Все выпуски'!$X$3*'Все выпуски'!$X$6/100)/365*(B570-IF(C570="Нет",VLOOKUP(A570,'Айгенис Оп24'!$A$2:$C$22,3,0),VLOOKUP((A570-1),'Айгенис Оп24'!$A$2:$C$22,3,0))),2)</f>
        <v>8.7799999999999994</v>
      </c>
      <c r="G570" s="43">
        <f>COUNTIF(D571:$D$1852,365)</f>
        <v>919</v>
      </c>
      <c r="H570" s="43">
        <f>COUNTIF(D571:$D$1852,366)</f>
        <v>363</v>
      </c>
      <c r="I570" s="2"/>
    </row>
    <row r="571" spans="1:9" x14ac:dyDescent="0.25">
      <c r="A571" s="1">
        <f>COUNTIF($C$2:C571,"Да")</f>
        <v>5</v>
      </c>
      <c r="B571" s="45">
        <f t="shared" si="17"/>
        <v>45834</v>
      </c>
      <c r="C571" s="42" t="str">
        <f>IF(ISERROR(VLOOKUP(B571,'Айгенис Оп24'!$C$3:$C$22,1,0)),"Нет","Да")</f>
        <v>Нет</v>
      </c>
      <c r="D571" s="43">
        <f t="shared" si="16"/>
        <v>365</v>
      </c>
      <c r="E571" s="49">
        <f>ROUND(('Все выпуски'!$X$3*'Все выпуски'!$X$6/100)/365*(B571-IF(C571="Нет",VLOOKUP(A571,'Айгенис Оп24'!$A$2:$C$22,3,0),VLOOKUP((A571-1),'Айгенис Оп24'!$A$2:$C$22,3,0))),2)</f>
        <v>8.8800000000000008</v>
      </c>
      <c r="G571" s="43">
        <f>COUNTIF(D572:$D$1852,365)</f>
        <v>918</v>
      </c>
      <c r="H571" s="43">
        <f>COUNTIF(D572:$D$1852,366)</f>
        <v>363</v>
      </c>
      <c r="I571" s="2"/>
    </row>
    <row r="572" spans="1:9" x14ac:dyDescent="0.25">
      <c r="A572" s="1">
        <f>COUNTIF($C$2:C572,"Да")</f>
        <v>5</v>
      </c>
      <c r="B572" s="45">
        <f t="shared" si="17"/>
        <v>45835</v>
      </c>
      <c r="C572" s="42" t="str">
        <f>IF(ISERROR(VLOOKUP(B572,'Айгенис Оп24'!$C$3:$C$22,1,0)),"Нет","Да")</f>
        <v>Нет</v>
      </c>
      <c r="D572" s="43">
        <f t="shared" si="16"/>
        <v>365</v>
      </c>
      <c r="E572" s="49">
        <f>ROUND(('Все выпуски'!$X$3*'Все выпуски'!$X$6/100)/365*(B572-IF(C572="Нет",VLOOKUP(A572,'Айгенис Оп24'!$A$2:$C$22,3,0),VLOOKUP((A572-1),'Айгенис Оп24'!$A$2:$C$22,3,0))),2)</f>
        <v>8.98</v>
      </c>
      <c r="G572" s="43">
        <f>COUNTIF(D573:$D$1852,365)</f>
        <v>917</v>
      </c>
      <c r="H572" s="43">
        <f>COUNTIF(D573:$D$1852,366)</f>
        <v>363</v>
      </c>
      <c r="I572" s="2"/>
    </row>
    <row r="573" spans="1:9" x14ac:dyDescent="0.25">
      <c r="A573" s="1">
        <f>COUNTIF($C$2:C573,"Да")</f>
        <v>6</v>
      </c>
      <c r="B573" s="45">
        <f t="shared" si="17"/>
        <v>45836</v>
      </c>
      <c r="C573" s="42" t="str">
        <f>IF(ISERROR(VLOOKUP(B573,'Айгенис Оп24'!$C$3:$C$22,1,0)),"Нет","Да")</f>
        <v>Да</v>
      </c>
      <c r="D573" s="43">
        <f t="shared" si="16"/>
        <v>365</v>
      </c>
      <c r="E573" s="49">
        <f>ROUND(('Все выпуски'!$X$3*'Все выпуски'!$X$6/100)/365*(B573-IF(C573="Нет",VLOOKUP(A573,'Айгенис Оп24'!$A$2:$C$22,3,0),VLOOKUP((A573-1),'Айгенис Оп24'!$A$2:$C$22,3,0))),2)</f>
        <v>9.07</v>
      </c>
      <c r="G573" s="43">
        <f>COUNTIF(D574:$D$1852,365)</f>
        <v>916</v>
      </c>
      <c r="H573" s="43">
        <f>COUNTIF(D574:$D$1852,366)</f>
        <v>363</v>
      </c>
      <c r="I573" s="2"/>
    </row>
    <row r="574" spans="1:9" x14ac:dyDescent="0.25">
      <c r="A574" s="1">
        <f>COUNTIF($C$2:C574,"Да")</f>
        <v>6</v>
      </c>
      <c r="B574" s="45">
        <f t="shared" si="17"/>
        <v>45837</v>
      </c>
      <c r="C574" s="42" t="str">
        <f>IF(ISERROR(VLOOKUP(B574,'Айгенис Оп24'!$C$3:$C$22,1,0)),"Нет","Да")</f>
        <v>Нет</v>
      </c>
      <c r="D574" s="43">
        <f t="shared" si="16"/>
        <v>365</v>
      </c>
      <c r="E574" s="49">
        <f>ROUND(('Все выпуски'!$X$3*'Все выпуски'!$X$6/100)/365*(B574-IF(C574="Нет",VLOOKUP(A574,'Айгенис Оп24'!$A$2:$C$22,3,0),VLOOKUP((A574-1),'Айгенис Оп24'!$A$2:$C$22,3,0))),2)</f>
        <v>0.1</v>
      </c>
      <c r="G574" s="43">
        <f>COUNTIF(D575:$D$1852,365)</f>
        <v>915</v>
      </c>
      <c r="H574" s="43">
        <f>COUNTIF(D575:$D$1852,366)</f>
        <v>363</v>
      </c>
      <c r="I574" s="2"/>
    </row>
    <row r="575" spans="1:9" x14ac:dyDescent="0.25">
      <c r="A575" s="1">
        <f>COUNTIF($C$2:C575,"Да")</f>
        <v>6</v>
      </c>
      <c r="B575" s="45">
        <f t="shared" si="17"/>
        <v>45838</v>
      </c>
      <c r="C575" s="42" t="str">
        <f>IF(ISERROR(VLOOKUP(B575,'Айгенис Оп24'!$C$3:$C$22,1,0)),"Нет","Да")</f>
        <v>Нет</v>
      </c>
      <c r="D575" s="43">
        <f t="shared" si="16"/>
        <v>365</v>
      </c>
      <c r="E575" s="49">
        <f>ROUND(('Все выпуски'!$X$3*'Все выпуски'!$X$6/100)/365*(B575-IF(C575="Нет",VLOOKUP(A575,'Айгенис Оп24'!$A$2:$C$22,3,0),VLOOKUP((A575-1),'Айгенис Оп24'!$A$2:$C$22,3,0))),2)</f>
        <v>0.2</v>
      </c>
      <c r="G575" s="43">
        <f>COUNTIF(D576:$D$1852,365)</f>
        <v>914</v>
      </c>
      <c r="H575" s="43">
        <f>COUNTIF(D576:$D$1852,366)</f>
        <v>363</v>
      </c>
      <c r="I575" s="2"/>
    </row>
    <row r="576" spans="1:9" x14ac:dyDescent="0.25">
      <c r="A576" s="1">
        <f>COUNTIF($C$2:C576,"Да")</f>
        <v>6</v>
      </c>
      <c r="B576" s="45">
        <f t="shared" si="17"/>
        <v>45839</v>
      </c>
      <c r="C576" s="42" t="str">
        <f>IF(ISERROR(VLOOKUP(B576,'Айгенис Оп24'!$C$3:$C$22,1,0)),"Нет","Да")</f>
        <v>Нет</v>
      </c>
      <c r="D576" s="43">
        <f t="shared" si="16"/>
        <v>365</v>
      </c>
      <c r="E576" s="49">
        <f>ROUND(('Все выпуски'!$X$3*'Все выпуски'!$X$6/100)/365*(B576-IF(C576="Нет",VLOOKUP(A576,'Айгенис Оп24'!$A$2:$C$22,3,0),VLOOKUP((A576-1),'Айгенис Оп24'!$A$2:$C$22,3,0))),2)</f>
        <v>0.3</v>
      </c>
      <c r="G576" s="43">
        <f>COUNTIF(D577:$D$1852,365)</f>
        <v>913</v>
      </c>
      <c r="H576" s="43">
        <f>COUNTIF(D577:$D$1852,366)</f>
        <v>363</v>
      </c>
      <c r="I576" s="2"/>
    </row>
    <row r="577" spans="1:9" x14ac:dyDescent="0.25">
      <c r="A577" s="1">
        <f>COUNTIF($C$2:C577,"Да")</f>
        <v>6</v>
      </c>
      <c r="B577" s="45">
        <f t="shared" si="17"/>
        <v>45840</v>
      </c>
      <c r="C577" s="42" t="str">
        <f>IF(ISERROR(VLOOKUP(B577,'Айгенис Оп24'!$C$3:$C$22,1,0)),"Нет","Да")</f>
        <v>Нет</v>
      </c>
      <c r="D577" s="43">
        <f t="shared" si="16"/>
        <v>365</v>
      </c>
      <c r="E577" s="49">
        <f>ROUND(('Все выпуски'!$X$3*'Все выпуски'!$X$6/100)/365*(B577-IF(C577="Нет",VLOOKUP(A577,'Айгенис Оп24'!$A$2:$C$22,3,0),VLOOKUP((A577-1),'Айгенис Оп24'!$A$2:$C$22,3,0))),2)</f>
        <v>0.39</v>
      </c>
      <c r="G577" s="43">
        <f>COUNTIF(D578:$D$1852,365)</f>
        <v>912</v>
      </c>
      <c r="H577" s="43">
        <f>COUNTIF(D578:$D$1852,366)</f>
        <v>363</v>
      </c>
      <c r="I577" s="2"/>
    </row>
    <row r="578" spans="1:9" x14ac:dyDescent="0.25">
      <c r="A578" s="1">
        <f>COUNTIF($C$2:C578,"Да")</f>
        <v>6</v>
      </c>
      <c r="B578" s="45">
        <f t="shared" si="17"/>
        <v>45841</v>
      </c>
      <c r="C578" s="42" t="str">
        <f>IF(ISERROR(VLOOKUP(B578,'Айгенис Оп24'!$C$3:$C$22,1,0)),"Нет","Да")</f>
        <v>Нет</v>
      </c>
      <c r="D578" s="43">
        <f t="shared" ref="D578:D641" si="18">IF(MOD(YEAR(B578),4)=0,366,365)</f>
        <v>365</v>
      </c>
      <c r="E578" s="49">
        <f>ROUND(('Все выпуски'!$X$3*'Все выпуски'!$X$6/100)/365*(B578-IF(C578="Нет",VLOOKUP(A578,'Айгенис Оп24'!$A$2:$C$22,3,0),VLOOKUP((A578-1),'Айгенис Оп24'!$A$2:$C$22,3,0))),2)</f>
        <v>0.49</v>
      </c>
      <c r="G578" s="43">
        <f>COUNTIF(D579:$D$1852,365)</f>
        <v>911</v>
      </c>
      <c r="H578" s="43">
        <f>COUNTIF(D579:$D$1852,366)</f>
        <v>363</v>
      </c>
      <c r="I578" s="2"/>
    </row>
    <row r="579" spans="1:9" x14ac:dyDescent="0.25">
      <c r="A579" s="1">
        <f>COUNTIF($C$2:C579,"Да")</f>
        <v>6</v>
      </c>
      <c r="B579" s="45">
        <f t="shared" si="17"/>
        <v>45842</v>
      </c>
      <c r="C579" s="42" t="str">
        <f>IF(ISERROR(VLOOKUP(B579,'Айгенис Оп24'!$C$3:$C$22,1,0)),"Нет","Да")</f>
        <v>Нет</v>
      </c>
      <c r="D579" s="43">
        <f t="shared" si="18"/>
        <v>365</v>
      </c>
      <c r="E579" s="49">
        <f>ROUND(('Все выпуски'!$X$3*'Все выпуски'!$X$6/100)/365*(B579-IF(C579="Нет",VLOOKUP(A579,'Айгенис Оп24'!$A$2:$C$22,3,0),VLOOKUP((A579-1),'Айгенис Оп24'!$A$2:$C$22,3,0))),2)</f>
        <v>0.59</v>
      </c>
      <c r="G579" s="43">
        <f>COUNTIF(D580:$D$1852,365)</f>
        <v>910</v>
      </c>
      <c r="H579" s="43">
        <f>COUNTIF(D580:$D$1852,366)</f>
        <v>363</v>
      </c>
      <c r="I579" s="2"/>
    </row>
    <row r="580" spans="1:9" x14ac:dyDescent="0.25">
      <c r="A580" s="1">
        <f>COUNTIF($C$2:C580,"Да")</f>
        <v>6</v>
      </c>
      <c r="B580" s="45">
        <f t="shared" ref="B580:B643" si="19">B579+1</f>
        <v>45843</v>
      </c>
      <c r="C580" s="42" t="str">
        <f>IF(ISERROR(VLOOKUP(B580,'Айгенис Оп24'!$C$3:$C$22,1,0)),"Нет","Да")</f>
        <v>Нет</v>
      </c>
      <c r="D580" s="43">
        <f t="shared" si="18"/>
        <v>365</v>
      </c>
      <c r="E580" s="49">
        <f>ROUND(('Все выпуски'!$X$3*'Все выпуски'!$X$6/100)/365*(B580-IF(C580="Нет",VLOOKUP(A580,'Айгенис Оп24'!$A$2:$C$22,3,0),VLOOKUP((A580-1),'Айгенис Оп24'!$A$2:$C$22,3,0))),2)</f>
        <v>0.69</v>
      </c>
      <c r="G580" s="43">
        <f>COUNTIF(D581:$D$1852,365)</f>
        <v>909</v>
      </c>
      <c r="H580" s="43">
        <f>COUNTIF(D581:$D$1852,366)</f>
        <v>363</v>
      </c>
      <c r="I580" s="2"/>
    </row>
    <row r="581" spans="1:9" x14ac:dyDescent="0.25">
      <c r="A581" s="1">
        <f>COUNTIF($C$2:C581,"Да")</f>
        <v>6</v>
      </c>
      <c r="B581" s="45">
        <f t="shared" si="19"/>
        <v>45844</v>
      </c>
      <c r="C581" s="42" t="str">
        <f>IF(ISERROR(VLOOKUP(B581,'Айгенис Оп24'!$C$3:$C$22,1,0)),"Нет","Да")</f>
        <v>Нет</v>
      </c>
      <c r="D581" s="43">
        <f t="shared" si="18"/>
        <v>365</v>
      </c>
      <c r="E581" s="49">
        <f>ROUND(('Все выпуски'!$X$3*'Все выпуски'!$X$6/100)/365*(B581-IF(C581="Нет",VLOOKUP(A581,'Айгенис Оп24'!$A$2:$C$22,3,0),VLOOKUP((A581-1),'Айгенис Оп24'!$A$2:$C$22,3,0))),2)</f>
        <v>0.79</v>
      </c>
      <c r="G581" s="43">
        <f>COUNTIF(D582:$D$1852,365)</f>
        <v>908</v>
      </c>
      <c r="H581" s="43">
        <f>COUNTIF(D582:$D$1852,366)</f>
        <v>363</v>
      </c>
      <c r="I581" s="2"/>
    </row>
    <row r="582" spans="1:9" x14ac:dyDescent="0.25">
      <c r="A582" s="1">
        <f>COUNTIF($C$2:C582,"Да")</f>
        <v>6</v>
      </c>
      <c r="B582" s="45">
        <f t="shared" si="19"/>
        <v>45845</v>
      </c>
      <c r="C582" s="42" t="str">
        <f>IF(ISERROR(VLOOKUP(B582,'Айгенис Оп24'!$C$3:$C$22,1,0)),"Нет","Да")</f>
        <v>Нет</v>
      </c>
      <c r="D582" s="43">
        <f t="shared" si="18"/>
        <v>365</v>
      </c>
      <c r="E582" s="49">
        <f>ROUND(('Все выпуски'!$X$3*'Все выпуски'!$X$6/100)/365*(B582-IF(C582="Нет",VLOOKUP(A582,'Айгенис Оп24'!$A$2:$C$22,3,0),VLOOKUP((A582-1),'Айгенис Оп24'!$A$2:$C$22,3,0))),2)</f>
        <v>0.89</v>
      </c>
      <c r="G582" s="43">
        <f>COUNTIF(D583:$D$1852,365)</f>
        <v>907</v>
      </c>
      <c r="H582" s="43">
        <f>COUNTIF(D583:$D$1852,366)</f>
        <v>363</v>
      </c>
      <c r="I582" s="2"/>
    </row>
    <row r="583" spans="1:9" x14ac:dyDescent="0.25">
      <c r="A583" s="1">
        <f>COUNTIF($C$2:C583,"Да")</f>
        <v>6</v>
      </c>
      <c r="B583" s="45">
        <f t="shared" si="19"/>
        <v>45846</v>
      </c>
      <c r="C583" s="42" t="str">
        <f>IF(ISERROR(VLOOKUP(B583,'Айгенис Оп24'!$C$3:$C$22,1,0)),"Нет","Да")</f>
        <v>Нет</v>
      </c>
      <c r="D583" s="43">
        <f t="shared" si="18"/>
        <v>365</v>
      </c>
      <c r="E583" s="49">
        <f>ROUND(('Все выпуски'!$X$3*'Все выпуски'!$X$6/100)/365*(B583-IF(C583="Нет",VLOOKUP(A583,'Айгенис Оп24'!$A$2:$C$22,3,0),VLOOKUP((A583-1),'Айгенис Оп24'!$A$2:$C$22,3,0))),2)</f>
        <v>0.99</v>
      </c>
      <c r="G583" s="43">
        <f>COUNTIF(D584:$D$1852,365)</f>
        <v>906</v>
      </c>
      <c r="H583" s="43">
        <f>COUNTIF(D584:$D$1852,366)</f>
        <v>363</v>
      </c>
      <c r="I583" s="2"/>
    </row>
    <row r="584" spans="1:9" x14ac:dyDescent="0.25">
      <c r="A584" s="1">
        <f>COUNTIF($C$2:C584,"Да")</f>
        <v>6</v>
      </c>
      <c r="B584" s="45">
        <f t="shared" si="19"/>
        <v>45847</v>
      </c>
      <c r="C584" s="42" t="str">
        <f>IF(ISERROR(VLOOKUP(B584,'Айгенис Оп24'!$C$3:$C$22,1,0)),"Нет","Да")</f>
        <v>Нет</v>
      </c>
      <c r="D584" s="43">
        <f t="shared" si="18"/>
        <v>365</v>
      </c>
      <c r="E584" s="49">
        <f>ROUND(('Все выпуски'!$X$3*'Все выпуски'!$X$6/100)/365*(B584-IF(C584="Нет",VLOOKUP(A584,'Айгенис Оп24'!$A$2:$C$22,3,0),VLOOKUP((A584-1),'Айгенис Оп24'!$A$2:$C$22,3,0))),2)</f>
        <v>1.08</v>
      </c>
      <c r="G584" s="43">
        <f>COUNTIF(D585:$D$1852,365)</f>
        <v>905</v>
      </c>
      <c r="H584" s="43">
        <f>COUNTIF(D585:$D$1852,366)</f>
        <v>363</v>
      </c>
      <c r="I584" s="2"/>
    </row>
    <row r="585" spans="1:9" x14ac:dyDescent="0.25">
      <c r="A585" s="1">
        <f>COUNTIF($C$2:C585,"Да")</f>
        <v>6</v>
      </c>
      <c r="B585" s="45">
        <f t="shared" si="19"/>
        <v>45848</v>
      </c>
      <c r="C585" s="42" t="str">
        <f>IF(ISERROR(VLOOKUP(B585,'Айгенис Оп24'!$C$3:$C$22,1,0)),"Нет","Да")</f>
        <v>Нет</v>
      </c>
      <c r="D585" s="43">
        <f t="shared" si="18"/>
        <v>365</v>
      </c>
      <c r="E585" s="49">
        <f>ROUND(('Все выпуски'!$X$3*'Все выпуски'!$X$6/100)/365*(B585-IF(C585="Нет",VLOOKUP(A585,'Айгенис Оп24'!$A$2:$C$22,3,0),VLOOKUP((A585-1),'Айгенис Оп24'!$A$2:$C$22,3,0))),2)</f>
        <v>1.18</v>
      </c>
      <c r="G585" s="43">
        <f>COUNTIF(D586:$D$1852,365)</f>
        <v>904</v>
      </c>
      <c r="H585" s="43">
        <f>COUNTIF(D586:$D$1852,366)</f>
        <v>363</v>
      </c>
      <c r="I585" s="2"/>
    </row>
    <row r="586" spans="1:9" x14ac:dyDescent="0.25">
      <c r="A586" s="1">
        <f>COUNTIF($C$2:C586,"Да")</f>
        <v>6</v>
      </c>
      <c r="B586" s="45">
        <f t="shared" si="19"/>
        <v>45849</v>
      </c>
      <c r="C586" s="42" t="str">
        <f>IF(ISERROR(VLOOKUP(B586,'Айгенис Оп24'!$C$3:$C$22,1,0)),"Нет","Да")</f>
        <v>Нет</v>
      </c>
      <c r="D586" s="43">
        <f t="shared" si="18"/>
        <v>365</v>
      </c>
      <c r="E586" s="49">
        <f>ROUND(('Все выпуски'!$X$3*'Все выпуски'!$X$6/100)/365*(B586-IF(C586="Нет",VLOOKUP(A586,'Айгенис Оп24'!$A$2:$C$22,3,0),VLOOKUP((A586-1),'Айгенис Оп24'!$A$2:$C$22,3,0))),2)</f>
        <v>1.28</v>
      </c>
      <c r="G586" s="43">
        <f>COUNTIF(D587:$D$1852,365)</f>
        <v>903</v>
      </c>
      <c r="H586" s="43">
        <f>COUNTIF(D587:$D$1852,366)</f>
        <v>363</v>
      </c>
      <c r="I586" s="2"/>
    </row>
    <row r="587" spans="1:9" x14ac:dyDescent="0.25">
      <c r="A587" s="1">
        <f>COUNTIF($C$2:C587,"Да")</f>
        <v>6</v>
      </c>
      <c r="B587" s="45">
        <f t="shared" si="19"/>
        <v>45850</v>
      </c>
      <c r="C587" s="42" t="str">
        <f>IF(ISERROR(VLOOKUP(B587,'Айгенис Оп24'!$C$3:$C$22,1,0)),"Нет","Да")</f>
        <v>Нет</v>
      </c>
      <c r="D587" s="43">
        <f t="shared" si="18"/>
        <v>365</v>
      </c>
      <c r="E587" s="49">
        <f>ROUND(('Все выпуски'!$X$3*'Все выпуски'!$X$6/100)/365*(B587-IF(C587="Нет",VLOOKUP(A587,'Айгенис Оп24'!$A$2:$C$22,3,0),VLOOKUP((A587-1),'Айгенис Оп24'!$A$2:$C$22,3,0))),2)</f>
        <v>1.38</v>
      </c>
      <c r="G587" s="43">
        <f>COUNTIF(D588:$D$1852,365)</f>
        <v>902</v>
      </c>
      <c r="H587" s="43">
        <f>COUNTIF(D588:$D$1852,366)</f>
        <v>363</v>
      </c>
      <c r="I587" s="2"/>
    </row>
    <row r="588" spans="1:9" x14ac:dyDescent="0.25">
      <c r="A588" s="1">
        <f>COUNTIF($C$2:C588,"Да")</f>
        <v>6</v>
      </c>
      <c r="B588" s="45">
        <f t="shared" si="19"/>
        <v>45851</v>
      </c>
      <c r="C588" s="42" t="str">
        <f>IF(ISERROR(VLOOKUP(B588,'Айгенис Оп24'!$C$3:$C$22,1,0)),"Нет","Да")</f>
        <v>Нет</v>
      </c>
      <c r="D588" s="43">
        <f t="shared" si="18"/>
        <v>365</v>
      </c>
      <c r="E588" s="49">
        <f>ROUND(('Все выпуски'!$X$3*'Все выпуски'!$X$6/100)/365*(B588-IF(C588="Нет",VLOOKUP(A588,'Айгенис Оп24'!$A$2:$C$22,3,0),VLOOKUP((A588-1),'Айгенис Оп24'!$A$2:$C$22,3,0))),2)</f>
        <v>1.48</v>
      </c>
      <c r="G588" s="43">
        <f>COUNTIF(D589:$D$1852,365)</f>
        <v>901</v>
      </c>
      <c r="H588" s="43">
        <f>COUNTIF(D589:$D$1852,366)</f>
        <v>363</v>
      </c>
      <c r="I588" s="2"/>
    </row>
    <row r="589" spans="1:9" x14ac:dyDescent="0.25">
      <c r="A589" s="1">
        <f>COUNTIF($C$2:C589,"Да")</f>
        <v>6</v>
      </c>
      <c r="B589" s="45">
        <f t="shared" si="19"/>
        <v>45852</v>
      </c>
      <c r="C589" s="42" t="str">
        <f>IF(ISERROR(VLOOKUP(B589,'Айгенис Оп24'!$C$3:$C$22,1,0)),"Нет","Да")</f>
        <v>Нет</v>
      </c>
      <c r="D589" s="43">
        <f t="shared" si="18"/>
        <v>365</v>
      </c>
      <c r="E589" s="49">
        <f>ROUND(('Все выпуски'!$X$3*'Все выпуски'!$X$6/100)/365*(B589-IF(C589="Нет",VLOOKUP(A589,'Айгенис Оп24'!$A$2:$C$22,3,0),VLOOKUP((A589-1),'Айгенис Оп24'!$A$2:$C$22,3,0))),2)</f>
        <v>1.58</v>
      </c>
      <c r="G589" s="43">
        <f>COUNTIF(D590:$D$1852,365)</f>
        <v>900</v>
      </c>
      <c r="H589" s="43">
        <f>COUNTIF(D590:$D$1852,366)</f>
        <v>363</v>
      </c>
      <c r="I589" s="2"/>
    </row>
    <row r="590" spans="1:9" x14ac:dyDescent="0.25">
      <c r="A590" s="1">
        <f>COUNTIF($C$2:C590,"Да")</f>
        <v>6</v>
      </c>
      <c r="B590" s="45">
        <f t="shared" si="19"/>
        <v>45853</v>
      </c>
      <c r="C590" s="42" t="str">
        <f>IF(ISERROR(VLOOKUP(B590,'Айгенис Оп24'!$C$3:$C$22,1,0)),"Нет","Да")</f>
        <v>Нет</v>
      </c>
      <c r="D590" s="43">
        <f t="shared" si="18"/>
        <v>365</v>
      </c>
      <c r="E590" s="49">
        <f>ROUND(('Все выпуски'!$X$3*'Все выпуски'!$X$6/100)/365*(B590-IF(C590="Нет",VLOOKUP(A590,'Айгенис Оп24'!$A$2:$C$22,3,0),VLOOKUP((A590-1),'Айгенис Оп24'!$A$2:$C$22,3,0))),2)</f>
        <v>1.68</v>
      </c>
      <c r="G590" s="43">
        <f>COUNTIF(D591:$D$1852,365)</f>
        <v>899</v>
      </c>
      <c r="H590" s="43">
        <f>COUNTIF(D591:$D$1852,366)</f>
        <v>363</v>
      </c>
      <c r="I590" s="2"/>
    </row>
    <row r="591" spans="1:9" x14ac:dyDescent="0.25">
      <c r="A591" s="1">
        <f>COUNTIF($C$2:C591,"Да")</f>
        <v>6</v>
      </c>
      <c r="B591" s="45">
        <f t="shared" si="19"/>
        <v>45854</v>
      </c>
      <c r="C591" s="42" t="str">
        <f>IF(ISERROR(VLOOKUP(B591,'Айгенис Оп24'!$C$3:$C$22,1,0)),"Нет","Да")</f>
        <v>Нет</v>
      </c>
      <c r="D591" s="43">
        <f t="shared" si="18"/>
        <v>365</v>
      </c>
      <c r="E591" s="49">
        <f>ROUND(('Все выпуски'!$X$3*'Все выпуски'!$X$6/100)/365*(B591-IF(C591="Нет",VLOOKUP(A591,'Айгенис Оп24'!$A$2:$C$22,3,0),VLOOKUP((A591-1),'Айгенис Оп24'!$A$2:$C$22,3,0))),2)</f>
        <v>1.78</v>
      </c>
      <c r="G591" s="43">
        <f>COUNTIF(D592:$D$1852,365)</f>
        <v>898</v>
      </c>
      <c r="H591" s="43">
        <f>COUNTIF(D592:$D$1852,366)</f>
        <v>363</v>
      </c>
      <c r="I591" s="2"/>
    </row>
    <row r="592" spans="1:9" x14ac:dyDescent="0.25">
      <c r="A592" s="1">
        <f>COUNTIF($C$2:C592,"Да")</f>
        <v>6</v>
      </c>
      <c r="B592" s="45">
        <f t="shared" si="19"/>
        <v>45855</v>
      </c>
      <c r="C592" s="42" t="str">
        <f>IF(ISERROR(VLOOKUP(B592,'Айгенис Оп24'!$C$3:$C$22,1,0)),"Нет","Да")</f>
        <v>Нет</v>
      </c>
      <c r="D592" s="43">
        <f t="shared" si="18"/>
        <v>365</v>
      </c>
      <c r="E592" s="49">
        <f>ROUND(('Все выпуски'!$X$3*'Все выпуски'!$X$6/100)/365*(B592-IF(C592="Нет",VLOOKUP(A592,'Айгенис Оп24'!$A$2:$C$22,3,0),VLOOKUP((A592-1),'Айгенис Оп24'!$A$2:$C$22,3,0))),2)</f>
        <v>1.87</v>
      </c>
      <c r="G592" s="43">
        <f>COUNTIF(D593:$D$1852,365)</f>
        <v>897</v>
      </c>
      <c r="H592" s="43">
        <f>COUNTIF(D593:$D$1852,366)</f>
        <v>363</v>
      </c>
      <c r="I592" s="2"/>
    </row>
    <row r="593" spans="1:9" x14ac:dyDescent="0.25">
      <c r="A593" s="1">
        <f>COUNTIF($C$2:C593,"Да")</f>
        <v>6</v>
      </c>
      <c r="B593" s="45">
        <f t="shared" si="19"/>
        <v>45856</v>
      </c>
      <c r="C593" s="42" t="str">
        <f>IF(ISERROR(VLOOKUP(B593,'Айгенис Оп24'!$C$3:$C$22,1,0)),"Нет","Да")</f>
        <v>Нет</v>
      </c>
      <c r="D593" s="43">
        <f t="shared" si="18"/>
        <v>365</v>
      </c>
      <c r="E593" s="49">
        <f>ROUND(('Все выпуски'!$X$3*'Все выпуски'!$X$6/100)/365*(B593-IF(C593="Нет",VLOOKUP(A593,'Айгенис Оп24'!$A$2:$C$22,3,0),VLOOKUP((A593-1),'Айгенис Оп24'!$A$2:$C$22,3,0))),2)</f>
        <v>1.97</v>
      </c>
      <c r="G593" s="43">
        <f>COUNTIF(D594:$D$1852,365)</f>
        <v>896</v>
      </c>
      <c r="H593" s="43">
        <f>COUNTIF(D594:$D$1852,366)</f>
        <v>363</v>
      </c>
      <c r="I593" s="2"/>
    </row>
    <row r="594" spans="1:9" x14ac:dyDescent="0.25">
      <c r="A594" s="1">
        <f>COUNTIF($C$2:C594,"Да")</f>
        <v>6</v>
      </c>
      <c r="B594" s="45">
        <f t="shared" si="19"/>
        <v>45857</v>
      </c>
      <c r="C594" s="42" t="str">
        <f>IF(ISERROR(VLOOKUP(B594,'Айгенис Оп24'!$C$3:$C$22,1,0)),"Нет","Да")</f>
        <v>Нет</v>
      </c>
      <c r="D594" s="43">
        <f t="shared" si="18"/>
        <v>365</v>
      </c>
      <c r="E594" s="49">
        <f>ROUND(('Все выпуски'!$X$3*'Все выпуски'!$X$6/100)/365*(B594-IF(C594="Нет",VLOOKUP(A594,'Айгенис Оп24'!$A$2:$C$22,3,0),VLOOKUP((A594-1),'Айгенис Оп24'!$A$2:$C$22,3,0))),2)</f>
        <v>2.0699999999999998</v>
      </c>
      <c r="G594" s="43">
        <f>COUNTIF(D595:$D$1852,365)</f>
        <v>895</v>
      </c>
      <c r="H594" s="43">
        <f>COUNTIF(D595:$D$1852,366)</f>
        <v>363</v>
      </c>
      <c r="I594" s="2"/>
    </row>
    <row r="595" spans="1:9" x14ac:dyDescent="0.25">
      <c r="A595" s="1">
        <f>COUNTIF($C$2:C595,"Да")</f>
        <v>6</v>
      </c>
      <c r="B595" s="45">
        <f t="shared" si="19"/>
        <v>45858</v>
      </c>
      <c r="C595" s="42" t="str">
        <f>IF(ISERROR(VLOOKUP(B595,'Айгенис Оп24'!$C$3:$C$22,1,0)),"Нет","Да")</f>
        <v>Нет</v>
      </c>
      <c r="D595" s="43">
        <f t="shared" si="18"/>
        <v>365</v>
      </c>
      <c r="E595" s="49">
        <f>ROUND(('Все выпуски'!$X$3*'Все выпуски'!$X$6/100)/365*(B595-IF(C595="Нет",VLOOKUP(A595,'Айгенис Оп24'!$A$2:$C$22,3,0),VLOOKUP((A595-1),'Айгенис Оп24'!$A$2:$C$22,3,0))),2)</f>
        <v>2.17</v>
      </c>
      <c r="G595" s="43">
        <f>COUNTIF(D596:$D$1852,365)</f>
        <v>894</v>
      </c>
      <c r="H595" s="43">
        <f>COUNTIF(D596:$D$1852,366)</f>
        <v>363</v>
      </c>
      <c r="I595" s="2"/>
    </row>
    <row r="596" spans="1:9" x14ac:dyDescent="0.25">
      <c r="A596" s="1">
        <f>COUNTIF($C$2:C596,"Да")</f>
        <v>6</v>
      </c>
      <c r="B596" s="45">
        <f t="shared" si="19"/>
        <v>45859</v>
      </c>
      <c r="C596" s="42" t="str">
        <f>IF(ISERROR(VLOOKUP(B596,'Айгенис Оп24'!$C$3:$C$22,1,0)),"Нет","Да")</f>
        <v>Нет</v>
      </c>
      <c r="D596" s="43">
        <f t="shared" si="18"/>
        <v>365</v>
      </c>
      <c r="E596" s="49">
        <f>ROUND(('Все выпуски'!$X$3*'Все выпуски'!$X$6/100)/365*(B596-IF(C596="Нет",VLOOKUP(A596,'Айгенис Оп24'!$A$2:$C$22,3,0),VLOOKUP((A596-1),'Айгенис Оп24'!$A$2:$C$22,3,0))),2)</f>
        <v>2.27</v>
      </c>
      <c r="G596" s="43">
        <f>COUNTIF(D597:$D$1852,365)</f>
        <v>893</v>
      </c>
      <c r="H596" s="43">
        <f>COUNTIF(D597:$D$1852,366)</f>
        <v>363</v>
      </c>
      <c r="I596" s="2"/>
    </row>
    <row r="597" spans="1:9" x14ac:dyDescent="0.25">
      <c r="A597" s="1">
        <f>COUNTIF($C$2:C597,"Да")</f>
        <v>6</v>
      </c>
      <c r="B597" s="45">
        <f t="shared" si="19"/>
        <v>45860</v>
      </c>
      <c r="C597" s="42" t="str">
        <f>IF(ISERROR(VLOOKUP(B597,'Айгенис Оп24'!$C$3:$C$22,1,0)),"Нет","Да")</f>
        <v>Нет</v>
      </c>
      <c r="D597" s="43">
        <f t="shared" si="18"/>
        <v>365</v>
      </c>
      <c r="E597" s="49">
        <f>ROUND(('Все выпуски'!$X$3*'Все выпуски'!$X$6/100)/365*(B597-IF(C597="Нет",VLOOKUP(A597,'Айгенис Оп24'!$A$2:$C$22,3,0),VLOOKUP((A597-1),'Айгенис Оп24'!$A$2:$C$22,3,0))),2)</f>
        <v>2.37</v>
      </c>
      <c r="G597" s="43">
        <f>COUNTIF(D598:$D$1852,365)</f>
        <v>892</v>
      </c>
      <c r="H597" s="43">
        <f>COUNTIF(D598:$D$1852,366)</f>
        <v>363</v>
      </c>
      <c r="I597" s="2"/>
    </row>
    <row r="598" spans="1:9" x14ac:dyDescent="0.25">
      <c r="A598" s="1">
        <f>COUNTIF($C$2:C598,"Да")</f>
        <v>6</v>
      </c>
      <c r="B598" s="45">
        <f t="shared" si="19"/>
        <v>45861</v>
      </c>
      <c r="C598" s="42" t="str">
        <f>IF(ISERROR(VLOOKUP(B598,'Айгенис Оп24'!$C$3:$C$22,1,0)),"Нет","Да")</f>
        <v>Нет</v>
      </c>
      <c r="D598" s="43">
        <f t="shared" si="18"/>
        <v>365</v>
      </c>
      <c r="E598" s="49">
        <f>ROUND(('Все выпуски'!$X$3*'Все выпуски'!$X$6/100)/365*(B598-IF(C598="Нет",VLOOKUP(A598,'Айгенис Оп24'!$A$2:$C$22,3,0),VLOOKUP((A598-1),'Айгенис Оп24'!$A$2:$C$22,3,0))),2)</f>
        <v>2.4700000000000002</v>
      </c>
      <c r="G598" s="43">
        <f>COUNTIF(D599:$D$1852,365)</f>
        <v>891</v>
      </c>
      <c r="H598" s="43">
        <f>COUNTIF(D599:$D$1852,366)</f>
        <v>363</v>
      </c>
      <c r="I598" s="2"/>
    </row>
    <row r="599" spans="1:9" x14ac:dyDescent="0.25">
      <c r="A599" s="1">
        <f>COUNTIF($C$2:C599,"Да")</f>
        <v>6</v>
      </c>
      <c r="B599" s="45">
        <f t="shared" si="19"/>
        <v>45862</v>
      </c>
      <c r="C599" s="42" t="str">
        <f>IF(ISERROR(VLOOKUP(B599,'Айгенис Оп24'!$C$3:$C$22,1,0)),"Нет","Да")</f>
        <v>Нет</v>
      </c>
      <c r="D599" s="43">
        <f t="shared" si="18"/>
        <v>365</v>
      </c>
      <c r="E599" s="49">
        <f>ROUND(('Все выпуски'!$X$3*'Все выпуски'!$X$6/100)/365*(B599-IF(C599="Нет",VLOOKUP(A599,'Айгенис Оп24'!$A$2:$C$22,3,0),VLOOKUP((A599-1),'Айгенис Оп24'!$A$2:$C$22,3,0))),2)</f>
        <v>2.56</v>
      </c>
      <c r="G599" s="43">
        <f>COUNTIF(D600:$D$1852,365)</f>
        <v>890</v>
      </c>
      <c r="H599" s="43">
        <f>COUNTIF(D600:$D$1852,366)</f>
        <v>363</v>
      </c>
      <c r="I599" s="2"/>
    </row>
    <row r="600" spans="1:9" x14ac:dyDescent="0.25">
      <c r="A600" s="1">
        <f>COUNTIF($C$2:C600,"Да")</f>
        <v>6</v>
      </c>
      <c r="B600" s="45">
        <f t="shared" si="19"/>
        <v>45863</v>
      </c>
      <c r="C600" s="42" t="str">
        <f>IF(ISERROR(VLOOKUP(B600,'Айгенис Оп24'!$C$3:$C$22,1,0)),"Нет","Да")</f>
        <v>Нет</v>
      </c>
      <c r="D600" s="43">
        <f t="shared" si="18"/>
        <v>365</v>
      </c>
      <c r="E600" s="49">
        <f>ROUND(('Все выпуски'!$X$3*'Все выпуски'!$X$6/100)/365*(B600-IF(C600="Нет",VLOOKUP(A600,'Айгенис Оп24'!$A$2:$C$22,3,0),VLOOKUP((A600-1),'Айгенис Оп24'!$A$2:$C$22,3,0))),2)</f>
        <v>2.66</v>
      </c>
      <c r="G600" s="43">
        <f>COUNTIF(D601:$D$1852,365)</f>
        <v>889</v>
      </c>
      <c r="H600" s="43">
        <f>COUNTIF(D601:$D$1852,366)</f>
        <v>363</v>
      </c>
      <c r="I600" s="2"/>
    </row>
    <row r="601" spans="1:9" x14ac:dyDescent="0.25">
      <c r="A601" s="1">
        <f>COUNTIF($C$2:C601,"Да")</f>
        <v>6</v>
      </c>
      <c r="B601" s="45">
        <f t="shared" si="19"/>
        <v>45864</v>
      </c>
      <c r="C601" s="42" t="str">
        <f>IF(ISERROR(VLOOKUP(B601,'Айгенис Оп24'!$C$3:$C$22,1,0)),"Нет","Да")</f>
        <v>Нет</v>
      </c>
      <c r="D601" s="43">
        <f t="shared" si="18"/>
        <v>365</v>
      </c>
      <c r="E601" s="49">
        <f>ROUND(('Все выпуски'!$X$3*'Все выпуски'!$X$6/100)/365*(B601-IF(C601="Нет",VLOOKUP(A601,'Айгенис Оп24'!$A$2:$C$22,3,0),VLOOKUP((A601-1),'Айгенис Оп24'!$A$2:$C$22,3,0))),2)</f>
        <v>2.76</v>
      </c>
      <c r="G601" s="43">
        <f>COUNTIF(D602:$D$1852,365)</f>
        <v>888</v>
      </c>
      <c r="H601" s="43">
        <f>COUNTIF(D602:$D$1852,366)</f>
        <v>363</v>
      </c>
      <c r="I601" s="2"/>
    </row>
    <row r="602" spans="1:9" x14ac:dyDescent="0.25">
      <c r="A602" s="1">
        <f>COUNTIF($C$2:C602,"Да")</f>
        <v>6</v>
      </c>
      <c r="B602" s="45">
        <f t="shared" si="19"/>
        <v>45865</v>
      </c>
      <c r="C602" s="42" t="str">
        <f>IF(ISERROR(VLOOKUP(B602,'Айгенис Оп24'!$C$3:$C$22,1,0)),"Нет","Да")</f>
        <v>Нет</v>
      </c>
      <c r="D602" s="43">
        <f t="shared" si="18"/>
        <v>365</v>
      </c>
      <c r="E602" s="49">
        <f>ROUND(('Все выпуски'!$X$3*'Все выпуски'!$X$6/100)/365*(B602-IF(C602="Нет",VLOOKUP(A602,'Айгенис Оп24'!$A$2:$C$22,3,0),VLOOKUP((A602-1),'Айгенис Оп24'!$A$2:$C$22,3,0))),2)</f>
        <v>2.86</v>
      </c>
      <c r="G602" s="43">
        <f>COUNTIF(D603:$D$1852,365)</f>
        <v>887</v>
      </c>
      <c r="H602" s="43">
        <f>COUNTIF(D603:$D$1852,366)</f>
        <v>363</v>
      </c>
      <c r="I602" s="2"/>
    </row>
    <row r="603" spans="1:9" x14ac:dyDescent="0.25">
      <c r="A603" s="1">
        <f>COUNTIF($C$2:C603,"Да")</f>
        <v>6</v>
      </c>
      <c r="B603" s="45">
        <f t="shared" si="19"/>
        <v>45866</v>
      </c>
      <c r="C603" s="42" t="str">
        <f>IF(ISERROR(VLOOKUP(B603,'Айгенис Оп24'!$C$3:$C$22,1,0)),"Нет","Да")</f>
        <v>Нет</v>
      </c>
      <c r="D603" s="43">
        <f t="shared" si="18"/>
        <v>365</v>
      </c>
      <c r="E603" s="49">
        <f>ROUND(('Все выпуски'!$X$3*'Все выпуски'!$X$6/100)/365*(B603-IF(C603="Нет",VLOOKUP(A603,'Айгенис Оп24'!$A$2:$C$22,3,0),VLOOKUP((A603-1),'Айгенис Оп24'!$A$2:$C$22,3,0))),2)</f>
        <v>2.96</v>
      </c>
      <c r="G603" s="43">
        <f>COUNTIF(D604:$D$1852,365)</f>
        <v>886</v>
      </c>
      <c r="H603" s="43">
        <f>COUNTIF(D604:$D$1852,366)</f>
        <v>363</v>
      </c>
      <c r="I603" s="2"/>
    </row>
    <row r="604" spans="1:9" x14ac:dyDescent="0.25">
      <c r="A604" s="1">
        <f>COUNTIF($C$2:C604,"Да")</f>
        <v>6</v>
      </c>
      <c r="B604" s="45">
        <f t="shared" si="19"/>
        <v>45867</v>
      </c>
      <c r="C604" s="42" t="str">
        <f>IF(ISERROR(VLOOKUP(B604,'Айгенис Оп24'!$C$3:$C$22,1,0)),"Нет","Да")</f>
        <v>Нет</v>
      </c>
      <c r="D604" s="43">
        <f t="shared" si="18"/>
        <v>365</v>
      </c>
      <c r="E604" s="49">
        <f>ROUND(('Все выпуски'!$X$3*'Все выпуски'!$X$6/100)/365*(B604-IF(C604="Нет",VLOOKUP(A604,'Айгенис Оп24'!$A$2:$C$22,3,0),VLOOKUP((A604-1),'Айгенис Оп24'!$A$2:$C$22,3,0))),2)</f>
        <v>3.06</v>
      </c>
      <c r="G604" s="43">
        <f>COUNTIF(D605:$D$1852,365)</f>
        <v>885</v>
      </c>
      <c r="H604" s="43">
        <f>COUNTIF(D605:$D$1852,366)</f>
        <v>363</v>
      </c>
      <c r="I604" s="2"/>
    </row>
    <row r="605" spans="1:9" x14ac:dyDescent="0.25">
      <c r="A605" s="1">
        <f>COUNTIF($C$2:C605,"Да")</f>
        <v>6</v>
      </c>
      <c r="B605" s="45">
        <f t="shared" si="19"/>
        <v>45868</v>
      </c>
      <c r="C605" s="42" t="str">
        <f>IF(ISERROR(VLOOKUP(B605,'Айгенис Оп24'!$C$3:$C$22,1,0)),"Нет","Да")</f>
        <v>Нет</v>
      </c>
      <c r="D605" s="43">
        <f t="shared" si="18"/>
        <v>365</v>
      </c>
      <c r="E605" s="49">
        <f>ROUND(('Все выпуски'!$X$3*'Все выпуски'!$X$6/100)/365*(B605-IF(C605="Нет",VLOOKUP(A605,'Айгенис Оп24'!$A$2:$C$22,3,0),VLOOKUP((A605-1),'Айгенис Оп24'!$A$2:$C$22,3,0))),2)</f>
        <v>3.16</v>
      </c>
      <c r="G605" s="43">
        <f>COUNTIF(D606:$D$1852,365)</f>
        <v>884</v>
      </c>
      <c r="H605" s="43">
        <f>COUNTIF(D606:$D$1852,366)</f>
        <v>363</v>
      </c>
      <c r="I605" s="2"/>
    </row>
    <row r="606" spans="1:9" x14ac:dyDescent="0.25">
      <c r="A606" s="1">
        <f>COUNTIF($C$2:C606,"Да")</f>
        <v>6</v>
      </c>
      <c r="B606" s="45">
        <f t="shared" si="19"/>
        <v>45869</v>
      </c>
      <c r="C606" s="42" t="str">
        <f>IF(ISERROR(VLOOKUP(B606,'Айгенис Оп24'!$C$3:$C$22,1,0)),"Нет","Да")</f>
        <v>Нет</v>
      </c>
      <c r="D606" s="43">
        <f t="shared" si="18"/>
        <v>365</v>
      </c>
      <c r="E606" s="49">
        <f>ROUND(('Все выпуски'!$X$3*'Все выпуски'!$X$6/100)/365*(B606-IF(C606="Нет",VLOOKUP(A606,'Айгенис Оп24'!$A$2:$C$22,3,0),VLOOKUP((A606-1),'Айгенис Оп24'!$A$2:$C$22,3,0))),2)</f>
        <v>3.25</v>
      </c>
      <c r="G606" s="43">
        <f>COUNTIF(D607:$D$1852,365)</f>
        <v>883</v>
      </c>
      <c r="H606" s="43">
        <f>COUNTIF(D607:$D$1852,366)</f>
        <v>363</v>
      </c>
      <c r="I606" s="2"/>
    </row>
    <row r="607" spans="1:9" x14ac:dyDescent="0.25">
      <c r="A607" s="1">
        <f>COUNTIF($C$2:C607,"Да")</f>
        <v>6</v>
      </c>
      <c r="B607" s="45">
        <f t="shared" si="19"/>
        <v>45870</v>
      </c>
      <c r="C607" s="42" t="str">
        <f>IF(ISERROR(VLOOKUP(B607,'Айгенис Оп24'!$C$3:$C$22,1,0)),"Нет","Да")</f>
        <v>Нет</v>
      </c>
      <c r="D607" s="43">
        <f t="shared" si="18"/>
        <v>365</v>
      </c>
      <c r="E607" s="49">
        <f>ROUND(('Все выпуски'!$X$3*'Все выпуски'!$X$6/100)/365*(B607-IF(C607="Нет",VLOOKUP(A607,'Айгенис Оп24'!$A$2:$C$22,3,0),VLOOKUP((A607-1),'Айгенис Оп24'!$A$2:$C$22,3,0))),2)</f>
        <v>3.35</v>
      </c>
      <c r="G607" s="43">
        <f>COUNTIF(D608:$D$1852,365)</f>
        <v>882</v>
      </c>
      <c r="H607" s="43">
        <f>COUNTIF(D608:$D$1852,366)</f>
        <v>363</v>
      </c>
      <c r="I607" s="2"/>
    </row>
    <row r="608" spans="1:9" x14ac:dyDescent="0.25">
      <c r="A608" s="1">
        <f>COUNTIF($C$2:C608,"Да")</f>
        <v>6</v>
      </c>
      <c r="B608" s="45">
        <f t="shared" si="19"/>
        <v>45871</v>
      </c>
      <c r="C608" s="42" t="str">
        <f>IF(ISERROR(VLOOKUP(B608,'Айгенис Оп24'!$C$3:$C$22,1,0)),"Нет","Да")</f>
        <v>Нет</v>
      </c>
      <c r="D608" s="43">
        <f t="shared" si="18"/>
        <v>365</v>
      </c>
      <c r="E608" s="49">
        <f>ROUND(('Все выпуски'!$X$3*'Все выпуски'!$X$6/100)/365*(B608-IF(C608="Нет",VLOOKUP(A608,'Айгенис Оп24'!$A$2:$C$22,3,0),VLOOKUP((A608-1),'Айгенис Оп24'!$A$2:$C$22,3,0))),2)</f>
        <v>3.45</v>
      </c>
      <c r="G608" s="43">
        <f>COUNTIF(D609:$D$1852,365)</f>
        <v>881</v>
      </c>
      <c r="H608" s="43">
        <f>COUNTIF(D609:$D$1852,366)</f>
        <v>363</v>
      </c>
      <c r="I608" s="2"/>
    </row>
    <row r="609" spans="1:9" x14ac:dyDescent="0.25">
      <c r="A609" s="1">
        <f>COUNTIF($C$2:C609,"Да")</f>
        <v>6</v>
      </c>
      <c r="B609" s="45">
        <f t="shared" si="19"/>
        <v>45872</v>
      </c>
      <c r="C609" s="42" t="str">
        <f>IF(ISERROR(VLOOKUP(B609,'Айгенис Оп24'!$C$3:$C$22,1,0)),"Нет","Да")</f>
        <v>Нет</v>
      </c>
      <c r="D609" s="43">
        <f t="shared" si="18"/>
        <v>365</v>
      </c>
      <c r="E609" s="49">
        <f>ROUND(('Все выпуски'!$X$3*'Все выпуски'!$X$6/100)/365*(B609-IF(C609="Нет",VLOOKUP(A609,'Айгенис Оп24'!$A$2:$C$22,3,0),VLOOKUP((A609-1),'Айгенис Оп24'!$A$2:$C$22,3,0))),2)</f>
        <v>3.55</v>
      </c>
      <c r="G609" s="43">
        <f>COUNTIF(D610:$D$1852,365)</f>
        <v>880</v>
      </c>
      <c r="H609" s="43">
        <f>COUNTIF(D610:$D$1852,366)</f>
        <v>363</v>
      </c>
      <c r="I609" s="2"/>
    </row>
    <row r="610" spans="1:9" x14ac:dyDescent="0.25">
      <c r="A610" s="1">
        <f>COUNTIF($C$2:C610,"Да")</f>
        <v>6</v>
      </c>
      <c r="B610" s="45">
        <f t="shared" si="19"/>
        <v>45873</v>
      </c>
      <c r="C610" s="42" t="str">
        <f>IF(ISERROR(VLOOKUP(B610,'Айгенис Оп24'!$C$3:$C$22,1,0)),"Нет","Да")</f>
        <v>Нет</v>
      </c>
      <c r="D610" s="43">
        <f t="shared" si="18"/>
        <v>365</v>
      </c>
      <c r="E610" s="49">
        <f>ROUND(('Все выпуски'!$X$3*'Все выпуски'!$X$6/100)/365*(B610-IF(C610="Нет",VLOOKUP(A610,'Айгенис Оп24'!$A$2:$C$22,3,0),VLOOKUP((A610-1),'Айгенис Оп24'!$A$2:$C$22,3,0))),2)</f>
        <v>3.65</v>
      </c>
      <c r="G610" s="43">
        <f>COUNTIF(D611:$D$1852,365)</f>
        <v>879</v>
      </c>
      <c r="H610" s="43">
        <f>COUNTIF(D611:$D$1852,366)</f>
        <v>363</v>
      </c>
      <c r="I610" s="2"/>
    </row>
    <row r="611" spans="1:9" x14ac:dyDescent="0.25">
      <c r="A611" s="1">
        <f>COUNTIF($C$2:C611,"Да")</f>
        <v>6</v>
      </c>
      <c r="B611" s="45">
        <f t="shared" si="19"/>
        <v>45874</v>
      </c>
      <c r="C611" s="42" t="str">
        <f>IF(ISERROR(VLOOKUP(B611,'Айгенис Оп24'!$C$3:$C$22,1,0)),"Нет","Да")</f>
        <v>Нет</v>
      </c>
      <c r="D611" s="43">
        <f t="shared" si="18"/>
        <v>365</v>
      </c>
      <c r="E611" s="49">
        <f>ROUND(('Все выпуски'!$X$3*'Все выпуски'!$X$6/100)/365*(B611-IF(C611="Нет",VLOOKUP(A611,'Айгенис Оп24'!$A$2:$C$22,3,0),VLOOKUP((A611-1),'Айгенис Оп24'!$A$2:$C$22,3,0))),2)</f>
        <v>3.75</v>
      </c>
      <c r="G611" s="43">
        <f>COUNTIF(D612:$D$1852,365)</f>
        <v>878</v>
      </c>
      <c r="H611" s="43">
        <f>COUNTIF(D612:$D$1852,366)</f>
        <v>363</v>
      </c>
      <c r="I611" s="2"/>
    </row>
    <row r="612" spans="1:9" x14ac:dyDescent="0.25">
      <c r="A612" s="1">
        <f>COUNTIF($C$2:C612,"Да")</f>
        <v>6</v>
      </c>
      <c r="B612" s="45">
        <f t="shared" si="19"/>
        <v>45875</v>
      </c>
      <c r="C612" s="42" t="str">
        <f>IF(ISERROR(VLOOKUP(B612,'Айгенис Оп24'!$C$3:$C$22,1,0)),"Нет","Да")</f>
        <v>Нет</v>
      </c>
      <c r="D612" s="43">
        <f t="shared" si="18"/>
        <v>365</v>
      </c>
      <c r="E612" s="49">
        <f>ROUND(('Все выпуски'!$X$3*'Все выпуски'!$X$6/100)/365*(B612-IF(C612="Нет",VLOOKUP(A612,'Айгенис Оп24'!$A$2:$C$22,3,0),VLOOKUP((A612-1),'Айгенис Оп24'!$A$2:$C$22,3,0))),2)</f>
        <v>3.85</v>
      </c>
      <c r="G612" s="43">
        <f>COUNTIF(D613:$D$1852,365)</f>
        <v>877</v>
      </c>
      <c r="H612" s="43">
        <f>COUNTIF(D613:$D$1852,366)</f>
        <v>363</v>
      </c>
      <c r="I612" s="2"/>
    </row>
    <row r="613" spans="1:9" x14ac:dyDescent="0.25">
      <c r="A613" s="1">
        <f>COUNTIF($C$2:C613,"Да")</f>
        <v>6</v>
      </c>
      <c r="B613" s="45">
        <f t="shared" si="19"/>
        <v>45876</v>
      </c>
      <c r="C613" s="42" t="str">
        <f>IF(ISERROR(VLOOKUP(B613,'Айгенис Оп24'!$C$3:$C$22,1,0)),"Нет","Да")</f>
        <v>Нет</v>
      </c>
      <c r="D613" s="43">
        <f t="shared" si="18"/>
        <v>365</v>
      </c>
      <c r="E613" s="49">
        <f>ROUND(('Все выпуски'!$X$3*'Все выпуски'!$X$6/100)/365*(B613-IF(C613="Нет",VLOOKUP(A613,'Айгенис Оп24'!$A$2:$C$22,3,0),VLOOKUP((A613-1),'Айгенис Оп24'!$A$2:$C$22,3,0))),2)</f>
        <v>3.95</v>
      </c>
      <c r="G613" s="43">
        <f>COUNTIF(D614:$D$1852,365)</f>
        <v>876</v>
      </c>
      <c r="H613" s="43">
        <f>COUNTIF(D614:$D$1852,366)</f>
        <v>363</v>
      </c>
      <c r="I613" s="2"/>
    </row>
    <row r="614" spans="1:9" x14ac:dyDescent="0.25">
      <c r="A614" s="1">
        <f>COUNTIF($C$2:C614,"Да")</f>
        <v>6</v>
      </c>
      <c r="B614" s="45">
        <f t="shared" si="19"/>
        <v>45877</v>
      </c>
      <c r="C614" s="42" t="str">
        <f>IF(ISERROR(VLOOKUP(B614,'Айгенис Оп24'!$C$3:$C$22,1,0)),"Нет","Да")</f>
        <v>Нет</v>
      </c>
      <c r="D614" s="43">
        <f t="shared" si="18"/>
        <v>365</v>
      </c>
      <c r="E614" s="49">
        <f>ROUND(('Все выпуски'!$X$3*'Все выпуски'!$X$6/100)/365*(B614-IF(C614="Нет",VLOOKUP(A614,'Айгенис Оп24'!$A$2:$C$22,3,0),VLOOKUP((A614-1),'Айгенис Оп24'!$A$2:$C$22,3,0))),2)</f>
        <v>4.04</v>
      </c>
      <c r="G614" s="43">
        <f>COUNTIF(D615:$D$1852,365)</f>
        <v>875</v>
      </c>
      <c r="H614" s="43">
        <f>COUNTIF(D615:$D$1852,366)</f>
        <v>363</v>
      </c>
      <c r="I614" s="2"/>
    </row>
    <row r="615" spans="1:9" x14ac:dyDescent="0.25">
      <c r="A615" s="1">
        <f>COUNTIF($C$2:C615,"Да")</f>
        <v>6</v>
      </c>
      <c r="B615" s="45">
        <f t="shared" si="19"/>
        <v>45878</v>
      </c>
      <c r="C615" s="42" t="str">
        <f>IF(ISERROR(VLOOKUP(B615,'Айгенис Оп24'!$C$3:$C$22,1,0)),"Нет","Да")</f>
        <v>Нет</v>
      </c>
      <c r="D615" s="43">
        <f t="shared" si="18"/>
        <v>365</v>
      </c>
      <c r="E615" s="49">
        <f>ROUND(('Все выпуски'!$X$3*'Все выпуски'!$X$6/100)/365*(B615-IF(C615="Нет",VLOOKUP(A615,'Айгенис Оп24'!$A$2:$C$22,3,0),VLOOKUP((A615-1),'Айгенис Оп24'!$A$2:$C$22,3,0))),2)</f>
        <v>4.1399999999999997</v>
      </c>
      <c r="G615" s="43">
        <f>COUNTIF(D616:$D$1852,365)</f>
        <v>874</v>
      </c>
      <c r="H615" s="43">
        <f>COUNTIF(D616:$D$1852,366)</f>
        <v>363</v>
      </c>
      <c r="I615" s="2"/>
    </row>
    <row r="616" spans="1:9" x14ac:dyDescent="0.25">
      <c r="A616" s="1">
        <f>COUNTIF($C$2:C616,"Да")</f>
        <v>6</v>
      </c>
      <c r="B616" s="45">
        <f t="shared" si="19"/>
        <v>45879</v>
      </c>
      <c r="C616" s="42" t="str">
        <f>IF(ISERROR(VLOOKUP(B616,'Айгенис Оп24'!$C$3:$C$22,1,0)),"Нет","Да")</f>
        <v>Нет</v>
      </c>
      <c r="D616" s="43">
        <f t="shared" si="18"/>
        <v>365</v>
      </c>
      <c r="E616" s="49">
        <f>ROUND(('Все выпуски'!$X$3*'Все выпуски'!$X$6/100)/365*(B616-IF(C616="Нет",VLOOKUP(A616,'Айгенис Оп24'!$A$2:$C$22,3,0),VLOOKUP((A616-1),'Айгенис Оп24'!$A$2:$C$22,3,0))),2)</f>
        <v>4.24</v>
      </c>
      <c r="G616" s="43">
        <f>COUNTIF(D617:$D$1852,365)</f>
        <v>873</v>
      </c>
      <c r="H616" s="43">
        <f>COUNTIF(D617:$D$1852,366)</f>
        <v>363</v>
      </c>
      <c r="I616" s="2"/>
    </row>
    <row r="617" spans="1:9" x14ac:dyDescent="0.25">
      <c r="A617" s="1">
        <f>COUNTIF($C$2:C617,"Да")</f>
        <v>6</v>
      </c>
      <c r="B617" s="45">
        <f t="shared" si="19"/>
        <v>45880</v>
      </c>
      <c r="C617" s="42" t="str">
        <f>IF(ISERROR(VLOOKUP(B617,'Айгенис Оп24'!$C$3:$C$22,1,0)),"Нет","Да")</f>
        <v>Нет</v>
      </c>
      <c r="D617" s="43">
        <f t="shared" si="18"/>
        <v>365</v>
      </c>
      <c r="E617" s="49">
        <f>ROUND(('Все выпуски'!$X$3*'Все выпуски'!$X$6/100)/365*(B617-IF(C617="Нет",VLOOKUP(A617,'Айгенис Оп24'!$A$2:$C$22,3,0),VLOOKUP((A617-1),'Айгенис Оп24'!$A$2:$C$22,3,0))),2)</f>
        <v>4.34</v>
      </c>
      <c r="G617" s="43">
        <f>COUNTIF(D618:$D$1852,365)</f>
        <v>872</v>
      </c>
      <c r="H617" s="43">
        <f>COUNTIF(D618:$D$1852,366)</f>
        <v>363</v>
      </c>
      <c r="I617" s="2"/>
    </row>
    <row r="618" spans="1:9" x14ac:dyDescent="0.25">
      <c r="A618" s="1">
        <f>COUNTIF($C$2:C618,"Да")</f>
        <v>6</v>
      </c>
      <c r="B618" s="45">
        <f t="shared" si="19"/>
        <v>45881</v>
      </c>
      <c r="C618" s="42" t="str">
        <f>IF(ISERROR(VLOOKUP(B618,'Айгенис Оп24'!$C$3:$C$22,1,0)),"Нет","Да")</f>
        <v>Нет</v>
      </c>
      <c r="D618" s="43">
        <f t="shared" si="18"/>
        <v>365</v>
      </c>
      <c r="E618" s="49">
        <f>ROUND(('Все выпуски'!$X$3*'Все выпуски'!$X$6/100)/365*(B618-IF(C618="Нет",VLOOKUP(A618,'Айгенис Оп24'!$A$2:$C$22,3,0),VLOOKUP((A618-1),'Айгенис Оп24'!$A$2:$C$22,3,0))),2)</f>
        <v>4.4400000000000004</v>
      </c>
      <c r="G618" s="43">
        <f>COUNTIF(D619:$D$1852,365)</f>
        <v>871</v>
      </c>
      <c r="H618" s="43">
        <f>COUNTIF(D619:$D$1852,366)</f>
        <v>363</v>
      </c>
      <c r="I618" s="2"/>
    </row>
    <row r="619" spans="1:9" x14ac:dyDescent="0.25">
      <c r="A619" s="1">
        <f>COUNTIF($C$2:C619,"Да")</f>
        <v>6</v>
      </c>
      <c r="B619" s="45">
        <f t="shared" si="19"/>
        <v>45882</v>
      </c>
      <c r="C619" s="42" t="str">
        <f>IF(ISERROR(VLOOKUP(B619,'Айгенис Оп24'!$C$3:$C$22,1,0)),"Нет","Да")</f>
        <v>Нет</v>
      </c>
      <c r="D619" s="43">
        <f t="shared" si="18"/>
        <v>365</v>
      </c>
      <c r="E619" s="49">
        <f>ROUND(('Все выпуски'!$X$3*'Все выпуски'!$X$6/100)/365*(B619-IF(C619="Нет",VLOOKUP(A619,'Айгенис Оп24'!$A$2:$C$22,3,0),VLOOKUP((A619-1),'Айгенис Оп24'!$A$2:$C$22,3,0))),2)</f>
        <v>4.54</v>
      </c>
      <c r="G619" s="43">
        <f>COUNTIF(D620:$D$1852,365)</f>
        <v>870</v>
      </c>
      <c r="H619" s="43">
        <f>COUNTIF(D620:$D$1852,366)</f>
        <v>363</v>
      </c>
      <c r="I619" s="2"/>
    </row>
    <row r="620" spans="1:9" x14ac:dyDescent="0.25">
      <c r="A620" s="1">
        <f>COUNTIF($C$2:C620,"Да")</f>
        <v>6</v>
      </c>
      <c r="B620" s="45">
        <f t="shared" si="19"/>
        <v>45883</v>
      </c>
      <c r="C620" s="42" t="str">
        <f>IF(ISERROR(VLOOKUP(B620,'Айгенис Оп24'!$C$3:$C$22,1,0)),"Нет","Да")</f>
        <v>Нет</v>
      </c>
      <c r="D620" s="43">
        <f t="shared" si="18"/>
        <v>365</v>
      </c>
      <c r="E620" s="49">
        <f>ROUND(('Все выпуски'!$X$3*'Все выпуски'!$X$6/100)/365*(B620-IF(C620="Нет",VLOOKUP(A620,'Айгенис Оп24'!$A$2:$C$22,3,0),VLOOKUP((A620-1),'Айгенис Оп24'!$A$2:$C$22,3,0))),2)</f>
        <v>4.6399999999999997</v>
      </c>
      <c r="G620" s="43">
        <f>COUNTIF(D621:$D$1852,365)</f>
        <v>869</v>
      </c>
      <c r="H620" s="43">
        <f>COUNTIF(D621:$D$1852,366)</f>
        <v>363</v>
      </c>
      <c r="I620" s="2"/>
    </row>
    <row r="621" spans="1:9" x14ac:dyDescent="0.25">
      <c r="A621" s="1">
        <f>COUNTIF($C$2:C621,"Да")</f>
        <v>6</v>
      </c>
      <c r="B621" s="45">
        <f t="shared" si="19"/>
        <v>45884</v>
      </c>
      <c r="C621" s="42" t="str">
        <f>IF(ISERROR(VLOOKUP(B621,'Айгенис Оп24'!$C$3:$C$22,1,0)),"Нет","Да")</f>
        <v>Нет</v>
      </c>
      <c r="D621" s="43">
        <f t="shared" si="18"/>
        <v>365</v>
      </c>
      <c r="E621" s="49">
        <f>ROUND(('Все выпуски'!$X$3*'Все выпуски'!$X$6/100)/365*(B621-IF(C621="Нет",VLOOKUP(A621,'Айгенис Оп24'!$A$2:$C$22,3,0),VLOOKUP((A621-1),'Айгенис Оп24'!$A$2:$C$22,3,0))),2)</f>
        <v>4.7300000000000004</v>
      </c>
      <c r="G621" s="43">
        <f>COUNTIF(D622:$D$1852,365)</f>
        <v>868</v>
      </c>
      <c r="H621" s="43">
        <f>COUNTIF(D622:$D$1852,366)</f>
        <v>363</v>
      </c>
      <c r="I621" s="2"/>
    </row>
    <row r="622" spans="1:9" x14ac:dyDescent="0.25">
      <c r="A622" s="1">
        <f>COUNTIF($C$2:C622,"Да")</f>
        <v>6</v>
      </c>
      <c r="B622" s="45">
        <f t="shared" si="19"/>
        <v>45885</v>
      </c>
      <c r="C622" s="42" t="str">
        <f>IF(ISERROR(VLOOKUP(B622,'Айгенис Оп24'!$C$3:$C$22,1,0)),"Нет","Да")</f>
        <v>Нет</v>
      </c>
      <c r="D622" s="43">
        <f t="shared" si="18"/>
        <v>365</v>
      </c>
      <c r="E622" s="49">
        <f>ROUND(('Все выпуски'!$X$3*'Все выпуски'!$X$6/100)/365*(B622-IF(C622="Нет",VLOOKUP(A622,'Айгенис Оп24'!$A$2:$C$22,3,0),VLOOKUP((A622-1),'Айгенис Оп24'!$A$2:$C$22,3,0))),2)</f>
        <v>4.83</v>
      </c>
      <c r="G622" s="43">
        <f>COUNTIF(D623:$D$1852,365)</f>
        <v>867</v>
      </c>
      <c r="H622" s="43">
        <f>COUNTIF(D623:$D$1852,366)</f>
        <v>363</v>
      </c>
      <c r="I622" s="2"/>
    </row>
    <row r="623" spans="1:9" x14ac:dyDescent="0.25">
      <c r="A623" s="1">
        <f>COUNTIF($C$2:C623,"Да")</f>
        <v>6</v>
      </c>
      <c r="B623" s="45">
        <f t="shared" si="19"/>
        <v>45886</v>
      </c>
      <c r="C623" s="42" t="str">
        <f>IF(ISERROR(VLOOKUP(B623,'Айгенис Оп24'!$C$3:$C$22,1,0)),"Нет","Да")</f>
        <v>Нет</v>
      </c>
      <c r="D623" s="43">
        <f t="shared" si="18"/>
        <v>365</v>
      </c>
      <c r="E623" s="49">
        <f>ROUND(('Все выпуски'!$X$3*'Все выпуски'!$X$6/100)/365*(B623-IF(C623="Нет",VLOOKUP(A623,'Айгенис Оп24'!$A$2:$C$22,3,0),VLOOKUP((A623-1),'Айгенис Оп24'!$A$2:$C$22,3,0))),2)</f>
        <v>4.93</v>
      </c>
      <c r="G623" s="43">
        <f>COUNTIF(D624:$D$1852,365)</f>
        <v>866</v>
      </c>
      <c r="H623" s="43">
        <f>COUNTIF(D624:$D$1852,366)</f>
        <v>363</v>
      </c>
      <c r="I623" s="2"/>
    </row>
    <row r="624" spans="1:9" x14ac:dyDescent="0.25">
      <c r="A624" s="1">
        <f>COUNTIF($C$2:C624,"Да")</f>
        <v>6</v>
      </c>
      <c r="B624" s="45">
        <f t="shared" si="19"/>
        <v>45887</v>
      </c>
      <c r="C624" s="42" t="str">
        <f>IF(ISERROR(VLOOKUP(B624,'Айгенис Оп24'!$C$3:$C$22,1,0)),"Нет","Да")</f>
        <v>Нет</v>
      </c>
      <c r="D624" s="43">
        <f t="shared" si="18"/>
        <v>365</v>
      </c>
      <c r="E624" s="49">
        <f>ROUND(('Все выпуски'!$X$3*'Все выпуски'!$X$6/100)/365*(B624-IF(C624="Нет",VLOOKUP(A624,'Айгенис Оп24'!$A$2:$C$22,3,0),VLOOKUP((A624-1),'Айгенис Оп24'!$A$2:$C$22,3,0))),2)</f>
        <v>5.03</v>
      </c>
      <c r="G624" s="43">
        <f>COUNTIF(D625:$D$1852,365)</f>
        <v>865</v>
      </c>
      <c r="H624" s="43">
        <f>COUNTIF(D625:$D$1852,366)</f>
        <v>363</v>
      </c>
      <c r="I624" s="2"/>
    </row>
    <row r="625" spans="1:9" x14ac:dyDescent="0.25">
      <c r="A625" s="1">
        <f>COUNTIF($C$2:C625,"Да")</f>
        <v>6</v>
      </c>
      <c r="B625" s="45">
        <f t="shared" si="19"/>
        <v>45888</v>
      </c>
      <c r="C625" s="42" t="str">
        <f>IF(ISERROR(VLOOKUP(B625,'Айгенис Оп24'!$C$3:$C$22,1,0)),"Нет","Да")</f>
        <v>Нет</v>
      </c>
      <c r="D625" s="43">
        <f t="shared" si="18"/>
        <v>365</v>
      </c>
      <c r="E625" s="49">
        <f>ROUND(('Все выпуски'!$X$3*'Все выпуски'!$X$6/100)/365*(B625-IF(C625="Нет",VLOOKUP(A625,'Айгенис Оп24'!$A$2:$C$22,3,0),VLOOKUP((A625-1),'Айгенис Оп24'!$A$2:$C$22,3,0))),2)</f>
        <v>5.13</v>
      </c>
      <c r="G625" s="43">
        <f>COUNTIF(D626:$D$1852,365)</f>
        <v>864</v>
      </c>
      <c r="H625" s="43">
        <f>COUNTIF(D626:$D$1852,366)</f>
        <v>363</v>
      </c>
      <c r="I625" s="2"/>
    </row>
    <row r="626" spans="1:9" x14ac:dyDescent="0.25">
      <c r="A626" s="1">
        <f>COUNTIF($C$2:C626,"Да")</f>
        <v>6</v>
      </c>
      <c r="B626" s="45">
        <f t="shared" si="19"/>
        <v>45889</v>
      </c>
      <c r="C626" s="42" t="str">
        <f>IF(ISERROR(VLOOKUP(B626,'Айгенис Оп24'!$C$3:$C$22,1,0)),"Нет","Да")</f>
        <v>Нет</v>
      </c>
      <c r="D626" s="43">
        <f t="shared" si="18"/>
        <v>365</v>
      </c>
      <c r="E626" s="49">
        <f>ROUND(('Все выпуски'!$X$3*'Все выпуски'!$X$6/100)/365*(B626-IF(C626="Нет",VLOOKUP(A626,'Айгенис Оп24'!$A$2:$C$22,3,0),VLOOKUP((A626-1),'Айгенис Оп24'!$A$2:$C$22,3,0))),2)</f>
        <v>5.23</v>
      </c>
      <c r="G626" s="43">
        <f>COUNTIF(D627:$D$1852,365)</f>
        <v>863</v>
      </c>
      <c r="H626" s="43">
        <f>COUNTIF(D627:$D$1852,366)</f>
        <v>363</v>
      </c>
      <c r="I626" s="2"/>
    </row>
    <row r="627" spans="1:9" x14ac:dyDescent="0.25">
      <c r="A627" s="1">
        <f>COUNTIF($C$2:C627,"Да")</f>
        <v>6</v>
      </c>
      <c r="B627" s="45">
        <f t="shared" si="19"/>
        <v>45890</v>
      </c>
      <c r="C627" s="42" t="str">
        <f>IF(ISERROR(VLOOKUP(B627,'Айгенис Оп24'!$C$3:$C$22,1,0)),"Нет","Да")</f>
        <v>Нет</v>
      </c>
      <c r="D627" s="43">
        <f t="shared" si="18"/>
        <v>365</v>
      </c>
      <c r="E627" s="49">
        <f>ROUND(('Все выпуски'!$X$3*'Все выпуски'!$X$6/100)/365*(B627-IF(C627="Нет",VLOOKUP(A627,'Айгенис Оп24'!$A$2:$C$22,3,0),VLOOKUP((A627-1),'Айгенис Оп24'!$A$2:$C$22,3,0))),2)</f>
        <v>5.33</v>
      </c>
      <c r="G627" s="43">
        <f>COUNTIF(D628:$D$1852,365)</f>
        <v>862</v>
      </c>
      <c r="H627" s="43">
        <f>COUNTIF(D628:$D$1852,366)</f>
        <v>363</v>
      </c>
      <c r="I627" s="2"/>
    </row>
    <row r="628" spans="1:9" x14ac:dyDescent="0.25">
      <c r="A628" s="1">
        <f>COUNTIF($C$2:C628,"Да")</f>
        <v>6</v>
      </c>
      <c r="B628" s="45">
        <f t="shared" si="19"/>
        <v>45891</v>
      </c>
      <c r="C628" s="42" t="str">
        <f>IF(ISERROR(VLOOKUP(B628,'Айгенис Оп24'!$C$3:$C$22,1,0)),"Нет","Да")</f>
        <v>Нет</v>
      </c>
      <c r="D628" s="43">
        <f t="shared" si="18"/>
        <v>365</v>
      </c>
      <c r="E628" s="49">
        <f>ROUND(('Все выпуски'!$X$3*'Все выпуски'!$X$6/100)/365*(B628-IF(C628="Нет",VLOOKUP(A628,'Айгенис Оп24'!$A$2:$C$22,3,0),VLOOKUP((A628-1),'Айгенис Оп24'!$A$2:$C$22,3,0))),2)</f>
        <v>5.42</v>
      </c>
      <c r="G628" s="43">
        <f>COUNTIF(D629:$D$1852,365)</f>
        <v>861</v>
      </c>
      <c r="H628" s="43">
        <f>COUNTIF(D629:$D$1852,366)</f>
        <v>363</v>
      </c>
      <c r="I628" s="2"/>
    </row>
    <row r="629" spans="1:9" x14ac:dyDescent="0.25">
      <c r="A629" s="1">
        <f>COUNTIF($C$2:C629,"Да")</f>
        <v>6</v>
      </c>
      <c r="B629" s="45">
        <f t="shared" si="19"/>
        <v>45892</v>
      </c>
      <c r="C629" s="42" t="str">
        <f>IF(ISERROR(VLOOKUP(B629,'Айгенис Оп24'!$C$3:$C$22,1,0)),"Нет","Да")</f>
        <v>Нет</v>
      </c>
      <c r="D629" s="43">
        <f t="shared" si="18"/>
        <v>365</v>
      </c>
      <c r="E629" s="49">
        <f>ROUND(('Все выпуски'!$X$3*'Все выпуски'!$X$6/100)/365*(B629-IF(C629="Нет",VLOOKUP(A629,'Айгенис Оп24'!$A$2:$C$22,3,0),VLOOKUP((A629-1),'Айгенис Оп24'!$A$2:$C$22,3,0))),2)</f>
        <v>5.52</v>
      </c>
      <c r="G629" s="43">
        <f>COUNTIF(D630:$D$1852,365)</f>
        <v>860</v>
      </c>
      <c r="H629" s="43">
        <f>COUNTIF(D630:$D$1852,366)</f>
        <v>363</v>
      </c>
      <c r="I629" s="2"/>
    </row>
    <row r="630" spans="1:9" x14ac:dyDescent="0.25">
      <c r="A630" s="1">
        <f>COUNTIF($C$2:C630,"Да")</f>
        <v>6</v>
      </c>
      <c r="B630" s="45">
        <f t="shared" si="19"/>
        <v>45893</v>
      </c>
      <c r="C630" s="42" t="str">
        <f>IF(ISERROR(VLOOKUP(B630,'Айгенис Оп24'!$C$3:$C$22,1,0)),"Нет","Да")</f>
        <v>Нет</v>
      </c>
      <c r="D630" s="43">
        <f t="shared" si="18"/>
        <v>365</v>
      </c>
      <c r="E630" s="49">
        <f>ROUND(('Все выпуски'!$X$3*'Все выпуски'!$X$6/100)/365*(B630-IF(C630="Нет",VLOOKUP(A630,'Айгенис Оп24'!$A$2:$C$22,3,0),VLOOKUP((A630-1),'Айгенис Оп24'!$A$2:$C$22,3,0))),2)</f>
        <v>5.62</v>
      </c>
      <c r="G630" s="43">
        <f>COUNTIF(D631:$D$1852,365)</f>
        <v>859</v>
      </c>
      <c r="H630" s="43">
        <f>COUNTIF(D631:$D$1852,366)</f>
        <v>363</v>
      </c>
      <c r="I630" s="2"/>
    </row>
    <row r="631" spans="1:9" x14ac:dyDescent="0.25">
      <c r="A631" s="1">
        <f>COUNTIF($C$2:C631,"Да")</f>
        <v>6</v>
      </c>
      <c r="B631" s="45">
        <f t="shared" si="19"/>
        <v>45894</v>
      </c>
      <c r="C631" s="42" t="str">
        <f>IF(ISERROR(VLOOKUP(B631,'Айгенис Оп24'!$C$3:$C$22,1,0)),"Нет","Да")</f>
        <v>Нет</v>
      </c>
      <c r="D631" s="43">
        <f t="shared" si="18"/>
        <v>365</v>
      </c>
      <c r="E631" s="49">
        <f>ROUND(('Все выпуски'!$X$3*'Все выпуски'!$X$6/100)/365*(B631-IF(C631="Нет",VLOOKUP(A631,'Айгенис Оп24'!$A$2:$C$22,3,0),VLOOKUP((A631-1),'Айгенис Оп24'!$A$2:$C$22,3,0))),2)</f>
        <v>5.72</v>
      </c>
      <c r="G631" s="43">
        <f>COUNTIF(D632:$D$1852,365)</f>
        <v>858</v>
      </c>
      <c r="H631" s="43">
        <f>COUNTIF(D632:$D$1852,366)</f>
        <v>363</v>
      </c>
      <c r="I631" s="2"/>
    </row>
    <row r="632" spans="1:9" x14ac:dyDescent="0.25">
      <c r="A632" s="1">
        <f>COUNTIF($C$2:C632,"Да")</f>
        <v>6</v>
      </c>
      <c r="B632" s="45">
        <f t="shared" si="19"/>
        <v>45895</v>
      </c>
      <c r="C632" s="42" t="str">
        <f>IF(ISERROR(VLOOKUP(B632,'Айгенис Оп24'!$C$3:$C$22,1,0)),"Нет","Да")</f>
        <v>Нет</v>
      </c>
      <c r="D632" s="43">
        <f t="shared" si="18"/>
        <v>365</v>
      </c>
      <c r="E632" s="49">
        <f>ROUND(('Все выпуски'!$X$3*'Все выпуски'!$X$6/100)/365*(B632-IF(C632="Нет",VLOOKUP(A632,'Айгенис Оп24'!$A$2:$C$22,3,0),VLOOKUP((A632-1),'Айгенис Оп24'!$A$2:$C$22,3,0))),2)</f>
        <v>5.82</v>
      </c>
      <c r="G632" s="43">
        <f>COUNTIF(D633:$D$1852,365)</f>
        <v>857</v>
      </c>
      <c r="H632" s="43">
        <f>COUNTIF(D633:$D$1852,366)</f>
        <v>363</v>
      </c>
      <c r="I632" s="2"/>
    </row>
    <row r="633" spans="1:9" x14ac:dyDescent="0.25">
      <c r="A633" s="1">
        <f>COUNTIF($C$2:C633,"Да")</f>
        <v>6</v>
      </c>
      <c r="B633" s="45">
        <f t="shared" si="19"/>
        <v>45896</v>
      </c>
      <c r="C633" s="42" t="str">
        <f>IF(ISERROR(VLOOKUP(B633,'Айгенис Оп24'!$C$3:$C$22,1,0)),"Нет","Да")</f>
        <v>Нет</v>
      </c>
      <c r="D633" s="43">
        <f t="shared" si="18"/>
        <v>365</v>
      </c>
      <c r="E633" s="49">
        <f>ROUND(('Все выпуски'!$X$3*'Все выпуски'!$X$6/100)/365*(B633-IF(C633="Нет",VLOOKUP(A633,'Айгенис Оп24'!$A$2:$C$22,3,0),VLOOKUP((A633-1),'Айгенис Оп24'!$A$2:$C$22,3,0))),2)</f>
        <v>5.92</v>
      </c>
      <c r="G633" s="43">
        <f>COUNTIF(D634:$D$1852,365)</f>
        <v>856</v>
      </c>
      <c r="H633" s="43">
        <f>COUNTIF(D634:$D$1852,366)</f>
        <v>363</v>
      </c>
      <c r="I633" s="2"/>
    </row>
    <row r="634" spans="1:9" x14ac:dyDescent="0.25">
      <c r="A634" s="1">
        <f>COUNTIF($C$2:C634,"Да")</f>
        <v>6</v>
      </c>
      <c r="B634" s="45">
        <f t="shared" si="19"/>
        <v>45897</v>
      </c>
      <c r="C634" s="42" t="str">
        <f>IF(ISERROR(VLOOKUP(B634,'Айгенис Оп24'!$C$3:$C$22,1,0)),"Нет","Да")</f>
        <v>Нет</v>
      </c>
      <c r="D634" s="43">
        <f t="shared" si="18"/>
        <v>365</v>
      </c>
      <c r="E634" s="49">
        <f>ROUND(('Все выпуски'!$X$3*'Все выпуски'!$X$6/100)/365*(B634-IF(C634="Нет",VLOOKUP(A634,'Айгенис Оп24'!$A$2:$C$22,3,0),VLOOKUP((A634-1),'Айгенис Оп24'!$A$2:$C$22,3,0))),2)</f>
        <v>6.02</v>
      </c>
      <c r="G634" s="43">
        <f>COUNTIF(D635:$D$1852,365)</f>
        <v>855</v>
      </c>
      <c r="H634" s="43">
        <f>COUNTIF(D635:$D$1852,366)</f>
        <v>363</v>
      </c>
      <c r="I634" s="2"/>
    </row>
    <row r="635" spans="1:9" x14ac:dyDescent="0.25">
      <c r="A635" s="1">
        <f>COUNTIF($C$2:C635,"Да")</f>
        <v>6</v>
      </c>
      <c r="B635" s="45">
        <f t="shared" si="19"/>
        <v>45898</v>
      </c>
      <c r="C635" s="42" t="str">
        <f>IF(ISERROR(VLOOKUP(B635,'Айгенис Оп24'!$C$3:$C$22,1,0)),"Нет","Да")</f>
        <v>Нет</v>
      </c>
      <c r="D635" s="43">
        <f t="shared" si="18"/>
        <v>365</v>
      </c>
      <c r="E635" s="49">
        <f>ROUND(('Все выпуски'!$X$3*'Все выпуски'!$X$6/100)/365*(B635-IF(C635="Нет",VLOOKUP(A635,'Айгенис Оп24'!$A$2:$C$22,3,0),VLOOKUP((A635-1),'Айгенис Оп24'!$A$2:$C$22,3,0))),2)</f>
        <v>6.12</v>
      </c>
      <c r="G635" s="43">
        <f>COUNTIF(D636:$D$1852,365)</f>
        <v>854</v>
      </c>
      <c r="H635" s="43">
        <f>COUNTIF(D636:$D$1852,366)</f>
        <v>363</v>
      </c>
      <c r="I635" s="2"/>
    </row>
    <row r="636" spans="1:9" x14ac:dyDescent="0.25">
      <c r="A636" s="1">
        <f>COUNTIF($C$2:C636,"Да")</f>
        <v>6</v>
      </c>
      <c r="B636" s="45">
        <f t="shared" si="19"/>
        <v>45899</v>
      </c>
      <c r="C636" s="42" t="str">
        <f>IF(ISERROR(VLOOKUP(B636,'Айгенис Оп24'!$C$3:$C$22,1,0)),"Нет","Да")</f>
        <v>Нет</v>
      </c>
      <c r="D636" s="43">
        <f t="shared" si="18"/>
        <v>365</v>
      </c>
      <c r="E636" s="49">
        <f>ROUND(('Все выпуски'!$X$3*'Все выпуски'!$X$6/100)/365*(B636-IF(C636="Нет",VLOOKUP(A636,'Айгенис Оп24'!$A$2:$C$22,3,0),VLOOKUP((A636-1),'Айгенис Оп24'!$A$2:$C$22,3,0))),2)</f>
        <v>6.21</v>
      </c>
      <c r="G636" s="43">
        <f>COUNTIF(D637:$D$1852,365)</f>
        <v>853</v>
      </c>
      <c r="H636" s="43">
        <f>COUNTIF(D637:$D$1852,366)</f>
        <v>363</v>
      </c>
      <c r="I636" s="2"/>
    </row>
    <row r="637" spans="1:9" x14ac:dyDescent="0.25">
      <c r="A637" s="1">
        <f>COUNTIF($C$2:C637,"Да")</f>
        <v>6</v>
      </c>
      <c r="B637" s="45">
        <f t="shared" si="19"/>
        <v>45900</v>
      </c>
      <c r="C637" s="42" t="str">
        <f>IF(ISERROR(VLOOKUP(B637,'Айгенис Оп24'!$C$3:$C$22,1,0)),"Нет","Да")</f>
        <v>Нет</v>
      </c>
      <c r="D637" s="43">
        <f t="shared" si="18"/>
        <v>365</v>
      </c>
      <c r="E637" s="49">
        <f>ROUND(('Все выпуски'!$X$3*'Все выпуски'!$X$6/100)/365*(B637-IF(C637="Нет",VLOOKUP(A637,'Айгенис Оп24'!$A$2:$C$22,3,0),VLOOKUP((A637-1),'Айгенис Оп24'!$A$2:$C$22,3,0))),2)</f>
        <v>6.31</v>
      </c>
      <c r="G637" s="43">
        <f>COUNTIF(D638:$D$1852,365)</f>
        <v>852</v>
      </c>
      <c r="H637" s="43">
        <f>COUNTIF(D638:$D$1852,366)</f>
        <v>363</v>
      </c>
      <c r="I637" s="2"/>
    </row>
    <row r="638" spans="1:9" x14ac:dyDescent="0.25">
      <c r="A638" s="1">
        <f>COUNTIF($C$2:C638,"Да")</f>
        <v>6</v>
      </c>
      <c r="B638" s="45">
        <f t="shared" si="19"/>
        <v>45901</v>
      </c>
      <c r="C638" s="42" t="str">
        <f>IF(ISERROR(VLOOKUP(B638,'Айгенис Оп24'!$C$3:$C$22,1,0)),"Нет","Да")</f>
        <v>Нет</v>
      </c>
      <c r="D638" s="43">
        <f t="shared" si="18"/>
        <v>365</v>
      </c>
      <c r="E638" s="49">
        <f>ROUND(('Все выпуски'!$X$3*'Все выпуски'!$X$6/100)/365*(B638-IF(C638="Нет",VLOOKUP(A638,'Айгенис Оп24'!$A$2:$C$22,3,0),VLOOKUP((A638-1),'Айгенис Оп24'!$A$2:$C$22,3,0))),2)</f>
        <v>6.41</v>
      </c>
      <c r="G638" s="43">
        <f>COUNTIF(D639:$D$1852,365)</f>
        <v>851</v>
      </c>
      <c r="H638" s="43">
        <f>COUNTIF(D639:$D$1852,366)</f>
        <v>363</v>
      </c>
      <c r="I638" s="2"/>
    </row>
    <row r="639" spans="1:9" x14ac:dyDescent="0.25">
      <c r="A639" s="1">
        <f>COUNTIF($C$2:C639,"Да")</f>
        <v>6</v>
      </c>
      <c r="B639" s="45">
        <f t="shared" si="19"/>
        <v>45902</v>
      </c>
      <c r="C639" s="42" t="str">
        <f>IF(ISERROR(VLOOKUP(B639,'Айгенис Оп24'!$C$3:$C$22,1,0)),"Нет","Да")</f>
        <v>Нет</v>
      </c>
      <c r="D639" s="43">
        <f t="shared" si="18"/>
        <v>365</v>
      </c>
      <c r="E639" s="49">
        <f>ROUND(('Все выпуски'!$X$3*'Все выпуски'!$X$6/100)/365*(B639-IF(C639="Нет",VLOOKUP(A639,'Айгенис Оп24'!$A$2:$C$22,3,0),VLOOKUP((A639-1),'Айгенис Оп24'!$A$2:$C$22,3,0))),2)</f>
        <v>6.51</v>
      </c>
      <c r="G639" s="43">
        <f>COUNTIF(D640:$D$1852,365)</f>
        <v>850</v>
      </c>
      <c r="H639" s="43">
        <f>COUNTIF(D640:$D$1852,366)</f>
        <v>363</v>
      </c>
      <c r="I639" s="2"/>
    </row>
    <row r="640" spans="1:9" x14ac:dyDescent="0.25">
      <c r="A640" s="1">
        <f>COUNTIF($C$2:C640,"Да")</f>
        <v>6</v>
      </c>
      <c r="B640" s="45">
        <f t="shared" si="19"/>
        <v>45903</v>
      </c>
      <c r="C640" s="42" t="str">
        <f>IF(ISERROR(VLOOKUP(B640,'Айгенис Оп24'!$C$3:$C$22,1,0)),"Нет","Да")</f>
        <v>Нет</v>
      </c>
      <c r="D640" s="43">
        <f t="shared" si="18"/>
        <v>365</v>
      </c>
      <c r="E640" s="49">
        <f>ROUND(('Все выпуски'!$X$3*'Все выпуски'!$X$6/100)/365*(B640-IF(C640="Нет",VLOOKUP(A640,'Айгенис Оп24'!$A$2:$C$22,3,0),VLOOKUP((A640-1),'Айгенис Оп24'!$A$2:$C$22,3,0))),2)</f>
        <v>6.61</v>
      </c>
      <c r="G640" s="43">
        <f>COUNTIF(D641:$D$1852,365)</f>
        <v>849</v>
      </c>
      <c r="H640" s="43">
        <f>COUNTIF(D641:$D$1852,366)</f>
        <v>363</v>
      </c>
      <c r="I640" s="2"/>
    </row>
    <row r="641" spans="1:9" x14ac:dyDescent="0.25">
      <c r="A641" s="1">
        <f>COUNTIF($C$2:C641,"Да")</f>
        <v>6</v>
      </c>
      <c r="B641" s="45">
        <f t="shared" si="19"/>
        <v>45904</v>
      </c>
      <c r="C641" s="42" t="str">
        <f>IF(ISERROR(VLOOKUP(B641,'Айгенис Оп24'!$C$3:$C$22,1,0)),"Нет","Да")</f>
        <v>Нет</v>
      </c>
      <c r="D641" s="43">
        <f t="shared" si="18"/>
        <v>365</v>
      </c>
      <c r="E641" s="49">
        <f>ROUND(('Все выпуски'!$X$3*'Все выпуски'!$X$6/100)/365*(B641-IF(C641="Нет",VLOOKUP(A641,'Айгенис Оп24'!$A$2:$C$22,3,0),VLOOKUP((A641-1),'Айгенис Оп24'!$A$2:$C$22,3,0))),2)</f>
        <v>6.71</v>
      </c>
      <c r="G641" s="43">
        <f>COUNTIF(D642:$D$1852,365)</f>
        <v>848</v>
      </c>
      <c r="H641" s="43">
        <f>COUNTIF(D642:$D$1852,366)</f>
        <v>363</v>
      </c>
      <c r="I641" s="2"/>
    </row>
    <row r="642" spans="1:9" x14ac:dyDescent="0.25">
      <c r="A642" s="1">
        <f>COUNTIF($C$2:C642,"Да")</f>
        <v>6</v>
      </c>
      <c r="B642" s="45">
        <f t="shared" si="19"/>
        <v>45905</v>
      </c>
      <c r="C642" s="42" t="str">
        <f>IF(ISERROR(VLOOKUP(B642,'Айгенис Оп24'!$C$3:$C$22,1,0)),"Нет","Да")</f>
        <v>Нет</v>
      </c>
      <c r="D642" s="43">
        <f t="shared" ref="D642:D705" si="20">IF(MOD(YEAR(B642),4)=0,366,365)</f>
        <v>365</v>
      </c>
      <c r="E642" s="49">
        <f>ROUND(('Все выпуски'!$X$3*'Все выпуски'!$X$6/100)/365*(B642-IF(C642="Нет",VLOOKUP(A642,'Айгенис Оп24'!$A$2:$C$22,3,0),VLOOKUP((A642-1),'Айгенис Оп24'!$A$2:$C$22,3,0))),2)</f>
        <v>6.81</v>
      </c>
      <c r="G642" s="43">
        <f>COUNTIF(D643:$D$1852,365)</f>
        <v>847</v>
      </c>
      <c r="H642" s="43">
        <f>COUNTIF(D643:$D$1852,366)</f>
        <v>363</v>
      </c>
      <c r="I642" s="2"/>
    </row>
    <row r="643" spans="1:9" x14ac:dyDescent="0.25">
      <c r="A643" s="1">
        <f>COUNTIF($C$2:C643,"Да")</f>
        <v>6</v>
      </c>
      <c r="B643" s="45">
        <f t="shared" si="19"/>
        <v>45906</v>
      </c>
      <c r="C643" s="42" t="str">
        <f>IF(ISERROR(VLOOKUP(B643,'Айгенис Оп24'!$C$3:$C$22,1,0)),"Нет","Да")</f>
        <v>Нет</v>
      </c>
      <c r="D643" s="43">
        <f t="shared" si="20"/>
        <v>365</v>
      </c>
      <c r="E643" s="49">
        <f>ROUND(('Все выпуски'!$X$3*'Все выпуски'!$X$6/100)/365*(B643-IF(C643="Нет",VLOOKUP(A643,'Айгенис Оп24'!$A$2:$C$22,3,0),VLOOKUP((A643-1),'Айгенис Оп24'!$A$2:$C$22,3,0))),2)</f>
        <v>6.9</v>
      </c>
      <c r="G643" s="43">
        <f>COUNTIF(D644:$D$1852,365)</f>
        <v>846</v>
      </c>
      <c r="H643" s="43">
        <f>COUNTIF(D644:$D$1852,366)</f>
        <v>363</v>
      </c>
      <c r="I643" s="2"/>
    </row>
    <row r="644" spans="1:9" x14ac:dyDescent="0.25">
      <c r="A644" s="1">
        <f>COUNTIF($C$2:C644,"Да")</f>
        <v>6</v>
      </c>
      <c r="B644" s="45">
        <f t="shared" ref="B644:B707" si="21">B643+1</f>
        <v>45907</v>
      </c>
      <c r="C644" s="42" t="str">
        <f>IF(ISERROR(VLOOKUP(B644,'Айгенис Оп24'!$C$3:$C$22,1,0)),"Нет","Да")</f>
        <v>Нет</v>
      </c>
      <c r="D644" s="43">
        <f t="shared" si="20"/>
        <v>365</v>
      </c>
      <c r="E644" s="49">
        <f>ROUND(('Все выпуски'!$X$3*'Все выпуски'!$X$6/100)/365*(B644-IF(C644="Нет",VLOOKUP(A644,'Айгенис Оп24'!$A$2:$C$22,3,0),VLOOKUP((A644-1),'Айгенис Оп24'!$A$2:$C$22,3,0))),2)</f>
        <v>7</v>
      </c>
      <c r="G644" s="43">
        <f>COUNTIF(D645:$D$1852,365)</f>
        <v>845</v>
      </c>
      <c r="H644" s="43">
        <f>COUNTIF(D645:$D$1852,366)</f>
        <v>363</v>
      </c>
      <c r="I644" s="2"/>
    </row>
    <row r="645" spans="1:9" x14ac:dyDescent="0.25">
      <c r="A645" s="1">
        <f>COUNTIF($C$2:C645,"Да")</f>
        <v>6</v>
      </c>
      <c r="B645" s="45">
        <f t="shared" si="21"/>
        <v>45908</v>
      </c>
      <c r="C645" s="42" t="str">
        <f>IF(ISERROR(VLOOKUP(B645,'Айгенис Оп24'!$C$3:$C$22,1,0)),"Нет","Да")</f>
        <v>Нет</v>
      </c>
      <c r="D645" s="43">
        <f t="shared" si="20"/>
        <v>365</v>
      </c>
      <c r="E645" s="49">
        <f>ROUND(('Все выпуски'!$X$3*'Все выпуски'!$X$6/100)/365*(B645-IF(C645="Нет",VLOOKUP(A645,'Айгенис Оп24'!$A$2:$C$22,3,0),VLOOKUP((A645-1),'Айгенис Оп24'!$A$2:$C$22,3,0))),2)</f>
        <v>7.1</v>
      </c>
      <c r="G645" s="43">
        <f>COUNTIF(D646:$D$1852,365)</f>
        <v>844</v>
      </c>
      <c r="H645" s="43">
        <f>COUNTIF(D646:$D$1852,366)</f>
        <v>363</v>
      </c>
      <c r="I645" s="2"/>
    </row>
    <row r="646" spans="1:9" x14ac:dyDescent="0.25">
      <c r="A646" s="1">
        <f>COUNTIF($C$2:C646,"Да")</f>
        <v>6</v>
      </c>
      <c r="B646" s="45">
        <f t="shared" si="21"/>
        <v>45909</v>
      </c>
      <c r="C646" s="42" t="str">
        <f>IF(ISERROR(VLOOKUP(B646,'Айгенис Оп24'!$C$3:$C$22,1,0)),"Нет","Да")</f>
        <v>Нет</v>
      </c>
      <c r="D646" s="43">
        <f t="shared" si="20"/>
        <v>365</v>
      </c>
      <c r="E646" s="49">
        <f>ROUND(('Все выпуски'!$X$3*'Все выпуски'!$X$6/100)/365*(B646-IF(C646="Нет",VLOOKUP(A646,'Айгенис Оп24'!$A$2:$C$22,3,0),VLOOKUP((A646-1),'Айгенис Оп24'!$A$2:$C$22,3,0))),2)</f>
        <v>7.2</v>
      </c>
      <c r="G646" s="43">
        <f>COUNTIF(D647:$D$1852,365)</f>
        <v>843</v>
      </c>
      <c r="H646" s="43">
        <f>COUNTIF(D647:$D$1852,366)</f>
        <v>363</v>
      </c>
      <c r="I646" s="2"/>
    </row>
    <row r="647" spans="1:9" x14ac:dyDescent="0.25">
      <c r="A647" s="1">
        <f>COUNTIF($C$2:C647,"Да")</f>
        <v>6</v>
      </c>
      <c r="B647" s="45">
        <f t="shared" si="21"/>
        <v>45910</v>
      </c>
      <c r="C647" s="42" t="str">
        <f>IF(ISERROR(VLOOKUP(B647,'Айгенис Оп24'!$C$3:$C$22,1,0)),"Нет","Да")</f>
        <v>Нет</v>
      </c>
      <c r="D647" s="43">
        <f t="shared" si="20"/>
        <v>365</v>
      </c>
      <c r="E647" s="49">
        <f>ROUND(('Все выпуски'!$X$3*'Все выпуски'!$X$6/100)/365*(B647-IF(C647="Нет",VLOOKUP(A647,'Айгенис Оп24'!$A$2:$C$22,3,0),VLOOKUP((A647-1),'Айгенис Оп24'!$A$2:$C$22,3,0))),2)</f>
        <v>7.3</v>
      </c>
      <c r="G647" s="43">
        <f>COUNTIF(D648:$D$1852,365)</f>
        <v>842</v>
      </c>
      <c r="H647" s="43">
        <f>COUNTIF(D648:$D$1852,366)</f>
        <v>363</v>
      </c>
      <c r="I647" s="2"/>
    </row>
    <row r="648" spans="1:9" x14ac:dyDescent="0.25">
      <c r="A648" s="1">
        <f>COUNTIF($C$2:C648,"Да")</f>
        <v>6</v>
      </c>
      <c r="B648" s="45">
        <f t="shared" si="21"/>
        <v>45911</v>
      </c>
      <c r="C648" s="42" t="str">
        <f>IF(ISERROR(VLOOKUP(B648,'Айгенис Оп24'!$C$3:$C$22,1,0)),"Нет","Да")</f>
        <v>Нет</v>
      </c>
      <c r="D648" s="43">
        <f t="shared" si="20"/>
        <v>365</v>
      </c>
      <c r="E648" s="49">
        <f>ROUND(('Все выпуски'!$X$3*'Все выпуски'!$X$6/100)/365*(B648-IF(C648="Нет",VLOOKUP(A648,'Айгенис Оп24'!$A$2:$C$22,3,0),VLOOKUP((A648-1),'Айгенис Оп24'!$A$2:$C$22,3,0))),2)</f>
        <v>7.4</v>
      </c>
      <c r="G648" s="43">
        <f>COUNTIF(D649:$D$1852,365)</f>
        <v>841</v>
      </c>
      <c r="H648" s="43">
        <f>COUNTIF(D649:$D$1852,366)</f>
        <v>363</v>
      </c>
      <c r="I648" s="2"/>
    </row>
    <row r="649" spans="1:9" x14ac:dyDescent="0.25">
      <c r="A649" s="1">
        <f>COUNTIF($C$2:C649,"Да")</f>
        <v>6</v>
      </c>
      <c r="B649" s="45">
        <f t="shared" si="21"/>
        <v>45912</v>
      </c>
      <c r="C649" s="42" t="str">
        <f>IF(ISERROR(VLOOKUP(B649,'Айгенис Оп24'!$C$3:$C$22,1,0)),"Нет","Да")</f>
        <v>Нет</v>
      </c>
      <c r="D649" s="43">
        <f t="shared" si="20"/>
        <v>365</v>
      </c>
      <c r="E649" s="49">
        <f>ROUND(('Все выпуски'!$X$3*'Все выпуски'!$X$6/100)/365*(B649-IF(C649="Нет",VLOOKUP(A649,'Айгенис Оп24'!$A$2:$C$22,3,0),VLOOKUP((A649-1),'Айгенис Оп24'!$A$2:$C$22,3,0))),2)</f>
        <v>7.5</v>
      </c>
      <c r="G649" s="43">
        <f>COUNTIF(D650:$D$1852,365)</f>
        <v>840</v>
      </c>
      <c r="H649" s="43">
        <f>COUNTIF(D650:$D$1852,366)</f>
        <v>363</v>
      </c>
      <c r="I649" s="2"/>
    </row>
    <row r="650" spans="1:9" x14ac:dyDescent="0.25">
      <c r="A650" s="1">
        <f>COUNTIF($C$2:C650,"Да")</f>
        <v>6</v>
      </c>
      <c r="B650" s="45">
        <f t="shared" si="21"/>
        <v>45913</v>
      </c>
      <c r="C650" s="42" t="str">
        <f>IF(ISERROR(VLOOKUP(B650,'Айгенис Оп24'!$C$3:$C$22,1,0)),"Нет","Да")</f>
        <v>Нет</v>
      </c>
      <c r="D650" s="43">
        <f t="shared" si="20"/>
        <v>365</v>
      </c>
      <c r="E650" s="49">
        <f>ROUND(('Все выпуски'!$X$3*'Все выпуски'!$X$6/100)/365*(B650-IF(C650="Нет",VLOOKUP(A650,'Айгенис Оп24'!$A$2:$C$22,3,0),VLOOKUP((A650-1),'Айгенис Оп24'!$A$2:$C$22,3,0))),2)</f>
        <v>7.59</v>
      </c>
      <c r="G650" s="43">
        <f>COUNTIF(D651:$D$1852,365)</f>
        <v>839</v>
      </c>
      <c r="H650" s="43">
        <f>COUNTIF(D651:$D$1852,366)</f>
        <v>363</v>
      </c>
      <c r="I650" s="2"/>
    </row>
    <row r="651" spans="1:9" x14ac:dyDescent="0.25">
      <c r="A651" s="1">
        <f>COUNTIF($C$2:C651,"Да")</f>
        <v>6</v>
      </c>
      <c r="B651" s="45">
        <f t="shared" si="21"/>
        <v>45914</v>
      </c>
      <c r="C651" s="42" t="str">
        <f>IF(ISERROR(VLOOKUP(B651,'Айгенис Оп24'!$C$3:$C$22,1,0)),"Нет","Да")</f>
        <v>Нет</v>
      </c>
      <c r="D651" s="43">
        <f t="shared" si="20"/>
        <v>365</v>
      </c>
      <c r="E651" s="49">
        <f>ROUND(('Все выпуски'!$X$3*'Все выпуски'!$X$6/100)/365*(B651-IF(C651="Нет",VLOOKUP(A651,'Айгенис Оп24'!$A$2:$C$22,3,0),VLOOKUP((A651-1),'Айгенис Оп24'!$A$2:$C$22,3,0))),2)</f>
        <v>7.69</v>
      </c>
      <c r="G651" s="43">
        <f>COUNTIF(D652:$D$1852,365)</f>
        <v>838</v>
      </c>
      <c r="H651" s="43">
        <f>COUNTIF(D652:$D$1852,366)</f>
        <v>363</v>
      </c>
      <c r="I651" s="2"/>
    </row>
    <row r="652" spans="1:9" x14ac:dyDescent="0.25">
      <c r="A652" s="1">
        <f>COUNTIF($C$2:C652,"Да")</f>
        <v>6</v>
      </c>
      <c r="B652" s="45">
        <f t="shared" si="21"/>
        <v>45915</v>
      </c>
      <c r="C652" s="42" t="str">
        <f>IF(ISERROR(VLOOKUP(B652,'Айгенис Оп24'!$C$3:$C$22,1,0)),"Нет","Да")</f>
        <v>Нет</v>
      </c>
      <c r="D652" s="43">
        <f t="shared" si="20"/>
        <v>365</v>
      </c>
      <c r="E652" s="49">
        <f>ROUND(('Все выпуски'!$X$3*'Все выпуски'!$X$6/100)/365*(B652-IF(C652="Нет",VLOOKUP(A652,'Айгенис Оп24'!$A$2:$C$22,3,0),VLOOKUP((A652-1),'Айгенис Оп24'!$A$2:$C$22,3,0))),2)</f>
        <v>7.79</v>
      </c>
      <c r="G652" s="43">
        <f>COUNTIF(D653:$D$1852,365)</f>
        <v>837</v>
      </c>
      <c r="H652" s="43">
        <f>COUNTIF(D653:$D$1852,366)</f>
        <v>363</v>
      </c>
      <c r="I652" s="2"/>
    </row>
    <row r="653" spans="1:9" x14ac:dyDescent="0.25">
      <c r="A653" s="1">
        <f>COUNTIF($C$2:C653,"Да")</f>
        <v>6</v>
      </c>
      <c r="B653" s="45">
        <f t="shared" si="21"/>
        <v>45916</v>
      </c>
      <c r="C653" s="42" t="str">
        <f>IF(ISERROR(VLOOKUP(B653,'Айгенис Оп24'!$C$3:$C$22,1,0)),"Нет","Да")</f>
        <v>Нет</v>
      </c>
      <c r="D653" s="43">
        <f t="shared" si="20"/>
        <v>365</v>
      </c>
      <c r="E653" s="49">
        <f>ROUND(('Все выпуски'!$X$3*'Все выпуски'!$X$6/100)/365*(B653-IF(C653="Нет",VLOOKUP(A653,'Айгенис Оп24'!$A$2:$C$22,3,0),VLOOKUP((A653-1),'Айгенис Оп24'!$A$2:$C$22,3,0))),2)</f>
        <v>7.89</v>
      </c>
      <c r="G653" s="43">
        <f>COUNTIF(D654:$D$1852,365)</f>
        <v>836</v>
      </c>
      <c r="H653" s="43">
        <f>COUNTIF(D654:$D$1852,366)</f>
        <v>363</v>
      </c>
      <c r="I653" s="2"/>
    </row>
    <row r="654" spans="1:9" x14ac:dyDescent="0.25">
      <c r="A654" s="1">
        <f>COUNTIF($C$2:C654,"Да")</f>
        <v>6</v>
      </c>
      <c r="B654" s="45">
        <f t="shared" si="21"/>
        <v>45917</v>
      </c>
      <c r="C654" s="42" t="str">
        <f>IF(ISERROR(VLOOKUP(B654,'Айгенис Оп24'!$C$3:$C$22,1,0)),"Нет","Да")</f>
        <v>Нет</v>
      </c>
      <c r="D654" s="43">
        <f t="shared" si="20"/>
        <v>365</v>
      </c>
      <c r="E654" s="49">
        <f>ROUND(('Все выпуски'!$X$3*'Все выпуски'!$X$6/100)/365*(B654-IF(C654="Нет",VLOOKUP(A654,'Айгенис Оп24'!$A$2:$C$22,3,0),VLOOKUP((A654-1),'Айгенис Оп24'!$A$2:$C$22,3,0))),2)</f>
        <v>7.99</v>
      </c>
      <c r="G654" s="43">
        <f>COUNTIF(D655:$D$1852,365)</f>
        <v>835</v>
      </c>
      <c r="H654" s="43">
        <f>COUNTIF(D655:$D$1852,366)</f>
        <v>363</v>
      </c>
      <c r="I654" s="2"/>
    </row>
    <row r="655" spans="1:9" x14ac:dyDescent="0.25">
      <c r="A655" s="1">
        <f>COUNTIF($C$2:C655,"Да")</f>
        <v>6</v>
      </c>
      <c r="B655" s="45">
        <f t="shared" si="21"/>
        <v>45918</v>
      </c>
      <c r="C655" s="42" t="str">
        <f>IF(ISERROR(VLOOKUP(B655,'Айгенис Оп24'!$C$3:$C$22,1,0)),"Нет","Да")</f>
        <v>Нет</v>
      </c>
      <c r="D655" s="43">
        <f t="shared" si="20"/>
        <v>365</v>
      </c>
      <c r="E655" s="49">
        <f>ROUND(('Все выпуски'!$X$3*'Все выпуски'!$X$6/100)/365*(B655-IF(C655="Нет",VLOOKUP(A655,'Айгенис Оп24'!$A$2:$C$22,3,0),VLOOKUP((A655-1),'Айгенис Оп24'!$A$2:$C$22,3,0))),2)</f>
        <v>8.09</v>
      </c>
      <c r="G655" s="43">
        <f>COUNTIF(D656:$D$1852,365)</f>
        <v>834</v>
      </c>
      <c r="H655" s="43">
        <f>COUNTIF(D656:$D$1852,366)</f>
        <v>363</v>
      </c>
      <c r="I655" s="2"/>
    </row>
    <row r="656" spans="1:9" x14ac:dyDescent="0.25">
      <c r="A656" s="1">
        <f>COUNTIF($C$2:C656,"Да")</f>
        <v>6</v>
      </c>
      <c r="B656" s="45">
        <f t="shared" si="21"/>
        <v>45919</v>
      </c>
      <c r="C656" s="42" t="str">
        <f>IF(ISERROR(VLOOKUP(B656,'Айгенис Оп24'!$C$3:$C$22,1,0)),"Нет","Да")</f>
        <v>Нет</v>
      </c>
      <c r="D656" s="43">
        <f t="shared" si="20"/>
        <v>365</v>
      </c>
      <c r="E656" s="49">
        <f>ROUND(('Все выпуски'!$X$3*'Все выпуски'!$X$6/100)/365*(B656-IF(C656="Нет",VLOOKUP(A656,'Айгенис Оп24'!$A$2:$C$22,3,0),VLOOKUP((A656-1),'Айгенис Оп24'!$A$2:$C$22,3,0))),2)</f>
        <v>8.19</v>
      </c>
      <c r="G656" s="43">
        <f>COUNTIF(D657:$D$1852,365)</f>
        <v>833</v>
      </c>
      <c r="H656" s="43">
        <f>COUNTIF(D657:$D$1852,366)</f>
        <v>363</v>
      </c>
      <c r="I656" s="2"/>
    </row>
    <row r="657" spans="1:9" x14ac:dyDescent="0.25">
      <c r="A657" s="1">
        <f>COUNTIF($C$2:C657,"Да")</f>
        <v>6</v>
      </c>
      <c r="B657" s="45">
        <f t="shared" si="21"/>
        <v>45920</v>
      </c>
      <c r="C657" s="42" t="str">
        <f>IF(ISERROR(VLOOKUP(B657,'Айгенис Оп24'!$C$3:$C$22,1,0)),"Нет","Да")</f>
        <v>Нет</v>
      </c>
      <c r="D657" s="43">
        <f t="shared" si="20"/>
        <v>365</v>
      </c>
      <c r="E657" s="49">
        <f>ROUND(('Все выпуски'!$X$3*'Все выпуски'!$X$6/100)/365*(B657-IF(C657="Нет",VLOOKUP(A657,'Айгенис Оп24'!$A$2:$C$22,3,0),VLOOKUP((A657-1),'Айгенис Оп24'!$A$2:$C$22,3,0))),2)</f>
        <v>8.2799999999999994</v>
      </c>
      <c r="G657" s="43">
        <f>COUNTIF(D658:$D$1852,365)</f>
        <v>832</v>
      </c>
      <c r="H657" s="43">
        <f>COUNTIF(D658:$D$1852,366)</f>
        <v>363</v>
      </c>
      <c r="I657" s="2"/>
    </row>
    <row r="658" spans="1:9" x14ac:dyDescent="0.25">
      <c r="A658" s="1">
        <f>COUNTIF($C$2:C658,"Да")</f>
        <v>6</v>
      </c>
      <c r="B658" s="45">
        <f t="shared" si="21"/>
        <v>45921</v>
      </c>
      <c r="C658" s="42" t="str">
        <f>IF(ISERROR(VLOOKUP(B658,'Айгенис Оп24'!$C$3:$C$22,1,0)),"Нет","Да")</f>
        <v>Нет</v>
      </c>
      <c r="D658" s="43">
        <f t="shared" si="20"/>
        <v>365</v>
      </c>
      <c r="E658" s="49">
        <f>ROUND(('Все выпуски'!$X$3*'Все выпуски'!$X$6/100)/365*(B658-IF(C658="Нет",VLOOKUP(A658,'Айгенис Оп24'!$A$2:$C$22,3,0),VLOOKUP((A658-1),'Айгенис Оп24'!$A$2:$C$22,3,0))),2)</f>
        <v>8.3800000000000008</v>
      </c>
      <c r="F658" s="44"/>
      <c r="G658" s="43">
        <f>COUNTIF(D659:$D$1852,365)</f>
        <v>831</v>
      </c>
      <c r="H658" s="43">
        <f>COUNTIF(D659:$D$1852,366)</f>
        <v>363</v>
      </c>
      <c r="I658" s="2"/>
    </row>
    <row r="659" spans="1:9" x14ac:dyDescent="0.25">
      <c r="A659" s="1">
        <f>COUNTIF($C$2:C659,"Да")</f>
        <v>6</v>
      </c>
      <c r="B659" s="45">
        <f t="shared" si="21"/>
        <v>45922</v>
      </c>
      <c r="C659" s="42" t="str">
        <f>IF(ISERROR(VLOOKUP(B659,'Айгенис Оп24'!$C$3:$C$22,1,0)),"Нет","Да")</f>
        <v>Нет</v>
      </c>
      <c r="D659" s="43">
        <f t="shared" si="20"/>
        <v>365</v>
      </c>
      <c r="E659" s="49">
        <f>ROUND(('Все выпуски'!$X$3*'Все выпуски'!$X$6/100)/365*(B659-IF(C659="Нет",VLOOKUP(A659,'Айгенис Оп24'!$A$2:$C$22,3,0),VLOOKUP((A659-1),'Айгенис Оп24'!$A$2:$C$22,3,0))),2)</f>
        <v>8.48</v>
      </c>
      <c r="G659" s="43">
        <f>COUNTIF(D660:$D$1852,365)</f>
        <v>830</v>
      </c>
      <c r="H659" s="43">
        <f>COUNTIF(D660:$D$1852,366)</f>
        <v>363</v>
      </c>
      <c r="I659" s="2"/>
    </row>
    <row r="660" spans="1:9" x14ac:dyDescent="0.25">
      <c r="A660" s="1">
        <f>COUNTIF($C$2:C660,"Да")</f>
        <v>6</v>
      </c>
      <c r="B660" s="45">
        <f t="shared" si="21"/>
        <v>45923</v>
      </c>
      <c r="C660" s="42" t="str">
        <f>IF(ISERROR(VLOOKUP(B660,'Айгенис Оп24'!$C$3:$C$22,1,0)),"Нет","Да")</f>
        <v>Нет</v>
      </c>
      <c r="D660" s="43">
        <f t="shared" si="20"/>
        <v>365</v>
      </c>
      <c r="E660" s="49">
        <f>ROUND(('Все выпуски'!$X$3*'Все выпуски'!$X$6/100)/365*(B660-IF(C660="Нет",VLOOKUP(A660,'Айгенис Оп24'!$A$2:$C$22,3,0),VLOOKUP((A660-1),'Айгенис Оп24'!$A$2:$C$22,3,0))),2)</f>
        <v>8.58</v>
      </c>
      <c r="G660" s="43">
        <f>COUNTIF(D661:$D$1852,365)</f>
        <v>829</v>
      </c>
      <c r="H660" s="43">
        <f>COUNTIF(D661:$D$1852,366)</f>
        <v>363</v>
      </c>
      <c r="I660" s="2"/>
    </row>
    <row r="661" spans="1:9" x14ac:dyDescent="0.25">
      <c r="A661" s="1">
        <f>COUNTIF($C$2:C661,"Да")</f>
        <v>6</v>
      </c>
      <c r="B661" s="45">
        <f t="shared" si="21"/>
        <v>45924</v>
      </c>
      <c r="C661" s="42" t="str">
        <f>IF(ISERROR(VLOOKUP(B661,'Айгенис Оп24'!$C$3:$C$22,1,0)),"Нет","Да")</f>
        <v>Нет</v>
      </c>
      <c r="D661" s="43">
        <f t="shared" si="20"/>
        <v>365</v>
      </c>
      <c r="E661" s="49">
        <f>ROUND(('Все выпуски'!$X$3*'Все выпуски'!$X$6/100)/365*(B661-IF(C661="Нет",VLOOKUP(A661,'Айгенис Оп24'!$A$2:$C$22,3,0),VLOOKUP((A661-1),'Айгенис Оп24'!$A$2:$C$22,3,0))),2)</f>
        <v>8.68</v>
      </c>
      <c r="G661" s="43">
        <f>COUNTIF(D662:$D$1852,365)</f>
        <v>828</v>
      </c>
      <c r="H661" s="43">
        <f>COUNTIF(D662:$D$1852,366)</f>
        <v>363</v>
      </c>
      <c r="I661" s="2"/>
    </row>
    <row r="662" spans="1:9" x14ac:dyDescent="0.25">
      <c r="A662" s="1">
        <f>COUNTIF($C$2:C662,"Да")</f>
        <v>6</v>
      </c>
      <c r="B662" s="45">
        <f t="shared" si="21"/>
        <v>45925</v>
      </c>
      <c r="C662" s="42" t="str">
        <f>IF(ISERROR(VLOOKUP(B662,'Айгенис Оп24'!$C$3:$C$22,1,0)),"Нет","Да")</f>
        <v>Нет</v>
      </c>
      <c r="D662" s="43">
        <f t="shared" si="20"/>
        <v>365</v>
      </c>
      <c r="E662" s="49">
        <f>ROUND(('Все выпуски'!$X$3*'Все выпуски'!$X$6/100)/365*(B662-IF(C662="Нет",VLOOKUP(A662,'Айгенис Оп24'!$A$2:$C$22,3,0),VLOOKUP((A662-1),'Айгенис Оп24'!$A$2:$C$22,3,0))),2)</f>
        <v>8.7799999999999994</v>
      </c>
      <c r="G662" s="43">
        <f>COUNTIF(D663:$D$1852,365)</f>
        <v>827</v>
      </c>
      <c r="H662" s="43">
        <f>COUNTIF(D663:$D$1852,366)</f>
        <v>363</v>
      </c>
      <c r="I662" s="2"/>
    </row>
    <row r="663" spans="1:9" x14ac:dyDescent="0.25">
      <c r="A663" s="1">
        <f>COUNTIF($C$2:C663,"Да")</f>
        <v>6</v>
      </c>
      <c r="B663" s="45">
        <f t="shared" si="21"/>
        <v>45926</v>
      </c>
      <c r="C663" s="42" t="str">
        <f>IF(ISERROR(VLOOKUP(B663,'Айгенис Оп24'!$C$3:$C$22,1,0)),"Нет","Да")</f>
        <v>Нет</v>
      </c>
      <c r="D663" s="43">
        <f t="shared" si="20"/>
        <v>365</v>
      </c>
      <c r="E663" s="49">
        <f>ROUND(('Все выпуски'!$X$3*'Все выпуски'!$X$6/100)/365*(B663-IF(C663="Нет",VLOOKUP(A663,'Айгенис Оп24'!$A$2:$C$22,3,0),VLOOKUP((A663-1),'Айгенис Оп24'!$A$2:$C$22,3,0))),2)</f>
        <v>8.8800000000000008</v>
      </c>
      <c r="G663" s="43">
        <f>COUNTIF(D664:$D$1852,365)</f>
        <v>826</v>
      </c>
      <c r="H663" s="43">
        <f>COUNTIF(D664:$D$1852,366)</f>
        <v>363</v>
      </c>
      <c r="I663" s="2"/>
    </row>
    <row r="664" spans="1:9" x14ac:dyDescent="0.25">
      <c r="A664" s="1">
        <f>COUNTIF($C$2:C664,"Да")</f>
        <v>6</v>
      </c>
      <c r="B664" s="45">
        <f t="shared" si="21"/>
        <v>45927</v>
      </c>
      <c r="C664" s="42" t="str">
        <f>IF(ISERROR(VLOOKUP(B664,'Айгенис Оп24'!$C$3:$C$22,1,0)),"Нет","Да")</f>
        <v>Нет</v>
      </c>
      <c r="D664" s="43">
        <f t="shared" si="20"/>
        <v>365</v>
      </c>
      <c r="E664" s="49">
        <f>ROUND(('Все выпуски'!$X$3*'Все выпуски'!$X$6/100)/365*(B664-IF(C664="Нет",VLOOKUP(A664,'Айгенис Оп24'!$A$2:$C$22,3,0),VLOOKUP((A664-1),'Айгенис Оп24'!$A$2:$C$22,3,0))),2)</f>
        <v>8.98</v>
      </c>
      <c r="G664" s="43">
        <f>COUNTIF(D665:$D$1852,365)</f>
        <v>825</v>
      </c>
      <c r="H664" s="43">
        <f>COUNTIF(D665:$D$1852,366)</f>
        <v>363</v>
      </c>
      <c r="I664" s="2"/>
    </row>
    <row r="665" spans="1:9" x14ac:dyDescent="0.25">
      <c r="A665" s="1">
        <f>COUNTIF($C$2:C665,"Да")</f>
        <v>7</v>
      </c>
      <c r="B665" s="45">
        <f t="shared" si="21"/>
        <v>45928</v>
      </c>
      <c r="C665" s="42" t="str">
        <f>IF(ISERROR(VLOOKUP(B665,'Айгенис Оп24'!$C$3:$C$22,1,0)),"Нет","Да")</f>
        <v>Да</v>
      </c>
      <c r="D665" s="43">
        <f t="shared" si="20"/>
        <v>365</v>
      </c>
      <c r="E665" s="49">
        <f>ROUND(('Все выпуски'!$X$3*'Все выпуски'!$X$6/100)/365*(B665-IF(C665="Нет",VLOOKUP(A665,'Айгенис Оп24'!$A$2:$C$22,3,0),VLOOKUP((A665-1),'Айгенис Оп24'!$A$2:$C$22,3,0))),2)</f>
        <v>9.07</v>
      </c>
      <c r="G665" s="43">
        <f>COUNTIF(D666:$D$1852,365)</f>
        <v>824</v>
      </c>
      <c r="H665" s="43">
        <f>COUNTIF(D666:$D$1852,366)</f>
        <v>363</v>
      </c>
      <c r="I665" s="2"/>
    </row>
    <row r="666" spans="1:9" x14ac:dyDescent="0.25">
      <c r="A666" s="1">
        <f>COUNTIF($C$2:C666,"Да")</f>
        <v>7</v>
      </c>
      <c r="B666" s="45">
        <f t="shared" si="21"/>
        <v>45929</v>
      </c>
      <c r="C666" s="42" t="str">
        <f>IF(ISERROR(VLOOKUP(B666,'Айгенис Оп24'!$C$3:$C$22,1,0)),"Нет","Да")</f>
        <v>Нет</v>
      </c>
      <c r="D666" s="43">
        <f t="shared" si="20"/>
        <v>365</v>
      </c>
      <c r="E666" s="49">
        <f>ROUND(('Все выпуски'!$X$3*'Все выпуски'!$X$6/100)/365*(B666-IF(C666="Нет",VLOOKUP(A666,'Айгенис Оп24'!$A$2:$C$22,3,0),VLOOKUP((A666-1),'Айгенис Оп24'!$A$2:$C$22,3,0))),2)</f>
        <v>0.1</v>
      </c>
      <c r="G666" s="43">
        <f>COUNTIF(D667:$D$1852,365)</f>
        <v>823</v>
      </c>
      <c r="H666" s="43">
        <f>COUNTIF(D667:$D$1852,366)</f>
        <v>363</v>
      </c>
      <c r="I666" s="2"/>
    </row>
    <row r="667" spans="1:9" x14ac:dyDescent="0.25">
      <c r="A667" s="1">
        <f>COUNTIF($C$2:C667,"Да")</f>
        <v>7</v>
      </c>
      <c r="B667" s="45">
        <f t="shared" si="21"/>
        <v>45930</v>
      </c>
      <c r="C667" s="42" t="str">
        <f>IF(ISERROR(VLOOKUP(B667,'Айгенис Оп24'!$C$3:$C$22,1,0)),"Нет","Да")</f>
        <v>Нет</v>
      </c>
      <c r="D667" s="43">
        <f t="shared" si="20"/>
        <v>365</v>
      </c>
      <c r="E667" s="49">
        <f>ROUND(('Все выпуски'!$X$3*'Все выпуски'!$X$6/100)/365*(B667-IF(C667="Нет",VLOOKUP(A667,'Айгенис Оп24'!$A$2:$C$22,3,0),VLOOKUP((A667-1),'Айгенис Оп24'!$A$2:$C$22,3,0))),2)</f>
        <v>0.2</v>
      </c>
      <c r="G667" s="43">
        <f>COUNTIF(D668:$D$1852,365)</f>
        <v>822</v>
      </c>
      <c r="H667" s="43">
        <f>COUNTIF(D668:$D$1852,366)</f>
        <v>363</v>
      </c>
      <c r="I667" s="2"/>
    </row>
    <row r="668" spans="1:9" x14ac:dyDescent="0.25">
      <c r="A668" s="1">
        <f>COUNTIF($C$2:C668,"Да")</f>
        <v>7</v>
      </c>
      <c r="B668" s="45">
        <f t="shared" si="21"/>
        <v>45931</v>
      </c>
      <c r="C668" s="42" t="str">
        <f>IF(ISERROR(VLOOKUP(B668,'Айгенис Оп24'!$C$3:$C$22,1,0)),"Нет","Да")</f>
        <v>Нет</v>
      </c>
      <c r="D668" s="43">
        <f t="shared" si="20"/>
        <v>365</v>
      </c>
      <c r="E668" s="49">
        <f>ROUND(('Все выпуски'!$X$3*'Все выпуски'!$X$6/100)/365*(B668-IF(C668="Нет",VLOOKUP(A668,'Айгенис Оп24'!$A$2:$C$22,3,0),VLOOKUP((A668-1),'Айгенис Оп24'!$A$2:$C$22,3,0))),2)</f>
        <v>0.3</v>
      </c>
      <c r="G668" s="43">
        <f>COUNTIF(D669:$D$1852,365)</f>
        <v>821</v>
      </c>
      <c r="H668" s="43">
        <f>COUNTIF(D669:$D$1852,366)</f>
        <v>363</v>
      </c>
      <c r="I668" s="2"/>
    </row>
    <row r="669" spans="1:9" x14ac:dyDescent="0.25">
      <c r="A669" s="1">
        <f>COUNTIF($C$2:C669,"Да")</f>
        <v>7</v>
      </c>
      <c r="B669" s="45">
        <f t="shared" si="21"/>
        <v>45932</v>
      </c>
      <c r="C669" s="42" t="str">
        <f>IF(ISERROR(VLOOKUP(B669,'Айгенис Оп24'!$C$3:$C$22,1,0)),"Нет","Да")</f>
        <v>Нет</v>
      </c>
      <c r="D669" s="43">
        <f t="shared" si="20"/>
        <v>365</v>
      </c>
      <c r="E669" s="49">
        <f>ROUND(('Все выпуски'!$X$3*'Все выпуски'!$X$6/100)/365*(B669-IF(C669="Нет",VLOOKUP(A669,'Айгенис Оп24'!$A$2:$C$22,3,0),VLOOKUP((A669-1),'Айгенис Оп24'!$A$2:$C$22,3,0))),2)</f>
        <v>0.39</v>
      </c>
      <c r="G669" s="43">
        <f>COUNTIF(D670:$D$1852,365)</f>
        <v>820</v>
      </c>
      <c r="H669" s="43">
        <f>COUNTIF(D670:$D$1852,366)</f>
        <v>363</v>
      </c>
      <c r="I669" s="2"/>
    </row>
    <row r="670" spans="1:9" x14ac:dyDescent="0.25">
      <c r="A670" s="1">
        <f>COUNTIF($C$2:C670,"Да")</f>
        <v>7</v>
      </c>
      <c r="B670" s="45">
        <f t="shared" si="21"/>
        <v>45933</v>
      </c>
      <c r="C670" s="42" t="str">
        <f>IF(ISERROR(VLOOKUP(B670,'Айгенис Оп24'!$C$3:$C$22,1,0)),"Нет","Да")</f>
        <v>Нет</v>
      </c>
      <c r="D670" s="43">
        <f t="shared" si="20"/>
        <v>365</v>
      </c>
      <c r="E670" s="49">
        <f>ROUND(('Все выпуски'!$X$3*'Все выпуски'!$X$6/100)/365*(B670-IF(C670="Нет",VLOOKUP(A670,'Айгенис Оп24'!$A$2:$C$22,3,0),VLOOKUP((A670-1),'Айгенис Оп24'!$A$2:$C$22,3,0))),2)</f>
        <v>0.49</v>
      </c>
      <c r="G670" s="43">
        <f>COUNTIF(D671:$D$1852,365)</f>
        <v>819</v>
      </c>
      <c r="H670" s="43">
        <f>COUNTIF(D671:$D$1852,366)</f>
        <v>363</v>
      </c>
      <c r="I670" s="2"/>
    </row>
    <row r="671" spans="1:9" x14ac:dyDescent="0.25">
      <c r="A671" s="1">
        <f>COUNTIF($C$2:C671,"Да")</f>
        <v>7</v>
      </c>
      <c r="B671" s="45">
        <f t="shared" si="21"/>
        <v>45934</v>
      </c>
      <c r="C671" s="42" t="str">
        <f>IF(ISERROR(VLOOKUP(B671,'Айгенис Оп24'!$C$3:$C$22,1,0)),"Нет","Да")</f>
        <v>Нет</v>
      </c>
      <c r="D671" s="43">
        <f t="shared" si="20"/>
        <v>365</v>
      </c>
      <c r="E671" s="49">
        <f>ROUND(('Все выпуски'!$X$3*'Все выпуски'!$X$6/100)/365*(B671-IF(C671="Нет",VLOOKUP(A671,'Айгенис Оп24'!$A$2:$C$22,3,0),VLOOKUP((A671-1),'Айгенис Оп24'!$A$2:$C$22,3,0))),2)</f>
        <v>0.59</v>
      </c>
      <c r="G671" s="43">
        <f>COUNTIF(D672:$D$1852,365)</f>
        <v>818</v>
      </c>
      <c r="H671" s="43">
        <f>COUNTIF(D672:$D$1852,366)</f>
        <v>363</v>
      </c>
      <c r="I671" s="2"/>
    </row>
    <row r="672" spans="1:9" x14ac:dyDescent="0.25">
      <c r="A672" s="1">
        <f>COUNTIF($C$2:C672,"Да")</f>
        <v>7</v>
      </c>
      <c r="B672" s="45">
        <f t="shared" si="21"/>
        <v>45935</v>
      </c>
      <c r="C672" s="42" t="str">
        <f>IF(ISERROR(VLOOKUP(B672,'Айгенис Оп24'!$C$3:$C$22,1,0)),"Нет","Да")</f>
        <v>Нет</v>
      </c>
      <c r="D672" s="43">
        <f t="shared" si="20"/>
        <v>365</v>
      </c>
      <c r="E672" s="49">
        <f>ROUND(('Все выпуски'!$X$3*'Все выпуски'!$X$6/100)/365*(B672-IF(C672="Нет",VLOOKUP(A672,'Айгенис Оп24'!$A$2:$C$22,3,0),VLOOKUP((A672-1),'Айгенис Оп24'!$A$2:$C$22,3,0))),2)</f>
        <v>0.69</v>
      </c>
      <c r="G672" s="43">
        <f>COUNTIF(D673:$D$1852,365)</f>
        <v>817</v>
      </c>
      <c r="H672" s="43">
        <f>COUNTIF(D673:$D$1852,366)</f>
        <v>363</v>
      </c>
      <c r="I672" s="2"/>
    </row>
    <row r="673" spans="1:9" x14ac:dyDescent="0.25">
      <c r="A673" s="1">
        <f>COUNTIF($C$2:C673,"Да")</f>
        <v>7</v>
      </c>
      <c r="B673" s="45">
        <f t="shared" si="21"/>
        <v>45936</v>
      </c>
      <c r="C673" s="42" t="str">
        <f>IF(ISERROR(VLOOKUP(B673,'Айгенис Оп24'!$C$3:$C$22,1,0)),"Нет","Да")</f>
        <v>Нет</v>
      </c>
      <c r="D673" s="43">
        <f t="shared" si="20"/>
        <v>365</v>
      </c>
      <c r="E673" s="49">
        <f>ROUND(('Все выпуски'!$X$3*'Все выпуски'!$X$6/100)/365*(B673-IF(C673="Нет",VLOOKUP(A673,'Айгенис Оп24'!$A$2:$C$22,3,0),VLOOKUP((A673-1),'Айгенис Оп24'!$A$2:$C$22,3,0))),2)</f>
        <v>0.79</v>
      </c>
      <c r="G673" s="43">
        <f>COUNTIF(D674:$D$1852,365)</f>
        <v>816</v>
      </c>
      <c r="H673" s="43">
        <f>COUNTIF(D674:$D$1852,366)</f>
        <v>363</v>
      </c>
      <c r="I673" s="2"/>
    </row>
    <row r="674" spans="1:9" x14ac:dyDescent="0.25">
      <c r="A674" s="1">
        <f>COUNTIF($C$2:C674,"Да")</f>
        <v>7</v>
      </c>
      <c r="B674" s="45">
        <f t="shared" si="21"/>
        <v>45937</v>
      </c>
      <c r="C674" s="42" t="str">
        <f>IF(ISERROR(VLOOKUP(B674,'Айгенис Оп24'!$C$3:$C$22,1,0)),"Нет","Да")</f>
        <v>Нет</v>
      </c>
      <c r="D674" s="43">
        <f t="shared" si="20"/>
        <v>365</v>
      </c>
      <c r="E674" s="49">
        <f>ROUND(('Все выпуски'!$X$3*'Все выпуски'!$X$6/100)/365*(B674-IF(C674="Нет",VLOOKUP(A674,'Айгенис Оп24'!$A$2:$C$22,3,0),VLOOKUP((A674-1),'Айгенис Оп24'!$A$2:$C$22,3,0))),2)</f>
        <v>0.89</v>
      </c>
      <c r="G674" s="43">
        <f>COUNTIF(D675:$D$1852,365)</f>
        <v>815</v>
      </c>
      <c r="H674" s="43">
        <f>COUNTIF(D675:$D$1852,366)</f>
        <v>363</v>
      </c>
      <c r="I674" s="2"/>
    </row>
    <row r="675" spans="1:9" x14ac:dyDescent="0.25">
      <c r="A675" s="1">
        <f>COUNTIF($C$2:C675,"Да")</f>
        <v>7</v>
      </c>
      <c r="B675" s="45">
        <f t="shared" si="21"/>
        <v>45938</v>
      </c>
      <c r="C675" s="42" t="str">
        <f>IF(ISERROR(VLOOKUP(B675,'Айгенис Оп24'!$C$3:$C$22,1,0)),"Нет","Да")</f>
        <v>Нет</v>
      </c>
      <c r="D675" s="43">
        <f t="shared" si="20"/>
        <v>365</v>
      </c>
      <c r="E675" s="49">
        <f>ROUND(('Все выпуски'!$X$3*'Все выпуски'!$X$6/100)/365*(B675-IF(C675="Нет",VLOOKUP(A675,'Айгенис Оп24'!$A$2:$C$22,3,0),VLOOKUP((A675-1),'Айгенис Оп24'!$A$2:$C$22,3,0))),2)</f>
        <v>0.99</v>
      </c>
      <c r="G675" s="43">
        <f>COUNTIF(D676:$D$1852,365)</f>
        <v>814</v>
      </c>
      <c r="H675" s="43">
        <f>COUNTIF(D676:$D$1852,366)</f>
        <v>363</v>
      </c>
      <c r="I675" s="2"/>
    </row>
    <row r="676" spans="1:9" x14ac:dyDescent="0.25">
      <c r="A676" s="1">
        <f>COUNTIF($C$2:C676,"Да")</f>
        <v>7</v>
      </c>
      <c r="B676" s="45">
        <f t="shared" si="21"/>
        <v>45939</v>
      </c>
      <c r="C676" s="42" t="str">
        <f>IF(ISERROR(VLOOKUP(B676,'Айгенис Оп24'!$C$3:$C$22,1,0)),"Нет","Да")</f>
        <v>Нет</v>
      </c>
      <c r="D676" s="43">
        <f t="shared" si="20"/>
        <v>365</v>
      </c>
      <c r="E676" s="49">
        <f>ROUND(('Все выпуски'!$X$3*'Все выпуски'!$X$6/100)/365*(B676-IF(C676="Нет",VLOOKUP(A676,'Айгенис Оп24'!$A$2:$C$22,3,0),VLOOKUP((A676-1),'Айгенис Оп24'!$A$2:$C$22,3,0))),2)</f>
        <v>1.08</v>
      </c>
      <c r="G676" s="43">
        <f>COUNTIF(D677:$D$1852,365)</f>
        <v>813</v>
      </c>
      <c r="H676" s="43">
        <f>COUNTIF(D677:$D$1852,366)</f>
        <v>363</v>
      </c>
      <c r="I676" s="2"/>
    </row>
    <row r="677" spans="1:9" x14ac:dyDescent="0.25">
      <c r="A677" s="1">
        <f>COUNTIF($C$2:C677,"Да")</f>
        <v>7</v>
      </c>
      <c r="B677" s="45">
        <f t="shared" si="21"/>
        <v>45940</v>
      </c>
      <c r="C677" s="42" t="str">
        <f>IF(ISERROR(VLOOKUP(B677,'Айгенис Оп24'!$C$3:$C$22,1,0)),"Нет","Да")</f>
        <v>Нет</v>
      </c>
      <c r="D677" s="43">
        <f t="shared" si="20"/>
        <v>365</v>
      </c>
      <c r="E677" s="49">
        <f>ROUND(('Все выпуски'!$X$3*'Все выпуски'!$X$6/100)/365*(B677-IF(C677="Нет",VLOOKUP(A677,'Айгенис Оп24'!$A$2:$C$22,3,0),VLOOKUP((A677-1),'Айгенис Оп24'!$A$2:$C$22,3,0))),2)</f>
        <v>1.18</v>
      </c>
      <c r="G677" s="43">
        <f>COUNTIF(D678:$D$1852,365)</f>
        <v>812</v>
      </c>
      <c r="H677" s="43">
        <f>COUNTIF(D678:$D$1852,366)</f>
        <v>363</v>
      </c>
      <c r="I677" s="2"/>
    </row>
    <row r="678" spans="1:9" x14ac:dyDescent="0.25">
      <c r="A678" s="1">
        <f>COUNTIF($C$2:C678,"Да")</f>
        <v>7</v>
      </c>
      <c r="B678" s="45">
        <f t="shared" si="21"/>
        <v>45941</v>
      </c>
      <c r="C678" s="42" t="str">
        <f>IF(ISERROR(VLOOKUP(B678,'Айгенис Оп24'!$C$3:$C$22,1,0)),"Нет","Да")</f>
        <v>Нет</v>
      </c>
      <c r="D678" s="43">
        <f t="shared" si="20"/>
        <v>365</v>
      </c>
      <c r="E678" s="49">
        <f>ROUND(('Все выпуски'!$X$3*'Все выпуски'!$X$6/100)/365*(B678-IF(C678="Нет",VLOOKUP(A678,'Айгенис Оп24'!$A$2:$C$22,3,0),VLOOKUP((A678-1),'Айгенис Оп24'!$A$2:$C$22,3,0))),2)</f>
        <v>1.28</v>
      </c>
      <c r="G678" s="43">
        <f>COUNTIF(D679:$D$1852,365)</f>
        <v>811</v>
      </c>
      <c r="H678" s="43">
        <f>COUNTIF(D679:$D$1852,366)</f>
        <v>363</v>
      </c>
      <c r="I678" s="2"/>
    </row>
    <row r="679" spans="1:9" x14ac:dyDescent="0.25">
      <c r="A679" s="1">
        <f>COUNTIF($C$2:C679,"Да")</f>
        <v>7</v>
      </c>
      <c r="B679" s="45">
        <f t="shared" si="21"/>
        <v>45942</v>
      </c>
      <c r="C679" s="42" t="str">
        <f>IF(ISERROR(VLOOKUP(B679,'Айгенис Оп24'!$C$3:$C$22,1,0)),"Нет","Да")</f>
        <v>Нет</v>
      </c>
      <c r="D679" s="43">
        <f t="shared" si="20"/>
        <v>365</v>
      </c>
      <c r="E679" s="49">
        <f>ROUND(('Все выпуски'!$X$3*'Все выпуски'!$X$6/100)/365*(B679-IF(C679="Нет",VLOOKUP(A679,'Айгенис Оп24'!$A$2:$C$22,3,0),VLOOKUP((A679-1),'Айгенис Оп24'!$A$2:$C$22,3,0))),2)</f>
        <v>1.38</v>
      </c>
      <c r="G679" s="43">
        <f>COUNTIF(D680:$D$1852,365)</f>
        <v>810</v>
      </c>
      <c r="H679" s="43">
        <f>COUNTIF(D680:$D$1852,366)</f>
        <v>363</v>
      </c>
      <c r="I679" s="2"/>
    </row>
    <row r="680" spans="1:9" x14ac:dyDescent="0.25">
      <c r="A680" s="1">
        <f>COUNTIF($C$2:C680,"Да")</f>
        <v>7</v>
      </c>
      <c r="B680" s="45">
        <f t="shared" si="21"/>
        <v>45943</v>
      </c>
      <c r="C680" s="42" t="str">
        <f>IF(ISERROR(VLOOKUP(B680,'Айгенис Оп24'!$C$3:$C$22,1,0)),"Нет","Да")</f>
        <v>Нет</v>
      </c>
      <c r="D680" s="43">
        <f t="shared" si="20"/>
        <v>365</v>
      </c>
      <c r="E680" s="49">
        <f>ROUND(('Все выпуски'!$X$3*'Все выпуски'!$X$6/100)/365*(B680-IF(C680="Нет",VLOOKUP(A680,'Айгенис Оп24'!$A$2:$C$22,3,0),VLOOKUP((A680-1),'Айгенис Оп24'!$A$2:$C$22,3,0))),2)</f>
        <v>1.48</v>
      </c>
      <c r="G680" s="43">
        <f>COUNTIF(D681:$D$1852,365)</f>
        <v>809</v>
      </c>
      <c r="H680" s="43">
        <f>COUNTIF(D681:$D$1852,366)</f>
        <v>363</v>
      </c>
      <c r="I680" s="2"/>
    </row>
    <row r="681" spans="1:9" x14ac:dyDescent="0.25">
      <c r="A681" s="1">
        <f>COUNTIF($C$2:C681,"Да")</f>
        <v>7</v>
      </c>
      <c r="B681" s="45">
        <f t="shared" si="21"/>
        <v>45944</v>
      </c>
      <c r="C681" s="42" t="str">
        <f>IF(ISERROR(VLOOKUP(B681,'Айгенис Оп24'!$C$3:$C$22,1,0)),"Нет","Да")</f>
        <v>Нет</v>
      </c>
      <c r="D681" s="43">
        <f t="shared" si="20"/>
        <v>365</v>
      </c>
      <c r="E681" s="49">
        <f>ROUND(('Все выпуски'!$X$3*'Все выпуски'!$X$6/100)/365*(B681-IF(C681="Нет",VLOOKUP(A681,'Айгенис Оп24'!$A$2:$C$22,3,0),VLOOKUP((A681-1),'Айгенис Оп24'!$A$2:$C$22,3,0))),2)</f>
        <v>1.58</v>
      </c>
      <c r="G681" s="43">
        <f>COUNTIF(D682:$D$1852,365)</f>
        <v>808</v>
      </c>
      <c r="H681" s="43">
        <f>COUNTIF(D682:$D$1852,366)</f>
        <v>363</v>
      </c>
      <c r="I681" s="2"/>
    </row>
    <row r="682" spans="1:9" x14ac:dyDescent="0.25">
      <c r="A682" s="1">
        <f>COUNTIF($C$2:C682,"Да")</f>
        <v>7</v>
      </c>
      <c r="B682" s="45">
        <f t="shared" si="21"/>
        <v>45945</v>
      </c>
      <c r="C682" s="42" t="str">
        <f>IF(ISERROR(VLOOKUP(B682,'Айгенис Оп24'!$C$3:$C$22,1,0)),"Нет","Да")</f>
        <v>Нет</v>
      </c>
      <c r="D682" s="43">
        <f t="shared" si="20"/>
        <v>365</v>
      </c>
      <c r="E682" s="49">
        <f>ROUND(('Все выпуски'!$X$3*'Все выпуски'!$X$6/100)/365*(B682-IF(C682="Нет",VLOOKUP(A682,'Айгенис Оп24'!$A$2:$C$22,3,0),VLOOKUP((A682-1),'Айгенис Оп24'!$A$2:$C$22,3,0))),2)</f>
        <v>1.68</v>
      </c>
      <c r="G682" s="43">
        <f>COUNTIF(D683:$D$1852,365)</f>
        <v>807</v>
      </c>
      <c r="H682" s="43">
        <f>COUNTIF(D683:$D$1852,366)</f>
        <v>363</v>
      </c>
      <c r="I682" s="2"/>
    </row>
    <row r="683" spans="1:9" x14ac:dyDescent="0.25">
      <c r="A683" s="1">
        <f>COUNTIF($C$2:C683,"Да")</f>
        <v>7</v>
      </c>
      <c r="B683" s="45">
        <f t="shared" si="21"/>
        <v>45946</v>
      </c>
      <c r="C683" s="42" t="str">
        <f>IF(ISERROR(VLOOKUP(B683,'Айгенис Оп24'!$C$3:$C$22,1,0)),"Нет","Да")</f>
        <v>Нет</v>
      </c>
      <c r="D683" s="43">
        <f t="shared" si="20"/>
        <v>365</v>
      </c>
      <c r="E683" s="49">
        <f>ROUND(('Все выпуски'!$X$3*'Все выпуски'!$X$6/100)/365*(B683-IF(C683="Нет",VLOOKUP(A683,'Айгенис Оп24'!$A$2:$C$22,3,0),VLOOKUP((A683-1),'Айгенис Оп24'!$A$2:$C$22,3,0))),2)</f>
        <v>1.78</v>
      </c>
      <c r="G683" s="43">
        <f>COUNTIF(D684:$D$1852,365)</f>
        <v>806</v>
      </c>
      <c r="H683" s="43">
        <f>COUNTIF(D684:$D$1852,366)</f>
        <v>363</v>
      </c>
      <c r="I683" s="2"/>
    </row>
    <row r="684" spans="1:9" x14ac:dyDescent="0.25">
      <c r="A684" s="1">
        <f>COUNTIF($C$2:C684,"Да")</f>
        <v>7</v>
      </c>
      <c r="B684" s="45">
        <f t="shared" si="21"/>
        <v>45947</v>
      </c>
      <c r="C684" s="42" t="str">
        <f>IF(ISERROR(VLOOKUP(B684,'Айгенис Оп24'!$C$3:$C$22,1,0)),"Нет","Да")</f>
        <v>Нет</v>
      </c>
      <c r="D684" s="43">
        <f t="shared" si="20"/>
        <v>365</v>
      </c>
      <c r="E684" s="49">
        <f>ROUND(('Все выпуски'!$X$3*'Все выпуски'!$X$6/100)/365*(B684-IF(C684="Нет",VLOOKUP(A684,'Айгенис Оп24'!$A$2:$C$22,3,0),VLOOKUP((A684-1),'Айгенис Оп24'!$A$2:$C$22,3,0))),2)</f>
        <v>1.87</v>
      </c>
      <c r="G684" s="43">
        <f>COUNTIF(D685:$D$1852,365)</f>
        <v>805</v>
      </c>
      <c r="H684" s="43">
        <f>COUNTIF(D685:$D$1852,366)</f>
        <v>363</v>
      </c>
      <c r="I684" s="2"/>
    </row>
    <row r="685" spans="1:9" x14ac:dyDescent="0.25">
      <c r="A685" s="1">
        <f>COUNTIF($C$2:C685,"Да")</f>
        <v>7</v>
      </c>
      <c r="B685" s="45">
        <f t="shared" si="21"/>
        <v>45948</v>
      </c>
      <c r="C685" s="42" t="str">
        <f>IF(ISERROR(VLOOKUP(B685,'Айгенис Оп24'!$C$3:$C$22,1,0)),"Нет","Да")</f>
        <v>Нет</v>
      </c>
      <c r="D685" s="43">
        <f t="shared" si="20"/>
        <v>365</v>
      </c>
      <c r="E685" s="49">
        <f>ROUND(('Все выпуски'!$X$3*'Все выпуски'!$X$6/100)/365*(B685-IF(C685="Нет",VLOOKUP(A685,'Айгенис Оп24'!$A$2:$C$22,3,0),VLOOKUP((A685-1),'Айгенис Оп24'!$A$2:$C$22,3,0))),2)</f>
        <v>1.97</v>
      </c>
      <c r="G685" s="43">
        <f>COUNTIF(D686:$D$1852,365)</f>
        <v>804</v>
      </c>
      <c r="H685" s="43">
        <f>COUNTIF(D686:$D$1852,366)</f>
        <v>363</v>
      </c>
      <c r="I685" s="2"/>
    </row>
    <row r="686" spans="1:9" x14ac:dyDescent="0.25">
      <c r="A686" s="1">
        <f>COUNTIF($C$2:C686,"Да")</f>
        <v>7</v>
      </c>
      <c r="B686" s="45">
        <f t="shared" si="21"/>
        <v>45949</v>
      </c>
      <c r="C686" s="42" t="str">
        <f>IF(ISERROR(VLOOKUP(B686,'Айгенис Оп24'!$C$3:$C$22,1,0)),"Нет","Да")</f>
        <v>Нет</v>
      </c>
      <c r="D686" s="43">
        <f t="shared" si="20"/>
        <v>365</v>
      </c>
      <c r="E686" s="49">
        <f>ROUND(('Все выпуски'!$X$3*'Все выпуски'!$X$6/100)/365*(B686-IF(C686="Нет",VLOOKUP(A686,'Айгенис Оп24'!$A$2:$C$22,3,0),VLOOKUP((A686-1),'Айгенис Оп24'!$A$2:$C$22,3,0))),2)</f>
        <v>2.0699999999999998</v>
      </c>
      <c r="G686" s="43">
        <f>COUNTIF(D687:$D$1852,365)</f>
        <v>803</v>
      </c>
      <c r="H686" s="43">
        <f>COUNTIF(D687:$D$1852,366)</f>
        <v>363</v>
      </c>
      <c r="I686" s="2"/>
    </row>
    <row r="687" spans="1:9" x14ac:dyDescent="0.25">
      <c r="A687" s="1">
        <f>COUNTIF($C$2:C687,"Да")</f>
        <v>7</v>
      </c>
      <c r="B687" s="45">
        <f t="shared" si="21"/>
        <v>45950</v>
      </c>
      <c r="C687" s="42" t="str">
        <f>IF(ISERROR(VLOOKUP(B687,'Айгенис Оп24'!$C$3:$C$22,1,0)),"Нет","Да")</f>
        <v>Нет</v>
      </c>
      <c r="D687" s="43">
        <f t="shared" si="20"/>
        <v>365</v>
      </c>
      <c r="E687" s="49">
        <f>ROUND(('Все выпуски'!$X$3*'Все выпуски'!$X$6/100)/365*(B687-IF(C687="Нет",VLOOKUP(A687,'Айгенис Оп24'!$A$2:$C$22,3,0),VLOOKUP((A687-1),'Айгенис Оп24'!$A$2:$C$22,3,0))),2)</f>
        <v>2.17</v>
      </c>
      <c r="G687" s="43">
        <f>COUNTIF(D688:$D$1852,365)</f>
        <v>802</v>
      </c>
      <c r="H687" s="43">
        <f>COUNTIF(D688:$D$1852,366)</f>
        <v>363</v>
      </c>
      <c r="I687" s="2"/>
    </row>
    <row r="688" spans="1:9" x14ac:dyDescent="0.25">
      <c r="A688" s="1">
        <f>COUNTIF($C$2:C688,"Да")</f>
        <v>7</v>
      </c>
      <c r="B688" s="45">
        <f t="shared" si="21"/>
        <v>45951</v>
      </c>
      <c r="C688" s="42" t="str">
        <f>IF(ISERROR(VLOOKUP(B688,'Айгенис Оп24'!$C$3:$C$22,1,0)),"Нет","Да")</f>
        <v>Нет</v>
      </c>
      <c r="D688" s="43">
        <f t="shared" si="20"/>
        <v>365</v>
      </c>
      <c r="E688" s="49">
        <f>ROUND(('Все выпуски'!$X$3*'Все выпуски'!$X$6/100)/365*(B688-IF(C688="Нет",VLOOKUP(A688,'Айгенис Оп24'!$A$2:$C$22,3,0),VLOOKUP((A688-1),'Айгенис Оп24'!$A$2:$C$22,3,0))),2)</f>
        <v>2.27</v>
      </c>
      <c r="G688" s="43">
        <f>COUNTIF(D689:$D$1852,365)</f>
        <v>801</v>
      </c>
      <c r="H688" s="43">
        <f>COUNTIF(D689:$D$1852,366)</f>
        <v>363</v>
      </c>
      <c r="I688" s="2"/>
    </row>
    <row r="689" spans="1:9" x14ac:dyDescent="0.25">
      <c r="A689" s="1">
        <f>COUNTIF($C$2:C689,"Да")</f>
        <v>7</v>
      </c>
      <c r="B689" s="45">
        <f t="shared" si="21"/>
        <v>45952</v>
      </c>
      <c r="C689" s="42" t="str">
        <f>IF(ISERROR(VLOOKUP(B689,'Айгенис Оп24'!$C$3:$C$22,1,0)),"Нет","Да")</f>
        <v>Нет</v>
      </c>
      <c r="D689" s="43">
        <f t="shared" si="20"/>
        <v>365</v>
      </c>
      <c r="E689" s="49">
        <f>ROUND(('Все выпуски'!$X$3*'Все выпуски'!$X$6/100)/365*(B689-IF(C689="Нет",VLOOKUP(A689,'Айгенис Оп24'!$A$2:$C$22,3,0),VLOOKUP((A689-1),'Айгенис Оп24'!$A$2:$C$22,3,0))),2)</f>
        <v>2.37</v>
      </c>
      <c r="G689" s="43">
        <f>COUNTIF(D690:$D$1852,365)</f>
        <v>800</v>
      </c>
      <c r="H689" s="43">
        <f>COUNTIF(D690:$D$1852,366)</f>
        <v>363</v>
      </c>
      <c r="I689" s="2"/>
    </row>
    <row r="690" spans="1:9" x14ac:dyDescent="0.25">
      <c r="A690" s="1">
        <f>COUNTIF($C$2:C690,"Да")</f>
        <v>7</v>
      </c>
      <c r="B690" s="45">
        <f t="shared" si="21"/>
        <v>45953</v>
      </c>
      <c r="C690" s="42" t="str">
        <f>IF(ISERROR(VLOOKUP(B690,'Айгенис Оп24'!$C$3:$C$22,1,0)),"Нет","Да")</f>
        <v>Нет</v>
      </c>
      <c r="D690" s="43">
        <f t="shared" si="20"/>
        <v>365</v>
      </c>
      <c r="E690" s="49">
        <f>ROUND(('Все выпуски'!$X$3*'Все выпуски'!$X$6/100)/365*(B690-IF(C690="Нет",VLOOKUP(A690,'Айгенис Оп24'!$A$2:$C$22,3,0),VLOOKUP((A690-1),'Айгенис Оп24'!$A$2:$C$22,3,0))),2)</f>
        <v>2.4700000000000002</v>
      </c>
      <c r="G690" s="43">
        <f>COUNTIF(D691:$D$1852,365)</f>
        <v>799</v>
      </c>
      <c r="H690" s="43">
        <f>COUNTIF(D691:$D$1852,366)</f>
        <v>363</v>
      </c>
      <c r="I690" s="2"/>
    </row>
    <row r="691" spans="1:9" x14ac:dyDescent="0.25">
      <c r="A691" s="1">
        <f>COUNTIF($C$2:C691,"Да")</f>
        <v>7</v>
      </c>
      <c r="B691" s="45">
        <f t="shared" si="21"/>
        <v>45954</v>
      </c>
      <c r="C691" s="42" t="str">
        <f>IF(ISERROR(VLOOKUP(B691,'Айгенис Оп24'!$C$3:$C$22,1,0)),"Нет","Да")</f>
        <v>Нет</v>
      </c>
      <c r="D691" s="43">
        <f t="shared" si="20"/>
        <v>365</v>
      </c>
      <c r="E691" s="49">
        <f>ROUND(('Все выпуски'!$X$3*'Все выпуски'!$X$6/100)/365*(B691-IF(C691="Нет",VLOOKUP(A691,'Айгенис Оп24'!$A$2:$C$22,3,0),VLOOKUP((A691-1),'Айгенис Оп24'!$A$2:$C$22,3,0))),2)</f>
        <v>2.56</v>
      </c>
      <c r="G691" s="43">
        <f>COUNTIF(D692:$D$1852,365)</f>
        <v>798</v>
      </c>
      <c r="H691" s="43">
        <f>COUNTIF(D692:$D$1852,366)</f>
        <v>363</v>
      </c>
      <c r="I691" s="2"/>
    </row>
    <row r="692" spans="1:9" x14ac:dyDescent="0.25">
      <c r="A692" s="1">
        <f>COUNTIF($C$2:C692,"Да")</f>
        <v>7</v>
      </c>
      <c r="B692" s="45">
        <f t="shared" si="21"/>
        <v>45955</v>
      </c>
      <c r="C692" s="42" t="str">
        <f>IF(ISERROR(VLOOKUP(B692,'Айгенис Оп24'!$C$3:$C$22,1,0)),"Нет","Да")</f>
        <v>Нет</v>
      </c>
      <c r="D692" s="43">
        <f t="shared" si="20"/>
        <v>365</v>
      </c>
      <c r="E692" s="49">
        <f>ROUND(('Все выпуски'!$X$3*'Все выпуски'!$X$6/100)/365*(B692-IF(C692="Нет",VLOOKUP(A692,'Айгенис Оп24'!$A$2:$C$22,3,0),VLOOKUP((A692-1),'Айгенис Оп24'!$A$2:$C$22,3,0))),2)</f>
        <v>2.66</v>
      </c>
      <c r="G692" s="43">
        <f>COUNTIF(D693:$D$1852,365)</f>
        <v>797</v>
      </c>
      <c r="H692" s="43">
        <f>COUNTIF(D693:$D$1852,366)</f>
        <v>363</v>
      </c>
      <c r="I692" s="2"/>
    </row>
    <row r="693" spans="1:9" x14ac:dyDescent="0.25">
      <c r="A693" s="1">
        <f>COUNTIF($C$2:C693,"Да")</f>
        <v>7</v>
      </c>
      <c r="B693" s="45">
        <f t="shared" si="21"/>
        <v>45956</v>
      </c>
      <c r="C693" s="42" t="str">
        <f>IF(ISERROR(VLOOKUP(B693,'Айгенис Оп24'!$C$3:$C$22,1,0)),"Нет","Да")</f>
        <v>Нет</v>
      </c>
      <c r="D693" s="43">
        <f t="shared" si="20"/>
        <v>365</v>
      </c>
      <c r="E693" s="49">
        <f>ROUND(('Все выпуски'!$X$3*'Все выпуски'!$X$6/100)/365*(B693-IF(C693="Нет",VLOOKUP(A693,'Айгенис Оп24'!$A$2:$C$22,3,0),VLOOKUP((A693-1),'Айгенис Оп24'!$A$2:$C$22,3,0))),2)</f>
        <v>2.76</v>
      </c>
      <c r="G693" s="43">
        <f>COUNTIF(D694:$D$1852,365)</f>
        <v>796</v>
      </c>
      <c r="H693" s="43">
        <f>COUNTIF(D694:$D$1852,366)</f>
        <v>363</v>
      </c>
      <c r="I693" s="2"/>
    </row>
    <row r="694" spans="1:9" x14ac:dyDescent="0.25">
      <c r="A694" s="1">
        <f>COUNTIF($C$2:C694,"Да")</f>
        <v>7</v>
      </c>
      <c r="B694" s="45">
        <f t="shared" si="21"/>
        <v>45957</v>
      </c>
      <c r="C694" s="42" t="str">
        <f>IF(ISERROR(VLOOKUP(B694,'Айгенис Оп24'!$C$3:$C$22,1,0)),"Нет","Да")</f>
        <v>Нет</v>
      </c>
      <c r="D694" s="43">
        <f t="shared" si="20"/>
        <v>365</v>
      </c>
      <c r="E694" s="49">
        <f>ROUND(('Все выпуски'!$X$3*'Все выпуски'!$X$6/100)/365*(B694-IF(C694="Нет",VLOOKUP(A694,'Айгенис Оп24'!$A$2:$C$22,3,0),VLOOKUP((A694-1),'Айгенис Оп24'!$A$2:$C$22,3,0))),2)</f>
        <v>2.86</v>
      </c>
      <c r="G694" s="43">
        <f>COUNTIF(D695:$D$1852,365)</f>
        <v>795</v>
      </c>
      <c r="H694" s="43">
        <f>COUNTIF(D695:$D$1852,366)</f>
        <v>363</v>
      </c>
      <c r="I694" s="2"/>
    </row>
    <row r="695" spans="1:9" x14ac:dyDescent="0.25">
      <c r="A695" s="1">
        <f>COUNTIF($C$2:C695,"Да")</f>
        <v>7</v>
      </c>
      <c r="B695" s="45">
        <f t="shared" si="21"/>
        <v>45958</v>
      </c>
      <c r="C695" s="42" t="str">
        <f>IF(ISERROR(VLOOKUP(B695,'Айгенис Оп24'!$C$3:$C$22,1,0)),"Нет","Да")</f>
        <v>Нет</v>
      </c>
      <c r="D695" s="43">
        <f t="shared" si="20"/>
        <v>365</v>
      </c>
      <c r="E695" s="49">
        <f>ROUND(('Все выпуски'!$X$3*'Все выпуски'!$X$6/100)/365*(B695-IF(C695="Нет",VLOOKUP(A695,'Айгенис Оп24'!$A$2:$C$22,3,0),VLOOKUP((A695-1),'Айгенис Оп24'!$A$2:$C$22,3,0))),2)</f>
        <v>2.96</v>
      </c>
      <c r="G695" s="43">
        <f>COUNTIF(D696:$D$1852,365)</f>
        <v>794</v>
      </c>
      <c r="H695" s="43">
        <f>COUNTIF(D696:$D$1852,366)</f>
        <v>363</v>
      </c>
      <c r="I695" s="2"/>
    </row>
    <row r="696" spans="1:9" x14ac:dyDescent="0.25">
      <c r="A696" s="1">
        <f>COUNTIF($C$2:C696,"Да")</f>
        <v>7</v>
      </c>
      <c r="B696" s="45">
        <f t="shared" si="21"/>
        <v>45959</v>
      </c>
      <c r="C696" s="42" t="str">
        <f>IF(ISERROR(VLOOKUP(B696,'Айгенис Оп24'!$C$3:$C$22,1,0)),"Нет","Да")</f>
        <v>Нет</v>
      </c>
      <c r="D696" s="43">
        <f t="shared" si="20"/>
        <v>365</v>
      </c>
      <c r="E696" s="49">
        <f>ROUND(('Все выпуски'!$X$3*'Все выпуски'!$X$6/100)/365*(B696-IF(C696="Нет",VLOOKUP(A696,'Айгенис Оп24'!$A$2:$C$22,3,0),VLOOKUP((A696-1),'Айгенис Оп24'!$A$2:$C$22,3,0))),2)</f>
        <v>3.06</v>
      </c>
      <c r="G696" s="43">
        <f>COUNTIF(D697:$D$1852,365)</f>
        <v>793</v>
      </c>
      <c r="H696" s="43">
        <f>COUNTIF(D697:$D$1852,366)</f>
        <v>363</v>
      </c>
      <c r="I696" s="2"/>
    </row>
    <row r="697" spans="1:9" x14ac:dyDescent="0.25">
      <c r="A697" s="1">
        <f>COUNTIF($C$2:C697,"Да")</f>
        <v>7</v>
      </c>
      <c r="B697" s="45">
        <f t="shared" si="21"/>
        <v>45960</v>
      </c>
      <c r="C697" s="42" t="str">
        <f>IF(ISERROR(VLOOKUP(B697,'Айгенис Оп24'!$C$3:$C$22,1,0)),"Нет","Да")</f>
        <v>Нет</v>
      </c>
      <c r="D697" s="43">
        <f t="shared" si="20"/>
        <v>365</v>
      </c>
      <c r="E697" s="49">
        <f>ROUND(('Все выпуски'!$X$3*'Все выпуски'!$X$6/100)/365*(B697-IF(C697="Нет",VLOOKUP(A697,'Айгенис Оп24'!$A$2:$C$22,3,0),VLOOKUP((A697-1),'Айгенис Оп24'!$A$2:$C$22,3,0))),2)</f>
        <v>3.16</v>
      </c>
      <c r="G697" s="43">
        <f>COUNTIF(D698:$D$1852,365)</f>
        <v>792</v>
      </c>
      <c r="H697" s="43">
        <f>COUNTIF(D698:$D$1852,366)</f>
        <v>363</v>
      </c>
      <c r="I697" s="2"/>
    </row>
    <row r="698" spans="1:9" x14ac:dyDescent="0.25">
      <c r="A698" s="1">
        <f>COUNTIF($C$2:C698,"Да")</f>
        <v>7</v>
      </c>
      <c r="B698" s="45">
        <f t="shared" si="21"/>
        <v>45961</v>
      </c>
      <c r="C698" s="42" t="str">
        <f>IF(ISERROR(VLOOKUP(B698,'Айгенис Оп24'!$C$3:$C$22,1,0)),"Нет","Да")</f>
        <v>Нет</v>
      </c>
      <c r="D698" s="43">
        <f t="shared" si="20"/>
        <v>365</v>
      </c>
      <c r="E698" s="49">
        <f>ROUND(('Все выпуски'!$X$3*'Все выпуски'!$X$6/100)/365*(B698-IF(C698="Нет",VLOOKUP(A698,'Айгенис Оп24'!$A$2:$C$22,3,0),VLOOKUP((A698-1),'Айгенис Оп24'!$A$2:$C$22,3,0))),2)</f>
        <v>3.25</v>
      </c>
      <c r="G698" s="43">
        <f>COUNTIF(D699:$D$1852,365)</f>
        <v>791</v>
      </c>
      <c r="H698" s="43">
        <f>COUNTIF(D699:$D$1852,366)</f>
        <v>363</v>
      </c>
      <c r="I698" s="2"/>
    </row>
    <row r="699" spans="1:9" x14ac:dyDescent="0.25">
      <c r="A699" s="1">
        <f>COUNTIF($C$2:C699,"Да")</f>
        <v>7</v>
      </c>
      <c r="B699" s="45">
        <f t="shared" si="21"/>
        <v>45962</v>
      </c>
      <c r="C699" s="42" t="str">
        <f>IF(ISERROR(VLOOKUP(B699,'Айгенис Оп24'!$C$3:$C$22,1,0)),"Нет","Да")</f>
        <v>Нет</v>
      </c>
      <c r="D699" s="43">
        <f t="shared" si="20"/>
        <v>365</v>
      </c>
      <c r="E699" s="49">
        <f>ROUND(('Все выпуски'!$X$3*'Все выпуски'!$X$6/100)/365*(B699-IF(C699="Нет",VLOOKUP(A699,'Айгенис Оп24'!$A$2:$C$22,3,0),VLOOKUP((A699-1),'Айгенис Оп24'!$A$2:$C$22,3,0))),2)</f>
        <v>3.35</v>
      </c>
      <c r="G699" s="43">
        <f>COUNTIF(D700:$D$1852,365)</f>
        <v>790</v>
      </c>
      <c r="H699" s="43">
        <f>COUNTIF(D700:$D$1852,366)</f>
        <v>363</v>
      </c>
      <c r="I699" s="2"/>
    </row>
    <row r="700" spans="1:9" x14ac:dyDescent="0.25">
      <c r="A700" s="1">
        <f>COUNTIF($C$2:C700,"Да")</f>
        <v>7</v>
      </c>
      <c r="B700" s="45">
        <f t="shared" si="21"/>
        <v>45963</v>
      </c>
      <c r="C700" s="42" t="str">
        <f>IF(ISERROR(VLOOKUP(B700,'Айгенис Оп24'!$C$3:$C$22,1,0)),"Нет","Да")</f>
        <v>Нет</v>
      </c>
      <c r="D700" s="43">
        <f t="shared" si="20"/>
        <v>365</v>
      </c>
      <c r="E700" s="49">
        <f>ROUND(('Все выпуски'!$X$3*'Все выпуски'!$X$6/100)/365*(B700-IF(C700="Нет",VLOOKUP(A700,'Айгенис Оп24'!$A$2:$C$22,3,0),VLOOKUP((A700-1),'Айгенис Оп24'!$A$2:$C$22,3,0))),2)</f>
        <v>3.45</v>
      </c>
      <c r="G700" s="43">
        <f>COUNTIF(D701:$D$1852,365)</f>
        <v>789</v>
      </c>
      <c r="H700" s="43">
        <f>COUNTIF(D701:$D$1852,366)</f>
        <v>363</v>
      </c>
      <c r="I700" s="2"/>
    </row>
    <row r="701" spans="1:9" x14ac:dyDescent="0.25">
      <c r="A701" s="1">
        <f>COUNTIF($C$2:C701,"Да")</f>
        <v>7</v>
      </c>
      <c r="B701" s="45">
        <f t="shared" si="21"/>
        <v>45964</v>
      </c>
      <c r="C701" s="42" t="str">
        <f>IF(ISERROR(VLOOKUP(B701,'Айгенис Оп24'!$C$3:$C$22,1,0)),"Нет","Да")</f>
        <v>Нет</v>
      </c>
      <c r="D701" s="43">
        <f t="shared" si="20"/>
        <v>365</v>
      </c>
      <c r="E701" s="49">
        <f>ROUND(('Все выпуски'!$X$3*'Все выпуски'!$X$6/100)/365*(B701-IF(C701="Нет",VLOOKUP(A701,'Айгенис Оп24'!$A$2:$C$22,3,0),VLOOKUP((A701-1),'Айгенис Оп24'!$A$2:$C$22,3,0))),2)</f>
        <v>3.55</v>
      </c>
      <c r="G701" s="43">
        <f>COUNTIF(D702:$D$1852,365)</f>
        <v>788</v>
      </c>
      <c r="H701" s="43">
        <f>COUNTIF(D702:$D$1852,366)</f>
        <v>363</v>
      </c>
      <c r="I701" s="2"/>
    </row>
    <row r="702" spans="1:9" x14ac:dyDescent="0.25">
      <c r="A702" s="1">
        <f>COUNTIF($C$2:C702,"Да")</f>
        <v>7</v>
      </c>
      <c r="B702" s="45">
        <f t="shared" si="21"/>
        <v>45965</v>
      </c>
      <c r="C702" s="42" t="str">
        <f>IF(ISERROR(VLOOKUP(B702,'Айгенис Оп24'!$C$3:$C$22,1,0)),"Нет","Да")</f>
        <v>Нет</v>
      </c>
      <c r="D702" s="43">
        <f t="shared" si="20"/>
        <v>365</v>
      </c>
      <c r="E702" s="49">
        <f>ROUND(('Все выпуски'!$X$3*'Все выпуски'!$X$6/100)/365*(B702-IF(C702="Нет",VLOOKUP(A702,'Айгенис Оп24'!$A$2:$C$22,3,0),VLOOKUP((A702-1),'Айгенис Оп24'!$A$2:$C$22,3,0))),2)</f>
        <v>3.65</v>
      </c>
      <c r="G702" s="43">
        <f>COUNTIF(D703:$D$1852,365)</f>
        <v>787</v>
      </c>
      <c r="H702" s="43">
        <f>COUNTIF(D703:$D$1852,366)</f>
        <v>363</v>
      </c>
      <c r="I702" s="2"/>
    </row>
    <row r="703" spans="1:9" x14ac:dyDescent="0.25">
      <c r="A703" s="1">
        <f>COUNTIF($C$2:C703,"Да")</f>
        <v>7</v>
      </c>
      <c r="B703" s="45">
        <f t="shared" si="21"/>
        <v>45966</v>
      </c>
      <c r="C703" s="42" t="str">
        <f>IF(ISERROR(VLOOKUP(B703,'Айгенис Оп24'!$C$3:$C$22,1,0)),"Нет","Да")</f>
        <v>Нет</v>
      </c>
      <c r="D703" s="43">
        <f t="shared" si="20"/>
        <v>365</v>
      </c>
      <c r="E703" s="49">
        <f>ROUND(('Все выпуски'!$X$3*'Все выпуски'!$X$6/100)/365*(B703-IF(C703="Нет",VLOOKUP(A703,'Айгенис Оп24'!$A$2:$C$22,3,0),VLOOKUP((A703-1),'Айгенис Оп24'!$A$2:$C$22,3,0))),2)</f>
        <v>3.75</v>
      </c>
      <c r="G703" s="43">
        <f>COUNTIF(D704:$D$1852,365)</f>
        <v>786</v>
      </c>
      <c r="H703" s="43">
        <f>COUNTIF(D704:$D$1852,366)</f>
        <v>363</v>
      </c>
      <c r="I703" s="2"/>
    </row>
    <row r="704" spans="1:9" x14ac:dyDescent="0.25">
      <c r="A704" s="1">
        <f>COUNTIF($C$2:C704,"Да")</f>
        <v>7</v>
      </c>
      <c r="B704" s="45">
        <f t="shared" si="21"/>
        <v>45967</v>
      </c>
      <c r="C704" s="42" t="str">
        <f>IF(ISERROR(VLOOKUP(B704,'Айгенис Оп24'!$C$3:$C$22,1,0)),"Нет","Да")</f>
        <v>Нет</v>
      </c>
      <c r="D704" s="43">
        <f t="shared" si="20"/>
        <v>365</v>
      </c>
      <c r="E704" s="49">
        <f>ROUND(('Все выпуски'!$X$3*'Все выпуски'!$X$6/100)/365*(B704-IF(C704="Нет",VLOOKUP(A704,'Айгенис Оп24'!$A$2:$C$22,3,0),VLOOKUP((A704-1),'Айгенис Оп24'!$A$2:$C$22,3,0))),2)</f>
        <v>3.85</v>
      </c>
      <c r="G704" s="43">
        <f>COUNTIF(D705:$D$1852,365)</f>
        <v>785</v>
      </c>
      <c r="H704" s="43">
        <f>COUNTIF(D705:$D$1852,366)</f>
        <v>363</v>
      </c>
      <c r="I704" s="2"/>
    </row>
    <row r="705" spans="1:9" x14ac:dyDescent="0.25">
      <c r="A705" s="1">
        <f>COUNTIF($C$2:C705,"Да")</f>
        <v>7</v>
      </c>
      <c r="B705" s="45">
        <f t="shared" si="21"/>
        <v>45968</v>
      </c>
      <c r="C705" s="42" t="str">
        <f>IF(ISERROR(VLOOKUP(B705,'Айгенис Оп24'!$C$3:$C$22,1,0)),"Нет","Да")</f>
        <v>Нет</v>
      </c>
      <c r="D705" s="43">
        <f t="shared" si="20"/>
        <v>365</v>
      </c>
      <c r="E705" s="49">
        <f>ROUND(('Все выпуски'!$X$3*'Все выпуски'!$X$6/100)/365*(B705-IF(C705="Нет",VLOOKUP(A705,'Айгенис Оп24'!$A$2:$C$22,3,0),VLOOKUP((A705-1),'Айгенис Оп24'!$A$2:$C$22,3,0))),2)</f>
        <v>3.95</v>
      </c>
      <c r="G705" s="43">
        <f>COUNTIF(D706:$D$1852,365)</f>
        <v>784</v>
      </c>
      <c r="H705" s="43">
        <f>COUNTIF(D706:$D$1852,366)</f>
        <v>363</v>
      </c>
      <c r="I705" s="2"/>
    </row>
    <row r="706" spans="1:9" x14ac:dyDescent="0.25">
      <c r="A706" s="1">
        <f>COUNTIF($C$2:C706,"Да")</f>
        <v>7</v>
      </c>
      <c r="B706" s="45">
        <f t="shared" si="21"/>
        <v>45969</v>
      </c>
      <c r="C706" s="42" t="str">
        <f>IF(ISERROR(VLOOKUP(B706,'Айгенис Оп24'!$C$3:$C$22,1,0)),"Нет","Да")</f>
        <v>Нет</v>
      </c>
      <c r="D706" s="43">
        <f t="shared" ref="D706:D769" si="22">IF(MOD(YEAR(B706),4)=0,366,365)</f>
        <v>365</v>
      </c>
      <c r="E706" s="49">
        <f>ROUND(('Все выпуски'!$X$3*'Все выпуски'!$X$6/100)/365*(B706-IF(C706="Нет",VLOOKUP(A706,'Айгенис Оп24'!$A$2:$C$22,3,0),VLOOKUP((A706-1),'Айгенис Оп24'!$A$2:$C$22,3,0))),2)</f>
        <v>4.04</v>
      </c>
      <c r="G706" s="43">
        <f>COUNTIF(D707:$D$1852,365)</f>
        <v>783</v>
      </c>
      <c r="H706" s="43">
        <f>COUNTIF(D707:$D$1852,366)</f>
        <v>363</v>
      </c>
      <c r="I706" s="2"/>
    </row>
    <row r="707" spans="1:9" x14ac:dyDescent="0.25">
      <c r="A707" s="1">
        <f>COUNTIF($C$2:C707,"Да")</f>
        <v>7</v>
      </c>
      <c r="B707" s="45">
        <f t="shared" si="21"/>
        <v>45970</v>
      </c>
      <c r="C707" s="42" t="str">
        <f>IF(ISERROR(VLOOKUP(B707,'Айгенис Оп24'!$C$3:$C$22,1,0)),"Нет","Да")</f>
        <v>Нет</v>
      </c>
      <c r="D707" s="43">
        <f t="shared" si="22"/>
        <v>365</v>
      </c>
      <c r="E707" s="49">
        <f>ROUND(('Все выпуски'!$X$3*'Все выпуски'!$X$6/100)/365*(B707-IF(C707="Нет",VLOOKUP(A707,'Айгенис Оп24'!$A$2:$C$22,3,0),VLOOKUP((A707-1),'Айгенис Оп24'!$A$2:$C$22,3,0))),2)</f>
        <v>4.1399999999999997</v>
      </c>
      <c r="G707" s="43">
        <f>COUNTIF(D708:$D$1852,365)</f>
        <v>782</v>
      </c>
      <c r="H707" s="43">
        <f>COUNTIF(D708:$D$1852,366)</f>
        <v>363</v>
      </c>
      <c r="I707" s="2"/>
    </row>
    <row r="708" spans="1:9" x14ac:dyDescent="0.25">
      <c r="A708" s="1">
        <f>COUNTIF($C$2:C708,"Да")</f>
        <v>7</v>
      </c>
      <c r="B708" s="45">
        <f t="shared" ref="B708:B771" si="23">B707+1</f>
        <v>45971</v>
      </c>
      <c r="C708" s="42" t="str">
        <f>IF(ISERROR(VLOOKUP(B708,'Айгенис Оп24'!$C$3:$C$22,1,0)),"Нет","Да")</f>
        <v>Нет</v>
      </c>
      <c r="D708" s="43">
        <f t="shared" si="22"/>
        <v>365</v>
      </c>
      <c r="E708" s="49">
        <f>ROUND(('Все выпуски'!$X$3*'Все выпуски'!$X$6/100)/365*(B708-IF(C708="Нет",VLOOKUP(A708,'Айгенис Оп24'!$A$2:$C$22,3,0),VLOOKUP((A708-1),'Айгенис Оп24'!$A$2:$C$22,3,0))),2)</f>
        <v>4.24</v>
      </c>
      <c r="G708" s="43">
        <f>COUNTIF(D709:$D$1852,365)</f>
        <v>781</v>
      </c>
      <c r="H708" s="43">
        <f>COUNTIF(D709:$D$1852,366)</f>
        <v>363</v>
      </c>
      <c r="I708" s="2"/>
    </row>
    <row r="709" spans="1:9" x14ac:dyDescent="0.25">
      <c r="A709" s="1">
        <f>COUNTIF($C$2:C709,"Да")</f>
        <v>7</v>
      </c>
      <c r="B709" s="45">
        <f t="shared" si="23"/>
        <v>45972</v>
      </c>
      <c r="C709" s="42" t="str">
        <f>IF(ISERROR(VLOOKUP(B709,'Айгенис Оп24'!$C$3:$C$22,1,0)),"Нет","Да")</f>
        <v>Нет</v>
      </c>
      <c r="D709" s="43">
        <f t="shared" si="22"/>
        <v>365</v>
      </c>
      <c r="E709" s="49">
        <f>ROUND(('Все выпуски'!$X$3*'Все выпуски'!$X$6/100)/365*(B709-IF(C709="Нет",VLOOKUP(A709,'Айгенис Оп24'!$A$2:$C$22,3,0),VLOOKUP((A709-1),'Айгенис Оп24'!$A$2:$C$22,3,0))),2)</f>
        <v>4.34</v>
      </c>
      <c r="G709" s="43">
        <f>COUNTIF(D710:$D$1852,365)</f>
        <v>780</v>
      </c>
      <c r="H709" s="43">
        <f>COUNTIF(D710:$D$1852,366)</f>
        <v>363</v>
      </c>
      <c r="I709" s="2"/>
    </row>
    <row r="710" spans="1:9" x14ac:dyDescent="0.25">
      <c r="A710" s="1">
        <f>COUNTIF($C$2:C710,"Да")</f>
        <v>7</v>
      </c>
      <c r="B710" s="45">
        <f t="shared" si="23"/>
        <v>45973</v>
      </c>
      <c r="C710" s="42" t="str">
        <f>IF(ISERROR(VLOOKUP(B710,'Айгенис Оп24'!$C$3:$C$22,1,0)),"Нет","Да")</f>
        <v>Нет</v>
      </c>
      <c r="D710" s="43">
        <f t="shared" si="22"/>
        <v>365</v>
      </c>
      <c r="E710" s="49">
        <f>ROUND(('Все выпуски'!$X$3*'Все выпуски'!$X$6/100)/365*(B710-IF(C710="Нет",VLOOKUP(A710,'Айгенис Оп24'!$A$2:$C$22,3,0),VLOOKUP((A710-1),'Айгенис Оп24'!$A$2:$C$22,3,0))),2)</f>
        <v>4.4400000000000004</v>
      </c>
      <c r="G710" s="43">
        <f>COUNTIF(D711:$D$1852,365)</f>
        <v>779</v>
      </c>
      <c r="H710" s="43">
        <f>COUNTIF(D711:$D$1852,366)</f>
        <v>363</v>
      </c>
      <c r="I710" s="2"/>
    </row>
    <row r="711" spans="1:9" x14ac:dyDescent="0.25">
      <c r="A711" s="1">
        <f>COUNTIF($C$2:C711,"Да")</f>
        <v>7</v>
      </c>
      <c r="B711" s="45">
        <f t="shared" si="23"/>
        <v>45974</v>
      </c>
      <c r="C711" s="42" t="str">
        <f>IF(ISERROR(VLOOKUP(B711,'Айгенис Оп24'!$C$3:$C$22,1,0)),"Нет","Да")</f>
        <v>Нет</v>
      </c>
      <c r="D711" s="43">
        <f t="shared" si="22"/>
        <v>365</v>
      </c>
      <c r="E711" s="49">
        <f>ROUND(('Все выпуски'!$X$3*'Все выпуски'!$X$6/100)/365*(B711-IF(C711="Нет",VLOOKUP(A711,'Айгенис Оп24'!$A$2:$C$22,3,0),VLOOKUP((A711-1),'Айгенис Оп24'!$A$2:$C$22,3,0))),2)</f>
        <v>4.54</v>
      </c>
      <c r="G711" s="43">
        <f>COUNTIF(D712:$D$1852,365)</f>
        <v>778</v>
      </c>
      <c r="H711" s="43">
        <f>COUNTIF(D712:$D$1852,366)</f>
        <v>363</v>
      </c>
      <c r="I711" s="2"/>
    </row>
    <row r="712" spans="1:9" x14ac:dyDescent="0.25">
      <c r="A712" s="1">
        <f>COUNTIF($C$2:C712,"Да")</f>
        <v>7</v>
      </c>
      <c r="B712" s="45">
        <f t="shared" si="23"/>
        <v>45975</v>
      </c>
      <c r="C712" s="42" t="str">
        <f>IF(ISERROR(VLOOKUP(B712,'Айгенис Оп24'!$C$3:$C$22,1,0)),"Нет","Да")</f>
        <v>Нет</v>
      </c>
      <c r="D712" s="43">
        <f t="shared" si="22"/>
        <v>365</v>
      </c>
      <c r="E712" s="49">
        <f>ROUND(('Все выпуски'!$X$3*'Все выпуски'!$X$6/100)/365*(B712-IF(C712="Нет",VLOOKUP(A712,'Айгенис Оп24'!$A$2:$C$22,3,0),VLOOKUP((A712-1),'Айгенис Оп24'!$A$2:$C$22,3,0))),2)</f>
        <v>4.6399999999999997</v>
      </c>
      <c r="G712" s="43">
        <f>COUNTIF(D713:$D$1852,365)</f>
        <v>777</v>
      </c>
      <c r="H712" s="43">
        <f>COUNTIF(D713:$D$1852,366)</f>
        <v>363</v>
      </c>
      <c r="I712" s="2"/>
    </row>
    <row r="713" spans="1:9" x14ac:dyDescent="0.25">
      <c r="A713" s="1">
        <f>COUNTIF($C$2:C713,"Да")</f>
        <v>7</v>
      </c>
      <c r="B713" s="45">
        <f t="shared" si="23"/>
        <v>45976</v>
      </c>
      <c r="C713" s="42" t="str">
        <f>IF(ISERROR(VLOOKUP(B713,'Айгенис Оп24'!$C$3:$C$22,1,0)),"Нет","Да")</f>
        <v>Нет</v>
      </c>
      <c r="D713" s="43">
        <f t="shared" si="22"/>
        <v>365</v>
      </c>
      <c r="E713" s="49">
        <f>ROUND(('Все выпуски'!$X$3*'Все выпуски'!$X$6/100)/365*(B713-IF(C713="Нет",VLOOKUP(A713,'Айгенис Оп24'!$A$2:$C$22,3,0),VLOOKUP((A713-1),'Айгенис Оп24'!$A$2:$C$22,3,0))),2)</f>
        <v>4.7300000000000004</v>
      </c>
      <c r="G713" s="43">
        <f>COUNTIF(D714:$D$1852,365)</f>
        <v>776</v>
      </c>
      <c r="H713" s="43">
        <f>COUNTIF(D714:$D$1852,366)</f>
        <v>363</v>
      </c>
      <c r="I713" s="2"/>
    </row>
    <row r="714" spans="1:9" x14ac:dyDescent="0.25">
      <c r="A714" s="1">
        <f>COUNTIF($C$2:C714,"Да")</f>
        <v>7</v>
      </c>
      <c r="B714" s="45">
        <f t="shared" si="23"/>
        <v>45977</v>
      </c>
      <c r="C714" s="42" t="str">
        <f>IF(ISERROR(VLOOKUP(B714,'Айгенис Оп24'!$C$3:$C$22,1,0)),"Нет","Да")</f>
        <v>Нет</v>
      </c>
      <c r="D714" s="43">
        <f t="shared" si="22"/>
        <v>365</v>
      </c>
      <c r="E714" s="49">
        <f>ROUND(('Все выпуски'!$X$3*'Все выпуски'!$X$6/100)/365*(B714-IF(C714="Нет",VLOOKUP(A714,'Айгенис Оп24'!$A$2:$C$22,3,0),VLOOKUP((A714-1),'Айгенис Оп24'!$A$2:$C$22,3,0))),2)</f>
        <v>4.83</v>
      </c>
      <c r="G714" s="43">
        <f>COUNTIF(D715:$D$1852,365)</f>
        <v>775</v>
      </c>
      <c r="H714" s="43">
        <f>COUNTIF(D715:$D$1852,366)</f>
        <v>363</v>
      </c>
      <c r="I714" s="2"/>
    </row>
    <row r="715" spans="1:9" x14ac:dyDescent="0.25">
      <c r="A715" s="1">
        <f>COUNTIF($C$2:C715,"Да")</f>
        <v>7</v>
      </c>
      <c r="B715" s="45">
        <f t="shared" si="23"/>
        <v>45978</v>
      </c>
      <c r="C715" s="42" t="str">
        <f>IF(ISERROR(VLOOKUP(B715,'Айгенис Оп24'!$C$3:$C$22,1,0)),"Нет","Да")</f>
        <v>Нет</v>
      </c>
      <c r="D715" s="43">
        <f t="shared" si="22"/>
        <v>365</v>
      </c>
      <c r="E715" s="49">
        <f>ROUND(('Все выпуски'!$X$3*'Все выпуски'!$X$6/100)/365*(B715-IF(C715="Нет",VLOOKUP(A715,'Айгенис Оп24'!$A$2:$C$22,3,0),VLOOKUP((A715-1),'Айгенис Оп24'!$A$2:$C$22,3,0))),2)</f>
        <v>4.93</v>
      </c>
      <c r="G715" s="43">
        <f>COUNTIF(D716:$D$1852,365)</f>
        <v>774</v>
      </c>
      <c r="H715" s="43">
        <f>COUNTIF(D716:$D$1852,366)</f>
        <v>363</v>
      </c>
      <c r="I715" s="2"/>
    </row>
    <row r="716" spans="1:9" x14ac:dyDescent="0.25">
      <c r="A716" s="1">
        <f>COUNTIF($C$2:C716,"Да")</f>
        <v>7</v>
      </c>
      <c r="B716" s="45">
        <f t="shared" si="23"/>
        <v>45979</v>
      </c>
      <c r="C716" s="42" t="str">
        <f>IF(ISERROR(VLOOKUP(B716,'Айгенис Оп24'!$C$3:$C$22,1,0)),"Нет","Да")</f>
        <v>Нет</v>
      </c>
      <c r="D716" s="43">
        <f t="shared" si="22"/>
        <v>365</v>
      </c>
      <c r="E716" s="49">
        <f>ROUND(('Все выпуски'!$X$3*'Все выпуски'!$X$6/100)/365*(B716-IF(C716="Нет",VLOOKUP(A716,'Айгенис Оп24'!$A$2:$C$22,3,0),VLOOKUP((A716-1),'Айгенис Оп24'!$A$2:$C$22,3,0))),2)</f>
        <v>5.03</v>
      </c>
      <c r="G716" s="43">
        <f>COUNTIF(D717:$D$1852,365)</f>
        <v>773</v>
      </c>
      <c r="H716" s="43">
        <f>COUNTIF(D717:$D$1852,366)</f>
        <v>363</v>
      </c>
      <c r="I716" s="2"/>
    </row>
    <row r="717" spans="1:9" x14ac:dyDescent="0.25">
      <c r="A717" s="1">
        <f>COUNTIF($C$2:C717,"Да")</f>
        <v>7</v>
      </c>
      <c r="B717" s="45">
        <f t="shared" si="23"/>
        <v>45980</v>
      </c>
      <c r="C717" s="42" t="str">
        <f>IF(ISERROR(VLOOKUP(B717,'Айгенис Оп24'!$C$3:$C$22,1,0)),"Нет","Да")</f>
        <v>Нет</v>
      </c>
      <c r="D717" s="43">
        <f t="shared" si="22"/>
        <v>365</v>
      </c>
      <c r="E717" s="49">
        <f>ROUND(('Все выпуски'!$X$3*'Все выпуски'!$X$6/100)/365*(B717-IF(C717="Нет",VLOOKUP(A717,'Айгенис Оп24'!$A$2:$C$22,3,0),VLOOKUP((A717-1),'Айгенис Оп24'!$A$2:$C$22,3,0))),2)</f>
        <v>5.13</v>
      </c>
      <c r="G717" s="43">
        <f>COUNTIF(D718:$D$1852,365)</f>
        <v>772</v>
      </c>
      <c r="H717" s="43">
        <f>COUNTIF(D718:$D$1852,366)</f>
        <v>363</v>
      </c>
      <c r="I717" s="2"/>
    </row>
    <row r="718" spans="1:9" x14ac:dyDescent="0.25">
      <c r="A718" s="1">
        <f>COUNTIF($C$2:C718,"Да")</f>
        <v>7</v>
      </c>
      <c r="B718" s="45">
        <f t="shared" si="23"/>
        <v>45981</v>
      </c>
      <c r="C718" s="42" t="str">
        <f>IF(ISERROR(VLOOKUP(B718,'Айгенис Оп24'!$C$3:$C$22,1,0)),"Нет","Да")</f>
        <v>Нет</v>
      </c>
      <c r="D718" s="43">
        <f t="shared" si="22"/>
        <v>365</v>
      </c>
      <c r="E718" s="49">
        <f>ROUND(('Все выпуски'!$X$3*'Все выпуски'!$X$6/100)/365*(B718-IF(C718="Нет",VLOOKUP(A718,'Айгенис Оп24'!$A$2:$C$22,3,0),VLOOKUP((A718-1),'Айгенис Оп24'!$A$2:$C$22,3,0))),2)</f>
        <v>5.23</v>
      </c>
      <c r="G718" s="43">
        <f>COUNTIF(D719:$D$1852,365)</f>
        <v>771</v>
      </c>
      <c r="H718" s="43">
        <f>COUNTIF(D719:$D$1852,366)</f>
        <v>363</v>
      </c>
      <c r="I718" s="2"/>
    </row>
    <row r="719" spans="1:9" x14ac:dyDescent="0.25">
      <c r="A719" s="1">
        <f>COUNTIF($C$2:C719,"Да")</f>
        <v>7</v>
      </c>
      <c r="B719" s="45">
        <f t="shared" si="23"/>
        <v>45982</v>
      </c>
      <c r="C719" s="42" t="str">
        <f>IF(ISERROR(VLOOKUP(B719,'Айгенис Оп24'!$C$3:$C$22,1,0)),"Нет","Да")</f>
        <v>Нет</v>
      </c>
      <c r="D719" s="43">
        <f t="shared" si="22"/>
        <v>365</v>
      </c>
      <c r="E719" s="49">
        <f>ROUND(('Все выпуски'!$X$3*'Все выпуски'!$X$6/100)/365*(B719-IF(C719="Нет",VLOOKUP(A719,'Айгенис Оп24'!$A$2:$C$22,3,0),VLOOKUP((A719-1),'Айгенис Оп24'!$A$2:$C$22,3,0))),2)</f>
        <v>5.33</v>
      </c>
      <c r="G719" s="43">
        <f>COUNTIF(D720:$D$1852,365)</f>
        <v>770</v>
      </c>
      <c r="H719" s="43">
        <f>COUNTIF(D720:$D$1852,366)</f>
        <v>363</v>
      </c>
      <c r="I719" s="2"/>
    </row>
    <row r="720" spans="1:9" x14ac:dyDescent="0.25">
      <c r="A720" s="1">
        <f>COUNTIF($C$2:C720,"Да")</f>
        <v>7</v>
      </c>
      <c r="B720" s="45">
        <f t="shared" si="23"/>
        <v>45983</v>
      </c>
      <c r="C720" s="42" t="str">
        <f>IF(ISERROR(VLOOKUP(B720,'Айгенис Оп24'!$C$3:$C$22,1,0)),"Нет","Да")</f>
        <v>Нет</v>
      </c>
      <c r="D720" s="43">
        <f t="shared" si="22"/>
        <v>365</v>
      </c>
      <c r="E720" s="49">
        <f>ROUND(('Все выпуски'!$X$3*'Все выпуски'!$X$6/100)/365*(B720-IF(C720="Нет",VLOOKUP(A720,'Айгенис Оп24'!$A$2:$C$22,3,0),VLOOKUP((A720-1),'Айгенис Оп24'!$A$2:$C$22,3,0))),2)</f>
        <v>5.42</v>
      </c>
      <c r="G720" s="43">
        <f>COUNTIF(D721:$D$1852,365)</f>
        <v>769</v>
      </c>
      <c r="H720" s="43">
        <f>COUNTIF(D721:$D$1852,366)</f>
        <v>363</v>
      </c>
      <c r="I720" s="2"/>
    </row>
    <row r="721" spans="1:9" x14ac:dyDescent="0.25">
      <c r="A721" s="1">
        <f>COUNTIF($C$2:C721,"Да")</f>
        <v>7</v>
      </c>
      <c r="B721" s="45">
        <f t="shared" si="23"/>
        <v>45984</v>
      </c>
      <c r="C721" s="42" t="str">
        <f>IF(ISERROR(VLOOKUP(B721,'Айгенис Оп24'!$C$3:$C$22,1,0)),"Нет","Да")</f>
        <v>Нет</v>
      </c>
      <c r="D721" s="43">
        <f t="shared" si="22"/>
        <v>365</v>
      </c>
      <c r="E721" s="49">
        <f>ROUND(('Все выпуски'!$X$3*'Все выпуски'!$X$6/100)/365*(B721-IF(C721="Нет",VLOOKUP(A721,'Айгенис Оп24'!$A$2:$C$22,3,0),VLOOKUP((A721-1),'Айгенис Оп24'!$A$2:$C$22,3,0))),2)</f>
        <v>5.52</v>
      </c>
      <c r="G721" s="43">
        <f>COUNTIF(D722:$D$1852,365)</f>
        <v>768</v>
      </c>
      <c r="H721" s="43">
        <f>COUNTIF(D722:$D$1852,366)</f>
        <v>363</v>
      </c>
      <c r="I721" s="2"/>
    </row>
    <row r="722" spans="1:9" x14ac:dyDescent="0.25">
      <c r="A722" s="1">
        <f>COUNTIF($C$2:C722,"Да")</f>
        <v>7</v>
      </c>
      <c r="B722" s="45">
        <f t="shared" si="23"/>
        <v>45985</v>
      </c>
      <c r="C722" s="42" t="str">
        <f>IF(ISERROR(VLOOKUP(B722,'Айгенис Оп24'!$C$3:$C$22,1,0)),"Нет","Да")</f>
        <v>Нет</v>
      </c>
      <c r="D722" s="43">
        <f t="shared" si="22"/>
        <v>365</v>
      </c>
      <c r="E722" s="49">
        <f>ROUND(('Все выпуски'!$X$3*'Все выпуски'!$X$6/100)/365*(B722-IF(C722="Нет",VLOOKUP(A722,'Айгенис Оп24'!$A$2:$C$22,3,0),VLOOKUP((A722-1),'Айгенис Оп24'!$A$2:$C$22,3,0))),2)</f>
        <v>5.62</v>
      </c>
      <c r="G722" s="43">
        <f>COUNTIF(D723:$D$1852,365)</f>
        <v>767</v>
      </c>
      <c r="H722" s="43">
        <f>COUNTIF(D723:$D$1852,366)</f>
        <v>363</v>
      </c>
      <c r="I722" s="2"/>
    </row>
    <row r="723" spans="1:9" x14ac:dyDescent="0.25">
      <c r="A723" s="1">
        <f>COUNTIF($C$2:C723,"Да")</f>
        <v>7</v>
      </c>
      <c r="B723" s="45">
        <f t="shared" si="23"/>
        <v>45986</v>
      </c>
      <c r="C723" s="42" t="str">
        <f>IF(ISERROR(VLOOKUP(B723,'Айгенис Оп24'!$C$3:$C$22,1,0)),"Нет","Да")</f>
        <v>Нет</v>
      </c>
      <c r="D723" s="43">
        <f t="shared" si="22"/>
        <v>365</v>
      </c>
      <c r="E723" s="49">
        <f>ROUND(('Все выпуски'!$X$3*'Все выпуски'!$X$6/100)/365*(B723-IF(C723="Нет",VLOOKUP(A723,'Айгенис Оп24'!$A$2:$C$22,3,0),VLOOKUP((A723-1),'Айгенис Оп24'!$A$2:$C$22,3,0))),2)</f>
        <v>5.72</v>
      </c>
      <c r="G723" s="43">
        <f>COUNTIF(D724:$D$1852,365)</f>
        <v>766</v>
      </c>
      <c r="H723" s="43">
        <f>COUNTIF(D724:$D$1852,366)</f>
        <v>363</v>
      </c>
      <c r="I723" s="2"/>
    </row>
    <row r="724" spans="1:9" x14ac:dyDescent="0.25">
      <c r="A724" s="1">
        <f>COUNTIF($C$2:C724,"Да")</f>
        <v>7</v>
      </c>
      <c r="B724" s="45">
        <f t="shared" si="23"/>
        <v>45987</v>
      </c>
      <c r="C724" s="42" t="str">
        <f>IF(ISERROR(VLOOKUP(B724,'Айгенис Оп24'!$C$3:$C$22,1,0)),"Нет","Да")</f>
        <v>Нет</v>
      </c>
      <c r="D724" s="43">
        <f t="shared" si="22"/>
        <v>365</v>
      </c>
      <c r="E724" s="49">
        <f>ROUND(('Все выпуски'!$X$3*'Все выпуски'!$X$6/100)/365*(B724-IF(C724="Нет",VLOOKUP(A724,'Айгенис Оп24'!$A$2:$C$22,3,0),VLOOKUP((A724-1),'Айгенис Оп24'!$A$2:$C$22,3,0))),2)</f>
        <v>5.82</v>
      </c>
      <c r="G724" s="43">
        <f>COUNTIF(D725:$D$1852,365)</f>
        <v>765</v>
      </c>
      <c r="H724" s="43">
        <f>COUNTIF(D725:$D$1852,366)</f>
        <v>363</v>
      </c>
      <c r="I724" s="2"/>
    </row>
    <row r="725" spans="1:9" x14ac:dyDescent="0.25">
      <c r="A725" s="1">
        <f>COUNTIF($C$2:C725,"Да")</f>
        <v>7</v>
      </c>
      <c r="B725" s="45">
        <f t="shared" si="23"/>
        <v>45988</v>
      </c>
      <c r="C725" s="42" t="str">
        <f>IF(ISERROR(VLOOKUP(B725,'Айгенис Оп24'!$C$3:$C$22,1,0)),"Нет","Да")</f>
        <v>Нет</v>
      </c>
      <c r="D725" s="43">
        <f t="shared" si="22"/>
        <v>365</v>
      </c>
      <c r="E725" s="49">
        <f>ROUND(('Все выпуски'!$X$3*'Все выпуски'!$X$6/100)/365*(B725-IF(C725="Нет",VLOOKUP(A725,'Айгенис Оп24'!$A$2:$C$22,3,0),VLOOKUP((A725-1),'Айгенис Оп24'!$A$2:$C$22,3,0))),2)</f>
        <v>5.92</v>
      </c>
      <c r="G725" s="43">
        <f>COUNTIF(D726:$D$1852,365)</f>
        <v>764</v>
      </c>
      <c r="H725" s="43">
        <f>COUNTIF(D726:$D$1852,366)</f>
        <v>363</v>
      </c>
      <c r="I725" s="2"/>
    </row>
    <row r="726" spans="1:9" x14ac:dyDescent="0.25">
      <c r="A726" s="1">
        <f>COUNTIF($C$2:C726,"Да")</f>
        <v>7</v>
      </c>
      <c r="B726" s="45">
        <f t="shared" si="23"/>
        <v>45989</v>
      </c>
      <c r="C726" s="42" t="str">
        <f>IF(ISERROR(VLOOKUP(B726,'Айгенис Оп24'!$C$3:$C$22,1,0)),"Нет","Да")</f>
        <v>Нет</v>
      </c>
      <c r="D726" s="43">
        <f t="shared" si="22"/>
        <v>365</v>
      </c>
      <c r="E726" s="49">
        <f>ROUND(('Все выпуски'!$X$3*'Все выпуски'!$X$6/100)/365*(B726-IF(C726="Нет",VLOOKUP(A726,'Айгенис Оп24'!$A$2:$C$22,3,0),VLOOKUP((A726-1),'Айгенис Оп24'!$A$2:$C$22,3,0))),2)</f>
        <v>6.02</v>
      </c>
      <c r="G726" s="43">
        <f>COUNTIF(D727:$D$1852,365)</f>
        <v>763</v>
      </c>
      <c r="H726" s="43">
        <f>COUNTIF(D727:$D$1852,366)</f>
        <v>363</v>
      </c>
      <c r="I726" s="2"/>
    </row>
    <row r="727" spans="1:9" x14ac:dyDescent="0.25">
      <c r="A727" s="1">
        <f>COUNTIF($C$2:C727,"Да")</f>
        <v>7</v>
      </c>
      <c r="B727" s="45">
        <f t="shared" si="23"/>
        <v>45990</v>
      </c>
      <c r="C727" s="42" t="str">
        <f>IF(ISERROR(VLOOKUP(B727,'Айгенис Оп24'!$C$3:$C$22,1,0)),"Нет","Да")</f>
        <v>Нет</v>
      </c>
      <c r="D727" s="43">
        <f t="shared" si="22"/>
        <v>365</v>
      </c>
      <c r="E727" s="49">
        <f>ROUND(('Все выпуски'!$X$3*'Все выпуски'!$X$6/100)/365*(B727-IF(C727="Нет",VLOOKUP(A727,'Айгенис Оп24'!$A$2:$C$22,3,0),VLOOKUP((A727-1),'Айгенис Оп24'!$A$2:$C$22,3,0))),2)</f>
        <v>6.12</v>
      </c>
      <c r="G727" s="43">
        <f>COUNTIF(D728:$D$1852,365)</f>
        <v>762</v>
      </c>
      <c r="H727" s="43">
        <f>COUNTIF(D728:$D$1852,366)</f>
        <v>363</v>
      </c>
      <c r="I727" s="2"/>
    </row>
    <row r="728" spans="1:9" x14ac:dyDescent="0.25">
      <c r="A728" s="1">
        <f>COUNTIF($C$2:C728,"Да")</f>
        <v>7</v>
      </c>
      <c r="B728" s="45">
        <f t="shared" si="23"/>
        <v>45991</v>
      </c>
      <c r="C728" s="42" t="str">
        <f>IF(ISERROR(VLOOKUP(B728,'Айгенис Оп24'!$C$3:$C$22,1,0)),"Нет","Да")</f>
        <v>Нет</v>
      </c>
      <c r="D728" s="43">
        <f t="shared" si="22"/>
        <v>365</v>
      </c>
      <c r="E728" s="49">
        <f>ROUND(('Все выпуски'!$X$3*'Все выпуски'!$X$6/100)/365*(B728-IF(C728="Нет",VLOOKUP(A728,'Айгенис Оп24'!$A$2:$C$22,3,0),VLOOKUP((A728-1),'Айгенис Оп24'!$A$2:$C$22,3,0))),2)</f>
        <v>6.21</v>
      </c>
      <c r="G728" s="43">
        <f>COUNTIF(D729:$D$1852,365)</f>
        <v>761</v>
      </c>
      <c r="H728" s="43">
        <f>COUNTIF(D729:$D$1852,366)</f>
        <v>363</v>
      </c>
      <c r="I728" s="2"/>
    </row>
    <row r="729" spans="1:9" x14ac:dyDescent="0.25">
      <c r="A729" s="1">
        <f>COUNTIF($C$2:C729,"Да")</f>
        <v>7</v>
      </c>
      <c r="B729" s="45">
        <f t="shared" si="23"/>
        <v>45992</v>
      </c>
      <c r="C729" s="42" t="str">
        <f>IF(ISERROR(VLOOKUP(B729,'Айгенис Оп24'!$C$3:$C$22,1,0)),"Нет","Да")</f>
        <v>Нет</v>
      </c>
      <c r="D729" s="43">
        <f t="shared" si="22"/>
        <v>365</v>
      </c>
      <c r="E729" s="49">
        <f>ROUND(('Все выпуски'!$X$3*'Все выпуски'!$X$6/100)/365*(B729-IF(C729="Нет",VLOOKUP(A729,'Айгенис Оп24'!$A$2:$C$22,3,0),VLOOKUP((A729-1),'Айгенис Оп24'!$A$2:$C$22,3,0))),2)</f>
        <v>6.31</v>
      </c>
      <c r="G729" s="43">
        <f>COUNTIF(D730:$D$1852,365)</f>
        <v>760</v>
      </c>
      <c r="H729" s="43">
        <f>COUNTIF(D730:$D$1852,366)</f>
        <v>363</v>
      </c>
      <c r="I729" s="2"/>
    </row>
    <row r="730" spans="1:9" x14ac:dyDescent="0.25">
      <c r="A730" s="1">
        <f>COUNTIF($C$2:C730,"Да")</f>
        <v>7</v>
      </c>
      <c r="B730" s="45">
        <f t="shared" si="23"/>
        <v>45993</v>
      </c>
      <c r="C730" s="42" t="str">
        <f>IF(ISERROR(VLOOKUP(B730,'Айгенис Оп24'!$C$3:$C$22,1,0)),"Нет","Да")</f>
        <v>Нет</v>
      </c>
      <c r="D730" s="43">
        <f t="shared" si="22"/>
        <v>365</v>
      </c>
      <c r="E730" s="49">
        <f>ROUND(('Все выпуски'!$X$3*'Все выпуски'!$X$6/100)/365*(B730-IF(C730="Нет",VLOOKUP(A730,'Айгенис Оп24'!$A$2:$C$22,3,0),VLOOKUP((A730-1),'Айгенис Оп24'!$A$2:$C$22,3,0))),2)</f>
        <v>6.41</v>
      </c>
      <c r="G730" s="43">
        <f>COUNTIF(D731:$D$1852,365)</f>
        <v>759</v>
      </c>
      <c r="H730" s="43">
        <f>COUNTIF(D731:$D$1852,366)</f>
        <v>363</v>
      </c>
      <c r="I730" s="2"/>
    </row>
    <row r="731" spans="1:9" x14ac:dyDescent="0.25">
      <c r="A731" s="1">
        <f>COUNTIF($C$2:C731,"Да")</f>
        <v>7</v>
      </c>
      <c r="B731" s="45">
        <f t="shared" si="23"/>
        <v>45994</v>
      </c>
      <c r="C731" s="42" t="str">
        <f>IF(ISERROR(VLOOKUP(B731,'Айгенис Оп24'!$C$3:$C$22,1,0)),"Нет","Да")</f>
        <v>Нет</v>
      </c>
      <c r="D731" s="43">
        <f t="shared" si="22"/>
        <v>365</v>
      </c>
      <c r="E731" s="49">
        <f>ROUND(('Все выпуски'!$X$3*'Все выпуски'!$X$6/100)/365*(B731-IF(C731="Нет",VLOOKUP(A731,'Айгенис Оп24'!$A$2:$C$22,3,0),VLOOKUP((A731-1),'Айгенис Оп24'!$A$2:$C$22,3,0))),2)</f>
        <v>6.51</v>
      </c>
      <c r="G731" s="43">
        <f>COUNTIF(D732:$D$1852,365)</f>
        <v>758</v>
      </c>
      <c r="H731" s="43">
        <f>COUNTIF(D732:$D$1852,366)</f>
        <v>363</v>
      </c>
      <c r="I731" s="2"/>
    </row>
    <row r="732" spans="1:9" x14ac:dyDescent="0.25">
      <c r="A732" s="1">
        <f>COUNTIF($C$2:C732,"Да")</f>
        <v>7</v>
      </c>
      <c r="B732" s="45">
        <f t="shared" si="23"/>
        <v>45995</v>
      </c>
      <c r="C732" s="42" t="str">
        <f>IF(ISERROR(VLOOKUP(B732,'Айгенис Оп24'!$C$3:$C$22,1,0)),"Нет","Да")</f>
        <v>Нет</v>
      </c>
      <c r="D732" s="43">
        <f t="shared" si="22"/>
        <v>365</v>
      </c>
      <c r="E732" s="49">
        <f>ROUND(('Все выпуски'!$X$3*'Все выпуски'!$X$6/100)/365*(B732-IF(C732="Нет",VLOOKUP(A732,'Айгенис Оп24'!$A$2:$C$22,3,0),VLOOKUP((A732-1),'Айгенис Оп24'!$A$2:$C$22,3,0))),2)</f>
        <v>6.61</v>
      </c>
      <c r="G732" s="43">
        <f>COUNTIF(D733:$D$1852,365)</f>
        <v>757</v>
      </c>
      <c r="H732" s="43">
        <f>COUNTIF(D733:$D$1852,366)</f>
        <v>363</v>
      </c>
      <c r="I732" s="2"/>
    </row>
    <row r="733" spans="1:9" x14ac:dyDescent="0.25">
      <c r="A733" s="1">
        <f>COUNTIF($C$2:C733,"Да")</f>
        <v>7</v>
      </c>
      <c r="B733" s="45">
        <f t="shared" si="23"/>
        <v>45996</v>
      </c>
      <c r="C733" s="42" t="str">
        <f>IF(ISERROR(VLOOKUP(B733,'Айгенис Оп24'!$C$3:$C$22,1,0)),"Нет","Да")</f>
        <v>Нет</v>
      </c>
      <c r="D733" s="43">
        <f t="shared" si="22"/>
        <v>365</v>
      </c>
      <c r="E733" s="49">
        <f>ROUND(('Все выпуски'!$X$3*'Все выпуски'!$X$6/100)/365*(B733-IF(C733="Нет",VLOOKUP(A733,'Айгенис Оп24'!$A$2:$C$22,3,0),VLOOKUP((A733-1),'Айгенис Оп24'!$A$2:$C$22,3,0))),2)</f>
        <v>6.71</v>
      </c>
      <c r="G733" s="43">
        <f>COUNTIF(D734:$D$1852,365)</f>
        <v>756</v>
      </c>
      <c r="H733" s="43">
        <f>COUNTIF(D734:$D$1852,366)</f>
        <v>363</v>
      </c>
      <c r="I733" s="2"/>
    </row>
    <row r="734" spans="1:9" x14ac:dyDescent="0.25">
      <c r="A734" s="1">
        <f>COUNTIF($C$2:C734,"Да")</f>
        <v>7</v>
      </c>
      <c r="B734" s="45">
        <f t="shared" si="23"/>
        <v>45997</v>
      </c>
      <c r="C734" s="42" t="str">
        <f>IF(ISERROR(VLOOKUP(B734,'Айгенис Оп24'!$C$3:$C$22,1,0)),"Нет","Да")</f>
        <v>Нет</v>
      </c>
      <c r="D734" s="43">
        <f t="shared" si="22"/>
        <v>365</v>
      </c>
      <c r="E734" s="49">
        <f>ROUND(('Все выпуски'!$X$3*'Все выпуски'!$X$6/100)/365*(B734-IF(C734="Нет",VLOOKUP(A734,'Айгенис Оп24'!$A$2:$C$22,3,0),VLOOKUP((A734-1),'Айгенис Оп24'!$A$2:$C$22,3,0))),2)</f>
        <v>6.81</v>
      </c>
      <c r="G734" s="43">
        <f>COUNTIF(D735:$D$1852,365)</f>
        <v>755</v>
      </c>
      <c r="H734" s="43">
        <f>COUNTIF(D735:$D$1852,366)</f>
        <v>363</v>
      </c>
      <c r="I734" s="2"/>
    </row>
    <row r="735" spans="1:9" x14ac:dyDescent="0.25">
      <c r="A735" s="1">
        <f>COUNTIF($C$2:C735,"Да")</f>
        <v>7</v>
      </c>
      <c r="B735" s="45">
        <f t="shared" si="23"/>
        <v>45998</v>
      </c>
      <c r="C735" s="42" t="str">
        <f>IF(ISERROR(VLOOKUP(B735,'Айгенис Оп24'!$C$3:$C$22,1,0)),"Нет","Да")</f>
        <v>Нет</v>
      </c>
      <c r="D735" s="43">
        <f t="shared" si="22"/>
        <v>365</v>
      </c>
      <c r="E735" s="49">
        <f>ROUND(('Все выпуски'!$X$3*'Все выпуски'!$X$6/100)/365*(B735-IF(C735="Нет",VLOOKUP(A735,'Айгенис Оп24'!$A$2:$C$22,3,0),VLOOKUP((A735-1),'Айгенис Оп24'!$A$2:$C$22,3,0))),2)</f>
        <v>6.9</v>
      </c>
      <c r="G735" s="43">
        <f>COUNTIF(D736:$D$1852,365)</f>
        <v>754</v>
      </c>
      <c r="H735" s="43">
        <f>COUNTIF(D736:$D$1852,366)</f>
        <v>363</v>
      </c>
      <c r="I735" s="2"/>
    </row>
    <row r="736" spans="1:9" x14ac:dyDescent="0.25">
      <c r="A736" s="1">
        <f>COUNTIF($C$2:C736,"Да")</f>
        <v>7</v>
      </c>
      <c r="B736" s="45">
        <f t="shared" si="23"/>
        <v>45999</v>
      </c>
      <c r="C736" s="42" t="str">
        <f>IF(ISERROR(VLOOKUP(B736,'Айгенис Оп24'!$C$3:$C$22,1,0)),"Нет","Да")</f>
        <v>Нет</v>
      </c>
      <c r="D736" s="43">
        <f t="shared" si="22"/>
        <v>365</v>
      </c>
      <c r="E736" s="49">
        <f>ROUND(('Все выпуски'!$X$3*'Все выпуски'!$X$6/100)/365*(B736-IF(C736="Нет",VLOOKUP(A736,'Айгенис Оп24'!$A$2:$C$22,3,0),VLOOKUP((A736-1),'Айгенис Оп24'!$A$2:$C$22,3,0))),2)</f>
        <v>7</v>
      </c>
      <c r="G736" s="43">
        <f>COUNTIF(D737:$D$1852,365)</f>
        <v>753</v>
      </c>
      <c r="H736" s="43">
        <f>COUNTIF(D737:$D$1852,366)</f>
        <v>363</v>
      </c>
      <c r="I736" s="2"/>
    </row>
    <row r="737" spans="1:9" x14ac:dyDescent="0.25">
      <c r="A737" s="1">
        <f>COUNTIF($C$2:C737,"Да")</f>
        <v>7</v>
      </c>
      <c r="B737" s="45">
        <f t="shared" si="23"/>
        <v>46000</v>
      </c>
      <c r="C737" s="42" t="str">
        <f>IF(ISERROR(VLOOKUP(B737,'Айгенис Оп24'!$C$3:$C$22,1,0)),"Нет","Да")</f>
        <v>Нет</v>
      </c>
      <c r="D737" s="43">
        <f t="shared" si="22"/>
        <v>365</v>
      </c>
      <c r="E737" s="49">
        <f>ROUND(('Все выпуски'!$X$3*'Все выпуски'!$X$6/100)/365*(B737-IF(C737="Нет",VLOOKUP(A737,'Айгенис Оп24'!$A$2:$C$22,3,0),VLOOKUP((A737-1),'Айгенис Оп24'!$A$2:$C$22,3,0))),2)</f>
        <v>7.1</v>
      </c>
      <c r="G737" s="43">
        <f>COUNTIF(D738:$D$1852,365)</f>
        <v>752</v>
      </c>
      <c r="H737" s="43">
        <f>COUNTIF(D738:$D$1852,366)</f>
        <v>363</v>
      </c>
      <c r="I737" s="2"/>
    </row>
    <row r="738" spans="1:9" x14ac:dyDescent="0.25">
      <c r="A738" s="1">
        <f>COUNTIF($C$2:C738,"Да")</f>
        <v>7</v>
      </c>
      <c r="B738" s="45">
        <f t="shared" si="23"/>
        <v>46001</v>
      </c>
      <c r="C738" s="42" t="str">
        <f>IF(ISERROR(VLOOKUP(B738,'Айгенис Оп24'!$C$3:$C$22,1,0)),"Нет","Да")</f>
        <v>Нет</v>
      </c>
      <c r="D738" s="43">
        <f t="shared" si="22"/>
        <v>365</v>
      </c>
      <c r="E738" s="49">
        <f>ROUND(('Все выпуски'!$X$3*'Все выпуски'!$X$6/100)/365*(B738-IF(C738="Нет",VLOOKUP(A738,'Айгенис Оп24'!$A$2:$C$22,3,0),VLOOKUP((A738-1),'Айгенис Оп24'!$A$2:$C$22,3,0))),2)</f>
        <v>7.2</v>
      </c>
      <c r="G738" s="43">
        <f>COUNTIF(D739:$D$1852,365)</f>
        <v>751</v>
      </c>
      <c r="H738" s="43">
        <f>COUNTIF(D739:$D$1852,366)</f>
        <v>363</v>
      </c>
      <c r="I738" s="2"/>
    </row>
    <row r="739" spans="1:9" x14ac:dyDescent="0.25">
      <c r="A739" s="1">
        <f>COUNTIF($C$2:C739,"Да")</f>
        <v>7</v>
      </c>
      <c r="B739" s="45">
        <f t="shared" si="23"/>
        <v>46002</v>
      </c>
      <c r="C739" s="42" t="str">
        <f>IF(ISERROR(VLOOKUP(B739,'Айгенис Оп24'!$C$3:$C$22,1,0)),"Нет","Да")</f>
        <v>Нет</v>
      </c>
      <c r="D739" s="43">
        <f t="shared" si="22"/>
        <v>365</v>
      </c>
      <c r="E739" s="49">
        <f>ROUND(('Все выпуски'!$X$3*'Все выпуски'!$X$6/100)/365*(B739-IF(C739="Нет",VLOOKUP(A739,'Айгенис Оп24'!$A$2:$C$22,3,0),VLOOKUP((A739-1),'Айгенис Оп24'!$A$2:$C$22,3,0))),2)</f>
        <v>7.3</v>
      </c>
      <c r="G739" s="43">
        <f>COUNTIF(D740:$D$1852,365)</f>
        <v>750</v>
      </c>
      <c r="H739" s="43">
        <f>COUNTIF(D740:$D$1852,366)</f>
        <v>363</v>
      </c>
      <c r="I739" s="2"/>
    </row>
    <row r="740" spans="1:9" x14ac:dyDescent="0.25">
      <c r="A740" s="1">
        <f>COUNTIF($C$2:C740,"Да")</f>
        <v>7</v>
      </c>
      <c r="B740" s="45">
        <f t="shared" si="23"/>
        <v>46003</v>
      </c>
      <c r="C740" s="42" t="str">
        <f>IF(ISERROR(VLOOKUP(B740,'Айгенис Оп24'!$C$3:$C$22,1,0)),"Нет","Да")</f>
        <v>Нет</v>
      </c>
      <c r="D740" s="43">
        <f t="shared" si="22"/>
        <v>365</v>
      </c>
      <c r="E740" s="49">
        <f>ROUND(('Все выпуски'!$X$3*'Все выпуски'!$X$6/100)/365*(B740-IF(C740="Нет",VLOOKUP(A740,'Айгенис Оп24'!$A$2:$C$22,3,0),VLOOKUP((A740-1),'Айгенис Оп24'!$A$2:$C$22,3,0))),2)</f>
        <v>7.4</v>
      </c>
      <c r="G740" s="43">
        <f>COUNTIF(D741:$D$1852,365)</f>
        <v>749</v>
      </c>
      <c r="H740" s="43">
        <f>COUNTIF(D741:$D$1852,366)</f>
        <v>363</v>
      </c>
      <c r="I740" s="2"/>
    </row>
    <row r="741" spans="1:9" x14ac:dyDescent="0.25">
      <c r="A741" s="1">
        <f>COUNTIF($C$2:C741,"Да")</f>
        <v>7</v>
      </c>
      <c r="B741" s="45">
        <f t="shared" si="23"/>
        <v>46004</v>
      </c>
      <c r="C741" s="42" t="str">
        <f>IF(ISERROR(VLOOKUP(B741,'Айгенис Оп24'!$C$3:$C$22,1,0)),"Нет","Да")</f>
        <v>Нет</v>
      </c>
      <c r="D741" s="43">
        <f t="shared" si="22"/>
        <v>365</v>
      </c>
      <c r="E741" s="49">
        <f>ROUND(('Все выпуски'!$X$3*'Все выпуски'!$X$6/100)/365*(B741-IF(C741="Нет",VLOOKUP(A741,'Айгенис Оп24'!$A$2:$C$22,3,0),VLOOKUP((A741-1),'Айгенис Оп24'!$A$2:$C$22,3,0))),2)</f>
        <v>7.5</v>
      </c>
      <c r="G741" s="43">
        <f>COUNTIF(D742:$D$1852,365)</f>
        <v>748</v>
      </c>
      <c r="H741" s="43">
        <f>COUNTIF(D742:$D$1852,366)</f>
        <v>363</v>
      </c>
      <c r="I741" s="2"/>
    </row>
    <row r="742" spans="1:9" x14ac:dyDescent="0.25">
      <c r="A742" s="1">
        <f>COUNTIF($C$2:C742,"Да")</f>
        <v>7</v>
      </c>
      <c r="B742" s="45">
        <f t="shared" si="23"/>
        <v>46005</v>
      </c>
      <c r="C742" s="42" t="str">
        <f>IF(ISERROR(VLOOKUP(B742,'Айгенис Оп24'!$C$3:$C$22,1,0)),"Нет","Да")</f>
        <v>Нет</v>
      </c>
      <c r="D742" s="43">
        <f t="shared" si="22"/>
        <v>365</v>
      </c>
      <c r="E742" s="49">
        <f>ROUND(('Все выпуски'!$X$3*'Все выпуски'!$X$6/100)/365*(B742-IF(C742="Нет",VLOOKUP(A742,'Айгенис Оп24'!$A$2:$C$22,3,0),VLOOKUP((A742-1),'Айгенис Оп24'!$A$2:$C$22,3,0))),2)</f>
        <v>7.59</v>
      </c>
      <c r="G742" s="43">
        <f>COUNTIF(D743:$D$1852,365)</f>
        <v>747</v>
      </c>
      <c r="H742" s="43">
        <f>COUNTIF(D743:$D$1852,366)</f>
        <v>363</v>
      </c>
      <c r="I742" s="2"/>
    </row>
    <row r="743" spans="1:9" x14ac:dyDescent="0.25">
      <c r="A743" s="1">
        <f>COUNTIF($C$2:C743,"Да")</f>
        <v>7</v>
      </c>
      <c r="B743" s="45">
        <f t="shared" si="23"/>
        <v>46006</v>
      </c>
      <c r="C743" s="42" t="str">
        <f>IF(ISERROR(VLOOKUP(B743,'Айгенис Оп24'!$C$3:$C$22,1,0)),"Нет","Да")</f>
        <v>Нет</v>
      </c>
      <c r="D743" s="43">
        <f t="shared" si="22"/>
        <v>365</v>
      </c>
      <c r="E743" s="49">
        <f>ROUND(('Все выпуски'!$X$3*'Все выпуски'!$X$6/100)/365*(B743-IF(C743="Нет",VLOOKUP(A743,'Айгенис Оп24'!$A$2:$C$22,3,0),VLOOKUP((A743-1),'Айгенис Оп24'!$A$2:$C$22,3,0))),2)</f>
        <v>7.69</v>
      </c>
      <c r="G743" s="43">
        <f>COUNTIF(D744:$D$1852,365)</f>
        <v>746</v>
      </c>
      <c r="H743" s="43">
        <f>COUNTIF(D744:$D$1852,366)</f>
        <v>363</v>
      </c>
      <c r="I743" s="2"/>
    </row>
    <row r="744" spans="1:9" x14ac:dyDescent="0.25">
      <c r="A744" s="1">
        <f>COUNTIF($C$2:C744,"Да")</f>
        <v>7</v>
      </c>
      <c r="B744" s="45">
        <f t="shared" si="23"/>
        <v>46007</v>
      </c>
      <c r="C744" s="42" t="str">
        <f>IF(ISERROR(VLOOKUP(B744,'Айгенис Оп24'!$C$3:$C$22,1,0)),"Нет","Да")</f>
        <v>Нет</v>
      </c>
      <c r="D744" s="43">
        <f t="shared" si="22"/>
        <v>365</v>
      </c>
      <c r="E744" s="49">
        <f>ROUND(('Все выпуски'!$X$3*'Все выпуски'!$X$6/100)/365*(B744-IF(C744="Нет",VLOOKUP(A744,'Айгенис Оп24'!$A$2:$C$22,3,0),VLOOKUP((A744-1),'Айгенис Оп24'!$A$2:$C$22,3,0))),2)</f>
        <v>7.79</v>
      </c>
      <c r="G744" s="43">
        <f>COUNTIF(D745:$D$1852,365)</f>
        <v>745</v>
      </c>
      <c r="H744" s="43">
        <f>COUNTIF(D745:$D$1852,366)</f>
        <v>363</v>
      </c>
      <c r="I744" s="2"/>
    </row>
    <row r="745" spans="1:9" x14ac:dyDescent="0.25">
      <c r="A745" s="1">
        <f>COUNTIF($C$2:C745,"Да")</f>
        <v>7</v>
      </c>
      <c r="B745" s="45">
        <f t="shared" si="23"/>
        <v>46008</v>
      </c>
      <c r="C745" s="42" t="str">
        <f>IF(ISERROR(VLOOKUP(B745,'Айгенис Оп24'!$C$3:$C$22,1,0)),"Нет","Да")</f>
        <v>Нет</v>
      </c>
      <c r="D745" s="43">
        <f t="shared" si="22"/>
        <v>365</v>
      </c>
      <c r="E745" s="49">
        <f>ROUND(('Все выпуски'!$X$3*'Все выпуски'!$X$6/100)/365*(B745-IF(C745="Нет",VLOOKUP(A745,'Айгенис Оп24'!$A$2:$C$22,3,0),VLOOKUP((A745-1),'Айгенис Оп24'!$A$2:$C$22,3,0))),2)</f>
        <v>7.89</v>
      </c>
      <c r="G745" s="43">
        <f>COUNTIF(D746:$D$1852,365)</f>
        <v>744</v>
      </c>
      <c r="H745" s="43">
        <f>COUNTIF(D746:$D$1852,366)</f>
        <v>363</v>
      </c>
      <c r="I745" s="2"/>
    </row>
    <row r="746" spans="1:9" x14ac:dyDescent="0.25">
      <c r="A746" s="1">
        <f>COUNTIF($C$2:C746,"Да")</f>
        <v>7</v>
      </c>
      <c r="B746" s="45">
        <f t="shared" si="23"/>
        <v>46009</v>
      </c>
      <c r="C746" s="42" t="str">
        <f>IF(ISERROR(VLOOKUP(B746,'Айгенис Оп24'!$C$3:$C$22,1,0)),"Нет","Да")</f>
        <v>Нет</v>
      </c>
      <c r="D746" s="43">
        <f t="shared" si="22"/>
        <v>365</v>
      </c>
      <c r="E746" s="49">
        <f>ROUND(('Все выпуски'!$X$3*'Все выпуски'!$X$6/100)/365*(B746-IF(C746="Нет",VLOOKUP(A746,'Айгенис Оп24'!$A$2:$C$22,3,0),VLOOKUP((A746-1),'Айгенис Оп24'!$A$2:$C$22,3,0))),2)</f>
        <v>7.99</v>
      </c>
      <c r="G746" s="43">
        <f>COUNTIF(D747:$D$1852,365)</f>
        <v>743</v>
      </c>
      <c r="H746" s="43">
        <f>COUNTIF(D747:$D$1852,366)</f>
        <v>363</v>
      </c>
      <c r="I746" s="2"/>
    </row>
    <row r="747" spans="1:9" x14ac:dyDescent="0.25">
      <c r="A747" s="1">
        <f>COUNTIF($C$2:C747,"Да")</f>
        <v>7</v>
      </c>
      <c r="B747" s="45">
        <f t="shared" si="23"/>
        <v>46010</v>
      </c>
      <c r="C747" s="42" t="str">
        <f>IF(ISERROR(VLOOKUP(B747,'Айгенис Оп24'!$C$3:$C$22,1,0)),"Нет","Да")</f>
        <v>Нет</v>
      </c>
      <c r="D747" s="43">
        <f t="shared" si="22"/>
        <v>365</v>
      </c>
      <c r="E747" s="49">
        <f>ROUND(('Все выпуски'!$X$3*'Все выпуски'!$X$6/100)/365*(B747-IF(C747="Нет",VLOOKUP(A747,'Айгенис Оп24'!$A$2:$C$22,3,0),VLOOKUP((A747-1),'Айгенис Оп24'!$A$2:$C$22,3,0))),2)</f>
        <v>8.09</v>
      </c>
      <c r="G747" s="43">
        <f>COUNTIF(D748:$D$1852,365)</f>
        <v>742</v>
      </c>
      <c r="H747" s="43">
        <f>COUNTIF(D748:$D$1852,366)</f>
        <v>363</v>
      </c>
      <c r="I747" s="2"/>
    </row>
    <row r="748" spans="1:9" x14ac:dyDescent="0.25">
      <c r="A748" s="1">
        <f>COUNTIF($C$2:C748,"Да")</f>
        <v>7</v>
      </c>
      <c r="B748" s="45">
        <f t="shared" si="23"/>
        <v>46011</v>
      </c>
      <c r="C748" s="42" t="str">
        <f>IF(ISERROR(VLOOKUP(B748,'Айгенис Оп24'!$C$3:$C$22,1,0)),"Нет","Да")</f>
        <v>Нет</v>
      </c>
      <c r="D748" s="43">
        <f t="shared" si="22"/>
        <v>365</v>
      </c>
      <c r="E748" s="49">
        <f>ROUND(('Все выпуски'!$X$3*'Все выпуски'!$X$6/100)/365*(B748-IF(C748="Нет",VLOOKUP(A748,'Айгенис Оп24'!$A$2:$C$22,3,0),VLOOKUP((A748-1),'Айгенис Оп24'!$A$2:$C$22,3,0))),2)</f>
        <v>8.19</v>
      </c>
      <c r="G748" s="43">
        <f>COUNTIF(D749:$D$1852,365)</f>
        <v>741</v>
      </c>
      <c r="H748" s="43">
        <f>COUNTIF(D749:$D$1852,366)</f>
        <v>363</v>
      </c>
      <c r="I748" s="2"/>
    </row>
    <row r="749" spans="1:9" x14ac:dyDescent="0.25">
      <c r="A749" s="1">
        <f>COUNTIF($C$2:C749,"Да")</f>
        <v>7</v>
      </c>
      <c r="B749" s="45">
        <f t="shared" si="23"/>
        <v>46012</v>
      </c>
      <c r="C749" s="42" t="str">
        <f>IF(ISERROR(VLOOKUP(B749,'Айгенис Оп24'!$C$3:$C$22,1,0)),"Нет","Да")</f>
        <v>Нет</v>
      </c>
      <c r="D749" s="43">
        <f t="shared" si="22"/>
        <v>365</v>
      </c>
      <c r="E749" s="49">
        <f>ROUND(('Все выпуски'!$X$3*'Все выпуски'!$X$6/100)/365*(B749-IF(C749="Нет",VLOOKUP(A749,'Айгенис Оп24'!$A$2:$C$22,3,0),VLOOKUP((A749-1),'Айгенис Оп24'!$A$2:$C$22,3,0))),2)</f>
        <v>8.2799999999999994</v>
      </c>
      <c r="G749" s="43">
        <f>COUNTIF(D750:$D$1852,365)</f>
        <v>740</v>
      </c>
      <c r="H749" s="43">
        <f>COUNTIF(D750:$D$1852,366)</f>
        <v>363</v>
      </c>
      <c r="I749" s="2"/>
    </row>
    <row r="750" spans="1:9" x14ac:dyDescent="0.25">
      <c r="A750" s="1">
        <f>COUNTIF($C$2:C750,"Да")</f>
        <v>7</v>
      </c>
      <c r="B750" s="45">
        <f t="shared" si="23"/>
        <v>46013</v>
      </c>
      <c r="C750" s="42" t="str">
        <f>IF(ISERROR(VLOOKUP(B750,'Айгенис Оп24'!$C$3:$C$22,1,0)),"Нет","Да")</f>
        <v>Нет</v>
      </c>
      <c r="D750" s="43">
        <f t="shared" si="22"/>
        <v>365</v>
      </c>
      <c r="E750" s="49">
        <f>ROUND(('Все выпуски'!$X$3*'Все выпуски'!$X$6/100)/365*(B750-IF(C750="Нет",VLOOKUP(A750,'Айгенис Оп24'!$A$2:$C$22,3,0),VLOOKUP((A750-1),'Айгенис Оп24'!$A$2:$C$22,3,0))),2)</f>
        <v>8.3800000000000008</v>
      </c>
      <c r="G750" s="43">
        <f>COUNTIF(D751:$D$1852,365)</f>
        <v>739</v>
      </c>
      <c r="H750" s="43">
        <f>COUNTIF(D751:$D$1852,366)</f>
        <v>363</v>
      </c>
      <c r="I750" s="2"/>
    </row>
    <row r="751" spans="1:9" x14ac:dyDescent="0.25">
      <c r="A751" s="1">
        <f>COUNTIF($C$2:C751,"Да")</f>
        <v>7</v>
      </c>
      <c r="B751" s="45">
        <f t="shared" si="23"/>
        <v>46014</v>
      </c>
      <c r="C751" s="42" t="str">
        <f>IF(ISERROR(VLOOKUP(B751,'Айгенис Оп24'!$C$3:$C$22,1,0)),"Нет","Да")</f>
        <v>Нет</v>
      </c>
      <c r="D751" s="43">
        <f t="shared" si="22"/>
        <v>365</v>
      </c>
      <c r="E751" s="49">
        <f>ROUND(('Все выпуски'!$X$3*'Все выпуски'!$X$6/100)/365*(B751-IF(C751="Нет",VLOOKUP(A751,'Айгенис Оп24'!$A$2:$C$22,3,0),VLOOKUP((A751-1),'Айгенис Оп24'!$A$2:$C$22,3,0))),2)</f>
        <v>8.48</v>
      </c>
      <c r="G751" s="43">
        <f>COUNTIF(D752:$D$1852,365)</f>
        <v>738</v>
      </c>
      <c r="H751" s="43">
        <f>COUNTIF(D752:$D$1852,366)</f>
        <v>363</v>
      </c>
      <c r="I751" s="2"/>
    </row>
    <row r="752" spans="1:9" x14ac:dyDescent="0.25">
      <c r="A752" s="1">
        <f>COUNTIF($C$2:C752,"Да")</f>
        <v>7</v>
      </c>
      <c r="B752" s="45">
        <f t="shared" si="23"/>
        <v>46015</v>
      </c>
      <c r="C752" s="42" t="str">
        <f>IF(ISERROR(VLOOKUP(B752,'Айгенис Оп24'!$C$3:$C$22,1,0)),"Нет","Да")</f>
        <v>Нет</v>
      </c>
      <c r="D752" s="43">
        <f t="shared" si="22"/>
        <v>365</v>
      </c>
      <c r="E752" s="49">
        <f>ROUND(('Все выпуски'!$X$3*'Все выпуски'!$X$6/100)/365*(B752-IF(C752="Нет",VLOOKUP(A752,'Айгенис Оп24'!$A$2:$C$22,3,0),VLOOKUP((A752-1),'Айгенис Оп24'!$A$2:$C$22,3,0))),2)</f>
        <v>8.58</v>
      </c>
      <c r="G752" s="43">
        <f>COUNTIF(D753:$D$1852,365)</f>
        <v>737</v>
      </c>
      <c r="H752" s="43">
        <f>COUNTIF(D753:$D$1852,366)</f>
        <v>363</v>
      </c>
      <c r="I752" s="2"/>
    </row>
    <row r="753" spans="1:9" x14ac:dyDescent="0.25">
      <c r="A753" s="1">
        <f>COUNTIF($C$2:C753,"Да")</f>
        <v>7</v>
      </c>
      <c r="B753" s="45">
        <f t="shared" si="23"/>
        <v>46016</v>
      </c>
      <c r="C753" s="42" t="str">
        <f>IF(ISERROR(VLOOKUP(B753,'Айгенис Оп24'!$C$3:$C$22,1,0)),"Нет","Да")</f>
        <v>Нет</v>
      </c>
      <c r="D753" s="43">
        <f t="shared" si="22"/>
        <v>365</v>
      </c>
      <c r="E753" s="49">
        <f>ROUND(('Все выпуски'!$X$3*'Все выпуски'!$X$6/100)/365*(B753-IF(C753="Нет",VLOOKUP(A753,'Айгенис Оп24'!$A$2:$C$22,3,0),VLOOKUP((A753-1),'Айгенис Оп24'!$A$2:$C$22,3,0))),2)</f>
        <v>8.68</v>
      </c>
      <c r="G753" s="43">
        <f>COUNTIF(D754:$D$1852,365)</f>
        <v>736</v>
      </c>
      <c r="H753" s="43">
        <f>COUNTIF(D754:$D$1852,366)</f>
        <v>363</v>
      </c>
      <c r="I753" s="2"/>
    </row>
    <row r="754" spans="1:9" x14ac:dyDescent="0.25">
      <c r="A754" s="1">
        <f>COUNTIF($C$2:C754,"Да")</f>
        <v>7</v>
      </c>
      <c r="B754" s="45">
        <f t="shared" si="23"/>
        <v>46017</v>
      </c>
      <c r="C754" s="42" t="str">
        <f>IF(ISERROR(VLOOKUP(B754,'Айгенис Оп24'!$C$3:$C$22,1,0)),"Нет","Да")</f>
        <v>Нет</v>
      </c>
      <c r="D754" s="43">
        <f t="shared" si="22"/>
        <v>365</v>
      </c>
      <c r="E754" s="49">
        <f>ROUND(('Все выпуски'!$X$3*'Все выпуски'!$X$6/100)/365*(B754-IF(C754="Нет",VLOOKUP(A754,'Айгенис Оп24'!$A$2:$C$22,3,0),VLOOKUP((A754-1),'Айгенис Оп24'!$A$2:$C$22,3,0))),2)</f>
        <v>8.7799999999999994</v>
      </c>
      <c r="G754" s="43">
        <f>COUNTIF(D755:$D$1852,365)</f>
        <v>735</v>
      </c>
      <c r="H754" s="43">
        <f>COUNTIF(D755:$D$1852,366)</f>
        <v>363</v>
      </c>
      <c r="I754" s="2"/>
    </row>
    <row r="755" spans="1:9" x14ac:dyDescent="0.25">
      <c r="A755" s="1">
        <f>COUNTIF($C$2:C755,"Да")</f>
        <v>7</v>
      </c>
      <c r="B755" s="45">
        <f t="shared" si="23"/>
        <v>46018</v>
      </c>
      <c r="C755" s="42" t="str">
        <f>IF(ISERROR(VLOOKUP(B755,'Айгенис Оп24'!$C$3:$C$22,1,0)),"Нет","Да")</f>
        <v>Нет</v>
      </c>
      <c r="D755" s="43">
        <f t="shared" si="22"/>
        <v>365</v>
      </c>
      <c r="E755" s="49">
        <f>ROUND(('Все выпуски'!$X$3*'Все выпуски'!$X$6/100)/365*(B755-IF(C755="Нет",VLOOKUP(A755,'Айгенис Оп24'!$A$2:$C$22,3,0),VLOOKUP((A755-1),'Айгенис Оп24'!$A$2:$C$22,3,0))),2)</f>
        <v>8.8800000000000008</v>
      </c>
      <c r="G755" s="43">
        <f>COUNTIF(D756:$D$1852,365)</f>
        <v>734</v>
      </c>
      <c r="H755" s="43">
        <f>COUNTIF(D756:$D$1852,366)</f>
        <v>363</v>
      </c>
      <c r="I755" s="2"/>
    </row>
    <row r="756" spans="1:9" x14ac:dyDescent="0.25">
      <c r="A756" s="1">
        <f>COUNTIF($C$2:C756,"Да")</f>
        <v>8</v>
      </c>
      <c r="B756" s="45">
        <f t="shared" si="23"/>
        <v>46019</v>
      </c>
      <c r="C756" s="42" t="str">
        <f>IF(ISERROR(VLOOKUP(B756,'Айгенис Оп24'!$C$3:$C$22,1,0)),"Нет","Да")</f>
        <v>Да</v>
      </c>
      <c r="D756" s="43">
        <f t="shared" si="22"/>
        <v>365</v>
      </c>
      <c r="E756" s="49">
        <f>ROUND(('Все выпуски'!$X$3*'Все выпуски'!$X$6/100)/365*(B756-IF(C756="Нет",VLOOKUP(A756,'Айгенис Оп24'!$A$2:$C$22,3,0),VLOOKUP((A756-1),'Айгенис Оп24'!$A$2:$C$22,3,0))),2)</f>
        <v>8.98</v>
      </c>
      <c r="G756" s="43">
        <f>COUNTIF(D757:$D$1852,365)</f>
        <v>733</v>
      </c>
      <c r="H756" s="43">
        <f>COUNTIF(D757:$D$1852,366)</f>
        <v>363</v>
      </c>
      <c r="I756" s="2"/>
    </row>
    <row r="757" spans="1:9" x14ac:dyDescent="0.25">
      <c r="A757" s="1">
        <f>COUNTIF($C$2:C757,"Да")</f>
        <v>8</v>
      </c>
      <c r="B757" s="45">
        <f t="shared" si="23"/>
        <v>46020</v>
      </c>
      <c r="C757" s="42" t="str">
        <f>IF(ISERROR(VLOOKUP(B757,'Айгенис Оп24'!$C$3:$C$22,1,0)),"Нет","Да")</f>
        <v>Нет</v>
      </c>
      <c r="D757" s="43">
        <f t="shared" si="22"/>
        <v>365</v>
      </c>
      <c r="E757" s="49">
        <f>ROUND(('Все выпуски'!$X$3*'Все выпуски'!$X$6/100)/365*(B757-IF(C757="Нет",VLOOKUP(A757,'Айгенис Оп24'!$A$2:$C$22,3,0),VLOOKUP((A757-1),'Айгенис Оп24'!$A$2:$C$22,3,0))),2)</f>
        <v>0.1</v>
      </c>
      <c r="G757" s="43">
        <f>COUNTIF(D758:$D$1852,365)</f>
        <v>732</v>
      </c>
      <c r="H757" s="43">
        <f>COUNTIF(D758:$D$1852,366)</f>
        <v>363</v>
      </c>
      <c r="I757" s="2"/>
    </row>
    <row r="758" spans="1:9" x14ac:dyDescent="0.25">
      <c r="A758" s="1">
        <f>COUNTIF($C$2:C758,"Да")</f>
        <v>8</v>
      </c>
      <c r="B758" s="45">
        <f t="shared" si="23"/>
        <v>46021</v>
      </c>
      <c r="C758" s="42" t="str">
        <f>IF(ISERROR(VLOOKUP(B758,'Айгенис Оп24'!$C$3:$C$22,1,0)),"Нет","Да")</f>
        <v>Нет</v>
      </c>
      <c r="D758" s="43">
        <f t="shared" si="22"/>
        <v>365</v>
      </c>
      <c r="E758" s="49">
        <f>ROUND(('Все выпуски'!$X$3*'Все выпуски'!$X$6/100)/365*(B758-IF(C758="Нет",VLOOKUP(A758,'Айгенис Оп24'!$A$2:$C$22,3,0),VLOOKUP((A758-1),'Айгенис Оп24'!$A$2:$C$22,3,0))),2)</f>
        <v>0.2</v>
      </c>
      <c r="G758" s="43">
        <f>COUNTIF(D759:$D$1852,365)</f>
        <v>731</v>
      </c>
      <c r="H758" s="43">
        <f>COUNTIF(D759:$D$1852,366)</f>
        <v>363</v>
      </c>
      <c r="I758" s="2"/>
    </row>
    <row r="759" spans="1:9" x14ac:dyDescent="0.25">
      <c r="A759" s="1">
        <f>COUNTIF($C$2:C759,"Да")</f>
        <v>8</v>
      </c>
      <c r="B759" s="45">
        <f t="shared" si="23"/>
        <v>46022</v>
      </c>
      <c r="C759" s="42" t="str">
        <f>IF(ISERROR(VLOOKUP(B759,'Айгенис Оп24'!$C$3:$C$22,1,0)),"Нет","Да")</f>
        <v>Нет</v>
      </c>
      <c r="D759" s="43">
        <f t="shared" si="22"/>
        <v>365</v>
      </c>
      <c r="E759" s="49">
        <f>ROUND(('Все выпуски'!$X$3*'Все выпуски'!$X$6/100)/365*(B759-IF(C759="Нет",VLOOKUP(A759,'Айгенис Оп24'!$A$2:$C$22,3,0),VLOOKUP((A759-1),'Айгенис Оп24'!$A$2:$C$22,3,0))),2)</f>
        <v>0.3</v>
      </c>
      <c r="G759" s="43">
        <f>COUNTIF(D760:$D$1852,365)</f>
        <v>730</v>
      </c>
      <c r="H759" s="43">
        <f>COUNTIF(D760:$D$1852,366)</f>
        <v>363</v>
      </c>
      <c r="I759" s="2"/>
    </row>
    <row r="760" spans="1:9" x14ac:dyDescent="0.25">
      <c r="A760" s="1">
        <f>COUNTIF($C$2:C760,"Да")</f>
        <v>8</v>
      </c>
      <c r="B760" s="45">
        <f t="shared" si="23"/>
        <v>46023</v>
      </c>
      <c r="C760" s="42" t="str">
        <f>IF(ISERROR(VLOOKUP(B760,'Айгенис Оп24'!$C$3:$C$22,1,0)),"Нет","Да")</f>
        <v>Нет</v>
      </c>
      <c r="D760" s="43">
        <f t="shared" si="22"/>
        <v>365</v>
      </c>
      <c r="E760" s="49">
        <f>ROUND(('Все выпуски'!$X$3*'Все выпуски'!$X$6/100)/365*(B760-IF(C760="Нет",VLOOKUP(A760,'Айгенис Оп24'!$A$2:$C$22,3,0),VLOOKUP((A760-1),'Айгенис Оп24'!$A$2:$C$22,3,0))),2)</f>
        <v>0.39</v>
      </c>
      <c r="G760" s="43">
        <f>COUNTIF(D761:$D$1852,365)</f>
        <v>729</v>
      </c>
      <c r="H760" s="43">
        <f>COUNTIF(D761:$D$1852,366)</f>
        <v>363</v>
      </c>
      <c r="I760" s="2"/>
    </row>
    <row r="761" spans="1:9" x14ac:dyDescent="0.25">
      <c r="A761" s="1">
        <f>COUNTIF($C$2:C761,"Да")</f>
        <v>8</v>
      </c>
      <c r="B761" s="45">
        <f t="shared" si="23"/>
        <v>46024</v>
      </c>
      <c r="C761" s="42" t="str">
        <f>IF(ISERROR(VLOOKUP(B761,'Айгенис Оп24'!$C$3:$C$22,1,0)),"Нет","Да")</f>
        <v>Нет</v>
      </c>
      <c r="D761" s="43">
        <f t="shared" si="22"/>
        <v>365</v>
      </c>
      <c r="E761" s="49">
        <f>ROUND(('Все выпуски'!$X$3*'Все выпуски'!$X$6/100)/365*(B761-IF(C761="Нет",VLOOKUP(A761,'Айгенис Оп24'!$A$2:$C$22,3,0),VLOOKUP((A761-1),'Айгенис Оп24'!$A$2:$C$22,3,0))),2)</f>
        <v>0.49</v>
      </c>
      <c r="G761" s="43">
        <f>COUNTIF(D762:$D$1852,365)</f>
        <v>728</v>
      </c>
      <c r="H761" s="43">
        <f>COUNTIF(D762:$D$1852,366)</f>
        <v>363</v>
      </c>
      <c r="I761" s="2"/>
    </row>
    <row r="762" spans="1:9" x14ac:dyDescent="0.25">
      <c r="A762" s="1">
        <f>COUNTIF($C$2:C762,"Да")</f>
        <v>8</v>
      </c>
      <c r="B762" s="45">
        <f t="shared" si="23"/>
        <v>46025</v>
      </c>
      <c r="C762" s="42" t="str">
        <f>IF(ISERROR(VLOOKUP(B762,'Айгенис Оп24'!$C$3:$C$22,1,0)),"Нет","Да")</f>
        <v>Нет</v>
      </c>
      <c r="D762" s="43">
        <f t="shared" si="22"/>
        <v>365</v>
      </c>
      <c r="E762" s="49">
        <f>ROUND(('Все выпуски'!$X$3*'Все выпуски'!$X$6/100)/365*(B762-IF(C762="Нет",VLOOKUP(A762,'Айгенис Оп24'!$A$2:$C$22,3,0),VLOOKUP((A762-1),'Айгенис Оп24'!$A$2:$C$22,3,0))),2)</f>
        <v>0.59</v>
      </c>
      <c r="G762" s="43">
        <f>COUNTIF(D763:$D$1852,365)</f>
        <v>727</v>
      </c>
      <c r="H762" s="43">
        <f>COUNTIF(D763:$D$1852,366)</f>
        <v>363</v>
      </c>
      <c r="I762" s="2"/>
    </row>
    <row r="763" spans="1:9" x14ac:dyDescent="0.25">
      <c r="A763" s="1">
        <f>COUNTIF($C$2:C763,"Да")</f>
        <v>8</v>
      </c>
      <c r="B763" s="45">
        <f t="shared" si="23"/>
        <v>46026</v>
      </c>
      <c r="C763" s="42" t="str">
        <f>IF(ISERROR(VLOOKUP(B763,'Айгенис Оп24'!$C$3:$C$22,1,0)),"Нет","Да")</f>
        <v>Нет</v>
      </c>
      <c r="D763" s="43">
        <f t="shared" si="22"/>
        <v>365</v>
      </c>
      <c r="E763" s="49">
        <f>ROUND(('Все выпуски'!$X$3*'Все выпуски'!$X$6/100)/365*(B763-IF(C763="Нет",VLOOKUP(A763,'Айгенис Оп24'!$A$2:$C$22,3,0),VLOOKUP((A763-1),'Айгенис Оп24'!$A$2:$C$22,3,0))),2)</f>
        <v>0.69</v>
      </c>
      <c r="G763" s="43">
        <f>COUNTIF(D764:$D$1852,365)</f>
        <v>726</v>
      </c>
      <c r="H763" s="43">
        <f>COUNTIF(D764:$D$1852,366)</f>
        <v>363</v>
      </c>
      <c r="I763" s="2"/>
    </row>
    <row r="764" spans="1:9" x14ac:dyDescent="0.25">
      <c r="A764" s="1">
        <f>COUNTIF($C$2:C764,"Да")</f>
        <v>8</v>
      </c>
      <c r="B764" s="45">
        <f t="shared" si="23"/>
        <v>46027</v>
      </c>
      <c r="C764" s="42" t="str">
        <f>IF(ISERROR(VLOOKUP(B764,'Айгенис Оп24'!$C$3:$C$22,1,0)),"Нет","Да")</f>
        <v>Нет</v>
      </c>
      <c r="D764" s="43">
        <f t="shared" si="22"/>
        <v>365</v>
      </c>
      <c r="E764" s="49">
        <f>ROUND(('Все выпуски'!$X$3*'Все выпуски'!$X$6/100)/365*(B764-IF(C764="Нет",VLOOKUP(A764,'Айгенис Оп24'!$A$2:$C$22,3,0),VLOOKUP((A764-1),'Айгенис Оп24'!$A$2:$C$22,3,0))),2)</f>
        <v>0.79</v>
      </c>
      <c r="G764" s="43">
        <f>COUNTIF(D765:$D$1852,365)</f>
        <v>725</v>
      </c>
      <c r="H764" s="43">
        <f>COUNTIF(D765:$D$1852,366)</f>
        <v>363</v>
      </c>
      <c r="I764" s="2"/>
    </row>
    <row r="765" spans="1:9" x14ac:dyDescent="0.25">
      <c r="A765" s="1">
        <f>COUNTIF($C$2:C765,"Да")</f>
        <v>8</v>
      </c>
      <c r="B765" s="45">
        <f t="shared" si="23"/>
        <v>46028</v>
      </c>
      <c r="C765" s="42" t="str">
        <f>IF(ISERROR(VLOOKUP(B765,'Айгенис Оп24'!$C$3:$C$22,1,0)),"Нет","Да")</f>
        <v>Нет</v>
      </c>
      <c r="D765" s="43">
        <f t="shared" si="22"/>
        <v>365</v>
      </c>
      <c r="E765" s="49">
        <f>ROUND(('Все выпуски'!$X$3*'Все выпуски'!$X$6/100)/365*(B765-IF(C765="Нет",VLOOKUP(A765,'Айгенис Оп24'!$A$2:$C$22,3,0),VLOOKUP((A765-1),'Айгенис Оп24'!$A$2:$C$22,3,0))),2)</f>
        <v>0.89</v>
      </c>
      <c r="G765" s="43">
        <f>COUNTIF(D766:$D$1852,365)</f>
        <v>724</v>
      </c>
      <c r="H765" s="43">
        <f>COUNTIF(D766:$D$1852,366)</f>
        <v>363</v>
      </c>
      <c r="I765" s="2"/>
    </row>
    <row r="766" spans="1:9" x14ac:dyDescent="0.25">
      <c r="A766" s="1">
        <f>COUNTIF($C$2:C766,"Да")</f>
        <v>8</v>
      </c>
      <c r="B766" s="45">
        <f t="shared" si="23"/>
        <v>46029</v>
      </c>
      <c r="C766" s="42" t="str">
        <f>IF(ISERROR(VLOOKUP(B766,'Айгенис Оп24'!$C$3:$C$22,1,0)),"Нет","Да")</f>
        <v>Нет</v>
      </c>
      <c r="D766" s="43">
        <f t="shared" si="22"/>
        <v>365</v>
      </c>
      <c r="E766" s="49">
        <f>ROUND(('Все выпуски'!$X$3*'Все выпуски'!$X$6/100)/365*(B766-IF(C766="Нет",VLOOKUP(A766,'Айгенис Оп24'!$A$2:$C$22,3,0),VLOOKUP((A766-1),'Айгенис Оп24'!$A$2:$C$22,3,0))),2)</f>
        <v>0.99</v>
      </c>
      <c r="G766" s="43">
        <f>COUNTIF(D767:$D$1852,365)</f>
        <v>723</v>
      </c>
      <c r="H766" s="43">
        <f>COUNTIF(D767:$D$1852,366)</f>
        <v>363</v>
      </c>
      <c r="I766" s="2"/>
    </row>
    <row r="767" spans="1:9" x14ac:dyDescent="0.25">
      <c r="A767" s="1">
        <f>COUNTIF($C$2:C767,"Да")</f>
        <v>8</v>
      </c>
      <c r="B767" s="45">
        <f t="shared" si="23"/>
        <v>46030</v>
      </c>
      <c r="C767" s="42" t="str">
        <f>IF(ISERROR(VLOOKUP(B767,'Айгенис Оп24'!$C$3:$C$22,1,0)),"Нет","Да")</f>
        <v>Нет</v>
      </c>
      <c r="D767" s="43">
        <f t="shared" si="22"/>
        <v>365</v>
      </c>
      <c r="E767" s="49">
        <f>ROUND(('Все выпуски'!$X$3*'Все выпуски'!$X$6/100)/365*(B767-IF(C767="Нет",VLOOKUP(A767,'Айгенис Оп24'!$A$2:$C$22,3,0),VLOOKUP((A767-1),'Айгенис Оп24'!$A$2:$C$22,3,0))),2)</f>
        <v>1.08</v>
      </c>
      <c r="G767" s="43">
        <f>COUNTIF(D768:$D$1852,365)</f>
        <v>722</v>
      </c>
      <c r="H767" s="43">
        <f>COUNTIF(D768:$D$1852,366)</f>
        <v>363</v>
      </c>
      <c r="I767" s="2"/>
    </row>
    <row r="768" spans="1:9" x14ac:dyDescent="0.25">
      <c r="A768" s="1">
        <f>COUNTIF($C$2:C768,"Да")</f>
        <v>8</v>
      </c>
      <c r="B768" s="45">
        <f t="shared" si="23"/>
        <v>46031</v>
      </c>
      <c r="C768" s="42" t="str">
        <f>IF(ISERROR(VLOOKUP(B768,'Айгенис Оп24'!$C$3:$C$22,1,0)),"Нет","Да")</f>
        <v>Нет</v>
      </c>
      <c r="D768" s="43">
        <f t="shared" si="22"/>
        <v>365</v>
      </c>
      <c r="E768" s="49">
        <f>ROUND(('Все выпуски'!$X$3*'Все выпуски'!$X$6/100)/365*(B768-IF(C768="Нет",VLOOKUP(A768,'Айгенис Оп24'!$A$2:$C$22,3,0),VLOOKUP((A768-1),'Айгенис Оп24'!$A$2:$C$22,3,0))),2)</f>
        <v>1.18</v>
      </c>
      <c r="G768" s="43">
        <f>COUNTIF(D769:$D$1852,365)</f>
        <v>721</v>
      </c>
      <c r="H768" s="43">
        <f>COUNTIF(D769:$D$1852,366)</f>
        <v>363</v>
      </c>
      <c r="I768" s="2"/>
    </row>
    <row r="769" spans="1:9" x14ac:dyDescent="0.25">
      <c r="A769" s="1">
        <f>COUNTIF($C$2:C769,"Да")</f>
        <v>8</v>
      </c>
      <c r="B769" s="45">
        <f t="shared" si="23"/>
        <v>46032</v>
      </c>
      <c r="C769" s="42" t="str">
        <f>IF(ISERROR(VLOOKUP(B769,'Айгенис Оп24'!$C$3:$C$22,1,0)),"Нет","Да")</f>
        <v>Нет</v>
      </c>
      <c r="D769" s="43">
        <f t="shared" si="22"/>
        <v>365</v>
      </c>
      <c r="E769" s="49">
        <f>ROUND(('Все выпуски'!$X$3*'Все выпуски'!$X$6/100)/365*(B769-IF(C769="Нет",VLOOKUP(A769,'Айгенис Оп24'!$A$2:$C$22,3,0),VLOOKUP((A769-1),'Айгенис Оп24'!$A$2:$C$22,3,0))),2)</f>
        <v>1.28</v>
      </c>
      <c r="G769" s="43">
        <f>COUNTIF(D770:$D$1852,365)</f>
        <v>720</v>
      </c>
      <c r="H769" s="43">
        <f>COUNTIF(D770:$D$1852,366)</f>
        <v>363</v>
      </c>
      <c r="I769" s="2"/>
    </row>
    <row r="770" spans="1:9" x14ac:dyDescent="0.25">
      <c r="A770" s="1">
        <f>COUNTIF($C$2:C770,"Да")</f>
        <v>8</v>
      </c>
      <c r="B770" s="45">
        <f t="shared" si="23"/>
        <v>46033</v>
      </c>
      <c r="C770" s="42" t="str">
        <f>IF(ISERROR(VLOOKUP(B770,'Айгенис Оп24'!$C$3:$C$22,1,0)),"Нет","Да")</f>
        <v>Нет</v>
      </c>
      <c r="D770" s="43">
        <f t="shared" ref="D770:D833" si="24">IF(MOD(YEAR(B770),4)=0,366,365)</f>
        <v>365</v>
      </c>
      <c r="E770" s="49">
        <f>ROUND(('Все выпуски'!$X$3*'Все выпуски'!$X$6/100)/365*(B770-IF(C770="Нет",VLOOKUP(A770,'Айгенис Оп24'!$A$2:$C$22,3,0),VLOOKUP((A770-1),'Айгенис Оп24'!$A$2:$C$22,3,0))),2)</f>
        <v>1.38</v>
      </c>
      <c r="G770" s="43">
        <f>COUNTIF(D771:$D$1852,365)</f>
        <v>719</v>
      </c>
      <c r="H770" s="43">
        <f>COUNTIF(D771:$D$1852,366)</f>
        <v>363</v>
      </c>
      <c r="I770" s="2"/>
    </row>
    <row r="771" spans="1:9" x14ac:dyDescent="0.25">
      <c r="A771" s="1">
        <f>COUNTIF($C$2:C771,"Да")</f>
        <v>8</v>
      </c>
      <c r="B771" s="45">
        <f t="shared" si="23"/>
        <v>46034</v>
      </c>
      <c r="C771" s="42" t="str">
        <f>IF(ISERROR(VLOOKUP(B771,'Айгенис Оп24'!$C$3:$C$22,1,0)),"Нет","Да")</f>
        <v>Нет</v>
      </c>
      <c r="D771" s="43">
        <f t="shared" si="24"/>
        <v>365</v>
      </c>
      <c r="E771" s="49">
        <f>ROUND(('Все выпуски'!$X$3*'Все выпуски'!$X$6/100)/365*(B771-IF(C771="Нет",VLOOKUP(A771,'Айгенис Оп24'!$A$2:$C$22,3,0),VLOOKUP((A771-1),'Айгенис Оп24'!$A$2:$C$22,3,0))),2)</f>
        <v>1.48</v>
      </c>
      <c r="G771" s="43">
        <f>COUNTIF(D772:$D$1852,365)</f>
        <v>718</v>
      </c>
      <c r="H771" s="43">
        <f>COUNTIF(D772:$D$1852,366)</f>
        <v>363</v>
      </c>
      <c r="I771" s="2"/>
    </row>
    <row r="772" spans="1:9" x14ac:dyDescent="0.25">
      <c r="A772" s="1">
        <f>COUNTIF($C$2:C772,"Да")</f>
        <v>8</v>
      </c>
      <c r="B772" s="45">
        <f t="shared" ref="B772:B835" si="25">B771+1</f>
        <v>46035</v>
      </c>
      <c r="C772" s="42" t="str">
        <f>IF(ISERROR(VLOOKUP(B772,'Айгенис Оп24'!$C$3:$C$22,1,0)),"Нет","Да")</f>
        <v>Нет</v>
      </c>
      <c r="D772" s="43">
        <f t="shared" si="24"/>
        <v>365</v>
      </c>
      <c r="E772" s="49">
        <f>ROUND(('Все выпуски'!$X$3*'Все выпуски'!$X$6/100)/365*(B772-IF(C772="Нет",VLOOKUP(A772,'Айгенис Оп24'!$A$2:$C$22,3,0),VLOOKUP((A772-1),'Айгенис Оп24'!$A$2:$C$22,3,0))),2)</f>
        <v>1.58</v>
      </c>
      <c r="G772" s="43">
        <f>COUNTIF(D773:$D$1852,365)</f>
        <v>717</v>
      </c>
      <c r="H772" s="43">
        <f>COUNTIF(D773:$D$1852,366)</f>
        <v>363</v>
      </c>
      <c r="I772" s="2"/>
    </row>
    <row r="773" spans="1:9" x14ac:dyDescent="0.25">
      <c r="A773" s="1">
        <f>COUNTIF($C$2:C773,"Да")</f>
        <v>8</v>
      </c>
      <c r="B773" s="45">
        <f t="shared" si="25"/>
        <v>46036</v>
      </c>
      <c r="C773" s="42" t="str">
        <f>IF(ISERROR(VLOOKUP(B773,'Айгенис Оп24'!$C$3:$C$22,1,0)),"Нет","Да")</f>
        <v>Нет</v>
      </c>
      <c r="D773" s="43">
        <f t="shared" si="24"/>
        <v>365</v>
      </c>
      <c r="E773" s="49">
        <f>ROUND(('Все выпуски'!$X$3*'Все выпуски'!$X$6/100)/365*(B773-IF(C773="Нет",VLOOKUP(A773,'Айгенис Оп24'!$A$2:$C$22,3,0),VLOOKUP((A773-1),'Айгенис Оп24'!$A$2:$C$22,3,0))),2)</f>
        <v>1.68</v>
      </c>
      <c r="G773" s="43">
        <f>COUNTIF(D774:$D$1852,365)</f>
        <v>716</v>
      </c>
      <c r="H773" s="43">
        <f>COUNTIF(D774:$D$1852,366)</f>
        <v>363</v>
      </c>
      <c r="I773" s="2"/>
    </row>
    <row r="774" spans="1:9" x14ac:dyDescent="0.25">
      <c r="A774" s="1">
        <f>COUNTIF($C$2:C774,"Да")</f>
        <v>8</v>
      </c>
      <c r="B774" s="45">
        <f t="shared" si="25"/>
        <v>46037</v>
      </c>
      <c r="C774" s="42" t="str">
        <f>IF(ISERROR(VLOOKUP(B774,'Айгенис Оп24'!$C$3:$C$22,1,0)),"Нет","Да")</f>
        <v>Нет</v>
      </c>
      <c r="D774" s="43">
        <f t="shared" si="24"/>
        <v>365</v>
      </c>
      <c r="E774" s="49">
        <f>ROUND(('Все выпуски'!$X$3*'Все выпуски'!$X$6/100)/365*(B774-IF(C774="Нет",VLOOKUP(A774,'Айгенис Оп24'!$A$2:$C$22,3,0),VLOOKUP((A774-1),'Айгенис Оп24'!$A$2:$C$22,3,0))),2)</f>
        <v>1.78</v>
      </c>
      <c r="G774" s="43">
        <f>COUNTIF(D775:$D$1852,365)</f>
        <v>715</v>
      </c>
      <c r="H774" s="43">
        <f>COUNTIF(D775:$D$1852,366)</f>
        <v>363</v>
      </c>
      <c r="I774" s="2"/>
    </row>
    <row r="775" spans="1:9" x14ac:dyDescent="0.25">
      <c r="A775" s="1">
        <f>COUNTIF($C$2:C775,"Да")</f>
        <v>8</v>
      </c>
      <c r="B775" s="45">
        <f t="shared" si="25"/>
        <v>46038</v>
      </c>
      <c r="C775" s="42" t="str">
        <f>IF(ISERROR(VLOOKUP(B775,'Айгенис Оп24'!$C$3:$C$22,1,0)),"Нет","Да")</f>
        <v>Нет</v>
      </c>
      <c r="D775" s="43">
        <f t="shared" si="24"/>
        <v>365</v>
      </c>
      <c r="E775" s="49">
        <f>ROUND(('Все выпуски'!$X$3*'Все выпуски'!$X$6/100)/365*(B775-IF(C775="Нет",VLOOKUP(A775,'Айгенис Оп24'!$A$2:$C$22,3,0),VLOOKUP((A775-1),'Айгенис Оп24'!$A$2:$C$22,3,0))),2)</f>
        <v>1.87</v>
      </c>
      <c r="G775" s="43">
        <f>COUNTIF(D776:$D$1852,365)</f>
        <v>714</v>
      </c>
      <c r="H775" s="43">
        <f>COUNTIF(D776:$D$1852,366)</f>
        <v>363</v>
      </c>
      <c r="I775" s="2"/>
    </row>
    <row r="776" spans="1:9" x14ac:dyDescent="0.25">
      <c r="A776" s="1">
        <f>COUNTIF($C$2:C776,"Да")</f>
        <v>8</v>
      </c>
      <c r="B776" s="45">
        <f t="shared" si="25"/>
        <v>46039</v>
      </c>
      <c r="C776" s="42" t="str">
        <f>IF(ISERROR(VLOOKUP(B776,'Айгенис Оп24'!$C$3:$C$22,1,0)),"Нет","Да")</f>
        <v>Нет</v>
      </c>
      <c r="D776" s="43">
        <f t="shared" si="24"/>
        <v>365</v>
      </c>
      <c r="E776" s="49">
        <f>ROUND(('Все выпуски'!$X$3*'Все выпуски'!$X$6/100)/365*(B776-IF(C776="Нет",VLOOKUP(A776,'Айгенис Оп24'!$A$2:$C$22,3,0),VLOOKUP((A776-1),'Айгенис Оп24'!$A$2:$C$22,3,0))),2)</f>
        <v>1.97</v>
      </c>
      <c r="G776" s="43">
        <f>COUNTIF(D777:$D$1852,365)</f>
        <v>713</v>
      </c>
      <c r="H776" s="43">
        <f>COUNTIF(D777:$D$1852,366)</f>
        <v>363</v>
      </c>
      <c r="I776" s="2"/>
    </row>
    <row r="777" spans="1:9" x14ac:dyDescent="0.25">
      <c r="A777" s="1">
        <f>COUNTIF($C$2:C777,"Да")</f>
        <v>8</v>
      </c>
      <c r="B777" s="45">
        <f t="shared" si="25"/>
        <v>46040</v>
      </c>
      <c r="C777" s="42" t="str">
        <f>IF(ISERROR(VLOOKUP(B777,'Айгенис Оп24'!$C$3:$C$22,1,0)),"Нет","Да")</f>
        <v>Нет</v>
      </c>
      <c r="D777" s="43">
        <f t="shared" si="24"/>
        <v>365</v>
      </c>
      <c r="E777" s="49">
        <f>ROUND(('Все выпуски'!$X$3*'Все выпуски'!$X$6/100)/365*(B777-IF(C777="Нет",VLOOKUP(A777,'Айгенис Оп24'!$A$2:$C$22,3,0),VLOOKUP((A777-1),'Айгенис Оп24'!$A$2:$C$22,3,0))),2)</f>
        <v>2.0699999999999998</v>
      </c>
      <c r="G777" s="43">
        <f>COUNTIF(D778:$D$1852,365)</f>
        <v>712</v>
      </c>
      <c r="H777" s="43">
        <f>COUNTIF(D778:$D$1852,366)</f>
        <v>363</v>
      </c>
      <c r="I777" s="2"/>
    </row>
    <row r="778" spans="1:9" x14ac:dyDescent="0.25">
      <c r="A778" s="1">
        <f>COUNTIF($C$2:C778,"Да")</f>
        <v>8</v>
      </c>
      <c r="B778" s="45">
        <f t="shared" si="25"/>
        <v>46041</v>
      </c>
      <c r="C778" s="42" t="str">
        <f>IF(ISERROR(VLOOKUP(B778,'Айгенис Оп24'!$C$3:$C$22,1,0)),"Нет","Да")</f>
        <v>Нет</v>
      </c>
      <c r="D778" s="43">
        <f t="shared" si="24"/>
        <v>365</v>
      </c>
      <c r="E778" s="49">
        <f>ROUND(('Все выпуски'!$X$3*'Все выпуски'!$X$6/100)/365*(B778-IF(C778="Нет",VLOOKUP(A778,'Айгенис Оп24'!$A$2:$C$22,3,0),VLOOKUP((A778-1),'Айгенис Оп24'!$A$2:$C$22,3,0))),2)</f>
        <v>2.17</v>
      </c>
      <c r="G778" s="43">
        <f>COUNTIF(D779:$D$1852,365)</f>
        <v>711</v>
      </c>
      <c r="H778" s="43">
        <f>COUNTIF(D779:$D$1852,366)</f>
        <v>363</v>
      </c>
      <c r="I778" s="2"/>
    </row>
    <row r="779" spans="1:9" x14ac:dyDescent="0.25">
      <c r="A779" s="1">
        <f>COUNTIF($C$2:C779,"Да")</f>
        <v>8</v>
      </c>
      <c r="B779" s="45">
        <f t="shared" si="25"/>
        <v>46042</v>
      </c>
      <c r="C779" s="42" t="str">
        <f>IF(ISERROR(VLOOKUP(B779,'Айгенис Оп24'!$C$3:$C$22,1,0)),"Нет","Да")</f>
        <v>Нет</v>
      </c>
      <c r="D779" s="43">
        <f t="shared" si="24"/>
        <v>365</v>
      </c>
      <c r="E779" s="49">
        <f>ROUND(('Все выпуски'!$X$3*'Все выпуски'!$X$6/100)/365*(B779-IF(C779="Нет",VLOOKUP(A779,'Айгенис Оп24'!$A$2:$C$22,3,0),VLOOKUP((A779-1),'Айгенис Оп24'!$A$2:$C$22,3,0))),2)</f>
        <v>2.27</v>
      </c>
      <c r="G779" s="43">
        <f>COUNTIF(D780:$D$1852,365)</f>
        <v>710</v>
      </c>
      <c r="H779" s="43">
        <f>COUNTIF(D780:$D$1852,366)</f>
        <v>363</v>
      </c>
      <c r="I779" s="2"/>
    </row>
    <row r="780" spans="1:9" x14ac:dyDescent="0.25">
      <c r="A780" s="1">
        <f>COUNTIF($C$2:C780,"Да")</f>
        <v>8</v>
      </c>
      <c r="B780" s="45">
        <f t="shared" si="25"/>
        <v>46043</v>
      </c>
      <c r="C780" s="42" t="str">
        <f>IF(ISERROR(VLOOKUP(B780,'Айгенис Оп24'!$C$3:$C$22,1,0)),"Нет","Да")</f>
        <v>Нет</v>
      </c>
      <c r="D780" s="43">
        <f t="shared" si="24"/>
        <v>365</v>
      </c>
      <c r="E780" s="49">
        <f>ROUND(('Все выпуски'!$X$3*'Все выпуски'!$X$6/100)/365*(B780-IF(C780="Нет",VLOOKUP(A780,'Айгенис Оп24'!$A$2:$C$22,3,0),VLOOKUP((A780-1),'Айгенис Оп24'!$A$2:$C$22,3,0))),2)</f>
        <v>2.37</v>
      </c>
      <c r="G780" s="43">
        <f>COUNTIF(D781:$D$1852,365)</f>
        <v>709</v>
      </c>
      <c r="H780" s="43">
        <f>COUNTIF(D781:$D$1852,366)</f>
        <v>363</v>
      </c>
      <c r="I780" s="2"/>
    </row>
    <row r="781" spans="1:9" x14ac:dyDescent="0.25">
      <c r="A781" s="1">
        <f>COUNTIF($C$2:C781,"Да")</f>
        <v>8</v>
      </c>
      <c r="B781" s="45">
        <f t="shared" si="25"/>
        <v>46044</v>
      </c>
      <c r="C781" s="42" t="str">
        <f>IF(ISERROR(VLOOKUP(B781,'Айгенис Оп24'!$C$3:$C$22,1,0)),"Нет","Да")</f>
        <v>Нет</v>
      </c>
      <c r="D781" s="43">
        <f t="shared" si="24"/>
        <v>365</v>
      </c>
      <c r="E781" s="49">
        <f>ROUND(('Все выпуски'!$X$3*'Все выпуски'!$X$6/100)/365*(B781-IF(C781="Нет",VLOOKUP(A781,'Айгенис Оп24'!$A$2:$C$22,3,0),VLOOKUP((A781-1),'Айгенис Оп24'!$A$2:$C$22,3,0))),2)</f>
        <v>2.4700000000000002</v>
      </c>
      <c r="G781" s="43">
        <f>COUNTIF(D782:$D$1852,365)</f>
        <v>708</v>
      </c>
      <c r="H781" s="43">
        <f>COUNTIF(D782:$D$1852,366)</f>
        <v>363</v>
      </c>
      <c r="I781" s="2"/>
    </row>
    <row r="782" spans="1:9" x14ac:dyDescent="0.25">
      <c r="A782" s="1">
        <f>COUNTIF($C$2:C782,"Да")</f>
        <v>8</v>
      </c>
      <c r="B782" s="45">
        <f t="shared" si="25"/>
        <v>46045</v>
      </c>
      <c r="C782" s="42" t="str">
        <f>IF(ISERROR(VLOOKUP(B782,'Айгенис Оп24'!$C$3:$C$22,1,0)),"Нет","Да")</f>
        <v>Нет</v>
      </c>
      <c r="D782" s="43">
        <f t="shared" si="24"/>
        <v>365</v>
      </c>
      <c r="E782" s="49">
        <f>ROUND(('Все выпуски'!$X$3*'Все выпуски'!$X$6/100)/365*(B782-IF(C782="Нет",VLOOKUP(A782,'Айгенис Оп24'!$A$2:$C$22,3,0),VLOOKUP((A782-1),'Айгенис Оп24'!$A$2:$C$22,3,0))),2)</f>
        <v>2.56</v>
      </c>
      <c r="G782" s="43">
        <f>COUNTIF(D783:$D$1852,365)</f>
        <v>707</v>
      </c>
      <c r="H782" s="43">
        <f>COUNTIF(D783:$D$1852,366)</f>
        <v>363</v>
      </c>
      <c r="I782" s="2"/>
    </row>
    <row r="783" spans="1:9" x14ac:dyDescent="0.25">
      <c r="A783" s="1">
        <f>COUNTIF($C$2:C783,"Да")</f>
        <v>8</v>
      </c>
      <c r="B783" s="45">
        <f t="shared" si="25"/>
        <v>46046</v>
      </c>
      <c r="C783" s="42" t="str">
        <f>IF(ISERROR(VLOOKUP(B783,'Айгенис Оп24'!$C$3:$C$22,1,0)),"Нет","Да")</f>
        <v>Нет</v>
      </c>
      <c r="D783" s="43">
        <f t="shared" si="24"/>
        <v>365</v>
      </c>
      <c r="E783" s="49">
        <f>ROUND(('Все выпуски'!$X$3*'Все выпуски'!$X$6/100)/365*(B783-IF(C783="Нет",VLOOKUP(A783,'Айгенис Оп24'!$A$2:$C$22,3,0),VLOOKUP((A783-1),'Айгенис Оп24'!$A$2:$C$22,3,0))),2)</f>
        <v>2.66</v>
      </c>
      <c r="G783" s="43">
        <f>COUNTIF(D784:$D$1852,365)</f>
        <v>706</v>
      </c>
      <c r="H783" s="43">
        <f>COUNTIF(D784:$D$1852,366)</f>
        <v>363</v>
      </c>
      <c r="I783" s="2"/>
    </row>
    <row r="784" spans="1:9" x14ac:dyDescent="0.25">
      <c r="A784" s="1">
        <f>COUNTIF($C$2:C784,"Да")</f>
        <v>8</v>
      </c>
      <c r="B784" s="45">
        <f t="shared" si="25"/>
        <v>46047</v>
      </c>
      <c r="C784" s="42" t="str">
        <f>IF(ISERROR(VLOOKUP(B784,'Айгенис Оп24'!$C$3:$C$22,1,0)),"Нет","Да")</f>
        <v>Нет</v>
      </c>
      <c r="D784" s="43">
        <f t="shared" si="24"/>
        <v>365</v>
      </c>
      <c r="E784" s="49">
        <f>ROUND(('Все выпуски'!$X$3*'Все выпуски'!$X$6/100)/365*(B784-IF(C784="Нет",VLOOKUP(A784,'Айгенис Оп24'!$A$2:$C$22,3,0),VLOOKUP((A784-1),'Айгенис Оп24'!$A$2:$C$22,3,0))),2)</f>
        <v>2.76</v>
      </c>
      <c r="G784" s="43">
        <f>COUNTIF(D785:$D$1852,365)</f>
        <v>705</v>
      </c>
      <c r="H784" s="43">
        <f>COUNTIF(D785:$D$1852,366)</f>
        <v>363</v>
      </c>
      <c r="I784" s="2"/>
    </row>
    <row r="785" spans="1:9" x14ac:dyDescent="0.25">
      <c r="A785" s="1">
        <f>COUNTIF($C$2:C785,"Да")</f>
        <v>8</v>
      </c>
      <c r="B785" s="45">
        <f t="shared" si="25"/>
        <v>46048</v>
      </c>
      <c r="C785" s="42" t="str">
        <f>IF(ISERROR(VLOOKUP(B785,'Айгенис Оп24'!$C$3:$C$22,1,0)),"Нет","Да")</f>
        <v>Нет</v>
      </c>
      <c r="D785" s="43">
        <f t="shared" si="24"/>
        <v>365</v>
      </c>
      <c r="E785" s="49">
        <f>ROUND(('Все выпуски'!$X$3*'Все выпуски'!$X$6/100)/365*(B785-IF(C785="Нет",VLOOKUP(A785,'Айгенис Оп24'!$A$2:$C$22,3,0),VLOOKUP((A785-1),'Айгенис Оп24'!$A$2:$C$22,3,0))),2)</f>
        <v>2.86</v>
      </c>
      <c r="G785" s="43">
        <f>COUNTIF(D786:$D$1852,365)</f>
        <v>704</v>
      </c>
      <c r="H785" s="43">
        <f>COUNTIF(D786:$D$1852,366)</f>
        <v>363</v>
      </c>
      <c r="I785" s="2"/>
    </row>
    <row r="786" spans="1:9" x14ac:dyDescent="0.25">
      <c r="A786" s="1">
        <f>COUNTIF($C$2:C786,"Да")</f>
        <v>8</v>
      </c>
      <c r="B786" s="45">
        <f t="shared" si="25"/>
        <v>46049</v>
      </c>
      <c r="C786" s="42" t="str">
        <f>IF(ISERROR(VLOOKUP(B786,'Айгенис Оп24'!$C$3:$C$22,1,0)),"Нет","Да")</f>
        <v>Нет</v>
      </c>
      <c r="D786" s="43">
        <f t="shared" si="24"/>
        <v>365</v>
      </c>
      <c r="E786" s="49">
        <f>ROUND(('Все выпуски'!$X$3*'Все выпуски'!$X$6/100)/365*(B786-IF(C786="Нет",VLOOKUP(A786,'Айгенис Оп24'!$A$2:$C$22,3,0),VLOOKUP((A786-1),'Айгенис Оп24'!$A$2:$C$22,3,0))),2)</f>
        <v>2.96</v>
      </c>
      <c r="G786" s="43">
        <f>COUNTIF(D787:$D$1852,365)</f>
        <v>703</v>
      </c>
      <c r="H786" s="43">
        <f>COUNTIF(D787:$D$1852,366)</f>
        <v>363</v>
      </c>
      <c r="I786" s="2"/>
    </row>
    <row r="787" spans="1:9" x14ac:dyDescent="0.25">
      <c r="A787" s="1">
        <f>COUNTIF($C$2:C787,"Да")</f>
        <v>8</v>
      </c>
      <c r="B787" s="45">
        <f t="shared" si="25"/>
        <v>46050</v>
      </c>
      <c r="C787" s="42" t="str">
        <f>IF(ISERROR(VLOOKUP(B787,'Айгенис Оп24'!$C$3:$C$22,1,0)),"Нет","Да")</f>
        <v>Нет</v>
      </c>
      <c r="D787" s="43">
        <f t="shared" si="24"/>
        <v>365</v>
      </c>
      <c r="E787" s="49">
        <f>ROUND(('Все выпуски'!$X$3*'Все выпуски'!$X$6/100)/365*(B787-IF(C787="Нет",VLOOKUP(A787,'Айгенис Оп24'!$A$2:$C$22,3,0),VLOOKUP((A787-1),'Айгенис Оп24'!$A$2:$C$22,3,0))),2)</f>
        <v>3.06</v>
      </c>
      <c r="G787" s="43">
        <f>COUNTIF(D788:$D$1852,365)</f>
        <v>702</v>
      </c>
      <c r="H787" s="43">
        <f>COUNTIF(D788:$D$1852,366)</f>
        <v>363</v>
      </c>
      <c r="I787" s="2"/>
    </row>
    <row r="788" spans="1:9" x14ac:dyDescent="0.25">
      <c r="A788" s="1">
        <f>COUNTIF($C$2:C788,"Да")</f>
        <v>8</v>
      </c>
      <c r="B788" s="45">
        <f t="shared" si="25"/>
        <v>46051</v>
      </c>
      <c r="C788" s="42" t="str">
        <f>IF(ISERROR(VLOOKUP(B788,'Айгенис Оп24'!$C$3:$C$22,1,0)),"Нет","Да")</f>
        <v>Нет</v>
      </c>
      <c r="D788" s="43">
        <f t="shared" si="24"/>
        <v>365</v>
      </c>
      <c r="E788" s="49">
        <f>ROUND(('Все выпуски'!$X$3*'Все выпуски'!$X$6/100)/365*(B788-IF(C788="Нет",VLOOKUP(A788,'Айгенис Оп24'!$A$2:$C$22,3,0),VLOOKUP((A788-1),'Айгенис Оп24'!$A$2:$C$22,3,0))),2)</f>
        <v>3.16</v>
      </c>
      <c r="G788" s="43">
        <f>COUNTIF(D789:$D$1852,365)</f>
        <v>701</v>
      </c>
      <c r="H788" s="43">
        <f>COUNTIF(D789:$D$1852,366)</f>
        <v>363</v>
      </c>
      <c r="I788" s="2"/>
    </row>
    <row r="789" spans="1:9" x14ac:dyDescent="0.25">
      <c r="A789" s="1">
        <f>COUNTIF($C$2:C789,"Да")</f>
        <v>8</v>
      </c>
      <c r="B789" s="45">
        <f t="shared" si="25"/>
        <v>46052</v>
      </c>
      <c r="C789" s="42" t="str">
        <f>IF(ISERROR(VLOOKUP(B789,'Айгенис Оп24'!$C$3:$C$22,1,0)),"Нет","Да")</f>
        <v>Нет</v>
      </c>
      <c r="D789" s="43">
        <f t="shared" si="24"/>
        <v>365</v>
      </c>
      <c r="E789" s="49">
        <f>ROUND(('Все выпуски'!$X$3*'Все выпуски'!$X$6/100)/365*(B789-IF(C789="Нет",VLOOKUP(A789,'Айгенис Оп24'!$A$2:$C$22,3,0),VLOOKUP((A789-1),'Айгенис Оп24'!$A$2:$C$22,3,0))),2)</f>
        <v>3.25</v>
      </c>
      <c r="G789" s="43">
        <f>COUNTIF(D790:$D$1852,365)</f>
        <v>700</v>
      </c>
      <c r="H789" s="43">
        <f>COUNTIF(D790:$D$1852,366)</f>
        <v>363</v>
      </c>
      <c r="I789" s="2"/>
    </row>
    <row r="790" spans="1:9" x14ac:dyDescent="0.25">
      <c r="A790" s="1">
        <f>COUNTIF($C$2:C790,"Да")</f>
        <v>8</v>
      </c>
      <c r="B790" s="45">
        <f t="shared" si="25"/>
        <v>46053</v>
      </c>
      <c r="C790" s="42" t="str">
        <f>IF(ISERROR(VLOOKUP(B790,'Айгенис Оп24'!$C$3:$C$22,1,0)),"Нет","Да")</f>
        <v>Нет</v>
      </c>
      <c r="D790" s="43">
        <f t="shared" si="24"/>
        <v>365</v>
      </c>
      <c r="E790" s="49">
        <f>ROUND(('Все выпуски'!$X$3*'Все выпуски'!$X$6/100)/365*(B790-IF(C790="Нет",VLOOKUP(A790,'Айгенис Оп24'!$A$2:$C$22,3,0),VLOOKUP((A790-1),'Айгенис Оп24'!$A$2:$C$22,3,0))),2)</f>
        <v>3.35</v>
      </c>
      <c r="G790" s="43">
        <f>COUNTIF(D791:$D$1852,365)</f>
        <v>699</v>
      </c>
      <c r="H790" s="43">
        <f>COUNTIF(D791:$D$1852,366)</f>
        <v>363</v>
      </c>
      <c r="I790" s="2"/>
    </row>
    <row r="791" spans="1:9" x14ac:dyDescent="0.25">
      <c r="A791" s="1">
        <f>COUNTIF($C$2:C791,"Да")</f>
        <v>8</v>
      </c>
      <c r="B791" s="45">
        <f t="shared" si="25"/>
        <v>46054</v>
      </c>
      <c r="C791" s="42" t="str">
        <f>IF(ISERROR(VLOOKUP(B791,'Айгенис Оп24'!$C$3:$C$22,1,0)),"Нет","Да")</f>
        <v>Нет</v>
      </c>
      <c r="D791" s="43">
        <f t="shared" si="24"/>
        <v>365</v>
      </c>
      <c r="E791" s="49">
        <f>ROUND(('Все выпуски'!$X$3*'Все выпуски'!$X$6/100)/365*(B791-IF(C791="Нет",VLOOKUP(A791,'Айгенис Оп24'!$A$2:$C$22,3,0),VLOOKUP((A791-1),'Айгенис Оп24'!$A$2:$C$22,3,0))),2)</f>
        <v>3.45</v>
      </c>
      <c r="G791" s="43">
        <f>COUNTIF(D792:$D$1852,365)</f>
        <v>698</v>
      </c>
      <c r="H791" s="43">
        <f>COUNTIF(D792:$D$1852,366)</f>
        <v>363</v>
      </c>
      <c r="I791" s="2"/>
    </row>
    <row r="792" spans="1:9" x14ac:dyDescent="0.25">
      <c r="A792" s="1">
        <f>COUNTIF($C$2:C792,"Да")</f>
        <v>8</v>
      </c>
      <c r="B792" s="45">
        <f t="shared" si="25"/>
        <v>46055</v>
      </c>
      <c r="C792" s="42" t="str">
        <f>IF(ISERROR(VLOOKUP(B792,'Айгенис Оп24'!$C$3:$C$22,1,0)),"Нет","Да")</f>
        <v>Нет</v>
      </c>
      <c r="D792" s="43">
        <f t="shared" si="24"/>
        <v>365</v>
      </c>
      <c r="E792" s="49">
        <f>ROUND(('Все выпуски'!$X$3*'Все выпуски'!$X$6/100)/365*(B792-IF(C792="Нет",VLOOKUP(A792,'Айгенис Оп24'!$A$2:$C$22,3,0),VLOOKUP((A792-1),'Айгенис Оп24'!$A$2:$C$22,3,0))),2)</f>
        <v>3.55</v>
      </c>
      <c r="G792" s="43">
        <f>COUNTIF(D793:$D$1852,365)</f>
        <v>697</v>
      </c>
      <c r="H792" s="43">
        <f>COUNTIF(D793:$D$1852,366)</f>
        <v>363</v>
      </c>
      <c r="I792" s="2"/>
    </row>
    <row r="793" spans="1:9" x14ac:dyDescent="0.25">
      <c r="A793" s="1">
        <f>COUNTIF($C$2:C793,"Да")</f>
        <v>8</v>
      </c>
      <c r="B793" s="45">
        <f t="shared" si="25"/>
        <v>46056</v>
      </c>
      <c r="C793" s="42" t="str">
        <f>IF(ISERROR(VLOOKUP(B793,'Айгенис Оп24'!$C$3:$C$22,1,0)),"Нет","Да")</f>
        <v>Нет</v>
      </c>
      <c r="D793" s="43">
        <f t="shared" si="24"/>
        <v>365</v>
      </c>
      <c r="E793" s="49">
        <f>ROUND(('Все выпуски'!$X$3*'Все выпуски'!$X$6/100)/365*(B793-IF(C793="Нет",VLOOKUP(A793,'Айгенис Оп24'!$A$2:$C$22,3,0),VLOOKUP((A793-1),'Айгенис Оп24'!$A$2:$C$22,3,0))),2)</f>
        <v>3.65</v>
      </c>
      <c r="G793" s="43">
        <f>COUNTIF(D794:$D$1852,365)</f>
        <v>696</v>
      </c>
      <c r="H793" s="43">
        <f>COUNTIF(D794:$D$1852,366)</f>
        <v>363</v>
      </c>
      <c r="I793" s="2"/>
    </row>
    <row r="794" spans="1:9" x14ac:dyDescent="0.25">
      <c r="A794" s="1">
        <f>COUNTIF($C$2:C794,"Да")</f>
        <v>8</v>
      </c>
      <c r="B794" s="45">
        <f t="shared" si="25"/>
        <v>46057</v>
      </c>
      <c r="C794" s="42" t="str">
        <f>IF(ISERROR(VLOOKUP(B794,'Айгенис Оп24'!$C$3:$C$22,1,0)),"Нет","Да")</f>
        <v>Нет</v>
      </c>
      <c r="D794" s="43">
        <f t="shared" si="24"/>
        <v>365</v>
      </c>
      <c r="E794" s="49">
        <f>ROUND(('Все выпуски'!$X$3*'Все выпуски'!$X$6/100)/365*(B794-IF(C794="Нет",VLOOKUP(A794,'Айгенис Оп24'!$A$2:$C$22,3,0),VLOOKUP((A794-1),'Айгенис Оп24'!$A$2:$C$22,3,0))),2)</f>
        <v>3.75</v>
      </c>
      <c r="G794" s="43">
        <f>COUNTIF(D795:$D$1852,365)</f>
        <v>695</v>
      </c>
      <c r="H794" s="43">
        <f>COUNTIF(D795:$D$1852,366)</f>
        <v>363</v>
      </c>
      <c r="I794" s="2"/>
    </row>
    <row r="795" spans="1:9" x14ac:dyDescent="0.25">
      <c r="A795" s="1">
        <f>COUNTIF($C$2:C795,"Да")</f>
        <v>8</v>
      </c>
      <c r="B795" s="45">
        <f t="shared" si="25"/>
        <v>46058</v>
      </c>
      <c r="C795" s="42" t="str">
        <f>IF(ISERROR(VLOOKUP(B795,'Айгенис Оп24'!$C$3:$C$22,1,0)),"Нет","Да")</f>
        <v>Нет</v>
      </c>
      <c r="D795" s="43">
        <f t="shared" si="24"/>
        <v>365</v>
      </c>
      <c r="E795" s="49">
        <f>ROUND(('Все выпуски'!$X$3*'Все выпуски'!$X$6/100)/365*(B795-IF(C795="Нет",VLOOKUP(A795,'Айгенис Оп24'!$A$2:$C$22,3,0),VLOOKUP((A795-1),'Айгенис Оп24'!$A$2:$C$22,3,0))),2)</f>
        <v>3.85</v>
      </c>
      <c r="G795" s="43">
        <f>COUNTIF(D796:$D$1852,365)</f>
        <v>694</v>
      </c>
      <c r="H795" s="43">
        <f>COUNTIF(D796:$D$1852,366)</f>
        <v>363</v>
      </c>
      <c r="I795" s="2"/>
    </row>
    <row r="796" spans="1:9" x14ac:dyDescent="0.25">
      <c r="A796" s="1">
        <f>COUNTIF($C$2:C796,"Да")</f>
        <v>8</v>
      </c>
      <c r="B796" s="45">
        <f t="shared" si="25"/>
        <v>46059</v>
      </c>
      <c r="C796" s="42" t="str">
        <f>IF(ISERROR(VLOOKUP(B796,'Айгенис Оп24'!$C$3:$C$22,1,0)),"Нет","Да")</f>
        <v>Нет</v>
      </c>
      <c r="D796" s="43">
        <f t="shared" si="24"/>
        <v>365</v>
      </c>
      <c r="E796" s="49">
        <f>ROUND(('Все выпуски'!$X$3*'Все выпуски'!$X$6/100)/365*(B796-IF(C796="Нет",VLOOKUP(A796,'Айгенис Оп24'!$A$2:$C$22,3,0),VLOOKUP((A796-1),'Айгенис Оп24'!$A$2:$C$22,3,0))),2)</f>
        <v>3.95</v>
      </c>
      <c r="G796" s="43">
        <f>COUNTIF(D797:$D$1852,365)</f>
        <v>693</v>
      </c>
      <c r="H796" s="43">
        <f>COUNTIF(D797:$D$1852,366)</f>
        <v>363</v>
      </c>
      <c r="I796" s="2"/>
    </row>
    <row r="797" spans="1:9" x14ac:dyDescent="0.25">
      <c r="A797" s="1">
        <f>COUNTIF($C$2:C797,"Да")</f>
        <v>8</v>
      </c>
      <c r="B797" s="45">
        <f t="shared" si="25"/>
        <v>46060</v>
      </c>
      <c r="C797" s="42" t="str">
        <f>IF(ISERROR(VLOOKUP(B797,'Айгенис Оп24'!$C$3:$C$22,1,0)),"Нет","Да")</f>
        <v>Нет</v>
      </c>
      <c r="D797" s="43">
        <f t="shared" si="24"/>
        <v>365</v>
      </c>
      <c r="E797" s="49">
        <f>ROUND(('Все выпуски'!$X$3*'Все выпуски'!$X$6/100)/365*(B797-IF(C797="Нет",VLOOKUP(A797,'Айгенис Оп24'!$A$2:$C$22,3,0),VLOOKUP((A797-1),'Айгенис Оп24'!$A$2:$C$22,3,0))),2)</f>
        <v>4.04</v>
      </c>
      <c r="G797" s="43">
        <f>COUNTIF(D798:$D$1852,365)</f>
        <v>692</v>
      </c>
      <c r="H797" s="43">
        <f>COUNTIF(D798:$D$1852,366)</f>
        <v>363</v>
      </c>
      <c r="I797" s="2"/>
    </row>
    <row r="798" spans="1:9" x14ac:dyDescent="0.25">
      <c r="A798" s="1">
        <f>COUNTIF($C$2:C798,"Да")</f>
        <v>8</v>
      </c>
      <c r="B798" s="45">
        <f t="shared" si="25"/>
        <v>46061</v>
      </c>
      <c r="C798" s="42" t="str">
        <f>IF(ISERROR(VLOOKUP(B798,'Айгенис Оп24'!$C$3:$C$22,1,0)),"Нет","Да")</f>
        <v>Нет</v>
      </c>
      <c r="D798" s="43">
        <f t="shared" si="24"/>
        <v>365</v>
      </c>
      <c r="E798" s="49">
        <f>ROUND(('Все выпуски'!$X$3*'Все выпуски'!$X$6/100)/365*(B798-IF(C798="Нет",VLOOKUP(A798,'Айгенис Оп24'!$A$2:$C$22,3,0),VLOOKUP((A798-1),'Айгенис Оп24'!$A$2:$C$22,3,0))),2)</f>
        <v>4.1399999999999997</v>
      </c>
      <c r="G798" s="43">
        <f>COUNTIF(D799:$D$1852,365)</f>
        <v>691</v>
      </c>
      <c r="H798" s="43">
        <f>COUNTIF(D799:$D$1852,366)</f>
        <v>363</v>
      </c>
      <c r="I798" s="2"/>
    </row>
    <row r="799" spans="1:9" x14ac:dyDescent="0.25">
      <c r="A799" s="1">
        <f>COUNTIF($C$2:C799,"Да")</f>
        <v>8</v>
      </c>
      <c r="B799" s="45">
        <f t="shared" si="25"/>
        <v>46062</v>
      </c>
      <c r="C799" s="42" t="str">
        <f>IF(ISERROR(VLOOKUP(B799,'Айгенис Оп24'!$C$3:$C$22,1,0)),"Нет","Да")</f>
        <v>Нет</v>
      </c>
      <c r="D799" s="43">
        <f t="shared" si="24"/>
        <v>365</v>
      </c>
      <c r="E799" s="49">
        <f>ROUND(('Все выпуски'!$X$3*'Все выпуски'!$X$6/100)/365*(B799-IF(C799="Нет",VLOOKUP(A799,'Айгенис Оп24'!$A$2:$C$22,3,0),VLOOKUP((A799-1),'Айгенис Оп24'!$A$2:$C$22,3,0))),2)</f>
        <v>4.24</v>
      </c>
      <c r="G799" s="43">
        <f>COUNTIF(D800:$D$1852,365)</f>
        <v>690</v>
      </c>
      <c r="H799" s="43">
        <f>COUNTIF(D800:$D$1852,366)</f>
        <v>363</v>
      </c>
      <c r="I799" s="2"/>
    </row>
    <row r="800" spans="1:9" x14ac:dyDescent="0.25">
      <c r="A800" s="1">
        <f>COUNTIF($C$2:C800,"Да")</f>
        <v>8</v>
      </c>
      <c r="B800" s="45">
        <f t="shared" si="25"/>
        <v>46063</v>
      </c>
      <c r="C800" s="42" t="str">
        <f>IF(ISERROR(VLOOKUP(B800,'Айгенис Оп24'!$C$3:$C$22,1,0)),"Нет","Да")</f>
        <v>Нет</v>
      </c>
      <c r="D800" s="43">
        <f t="shared" si="24"/>
        <v>365</v>
      </c>
      <c r="E800" s="49">
        <f>ROUND(('Все выпуски'!$X$3*'Все выпуски'!$X$6/100)/365*(B800-IF(C800="Нет",VLOOKUP(A800,'Айгенис Оп24'!$A$2:$C$22,3,0),VLOOKUP((A800-1),'Айгенис Оп24'!$A$2:$C$22,3,0))),2)</f>
        <v>4.34</v>
      </c>
      <c r="F800" s="44"/>
      <c r="G800" s="43">
        <f>COUNTIF(D801:$D$1852,365)</f>
        <v>689</v>
      </c>
      <c r="H800" s="43">
        <f>COUNTIF(D801:$D$1852,366)</f>
        <v>363</v>
      </c>
      <c r="I800" s="2"/>
    </row>
    <row r="801" spans="1:9" x14ac:dyDescent="0.25">
      <c r="A801" s="1">
        <f>COUNTIF($C$2:C801,"Да")</f>
        <v>8</v>
      </c>
      <c r="B801" s="45">
        <f t="shared" si="25"/>
        <v>46064</v>
      </c>
      <c r="C801" s="42" t="str">
        <f>IF(ISERROR(VLOOKUP(B801,'Айгенис Оп24'!$C$3:$C$22,1,0)),"Нет","Да")</f>
        <v>Нет</v>
      </c>
      <c r="D801" s="43">
        <f t="shared" si="24"/>
        <v>365</v>
      </c>
      <c r="E801" s="49">
        <f>ROUND(('Все выпуски'!$X$3*'Все выпуски'!$X$6/100)/365*(B801-IF(C801="Нет",VLOOKUP(A801,'Айгенис Оп24'!$A$2:$C$22,3,0),VLOOKUP((A801-1),'Айгенис Оп24'!$A$2:$C$22,3,0))),2)</f>
        <v>4.4400000000000004</v>
      </c>
      <c r="G801" s="43">
        <f>COUNTIF(D802:$D$1852,365)</f>
        <v>688</v>
      </c>
      <c r="H801" s="43">
        <f>COUNTIF(D802:$D$1852,366)</f>
        <v>363</v>
      </c>
      <c r="I801" s="2"/>
    </row>
    <row r="802" spans="1:9" x14ac:dyDescent="0.25">
      <c r="A802" s="1">
        <f>COUNTIF($C$2:C802,"Да")</f>
        <v>8</v>
      </c>
      <c r="B802" s="45">
        <f t="shared" si="25"/>
        <v>46065</v>
      </c>
      <c r="C802" s="42" t="str">
        <f>IF(ISERROR(VLOOKUP(B802,'Айгенис Оп24'!$C$3:$C$22,1,0)),"Нет","Да")</f>
        <v>Нет</v>
      </c>
      <c r="D802" s="43">
        <f t="shared" si="24"/>
        <v>365</v>
      </c>
      <c r="E802" s="49">
        <f>ROUND(('Все выпуски'!$X$3*'Все выпуски'!$X$6/100)/365*(B802-IF(C802="Нет",VLOOKUP(A802,'Айгенис Оп24'!$A$2:$C$22,3,0),VLOOKUP((A802-1),'Айгенис Оп24'!$A$2:$C$22,3,0))),2)</f>
        <v>4.54</v>
      </c>
      <c r="G802" s="43">
        <f>COUNTIF(D803:$D$1852,365)</f>
        <v>687</v>
      </c>
      <c r="H802" s="43">
        <f>COUNTIF(D803:$D$1852,366)</f>
        <v>363</v>
      </c>
      <c r="I802" s="2"/>
    </row>
    <row r="803" spans="1:9" x14ac:dyDescent="0.25">
      <c r="A803" s="1">
        <f>COUNTIF($C$2:C803,"Да")</f>
        <v>8</v>
      </c>
      <c r="B803" s="45">
        <f t="shared" si="25"/>
        <v>46066</v>
      </c>
      <c r="C803" s="42" t="str">
        <f>IF(ISERROR(VLOOKUP(B803,'Айгенис Оп24'!$C$3:$C$22,1,0)),"Нет","Да")</f>
        <v>Нет</v>
      </c>
      <c r="D803" s="43">
        <f t="shared" si="24"/>
        <v>365</v>
      </c>
      <c r="E803" s="49">
        <f>ROUND(('Все выпуски'!$X$3*'Все выпуски'!$X$6/100)/365*(B803-IF(C803="Нет",VLOOKUP(A803,'Айгенис Оп24'!$A$2:$C$22,3,0),VLOOKUP((A803-1),'Айгенис Оп24'!$A$2:$C$22,3,0))),2)</f>
        <v>4.6399999999999997</v>
      </c>
      <c r="G803" s="43">
        <f>COUNTIF(D804:$D$1852,365)</f>
        <v>686</v>
      </c>
      <c r="H803" s="43">
        <f>COUNTIF(D804:$D$1852,366)</f>
        <v>363</v>
      </c>
      <c r="I803" s="2"/>
    </row>
    <row r="804" spans="1:9" x14ac:dyDescent="0.25">
      <c r="A804" s="1">
        <f>COUNTIF($C$2:C804,"Да")</f>
        <v>8</v>
      </c>
      <c r="B804" s="45">
        <f t="shared" si="25"/>
        <v>46067</v>
      </c>
      <c r="C804" s="42" t="str">
        <f>IF(ISERROR(VLOOKUP(B804,'Айгенис Оп24'!$C$3:$C$22,1,0)),"Нет","Да")</f>
        <v>Нет</v>
      </c>
      <c r="D804" s="43">
        <f t="shared" si="24"/>
        <v>365</v>
      </c>
      <c r="E804" s="49">
        <f>ROUND(('Все выпуски'!$X$3*'Все выпуски'!$X$6/100)/365*(B804-IF(C804="Нет",VLOOKUP(A804,'Айгенис Оп24'!$A$2:$C$22,3,0),VLOOKUP((A804-1),'Айгенис Оп24'!$A$2:$C$22,3,0))),2)</f>
        <v>4.7300000000000004</v>
      </c>
      <c r="G804" s="43">
        <f>COUNTIF(D805:$D$1852,365)</f>
        <v>685</v>
      </c>
      <c r="H804" s="43">
        <f>COUNTIF(D805:$D$1852,366)</f>
        <v>363</v>
      </c>
      <c r="I804" s="2"/>
    </row>
    <row r="805" spans="1:9" x14ac:dyDescent="0.25">
      <c r="A805" s="1">
        <f>COUNTIF($C$2:C805,"Да")</f>
        <v>8</v>
      </c>
      <c r="B805" s="45">
        <f t="shared" si="25"/>
        <v>46068</v>
      </c>
      <c r="C805" s="42" t="str">
        <f>IF(ISERROR(VLOOKUP(B805,'Айгенис Оп24'!$C$3:$C$22,1,0)),"Нет","Да")</f>
        <v>Нет</v>
      </c>
      <c r="D805" s="43">
        <f t="shared" si="24"/>
        <v>365</v>
      </c>
      <c r="E805" s="49">
        <f>ROUND(('Все выпуски'!$X$3*'Все выпуски'!$X$6/100)/365*(B805-IF(C805="Нет",VLOOKUP(A805,'Айгенис Оп24'!$A$2:$C$22,3,0),VLOOKUP((A805-1),'Айгенис Оп24'!$A$2:$C$22,3,0))),2)</f>
        <v>4.83</v>
      </c>
      <c r="G805" s="43">
        <f>COUNTIF(D806:$D$1852,365)</f>
        <v>684</v>
      </c>
      <c r="H805" s="43">
        <f>COUNTIF(D806:$D$1852,366)</f>
        <v>363</v>
      </c>
      <c r="I805" s="2"/>
    </row>
    <row r="806" spans="1:9" x14ac:dyDescent="0.25">
      <c r="A806" s="1">
        <f>COUNTIF($C$2:C806,"Да")</f>
        <v>8</v>
      </c>
      <c r="B806" s="45">
        <f t="shared" si="25"/>
        <v>46069</v>
      </c>
      <c r="C806" s="42" t="str">
        <f>IF(ISERROR(VLOOKUP(B806,'Айгенис Оп24'!$C$3:$C$22,1,0)),"Нет","Да")</f>
        <v>Нет</v>
      </c>
      <c r="D806" s="43">
        <f t="shared" si="24"/>
        <v>365</v>
      </c>
      <c r="E806" s="49">
        <f>ROUND(('Все выпуски'!$X$3*'Все выпуски'!$X$6/100)/365*(B806-IF(C806="Нет",VLOOKUP(A806,'Айгенис Оп24'!$A$2:$C$22,3,0),VLOOKUP((A806-1),'Айгенис Оп24'!$A$2:$C$22,3,0))),2)</f>
        <v>4.93</v>
      </c>
      <c r="G806" s="43">
        <f>COUNTIF(D807:$D$1852,365)</f>
        <v>683</v>
      </c>
      <c r="H806" s="43">
        <f>COUNTIF(D807:$D$1852,366)</f>
        <v>363</v>
      </c>
      <c r="I806" s="2"/>
    </row>
    <row r="807" spans="1:9" x14ac:dyDescent="0.25">
      <c r="A807" s="1">
        <f>COUNTIF($C$2:C807,"Да")</f>
        <v>8</v>
      </c>
      <c r="B807" s="45">
        <f t="shared" si="25"/>
        <v>46070</v>
      </c>
      <c r="C807" s="42" t="str">
        <f>IF(ISERROR(VLOOKUP(B807,'Айгенис Оп24'!$C$3:$C$22,1,0)),"Нет","Да")</f>
        <v>Нет</v>
      </c>
      <c r="D807" s="43">
        <f t="shared" si="24"/>
        <v>365</v>
      </c>
      <c r="E807" s="49">
        <f>ROUND(('Все выпуски'!$X$3*'Все выпуски'!$X$6/100)/365*(B807-IF(C807="Нет",VLOOKUP(A807,'Айгенис Оп24'!$A$2:$C$22,3,0),VLOOKUP((A807-1),'Айгенис Оп24'!$A$2:$C$22,3,0))),2)</f>
        <v>5.03</v>
      </c>
      <c r="G807" s="43">
        <f>COUNTIF(D808:$D$1852,365)</f>
        <v>682</v>
      </c>
      <c r="H807" s="43">
        <f>COUNTIF(D808:$D$1852,366)</f>
        <v>363</v>
      </c>
      <c r="I807" s="2"/>
    </row>
    <row r="808" spans="1:9" x14ac:dyDescent="0.25">
      <c r="A808" s="1">
        <f>COUNTIF($C$2:C808,"Да")</f>
        <v>8</v>
      </c>
      <c r="B808" s="45">
        <f t="shared" si="25"/>
        <v>46071</v>
      </c>
      <c r="C808" s="42" t="str">
        <f>IF(ISERROR(VLOOKUP(B808,'Айгенис Оп24'!$C$3:$C$22,1,0)),"Нет","Да")</f>
        <v>Нет</v>
      </c>
      <c r="D808" s="43">
        <f t="shared" si="24"/>
        <v>365</v>
      </c>
      <c r="E808" s="49">
        <f>ROUND(('Все выпуски'!$X$3*'Все выпуски'!$X$6/100)/365*(B808-IF(C808="Нет",VLOOKUP(A808,'Айгенис Оп24'!$A$2:$C$22,3,0),VLOOKUP((A808-1),'Айгенис Оп24'!$A$2:$C$22,3,0))),2)</f>
        <v>5.13</v>
      </c>
      <c r="G808" s="43">
        <f>COUNTIF(D809:$D$1852,365)</f>
        <v>681</v>
      </c>
      <c r="H808" s="43">
        <f>COUNTIF(D809:$D$1852,366)</f>
        <v>363</v>
      </c>
      <c r="I808" s="2"/>
    </row>
    <row r="809" spans="1:9" x14ac:dyDescent="0.25">
      <c r="A809" s="1">
        <f>COUNTIF($C$2:C809,"Да")</f>
        <v>8</v>
      </c>
      <c r="B809" s="45">
        <f t="shared" si="25"/>
        <v>46072</v>
      </c>
      <c r="C809" s="42" t="str">
        <f>IF(ISERROR(VLOOKUP(B809,'Айгенис Оп24'!$C$3:$C$22,1,0)),"Нет","Да")</f>
        <v>Нет</v>
      </c>
      <c r="D809" s="43">
        <f t="shared" si="24"/>
        <v>365</v>
      </c>
      <c r="E809" s="49">
        <f>ROUND(('Все выпуски'!$X$3*'Все выпуски'!$X$6/100)/365*(B809-IF(C809="Нет",VLOOKUP(A809,'Айгенис Оп24'!$A$2:$C$22,3,0),VLOOKUP((A809-1),'Айгенис Оп24'!$A$2:$C$22,3,0))),2)</f>
        <v>5.23</v>
      </c>
      <c r="G809" s="43">
        <f>COUNTIF(D810:$D$1852,365)</f>
        <v>680</v>
      </c>
      <c r="H809" s="43">
        <f>COUNTIF(D810:$D$1852,366)</f>
        <v>363</v>
      </c>
      <c r="I809" s="2"/>
    </row>
    <row r="810" spans="1:9" x14ac:dyDescent="0.25">
      <c r="A810" s="1">
        <f>COUNTIF($C$2:C810,"Да")</f>
        <v>8</v>
      </c>
      <c r="B810" s="45">
        <f t="shared" si="25"/>
        <v>46073</v>
      </c>
      <c r="C810" s="42" t="str">
        <f>IF(ISERROR(VLOOKUP(B810,'Айгенис Оп24'!$C$3:$C$22,1,0)),"Нет","Да")</f>
        <v>Нет</v>
      </c>
      <c r="D810" s="43">
        <f t="shared" si="24"/>
        <v>365</v>
      </c>
      <c r="E810" s="49">
        <f>ROUND(('Все выпуски'!$X$3*'Все выпуски'!$X$6/100)/365*(B810-IF(C810="Нет",VLOOKUP(A810,'Айгенис Оп24'!$A$2:$C$22,3,0),VLOOKUP((A810-1),'Айгенис Оп24'!$A$2:$C$22,3,0))),2)</f>
        <v>5.33</v>
      </c>
      <c r="G810" s="43">
        <f>COUNTIF(D811:$D$1852,365)</f>
        <v>679</v>
      </c>
      <c r="H810" s="43">
        <f>COUNTIF(D811:$D$1852,366)</f>
        <v>363</v>
      </c>
      <c r="I810" s="2"/>
    </row>
    <row r="811" spans="1:9" x14ac:dyDescent="0.25">
      <c r="A811" s="1">
        <f>COUNTIF($C$2:C811,"Да")</f>
        <v>8</v>
      </c>
      <c r="B811" s="45">
        <f t="shared" si="25"/>
        <v>46074</v>
      </c>
      <c r="C811" s="42" t="str">
        <f>IF(ISERROR(VLOOKUP(B811,'Айгенис Оп24'!$C$3:$C$22,1,0)),"Нет","Да")</f>
        <v>Нет</v>
      </c>
      <c r="D811" s="43">
        <f t="shared" si="24"/>
        <v>365</v>
      </c>
      <c r="E811" s="49">
        <f>ROUND(('Все выпуски'!$X$3*'Все выпуски'!$X$6/100)/365*(B811-IF(C811="Нет",VLOOKUP(A811,'Айгенис Оп24'!$A$2:$C$22,3,0),VLOOKUP((A811-1),'Айгенис Оп24'!$A$2:$C$22,3,0))),2)</f>
        <v>5.42</v>
      </c>
      <c r="G811" s="43">
        <f>COUNTIF(D812:$D$1852,365)</f>
        <v>678</v>
      </c>
      <c r="H811" s="43">
        <f>COUNTIF(D812:$D$1852,366)</f>
        <v>363</v>
      </c>
      <c r="I811" s="2"/>
    </row>
    <row r="812" spans="1:9" x14ac:dyDescent="0.25">
      <c r="A812" s="1">
        <f>COUNTIF($C$2:C812,"Да")</f>
        <v>8</v>
      </c>
      <c r="B812" s="45">
        <f t="shared" si="25"/>
        <v>46075</v>
      </c>
      <c r="C812" s="42" t="str">
        <f>IF(ISERROR(VLOOKUP(B812,'Айгенис Оп24'!$C$3:$C$22,1,0)),"Нет","Да")</f>
        <v>Нет</v>
      </c>
      <c r="D812" s="43">
        <f t="shared" si="24"/>
        <v>365</v>
      </c>
      <c r="E812" s="49">
        <f>ROUND(('Все выпуски'!$X$3*'Все выпуски'!$X$6/100)/365*(B812-IF(C812="Нет",VLOOKUP(A812,'Айгенис Оп24'!$A$2:$C$22,3,0),VLOOKUP((A812-1),'Айгенис Оп24'!$A$2:$C$22,3,0))),2)</f>
        <v>5.52</v>
      </c>
      <c r="G812" s="43">
        <f>COUNTIF(D813:$D$1852,365)</f>
        <v>677</v>
      </c>
      <c r="H812" s="43">
        <f>COUNTIF(D813:$D$1852,366)</f>
        <v>363</v>
      </c>
      <c r="I812" s="2"/>
    </row>
    <row r="813" spans="1:9" x14ac:dyDescent="0.25">
      <c r="A813" s="1">
        <f>COUNTIF($C$2:C813,"Да")</f>
        <v>8</v>
      </c>
      <c r="B813" s="45">
        <f t="shared" si="25"/>
        <v>46076</v>
      </c>
      <c r="C813" s="42" t="str">
        <f>IF(ISERROR(VLOOKUP(B813,'Айгенис Оп24'!$C$3:$C$22,1,0)),"Нет","Да")</f>
        <v>Нет</v>
      </c>
      <c r="D813" s="43">
        <f t="shared" si="24"/>
        <v>365</v>
      </c>
      <c r="E813" s="49">
        <f>ROUND(('Все выпуски'!$X$3*'Все выпуски'!$X$6/100)/365*(B813-IF(C813="Нет",VLOOKUP(A813,'Айгенис Оп24'!$A$2:$C$22,3,0),VLOOKUP((A813-1),'Айгенис Оп24'!$A$2:$C$22,3,0))),2)</f>
        <v>5.62</v>
      </c>
      <c r="G813" s="43">
        <f>COUNTIF(D814:$D$1852,365)</f>
        <v>676</v>
      </c>
      <c r="H813" s="43">
        <f>COUNTIF(D814:$D$1852,366)</f>
        <v>363</v>
      </c>
      <c r="I813" s="2"/>
    </row>
    <row r="814" spans="1:9" x14ac:dyDescent="0.25">
      <c r="A814" s="1">
        <f>COUNTIF($C$2:C814,"Да")</f>
        <v>8</v>
      </c>
      <c r="B814" s="45">
        <f t="shared" si="25"/>
        <v>46077</v>
      </c>
      <c r="C814" s="42" t="str">
        <f>IF(ISERROR(VLOOKUP(B814,'Айгенис Оп24'!$C$3:$C$22,1,0)),"Нет","Да")</f>
        <v>Нет</v>
      </c>
      <c r="D814" s="43">
        <f t="shared" si="24"/>
        <v>365</v>
      </c>
      <c r="E814" s="49">
        <f>ROUND(('Все выпуски'!$X$3*'Все выпуски'!$X$6/100)/365*(B814-IF(C814="Нет",VLOOKUP(A814,'Айгенис Оп24'!$A$2:$C$22,3,0),VLOOKUP((A814-1),'Айгенис Оп24'!$A$2:$C$22,3,0))),2)</f>
        <v>5.72</v>
      </c>
      <c r="G814" s="43">
        <f>COUNTIF(D815:$D$1852,365)</f>
        <v>675</v>
      </c>
      <c r="H814" s="43">
        <f>COUNTIF(D815:$D$1852,366)</f>
        <v>363</v>
      </c>
      <c r="I814" s="2"/>
    </row>
    <row r="815" spans="1:9" x14ac:dyDescent="0.25">
      <c r="A815" s="1">
        <f>COUNTIF($C$2:C815,"Да")</f>
        <v>8</v>
      </c>
      <c r="B815" s="45">
        <f t="shared" si="25"/>
        <v>46078</v>
      </c>
      <c r="C815" s="42" t="str">
        <f>IF(ISERROR(VLOOKUP(B815,'Айгенис Оп24'!$C$3:$C$22,1,0)),"Нет","Да")</f>
        <v>Нет</v>
      </c>
      <c r="D815" s="43">
        <f t="shared" si="24"/>
        <v>365</v>
      </c>
      <c r="E815" s="49">
        <f>ROUND(('Все выпуски'!$X$3*'Все выпуски'!$X$6/100)/365*(B815-IF(C815="Нет",VLOOKUP(A815,'Айгенис Оп24'!$A$2:$C$22,3,0),VLOOKUP((A815-1),'Айгенис Оп24'!$A$2:$C$22,3,0))),2)</f>
        <v>5.82</v>
      </c>
      <c r="G815" s="43">
        <f>COUNTIF(D816:$D$1852,365)</f>
        <v>674</v>
      </c>
      <c r="H815" s="43">
        <f>COUNTIF(D816:$D$1852,366)</f>
        <v>363</v>
      </c>
      <c r="I815" s="2"/>
    </row>
    <row r="816" spans="1:9" x14ac:dyDescent="0.25">
      <c r="A816" s="1">
        <f>COUNTIF($C$2:C816,"Да")</f>
        <v>8</v>
      </c>
      <c r="B816" s="45">
        <f t="shared" si="25"/>
        <v>46079</v>
      </c>
      <c r="C816" s="42" t="str">
        <f>IF(ISERROR(VLOOKUP(B816,'Айгенис Оп24'!$C$3:$C$22,1,0)),"Нет","Да")</f>
        <v>Нет</v>
      </c>
      <c r="D816" s="43">
        <f t="shared" si="24"/>
        <v>365</v>
      </c>
      <c r="E816" s="49">
        <f>ROUND(('Все выпуски'!$X$3*'Все выпуски'!$X$6/100)/365*(B816-IF(C816="Нет",VLOOKUP(A816,'Айгенис Оп24'!$A$2:$C$22,3,0),VLOOKUP((A816-1),'Айгенис Оп24'!$A$2:$C$22,3,0))),2)</f>
        <v>5.92</v>
      </c>
      <c r="G816" s="43">
        <f>COUNTIF(D817:$D$1852,365)</f>
        <v>673</v>
      </c>
      <c r="H816" s="43">
        <f>COUNTIF(D817:$D$1852,366)</f>
        <v>363</v>
      </c>
      <c r="I816" s="2"/>
    </row>
    <row r="817" spans="1:9" x14ac:dyDescent="0.25">
      <c r="A817" s="1">
        <f>COUNTIF($C$2:C817,"Да")</f>
        <v>8</v>
      </c>
      <c r="B817" s="45">
        <f t="shared" si="25"/>
        <v>46080</v>
      </c>
      <c r="C817" s="42" t="str">
        <f>IF(ISERROR(VLOOKUP(B817,'Айгенис Оп24'!$C$3:$C$22,1,0)),"Нет","Да")</f>
        <v>Нет</v>
      </c>
      <c r="D817" s="43">
        <f t="shared" si="24"/>
        <v>365</v>
      </c>
      <c r="E817" s="49">
        <f>ROUND(('Все выпуски'!$X$3*'Все выпуски'!$X$6/100)/365*(B817-IF(C817="Нет",VLOOKUP(A817,'Айгенис Оп24'!$A$2:$C$22,3,0),VLOOKUP((A817-1),'Айгенис Оп24'!$A$2:$C$22,3,0))),2)</f>
        <v>6.02</v>
      </c>
      <c r="G817" s="43">
        <f>COUNTIF(D818:$D$1852,365)</f>
        <v>672</v>
      </c>
      <c r="H817" s="43">
        <f>COUNTIF(D818:$D$1852,366)</f>
        <v>363</v>
      </c>
      <c r="I817" s="2"/>
    </row>
    <row r="818" spans="1:9" x14ac:dyDescent="0.25">
      <c r="A818" s="1">
        <f>COUNTIF($C$2:C818,"Да")</f>
        <v>8</v>
      </c>
      <c r="B818" s="45">
        <f t="shared" si="25"/>
        <v>46081</v>
      </c>
      <c r="C818" s="42" t="str">
        <f>IF(ISERROR(VLOOKUP(B818,'Айгенис Оп24'!$C$3:$C$22,1,0)),"Нет","Да")</f>
        <v>Нет</v>
      </c>
      <c r="D818" s="43">
        <f t="shared" si="24"/>
        <v>365</v>
      </c>
      <c r="E818" s="49">
        <f>ROUND(('Все выпуски'!$X$3*'Все выпуски'!$X$6/100)/365*(B818-IF(C818="Нет",VLOOKUP(A818,'Айгенис Оп24'!$A$2:$C$22,3,0),VLOOKUP((A818-1),'Айгенис Оп24'!$A$2:$C$22,3,0))),2)</f>
        <v>6.12</v>
      </c>
      <c r="G818" s="43">
        <f>COUNTIF(D819:$D$1852,365)</f>
        <v>671</v>
      </c>
      <c r="H818" s="43">
        <f>COUNTIF(D819:$D$1852,366)</f>
        <v>363</v>
      </c>
      <c r="I818" s="2"/>
    </row>
    <row r="819" spans="1:9" x14ac:dyDescent="0.25">
      <c r="A819" s="1">
        <f>COUNTIF($C$2:C819,"Да")</f>
        <v>8</v>
      </c>
      <c r="B819" s="45">
        <f t="shared" si="25"/>
        <v>46082</v>
      </c>
      <c r="C819" s="42" t="str">
        <f>IF(ISERROR(VLOOKUP(B819,'Айгенис Оп24'!$C$3:$C$22,1,0)),"Нет","Да")</f>
        <v>Нет</v>
      </c>
      <c r="D819" s="43">
        <f t="shared" si="24"/>
        <v>365</v>
      </c>
      <c r="E819" s="49">
        <f>ROUND(('Все выпуски'!$X$3*'Все выпуски'!$X$6/100)/365*(B819-IF(C819="Нет",VLOOKUP(A819,'Айгенис Оп24'!$A$2:$C$22,3,0),VLOOKUP((A819-1),'Айгенис Оп24'!$A$2:$C$22,3,0))),2)</f>
        <v>6.21</v>
      </c>
      <c r="G819" s="43">
        <f>COUNTIF(D820:$D$1852,365)</f>
        <v>670</v>
      </c>
      <c r="H819" s="43">
        <f>COUNTIF(D820:$D$1852,366)</f>
        <v>363</v>
      </c>
      <c r="I819" s="2"/>
    </row>
    <row r="820" spans="1:9" x14ac:dyDescent="0.25">
      <c r="A820" s="1">
        <f>COUNTIF($C$2:C820,"Да")</f>
        <v>8</v>
      </c>
      <c r="B820" s="45">
        <f t="shared" si="25"/>
        <v>46083</v>
      </c>
      <c r="C820" s="42" t="str">
        <f>IF(ISERROR(VLOOKUP(B820,'Айгенис Оп24'!$C$3:$C$22,1,0)),"Нет","Да")</f>
        <v>Нет</v>
      </c>
      <c r="D820" s="43">
        <f t="shared" si="24"/>
        <v>365</v>
      </c>
      <c r="E820" s="49">
        <f>ROUND(('Все выпуски'!$X$3*'Все выпуски'!$X$6/100)/365*(B820-IF(C820="Нет",VLOOKUP(A820,'Айгенис Оп24'!$A$2:$C$22,3,0),VLOOKUP((A820-1),'Айгенис Оп24'!$A$2:$C$22,3,0))),2)</f>
        <v>6.31</v>
      </c>
      <c r="G820" s="43">
        <f>COUNTIF(D821:$D$1852,365)</f>
        <v>669</v>
      </c>
      <c r="H820" s="43">
        <f>COUNTIF(D821:$D$1852,366)</f>
        <v>363</v>
      </c>
      <c r="I820" s="2"/>
    </row>
    <row r="821" spans="1:9" x14ac:dyDescent="0.25">
      <c r="A821" s="1">
        <f>COUNTIF($C$2:C821,"Да")</f>
        <v>8</v>
      </c>
      <c r="B821" s="45">
        <f t="shared" si="25"/>
        <v>46084</v>
      </c>
      <c r="C821" s="42" t="str">
        <f>IF(ISERROR(VLOOKUP(B821,'Айгенис Оп24'!$C$3:$C$22,1,0)),"Нет","Да")</f>
        <v>Нет</v>
      </c>
      <c r="D821" s="43">
        <f t="shared" si="24"/>
        <v>365</v>
      </c>
      <c r="E821" s="49">
        <f>ROUND(('Все выпуски'!$X$3*'Все выпуски'!$X$6/100)/365*(B821-IF(C821="Нет",VLOOKUP(A821,'Айгенис Оп24'!$A$2:$C$22,3,0),VLOOKUP((A821-1),'Айгенис Оп24'!$A$2:$C$22,3,0))),2)</f>
        <v>6.41</v>
      </c>
      <c r="G821" s="43">
        <f>COUNTIF(D822:$D$1852,365)</f>
        <v>668</v>
      </c>
      <c r="H821" s="43">
        <f>COUNTIF(D822:$D$1852,366)</f>
        <v>363</v>
      </c>
      <c r="I821" s="2"/>
    </row>
    <row r="822" spans="1:9" x14ac:dyDescent="0.25">
      <c r="A822" s="1">
        <f>COUNTIF($C$2:C822,"Да")</f>
        <v>8</v>
      </c>
      <c r="B822" s="45">
        <f t="shared" si="25"/>
        <v>46085</v>
      </c>
      <c r="C822" s="42" t="str">
        <f>IF(ISERROR(VLOOKUP(B822,'Айгенис Оп24'!$C$3:$C$22,1,0)),"Нет","Да")</f>
        <v>Нет</v>
      </c>
      <c r="D822" s="43">
        <f t="shared" si="24"/>
        <v>365</v>
      </c>
      <c r="E822" s="49">
        <f>ROUND(('Все выпуски'!$X$3*'Все выпуски'!$X$6/100)/365*(B822-IF(C822="Нет",VLOOKUP(A822,'Айгенис Оп24'!$A$2:$C$22,3,0),VLOOKUP((A822-1),'Айгенис Оп24'!$A$2:$C$22,3,0))),2)</f>
        <v>6.51</v>
      </c>
      <c r="G822" s="43">
        <f>COUNTIF(D823:$D$1852,365)</f>
        <v>667</v>
      </c>
      <c r="H822" s="43">
        <f>COUNTIF(D823:$D$1852,366)</f>
        <v>363</v>
      </c>
      <c r="I822" s="2"/>
    </row>
    <row r="823" spans="1:9" x14ac:dyDescent="0.25">
      <c r="A823" s="1">
        <f>COUNTIF($C$2:C823,"Да")</f>
        <v>8</v>
      </c>
      <c r="B823" s="45">
        <f t="shared" si="25"/>
        <v>46086</v>
      </c>
      <c r="C823" s="42" t="str">
        <f>IF(ISERROR(VLOOKUP(B823,'Айгенис Оп24'!$C$3:$C$22,1,0)),"Нет","Да")</f>
        <v>Нет</v>
      </c>
      <c r="D823" s="43">
        <f t="shared" si="24"/>
        <v>365</v>
      </c>
      <c r="E823" s="49">
        <f>ROUND(('Все выпуски'!$X$3*'Все выпуски'!$X$6/100)/365*(B823-IF(C823="Нет",VLOOKUP(A823,'Айгенис Оп24'!$A$2:$C$22,3,0),VLOOKUP((A823-1),'Айгенис Оп24'!$A$2:$C$22,3,0))),2)</f>
        <v>6.61</v>
      </c>
      <c r="G823" s="43">
        <f>COUNTIF(D824:$D$1852,365)</f>
        <v>666</v>
      </c>
      <c r="H823" s="43">
        <f>COUNTIF(D824:$D$1852,366)</f>
        <v>363</v>
      </c>
      <c r="I823" s="2"/>
    </row>
    <row r="824" spans="1:9" x14ac:dyDescent="0.25">
      <c r="A824" s="1">
        <f>COUNTIF($C$2:C824,"Да")</f>
        <v>8</v>
      </c>
      <c r="B824" s="45">
        <f t="shared" si="25"/>
        <v>46087</v>
      </c>
      <c r="C824" s="42" t="str">
        <f>IF(ISERROR(VLOOKUP(B824,'Айгенис Оп24'!$C$3:$C$22,1,0)),"Нет","Да")</f>
        <v>Нет</v>
      </c>
      <c r="D824" s="43">
        <f t="shared" si="24"/>
        <v>365</v>
      </c>
      <c r="E824" s="49">
        <f>ROUND(('Все выпуски'!$X$3*'Все выпуски'!$X$6/100)/365*(B824-IF(C824="Нет",VLOOKUP(A824,'Айгенис Оп24'!$A$2:$C$22,3,0),VLOOKUP((A824-1),'Айгенис Оп24'!$A$2:$C$22,3,0))),2)</f>
        <v>6.71</v>
      </c>
      <c r="G824" s="43">
        <f>COUNTIF(D825:$D$1852,365)</f>
        <v>665</v>
      </c>
      <c r="H824" s="43">
        <f>COUNTIF(D825:$D$1852,366)</f>
        <v>363</v>
      </c>
      <c r="I824" s="2"/>
    </row>
    <row r="825" spans="1:9" x14ac:dyDescent="0.25">
      <c r="A825" s="1">
        <f>COUNTIF($C$2:C825,"Да")</f>
        <v>8</v>
      </c>
      <c r="B825" s="45">
        <f t="shared" si="25"/>
        <v>46088</v>
      </c>
      <c r="C825" s="42" t="str">
        <f>IF(ISERROR(VLOOKUP(B825,'Айгенис Оп24'!$C$3:$C$22,1,0)),"Нет","Да")</f>
        <v>Нет</v>
      </c>
      <c r="D825" s="43">
        <f t="shared" si="24"/>
        <v>365</v>
      </c>
      <c r="E825" s="49">
        <f>ROUND(('Все выпуски'!$X$3*'Все выпуски'!$X$6/100)/365*(B825-IF(C825="Нет",VLOOKUP(A825,'Айгенис Оп24'!$A$2:$C$22,3,0),VLOOKUP((A825-1),'Айгенис Оп24'!$A$2:$C$22,3,0))),2)</f>
        <v>6.81</v>
      </c>
      <c r="G825" s="43">
        <f>COUNTIF(D826:$D$1852,365)</f>
        <v>664</v>
      </c>
      <c r="H825" s="43">
        <f>COUNTIF(D826:$D$1852,366)</f>
        <v>363</v>
      </c>
      <c r="I825" s="2"/>
    </row>
    <row r="826" spans="1:9" x14ac:dyDescent="0.25">
      <c r="A826" s="1">
        <f>COUNTIF($C$2:C826,"Да")</f>
        <v>8</v>
      </c>
      <c r="B826" s="45">
        <f t="shared" si="25"/>
        <v>46089</v>
      </c>
      <c r="C826" s="42" t="str">
        <f>IF(ISERROR(VLOOKUP(B826,'Айгенис Оп24'!$C$3:$C$22,1,0)),"Нет","Да")</f>
        <v>Нет</v>
      </c>
      <c r="D826" s="43">
        <f t="shared" si="24"/>
        <v>365</v>
      </c>
      <c r="E826" s="49">
        <f>ROUND(('Все выпуски'!$X$3*'Все выпуски'!$X$6/100)/365*(B826-IF(C826="Нет",VLOOKUP(A826,'Айгенис Оп24'!$A$2:$C$22,3,0),VLOOKUP((A826-1),'Айгенис Оп24'!$A$2:$C$22,3,0))),2)</f>
        <v>6.9</v>
      </c>
      <c r="G826" s="43">
        <f>COUNTIF(D827:$D$1852,365)</f>
        <v>663</v>
      </c>
      <c r="H826" s="43">
        <f>COUNTIF(D827:$D$1852,366)</f>
        <v>363</v>
      </c>
      <c r="I826" s="2"/>
    </row>
    <row r="827" spans="1:9" x14ac:dyDescent="0.25">
      <c r="A827" s="1">
        <f>COUNTIF($C$2:C827,"Да")</f>
        <v>8</v>
      </c>
      <c r="B827" s="45">
        <f t="shared" si="25"/>
        <v>46090</v>
      </c>
      <c r="C827" s="42" t="str">
        <f>IF(ISERROR(VLOOKUP(B827,'Айгенис Оп24'!$C$3:$C$22,1,0)),"Нет","Да")</f>
        <v>Нет</v>
      </c>
      <c r="D827" s="43">
        <f t="shared" si="24"/>
        <v>365</v>
      </c>
      <c r="E827" s="49">
        <f>ROUND(('Все выпуски'!$X$3*'Все выпуски'!$X$6/100)/365*(B827-IF(C827="Нет",VLOOKUP(A827,'Айгенис Оп24'!$A$2:$C$22,3,0),VLOOKUP((A827-1),'Айгенис Оп24'!$A$2:$C$22,3,0))),2)</f>
        <v>7</v>
      </c>
      <c r="G827" s="43">
        <f>COUNTIF(D828:$D$1852,365)</f>
        <v>662</v>
      </c>
      <c r="H827" s="43">
        <f>COUNTIF(D828:$D$1852,366)</f>
        <v>363</v>
      </c>
      <c r="I827" s="2"/>
    </row>
    <row r="828" spans="1:9" x14ac:dyDescent="0.25">
      <c r="A828" s="1">
        <f>COUNTIF($C$2:C828,"Да")</f>
        <v>8</v>
      </c>
      <c r="B828" s="45">
        <f t="shared" si="25"/>
        <v>46091</v>
      </c>
      <c r="C828" s="42" t="str">
        <f>IF(ISERROR(VLOOKUP(B828,'Айгенис Оп24'!$C$3:$C$22,1,0)),"Нет","Да")</f>
        <v>Нет</v>
      </c>
      <c r="D828" s="43">
        <f t="shared" si="24"/>
        <v>365</v>
      </c>
      <c r="E828" s="49">
        <f>ROUND(('Все выпуски'!$X$3*'Все выпуски'!$X$6/100)/365*(B828-IF(C828="Нет",VLOOKUP(A828,'Айгенис Оп24'!$A$2:$C$22,3,0),VLOOKUP((A828-1),'Айгенис Оп24'!$A$2:$C$22,3,0))),2)</f>
        <v>7.1</v>
      </c>
      <c r="G828" s="43">
        <f>COUNTIF(D829:$D$1852,365)</f>
        <v>661</v>
      </c>
      <c r="H828" s="43">
        <f>COUNTIF(D829:$D$1852,366)</f>
        <v>363</v>
      </c>
      <c r="I828" s="2"/>
    </row>
    <row r="829" spans="1:9" x14ac:dyDescent="0.25">
      <c r="A829" s="1">
        <f>COUNTIF($C$2:C829,"Да")</f>
        <v>8</v>
      </c>
      <c r="B829" s="45">
        <f t="shared" si="25"/>
        <v>46092</v>
      </c>
      <c r="C829" s="42" t="str">
        <f>IF(ISERROR(VLOOKUP(B829,'Айгенис Оп24'!$C$3:$C$22,1,0)),"Нет","Да")</f>
        <v>Нет</v>
      </c>
      <c r="D829" s="43">
        <f t="shared" si="24"/>
        <v>365</v>
      </c>
      <c r="E829" s="49">
        <f>ROUND(('Все выпуски'!$X$3*'Все выпуски'!$X$6/100)/365*(B829-IF(C829="Нет",VLOOKUP(A829,'Айгенис Оп24'!$A$2:$C$22,3,0),VLOOKUP((A829-1),'Айгенис Оп24'!$A$2:$C$22,3,0))),2)</f>
        <v>7.2</v>
      </c>
      <c r="G829" s="43">
        <f>COUNTIF(D830:$D$1852,365)</f>
        <v>660</v>
      </c>
      <c r="H829" s="43">
        <f>COUNTIF(D830:$D$1852,366)</f>
        <v>363</v>
      </c>
      <c r="I829" s="2"/>
    </row>
    <row r="830" spans="1:9" x14ac:dyDescent="0.25">
      <c r="A830" s="1">
        <f>COUNTIF($C$2:C830,"Да")</f>
        <v>8</v>
      </c>
      <c r="B830" s="45">
        <f t="shared" si="25"/>
        <v>46093</v>
      </c>
      <c r="C830" s="42" t="str">
        <f>IF(ISERROR(VLOOKUP(B830,'Айгенис Оп24'!$C$3:$C$22,1,0)),"Нет","Да")</f>
        <v>Нет</v>
      </c>
      <c r="D830" s="43">
        <f t="shared" si="24"/>
        <v>365</v>
      </c>
      <c r="E830" s="49">
        <f>ROUND(('Все выпуски'!$X$3*'Все выпуски'!$X$6/100)/365*(B830-IF(C830="Нет",VLOOKUP(A830,'Айгенис Оп24'!$A$2:$C$22,3,0),VLOOKUP((A830-1),'Айгенис Оп24'!$A$2:$C$22,3,0))),2)</f>
        <v>7.3</v>
      </c>
      <c r="G830" s="43">
        <f>COUNTIF(D831:$D$1852,365)</f>
        <v>659</v>
      </c>
      <c r="H830" s="43">
        <f>COUNTIF(D831:$D$1852,366)</f>
        <v>363</v>
      </c>
      <c r="I830" s="2"/>
    </row>
    <row r="831" spans="1:9" x14ac:dyDescent="0.25">
      <c r="A831" s="1">
        <f>COUNTIF($C$2:C831,"Да")</f>
        <v>8</v>
      </c>
      <c r="B831" s="45">
        <f t="shared" si="25"/>
        <v>46094</v>
      </c>
      <c r="C831" s="42" t="str">
        <f>IF(ISERROR(VLOOKUP(B831,'Айгенис Оп24'!$C$3:$C$22,1,0)),"Нет","Да")</f>
        <v>Нет</v>
      </c>
      <c r="D831" s="43">
        <f t="shared" si="24"/>
        <v>365</v>
      </c>
      <c r="E831" s="49">
        <f>ROUND(('Все выпуски'!$X$3*'Все выпуски'!$X$6/100)/365*(B831-IF(C831="Нет",VLOOKUP(A831,'Айгенис Оп24'!$A$2:$C$22,3,0),VLOOKUP((A831-1),'Айгенис Оп24'!$A$2:$C$22,3,0))),2)</f>
        <v>7.4</v>
      </c>
      <c r="G831" s="43">
        <f>COUNTIF(D832:$D$1852,365)</f>
        <v>658</v>
      </c>
      <c r="H831" s="43">
        <f>COUNTIF(D832:$D$1852,366)</f>
        <v>363</v>
      </c>
      <c r="I831" s="2"/>
    </row>
    <row r="832" spans="1:9" x14ac:dyDescent="0.25">
      <c r="A832" s="1">
        <f>COUNTIF($C$2:C832,"Да")</f>
        <v>8</v>
      </c>
      <c r="B832" s="45">
        <f t="shared" si="25"/>
        <v>46095</v>
      </c>
      <c r="C832" s="42" t="str">
        <f>IF(ISERROR(VLOOKUP(B832,'Айгенис Оп24'!$C$3:$C$22,1,0)),"Нет","Да")</f>
        <v>Нет</v>
      </c>
      <c r="D832" s="43">
        <f t="shared" si="24"/>
        <v>365</v>
      </c>
      <c r="E832" s="49">
        <f>ROUND(('Все выпуски'!$X$3*'Все выпуски'!$X$6/100)/365*(B832-IF(C832="Нет",VLOOKUP(A832,'Айгенис Оп24'!$A$2:$C$22,3,0),VLOOKUP((A832-1),'Айгенис Оп24'!$A$2:$C$22,3,0))),2)</f>
        <v>7.5</v>
      </c>
      <c r="G832" s="43">
        <f>COUNTIF(D833:$D$1852,365)</f>
        <v>657</v>
      </c>
      <c r="H832" s="43">
        <f>COUNTIF(D833:$D$1852,366)</f>
        <v>363</v>
      </c>
      <c r="I832" s="2"/>
    </row>
    <row r="833" spans="1:9" x14ac:dyDescent="0.25">
      <c r="A833" s="1">
        <f>COUNTIF($C$2:C833,"Да")</f>
        <v>8</v>
      </c>
      <c r="B833" s="45">
        <f t="shared" si="25"/>
        <v>46096</v>
      </c>
      <c r="C833" s="42" t="str">
        <f>IF(ISERROR(VLOOKUP(B833,'Айгенис Оп24'!$C$3:$C$22,1,0)),"Нет","Да")</f>
        <v>Нет</v>
      </c>
      <c r="D833" s="43">
        <f t="shared" si="24"/>
        <v>365</v>
      </c>
      <c r="E833" s="49">
        <f>ROUND(('Все выпуски'!$X$3*'Все выпуски'!$X$6/100)/365*(B833-IF(C833="Нет",VLOOKUP(A833,'Айгенис Оп24'!$A$2:$C$22,3,0),VLOOKUP((A833-1),'Айгенис Оп24'!$A$2:$C$22,3,0))),2)</f>
        <v>7.59</v>
      </c>
      <c r="G833" s="43">
        <f>COUNTIF(D834:$D$1852,365)</f>
        <v>656</v>
      </c>
      <c r="H833" s="43">
        <f>COUNTIF(D834:$D$1852,366)</f>
        <v>363</v>
      </c>
      <c r="I833" s="2"/>
    </row>
    <row r="834" spans="1:9" x14ac:dyDescent="0.25">
      <c r="A834" s="1">
        <f>COUNTIF($C$2:C834,"Да")</f>
        <v>8</v>
      </c>
      <c r="B834" s="45">
        <f t="shared" si="25"/>
        <v>46097</v>
      </c>
      <c r="C834" s="42" t="str">
        <f>IF(ISERROR(VLOOKUP(B834,'Айгенис Оп24'!$C$3:$C$22,1,0)),"Нет","Да")</f>
        <v>Нет</v>
      </c>
      <c r="D834" s="43">
        <f t="shared" ref="D834:D897" si="26">IF(MOD(YEAR(B834),4)=0,366,365)</f>
        <v>365</v>
      </c>
      <c r="E834" s="49">
        <f>ROUND(('Все выпуски'!$X$3*'Все выпуски'!$X$6/100)/365*(B834-IF(C834="Нет",VLOOKUP(A834,'Айгенис Оп24'!$A$2:$C$22,3,0),VLOOKUP((A834-1),'Айгенис Оп24'!$A$2:$C$22,3,0))),2)</f>
        <v>7.69</v>
      </c>
      <c r="G834" s="43">
        <f>COUNTIF(D835:$D$1852,365)</f>
        <v>655</v>
      </c>
      <c r="H834" s="43">
        <f>COUNTIF(D835:$D$1852,366)</f>
        <v>363</v>
      </c>
      <c r="I834" s="2"/>
    </row>
    <row r="835" spans="1:9" x14ac:dyDescent="0.25">
      <c r="A835" s="1">
        <f>COUNTIF($C$2:C835,"Да")</f>
        <v>8</v>
      </c>
      <c r="B835" s="45">
        <f t="shared" si="25"/>
        <v>46098</v>
      </c>
      <c r="C835" s="42" t="str">
        <f>IF(ISERROR(VLOOKUP(B835,'Айгенис Оп24'!$C$3:$C$22,1,0)),"Нет","Да")</f>
        <v>Нет</v>
      </c>
      <c r="D835" s="43">
        <f t="shared" si="26"/>
        <v>365</v>
      </c>
      <c r="E835" s="49">
        <f>ROUND(('Все выпуски'!$X$3*'Все выпуски'!$X$6/100)/365*(B835-IF(C835="Нет",VLOOKUP(A835,'Айгенис Оп24'!$A$2:$C$22,3,0),VLOOKUP((A835-1),'Айгенис Оп24'!$A$2:$C$22,3,0))),2)</f>
        <v>7.79</v>
      </c>
      <c r="G835" s="43">
        <f>COUNTIF(D836:$D$1852,365)</f>
        <v>654</v>
      </c>
      <c r="H835" s="43">
        <f>COUNTIF(D836:$D$1852,366)</f>
        <v>363</v>
      </c>
      <c r="I835" s="2"/>
    </row>
    <row r="836" spans="1:9" x14ac:dyDescent="0.25">
      <c r="A836" s="1">
        <f>COUNTIF($C$2:C836,"Да")</f>
        <v>8</v>
      </c>
      <c r="B836" s="45">
        <f t="shared" ref="B836:B899" si="27">B835+1</f>
        <v>46099</v>
      </c>
      <c r="C836" s="42" t="str">
        <f>IF(ISERROR(VLOOKUP(B836,'Айгенис Оп24'!$C$3:$C$22,1,0)),"Нет","Да")</f>
        <v>Нет</v>
      </c>
      <c r="D836" s="43">
        <f t="shared" si="26"/>
        <v>365</v>
      </c>
      <c r="E836" s="49">
        <f>ROUND(('Все выпуски'!$X$3*'Все выпуски'!$X$6/100)/365*(B836-IF(C836="Нет",VLOOKUP(A836,'Айгенис Оп24'!$A$2:$C$22,3,0),VLOOKUP((A836-1),'Айгенис Оп24'!$A$2:$C$22,3,0))),2)</f>
        <v>7.89</v>
      </c>
      <c r="G836" s="43">
        <f>COUNTIF(D837:$D$1852,365)</f>
        <v>653</v>
      </c>
      <c r="H836" s="43">
        <f>COUNTIF(D837:$D$1852,366)</f>
        <v>363</v>
      </c>
      <c r="I836" s="2"/>
    </row>
    <row r="837" spans="1:9" x14ac:dyDescent="0.25">
      <c r="A837" s="1">
        <f>COUNTIF($C$2:C837,"Да")</f>
        <v>8</v>
      </c>
      <c r="B837" s="45">
        <f t="shared" si="27"/>
        <v>46100</v>
      </c>
      <c r="C837" s="42" t="str">
        <f>IF(ISERROR(VLOOKUP(B837,'Айгенис Оп24'!$C$3:$C$22,1,0)),"Нет","Да")</f>
        <v>Нет</v>
      </c>
      <c r="D837" s="43">
        <f t="shared" si="26"/>
        <v>365</v>
      </c>
      <c r="E837" s="49">
        <f>ROUND(('Все выпуски'!$X$3*'Все выпуски'!$X$6/100)/365*(B837-IF(C837="Нет",VLOOKUP(A837,'Айгенис Оп24'!$A$2:$C$22,3,0),VLOOKUP((A837-1),'Айгенис Оп24'!$A$2:$C$22,3,0))),2)</f>
        <v>7.99</v>
      </c>
      <c r="G837" s="43">
        <f>COUNTIF(D838:$D$1852,365)</f>
        <v>652</v>
      </c>
      <c r="H837" s="43">
        <f>COUNTIF(D838:$D$1852,366)</f>
        <v>363</v>
      </c>
      <c r="I837" s="2"/>
    </row>
    <row r="838" spans="1:9" x14ac:dyDescent="0.25">
      <c r="A838" s="1">
        <f>COUNTIF($C$2:C838,"Да")</f>
        <v>8</v>
      </c>
      <c r="B838" s="45">
        <f t="shared" si="27"/>
        <v>46101</v>
      </c>
      <c r="C838" s="42" t="str">
        <f>IF(ISERROR(VLOOKUP(B838,'Айгенис Оп24'!$C$3:$C$22,1,0)),"Нет","Да")</f>
        <v>Нет</v>
      </c>
      <c r="D838" s="43">
        <f t="shared" si="26"/>
        <v>365</v>
      </c>
      <c r="E838" s="49">
        <f>ROUND(('Все выпуски'!$X$3*'Все выпуски'!$X$6/100)/365*(B838-IF(C838="Нет",VLOOKUP(A838,'Айгенис Оп24'!$A$2:$C$22,3,0),VLOOKUP((A838-1),'Айгенис Оп24'!$A$2:$C$22,3,0))),2)</f>
        <v>8.09</v>
      </c>
      <c r="G838" s="43">
        <f>COUNTIF(D839:$D$1852,365)</f>
        <v>651</v>
      </c>
      <c r="H838" s="43">
        <f>COUNTIF(D839:$D$1852,366)</f>
        <v>363</v>
      </c>
      <c r="I838" s="2"/>
    </row>
    <row r="839" spans="1:9" x14ac:dyDescent="0.25">
      <c r="A839" s="1">
        <f>COUNTIF($C$2:C839,"Да")</f>
        <v>8</v>
      </c>
      <c r="B839" s="45">
        <f t="shared" si="27"/>
        <v>46102</v>
      </c>
      <c r="C839" s="42" t="str">
        <f>IF(ISERROR(VLOOKUP(B839,'Айгенис Оп24'!$C$3:$C$22,1,0)),"Нет","Да")</f>
        <v>Нет</v>
      </c>
      <c r="D839" s="43">
        <f t="shared" si="26"/>
        <v>365</v>
      </c>
      <c r="E839" s="49">
        <f>ROUND(('Все выпуски'!$X$3*'Все выпуски'!$X$6/100)/365*(B839-IF(C839="Нет",VLOOKUP(A839,'Айгенис Оп24'!$A$2:$C$22,3,0),VLOOKUP((A839-1),'Айгенис Оп24'!$A$2:$C$22,3,0))),2)</f>
        <v>8.19</v>
      </c>
      <c r="G839" s="43">
        <f>COUNTIF(D840:$D$1852,365)</f>
        <v>650</v>
      </c>
      <c r="H839" s="43">
        <f>COUNTIF(D840:$D$1852,366)</f>
        <v>363</v>
      </c>
      <c r="I839" s="2"/>
    </row>
    <row r="840" spans="1:9" x14ac:dyDescent="0.25">
      <c r="A840" s="1">
        <f>COUNTIF($C$2:C840,"Да")</f>
        <v>8</v>
      </c>
      <c r="B840" s="45">
        <f t="shared" si="27"/>
        <v>46103</v>
      </c>
      <c r="C840" s="42" t="str">
        <f>IF(ISERROR(VLOOKUP(B840,'Айгенис Оп24'!$C$3:$C$22,1,0)),"Нет","Да")</f>
        <v>Нет</v>
      </c>
      <c r="D840" s="43">
        <f t="shared" si="26"/>
        <v>365</v>
      </c>
      <c r="E840" s="49">
        <f>ROUND(('Все выпуски'!$X$3*'Все выпуски'!$X$6/100)/365*(B840-IF(C840="Нет",VLOOKUP(A840,'Айгенис Оп24'!$A$2:$C$22,3,0),VLOOKUP((A840-1),'Айгенис Оп24'!$A$2:$C$22,3,0))),2)</f>
        <v>8.2799999999999994</v>
      </c>
      <c r="G840" s="43">
        <f>COUNTIF(D841:$D$1852,365)</f>
        <v>649</v>
      </c>
      <c r="H840" s="43">
        <f>COUNTIF(D841:$D$1852,366)</f>
        <v>363</v>
      </c>
      <c r="I840" s="2"/>
    </row>
    <row r="841" spans="1:9" x14ac:dyDescent="0.25">
      <c r="A841" s="1">
        <f>COUNTIF($C$2:C841,"Да")</f>
        <v>8</v>
      </c>
      <c r="B841" s="45">
        <f t="shared" si="27"/>
        <v>46104</v>
      </c>
      <c r="C841" s="42" t="str">
        <f>IF(ISERROR(VLOOKUP(B841,'Айгенис Оп24'!$C$3:$C$22,1,0)),"Нет","Да")</f>
        <v>Нет</v>
      </c>
      <c r="D841" s="43">
        <f t="shared" si="26"/>
        <v>365</v>
      </c>
      <c r="E841" s="49">
        <f>ROUND(('Все выпуски'!$X$3*'Все выпуски'!$X$6/100)/365*(B841-IF(C841="Нет",VLOOKUP(A841,'Айгенис Оп24'!$A$2:$C$22,3,0),VLOOKUP((A841-1),'Айгенис Оп24'!$A$2:$C$22,3,0))),2)</f>
        <v>8.3800000000000008</v>
      </c>
      <c r="G841" s="43">
        <f>COUNTIF(D842:$D$1852,365)</f>
        <v>648</v>
      </c>
      <c r="H841" s="43">
        <f>COUNTIF(D842:$D$1852,366)</f>
        <v>363</v>
      </c>
      <c r="I841" s="2"/>
    </row>
    <row r="842" spans="1:9" x14ac:dyDescent="0.25">
      <c r="A842" s="1">
        <f>COUNTIF($C$2:C842,"Да")</f>
        <v>8</v>
      </c>
      <c r="B842" s="45">
        <f t="shared" si="27"/>
        <v>46105</v>
      </c>
      <c r="C842" s="42" t="str">
        <f>IF(ISERROR(VLOOKUP(B842,'Айгенис Оп24'!$C$3:$C$22,1,0)),"Нет","Да")</f>
        <v>Нет</v>
      </c>
      <c r="D842" s="43">
        <f t="shared" si="26"/>
        <v>365</v>
      </c>
      <c r="E842" s="49">
        <f>ROUND(('Все выпуски'!$X$3*'Все выпуски'!$X$6/100)/365*(B842-IF(C842="Нет",VLOOKUP(A842,'Айгенис Оп24'!$A$2:$C$22,3,0),VLOOKUP((A842-1),'Айгенис Оп24'!$A$2:$C$22,3,0))),2)</f>
        <v>8.48</v>
      </c>
      <c r="G842" s="43">
        <f>COUNTIF(D843:$D$1852,365)</f>
        <v>647</v>
      </c>
      <c r="H842" s="43">
        <f>COUNTIF(D843:$D$1852,366)</f>
        <v>363</v>
      </c>
      <c r="I842" s="2"/>
    </row>
    <row r="843" spans="1:9" x14ac:dyDescent="0.25">
      <c r="A843" s="1">
        <f>COUNTIF($C$2:C843,"Да")</f>
        <v>8</v>
      </c>
      <c r="B843" s="45">
        <f t="shared" si="27"/>
        <v>46106</v>
      </c>
      <c r="C843" s="42" t="str">
        <f>IF(ISERROR(VLOOKUP(B843,'Айгенис Оп24'!$C$3:$C$22,1,0)),"Нет","Да")</f>
        <v>Нет</v>
      </c>
      <c r="D843" s="43">
        <f t="shared" si="26"/>
        <v>365</v>
      </c>
      <c r="E843" s="49">
        <f>ROUND(('Все выпуски'!$X$3*'Все выпуски'!$X$6/100)/365*(B843-IF(C843="Нет",VLOOKUP(A843,'Айгенис Оп24'!$A$2:$C$22,3,0),VLOOKUP((A843-1),'Айгенис Оп24'!$A$2:$C$22,3,0))),2)</f>
        <v>8.58</v>
      </c>
      <c r="G843" s="43">
        <f>COUNTIF(D844:$D$1852,365)</f>
        <v>646</v>
      </c>
      <c r="H843" s="43">
        <f>COUNTIF(D844:$D$1852,366)</f>
        <v>363</v>
      </c>
      <c r="I843" s="2"/>
    </row>
    <row r="844" spans="1:9" x14ac:dyDescent="0.25">
      <c r="A844" s="1">
        <f>COUNTIF($C$2:C844,"Да")</f>
        <v>8</v>
      </c>
      <c r="B844" s="45">
        <f t="shared" si="27"/>
        <v>46107</v>
      </c>
      <c r="C844" s="42" t="str">
        <f>IF(ISERROR(VLOOKUP(B844,'Айгенис Оп24'!$C$3:$C$22,1,0)),"Нет","Да")</f>
        <v>Нет</v>
      </c>
      <c r="D844" s="43">
        <f t="shared" si="26"/>
        <v>365</v>
      </c>
      <c r="E844" s="49">
        <f>ROUND(('Все выпуски'!$X$3*'Все выпуски'!$X$6/100)/365*(B844-IF(C844="Нет",VLOOKUP(A844,'Айгенис Оп24'!$A$2:$C$22,3,0),VLOOKUP((A844-1),'Айгенис Оп24'!$A$2:$C$22,3,0))),2)</f>
        <v>8.68</v>
      </c>
      <c r="G844" s="43">
        <f>COUNTIF(D845:$D$1852,365)</f>
        <v>645</v>
      </c>
      <c r="H844" s="43">
        <f>COUNTIF(D845:$D$1852,366)</f>
        <v>363</v>
      </c>
      <c r="I844" s="2"/>
    </row>
    <row r="845" spans="1:9" x14ac:dyDescent="0.25">
      <c r="A845" s="1">
        <f>COUNTIF($C$2:C845,"Да")</f>
        <v>8</v>
      </c>
      <c r="B845" s="45">
        <f t="shared" si="27"/>
        <v>46108</v>
      </c>
      <c r="C845" s="42" t="str">
        <f>IF(ISERROR(VLOOKUP(B845,'Айгенис Оп24'!$C$3:$C$22,1,0)),"Нет","Да")</f>
        <v>Нет</v>
      </c>
      <c r="D845" s="43">
        <f t="shared" si="26"/>
        <v>365</v>
      </c>
      <c r="E845" s="49">
        <f>ROUND(('Все выпуски'!$X$3*'Все выпуски'!$X$6/100)/365*(B845-IF(C845="Нет",VLOOKUP(A845,'Айгенис Оп24'!$A$2:$C$22,3,0),VLOOKUP((A845-1),'Айгенис Оп24'!$A$2:$C$22,3,0))),2)</f>
        <v>8.7799999999999994</v>
      </c>
      <c r="G845" s="43">
        <f>COUNTIF(D846:$D$1852,365)</f>
        <v>644</v>
      </c>
      <c r="H845" s="43">
        <f>COUNTIF(D846:$D$1852,366)</f>
        <v>363</v>
      </c>
      <c r="I845" s="2"/>
    </row>
    <row r="846" spans="1:9" x14ac:dyDescent="0.25">
      <c r="A846" s="1">
        <f>COUNTIF($C$2:C846,"Да")</f>
        <v>9</v>
      </c>
      <c r="B846" s="45">
        <f t="shared" si="27"/>
        <v>46109</v>
      </c>
      <c r="C846" s="42" t="str">
        <f>IF(ISERROR(VLOOKUP(B846,'Айгенис Оп24'!$C$3:$C$22,1,0)),"Нет","Да")</f>
        <v>Да</v>
      </c>
      <c r="D846" s="43">
        <f t="shared" si="26"/>
        <v>365</v>
      </c>
      <c r="E846" s="49">
        <f>ROUND(('Все выпуски'!$X$3*'Все выпуски'!$X$6/100)/365*(B846-IF(C846="Нет",VLOOKUP(A846,'Айгенис Оп24'!$A$2:$C$22,3,0),VLOOKUP((A846-1),'Айгенис Оп24'!$A$2:$C$22,3,0))),2)</f>
        <v>8.8800000000000008</v>
      </c>
      <c r="G846" s="43">
        <f>COUNTIF(D847:$D$1852,365)</f>
        <v>643</v>
      </c>
      <c r="H846" s="43">
        <f>COUNTIF(D847:$D$1852,366)</f>
        <v>363</v>
      </c>
      <c r="I846" s="2"/>
    </row>
    <row r="847" spans="1:9" x14ac:dyDescent="0.25">
      <c r="A847" s="1">
        <f>COUNTIF($C$2:C847,"Да")</f>
        <v>9</v>
      </c>
      <c r="B847" s="45">
        <f t="shared" si="27"/>
        <v>46110</v>
      </c>
      <c r="C847" s="42" t="str">
        <f>IF(ISERROR(VLOOKUP(B847,'Айгенис Оп24'!$C$3:$C$22,1,0)),"Нет","Да")</f>
        <v>Нет</v>
      </c>
      <c r="D847" s="43">
        <f t="shared" si="26"/>
        <v>365</v>
      </c>
      <c r="E847" s="49">
        <f>ROUND(('Все выпуски'!$X$3*'Все выпуски'!$X$6/100)/365*(B847-IF(C847="Нет",VLOOKUP(A847,'Айгенис Оп24'!$A$2:$C$22,3,0),VLOOKUP((A847-1),'Айгенис Оп24'!$A$2:$C$22,3,0))),2)</f>
        <v>0.1</v>
      </c>
      <c r="G847" s="43">
        <f>COUNTIF(D848:$D$1852,365)</f>
        <v>642</v>
      </c>
      <c r="H847" s="43">
        <f>COUNTIF(D848:$D$1852,366)</f>
        <v>363</v>
      </c>
      <c r="I847" s="2"/>
    </row>
    <row r="848" spans="1:9" x14ac:dyDescent="0.25">
      <c r="A848" s="1">
        <f>COUNTIF($C$2:C848,"Да")</f>
        <v>9</v>
      </c>
      <c r="B848" s="45">
        <f t="shared" si="27"/>
        <v>46111</v>
      </c>
      <c r="C848" s="42" t="str">
        <f>IF(ISERROR(VLOOKUP(B848,'Айгенис Оп24'!$C$3:$C$22,1,0)),"Нет","Да")</f>
        <v>Нет</v>
      </c>
      <c r="D848" s="43">
        <f t="shared" si="26"/>
        <v>365</v>
      </c>
      <c r="E848" s="49">
        <f>ROUND(('Все выпуски'!$X$3*'Все выпуски'!$X$6/100)/365*(B848-IF(C848="Нет",VLOOKUP(A848,'Айгенис Оп24'!$A$2:$C$22,3,0),VLOOKUP((A848-1),'Айгенис Оп24'!$A$2:$C$22,3,0))),2)</f>
        <v>0.2</v>
      </c>
      <c r="G848" s="43">
        <f>COUNTIF(D849:$D$1852,365)</f>
        <v>641</v>
      </c>
      <c r="H848" s="43">
        <f>COUNTIF(D849:$D$1852,366)</f>
        <v>363</v>
      </c>
      <c r="I848" s="2"/>
    </row>
    <row r="849" spans="1:9" x14ac:dyDescent="0.25">
      <c r="A849" s="1">
        <f>COUNTIF($C$2:C849,"Да")</f>
        <v>9</v>
      </c>
      <c r="B849" s="45">
        <f t="shared" si="27"/>
        <v>46112</v>
      </c>
      <c r="C849" s="42" t="str">
        <f>IF(ISERROR(VLOOKUP(B849,'Айгенис Оп24'!$C$3:$C$22,1,0)),"Нет","Да")</f>
        <v>Нет</v>
      </c>
      <c r="D849" s="43">
        <f t="shared" si="26"/>
        <v>365</v>
      </c>
      <c r="E849" s="49">
        <f>ROUND(('Все выпуски'!$X$3*'Все выпуски'!$X$6/100)/365*(B849-IF(C849="Нет",VLOOKUP(A849,'Айгенис Оп24'!$A$2:$C$22,3,0),VLOOKUP((A849-1),'Айгенис Оп24'!$A$2:$C$22,3,0))),2)</f>
        <v>0.3</v>
      </c>
      <c r="G849" s="43">
        <f>COUNTIF(D850:$D$1852,365)</f>
        <v>640</v>
      </c>
      <c r="H849" s="43">
        <f>COUNTIF(D850:$D$1852,366)</f>
        <v>363</v>
      </c>
      <c r="I849" s="2"/>
    </row>
    <row r="850" spans="1:9" x14ac:dyDescent="0.25">
      <c r="A850" s="1">
        <f>COUNTIF($C$2:C850,"Да")</f>
        <v>9</v>
      </c>
      <c r="B850" s="45">
        <f t="shared" si="27"/>
        <v>46113</v>
      </c>
      <c r="C850" s="42" t="str">
        <f>IF(ISERROR(VLOOKUP(B850,'Айгенис Оп24'!$C$3:$C$22,1,0)),"Нет","Да")</f>
        <v>Нет</v>
      </c>
      <c r="D850" s="43">
        <f t="shared" si="26"/>
        <v>365</v>
      </c>
      <c r="E850" s="49">
        <f>ROUND(('Все выпуски'!$X$3*'Все выпуски'!$X$6/100)/365*(B850-IF(C850="Нет",VLOOKUP(A850,'Айгенис Оп24'!$A$2:$C$22,3,0),VLOOKUP((A850-1),'Айгенис Оп24'!$A$2:$C$22,3,0))),2)</f>
        <v>0.39</v>
      </c>
      <c r="G850" s="43">
        <f>COUNTIF(D851:$D$1852,365)</f>
        <v>639</v>
      </c>
      <c r="H850" s="43">
        <f>COUNTIF(D851:$D$1852,366)</f>
        <v>363</v>
      </c>
      <c r="I850" s="2"/>
    </row>
    <row r="851" spans="1:9" x14ac:dyDescent="0.25">
      <c r="A851" s="1">
        <f>COUNTIF($C$2:C851,"Да")</f>
        <v>9</v>
      </c>
      <c r="B851" s="45">
        <f t="shared" si="27"/>
        <v>46114</v>
      </c>
      <c r="C851" s="42" t="str">
        <f>IF(ISERROR(VLOOKUP(B851,'Айгенис Оп24'!$C$3:$C$22,1,0)),"Нет","Да")</f>
        <v>Нет</v>
      </c>
      <c r="D851" s="43">
        <f t="shared" si="26"/>
        <v>365</v>
      </c>
      <c r="E851" s="49">
        <f>ROUND(('Все выпуски'!$X$3*'Все выпуски'!$X$6/100)/365*(B851-IF(C851="Нет",VLOOKUP(A851,'Айгенис Оп24'!$A$2:$C$22,3,0),VLOOKUP((A851-1),'Айгенис Оп24'!$A$2:$C$22,3,0))),2)</f>
        <v>0.49</v>
      </c>
      <c r="G851" s="43">
        <f>COUNTIF(D852:$D$1852,365)</f>
        <v>638</v>
      </c>
      <c r="H851" s="43">
        <f>COUNTIF(D852:$D$1852,366)</f>
        <v>363</v>
      </c>
      <c r="I851" s="2"/>
    </row>
    <row r="852" spans="1:9" x14ac:dyDescent="0.25">
      <c r="A852" s="1">
        <f>COUNTIF($C$2:C852,"Да")</f>
        <v>9</v>
      </c>
      <c r="B852" s="45">
        <f t="shared" si="27"/>
        <v>46115</v>
      </c>
      <c r="C852" s="42" t="str">
        <f>IF(ISERROR(VLOOKUP(B852,'Айгенис Оп24'!$C$3:$C$22,1,0)),"Нет","Да")</f>
        <v>Нет</v>
      </c>
      <c r="D852" s="43">
        <f t="shared" si="26"/>
        <v>365</v>
      </c>
      <c r="E852" s="49">
        <f>ROUND(('Все выпуски'!$X$3*'Все выпуски'!$X$6/100)/365*(B852-IF(C852="Нет",VLOOKUP(A852,'Айгенис Оп24'!$A$2:$C$22,3,0),VLOOKUP((A852-1),'Айгенис Оп24'!$A$2:$C$22,3,0))),2)</f>
        <v>0.59</v>
      </c>
      <c r="G852" s="43">
        <f>COUNTIF(D853:$D$1852,365)</f>
        <v>637</v>
      </c>
      <c r="H852" s="43">
        <f>COUNTIF(D853:$D$1852,366)</f>
        <v>363</v>
      </c>
      <c r="I852" s="2"/>
    </row>
    <row r="853" spans="1:9" x14ac:dyDescent="0.25">
      <c r="A853" s="1">
        <f>COUNTIF($C$2:C853,"Да")</f>
        <v>9</v>
      </c>
      <c r="B853" s="45">
        <f t="shared" si="27"/>
        <v>46116</v>
      </c>
      <c r="C853" s="42" t="str">
        <f>IF(ISERROR(VLOOKUP(B853,'Айгенис Оп24'!$C$3:$C$22,1,0)),"Нет","Да")</f>
        <v>Нет</v>
      </c>
      <c r="D853" s="43">
        <f t="shared" si="26"/>
        <v>365</v>
      </c>
      <c r="E853" s="49">
        <f>ROUND(('Все выпуски'!$X$3*'Все выпуски'!$X$6/100)/365*(B853-IF(C853="Нет",VLOOKUP(A853,'Айгенис Оп24'!$A$2:$C$22,3,0),VLOOKUP((A853-1),'Айгенис Оп24'!$A$2:$C$22,3,0))),2)</f>
        <v>0.69</v>
      </c>
      <c r="G853" s="43">
        <f>COUNTIF(D854:$D$1852,365)</f>
        <v>636</v>
      </c>
      <c r="H853" s="43">
        <f>COUNTIF(D854:$D$1852,366)</f>
        <v>363</v>
      </c>
      <c r="I853" s="2"/>
    </row>
    <row r="854" spans="1:9" x14ac:dyDescent="0.25">
      <c r="A854" s="1">
        <f>COUNTIF($C$2:C854,"Да")</f>
        <v>9</v>
      </c>
      <c r="B854" s="45">
        <f t="shared" si="27"/>
        <v>46117</v>
      </c>
      <c r="C854" s="42" t="str">
        <f>IF(ISERROR(VLOOKUP(B854,'Айгенис Оп24'!$C$3:$C$22,1,0)),"Нет","Да")</f>
        <v>Нет</v>
      </c>
      <c r="D854" s="43">
        <f t="shared" si="26"/>
        <v>365</v>
      </c>
      <c r="E854" s="49">
        <f>ROUND(('Все выпуски'!$X$3*'Все выпуски'!$X$6/100)/365*(B854-IF(C854="Нет",VLOOKUP(A854,'Айгенис Оп24'!$A$2:$C$22,3,0),VLOOKUP((A854-1),'Айгенис Оп24'!$A$2:$C$22,3,0))),2)</f>
        <v>0.79</v>
      </c>
      <c r="G854" s="43">
        <f>COUNTIF(D855:$D$1852,365)</f>
        <v>635</v>
      </c>
      <c r="H854" s="43">
        <f>COUNTIF(D855:$D$1852,366)</f>
        <v>363</v>
      </c>
      <c r="I854" s="2"/>
    </row>
    <row r="855" spans="1:9" x14ac:dyDescent="0.25">
      <c r="A855" s="1">
        <f>COUNTIF($C$2:C855,"Да")</f>
        <v>9</v>
      </c>
      <c r="B855" s="45">
        <f t="shared" si="27"/>
        <v>46118</v>
      </c>
      <c r="C855" s="42" t="str">
        <f>IF(ISERROR(VLOOKUP(B855,'Айгенис Оп24'!$C$3:$C$22,1,0)),"Нет","Да")</f>
        <v>Нет</v>
      </c>
      <c r="D855" s="43">
        <f t="shared" si="26"/>
        <v>365</v>
      </c>
      <c r="E855" s="49">
        <f>ROUND(('Все выпуски'!$X$3*'Все выпуски'!$X$6/100)/365*(B855-IF(C855="Нет",VLOOKUP(A855,'Айгенис Оп24'!$A$2:$C$22,3,0),VLOOKUP((A855-1),'Айгенис Оп24'!$A$2:$C$22,3,0))),2)</f>
        <v>0.89</v>
      </c>
      <c r="G855" s="43">
        <f>COUNTIF(D856:$D$1852,365)</f>
        <v>634</v>
      </c>
      <c r="H855" s="43">
        <f>COUNTIF(D856:$D$1852,366)</f>
        <v>363</v>
      </c>
      <c r="I855" s="2"/>
    </row>
    <row r="856" spans="1:9" x14ac:dyDescent="0.25">
      <c r="A856" s="1">
        <f>COUNTIF($C$2:C856,"Да")</f>
        <v>9</v>
      </c>
      <c r="B856" s="45">
        <f t="shared" si="27"/>
        <v>46119</v>
      </c>
      <c r="C856" s="42" t="str">
        <f>IF(ISERROR(VLOOKUP(B856,'Айгенис Оп24'!$C$3:$C$22,1,0)),"Нет","Да")</f>
        <v>Нет</v>
      </c>
      <c r="D856" s="43">
        <f t="shared" si="26"/>
        <v>365</v>
      </c>
      <c r="E856" s="49">
        <f>ROUND(('Все выпуски'!$X$3*'Все выпуски'!$X$6/100)/365*(B856-IF(C856="Нет",VLOOKUP(A856,'Айгенис Оп24'!$A$2:$C$22,3,0),VLOOKUP((A856-1),'Айгенис Оп24'!$A$2:$C$22,3,0))),2)</f>
        <v>0.99</v>
      </c>
      <c r="G856" s="43">
        <f>COUNTIF(D857:$D$1852,365)</f>
        <v>633</v>
      </c>
      <c r="H856" s="43">
        <f>COUNTIF(D857:$D$1852,366)</f>
        <v>363</v>
      </c>
      <c r="I856" s="2"/>
    </row>
    <row r="857" spans="1:9" x14ac:dyDescent="0.25">
      <c r="A857" s="1">
        <f>COUNTIF($C$2:C857,"Да")</f>
        <v>9</v>
      </c>
      <c r="B857" s="45">
        <f t="shared" si="27"/>
        <v>46120</v>
      </c>
      <c r="C857" s="42" t="str">
        <f>IF(ISERROR(VLOOKUP(B857,'Айгенис Оп24'!$C$3:$C$22,1,0)),"Нет","Да")</f>
        <v>Нет</v>
      </c>
      <c r="D857" s="43">
        <f t="shared" si="26"/>
        <v>365</v>
      </c>
      <c r="E857" s="49">
        <f>ROUND(('Все выпуски'!$X$3*'Все выпуски'!$X$6/100)/365*(B857-IF(C857="Нет",VLOOKUP(A857,'Айгенис Оп24'!$A$2:$C$22,3,0),VLOOKUP((A857-1),'Айгенис Оп24'!$A$2:$C$22,3,0))),2)</f>
        <v>1.08</v>
      </c>
      <c r="G857" s="43">
        <f>COUNTIF(D858:$D$1852,365)</f>
        <v>632</v>
      </c>
      <c r="H857" s="43">
        <f>COUNTIF(D858:$D$1852,366)</f>
        <v>363</v>
      </c>
      <c r="I857" s="2"/>
    </row>
    <row r="858" spans="1:9" x14ac:dyDescent="0.25">
      <c r="A858" s="1">
        <f>COUNTIF($C$2:C858,"Да")</f>
        <v>9</v>
      </c>
      <c r="B858" s="45">
        <f t="shared" si="27"/>
        <v>46121</v>
      </c>
      <c r="C858" s="42" t="str">
        <f>IF(ISERROR(VLOOKUP(B858,'Айгенис Оп24'!$C$3:$C$22,1,0)),"Нет","Да")</f>
        <v>Нет</v>
      </c>
      <c r="D858" s="43">
        <f t="shared" si="26"/>
        <v>365</v>
      </c>
      <c r="E858" s="49">
        <f>ROUND(('Все выпуски'!$X$3*'Все выпуски'!$X$6/100)/365*(B858-IF(C858="Нет",VLOOKUP(A858,'Айгенис Оп24'!$A$2:$C$22,3,0),VLOOKUP((A858-1),'Айгенис Оп24'!$A$2:$C$22,3,0))),2)</f>
        <v>1.18</v>
      </c>
      <c r="G858" s="43">
        <f>COUNTIF(D859:$D$1852,365)</f>
        <v>631</v>
      </c>
      <c r="H858" s="43">
        <f>COUNTIF(D859:$D$1852,366)</f>
        <v>363</v>
      </c>
      <c r="I858" s="2"/>
    </row>
    <row r="859" spans="1:9" x14ac:dyDescent="0.25">
      <c r="A859" s="1">
        <f>COUNTIF($C$2:C859,"Да")</f>
        <v>9</v>
      </c>
      <c r="B859" s="45">
        <f t="shared" si="27"/>
        <v>46122</v>
      </c>
      <c r="C859" s="42" t="str">
        <f>IF(ISERROR(VLOOKUP(B859,'Айгенис Оп24'!$C$3:$C$22,1,0)),"Нет","Да")</f>
        <v>Нет</v>
      </c>
      <c r="D859" s="43">
        <f t="shared" si="26"/>
        <v>365</v>
      </c>
      <c r="E859" s="49">
        <f>ROUND(('Все выпуски'!$X$3*'Все выпуски'!$X$6/100)/365*(B859-IF(C859="Нет",VLOOKUP(A859,'Айгенис Оп24'!$A$2:$C$22,3,0),VLOOKUP((A859-1),'Айгенис Оп24'!$A$2:$C$22,3,0))),2)</f>
        <v>1.28</v>
      </c>
      <c r="G859" s="43">
        <f>COUNTIF(D860:$D$1852,365)</f>
        <v>630</v>
      </c>
      <c r="H859" s="43">
        <f>COUNTIF(D860:$D$1852,366)</f>
        <v>363</v>
      </c>
      <c r="I859" s="2"/>
    </row>
    <row r="860" spans="1:9" x14ac:dyDescent="0.25">
      <c r="A860" s="1">
        <f>COUNTIF($C$2:C860,"Да")</f>
        <v>9</v>
      </c>
      <c r="B860" s="45">
        <f t="shared" si="27"/>
        <v>46123</v>
      </c>
      <c r="C860" s="42" t="str">
        <f>IF(ISERROR(VLOOKUP(B860,'Айгенис Оп24'!$C$3:$C$22,1,0)),"Нет","Да")</f>
        <v>Нет</v>
      </c>
      <c r="D860" s="43">
        <f t="shared" si="26"/>
        <v>365</v>
      </c>
      <c r="E860" s="49">
        <f>ROUND(('Все выпуски'!$X$3*'Все выпуски'!$X$6/100)/365*(B860-IF(C860="Нет",VLOOKUP(A860,'Айгенис Оп24'!$A$2:$C$22,3,0),VLOOKUP((A860-1),'Айгенис Оп24'!$A$2:$C$22,3,0))),2)</f>
        <v>1.38</v>
      </c>
      <c r="G860" s="43">
        <f>COUNTIF(D861:$D$1852,365)</f>
        <v>629</v>
      </c>
      <c r="H860" s="43">
        <f>COUNTIF(D861:$D$1852,366)</f>
        <v>363</v>
      </c>
      <c r="I860" s="2"/>
    </row>
    <row r="861" spans="1:9" x14ac:dyDescent="0.25">
      <c r="A861" s="1">
        <f>COUNTIF($C$2:C861,"Да")</f>
        <v>9</v>
      </c>
      <c r="B861" s="45">
        <f t="shared" si="27"/>
        <v>46124</v>
      </c>
      <c r="C861" s="42" t="str">
        <f>IF(ISERROR(VLOOKUP(B861,'Айгенис Оп24'!$C$3:$C$22,1,0)),"Нет","Да")</f>
        <v>Нет</v>
      </c>
      <c r="D861" s="43">
        <f t="shared" si="26"/>
        <v>365</v>
      </c>
      <c r="E861" s="49">
        <f>ROUND(('Все выпуски'!$X$3*'Все выпуски'!$X$6/100)/365*(B861-IF(C861="Нет",VLOOKUP(A861,'Айгенис Оп24'!$A$2:$C$22,3,0),VLOOKUP((A861-1),'Айгенис Оп24'!$A$2:$C$22,3,0))),2)</f>
        <v>1.48</v>
      </c>
      <c r="G861" s="43">
        <f>COUNTIF(D862:$D$1852,365)</f>
        <v>628</v>
      </c>
      <c r="H861" s="43">
        <f>COUNTIF(D862:$D$1852,366)</f>
        <v>363</v>
      </c>
      <c r="I861" s="2"/>
    </row>
    <row r="862" spans="1:9" x14ac:dyDescent="0.25">
      <c r="A862" s="1">
        <f>COUNTIF($C$2:C862,"Да")</f>
        <v>9</v>
      </c>
      <c r="B862" s="45">
        <f t="shared" si="27"/>
        <v>46125</v>
      </c>
      <c r="C862" s="42" t="str">
        <f>IF(ISERROR(VLOOKUP(B862,'Айгенис Оп24'!$C$3:$C$22,1,0)),"Нет","Да")</f>
        <v>Нет</v>
      </c>
      <c r="D862" s="43">
        <f t="shared" si="26"/>
        <v>365</v>
      </c>
      <c r="E862" s="49">
        <f>ROUND(('Все выпуски'!$X$3*'Все выпуски'!$X$6/100)/365*(B862-IF(C862="Нет",VLOOKUP(A862,'Айгенис Оп24'!$A$2:$C$22,3,0),VLOOKUP((A862-1),'Айгенис Оп24'!$A$2:$C$22,3,0))),2)</f>
        <v>1.58</v>
      </c>
      <c r="G862" s="43">
        <f>COUNTIF(D863:$D$1852,365)</f>
        <v>627</v>
      </c>
      <c r="H862" s="43">
        <f>COUNTIF(D863:$D$1852,366)</f>
        <v>363</v>
      </c>
      <c r="I862" s="2"/>
    </row>
    <row r="863" spans="1:9" x14ac:dyDescent="0.25">
      <c r="A863" s="1">
        <f>COUNTIF($C$2:C863,"Да")</f>
        <v>9</v>
      </c>
      <c r="B863" s="45">
        <f t="shared" si="27"/>
        <v>46126</v>
      </c>
      <c r="C863" s="42" t="str">
        <f>IF(ISERROR(VLOOKUP(B863,'Айгенис Оп24'!$C$3:$C$22,1,0)),"Нет","Да")</f>
        <v>Нет</v>
      </c>
      <c r="D863" s="43">
        <f t="shared" si="26"/>
        <v>365</v>
      </c>
      <c r="E863" s="49">
        <f>ROUND(('Все выпуски'!$X$3*'Все выпуски'!$X$6/100)/365*(B863-IF(C863="Нет",VLOOKUP(A863,'Айгенис Оп24'!$A$2:$C$22,3,0),VLOOKUP((A863-1),'Айгенис Оп24'!$A$2:$C$22,3,0))),2)</f>
        <v>1.68</v>
      </c>
      <c r="G863" s="43">
        <f>COUNTIF(D864:$D$1852,365)</f>
        <v>626</v>
      </c>
      <c r="H863" s="43">
        <f>COUNTIF(D864:$D$1852,366)</f>
        <v>363</v>
      </c>
      <c r="I863" s="2"/>
    </row>
    <row r="864" spans="1:9" x14ac:dyDescent="0.25">
      <c r="A864" s="1">
        <f>COUNTIF($C$2:C864,"Да")</f>
        <v>9</v>
      </c>
      <c r="B864" s="45">
        <f t="shared" si="27"/>
        <v>46127</v>
      </c>
      <c r="C864" s="42" t="str">
        <f>IF(ISERROR(VLOOKUP(B864,'Айгенис Оп24'!$C$3:$C$22,1,0)),"Нет","Да")</f>
        <v>Нет</v>
      </c>
      <c r="D864" s="43">
        <f t="shared" si="26"/>
        <v>365</v>
      </c>
      <c r="E864" s="49">
        <f>ROUND(('Все выпуски'!$X$3*'Все выпуски'!$X$6/100)/365*(B864-IF(C864="Нет",VLOOKUP(A864,'Айгенис Оп24'!$A$2:$C$22,3,0),VLOOKUP((A864-1),'Айгенис Оп24'!$A$2:$C$22,3,0))),2)</f>
        <v>1.78</v>
      </c>
      <c r="G864" s="43">
        <f>COUNTIF(D865:$D$1852,365)</f>
        <v>625</v>
      </c>
      <c r="H864" s="43">
        <f>COUNTIF(D865:$D$1852,366)</f>
        <v>363</v>
      </c>
      <c r="I864" s="2"/>
    </row>
    <row r="865" spans="1:9" x14ac:dyDescent="0.25">
      <c r="A865" s="1">
        <f>COUNTIF($C$2:C865,"Да")</f>
        <v>9</v>
      </c>
      <c r="B865" s="45">
        <f t="shared" si="27"/>
        <v>46128</v>
      </c>
      <c r="C865" s="42" t="str">
        <f>IF(ISERROR(VLOOKUP(B865,'Айгенис Оп24'!$C$3:$C$22,1,0)),"Нет","Да")</f>
        <v>Нет</v>
      </c>
      <c r="D865" s="43">
        <f t="shared" si="26"/>
        <v>365</v>
      </c>
      <c r="E865" s="49">
        <f>ROUND(('Все выпуски'!$X$3*'Все выпуски'!$X$6/100)/365*(B865-IF(C865="Нет",VLOOKUP(A865,'Айгенис Оп24'!$A$2:$C$22,3,0),VLOOKUP((A865-1),'Айгенис Оп24'!$A$2:$C$22,3,0))),2)</f>
        <v>1.87</v>
      </c>
      <c r="G865" s="43">
        <f>COUNTIF(D866:$D$1852,365)</f>
        <v>624</v>
      </c>
      <c r="H865" s="43">
        <f>COUNTIF(D866:$D$1852,366)</f>
        <v>363</v>
      </c>
      <c r="I865" s="2"/>
    </row>
    <row r="866" spans="1:9" x14ac:dyDescent="0.25">
      <c r="A866" s="1">
        <f>COUNTIF($C$2:C866,"Да")</f>
        <v>9</v>
      </c>
      <c r="B866" s="45">
        <f t="shared" si="27"/>
        <v>46129</v>
      </c>
      <c r="C866" s="42" t="str">
        <f>IF(ISERROR(VLOOKUP(B866,'Айгенис Оп24'!$C$3:$C$22,1,0)),"Нет","Да")</f>
        <v>Нет</v>
      </c>
      <c r="D866" s="43">
        <f t="shared" si="26"/>
        <v>365</v>
      </c>
      <c r="E866" s="49">
        <f>ROUND(('Все выпуски'!$X$3*'Все выпуски'!$X$6/100)/365*(B866-IF(C866="Нет",VLOOKUP(A866,'Айгенис Оп24'!$A$2:$C$22,3,0),VLOOKUP((A866-1),'Айгенис Оп24'!$A$2:$C$22,3,0))),2)</f>
        <v>1.97</v>
      </c>
      <c r="G866" s="43">
        <f>COUNTIF(D867:$D$1852,365)</f>
        <v>623</v>
      </c>
      <c r="H866" s="43">
        <f>COUNTIF(D867:$D$1852,366)</f>
        <v>363</v>
      </c>
      <c r="I866" s="2"/>
    </row>
    <row r="867" spans="1:9" x14ac:dyDescent="0.25">
      <c r="A867" s="1">
        <f>COUNTIF($C$2:C867,"Да")</f>
        <v>9</v>
      </c>
      <c r="B867" s="45">
        <f t="shared" si="27"/>
        <v>46130</v>
      </c>
      <c r="C867" s="42" t="str">
        <f>IF(ISERROR(VLOOKUP(B867,'Айгенис Оп24'!$C$3:$C$22,1,0)),"Нет","Да")</f>
        <v>Нет</v>
      </c>
      <c r="D867" s="43">
        <f t="shared" si="26"/>
        <v>365</v>
      </c>
      <c r="E867" s="49">
        <f>ROUND(('Все выпуски'!$X$3*'Все выпуски'!$X$6/100)/365*(B867-IF(C867="Нет",VLOOKUP(A867,'Айгенис Оп24'!$A$2:$C$22,3,0),VLOOKUP((A867-1),'Айгенис Оп24'!$A$2:$C$22,3,0))),2)</f>
        <v>2.0699999999999998</v>
      </c>
      <c r="G867" s="43">
        <f>COUNTIF(D868:$D$1852,365)</f>
        <v>622</v>
      </c>
      <c r="H867" s="43">
        <f>COUNTIF(D868:$D$1852,366)</f>
        <v>363</v>
      </c>
      <c r="I867" s="2"/>
    </row>
    <row r="868" spans="1:9" x14ac:dyDescent="0.25">
      <c r="A868" s="1">
        <f>COUNTIF($C$2:C868,"Да")</f>
        <v>9</v>
      </c>
      <c r="B868" s="45">
        <f t="shared" si="27"/>
        <v>46131</v>
      </c>
      <c r="C868" s="42" t="str">
        <f>IF(ISERROR(VLOOKUP(B868,'Айгенис Оп24'!$C$3:$C$22,1,0)),"Нет","Да")</f>
        <v>Нет</v>
      </c>
      <c r="D868" s="43">
        <f t="shared" si="26"/>
        <v>365</v>
      </c>
      <c r="E868" s="49">
        <f>ROUND(('Все выпуски'!$X$3*'Все выпуски'!$X$6/100)/365*(B868-IF(C868="Нет",VLOOKUP(A868,'Айгенис Оп24'!$A$2:$C$22,3,0),VLOOKUP((A868-1),'Айгенис Оп24'!$A$2:$C$22,3,0))),2)</f>
        <v>2.17</v>
      </c>
      <c r="G868" s="43">
        <f>COUNTIF(D869:$D$1852,365)</f>
        <v>621</v>
      </c>
      <c r="H868" s="43">
        <f>COUNTIF(D869:$D$1852,366)</f>
        <v>363</v>
      </c>
      <c r="I868" s="2"/>
    </row>
    <row r="869" spans="1:9" x14ac:dyDescent="0.25">
      <c r="A869" s="1">
        <f>COUNTIF($C$2:C869,"Да")</f>
        <v>9</v>
      </c>
      <c r="B869" s="45">
        <f t="shared" si="27"/>
        <v>46132</v>
      </c>
      <c r="C869" s="42" t="str">
        <f>IF(ISERROR(VLOOKUP(B869,'Айгенис Оп24'!$C$3:$C$22,1,0)),"Нет","Да")</f>
        <v>Нет</v>
      </c>
      <c r="D869" s="43">
        <f t="shared" si="26"/>
        <v>365</v>
      </c>
      <c r="E869" s="49">
        <f>ROUND(('Все выпуски'!$X$3*'Все выпуски'!$X$6/100)/365*(B869-IF(C869="Нет",VLOOKUP(A869,'Айгенис Оп24'!$A$2:$C$22,3,0),VLOOKUP((A869-1),'Айгенис Оп24'!$A$2:$C$22,3,0))),2)</f>
        <v>2.27</v>
      </c>
      <c r="G869" s="43">
        <f>COUNTIF(D870:$D$1852,365)</f>
        <v>620</v>
      </c>
      <c r="H869" s="43">
        <f>COUNTIF(D870:$D$1852,366)</f>
        <v>363</v>
      </c>
      <c r="I869" s="2"/>
    </row>
    <row r="870" spans="1:9" x14ac:dyDescent="0.25">
      <c r="A870" s="1">
        <f>COUNTIF($C$2:C870,"Да")</f>
        <v>9</v>
      </c>
      <c r="B870" s="45">
        <f t="shared" si="27"/>
        <v>46133</v>
      </c>
      <c r="C870" s="42" t="str">
        <f>IF(ISERROR(VLOOKUP(B870,'Айгенис Оп24'!$C$3:$C$22,1,0)),"Нет","Да")</f>
        <v>Нет</v>
      </c>
      <c r="D870" s="43">
        <f t="shared" si="26"/>
        <v>365</v>
      </c>
      <c r="E870" s="49">
        <f>ROUND(('Все выпуски'!$X$3*'Все выпуски'!$X$6/100)/365*(B870-IF(C870="Нет",VLOOKUP(A870,'Айгенис Оп24'!$A$2:$C$22,3,0),VLOOKUP((A870-1),'Айгенис Оп24'!$A$2:$C$22,3,0))),2)</f>
        <v>2.37</v>
      </c>
      <c r="G870" s="43">
        <f>COUNTIF(D871:$D$1852,365)</f>
        <v>619</v>
      </c>
      <c r="H870" s="43">
        <f>COUNTIF(D871:$D$1852,366)</f>
        <v>363</v>
      </c>
      <c r="I870" s="2"/>
    </row>
    <row r="871" spans="1:9" x14ac:dyDescent="0.25">
      <c r="A871" s="1">
        <f>COUNTIF($C$2:C871,"Да")</f>
        <v>9</v>
      </c>
      <c r="B871" s="45">
        <f t="shared" si="27"/>
        <v>46134</v>
      </c>
      <c r="C871" s="42" t="str">
        <f>IF(ISERROR(VLOOKUP(B871,'Айгенис Оп24'!$C$3:$C$22,1,0)),"Нет","Да")</f>
        <v>Нет</v>
      </c>
      <c r="D871" s="43">
        <f t="shared" si="26"/>
        <v>365</v>
      </c>
      <c r="E871" s="49">
        <f>ROUND(('Все выпуски'!$X$3*'Все выпуски'!$X$6/100)/365*(B871-IF(C871="Нет",VLOOKUP(A871,'Айгенис Оп24'!$A$2:$C$22,3,0),VLOOKUP((A871-1),'Айгенис Оп24'!$A$2:$C$22,3,0))),2)</f>
        <v>2.4700000000000002</v>
      </c>
      <c r="G871" s="43">
        <f>COUNTIF(D872:$D$1852,365)</f>
        <v>618</v>
      </c>
      <c r="H871" s="43">
        <f>COUNTIF(D872:$D$1852,366)</f>
        <v>363</v>
      </c>
      <c r="I871" s="2"/>
    </row>
    <row r="872" spans="1:9" x14ac:dyDescent="0.25">
      <c r="A872" s="1">
        <f>COUNTIF($C$2:C872,"Да")</f>
        <v>9</v>
      </c>
      <c r="B872" s="45">
        <f t="shared" si="27"/>
        <v>46135</v>
      </c>
      <c r="C872" s="42" t="str">
        <f>IF(ISERROR(VLOOKUP(B872,'Айгенис Оп24'!$C$3:$C$22,1,0)),"Нет","Да")</f>
        <v>Нет</v>
      </c>
      <c r="D872" s="43">
        <f t="shared" si="26"/>
        <v>365</v>
      </c>
      <c r="E872" s="49">
        <f>ROUND(('Все выпуски'!$X$3*'Все выпуски'!$X$6/100)/365*(B872-IF(C872="Нет",VLOOKUP(A872,'Айгенис Оп24'!$A$2:$C$22,3,0),VLOOKUP((A872-1),'Айгенис Оп24'!$A$2:$C$22,3,0))),2)</f>
        <v>2.56</v>
      </c>
      <c r="G872" s="43">
        <f>COUNTIF(D873:$D$1852,365)</f>
        <v>617</v>
      </c>
      <c r="H872" s="43">
        <f>COUNTIF(D873:$D$1852,366)</f>
        <v>363</v>
      </c>
      <c r="I872" s="2"/>
    </row>
    <row r="873" spans="1:9" x14ac:dyDescent="0.25">
      <c r="A873" s="1">
        <f>COUNTIF($C$2:C873,"Да")</f>
        <v>9</v>
      </c>
      <c r="B873" s="45">
        <f t="shared" si="27"/>
        <v>46136</v>
      </c>
      <c r="C873" s="42" t="str">
        <f>IF(ISERROR(VLOOKUP(B873,'Айгенис Оп24'!$C$3:$C$22,1,0)),"Нет","Да")</f>
        <v>Нет</v>
      </c>
      <c r="D873" s="43">
        <f t="shared" si="26"/>
        <v>365</v>
      </c>
      <c r="E873" s="49">
        <f>ROUND(('Все выпуски'!$X$3*'Все выпуски'!$X$6/100)/365*(B873-IF(C873="Нет",VLOOKUP(A873,'Айгенис Оп24'!$A$2:$C$22,3,0),VLOOKUP((A873-1),'Айгенис Оп24'!$A$2:$C$22,3,0))),2)</f>
        <v>2.66</v>
      </c>
      <c r="G873" s="43">
        <f>COUNTIF(D874:$D$1852,365)</f>
        <v>616</v>
      </c>
      <c r="H873" s="43">
        <f>COUNTIF(D874:$D$1852,366)</f>
        <v>363</v>
      </c>
      <c r="I873" s="2"/>
    </row>
    <row r="874" spans="1:9" x14ac:dyDescent="0.25">
      <c r="A874" s="1">
        <f>COUNTIF($C$2:C874,"Да")</f>
        <v>9</v>
      </c>
      <c r="B874" s="45">
        <f t="shared" si="27"/>
        <v>46137</v>
      </c>
      <c r="C874" s="42" t="str">
        <f>IF(ISERROR(VLOOKUP(B874,'Айгенис Оп24'!$C$3:$C$22,1,0)),"Нет","Да")</f>
        <v>Нет</v>
      </c>
      <c r="D874" s="43">
        <f t="shared" si="26"/>
        <v>365</v>
      </c>
      <c r="E874" s="49">
        <f>ROUND(('Все выпуски'!$X$3*'Все выпуски'!$X$6/100)/365*(B874-IF(C874="Нет",VLOOKUP(A874,'Айгенис Оп24'!$A$2:$C$22,3,0),VLOOKUP((A874-1),'Айгенис Оп24'!$A$2:$C$22,3,0))),2)</f>
        <v>2.76</v>
      </c>
      <c r="G874" s="43">
        <f>COUNTIF(D875:$D$1852,365)</f>
        <v>615</v>
      </c>
      <c r="H874" s="43">
        <f>COUNTIF(D875:$D$1852,366)</f>
        <v>363</v>
      </c>
      <c r="I874" s="2"/>
    </row>
    <row r="875" spans="1:9" x14ac:dyDescent="0.25">
      <c r="A875" s="1">
        <f>COUNTIF($C$2:C875,"Да")</f>
        <v>9</v>
      </c>
      <c r="B875" s="45">
        <f t="shared" si="27"/>
        <v>46138</v>
      </c>
      <c r="C875" s="42" t="str">
        <f>IF(ISERROR(VLOOKUP(B875,'Айгенис Оп24'!$C$3:$C$22,1,0)),"Нет","Да")</f>
        <v>Нет</v>
      </c>
      <c r="D875" s="43">
        <f t="shared" si="26"/>
        <v>365</v>
      </c>
      <c r="E875" s="49">
        <f>ROUND(('Все выпуски'!$X$3*'Все выпуски'!$X$6/100)/365*(B875-IF(C875="Нет",VLOOKUP(A875,'Айгенис Оп24'!$A$2:$C$22,3,0),VLOOKUP((A875-1),'Айгенис Оп24'!$A$2:$C$22,3,0))),2)</f>
        <v>2.86</v>
      </c>
      <c r="G875" s="43">
        <f>COUNTIF(D876:$D$1852,365)</f>
        <v>614</v>
      </c>
      <c r="H875" s="43">
        <f>COUNTIF(D876:$D$1852,366)</f>
        <v>363</v>
      </c>
      <c r="I875" s="2"/>
    </row>
    <row r="876" spans="1:9" x14ac:dyDescent="0.25">
      <c r="A876" s="1">
        <f>COUNTIF($C$2:C876,"Да")</f>
        <v>9</v>
      </c>
      <c r="B876" s="45">
        <f t="shared" si="27"/>
        <v>46139</v>
      </c>
      <c r="C876" s="42" t="str">
        <f>IF(ISERROR(VLOOKUP(B876,'Айгенис Оп24'!$C$3:$C$22,1,0)),"Нет","Да")</f>
        <v>Нет</v>
      </c>
      <c r="D876" s="43">
        <f t="shared" si="26"/>
        <v>365</v>
      </c>
      <c r="E876" s="49">
        <f>ROUND(('Все выпуски'!$X$3*'Все выпуски'!$X$6/100)/365*(B876-IF(C876="Нет",VLOOKUP(A876,'Айгенис Оп24'!$A$2:$C$22,3,0),VLOOKUP((A876-1),'Айгенис Оп24'!$A$2:$C$22,3,0))),2)</f>
        <v>2.96</v>
      </c>
      <c r="G876" s="43">
        <f>COUNTIF(D877:$D$1852,365)</f>
        <v>613</v>
      </c>
      <c r="H876" s="43">
        <f>COUNTIF(D877:$D$1852,366)</f>
        <v>363</v>
      </c>
      <c r="I876" s="2"/>
    </row>
    <row r="877" spans="1:9" x14ac:dyDescent="0.25">
      <c r="A877" s="1">
        <f>COUNTIF($C$2:C877,"Да")</f>
        <v>9</v>
      </c>
      <c r="B877" s="45">
        <f t="shared" si="27"/>
        <v>46140</v>
      </c>
      <c r="C877" s="42" t="str">
        <f>IF(ISERROR(VLOOKUP(B877,'Айгенис Оп24'!$C$3:$C$22,1,0)),"Нет","Да")</f>
        <v>Нет</v>
      </c>
      <c r="D877" s="43">
        <f t="shared" si="26"/>
        <v>365</v>
      </c>
      <c r="E877" s="49">
        <f>ROUND(('Все выпуски'!$X$3*'Все выпуски'!$X$6/100)/365*(B877-IF(C877="Нет",VLOOKUP(A877,'Айгенис Оп24'!$A$2:$C$22,3,0),VLOOKUP((A877-1),'Айгенис Оп24'!$A$2:$C$22,3,0))),2)</f>
        <v>3.06</v>
      </c>
      <c r="G877" s="43">
        <f>COUNTIF(D878:$D$1852,365)</f>
        <v>612</v>
      </c>
      <c r="H877" s="43">
        <f>COUNTIF(D878:$D$1852,366)</f>
        <v>363</v>
      </c>
      <c r="I877" s="2"/>
    </row>
    <row r="878" spans="1:9" x14ac:dyDescent="0.25">
      <c r="A878" s="1">
        <f>COUNTIF($C$2:C878,"Да")</f>
        <v>9</v>
      </c>
      <c r="B878" s="45">
        <f t="shared" si="27"/>
        <v>46141</v>
      </c>
      <c r="C878" s="42" t="str">
        <f>IF(ISERROR(VLOOKUP(B878,'Айгенис Оп24'!$C$3:$C$22,1,0)),"Нет","Да")</f>
        <v>Нет</v>
      </c>
      <c r="D878" s="43">
        <f t="shared" si="26"/>
        <v>365</v>
      </c>
      <c r="E878" s="49">
        <f>ROUND(('Все выпуски'!$X$3*'Все выпуски'!$X$6/100)/365*(B878-IF(C878="Нет",VLOOKUP(A878,'Айгенис Оп24'!$A$2:$C$22,3,0),VLOOKUP((A878-1),'Айгенис Оп24'!$A$2:$C$22,3,0))),2)</f>
        <v>3.16</v>
      </c>
      <c r="G878" s="43">
        <f>COUNTIF(D879:$D$1852,365)</f>
        <v>611</v>
      </c>
      <c r="H878" s="43">
        <f>COUNTIF(D879:$D$1852,366)</f>
        <v>363</v>
      </c>
      <c r="I878" s="2"/>
    </row>
    <row r="879" spans="1:9" x14ac:dyDescent="0.25">
      <c r="A879" s="1">
        <f>COUNTIF($C$2:C879,"Да")</f>
        <v>9</v>
      </c>
      <c r="B879" s="45">
        <f t="shared" si="27"/>
        <v>46142</v>
      </c>
      <c r="C879" s="42" t="str">
        <f>IF(ISERROR(VLOOKUP(B879,'Айгенис Оп24'!$C$3:$C$22,1,0)),"Нет","Да")</f>
        <v>Нет</v>
      </c>
      <c r="D879" s="43">
        <f t="shared" si="26"/>
        <v>365</v>
      </c>
      <c r="E879" s="49">
        <f>ROUND(('Все выпуски'!$X$3*'Все выпуски'!$X$6/100)/365*(B879-IF(C879="Нет",VLOOKUP(A879,'Айгенис Оп24'!$A$2:$C$22,3,0),VLOOKUP((A879-1),'Айгенис Оп24'!$A$2:$C$22,3,0))),2)</f>
        <v>3.25</v>
      </c>
      <c r="G879" s="43">
        <f>COUNTIF(D880:$D$1852,365)</f>
        <v>610</v>
      </c>
      <c r="H879" s="43">
        <f>COUNTIF(D880:$D$1852,366)</f>
        <v>363</v>
      </c>
      <c r="I879" s="2"/>
    </row>
    <row r="880" spans="1:9" x14ac:dyDescent="0.25">
      <c r="A880" s="1">
        <f>COUNTIF($C$2:C880,"Да")</f>
        <v>9</v>
      </c>
      <c r="B880" s="45">
        <f t="shared" si="27"/>
        <v>46143</v>
      </c>
      <c r="C880" s="42" t="str">
        <f>IF(ISERROR(VLOOKUP(B880,'Айгенис Оп24'!$C$3:$C$22,1,0)),"Нет","Да")</f>
        <v>Нет</v>
      </c>
      <c r="D880" s="43">
        <f t="shared" si="26"/>
        <v>365</v>
      </c>
      <c r="E880" s="49">
        <f>ROUND(('Все выпуски'!$X$3*'Все выпуски'!$X$6/100)/365*(B880-IF(C880="Нет",VLOOKUP(A880,'Айгенис Оп24'!$A$2:$C$22,3,0),VLOOKUP((A880-1),'Айгенис Оп24'!$A$2:$C$22,3,0))),2)</f>
        <v>3.35</v>
      </c>
      <c r="G880" s="43">
        <f>COUNTIF(D881:$D$1852,365)</f>
        <v>609</v>
      </c>
      <c r="H880" s="43">
        <f>COUNTIF(D881:$D$1852,366)</f>
        <v>363</v>
      </c>
      <c r="I880" s="2"/>
    </row>
    <row r="881" spans="1:9" x14ac:dyDescent="0.25">
      <c r="A881" s="1">
        <f>COUNTIF($C$2:C881,"Да")</f>
        <v>9</v>
      </c>
      <c r="B881" s="45">
        <f t="shared" si="27"/>
        <v>46144</v>
      </c>
      <c r="C881" s="42" t="str">
        <f>IF(ISERROR(VLOOKUP(B881,'Айгенис Оп24'!$C$3:$C$22,1,0)),"Нет","Да")</f>
        <v>Нет</v>
      </c>
      <c r="D881" s="43">
        <f t="shared" si="26"/>
        <v>365</v>
      </c>
      <c r="E881" s="49">
        <f>ROUND(('Все выпуски'!$X$3*'Все выпуски'!$X$6/100)/365*(B881-IF(C881="Нет",VLOOKUP(A881,'Айгенис Оп24'!$A$2:$C$22,3,0),VLOOKUP((A881-1),'Айгенис Оп24'!$A$2:$C$22,3,0))),2)</f>
        <v>3.45</v>
      </c>
      <c r="G881" s="43">
        <f>COUNTIF(D882:$D$1852,365)</f>
        <v>608</v>
      </c>
      <c r="H881" s="43">
        <f>COUNTIF(D882:$D$1852,366)</f>
        <v>363</v>
      </c>
      <c r="I881" s="2"/>
    </row>
    <row r="882" spans="1:9" x14ac:dyDescent="0.25">
      <c r="A882" s="1">
        <f>COUNTIF($C$2:C882,"Да")</f>
        <v>9</v>
      </c>
      <c r="B882" s="45">
        <f t="shared" si="27"/>
        <v>46145</v>
      </c>
      <c r="C882" s="42" t="str">
        <f>IF(ISERROR(VLOOKUP(B882,'Айгенис Оп24'!$C$3:$C$22,1,0)),"Нет","Да")</f>
        <v>Нет</v>
      </c>
      <c r="D882" s="43">
        <f t="shared" si="26"/>
        <v>365</v>
      </c>
      <c r="E882" s="49">
        <f>ROUND(('Все выпуски'!$X$3*'Все выпуски'!$X$6/100)/365*(B882-IF(C882="Нет",VLOOKUP(A882,'Айгенис Оп24'!$A$2:$C$22,3,0),VLOOKUP((A882-1),'Айгенис Оп24'!$A$2:$C$22,3,0))),2)</f>
        <v>3.55</v>
      </c>
      <c r="G882" s="43">
        <f>COUNTIF(D883:$D$1852,365)</f>
        <v>607</v>
      </c>
      <c r="H882" s="43">
        <f>COUNTIF(D883:$D$1852,366)</f>
        <v>363</v>
      </c>
      <c r="I882" s="2"/>
    </row>
    <row r="883" spans="1:9" x14ac:dyDescent="0.25">
      <c r="A883" s="1">
        <f>COUNTIF($C$2:C883,"Да")</f>
        <v>9</v>
      </c>
      <c r="B883" s="45">
        <f t="shared" si="27"/>
        <v>46146</v>
      </c>
      <c r="C883" s="42" t="str">
        <f>IF(ISERROR(VLOOKUP(B883,'Айгенис Оп24'!$C$3:$C$22,1,0)),"Нет","Да")</f>
        <v>Нет</v>
      </c>
      <c r="D883" s="43">
        <f t="shared" si="26"/>
        <v>365</v>
      </c>
      <c r="E883" s="49">
        <f>ROUND(('Все выпуски'!$X$3*'Все выпуски'!$X$6/100)/365*(B883-IF(C883="Нет",VLOOKUP(A883,'Айгенис Оп24'!$A$2:$C$22,3,0),VLOOKUP((A883-1),'Айгенис Оп24'!$A$2:$C$22,3,0))),2)</f>
        <v>3.65</v>
      </c>
      <c r="G883" s="43">
        <f>COUNTIF(D884:$D$1852,365)</f>
        <v>606</v>
      </c>
      <c r="H883" s="43">
        <f>COUNTIF(D884:$D$1852,366)</f>
        <v>363</v>
      </c>
      <c r="I883" s="2"/>
    </row>
    <row r="884" spans="1:9" x14ac:dyDescent="0.25">
      <c r="A884" s="1">
        <f>COUNTIF($C$2:C884,"Да")</f>
        <v>9</v>
      </c>
      <c r="B884" s="45">
        <f t="shared" si="27"/>
        <v>46147</v>
      </c>
      <c r="C884" s="42" t="str">
        <f>IF(ISERROR(VLOOKUP(B884,'Айгенис Оп24'!$C$3:$C$22,1,0)),"Нет","Да")</f>
        <v>Нет</v>
      </c>
      <c r="D884" s="43">
        <f t="shared" si="26"/>
        <v>365</v>
      </c>
      <c r="E884" s="49">
        <f>ROUND(('Все выпуски'!$X$3*'Все выпуски'!$X$6/100)/365*(B884-IF(C884="Нет",VLOOKUP(A884,'Айгенис Оп24'!$A$2:$C$22,3,0),VLOOKUP((A884-1),'Айгенис Оп24'!$A$2:$C$22,3,0))),2)</f>
        <v>3.75</v>
      </c>
      <c r="G884" s="43">
        <f>COUNTIF(D885:$D$1852,365)</f>
        <v>605</v>
      </c>
      <c r="H884" s="43">
        <f>COUNTIF(D885:$D$1852,366)</f>
        <v>363</v>
      </c>
      <c r="I884" s="2"/>
    </row>
    <row r="885" spans="1:9" x14ac:dyDescent="0.25">
      <c r="A885" s="1">
        <f>COUNTIF($C$2:C885,"Да")</f>
        <v>9</v>
      </c>
      <c r="B885" s="45">
        <f t="shared" si="27"/>
        <v>46148</v>
      </c>
      <c r="C885" s="42" t="str">
        <f>IF(ISERROR(VLOOKUP(B885,'Айгенис Оп24'!$C$3:$C$22,1,0)),"Нет","Да")</f>
        <v>Нет</v>
      </c>
      <c r="D885" s="43">
        <f t="shared" si="26"/>
        <v>365</v>
      </c>
      <c r="E885" s="49">
        <f>ROUND(('Все выпуски'!$X$3*'Все выпуски'!$X$6/100)/365*(B885-IF(C885="Нет",VLOOKUP(A885,'Айгенис Оп24'!$A$2:$C$22,3,0),VLOOKUP((A885-1),'Айгенис Оп24'!$A$2:$C$22,3,0))),2)</f>
        <v>3.85</v>
      </c>
      <c r="G885" s="43">
        <f>COUNTIF(D886:$D$1852,365)</f>
        <v>604</v>
      </c>
      <c r="H885" s="43">
        <f>COUNTIF(D886:$D$1852,366)</f>
        <v>363</v>
      </c>
      <c r="I885" s="2"/>
    </row>
    <row r="886" spans="1:9" x14ac:dyDescent="0.25">
      <c r="A886" s="1">
        <f>COUNTIF($C$2:C886,"Да")</f>
        <v>9</v>
      </c>
      <c r="B886" s="45">
        <f t="shared" si="27"/>
        <v>46149</v>
      </c>
      <c r="C886" s="42" t="str">
        <f>IF(ISERROR(VLOOKUP(B886,'Айгенис Оп24'!$C$3:$C$22,1,0)),"Нет","Да")</f>
        <v>Нет</v>
      </c>
      <c r="D886" s="43">
        <f t="shared" si="26"/>
        <v>365</v>
      </c>
      <c r="E886" s="49">
        <f>ROUND(('Все выпуски'!$X$3*'Все выпуски'!$X$6/100)/365*(B886-IF(C886="Нет",VLOOKUP(A886,'Айгенис Оп24'!$A$2:$C$22,3,0),VLOOKUP((A886-1),'Айгенис Оп24'!$A$2:$C$22,3,0))),2)</f>
        <v>3.95</v>
      </c>
      <c r="G886" s="43">
        <f>COUNTIF(D887:$D$1852,365)</f>
        <v>603</v>
      </c>
      <c r="H886" s="43">
        <f>COUNTIF(D887:$D$1852,366)</f>
        <v>363</v>
      </c>
      <c r="I886" s="2"/>
    </row>
    <row r="887" spans="1:9" x14ac:dyDescent="0.25">
      <c r="A887" s="1">
        <f>COUNTIF($C$2:C887,"Да")</f>
        <v>9</v>
      </c>
      <c r="B887" s="45">
        <f t="shared" si="27"/>
        <v>46150</v>
      </c>
      <c r="C887" s="42" t="str">
        <f>IF(ISERROR(VLOOKUP(B887,'Айгенис Оп24'!$C$3:$C$22,1,0)),"Нет","Да")</f>
        <v>Нет</v>
      </c>
      <c r="D887" s="43">
        <f t="shared" si="26"/>
        <v>365</v>
      </c>
      <c r="E887" s="49">
        <f>ROUND(('Все выпуски'!$X$3*'Все выпуски'!$X$6/100)/365*(B887-IF(C887="Нет",VLOOKUP(A887,'Айгенис Оп24'!$A$2:$C$22,3,0),VLOOKUP((A887-1),'Айгенис Оп24'!$A$2:$C$22,3,0))),2)</f>
        <v>4.04</v>
      </c>
      <c r="G887" s="43">
        <f>COUNTIF(D888:$D$1852,365)</f>
        <v>602</v>
      </c>
      <c r="H887" s="43">
        <f>COUNTIF(D888:$D$1852,366)</f>
        <v>363</v>
      </c>
      <c r="I887" s="2"/>
    </row>
    <row r="888" spans="1:9" x14ac:dyDescent="0.25">
      <c r="A888" s="1">
        <f>COUNTIF($C$2:C888,"Да")</f>
        <v>9</v>
      </c>
      <c r="B888" s="45">
        <f t="shared" si="27"/>
        <v>46151</v>
      </c>
      <c r="C888" s="42" t="str">
        <f>IF(ISERROR(VLOOKUP(B888,'Айгенис Оп24'!$C$3:$C$22,1,0)),"Нет","Да")</f>
        <v>Нет</v>
      </c>
      <c r="D888" s="43">
        <f t="shared" si="26"/>
        <v>365</v>
      </c>
      <c r="E888" s="49">
        <f>ROUND(('Все выпуски'!$X$3*'Все выпуски'!$X$6/100)/365*(B888-IF(C888="Нет",VLOOKUP(A888,'Айгенис Оп24'!$A$2:$C$22,3,0),VLOOKUP((A888-1),'Айгенис Оп24'!$A$2:$C$22,3,0))),2)</f>
        <v>4.1399999999999997</v>
      </c>
      <c r="G888" s="43">
        <f>COUNTIF(D889:$D$1852,365)</f>
        <v>601</v>
      </c>
      <c r="H888" s="43">
        <f>COUNTIF(D889:$D$1852,366)</f>
        <v>363</v>
      </c>
      <c r="I888" s="2"/>
    </row>
    <row r="889" spans="1:9" x14ac:dyDescent="0.25">
      <c r="A889" s="1">
        <f>COUNTIF($C$2:C889,"Да")</f>
        <v>9</v>
      </c>
      <c r="B889" s="45">
        <f t="shared" si="27"/>
        <v>46152</v>
      </c>
      <c r="C889" s="42" t="str">
        <f>IF(ISERROR(VLOOKUP(B889,'Айгенис Оп24'!$C$3:$C$22,1,0)),"Нет","Да")</f>
        <v>Нет</v>
      </c>
      <c r="D889" s="43">
        <f t="shared" si="26"/>
        <v>365</v>
      </c>
      <c r="E889" s="49">
        <f>ROUND(('Все выпуски'!$X$3*'Все выпуски'!$X$6/100)/365*(B889-IF(C889="Нет",VLOOKUP(A889,'Айгенис Оп24'!$A$2:$C$22,3,0),VLOOKUP((A889-1),'Айгенис Оп24'!$A$2:$C$22,3,0))),2)</f>
        <v>4.24</v>
      </c>
      <c r="G889" s="43">
        <f>COUNTIF(D890:$D$1852,365)</f>
        <v>600</v>
      </c>
      <c r="H889" s="43">
        <f>COUNTIF(D890:$D$1852,366)</f>
        <v>363</v>
      </c>
      <c r="I889" s="2"/>
    </row>
    <row r="890" spans="1:9" x14ac:dyDescent="0.25">
      <c r="A890" s="1">
        <f>COUNTIF($C$2:C890,"Да")</f>
        <v>9</v>
      </c>
      <c r="B890" s="45">
        <f t="shared" si="27"/>
        <v>46153</v>
      </c>
      <c r="C890" s="42" t="str">
        <f>IF(ISERROR(VLOOKUP(B890,'Айгенис Оп24'!$C$3:$C$22,1,0)),"Нет","Да")</f>
        <v>Нет</v>
      </c>
      <c r="D890" s="43">
        <f t="shared" si="26"/>
        <v>365</v>
      </c>
      <c r="E890" s="49">
        <f>ROUND(('Все выпуски'!$X$3*'Все выпуски'!$X$6/100)/365*(B890-IF(C890="Нет",VLOOKUP(A890,'Айгенис Оп24'!$A$2:$C$22,3,0),VLOOKUP((A890-1),'Айгенис Оп24'!$A$2:$C$22,3,0))),2)</f>
        <v>4.34</v>
      </c>
      <c r="G890" s="43">
        <f>COUNTIF(D891:$D$1852,365)</f>
        <v>599</v>
      </c>
      <c r="H890" s="43">
        <f>COUNTIF(D891:$D$1852,366)</f>
        <v>363</v>
      </c>
      <c r="I890" s="2"/>
    </row>
    <row r="891" spans="1:9" x14ac:dyDescent="0.25">
      <c r="A891" s="1">
        <f>COUNTIF($C$2:C891,"Да")</f>
        <v>9</v>
      </c>
      <c r="B891" s="45">
        <f t="shared" si="27"/>
        <v>46154</v>
      </c>
      <c r="C891" s="42" t="str">
        <f>IF(ISERROR(VLOOKUP(B891,'Айгенис Оп24'!$C$3:$C$22,1,0)),"Нет","Да")</f>
        <v>Нет</v>
      </c>
      <c r="D891" s="43">
        <f t="shared" si="26"/>
        <v>365</v>
      </c>
      <c r="E891" s="49">
        <f>ROUND(('Все выпуски'!$X$3*'Все выпуски'!$X$6/100)/365*(B891-IF(C891="Нет",VLOOKUP(A891,'Айгенис Оп24'!$A$2:$C$22,3,0),VLOOKUP((A891-1),'Айгенис Оп24'!$A$2:$C$22,3,0))),2)</f>
        <v>4.4400000000000004</v>
      </c>
      <c r="G891" s="43">
        <f>COUNTIF(D892:$D$1852,365)</f>
        <v>598</v>
      </c>
      <c r="H891" s="43">
        <f>COUNTIF(D892:$D$1852,366)</f>
        <v>363</v>
      </c>
      <c r="I891" s="2"/>
    </row>
    <row r="892" spans="1:9" x14ac:dyDescent="0.25">
      <c r="A892" s="1">
        <f>COUNTIF($C$2:C892,"Да")</f>
        <v>9</v>
      </c>
      <c r="B892" s="45">
        <f t="shared" si="27"/>
        <v>46155</v>
      </c>
      <c r="C892" s="42" t="str">
        <f>IF(ISERROR(VLOOKUP(B892,'Айгенис Оп24'!$C$3:$C$22,1,0)),"Нет","Да")</f>
        <v>Нет</v>
      </c>
      <c r="D892" s="43">
        <f t="shared" si="26"/>
        <v>365</v>
      </c>
      <c r="E892" s="49">
        <f>ROUND(('Все выпуски'!$X$3*'Все выпуски'!$X$6/100)/365*(B892-IF(C892="Нет",VLOOKUP(A892,'Айгенис Оп24'!$A$2:$C$22,3,0),VLOOKUP((A892-1),'Айгенис Оп24'!$A$2:$C$22,3,0))),2)</f>
        <v>4.54</v>
      </c>
      <c r="G892" s="43">
        <f>COUNTIF(D893:$D$1852,365)</f>
        <v>597</v>
      </c>
      <c r="H892" s="43">
        <f>COUNTIF(D893:$D$1852,366)</f>
        <v>363</v>
      </c>
      <c r="I892" s="2"/>
    </row>
    <row r="893" spans="1:9" x14ac:dyDescent="0.25">
      <c r="A893" s="1">
        <f>COUNTIF($C$2:C893,"Да")</f>
        <v>9</v>
      </c>
      <c r="B893" s="45">
        <f t="shared" si="27"/>
        <v>46156</v>
      </c>
      <c r="C893" s="42" t="str">
        <f>IF(ISERROR(VLOOKUP(B893,'Айгенис Оп24'!$C$3:$C$22,1,0)),"Нет","Да")</f>
        <v>Нет</v>
      </c>
      <c r="D893" s="43">
        <f t="shared" si="26"/>
        <v>365</v>
      </c>
      <c r="E893" s="49">
        <f>ROUND(('Все выпуски'!$X$3*'Все выпуски'!$X$6/100)/365*(B893-IF(C893="Нет",VLOOKUP(A893,'Айгенис Оп24'!$A$2:$C$22,3,0),VLOOKUP((A893-1),'Айгенис Оп24'!$A$2:$C$22,3,0))),2)</f>
        <v>4.6399999999999997</v>
      </c>
      <c r="G893" s="43">
        <f>COUNTIF(D894:$D$1852,365)</f>
        <v>596</v>
      </c>
      <c r="H893" s="43">
        <f>COUNTIF(D894:$D$1852,366)</f>
        <v>363</v>
      </c>
      <c r="I893" s="2"/>
    </row>
    <row r="894" spans="1:9" x14ac:dyDescent="0.25">
      <c r="A894" s="1">
        <f>COUNTIF($C$2:C894,"Да")</f>
        <v>9</v>
      </c>
      <c r="B894" s="45">
        <f t="shared" si="27"/>
        <v>46157</v>
      </c>
      <c r="C894" s="42" t="str">
        <f>IF(ISERROR(VLOOKUP(B894,'Айгенис Оп24'!$C$3:$C$22,1,0)),"Нет","Да")</f>
        <v>Нет</v>
      </c>
      <c r="D894" s="43">
        <f t="shared" si="26"/>
        <v>365</v>
      </c>
      <c r="E894" s="49">
        <f>ROUND(('Все выпуски'!$X$3*'Все выпуски'!$X$6/100)/365*(B894-IF(C894="Нет",VLOOKUP(A894,'Айгенис Оп24'!$A$2:$C$22,3,0),VLOOKUP((A894-1),'Айгенис Оп24'!$A$2:$C$22,3,0))),2)</f>
        <v>4.7300000000000004</v>
      </c>
      <c r="G894" s="43">
        <f>COUNTIF(D895:$D$1852,365)</f>
        <v>595</v>
      </c>
      <c r="H894" s="43">
        <f>COUNTIF(D895:$D$1852,366)</f>
        <v>363</v>
      </c>
      <c r="I894" s="2"/>
    </row>
    <row r="895" spans="1:9" x14ac:dyDescent="0.25">
      <c r="A895" s="1">
        <f>COUNTIF($C$2:C895,"Да")</f>
        <v>9</v>
      </c>
      <c r="B895" s="45">
        <f t="shared" si="27"/>
        <v>46158</v>
      </c>
      <c r="C895" s="42" t="str">
        <f>IF(ISERROR(VLOOKUP(B895,'Айгенис Оп24'!$C$3:$C$22,1,0)),"Нет","Да")</f>
        <v>Нет</v>
      </c>
      <c r="D895" s="43">
        <f t="shared" si="26"/>
        <v>365</v>
      </c>
      <c r="E895" s="49">
        <f>ROUND(('Все выпуски'!$X$3*'Все выпуски'!$X$6/100)/365*(B895-IF(C895="Нет",VLOOKUP(A895,'Айгенис Оп24'!$A$2:$C$22,3,0),VLOOKUP((A895-1),'Айгенис Оп24'!$A$2:$C$22,3,0))),2)</f>
        <v>4.83</v>
      </c>
      <c r="G895" s="43">
        <f>COUNTIF(D896:$D$1852,365)</f>
        <v>594</v>
      </c>
      <c r="H895" s="43">
        <f>COUNTIF(D896:$D$1852,366)</f>
        <v>363</v>
      </c>
      <c r="I895" s="2"/>
    </row>
    <row r="896" spans="1:9" x14ac:dyDescent="0.25">
      <c r="A896" s="1">
        <f>COUNTIF($C$2:C896,"Да")</f>
        <v>9</v>
      </c>
      <c r="B896" s="45">
        <f t="shared" si="27"/>
        <v>46159</v>
      </c>
      <c r="C896" s="42" t="str">
        <f>IF(ISERROR(VLOOKUP(B896,'Айгенис Оп24'!$C$3:$C$22,1,0)),"Нет","Да")</f>
        <v>Нет</v>
      </c>
      <c r="D896" s="43">
        <f t="shared" si="26"/>
        <v>365</v>
      </c>
      <c r="E896" s="49">
        <f>ROUND(('Все выпуски'!$X$3*'Все выпуски'!$X$6/100)/365*(B896-IF(C896="Нет",VLOOKUP(A896,'Айгенис Оп24'!$A$2:$C$22,3,0),VLOOKUP((A896-1),'Айгенис Оп24'!$A$2:$C$22,3,0))),2)</f>
        <v>4.93</v>
      </c>
      <c r="G896" s="43">
        <f>COUNTIF(D897:$D$1852,365)</f>
        <v>593</v>
      </c>
      <c r="H896" s="43">
        <f>COUNTIF(D897:$D$1852,366)</f>
        <v>363</v>
      </c>
      <c r="I896" s="2"/>
    </row>
    <row r="897" spans="1:9" x14ac:dyDescent="0.25">
      <c r="A897" s="1">
        <f>COUNTIF($C$2:C897,"Да")</f>
        <v>9</v>
      </c>
      <c r="B897" s="45">
        <f t="shared" si="27"/>
        <v>46160</v>
      </c>
      <c r="C897" s="42" t="str">
        <f>IF(ISERROR(VLOOKUP(B897,'Айгенис Оп24'!$C$3:$C$22,1,0)),"Нет","Да")</f>
        <v>Нет</v>
      </c>
      <c r="D897" s="43">
        <f t="shared" si="26"/>
        <v>365</v>
      </c>
      <c r="E897" s="49">
        <f>ROUND(('Все выпуски'!$X$3*'Все выпуски'!$X$6/100)/365*(B897-IF(C897="Нет",VLOOKUP(A897,'Айгенис Оп24'!$A$2:$C$22,3,0),VLOOKUP((A897-1),'Айгенис Оп24'!$A$2:$C$22,3,0))),2)</f>
        <v>5.03</v>
      </c>
      <c r="G897" s="43">
        <f>COUNTIF(D898:$D$1852,365)</f>
        <v>592</v>
      </c>
      <c r="H897" s="43">
        <f>COUNTIF(D898:$D$1852,366)</f>
        <v>363</v>
      </c>
      <c r="I897" s="2"/>
    </row>
    <row r="898" spans="1:9" x14ac:dyDescent="0.25">
      <c r="A898" s="1">
        <f>COUNTIF($C$2:C898,"Да")</f>
        <v>9</v>
      </c>
      <c r="B898" s="45">
        <f t="shared" si="27"/>
        <v>46161</v>
      </c>
      <c r="C898" s="42" t="str">
        <f>IF(ISERROR(VLOOKUP(B898,'Айгенис Оп24'!$C$3:$C$22,1,0)),"Нет","Да")</f>
        <v>Нет</v>
      </c>
      <c r="D898" s="43">
        <f t="shared" ref="D898:D961" si="28">IF(MOD(YEAR(B898),4)=0,366,365)</f>
        <v>365</v>
      </c>
      <c r="E898" s="49">
        <f>ROUND(('Все выпуски'!$X$3*'Все выпуски'!$X$6/100)/365*(B898-IF(C898="Нет",VLOOKUP(A898,'Айгенис Оп24'!$A$2:$C$22,3,0),VLOOKUP((A898-1),'Айгенис Оп24'!$A$2:$C$22,3,0))),2)</f>
        <v>5.13</v>
      </c>
      <c r="G898" s="43">
        <f>COUNTIF(D899:$D$1852,365)</f>
        <v>591</v>
      </c>
      <c r="H898" s="43">
        <f>COUNTIF(D899:$D$1852,366)</f>
        <v>363</v>
      </c>
      <c r="I898" s="2"/>
    </row>
    <row r="899" spans="1:9" x14ac:dyDescent="0.25">
      <c r="A899" s="1">
        <f>COUNTIF($C$2:C899,"Да")</f>
        <v>9</v>
      </c>
      <c r="B899" s="45">
        <f t="shared" si="27"/>
        <v>46162</v>
      </c>
      <c r="C899" s="42" t="str">
        <f>IF(ISERROR(VLOOKUP(B899,'Айгенис Оп24'!$C$3:$C$22,1,0)),"Нет","Да")</f>
        <v>Нет</v>
      </c>
      <c r="D899" s="43">
        <f t="shared" si="28"/>
        <v>365</v>
      </c>
      <c r="E899" s="49">
        <f>ROUND(('Все выпуски'!$X$3*'Все выпуски'!$X$6/100)/365*(B899-IF(C899="Нет",VLOOKUP(A899,'Айгенис Оп24'!$A$2:$C$22,3,0),VLOOKUP((A899-1),'Айгенис Оп24'!$A$2:$C$22,3,0))),2)</f>
        <v>5.23</v>
      </c>
      <c r="G899" s="43">
        <f>COUNTIF(D900:$D$1852,365)</f>
        <v>590</v>
      </c>
      <c r="H899" s="43">
        <f>COUNTIF(D900:$D$1852,366)</f>
        <v>363</v>
      </c>
      <c r="I899" s="2"/>
    </row>
    <row r="900" spans="1:9" x14ac:dyDescent="0.25">
      <c r="A900" s="1">
        <f>COUNTIF($C$2:C900,"Да")</f>
        <v>9</v>
      </c>
      <c r="B900" s="45">
        <f t="shared" ref="B900:B963" si="29">B899+1</f>
        <v>46163</v>
      </c>
      <c r="C900" s="42" t="str">
        <f>IF(ISERROR(VLOOKUP(B900,'Айгенис Оп24'!$C$3:$C$22,1,0)),"Нет","Да")</f>
        <v>Нет</v>
      </c>
      <c r="D900" s="43">
        <f t="shared" si="28"/>
        <v>365</v>
      </c>
      <c r="E900" s="49">
        <f>ROUND(('Все выпуски'!$X$3*'Все выпуски'!$X$6/100)/365*(B900-IF(C900="Нет",VLOOKUP(A900,'Айгенис Оп24'!$A$2:$C$22,3,0),VLOOKUP((A900-1),'Айгенис Оп24'!$A$2:$C$22,3,0))),2)</f>
        <v>5.33</v>
      </c>
      <c r="G900" s="43">
        <f>COUNTIF(D901:$D$1852,365)</f>
        <v>589</v>
      </c>
      <c r="H900" s="43">
        <f>COUNTIF(D901:$D$1852,366)</f>
        <v>363</v>
      </c>
      <c r="I900" s="2"/>
    </row>
    <row r="901" spans="1:9" x14ac:dyDescent="0.25">
      <c r="A901" s="1">
        <f>COUNTIF($C$2:C901,"Да")</f>
        <v>9</v>
      </c>
      <c r="B901" s="45">
        <f t="shared" si="29"/>
        <v>46164</v>
      </c>
      <c r="C901" s="42" t="str">
        <f>IF(ISERROR(VLOOKUP(B901,'Айгенис Оп24'!$C$3:$C$22,1,0)),"Нет","Да")</f>
        <v>Нет</v>
      </c>
      <c r="D901" s="43">
        <f t="shared" si="28"/>
        <v>365</v>
      </c>
      <c r="E901" s="49">
        <f>ROUND(('Все выпуски'!$X$3*'Все выпуски'!$X$6/100)/365*(B901-IF(C901="Нет",VLOOKUP(A901,'Айгенис Оп24'!$A$2:$C$22,3,0),VLOOKUP((A901-1),'Айгенис Оп24'!$A$2:$C$22,3,0))),2)</f>
        <v>5.42</v>
      </c>
      <c r="G901" s="43">
        <f>COUNTIF(D902:$D$1852,365)</f>
        <v>588</v>
      </c>
      <c r="H901" s="43">
        <f>COUNTIF(D902:$D$1852,366)</f>
        <v>363</v>
      </c>
      <c r="I901" s="2"/>
    </row>
    <row r="902" spans="1:9" x14ac:dyDescent="0.25">
      <c r="A902" s="1">
        <f>COUNTIF($C$2:C902,"Да")</f>
        <v>9</v>
      </c>
      <c r="B902" s="45">
        <f t="shared" si="29"/>
        <v>46165</v>
      </c>
      <c r="C902" s="42" t="str">
        <f>IF(ISERROR(VLOOKUP(B902,'Айгенис Оп24'!$C$3:$C$22,1,0)),"Нет","Да")</f>
        <v>Нет</v>
      </c>
      <c r="D902" s="43">
        <f t="shared" si="28"/>
        <v>365</v>
      </c>
      <c r="E902" s="49">
        <f>ROUND(('Все выпуски'!$X$3*'Все выпуски'!$X$6/100)/365*(B902-IF(C902="Нет",VLOOKUP(A902,'Айгенис Оп24'!$A$2:$C$22,3,0),VLOOKUP((A902-1),'Айгенис Оп24'!$A$2:$C$22,3,0))),2)</f>
        <v>5.52</v>
      </c>
      <c r="G902" s="43">
        <f>COUNTIF(D903:$D$1852,365)</f>
        <v>587</v>
      </c>
      <c r="H902" s="43">
        <f>COUNTIF(D903:$D$1852,366)</f>
        <v>363</v>
      </c>
      <c r="I902" s="2"/>
    </row>
    <row r="903" spans="1:9" x14ac:dyDescent="0.25">
      <c r="A903" s="1">
        <f>COUNTIF($C$2:C903,"Да")</f>
        <v>9</v>
      </c>
      <c r="B903" s="45">
        <f t="shared" si="29"/>
        <v>46166</v>
      </c>
      <c r="C903" s="42" t="str">
        <f>IF(ISERROR(VLOOKUP(B903,'Айгенис Оп24'!$C$3:$C$22,1,0)),"Нет","Да")</f>
        <v>Нет</v>
      </c>
      <c r="D903" s="43">
        <f t="shared" si="28"/>
        <v>365</v>
      </c>
      <c r="E903" s="49">
        <f>ROUND(('Все выпуски'!$X$3*'Все выпуски'!$X$6/100)/365*(B903-IF(C903="Нет",VLOOKUP(A903,'Айгенис Оп24'!$A$2:$C$22,3,0),VLOOKUP((A903-1),'Айгенис Оп24'!$A$2:$C$22,3,0))),2)</f>
        <v>5.62</v>
      </c>
      <c r="G903" s="43">
        <f>COUNTIF(D904:$D$1852,365)</f>
        <v>586</v>
      </c>
      <c r="H903" s="43">
        <f>COUNTIF(D904:$D$1852,366)</f>
        <v>363</v>
      </c>
      <c r="I903" s="2"/>
    </row>
    <row r="904" spans="1:9" x14ac:dyDescent="0.25">
      <c r="A904" s="1">
        <f>COUNTIF($C$2:C904,"Да")</f>
        <v>9</v>
      </c>
      <c r="B904" s="45">
        <f t="shared" si="29"/>
        <v>46167</v>
      </c>
      <c r="C904" s="42" t="str">
        <f>IF(ISERROR(VLOOKUP(B904,'Айгенис Оп24'!$C$3:$C$22,1,0)),"Нет","Да")</f>
        <v>Нет</v>
      </c>
      <c r="D904" s="43">
        <f t="shared" si="28"/>
        <v>365</v>
      </c>
      <c r="E904" s="49">
        <f>ROUND(('Все выпуски'!$X$3*'Все выпуски'!$X$6/100)/365*(B904-IF(C904="Нет",VLOOKUP(A904,'Айгенис Оп24'!$A$2:$C$22,3,0),VLOOKUP((A904-1),'Айгенис Оп24'!$A$2:$C$22,3,0))),2)</f>
        <v>5.72</v>
      </c>
      <c r="G904" s="43">
        <f>COUNTIF(D905:$D$1852,365)</f>
        <v>585</v>
      </c>
      <c r="H904" s="43">
        <f>COUNTIF(D905:$D$1852,366)</f>
        <v>363</v>
      </c>
      <c r="I904" s="2"/>
    </row>
    <row r="905" spans="1:9" x14ac:dyDescent="0.25">
      <c r="A905" s="1">
        <f>COUNTIF($C$2:C905,"Да")</f>
        <v>9</v>
      </c>
      <c r="B905" s="45">
        <f t="shared" si="29"/>
        <v>46168</v>
      </c>
      <c r="C905" s="42" t="str">
        <f>IF(ISERROR(VLOOKUP(B905,'Айгенис Оп24'!$C$3:$C$22,1,0)),"Нет","Да")</f>
        <v>Нет</v>
      </c>
      <c r="D905" s="43">
        <f t="shared" si="28"/>
        <v>365</v>
      </c>
      <c r="E905" s="49">
        <f>ROUND(('Все выпуски'!$X$3*'Все выпуски'!$X$6/100)/365*(B905-IF(C905="Нет",VLOOKUP(A905,'Айгенис Оп24'!$A$2:$C$22,3,0),VLOOKUP((A905-1),'Айгенис Оп24'!$A$2:$C$22,3,0))),2)</f>
        <v>5.82</v>
      </c>
      <c r="G905" s="43">
        <f>COUNTIF(D906:$D$1852,365)</f>
        <v>584</v>
      </c>
      <c r="H905" s="43">
        <f>COUNTIF(D906:$D$1852,366)</f>
        <v>363</v>
      </c>
      <c r="I905" s="2"/>
    </row>
    <row r="906" spans="1:9" x14ac:dyDescent="0.25">
      <c r="A906" s="1">
        <f>COUNTIF($C$2:C906,"Да")</f>
        <v>9</v>
      </c>
      <c r="B906" s="45">
        <f t="shared" si="29"/>
        <v>46169</v>
      </c>
      <c r="C906" s="42" t="str">
        <f>IF(ISERROR(VLOOKUP(B906,'Айгенис Оп24'!$C$3:$C$22,1,0)),"Нет","Да")</f>
        <v>Нет</v>
      </c>
      <c r="D906" s="43">
        <f t="shared" si="28"/>
        <v>365</v>
      </c>
      <c r="E906" s="49">
        <f>ROUND(('Все выпуски'!$X$3*'Все выпуски'!$X$6/100)/365*(B906-IF(C906="Нет",VLOOKUP(A906,'Айгенис Оп24'!$A$2:$C$22,3,0),VLOOKUP((A906-1),'Айгенис Оп24'!$A$2:$C$22,3,0))),2)</f>
        <v>5.92</v>
      </c>
      <c r="G906" s="43">
        <f>COUNTIF(D907:$D$1852,365)</f>
        <v>583</v>
      </c>
      <c r="H906" s="43">
        <f>COUNTIF(D907:$D$1852,366)</f>
        <v>363</v>
      </c>
      <c r="I906" s="2"/>
    </row>
    <row r="907" spans="1:9" x14ac:dyDescent="0.25">
      <c r="A907" s="1">
        <f>COUNTIF($C$2:C907,"Да")</f>
        <v>9</v>
      </c>
      <c r="B907" s="45">
        <f t="shared" si="29"/>
        <v>46170</v>
      </c>
      <c r="C907" s="42" t="str">
        <f>IF(ISERROR(VLOOKUP(B907,'Айгенис Оп24'!$C$3:$C$22,1,0)),"Нет","Да")</f>
        <v>Нет</v>
      </c>
      <c r="D907" s="43">
        <f t="shared" si="28"/>
        <v>365</v>
      </c>
      <c r="E907" s="49">
        <f>ROUND(('Все выпуски'!$X$3*'Все выпуски'!$X$6/100)/365*(B907-IF(C907="Нет",VLOOKUP(A907,'Айгенис Оп24'!$A$2:$C$22,3,0),VLOOKUP((A907-1),'Айгенис Оп24'!$A$2:$C$22,3,0))),2)</f>
        <v>6.02</v>
      </c>
      <c r="G907" s="43">
        <f>COUNTIF(D908:$D$1852,365)</f>
        <v>582</v>
      </c>
      <c r="H907" s="43">
        <f>COUNTIF(D908:$D$1852,366)</f>
        <v>363</v>
      </c>
      <c r="I907" s="2"/>
    </row>
    <row r="908" spans="1:9" x14ac:dyDescent="0.25">
      <c r="A908" s="1">
        <f>COUNTIF($C$2:C908,"Да")</f>
        <v>9</v>
      </c>
      <c r="B908" s="45">
        <f t="shared" si="29"/>
        <v>46171</v>
      </c>
      <c r="C908" s="42" t="str">
        <f>IF(ISERROR(VLOOKUP(B908,'Айгенис Оп24'!$C$3:$C$22,1,0)),"Нет","Да")</f>
        <v>Нет</v>
      </c>
      <c r="D908" s="43">
        <f t="shared" si="28"/>
        <v>365</v>
      </c>
      <c r="E908" s="49">
        <f>ROUND(('Все выпуски'!$X$3*'Все выпуски'!$X$6/100)/365*(B908-IF(C908="Нет",VLOOKUP(A908,'Айгенис Оп24'!$A$2:$C$22,3,0),VLOOKUP((A908-1),'Айгенис Оп24'!$A$2:$C$22,3,0))),2)</f>
        <v>6.12</v>
      </c>
      <c r="G908" s="43">
        <f>COUNTIF(D909:$D$1852,365)</f>
        <v>581</v>
      </c>
      <c r="H908" s="43">
        <f>COUNTIF(D909:$D$1852,366)</f>
        <v>363</v>
      </c>
      <c r="I908" s="2"/>
    </row>
    <row r="909" spans="1:9" x14ac:dyDescent="0.25">
      <c r="A909" s="1">
        <f>COUNTIF($C$2:C909,"Да")</f>
        <v>9</v>
      </c>
      <c r="B909" s="45">
        <f t="shared" si="29"/>
        <v>46172</v>
      </c>
      <c r="C909" s="42" t="str">
        <f>IF(ISERROR(VLOOKUP(B909,'Айгенис Оп24'!$C$3:$C$22,1,0)),"Нет","Да")</f>
        <v>Нет</v>
      </c>
      <c r="D909" s="43">
        <f t="shared" si="28"/>
        <v>365</v>
      </c>
      <c r="E909" s="49">
        <f>ROUND(('Все выпуски'!$X$3*'Все выпуски'!$X$6/100)/365*(B909-IF(C909="Нет",VLOOKUP(A909,'Айгенис Оп24'!$A$2:$C$22,3,0),VLOOKUP((A909-1),'Айгенис Оп24'!$A$2:$C$22,3,0))),2)</f>
        <v>6.21</v>
      </c>
      <c r="G909" s="43">
        <f>COUNTIF(D910:$D$1852,365)</f>
        <v>580</v>
      </c>
      <c r="H909" s="43">
        <f>COUNTIF(D910:$D$1852,366)</f>
        <v>363</v>
      </c>
      <c r="I909" s="2"/>
    </row>
    <row r="910" spans="1:9" x14ac:dyDescent="0.25">
      <c r="A910" s="1">
        <f>COUNTIF($C$2:C910,"Да")</f>
        <v>9</v>
      </c>
      <c r="B910" s="45">
        <f t="shared" si="29"/>
        <v>46173</v>
      </c>
      <c r="C910" s="42" t="str">
        <f>IF(ISERROR(VLOOKUP(B910,'Айгенис Оп24'!$C$3:$C$22,1,0)),"Нет","Да")</f>
        <v>Нет</v>
      </c>
      <c r="D910" s="43">
        <f t="shared" si="28"/>
        <v>365</v>
      </c>
      <c r="E910" s="49">
        <f>ROUND(('Все выпуски'!$X$3*'Все выпуски'!$X$6/100)/365*(B910-IF(C910="Нет",VLOOKUP(A910,'Айгенис Оп24'!$A$2:$C$22,3,0),VLOOKUP((A910-1),'Айгенис Оп24'!$A$2:$C$22,3,0))),2)</f>
        <v>6.31</v>
      </c>
      <c r="G910" s="43">
        <f>COUNTIF(D911:$D$1852,365)</f>
        <v>579</v>
      </c>
      <c r="H910" s="43">
        <f>COUNTIF(D911:$D$1852,366)</f>
        <v>363</v>
      </c>
      <c r="I910" s="2"/>
    </row>
    <row r="911" spans="1:9" x14ac:dyDescent="0.25">
      <c r="A911" s="1">
        <f>COUNTIF($C$2:C911,"Да")</f>
        <v>9</v>
      </c>
      <c r="B911" s="45">
        <f t="shared" si="29"/>
        <v>46174</v>
      </c>
      <c r="C911" s="42" t="str">
        <f>IF(ISERROR(VLOOKUP(B911,'Айгенис Оп24'!$C$3:$C$22,1,0)),"Нет","Да")</f>
        <v>Нет</v>
      </c>
      <c r="D911" s="43">
        <f t="shared" si="28"/>
        <v>365</v>
      </c>
      <c r="E911" s="49">
        <f>ROUND(('Все выпуски'!$X$3*'Все выпуски'!$X$6/100)/365*(B911-IF(C911="Нет",VLOOKUP(A911,'Айгенис Оп24'!$A$2:$C$22,3,0),VLOOKUP((A911-1),'Айгенис Оп24'!$A$2:$C$22,3,0))),2)</f>
        <v>6.41</v>
      </c>
      <c r="G911" s="43">
        <f>COUNTIF(D912:$D$1852,365)</f>
        <v>578</v>
      </c>
      <c r="H911" s="43">
        <f>COUNTIF(D912:$D$1852,366)</f>
        <v>363</v>
      </c>
      <c r="I911" s="2"/>
    </row>
    <row r="912" spans="1:9" x14ac:dyDescent="0.25">
      <c r="A912" s="1">
        <f>COUNTIF($C$2:C912,"Да")</f>
        <v>9</v>
      </c>
      <c r="B912" s="45">
        <f t="shared" si="29"/>
        <v>46175</v>
      </c>
      <c r="C912" s="42" t="str">
        <f>IF(ISERROR(VLOOKUP(B912,'Айгенис Оп24'!$C$3:$C$22,1,0)),"Нет","Да")</f>
        <v>Нет</v>
      </c>
      <c r="D912" s="43">
        <f t="shared" si="28"/>
        <v>365</v>
      </c>
      <c r="E912" s="49">
        <f>ROUND(('Все выпуски'!$X$3*'Все выпуски'!$X$6/100)/365*(B912-IF(C912="Нет",VLOOKUP(A912,'Айгенис Оп24'!$A$2:$C$22,3,0),VLOOKUP((A912-1),'Айгенис Оп24'!$A$2:$C$22,3,0))),2)</f>
        <v>6.51</v>
      </c>
      <c r="G912" s="43">
        <f>COUNTIF(D913:$D$1852,365)</f>
        <v>577</v>
      </c>
      <c r="H912" s="43">
        <f>COUNTIF(D913:$D$1852,366)</f>
        <v>363</v>
      </c>
      <c r="I912" s="2"/>
    </row>
    <row r="913" spans="1:9" x14ac:dyDescent="0.25">
      <c r="A913" s="1">
        <f>COUNTIF($C$2:C913,"Да")</f>
        <v>9</v>
      </c>
      <c r="B913" s="45">
        <f t="shared" si="29"/>
        <v>46176</v>
      </c>
      <c r="C913" s="42" t="str">
        <f>IF(ISERROR(VLOOKUP(B913,'Айгенис Оп24'!$C$3:$C$22,1,0)),"Нет","Да")</f>
        <v>Нет</v>
      </c>
      <c r="D913" s="43">
        <f t="shared" si="28"/>
        <v>365</v>
      </c>
      <c r="E913" s="49">
        <f>ROUND(('Все выпуски'!$X$3*'Все выпуски'!$X$6/100)/365*(B913-IF(C913="Нет",VLOOKUP(A913,'Айгенис Оп24'!$A$2:$C$22,3,0),VLOOKUP((A913-1),'Айгенис Оп24'!$A$2:$C$22,3,0))),2)</f>
        <v>6.61</v>
      </c>
      <c r="G913" s="43">
        <f>COUNTIF(D914:$D$1852,365)</f>
        <v>576</v>
      </c>
      <c r="H913" s="43">
        <f>COUNTIF(D914:$D$1852,366)</f>
        <v>363</v>
      </c>
      <c r="I913" s="2"/>
    </row>
    <row r="914" spans="1:9" x14ac:dyDescent="0.25">
      <c r="A914" s="1">
        <f>COUNTIF($C$2:C914,"Да")</f>
        <v>9</v>
      </c>
      <c r="B914" s="45">
        <f t="shared" si="29"/>
        <v>46177</v>
      </c>
      <c r="C914" s="42" t="str">
        <f>IF(ISERROR(VLOOKUP(B914,'Айгенис Оп24'!$C$3:$C$22,1,0)),"Нет","Да")</f>
        <v>Нет</v>
      </c>
      <c r="D914" s="43">
        <f t="shared" si="28"/>
        <v>365</v>
      </c>
      <c r="E914" s="49">
        <f>ROUND(('Все выпуски'!$X$3*'Все выпуски'!$X$6/100)/365*(B914-IF(C914="Нет",VLOOKUP(A914,'Айгенис Оп24'!$A$2:$C$22,3,0),VLOOKUP((A914-1),'Айгенис Оп24'!$A$2:$C$22,3,0))),2)</f>
        <v>6.71</v>
      </c>
      <c r="G914" s="43">
        <f>COUNTIF(D915:$D$1852,365)</f>
        <v>575</v>
      </c>
      <c r="H914" s="43">
        <f>COUNTIF(D915:$D$1852,366)</f>
        <v>363</v>
      </c>
      <c r="I914" s="2"/>
    </row>
    <row r="915" spans="1:9" x14ac:dyDescent="0.25">
      <c r="A915" s="1">
        <f>COUNTIF($C$2:C915,"Да")</f>
        <v>9</v>
      </c>
      <c r="B915" s="45">
        <f t="shared" si="29"/>
        <v>46178</v>
      </c>
      <c r="C915" s="42" t="str">
        <f>IF(ISERROR(VLOOKUP(B915,'Айгенис Оп24'!$C$3:$C$22,1,0)),"Нет","Да")</f>
        <v>Нет</v>
      </c>
      <c r="D915" s="43">
        <f t="shared" si="28"/>
        <v>365</v>
      </c>
      <c r="E915" s="49">
        <f>ROUND(('Все выпуски'!$X$3*'Все выпуски'!$X$6/100)/365*(B915-IF(C915="Нет",VLOOKUP(A915,'Айгенис Оп24'!$A$2:$C$22,3,0),VLOOKUP((A915-1),'Айгенис Оп24'!$A$2:$C$22,3,0))),2)</f>
        <v>6.81</v>
      </c>
      <c r="G915" s="43">
        <f>COUNTIF(D916:$D$1852,365)</f>
        <v>574</v>
      </c>
      <c r="H915" s="43">
        <f>COUNTIF(D916:$D$1852,366)</f>
        <v>363</v>
      </c>
      <c r="I915" s="2"/>
    </row>
    <row r="916" spans="1:9" x14ac:dyDescent="0.25">
      <c r="A916" s="1">
        <f>COUNTIF($C$2:C916,"Да")</f>
        <v>9</v>
      </c>
      <c r="B916" s="45">
        <f t="shared" si="29"/>
        <v>46179</v>
      </c>
      <c r="C916" s="42" t="str">
        <f>IF(ISERROR(VLOOKUP(B916,'Айгенис Оп24'!$C$3:$C$22,1,0)),"Нет","Да")</f>
        <v>Нет</v>
      </c>
      <c r="D916" s="43">
        <f t="shared" si="28"/>
        <v>365</v>
      </c>
      <c r="E916" s="49">
        <f>ROUND(('Все выпуски'!$X$3*'Все выпуски'!$X$6/100)/365*(B916-IF(C916="Нет",VLOOKUP(A916,'Айгенис Оп24'!$A$2:$C$22,3,0),VLOOKUP((A916-1),'Айгенис Оп24'!$A$2:$C$22,3,0))),2)</f>
        <v>6.9</v>
      </c>
      <c r="G916" s="43">
        <f>COUNTIF(D917:$D$1852,365)</f>
        <v>573</v>
      </c>
      <c r="H916" s="43">
        <f>COUNTIF(D917:$D$1852,366)</f>
        <v>363</v>
      </c>
      <c r="I916" s="2"/>
    </row>
    <row r="917" spans="1:9" x14ac:dyDescent="0.25">
      <c r="A917" s="1">
        <f>COUNTIF($C$2:C917,"Да")</f>
        <v>9</v>
      </c>
      <c r="B917" s="45">
        <f t="shared" si="29"/>
        <v>46180</v>
      </c>
      <c r="C917" s="42" t="str">
        <f>IF(ISERROR(VLOOKUP(B917,'Айгенис Оп24'!$C$3:$C$22,1,0)),"Нет","Да")</f>
        <v>Нет</v>
      </c>
      <c r="D917" s="43">
        <f t="shared" si="28"/>
        <v>365</v>
      </c>
      <c r="E917" s="49">
        <f>ROUND(('Все выпуски'!$X$3*'Все выпуски'!$X$6/100)/365*(B917-IF(C917="Нет",VLOOKUP(A917,'Айгенис Оп24'!$A$2:$C$22,3,0),VLOOKUP((A917-1),'Айгенис Оп24'!$A$2:$C$22,3,0))),2)</f>
        <v>7</v>
      </c>
      <c r="G917" s="43">
        <f>COUNTIF(D918:$D$1852,365)</f>
        <v>572</v>
      </c>
      <c r="H917" s="43">
        <f>COUNTIF(D918:$D$1852,366)</f>
        <v>363</v>
      </c>
      <c r="I917" s="2"/>
    </row>
    <row r="918" spans="1:9" x14ac:dyDescent="0.25">
      <c r="A918" s="1">
        <f>COUNTIF($C$2:C918,"Да")</f>
        <v>9</v>
      </c>
      <c r="B918" s="45">
        <f t="shared" si="29"/>
        <v>46181</v>
      </c>
      <c r="C918" s="42" t="str">
        <f>IF(ISERROR(VLOOKUP(B918,'Айгенис Оп24'!$C$3:$C$22,1,0)),"Нет","Да")</f>
        <v>Нет</v>
      </c>
      <c r="D918" s="43">
        <f t="shared" si="28"/>
        <v>365</v>
      </c>
      <c r="E918" s="49">
        <f>ROUND(('Все выпуски'!$X$3*'Все выпуски'!$X$6/100)/365*(B918-IF(C918="Нет",VLOOKUP(A918,'Айгенис Оп24'!$A$2:$C$22,3,0),VLOOKUP((A918-1),'Айгенис Оп24'!$A$2:$C$22,3,0))),2)</f>
        <v>7.1</v>
      </c>
      <c r="G918" s="43">
        <f>COUNTIF(D919:$D$1852,365)</f>
        <v>571</v>
      </c>
      <c r="H918" s="43">
        <f>COUNTIF(D919:$D$1852,366)</f>
        <v>363</v>
      </c>
      <c r="I918" s="2"/>
    </row>
    <row r="919" spans="1:9" x14ac:dyDescent="0.25">
      <c r="A919" s="1">
        <f>COUNTIF($C$2:C919,"Да")</f>
        <v>9</v>
      </c>
      <c r="B919" s="45">
        <f t="shared" si="29"/>
        <v>46182</v>
      </c>
      <c r="C919" s="42" t="str">
        <f>IF(ISERROR(VLOOKUP(B919,'Айгенис Оп24'!$C$3:$C$22,1,0)),"Нет","Да")</f>
        <v>Нет</v>
      </c>
      <c r="D919" s="43">
        <f t="shared" si="28"/>
        <v>365</v>
      </c>
      <c r="E919" s="49">
        <f>ROUND(('Все выпуски'!$X$3*'Все выпуски'!$X$6/100)/365*(B919-IF(C919="Нет",VLOOKUP(A919,'Айгенис Оп24'!$A$2:$C$22,3,0),VLOOKUP((A919-1),'Айгенис Оп24'!$A$2:$C$22,3,0))),2)</f>
        <v>7.2</v>
      </c>
      <c r="G919" s="43">
        <f>COUNTIF(D920:$D$1852,365)</f>
        <v>570</v>
      </c>
      <c r="H919" s="43">
        <f>COUNTIF(D920:$D$1852,366)</f>
        <v>363</v>
      </c>
      <c r="I919" s="2"/>
    </row>
    <row r="920" spans="1:9" x14ac:dyDescent="0.25">
      <c r="A920" s="1">
        <f>COUNTIF($C$2:C920,"Да")</f>
        <v>9</v>
      </c>
      <c r="B920" s="45">
        <f t="shared" si="29"/>
        <v>46183</v>
      </c>
      <c r="C920" s="42" t="str">
        <f>IF(ISERROR(VLOOKUP(B920,'Айгенис Оп24'!$C$3:$C$22,1,0)),"Нет","Да")</f>
        <v>Нет</v>
      </c>
      <c r="D920" s="43">
        <f t="shared" si="28"/>
        <v>365</v>
      </c>
      <c r="E920" s="49">
        <f>ROUND(('Все выпуски'!$X$3*'Все выпуски'!$X$6/100)/365*(B920-IF(C920="Нет",VLOOKUP(A920,'Айгенис Оп24'!$A$2:$C$22,3,0),VLOOKUP((A920-1),'Айгенис Оп24'!$A$2:$C$22,3,0))),2)</f>
        <v>7.3</v>
      </c>
      <c r="G920" s="43">
        <f>COUNTIF(D921:$D$1852,365)</f>
        <v>569</v>
      </c>
      <c r="H920" s="43">
        <f>COUNTIF(D921:$D$1852,366)</f>
        <v>363</v>
      </c>
      <c r="I920" s="2"/>
    </row>
    <row r="921" spans="1:9" x14ac:dyDescent="0.25">
      <c r="A921" s="1">
        <f>COUNTIF($C$2:C921,"Да")</f>
        <v>9</v>
      </c>
      <c r="B921" s="45">
        <f t="shared" si="29"/>
        <v>46184</v>
      </c>
      <c r="C921" s="42" t="str">
        <f>IF(ISERROR(VLOOKUP(B921,'Айгенис Оп24'!$C$3:$C$22,1,0)),"Нет","Да")</f>
        <v>Нет</v>
      </c>
      <c r="D921" s="43">
        <f t="shared" si="28"/>
        <v>365</v>
      </c>
      <c r="E921" s="49">
        <f>ROUND(('Все выпуски'!$X$3*'Все выпуски'!$X$6/100)/365*(B921-IF(C921="Нет",VLOOKUP(A921,'Айгенис Оп24'!$A$2:$C$22,3,0),VLOOKUP((A921-1),'Айгенис Оп24'!$A$2:$C$22,3,0))),2)</f>
        <v>7.4</v>
      </c>
      <c r="G921" s="43">
        <f>COUNTIF(D922:$D$1852,365)</f>
        <v>568</v>
      </c>
      <c r="H921" s="43">
        <f>COUNTIF(D922:$D$1852,366)</f>
        <v>363</v>
      </c>
      <c r="I921" s="2"/>
    </row>
    <row r="922" spans="1:9" x14ac:dyDescent="0.25">
      <c r="A922" s="1">
        <f>COUNTIF($C$2:C922,"Да")</f>
        <v>9</v>
      </c>
      <c r="B922" s="45">
        <f t="shared" si="29"/>
        <v>46185</v>
      </c>
      <c r="C922" s="42" t="str">
        <f>IF(ISERROR(VLOOKUP(B922,'Айгенис Оп24'!$C$3:$C$22,1,0)),"Нет","Да")</f>
        <v>Нет</v>
      </c>
      <c r="D922" s="43">
        <f t="shared" si="28"/>
        <v>365</v>
      </c>
      <c r="E922" s="49">
        <f>ROUND(('Все выпуски'!$X$3*'Все выпуски'!$X$6/100)/365*(B922-IF(C922="Нет",VLOOKUP(A922,'Айгенис Оп24'!$A$2:$C$22,3,0),VLOOKUP((A922-1),'Айгенис Оп24'!$A$2:$C$22,3,0))),2)</f>
        <v>7.5</v>
      </c>
      <c r="G922" s="43">
        <f>COUNTIF(D923:$D$1852,365)</f>
        <v>567</v>
      </c>
      <c r="H922" s="43">
        <f>COUNTIF(D923:$D$1852,366)</f>
        <v>363</v>
      </c>
      <c r="I922" s="2"/>
    </row>
    <row r="923" spans="1:9" x14ac:dyDescent="0.25">
      <c r="A923" s="1">
        <f>COUNTIF($C$2:C923,"Да")</f>
        <v>9</v>
      </c>
      <c r="B923" s="45">
        <f t="shared" si="29"/>
        <v>46186</v>
      </c>
      <c r="C923" s="42" t="str">
        <f>IF(ISERROR(VLOOKUP(B923,'Айгенис Оп24'!$C$3:$C$22,1,0)),"Нет","Да")</f>
        <v>Нет</v>
      </c>
      <c r="D923" s="43">
        <f t="shared" si="28"/>
        <v>365</v>
      </c>
      <c r="E923" s="49">
        <f>ROUND(('Все выпуски'!$X$3*'Все выпуски'!$X$6/100)/365*(B923-IF(C923="Нет",VLOOKUP(A923,'Айгенис Оп24'!$A$2:$C$22,3,0),VLOOKUP((A923-1),'Айгенис Оп24'!$A$2:$C$22,3,0))),2)</f>
        <v>7.59</v>
      </c>
      <c r="G923" s="43">
        <f>COUNTIF(D924:$D$1852,365)</f>
        <v>566</v>
      </c>
      <c r="H923" s="43">
        <f>COUNTIF(D924:$D$1852,366)</f>
        <v>363</v>
      </c>
      <c r="I923" s="2"/>
    </row>
    <row r="924" spans="1:9" x14ac:dyDescent="0.25">
      <c r="A924" s="1">
        <f>COUNTIF($C$2:C924,"Да")</f>
        <v>9</v>
      </c>
      <c r="B924" s="45">
        <f t="shared" si="29"/>
        <v>46187</v>
      </c>
      <c r="C924" s="42" t="str">
        <f>IF(ISERROR(VLOOKUP(B924,'Айгенис Оп24'!$C$3:$C$22,1,0)),"Нет","Да")</f>
        <v>Нет</v>
      </c>
      <c r="D924" s="43">
        <f t="shared" si="28"/>
        <v>365</v>
      </c>
      <c r="E924" s="49">
        <f>ROUND(('Все выпуски'!$X$3*'Все выпуски'!$X$6/100)/365*(B924-IF(C924="Нет",VLOOKUP(A924,'Айгенис Оп24'!$A$2:$C$22,3,0),VLOOKUP((A924-1),'Айгенис Оп24'!$A$2:$C$22,3,0))),2)</f>
        <v>7.69</v>
      </c>
      <c r="G924" s="43">
        <f>COUNTIF(D925:$D$1852,365)</f>
        <v>565</v>
      </c>
      <c r="H924" s="43">
        <f>COUNTIF(D925:$D$1852,366)</f>
        <v>363</v>
      </c>
      <c r="I924" s="2"/>
    </row>
    <row r="925" spans="1:9" x14ac:dyDescent="0.25">
      <c r="A925" s="1">
        <f>COUNTIF($C$2:C925,"Да")</f>
        <v>9</v>
      </c>
      <c r="B925" s="45">
        <f t="shared" si="29"/>
        <v>46188</v>
      </c>
      <c r="C925" s="42" t="str">
        <f>IF(ISERROR(VLOOKUP(B925,'Айгенис Оп24'!$C$3:$C$22,1,0)),"Нет","Да")</f>
        <v>Нет</v>
      </c>
      <c r="D925" s="43">
        <f t="shared" si="28"/>
        <v>365</v>
      </c>
      <c r="E925" s="49">
        <f>ROUND(('Все выпуски'!$X$3*'Все выпуски'!$X$6/100)/365*(B925-IF(C925="Нет",VLOOKUP(A925,'Айгенис Оп24'!$A$2:$C$22,3,0),VLOOKUP((A925-1),'Айгенис Оп24'!$A$2:$C$22,3,0))),2)</f>
        <v>7.79</v>
      </c>
      <c r="G925" s="43">
        <f>COUNTIF(D926:$D$1852,365)</f>
        <v>564</v>
      </c>
      <c r="H925" s="43">
        <f>COUNTIF(D926:$D$1852,366)</f>
        <v>363</v>
      </c>
      <c r="I925" s="2"/>
    </row>
    <row r="926" spans="1:9" x14ac:dyDescent="0.25">
      <c r="A926" s="1">
        <f>COUNTIF($C$2:C926,"Да")</f>
        <v>9</v>
      </c>
      <c r="B926" s="45">
        <f t="shared" si="29"/>
        <v>46189</v>
      </c>
      <c r="C926" s="42" t="str">
        <f>IF(ISERROR(VLOOKUP(B926,'Айгенис Оп24'!$C$3:$C$22,1,0)),"Нет","Да")</f>
        <v>Нет</v>
      </c>
      <c r="D926" s="43">
        <f t="shared" si="28"/>
        <v>365</v>
      </c>
      <c r="E926" s="49">
        <f>ROUND(('Все выпуски'!$X$3*'Все выпуски'!$X$6/100)/365*(B926-IF(C926="Нет",VLOOKUP(A926,'Айгенис Оп24'!$A$2:$C$22,3,0),VLOOKUP((A926-1),'Айгенис Оп24'!$A$2:$C$22,3,0))),2)</f>
        <v>7.89</v>
      </c>
      <c r="G926" s="43">
        <f>COUNTIF(D927:$D$1852,365)</f>
        <v>563</v>
      </c>
      <c r="H926" s="43">
        <f>COUNTIF(D927:$D$1852,366)</f>
        <v>363</v>
      </c>
      <c r="I926" s="2"/>
    </row>
    <row r="927" spans="1:9" x14ac:dyDescent="0.25">
      <c r="A927" s="1">
        <f>COUNTIF($C$2:C927,"Да")</f>
        <v>9</v>
      </c>
      <c r="B927" s="45">
        <f t="shared" si="29"/>
        <v>46190</v>
      </c>
      <c r="C927" s="42" t="str">
        <f>IF(ISERROR(VLOOKUP(B927,'Айгенис Оп24'!$C$3:$C$22,1,0)),"Нет","Да")</f>
        <v>Нет</v>
      </c>
      <c r="D927" s="43">
        <f t="shared" si="28"/>
        <v>365</v>
      </c>
      <c r="E927" s="49">
        <f>ROUND(('Все выпуски'!$X$3*'Все выпуски'!$X$6/100)/365*(B927-IF(C927="Нет",VLOOKUP(A927,'Айгенис Оп24'!$A$2:$C$22,3,0),VLOOKUP((A927-1),'Айгенис Оп24'!$A$2:$C$22,3,0))),2)</f>
        <v>7.99</v>
      </c>
      <c r="G927" s="43">
        <f>COUNTIF(D928:$D$1852,365)</f>
        <v>562</v>
      </c>
      <c r="H927" s="43">
        <f>COUNTIF(D928:$D$1852,366)</f>
        <v>363</v>
      </c>
      <c r="I927" s="2"/>
    </row>
    <row r="928" spans="1:9" x14ac:dyDescent="0.25">
      <c r="A928" s="1">
        <f>COUNTIF($C$2:C928,"Да")</f>
        <v>9</v>
      </c>
      <c r="B928" s="45">
        <f t="shared" si="29"/>
        <v>46191</v>
      </c>
      <c r="C928" s="42" t="str">
        <f>IF(ISERROR(VLOOKUP(B928,'Айгенис Оп24'!$C$3:$C$22,1,0)),"Нет","Да")</f>
        <v>Нет</v>
      </c>
      <c r="D928" s="43">
        <f t="shared" si="28"/>
        <v>365</v>
      </c>
      <c r="E928" s="49">
        <f>ROUND(('Все выпуски'!$X$3*'Все выпуски'!$X$6/100)/365*(B928-IF(C928="Нет",VLOOKUP(A928,'Айгенис Оп24'!$A$2:$C$22,3,0),VLOOKUP((A928-1),'Айгенис Оп24'!$A$2:$C$22,3,0))),2)</f>
        <v>8.09</v>
      </c>
      <c r="G928" s="43">
        <f>COUNTIF(D929:$D$1852,365)</f>
        <v>561</v>
      </c>
      <c r="H928" s="43">
        <f>COUNTIF(D929:$D$1852,366)</f>
        <v>363</v>
      </c>
      <c r="I928" s="2"/>
    </row>
    <row r="929" spans="1:9" x14ac:dyDescent="0.25">
      <c r="A929" s="1">
        <f>COUNTIF($C$2:C929,"Да")</f>
        <v>9</v>
      </c>
      <c r="B929" s="45">
        <f t="shared" si="29"/>
        <v>46192</v>
      </c>
      <c r="C929" s="42" t="str">
        <f>IF(ISERROR(VLOOKUP(B929,'Айгенис Оп24'!$C$3:$C$22,1,0)),"Нет","Да")</f>
        <v>Нет</v>
      </c>
      <c r="D929" s="43">
        <f t="shared" si="28"/>
        <v>365</v>
      </c>
      <c r="E929" s="49">
        <f>ROUND(('Все выпуски'!$X$3*'Все выпуски'!$X$6/100)/365*(B929-IF(C929="Нет",VLOOKUP(A929,'Айгенис Оп24'!$A$2:$C$22,3,0),VLOOKUP((A929-1),'Айгенис Оп24'!$A$2:$C$22,3,0))),2)</f>
        <v>8.19</v>
      </c>
      <c r="G929" s="43">
        <f>COUNTIF(D930:$D$1852,365)</f>
        <v>560</v>
      </c>
      <c r="H929" s="43">
        <f>COUNTIF(D930:$D$1852,366)</f>
        <v>363</v>
      </c>
      <c r="I929" s="2"/>
    </row>
    <row r="930" spans="1:9" x14ac:dyDescent="0.25">
      <c r="A930" s="1">
        <f>COUNTIF($C$2:C930,"Да")</f>
        <v>9</v>
      </c>
      <c r="B930" s="45">
        <f t="shared" si="29"/>
        <v>46193</v>
      </c>
      <c r="C930" s="42" t="str">
        <f>IF(ISERROR(VLOOKUP(B930,'Айгенис Оп24'!$C$3:$C$22,1,0)),"Нет","Да")</f>
        <v>Нет</v>
      </c>
      <c r="D930" s="43">
        <f t="shared" si="28"/>
        <v>365</v>
      </c>
      <c r="E930" s="49">
        <f>ROUND(('Все выпуски'!$X$3*'Все выпуски'!$X$6/100)/365*(B930-IF(C930="Нет",VLOOKUP(A930,'Айгенис Оп24'!$A$2:$C$22,3,0),VLOOKUP((A930-1),'Айгенис Оп24'!$A$2:$C$22,3,0))),2)</f>
        <v>8.2799999999999994</v>
      </c>
      <c r="G930" s="43">
        <f>COUNTIF(D931:$D$1852,365)</f>
        <v>559</v>
      </c>
      <c r="H930" s="43">
        <f>COUNTIF(D931:$D$1852,366)</f>
        <v>363</v>
      </c>
      <c r="I930" s="2"/>
    </row>
    <row r="931" spans="1:9" x14ac:dyDescent="0.25">
      <c r="A931" s="1">
        <f>COUNTIF($C$2:C931,"Да")</f>
        <v>9</v>
      </c>
      <c r="B931" s="45">
        <f t="shared" si="29"/>
        <v>46194</v>
      </c>
      <c r="C931" s="42" t="str">
        <f>IF(ISERROR(VLOOKUP(B931,'Айгенис Оп24'!$C$3:$C$22,1,0)),"Нет","Да")</f>
        <v>Нет</v>
      </c>
      <c r="D931" s="43">
        <f t="shared" si="28"/>
        <v>365</v>
      </c>
      <c r="E931" s="49">
        <f>ROUND(('Все выпуски'!$X$3*'Все выпуски'!$X$6/100)/365*(B931-IF(C931="Нет",VLOOKUP(A931,'Айгенис Оп24'!$A$2:$C$22,3,0),VLOOKUP((A931-1),'Айгенис Оп24'!$A$2:$C$22,3,0))),2)</f>
        <v>8.3800000000000008</v>
      </c>
      <c r="G931" s="43">
        <f>COUNTIF(D932:$D$1852,365)</f>
        <v>558</v>
      </c>
      <c r="H931" s="43">
        <f>COUNTIF(D932:$D$1852,366)</f>
        <v>363</v>
      </c>
      <c r="I931" s="2"/>
    </row>
    <row r="932" spans="1:9" x14ac:dyDescent="0.25">
      <c r="A932" s="1">
        <f>COUNTIF($C$2:C932,"Да")</f>
        <v>9</v>
      </c>
      <c r="B932" s="45">
        <f t="shared" si="29"/>
        <v>46195</v>
      </c>
      <c r="C932" s="42" t="str">
        <f>IF(ISERROR(VLOOKUP(B932,'Айгенис Оп24'!$C$3:$C$22,1,0)),"Нет","Да")</f>
        <v>Нет</v>
      </c>
      <c r="D932" s="43">
        <f t="shared" si="28"/>
        <v>365</v>
      </c>
      <c r="E932" s="49">
        <f>ROUND(('Все выпуски'!$X$3*'Все выпуски'!$X$6/100)/365*(B932-IF(C932="Нет",VLOOKUP(A932,'Айгенис Оп24'!$A$2:$C$22,3,0),VLOOKUP((A932-1),'Айгенис Оп24'!$A$2:$C$22,3,0))),2)</f>
        <v>8.48</v>
      </c>
      <c r="G932" s="43">
        <f>COUNTIF(D933:$D$1852,365)</f>
        <v>557</v>
      </c>
      <c r="H932" s="43">
        <f>COUNTIF(D933:$D$1852,366)</f>
        <v>363</v>
      </c>
      <c r="I932" s="2"/>
    </row>
    <row r="933" spans="1:9" x14ac:dyDescent="0.25">
      <c r="A933" s="1">
        <f>COUNTIF($C$2:C933,"Да")</f>
        <v>9</v>
      </c>
      <c r="B933" s="45">
        <f t="shared" si="29"/>
        <v>46196</v>
      </c>
      <c r="C933" s="42" t="str">
        <f>IF(ISERROR(VLOOKUP(B933,'Айгенис Оп24'!$C$3:$C$22,1,0)),"Нет","Да")</f>
        <v>Нет</v>
      </c>
      <c r="D933" s="43">
        <f t="shared" si="28"/>
        <v>365</v>
      </c>
      <c r="E933" s="49">
        <f>ROUND(('Все выпуски'!$X$3*'Все выпуски'!$X$6/100)/365*(B933-IF(C933="Нет",VLOOKUP(A933,'Айгенис Оп24'!$A$2:$C$22,3,0),VLOOKUP((A933-1),'Айгенис Оп24'!$A$2:$C$22,3,0))),2)</f>
        <v>8.58</v>
      </c>
      <c r="G933" s="43">
        <f>COUNTIF(D934:$D$1852,365)</f>
        <v>556</v>
      </c>
      <c r="H933" s="43">
        <f>COUNTIF(D934:$D$1852,366)</f>
        <v>363</v>
      </c>
      <c r="I933" s="2"/>
    </row>
    <row r="934" spans="1:9" x14ac:dyDescent="0.25">
      <c r="A934" s="1">
        <f>COUNTIF($C$2:C934,"Да")</f>
        <v>9</v>
      </c>
      <c r="B934" s="45">
        <f t="shared" si="29"/>
        <v>46197</v>
      </c>
      <c r="C934" s="42" t="str">
        <f>IF(ISERROR(VLOOKUP(B934,'Айгенис Оп24'!$C$3:$C$22,1,0)),"Нет","Да")</f>
        <v>Нет</v>
      </c>
      <c r="D934" s="43">
        <f t="shared" si="28"/>
        <v>365</v>
      </c>
      <c r="E934" s="49">
        <f>ROUND(('Все выпуски'!$X$3*'Все выпуски'!$X$6/100)/365*(B934-IF(C934="Нет",VLOOKUP(A934,'Айгенис Оп24'!$A$2:$C$22,3,0),VLOOKUP((A934-1),'Айгенис Оп24'!$A$2:$C$22,3,0))),2)</f>
        <v>8.68</v>
      </c>
      <c r="G934" s="43">
        <f>COUNTIF(D935:$D$1852,365)</f>
        <v>555</v>
      </c>
      <c r="H934" s="43">
        <f>COUNTIF(D935:$D$1852,366)</f>
        <v>363</v>
      </c>
      <c r="I934" s="2"/>
    </row>
    <row r="935" spans="1:9" x14ac:dyDescent="0.25">
      <c r="A935" s="1">
        <f>COUNTIF($C$2:C935,"Да")</f>
        <v>9</v>
      </c>
      <c r="B935" s="45">
        <f t="shared" si="29"/>
        <v>46198</v>
      </c>
      <c r="C935" s="42" t="str">
        <f>IF(ISERROR(VLOOKUP(B935,'Айгенис Оп24'!$C$3:$C$22,1,0)),"Нет","Да")</f>
        <v>Нет</v>
      </c>
      <c r="D935" s="43">
        <f t="shared" si="28"/>
        <v>365</v>
      </c>
      <c r="E935" s="49">
        <f>ROUND(('Все выпуски'!$X$3*'Все выпуски'!$X$6/100)/365*(B935-IF(C935="Нет",VLOOKUP(A935,'Айгенис Оп24'!$A$2:$C$22,3,0),VLOOKUP((A935-1),'Айгенис Оп24'!$A$2:$C$22,3,0))),2)</f>
        <v>8.7799999999999994</v>
      </c>
      <c r="G935" s="43">
        <f>COUNTIF(D936:$D$1852,365)</f>
        <v>554</v>
      </c>
      <c r="H935" s="43">
        <f>COUNTIF(D936:$D$1852,366)</f>
        <v>363</v>
      </c>
      <c r="I935" s="2"/>
    </row>
    <row r="936" spans="1:9" x14ac:dyDescent="0.25">
      <c r="A936" s="1">
        <f>COUNTIF($C$2:C936,"Да")</f>
        <v>9</v>
      </c>
      <c r="B936" s="45">
        <f t="shared" si="29"/>
        <v>46199</v>
      </c>
      <c r="C936" s="42" t="str">
        <f>IF(ISERROR(VLOOKUP(B936,'Айгенис Оп24'!$C$3:$C$22,1,0)),"Нет","Да")</f>
        <v>Нет</v>
      </c>
      <c r="D936" s="43">
        <f t="shared" si="28"/>
        <v>365</v>
      </c>
      <c r="E936" s="49">
        <f>ROUND(('Все выпуски'!$X$3*'Все выпуски'!$X$6/100)/365*(B936-IF(C936="Нет",VLOOKUP(A936,'Айгенис Оп24'!$A$2:$C$22,3,0),VLOOKUP((A936-1),'Айгенис Оп24'!$A$2:$C$22,3,0))),2)</f>
        <v>8.8800000000000008</v>
      </c>
      <c r="G936" s="43">
        <f>COUNTIF(D937:$D$1852,365)</f>
        <v>553</v>
      </c>
      <c r="H936" s="43">
        <f>COUNTIF(D937:$D$1852,366)</f>
        <v>363</v>
      </c>
      <c r="I936" s="2"/>
    </row>
    <row r="937" spans="1:9" x14ac:dyDescent="0.25">
      <c r="A937" s="1">
        <f>COUNTIF($C$2:C937,"Да")</f>
        <v>9</v>
      </c>
      <c r="B937" s="45">
        <f t="shared" si="29"/>
        <v>46200</v>
      </c>
      <c r="C937" s="42" t="str">
        <f>IF(ISERROR(VLOOKUP(B937,'Айгенис Оп24'!$C$3:$C$22,1,0)),"Нет","Да")</f>
        <v>Нет</v>
      </c>
      <c r="D937" s="43">
        <f t="shared" si="28"/>
        <v>365</v>
      </c>
      <c r="E937" s="49">
        <f>ROUND(('Все выпуски'!$X$3*'Все выпуски'!$X$6/100)/365*(B937-IF(C937="Нет",VLOOKUP(A937,'Айгенис Оп24'!$A$2:$C$22,3,0),VLOOKUP((A937-1),'Айгенис Оп24'!$A$2:$C$22,3,0))),2)</f>
        <v>8.98</v>
      </c>
      <c r="G937" s="43">
        <f>COUNTIF(D938:$D$1852,365)</f>
        <v>552</v>
      </c>
      <c r="H937" s="43">
        <f>COUNTIF(D938:$D$1852,366)</f>
        <v>363</v>
      </c>
      <c r="I937" s="2"/>
    </row>
    <row r="938" spans="1:9" x14ac:dyDescent="0.25">
      <c r="A938" s="1">
        <f>COUNTIF($C$2:C938,"Да")</f>
        <v>10</v>
      </c>
      <c r="B938" s="45">
        <f t="shared" si="29"/>
        <v>46201</v>
      </c>
      <c r="C938" s="42" t="str">
        <f>IF(ISERROR(VLOOKUP(B938,'Айгенис Оп24'!$C$3:$C$22,1,0)),"Нет","Да")</f>
        <v>Да</v>
      </c>
      <c r="D938" s="43">
        <f t="shared" si="28"/>
        <v>365</v>
      </c>
      <c r="E938" s="49">
        <f>ROUND(('Все выпуски'!$X$3*'Все выпуски'!$X$6/100)/365*(B938-IF(C938="Нет",VLOOKUP(A938,'Айгенис Оп24'!$A$2:$C$22,3,0),VLOOKUP((A938-1),'Айгенис Оп24'!$A$2:$C$22,3,0))),2)</f>
        <v>9.07</v>
      </c>
      <c r="G938" s="43">
        <f>COUNTIF(D939:$D$1852,365)</f>
        <v>551</v>
      </c>
      <c r="H938" s="43">
        <f>COUNTIF(D939:$D$1852,366)</f>
        <v>363</v>
      </c>
      <c r="I938" s="2"/>
    </row>
    <row r="939" spans="1:9" x14ac:dyDescent="0.25">
      <c r="A939" s="1">
        <f>COUNTIF($C$2:C939,"Да")</f>
        <v>10</v>
      </c>
      <c r="B939" s="45">
        <f t="shared" si="29"/>
        <v>46202</v>
      </c>
      <c r="C939" s="42" t="str">
        <f>IF(ISERROR(VLOOKUP(B939,'Айгенис Оп24'!$C$3:$C$22,1,0)),"Нет","Да")</f>
        <v>Нет</v>
      </c>
      <c r="D939" s="43">
        <f t="shared" si="28"/>
        <v>365</v>
      </c>
      <c r="E939" s="49">
        <f>ROUND(('Все выпуски'!$X$3*'Все выпуски'!$X$6/100)/365*(B939-IF(C939="Нет",VLOOKUP(A939,'Айгенис Оп24'!$A$2:$C$22,3,0),VLOOKUP((A939-1),'Айгенис Оп24'!$A$2:$C$22,3,0))),2)</f>
        <v>0.1</v>
      </c>
      <c r="G939" s="43">
        <f>COUNTIF(D940:$D$1852,365)</f>
        <v>550</v>
      </c>
      <c r="H939" s="43">
        <f>COUNTIF(D940:$D$1852,366)</f>
        <v>363</v>
      </c>
      <c r="I939" s="2"/>
    </row>
    <row r="940" spans="1:9" x14ac:dyDescent="0.25">
      <c r="A940" s="1">
        <f>COUNTIF($C$2:C940,"Да")</f>
        <v>10</v>
      </c>
      <c r="B940" s="45">
        <f t="shared" si="29"/>
        <v>46203</v>
      </c>
      <c r="C940" s="42" t="str">
        <f>IF(ISERROR(VLOOKUP(B940,'Айгенис Оп24'!$C$3:$C$22,1,0)),"Нет","Да")</f>
        <v>Нет</v>
      </c>
      <c r="D940" s="43">
        <f t="shared" si="28"/>
        <v>365</v>
      </c>
      <c r="E940" s="49">
        <f>ROUND(('Все выпуски'!$X$3*'Все выпуски'!$X$6/100)/365*(B940-IF(C940="Нет",VLOOKUP(A940,'Айгенис Оп24'!$A$2:$C$22,3,0),VLOOKUP((A940-1),'Айгенис Оп24'!$A$2:$C$22,3,0))),2)</f>
        <v>0.2</v>
      </c>
      <c r="G940" s="43">
        <f>COUNTIF(D941:$D$1852,365)</f>
        <v>549</v>
      </c>
      <c r="H940" s="43">
        <f>COUNTIF(D941:$D$1852,366)</f>
        <v>363</v>
      </c>
      <c r="I940" s="2"/>
    </row>
    <row r="941" spans="1:9" x14ac:dyDescent="0.25">
      <c r="A941" s="1">
        <f>COUNTIF($C$2:C941,"Да")</f>
        <v>10</v>
      </c>
      <c r="B941" s="45">
        <f t="shared" si="29"/>
        <v>46204</v>
      </c>
      <c r="C941" s="42" t="str">
        <f>IF(ISERROR(VLOOKUP(B941,'Айгенис Оп24'!$C$3:$C$22,1,0)),"Нет","Да")</f>
        <v>Нет</v>
      </c>
      <c r="D941" s="43">
        <f t="shared" si="28"/>
        <v>365</v>
      </c>
      <c r="E941" s="49">
        <f>ROUND(('Все выпуски'!$X$3*'Все выпуски'!$X$6/100)/365*(B941-IF(C941="Нет",VLOOKUP(A941,'Айгенис Оп24'!$A$2:$C$22,3,0),VLOOKUP((A941-1),'Айгенис Оп24'!$A$2:$C$22,3,0))),2)</f>
        <v>0.3</v>
      </c>
      <c r="G941" s="43">
        <f>COUNTIF(D942:$D$1852,365)</f>
        <v>548</v>
      </c>
      <c r="H941" s="43">
        <f>COUNTIF(D942:$D$1852,366)</f>
        <v>363</v>
      </c>
      <c r="I941" s="2"/>
    </row>
    <row r="942" spans="1:9" x14ac:dyDescent="0.25">
      <c r="A942" s="1">
        <f>COUNTIF($C$2:C942,"Да")</f>
        <v>10</v>
      </c>
      <c r="B942" s="45">
        <f t="shared" si="29"/>
        <v>46205</v>
      </c>
      <c r="C942" s="42" t="str">
        <f>IF(ISERROR(VLOOKUP(B942,'Айгенис Оп24'!$C$3:$C$22,1,0)),"Нет","Да")</f>
        <v>Нет</v>
      </c>
      <c r="D942" s="43">
        <f t="shared" si="28"/>
        <v>365</v>
      </c>
      <c r="E942" s="49">
        <f>ROUND(('Все выпуски'!$X$3*'Все выпуски'!$X$6/100)/365*(B942-IF(C942="Нет",VLOOKUP(A942,'Айгенис Оп24'!$A$2:$C$22,3,0),VLOOKUP((A942-1),'Айгенис Оп24'!$A$2:$C$22,3,0))),2)</f>
        <v>0.39</v>
      </c>
      <c r="G942" s="43">
        <f>COUNTIF(D943:$D$1852,365)</f>
        <v>547</v>
      </c>
      <c r="H942" s="43">
        <f>COUNTIF(D943:$D$1852,366)</f>
        <v>363</v>
      </c>
      <c r="I942" s="2"/>
    </row>
    <row r="943" spans="1:9" x14ac:dyDescent="0.25">
      <c r="A943" s="1">
        <f>COUNTIF($C$2:C943,"Да")</f>
        <v>10</v>
      </c>
      <c r="B943" s="45">
        <f t="shared" si="29"/>
        <v>46206</v>
      </c>
      <c r="C943" s="42" t="str">
        <f>IF(ISERROR(VLOOKUP(B943,'Айгенис Оп24'!$C$3:$C$22,1,0)),"Нет","Да")</f>
        <v>Нет</v>
      </c>
      <c r="D943" s="43">
        <f t="shared" si="28"/>
        <v>365</v>
      </c>
      <c r="E943" s="49">
        <f>ROUND(('Все выпуски'!$X$3*'Все выпуски'!$X$6/100)/365*(B943-IF(C943="Нет",VLOOKUP(A943,'Айгенис Оп24'!$A$2:$C$22,3,0),VLOOKUP((A943-1),'Айгенис Оп24'!$A$2:$C$22,3,0))),2)</f>
        <v>0.49</v>
      </c>
      <c r="G943" s="43">
        <f>COUNTIF(D944:$D$1852,365)</f>
        <v>546</v>
      </c>
      <c r="H943" s="43">
        <f>COUNTIF(D944:$D$1852,366)</f>
        <v>363</v>
      </c>
      <c r="I943" s="2"/>
    </row>
    <row r="944" spans="1:9" x14ac:dyDescent="0.25">
      <c r="A944" s="1">
        <f>COUNTIF($C$2:C944,"Да")</f>
        <v>10</v>
      </c>
      <c r="B944" s="45">
        <f t="shared" si="29"/>
        <v>46207</v>
      </c>
      <c r="C944" s="42" t="str">
        <f>IF(ISERROR(VLOOKUP(B944,'Айгенис Оп24'!$C$3:$C$22,1,0)),"Нет","Да")</f>
        <v>Нет</v>
      </c>
      <c r="D944" s="43">
        <f t="shared" si="28"/>
        <v>365</v>
      </c>
      <c r="E944" s="49">
        <f>ROUND(('Все выпуски'!$X$3*'Все выпуски'!$X$6/100)/365*(B944-IF(C944="Нет",VLOOKUP(A944,'Айгенис Оп24'!$A$2:$C$22,3,0),VLOOKUP((A944-1),'Айгенис Оп24'!$A$2:$C$22,3,0))),2)</f>
        <v>0.59</v>
      </c>
      <c r="G944" s="43">
        <f>COUNTIF(D945:$D$1852,365)</f>
        <v>545</v>
      </c>
      <c r="H944" s="43">
        <f>COUNTIF(D945:$D$1852,366)</f>
        <v>363</v>
      </c>
      <c r="I944" s="2"/>
    </row>
    <row r="945" spans="1:9" x14ac:dyDescent="0.25">
      <c r="A945" s="1">
        <f>COUNTIF($C$2:C945,"Да")</f>
        <v>10</v>
      </c>
      <c r="B945" s="45">
        <f t="shared" si="29"/>
        <v>46208</v>
      </c>
      <c r="C945" s="42" t="str">
        <f>IF(ISERROR(VLOOKUP(B945,'Айгенис Оп24'!$C$3:$C$22,1,0)),"Нет","Да")</f>
        <v>Нет</v>
      </c>
      <c r="D945" s="43">
        <f t="shared" si="28"/>
        <v>365</v>
      </c>
      <c r="E945" s="49">
        <f>ROUND(('Все выпуски'!$X$3*'Все выпуски'!$X$6/100)/365*(B945-IF(C945="Нет",VLOOKUP(A945,'Айгенис Оп24'!$A$2:$C$22,3,0),VLOOKUP((A945-1),'Айгенис Оп24'!$A$2:$C$22,3,0))),2)</f>
        <v>0.69</v>
      </c>
      <c r="G945" s="43">
        <f>COUNTIF(D946:$D$1852,365)</f>
        <v>544</v>
      </c>
      <c r="H945" s="43">
        <f>COUNTIF(D946:$D$1852,366)</f>
        <v>363</v>
      </c>
      <c r="I945" s="2"/>
    </row>
    <row r="946" spans="1:9" x14ac:dyDescent="0.25">
      <c r="A946" s="1">
        <f>COUNTIF($C$2:C946,"Да")</f>
        <v>10</v>
      </c>
      <c r="B946" s="45">
        <f t="shared" si="29"/>
        <v>46209</v>
      </c>
      <c r="C946" s="42" t="str">
        <f>IF(ISERROR(VLOOKUP(B946,'Айгенис Оп24'!$C$3:$C$22,1,0)),"Нет","Да")</f>
        <v>Нет</v>
      </c>
      <c r="D946" s="43">
        <f t="shared" si="28"/>
        <v>365</v>
      </c>
      <c r="E946" s="49">
        <f>ROUND(('Все выпуски'!$X$3*'Все выпуски'!$X$6/100)/365*(B946-IF(C946="Нет",VLOOKUP(A946,'Айгенис Оп24'!$A$2:$C$22,3,0),VLOOKUP((A946-1),'Айгенис Оп24'!$A$2:$C$22,3,0))),2)</f>
        <v>0.79</v>
      </c>
      <c r="G946" s="43">
        <f>COUNTIF(D947:$D$1852,365)</f>
        <v>543</v>
      </c>
      <c r="H946" s="43">
        <f>COUNTIF(D947:$D$1852,366)</f>
        <v>363</v>
      </c>
      <c r="I946" s="2"/>
    </row>
    <row r="947" spans="1:9" x14ac:dyDescent="0.25">
      <c r="A947" s="1">
        <f>COUNTIF($C$2:C947,"Да")</f>
        <v>10</v>
      </c>
      <c r="B947" s="45">
        <f t="shared" si="29"/>
        <v>46210</v>
      </c>
      <c r="C947" s="42" t="str">
        <f>IF(ISERROR(VLOOKUP(B947,'Айгенис Оп24'!$C$3:$C$22,1,0)),"Нет","Да")</f>
        <v>Нет</v>
      </c>
      <c r="D947" s="43">
        <f t="shared" si="28"/>
        <v>365</v>
      </c>
      <c r="E947" s="49">
        <f>ROUND(('Все выпуски'!$X$3*'Все выпуски'!$X$6/100)/365*(B947-IF(C947="Нет",VLOOKUP(A947,'Айгенис Оп24'!$A$2:$C$22,3,0),VLOOKUP((A947-1),'Айгенис Оп24'!$A$2:$C$22,3,0))),2)</f>
        <v>0.89</v>
      </c>
      <c r="G947" s="43">
        <f>COUNTIF(D948:$D$1852,365)</f>
        <v>542</v>
      </c>
      <c r="H947" s="43">
        <f>COUNTIF(D948:$D$1852,366)</f>
        <v>363</v>
      </c>
      <c r="I947" s="2"/>
    </row>
    <row r="948" spans="1:9" x14ac:dyDescent="0.25">
      <c r="A948" s="1">
        <f>COUNTIF($C$2:C948,"Да")</f>
        <v>10</v>
      </c>
      <c r="B948" s="45">
        <f t="shared" si="29"/>
        <v>46211</v>
      </c>
      <c r="C948" s="42" t="str">
        <f>IF(ISERROR(VLOOKUP(B948,'Айгенис Оп24'!$C$3:$C$22,1,0)),"Нет","Да")</f>
        <v>Нет</v>
      </c>
      <c r="D948" s="43">
        <f t="shared" si="28"/>
        <v>365</v>
      </c>
      <c r="E948" s="49">
        <f>ROUND(('Все выпуски'!$X$3*'Все выпуски'!$X$6/100)/365*(B948-IF(C948="Нет",VLOOKUP(A948,'Айгенис Оп24'!$A$2:$C$22,3,0),VLOOKUP((A948-1),'Айгенис Оп24'!$A$2:$C$22,3,0))),2)</f>
        <v>0.99</v>
      </c>
      <c r="G948" s="43">
        <f>COUNTIF(D949:$D$1852,365)</f>
        <v>541</v>
      </c>
      <c r="H948" s="43">
        <f>COUNTIF(D949:$D$1852,366)</f>
        <v>363</v>
      </c>
      <c r="I948" s="2"/>
    </row>
    <row r="949" spans="1:9" x14ac:dyDescent="0.25">
      <c r="A949" s="1">
        <f>COUNTIF($C$2:C949,"Да")</f>
        <v>10</v>
      </c>
      <c r="B949" s="45">
        <f t="shared" si="29"/>
        <v>46212</v>
      </c>
      <c r="C949" s="42" t="str">
        <f>IF(ISERROR(VLOOKUP(B949,'Айгенис Оп24'!$C$3:$C$22,1,0)),"Нет","Да")</f>
        <v>Нет</v>
      </c>
      <c r="D949" s="43">
        <f t="shared" si="28"/>
        <v>365</v>
      </c>
      <c r="E949" s="49">
        <f>ROUND(('Все выпуски'!$X$3*'Все выпуски'!$X$6/100)/365*(B949-IF(C949="Нет",VLOOKUP(A949,'Айгенис Оп24'!$A$2:$C$22,3,0),VLOOKUP((A949-1),'Айгенис Оп24'!$A$2:$C$22,3,0))),2)</f>
        <v>1.08</v>
      </c>
      <c r="G949" s="43">
        <f>COUNTIF(D950:$D$1852,365)</f>
        <v>540</v>
      </c>
      <c r="H949" s="43">
        <f>COUNTIF(D950:$D$1852,366)</f>
        <v>363</v>
      </c>
      <c r="I949" s="2"/>
    </row>
    <row r="950" spans="1:9" x14ac:dyDescent="0.25">
      <c r="A950" s="1">
        <f>COUNTIF($C$2:C950,"Да")</f>
        <v>10</v>
      </c>
      <c r="B950" s="45">
        <f t="shared" si="29"/>
        <v>46213</v>
      </c>
      <c r="C950" s="42" t="str">
        <f>IF(ISERROR(VLOOKUP(B950,'Айгенис Оп24'!$C$3:$C$22,1,0)),"Нет","Да")</f>
        <v>Нет</v>
      </c>
      <c r="D950" s="43">
        <f t="shared" si="28"/>
        <v>365</v>
      </c>
      <c r="E950" s="49">
        <f>ROUND(('Все выпуски'!$X$3*'Все выпуски'!$X$6/100)/365*(B950-IF(C950="Нет",VLOOKUP(A950,'Айгенис Оп24'!$A$2:$C$22,3,0),VLOOKUP((A950-1),'Айгенис Оп24'!$A$2:$C$22,3,0))),2)</f>
        <v>1.18</v>
      </c>
      <c r="G950" s="43">
        <f>COUNTIF(D951:$D$1852,365)</f>
        <v>539</v>
      </c>
      <c r="H950" s="43">
        <f>COUNTIF(D951:$D$1852,366)</f>
        <v>363</v>
      </c>
      <c r="I950" s="2"/>
    </row>
    <row r="951" spans="1:9" x14ac:dyDescent="0.25">
      <c r="A951" s="1">
        <f>COUNTIF($C$2:C951,"Да")</f>
        <v>10</v>
      </c>
      <c r="B951" s="45">
        <f t="shared" si="29"/>
        <v>46214</v>
      </c>
      <c r="C951" s="42" t="str">
        <f>IF(ISERROR(VLOOKUP(B951,'Айгенис Оп24'!$C$3:$C$22,1,0)),"Нет","Да")</f>
        <v>Нет</v>
      </c>
      <c r="D951" s="43">
        <f t="shared" si="28"/>
        <v>365</v>
      </c>
      <c r="E951" s="49">
        <f>ROUND(('Все выпуски'!$X$3*'Все выпуски'!$X$6/100)/365*(B951-IF(C951="Нет",VLOOKUP(A951,'Айгенис Оп24'!$A$2:$C$22,3,0),VLOOKUP((A951-1),'Айгенис Оп24'!$A$2:$C$22,3,0))),2)</f>
        <v>1.28</v>
      </c>
      <c r="G951" s="43">
        <f>COUNTIF(D952:$D$1852,365)</f>
        <v>538</v>
      </c>
      <c r="H951" s="43">
        <f>COUNTIF(D952:$D$1852,366)</f>
        <v>363</v>
      </c>
      <c r="I951" s="2"/>
    </row>
    <row r="952" spans="1:9" x14ac:dyDescent="0.25">
      <c r="A952" s="1">
        <f>COUNTIF($C$2:C952,"Да")</f>
        <v>10</v>
      </c>
      <c r="B952" s="45">
        <f t="shared" si="29"/>
        <v>46215</v>
      </c>
      <c r="C952" s="42" t="str">
        <f>IF(ISERROR(VLOOKUP(B952,'Айгенис Оп24'!$C$3:$C$22,1,0)),"Нет","Да")</f>
        <v>Нет</v>
      </c>
      <c r="D952" s="43">
        <f t="shared" si="28"/>
        <v>365</v>
      </c>
      <c r="E952" s="49">
        <f>ROUND(('Все выпуски'!$X$3*'Все выпуски'!$X$6/100)/365*(B952-IF(C952="Нет",VLOOKUP(A952,'Айгенис Оп24'!$A$2:$C$22,3,0),VLOOKUP((A952-1),'Айгенис Оп24'!$A$2:$C$22,3,0))),2)</f>
        <v>1.38</v>
      </c>
      <c r="G952" s="43">
        <f>COUNTIF(D953:$D$1852,365)</f>
        <v>537</v>
      </c>
      <c r="H952" s="43">
        <f>COUNTIF(D953:$D$1852,366)</f>
        <v>363</v>
      </c>
      <c r="I952" s="2"/>
    </row>
    <row r="953" spans="1:9" x14ac:dyDescent="0.25">
      <c r="A953" s="1">
        <f>COUNTIF($C$2:C953,"Да")</f>
        <v>10</v>
      </c>
      <c r="B953" s="45">
        <f t="shared" si="29"/>
        <v>46216</v>
      </c>
      <c r="C953" s="42" t="str">
        <f>IF(ISERROR(VLOOKUP(B953,'Айгенис Оп24'!$C$3:$C$22,1,0)),"Нет","Да")</f>
        <v>Нет</v>
      </c>
      <c r="D953" s="43">
        <f t="shared" si="28"/>
        <v>365</v>
      </c>
      <c r="E953" s="49">
        <f>ROUND(('Все выпуски'!$X$3*'Все выпуски'!$X$6/100)/365*(B953-IF(C953="Нет",VLOOKUP(A953,'Айгенис Оп24'!$A$2:$C$22,3,0),VLOOKUP((A953-1),'Айгенис Оп24'!$A$2:$C$22,3,0))),2)</f>
        <v>1.48</v>
      </c>
      <c r="G953" s="43">
        <f>COUNTIF(D954:$D$1852,365)</f>
        <v>536</v>
      </c>
      <c r="H953" s="43">
        <f>COUNTIF(D954:$D$1852,366)</f>
        <v>363</v>
      </c>
      <c r="I953" s="2"/>
    </row>
    <row r="954" spans="1:9" x14ac:dyDescent="0.25">
      <c r="A954" s="1">
        <f>COUNTIF($C$2:C954,"Да")</f>
        <v>10</v>
      </c>
      <c r="B954" s="45">
        <f t="shared" si="29"/>
        <v>46217</v>
      </c>
      <c r="C954" s="42" t="str">
        <f>IF(ISERROR(VLOOKUP(B954,'Айгенис Оп24'!$C$3:$C$22,1,0)),"Нет","Да")</f>
        <v>Нет</v>
      </c>
      <c r="D954" s="43">
        <f t="shared" si="28"/>
        <v>365</v>
      </c>
      <c r="E954" s="49">
        <f>ROUND(('Все выпуски'!$X$3*'Все выпуски'!$X$6/100)/365*(B954-IF(C954="Нет",VLOOKUP(A954,'Айгенис Оп24'!$A$2:$C$22,3,0),VLOOKUP((A954-1),'Айгенис Оп24'!$A$2:$C$22,3,0))),2)</f>
        <v>1.58</v>
      </c>
      <c r="G954" s="43">
        <f>COUNTIF(D955:$D$1852,365)</f>
        <v>535</v>
      </c>
      <c r="H954" s="43">
        <f>COUNTIF(D955:$D$1852,366)</f>
        <v>363</v>
      </c>
      <c r="I954" s="2"/>
    </row>
    <row r="955" spans="1:9" x14ac:dyDescent="0.25">
      <c r="A955" s="1">
        <f>COUNTIF($C$2:C955,"Да")</f>
        <v>10</v>
      </c>
      <c r="B955" s="45">
        <f t="shared" si="29"/>
        <v>46218</v>
      </c>
      <c r="C955" s="42" t="str">
        <f>IF(ISERROR(VLOOKUP(B955,'Айгенис Оп24'!$C$3:$C$22,1,0)),"Нет","Да")</f>
        <v>Нет</v>
      </c>
      <c r="D955" s="43">
        <f t="shared" si="28"/>
        <v>365</v>
      </c>
      <c r="E955" s="49">
        <f>ROUND(('Все выпуски'!$X$3*'Все выпуски'!$X$6/100)/365*(B955-IF(C955="Нет",VLOOKUP(A955,'Айгенис Оп24'!$A$2:$C$22,3,0),VLOOKUP((A955-1),'Айгенис Оп24'!$A$2:$C$22,3,0))),2)</f>
        <v>1.68</v>
      </c>
      <c r="G955" s="43">
        <f>COUNTIF(D956:$D$1852,365)</f>
        <v>534</v>
      </c>
      <c r="H955" s="43">
        <f>COUNTIF(D956:$D$1852,366)</f>
        <v>363</v>
      </c>
      <c r="I955" s="2"/>
    </row>
    <row r="956" spans="1:9" x14ac:dyDescent="0.25">
      <c r="A956" s="1">
        <f>COUNTIF($C$2:C956,"Да")</f>
        <v>10</v>
      </c>
      <c r="B956" s="45">
        <f t="shared" si="29"/>
        <v>46219</v>
      </c>
      <c r="C956" s="42" t="str">
        <f>IF(ISERROR(VLOOKUP(B956,'Айгенис Оп24'!$C$3:$C$22,1,0)),"Нет","Да")</f>
        <v>Нет</v>
      </c>
      <c r="D956" s="43">
        <f t="shared" si="28"/>
        <v>365</v>
      </c>
      <c r="E956" s="49">
        <f>ROUND(('Все выпуски'!$X$3*'Все выпуски'!$X$6/100)/365*(B956-IF(C956="Нет",VLOOKUP(A956,'Айгенис Оп24'!$A$2:$C$22,3,0),VLOOKUP((A956-1),'Айгенис Оп24'!$A$2:$C$22,3,0))),2)</f>
        <v>1.78</v>
      </c>
      <c r="G956" s="43">
        <f>COUNTIF(D957:$D$1852,365)</f>
        <v>533</v>
      </c>
      <c r="H956" s="43">
        <f>COUNTIF(D957:$D$1852,366)</f>
        <v>363</v>
      </c>
      <c r="I956" s="2"/>
    </row>
    <row r="957" spans="1:9" x14ac:dyDescent="0.25">
      <c r="A957" s="1">
        <f>COUNTIF($C$2:C957,"Да")</f>
        <v>10</v>
      </c>
      <c r="B957" s="45">
        <f t="shared" si="29"/>
        <v>46220</v>
      </c>
      <c r="C957" s="42" t="str">
        <f>IF(ISERROR(VLOOKUP(B957,'Айгенис Оп24'!$C$3:$C$22,1,0)),"Нет","Да")</f>
        <v>Нет</v>
      </c>
      <c r="D957" s="43">
        <f t="shared" si="28"/>
        <v>365</v>
      </c>
      <c r="E957" s="49">
        <f>ROUND(('Все выпуски'!$X$3*'Все выпуски'!$X$6/100)/365*(B957-IF(C957="Нет",VLOOKUP(A957,'Айгенис Оп24'!$A$2:$C$22,3,0),VLOOKUP((A957-1),'Айгенис Оп24'!$A$2:$C$22,3,0))),2)</f>
        <v>1.87</v>
      </c>
      <c r="G957" s="43">
        <f>COUNTIF(D958:$D$1852,365)</f>
        <v>532</v>
      </c>
      <c r="H957" s="43">
        <f>COUNTIF(D958:$D$1852,366)</f>
        <v>363</v>
      </c>
      <c r="I957" s="2"/>
    </row>
    <row r="958" spans="1:9" x14ac:dyDescent="0.25">
      <c r="A958" s="1">
        <f>COUNTIF($C$2:C958,"Да")</f>
        <v>10</v>
      </c>
      <c r="B958" s="45">
        <f t="shared" si="29"/>
        <v>46221</v>
      </c>
      <c r="C958" s="42" t="str">
        <f>IF(ISERROR(VLOOKUP(B958,'Айгенис Оп24'!$C$3:$C$22,1,0)),"Нет","Да")</f>
        <v>Нет</v>
      </c>
      <c r="D958" s="43">
        <f t="shared" si="28"/>
        <v>365</v>
      </c>
      <c r="E958" s="49">
        <f>ROUND(('Все выпуски'!$X$3*'Все выпуски'!$X$6/100)/365*(B958-IF(C958="Нет",VLOOKUP(A958,'Айгенис Оп24'!$A$2:$C$22,3,0),VLOOKUP((A958-1),'Айгенис Оп24'!$A$2:$C$22,3,0))),2)</f>
        <v>1.97</v>
      </c>
      <c r="G958" s="43">
        <f>COUNTIF(D959:$D$1852,365)</f>
        <v>531</v>
      </c>
      <c r="H958" s="43">
        <f>COUNTIF(D959:$D$1852,366)</f>
        <v>363</v>
      </c>
      <c r="I958" s="2"/>
    </row>
    <row r="959" spans="1:9" x14ac:dyDescent="0.25">
      <c r="A959" s="1">
        <f>COUNTIF($C$2:C959,"Да")</f>
        <v>10</v>
      </c>
      <c r="B959" s="45">
        <f t="shared" si="29"/>
        <v>46222</v>
      </c>
      <c r="C959" s="42" t="str">
        <f>IF(ISERROR(VLOOKUP(B959,'Айгенис Оп24'!$C$3:$C$22,1,0)),"Нет","Да")</f>
        <v>Нет</v>
      </c>
      <c r="D959" s="43">
        <f t="shared" si="28"/>
        <v>365</v>
      </c>
      <c r="E959" s="49">
        <f>ROUND(('Все выпуски'!$X$3*'Все выпуски'!$X$6/100)/365*(B959-IF(C959="Нет",VLOOKUP(A959,'Айгенис Оп24'!$A$2:$C$22,3,0),VLOOKUP((A959-1),'Айгенис Оп24'!$A$2:$C$22,3,0))),2)</f>
        <v>2.0699999999999998</v>
      </c>
      <c r="G959" s="43">
        <f>COUNTIF(D960:$D$1852,365)</f>
        <v>530</v>
      </c>
      <c r="H959" s="43">
        <f>COUNTIF(D960:$D$1852,366)</f>
        <v>363</v>
      </c>
      <c r="I959" s="2"/>
    </row>
    <row r="960" spans="1:9" x14ac:dyDescent="0.25">
      <c r="A960" s="1">
        <f>COUNTIF($C$2:C960,"Да")</f>
        <v>10</v>
      </c>
      <c r="B960" s="45">
        <f t="shared" si="29"/>
        <v>46223</v>
      </c>
      <c r="C960" s="42" t="str">
        <f>IF(ISERROR(VLOOKUP(B960,'Айгенис Оп24'!$C$3:$C$22,1,0)),"Нет","Да")</f>
        <v>Нет</v>
      </c>
      <c r="D960" s="43">
        <f t="shared" si="28"/>
        <v>365</v>
      </c>
      <c r="E960" s="49">
        <f>ROUND(('Все выпуски'!$X$3*'Все выпуски'!$X$6/100)/365*(B960-IF(C960="Нет",VLOOKUP(A960,'Айгенис Оп24'!$A$2:$C$22,3,0),VLOOKUP((A960-1),'Айгенис Оп24'!$A$2:$C$22,3,0))),2)</f>
        <v>2.17</v>
      </c>
      <c r="G960" s="43">
        <f>COUNTIF(D961:$D$1852,365)</f>
        <v>529</v>
      </c>
      <c r="H960" s="43">
        <f>COUNTIF(D961:$D$1852,366)</f>
        <v>363</v>
      </c>
      <c r="I960" s="2"/>
    </row>
    <row r="961" spans="1:9" x14ac:dyDescent="0.25">
      <c r="A961" s="1">
        <f>COUNTIF($C$2:C961,"Да")</f>
        <v>10</v>
      </c>
      <c r="B961" s="45">
        <f t="shared" si="29"/>
        <v>46224</v>
      </c>
      <c r="C961" s="42" t="str">
        <f>IF(ISERROR(VLOOKUP(B961,'Айгенис Оп24'!$C$3:$C$22,1,0)),"Нет","Да")</f>
        <v>Нет</v>
      </c>
      <c r="D961" s="43">
        <f t="shared" si="28"/>
        <v>365</v>
      </c>
      <c r="E961" s="49">
        <f>ROUND(('Все выпуски'!$X$3*'Все выпуски'!$X$6/100)/365*(B961-IF(C961="Нет",VLOOKUP(A961,'Айгенис Оп24'!$A$2:$C$22,3,0),VLOOKUP((A961-1),'Айгенис Оп24'!$A$2:$C$22,3,0))),2)</f>
        <v>2.27</v>
      </c>
      <c r="G961" s="43">
        <f>COUNTIF(D962:$D$1852,365)</f>
        <v>528</v>
      </c>
      <c r="H961" s="43">
        <f>COUNTIF(D962:$D$1852,366)</f>
        <v>363</v>
      </c>
      <c r="I961" s="2"/>
    </row>
    <row r="962" spans="1:9" x14ac:dyDescent="0.25">
      <c r="A962" s="1">
        <f>COUNTIF($C$2:C962,"Да")</f>
        <v>10</v>
      </c>
      <c r="B962" s="45">
        <f t="shared" si="29"/>
        <v>46225</v>
      </c>
      <c r="C962" s="42" t="str">
        <f>IF(ISERROR(VLOOKUP(B962,'Айгенис Оп24'!$C$3:$C$22,1,0)),"Нет","Да")</f>
        <v>Нет</v>
      </c>
      <c r="D962" s="43">
        <f t="shared" ref="D962:D1025" si="30">IF(MOD(YEAR(B962),4)=0,366,365)</f>
        <v>365</v>
      </c>
      <c r="E962" s="49">
        <f>ROUND(('Все выпуски'!$X$3*'Все выпуски'!$X$6/100)/365*(B962-IF(C962="Нет",VLOOKUP(A962,'Айгенис Оп24'!$A$2:$C$22,3,0),VLOOKUP((A962-1),'Айгенис Оп24'!$A$2:$C$22,3,0))),2)</f>
        <v>2.37</v>
      </c>
      <c r="G962" s="43">
        <f>COUNTIF(D963:$D$1852,365)</f>
        <v>527</v>
      </c>
      <c r="H962" s="43">
        <f>COUNTIF(D963:$D$1852,366)</f>
        <v>363</v>
      </c>
      <c r="I962" s="2"/>
    </row>
    <row r="963" spans="1:9" x14ac:dyDescent="0.25">
      <c r="A963" s="1">
        <f>COUNTIF($C$2:C963,"Да")</f>
        <v>10</v>
      </c>
      <c r="B963" s="45">
        <f t="shared" si="29"/>
        <v>46226</v>
      </c>
      <c r="C963" s="42" t="str">
        <f>IF(ISERROR(VLOOKUP(B963,'Айгенис Оп24'!$C$3:$C$22,1,0)),"Нет","Да")</f>
        <v>Нет</v>
      </c>
      <c r="D963" s="43">
        <f t="shared" si="30"/>
        <v>365</v>
      </c>
      <c r="E963" s="49">
        <f>ROUND(('Все выпуски'!$X$3*'Все выпуски'!$X$6/100)/365*(B963-IF(C963="Нет",VLOOKUP(A963,'Айгенис Оп24'!$A$2:$C$22,3,0),VLOOKUP((A963-1),'Айгенис Оп24'!$A$2:$C$22,3,0))),2)</f>
        <v>2.4700000000000002</v>
      </c>
      <c r="G963" s="43">
        <f>COUNTIF(D964:$D$1852,365)</f>
        <v>526</v>
      </c>
      <c r="H963" s="43">
        <f>COUNTIF(D964:$D$1852,366)</f>
        <v>363</v>
      </c>
      <c r="I963" s="2"/>
    </row>
    <row r="964" spans="1:9" x14ac:dyDescent="0.25">
      <c r="A964" s="1">
        <f>COUNTIF($C$2:C964,"Да")</f>
        <v>10</v>
      </c>
      <c r="B964" s="45">
        <f t="shared" ref="B964:B1027" si="31">B963+1</f>
        <v>46227</v>
      </c>
      <c r="C964" s="42" t="str">
        <f>IF(ISERROR(VLOOKUP(B964,'Айгенис Оп24'!$C$3:$C$22,1,0)),"Нет","Да")</f>
        <v>Нет</v>
      </c>
      <c r="D964" s="43">
        <f t="shared" si="30"/>
        <v>365</v>
      </c>
      <c r="E964" s="49">
        <f>ROUND(('Все выпуски'!$X$3*'Все выпуски'!$X$6/100)/365*(B964-IF(C964="Нет",VLOOKUP(A964,'Айгенис Оп24'!$A$2:$C$22,3,0),VLOOKUP((A964-1),'Айгенис Оп24'!$A$2:$C$22,3,0))),2)</f>
        <v>2.56</v>
      </c>
      <c r="G964" s="43">
        <f>COUNTIF(D965:$D$1852,365)</f>
        <v>525</v>
      </c>
      <c r="H964" s="43">
        <f>COUNTIF(D965:$D$1852,366)</f>
        <v>363</v>
      </c>
      <c r="I964" s="2"/>
    </row>
    <row r="965" spans="1:9" x14ac:dyDescent="0.25">
      <c r="A965" s="1">
        <f>COUNTIF($C$2:C965,"Да")</f>
        <v>10</v>
      </c>
      <c r="B965" s="45">
        <f t="shared" si="31"/>
        <v>46228</v>
      </c>
      <c r="C965" s="42" t="str">
        <f>IF(ISERROR(VLOOKUP(B965,'Айгенис Оп24'!$C$3:$C$22,1,0)),"Нет","Да")</f>
        <v>Нет</v>
      </c>
      <c r="D965" s="43">
        <f t="shared" si="30"/>
        <v>365</v>
      </c>
      <c r="E965" s="49">
        <f>ROUND(('Все выпуски'!$X$3*'Все выпуски'!$X$6/100)/365*(B965-IF(C965="Нет",VLOOKUP(A965,'Айгенис Оп24'!$A$2:$C$22,3,0),VLOOKUP((A965-1),'Айгенис Оп24'!$A$2:$C$22,3,0))),2)</f>
        <v>2.66</v>
      </c>
      <c r="G965" s="43">
        <f>COUNTIF(D966:$D$1852,365)</f>
        <v>524</v>
      </c>
      <c r="H965" s="43">
        <f>COUNTIF(D966:$D$1852,366)</f>
        <v>363</v>
      </c>
      <c r="I965" s="2"/>
    </row>
    <row r="966" spans="1:9" x14ac:dyDescent="0.25">
      <c r="A966" s="1">
        <f>COUNTIF($C$2:C966,"Да")</f>
        <v>10</v>
      </c>
      <c r="B966" s="45">
        <f t="shared" si="31"/>
        <v>46229</v>
      </c>
      <c r="C966" s="42" t="str">
        <f>IF(ISERROR(VLOOKUP(B966,'Айгенис Оп24'!$C$3:$C$22,1,0)),"Нет","Да")</f>
        <v>Нет</v>
      </c>
      <c r="D966" s="43">
        <f t="shared" si="30"/>
        <v>365</v>
      </c>
      <c r="E966" s="49">
        <f>ROUND(('Все выпуски'!$X$3*'Все выпуски'!$X$6/100)/365*(B966-IF(C966="Нет",VLOOKUP(A966,'Айгенис Оп24'!$A$2:$C$22,3,0),VLOOKUP((A966-1),'Айгенис Оп24'!$A$2:$C$22,3,0))),2)</f>
        <v>2.76</v>
      </c>
      <c r="G966" s="43">
        <f>COUNTIF(D967:$D$1852,365)</f>
        <v>523</v>
      </c>
      <c r="H966" s="43">
        <f>COUNTIF(D967:$D$1852,366)</f>
        <v>363</v>
      </c>
      <c r="I966" s="2"/>
    </row>
    <row r="967" spans="1:9" x14ac:dyDescent="0.25">
      <c r="A967" s="1">
        <f>COUNTIF($C$2:C967,"Да")</f>
        <v>10</v>
      </c>
      <c r="B967" s="45">
        <f t="shared" si="31"/>
        <v>46230</v>
      </c>
      <c r="C967" s="42" t="str">
        <f>IF(ISERROR(VLOOKUP(B967,'Айгенис Оп24'!$C$3:$C$22,1,0)),"Нет","Да")</f>
        <v>Нет</v>
      </c>
      <c r="D967" s="43">
        <f t="shared" si="30"/>
        <v>365</v>
      </c>
      <c r="E967" s="49">
        <f>ROUND(('Все выпуски'!$X$3*'Все выпуски'!$X$6/100)/365*(B967-IF(C967="Нет",VLOOKUP(A967,'Айгенис Оп24'!$A$2:$C$22,3,0),VLOOKUP((A967-1),'Айгенис Оп24'!$A$2:$C$22,3,0))),2)</f>
        <v>2.86</v>
      </c>
      <c r="G967" s="43">
        <f>COUNTIF(D968:$D$1852,365)</f>
        <v>522</v>
      </c>
      <c r="H967" s="43">
        <f>COUNTIF(D968:$D$1852,366)</f>
        <v>363</v>
      </c>
      <c r="I967" s="2"/>
    </row>
    <row r="968" spans="1:9" x14ac:dyDescent="0.25">
      <c r="A968" s="1">
        <f>COUNTIF($C$2:C968,"Да")</f>
        <v>10</v>
      </c>
      <c r="B968" s="45">
        <f t="shared" si="31"/>
        <v>46231</v>
      </c>
      <c r="C968" s="42" t="str">
        <f>IF(ISERROR(VLOOKUP(B968,'Айгенис Оп24'!$C$3:$C$22,1,0)),"Нет","Да")</f>
        <v>Нет</v>
      </c>
      <c r="D968" s="43">
        <f t="shared" si="30"/>
        <v>365</v>
      </c>
      <c r="E968" s="49">
        <f>ROUND(('Все выпуски'!$X$3*'Все выпуски'!$X$6/100)/365*(B968-IF(C968="Нет",VLOOKUP(A968,'Айгенис Оп24'!$A$2:$C$22,3,0),VLOOKUP((A968-1),'Айгенис Оп24'!$A$2:$C$22,3,0))),2)</f>
        <v>2.96</v>
      </c>
      <c r="G968" s="43">
        <f>COUNTIF(D969:$D$1852,365)</f>
        <v>521</v>
      </c>
      <c r="H968" s="43">
        <f>COUNTIF(D969:$D$1852,366)</f>
        <v>363</v>
      </c>
      <c r="I968" s="2"/>
    </row>
    <row r="969" spans="1:9" x14ac:dyDescent="0.25">
      <c r="A969" s="1">
        <f>COUNTIF($C$2:C969,"Да")</f>
        <v>10</v>
      </c>
      <c r="B969" s="45">
        <f t="shared" si="31"/>
        <v>46232</v>
      </c>
      <c r="C969" s="42" t="str">
        <f>IF(ISERROR(VLOOKUP(B969,'Айгенис Оп24'!$C$3:$C$22,1,0)),"Нет","Да")</f>
        <v>Нет</v>
      </c>
      <c r="D969" s="43">
        <f t="shared" si="30"/>
        <v>365</v>
      </c>
      <c r="E969" s="49">
        <f>ROUND(('Все выпуски'!$X$3*'Все выпуски'!$X$6/100)/365*(B969-IF(C969="Нет",VLOOKUP(A969,'Айгенис Оп24'!$A$2:$C$22,3,0),VLOOKUP((A969-1),'Айгенис Оп24'!$A$2:$C$22,3,0))),2)</f>
        <v>3.06</v>
      </c>
      <c r="G969" s="43">
        <f>COUNTIF(D970:$D$1852,365)</f>
        <v>520</v>
      </c>
      <c r="H969" s="43">
        <f>COUNTIF(D970:$D$1852,366)</f>
        <v>363</v>
      </c>
      <c r="I969" s="2"/>
    </row>
    <row r="970" spans="1:9" x14ac:dyDescent="0.25">
      <c r="A970" s="1">
        <f>COUNTIF($C$2:C970,"Да")</f>
        <v>10</v>
      </c>
      <c r="B970" s="45">
        <f t="shared" si="31"/>
        <v>46233</v>
      </c>
      <c r="C970" s="42" t="str">
        <f>IF(ISERROR(VLOOKUP(B970,'Айгенис Оп24'!$C$3:$C$22,1,0)),"Нет","Да")</f>
        <v>Нет</v>
      </c>
      <c r="D970" s="43">
        <f t="shared" si="30"/>
        <v>365</v>
      </c>
      <c r="E970" s="49">
        <f>ROUND(('Все выпуски'!$X$3*'Все выпуски'!$X$6/100)/365*(B970-IF(C970="Нет",VLOOKUP(A970,'Айгенис Оп24'!$A$2:$C$22,3,0),VLOOKUP((A970-1),'Айгенис Оп24'!$A$2:$C$22,3,0))),2)</f>
        <v>3.16</v>
      </c>
      <c r="G970" s="43">
        <f>COUNTIF(D971:$D$1852,365)</f>
        <v>519</v>
      </c>
      <c r="H970" s="43">
        <f>COUNTIF(D971:$D$1852,366)</f>
        <v>363</v>
      </c>
      <c r="I970" s="2"/>
    </row>
    <row r="971" spans="1:9" x14ac:dyDescent="0.25">
      <c r="A971" s="1">
        <f>COUNTIF($C$2:C971,"Да")</f>
        <v>10</v>
      </c>
      <c r="B971" s="45">
        <f t="shared" si="31"/>
        <v>46234</v>
      </c>
      <c r="C971" s="42" t="str">
        <f>IF(ISERROR(VLOOKUP(B971,'Айгенис Оп24'!$C$3:$C$22,1,0)),"Нет","Да")</f>
        <v>Нет</v>
      </c>
      <c r="D971" s="43">
        <f t="shared" si="30"/>
        <v>365</v>
      </c>
      <c r="E971" s="49">
        <f>ROUND(('Все выпуски'!$X$3*'Все выпуски'!$X$6/100)/365*(B971-IF(C971="Нет",VLOOKUP(A971,'Айгенис Оп24'!$A$2:$C$22,3,0),VLOOKUP((A971-1),'Айгенис Оп24'!$A$2:$C$22,3,0))),2)</f>
        <v>3.25</v>
      </c>
      <c r="G971" s="43">
        <f>COUNTIF(D972:$D$1852,365)</f>
        <v>518</v>
      </c>
      <c r="H971" s="43">
        <f>COUNTIF(D972:$D$1852,366)</f>
        <v>363</v>
      </c>
      <c r="I971" s="2"/>
    </row>
    <row r="972" spans="1:9" x14ac:dyDescent="0.25">
      <c r="A972" s="1">
        <f>COUNTIF($C$2:C972,"Да")</f>
        <v>10</v>
      </c>
      <c r="B972" s="45">
        <f t="shared" si="31"/>
        <v>46235</v>
      </c>
      <c r="C972" s="42" t="str">
        <f>IF(ISERROR(VLOOKUP(B972,'Айгенис Оп24'!$C$3:$C$22,1,0)),"Нет","Да")</f>
        <v>Нет</v>
      </c>
      <c r="D972" s="43">
        <f t="shared" si="30"/>
        <v>365</v>
      </c>
      <c r="E972" s="49">
        <f>ROUND(('Все выпуски'!$X$3*'Все выпуски'!$X$6/100)/365*(B972-IF(C972="Нет",VLOOKUP(A972,'Айгенис Оп24'!$A$2:$C$22,3,0),VLOOKUP((A972-1),'Айгенис Оп24'!$A$2:$C$22,3,0))),2)</f>
        <v>3.35</v>
      </c>
      <c r="G972" s="43">
        <f>COUNTIF(D973:$D$1852,365)</f>
        <v>517</v>
      </c>
      <c r="H972" s="43">
        <f>COUNTIF(D973:$D$1852,366)</f>
        <v>363</v>
      </c>
      <c r="I972" s="2"/>
    </row>
    <row r="973" spans="1:9" x14ac:dyDescent="0.25">
      <c r="A973" s="1">
        <f>COUNTIF($C$2:C973,"Да")</f>
        <v>10</v>
      </c>
      <c r="B973" s="45">
        <f t="shared" si="31"/>
        <v>46236</v>
      </c>
      <c r="C973" s="42" t="str">
        <f>IF(ISERROR(VLOOKUP(B973,'Айгенис Оп24'!$C$3:$C$22,1,0)),"Нет","Да")</f>
        <v>Нет</v>
      </c>
      <c r="D973" s="43">
        <f t="shared" si="30"/>
        <v>365</v>
      </c>
      <c r="E973" s="49">
        <f>ROUND(('Все выпуски'!$X$3*'Все выпуски'!$X$6/100)/365*(B973-IF(C973="Нет",VLOOKUP(A973,'Айгенис Оп24'!$A$2:$C$22,3,0),VLOOKUP((A973-1),'Айгенис Оп24'!$A$2:$C$22,3,0))),2)</f>
        <v>3.45</v>
      </c>
      <c r="G973" s="43">
        <f>COUNTIF(D974:$D$1852,365)</f>
        <v>516</v>
      </c>
      <c r="H973" s="43">
        <f>COUNTIF(D974:$D$1852,366)</f>
        <v>363</v>
      </c>
      <c r="I973" s="2"/>
    </row>
    <row r="974" spans="1:9" x14ac:dyDescent="0.25">
      <c r="A974" s="1">
        <f>COUNTIF($C$2:C974,"Да")</f>
        <v>10</v>
      </c>
      <c r="B974" s="45">
        <f t="shared" si="31"/>
        <v>46237</v>
      </c>
      <c r="C974" s="42" t="str">
        <f>IF(ISERROR(VLOOKUP(B974,'Айгенис Оп24'!$C$3:$C$22,1,0)),"Нет","Да")</f>
        <v>Нет</v>
      </c>
      <c r="D974" s="43">
        <f t="shared" si="30"/>
        <v>365</v>
      </c>
      <c r="E974" s="49">
        <f>ROUND(('Все выпуски'!$X$3*'Все выпуски'!$X$6/100)/365*(B974-IF(C974="Нет",VLOOKUP(A974,'Айгенис Оп24'!$A$2:$C$22,3,0),VLOOKUP((A974-1),'Айгенис Оп24'!$A$2:$C$22,3,0))),2)</f>
        <v>3.55</v>
      </c>
      <c r="G974" s="43">
        <f>COUNTIF(D975:$D$1852,365)</f>
        <v>515</v>
      </c>
      <c r="H974" s="43">
        <f>COUNTIF(D975:$D$1852,366)</f>
        <v>363</v>
      </c>
      <c r="I974" s="2"/>
    </row>
    <row r="975" spans="1:9" x14ac:dyDescent="0.25">
      <c r="A975" s="1">
        <f>COUNTIF($C$2:C975,"Да")</f>
        <v>10</v>
      </c>
      <c r="B975" s="45">
        <f t="shared" si="31"/>
        <v>46238</v>
      </c>
      <c r="C975" s="42" t="str">
        <f>IF(ISERROR(VLOOKUP(B975,'Айгенис Оп24'!$C$3:$C$22,1,0)),"Нет","Да")</f>
        <v>Нет</v>
      </c>
      <c r="D975" s="43">
        <f t="shared" si="30"/>
        <v>365</v>
      </c>
      <c r="E975" s="49">
        <f>ROUND(('Все выпуски'!$X$3*'Все выпуски'!$X$6/100)/365*(B975-IF(C975="Нет",VLOOKUP(A975,'Айгенис Оп24'!$A$2:$C$22,3,0),VLOOKUP((A975-1),'Айгенис Оп24'!$A$2:$C$22,3,0))),2)</f>
        <v>3.65</v>
      </c>
      <c r="G975" s="43">
        <f>COUNTIF(D976:$D$1852,365)</f>
        <v>514</v>
      </c>
      <c r="H975" s="43">
        <f>COUNTIF(D976:$D$1852,366)</f>
        <v>363</v>
      </c>
      <c r="I975" s="2"/>
    </row>
    <row r="976" spans="1:9" x14ac:dyDescent="0.25">
      <c r="A976" s="1">
        <f>COUNTIF($C$2:C976,"Да")</f>
        <v>10</v>
      </c>
      <c r="B976" s="45">
        <f t="shared" si="31"/>
        <v>46239</v>
      </c>
      <c r="C976" s="42" t="str">
        <f>IF(ISERROR(VLOOKUP(B976,'Айгенис Оп24'!$C$3:$C$22,1,0)),"Нет","Да")</f>
        <v>Нет</v>
      </c>
      <c r="D976" s="43">
        <f t="shared" si="30"/>
        <v>365</v>
      </c>
      <c r="E976" s="49">
        <f>ROUND(('Все выпуски'!$X$3*'Все выпуски'!$X$6/100)/365*(B976-IF(C976="Нет",VLOOKUP(A976,'Айгенис Оп24'!$A$2:$C$22,3,0),VLOOKUP((A976-1),'Айгенис Оп24'!$A$2:$C$22,3,0))),2)</f>
        <v>3.75</v>
      </c>
      <c r="G976" s="43">
        <f>COUNTIF(D977:$D$1852,365)</f>
        <v>513</v>
      </c>
      <c r="H976" s="43">
        <f>COUNTIF(D977:$D$1852,366)</f>
        <v>363</v>
      </c>
      <c r="I976" s="2"/>
    </row>
    <row r="977" spans="1:9" x14ac:dyDescent="0.25">
      <c r="A977" s="1">
        <f>COUNTIF($C$2:C977,"Да")</f>
        <v>10</v>
      </c>
      <c r="B977" s="45">
        <f t="shared" si="31"/>
        <v>46240</v>
      </c>
      <c r="C977" s="42" t="str">
        <f>IF(ISERROR(VLOOKUP(B977,'Айгенис Оп24'!$C$3:$C$22,1,0)),"Нет","Да")</f>
        <v>Нет</v>
      </c>
      <c r="D977" s="43">
        <f t="shared" si="30"/>
        <v>365</v>
      </c>
      <c r="E977" s="49">
        <f>ROUND(('Все выпуски'!$X$3*'Все выпуски'!$X$6/100)/365*(B977-IF(C977="Нет",VLOOKUP(A977,'Айгенис Оп24'!$A$2:$C$22,3,0),VLOOKUP((A977-1),'Айгенис Оп24'!$A$2:$C$22,3,0))),2)</f>
        <v>3.85</v>
      </c>
      <c r="G977" s="43">
        <f>COUNTIF(D978:$D$1852,365)</f>
        <v>512</v>
      </c>
      <c r="H977" s="43">
        <f>COUNTIF(D978:$D$1852,366)</f>
        <v>363</v>
      </c>
      <c r="I977" s="2"/>
    </row>
    <row r="978" spans="1:9" x14ac:dyDescent="0.25">
      <c r="A978" s="1">
        <f>COUNTIF($C$2:C978,"Да")</f>
        <v>10</v>
      </c>
      <c r="B978" s="45">
        <f t="shared" si="31"/>
        <v>46241</v>
      </c>
      <c r="C978" s="42" t="str">
        <f>IF(ISERROR(VLOOKUP(B978,'Айгенис Оп24'!$C$3:$C$22,1,0)),"Нет","Да")</f>
        <v>Нет</v>
      </c>
      <c r="D978" s="43">
        <f t="shared" si="30"/>
        <v>365</v>
      </c>
      <c r="E978" s="49">
        <f>ROUND(('Все выпуски'!$X$3*'Все выпуски'!$X$6/100)/365*(B978-IF(C978="Нет",VLOOKUP(A978,'Айгенис Оп24'!$A$2:$C$22,3,0),VLOOKUP((A978-1),'Айгенис Оп24'!$A$2:$C$22,3,0))),2)</f>
        <v>3.95</v>
      </c>
      <c r="G978" s="43">
        <f>COUNTIF(D979:$D$1852,365)</f>
        <v>511</v>
      </c>
      <c r="H978" s="43">
        <f>COUNTIF(D979:$D$1852,366)</f>
        <v>363</v>
      </c>
      <c r="I978" s="2"/>
    </row>
    <row r="979" spans="1:9" x14ac:dyDescent="0.25">
      <c r="A979" s="1">
        <f>COUNTIF($C$2:C979,"Да")</f>
        <v>10</v>
      </c>
      <c r="B979" s="45">
        <f t="shared" si="31"/>
        <v>46242</v>
      </c>
      <c r="C979" s="42" t="str">
        <f>IF(ISERROR(VLOOKUP(B979,'Айгенис Оп24'!$C$3:$C$22,1,0)),"Нет","Да")</f>
        <v>Нет</v>
      </c>
      <c r="D979" s="43">
        <f t="shared" si="30"/>
        <v>365</v>
      </c>
      <c r="E979" s="49">
        <f>ROUND(('Все выпуски'!$X$3*'Все выпуски'!$X$6/100)/365*(B979-IF(C979="Нет",VLOOKUP(A979,'Айгенис Оп24'!$A$2:$C$22,3,0),VLOOKUP((A979-1),'Айгенис Оп24'!$A$2:$C$22,3,0))),2)</f>
        <v>4.04</v>
      </c>
      <c r="G979" s="43">
        <f>COUNTIF(D980:$D$1852,365)</f>
        <v>510</v>
      </c>
      <c r="H979" s="43">
        <f>COUNTIF(D980:$D$1852,366)</f>
        <v>363</v>
      </c>
      <c r="I979" s="2"/>
    </row>
    <row r="980" spans="1:9" x14ac:dyDescent="0.25">
      <c r="A980" s="1">
        <f>COUNTIF($C$2:C980,"Да")</f>
        <v>10</v>
      </c>
      <c r="B980" s="45">
        <f t="shared" si="31"/>
        <v>46243</v>
      </c>
      <c r="C980" s="42" t="str">
        <f>IF(ISERROR(VLOOKUP(B980,'Айгенис Оп24'!$C$3:$C$22,1,0)),"Нет","Да")</f>
        <v>Нет</v>
      </c>
      <c r="D980" s="43">
        <f t="shared" si="30"/>
        <v>365</v>
      </c>
      <c r="E980" s="49">
        <f>ROUND(('Все выпуски'!$X$3*'Все выпуски'!$X$6/100)/365*(B980-IF(C980="Нет",VLOOKUP(A980,'Айгенис Оп24'!$A$2:$C$22,3,0),VLOOKUP((A980-1),'Айгенис Оп24'!$A$2:$C$22,3,0))),2)</f>
        <v>4.1399999999999997</v>
      </c>
      <c r="G980" s="43">
        <f>COUNTIF(D981:$D$1852,365)</f>
        <v>509</v>
      </c>
      <c r="H980" s="43">
        <f>COUNTIF(D981:$D$1852,366)</f>
        <v>363</v>
      </c>
      <c r="I980" s="2"/>
    </row>
    <row r="981" spans="1:9" x14ac:dyDescent="0.25">
      <c r="A981" s="1">
        <f>COUNTIF($C$2:C981,"Да")</f>
        <v>10</v>
      </c>
      <c r="B981" s="45">
        <f t="shared" si="31"/>
        <v>46244</v>
      </c>
      <c r="C981" s="42" t="str">
        <f>IF(ISERROR(VLOOKUP(B981,'Айгенис Оп24'!$C$3:$C$22,1,0)),"Нет","Да")</f>
        <v>Нет</v>
      </c>
      <c r="D981" s="43">
        <f t="shared" si="30"/>
        <v>365</v>
      </c>
      <c r="E981" s="49">
        <f>ROUND(('Все выпуски'!$X$3*'Все выпуски'!$X$6/100)/365*(B981-IF(C981="Нет",VLOOKUP(A981,'Айгенис Оп24'!$A$2:$C$22,3,0),VLOOKUP((A981-1),'Айгенис Оп24'!$A$2:$C$22,3,0))),2)</f>
        <v>4.24</v>
      </c>
      <c r="G981" s="43">
        <f>COUNTIF(D982:$D$1852,365)</f>
        <v>508</v>
      </c>
      <c r="H981" s="43">
        <f>COUNTIF(D982:$D$1852,366)</f>
        <v>363</v>
      </c>
      <c r="I981" s="2"/>
    </row>
    <row r="982" spans="1:9" x14ac:dyDescent="0.25">
      <c r="A982" s="1">
        <f>COUNTIF($C$2:C982,"Да")</f>
        <v>10</v>
      </c>
      <c r="B982" s="45">
        <f t="shared" si="31"/>
        <v>46245</v>
      </c>
      <c r="C982" s="42" t="str">
        <f>IF(ISERROR(VLOOKUP(B982,'Айгенис Оп24'!$C$3:$C$22,1,0)),"Нет","Да")</f>
        <v>Нет</v>
      </c>
      <c r="D982" s="43">
        <f t="shared" si="30"/>
        <v>365</v>
      </c>
      <c r="E982" s="49">
        <f>ROUND(('Все выпуски'!$X$3*'Все выпуски'!$X$6/100)/365*(B982-IF(C982="Нет",VLOOKUP(A982,'Айгенис Оп24'!$A$2:$C$22,3,0),VLOOKUP((A982-1),'Айгенис Оп24'!$A$2:$C$22,3,0))),2)</f>
        <v>4.34</v>
      </c>
      <c r="G982" s="43">
        <f>COUNTIF(D983:$D$1852,365)</f>
        <v>507</v>
      </c>
      <c r="H982" s="43">
        <f>COUNTIF(D983:$D$1852,366)</f>
        <v>363</v>
      </c>
      <c r="I982" s="2"/>
    </row>
    <row r="983" spans="1:9" x14ac:dyDescent="0.25">
      <c r="A983" s="1">
        <f>COUNTIF($C$2:C983,"Да")</f>
        <v>10</v>
      </c>
      <c r="B983" s="45">
        <f t="shared" si="31"/>
        <v>46246</v>
      </c>
      <c r="C983" s="42" t="str">
        <f>IF(ISERROR(VLOOKUP(B983,'Айгенис Оп24'!$C$3:$C$22,1,0)),"Нет","Да")</f>
        <v>Нет</v>
      </c>
      <c r="D983" s="43">
        <f t="shared" si="30"/>
        <v>365</v>
      </c>
      <c r="E983" s="49">
        <f>ROUND(('Все выпуски'!$X$3*'Все выпуски'!$X$6/100)/365*(B983-IF(C983="Нет",VLOOKUP(A983,'Айгенис Оп24'!$A$2:$C$22,3,0),VLOOKUP((A983-1),'Айгенис Оп24'!$A$2:$C$22,3,0))),2)</f>
        <v>4.4400000000000004</v>
      </c>
      <c r="G983" s="43">
        <f>COUNTIF(D984:$D$1852,365)</f>
        <v>506</v>
      </c>
      <c r="H983" s="43">
        <f>COUNTIF(D984:$D$1852,366)</f>
        <v>363</v>
      </c>
      <c r="I983" s="2"/>
    </row>
    <row r="984" spans="1:9" x14ac:dyDescent="0.25">
      <c r="A984" s="1">
        <f>COUNTIF($C$2:C984,"Да")</f>
        <v>10</v>
      </c>
      <c r="B984" s="45">
        <f t="shared" si="31"/>
        <v>46247</v>
      </c>
      <c r="C984" s="42" t="str">
        <f>IF(ISERROR(VLOOKUP(B984,'Айгенис Оп24'!$C$3:$C$22,1,0)),"Нет","Да")</f>
        <v>Нет</v>
      </c>
      <c r="D984" s="43">
        <f t="shared" si="30"/>
        <v>365</v>
      </c>
      <c r="E984" s="49">
        <f>ROUND(('Все выпуски'!$X$3*'Все выпуски'!$X$6/100)/365*(B984-IF(C984="Нет",VLOOKUP(A984,'Айгенис Оп24'!$A$2:$C$22,3,0),VLOOKUP((A984-1),'Айгенис Оп24'!$A$2:$C$22,3,0))),2)</f>
        <v>4.54</v>
      </c>
      <c r="G984" s="43">
        <f>COUNTIF(D985:$D$1852,365)</f>
        <v>505</v>
      </c>
      <c r="H984" s="43">
        <f>COUNTIF(D985:$D$1852,366)</f>
        <v>363</v>
      </c>
      <c r="I984" s="2"/>
    </row>
    <row r="985" spans="1:9" x14ac:dyDescent="0.25">
      <c r="A985" s="1">
        <f>COUNTIF($C$2:C985,"Да")</f>
        <v>10</v>
      </c>
      <c r="B985" s="45">
        <f t="shared" si="31"/>
        <v>46248</v>
      </c>
      <c r="C985" s="42" t="str">
        <f>IF(ISERROR(VLOOKUP(B985,'Айгенис Оп24'!$C$3:$C$22,1,0)),"Нет","Да")</f>
        <v>Нет</v>
      </c>
      <c r="D985" s="43">
        <f t="shared" si="30"/>
        <v>365</v>
      </c>
      <c r="E985" s="49">
        <f>ROUND(('Все выпуски'!$X$3*'Все выпуски'!$X$6/100)/365*(B985-IF(C985="Нет",VLOOKUP(A985,'Айгенис Оп24'!$A$2:$C$22,3,0),VLOOKUP((A985-1),'Айгенис Оп24'!$A$2:$C$22,3,0))),2)</f>
        <v>4.6399999999999997</v>
      </c>
      <c r="G985" s="43">
        <f>COUNTIF(D986:$D$1852,365)</f>
        <v>504</v>
      </c>
      <c r="H985" s="43">
        <f>COUNTIF(D986:$D$1852,366)</f>
        <v>363</v>
      </c>
      <c r="I985" s="2"/>
    </row>
    <row r="986" spans="1:9" x14ac:dyDescent="0.25">
      <c r="A986" s="1">
        <f>COUNTIF($C$2:C986,"Да")</f>
        <v>10</v>
      </c>
      <c r="B986" s="45">
        <f t="shared" si="31"/>
        <v>46249</v>
      </c>
      <c r="C986" s="42" t="str">
        <f>IF(ISERROR(VLOOKUP(B986,'Айгенис Оп24'!$C$3:$C$22,1,0)),"Нет","Да")</f>
        <v>Нет</v>
      </c>
      <c r="D986" s="43">
        <f t="shared" si="30"/>
        <v>365</v>
      </c>
      <c r="E986" s="49">
        <f>ROUND(('Все выпуски'!$X$3*'Все выпуски'!$X$6/100)/365*(B986-IF(C986="Нет",VLOOKUP(A986,'Айгенис Оп24'!$A$2:$C$22,3,0),VLOOKUP((A986-1),'Айгенис Оп24'!$A$2:$C$22,3,0))),2)</f>
        <v>4.7300000000000004</v>
      </c>
      <c r="G986" s="43">
        <f>COUNTIF(D987:$D$1852,365)</f>
        <v>503</v>
      </c>
      <c r="H986" s="43">
        <f>COUNTIF(D987:$D$1852,366)</f>
        <v>363</v>
      </c>
      <c r="I986" s="2"/>
    </row>
    <row r="987" spans="1:9" x14ac:dyDescent="0.25">
      <c r="A987" s="1">
        <f>COUNTIF($C$2:C987,"Да")</f>
        <v>10</v>
      </c>
      <c r="B987" s="45">
        <f t="shared" si="31"/>
        <v>46250</v>
      </c>
      <c r="C987" s="42" t="str">
        <f>IF(ISERROR(VLOOKUP(B987,'Айгенис Оп24'!$C$3:$C$22,1,0)),"Нет","Да")</f>
        <v>Нет</v>
      </c>
      <c r="D987" s="43">
        <f t="shared" si="30"/>
        <v>365</v>
      </c>
      <c r="E987" s="49">
        <f>ROUND(('Все выпуски'!$X$3*'Все выпуски'!$X$6/100)/365*(B987-IF(C987="Нет",VLOOKUP(A987,'Айгенис Оп24'!$A$2:$C$22,3,0),VLOOKUP((A987-1),'Айгенис Оп24'!$A$2:$C$22,3,0))),2)</f>
        <v>4.83</v>
      </c>
      <c r="G987" s="43">
        <f>COUNTIF(D988:$D$1852,365)</f>
        <v>502</v>
      </c>
      <c r="H987" s="43">
        <f>COUNTIF(D988:$D$1852,366)</f>
        <v>363</v>
      </c>
      <c r="I987" s="2"/>
    </row>
    <row r="988" spans="1:9" x14ac:dyDescent="0.25">
      <c r="A988" s="1">
        <f>COUNTIF($C$2:C988,"Да")</f>
        <v>10</v>
      </c>
      <c r="B988" s="45">
        <f t="shared" si="31"/>
        <v>46251</v>
      </c>
      <c r="C988" s="42" t="str">
        <f>IF(ISERROR(VLOOKUP(B988,'Айгенис Оп24'!$C$3:$C$22,1,0)),"Нет","Да")</f>
        <v>Нет</v>
      </c>
      <c r="D988" s="43">
        <f t="shared" si="30"/>
        <v>365</v>
      </c>
      <c r="E988" s="49">
        <f>ROUND(('Все выпуски'!$X$3*'Все выпуски'!$X$6/100)/365*(B988-IF(C988="Нет",VLOOKUP(A988,'Айгенис Оп24'!$A$2:$C$22,3,0),VLOOKUP((A988-1),'Айгенис Оп24'!$A$2:$C$22,3,0))),2)</f>
        <v>4.93</v>
      </c>
      <c r="G988" s="43">
        <f>COUNTIF(D989:$D$1852,365)</f>
        <v>501</v>
      </c>
      <c r="H988" s="43">
        <f>COUNTIF(D989:$D$1852,366)</f>
        <v>363</v>
      </c>
      <c r="I988" s="2"/>
    </row>
    <row r="989" spans="1:9" x14ac:dyDescent="0.25">
      <c r="A989" s="1">
        <f>COUNTIF($C$2:C989,"Да")</f>
        <v>10</v>
      </c>
      <c r="B989" s="45">
        <f t="shared" si="31"/>
        <v>46252</v>
      </c>
      <c r="C989" s="42" t="str">
        <f>IF(ISERROR(VLOOKUP(B989,'Айгенис Оп24'!$C$3:$C$22,1,0)),"Нет","Да")</f>
        <v>Нет</v>
      </c>
      <c r="D989" s="43">
        <f t="shared" si="30"/>
        <v>365</v>
      </c>
      <c r="E989" s="49">
        <f>ROUND(('Все выпуски'!$X$3*'Все выпуски'!$X$6/100)/365*(B989-IF(C989="Нет",VLOOKUP(A989,'Айгенис Оп24'!$A$2:$C$22,3,0),VLOOKUP((A989-1),'Айгенис Оп24'!$A$2:$C$22,3,0))),2)</f>
        <v>5.03</v>
      </c>
      <c r="G989" s="43">
        <f>COUNTIF(D990:$D$1852,365)</f>
        <v>500</v>
      </c>
      <c r="H989" s="43">
        <f>COUNTIF(D990:$D$1852,366)</f>
        <v>363</v>
      </c>
      <c r="I989" s="2"/>
    </row>
    <row r="990" spans="1:9" x14ac:dyDescent="0.25">
      <c r="A990" s="1">
        <f>COUNTIF($C$2:C990,"Да")</f>
        <v>10</v>
      </c>
      <c r="B990" s="45">
        <f t="shared" si="31"/>
        <v>46253</v>
      </c>
      <c r="C990" s="42" t="str">
        <f>IF(ISERROR(VLOOKUP(B990,'Айгенис Оп24'!$C$3:$C$22,1,0)),"Нет","Да")</f>
        <v>Нет</v>
      </c>
      <c r="D990" s="43">
        <f t="shared" si="30"/>
        <v>365</v>
      </c>
      <c r="E990" s="49">
        <f>ROUND(('Все выпуски'!$X$3*'Все выпуски'!$X$6/100)/365*(B990-IF(C990="Нет",VLOOKUP(A990,'Айгенис Оп24'!$A$2:$C$22,3,0),VLOOKUP((A990-1),'Айгенис Оп24'!$A$2:$C$22,3,0))),2)</f>
        <v>5.13</v>
      </c>
      <c r="G990" s="43">
        <f>COUNTIF(D991:$D$1852,365)</f>
        <v>499</v>
      </c>
      <c r="H990" s="43">
        <f>COUNTIF(D991:$D$1852,366)</f>
        <v>363</v>
      </c>
      <c r="I990" s="2"/>
    </row>
    <row r="991" spans="1:9" x14ac:dyDescent="0.25">
      <c r="A991" s="1">
        <f>COUNTIF($C$2:C991,"Да")</f>
        <v>10</v>
      </c>
      <c r="B991" s="45">
        <f t="shared" si="31"/>
        <v>46254</v>
      </c>
      <c r="C991" s="42" t="str">
        <f>IF(ISERROR(VLOOKUP(B991,'Айгенис Оп24'!$C$3:$C$22,1,0)),"Нет","Да")</f>
        <v>Нет</v>
      </c>
      <c r="D991" s="43">
        <f t="shared" si="30"/>
        <v>365</v>
      </c>
      <c r="E991" s="49">
        <f>ROUND(('Все выпуски'!$X$3*'Все выпуски'!$X$6/100)/365*(B991-IF(C991="Нет",VLOOKUP(A991,'Айгенис Оп24'!$A$2:$C$22,3,0),VLOOKUP((A991-1),'Айгенис Оп24'!$A$2:$C$22,3,0))),2)</f>
        <v>5.23</v>
      </c>
      <c r="G991" s="43">
        <f>COUNTIF(D992:$D$1852,365)</f>
        <v>498</v>
      </c>
      <c r="H991" s="43">
        <f>COUNTIF(D992:$D$1852,366)</f>
        <v>363</v>
      </c>
      <c r="I991" s="2"/>
    </row>
    <row r="992" spans="1:9" x14ac:dyDescent="0.25">
      <c r="A992" s="1">
        <f>COUNTIF($C$2:C992,"Да")</f>
        <v>10</v>
      </c>
      <c r="B992" s="45">
        <f t="shared" si="31"/>
        <v>46255</v>
      </c>
      <c r="C992" s="42" t="str">
        <f>IF(ISERROR(VLOOKUP(B992,'Айгенис Оп24'!$C$3:$C$22,1,0)),"Нет","Да")</f>
        <v>Нет</v>
      </c>
      <c r="D992" s="43">
        <f t="shared" si="30"/>
        <v>365</v>
      </c>
      <c r="E992" s="49">
        <f>ROUND(('Все выпуски'!$X$3*'Все выпуски'!$X$6/100)/365*(B992-IF(C992="Нет",VLOOKUP(A992,'Айгенис Оп24'!$A$2:$C$22,3,0),VLOOKUP((A992-1),'Айгенис Оп24'!$A$2:$C$22,3,0))),2)</f>
        <v>5.33</v>
      </c>
      <c r="G992" s="43">
        <f>COUNTIF(D993:$D$1852,365)</f>
        <v>497</v>
      </c>
      <c r="H992" s="43">
        <f>COUNTIF(D993:$D$1852,366)</f>
        <v>363</v>
      </c>
      <c r="I992" s="2"/>
    </row>
    <row r="993" spans="1:9" x14ac:dyDescent="0.25">
      <c r="A993" s="1">
        <f>COUNTIF($C$2:C993,"Да")</f>
        <v>10</v>
      </c>
      <c r="B993" s="45">
        <f t="shared" si="31"/>
        <v>46256</v>
      </c>
      <c r="C993" s="42" t="str">
        <f>IF(ISERROR(VLOOKUP(B993,'Айгенис Оп24'!$C$3:$C$22,1,0)),"Нет","Да")</f>
        <v>Нет</v>
      </c>
      <c r="D993" s="43">
        <f t="shared" si="30"/>
        <v>365</v>
      </c>
      <c r="E993" s="49">
        <f>ROUND(('Все выпуски'!$X$3*'Все выпуски'!$X$6/100)/365*(B993-IF(C993="Нет",VLOOKUP(A993,'Айгенис Оп24'!$A$2:$C$22,3,0),VLOOKUP((A993-1),'Айгенис Оп24'!$A$2:$C$22,3,0))),2)</f>
        <v>5.42</v>
      </c>
      <c r="G993" s="43">
        <f>COUNTIF(D994:$D$1852,365)</f>
        <v>496</v>
      </c>
      <c r="H993" s="43">
        <f>COUNTIF(D994:$D$1852,366)</f>
        <v>363</v>
      </c>
      <c r="I993" s="2"/>
    </row>
    <row r="994" spans="1:9" x14ac:dyDescent="0.25">
      <c r="A994" s="1">
        <f>COUNTIF($C$2:C994,"Да")</f>
        <v>10</v>
      </c>
      <c r="B994" s="45">
        <f t="shared" si="31"/>
        <v>46257</v>
      </c>
      <c r="C994" s="42" t="str">
        <f>IF(ISERROR(VLOOKUP(B994,'Айгенис Оп24'!$C$3:$C$22,1,0)),"Нет","Да")</f>
        <v>Нет</v>
      </c>
      <c r="D994" s="43">
        <f t="shared" si="30"/>
        <v>365</v>
      </c>
      <c r="E994" s="49">
        <f>ROUND(('Все выпуски'!$X$3*'Все выпуски'!$X$6/100)/365*(B994-IF(C994="Нет",VLOOKUP(A994,'Айгенис Оп24'!$A$2:$C$22,3,0),VLOOKUP((A994-1),'Айгенис Оп24'!$A$2:$C$22,3,0))),2)</f>
        <v>5.52</v>
      </c>
      <c r="G994" s="43">
        <f>COUNTIF(D995:$D$1852,365)</f>
        <v>495</v>
      </c>
      <c r="H994" s="43">
        <f>COUNTIF(D995:$D$1852,366)</f>
        <v>363</v>
      </c>
      <c r="I994" s="2"/>
    </row>
    <row r="995" spans="1:9" x14ac:dyDescent="0.25">
      <c r="A995" s="1">
        <f>COUNTIF($C$2:C995,"Да")</f>
        <v>10</v>
      </c>
      <c r="B995" s="45">
        <f t="shared" si="31"/>
        <v>46258</v>
      </c>
      <c r="C995" s="42" t="str">
        <f>IF(ISERROR(VLOOKUP(B995,'Айгенис Оп24'!$C$3:$C$22,1,0)),"Нет","Да")</f>
        <v>Нет</v>
      </c>
      <c r="D995" s="43">
        <f t="shared" si="30"/>
        <v>365</v>
      </c>
      <c r="E995" s="49">
        <f>ROUND(('Все выпуски'!$X$3*'Все выпуски'!$X$6/100)/365*(B995-IF(C995="Нет",VLOOKUP(A995,'Айгенис Оп24'!$A$2:$C$22,3,0),VLOOKUP((A995-1),'Айгенис Оп24'!$A$2:$C$22,3,0))),2)</f>
        <v>5.62</v>
      </c>
      <c r="G995" s="43">
        <f>COUNTIF(D996:$D$1852,365)</f>
        <v>494</v>
      </c>
      <c r="H995" s="43">
        <f>COUNTIF(D996:$D$1852,366)</f>
        <v>363</v>
      </c>
      <c r="I995" s="2"/>
    </row>
    <row r="996" spans="1:9" x14ac:dyDescent="0.25">
      <c r="A996" s="1">
        <f>COUNTIF($C$2:C996,"Да")</f>
        <v>10</v>
      </c>
      <c r="B996" s="45">
        <f t="shared" si="31"/>
        <v>46259</v>
      </c>
      <c r="C996" s="42" t="str">
        <f>IF(ISERROR(VLOOKUP(B996,'Айгенис Оп24'!$C$3:$C$22,1,0)),"Нет","Да")</f>
        <v>Нет</v>
      </c>
      <c r="D996" s="43">
        <f t="shared" si="30"/>
        <v>365</v>
      </c>
      <c r="E996" s="49">
        <f>ROUND(('Все выпуски'!$X$3*'Все выпуски'!$X$6/100)/365*(B996-IF(C996="Нет",VLOOKUP(A996,'Айгенис Оп24'!$A$2:$C$22,3,0),VLOOKUP((A996-1),'Айгенис Оп24'!$A$2:$C$22,3,0))),2)</f>
        <v>5.72</v>
      </c>
      <c r="G996" s="43">
        <f>COUNTIF(D997:$D$1852,365)</f>
        <v>493</v>
      </c>
      <c r="H996" s="43">
        <f>COUNTIF(D997:$D$1852,366)</f>
        <v>363</v>
      </c>
      <c r="I996" s="2"/>
    </row>
    <row r="997" spans="1:9" x14ac:dyDescent="0.25">
      <c r="A997" s="1">
        <f>COUNTIF($C$2:C997,"Да")</f>
        <v>10</v>
      </c>
      <c r="B997" s="45">
        <f t="shared" si="31"/>
        <v>46260</v>
      </c>
      <c r="C997" s="42" t="str">
        <f>IF(ISERROR(VLOOKUP(B997,'Айгенис Оп24'!$C$3:$C$22,1,0)),"Нет","Да")</f>
        <v>Нет</v>
      </c>
      <c r="D997" s="43">
        <f t="shared" si="30"/>
        <v>365</v>
      </c>
      <c r="E997" s="49">
        <f>ROUND(('Все выпуски'!$X$3*'Все выпуски'!$X$6/100)/365*(B997-IF(C997="Нет",VLOOKUP(A997,'Айгенис Оп24'!$A$2:$C$22,3,0),VLOOKUP((A997-1),'Айгенис Оп24'!$A$2:$C$22,3,0))),2)</f>
        <v>5.82</v>
      </c>
      <c r="G997" s="43">
        <f>COUNTIF(D998:$D$1852,365)</f>
        <v>492</v>
      </c>
      <c r="H997" s="43">
        <f>COUNTIF(D998:$D$1852,366)</f>
        <v>363</v>
      </c>
      <c r="I997" s="2"/>
    </row>
    <row r="998" spans="1:9" x14ac:dyDescent="0.25">
      <c r="A998" s="1">
        <f>COUNTIF($C$2:C998,"Да")</f>
        <v>10</v>
      </c>
      <c r="B998" s="45">
        <f t="shared" si="31"/>
        <v>46261</v>
      </c>
      <c r="C998" s="42" t="str">
        <f>IF(ISERROR(VLOOKUP(B998,'Айгенис Оп24'!$C$3:$C$22,1,0)),"Нет","Да")</f>
        <v>Нет</v>
      </c>
      <c r="D998" s="43">
        <f t="shared" si="30"/>
        <v>365</v>
      </c>
      <c r="E998" s="49">
        <f>ROUND(('Все выпуски'!$X$3*'Все выпуски'!$X$6/100)/365*(B998-IF(C998="Нет",VLOOKUP(A998,'Айгенис Оп24'!$A$2:$C$22,3,0),VLOOKUP((A998-1),'Айгенис Оп24'!$A$2:$C$22,3,0))),2)</f>
        <v>5.92</v>
      </c>
      <c r="G998" s="43">
        <f>COUNTIF(D999:$D$1852,365)</f>
        <v>491</v>
      </c>
      <c r="H998" s="43">
        <f>COUNTIF(D999:$D$1852,366)</f>
        <v>363</v>
      </c>
      <c r="I998" s="2"/>
    </row>
    <row r="999" spans="1:9" x14ac:dyDescent="0.25">
      <c r="A999" s="1">
        <f>COUNTIF($C$2:C999,"Да")</f>
        <v>10</v>
      </c>
      <c r="B999" s="45">
        <f t="shared" si="31"/>
        <v>46262</v>
      </c>
      <c r="C999" s="42" t="str">
        <f>IF(ISERROR(VLOOKUP(B999,'Айгенис Оп24'!$C$3:$C$22,1,0)),"Нет","Да")</f>
        <v>Нет</v>
      </c>
      <c r="D999" s="43">
        <f t="shared" si="30"/>
        <v>365</v>
      </c>
      <c r="E999" s="49">
        <f>ROUND(('Все выпуски'!$X$3*'Все выпуски'!$X$6/100)/365*(B999-IF(C999="Нет",VLOOKUP(A999,'Айгенис Оп24'!$A$2:$C$22,3,0),VLOOKUP((A999-1),'Айгенис Оп24'!$A$2:$C$22,3,0))),2)</f>
        <v>6.02</v>
      </c>
      <c r="G999" s="43">
        <f>COUNTIF(D1000:$D$1852,365)</f>
        <v>490</v>
      </c>
      <c r="H999" s="43">
        <f>COUNTIF(D1000:$D$1852,366)</f>
        <v>363</v>
      </c>
      <c r="I999" s="2"/>
    </row>
    <row r="1000" spans="1:9" x14ac:dyDescent="0.25">
      <c r="A1000" s="1">
        <f>COUNTIF($C$2:C1000,"Да")</f>
        <v>10</v>
      </c>
      <c r="B1000" s="45">
        <f t="shared" si="31"/>
        <v>46263</v>
      </c>
      <c r="C1000" s="42" t="str">
        <f>IF(ISERROR(VLOOKUP(B1000,'Айгенис Оп24'!$C$3:$C$22,1,0)),"Нет","Да")</f>
        <v>Нет</v>
      </c>
      <c r="D1000" s="43">
        <f t="shared" si="30"/>
        <v>365</v>
      </c>
      <c r="E1000" s="49">
        <f>ROUND(('Все выпуски'!$X$3*'Все выпуски'!$X$6/100)/365*(B1000-IF(C1000="Нет",VLOOKUP(A1000,'Айгенис Оп24'!$A$2:$C$22,3,0),VLOOKUP((A1000-1),'Айгенис Оп24'!$A$2:$C$22,3,0))),2)</f>
        <v>6.12</v>
      </c>
      <c r="G1000" s="43">
        <f>COUNTIF(D1001:$D$1852,365)</f>
        <v>489</v>
      </c>
      <c r="H1000" s="43">
        <f>COUNTIF(D1001:$D$1852,366)</f>
        <v>363</v>
      </c>
      <c r="I1000" s="2"/>
    </row>
    <row r="1001" spans="1:9" x14ac:dyDescent="0.25">
      <c r="A1001" s="1">
        <f>COUNTIF($C$2:C1001,"Да")</f>
        <v>10</v>
      </c>
      <c r="B1001" s="45">
        <f t="shared" si="31"/>
        <v>46264</v>
      </c>
      <c r="C1001" s="42" t="str">
        <f>IF(ISERROR(VLOOKUP(B1001,'Айгенис Оп24'!$C$3:$C$22,1,0)),"Нет","Да")</f>
        <v>Нет</v>
      </c>
      <c r="D1001" s="43">
        <f t="shared" si="30"/>
        <v>365</v>
      </c>
      <c r="E1001" s="49">
        <f>ROUND(('Все выпуски'!$X$3*'Все выпуски'!$X$6/100)/365*(B1001-IF(C1001="Нет",VLOOKUP(A1001,'Айгенис Оп24'!$A$2:$C$22,3,0),VLOOKUP((A1001-1),'Айгенис Оп24'!$A$2:$C$22,3,0))),2)</f>
        <v>6.21</v>
      </c>
      <c r="G1001" s="43">
        <f>COUNTIF(D1002:$D$1852,365)</f>
        <v>488</v>
      </c>
      <c r="H1001" s="43">
        <f>COUNTIF(D1002:$D$1852,366)</f>
        <v>363</v>
      </c>
      <c r="I1001" s="2"/>
    </row>
    <row r="1002" spans="1:9" x14ac:dyDescent="0.25">
      <c r="A1002" s="1">
        <f>COUNTIF($C$2:C1002,"Да")</f>
        <v>10</v>
      </c>
      <c r="B1002" s="45">
        <f t="shared" si="31"/>
        <v>46265</v>
      </c>
      <c r="C1002" s="42" t="str">
        <f>IF(ISERROR(VLOOKUP(B1002,'Айгенис Оп24'!$C$3:$C$22,1,0)),"Нет","Да")</f>
        <v>Нет</v>
      </c>
      <c r="D1002" s="43">
        <f t="shared" si="30"/>
        <v>365</v>
      </c>
      <c r="E1002" s="49">
        <f>ROUND(('Все выпуски'!$X$3*'Все выпуски'!$X$6/100)/365*(B1002-IF(C1002="Нет",VLOOKUP(A1002,'Айгенис Оп24'!$A$2:$C$22,3,0),VLOOKUP((A1002-1),'Айгенис Оп24'!$A$2:$C$22,3,0))),2)</f>
        <v>6.31</v>
      </c>
      <c r="G1002" s="43">
        <f>COUNTIF(D1003:$D$1852,365)</f>
        <v>487</v>
      </c>
      <c r="H1002" s="43">
        <f>COUNTIF(D1003:$D$1852,366)</f>
        <v>363</v>
      </c>
      <c r="I1002" s="2"/>
    </row>
    <row r="1003" spans="1:9" x14ac:dyDescent="0.25">
      <c r="A1003" s="1">
        <f>COUNTIF($C$2:C1003,"Да")</f>
        <v>10</v>
      </c>
      <c r="B1003" s="45">
        <f t="shared" si="31"/>
        <v>46266</v>
      </c>
      <c r="C1003" s="42" t="str">
        <f>IF(ISERROR(VLOOKUP(B1003,'Айгенис Оп24'!$C$3:$C$22,1,0)),"Нет","Да")</f>
        <v>Нет</v>
      </c>
      <c r="D1003" s="43">
        <f t="shared" si="30"/>
        <v>365</v>
      </c>
      <c r="E1003" s="49">
        <f>ROUND(('Все выпуски'!$X$3*'Все выпуски'!$X$6/100)/365*(B1003-IF(C1003="Нет",VLOOKUP(A1003,'Айгенис Оп24'!$A$2:$C$22,3,0),VLOOKUP((A1003-1),'Айгенис Оп24'!$A$2:$C$22,3,0))),2)</f>
        <v>6.41</v>
      </c>
      <c r="G1003" s="43">
        <f>COUNTIF(D1004:$D$1852,365)</f>
        <v>486</v>
      </c>
      <c r="H1003" s="43">
        <f>COUNTIF(D1004:$D$1852,366)</f>
        <v>363</v>
      </c>
      <c r="I1003" s="2"/>
    </row>
    <row r="1004" spans="1:9" x14ac:dyDescent="0.25">
      <c r="A1004" s="1">
        <f>COUNTIF($C$2:C1004,"Да")</f>
        <v>10</v>
      </c>
      <c r="B1004" s="45">
        <f t="shared" si="31"/>
        <v>46267</v>
      </c>
      <c r="C1004" s="42" t="str">
        <f>IF(ISERROR(VLOOKUP(B1004,'Айгенис Оп24'!$C$3:$C$22,1,0)),"Нет","Да")</f>
        <v>Нет</v>
      </c>
      <c r="D1004" s="43">
        <f t="shared" si="30"/>
        <v>365</v>
      </c>
      <c r="E1004" s="49">
        <f>ROUND(('Все выпуски'!$X$3*'Все выпуски'!$X$6/100)/365*(B1004-IF(C1004="Нет",VLOOKUP(A1004,'Айгенис Оп24'!$A$2:$C$22,3,0),VLOOKUP((A1004-1),'Айгенис Оп24'!$A$2:$C$22,3,0))),2)</f>
        <v>6.51</v>
      </c>
      <c r="G1004" s="43">
        <f>COUNTIF(D1005:$D$1852,365)</f>
        <v>485</v>
      </c>
      <c r="H1004" s="43">
        <f>COUNTIF(D1005:$D$1852,366)</f>
        <v>363</v>
      </c>
      <c r="I1004" s="2"/>
    </row>
    <row r="1005" spans="1:9" x14ac:dyDescent="0.25">
      <c r="A1005" s="1">
        <f>COUNTIF($C$2:C1005,"Да")</f>
        <v>10</v>
      </c>
      <c r="B1005" s="45">
        <f t="shared" si="31"/>
        <v>46268</v>
      </c>
      <c r="C1005" s="42" t="str">
        <f>IF(ISERROR(VLOOKUP(B1005,'Айгенис Оп24'!$C$3:$C$22,1,0)),"Нет","Да")</f>
        <v>Нет</v>
      </c>
      <c r="D1005" s="43">
        <f t="shared" si="30"/>
        <v>365</v>
      </c>
      <c r="E1005" s="49">
        <f>ROUND(('Все выпуски'!$X$3*'Все выпуски'!$X$6/100)/365*(B1005-IF(C1005="Нет",VLOOKUP(A1005,'Айгенис Оп24'!$A$2:$C$22,3,0),VLOOKUP((A1005-1),'Айгенис Оп24'!$A$2:$C$22,3,0))),2)</f>
        <v>6.61</v>
      </c>
      <c r="G1005" s="43">
        <f>COUNTIF(D1006:$D$1852,365)</f>
        <v>484</v>
      </c>
      <c r="H1005" s="43">
        <f>COUNTIF(D1006:$D$1852,366)</f>
        <v>363</v>
      </c>
      <c r="I1005" s="2"/>
    </row>
    <row r="1006" spans="1:9" x14ac:dyDescent="0.25">
      <c r="A1006" s="1">
        <f>COUNTIF($C$2:C1006,"Да")</f>
        <v>10</v>
      </c>
      <c r="B1006" s="45">
        <f t="shared" si="31"/>
        <v>46269</v>
      </c>
      <c r="C1006" s="42" t="str">
        <f>IF(ISERROR(VLOOKUP(B1006,'Айгенис Оп24'!$C$3:$C$22,1,0)),"Нет","Да")</f>
        <v>Нет</v>
      </c>
      <c r="D1006" s="43">
        <f t="shared" si="30"/>
        <v>365</v>
      </c>
      <c r="E1006" s="49">
        <f>ROUND(('Все выпуски'!$X$3*'Все выпуски'!$X$6/100)/365*(B1006-IF(C1006="Нет",VLOOKUP(A1006,'Айгенис Оп24'!$A$2:$C$22,3,0),VLOOKUP((A1006-1),'Айгенис Оп24'!$A$2:$C$22,3,0))),2)</f>
        <v>6.71</v>
      </c>
      <c r="G1006" s="43">
        <f>COUNTIF(D1007:$D$1852,365)</f>
        <v>483</v>
      </c>
      <c r="H1006" s="43">
        <f>COUNTIF(D1007:$D$1852,366)</f>
        <v>363</v>
      </c>
      <c r="I1006" s="2"/>
    </row>
    <row r="1007" spans="1:9" x14ac:dyDescent="0.25">
      <c r="A1007" s="1">
        <f>COUNTIF($C$2:C1007,"Да")</f>
        <v>10</v>
      </c>
      <c r="B1007" s="45">
        <f t="shared" si="31"/>
        <v>46270</v>
      </c>
      <c r="C1007" s="42" t="str">
        <f>IF(ISERROR(VLOOKUP(B1007,'Айгенис Оп24'!$C$3:$C$22,1,0)),"Нет","Да")</f>
        <v>Нет</v>
      </c>
      <c r="D1007" s="43">
        <f t="shared" si="30"/>
        <v>365</v>
      </c>
      <c r="E1007" s="49">
        <f>ROUND(('Все выпуски'!$X$3*'Все выпуски'!$X$6/100)/365*(B1007-IF(C1007="Нет",VLOOKUP(A1007,'Айгенис Оп24'!$A$2:$C$22,3,0),VLOOKUP((A1007-1),'Айгенис Оп24'!$A$2:$C$22,3,0))),2)</f>
        <v>6.81</v>
      </c>
      <c r="G1007" s="43">
        <f>COUNTIF(D1008:$D$1852,365)</f>
        <v>482</v>
      </c>
      <c r="H1007" s="43">
        <f>COUNTIF(D1008:$D$1852,366)</f>
        <v>363</v>
      </c>
      <c r="I1007" s="2"/>
    </row>
    <row r="1008" spans="1:9" x14ac:dyDescent="0.25">
      <c r="A1008" s="1">
        <f>COUNTIF($C$2:C1008,"Да")</f>
        <v>10</v>
      </c>
      <c r="B1008" s="45">
        <f t="shared" si="31"/>
        <v>46271</v>
      </c>
      <c r="C1008" s="42" t="str">
        <f>IF(ISERROR(VLOOKUP(B1008,'Айгенис Оп24'!$C$3:$C$22,1,0)),"Нет","Да")</f>
        <v>Нет</v>
      </c>
      <c r="D1008" s="43">
        <f t="shared" si="30"/>
        <v>365</v>
      </c>
      <c r="E1008" s="49">
        <f>ROUND(('Все выпуски'!$X$3*'Все выпуски'!$X$6/100)/365*(B1008-IF(C1008="Нет",VLOOKUP(A1008,'Айгенис Оп24'!$A$2:$C$22,3,0),VLOOKUP((A1008-1),'Айгенис Оп24'!$A$2:$C$22,3,0))),2)</f>
        <v>6.9</v>
      </c>
      <c r="G1008" s="43">
        <f>COUNTIF(D1009:$D$1852,365)</f>
        <v>481</v>
      </c>
      <c r="H1008" s="43">
        <f>COUNTIF(D1009:$D$1852,366)</f>
        <v>363</v>
      </c>
      <c r="I1008" s="2"/>
    </row>
    <row r="1009" spans="1:9" x14ac:dyDescent="0.25">
      <c r="A1009" s="1">
        <f>COUNTIF($C$2:C1009,"Да")</f>
        <v>10</v>
      </c>
      <c r="B1009" s="45">
        <f t="shared" si="31"/>
        <v>46272</v>
      </c>
      <c r="C1009" s="42" t="str">
        <f>IF(ISERROR(VLOOKUP(B1009,'Айгенис Оп24'!$C$3:$C$22,1,0)),"Нет","Да")</f>
        <v>Нет</v>
      </c>
      <c r="D1009" s="43">
        <f t="shared" si="30"/>
        <v>365</v>
      </c>
      <c r="E1009" s="49">
        <f>ROUND(('Все выпуски'!$X$3*'Все выпуски'!$X$6/100)/365*(B1009-IF(C1009="Нет",VLOOKUP(A1009,'Айгенис Оп24'!$A$2:$C$22,3,0),VLOOKUP((A1009-1),'Айгенис Оп24'!$A$2:$C$22,3,0))),2)</f>
        <v>7</v>
      </c>
      <c r="G1009" s="43">
        <f>COUNTIF(D1010:$D$1852,365)</f>
        <v>480</v>
      </c>
      <c r="H1009" s="43">
        <f>COUNTIF(D1010:$D$1852,366)</f>
        <v>363</v>
      </c>
      <c r="I1009" s="2"/>
    </row>
    <row r="1010" spans="1:9" x14ac:dyDescent="0.25">
      <c r="A1010" s="1">
        <f>COUNTIF($C$2:C1010,"Да")</f>
        <v>10</v>
      </c>
      <c r="B1010" s="45">
        <f t="shared" si="31"/>
        <v>46273</v>
      </c>
      <c r="C1010" s="42" t="str">
        <f>IF(ISERROR(VLOOKUP(B1010,'Айгенис Оп24'!$C$3:$C$22,1,0)),"Нет","Да")</f>
        <v>Нет</v>
      </c>
      <c r="D1010" s="43">
        <f t="shared" si="30"/>
        <v>365</v>
      </c>
      <c r="E1010" s="49">
        <f>ROUND(('Все выпуски'!$X$3*'Все выпуски'!$X$6/100)/365*(B1010-IF(C1010="Нет",VLOOKUP(A1010,'Айгенис Оп24'!$A$2:$C$22,3,0),VLOOKUP((A1010-1),'Айгенис Оп24'!$A$2:$C$22,3,0))),2)</f>
        <v>7.1</v>
      </c>
      <c r="G1010" s="43">
        <f>COUNTIF(D1011:$D$1852,365)</f>
        <v>479</v>
      </c>
      <c r="H1010" s="43">
        <f>COUNTIF(D1011:$D$1852,366)</f>
        <v>363</v>
      </c>
      <c r="I1010" s="2"/>
    </row>
    <row r="1011" spans="1:9" x14ac:dyDescent="0.25">
      <c r="A1011" s="1">
        <f>COUNTIF($C$2:C1011,"Да")</f>
        <v>10</v>
      </c>
      <c r="B1011" s="45">
        <f t="shared" si="31"/>
        <v>46274</v>
      </c>
      <c r="C1011" s="42" t="str">
        <f>IF(ISERROR(VLOOKUP(B1011,'Айгенис Оп24'!$C$3:$C$22,1,0)),"Нет","Да")</f>
        <v>Нет</v>
      </c>
      <c r="D1011" s="43">
        <f t="shared" si="30"/>
        <v>365</v>
      </c>
      <c r="E1011" s="49">
        <f>ROUND(('Все выпуски'!$X$3*'Все выпуски'!$X$6/100)/365*(B1011-IF(C1011="Нет",VLOOKUP(A1011,'Айгенис Оп24'!$A$2:$C$22,3,0),VLOOKUP((A1011-1),'Айгенис Оп24'!$A$2:$C$22,3,0))),2)</f>
        <v>7.2</v>
      </c>
      <c r="G1011" s="43">
        <f>COUNTIF(D1012:$D$1852,365)</f>
        <v>478</v>
      </c>
      <c r="H1011" s="43">
        <f>COUNTIF(D1012:$D$1852,366)</f>
        <v>363</v>
      </c>
      <c r="I1011" s="2"/>
    </row>
    <row r="1012" spans="1:9" x14ac:dyDescent="0.25">
      <c r="A1012" s="1">
        <f>COUNTIF($C$2:C1012,"Да")</f>
        <v>10</v>
      </c>
      <c r="B1012" s="45">
        <f t="shared" si="31"/>
        <v>46275</v>
      </c>
      <c r="C1012" s="42" t="str">
        <f>IF(ISERROR(VLOOKUP(B1012,'Айгенис Оп24'!$C$3:$C$22,1,0)),"Нет","Да")</f>
        <v>Нет</v>
      </c>
      <c r="D1012" s="43">
        <f t="shared" si="30"/>
        <v>365</v>
      </c>
      <c r="E1012" s="49">
        <f>ROUND(('Все выпуски'!$X$3*'Все выпуски'!$X$6/100)/365*(B1012-IF(C1012="Нет",VLOOKUP(A1012,'Айгенис Оп24'!$A$2:$C$22,3,0),VLOOKUP((A1012-1),'Айгенис Оп24'!$A$2:$C$22,3,0))),2)</f>
        <v>7.3</v>
      </c>
      <c r="G1012" s="43">
        <f>COUNTIF(D1013:$D$1852,365)</f>
        <v>477</v>
      </c>
      <c r="H1012" s="43">
        <f>COUNTIF(D1013:$D$1852,366)</f>
        <v>363</v>
      </c>
      <c r="I1012" s="2"/>
    </row>
    <row r="1013" spans="1:9" x14ac:dyDescent="0.25">
      <c r="A1013" s="1">
        <f>COUNTIF($C$2:C1013,"Да")</f>
        <v>10</v>
      </c>
      <c r="B1013" s="45">
        <f t="shared" si="31"/>
        <v>46276</v>
      </c>
      <c r="C1013" s="42" t="str">
        <f>IF(ISERROR(VLOOKUP(B1013,'Айгенис Оп24'!$C$3:$C$22,1,0)),"Нет","Да")</f>
        <v>Нет</v>
      </c>
      <c r="D1013" s="43">
        <f t="shared" si="30"/>
        <v>365</v>
      </c>
      <c r="E1013" s="49">
        <f>ROUND(('Все выпуски'!$X$3*'Все выпуски'!$X$6/100)/365*(B1013-IF(C1013="Нет",VLOOKUP(A1013,'Айгенис Оп24'!$A$2:$C$22,3,0),VLOOKUP((A1013-1),'Айгенис Оп24'!$A$2:$C$22,3,0))),2)</f>
        <v>7.4</v>
      </c>
      <c r="G1013" s="43">
        <f>COUNTIF(D1014:$D$1852,365)</f>
        <v>476</v>
      </c>
      <c r="H1013" s="43">
        <f>COUNTIF(D1014:$D$1852,366)</f>
        <v>363</v>
      </c>
      <c r="I1013" s="2"/>
    </row>
    <row r="1014" spans="1:9" x14ac:dyDescent="0.25">
      <c r="A1014" s="1">
        <f>COUNTIF($C$2:C1014,"Да")</f>
        <v>10</v>
      </c>
      <c r="B1014" s="45">
        <f t="shared" si="31"/>
        <v>46277</v>
      </c>
      <c r="C1014" s="42" t="str">
        <f>IF(ISERROR(VLOOKUP(B1014,'Айгенис Оп24'!$C$3:$C$22,1,0)),"Нет","Да")</f>
        <v>Нет</v>
      </c>
      <c r="D1014" s="43">
        <f t="shared" si="30"/>
        <v>365</v>
      </c>
      <c r="E1014" s="49">
        <f>ROUND(('Все выпуски'!$X$3*'Все выпуски'!$X$6/100)/365*(B1014-IF(C1014="Нет",VLOOKUP(A1014,'Айгенис Оп24'!$A$2:$C$22,3,0),VLOOKUP((A1014-1),'Айгенис Оп24'!$A$2:$C$22,3,0))),2)</f>
        <v>7.5</v>
      </c>
      <c r="G1014" s="43">
        <f>COUNTIF(D1015:$D$1852,365)</f>
        <v>475</v>
      </c>
      <c r="H1014" s="43">
        <f>COUNTIF(D1015:$D$1852,366)</f>
        <v>363</v>
      </c>
      <c r="I1014" s="2"/>
    </row>
    <row r="1015" spans="1:9" x14ac:dyDescent="0.25">
      <c r="A1015" s="1">
        <f>COUNTIF($C$2:C1015,"Да")</f>
        <v>10</v>
      </c>
      <c r="B1015" s="45">
        <f t="shared" si="31"/>
        <v>46278</v>
      </c>
      <c r="C1015" s="42" t="str">
        <f>IF(ISERROR(VLOOKUP(B1015,'Айгенис Оп24'!$C$3:$C$22,1,0)),"Нет","Да")</f>
        <v>Нет</v>
      </c>
      <c r="D1015" s="43">
        <f t="shared" si="30"/>
        <v>365</v>
      </c>
      <c r="E1015" s="49">
        <f>ROUND(('Все выпуски'!$X$3*'Все выпуски'!$X$6/100)/365*(B1015-IF(C1015="Нет",VLOOKUP(A1015,'Айгенис Оп24'!$A$2:$C$22,3,0),VLOOKUP((A1015-1),'Айгенис Оп24'!$A$2:$C$22,3,0))),2)</f>
        <v>7.59</v>
      </c>
      <c r="G1015" s="43">
        <f>COUNTIF(D1016:$D$1852,365)</f>
        <v>474</v>
      </c>
      <c r="H1015" s="43">
        <f>COUNTIF(D1016:$D$1852,366)</f>
        <v>363</v>
      </c>
      <c r="I1015" s="2"/>
    </row>
    <row r="1016" spans="1:9" x14ac:dyDescent="0.25">
      <c r="A1016" s="1">
        <f>COUNTIF($C$2:C1016,"Да")</f>
        <v>10</v>
      </c>
      <c r="B1016" s="45">
        <f t="shared" si="31"/>
        <v>46279</v>
      </c>
      <c r="C1016" s="42" t="str">
        <f>IF(ISERROR(VLOOKUP(B1016,'Айгенис Оп24'!$C$3:$C$22,1,0)),"Нет","Да")</f>
        <v>Нет</v>
      </c>
      <c r="D1016" s="43">
        <f t="shared" si="30"/>
        <v>365</v>
      </c>
      <c r="E1016" s="49">
        <f>ROUND(('Все выпуски'!$X$3*'Все выпуски'!$X$6/100)/365*(B1016-IF(C1016="Нет",VLOOKUP(A1016,'Айгенис Оп24'!$A$2:$C$22,3,0),VLOOKUP((A1016-1),'Айгенис Оп24'!$A$2:$C$22,3,0))),2)</f>
        <v>7.69</v>
      </c>
      <c r="G1016" s="43">
        <f>COUNTIF(D1017:$D$1852,365)</f>
        <v>473</v>
      </c>
      <c r="H1016" s="43">
        <f>COUNTIF(D1017:$D$1852,366)</f>
        <v>363</v>
      </c>
      <c r="I1016" s="2"/>
    </row>
    <row r="1017" spans="1:9" x14ac:dyDescent="0.25">
      <c r="A1017" s="1">
        <f>COUNTIF($C$2:C1017,"Да")</f>
        <v>10</v>
      </c>
      <c r="B1017" s="45">
        <f t="shared" si="31"/>
        <v>46280</v>
      </c>
      <c r="C1017" s="42" t="str">
        <f>IF(ISERROR(VLOOKUP(B1017,'Айгенис Оп24'!$C$3:$C$22,1,0)),"Нет","Да")</f>
        <v>Нет</v>
      </c>
      <c r="D1017" s="43">
        <f t="shared" si="30"/>
        <v>365</v>
      </c>
      <c r="E1017" s="49">
        <f>ROUND(('Все выпуски'!$X$3*'Все выпуски'!$X$6/100)/365*(B1017-IF(C1017="Нет",VLOOKUP(A1017,'Айгенис Оп24'!$A$2:$C$22,3,0),VLOOKUP((A1017-1),'Айгенис Оп24'!$A$2:$C$22,3,0))),2)</f>
        <v>7.79</v>
      </c>
      <c r="G1017" s="43">
        <f>COUNTIF(D1018:$D$1852,365)</f>
        <v>472</v>
      </c>
      <c r="H1017" s="43">
        <f>COUNTIF(D1018:$D$1852,366)</f>
        <v>363</v>
      </c>
      <c r="I1017" s="2"/>
    </row>
    <row r="1018" spans="1:9" x14ac:dyDescent="0.25">
      <c r="A1018" s="1">
        <f>COUNTIF($C$2:C1018,"Да")</f>
        <v>10</v>
      </c>
      <c r="B1018" s="45">
        <f t="shared" si="31"/>
        <v>46281</v>
      </c>
      <c r="C1018" s="42" t="str">
        <f>IF(ISERROR(VLOOKUP(B1018,'Айгенис Оп24'!$C$3:$C$22,1,0)),"Нет","Да")</f>
        <v>Нет</v>
      </c>
      <c r="D1018" s="43">
        <f t="shared" si="30"/>
        <v>365</v>
      </c>
      <c r="E1018" s="49">
        <f>ROUND(('Все выпуски'!$X$3*'Все выпуски'!$X$6/100)/365*(B1018-IF(C1018="Нет",VLOOKUP(A1018,'Айгенис Оп24'!$A$2:$C$22,3,0),VLOOKUP((A1018-1),'Айгенис Оп24'!$A$2:$C$22,3,0))),2)</f>
        <v>7.89</v>
      </c>
      <c r="G1018" s="43">
        <f>COUNTIF(D1019:$D$1852,365)</f>
        <v>471</v>
      </c>
      <c r="H1018" s="43">
        <f>COUNTIF(D1019:$D$1852,366)</f>
        <v>363</v>
      </c>
      <c r="I1018" s="2"/>
    </row>
    <row r="1019" spans="1:9" x14ac:dyDescent="0.25">
      <c r="A1019" s="1">
        <f>COUNTIF($C$2:C1019,"Да")</f>
        <v>10</v>
      </c>
      <c r="B1019" s="45">
        <f t="shared" si="31"/>
        <v>46282</v>
      </c>
      <c r="C1019" s="42" t="str">
        <f>IF(ISERROR(VLOOKUP(B1019,'Айгенис Оп24'!$C$3:$C$22,1,0)),"Нет","Да")</f>
        <v>Нет</v>
      </c>
      <c r="D1019" s="43">
        <f t="shared" si="30"/>
        <v>365</v>
      </c>
      <c r="E1019" s="49">
        <f>ROUND(('Все выпуски'!$X$3*'Все выпуски'!$X$6/100)/365*(B1019-IF(C1019="Нет",VLOOKUP(A1019,'Айгенис Оп24'!$A$2:$C$22,3,0),VLOOKUP((A1019-1),'Айгенис Оп24'!$A$2:$C$22,3,0))),2)</f>
        <v>7.99</v>
      </c>
      <c r="G1019" s="43">
        <f>COUNTIF(D1020:$D$1852,365)</f>
        <v>470</v>
      </c>
      <c r="H1019" s="43">
        <f>COUNTIF(D1020:$D$1852,366)</f>
        <v>363</v>
      </c>
      <c r="I1019" s="2"/>
    </row>
    <row r="1020" spans="1:9" x14ac:dyDescent="0.25">
      <c r="A1020" s="1">
        <f>COUNTIF($C$2:C1020,"Да")</f>
        <v>10</v>
      </c>
      <c r="B1020" s="45">
        <f t="shared" si="31"/>
        <v>46283</v>
      </c>
      <c r="C1020" s="42" t="str">
        <f>IF(ISERROR(VLOOKUP(B1020,'Айгенис Оп24'!$C$3:$C$22,1,0)),"Нет","Да")</f>
        <v>Нет</v>
      </c>
      <c r="D1020" s="43">
        <f t="shared" si="30"/>
        <v>365</v>
      </c>
      <c r="E1020" s="49">
        <f>ROUND(('Все выпуски'!$X$3*'Все выпуски'!$X$6/100)/365*(B1020-IF(C1020="Нет",VLOOKUP(A1020,'Айгенис Оп24'!$A$2:$C$22,3,0),VLOOKUP((A1020-1),'Айгенис Оп24'!$A$2:$C$22,3,0))),2)</f>
        <v>8.09</v>
      </c>
      <c r="G1020" s="43">
        <f>COUNTIF(D1021:$D$1852,365)</f>
        <v>469</v>
      </c>
      <c r="H1020" s="43">
        <f>COUNTIF(D1021:$D$1852,366)</f>
        <v>363</v>
      </c>
      <c r="I1020" s="2"/>
    </row>
    <row r="1021" spans="1:9" x14ac:dyDescent="0.25">
      <c r="A1021" s="1">
        <f>COUNTIF($C$2:C1021,"Да")</f>
        <v>10</v>
      </c>
      <c r="B1021" s="45">
        <f t="shared" si="31"/>
        <v>46284</v>
      </c>
      <c r="C1021" s="42" t="str">
        <f>IF(ISERROR(VLOOKUP(B1021,'Айгенис Оп24'!$C$3:$C$22,1,0)),"Нет","Да")</f>
        <v>Нет</v>
      </c>
      <c r="D1021" s="43">
        <f t="shared" si="30"/>
        <v>365</v>
      </c>
      <c r="E1021" s="49">
        <f>ROUND(('Все выпуски'!$X$3*'Все выпуски'!$X$6/100)/365*(B1021-IF(C1021="Нет",VLOOKUP(A1021,'Айгенис Оп24'!$A$2:$C$22,3,0),VLOOKUP((A1021-1),'Айгенис Оп24'!$A$2:$C$22,3,0))),2)</f>
        <v>8.19</v>
      </c>
      <c r="G1021" s="43">
        <f>COUNTIF(D1022:$D$1852,365)</f>
        <v>468</v>
      </c>
      <c r="H1021" s="43">
        <f>COUNTIF(D1022:$D$1852,366)</f>
        <v>363</v>
      </c>
      <c r="I1021" s="2"/>
    </row>
    <row r="1022" spans="1:9" x14ac:dyDescent="0.25">
      <c r="A1022" s="1">
        <f>COUNTIF($C$2:C1022,"Да")</f>
        <v>10</v>
      </c>
      <c r="B1022" s="45">
        <f t="shared" si="31"/>
        <v>46285</v>
      </c>
      <c r="C1022" s="42" t="str">
        <f>IF(ISERROR(VLOOKUP(B1022,'Айгенис Оп24'!$C$3:$C$22,1,0)),"Нет","Да")</f>
        <v>Нет</v>
      </c>
      <c r="D1022" s="43">
        <f t="shared" si="30"/>
        <v>365</v>
      </c>
      <c r="E1022" s="49">
        <f>ROUND(('Все выпуски'!$X$3*'Все выпуски'!$X$6/100)/365*(B1022-IF(C1022="Нет",VLOOKUP(A1022,'Айгенис Оп24'!$A$2:$C$22,3,0),VLOOKUP((A1022-1),'Айгенис Оп24'!$A$2:$C$22,3,0))),2)</f>
        <v>8.2799999999999994</v>
      </c>
      <c r="G1022" s="43">
        <f>COUNTIF(D1023:$D$1852,365)</f>
        <v>467</v>
      </c>
      <c r="H1022" s="43">
        <f>COUNTIF(D1023:$D$1852,366)</f>
        <v>363</v>
      </c>
      <c r="I1022" s="2"/>
    </row>
    <row r="1023" spans="1:9" x14ac:dyDescent="0.25">
      <c r="A1023" s="1">
        <f>COUNTIF($C$2:C1023,"Да")</f>
        <v>10</v>
      </c>
      <c r="B1023" s="45">
        <f t="shared" si="31"/>
        <v>46286</v>
      </c>
      <c r="C1023" s="42" t="str">
        <f>IF(ISERROR(VLOOKUP(B1023,'Айгенис Оп24'!$C$3:$C$22,1,0)),"Нет","Да")</f>
        <v>Нет</v>
      </c>
      <c r="D1023" s="43">
        <f t="shared" si="30"/>
        <v>365</v>
      </c>
      <c r="E1023" s="49">
        <f>ROUND(('Все выпуски'!$X$3*'Все выпуски'!$X$6/100)/365*(B1023-IF(C1023="Нет",VLOOKUP(A1023,'Айгенис Оп24'!$A$2:$C$22,3,0),VLOOKUP((A1023-1),'Айгенис Оп24'!$A$2:$C$22,3,0))),2)</f>
        <v>8.3800000000000008</v>
      </c>
      <c r="G1023" s="43">
        <f>COUNTIF(D1024:$D$1852,365)</f>
        <v>466</v>
      </c>
      <c r="H1023" s="43">
        <f>COUNTIF(D1024:$D$1852,366)</f>
        <v>363</v>
      </c>
      <c r="I1023" s="2"/>
    </row>
    <row r="1024" spans="1:9" x14ac:dyDescent="0.25">
      <c r="A1024" s="1">
        <f>COUNTIF($C$2:C1024,"Да")</f>
        <v>10</v>
      </c>
      <c r="B1024" s="45">
        <f t="shared" si="31"/>
        <v>46287</v>
      </c>
      <c r="C1024" s="42" t="str">
        <f>IF(ISERROR(VLOOKUP(B1024,'Айгенис Оп24'!$C$3:$C$22,1,0)),"Нет","Да")</f>
        <v>Нет</v>
      </c>
      <c r="D1024" s="43">
        <f t="shared" si="30"/>
        <v>365</v>
      </c>
      <c r="E1024" s="49">
        <f>ROUND(('Все выпуски'!$X$3*'Все выпуски'!$X$6/100)/365*(B1024-IF(C1024="Нет",VLOOKUP(A1024,'Айгенис Оп24'!$A$2:$C$22,3,0),VLOOKUP((A1024-1),'Айгенис Оп24'!$A$2:$C$22,3,0))),2)</f>
        <v>8.48</v>
      </c>
      <c r="G1024" s="43">
        <f>COUNTIF(D1025:$D$1852,365)</f>
        <v>465</v>
      </c>
      <c r="H1024" s="43">
        <f>COUNTIF(D1025:$D$1852,366)</f>
        <v>363</v>
      </c>
      <c r="I1024" s="2"/>
    </row>
    <row r="1025" spans="1:9" x14ac:dyDescent="0.25">
      <c r="A1025" s="1">
        <f>COUNTIF($C$2:C1025,"Да")</f>
        <v>10</v>
      </c>
      <c r="B1025" s="45">
        <f t="shared" si="31"/>
        <v>46288</v>
      </c>
      <c r="C1025" s="42" t="str">
        <f>IF(ISERROR(VLOOKUP(B1025,'Айгенис Оп24'!$C$3:$C$22,1,0)),"Нет","Да")</f>
        <v>Нет</v>
      </c>
      <c r="D1025" s="43">
        <f t="shared" si="30"/>
        <v>365</v>
      </c>
      <c r="E1025" s="49">
        <f>ROUND(('Все выпуски'!$X$3*'Все выпуски'!$X$6/100)/365*(B1025-IF(C1025="Нет",VLOOKUP(A1025,'Айгенис Оп24'!$A$2:$C$22,3,0),VLOOKUP((A1025-1),'Айгенис Оп24'!$A$2:$C$22,3,0))),2)</f>
        <v>8.58</v>
      </c>
      <c r="G1025" s="43">
        <f>COUNTIF(D1026:$D$1852,365)</f>
        <v>464</v>
      </c>
      <c r="H1025" s="43">
        <f>COUNTIF(D1026:$D$1852,366)</f>
        <v>363</v>
      </c>
      <c r="I1025" s="2"/>
    </row>
    <row r="1026" spans="1:9" x14ac:dyDescent="0.25">
      <c r="A1026" s="1">
        <f>COUNTIF($C$2:C1026,"Да")</f>
        <v>10</v>
      </c>
      <c r="B1026" s="45">
        <f t="shared" si="31"/>
        <v>46289</v>
      </c>
      <c r="C1026" s="42" t="str">
        <f>IF(ISERROR(VLOOKUP(B1026,'Айгенис Оп24'!$C$3:$C$22,1,0)),"Нет","Да")</f>
        <v>Нет</v>
      </c>
      <c r="D1026" s="43">
        <f t="shared" ref="D1026:D1089" si="32">IF(MOD(YEAR(B1026),4)=0,366,365)</f>
        <v>365</v>
      </c>
      <c r="E1026" s="49">
        <f>ROUND(('Все выпуски'!$X$3*'Все выпуски'!$X$6/100)/365*(B1026-IF(C1026="Нет",VLOOKUP(A1026,'Айгенис Оп24'!$A$2:$C$22,3,0),VLOOKUP((A1026-1),'Айгенис Оп24'!$A$2:$C$22,3,0))),2)</f>
        <v>8.68</v>
      </c>
      <c r="G1026" s="43">
        <f>COUNTIF(D1027:$D$1852,365)</f>
        <v>463</v>
      </c>
      <c r="H1026" s="43">
        <f>COUNTIF(D1027:$D$1852,366)</f>
        <v>363</v>
      </c>
      <c r="I1026" s="2"/>
    </row>
    <row r="1027" spans="1:9" x14ac:dyDescent="0.25">
      <c r="A1027" s="1">
        <f>COUNTIF($C$2:C1027,"Да")</f>
        <v>10</v>
      </c>
      <c r="B1027" s="45">
        <f t="shared" si="31"/>
        <v>46290</v>
      </c>
      <c r="C1027" s="42" t="str">
        <f>IF(ISERROR(VLOOKUP(B1027,'Айгенис Оп24'!$C$3:$C$22,1,0)),"Нет","Да")</f>
        <v>Нет</v>
      </c>
      <c r="D1027" s="43">
        <f t="shared" si="32"/>
        <v>365</v>
      </c>
      <c r="E1027" s="49">
        <f>ROUND(('Все выпуски'!$X$3*'Все выпуски'!$X$6/100)/365*(B1027-IF(C1027="Нет",VLOOKUP(A1027,'Айгенис Оп24'!$A$2:$C$22,3,0),VLOOKUP((A1027-1),'Айгенис Оп24'!$A$2:$C$22,3,0))),2)</f>
        <v>8.7799999999999994</v>
      </c>
      <c r="G1027" s="43">
        <f>COUNTIF(D1028:$D$1852,365)</f>
        <v>462</v>
      </c>
      <c r="H1027" s="43">
        <f>COUNTIF(D1028:$D$1852,366)</f>
        <v>363</v>
      </c>
      <c r="I1027" s="2"/>
    </row>
    <row r="1028" spans="1:9" x14ac:dyDescent="0.25">
      <c r="A1028" s="1">
        <f>COUNTIF($C$2:C1028,"Да")</f>
        <v>10</v>
      </c>
      <c r="B1028" s="45">
        <f t="shared" ref="B1028:B1091" si="33">B1027+1</f>
        <v>46291</v>
      </c>
      <c r="C1028" s="42" t="str">
        <f>IF(ISERROR(VLOOKUP(B1028,'Айгенис Оп24'!$C$3:$C$22,1,0)),"Нет","Да")</f>
        <v>Нет</v>
      </c>
      <c r="D1028" s="43">
        <f t="shared" si="32"/>
        <v>365</v>
      </c>
      <c r="E1028" s="49">
        <f>ROUND(('Все выпуски'!$X$3*'Все выпуски'!$X$6/100)/365*(B1028-IF(C1028="Нет",VLOOKUP(A1028,'Айгенис Оп24'!$A$2:$C$22,3,0),VLOOKUP((A1028-1),'Айгенис Оп24'!$A$2:$C$22,3,0))),2)</f>
        <v>8.8800000000000008</v>
      </c>
      <c r="G1028" s="43">
        <f>COUNTIF(D1029:$D$1852,365)</f>
        <v>461</v>
      </c>
      <c r="H1028" s="43">
        <f>COUNTIF(D1029:$D$1852,366)</f>
        <v>363</v>
      </c>
      <c r="I1028" s="2"/>
    </row>
    <row r="1029" spans="1:9" x14ac:dyDescent="0.25">
      <c r="A1029" s="1">
        <f>COUNTIF($C$2:C1029,"Да")</f>
        <v>10</v>
      </c>
      <c r="B1029" s="45">
        <f t="shared" si="33"/>
        <v>46292</v>
      </c>
      <c r="C1029" s="42" t="str">
        <f>IF(ISERROR(VLOOKUP(B1029,'Айгенис Оп24'!$C$3:$C$22,1,0)),"Нет","Да")</f>
        <v>Нет</v>
      </c>
      <c r="D1029" s="43">
        <f t="shared" si="32"/>
        <v>365</v>
      </c>
      <c r="E1029" s="49">
        <f>ROUND(('Все выпуски'!$X$3*'Все выпуски'!$X$6/100)/365*(B1029-IF(C1029="Нет",VLOOKUP(A1029,'Айгенис Оп24'!$A$2:$C$22,3,0),VLOOKUP((A1029-1),'Айгенис Оп24'!$A$2:$C$22,3,0))),2)</f>
        <v>8.98</v>
      </c>
      <c r="G1029" s="43">
        <f>COUNTIF(D1030:$D$1852,365)</f>
        <v>460</v>
      </c>
      <c r="H1029" s="43">
        <f>COUNTIF(D1030:$D$1852,366)</f>
        <v>363</v>
      </c>
      <c r="I1029" s="2"/>
    </row>
    <row r="1030" spans="1:9" x14ac:dyDescent="0.25">
      <c r="A1030" s="1">
        <f>COUNTIF($C$2:C1030,"Да")</f>
        <v>11</v>
      </c>
      <c r="B1030" s="45">
        <f t="shared" si="33"/>
        <v>46293</v>
      </c>
      <c r="C1030" s="42" t="str">
        <f>IF(ISERROR(VLOOKUP(B1030,'Айгенис Оп24'!$C$3:$C$22,1,0)),"Нет","Да")</f>
        <v>Да</v>
      </c>
      <c r="D1030" s="43">
        <f t="shared" si="32"/>
        <v>365</v>
      </c>
      <c r="E1030" s="49">
        <f>ROUND(('Все выпуски'!$X$3*'Все выпуски'!$X$6/100)/365*(B1030-IF(C1030="Нет",VLOOKUP(A1030,'Айгенис Оп24'!$A$2:$C$22,3,0),VLOOKUP((A1030-1),'Айгенис Оп24'!$A$2:$C$22,3,0))),2)</f>
        <v>9.07</v>
      </c>
      <c r="G1030" s="43">
        <f>COUNTIF(D1031:$D$1852,365)</f>
        <v>459</v>
      </c>
      <c r="H1030" s="43">
        <f>COUNTIF(D1031:$D$1852,366)</f>
        <v>363</v>
      </c>
      <c r="I1030" s="2"/>
    </row>
    <row r="1031" spans="1:9" x14ac:dyDescent="0.25">
      <c r="A1031" s="1">
        <f>COUNTIF($C$2:C1031,"Да")</f>
        <v>11</v>
      </c>
      <c r="B1031" s="45">
        <f t="shared" si="33"/>
        <v>46294</v>
      </c>
      <c r="C1031" s="42" t="str">
        <f>IF(ISERROR(VLOOKUP(B1031,'Айгенис Оп24'!$C$3:$C$22,1,0)),"Нет","Да")</f>
        <v>Нет</v>
      </c>
      <c r="D1031" s="43">
        <f t="shared" si="32"/>
        <v>365</v>
      </c>
      <c r="E1031" s="49">
        <f>ROUND(('Все выпуски'!$X$3*'Все выпуски'!$X$6/100)/365*(B1031-IF(C1031="Нет",VLOOKUP(A1031,'Айгенис Оп24'!$A$2:$C$22,3,0),VLOOKUP((A1031-1),'Айгенис Оп24'!$A$2:$C$22,3,0))),2)</f>
        <v>0.1</v>
      </c>
      <c r="G1031" s="43">
        <f>COUNTIF(D1032:$D$1852,365)</f>
        <v>458</v>
      </c>
      <c r="H1031" s="43">
        <f>COUNTIF(D1032:$D$1852,366)</f>
        <v>363</v>
      </c>
      <c r="I1031" s="2"/>
    </row>
    <row r="1032" spans="1:9" x14ac:dyDescent="0.25">
      <c r="A1032" s="1">
        <f>COUNTIF($C$2:C1032,"Да")</f>
        <v>11</v>
      </c>
      <c r="B1032" s="45">
        <f t="shared" si="33"/>
        <v>46295</v>
      </c>
      <c r="C1032" s="42" t="str">
        <f>IF(ISERROR(VLOOKUP(B1032,'Айгенис Оп24'!$C$3:$C$22,1,0)),"Нет","Да")</f>
        <v>Нет</v>
      </c>
      <c r="D1032" s="43">
        <f t="shared" si="32"/>
        <v>365</v>
      </c>
      <c r="E1032" s="49">
        <f>ROUND(('Все выпуски'!$X$3*'Все выпуски'!$X$6/100)/365*(B1032-IF(C1032="Нет",VLOOKUP(A1032,'Айгенис Оп24'!$A$2:$C$22,3,0),VLOOKUP((A1032-1),'Айгенис Оп24'!$A$2:$C$22,3,0))),2)</f>
        <v>0.2</v>
      </c>
      <c r="G1032" s="43">
        <f>COUNTIF(D1033:$D$1852,365)</f>
        <v>457</v>
      </c>
      <c r="H1032" s="43">
        <f>COUNTIF(D1033:$D$1852,366)</f>
        <v>363</v>
      </c>
      <c r="I1032" s="2"/>
    </row>
    <row r="1033" spans="1:9" x14ac:dyDescent="0.25">
      <c r="A1033" s="1">
        <f>COUNTIF($C$2:C1033,"Да")</f>
        <v>11</v>
      </c>
      <c r="B1033" s="45">
        <f t="shared" si="33"/>
        <v>46296</v>
      </c>
      <c r="C1033" s="42" t="str">
        <f>IF(ISERROR(VLOOKUP(B1033,'Айгенис Оп24'!$C$3:$C$22,1,0)),"Нет","Да")</f>
        <v>Нет</v>
      </c>
      <c r="D1033" s="43">
        <f t="shared" si="32"/>
        <v>365</v>
      </c>
      <c r="E1033" s="49">
        <f>ROUND(('Все выпуски'!$X$3*'Все выпуски'!$X$6/100)/365*(B1033-IF(C1033="Нет",VLOOKUP(A1033,'Айгенис Оп24'!$A$2:$C$22,3,0),VLOOKUP((A1033-1),'Айгенис Оп24'!$A$2:$C$22,3,0))),2)</f>
        <v>0.3</v>
      </c>
      <c r="G1033" s="43">
        <f>COUNTIF(D1034:$D$1852,365)</f>
        <v>456</v>
      </c>
      <c r="H1033" s="43">
        <f>COUNTIF(D1034:$D$1852,366)</f>
        <v>363</v>
      </c>
      <c r="I1033" s="2"/>
    </row>
    <row r="1034" spans="1:9" x14ac:dyDescent="0.25">
      <c r="A1034" s="1">
        <f>COUNTIF($C$2:C1034,"Да")</f>
        <v>11</v>
      </c>
      <c r="B1034" s="45">
        <f t="shared" si="33"/>
        <v>46297</v>
      </c>
      <c r="C1034" s="42" t="str">
        <f>IF(ISERROR(VLOOKUP(B1034,'Айгенис Оп24'!$C$3:$C$22,1,0)),"Нет","Да")</f>
        <v>Нет</v>
      </c>
      <c r="D1034" s="43">
        <f t="shared" si="32"/>
        <v>365</v>
      </c>
      <c r="E1034" s="49">
        <f>ROUND(('Все выпуски'!$X$3*'Все выпуски'!$X$6/100)/365*(B1034-IF(C1034="Нет",VLOOKUP(A1034,'Айгенис Оп24'!$A$2:$C$22,3,0),VLOOKUP((A1034-1),'Айгенис Оп24'!$A$2:$C$22,3,0))),2)</f>
        <v>0.39</v>
      </c>
      <c r="G1034" s="43">
        <f>COUNTIF(D1035:$D$1852,365)</f>
        <v>455</v>
      </c>
      <c r="H1034" s="43">
        <f>COUNTIF(D1035:$D$1852,366)</f>
        <v>363</v>
      </c>
      <c r="I1034" s="2"/>
    </row>
    <row r="1035" spans="1:9" x14ac:dyDescent="0.25">
      <c r="A1035" s="1">
        <f>COUNTIF($C$2:C1035,"Да")</f>
        <v>11</v>
      </c>
      <c r="B1035" s="45">
        <f t="shared" si="33"/>
        <v>46298</v>
      </c>
      <c r="C1035" s="42" t="str">
        <f>IF(ISERROR(VLOOKUP(B1035,'Айгенис Оп24'!$C$3:$C$22,1,0)),"Нет","Да")</f>
        <v>Нет</v>
      </c>
      <c r="D1035" s="43">
        <f t="shared" si="32"/>
        <v>365</v>
      </c>
      <c r="E1035" s="49">
        <f>ROUND(('Все выпуски'!$X$3*'Все выпуски'!$X$6/100)/365*(B1035-IF(C1035="Нет",VLOOKUP(A1035,'Айгенис Оп24'!$A$2:$C$22,3,0),VLOOKUP((A1035-1),'Айгенис Оп24'!$A$2:$C$22,3,0))),2)</f>
        <v>0.49</v>
      </c>
      <c r="G1035" s="43">
        <f>COUNTIF(D1036:$D$1852,365)</f>
        <v>454</v>
      </c>
      <c r="H1035" s="43">
        <f>COUNTIF(D1036:$D$1852,366)</f>
        <v>363</v>
      </c>
      <c r="I1035" s="2"/>
    </row>
    <row r="1036" spans="1:9" x14ac:dyDescent="0.25">
      <c r="A1036" s="1">
        <f>COUNTIF($C$2:C1036,"Да")</f>
        <v>11</v>
      </c>
      <c r="B1036" s="45">
        <f t="shared" si="33"/>
        <v>46299</v>
      </c>
      <c r="C1036" s="42" t="str">
        <f>IF(ISERROR(VLOOKUP(B1036,'Айгенис Оп24'!$C$3:$C$22,1,0)),"Нет","Да")</f>
        <v>Нет</v>
      </c>
      <c r="D1036" s="43">
        <f t="shared" si="32"/>
        <v>365</v>
      </c>
      <c r="E1036" s="49">
        <f>ROUND(('Все выпуски'!$X$3*'Все выпуски'!$X$6/100)/365*(B1036-IF(C1036="Нет",VLOOKUP(A1036,'Айгенис Оп24'!$A$2:$C$22,3,0),VLOOKUP((A1036-1),'Айгенис Оп24'!$A$2:$C$22,3,0))),2)</f>
        <v>0.59</v>
      </c>
      <c r="G1036" s="43">
        <f>COUNTIF(D1037:$D$1852,365)</f>
        <v>453</v>
      </c>
      <c r="H1036" s="43">
        <f>COUNTIF(D1037:$D$1852,366)</f>
        <v>363</v>
      </c>
      <c r="I1036" s="2"/>
    </row>
    <row r="1037" spans="1:9" x14ac:dyDescent="0.25">
      <c r="A1037" s="1">
        <f>COUNTIF($C$2:C1037,"Да")</f>
        <v>11</v>
      </c>
      <c r="B1037" s="45">
        <f t="shared" si="33"/>
        <v>46300</v>
      </c>
      <c r="C1037" s="42" t="str">
        <f>IF(ISERROR(VLOOKUP(B1037,'Айгенис Оп24'!$C$3:$C$22,1,0)),"Нет","Да")</f>
        <v>Нет</v>
      </c>
      <c r="D1037" s="43">
        <f t="shared" si="32"/>
        <v>365</v>
      </c>
      <c r="E1037" s="49">
        <f>ROUND(('Все выпуски'!$X$3*'Все выпуски'!$X$6/100)/365*(B1037-IF(C1037="Нет",VLOOKUP(A1037,'Айгенис Оп24'!$A$2:$C$22,3,0),VLOOKUP((A1037-1),'Айгенис Оп24'!$A$2:$C$22,3,0))),2)</f>
        <v>0.69</v>
      </c>
      <c r="G1037" s="43">
        <f>COUNTIF(D1038:$D$1852,365)</f>
        <v>452</v>
      </c>
      <c r="H1037" s="43">
        <f>COUNTIF(D1038:$D$1852,366)</f>
        <v>363</v>
      </c>
      <c r="I1037" s="2"/>
    </row>
    <row r="1038" spans="1:9" x14ac:dyDescent="0.25">
      <c r="A1038" s="1">
        <f>COUNTIF($C$2:C1038,"Да")</f>
        <v>11</v>
      </c>
      <c r="B1038" s="45">
        <f t="shared" si="33"/>
        <v>46301</v>
      </c>
      <c r="C1038" s="42" t="str">
        <f>IF(ISERROR(VLOOKUP(B1038,'Айгенис Оп24'!$C$3:$C$22,1,0)),"Нет","Да")</f>
        <v>Нет</v>
      </c>
      <c r="D1038" s="43">
        <f t="shared" si="32"/>
        <v>365</v>
      </c>
      <c r="E1038" s="49">
        <f>ROUND(('Все выпуски'!$X$3*'Все выпуски'!$X$6/100)/365*(B1038-IF(C1038="Нет",VLOOKUP(A1038,'Айгенис Оп24'!$A$2:$C$22,3,0),VLOOKUP((A1038-1),'Айгенис Оп24'!$A$2:$C$22,3,0))),2)</f>
        <v>0.79</v>
      </c>
      <c r="G1038" s="43">
        <f>COUNTIF(D1039:$D$1852,365)</f>
        <v>451</v>
      </c>
      <c r="H1038" s="43">
        <f>COUNTIF(D1039:$D$1852,366)</f>
        <v>363</v>
      </c>
      <c r="I1038" s="2"/>
    </row>
    <row r="1039" spans="1:9" x14ac:dyDescent="0.25">
      <c r="A1039" s="1">
        <f>COUNTIF($C$2:C1039,"Да")</f>
        <v>11</v>
      </c>
      <c r="B1039" s="45">
        <f t="shared" si="33"/>
        <v>46302</v>
      </c>
      <c r="C1039" s="42" t="str">
        <f>IF(ISERROR(VLOOKUP(B1039,'Айгенис Оп24'!$C$3:$C$22,1,0)),"Нет","Да")</f>
        <v>Нет</v>
      </c>
      <c r="D1039" s="43">
        <f t="shared" si="32"/>
        <v>365</v>
      </c>
      <c r="E1039" s="49">
        <f>ROUND(('Все выпуски'!$X$3*'Все выпуски'!$X$6/100)/365*(B1039-IF(C1039="Нет",VLOOKUP(A1039,'Айгенис Оп24'!$A$2:$C$22,3,0),VLOOKUP((A1039-1),'Айгенис Оп24'!$A$2:$C$22,3,0))),2)</f>
        <v>0.89</v>
      </c>
      <c r="G1039" s="43">
        <f>COUNTIF(D1040:$D$1852,365)</f>
        <v>450</v>
      </c>
      <c r="H1039" s="43">
        <f>COUNTIF(D1040:$D$1852,366)</f>
        <v>363</v>
      </c>
      <c r="I1039" s="2"/>
    </row>
    <row r="1040" spans="1:9" x14ac:dyDescent="0.25">
      <c r="A1040" s="1">
        <f>COUNTIF($C$2:C1040,"Да")</f>
        <v>11</v>
      </c>
      <c r="B1040" s="45">
        <f t="shared" si="33"/>
        <v>46303</v>
      </c>
      <c r="C1040" s="42" t="str">
        <f>IF(ISERROR(VLOOKUP(B1040,'Айгенис Оп24'!$C$3:$C$22,1,0)),"Нет","Да")</f>
        <v>Нет</v>
      </c>
      <c r="D1040" s="43">
        <f t="shared" si="32"/>
        <v>365</v>
      </c>
      <c r="E1040" s="49">
        <f>ROUND(('Все выпуски'!$X$3*'Все выпуски'!$X$6/100)/365*(B1040-IF(C1040="Нет",VLOOKUP(A1040,'Айгенис Оп24'!$A$2:$C$22,3,0),VLOOKUP((A1040-1),'Айгенис Оп24'!$A$2:$C$22,3,0))),2)</f>
        <v>0.99</v>
      </c>
      <c r="G1040" s="43">
        <f>COUNTIF(D1041:$D$1852,365)</f>
        <v>449</v>
      </c>
      <c r="H1040" s="43">
        <f>COUNTIF(D1041:$D$1852,366)</f>
        <v>363</v>
      </c>
      <c r="I1040" s="2"/>
    </row>
    <row r="1041" spans="1:9" x14ac:dyDescent="0.25">
      <c r="A1041" s="1">
        <f>COUNTIF($C$2:C1041,"Да")</f>
        <v>11</v>
      </c>
      <c r="B1041" s="45">
        <f t="shared" si="33"/>
        <v>46304</v>
      </c>
      <c r="C1041" s="42" t="str">
        <f>IF(ISERROR(VLOOKUP(B1041,'Айгенис Оп24'!$C$3:$C$22,1,0)),"Нет","Да")</f>
        <v>Нет</v>
      </c>
      <c r="D1041" s="43">
        <f t="shared" si="32"/>
        <v>365</v>
      </c>
      <c r="E1041" s="49">
        <f>ROUND(('Все выпуски'!$X$3*'Все выпуски'!$X$6/100)/365*(B1041-IF(C1041="Нет",VLOOKUP(A1041,'Айгенис Оп24'!$A$2:$C$22,3,0),VLOOKUP((A1041-1),'Айгенис Оп24'!$A$2:$C$22,3,0))),2)</f>
        <v>1.08</v>
      </c>
      <c r="G1041" s="43">
        <f>COUNTIF(D1042:$D$1852,365)</f>
        <v>448</v>
      </c>
      <c r="H1041" s="43">
        <f>COUNTIF(D1042:$D$1852,366)</f>
        <v>363</v>
      </c>
      <c r="I1041" s="2"/>
    </row>
    <row r="1042" spans="1:9" x14ac:dyDescent="0.25">
      <c r="A1042" s="1">
        <f>COUNTIF($C$2:C1042,"Да")</f>
        <v>11</v>
      </c>
      <c r="B1042" s="45">
        <f t="shared" si="33"/>
        <v>46305</v>
      </c>
      <c r="C1042" s="42" t="str">
        <f>IF(ISERROR(VLOOKUP(B1042,'Айгенис Оп24'!$C$3:$C$22,1,0)),"Нет","Да")</f>
        <v>Нет</v>
      </c>
      <c r="D1042" s="43">
        <f t="shared" si="32"/>
        <v>365</v>
      </c>
      <c r="E1042" s="49">
        <f>ROUND(('Все выпуски'!$X$3*'Все выпуски'!$X$6/100)/365*(B1042-IF(C1042="Нет",VLOOKUP(A1042,'Айгенис Оп24'!$A$2:$C$22,3,0),VLOOKUP((A1042-1),'Айгенис Оп24'!$A$2:$C$22,3,0))),2)</f>
        <v>1.18</v>
      </c>
      <c r="G1042" s="43">
        <f>COUNTIF(D1043:$D$1852,365)</f>
        <v>447</v>
      </c>
      <c r="H1042" s="43">
        <f>COUNTIF(D1043:$D$1852,366)</f>
        <v>363</v>
      </c>
      <c r="I1042" s="2"/>
    </row>
    <row r="1043" spans="1:9" x14ac:dyDescent="0.25">
      <c r="A1043" s="1">
        <f>COUNTIF($C$2:C1043,"Да")</f>
        <v>11</v>
      </c>
      <c r="B1043" s="45">
        <f t="shared" si="33"/>
        <v>46306</v>
      </c>
      <c r="C1043" s="42" t="str">
        <f>IF(ISERROR(VLOOKUP(B1043,'Айгенис Оп24'!$C$3:$C$22,1,0)),"Нет","Да")</f>
        <v>Нет</v>
      </c>
      <c r="D1043" s="43">
        <f t="shared" si="32"/>
        <v>365</v>
      </c>
      <c r="E1043" s="49">
        <f>ROUND(('Все выпуски'!$X$3*'Все выпуски'!$X$6/100)/365*(B1043-IF(C1043="Нет",VLOOKUP(A1043,'Айгенис Оп24'!$A$2:$C$22,3,0),VLOOKUP((A1043-1),'Айгенис Оп24'!$A$2:$C$22,3,0))),2)</f>
        <v>1.28</v>
      </c>
      <c r="G1043" s="43">
        <f>COUNTIF(D1044:$D$1852,365)</f>
        <v>446</v>
      </c>
      <c r="H1043" s="43">
        <f>COUNTIF(D1044:$D$1852,366)</f>
        <v>363</v>
      </c>
      <c r="I1043" s="2"/>
    </row>
    <row r="1044" spans="1:9" x14ac:dyDescent="0.25">
      <c r="A1044" s="1">
        <f>COUNTIF($C$2:C1044,"Да")</f>
        <v>11</v>
      </c>
      <c r="B1044" s="45">
        <f t="shared" si="33"/>
        <v>46307</v>
      </c>
      <c r="C1044" s="42" t="str">
        <f>IF(ISERROR(VLOOKUP(B1044,'Айгенис Оп24'!$C$3:$C$22,1,0)),"Нет","Да")</f>
        <v>Нет</v>
      </c>
      <c r="D1044" s="43">
        <f t="shared" si="32"/>
        <v>365</v>
      </c>
      <c r="E1044" s="49">
        <f>ROUND(('Все выпуски'!$X$3*'Все выпуски'!$X$6/100)/365*(B1044-IF(C1044="Нет",VLOOKUP(A1044,'Айгенис Оп24'!$A$2:$C$22,3,0),VLOOKUP((A1044-1),'Айгенис Оп24'!$A$2:$C$22,3,0))),2)</f>
        <v>1.38</v>
      </c>
      <c r="G1044" s="43">
        <f>COUNTIF(D1045:$D$1852,365)</f>
        <v>445</v>
      </c>
      <c r="H1044" s="43">
        <f>COUNTIF(D1045:$D$1852,366)</f>
        <v>363</v>
      </c>
      <c r="I1044" s="2"/>
    </row>
    <row r="1045" spans="1:9" x14ac:dyDescent="0.25">
      <c r="A1045" s="1">
        <f>COUNTIF($C$2:C1045,"Да")</f>
        <v>11</v>
      </c>
      <c r="B1045" s="45">
        <f t="shared" si="33"/>
        <v>46308</v>
      </c>
      <c r="C1045" s="42" t="str">
        <f>IF(ISERROR(VLOOKUP(B1045,'Айгенис Оп24'!$C$3:$C$22,1,0)),"Нет","Да")</f>
        <v>Нет</v>
      </c>
      <c r="D1045" s="43">
        <f t="shared" si="32"/>
        <v>365</v>
      </c>
      <c r="E1045" s="49">
        <f>ROUND(('Все выпуски'!$X$3*'Все выпуски'!$X$6/100)/365*(B1045-IF(C1045="Нет",VLOOKUP(A1045,'Айгенис Оп24'!$A$2:$C$22,3,0),VLOOKUP((A1045-1),'Айгенис Оп24'!$A$2:$C$22,3,0))),2)</f>
        <v>1.48</v>
      </c>
      <c r="G1045" s="43">
        <f>COUNTIF(D1046:$D$1852,365)</f>
        <v>444</v>
      </c>
      <c r="H1045" s="43">
        <f>COUNTIF(D1046:$D$1852,366)</f>
        <v>363</v>
      </c>
      <c r="I1045" s="2"/>
    </row>
    <row r="1046" spans="1:9" x14ac:dyDescent="0.25">
      <c r="A1046" s="1">
        <f>COUNTIF($C$2:C1046,"Да")</f>
        <v>11</v>
      </c>
      <c r="B1046" s="45">
        <f t="shared" si="33"/>
        <v>46309</v>
      </c>
      <c r="C1046" s="42" t="str">
        <f>IF(ISERROR(VLOOKUP(B1046,'Айгенис Оп24'!$C$3:$C$22,1,0)),"Нет","Да")</f>
        <v>Нет</v>
      </c>
      <c r="D1046" s="43">
        <f t="shared" si="32"/>
        <v>365</v>
      </c>
      <c r="E1046" s="49">
        <f>ROUND(('Все выпуски'!$X$3*'Все выпуски'!$X$6/100)/365*(B1046-IF(C1046="Нет",VLOOKUP(A1046,'Айгенис Оп24'!$A$2:$C$22,3,0),VLOOKUP((A1046-1),'Айгенис Оп24'!$A$2:$C$22,3,0))),2)</f>
        <v>1.58</v>
      </c>
      <c r="G1046" s="43">
        <f>COUNTIF(D1047:$D$1852,365)</f>
        <v>443</v>
      </c>
      <c r="H1046" s="43">
        <f>COUNTIF(D1047:$D$1852,366)</f>
        <v>363</v>
      </c>
      <c r="I1046" s="2"/>
    </row>
    <row r="1047" spans="1:9" x14ac:dyDescent="0.25">
      <c r="A1047" s="1">
        <f>COUNTIF($C$2:C1047,"Да")</f>
        <v>11</v>
      </c>
      <c r="B1047" s="45">
        <f t="shared" si="33"/>
        <v>46310</v>
      </c>
      <c r="C1047" s="42" t="str">
        <f>IF(ISERROR(VLOOKUP(B1047,'Айгенис Оп24'!$C$3:$C$22,1,0)),"Нет","Да")</f>
        <v>Нет</v>
      </c>
      <c r="D1047" s="43">
        <f t="shared" si="32"/>
        <v>365</v>
      </c>
      <c r="E1047" s="49">
        <f>ROUND(('Все выпуски'!$X$3*'Все выпуски'!$X$6/100)/365*(B1047-IF(C1047="Нет",VLOOKUP(A1047,'Айгенис Оп24'!$A$2:$C$22,3,0),VLOOKUP((A1047-1),'Айгенис Оп24'!$A$2:$C$22,3,0))),2)</f>
        <v>1.68</v>
      </c>
      <c r="G1047" s="43">
        <f>COUNTIF(D1048:$D$1852,365)</f>
        <v>442</v>
      </c>
      <c r="H1047" s="43">
        <f>COUNTIF(D1048:$D$1852,366)</f>
        <v>363</v>
      </c>
      <c r="I1047" s="2"/>
    </row>
    <row r="1048" spans="1:9" x14ac:dyDescent="0.25">
      <c r="A1048" s="1">
        <f>COUNTIF($C$2:C1048,"Да")</f>
        <v>11</v>
      </c>
      <c r="B1048" s="45">
        <f t="shared" si="33"/>
        <v>46311</v>
      </c>
      <c r="C1048" s="42" t="str">
        <f>IF(ISERROR(VLOOKUP(B1048,'Айгенис Оп24'!$C$3:$C$22,1,0)),"Нет","Да")</f>
        <v>Нет</v>
      </c>
      <c r="D1048" s="43">
        <f t="shared" si="32"/>
        <v>365</v>
      </c>
      <c r="E1048" s="49">
        <f>ROUND(('Все выпуски'!$X$3*'Все выпуски'!$X$6/100)/365*(B1048-IF(C1048="Нет",VLOOKUP(A1048,'Айгенис Оп24'!$A$2:$C$22,3,0),VLOOKUP((A1048-1),'Айгенис Оп24'!$A$2:$C$22,3,0))),2)</f>
        <v>1.78</v>
      </c>
      <c r="G1048" s="43">
        <f>COUNTIF(D1049:$D$1852,365)</f>
        <v>441</v>
      </c>
      <c r="H1048" s="43">
        <f>COUNTIF(D1049:$D$1852,366)</f>
        <v>363</v>
      </c>
      <c r="I1048" s="2"/>
    </row>
    <row r="1049" spans="1:9" x14ac:dyDescent="0.25">
      <c r="A1049" s="1">
        <f>COUNTIF($C$2:C1049,"Да")</f>
        <v>11</v>
      </c>
      <c r="B1049" s="45">
        <f t="shared" si="33"/>
        <v>46312</v>
      </c>
      <c r="C1049" s="42" t="str">
        <f>IF(ISERROR(VLOOKUP(B1049,'Айгенис Оп24'!$C$3:$C$22,1,0)),"Нет","Да")</f>
        <v>Нет</v>
      </c>
      <c r="D1049" s="43">
        <f t="shared" si="32"/>
        <v>365</v>
      </c>
      <c r="E1049" s="49">
        <f>ROUND(('Все выпуски'!$X$3*'Все выпуски'!$X$6/100)/365*(B1049-IF(C1049="Нет",VLOOKUP(A1049,'Айгенис Оп24'!$A$2:$C$22,3,0),VLOOKUP((A1049-1),'Айгенис Оп24'!$A$2:$C$22,3,0))),2)</f>
        <v>1.87</v>
      </c>
      <c r="G1049" s="43">
        <f>COUNTIF(D1050:$D$1852,365)</f>
        <v>440</v>
      </c>
      <c r="H1049" s="43">
        <f>COUNTIF(D1050:$D$1852,366)</f>
        <v>363</v>
      </c>
      <c r="I1049" s="2"/>
    </row>
    <row r="1050" spans="1:9" x14ac:dyDescent="0.25">
      <c r="A1050" s="1">
        <f>COUNTIF($C$2:C1050,"Да")</f>
        <v>11</v>
      </c>
      <c r="B1050" s="45">
        <f t="shared" si="33"/>
        <v>46313</v>
      </c>
      <c r="C1050" s="42" t="str">
        <f>IF(ISERROR(VLOOKUP(B1050,'Айгенис Оп24'!$C$3:$C$22,1,0)),"Нет","Да")</f>
        <v>Нет</v>
      </c>
      <c r="D1050" s="43">
        <f t="shared" si="32"/>
        <v>365</v>
      </c>
      <c r="E1050" s="49">
        <f>ROUND(('Все выпуски'!$X$3*'Все выпуски'!$X$6/100)/365*(B1050-IF(C1050="Нет",VLOOKUP(A1050,'Айгенис Оп24'!$A$2:$C$22,3,0),VLOOKUP((A1050-1),'Айгенис Оп24'!$A$2:$C$22,3,0))),2)</f>
        <v>1.97</v>
      </c>
      <c r="G1050" s="43">
        <f>COUNTIF(D1051:$D$1852,365)</f>
        <v>439</v>
      </c>
      <c r="H1050" s="43">
        <f>COUNTIF(D1051:$D$1852,366)</f>
        <v>363</v>
      </c>
      <c r="I1050" s="2"/>
    </row>
    <row r="1051" spans="1:9" x14ac:dyDescent="0.25">
      <c r="A1051" s="1">
        <f>COUNTIF($C$2:C1051,"Да")</f>
        <v>11</v>
      </c>
      <c r="B1051" s="45">
        <f t="shared" si="33"/>
        <v>46314</v>
      </c>
      <c r="C1051" s="42" t="str">
        <f>IF(ISERROR(VLOOKUP(B1051,'Айгенис Оп24'!$C$3:$C$22,1,0)),"Нет","Да")</f>
        <v>Нет</v>
      </c>
      <c r="D1051" s="43">
        <f t="shared" si="32"/>
        <v>365</v>
      </c>
      <c r="E1051" s="49">
        <f>ROUND(('Все выпуски'!$X$3*'Все выпуски'!$X$6/100)/365*(B1051-IF(C1051="Нет",VLOOKUP(A1051,'Айгенис Оп24'!$A$2:$C$22,3,0),VLOOKUP((A1051-1),'Айгенис Оп24'!$A$2:$C$22,3,0))),2)</f>
        <v>2.0699999999999998</v>
      </c>
      <c r="G1051" s="43">
        <f>COUNTIF(D1052:$D$1852,365)</f>
        <v>438</v>
      </c>
      <c r="H1051" s="43">
        <f>COUNTIF(D1052:$D$1852,366)</f>
        <v>363</v>
      </c>
      <c r="I1051" s="2"/>
    </row>
    <row r="1052" spans="1:9" x14ac:dyDescent="0.25">
      <c r="A1052" s="1">
        <f>COUNTIF($C$2:C1052,"Да")</f>
        <v>11</v>
      </c>
      <c r="B1052" s="45">
        <f t="shared" si="33"/>
        <v>46315</v>
      </c>
      <c r="C1052" s="42" t="str">
        <f>IF(ISERROR(VLOOKUP(B1052,'Айгенис Оп24'!$C$3:$C$22,1,0)),"Нет","Да")</f>
        <v>Нет</v>
      </c>
      <c r="D1052" s="43">
        <f t="shared" si="32"/>
        <v>365</v>
      </c>
      <c r="E1052" s="49">
        <f>ROUND(('Все выпуски'!$X$3*'Все выпуски'!$X$6/100)/365*(B1052-IF(C1052="Нет",VLOOKUP(A1052,'Айгенис Оп24'!$A$2:$C$22,3,0),VLOOKUP((A1052-1),'Айгенис Оп24'!$A$2:$C$22,3,0))),2)</f>
        <v>2.17</v>
      </c>
      <c r="G1052" s="43">
        <f>COUNTIF(D1053:$D$1852,365)</f>
        <v>437</v>
      </c>
      <c r="H1052" s="43">
        <f>COUNTIF(D1053:$D$1852,366)</f>
        <v>363</v>
      </c>
      <c r="I1052" s="2"/>
    </row>
    <row r="1053" spans="1:9" x14ac:dyDescent="0.25">
      <c r="A1053" s="1">
        <f>COUNTIF($C$2:C1053,"Да")</f>
        <v>11</v>
      </c>
      <c r="B1053" s="45">
        <f t="shared" si="33"/>
        <v>46316</v>
      </c>
      <c r="C1053" s="42" t="str">
        <f>IF(ISERROR(VLOOKUP(B1053,'Айгенис Оп24'!$C$3:$C$22,1,0)),"Нет","Да")</f>
        <v>Нет</v>
      </c>
      <c r="D1053" s="43">
        <f t="shared" si="32"/>
        <v>365</v>
      </c>
      <c r="E1053" s="49">
        <f>ROUND(('Все выпуски'!$X$3*'Все выпуски'!$X$6/100)/365*(B1053-IF(C1053="Нет",VLOOKUP(A1053,'Айгенис Оп24'!$A$2:$C$22,3,0),VLOOKUP((A1053-1),'Айгенис Оп24'!$A$2:$C$22,3,0))),2)</f>
        <v>2.27</v>
      </c>
      <c r="G1053" s="43">
        <f>COUNTIF(D1054:$D$1852,365)</f>
        <v>436</v>
      </c>
      <c r="H1053" s="43">
        <f>COUNTIF(D1054:$D$1852,366)</f>
        <v>363</v>
      </c>
      <c r="I1053" s="2"/>
    </row>
    <row r="1054" spans="1:9" x14ac:dyDescent="0.25">
      <c r="A1054" s="1">
        <f>COUNTIF($C$2:C1054,"Да")</f>
        <v>11</v>
      </c>
      <c r="B1054" s="45">
        <f t="shared" si="33"/>
        <v>46317</v>
      </c>
      <c r="C1054" s="42" t="str">
        <f>IF(ISERROR(VLOOKUP(B1054,'Айгенис Оп24'!$C$3:$C$22,1,0)),"Нет","Да")</f>
        <v>Нет</v>
      </c>
      <c r="D1054" s="43">
        <f t="shared" si="32"/>
        <v>365</v>
      </c>
      <c r="E1054" s="49">
        <f>ROUND(('Все выпуски'!$X$3*'Все выпуски'!$X$6/100)/365*(B1054-IF(C1054="Нет",VLOOKUP(A1054,'Айгенис Оп24'!$A$2:$C$22,3,0),VLOOKUP((A1054-1),'Айгенис Оп24'!$A$2:$C$22,3,0))),2)</f>
        <v>2.37</v>
      </c>
      <c r="G1054" s="43">
        <f>COUNTIF(D1055:$D$1852,365)</f>
        <v>435</v>
      </c>
      <c r="H1054" s="43">
        <f>COUNTIF(D1055:$D$1852,366)</f>
        <v>363</v>
      </c>
      <c r="I1054" s="2"/>
    </row>
    <row r="1055" spans="1:9" x14ac:dyDescent="0.25">
      <c r="A1055" s="1">
        <f>COUNTIF($C$2:C1055,"Да")</f>
        <v>11</v>
      </c>
      <c r="B1055" s="45">
        <f t="shared" si="33"/>
        <v>46318</v>
      </c>
      <c r="C1055" s="42" t="str">
        <f>IF(ISERROR(VLOOKUP(B1055,'Айгенис Оп24'!$C$3:$C$22,1,0)),"Нет","Да")</f>
        <v>Нет</v>
      </c>
      <c r="D1055" s="43">
        <f t="shared" si="32"/>
        <v>365</v>
      </c>
      <c r="E1055" s="49">
        <f>ROUND(('Все выпуски'!$X$3*'Все выпуски'!$X$6/100)/365*(B1055-IF(C1055="Нет",VLOOKUP(A1055,'Айгенис Оп24'!$A$2:$C$22,3,0),VLOOKUP((A1055-1),'Айгенис Оп24'!$A$2:$C$22,3,0))),2)</f>
        <v>2.4700000000000002</v>
      </c>
      <c r="G1055" s="43">
        <f>COUNTIF(D1056:$D$1852,365)</f>
        <v>434</v>
      </c>
      <c r="H1055" s="43">
        <f>COUNTIF(D1056:$D$1852,366)</f>
        <v>363</v>
      </c>
      <c r="I1055" s="2"/>
    </row>
    <row r="1056" spans="1:9" x14ac:dyDescent="0.25">
      <c r="A1056" s="1">
        <f>COUNTIF($C$2:C1056,"Да")</f>
        <v>11</v>
      </c>
      <c r="B1056" s="45">
        <f t="shared" si="33"/>
        <v>46319</v>
      </c>
      <c r="C1056" s="42" t="str">
        <f>IF(ISERROR(VLOOKUP(B1056,'Айгенис Оп24'!$C$3:$C$22,1,0)),"Нет","Да")</f>
        <v>Нет</v>
      </c>
      <c r="D1056" s="43">
        <f t="shared" si="32"/>
        <v>365</v>
      </c>
      <c r="E1056" s="49">
        <f>ROUND(('Все выпуски'!$X$3*'Все выпуски'!$X$6/100)/365*(B1056-IF(C1056="Нет",VLOOKUP(A1056,'Айгенис Оп24'!$A$2:$C$22,3,0),VLOOKUP((A1056-1),'Айгенис Оп24'!$A$2:$C$22,3,0))),2)</f>
        <v>2.56</v>
      </c>
      <c r="G1056" s="43">
        <f>COUNTIF(D1057:$D$1852,365)</f>
        <v>433</v>
      </c>
      <c r="H1056" s="43">
        <f>COUNTIF(D1057:$D$1852,366)</f>
        <v>363</v>
      </c>
      <c r="I1056" s="2"/>
    </row>
    <row r="1057" spans="1:9" x14ac:dyDescent="0.25">
      <c r="A1057" s="1">
        <f>COUNTIF($C$2:C1057,"Да")</f>
        <v>11</v>
      </c>
      <c r="B1057" s="45">
        <f t="shared" si="33"/>
        <v>46320</v>
      </c>
      <c r="C1057" s="42" t="str">
        <f>IF(ISERROR(VLOOKUP(B1057,'Айгенис Оп24'!$C$3:$C$22,1,0)),"Нет","Да")</f>
        <v>Нет</v>
      </c>
      <c r="D1057" s="43">
        <f t="shared" si="32"/>
        <v>365</v>
      </c>
      <c r="E1057" s="49">
        <f>ROUND(('Все выпуски'!$X$3*'Все выпуски'!$X$6/100)/365*(B1057-IF(C1057="Нет",VLOOKUP(A1057,'Айгенис Оп24'!$A$2:$C$22,3,0),VLOOKUP((A1057-1),'Айгенис Оп24'!$A$2:$C$22,3,0))),2)</f>
        <v>2.66</v>
      </c>
      <c r="G1057" s="43">
        <f>COUNTIF(D1058:$D$1852,365)</f>
        <v>432</v>
      </c>
      <c r="H1057" s="43">
        <f>COUNTIF(D1058:$D$1852,366)</f>
        <v>363</v>
      </c>
      <c r="I1057" s="2"/>
    </row>
    <row r="1058" spans="1:9" x14ac:dyDescent="0.25">
      <c r="A1058" s="1">
        <f>COUNTIF($C$2:C1058,"Да")</f>
        <v>11</v>
      </c>
      <c r="B1058" s="45">
        <f t="shared" si="33"/>
        <v>46321</v>
      </c>
      <c r="C1058" s="42" t="str">
        <f>IF(ISERROR(VLOOKUP(B1058,'Айгенис Оп24'!$C$3:$C$22,1,0)),"Нет","Да")</f>
        <v>Нет</v>
      </c>
      <c r="D1058" s="43">
        <f t="shared" si="32"/>
        <v>365</v>
      </c>
      <c r="E1058" s="49">
        <f>ROUND(('Все выпуски'!$X$3*'Все выпуски'!$X$6/100)/365*(B1058-IF(C1058="Нет",VLOOKUP(A1058,'Айгенис Оп24'!$A$2:$C$22,3,0),VLOOKUP((A1058-1),'Айгенис Оп24'!$A$2:$C$22,3,0))),2)</f>
        <v>2.76</v>
      </c>
      <c r="G1058" s="43">
        <f>COUNTIF(D1059:$D$1852,365)</f>
        <v>431</v>
      </c>
      <c r="H1058" s="43">
        <f>COUNTIF(D1059:$D$1852,366)</f>
        <v>363</v>
      </c>
      <c r="I1058" s="2"/>
    </row>
    <row r="1059" spans="1:9" x14ac:dyDescent="0.25">
      <c r="A1059" s="1">
        <f>COUNTIF($C$2:C1059,"Да")</f>
        <v>11</v>
      </c>
      <c r="B1059" s="45">
        <f t="shared" si="33"/>
        <v>46322</v>
      </c>
      <c r="C1059" s="42" t="str">
        <f>IF(ISERROR(VLOOKUP(B1059,'Айгенис Оп24'!$C$3:$C$22,1,0)),"Нет","Да")</f>
        <v>Нет</v>
      </c>
      <c r="D1059" s="43">
        <f t="shared" si="32"/>
        <v>365</v>
      </c>
      <c r="E1059" s="49">
        <f>ROUND(('Все выпуски'!$X$3*'Все выпуски'!$X$6/100)/365*(B1059-IF(C1059="Нет",VLOOKUP(A1059,'Айгенис Оп24'!$A$2:$C$22,3,0),VLOOKUP((A1059-1),'Айгенис Оп24'!$A$2:$C$22,3,0))),2)</f>
        <v>2.86</v>
      </c>
      <c r="G1059" s="43">
        <f>COUNTIF(D1060:$D$1852,365)</f>
        <v>430</v>
      </c>
      <c r="H1059" s="43">
        <f>COUNTIF(D1060:$D$1852,366)</f>
        <v>363</v>
      </c>
      <c r="I1059" s="2"/>
    </row>
    <row r="1060" spans="1:9" x14ac:dyDescent="0.25">
      <c r="A1060" s="1">
        <f>COUNTIF($C$2:C1060,"Да")</f>
        <v>11</v>
      </c>
      <c r="B1060" s="45">
        <f t="shared" si="33"/>
        <v>46323</v>
      </c>
      <c r="C1060" s="42" t="str">
        <f>IF(ISERROR(VLOOKUP(B1060,'Айгенис Оп24'!$C$3:$C$22,1,0)),"Нет","Да")</f>
        <v>Нет</v>
      </c>
      <c r="D1060" s="43">
        <f t="shared" si="32"/>
        <v>365</v>
      </c>
      <c r="E1060" s="49">
        <f>ROUND(('Все выпуски'!$X$3*'Все выпуски'!$X$6/100)/365*(B1060-IF(C1060="Нет",VLOOKUP(A1060,'Айгенис Оп24'!$A$2:$C$22,3,0),VLOOKUP((A1060-1),'Айгенис Оп24'!$A$2:$C$22,3,0))),2)</f>
        <v>2.96</v>
      </c>
      <c r="G1060" s="43">
        <f>COUNTIF(D1061:$D$1852,365)</f>
        <v>429</v>
      </c>
      <c r="H1060" s="43">
        <f>COUNTIF(D1061:$D$1852,366)</f>
        <v>363</v>
      </c>
      <c r="I1060" s="2"/>
    </row>
    <row r="1061" spans="1:9" x14ac:dyDescent="0.25">
      <c r="A1061" s="1">
        <f>COUNTIF($C$2:C1061,"Да")</f>
        <v>11</v>
      </c>
      <c r="B1061" s="45">
        <f t="shared" si="33"/>
        <v>46324</v>
      </c>
      <c r="C1061" s="42" t="str">
        <f>IF(ISERROR(VLOOKUP(B1061,'Айгенис Оп24'!$C$3:$C$22,1,0)),"Нет","Да")</f>
        <v>Нет</v>
      </c>
      <c r="D1061" s="43">
        <f t="shared" si="32"/>
        <v>365</v>
      </c>
      <c r="E1061" s="49">
        <f>ROUND(('Все выпуски'!$X$3*'Все выпуски'!$X$6/100)/365*(B1061-IF(C1061="Нет",VLOOKUP(A1061,'Айгенис Оп24'!$A$2:$C$22,3,0),VLOOKUP((A1061-1),'Айгенис Оп24'!$A$2:$C$22,3,0))),2)</f>
        <v>3.06</v>
      </c>
      <c r="G1061" s="43">
        <f>COUNTIF(D1062:$D$1852,365)</f>
        <v>428</v>
      </c>
      <c r="H1061" s="43">
        <f>COUNTIF(D1062:$D$1852,366)</f>
        <v>363</v>
      </c>
      <c r="I1061" s="2"/>
    </row>
    <row r="1062" spans="1:9" x14ac:dyDescent="0.25">
      <c r="A1062" s="1">
        <f>COUNTIF($C$2:C1062,"Да")</f>
        <v>11</v>
      </c>
      <c r="B1062" s="45">
        <f t="shared" si="33"/>
        <v>46325</v>
      </c>
      <c r="C1062" s="42" t="str">
        <f>IF(ISERROR(VLOOKUP(B1062,'Айгенис Оп24'!$C$3:$C$22,1,0)),"Нет","Да")</f>
        <v>Нет</v>
      </c>
      <c r="D1062" s="43">
        <f t="shared" si="32"/>
        <v>365</v>
      </c>
      <c r="E1062" s="49">
        <f>ROUND(('Все выпуски'!$X$3*'Все выпуски'!$X$6/100)/365*(B1062-IF(C1062="Нет",VLOOKUP(A1062,'Айгенис Оп24'!$A$2:$C$22,3,0),VLOOKUP((A1062-1),'Айгенис Оп24'!$A$2:$C$22,3,0))),2)</f>
        <v>3.16</v>
      </c>
      <c r="G1062" s="43">
        <f>COUNTIF(D1063:$D$1852,365)</f>
        <v>427</v>
      </c>
      <c r="H1062" s="43">
        <f>COUNTIF(D1063:$D$1852,366)</f>
        <v>363</v>
      </c>
      <c r="I1062" s="2"/>
    </row>
    <row r="1063" spans="1:9" x14ac:dyDescent="0.25">
      <c r="A1063" s="1">
        <f>COUNTIF($C$2:C1063,"Да")</f>
        <v>11</v>
      </c>
      <c r="B1063" s="45">
        <f t="shared" si="33"/>
        <v>46326</v>
      </c>
      <c r="C1063" s="42" t="str">
        <f>IF(ISERROR(VLOOKUP(B1063,'Айгенис Оп24'!$C$3:$C$22,1,0)),"Нет","Да")</f>
        <v>Нет</v>
      </c>
      <c r="D1063" s="43">
        <f t="shared" si="32"/>
        <v>365</v>
      </c>
      <c r="E1063" s="49">
        <f>ROUND(('Все выпуски'!$X$3*'Все выпуски'!$X$6/100)/365*(B1063-IF(C1063="Нет",VLOOKUP(A1063,'Айгенис Оп24'!$A$2:$C$22,3,0),VLOOKUP((A1063-1),'Айгенис Оп24'!$A$2:$C$22,3,0))),2)</f>
        <v>3.25</v>
      </c>
      <c r="G1063" s="43">
        <f>COUNTIF(D1064:$D$1852,365)</f>
        <v>426</v>
      </c>
      <c r="H1063" s="43">
        <f>COUNTIF(D1064:$D$1852,366)</f>
        <v>363</v>
      </c>
      <c r="I1063" s="2"/>
    </row>
    <row r="1064" spans="1:9" x14ac:dyDescent="0.25">
      <c r="A1064" s="1">
        <f>COUNTIF($C$2:C1064,"Да")</f>
        <v>11</v>
      </c>
      <c r="B1064" s="45">
        <f t="shared" si="33"/>
        <v>46327</v>
      </c>
      <c r="C1064" s="42" t="str">
        <f>IF(ISERROR(VLOOKUP(B1064,'Айгенис Оп24'!$C$3:$C$22,1,0)),"Нет","Да")</f>
        <v>Нет</v>
      </c>
      <c r="D1064" s="43">
        <f t="shared" si="32"/>
        <v>365</v>
      </c>
      <c r="E1064" s="49">
        <f>ROUND(('Все выпуски'!$X$3*'Все выпуски'!$X$6/100)/365*(B1064-IF(C1064="Нет",VLOOKUP(A1064,'Айгенис Оп24'!$A$2:$C$22,3,0),VLOOKUP((A1064-1),'Айгенис Оп24'!$A$2:$C$22,3,0))),2)</f>
        <v>3.35</v>
      </c>
      <c r="G1064" s="43">
        <f>COUNTIF(D1065:$D$1852,365)</f>
        <v>425</v>
      </c>
      <c r="H1064" s="43">
        <f>COUNTIF(D1065:$D$1852,366)</f>
        <v>363</v>
      </c>
      <c r="I1064" s="2"/>
    </row>
    <row r="1065" spans="1:9" x14ac:dyDescent="0.25">
      <c r="A1065" s="1">
        <f>COUNTIF($C$2:C1065,"Да")</f>
        <v>11</v>
      </c>
      <c r="B1065" s="45">
        <f t="shared" si="33"/>
        <v>46328</v>
      </c>
      <c r="C1065" s="42" t="str">
        <f>IF(ISERROR(VLOOKUP(B1065,'Айгенис Оп24'!$C$3:$C$22,1,0)),"Нет","Да")</f>
        <v>Нет</v>
      </c>
      <c r="D1065" s="43">
        <f t="shared" si="32"/>
        <v>365</v>
      </c>
      <c r="E1065" s="49">
        <f>ROUND(('Все выпуски'!$X$3*'Все выпуски'!$X$6/100)/365*(B1065-IF(C1065="Нет",VLOOKUP(A1065,'Айгенис Оп24'!$A$2:$C$22,3,0),VLOOKUP((A1065-1),'Айгенис Оп24'!$A$2:$C$22,3,0))),2)</f>
        <v>3.45</v>
      </c>
      <c r="G1065" s="43">
        <f>COUNTIF(D1066:$D$1852,365)</f>
        <v>424</v>
      </c>
      <c r="H1065" s="43">
        <f>COUNTIF(D1066:$D$1852,366)</f>
        <v>363</v>
      </c>
      <c r="I1065" s="2"/>
    </row>
    <row r="1066" spans="1:9" x14ac:dyDescent="0.25">
      <c r="A1066" s="1">
        <f>COUNTIF($C$2:C1066,"Да")</f>
        <v>11</v>
      </c>
      <c r="B1066" s="45">
        <f t="shared" si="33"/>
        <v>46329</v>
      </c>
      <c r="C1066" s="42" t="str">
        <f>IF(ISERROR(VLOOKUP(B1066,'Айгенис Оп24'!$C$3:$C$22,1,0)),"Нет","Да")</f>
        <v>Нет</v>
      </c>
      <c r="D1066" s="43">
        <f t="shared" si="32"/>
        <v>365</v>
      </c>
      <c r="E1066" s="49">
        <f>ROUND(('Все выпуски'!$X$3*'Все выпуски'!$X$6/100)/365*(B1066-IF(C1066="Нет",VLOOKUP(A1066,'Айгенис Оп24'!$A$2:$C$22,3,0),VLOOKUP((A1066-1),'Айгенис Оп24'!$A$2:$C$22,3,0))),2)</f>
        <v>3.55</v>
      </c>
      <c r="G1066" s="43">
        <f>COUNTIF(D1067:$D$1852,365)</f>
        <v>423</v>
      </c>
      <c r="H1066" s="43">
        <f>COUNTIF(D1067:$D$1852,366)</f>
        <v>363</v>
      </c>
      <c r="I1066" s="2"/>
    </row>
    <row r="1067" spans="1:9" x14ac:dyDescent="0.25">
      <c r="A1067" s="1">
        <f>COUNTIF($C$2:C1067,"Да")</f>
        <v>11</v>
      </c>
      <c r="B1067" s="45">
        <f t="shared" si="33"/>
        <v>46330</v>
      </c>
      <c r="C1067" s="42" t="str">
        <f>IF(ISERROR(VLOOKUP(B1067,'Айгенис Оп24'!$C$3:$C$22,1,0)),"Нет","Да")</f>
        <v>Нет</v>
      </c>
      <c r="D1067" s="43">
        <f t="shared" si="32"/>
        <v>365</v>
      </c>
      <c r="E1067" s="49">
        <f>ROUND(('Все выпуски'!$X$3*'Все выпуски'!$X$6/100)/365*(B1067-IF(C1067="Нет",VLOOKUP(A1067,'Айгенис Оп24'!$A$2:$C$22,3,0),VLOOKUP((A1067-1),'Айгенис Оп24'!$A$2:$C$22,3,0))),2)</f>
        <v>3.65</v>
      </c>
      <c r="G1067" s="43">
        <f>COUNTIF(D1068:$D$1852,365)</f>
        <v>422</v>
      </c>
      <c r="H1067" s="43">
        <f>COUNTIF(D1068:$D$1852,366)</f>
        <v>363</v>
      </c>
      <c r="I1067" s="2"/>
    </row>
    <row r="1068" spans="1:9" x14ac:dyDescent="0.25">
      <c r="A1068" s="1">
        <f>COUNTIF($C$2:C1068,"Да")</f>
        <v>11</v>
      </c>
      <c r="B1068" s="45">
        <f t="shared" si="33"/>
        <v>46331</v>
      </c>
      <c r="C1068" s="42" t="str">
        <f>IF(ISERROR(VLOOKUP(B1068,'Айгенис Оп24'!$C$3:$C$22,1,0)),"Нет","Да")</f>
        <v>Нет</v>
      </c>
      <c r="D1068" s="43">
        <f t="shared" si="32"/>
        <v>365</v>
      </c>
      <c r="E1068" s="49">
        <f>ROUND(('Все выпуски'!$X$3*'Все выпуски'!$X$6/100)/365*(B1068-IF(C1068="Нет",VLOOKUP(A1068,'Айгенис Оп24'!$A$2:$C$22,3,0),VLOOKUP((A1068-1),'Айгенис Оп24'!$A$2:$C$22,3,0))),2)</f>
        <v>3.75</v>
      </c>
      <c r="G1068" s="43">
        <f>COUNTIF(D1069:$D$1852,365)</f>
        <v>421</v>
      </c>
      <c r="H1068" s="43">
        <f>COUNTIF(D1069:$D$1852,366)</f>
        <v>363</v>
      </c>
      <c r="I1068" s="2"/>
    </row>
    <row r="1069" spans="1:9" x14ac:dyDescent="0.25">
      <c r="A1069" s="1">
        <f>COUNTIF($C$2:C1069,"Да")</f>
        <v>11</v>
      </c>
      <c r="B1069" s="45">
        <f t="shared" si="33"/>
        <v>46332</v>
      </c>
      <c r="C1069" s="42" t="str">
        <f>IF(ISERROR(VLOOKUP(B1069,'Айгенис Оп24'!$C$3:$C$22,1,0)),"Нет","Да")</f>
        <v>Нет</v>
      </c>
      <c r="D1069" s="43">
        <f t="shared" si="32"/>
        <v>365</v>
      </c>
      <c r="E1069" s="49">
        <f>ROUND(('Все выпуски'!$X$3*'Все выпуски'!$X$6/100)/365*(B1069-IF(C1069="Нет",VLOOKUP(A1069,'Айгенис Оп24'!$A$2:$C$22,3,0),VLOOKUP((A1069-1),'Айгенис Оп24'!$A$2:$C$22,3,0))),2)</f>
        <v>3.85</v>
      </c>
      <c r="G1069" s="43">
        <f>COUNTIF(D1070:$D$1852,365)</f>
        <v>420</v>
      </c>
      <c r="H1069" s="43">
        <f>COUNTIF(D1070:$D$1852,366)</f>
        <v>363</v>
      </c>
      <c r="I1069" s="2"/>
    </row>
    <row r="1070" spans="1:9" x14ac:dyDescent="0.25">
      <c r="A1070" s="1">
        <f>COUNTIF($C$2:C1070,"Да")</f>
        <v>11</v>
      </c>
      <c r="B1070" s="45">
        <f t="shared" si="33"/>
        <v>46333</v>
      </c>
      <c r="C1070" s="42" t="str">
        <f>IF(ISERROR(VLOOKUP(B1070,'Айгенис Оп24'!$C$3:$C$22,1,0)),"Нет","Да")</f>
        <v>Нет</v>
      </c>
      <c r="D1070" s="43">
        <f t="shared" si="32"/>
        <v>365</v>
      </c>
      <c r="E1070" s="49">
        <f>ROUND(('Все выпуски'!$X$3*'Все выпуски'!$X$6/100)/365*(B1070-IF(C1070="Нет",VLOOKUP(A1070,'Айгенис Оп24'!$A$2:$C$22,3,0),VLOOKUP((A1070-1),'Айгенис Оп24'!$A$2:$C$22,3,0))),2)</f>
        <v>3.95</v>
      </c>
      <c r="G1070" s="43">
        <f>COUNTIF(D1071:$D$1852,365)</f>
        <v>419</v>
      </c>
      <c r="H1070" s="43">
        <f>COUNTIF(D1071:$D$1852,366)</f>
        <v>363</v>
      </c>
      <c r="I1070" s="2"/>
    </row>
    <row r="1071" spans="1:9" x14ac:dyDescent="0.25">
      <c r="A1071" s="1">
        <f>COUNTIF($C$2:C1071,"Да")</f>
        <v>11</v>
      </c>
      <c r="B1071" s="45">
        <f t="shared" si="33"/>
        <v>46334</v>
      </c>
      <c r="C1071" s="42" t="str">
        <f>IF(ISERROR(VLOOKUP(B1071,'Айгенис Оп24'!$C$3:$C$22,1,0)),"Нет","Да")</f>
        <v>Нет</v>
      </c>
      <c r="D1071" s="43">
        <f t="shared" si="32"/>
        <v>365</v>
      </c>
      <c r="E1071" s="49">
        <f>ROUND(('Все выпуски'!$X$3*'Все выпуски'!$X$6/100)/365*(B1071-IF(C1071="Нет",VLOOKUP(A1071,'Айгенис Оп24'!$A$2:$C$22,3,0),VLOOKUP((A1071-1),'Айгенис Оп24'!$A$2:$C$22,3,0))),2)</f>
        <v>4.04</v>
      </c>
      <c r="G1071" s="43">
        <f>COUNTIF(D1072:$D$1852,365)</f>
        <v>418</v>
      </c>
      <c r="H1071" s="43">
        <f>COUNTIF(D1072:$D$1852,366)</f>
        <v>363</v>
      </c>
      <c r="I1071" s="2"/>
    </row>
    <row r="1072" spans="1:9" x14ac:dyDescent="0.25">
      <c r="A1072" s="1">
        <f>COUNTIF($C$2:C1072,"Да")</f>
        <v>11</v>
      </c>
      <c r="B1072" s="45">
        <f t="shared" si="33"/>
        <v>46335</v>
      </c>
      <c r="C1072" s="42" t="str">
        <f>IF(ISERROR(VLOOKUP(B1072,'Айгенис Оп24'!$C$3:$C$22,1,0)),"Нет","Да")</f>
        <v>Нет</v>
      </c>
      <c r="D1072" s="43">
        <f t="shared" si="32"/>
        <v>365</v>
      </c>
      <c r="E1072" s="49">
        <f>ROUND(('Все выпуски'!$X$3*'Все выпуски'!$X$6/100)/365*(B1072-IF(C1072="Нет",VLOOKUP(A1072,'Айгенис Оп24'!$A$2:$C$22,3,0),VLOOKUP((A1072-1),'Айгенис Оп24'!$A$2:$C$22,3,0))),2)</f>
        <v>4.1399999999999997</v>
      </c>
      <c r="G1072" s="43">
        <f>COUNTIF(D1073:$D$1852,365)</f>
        <v>417</v>
      </c>
      <c r="H1072" s="43">
        <f>COUNTIF(D1073:$D$1852,366)</f>
        <v>363</v>
      </c>
      <c r="I1072" s="2"/>
    </row>
    <row r="1073" spans="1:9" x14ac:dyDescent="0.25">
      <c r="A1073" s="1">
        <f>COUNTIF($C$2:C1073,"Да")</f>
        <v>11</v>
      </c>
      <c r="B1073" s="45">
        <f t="shared" si="33"/>
        <v>46336</v>
      </c>
      <c r="C1073" s="42" t="str">
        <f>IF(ISERROR(VLOOKUP(B1073,'Айгенис Оп24'!$C$3:$C$22,1,0)),"Нет","Да")</f>
        <v>Нет</v>
      </c>
      <c r="D1073" s="43">
        <f t="shared" si="32"/>
        <v>365</v>
      </c>
      <c r="E1073" s="49">
        <f>ROUND(('Все выпуски'!$X$3*'Все выпуски'!$X$6/100)/365*(B1073-IF(C1073="Нет",VLOOKUP(A1073,'Айгенис Оп24'!$A$2:$C$22,3,0),VLOOKUP((A1073-1),'Айгенис Оп24'!$A$2:$C$22,3,0))),2)</f>
        <v>4.24</v>
      </c>
      <c r="G1073" s="43">
        <f>COUNTIF(D1074:$D$1852,365)</f>
        <v>416</v>
      </c>
      <c r="H1073" s="43">
        <f>COUNTIF(D1074:$D$1852,366)</f>
        <v>363</v>
      </c>
      <c r="I1073" s="2"/>
    </row>
    <row r="1074" spans="1:9" x14ac:dyDescent="0.25">
      <c r="A1074" s="1">
        <f>COUNTIF($C$2:C1074,"Да")</f>
        <v>11</v>
      </c>
      <c r="B1074" s="45">
        <f t="shared" si="33"/>
        <v>46337</v>
      </c>
      <c r="C1074" s="42" t="str">
        <f>IF(ISERROR(VLOOKUP(B1074,'Айгенис Оп24'!$C$3:$C$22,1,0)),"Нет","Да")</f>
        <v>Нет</v>
      </c>
      <c r="D1074" s="43">
        <f t="shared" si="32"/>
        <v>365</v>
      </c>
      <c r="E1074" s="49">
        <f>ROUND(('Все выпуски'!$X$3*'Все выпуски'!$X$6/100)/365*(B1074-IF(C1074="Нет",VLOOKUP(A1074,'Айгенис Оп24'!$A$2:$C$22,3,0),VLOOKUP((A1074-1),'Айгенис Оп24'!$A$2:$C$22,3,0))),2)</f>
        <v>4.34</v>
      </c>
      <c r="G1074" s="43">
        <f>COUNTIF(D1075:$D$1852,365)</f>
        <v>415</v>
      </c>
      <c r="H1074" s="43">
        <f>COUNTIF(D1075:$D$1852,366)</f>
        <v>363</v>
      </c>
      <c r="I1074" s="2"/>
    </row>
    <row r="1075" spans="1:9" x14ac:dyDescent="0.25">
      <c r="A1075" s="1">
        <f>COUNTIF($C$2:C1075,"Да")</f>
        <v>11</v>
      </c>
      <c r="B1075" s="45">
        <f t="shared" si="33"/>
        <v>46338</v>
      </c>
      <c r="C1075" s="42" t="str">
        <f>IF(ISERROR(VLOOKUP(B1075,'Айгенис Оп24'!$C$3:$C$22,1,0)),"Нет","Да")</f>
        <v>Нет</v>
      </c>
      <c r="D1075" s="43">
        <f t="shared" si="32"/>
        <v>365</v>
      </c>
      <c r="E1075" s="49">
        <f>ROUND(('Все выпуски'!$X$3*'Все выпуски'!$X$6/100)/365*(B1075-IF(C1075="Нет",VLOOKUP(A1075,'Айгенис Оп24'!$A$2:$C$22,3,0),VLOOKUP((A1075-1),'Айгенис Оп24'!$A$2:$C$22,3,0))),2)</f>
        <v>4.4400000000000004</v>
      </c>
      <c r="G1075" s="43">
        <f>COUNTIF(D1076:$D$1852,365)</f>
        <v>414</v>
      </c>
      <c r="H1075" s="43">
        <f>COUNTIF(D1076:$D$1852,366)</f>
        <v>363</v>
      </c>
      <c r="I1075" s="2"/>
    </row>
    <row r="1076" spans="1:9" x14ac:dyDescent="0.25">
      <c r="A1076" s="1">
        <f>COUNTIF($C$2:C1076,"Да")</f>
        <v>11</v>
      </c>
      <c r="B1076" s="45">
        <f t="shared" si="33"/>
        <v>46339</v>
      </c>
      <c r="C1076" s="42" t="str">
        <f>IF(ISERROR(VLOOKUP(B1076,'Айгенис Оп24'!$C$3:$C$22,1,0)),"Нет","Да")</f>
        <v>Нет</v>
      </c>
      <c r="D1076" s="43">
        <f t="shared" si="32"/>
        <v>365</v>
      </c>
      <c r="E1076" s="49">
        <f>ROUND(('Все выпуски'!$X$3*'Все выпуски'!$X$6/100)/365*(B1076-IF(C1076="Нет",VLOOKUP(A1076,'Айгенис Оп24'!$A$2:$C$22,3,0),VLOOKUP((A1076-1),'Айгенис Оп24'!$A$2:$C$22,3,0))),2)</f>
        <v>4.54</v>
      </c>
      <c r="G1076" s="43">
        <f>COUNTIF(D1077:$D$1852,365)</f>
        <v>413</v>
      </c>
      <c r="H1076" s="43">
        <f>COUNTIF(D1077:$D$1852,366)</f>
        <v>363</v>
      </c>
      <c r="I1076" s="2"/>
    </row>
    <row r="1077" spans="1:9" x14ac:dyDescent="0.25">
      <c r="A1077" s="1">
        <f>COUNTIF($C$2:C1077,"Да")</f>
        <v>11</v>
      </c>
      <c r="B1077" s="45">
        <f t="shared" si="33"/>
        <v>46340</v>
      </c>
      <c r="C1077" s="42" t="str">
        <f>IF(ISERROR(VLOOKUP(B1077,'Айгенис Оп24'!$C$3:$C$22,1,0)),"Нет","Да")</f>
        <v>Нет</v>
      </c>
      <c r="D1077" s="43">
        <f t="shared" si="32"/>
        <v>365</v>
      </c>
      <c r="E1077" s="49">
        <f>ROUND(('Все выпуски'!$X$3*'Все выпуски'!$X$6/100)/365*(B1077-IF(C1077="Нет",VLOOKUP(A1077,'Айгенис Оп24'!$A$2:$C$22,3,0),VLOOKUP((A1077-1),'Айгенис Оп24'!$A$2:$C$22,3,0))),2)</f>
        <v>4.6399999999999997</v>
      </c>
      <c r="G1077" s="43">
        <f>COUNTIF(D1078:$D$1852,365)</f>
        <v>412</v>
      </c>
      <c r="H1077" s="43">
        <f>COUNTIF(D1078:$D$1852,366)</f>
        <v>363</v>
      </c>
      <c r="I1077" s="2"/>
    </row>
    <row r="1078" spans="1:9" x14ac:dyDescent="0.25">
      <c r="A1078" s="1">
        <f>COUNTIF($C$2:C1078,"Да")</f>
        <v>11</v>
      </c>
      <c r="B1078" s="45">
        <f t="shared" si="33"/>
        <v>46341</v>
      </c>
      <c r="C1078" s="42" t="str">
        <f>IF(ISERROR(VLOOKUP(B1078,'Айгенис Оп24'!$C$3:$C$22,1,0)),"Нет","Да")</f>
        <v>Нет</v>
      </c>
      <c r="D1078" s="43">
        <f t="shared" si="32"/>
        <v>365</v>
      </c>
      <c r="E1078" s="49">
        <f>ROUND(('Все выпуски'!$X$3*'Все выпуски'!$X$6/100)/365*(B1078-IF(C1078="Нет",VLOOKUP(A1078,'Айгенис Оп24'!$A$2:$C$22,3,0),VLOOKUP((A1078-1),'Айгенис Оп24'!$A$2:$C$22,3,0))),2)</f>
        <v>4.7300000000000004</v>
      </c>
      <c r="G1078" s="43">
        <f>COUNTIF(D1079:$D$1852,365)</f>
        <v>411</v>
      </c>
      <c r="H1078" s="43">
        <f>COUNTIF(D1079:$D$1852,366)</f>
        <v>363</v>
      </c>
      <c r="I1078" s="2"/>
    </row>
    <row r="1079" spans="1:9" x14ac:dyDescent="0.25">
      <c r="A1079" s="1">
        <f>COUNTIF($C$2:C1079,"Да")</f>
        <v>11</v>
      </c>
      <c r="B1079" s="45">
        <f t="shared" si="33"/>
        <v>46342</v>
      </c>
      <c r="C1079" s="42" t="str">
        <f>IF(ISERROR(VLOOKUP(B1079,'Айгенис Оп24'!$C$3:$C$22,1,0)),"Нет","Да")</f>
        <v>Нет</v>
      </c>
      <c r="D1079" s="43">
        <f t="shared" si="32"/>
        <v>365</v>
      </c>
      <c r="E1079" s="49">
        <f>ROUND(('Все выпуски'!$X$3*'Все выпуски'!$X$6/100)/365*(B1079-IF(C1079="Нет",VLOOKUP(A1079,'Айгенис Оп24'!$A$2:$C$22,3,0),VLOOKUP((A1079-1),'Айгенис Оп24'!$A$2:$C$22,3,0))),2)</f>
        <v>4.83</v>
      </c>
      <c r="G1079" s="43">
        <f>COUNTIF(D1080:$D$1852,365)</f>
        <v>410</v>
      </c>
      <c r="H1079" s="43">
        <f>COUNTIF(D1080:$D$1852,366)</f>
        <v>363</v>
      </c>
      <c r="I1079" s="2"/>
    </row>
    <row r="1080" spans="1:9" x14ac:dyDescent="0.25">
      <c r="A1080" s="1">
        <f>COUNTIF($C$2:C1080,"Да")</f>
        <v>11</v>
      </c>
      <c r="B1080" s="45">
        <f t="shared" si="33"/>
        <v>46343</v>
      </c>
      <c r="C1080" s="42" t="str">
        <f>IF(ISERROR(VLOOKUP(B1080,'Айгенис Оп24'!$C$3:$C$22,1,0)),"Нет","Да")</f>
        <v>Нет</v>
      </c>
      <c r="D1080" s="43">
        <f t="shared" si="32"/>
        <v>365</v>
      </c>
      <c r="E1080" s="49">
        <f>ROUND(('Все выпуски'!$X$3*'Все выпуски'!$X$6/100)/365*(B1080-IF(C1080="Нет",VLOOKUP(A1080,'Айгенис Оп24'!$A$2:$C$22,3,0),VLOOKUP((A1080-1),'Айгенис Оп24'!$A$2:$C$22,3,0))),2)</f>
        <v>4.93</v>
      </c>
      <c r="G1080" s="43">
        <f>COUNTIF(D1081:$D$1852,365)</f>
        <v>409</v>
      </c>
      <c r="H1080" s="43">
        <f>COUNTIF(D1081:$D$1852,366)</f>
        <v>363</v>
      </c>
      <c r="I1080" s="2"/>
    </row>
    <row r="1081" spans="1:9" x14ac:dyDescent="0.25">
      <c r="A1081" s="1">
        <f>COUNTIF($C$2:C1081,"Да")</f>
        <v>11</v>
      </c>
      <c r="B1081" s="45">
        <f t="shared" si="33"/>
        <v>46344</v>
      </c>
      <c r="C1081" s="42" t="str">
        <f>IF(ISERROR(VLOOKUP(B1081,'Айгенис Оп24'!$C$3:$C$22,1,0)),"Нет","Да")</f>
        <v>Нет</v>
      </c>
      <c r="D1081" s="43">
        <f t="shared" si="32"/>
        <v>365</v>
      </c>
      <c r="E1081" s="49">
        <f>ROUND(('Все выпуски'!$X$3*'Все выпуски'!$X$6/100)/365*(B1081-IF(C1081="Нет",VLOOKUP(A1081,'Айгенис Оп24'!$A$2:$C$22,3,0),VLOOKUP((A1081-1),'Айгенис Оп24'!$A$2:$C$22,3,0))),2)</f>
        <v>5.03</v>
      </c>
      <c r="G1081" s="43">
        <f>COUNTIF(D1082:$D$1852,365)</f>
        <v>408</v>
      </c>
      <c r="H1081" s="43">
        <f>COUNTIF(D1082:$D$1852,366)</f>
        <v>363</v>
      </c>
      <c r="I1081" s="2"/>
    </row>
    <row r="1082" spans="1:9" x14ac:dyDescent="0.25">
      <c r="A1082" s="1">
        <f>COUNTIF($C$2:C1082,"Да")</f>
        <v>11</v>
      </c>
      <c r="B1082" s="45">
        <f t="shared" si="33"/>
        <v>46345</v>
      </c>
      <c r="C1082" s="42" t="str">
        <f>IF(ISERROR(VLOOKUP(B1082,'Айгенис Оп24'!$C$3:$C$22,1,0)),"Нет","Да")</f>
        <v>Нет</v>
      </c>
      <c r="D1082" s="43">
        <f t="shared" si="32"/>
        <v>365</v>
      </c>
      <c r="E1082" s="49">
        <f>ROUND(('Все выпуски'!$X$3*'Все выпуски'!$X$6/100)/365*(B1082-IF(C1082="Нет",VLOOKUP(A1082,'Айгенис Оп24'!$A$2:$C$22,3,0),VLOOKUP((A1082-1),'Айгенис Оп24'!$A$2:$C$22,3,0))),2)</f>
        <v>5.13</v>
      </c>
      <c r="G1082" s="43">
        <f>COUNTIF(D1083:$D$1852,365)</f>
        <v>407</v>
      </c>
      <c r="H1082" s="43">
        <f>COUNTIF(D1083:$D$1852,366)</f>
        <v>363</v>
      </c>
      <c r="I1082" s="2"/>
    </row>
    <row r="1083" spans="1:9" x14ac:dyDescent="0.25">
      <c r="A1083" s="1">
        <f>COUNTIF($C$2:C1083,"Да")</f>
        <v>11</v>
      </c>
      <c r="B1083" s="45">
        <f t="shared" si="33"/>
        <v>46346</v>
      </c>
      <c r="C1083" s="42" t="str">
        <f>IF(ISERROR(VLOOKUP(B1083,'Айгенис Оп24'!$C$3:$C$22,1,0)),"Нет","Да")</f>
        <v>Нет</v>
      </c>
      <c r="D1083" s="43">
        <f t="shared" si="32"/>
        <v>365</v>
      </c>
      <c r="E1083" s="49">
        <f>ROUND(('Все выпуски'!$X$3*'Все выпуски'!$X$6/100)/365*(B1083-IF(C1083="Нет",VLOOKUP(A1083,'Айгенис Оп24'!$A$2:$C$22,3,0),VLOOKUP((A1083-1),'Айгенис Оп24'!$A$2:$C$22,3,0))),2)</f>
        <v>5.23</v>
      </c>
      <c r="G1083" s="43">
        <f>COUNTIF(D1084:$D$1852,365)</f>
        <v>406</v>
      </c>
      <c r="H1083" s="43">
        <f>COUNTIF(D1084:$D$1852,366)</f>
        <v>363</v>
      </c>
      <c r="I1083" s="2"/>
    </row>
    <row r="1084" spans="1:9" x14ac:dyDescent="0.25">
      <c r="A1084" s="1">
        <f>COUNTIF($C$2:C1084,"Да")</f>
        <v>11</v>
      </c>
      <c r="B1084" s="45">
        <f t="shared" si="33"/>
        <v>46347</v>
      </c>
      <c r="C1084" s="42" t="str">
        <f>IF(ISERROR(VLOOKUP(B1084,'Айгенис Оп24'!$C$3:$C$22,1,0)),"Нет","Да")</f>
        <v>Нет</v>
      </c>
      <c r="D1084" s="43">
        <f t="shared" si="32"/>
        <v>365</v>
      </c>
      <c r="E1084" s="49">
        <f>ROUND(('Все выпуски'!$X$3*'Все выпуски'!$X$6/100)/365*(B1084-IF(C1084="Нет",VLOOKUP(A1084,'Айгенис Оп24'!$A$2:$C$22,3,0),VLOOKUP((A1084-1),'Айгенис Оп24'!$A$2:$C$22,3,0))),2)</f>
        <v>5.33</v>
      </c>
      <c r="G1084" s="43">
        <f>COUNTIF(D1085:$D$1852,365)</f>
        <v>405</v>
      </c>
      <c r="H1084" s="43">
        <f>COUNTIF(D1085:$D$1852,366)</f>
        <v>363</v>
      </c>
      <c r="I1084" s="2"/>
    </row>
    <row r="1085" spans="1:9" x14ac:dyDescent="0.25">
      <c r="A1085" s="1">
        <f>COUNTIF($C$2:C1085,"Да")</f>
        <v>11</v>
      </c>
      <c r="B1085" s="45">
        <f t="shared" si="33"/>
        <v>46348</v>
      </c>
      <c r="C1085" s="42" t="str">
        <f>IF(ISERROR(VLOOKUP(B1085,'Айгенис Оп24'!$C$3:$C$22,1,0)),"Нет","Да")</f>
        <v>Нет</v>
      </c>
      <c r="D1085" s="43">
        <f t="shared" si="32"/>
        <v>365</v>
      </c>
      <c r="E1085" s="49">
        <f>ROUND(('Все выпуски'!$X$3*'Все выпуски'!$X$6/100)/365*(B1085-IF(C1085="Нет",VLOOKUP(A1085,'Айгенис Оп24'!$A$2:$C$22,3,0),VLOOKUP((A1085-1),'Айгенис Оп24'!$A$2:$C$22,3,0))),2)</f>
        <v>5.42</v>
      </c>
      <c r="G1085" s="43">
        <f>COUNTIF(D1086:$D$1852,365)</f>
        <v>404</v>
      </c>
      <c r="H1085" s="43">
        <f>COUNTIF(D1086:$D$1852,366)</f>
        <v>363</v>
      </c>
      <c r="I1085" s="2"/>
    </row>
    <row r="1086" spans="1:9" x14ac:dyDescent="0.25">
      <c r="A1086" s="1">
        <f>COUNTIF($C$2:C1086,"Да")</f>
        <v>11</v>
      </c>
      <c r="B1086" s="45">
        <f t="shared" si="33"/>
        <v>46349</v>
      </c>
      <c r="C1086" s="42" t="str">
        <f>IF(ISERROR(VLOOKUP(B1086,'Айгенис Оп24'!$C$3:$C$22,1,0)),"Нет","Да")</f>
        <v>Нет</v>
      </c>
      <c r="D1086" s="43">
        <f t="shared" si="32"/>
        <v>365</v>
      </c>
      <c r="E1086" s="49">
        <f>ROUND(('Все выпуски'!$X$3*'Все выпуски'!$X$6/100)/365*(B1086-IF(C1086="Нет",VLOOKUP(A1086,'Айгенис Оп24'!$A$2:$C$22,3,0),VLOOKUP((A1086-1),'Айгенис Оп24'!$A$2:$C$22,3,0))),2)</f>
        <v>5.52</v>
      </c>
      <c r="G1086" s="43">
        <f>COUNTIF(D1087:$D$1852,365)</f>
        <v>403</v>
      </c>
      <c r="H1086" s="43">
        <f>COUNTIF(D1087:$D$1852,366)</f>
        <v>363</v>
      </c>
      <c r="I1086" s="2"/>
    </row>
    <row r="1087" spans="1:9" x14ac:dyDescent="0.25">
      <c r="A1087" s="1">
        <f>COUNTIF($C$2:C1087,"Да")</f>
        <v>11</v>
      </c>
      <c r="B1087" s="45">
        <f t="shared" si="33"/>
        <v>46350</v>
      </c>
      <c r="C1087" s="42" t="str">
        <f>IF(ISERROR(VLOOKUP(B1087,'Айгенис Оп24'!$C$3:$C$22,1,0)),"Нет","Да")</f>
        <v>Нет</v>
      </c>
      <c r="D1087" s="43">
        <f t="shared" si="32"/>
        <v>365</v>
      </c>
      <c r="E1087" s="49">
        <f>ROUND(('Все выпуски'!$X$3*'Все выпуски'!$X$6/100)/365*(B1087-IF(C1087="Нет",VLOOKUP(A1087,'Айгенис Оп24'!$A$2:$C$22,3,0),VLOOKUP((A1087-1),'Айгенис Оп24'!$A$2:$C$22,3,0))),2)</f>
        <v>5.62</v>
      </c>
      <c r="G1087" s="43">
        <f>COUNTIF(D1088:$D$1852,365)</f>
        <v>402</v>
      </c>
      <c r="H1087" s="43">
        <f>COUNTIF(D1088:$D$1852,366)</f>
        <v>363</v>
      </c>
      <c r="I1087" s="2"/>
    </row>
    <row r="1088" spans="1:9" x14ac:dyDescent="0.25">
      <c r="A1088" s="1">
        <f>COUNTIF($C$2:C1088,"Да")</f>
        <v>11</v>
      </c>
      <c r="B1088" s="45">
        <f t="shared" si="33"/>
        <v>46351</v>
      </c>
      <c r="C1088" s="42" t="str">
        <f>IF(ISERROR(VLOOKUP(B1088,'Айгенис Оп24'!$C$3:$C$22,1,0)),"Нет","Да")</f>
        <v>Нет</v>
      </c>
      <c r="D1088" s="43">
        <f t="shared" si="32"/>
        <v>365</v>
      </c>
      <c r="E1088" s="49">
        <f>ROUND(('Все выпуски'!$X$3*'Все выпуски'!$X$6/100)/365*(B1088-IF(C1088="Нет",VLOOKUP(A1088,'Айгенис Оп24'!$A$2:$C$22,3,0),VLOOKUP((A1088-1),'Айгенис Оп24'!$A$2:$C$22,3,0))),2)</f>
        <v>5.72</v>
      </c>
      <c r="G1088" s="43">
        <f>COUNTIF(D1089:$D$1852,365)</f>
        <v>401</v>
      </c>
      <c r="H1088" s="43">
        <f>COUNTIF(D1089:$D$1852,366)</f>
        <v>363</v>
      </c>
      <c r="I1088" s="2"/>
    </row>
    <row r="1089" spans="1:9" x14ac:dyDescent="0.25">
      <c r="A1089" s="1">
        <f>COUNTIF($C$2:C1089,"Да")</f>
        <v>11</v>
      </c>
      <c r="B1089" s="45">
        <f t="shared" si="33"/>
        <v>46352</v>
      </c>
      <c r="C1089" s="42" t="str">
        <f>IF(ISERROR(VLOOKUP(B1089,'Айгенис Оп24'!$C$3:$C$22,1,0)),"Нет","Да")</f>
        <v>Нет</v>
      </c>
      <c r="D1089" s="43">
        <f t="shared" si="32"/>
        <v>365</v>
      </c>
      <c r="E1089" s="49">
        <f>ROUND(('Все выпуски'!$X$3*'Все выпуски'!$X$6/100)/365*(B1089-IF(C1089="Нет",VLOOKUP(A1089,'Айгенис Оп24'!$A$2:$C$22,3,0),VLOOKUP((A1089-1),'Айгенис Оп24'!$A$2:$C$22,3,0))),2)</f>
        <v>5.82</v>
      </c>
      <c r="G1089" s="43">
        <f>COUNTIF(D1090:$D$1852,365)</f>
        <v>400</v>
      </c>
      <c r="H1089" s="43">
        <f>COUNTIF(D1090:$D$1852,366)</f>
        <v>363</v>
      </c>
      <c r="I1089" s="2"/>
    </row>
    <row r="1090" spans="1:9" x14ac:dyDescent="0.25">
      <c r="A1090" s="1">
        <f>COUNTIF($C$2:C1090,"Да")</f>
        <v>11</v>
      </c>
      <c r="B1090" s="45">
        <f t="shared" si="33"/>
        <v>46353</v>
      </c>
      <c r="C1090" s="42" t="str">
        <f>IF(ISERROR(VLOOKUP(B1090,'Айгенис Оп24'!$C$3:$C$22,1,0)),"Нет","Да")</f>
        <v>Нет</v>
      </c>
      <c r="D1090" s="43">
        <f t="shared" ref="D1090:D1153" si="34">IF(MOD(YEAR(B1090),4)=0,366,365)</f>
        <v>365</v>
      </c>
      <c r="E1090" s="49">
        <f>ROUND(('Все выпуски'!$X$3*'Все выпуски'!$X$6/100)/365*(B1090-IF(C1090="Нет",VLOOKUP(A1090,'Айгенис Оп24'!$A$2:$C$22,3,0),VLOOKUP((A1090-1),'Айгенис Оп24'!$A$2:$C$22,3,0))),2)</f>
        <v>5.92</v>
      </c>
      <c r="G1090" s="43">
        <f>COUNTIF(D1091:$D$1852,365)</f>
        <v>399</v>
      </c>
      <c r="H1090" s="43">
        <f>COUNTIF(D1091:$D$1852,366)</f>
        <v>363</v>
      </c>
      <c r="I1090" s="2"/>
    </row>
    <row r="1091" spans="1:9" x14ac:dyDescent="0.25">
      <c r="A1091" s="1">
        <f>COUNTIF($C$2:C1091,"Да")</f>
        <v>11</v>
      </c>
      <c r="B1091" s="45">
        <f t="shared" si="33"/>
        <v>46354</v>
      </c>
      <c r="C1091" s="42" t="str">
        <f>IF(ISERROR(VLOOKUP(B1091,'Айгенис Оп24'!$C$3:$C$22,1,0)),"Нет","Да")</f>
        <v>Нет</v>
      </c>
      <c r="D1091" s="43">
        <f t="shared" si="34"/>
        <v>365</v>
      </c>
      <c r="E1091" s="49">
        <f>ROUND(('Все выпуски'!$X$3*'Все выпуски'!$X$6/100)/365*(B1091-IF(C1091="Нет",VLOOKUP(A1091,'Айгенис Оп24'!$A$2:$C$22,3,0),VLOOKUP((A1091-1),'Айгенис Оп24'!$A$2:$C$22,3,0))),2)</f>
        <v>6.02</v>
      </c>
      <c r="G1091" s="43">
        <f>COUNTIF(D1092:$D$1852,365)</f>
        <v>398</v>
      </c>
      <c r="H1091" s="43">
        <f>COUNTIF(D1092:$D$1852,366)</f>
        <v>363</v>
      </c>
      <c r="I1091" s="2"/>
    </row>
    <row r="1092" spans="1:9" x14ac:dyDescent="0.25">
      <c r="A1092" s="1">
        <f>COUNTIF($C$2:C1092,"Да")</f>
        <v>11</v>
      </c>
      <c r="B1092" s="45">
        <f t="shared" ref="B1092:B1155" si="35">B1091+1</f>
        <v>46355</v>
      </c>
      <c r="C1092" s="42" t="str">
        <f>IF(ISERROR(VLOOKUP(B1092,'Айгенис Оп24'!$C$3:$C$22,1,0)),"Нет","Да")</f>
        <v>Нет</v>
      </c>
      <c r="D1092" s="43">
        <f t="shared" si="34"/>
        <v>365</v>
      </c>
      <c r="E1092" s="49">
        <f>ROUND(('Все выпуски'!$X$3*'Все выпуски'!$X$6/100)/365*(B1092-IF(C1092="Нет",VLOOKUP(A1092,'Айгенис Оп24'!$A$2:$C$22,3,0),VLOOKUP((A1092-1),'Айгенис Оп24'!$A$2:$C$22,3,0))),2)</f>
        <v>6.12</v>
      </c>
      <c r="G1092" s="43">
        <f>COUNTIF(D1093:$D$1852,365)</f>
        <v>397</v>
      </c>
      <c r="H1092" s="43">
        <f>COUNTIF(D1093:$D$1852,366)</f>
        <v>363</v>
      </c>
      <c r="I1092" s="2"/>
    </row>
    <row r="1093" spans="1:9" x14ac:dyDescent="0.25">
      <c r="A1093" s="1">
        <f>COUNTIF($C$2:C1093,"Да")</f>
        <v>11</v>
      </c>
      <c r="B1093" s="45">
        <f t="shared" si="35"/>
        <v>46356</v>
      </c>
      <c r="C1093" s="42" t="str">
        <f>IF(ISERROR(VLOOKUP(B1093,'Айгенис Оп24'!$C$3:$C$22,1,0)),"Нет","Да")</f>
        <v>Нет</v>
      </c>
      <c r="D1093" s="43">
        <f t="shared" si="34"/>
        <v>365</v>
      </c>
      <c r="E1093" s="49">
        <f>ROUND(('Все выпуски'!$X$3*'Все выпуски'!$X$6/100)/365*(B1093-IF(C1093="Нет",VLOOKUP(A1093,'Айгенис Оп24'!$A$2:$C$22,3,0),VLOOKUP((A1093-1),'Айгенис Оп24'!$A$2:$C$22,3,0))),2)</f>
        <v>6.21</v>
      </c>
      <c r="G1093" s="43">
        <f>COUNTIF(D1094:$D$1852,365)</f>
        <v>396</v>
      </c>
      <c r="H1093" s="43">
        <f>COUNTIF(D1094:$D$1852,366)</f>
        <v>363</v>
      </c>
      <c r="I1093" s="2"/>
    </row>
    <row r="1094" spans="1:9" x14ac:dyDescent="0.25">
      <c r="A1094" s="1">
        <f>COUNTIF($C$2:C1094,"Да")</f>
        <v>11</v>
      </c>
      <c r="B1094" s="45">
        <f t="shared" si="35"/>
        <v>46357</v>
      </c>
      <c r="C1094" s="42" t="str">
        <f>IF(ISERROR(VLOOKUP(B1094,'Айгенис Оп24'!$C$3:$C$22,1,0)),"Нет","Да")</f>
        <v>Нет</v>
      </c>
      <c r="D1094" s="43">
        <f t="shared" si="34"/>
        <v>365</v>
      </c>
      <c r="E1094" s="49">
        <f>ROUND(('Все выпуски'!$X$3*'Все выпуски'!$X$6/100)/365*(B1094-IF(C1094="Нет",VLOOKUP(A1094,'Айгенис Оп24'!$A$2:$C$22,3,0),VLOOKUP((A1094-1),'Айгенис Оп24'!$A$2:$C$22,3,0))),2)</f>
        <v>6.31</v>
      </c>
      <c r="G1094" s="43">
        <f>COUNTIF(D1095:$D$1852,365)</f>
        <v>395</v>
      </c>
      <c r="H1094" s="43">
        <f>COUNTIF(D1095:$D$1852,366)</f>
        <v>363</v>
      </c>
      <c r="I1094" s="2"/>
    </row>
    <row r="1095" spans="1:9" x14ac:dyDescent="0.25">
      <c r="A1095" s="1">
        <f>COUNTIF($C$2:C1095,"Да")</f>
        <v>11</v>
      </c>
      <c r="B1095" s="45">
        <f t="shared" si="35"/>
        <v>46358</v>
      </c>
      <c r="C1095" s="42" t="str">
        <f>IF(ISERROR(VLOOKUP(B1095,'Айгенис Оп24'!$C$3:$C$22,1,0)),"Нет","Да")</f>
        <v>Нет</v>
      </c>
      <c r="D1095" s="43">
        <f t="shared" si="34"/>
        <v>365</v>
      </c>
      <c r="E1095" s="49">
        <f>ROUND(('Все выпуски'!$X$3*'Все выпуски'!$X$6/100)/365*(B1095-IF(C1095="Нет",VLOOKUP(A1095,'Айгенис Оп24'!$A$2:$C$22,3,0),VLOOKUP((A1095-1),'Айгенис Оп24'!$A$2:$C$22,3,0))),2)</f>
        <v>6.41</v>
      </c>
      <c r="G1095" s="43">
        <f>COUNTIF(D1096:$D$1852,365)</f>
        <v>394</v>
      </c>
      <c r="H1095" s="43">
        <f>COUNTIF(D1096:$D$1852,366)</f>
        <v>363</v>
      </c>
      <c r="I1095" s="2"/>
    </row>
    <row r="1096" spans="1:9" x14ac:dyDescent="0.25">
      <c r="A1096" s="1">
        <f>COUNTIF($C$2:C1096,"Да")</f>
        <v>11</v>
      </c>
      <c r="B1096" s="45">
        <f t="shared" si="35"/>
        <v>46359</v>
      </c>
      <c r="C1096" s="42" t="str">
        <f>IF(ISERROR(VLOOKUP(B1096,'Айгенис Оп24'!$C$3:$C$22,1,0)),"Нет","Да")</f>
        <v>Нет</v>
      </c>
      <c r="D1096" s="43">
        <f t="shared" si="34"/>
        <v>365</v>
      </c>
      <c r="E1096" s="49">
        <f>ROUND(('Все выпуски'!$X$3*'Все выпуски'!$X$6/100)/365*(B1096-IF(C1096="Нет",VLOOKUP(A1096,'Айгенис Оп24'!$A$2:$C$22,3,0),VLOOKUP((A1096-1),'Айгенис Оп24'!$A$2:$C$22,3,0))),2)</f>
        <v>6.51</v>
      </c>
      <c r="G1096" s="43">
        <f>COUNTIF(D1097:$D$1852,365)</f>
        <v>393</v>
      </c>
      <c r="H1096" s="43">
        <f>COUNTIF(D1097:$D$1852,366)</f>
        <v>363</v>
      </c>
      <c r="I1096" s="2"/>
    </row>
    <row r="1097" spans="1:9" x14ac:dyDescent="0.25">
      <c r="A1097" s="1">
        <f>COUNTIF($C$2:C1097,"Да")</f>
        <v>11</v>
      </c>
      <c r="B1097" s="45">
        <f t="shared" si="35"/>
        <v>46360</v>
      </c>
      <c r="C1097" s="42" t="str">
        <f>IF(ISERROR(VLOOKUP(B1097,'Айгенис Оп24'!$C$3:$C$22,1,0)),"Нет","Да")</f>
        <v>Нет</v>
      </c>
      <c r="D1097" s="43">
        <f t="shared" si="34"/>
        <v>365</v>
      </c>
      <c r="E1097" s="49">
        <f>ROUND(('Все выпуски'!$X$3*'Все выпуски'!$X$6/100)/365*(B1097-IF(C1097="Нет",VLOOKUP(A1097,'Айгенис Оп24'!$A$2:$C$22,3,0),VLOOKUP((A1097-1),'Айгенис Оп24'!$A$2:$C$22,3,0))),2)</f>
        <v>6.61</v>
      </c>
      <c r="G1097" s="43">
        <f>COUNTIF(D1098:$D$1852,365)</f>
        <v>392</v>
      </c>
      <c r="H1097" s="43">
        <f>COUNTIF(D1098:$D$1852,366)</f>
        <v>363</v>
      </c>
      <c r="I1097" s="2"/>
    </row>
    <row r="1098" spans="1:9" x14ac:dyDescent="0.25">
      <c r="A1098" s="1">
        <f>COUNTIF($C$2:C1098,"Да")</f>
        <v>11</v>
      </c>
      <c r="B1098" s="45">
        <f t="shared" si="35"/>
        <v>46361</v>
      </c>
      <c r="C1098" s="42" t="str">
        <f>IF(ISERROR(VLOOKUP(B1098,'Айгенис Оп24'!$C$3:$C$22,1,0)),"Нет","Да")</f>
        <v>Нет</v>
      </c>
      <c r="D1098" s="43">
        <f t="shared" si="34"/>
        <v>365</v>
      </c>
      <c r="E1098" s="49">
        <f>ROUND(('Все выпуски'!$X$3*'Все выпуски'!$X$6/100)/365*(B1098-IF(C1098="Нет",VLOOKUP(A1098,'Айгенис Оп24'!$A$2:$C$22,3,0),VLOOKUP((A1098-1),'Айгенис Оп24'!$A$2:$C$22,3,0))),2)</f>
        <v>6.71</v>
      </c>
      <c r="G1098" s="43">
        <f>COUNTIF(D1099:$D$1852,365)</f>
        <v>391</v>
      </c>
      <c r="H1098" s="43">
        <f>COUNTIF(D1099:$D$1852,366)</f>
        <v>363</v>
      </c>
      <c r="I1098" s="2"/>
    </row>
    <row r="1099" spans="1:9" x14ac:dyDescent="0.25">
      <c r="A1099" s="1">
        <f>COUNTIF($C$2:C1099,"Да")</f>
        <v>11</v>
      </c>
      <c r="B1099" s="45">
        <f t="shared" si="35"/>
        <v>46362</v>
      </c>
      <c r="C1099" s="42" t="str">
        <f>IF(ISERROR(VLOOKUP(B1099,'Айгенис Оп24'!$C$3:$C$22,1,0)),"Нет","Да")</f>
        <v>Нет</v>
      </c>
      <c r="D1099" s="43">
        <f t="shared" si="34"/>
        <v>365</v>
      </c>
      <c r="E1099" s="49">
        <f>ROUND(('Все выпуски'!$X$3*'Все выпуски'!$X$6/100)/365*(B1099-IF(C1099="Нет",VLOOKUP(A1099,'Айгенис Оп24'!$A$2:$C$22,3,0),VLOOKUP((A1099-1),'Айгенис Оп24'!$A$2:$C$22,3,0))),2)</f>
        <v>6.81</v>
      </c>
      <c r="G1099" s="43">
        <f>COUNTIF(D1100:$D$1852,365)</f>
        <v>390</v>
      </c>
      <c r="H1099" s="43">
        <f>COUNTIF(D1100:$D$1852,366)</f>
        <v>363</v>
      </c>
      <c r="I1099" s="2"/>
    </row>
    <row r="1100" spans="1:9" x14ac:dyDescent="0.25">
      <c r="A1100" s="1">
        <f>COUNTIF($C$2:C1100,"Да")</f>
        <v>11</v>
      </c>
      <c r="B1100" s="45">
        <f t="shared" si="35"/>
        <v>46363</v>
      </c>
      <c r="C1100" s="42" t="str">
        <f>IF(ISERROR(VLOOKUP(B1100,'Айгенис Оп24'!$C$3:$C$22,1,0)),"Нет","Да")</f>
        <v>Нет</v>
      </c>
      <c r="D1100" s="43">
        <f t="shared" si="34"/>
        <v>365</v>
      </c>
      <c r="E1100" s="49">
        <f>ROUND(('Все выпуски'!$X$3*'Все выпуски'!$X$6/100)/365*(B1100-IF(C1100="Нет",VLOOKUP(A1100,'Айгенис Оп24'!$A$2:$C$22,3,0),VLOOKUP((A1100-1),'Айгенис Оп24'!$A$2:$C$22,3,0))),2)</f>
        <v>6.9</v>
      </c>
      <c r="G1100" s="43">
        <f>COUNTIF(D1101:$D$1852,365)</f>
        <v>389</v>
      </c>
      <c r="H1100" s="43">
        <f>COUNTIF(D1101:$D$1852,366)</f>
        <v>363</v>
      </c>
      <c r="I1100" s="2"/>
    </row>
    <row r="1101" spans="1:9" x14ac:dyDescent="0.25">
      <c r="A1101" s="1">
        <f>COUNTIF($C$2:C1101,"Да")</f>
        <v>11</v>
      </c>
      <c r="B1101" s="45">
        <f t="shared" si="35"/>
        <v>46364</v>
      </c>
      <c r="C1101" s="42" t="str">
        <f>IF(ISERROR(VLOOKUP(B1101,'Айгенис Оп24'!$C$3:$C$22,1,0)),"Нет","Да")</f>
        <v>Нет</v>
      </c>
      <c r="D1101" s="43">
        <f t="shared" si="34"/>
        <v>365</v>
      </c>
      <c r="E1101" s="49">
        <f>ROUND(('Все выпуски'!$X$3*'Все выпуски'!$X$6/100)/365*(B1101-IF(C1101="Нет",VLOOKUP(A1101,'Айгенис Оп24'!$A$2:$C$22,3,0),VLOOKUP((A1101-1),'Айгенис Оп24'!$A$2:$C$22,3,0))),2)</f>
        <v>7</v>
      </c>
      <c r="G1101" s="43">
        <f>COUNTIF(D1102:$D$1852,365)</f>
        <v>388</v>
      </c>
      <c r="H1101" s="43">
        <f>COUNTIF(D1102:$D$1852,366)</f>
        <v>363</v>
      </c>
      <c r="I1101" s="2"/>
    </row>
    <row r="1102" spans="1:9" x14ac:dyDescent="0.25">
      <c r="A1102" s="1">
        <f>COUNTIF($C$2:C1102,"Да")</f>
        <v>11</v>
      </c>
      <c r="B1102" s="45">
        <f t="shared" si="35"/>
        <v>46365</v>
      </c>
      <c r="C1102" s="42" t="str">
        <f>IF(ISERROR(VLOOKUP(B1102,'Айгенис Оп24'!$C$3:$C$22,1,0)),"Нет","Да")</f>
        <v>Нет</v>
      </c>
      <c r="D1102" s="43">
        <f t="shared" si="34"/>
        <v>365</v>
      </c>
      <c r="E1102" s="49">
        <f>ROUND(('Все выпуски'!$X$3*'Все выпуски'!$X$6/100)/365*(B1102-IF(C1102="Нет",VLOOKUP(A1102,'Айгенис Оп24'!$A$2:$C$22,3,0),VLOOKUP((A1102-1),'Айгенис Оп24'!$A$2:$C$22,3,0))),2)</f>
        <v>7.1</v>
      </c>
      <c r="G1102" s="43">
        <f>COUNTIF(D1103:$D$1852,365)</f>
        <v>387</v>
      </c>
      <c r="H1102" s="43">
        <f>COUNTIF(D1103:$D$1852,366)</f>
        <v>363</v>
      </c>
      <c r="I1102" s="2"/>
    </row>
    <row r="1103" spans="1:9" x14ac:dyDescent="0.25">
      <c r="A1103" s="1">
        <f>COUNTIF($C$2:C1103,"Да")</f>
        <v>11</v>
      </c>
      <c r="B1103" s="45">
        <f t="shared" si="35"/>
        <v>46366</v>
      </c>
      <c r="C1103" s="42" t="str">
        <f>IF(ISERROR(VLOOKUP(B1103,'Айгенис Оп24'!$C$3:$C$22,1,0)),"Нет","Да")</f>
        <v>Нет</v>
      </c>
      <c r="D1103" s="43">
        <f t="shared" si="34"/>
        <v>365</v>
      </c>
      <c r="E1103" s="49">
        <f>ROUND(('Все выпуски'!$X$3*'Все выпуски'!$X$6/100)/365*(B1103-IF(C1103="Нет",VLOOKUP(A1103,'Айгенис Оп24'!$A$2:$C$22,3,0),VLOOKUP((A1103-1),'Айгенис Оп24'!$A$2:$C$22,3,0))),2)</f>
        <v>7.2</v>
      </c>
      <c r="G1103" s="43">
        <f>COUNTIF(D1104:$D$1852,365)</f>
        <v>386</v>
      </c>
      <c r="H1103" s="43">
        <f>COUNTIF(D1104:$D$1852,366)</f>
        <v>363</v>
      </c>
      <c r="I1103" s="2"/>
    </row>
    <row r="1104" spans="1:9" x14ac:dyDescent="0.25">
      <c r="A1104" s="1">
        <f>COUNTIF($C$2:C1104,"Да")</f>
        <v>11</v>
      </c>
      <c r="B1104" s="45">
        <f t="shared" si="35"/>
        <v>46367</v>
      </c>
      <c r="C1104" s="42" t="str">
        <f>IF(ISERROR(VLOOKUP(B1104,'Айгенис Оп24'!$C$3:$C$22,1,0)),"Нет","Да")</f>
        <v>Нет</v>
      </c>
      <c r="D1104" s="43">
        <f t="shared" si="34"/>
        <v>365</v>
      </c>
      <c r="E1104" s="49">
        <f>ROUND(('Все выпуски'!$X$3*'Все выпуски'!$X$6/100)/365*(B1104-IF(C1104="Нет",VLOOKUP(A1104,'Айгенис Оп24'!$A$2:$C$22,3,0),VLOOKUP((A1104-1),'Айгенис Оп24'!$A$2:$C$22,3,0))),2)</f>
        <v>7.3</v>
      </c>
      <c r="G1104" s="43">
        <f>COUNTIF(D1105:$D$1852,365)</f>
        <v>385</v>
      </c>
      <c r="H1104" s="43">
        <f>COUNTIF(D1105:$D$1852,366)</f>
        <v>363</v>
      </c>
      <c r="I1104" s="2"/>
    </row>
    <row r="1105" spans="1:9" x14ac:dyDescent="0.25">
      <c r="A1105" s="1">
        <f>COUNTIF($C$2:C1105,"Да")</f>
        <v>11</v>
      </c>
      <c r="B1105" s="45">
        <f t="shared" si="35"/>
        <v>46368</v>
      </c>
      <c r="C1105" s="42" t="str">
        <f>IF(ISERROR(VLOOKUP(B1105,'Айгенис Оп24'!$C$3:$C$22,1,0)),"Нет","Да")</f>
        <v>Нет</v>
      </c>
      <c r="D1105" s="43">
        <f t="shared" si="34"/>
        <v>365</v>
      </c>
      <c r="E1105" s="49">
        <f>ROUND(('Все выпуски'!$X$3*'Все выпуски'!$X$6/100)/365*(B1105-IF(C1105="Нет",VLOOKUP(A1105,'Айгенис Оп24'!$A$2:$C$22,3,0),VLOOKUP((A1105-1),'Айгенис Оп24'!$A$2:$C$22,3,0))),2)</f>
        <v>7.4</v>
      </c>
      <c r="G1105" s="43">
        <f>COUNTIF(D1106:$D$1852,365)</f>
        <v>384</v>
      </c>
      <c r="H1105" s="43">
        <f>COUNTIF(D1106:$D$1852,366)</f>
        <v>363</v>
      </c>
      <c r="I1105" s="2"/>
    </row>
    <row r="1106" spans="1:9" x14ac:dyDescent="0.25">
      <c r="A1106" s="1">
        <f>COUNTIF($C$2:C1106,"Да")</f>
        <v>11</v>
      </c>
      <c r="B1106" s="45">
        <f t="shared" si="35"/>
        <v>46369</v>
      </c>
      <c r="C1106" s="42" t="str">
        <f>IF(ISERROR(VLOOKUP(B1106,'Айгенис Оп24'!$C$3:$C$22,1,0)),"Нет","Да")</f>
        <v>Нет</v>
      </c>
      <c r="D1106" s="43">
        <f t="shared" si="34"/>
        <v>365</v>
      </c>
      <c r="E1106" s="49">
        <f>ROUND(('Все выпуски'!$X$3*'Все выпуски'!$X$6/100)/365*(B1106-IF(C1106="Нет",VLOOKUP(A1106,'Айгенис Оп24'!$A$2:$C$22,3,0),VLOOKUP((A1106-1),'Айгенис Оп24'!$A$2:$C$22,3,0))),2)</f>
        <v>7.5</v>
      </c>
      <c r="G1106" s="43">
        <f>COUNTIF(D1107:$D$1852,365)</f>
        <v>383</v>
      </c>
      <c r="H1106" s="43">
        <f>COUNTIF(D1107:$D$1852,366)</f>
        <v>363</v>
      </c>
      <c r="I1106" s="2"/>
    </row>
    <row r="1107" spans="1:9" x14ac:dyDescent="0.25">
      <c r="A1107" s="1">
        <f>COUNTIF($C$2:C1107,"Да")</f>
        <v>11</v>
      </c>
      <c r="B1107" s="45">
        <f t="shared" si="35"/>
        <v>46370</v>
      </c>
      <c r="C1107" s="42" t="str">
        <f>IF(ISERROR(VLOOKUP(B1107,'Айгенис Оп24'!$C$3:$C$22,1,0)),"Нет","Да")</f>
        <v>Нет</v>
      </c>
      <c r="D1107" s="43">
        <f t="shared" si="34"/>
        <v>365</v>
      </c>
      <c r="E1107" s="49">
        <f>ROUND(('Все выпуски'!$X$3*'Все выпуски'!$X$6/100)/365*(B1107-IF(C1107="Нет",VLOOKUP(A1107,'Айгенис Оп24'!$A$2:$C$22,3,0),VLOOKUP((A1107-1),'Айгенис Оп24'!$A$2:$C$22,3,0))),2)</f>
        <v>7.59</v>
      </c>
      <c r="G1107" s="43">
        <f>COUNTIF(D1108:$D$1852,365)</f>
        <v>382</v>
      </c>
      <c r="H1107" s="43">
        <f>COUNTIF(D1108:$D$1852,366)</f>
        <v>363</v>
      </c>
      <c r="I1107" s="2"/>
    </row>
    <row r="1108" spans="1:9" x14ac:dyDescent="0.25">
      <c r="A1108" s="1">
        <f>COUNTIF($C$2:C1108,"Да")</f>
        <v>11</v>
      </c>
      <c r="B1108" s="45">
        <f t="shared" si="35"/>
        <v>46371</v>
      </c>
      <c r="C1108" s="42" t="str">
        <f>IF(ISERROR(VLOOKUP(B1108,'Айгенис Оп24'!$C$3:$C$22,1,0)),"Нет","Да")</f>
        <v>Нет</v>
      </c>
      <c r="D1108" s="43">
        <f t="shared" si="34"/>
        <v>365</v>
      </c>
      <c r="E1108" s="49">
        <f>ROUND(('Все выпуски'!$X$3*'Все выпуски'!$X$6/100)/365*(B1108-IF(C1108="Нет",VLOOKUP(A1108,'Айгенис Оп24'!$A$2:$C$22,3,0),VLOOKUP((A1108-1),'Айгенис Оп24'!$A$2:$C$22,3,0))),2)</f>
        <v>7.69</v>
      </c>
      <c r="G1108" s="43">
        <f>COUNTIF(D1109:$D$1852,365)</f>
        <v>381</v>
      </c>
      <c r="H1108" s="43">
        <f>COUNTIF(D1109:$D$1852,366)</f>
        <v>363</v>
      </c>
      <c r="I1108" s="2"/>
    </row>
    <row r="1109" spans="1:9" x14ac:dyDescent="0.25">
      <c r="A1109" s="1">
        <f>COUNTIF($C$2:C1109,"Да")</f>
        <v>11</v>
      </c>
      <c r="B1109" s="45">
        <f t="shared" si="35"/>
        <v>46372</v>
      </c>
      <c r="C1109" s="42" t="str">
        <f>IF(ISERROR(VLOOKUP(B1109,'Айгенис Оп24'!$C$3:$C$22,1,0)),"Нет","Да")</f>
        <v>Нет</v>
      </c>
      <c r="D1109" s="43">
        <f t="shared" si="34"/>
        <v>365</v>
      </c>
      <c r="E1109" s="49">
        <f>ROUND(('Все выпуски'!$X$3*'Все выпуски'!$X$6/100)/365*(B1109-IF(C1109="Нет",VLOOKUP(A1109,'Айгенис Оп24'!$A$2:$C$22,3,0),VLOOKUP((A1109-1),'Айгенис Оп24'!$A$2:$C$22,3,0))),2)</f>
        <v>7.79</v>
      </c>
      <c r="G1109" s="43">
        <f>COUNTIF(D1110:$D$1852,365)</f>
        <v>380</v>
      </c>
      <c r="H1109" s="43">
        <f>COUNTIF(D1110:$D$1852,366)</f>
        <v>363</v>
      </c>
      <c r="I1109" s="2"/>
    </row>
    <row r="1110" spans="1:9" x14ac:dyDescent="0.25">
      <c r="A1110" s="1">
        <f>COUNTIF($C$2:C1110,"Да")</f>
        <v>11</v>
      </c>
      <c r="B1110" s="45">
        <f t="shared" si="35"/>
        <v>46373</v>
      </c>
      <c r="C1110" s="42" t="str">
        <f>IF(ISERROR(VLOOKUP(B1110,'Айгенис Оп24'!$C$3:$C$22,1,0)),"Нет","Да")</f>
        <v>Нет</v>
      </c>
      <c r="D1110" s="43">
        <f t="shared" si="34"/>
        <v>365</v>
      </c>
      <c r="E1110" s="49">
        <f>ROUND(('Все выпуски'!$X$3*'Все выпуски'!$X$6/100)/365*(B1110-IF(C1110="Нет",VLOOKUP(A1110,'Айгенис Оп24'!$A$2:$C$22,3,0),VLOOKUP((A1110-1),'Айгенис Оп24'!$A$2:$C$22,3,0))),2)</f>
        <v>7.89</v>
      </c>
      <c r="G1110" s="43">
        <f>COUNTIF(D1111:$D$1852,365)</f>
        <v>379</v>
      </c>
      <c r="H1110" s="43">
        <f>COUNTIF(D1111:$D$1852,366)</f>
        <v>363</v>
      </c>
      <c r="I1110" s="2"/>
    </row>
    <row r="1111" spans="1:9" x14ac:dyDescent="0.25">
      <c r="A1111" s="1">
        <f>COUNTIF($C$2:C1111,"Да")</f>
        <v>11</v>
      </c>
      <c r="B1111" s="45">
        <f t="shared" si="35"/>
        <v>46374</v>
      </c>
      <c r="C1111" s="42" t="str">
        <f>IF(ISERROR(VLOOKUP(B1111,'Айгенис Оп24'!$C$3:$C$22,1,0)),"Нет","Да")</f>
        <v>Нет</v>
      </c>
      <c r="D1111" s="43">
        <f t="shared" si="34"/>
        <v>365</v>
      </c>
      <c r="E1111" s="49">
        <f>ROUND(('Все выпуски'!$X$3*'Все выпуски'!$X$6/100)/365*(B1111-IF(C1111="Нет",VLOOKUP(A1111,'Айгенис Оп24'!$A$2:$C$22,3,0),VLOOKUP((A1111-1),'Айгенис Оп24'!$A$2:$C$22,3,0))),2)</f>
        <v>7.99</v>
      </c>
      <c r="G1111" s="43">
        <f>COUNTIF(D1112:$D$1852,365)</f>
        <v>378</v>
      </c>
      <c r="H1111" s="43">
        <f>COUNTIF(D1112:$D$1852,366)</f>
        <v>363</v>
      </c>
      <c r="I1111" s="2"/>
    </row>
    <row r="1112" spans="1:9" x14ac:dyDescent="0.25">
      <c r="A1112" s="1">
        <f>COUNTIF($C$2:C1112,"Да")</f>
        <v>11</v>
      </c>
      <c r="B1112" s="45">
        <f t="shared" si="35"/>
        <v>46375</v>
      </c>
      <c r="C1112" s="42" t="str">
        <f>IF(ISERROR(VLOOKUP(B1112,'Айгенис Оп24'!$C$3:$C$22,1,0)),"Нет","Да")</f>
        <v>Нет</v>
      </c>
      <c r="D1112" s="43">
        <f t="shared" si="34"/>
        <v>365</v>
      </c>
      <c r="E1112" s="49">
        <f>ROUND(('Все выпуски'!$X$3*'Все выпуски'!$X$6/100)/365*(B1112-IF(C1112="Нет",VLOOKUP(A1112,'Айгенис Оп24'!$A$2:$C$22,3,0),VLOOKUP((A1112-1),'Айгенис Оп24'!$A$2:$C$22,3,0))),2)</f>
        <v>8.09</v>
      </c>
      <c r="G1112" s="43">
        <f>COUNTIF(D1113:$D$1852,365)</f>
        <v>377</v>
      </c>
      <c r="H1112" s="43">
        <f>COUNTIF(D1113:$D$1852,366)</f>
        <v>363</v>
      </c>
      <c r="I1112" s="2"/>
    </row>
    <row r="1113" spans="1:9" x14ac:dyDescent="0.25">
      <c r="A1113" s="1">
        <f>COUNTIF($C$2:C1113,"Да")</f>
        <v>11</v>
      </c>
      <c r="B1113" s="45">
        <f t="shared" si="35"/>
        <v>46376</v>
      </c>
      <c r="C1113" s="42" t="str">
        <f>IF(ISERROR(VLOOKUP(B1113,'Айгенис Оп24'!$C$3:$C$22,1,0)),"Нет","Да")</f>
        <v>Нет</v>
      </c>
      <c r="D1113" s="43">
        <f t="shared" si="34"/>
        <v>365</v>
      </c>
      <c r="E1113" s="49">
        <f>ROUND(('Все выпуски'!$X$3*'Все выпуски'!$X$6/100)/365*(B1113-IF(C1113="Нет",VLOOKUP(A1113,'Айгенис Оп24'!$A$2:$C$22,3,0),VLOOKUP((A1113-1),'Айгенис Оп24'!$A$2:$C$22,3,0))),2)</f>
        <v>8.19</v>
      </c>
      <c r="G1113" s="43">
        <f>COUNTIF(D1114:$D$1852,365)</f>
        <v>376</v>
      </c>
      <c r="H1113" s="43">
        <f>COUNTIF(D1114:$D$1852,366)</f>
        <v>363</v>
      </c>
      <c r="I1113" s="2"/>
    </row>
    <row r="1114" spans="1:9" x14ac:dyDescent="0.25">
      <c r="A1114" s="1">
        <f>COUNTIF($C$2:C1114,"Да")</f>
        <v>11</v>
      </c>
      <c r="B1114" s="45">
        <f t="shared" si="35"/>
        <v>46377</v>
      </c>
      <c r="C1114" s="42" t="str">
        <f>IF(ISERROR(VLOOKUP(B1114,'Айгенис Оп24'!$C$3:$C$22,1,0)),"Нет","Да")</f>
        <v>Нет</v>
      </c>
      <c r="D1114" s="43">
        <f t="shared" si="34"/>
        <v>365</v>
      </c>
      <c r="E1114" s="49">
        <f>ROUND(('Все выпуски'!$X$3*'Все выпуски'!$X$6/100)/365*(B1114-IF(C1114="Нет",VLOOKUP(A1114,'Айгенис Оп24'!$A$2:$C$22,3,0),VLOOKUP((A1114-1),'Айгенис Оп24'!$A$2:$C$22,3,0))),2)</f>
        <v>8.2799999999999994</v>
      </c>
      <c r="G1114" s="43">
        <f>COUNTIF(D1115:$D$1852,365)</f>
        <v>375</v>
      </c>
      <c r="H1114" s="43">
        <f>COUNTIF(D1115:$D$1852,366)</f>
        <v>363</v>
      </c>
      <c r="I1114" s="2"/>
    </row>
    <row r="1115" spans="1:9" x14ac:dyDescent="0.25">
      <c r="A1115" s="1">
        <f>COUNTIF($C$2:C1115,"Да")</f>
        <v>11</v>
      </c>
      <c r="B1115" s="45">
        <f t="shared" si="35"/>
        <v>46378</v>
      </c>
      <c r="C1115" s="42" t="str">
        <f>IF(ISERROR(VLOOKUP(B1115,'Айгенис Оп24'!$C$3:$C$22,1,0)),"Нет","Да")</f>
        <v>Нет</v>
      </c>
      <c r="D1115" s="43">
        <f t="shared" si="34"/>
        <v>365</v>
      </c>
      <c r="E1115" s="49">
        <f>ROUND(('Все выпуски'!$X$3*'Все выпуски'!$X$6/100)/365*(B1115-IF(C1115="Нет",VLOOKUP(A1115,'Айгенис Оп24'!$A$2:$C$22,3,0),VLOOKUP((A1115-1),'Айгенис Оп24'!$A$2:$C$22,3,0))),2)</f>
        <v>8.3800000000000008</v>
      </c>
      <c r="G1115" s="43">
        <f>COUNTIF(D1116:$D$1852,365)</f>
        <v>374</v>
      </c>
      <c r="H1115" s="43">
        <f>COUNTIF(D1116:$D$1852,366)</f>
        <v>363</v>
      </c>
      <c r="I1115" s="2"/>
    </row>
    <row r="1116" spans="1:9" x14ac:dyDescent="0.25">
      <c r="A1116" s="1">
        <f>COUNTIF($C$2:C1116,"Да")</f>
        <v>11</v>
      </c>
      <c r="B1116" s="45">
        <f t="shared" si="35"/>
        <v>46379</v>
      </c>
      <c r="C1116" s="42" t="str">
        <f>IF(ISERROR(VLOOKUP(B1116,'Айгенис Оп24'!$C$3:$C$22,1,0)),"Нет","Да")</f>
        <v>Нет</v>
      </c>
      <c r="D1116" s="43">
        <f t="shared" si="34"/>
        <v>365</v>
      </c>
      <c r="E1116" s="49">
        <f>ROUND(('Все выпуски'!$X$3*'Все выпуски'!$X$6/100)/365*(B1116-IF(C1116="Нет",VLOOKUP(A1116,'Айгенис Оп24'!$A$2:$C$22,3,0),VLOOKUP((A1116-1),'Айгенис Оп24'!$A$2:$C$22,3,0))),2)</f>
        <v>8.48</v>
      </c>
      <c r="G1116" s="43">
        <f>COUNTIF(D1117:$D$1852,365)</f>
        <v>373</v>
      </c>
      <c r="H1116" s="43">
        <f>COUNTIF(D1117:$D$1852,366)</f>
        <v>363</v>
      </c>
      <c r="I1116" s="2"/>
    </row>
    <row r="1117" spans="1:9" x14ac:dyDescent="0.25">
      <c r="A1117" s="1">
        <f>COUNTIF($C$2:C1117,"Да")</f>
        <v>11</v>
      </c>
      <c r="B1117" s="45">
        <f t="shared" si="35"/>
        <v>46380</v>
      </c>
      <c r="C1117" s="42" t="str">
        <f>IF(ISERROR(VLOOKUP(B1117,'Айгенис Оп24'!$C$3:$C$22,1,0)),"Нет","Да")</f>
        <v>Нет</v>
      </c>
      <c r="D1117" s="43">
        <f t="shared" si="34"/>
        <v>365</v>
      </c>
      <c r="E1117" s="49">
        <f>ROUND(('Все выпуски'!$X$3*'Все выпуски'!$X$6/100)/365*(B1117-IF(C1117="Нет",VLOOKUP(A1117,'Айгенис Оп24'!$A$2:$C$22,3,0),VLOOKUP((A1117-1),'Айгенис Оп24'!$A$2:$C$22,3,0))),2)</f>
        <v>8.58</v>
      </c>
      <c r="G1117" s="43">
        <f>COUNTIF(D1118:$D$1852,365)</f>
        <v>372</v>
      </c>
      <c r="H1117" s="43">
        <f>COUNTIF(D1118:$D$1852,366)</f>
        <v>363</v>
      </c>
      <c r="I1117" s="2"/>
    </row>
    <row r="1118" spans="1:9" x14ac:dyDescent="0.25">
      <c r="A1118" s="1">
        <f>COUNTIF($C$2:C1118,"Да")</f>
        <v>11</v>
      </c>
      <c r="B1118" s="45">
        <f t="shared" si="35"/>
        <v>46381</v>
      </c>
      <c r="C1118" s="42" t="str">
        <f>IF(ISERROR(VLOOKUP(B1118,'Айгенис Оп24'!$C$3:$C$22,1,0)),"Нет","Да")</f>
        <v>Нет</v>
      </c>
      <c r="D1118" s="43">
        <f t="shared" si="34"/>
        <v>365</v>
      </c>
      <c r="E1118" s="49">
        <f>ROUND(('Все выпуски'!$X$3*'Все выпуски'!$X$6/100)/365*(B1118-IF(C1118="Нет",VLOOKUP(A1118,'Айгенис Оп24'!$A$2:$C$22,3,0),VLOOKUP((A1118-1),'Айгенис Оп24'!$A$2:$C$22,3,0))),2)</f>
        <v>8.68</v>
      </c>
      <c r="G1118" s="43">
        <f>COUNTIF(D1119:$D$1852,365)</f>
        <v>371</v>
      </c>
      <c r="H1118" s="43">
        <f>COUNTIF(D1119:$D$1852,366)</f>
        <v>363</v>
      </c>
      <c r="I1118" s="2"/>
    </row>
    <row r="1119" spans="1:9" x14ac:dyDescent="0.25">
      <c r="A1119" s="1">
        <f>COUNTIF($C$2:C1119,"Да")</f>
        <v>11</v>
      </c>
      <c r="B1119" s="45">
        <f t="shared" si="35"/>
        <v>46382</v>
      </c>
      <c r="C1119" s="42" t="str">
        <f>IF(ISERROR(VLOOKUP(B1119,'Айгенис Оп24'!$C$3:$C$22,1,0)),"Нет","Да")</f>
        <v>Нет</v>
      </c>
      <c r="D1119" s="43">
        <f t="shared" si="34"/>
        <v>365</v>
      </c>
      <c r="E1119" s="49">
        <f>ROUND(('Все выпуски'!$X$3*'Все выпуски'!$X$6/100)/365*(B1119-IF(C1119="Нет",VLOOKUP(A1119,'Айгенис Оп24'!$A$2:$C$22,3,0),VLOOKUP((A1119-1),'Айгенис Оп24'!$A$2:$C$22,3,0))),2)</f>
        <v>8.7799999999999994</v>
      </c>
      <c r="G1119" s="43">
        <f>COUNTIF(D1120:$D$1852,365)</f>
        <v>370</v>
      </c>
      <c r="H1119" s="43">
        <f>COUNTIF(D1120:$D$1852,366)</f>
        <v>363</v>
      </c>
      <c r="I1119" s="2"/>
    </row>
    <row r="1120" spans="1:9" x14ac:dyDescent="0.25">
      <c r="A1120" s="1">
        <f>COUNTIF($C$2:C1120,"Да")</f>
        <v>11</v>
      </c>
      <c r="B1120" s="45">
        <f t="shared" si="35"/>
        <v>46383</v>
      </c>
      <c r="C1120" s="42" t="str">
        <f>IF(ISERROR(VLOOKUP(B1120,'Айгенис Оп24'!$C$3:$C$22,1,0)),"Нет","Да")</f>
        <v>Нет</v>
      </c>
      <c r="D1120" s="43">
        <f t="shared" si="34"/>
        <v>365</v>
      </c>
      <c r="E1120" s="49">
        <f>ROUND(('Все выпуски'!$X$3*'Все выпуски'!$X$6/100)/365*(B1120-IF(C1120="Нет",VLOOKUP(A1120,'Айгенис Оп24'!$A$2:$C$22,3,0),VLOOKUP((A1120-1),'Айгенис Оп24'!$A$2:$C$22,3,0))),2)</f>
        <v>8.8800000000000008</v>
      </c>
      <c r="G1120" s="43">
        <f>COUNTIF(D1121:$D$1852,365)</f>
        <v>369</v>
      </c>
      <c r="H1120" s="43">
        <f>COUNTIF(D1121:$D$1852,366)</f>
        <v>363</v>
      </c>
      <c r="I1120" s="2"/>
    </row>
    <row r="1121" spans="1:9" x14ac:dyDescent="0.25">
      <c r="A1121" s="1">
        <f>COUNTIF($C$2:C1121,"Да")</f>
        <v>12</v>
      </c>
      <c r="B1121" s="45">
        <f t="shared" si="35"/>
        <v>46384</v>
      </c>
      <c r="C1121" s="42" t="str">
        <f>IF(ISERROR(VLOOKUP(B1121,'Айгенис Оп24'!$C$3:$C$22,1,0)),"Нет","Да")</f>
        <v>Да</v>
      </c>
      <c r="D1121" s="43">
        <f t="shared" si="34"/>
        <v>365</v>
      </c>
      <c r="E1121" s="49">
        <f>ROUND(('Все выпуски'!$X$3*'Все выпуски'!$X$6/100)/365*(B1121-IF(C1121="Нет",VLOOKUP(A1121,'Айгенис Оп24'!$A$2:$C$22,3,0),VLOOKUP((A1121-1),'Айгенис Оп24'!$A$2:$C$22,3,0))),2)</f>
        <v>8.98</v>
      </c>
      <c r="G1121" s="43">
        <f>COUNTIF(D1122:$D$1852,365)</f>
        <v>368</v>
      </c>
      <c r="H1121" s="43">
        <f>COUNTIF(D1122:$D$1852,366)</f>
        <v>363</v>
      </c>
      <c r="I1121" s="2"/>
    </row>
    <row r="1122" spans="1:9" x14ac:dyDescent="0.25">
      <c r="A1122" s="1">
        <f>COUNTIF($C$2:C1122,"Да")</f>
        <v>12</v>
      </c>
      <c r="B1122" s="45">
        <f t="shared" si="35"/>
        <v>46385</v>
      </c>
      <c r="C1122" s="42" t="str">
        <f>IF(ISERROR(VLOOKUP(B1122,'Айгенис Оп24'!$C$3:$C$22,1,0)),"Нет","Да")</f>
        <v>Нет</v>
      </c>
      <c r="D1122" s="43">
        <f t="shared" si="34"/>
        <v>365</v>
      </c>
      <c r="E1122" s="49">
        <f>ROUND(('Все выпуски'!$X$3*'Все выпуски'!$X$6/100)/365*(B1122-IF(C1122="Нет",VLOOKUP(A1122,'Айгенис Оп24'!$A$2:$C$22,3,0),VLOOKUP((A1122-1),'Айгенис Оп24'!$A$2:$C$22,3,0))),2)</f>
        <v>0.1</v>
      </c>
      <c r="G1122" s="43">
        <f>COUNTIF(D1123:$D$1852,365)</f>
        <v>367</v>
      </c>
      <c r="H1122" s="43">
        <f>COUNTIF(D1123:$D$1852,366)</f>
        <v>363</v>
      </c>
      <c r="I1122" s="2"/>
    </row>
    <row r="1123" spans="1:9" x14ac:dyDescent="0.25">
      <c r="A1123" s="1">
        <f>COUNTIF($C$2:C1123,"Да")</f>
        <v>12</v>
      </c>
      <c r="B1123" s="45">
        <f t="shared" si="35"/>
        <v>46386</v>
      </c>
      <c r="C1123" s="42" t="str">
        <f>IF(ISERROR(VLOOKUP(B1123,'Айгенис Оп24'!$C$3:$C$22,1,0)),"Нет","Да")</f>
        <v>Нет</v>
      </c>
      <c r="D1123" s="43">
        <f t="shared" si="34"/>
        <v>365</v>
      </c>
      <c r="E1123" s="49">
        <f>ROUND(('Все выпуски'!$X$3*'Все выпуски'!$X$6/100)/365*(B1123-IF(C1123="Нет",VLOOKUP(A1123,'Айгенис Оп24'!$A$2:$C$22,3,0),VLOOKUP((A1123-1),'Айгенис Оп24'!$A$2:$C$22,3,0))),2)</f>
        <v>0.2</v>
      </c>
      <c r="G1123" s="43">
        <f>COUNTIF(D1124:$D$1852,365)</f>
        <v>366</v>
      </c>
      <c r="H1123" s="43">
        <f>COUNTIF(D1124:$D$1852,366)</f>
        <v>363</v>
      </c>
      <c r="I1123" s="2"/>
    </row>
    <row r="1124" spans="1:9" x14ac:dyDescent="0.25">
      <c r="A1124" s="1">
        <f>COUNTIF($C$2:C1124,"Да")</f>
        <v>12</v>
      </c>
      <c r="B1124" s="45">
        <f t="shared" si="35"/>
        <v>46387</v>
      </c>
      <c r="C1124" s="42" t="str">
        <f>IF(ISERROR(VLOOKUP(B1124,'Айгенис Оп24'!$C$3:$C$22,1,0)),"Нет","Да")</f>
        <v>Нет</v>
      </c>
      <c r="D1124" s="43">
        <f t="shared" si="34"/>
        <v>365</v>
      </c>
      <c r="E1124" s="49">
        <f>ROUND(('Все выпуски'!$X$3*'Все выпуски'!$X$6/100)/365*(B1124-IF(C1124="Нет",VLOOKUP(A1124,'Айгенис Оп24'!$A$2:$C$22,3,0),VLOOKUP((A1124-1),'Айгенис Оп24'!$A$2:$C$22,3,0))),2)</f>
        <v>0.3</v>
      </c>
      <c r="G1124" s="43">
        <f>COUNTIF(D1125:$D$1852,365)</f>
        <v>365</v>
      </c>
      <c r="H1124" s="43">
        <f>COUNTIF(D1125:$D$1852,366)</f>
        <v>363</v>
      </c>
      <c r="I1124" s="2"/>
    </row>
    <row r="1125" spans="1:9" x14ac:dyDescent="0.25">
      <c r="A1125" s="1">
        <f>COUNTIF($C$2:C1125,"Да")</f>
        <v>12</v>
      </c>
      <c r="B1125" s="45">
        <f t="shared" si="35"/>
        <v>46388</v>
      </c>
      <c r="C1125" s="42" t="str">
        <f>IF(ISERROR(VLOOKUP(B1125,'Айгенис Оп24'!$C$3:$C$22,1,0)),"Нет","Да")</f>
        <v>Нет</v>
      </c>
      <c r="D1125" s="43">
        <f t="shared" si="34"/>
        <v>365</v>
      </c>
      <c r="E1125" s="49">
        <f>ROUND(('Все выпуски'!$X$3*'Все выпуски'!$X$6/100)/365*(B1125-IF(C1125="Нет",VLOOKUP(A1125,'Айгенис Оп24'!$A$2:$C$22,3,0),VLOOKUP((A1125-1),'Айгенис Оп24'!$A$2:$C$22,3,0))),2)</f>
        <v>0.39</v>
      </c>
      <c r="G1125" s="43">
        <f>COUNTIF(D1126:$D$1852,365)</f>
        <v>364</v>
      </c>
      <c r="H1125" s="43">
        <f>COUNTIF(D1126:$D$1852,366)</f>
        <v>363</v>
      </c>
      <c r="I1125" s="2"/>
    </row>
    <row r="1126" spans="1:9" x14ac:dyDescent="0.25">
      <c r="A1126" s="1">
        <f>COUNTIF($C$2:C1126,"Да")</f>
        <v>12</v>
      </c>
      <c r="B1126" s="45">
        <f t="shared" si="35"/>
        <v>46389</v>
      </c>
      <c r="C1126" s="42" t="str">
        <f>IF(ISERROR(VLOOKUP(B1126,'Айгенис Оп24'!$C$3:$C$22,1,0)),"Нет","Да")</f>
        <v>Нет</v>
      </c>
      <c r="D1126" s="43">
        <f t="shared" si="34"/>
        <v>365</v>
      </c>
      <c r="E1126" s="49">
        <f>ROUND(('Все выпуски'!$X$3*'Все выпуски'!$X$6/100)/365*(B1126-IF(C1126="Нет",VLOOKUP(A1126,'Айгенис Оп24'!$A$2:$C$22,3,0),VLOOKUP((A1126-1),'Айгенис Оп24'!$A$2:$C$22,3,0))),2)</f>
        <v>0.49</v>
      </c>
      <c r="G1126" s="43">
        <f>COUNTIF(D1127:$D$1852,365)</f>
        <v>363</v>
      </c>
      <c r="H1126" s="43">
        <f>COUNTIF(D1127:$D$1852,366)</f>
        <v>363</v>
      </c>
      <c r="I1126" s="2"/>
    </row>
    <row r="1127" spans="1:9" x14ac:dyDescent="0.25">
      <c r="A1127" s="1">
        <f>COUNTIF($C$2:C1127,"Да")</f>
        <v>12</v>
      </c>
      <c r="B1127" s="45">
        <f t="shared" si="35"/>
        <v>46390</v>
      </c>
      <c r="C1127" s="42" t="str">
        <f>IF(ISERROR(VLOOKUP(B1127,'Айгенис Оп24'!$C$3:$C$22,1,0)),"Нет","Да")</f>
        <v>Нет</v>
      </c>
      <c r="D1127" s="43">
        <f t="shared" si="34"/>
        <v>365</v>
      </c>
      <c r="E1127" s="49">
        <f>ROUND(('Все выпуски'!$X$3*'Все выпуски'!$X$6/100)/365*(B1127-IF(C1127="Нет",VLOOKUP(A1127,'Айгенис Оп24'!$A$2:$C$22,3,0),VLOOKUP((A1127-1),'Айгенис Оп24'!$A$2:$C$22,3,0))),2)</f>
        <v>0.59</v>
      </c>
      <c r="G1127" s="43">
        <f>COUNTIF(D1128:$D$1852,365)</f>
        <v>362</v>
      </c>
      <c r="H1127" s="43">
        <f>COUNTIF(D1128:$D$1852,366)</f>
        <v>363</v>
      </c>
      <c r="I1127" s="2"/>
    </row>
    <row r="1128" spans="1:9" x14ac:dyDescent="0.25">
      <c r="A1128" s="1">
        <f>COUNTIF($C$2:C1128,"Да")</f>
        <v>12</v>
      </c>
      <c r="B1128" s="45">
        <f t="shared" si="35"/>
        <v>46391</v>
      </c>
      <c r="C1128" s="42" t="str">
        <f>IF(ISERROR(VLOOKUP(B1128,'Айгенис Оп24'!$C$3:$C$22,1,0)),"Нет","Да")</f>
        <v>Нет</v>
      </c>
      <c r="D1128" s="43">
        <f t="shared" si="34"/>
        <v>365</v>
      </c>
      <c r="E1128" s="49">
        <f>ROUND(('Все выпуски'!$X$3*'Все выпуски'!$X$6/100)/365*(B1128-IF(C1128="Нет",VLOOKUP(A1128,'Айгенис Оп24'!$A$2:$C$22,3,0),VLOOKUP((A1128-1),'Айгенис Оп24'!$A$2:$C$22,3,0))),2)</f>
        <v>0.69</v>
      </c>
      <c r="G1128" s="43">
        <f>COUNTIF(D1129:$D$1852,365)</f>
        <v>361</v>
      </c>
      <c r="H1128" s="43">
        <f>COUNTIF(D1129:$D$1852,366)</f>
        <v>363</v>
      </c>
      <c r="I1128" s="2"/>
    </row>
    <row r="1129" spans="1:9" x14ac:dyDescent="0.25">
      <c r="A1129" s="1">
        <f>COUNTIF($C$2:C1129,"Да")</f>
        <v>12</v>
      </c>
      <c r="B1129" s="45">
        <f t="shared" si="35"/>
        <v>46392</v>
      </c>
      <c r="C1129" s="42" t="str">
        <f>IF(ISERROR(VLOOKUP(B1129,'Айгенис Оп24'!$C$3:$C$22,1,0)),"Нет","Да")</f>
        <v>Нет</v>
      </c>
      <c r="D1129" s="43">
        <f t="shared" si="34"/>
        <v>365</v>
      </c>
      <c r="E1129" s="49">
        <f>ROUND(('Все выпуски'!$X$3*'Все выпуски'!$X$6/100)/365*(B1129-IF(C1129="Нет",VLOOKUP(A1129,'Айгенис Оп24'!$A$2:$C$22,3,0),VLOOKUP((A1129-1),'Айгенис Оп24'!$A$2:$C$22,3,0))),2)</f>
        <v>0.79</v>
      </c>
      <c r="G1129" s="43">
        <f>COUNTIF(D1130:$D$1852,365)</f>
        <v>360</v>
      </c>
      <c r="H1129" s="43">
        <f>COUNTIF(D1130:$D$1852,366)</f>
        <v>363</v>
      </c>
      <c r="I1129" s="2"/>
    </row>
    <row r="1130" spans="1:9" x14ac:dyDescent="0.25">
      <c r="A1130" s="1">
        <f>COUNTIF($C$2:C1130,"Да")</f>
        <v>12</v>
      </c>
      <c r="B1130" s="45">
        <f t="shared" si="35"/>
        <v>46393</v>
      </c>
      <c r="C1130" s="42" t="str">
        <f>IF(ISERROR(VLOOKUP(B1130,'Айгенис Оп24'!$C$3:$C$22,1,0)),"Нет","Да")</f>
        <v>Нет</v>
      </c>
      <c r="D1130" s="43">
        <f t="shared" si="34"/>
        <v>365</v>
      </c>
      <c r="E1130" s="49">
        <f>ROUND(('Все выпуски'!$X$3*'Все выпуски'!$X$6/100)/365*(B1130-IF(C1130="Нет",VLOOKUP(A1130,'Айгенис Оп24'!$A$2:$C$22,3,0),VLOOKUP((A1130-1),'Айгенис Оп24'!$A$2:$C$22,3,0))),2)</f>
        <v>0.89</v>
      </c>
      <c r="G1130" s="43">
        <f>COUNTIF(D1131:$D$1852,365)</f>
        <v>359</v>
      </c>
      <c r="H1130" s="43">
        <f>COUNTIF(D1131:$D$1852,366)</f>
        <v>363</v>
      </c>
      <c r="I1130" s="2"/>
    </row>
    <row r="1131" spans="1:9" x14ac:dyDescent="0.25">
      <c r="A1131" s="1">
        <f>COUNTIF($C$2:C1131,"Да")</f>
        <v>12</v>
      </c>
      <c r="B1131" s="45">
        <f t="shared" si="35"/>
        <v>46394</v>
      </c>
      <c r="C1131" s="42" t="str">
        <f>IF(ISERROR(VLOOKUP(B1131,'Айгенис Оп24'!$C$3:$C$22,1,0)),"Нет","Да")</f>
        <v>Нет</v>
      </c>
      <c r="D1131" s="43">
        <f t="shared" si="34"/>
        <v>365</v>
      </c>
      <c r="E1131" s="49">
        <f>ROUND(('Все выпуски'!$X$3*'Все выпуски'!$X$6/100)/365*(B1131-IF(C1131="Нет",VLOOKUP(A1131,'Айгенис Оп24'!$A$2:$C$22,3,0),VLOOKUP((A1131-1),'Айгенис Оп24'!$A$2:$C$22,3,0))),2)</f>
        <v>0.99</v>
      </c>
      <c r="G1131" s="43">
        <f>COUNTIF(D1132:$D$1852,365)</f>
        <v>358</v>
      </c>
      <c r="H1131" s="43">
        <f>COUNTIF(D1132:$D$1852,366)</f>
        <v>363</v>
      </c>
      <c r="I1131" s="2"/>
    </row>
    <row r="1132" spans="1:9" x14ac:dyDescent="0.25">
      <c r="A1132" s="1">
        <f>COUNTIF($C$2:C1132,"Да")</f>
        <v>12</v>
      </c>
      <c r="B1132" s="45">
        <f t="shared" si="35"/>
        <v>46395</v>
      </c>
      <c r="C1132" s="42" t="str">
        <f>IF(ISERROR(VLOOKUP(B1132,'Айгенис Оп24'!$C$3:$C$22,1,0)),"Нет","Да")</f>
        <v>Нет</v>
      </c>
      <c r="D1132" s="43">
        <f t="shared" si="34"/>
        <v>365</v>
      </c>
      <c r="E1132" s="49">
        <f>ROUND(('Все выпуски'!$X$3*'Все выпуски'!$X$6/100)/365*(B1132-IF(C1132="Нет",VLOOKUP(A1132,'Айгенис Оп24'!$A$2:$C$22,3,0),VLOOKUP((A1132-1),'Айгенис Оп24'!$A$2:$C$22,3,0))),2)</f>
        <v>1.08</v>
      </c>
      <c r="G1132" s="43">
        <f>COUNTIF(D1133:$D$1852,365)</f>
        <v>357</v>
      </c>
      <c r="H1132" s="43">
        <f>COUNTIF(D1133:$D$1852,366)</f>
        <v>363</v>
      </c>
      <c r="I1132" s="2"/>
    </row>
    <row r="1133" spans="1:9" x14ac:dyDescent="0.25">
      <c r="A1133" s="1">
        <f>COUNTIF($C$2:C1133,"Да")</f>
        <v>12</v>
      </c>
      <c r="B1133" s="45">
        <f t="shared" si="35"/>
        <v>46396</v>
      </c>
      <c r="C1133" s="42" t="str">
        <f>IF(ISERROR(VLOOKUP(B1133,'Айгенис Оп24'!$C$3:$C$22,1,0)),"Нет","Да")</f>
        <v>Нет</v>
      </c>
      <c r="D1133" s="43">
        <f t="shared" si="34"/>
        <v>365</v>
      </c>
      <c r="E1133" s="49">
        <f>ROUND(('Все выпуски'!$X$3*'Все выпуски'!$X$6/100)/365*(B1133-IF(C1133="Нет",VLOOKUP(A1133,'Айгенис Оп24'!$A$2:$C$22,3,0),VLOOKUP((A1133-1),'Айгенис Оп24'!$A$2:$C$22,3,0))),2)</f>
        <v>1.18</v>
      </c>
      <c r="G1133" s="43">
        <f>COUNTIF(D1134:$D$1852,365)</f>
        <v>356</v>
      </c>
      <c r="H1133" s="43">
        <f>COUNTIF(D1134:$D$1852,366)</f>
        <v>363</v>
      </c>
      <c r="I1133" s="2"/>
    </row>
    <row r="1134" spans="1:9" x14ac:dyDescent="0.25">
      <c r="A1134" s="1">
        <f>COUNTIF($C$2:C1134,"Да")</f>
        <v>12</v>
      </c>
      <c r="B1134" s="45">
        <f t="shared" si="35"/>
        <v>46397</v>
      </c>
      <c r="C1134" s="42" t="str">
        <f>IF(ISERROR(VLOOKUP(B1134,'Айгенис Оп24'!$C$3:$C$22,1,0)),"Нет","Да")</f>
        <v>Нет</v>
      </c>
      <c r="D1134" s="43">
        <f t="shared" si="34"/>
        <v>365</v>
      </c>
      <c r="E1134" s="49">
        <f>ROUND(('Все выпуски'!$X$3*'Все выпуски'!$X$6/100)/365*(B1134-IF(C1134="Нет",VLOOKUP(A1134,'Айгенис Оп24'!$A$2:$C$22,3,0),VLOOKUP((A1134-1),'Айгенис Оп24'!$A$2:$C$22,3,0))),2)</f>
        <v>1.28</v>
      </c>
      <c r="G1134" s="43">
        <f>COUNTIF(D1135:$D$1852,365)</f>
        <v>355</v>
      </c>
      <c r="H1134" s="43">
        <f>COUNTIF(D1135:$D$1852,366)</f>
        <v>363</v>
      </c>
      <c r="I1134" s="2"/>
    </row>
    <row r="1135" spans="1:9" x14ac:dyDescent="0.25">
      <c r="A1135" s="1">
        <f>COUNTIF($C$2:C1135,"Да")</f>
        <v>12</v>
      </c>
      <c r="B1135" s="45">
        <f t="shared" si="35"/>
        <v>46398</v>
      </c>
      <c r="C1135" s="42" t="str">
        <f>IF(ISERROR(VLOOKUP(B1135,'Айгенис Оп24'!$C$3:$C$22,1,0)),"Нет","Да")</f>
        <v>Нет</v>
      </c>
      <c r="D1135" s="43">
        <f t="shared" si="34"/>
        <v>365</v>
      </c>
      <c r="E1135" s="49">
        <f>ROUND(('Все выпуски'!$X$3*'Все выпуски'!$X$6/100)/365*(B1135-IF(C1135="Нет",VLOOKUP(A1135,'Айгенис Оп24'!$A$2:$C$22,3,0),VLOOKUP((A1135-1),'Айгенис Оп24'!$A$2:$C$22,3,0))),2)</f>
        <v>1.38</v>
      </c>
      <c r="G1135" s="43">
        <f>COUNTIF(D1136:$D$1852,365)</f>
        <v>354</v>
      </c>
      <c r="H1135" s="43">
        <f>COUNTIF(D1136:$D$1852,366)</f>
        <v>363</v>
      </c>
      <c r="I1135" s="2"/>
    </row>
    <row r="1136" spans="1:9" x14ac:dyDescent="0.25">
      <c r="A1136" s="1">
        <f>COUNTIF($C$2:C1136,"Да")</f>
        <v>12</v>
      </c>
      <c r="B1136" s="45">
        <f t="shared" si="35"/>
        <v>46399</v>
      </c>
      <c r="C1136" s="42" t="str">
        <f>IF(ISERROR(VLOOKUP(B1136,'Айгенис Оп24'!$C$3:$C$22,1,0)),"Нет","Да")</f>
        <v>Нет</v>
      </c>
      <c r="D1136" s="43">
        <f t="shared" si="34"/>
        <v>365</v>
      </c>
      <c r="E1136" s="49">
        <f>ROUND(('Все выпуски'!$X$3*'Все выпуски'!$X$6/100)/365*(B1136-IF(C1136="Нет",VLOOKUP(A1136,'Айгенис Оп24'!$A$2:$C$22,3,0),VLOOKUP((A1136-1),'Айгенис Оп24'!$A$2:$C$22,3,0))),2)</f>
        <v>1.48</v>
      </c>
      <c r="G1136" s="43">
        <f>COUNTIF(D1137:$D$1852,365)</f>
        <v>353</v>
      </c>
      <c r="H1136" s="43">
        <f>COUNTIF(D1137:$D$1852,366)</f>
        <v>363</v>
      </c>
      <c r="I1136" s="2"/>
    </row>
    <row r="1137" spans="1:9" x14ac:dyDescent="0.25">
      <c r="A1137" s="1">
        <f>COUNTIF($C$2:C1137,"Да")</f>
        <v>12</v>
      </c>
      <c r="B1137" s="45">
        <f t="shared" si="35"/>
        <v>46400</v>
      </c>
      <c r="C1137" s="42" t="str">
        <f>IF(ISERROR(VLOOKUP(B1137,'Айгенис Оп24'!$C$3:$C$22,1,0)),"Нет","Да")</f>
        <v>Нет</v>
      </c>
      <c r="D1137" s="43">
        <f t="shared" si="34"/>
        <v>365</v>
      </c>
      <c r="E1137" s="49">
        <f>ROUND(('Все выпуски'!$X$3*'Все выпуски'!$X$6/100)/365*(B1137-IF(C1137="Нет",VLOOKUP(A1137,'Айгенис Оп24'!$A$2:$C$22,3,0),VLOOKUP((A1137-1),'Айгенис Оп24'!$A$2:$C$22,3,0))),2)</f>
        <v>1.58</v>
      </c>
      <c r="G1137" s="43">
        <f>COUNTIF(D1138:$D$1852,365)</f>
        <v>352</v>
      </c>
      <c r="H1137" s="43">
        <f>COUNTIF(D1138:$D$1852,366)</f>
        <v>363</v>
      </c>
      <c r="I1137" s="2"/>
    </row>
    <row r="1138" spans="1:9" x14ac:dyDescent="0.25">
      <c r="A1138" s="1">
        <f>COUNTIF($C$2:C1138,"Да")</f>
        <v>12</v>
      </c>
      <c r="B1138" s="45">
        <f t="shared" si="35"/>
        <v>46401</v>
      </c>
      <c r="C1138" s="42" t="str">
        <f>IF(ISERROR(VLOOKUP(B1138,'Айгенис Оп24'!$C$3:$C$22,1,0)),"Нет","Да")</f>
        <v>Нет</v>
      </c>
      <c r="D1138" s="43">
        <f t="shared" si="34"/>
        <v>365</v>
      </c>
      <c r="E1138" s="49">
        <f>ROUND(('Все выпуски'!$X$3*'Все выпуски'!$X$6/100)/365*(B1138-IF(C1138="Нет",VLOOKUP(A1138,'Айгенис Оп24'!$A$2:$C$22,3,0),VLOOKUP((A1138-1),'Айгенис Оп24'!$A$2:$C$22,3,0))),2)</f>
        <v>1.68</v>
      </c>
      <c r="G1138" s="43">
        <f>COUNTIF(D1139:$D$1852,365)</f>
        <v>351</v>
      </c>
      <c r="H1138" s="43">
        <f>COUNTIF(D1139:$D$1852,366)</f>
        <v>363</v>
      </c>
      <c r="I1138" s="2"/>
    </row>
    <row r="1139" spans="1:9" x14ac:dyDescent="0.25">
      <c r="A1139" s="1">
        <f>COUNTIF($C$2:C1139,"Да")</f>
        <v>12</v>
      </c>
      <c r="B1139" s="45">
        <f t="shared" si="35"/>
        <v>46402</v>
      </c>
      <c r="C1139" s="42" t="str">
        <f>IF(ISERROR(VLOOKUP(B1139,'Айгенис Оп24'!$C$3:$C$22,1,0)),"Нет","Да")</f>
        <v>Нет</v>
      </c>
      <c r="D1139" s="43">
        <f t="shared" si="34"/>
        <v>365</v>
      </c>
      <c r="E1139" s="49">
        <f>ROUND(('Все выпуски'!$X$3*'Все выпуски'!$X$6/100)/365*(B1139-IF(C1139="Нет",VLOOKUP(A1139,'Айгенис Оп24'!$A$2:$C$22,3,0),VLOOKUP((A1139-1),'Айгенис Оп24'!$A$2:$C$22,3,0))),2)</f>
        <v>1.78</v>
      </c>
      <c r="G1139" s="43">
        <f>COUNTIF(D1140:$D$1852,365)</f>
        <v>350</v>
      </c>
      <c r="H1139" s="43">
        <f>COUNTIF(D1140:$D$1852,366)</f>
        <v>363</v>
      </c>
      <c r="I1139" s="2"/>
    </row>
    <row r="1140" spans="1:9" x14ac:dyDescent="0.25">
      <c r="A1140" s="1">
        <f>COUNTIF($C$2:C1140,"Да")</f>
        <v>12</v>
      </c>
      <c r="B1140" s="45">
        <f t="shared" si="35"/>
        <v>46403</v>
      </c>
      <c r="C1140" s="42" t="str">
        <f>IF(ISERROR(VLOOKUP(B1140,'Айгенис Оп24'!$C$3:$C$22,1,0)),"Нет","Да")</f>
        <v>Нет</v>
      </c>
      <c r="D1140" s="43">
        <f t="shared" si="34"/>
        <v>365</v>
      </c>
      <c r="E1140" s="49">
        <f>ROUND(('Все выпуски'!$X$3*'Все выпуски'!$X$6/100)/365*(B1140-IF(C1140="Нет",VLOOKUP(A1140,'Айгенис Оп24'!$A$2:$C$22,3,0),VLOOKUP((A1140-1),'Айгенис Оп24'!$A$2:$C$22,3,0))),2)</f>
        <v>1.87</v>
      </c>
      <c r="G1140" s="43">
        <f>COUNTIF(D1141:$D$1852,365)</f>
        <v>349</v>
      </c>
      <c r="H1140" s="43">
        <f>COUNTIF(D1141:$D$1852,366)</f>
        <v>363</v>
      </c>
      <c r="I1140" s="2"/>
    </row>
    <row r="1141" spans="1:9" x14ac:dyDescent="0.25">
      <c r="A1141" s="1">
        <f>COUNTIF($C$2:C1141,"Да")</f>
        <v>12</v>
      </c>
      <c r="B1141" s="45">
        <f t="shared" si="35"/>
        <v>46404</v>
      </c>
      <c r="C1141" s="42" t="str">
        <f>IF(ISERROR(VLOOKUP(B1141,'Айгенис Оп24'!$C$3:$C$22,1,0)),"Нет","Да")</f>
        <v>Нет</v>
      </c>
      <c r="D1141" s="43">
        <f t="shared" si="34"/>
        <v>365</v>
      </c>
      <c r="E1141" s="49">
        <f>ROUND(('Все выпуски'!$X$3*'Все выпуски'!$X$6/100)/365*(B1141-IF(C1141="Нет",VLOOKUP(A1141,'Айгенис Оп24'!$A$2:$C$22,3,0),VLOOKUP((A1141-1),'Айгенис Оп24'!$A$2:$C$22,3,0))),2)</f>
        <v>1.97</v>
      </c>
      <c r="G1141" s="43">
        <f>COUNTIF(D1142:$D$1852,365)</f>
        <v>348</v>
      </c>
      <c r="H1141" s="43">
        <f>COUNTIF(D1142:$D$1852,366)</f>
        <v>363</v>
      </c>
      <c r="I1141" s="2"/>
    </row>
    <row r="1142" spans="1:9" x14ac:dyDescent="0.25">
      <c r="A1142" s="1">
        <f>COUNTIF($C$2:C1142,"Да")</f>
        <v>12</v>
      </c>
      <c r="B1142" s="45">
        <f t="shared" si="35"/>
        <v>46405</v>
      </c>
      <c r="C1142" s="42" t="str">
        <f>IF(ISERROR(VLOOKUP(B1142,'Айгенис Оп24'!$C$3:$C$22,1,0)),"Нет","Да")</f>
        <v>Нет</v>
      </c>
      <c r="D1142" s="43">
        <f t="shared" si="34"/>
        <v>365</v>
      </c>
      <c r="E1142" s="49">
        <f>ROUND(('Все выпуски'!$X$3*'Все выпуски'!$X$6/100)/365*(B1142-IF(C1142="Нет",VLOOKUP(A1142,'Айгенис Оп24'!$A$2:$C$22,3,0),VLOOKUP((A1142-1),'Айгенис Оп24'!$A$2:$C$22,3,0))),2)</f>
        <v>2.0699999999999998</v>
      </c>
      <c r="G1142" s="43">
        <f>COUNTIF(D1143:$D$1852,365)</f>
        <v>347</v>
      </c>
      <c r="H1142" s="43">
        <f>COUNTIF(D1143:$D$1852,366)</f>
        <v>363</v>
      </c>
      <c r="I1142" s="2"/>
    </row>
    <row r="1143" spans="1:9" x14ac:dyDescent="0.25">
      <c r="A1143" s="1">
        <f>COUNTIF($C$2:C1143,"Да")</f>
        <v>12</v>
      </c>
      <c r="B1143" s="45">
        <f t="shared" si="35"/>
        <v>46406</v>
      </c>
      <c r="C1143" s="42" t="str">
        <f>IF(ISERROR(VLOOKUP(B1143,'Айгенис Оп24'!$C$3:$C$22,1,0)),"Нет","Да")</f>
        <v>Нет</v>
      </c>
      <c r="D1143" s="43">
        <f t="shared" si="34"/>
        <v>365</v>
      </c>
      <c r="E1143" s="49">
        <f>ROUND(('Все выпуски'!$X$3*'Все выпуски'!$X$6/100)/365*(B1143-IF(C1143="Нет",VLOOKUP(A1143,'Айгенис Оп24'!$A$2:$C$22,3,0),VLOOKUP((A1143-1),'Айгенис Оп24'!$A$2:$C$22,3,0))),2)</f>
        <v>2.17</v>
      </c>
      <c r="G1143" s="43">
        <f>COUNTIF(D1144:$D$1852,365)</f>
        <v>346</v>
      </c>
      <c r="H1143" s="43">
        <f>COUNTIF(D1144:$D$1852,366)</f>
        <v>363</v>
      </c>
      <c r="I1143" s="2"/>
    </row>
    <row r="1144" spans="1:9" x14ac:dyDescent="0.25">
      <c r="A1144" s="1">
        <f>COUNTIF($C$2:C1144,"Да")</f>
        <v>12</v>
      </c>
      <c r="B1144" s="45">
        <f t="shared" si="35"/>
        <v>46407</v>
      </c>
      <c r="C1144" s="42" t="str">
        <f>IF(ISERROR(VLOOKUP(B1144,'Айгенис Оп24'!$C$3:$C$22,1,0)),"Нет","Да")</f>
        <v>Нет</v>
      </c>
      <c r="D1144" s="43">
        <f t="shared" si="34"/>
        <v>365</v>
      </c>
      <c r="E1144" s="49">
        <f>ROUND(('Все выпуски'!$X$3*'Все выпуски'!$X$6/100)/365*(B1144-IF(C1144="Нет",VLOOKUP(A1144,'Айгенис Оп24'!$A$2:$C$22,3,0),VLOOKUP((A1144-1),'Айгенис Оп24'!$A$2:$C$22,3,0))),2)</f>
        <v>2.27</v>
      </c>
      <c r="G1144" s="43">
        <f>COUNTIF(D1145:$D$1852,365)</f>
        <v>345</v>
      </c>
      <c r="H1144" s="43">
        <f>COUNTIF(D1145:$D$1852,366)</f>
        <v>363</v>
      </c>
      <c r="I1144" s="2"/>
    </row>
    <row r="1145" spans="1:9" x14ac:dyDescent="0.25">
      <c r="A1145" s="1">
        <f>COUNTIF($C$2:C1145,"Да")</f>
        <v>12</v>
      </c>
      <c r="B1145" s="45">
        <f t="shared" si="35"/>
        <v>46408</v>
      </c>
      <c r="C1145" s="42" t="str">
        <f>IF(ISERROR(VLOOKUP(B1145,'Айгенис Оп24'!$C$3:$C$22,1,0)),"Нет","Да")</f>
        <v>Нет</v>
      </c>
      <c r="D1145" s="43">
        <f t="shared" si="34"/>
        <v>365</v>
      </c>
      <c r="E1145" s="49">
        <f>ROUND(('Все выпуски'!$X$3*'Все выпуски'!$X$6/100)/365*(B1145-IF(C1145="Нет",VLOOKUP(A1145,'Айгенис Оп24'!$A$2:$C$22,3,0),VLOOKUP((A1145-1),'Айгенис Оп24'!$A$2:$C$22,3,0))),2)</f>
        <v>2.37</v>
      </c>
      <c r="G1145" s="43">
        <f>COUNTIF(D1146:$D$1852,365)</f>
        <v>344</v>
      </c>
      <c r="H1145" s="43">
        <f>COUNTIF(D1146:$D$1852,366)</f>
        <v>363</v>
      </c>
      <c r="I1145" s="2"/>
    </row>
    <row r="1146" spans="1:9" x14ac:dyDescent="0.25">
      <c r="A1146" s="1">
        <f>COUNTIF($C$2:C1146,"Да")</f>
        <v>12</v>
      </c>
      <c r="B1146" s="45">
        <f t="shared" si="35"/>
        <v>46409</v>
      </c>
      <c r="C1146" s="42" t="str">
        <f>IF(ISERROR(VLOOKUP(B1146,'Айгенис Оп24'!$C$3:$C$22,1,0)),"Нет","Да")</f>
        <v>Нет</v>
      </c>
      <c r="D1146" s="43">
        <f t="shared" si="34"/>
        <v>365</v>
      </c>
      <c r="E1146" s="49">
        <f>ROUND(('Все выпуски'!$X$3*'Все выпуски'!$X$6/100)/365*(B1146-IF(C1146="Нет",VLOOKUP(A1146,'Айгенис Оп24'!$A$2:$C$22,3,0),VLOOKUP((A1146-1),'Айгенис Оп24'!$A$2:$C$22,3,0))),2)</f>
        <v>2.4700000000000002</v>
      </c>
      <c r="G1146" s="43">
        <f>COUNTIF(D1147:$D$1852,365)</f>
        <v>343</v>
      </c>
      <c r="H1146" s="43">
        <f>COUNTIF(D1147:$D$1852,366)</f>
        <v>363</v>
      </c>
      <c r="I1146" s="2"/>
    </row>
    <row r="1147" spans="1:9" x14ac:dyDescent="0.25">
      <c r="A1147" s="1">
        <f>COUNTIF($C$2:C1147,"Да")</f>
        <v>12</v>
      </c>
      <c r="B1147" s="45">
        <f t="shared" si="35"/>
        <v>46410</v>
      </c>
      <c r="C1147" s="42" t="str">
        <f>IF(ISERROR(VLOOKUP(B1147,'Айгенис Оп24'!$C$3:$C$22,1,0)),"Нет","Да")</f>
        <v>Нет</v>
      </c>
      <c r="D1147" s="43">
        <f t="shared" si="34"/>
        <v>365</v>
      </c>
      <c r="E1147" s="49">
        <f>ROUND(('Все выпуски'!$X$3*'Все выпуски'!$X$6/100)/365*(B1147-IF(C1147="Нет",VLOOKUP(A1147,'Айгенис Оп24'!$A$2:$C$22,3,0),VLOOKUP((A1147-1),'Айгенис Оп24'!$A$2:$C$22,3,0))),2)</f>
        <v>2.56</v>
      </c>
      <c r="G1147" s="43">
        <f>COUNTIF(D1148:$D$1852,365)</f>
        <v>342</v>
      </c>
      <c r="H1147" s="43">
        <f>COUNTIF(D1148:$D$1852,366)</f>
        <v>363</v>
      </c>
      <c r="I1147" s="2"/>
    </row>
    <row r="1148" spans="1:9" x14ac:dyDescent="0.25">
      <c r="A1148" s="1">
        <f>COUNTIF($C$2:C1148,"Да")</f>
        <v>12</v>
      </c>
      <c r="B1148" s="45">
        <f t="shared" si="35"/>
        <v>46411</v>
      </c>
      <c r="C1148" s="42" t="str">
        <f>IF(ISERROR(VLOOKUP(B1148,'Айгенис Оп24'!$C$3:$C$22,1,0)),"Нет","Да")</f>
        <v>Нет</v>
      </c>
      <c r="D1148" s="43">
        <f t="shared" si="34"/>
        <v>365</v>
      </c>
      <c r="E1148" s="49">
        <f>ROUND(('Все выпуски'!$X$3*'Все выпуски'!$X$6/100)/365*(B1148-IF(C1148="Нет",VLOOKUP(A1148,'Айгенис Оп24'!$A$2:$C$22,3,0),VLOOKUP((A1148-1),'Айгенис Оп24'!$A$2:$C$22,3,0))),2)</f>
        <v>2.66</v>
      </c>
      <c r="G1148" s="43">
        <f>COUNTIF(D1149:$D$1852,365)</f>
        <v>341</v>
      </c>
      <c r="H1148" s="43">
        <f>COUNTIF(D1149:$D$1852,366)</f>
        <v>363</v>
      </c>
      <c r="I1148" s="2"/>
    </row>
    <row r="1149" spans="1:9" x14ac:dyDescent="0.25">
      <c r="A1149" s="1">
        <f>COUNTIF($C$2:C1149,"Да")</f>
        <v>12</v>
      </c>
      <c r="B1149" s="45">
        <f t="shared" si="35"/>
        <v>46412</v>
      </c>
      <c r="C1149" s="42" t="str">
        <f>IF(ISERROR(VLOOKUP(B1149,'Айгенис Оп24'!$C$3:$C$22,1,0)),"Нет","Да")</f>
        <v>Нет</v>
      </c>
      <c r="D1149" s="43">
        <f t="shared" si="34"/>
        <v>365</v>
      </c>
      <c r="E1149" s="49">
        <f>ROUND(('Все выпуски'!$X$3*'Все выпуски'!$X$6/100)/365*(B1149-IF(C1149="Нет",VLOOKUP(A1149,'Айгенис Оп24'!$A$2:$C$22,3,0),VLOOKUP((A1149-1),'Айгенис Оп24'!$A$2:$C$22,3,0))),2)</f>
        <v>2.76</v>
      </c>
      <c r="G1149" s="43">
        <f>COUNTIF(D1150:$D$1852,365)</f>
        <v>340</v>
      </c>
      <c r="H1149" s="43">
        <f>COUNTIF(D1150:$D$1852,366)</f>
        <v>363</v>
      </c>
      <c r="I1149" s="2"/>
    </row>
    <row r="1150" spans="1:9" x14ac:dyDescent="0.25">
      <c r="A1150" s="1">
        <f>COUNTIF($C$2:C1150,"Да")</f>
        <v>12</v>
      </c>
      <c r="B1150" s="45">
        <f t="shared" si="35"/>
        <v>46413</v>
      </c>
      <c r="C1150" s="42" t="str">
        <f>IF(ISERROR(VLOOKUP(B1150,'Айгенис Оп24'!$C$3:$C$22,1,0)),"Нет","Да")</f>
        <v>Нет</v>
      </c>
      <c r="D1150" s="43">
        <f t="shared" si="34"/>
        <v>365</v>
      </c>
      <c r="E1150" s="49">
        <f>ROUND(('Все выпуски'!$X$3*'Все выпуски'!$X$6/100)/365*(B1150-IF(C1150="Нет",VLOOKUP(A1150,'Айгенис Оп24'!$A$2:$C$22,3,0),VLOOKUP((A1150-1),'Айгенис Оп24'!$A$2:$C$22,3,0))),2)</f>
        <v>2.86</v>
      </c>
      <c r="G1150" s="43">
        <f>COUNTIF(D1151:$D$1852,365)</f>
        <v>339</v>
      </c>
      <c r="H1150" s="43">
        <f>COUNTIF(D1151:$D$1852,366)</f>
        <v>363</v>
      </c>
      <c r="I1150" s="2"/>
    </row>
    <row r="1151" spans="1:9" x14ac:dyDescent="0.25">
      <c r="A1151" s="1">
        <f>COUNTIF($C$2:C1151,"Да")</f>
        <v>12</v>
      </c>
      <c r="B1151" s="45">
        <f t="shared" si="35"/>
        <v>46414</v>
      </c>
      <c r="C1151" s="42" t="str">
        <f>IF(ISERROR(VLOOKUP(B1151,'Айгенис Оп24'!$C$3:$C$22,1,0)),"Нет","Да")</f>
        <v>Нет</v>
      </c>
      <c r="D1151" s="43">
        <f t="shared" si="34"/>
        <v>365</v>
      </c>
      <c r="E1151" s="49">
        <f>ROUND(('Все выпуски'!$X$3*'Все выпуски'!$X$6/100)/365*(B1151-IF(C1151="Нет",VLOOKUP(A1151,'Айгенис Оп24'!$A$2:$C$22,3,0),VLOOKUP((A1151-1),'Айгенис Оп24'!$A$2:$C$22,3,0))),2)</f>
        <v>2.96</v>
      </c>
      <c r="G1151" s="43">
        <f>COUNTIF(D1152:$D$1852,365)</f>
        <v>338</v>
      </c>
      <c r="H1151" s="43">
        <f>COUNTIF(D1152:$D$1852,366)</f>
        <v>363</v>
      </c>
      <c r="I1151" s="2"/>
    </row>
    <row r="1152" spans="1:9" x14ac:dyDescent="0.25">
      <c r="A1152" s="1">
        <f>COUNTIF($C$2:C1152,"Да")</f>
        <v>12</v>
      </c>
      <c r="B1152" s="45">
        <f t="shared" si="35"/>
        <v>46415</v>
      </c>
      <c r="C1152" s="42" t="str">
        <f>IF(ISERROR(VLOOKUP(B1152,'Айгенис Оп24'!$C$3:$C$22,1,0)),"Нет","Да")</f>
        <v>Нет</v>
      </c>
      <c r="D1152" s="43">
        <f t="shared" si="34"/>
        <v>365</v>
      </c>
      <c r="E1152" s="49">
        <f>ROUND(('Все выпуски'!$X$3*'Все выпуски'!$X$6/100)/365*(B1152-IF(C1152="Нет",VLOOKUP(A1152,'Айгенис Оп24'!$A$2:$C$22,3,0),VLOOKUP((A1152-1),'Айгенис Оп24'!$A$2:$C$22,3,0))),2)</f>
        <v>3.06</v>
      </c>
      <c r="G1152" s="43">
        <f>COUNTIF(D1153:$D$1852,365)</f>
        <v>337</v>
      </c>
      <c r="H1152" s="43">
        <f>COUNTIF(D1153:$D$1852,366)</f>
        <v>363</v>
      </c>
      <c r="I1152" s="2"/>
    </row>
    <row r="1153" spans="1:9" x14ac:dyDescent="0.25">
      <c r="A1153" s="1">
        <f>COUNTIF($C$2:C1153,"Да")</f>
        <v>12</v>
      </c>
      <c r="B1153" s="45">
        <f t="shared" si="35"/>
        <v>46416</v>
      </c>
      <c r="C1153" s="42" t="str">
        <f>IF(ISERROR(VLOOKUP(B1153,'Айгенис Оп24'!$C$3:$C$22,1,0)),"Нет","Да")</f>
        <v>Нет</v>
      </c>
      <c r="D1153" s="43">
        <f t="shared" si="34"/>
        <v>365</v>
      </c>
      <c r="E1153" s="49">
        <f>ROUND(('Все выпуски'!$X$3*'Все выпуски'!$X$6/100)/365*(B1153-IF(C1153="Нет",VLOOKUP(A1153,'Айгенис Оп24'!$A$2:$C$22,3,0),VLOOKUP((A1153-1),'Айгенис Оп24'!$A$2:$C$22,3,0))),2)</f>
        <v>3.16</v>
      </c>
      <c r="G1153" s="43">
        <f>COUNTIF(D1154:$D$1852,365)</f>
        <v>336</v>
      </c>
      <c r="H1153" s="43">
        <f>COUNTIF(D1154:$D$1852,366)</f>
        <v>363</v>
      </c>
      <c r="I1153" s="2"/>
    </row>
    <row r="1154" spans="1:9" x14ac:dyDescent="0.25">
      <c r="A1154" s="1">
        <f>COUNTIF($C$2:C1154,"Да")</f>
        <v>12</v>
      </c>
      <c r="B1154" s="45">
        <f t="shared" si="35"/>
        <v>46417</v>
      </c>
      <c r="C1154" s="42" t="str">
        <f>IF(ISERROR(VLOOKUP(B1154,'Айгенис Оп24'!$C$3:$C$22,1,0)),"Нет","Да")</f>
        <v>Нет</v>
      </c>
      <c r="D1154" s="43">
        <f t="shared" ref="D1154:D1217" si="36">IF(MOD(YEAR(B1154),4)=0,366,365)</f>
        <v>365</v>
      </c>
      <c r="E1154" s="49">
        <f>ROUND(('Все выпуски'!$X$3*'Все выпуски'!$X$6/100)/365*(B1154-IF(C1154="Нет",VLOOKUP(A1154,'Айгенис Оп24'!$A$2:$C$22,3,0),VLOOKUP((A1154-1),'Айгенис Оп24'!$A$2:$C$22,3,0))),2)</f>
        <v>3.25</v>
      </c>
      <c r="G1154" s="43">
        <f>COUNTIF(D1155:$D$1852,365)</f>
        <v>335</v>
      </c>
      <c r="H1154" s="43">
        <f>COUNTIF(D1155:$D$1852,366)</f>
        <v>363</v>
      </c>
      <c r="I1154" s="2"/>
    </row>
    <row r="1155" spans="1:9" x14ac:dyDescent="0.25">
      <c r="A1155" s="1">
        <f>COUNTIF($C$2:C1155,"Да")</f>
        <v>12</v>
      </c>
      <c r="B1155" s="45">
        <f t="shared" si="35"/>
        <v>46418</v>
      </c>
      <c r="C1155" s="42" t="str">
        <f>IF(ISERROR(VLOOKUP(B1155,'Айгенис Оп24'!$C$3:$C$22,1,0)),"Нет","Да")</f>
        <v>Нет</v>
      </c>
      <c r="D1155" s="43">
        <f t="shared" si="36"/>
        <v>365</v>
      </c>
      <c r="E1155" s="49">
        <f>ROUND(('Все выпуски'!$X$3*'Все выпуски'!$X$6/100)/365*(B1155-IF(C1155="Нет",VLOOKUP(A1155,'Айгенис Оп24'!$A$2:$C$22,3,0),VLOOKUP((A1155-1),'Айгенис Оп24'!$A$2:$C$22,3,0))),2)</f>
        <v>3.35</v>
      </c>
      <c r="G1155" s="43">
        <f>COUNTIF(D1156:$D$1852,365)</f>
        <v>334</v>
      </c>
      <c r="H1155" s="43">
        <f>COUNTIF(D1156:$D$1852,366)</f>
        <v>363</v>
      </c>
      <c r="I1155" s="2"/>
    </row>
    <row r="1156" spans="1:9" x14ac:dyDescent="0.25">
      <c r="A1156" s="1">
        <f>COUNTIF($C$2:C1156,"Да")</f>
        <v>12</v>
      </c>
      <c r="B1156" s="45">
        <f t="shared" ref="B1156:B1219" si="37">B1155+1</f>
        <v>46419</v>
      </c>
      <c r="C1156" s="42" t="str">
        <f>IF(ISERROR(VLOOKUP(B1156,'Айгенис Оп24'!$C$3:$C$22,1,0)),"Нет","Да")</f>
        <v>Нет</v>
      </c>
      <c r="D1156" s="43">
        <f t="shared" si="36"/>
        <v>365</v>
      </c>
      <c r="E1156" s="49">
        <f>ROUND(('Все выпуски'!$X$3*'Все выпуски'!$X$6/100)/365*(B1156-IF(C1156="Нет",VLOOKUP(A1156,'Айгенис Оп24'!$A$2:$C$22,3,0),VLOOKUP((A1156-1),'Айгенис Оп24'!$A$2:$C$22,3,0))),2)</f>
        <v>3.45</v>
      </c>
      <c r="G1156" s="43">
        <f>COUNTIF(D1157:$D$1852,365)</f>
        <v>333</v>
      </c>
      <c r="H1156" s="43">
        <f>COUNTIF(D1157:$D$1852,366)</f>
        <v>363</v>
      </c>
      <c r="I1156" s="2"/>
    </row>
    <row r="1157" spans="1:9" x14ac:dyDescent="0.25">
      <c r="A1157" s="1">
        <f>COUNTIF($C$2:C1157,"Да")</f>
        <v>12</v>
      </c>
      <c r="B1157" s="45">
        <f t="shared" si="37"/>
        <v>46420</v>
      </c>
      <c r="C1157" s="42" t="str">
        <f>IF(ISERROR(VLOOKUP(B1157,'Айгенис Оп24'!$C$3:$C$22,1,0)),"Нет","Да")</f>
        <v>Нет</v>
      </c>
      <c r="D1157" s="43">
        <f t="shared" si="36"/>
        <v>365</v>
      </c>
      <c r="E1157" s="49">
        <f>ROUND(('Все выпуски'!$X$3*'Все выпуски'!$X$6/100)/365*(B1157-IF(C1157="Нет",VLOOKUP(A1157,'Айгенис Оп24'!$A$2:$C$22,3,0),VLOOKUP((A1157-1),'Айгенис Оп24'!$A$2:$C$22,3,0))),2)</f>
        <v>3.55</v>
      </c>
      <c r="G1157" s="43">
        <f>COUNTIF(D1158:$D$1852,365)</f>
        <v>332</v>
      </c>
      <c r="H1157" s="43">
        <f>COUNTIF(D1158:$D$1852,366)</f>
        <v>363</v>
      </c>
      <c r="I1157" s="2"/>
    </row>
    <row r="1158" spans="1:9" x14ac:dyDescent="0.25">
      <c r="A1158" s="1">
        <f>COUNTIF($C$2:C1158,"Да")</f>
        <v>12</v>
      </c>
      <c r="B1158" s="45">
        <f t="shared" si="37"/>
        <v>46421</v>
      </c>
      <c r="C1158" s="42" t="str">
        <f>IF(ISERROR(VLOOKUP(B1158,'Айгенис Оп24'!$C$3:$C$22,1,0)),"Нет","Да")</f>
        <v>Нет</v>
      </c>
      <c r="D1158" s="43">
        <f t="shared" si="36"/>
        <v>365</v>
      </c>
      <c r="E1158" s="49">
        <f>ROUND(('Все выпуски'!$X$3*'Все выпуски'!$X$6/100)/365*(B1158-IF(C1158="Нет",VLOOKUP(A1158,'Айгенис Оп24'!$A$2:$C$22,3,0),VLOOKUP((A1158-1),'Айгенис Оп24'!$A$2:$C$22,3,0))),2)</f>
        <v>3.65</v>
      </c>
      <c r="G1158" s="43">
        <f>COUNTIF(D1159:$D$1852,365)</f>
        <v>331</v>
      </c>
      <c r="H1158" s="43">
        <f>COUNTIF(D1159:$D$1852,366)</f>
        <v>363</v>
      </c>
      <c r="I1158" s="2"/>
    </row>
    <row r="1159" spans="1:9" x14ac:dyDescent="0.25">
      <c r="A1159" s="1">
        <f>COUNTIF($C$2:C1159,"Да")</f>
        <v>12</v>
      </c>
      <c r="B1159" s="45">
        <f t="shared" si="37"/>
        <v>46422</v>
      </c>
      <c r="C1159" s="42" t="str">
        <f>IF(ISERROR(VLOOKUP(B1159,'Айгенис Оп24'!$C$3:$C$22,1,0)),"Нет","Да")</f>
        <v>Нет</v>
      </c>
      <c r="D1159" s="43">
        <f t="shared" si="36"/>
        <v>365</v>
      </c>
      <c r="E1159" s="49">
        <f>ROUND(('Все выпуски'!$X$3*'Все выпуски'!$X$6/100)/365*(B1159-IF(C1159="Нет",VLOOKUP(A1159,'Айгенис Оп24'!$A$2:$C$22,3,0),VLOOKUP((A1159-1),'Айгенис Оп24'!$A$2:$C$22,3,0))),2)</f>
        <v>3.75</v>
      </c>
      <c r="G1159" s="43">
        <f>COUNTIF(D1160:$D$1852,365)</f>
        <v>330</v>
      </c>
      <c r="H1159" s="43">
        <f>COUNTIF(D1160:$D$1852,366)</f>
        <v>363</v>
      </c>
      <c r="I1159" s="2"/>
    </row>
    <row r="1160" spans="1:9" x14ac:dyDescent="0.25">
      <c r="A1160" s="1">
        <f>COUNTIF($C$2:C1160,"Да")</f>
        <v>12</v>
      </c>
      <c r="B1160" s="45">
        <f t="shared" si="37"/>
        <v>46423</v>
      </c>
      <c r="C1160" s="42" t="str">
        <f>IF(ISERROR(VLOOKUP(B1160,'Айгенис Оп24'!$C$3:$C$22,1,0)),"Нет","Да")</f>
        <v>Нет</v>
      </c>
      <c r="D1160" s="43">
        <f t="shared" si="36"/>
        <v>365</v>
      </c>
      <c r="E1160" s="49">
        <f>ROUND(('Все выпуски'!$X$3*'Все выпуски'!$X$6/100)/365*(B1160-IF(C1160="Нет",VLOOKUP(A1160,'Айгенис Оп24'!$A$2:$C$22,3,0),VLOOKUP((A1160-1),'Айгенис Оп24'!$A$2:$C$22,3,0))),2)</f>
        <v>3.85</v>
      </c>
      <c r="G1160" s="43">
        <f>COUNTIF(D1161:$D$1852,365)</f>
        <v>329</v>
      </c>
      <c r="H1160" s="43">
        <f>COUNTIF(D1161:$D$1852,366)</f>
        <v>363</v>
      </c>
      <c r="I1160" s="2"/>
    </row>
    <row r="1161" spans="1:9" x14ac:dyDescent="0.25">
      <c r="A1161" s="1">
        <f>COUNTIF($C$2:C1161,"Да")</f>
        <v>12</v>
      </c>
      <c r="B1161" s="45">
        <f t="shared" si="37"/>
        <v>46424</v>
      </c>
      <c r="C1161" s="42" t="str">
        <f>IF(ISERROR(VLOOKUP(B1161,'Айгенис Оп24'!$C$3:$C$22,1,0)),"Нет","Да")</f>
        <v>Нет</v>
      </c>
      <c r="D1161" s="43">
        <f t="shared" si="36"/>
        <v>365</v>
      </c>
      <c r="E1161" s="49">
        <f>ROUND(('Все выпуски'!$X$3*'Все выпуски'!$X$6/100)/365*(B1161-IF(C1161="Нет",VLOOKUP(A1161,'Айгенис Оп24'!$A$2:$C$22,3,0),VLOOKUP((A1161-1),'Айгенис Оп24'!$A$2:$C$22,3,0))),2)</f>
        <v>3.95</v>
      </c>
      <c r="G1161" s="43">
        <f>COUNTIF(D1162:$D$1852,365)</f>
        <v>328</v>
      </c>
      <c r="H1161" s="43">
        <f>COUNTIF(D1162:$D$1852,366)</f>
        <v>363</v>
      </c>
      <c r="I1161" s="2"/>
    </row>
    <row r="1162" spans="1:9" x14ac:dyDescent="0.25">
      <c r="A1162" s="1">
        <f>COUNTIF($C$2:C1162,"Да")</f>
        <v>12</v>
      </c>
      <c r="B1162" s="45">
        <f t="shared" si="37"/>
        <v>46425</v>
      </c>
      <c r="C1162" s="42" t="str">
        <f>IF(ISERROR(VLOOKUP(B1162,'Айгенис Оп24'!$C$3:$C$22,1,0)),"Нет","Да")</f>
        <v>Нет</v>
      </c>
      <c r="D1162" s="43">
        <f t="shared" si="36"/>
        <v>365</v>
      </c>
      <c r="E1162" s="49">
        <f>ROUND(('Все выпуски'!$X$3*'Все выпуски'!$X$6/100)/365*(B1162-IF(C1162="Нет",VLOOKUP(A1162,'Айгенис Оп24'!$A$2:$C$22,3,0),VLOOKUP((A1162-1),'Айгенис Оп24'!$A$2:$C$22,3,0))),2)</f>
        <v>4.04</v>
      </c>
      <c r="G1162" s="43">
        <f>COUNTIF(D1163:$D$1852,365)</f>
        <v>327</v>
      </c>
      <c r="H1162" s="43">
        <f>COUNTIF(D1163:$D$1852,366)</f>
        <v>363</v>
      </c>
      <c r="I1162" s="2"/>
    </row>
    <row r="1163" spans="1:9" x14ac:dyDescent="0.25">
      <c r="A1163" s="1">
        <f>COUNTIF($C$2:C1163,"Да")</f>
        <v>12</v>
      </c>
      <c r="B1163" s="45">
        <f t="shared" si="37"/>
        <v>46426</v>
      </c>
      <c r="C1163" s="42" t="str">
        <f>IF(ISERROR(VLOOKUP(B1163,'Айгенис Оп24'!$C$3:$C$22,1,0)),"Нет","Да")</f>
        <v>Нет</v>
      </c>
      <c r="D1163" s="43">
        <f t="shared" si="36"/>
        <v>365</v>
      </c>
      <c r="E1163" s="49">
        <f>ROUND(('Все выпуски'!$X$3*'Все выпуски'!$X$6/100)/365*(B1163-IF(C1163="Нет",VLOOKUP(A1163,'Айгенис Оп24'!$A$2:$C$22,3,0),VLOOKUP((A1163-1),'Айгенис Оп24'!$A$2:$C$22,3,0))),2)</f>
        <v>4.1399999999999997</v>
      </c>
      <c r="G1163" s="43">
        <f>COUNTIF(D1164:$D$1852,365)</f>
        <v>326</v>
      </c>
      <c r="H1163" s="43">
        <f>COUNTIF(D1164:$D$1852,366)</f>
        <v>363</v>
      </c>
      <c r="I1163" s="2"/>
    </row>
    <row r="1164" spans="1:9" x14ac:dyDescent="0.25">
      <c r="A1164" s="1">
        <f>COUNTIF($C$2:C1164,"Да")</f>
        <v>12</v>
      </c>
      <c r="B1164" s="45">
        <f t="shared" si="37"/>
        <v>46427</v>
      </c>
      <c r="C1164" s="42" t="str">
        <f>IF(ISERROR(VLOOKUP(B1164,'Айгенис Оп24'!$C$3:$C$22,1,0)),"Нет","Да")</f>
        <v>Нет</v>
      </c>
      <c r="D1164" s="43">
        <f t="shared" si="36"/>
        <v>365</v>
      </c>
      <c r="E1164" s="49">
        <f>ROUND(('Все выпуски'!$X$3*'Все выпуски'!$X$6/100)/365*(B1164-IF(C1164="Нет",VLOOKUP(A1164,'Айгенис Оп24'!$A$2:$C$22,3,0),VLOOKUP((A1164-1),'Айгенис Оп24'!$A$2:$C$22,3,0))),2)</f>
        <v>4.24</v>
      </c>
      <c r="G1164" s="43">
        <f>COUNTIF(D1165:$D$1852,365)</f>
        <v>325</v>
      </c>
      <c r="H1164" s="43">
        <f>COUNTIF(D1165:$D$1852,366)</f>
        <v>363</v>
      </c>
      <c r="I1164" s="2"/>
    </row>
    <row r="1165" spans="1:9" x14ac:dyDescent="0.25">
      <c r="A1165" s="1">
        <f>COUNTIF($C$2:C1165,"Да")</f>
        <v>12</v>
      </c>
      <c r="B1165" s="45">
        <f t="shared" si="37"/>
        <v>46428</v>
      </c>
      <c r="C1165" s="42" t="str">
        <f>IF(ISERROR(VLOOKUP(B1165,'Айгенис Оп24'!$C$3:$C$22,1,0)),"Нет","Да")</f>
        <v>Нет</v>
      </c>
      <c r="D1165" s="43">
        <f t="shared" si="36"/>
        <v>365</v>
      </c>
      <c r="E1165" s="49">
        <f>ROUND(('Все выпуски'!$X$3*'Все выпуски'!$X$6/100)/365*(B1165-IF(C1165="Нет",VLOOKUP(A1165,'Айгенис Оп24'!$A$2:$C$22,3,0),VLOOKUP((A1165-1),'Айгенис Оп24'!$A$2:$C$22,3,0))),2)</f>
        <v>4.34</v>
      </c>
      <c r="G1165" s="43">
        <f>COUNTIF(D1166:$D$1852,365)</f>
        <v>324</v>
      </c>
      <c r="H1165" s="43">
        <f>COUNTIF(D1166:$D$1852,366)</f>
        <v>363</v>
      </c>
      <c r="I1165" s="2"/>
    </row>
    <row r="1166" spans="1:9" x14ac:dyDescent="0.25">
      <c r="A1166" s="1">
        <f>COUNTIF($C$2:C1166,"Да")</f>
        <v>12</v>
      </c>
      <c r="B1166" s="45">
        <f t="shared" si="37"/>
        <v>46429</v>
      </c>
      <c r="C1166" s="42" t="str">
        <f>IF(ISERROR(VLOOKUP(B1166,'Айгенис Оп24'!$C$3:$C$22,1,0)),"Нет","Да")</f>
        <v>Нет</v>
      </c>
      <c r="D1166" s="43">
        <f t="shared" si="36"/>
        <v>365</v>
      </c>
      <c r="E1166" s="49">
        <f>ROUND(('Все выпуски'!$X$3*'Все выпуски'!$X$6/100)/365*(B1166-IF(C1166="Нет",VLOOKUP(A1166,'Айгенис Оп24'!$A$2:$C$22,3,0),VLOOKUP((A1166-1),'Айгенис Оп24'!$A$2:$C$22,3,0))),2)</f>
        <v>4.4400000000000004</v>
      </c>
      <c r="G1166" s="43">
        <f>COUNTIF(D1167:$D$1852,365)</f>
        <v>323</v>
      </c>
      <c r="H1166" s="43">
        <f>COUNTIF(D1167:$D$1852,366)</f>
        <v>363</v>
      </c>
      <c r="I1166" s="2"/>
    </row>
    <row r="1167" spans="1:9" x14ac:dyDescent="0.25">
      <c r="A1167" s="1">
        <f>COUNTIF($C$2:C1167,"Да")</f>
        <v>12</v>
      </c>
      <c r="B1167" s="45">
        <f t="shared" si="37"/>
        <v>46430</v>
      </c>
      <c r="C1167" s="42" t="str">
        <f>IF(ISERROR(VLOOKUP(B1167,'Айгенис Оп24'!$C$3:$C$22,1,0)),"Нет","Да")</f>
        <v>Нет</v>
      </c>
      <c r="D1167" s="43">
        <f t="shared" si="36"/>
        <v>365</v>
      </c>
      <c r="E1167" s="49">
        <f>ROUND(('Все выпуски'!$X$3*'Все выпуски'!$X$6/100)/365*(B1167-IF(C1167="Нет",VLOOKUP(A1167,'Айгенис Оп24'!$A$2:$C$22,3,0),VLOOKUP((A1167-1),'Айгенис Оп24'!$A$2:$C$22,3,0))),2)</f>
        <v>4.54</v>
      </c>
      <c r="G1167" s="43">
        <f>COUNTIF(D1168:$D$1852,365)</f>
        <v>322</v>
      </c>
      <c r="H1167" s="43">
        <f>COUNTIF(D1168:$D$1852,366)</f>
        <v>363</v>
      </c>
      <c r="I1167" s="2"/>
    </row>
    <row r="1168" spans="1:9" x14ac:dyDescent="0.25">
      <c r="A1168" s="1">
        <f>COUNTIF($C$2:C1168,"Да")</f>
        <v>12</v>
      </c>
      <c r="B1168" s="45">
        <f t="shared" si="37"/>
        <v>46431</v>
      </c>
      <c r="C1168" s="42" t="str">
        <f>IF(ISERROR(VLOOKUP(B1168,'Айгенис Оп24'!$C$3:$C$22,1,0)),"Нет","Да")</f>
        <v>Нет</v>
      </c>
      <c r="D1168" s="43">
        <f t="shared" si="36"/>
        <v>365</v>
      </c>
      <c r="E1168" s="49">
        <f>ROUND(('Все выпуски'!$X$3*'Все выпуски'!$X$6/100)/365*(B1168-IF(C1168="Нет",VLOOKUP(A1168,'Айгенис Оп24'!$A$2:$C$22,3,0),VLOOKUP((A1168-1),'Айгенис Оп24'!$A$2:$C$22,3,0))),2)</f>
        <v>4.6399999999999997</v>
      </c>
      <c r="G1168" s="43">
        <f>COUNTIF(D1169:$D$1852,365)</f>
        <v>321</v>
      </c>
      <c r="H1168" s="43">
        <f>COUNTIF(D1169:$D$1852,366)</f>
        <v>363</v>
      </c>
      <c r="I1168" s="2"/>
    </row>
    <row r="1169" spans="1:9" x14ac:dyDescent="0.25">
      <c r="A1169" s="1">
        <f>COUNTIF($C$2:C1169,"Да")</f>
        <v>12</v>
      </c>
      <c r="B1169" s="45">
        <f t="shared" si="37"/>
        <v>46432</v>
      </c>
      <c r="C1169" s="42" t="str">
        <f>IF(ISERROR(VLOOKUP(B1169,'Айгенис Оп24'!$C$3:$C$22,1,0)),"Нет","Да")</f>
        <v>Нет</v>
      </c>
      <c r="D1169" s="43">
        <f t="shared" si="36"/>
        <v>365</v>
      </c>
      <c r="E1169" s="49">
        <f>ROUND(('Все выпуски'!$X$3*'Все выпуски'!$X$6/100)/365*(B1169-IF(C1169="Нет",VLOOKUP(A1169,'Айгенис Оп24'!$A$2:$C$22,3,0),VLOOKUP((A1169-1),'Айгенис Оп24'!$A$2:$C$22,3,0))),2)</f>
        <v>4.7300000000000004</v>
      </c>
      <c r="G1169" s="43">
        <f>COUNTIF(D1170:$D$1852,365)</f>
        <v>320</v>
      </c>
      <c r="H1169" s="43">
        <f>COUNTIF(D1170:$D$1852,366)</f>
        <v>363</v>
      </c>
      <c r="I1169" s="2"/>
    </row>
    <row r="1170" spans="1:9" x14ac:dyDescent="0.25">
      <c r="A1170" s="1">
        <f>COUNTIF($C$2:C1170,"Да")</f>
        <v>12</v>
      </c>
      <c r="B1170" s="45">
        <f t="shared" si="37"/>
        <v>46433</v>
      </c>
      <c r="C1170" s="42" t="str">
        <f>IF(ISERROR(VLOOKUP(B1170,'Айгенис Оп24'!$C$3:$C$22,1,0)),"Нет","Да")</f>
        <v>Нет</v>
      </c>
      <c r="D1170" s="43">
        <f t="shared" si="36"/>
        <v>365</v>
      </c>
      <c r="E1170" s="49">
        <f>ROUND(('Все выпуски'!$X$3*'Все выпуски'!$X$6/100)/365*(B1170-IF(C1170="Нет",VLOOKUP(A1170,'Айгенис Оп24'!$A$2:$C$22,3,0),VLOOKUP((A1170-1),'Айгенис Оп24'!$A$2:$C$22,3,0))),2)</f>
        <v>4.83</v>
      </c>
      <c r="G1170" s="43">
        <f>COUNTIF(D1171:$D$1852,365)</f>
        <v>319</v>
      </c>
      <c r="H1170" s="43">
        <f>COUNTIF(D1171:$D$1852,366)</f>
        <v>363</v>
      </c>
      <c r="I1170" s="2"/>
    </row>
    <row r="1171" spans="1:9" x14ac:dyDescent="0.25">
      <c r="A1171" s="1">
        <f>COUNTIF($C$2:C1171,"Да")</f>
        <v>12</v>
      </c>
      <c r="B1171" s="45">
        <f t="shared" si="37"/>
        <v>46434</v>
      </c>
      <c r="C1171" s="42" t="str">
        <f>IF(ISERROR(VLOOKUP(B1171,'Айгенис Оп24'!$C$3:$C$22,1,0)),"Нет","Да")</f>
        <v>Нет</v>
      </c>
      <c r="D1171" s="43">
        <f t="shared" si="36"/>
        <v>365</v>
      </c>
      <c r="E1171" s="49">
        <f>ROUND(('Все выпуски'!$X$3*'Все выпуски'!$X$6/100)/365*(B1171-IF(C1171="Нет",VLOOKUP(A1171,'Айгенис Оп24'!$A$2:$C$22,3,0),VLOOKUP((A1171-1),'Айгенис Оп24'!$A$2:$C$22,3,0))),2)</f>
        <v>4.93</v>
      </c>
      <c r="G1171" s="43">
        <f>COUNTIF(D1172:$D$1852,365)</f>
        <v>318</v>
      </c>
      <c r="H1171" s="43">
        <f>COUNTIF(D1172:$D$1852,366)</f>
        <v>363</v>
      </c>
      <c r="I1171" s="2"/>
    </row>
    <row r="1172" spans="1:9" x14ac:dyDescent="0.25">
      <c r="A1172" s="1">
        <f>COUNTIF($C$2:C1172,"Да")</f>
        <v>12</v>
      </c>
      <c r="B1172" s="45">
        <f t="shared" si="37"/>
        <v>46435</v>
      </c>
      <c r="C1172" s="42" t="str">
        <f>IF(ISERROR(VLOOKUP(B1172,'Айгенис Оп24'!$C$3:$C$22,1,0)),"Нет","Да")</f>
        <v>Нет</v>
      </c>
      <c r="D1172" s="43">
        <f t="shared" si="36"/>
        <v>365</v>
      </c>
      <c r="E1172" s="49">
        <f>ROUND(('Все выпуски'!$X$3*'Все выпуски'!$X$6/100)/365*(B1172-IF(C1172="Нет",VLOOKUP(A1172,'Айгенис Оп24'!$A$2:$C$22,3,0),VLOOKUP((A1172-1),'Айгенис Оп24'!$A$2:$C$22,3,0))),2)</f>
        <v>5.03</v>
      </c>
      <c r="G1172" s="43">
        <f>COUNTIF(D1173:$D$1852,365)</f>
        <v>317</v>
      </c>
      <c r="H1172" s="43">
        <f>COUNTIF(D1173:$D$1852,366)</f>
        <v>363</v>
      </c>
      <c r="I1172" s="2"/>
    </row>
    <row r="1173" spans="1:9" x14ac:dyDescent="0.25">
      <c r="A1173" s="1">
        <f>COUNTIF($C$2:C1173,"Да")</f>
        <v>12</v>
      </c>
      <c r="B1173" s="45">
        <f t="shared" si="37"/>
        <v>46436</v>
      </c>
      <c r="C1173" s="42" t="str">
        <f>IF(ISERROR(VLOOKUP(B1173,'Айгенис Оп24'!$C$3:$C$22,1,0)),"Нет","Да")</f>
        <v>Нет</v>
      </c>
      <c r="D1173" s="43">
        <f t="shared" si="36"/>
        <v>365</v>
      </c>
      <c r="E1173" s="49">
        <f>ROUND(('Все выпуски'!$X$3*'Все выпуски'!$X$6/100)/365*(B1173-IF(C1173="Нет",VLOOKUP(A1173,'Айгенис Оп24'!$A$2:$C$22,3,0),VLOOKUP((A1173-1),'Айгенис Оп24'!$A$2:$C$22,3,0))),2)</f>
        <v>5.13</v>
      </c>
      <c r="G1173" s="43">
        <f>COUNTIF(D1174:$D$1852,365)</f>
        <v>316</v>
      </c>
      <c r="H1173" s="43">
        <f>COUNTIF(D1174:$D$1852,366)</f>
        <v>363</v>
      </c>
      <c r="I1173" s="2"/>
    </row>
    <row r="1174" spans="1:9" x14ac:dyDescent="0.25">
      <c r="A1174" s="1">
        <f>COUNTIF($C$2:C1174,"Да")</f>
        <v>12</v>
      </c>
      <c r="B1174" s="45">
        <f t="shared" si="37"/>
        <v>46437</v>
      </c>
      <c r="C1174" s="42" t="str">
        <f>IF(ISERROR(VLOOKUP(B1174,'Айгенис Оп24'!$C$3:$C$22,1,0)),"Нет","Да")</f>
        <v>Нет</v>
      </c>
      <c r="D1174" s="43">
        <f t="shared" si="36"/>
        <v>365</v>
      </c>
      <c r="E1174" s="49">
        <f>ROUND(('Все выпуски'!$X$3*'Все выпуски'!$X$6/100)/365*(B1174-IF(C1174="Нет",VLOOKUP(A1174,'Айгенис Оп24'!$A$2:$C$22,3,0),VLOOKUP((A1174-1),'Айгенис Оп24'!$A$2:$C$22,3,0))),2)</f>
        <v>5.23</v>
      </c>
      <c r="G1174" s="43">
        <f>COUNTIF(D1175:$D$1852,365)</f>
        <v>315</v>
      </c>
      <c r="H1174" s="43">
        <f>COUNTIF(D1175:$D$1852,366)</f>
        <v>363</v>
      </c>
      <c r="I1174" s="2"/>
    </row>
    <row r="1175" spans="1:9" x14ac:dyDescent="0.25">
      <c r="A1175" s="1">
        <f>COUNTIF($C$2:C1175,"Да")</f>
        <v>12</v>
      </c>
      <c r="B1175" s="45">
        <f t="shared" si="37"/>
        <v>46438</v>
      </c>
      <c r="C1175" s="42" t="str">
        <f>IF(ISERROR(VLOOKUP(B1175,'Айгенис Оп24'!$C$3:$C$22,1,0)),"Нет","Да")</f>
        <v>Нет</v>
      </c>
      <c r="D1175" s="43">
        <f t="shared" si="36"/>
        <v>365</v>
      </c>
      <c r="E1175" s="49">
        <f>ROUND(('Все выпуски'!$X$3*'Все выпуски'!$X$6/100)/365*(B1175-IF(C1175="Нет",VLOOKUP(A1175,'Айгенис Оп24'!$A$2:$C$22,3,0),VLOOKUP((A1175-1),'Айгенис Оп24'!$A$2:$C$22,3,0))),2)</f>
        <v>5.33</v>
      </c>
      <c r="G1175" s="43">
        <f>COUNTIF(D1176:$D$1852,365)</f>
        <v>314</v>
      </c>
      <c r="H1175" s="43">
        <f>COUNTIF(D1176:$D$1852,366)</f>
        <v>363</v>
      </c>
      <c r="I1175" s="2"/>
    </row>
    <row r="1176" spans="1:9" x14ac:dyDescent="0.25">
      <c r="A1176" s="1">
        <f>COUNTIF($C$2:C1176,"Да")</f>
        <v>12</v>
      </c>
      <c r="B1176" s="45">
        <f t="shared" si="37"/>
        <v>46439</v>
      </c>
      <c r="C1176" s="42" t="str">
        <f>IF(ISERROR(VLOOKUP(B1176,'Айгенис Оп24'!$C$3:$C$22,1,0)),"Нет","Да")</f>
        <v>Нет</v>
      </c>
      <c r="D1176" s="43">
        <f t="shared" si="36"/>
        <v>365</v>
      </c>
      <c r="E1176" s="49">
        <f>ROUND(('Все выпуски'!$X$3*'Все выпуски'!$X$6/100)/365*(B1176-IF(C1176="Нет",VLOOKUP(A1176,'Айгенис Оп24'!$A$2:$C$22,3,0),VLOOKUP((A1176-1),'Айгенис Оп24'!$A$2:$C$22,3,0))),2)</f>
        <v>5.42</v>
      </c>
      <c r="G1176" s="43">
        <f>COUNTIF(D1177:$D$1852,365)</f>
        <v>313</v>
      </c>
      <c r="H1176" s="43">
        <f>COUNTIF(D1177:$D$1852,366)</f>
        <v>363</v>
      </c>
      <c r="I1176" s="2"/>
    </row>
    <row r="1177" spans="1:9" x14ac:dyDescent="0.25">
      <c r="A1177" s="1">
        <f>COUNTIF($C$2:C1177,"Да")</f>
        <v>12</v>
      </c>
      <c r="B1177" s="45">
        <f t="shared" si="37"/>
        <v>46440</v>
      </c>
      <c r="C1177" s="42" t="str">
        <f>IF(ISERROR(VLOOKUP(B1177,'Айгенис Оп24'!$C$3:$C$22,1,0)),"Нет","Да")</f>
        <v>Нет</v>
      </c>
      <c r="D1177" s="43">
        <f t="shared" si="36"/>
        <v>365</v>
      </c>
      <c r="E1177" s="49">
        <f>ROUND(('Все выпуски'!$X$3*'Все выпуски'!$X$6/100)/365*(B1177-IF(C1177="Нет",VLOOKUP(A1177,'Айгенис Оп24'!$A$2:$C$22,3,0),VLOOKUP((A1177-1),'Айгенис Оп24'!$A$2:$C$22,3,0))),2)</f>
        <v>5.52</v>
      </c>
      <c r="G1177" s="43">
        <f>COUNTIF(D1178:$D$1852,365)</f>
        <v>312</v>
      </c>
      <c r="H1177" s="43">
        <f>COUNTIF(D1178:$D$1852,366)</f>
        <v>363</v>
      </c>
      <c r="I1177" s="2"/>
    </row>
    <row r="1178" spans="1:9" x14ac:dyDescent="0.25">
      <c r="A1178" s="1">
        <f>COUNTIF($C$2:C1178,"Да")</f>
        <v>12</v>
      </c>
      <c r="B1178" s="45">
        <f t="shared" si="37"/>
        <v>46441</v>
      </c>
      <c r="C1178" s="42" t="str">
        <f>IF(ISERROR(VLOOKUP(B1178,'Айгенис Оп24'!$C$3:$C$22,1,0)),"Нет","Да")</f>
        <v>Нет</v>
      </c>
      <c r="D1178" s="43">
        <f t="shared" si="36"/>
        <v>365</v>
      </c>
      <c r="E1178" s="49">
        <f>ROUND(('Все выпуски'!$X$3*'Все выпуски'!$X$6/100)/365*(B1178-IF(C1178="Нет",VLOOKUP(A1178,'Айгенис Оп24'!$A$2:$C$22,3,0),VLOOKUP((A1178-1),'Айгенис Оп24'!$A$2:$C$22,3,0))),2)</f>
        <v>5.62</v>
      </c>
      <c r="G1178" s="43">
        <f>COUNTIF(D1179:$D$1852,365)</f>
        <v>311</v>
      </c>
      <c r="H1178" s="43">
        <f>COUNTIF(D1179:$D$1852,366)</f>
        <v>363</v>
      </c>
      <c r="I1178" s="2"/>
    </row>
    <row r="1179" spans="1:9" x14ac:dyDescent="0.25">
      <c r="A1179" s="1">
        <f>COUNTIF($C$2:C1179,"Да")</f>
        <v>12</v>
      </c>
      <c r="B1179" s="45">
        <f t="shared" si="37"/>
        <v>46442</v>
      </c>
      <c r="C1179" s="42" t="str">
        <f>IF(ISERROR(VLOOKUP(B1179,'Айгенис Оп24'!$C$3:$C$22,1,0)),"Нет","Да")</f>
        <v>Нет</v>
      </c>
      <c r="D1179" s="43">
        <f t="shared" si="36"/>
        <v>365</v>
      </c>
      <c r="E1179" s="49">
        <f>ROUND(('Все выпуски'!$X$3*'Все выпуски'!$X$6/100)/365*(B1179-IF(C1179="Нет",VLOOKUP(A1179,'Айгенис Оп24'!$A$2:$C$22,3,0),VLOOKUP((A1179-1),'Айгенис Оп24'!$A$2:$C$22,3,0))),2)</f>
        <v>5.72</v>
      </c>
      <c r="G1179" s="43">
        <f>COUNTIF(D1180:$D$1852,365)</f>
        <v>310</v>
      </c>
      <c r="H1179" s="43">
        <f>COUNTIF(D1180:$D$1852,366)</f>
        <v>363</v>
      </c>
      <c r="I1179" s="2"/>
    </row>
    <row r="1180" spans="1:9" x14ac:dyDescent="0.25">
      <c r="A1180" s="1">
        <f>COUNTIF($C$2:C1180,"Да")</f>
        <v>12</v>
      </c>
      <c r="B1180" s="45">
        <f t="shared" si="37"/>
        <v>46443</v>
      </c>
      <c r="C1180" s="42" t="str">
        <f>IF(ISERROR(VLOOKUP(B1180,'Айгенис Оп24'!$C$3:$C$22,1,0)),"Нет","Да")</f>
        <v>Нет</v>
      </c>
      <c r="D1180" s="43">
        <f t="shared" si="36"/>
        <v>365</v>
      </c>
      <c r="E1180" s="49">
        <f>ROUND(('Все выпуски'!$X$3*'Все выпуски'!$X$6/100)/365*(B1180-IF(C1180="Нет",VLOOKUP(A1180,'Айгенис Оп24'!$A$2:$C$22,3,0),VLOOKUP((A1180-1),'Айгенис Оп24'!$A$2:$C$22,3,0))),2)</f>
        <v>5.82</v>
      </c>
      <c r="G1180" s="43">
        <f>COUNTIF(D1181:$D$1852,365)</f>
        <v>309</v>
      </c>
      <c r="H1180" s="43">
        <f>COUNTIF(D1181:$D$1852,366)</f>
        <v>363</v>
      </c>
      <c r="I1180" s="2"/>
    </row>
    <row r="1181" spans="1:9" x14ac:dyDescent="0.25">
      <c r="A1181" s="1">
        <f>COUNTIF($C$2:C1181,"Да")</f>
        <v>12</v>
      </c>
      <c r="B1181" s="45">
        <f t="shared" si="37"/>
        <v>46444</v>
      </c>
      <c r="C1181" s="42" t="str">
        <f>IF(ISERROR(VLOOKUP(B1181,'Айгенис Оп24'!$C$3:$C$22,1,0)),"Нет","Да")</f>
        <v>Нет</v>
      </c>
      <c r="D1181" s="43">
        <f t="shared" si="36"/>
        <v>365</v>
      </c>
      <c r="E1181" s="49">
        <f>ROUND(('Все выпуски'!$X$3*'Все выпуски'!$X$6/100)/365*(B1181-IF(C1181="Нет",VLOOKUP(A1181,'Айгенис Оп24'!$A$2:$C$22,3,0),VLOOKUP((A1181-1),'Айгенис Оп24'!$A$2:$C$22,3,0))),2)</f>
        <v>5.92</v>
      </c>
      <c r="G1181" s="43">
        <f>COUNTIF(D1182:$D$1852,365)</f>
        <v>308</v>
      </c>
      <c r="H1181" s="43">
        <f>COUNTIF(D1182:$D$1852,366)</f>
        <v>363</v>
      </c>
      <c r="I1181" s="2"/>
    </row>
    <row r="1182" spans="1:9" x14ac:dyDescent="0.25">
      <c r="A1182" s="1">
        <f>COUNTIF($C$2:C1182,"Да")</f>
        <v>12</v>
      </c>
      <c r="B1182" s="45">
        <f t="shared" si="37"/>
        <v>46445</v>
      </c>
      <c r="C1182" s="42" t="str">
        <f>IF(ISERROR(VLOOKUP(B1182,'Айгенис Оп24'!$C$3:$C$22,1,0)),"Нет","Да")</f>
        <v>Нет</v>
      </c>
      <c r="D1182" s="43">
        <f t="shared" si="36"/>
        <v>365</v>
      </c>
      <c r="E1182" s="49">
        <f>ROUND(('Все выпуски'!$X$3*'Все выпуски'!$X$6/100)/365*(B1182-IF(C1182="Нет",VLOOKUP(A1182,'Айгенис Оп24'!$A$2:$C$22,3,0),VLOOKUP((A1182-1),'Айгенис Оп24'!$A$2:$C$22,3,0))),2)</f>
        <v>6.02</v>
      </c>
      <c r="G1182" s="43">
        <f>COUNTIF(D1183:$D$1852,365)</f>
        <v>307</v>
      </c>
      <c r="H1182" s="43">
        <f>COUNTIF(D1183:$D$1852,366)</f>
        <v>363</v>
      </c>
      <c r="I1182" s="2"/>
    </row>
    <row r="1183" spans="1:9" x14ac:dyDescent="0.25">
      <c r="A1183" s="1">
        <f>COUNTIF($C$2:C1183,"Да")</f>
        <v>12</v>
      </c>
      <c r="B1183" s="45">
        <f t="shared" si="37"/>
        <v>46446</v>
      </c>
      <c r="C1183" s="42" t="str">
        <f>IF(ISERROR(VLOOKUP(B1183,'Айгенис Оп24'!$C$3:$C$22,1,0)),"Нет","Да")</f>
        <v>Нет</v>
      </c>
      <c r="D1183" s="43">
        <f t="shared" si="36"/>
        <v>365</v>
      </c>
      <c r="E1183" s="49">
        <f>ROUND(('Все выпуски'!$X$3*'Все выпуски'!$X$6/100)/365*(B1183-IF(C1183="Нет",VLOOKUP(A1183,'Айгенис Оп24'!$A$2:$C$22,3,0),VLOOKUP((A1183-1),'Айгенис Оп24'!$A$2:$C$22,3,0))),2)</f>
        <v>6.12</v>
      </c>
      <c r="G1183" s="43">
        <f>COUNTIF(D1184:$D$1852,365)</f>
        <v>306</v>
      </c>
      <c r="H1183" s="43">
        <f>COUNTIF(D1184:$D$1852,366)</f>
        <v>363</v>
      </c>
      <c r="I1183" s="2"/>
    </row>
    <row r="1184" spans="1:9" x14ac:dyDescent="0.25">
      <c r="A1184" s="1">
        <f>COUNTIF($C$2:C1184,"Да")</f>
        <v>12</v>
      </c>
      <c r="B1184" s="45">
        <f t="shared" si="37"/>
        <v>46447</v>
      </c>
      <c r="C1184" s="42" t="str">
        <f>IF(ISERROR(VLOOKUP(B1184,'Айгенис Оп24'!$C$3:$C$22,1,0)),"Нет","Да")</f>
        <v>Нет</v>
      </c>
      <c r="D1184" s="43">
        <f t="shared" si="36"/>
        <v>365</v>
      </c>
      <c r="E1184" s="49">
        <f>ROUND(('Все выпуски'!$X$3*'Все выпуски'!$X$6/100)/365*(B1184-IF(C1184="Нет",VLOOKUP(A1184,'Айгенис Оп24'!$A$2:$C$22,3,0),VLOOKUP((A1184-1),'Айгенис Оп24'!$A$2:$C$22,3,0))),2)</f>
        <v>6.21</v>
      </c>
      <c r="G1184" s="43">
        <f>COUNTIF(D1185:$D$1852,365)</f>
        <v>305</v>
      </c>
      <c r="H1184" s="43">
        <f>COUNTIF(D1185:$D$1852,366)</f>
        <v>363</v>
      </c>
      <c r="I1184" s="2"/>
    </row>
    <row r="1185" spans="1:9" x14ac:dyDescent="0.25">
      <c r="A1185" s="1">
        <f>COUNTIF($C$2:C1185,"Да")</f>
        <v>12</v>
      </c>
      <c r="B1185" s="45">
        <f t="shared" si="37"/>
        <v>46448</v>
      </c>
      <c r="C1185" s="42" t="str">
        <f>IF(ISERROR(VLOOKUP(B1185,'Айгенис Оп24'!$C$3:$C$22,1,0)),"Нет","Да")</f>
        <v>Нет</v>
      </c>
      <c r="D1185" s="43">
        <f t="shared" si="36"/>
        <v>365</v>
      </c>
      <c r="E1185" s="49">
        <f>ROUND(('Все выпуски'!$X$3*'Все выпуски'!$X$6/100)/365*(B1185-IF(C1185="Нет",VLOOKUP(A1185,'Айгенис Оп24'!$A$2:$C$22,3,0),VLOOKUP((A1185-1),'Айгенис Оп24'!$A$2:$C$22,3,0))),2)</f>
        <v>6.31</v>
      </c>
      <c r="G1185" s="43">
        <f>COUNTIF(D1186:$D$1852,365)</f>
        <v>304</v>
      </c>
      <c r="H1185" s="43">
        <f>COUNTIF(D1186:$D$1852,366)</f>
        <v>363</v>
      </c>
      <c r="I1185" s="2"/>
    </row>
    <row r="1186" spans="1:9" x14ac:dyDescent="0.25">
      <c r="A1186" s="1">
        <f>COUNTIF($C$2:C1186,"Да")</f>
        <v>12</v>
      </c>
      <c r="B1186" s="45">
        <f t="shared" si="37"/>
        <v>46449</v>
      </c>
      <c r="C1186" s="42" t="str">
        <f>IF(ISERROR(VLOOKUP(B1186,'Айгенис Оп24'!$C$3:$C$22,1,0)),"Нет","Да")</f>
        <v>Нет</v>
      </c>
      <c r="D1186" s="43">
        <f t="shared" si="36"/>
        <v>365</v>
      </c>
      <c r="E1186" s="49">
        <f>ROUND(('Все выпуски'!$X$3*'Все выпуски'!$X$6/100)/365*(B1186-IF(C1186="Нет",VLOOKUP(A1186,'Айгенис Оп24'!$A$2:$C$22,3,0),VLOOKUP((A1186-1),'Айгенис Оп24'!$A$2:$C$22,3,0))),2)</f>
        <v>6.41</v>
      </c>
      <c r="G1186" s="43">
        <f>COUNTIF(D1187:$D$1852,365)</f>
        <v>303</v>
      </c>
      <c r="H1186" s="43">
        <f>COUNTIF(D1187:$D$1852,366)</f>
        <v>363</v>
      </c>
      <c r="I1186" s="2"/>
    </row>
    <row r="1187" spans="1:9" x14ac:dyDescent="0.25">
      <c r="A1187" s="1">
        <f>COUNTIF($C$2:C1187,"Да")</f>
        <v>12</v>
      </c>
      <c r="B1187" s="45">
        <f t="shared" si="37"/>
        <v>46450</v>
      </c>
      <c r="C1187" s="42" t="str">
        <f>IF(ISERROR(VLOOKUP(B1187,'Айгенис Оп24'!$C$3:$C$22,1,0)),"Нет","Да")</f>
        <v>Нет</v>
      </c>
      <c r="D1187" s="43">
        <f t="shared" si="36"/>
        <v>365</v>
      </c>
      <c r="E1187" s="49">
        <f>ROUND(('Все выпуски'!$X$3*'Все выпуски'!$X$6/100)/365*(B1187-IF(C1187="Нет",VLOOKUP(A1187,'Айгенис Оп24'!$A$2:$C$22,3,0),VLOOKUP((A1187-1),'Айгенис Оп24'!$A$2:$C$22,3,0))),2)</f>
        <v>6.51</v>
      </c>
      <c r="G1187" s="43">
        <f>COUNTIF(D1188:$D$1852,365)</f>
        <v>302</v>
      </c>
      <c r="H1187" s="43">
        <f>COUNTIF(D1188:$D$1852,366)</f>
        <v>363</v>
      </c>
      <c r="I1187" s="2"/>
    </row>
    <row r="1188" spans="1:9" x14ac:dyDescent="0.25">
      <c r="A1188" s="1">
        <f>COUNTIF($C$2:C1188,"Да")</f>
        <v>12</v>
      </c>
      <c r="B1188" s="45">
        <f t="shared" si="37"/>
        <v>46451</v>
      </c>
      <c r="C1188" s="42" t="str">
        <f>IF(ISERROR(VLOOKUP(B1188,'Айгенис Оп24'!$C$3:$C$22,1,0)),"Нет","Да")</f>
        <v>Нет</v>
      </c>
      <c r="D1188" s="43">
        <f t="shared" si="36"/>
        <v>365</v>
      </c>
      <c r="E1188" s="49">
        <f>ROUND(('Все выпуски'!$X$3*'Все выпуски'!$X$6/100)/365*(B1188-IF(C1188="Нет",VLOOKUP(A1188,'Айгенис Оп24'!$A$2:$C$22,3,0),VLOOKUP((A1188-1),'Айгенис Оп24'!$A$2:$C$22,3,0))),2)</f>
        <v>6.61</v>
      </c>
      <c r="G1188" s="43">
        <f>COUNTIF(D1189:$D$1852,365)</f>
        <v>301</v>
      </c>
      <c r="H1188" s="43">
        <f>COUNTIF(D1189:$D$1852,366)</f>
        <v>363</v>
      </c>
      <c r="I1188" s="2"/>
    </row>
    <row r="1189" spans="1:9" x14ac:dyDescent="0.25">
      <c r="A1189" s="1">
        <f>COUNTIF($C$2:C1189,"Да")</f>
        <v>12</v>
      </c>
      <c r="B1189" s="45">
        <f t="shared" si="37"/>
        <v>46452</v>
      </c>
      <c r="C1189" s="42" t="str">
        <f>IF(ISERROR(VLOOKUP(B1189,'Айгенис Оп24'!$C$3:$C$22,1,0)),"Нет","Да")</f>
        <v>Нет</v>
      </c>
      <c r="D1189" s="43">
        <f t="shared" si="36"/>
        <v>365</v>
      </c>
      <c r="E1189" s="49">
        <f>ROUND(('Все выпуски'!$X$3*'Все выпуски'!$X$6/100)/365*(B1189-IF(C1189="Нет",VLOOKUP(A1189,'Айгенис Оп24'!$A$2:$C$22,3,0),VLOOKUP((A1189-1),'Айгенис Оп24'!$A$2:$C$22,3,0))),2)</f>
        <v>6.71</v>
      </c>
      <c r="G1189" s="43">
        <f>COUNTIF(D1190:$D$1852,365)</f>
        <v>300</v>
      </c>
      <c r="H1189" s="43">
        <f>COUNTIF(D1190:$D$1852,366)</f>
        <v>363</v>
      </c>
      <c r="I1189" s="2"/>
    </row>
    <row r="1190" spans="1:9" x14ac:dyDescent="0.25">
      <c r="A1190" s="1">
        <f>COUNTIF($C$2:C1190,"Да")</f>
        <v>12</v>
      </c>
      <c r="B1190" s="45">
        <f t="shared" si="37"/>
        <v>46453</v>
      </c>
      <c r="C1190" s="42" t="str">
        <f>IF(ISERROR(VLOOKUP(B1190,'Айгенис Оп24'!$C$3:$C$22,1,0)),"Нет","Да")</f>
        <v>Нет</v>
      </c>
      <c r="D1190" s="43">
        <f t="shared" si="36"/>
        <v>365</v>
      </c>
      <c r="E1190" s="49">
        <f>ROUND(('Все выпуски'!$X$3*'Все выпуски'!$X$6/100)/365*(B1190-IF(C1190="Нет",VLOOKUP(A1190,'Айгенис Оп24'!$A$2:$C$22,3,0),VLOOKUP((A1190-1),'Айгенис Оп24'!$A$2:$C$22,3,0))),2)</f>
        <v>6.81</v>
      </c>
      <c r="G1190" s="43">
        <f>COUNTIF(D1191:$D$1852,365)</f>
        <v>299</v>
      </c>
      <c r="H1190" s="43">
        <f>COUNTIF(D1191:$D$1852,366)</f>
        <v>363</v>
      </c>
      <c r="I1190" s="2"/>
    </row>
    <row r="1191" spans="1:9" x14ac:dyDescent="0.25">
      <c r="A1191" s="1">
        <f>COUNTIF($C$2:C1191,"Да")</f>
        <v>12</v>
      </c>
      <c r="B1191" s="45">
        <f t="shared" si="37"/>
        <v>46454</v>
      </c>
      <c r="C1191" s="42" t="str">
        <f>IF(ISERROR(VLOOKUP(B1191,'Айгенис Оп24'!$C$3:$C$22,1,0)),"Нет","Да")</f>
        <v>Нет</v>
      </c>
      <c r="D1191" s="43">
        <f t="shared" si="36"/>
        <v>365</v>
      </c>
      <c r="E1191" s="49">
        <f>ROUND(('Все выпуски'!$X$3*'Все выпуски'!$X$6/100)/365*(B1191-IF(C1191="Нет",VLOOKUP(A1191,'Айгенис Оп24'!$A$2:$C$22,3,0),VLOOKUP((A1191-1),'Айгенис Оп24'!$A$2:$C$22,3,0))),2)</f>
        <v>6.9</v>
      </c>
      <c r="G1191" s="43">
        <f>COUNTIF(D1192:$D$1852,365)</f>
        <v>298</v>
      </c>
      <c r="H1191" s="43">
        <f>COUNTIF(D1192:$D$1852,366)</f>
        <v>363</v>
      </c>
      <c r="I1191" s="2"/>
    </row>
    <row r="1192" spans="1:9" x14ac:dyDescent="0.25">
      <c r="A1192" s="1">
        <f>COUNTIF($C$2:C1192,"Да")</f>
        <v>12</v>
      </c>
      <c r="B1192" s="45">
        <f t="shared" si="37"/>
        <v>46455</v>
      </c>
      <c r="C1192" s="42" t="str">
        <f>IF(ISERROR(VLOOKUP(B1192,'Айгенис Оп24'!$C$3:$C$22,1,0)),"Нет","Да")</f>
        <v>Нет</v>
      </c>
      <c r="D1192" s="43">
        <f t="shared" si="36"/>
        <v>365</v>
      </c>
      <c r="E1192" s="49">
        <f>ROUND(('Все выпуски'!$X$3*'Все выпуски'!$X$6/100)/365*(B1192-IF(C1192="Нет",VLOOKUP(A1192,'Айгенис Оп24'!$A$2:$C$22,3,0),VLOOKUP((A1192-1),'Айгенис Оп24'!$A$2:$C$22,3,0))),2)</f>
        <v>7</v>
      </c>
      <c r="G1192" s="43">
        <f>COUNTIF(D1193:$D$1852,365)</f>
        <v>297</v>
      </c>
      <c r="H1192" s="43">
        <f>COUNTIF(D1193:$D$1852,366)</f>
        <v>363</v>
      </c>
      <c r="I1192" s="2"/>
    </row>
    <row r="1193" spans="1:9" x14ac:dyDescent="0.25">
      <c r="A1193" s="1">
        <f>COUNTIF($C$2:C1193,"Да")</f>
        <v>12</v>
      </c>
      <c r="B1193" s="45">
        <f t="shared" si="37"/>
        <v>46456</v>
      </c>
      <c r="C1193" s="42" t="str">
        <f>IF(ISERROR(VLOOKUP(B1193,'Айгенис Оп24'!$C$3:$C$22,1,0)),"Нет","Да")</f>
        <v>Нет</v>
      </c>
      <c r="D1193" s="43">
        <f t="shared" si="36"/>
        <v>365</v>
      </c>
      <c r="E1193" s="49">
        <f>ROUND(('Все выпуски'!$X$3*'Все выпуски'!$X$6/100)/365*(B1193-IF(C1193="Нет",VLOOKUP(A1193,'Айгенис Оп24'!$A$2:$C$22,3,0),VLOOKUP((A1193-1),'Айгенис Оп24'!$A$2:$C$22,3,0))),2)</f>
        <v>7.1</v>
      </c>
      <c r="G1193" s="43">
        <f>COUNTIF(D1194:$D$1852,365)</f>
        <v>296</v>
      </c>
      <c r="H1193" s="43">
        <f>COUNTIF(D1194:$D$1852,366)</f>
        <v>363</v>
      </c>
      <c r="I1193" s="2"/>
    </row>
    <row r="1194" spans="1:9" x14ac:dyDescent="0.25">
      <c r="A1194" s="1">
        <f>COUNTIF($C$2:C1194,"Да")</f>
        <v>12</v>
      </c>
      <c r="B1194" s="45">
        <f t="shared" si="37"/>
        <v>46457</v>
      </c>
      <c r="C1194" s="42" t="str">
        <f>IF(ISERROR(VLOOKUP(B1194,'Айгенис Оп24'!$C$3:$C$22,1,0)),"Нет","Да")</f>
        <v>Нет</v>
      </c>
      <c r="D1194" s="43">
        <f t="shared" si="36"/>
        <v>365</v>
      </c>
      <c r="E1194" s="49">
        <f>ROUND(('Все выпуски'!$X$3*'Все выпуски'!$X$6/100)/365*(B1194-IF(C1194="Нет",VLOOKUP(A1194,'Айгенис Оп24'!$A$2:$C$22,3,0),VLOOKUP((A1194-1),'Айгенис Оп24'!$A$2:$C$22,3,0))),2)</f>
        <v>7.2</v>
      </c>
      <c r="G1194" s="43">
        <f>COUNTIF(D1195:$D$1852,365)</f>
        <v>295</v>
      </c>
      <c r="H1194" s="43">
        <f>COUNTIF(D1195:$D$1852,366)</f>
        <v>363</v>
      </c>
      <c r="I1194" s="2"/>
    </row>
    <row r="1195" spans="1:9" x14ac:dyDescent="0.25">
      <c r="A1195" s="1">
        <f>COUNTIF($C$2:C1195,"Да")</f>
        <v>12</v>
      </c>
      <c r="B1195" s="45">
        <f t="shared" si="37"/>
        <v>46458</v>
      </c>
      <c r="C1195" s="42" t="str">
        <f>IF(ISERROR(VLOOKUP(B1195,'Айгенис Оп24'!$C$3:$C$22,1,0)),"Нет","Да")</f>
        <v>Нет</v>
      </c>
      <c r="D1195" s="43">
        <f t="shared" si="36"/>
        <v>365</v>
      </c>
      <c r="E1195" s="49">
        <f>ROUND(('Все выпуски'!$X$3*'Все выпуски'!$X$6/100)/365*(B1195-IF(C1195="Нет",VLOOKUP(A1195,'Айгенис Оп24'!$A$2:$C$22,3,0),VLOOKUP((A1195-1),'Айгенис Оп24'!$A$2:$C$22,3,0))),2)</f>
        <v>7.3</v>
      </c>
      <c r="G1195" s="43">
        <f>COUNTIF(D1196:$D$1852,365)</f>
        <v>294</v>
      </c>
      <c r="H1195" s="43">
        <f>COUNTIF(D1196:$D$1852,366)</f>
        <v>363</v>
      </c>
      <c r="I1195" s="2"/>
    </row>
    <row r="1196" spans="1:9" x14ac:dyDescent="0.25">
      <c r="A1196" s="1">
        <f>COUNTIF($C$2:C1196,"Да")</f>
        <v>12</v>
      </c>
      <c r="B1196" s="45">
        <f t="shared" si="37"/>
        <v>46459</v>
      </c>
      <c r="C1196" s="42" t="str">
        <f>IF(ISERROR(VLOOKUP(B1196,'Айгенис Оп24'!$C$3:$C$22,1,0)),"Нет","Да")</f>
        <v>Нет</v>
      </c>
      <c r="D1196" s="43">
        <f t="shared" si="36"/>
        <v>365</v>
      </c>
      <c r="E1196" s="49">
        <f>ROUND(('Все выпуски'!$X$3*'Все выпуски'!$X$6/100)/365*(B1196-IF(C1196="Нет",VLOOKUP(A1196,'Айгенис Оп24'!$A$2:$C$22,3,0),VLOOKUP((A1196-1),'Айгенис Оп24'!$A$2:$C$22,3,0))),2)</f>
        <v>7.4</v>
      </c>
      <c r="G1196" s="43">
        <f>COUNTIF(D1197:$D$1852,365)</f>
        <v>293</v>
      </c>
      <c r="H1196" s="43">
        <f>COUNTIF(D1197:$D$1852,366)</f>
        <v>363</v>
      </c>
      <c r="I1196" s="2"/>
    </row>
    <row r="1197" spans="1:9" x14ac:dyDescent="0.25">
      <c r="A1197" s="1">
        <f>COUNTIF($C$2:C1197,"Да")</f>
        <v>12</v>
      </c>
      <c r="B1197" s="45">
        <f t="shared" si="37"/>
        <v>46460</v>
      </c>
      <c r="C1197" s="42" t="str">
        <f>IF(ISERROR(VLOOKUP(B1197,'Айгенис Оп24'!$C$3:$C$22,1,0)),"Нет","Да")</f>
        <v>Нет</v>
      </c>
      <c r="D1197" s="43">
        <f t="shared" si="36"/>
        <v>365</v>
      </c>
      <c r="E1197" s="49">
        <f>ROUND(('Все выпуски'!$X$3*'Все выпуски'!$X$6/100)/365*(B1197-IF(C1197="Нет",VLOOKUP(A1197,'Айгенис Оп24'!$A$2:$C$22,3,0),VLOOKUP((A1197-1),'Айгенис Оп24'!$A$2:$C$22,3,0))),2)</f>
        <v>7.5</v>
      </c>
      <c r="G1197" s="43">
        <f>COUNTIF(D1198:$D$1852,365)</f>
        <v>292</v>
      </c>
      <c r="H1197" s="43">
        <f>COUNTIF(D1198:$D$1852,366)</f>
        <v>363</v>
      </c>
      <c r="I1197" s="2"/>
    </row>
    <row r="1198" spans="1:9" x14ac:dyDescent="0.25">
      <c r="A1198" s="1">
        <f>COUNTIF($C$2:C1198,"Да")</f>
        <v>12</v>
      </c>
      <c r="B1198" s="45">
        <f t="shared" si="37"/>
        <v>46461</v>
      </c>
      <c r="C1198" s="42" t="str">
        <f>IF(ISERROR(VLOOKUP(B1198,'Айгенис Оп24'!$C$3:$C$22,1,0)),"Нет","Да")</f>
        <v>Нет</v>
      </c>
      <c r="D1198" s="43">
        <f t="shared" si="36"/>
        <v>365</v>
      </c>
      <c r="E1198" s="49">
        <f>ROUND(('Все выпуски'!$X$3*'Все выпуски'!$X$6/100)/365*(B1198-IF(C1198="Нет",VLOOKUP(A1198,'Айгенис Оп24'!$A$2:$C$22,3,0),VLOOKUP((A1198-1),'Айгенис Оп24'!$A$2:$C$22,3,0))),2)</f>
        <v>7.59</v>
      </c>
      <c r="G1198" s="43">
        <f>COUNTIF(D1199:$D$1852,365)</f>
        <v>291</v>
      </c>
      <c r="H1198" s="43">
        <f>COUNTIF(D1199:$D$1852,366)</f>
        <v>363</v>
      </c>
      <c r="I1198" s="2"/>
    </row>
    <row r="1199" spans="1:9" x14ac:dyDescent="0.25">
      <c r="A1199" s="1">
        <f>COUNTIF($C$2:C1199,"Да")</f>
        <v>12</v>
      </c>
      <c r="B1199" s="45">
        <f t="shared" si="37"/>
        <v>46462</v>
      </c>
      <c r="C1199" s="42" t="str">
        <f>IF(ISERROR(VLOOKUP(B1199,'Айгенис Оп24'!$C$3:$C$22,1,0)),"Нет","Да")</f>
        <v>Нет</v>
      </c>
      <c r="D1199" s="43">
        <f t="shared" si="36"/>
        <v>365</v>
      </c>
      <c r="E1199" s="49">
        <f>ROUND(('Все выпуски'!$X$3*'Все выпуски'!$X$6/100)/365*(B1199-IF(C1199="Нет",VLOOKUP(A1199,'Айгенис Оп24'!$A$2:$C$22,3,0),VLOOKUP((A1199-1),'Айгенис Оп24'!$A$2:$C$22,3,0))),2)</f>
        <v>7.69</v>
      </c>
      <c r="G1199" s="43">
        <f>COUNTIF(D1200:$D$1852,365)</f>
        <v>290</v>
      </c>
      <c r="H1199" s="43">
        <f>COUNTIF(D1200:$D$1852,366)</f>
        <v>363</v>
      </c>
      <c r="I1199" s="2"/>
    </row>
    <row r="1200" spans="1:9" x14ac:dyDescent="0.25">
      <c r="A1200" s="1">
        <f>COUNTIF($C$2:C1200,"Да")</f>
        <v>12</v>
      </c>
      <c r="B1200" s="45">
        <f t="shared" si="37"/>
        <v>46463</v>
      </c>
      <c r="C1200" s="42" t="str">
        <f>IF(ISERROR(VLOOKUP(B1200,'Айгенис Оп24'!$C$3:$C$22,1,0)),"Нет","Да")</f>
        <v>Нет</v>
      </c>
      <c r="D1200" s="43">
        <f t="shared" si="36"/>
        <v>365</v>
      </c>
      <c r="E1200" s="49">
        <f>ROUND(('Все выпуски'!$X$3*'Все выпуски'!$X$6/100)/365*(B1200-IF(C1200="Нет",VLOOKUP(A1200,'Айгенис Оп24'!$A$2:$C$22,3,0),VLOOKUP((A1200-1),'Айгенис Оп24'!$A$2:$C$22,3,0))),2)</f>
        <v>7.79</v>
      </c>
      <c r="G1200" s="43">
        <f>COUNTIF(D1201:$D$1852,365)</f>
        <v>289</v>
      </c>
      <c r="H1200" s="43">
        <f>COUNTIF(D1201:$D$1852,366)</f>
        <v>363</v>
      </c>
      <c r="I1200" s="2"/>
    </row>
    <row r="1201" spans="1:9" x14ac:dyDescent="0.25">
      <c r="A1201" s="1">
        <f>COUNTIF($C$2:C1201,"Да")</f>
        <v>12</v>
      </c>
      <c r="B1201" s="45">
        <f t="shared" si="37"/>
        <v>46464</v>
      </c>
      <c r="C1201" s="42" t="str">
        <f>IF(ISERROR(VLOOKUP(B1201,'Айгенис Оп24'!$C$3:$C$22,1,0)),"Нет","Да")</f>
        <v>Нет</v>
      </c>
      <c r="D1201" s="43">
        <f t="shared" si="36"/>
        <v>365</v>
      </c>
      <c r="E1201" s="49">
        <f>ROUND(('Все выпуски'!$X$3*'Все выпуски'!$X$6/100)/365*(B1201-IF(C1201="Нет",VLOOKUP(A1201,'Айгенис Оп24'!$A$2:$C$22,3,0),VLOOKUP((A1201-1),'Айгенис Оп24'!$A$2:$C$22,3,0))),2)</f>
        <v>7.89</v>
      </c>
      <c r="G1201" s="43">
        <f>COUNTIF(D1202:$D$1852,365)</f>
        <v>288</v>
      </c>
      <c r="H1201" s="43">
        <f>COUNTIF(D1202:$D$1852,366)</f>
        <v>363</v>
      </c>
      <c r="I1201" s="2"/>
    </row>
    <row r="1202" spans="1:9" x14ac:dyDescent="0.25">
      <c r="A1202" s="1">
        <f>COUNTIF($C$2:C1202,"Да")</f>
        <v>12</v>
      </c>
      <c r="B1202" s="45">
        <f t="shared" si="37"/>
        <v>46465</v>
      </c>
      <c r="C1202" s="42" t="str">
        <f>IF(ISERROR(VLOOKUP(B1202,'Айгенис Оп24'!$C$3:$C$22,1,0)),"Нет","Да")</f>
        <v>Нет</v>
      </c>
      <c r="D1202" s="43">
        <f t="shared" si="36"/>
        <v>365</v>
      </c>
      <c r="E1202" s="49">
        <f>ROUND(('Все выпуски'!$X$3*'Все выпуски'!$X$6/100)/365*(B1202-IF(C1202="Нет",VLOOKUP(A1202,'Айгенис Оп24'!$A$2:$C$22,3,0),VLOOKUP((A1202-1),'Айгенис Оп24'!$A$2:$C$22,3,0))),2)</f>
        <v>7.99</v>
      </c>
      <c r="G1202" s="43">
        <f>COUNTIF(D1203:$D$1852,365)</f>
        <v>287</v>
      </c>
      <c r="H1202" s="43">
        <f>COUNTIF(D1203:$D$1852,366)</f>
        <v>363</v>
      </c>
      <c r="I1202" s="2"/>
    </row>
    <row r="1203" spans="1:9" x14ac:dyDescent="0.25">
      <c r="A1203" s="1">
        <f>COUNTIF($C$2:C1203,"Да")</f>
        <v>12</v>
      </c>
      <c r="B1203" s="45">
        <f t="shared" si="37"/>
        <v>46466</v>
      </c>
      <c r="C1203" s="42" t="str">
        <f>IF(ISERROR(VLOOKUP(B1203,'Айгенис Оп24'!$C$3:$C$22,1,0)),"Нет","Да")</f>
        <v>Нет</v>
      </c>
      <c r="D1203" s="43">
        <f t="shared" si="36"/>
        <v>365</v>
      </c>
      <c r="E1203" s="49">
        <f>ROUND(('Все выпуски'!$X$3*'Все выпуски'!$X$6/100)/365*(B1203-IF(C1203="Нет",VLOOKUP(A1203,'Айгенис Оп24'!$A$2:$C$22,3,0),VLOOKUP((A1203-1),'Айгенис Оп24'!$A$2:$C$22,3,0))),2)</f>
        <v>8.09</v>
      </c>
      <c r="G1203" s="43">
        <f>COUNTIF(D1204:$D$1852,365)</f>
        <v>286</v>
      </c>
      <c r="H1203" s="43">
        <f>COUNTIF(D1204:$D$1852,366)</f>
        <v>363</v>
      </c>
      <c r="I1203" s="2"/>
    </row>
    <row r="1204" spans="1:9" x14ac:dyDescent="0.25">
      <c r="A1204" s="1">
        <f>COUNTIF($C$2:C1204,"Да")</f>
        <v>12</v>
      </c>
      <c r="B1204" s="45">
        <f t="shared" si="37"/>
        <v>46467</v>
      </c>
      <c r="C1204" s="42" t="str">
        <f>IF(ISERROR(VLOOKUP(B1204,'Айгенис Оп24'!$C$3:$C$22,1,0)),"Нет","Да")</f>
        <v>Нет</v>
      </c>
      <c r="D1204" s="43">
        <f t="shared" si="36"/>
        <v>365</v>
      </c>
      <c r="E1204" s="49">
        <f>ROUND(('Все выпуски'!$X$3*'Все выпуски'!$X$6/100)/365*(B1204-IF(C1204="Нет",VLOOKUP(A1204,'Айгенис Оп24'!$A$2:$C$22,3,0),VLOOKUP((A1204-1),'Айгенис Оп24'!$A$2:$C$22,3,0))),2)</f>
        <v>8.19</v>
      </c>
      <c r="G1204" s="43">
        <f>COUNTIF(D1205:$D$1852,365)</f>
        <v>285</v>
      </c>
      <c r="H1204" s="43">
        <f>COUNTIF(D1205:$D$1852,366)</f>
        <v>363</v>
      </c>
      <c r="I1204" s="2"/>
    </row>
    <row r="1205" spans="1:9" x14ac:dyDescent="0.25">
      <c r="A1205" s="1">
        <f>COUNTIF($C$2:C1205,"Да")</f>
        <v>12</v>
      </c>
      <c r="B1205" s="45">
        <f t="shared" si="37"/>
        <v>46468</v>
      </c>
      <c r="C1205" s="42" t="str">
        <f>IF(ISERROR(VLOOKUP(B1205,'Айгенис Оп24'!$C$3:$C$22,1,0)),"Нет","Да")</f>
        <v>Нет</v>
      </c>
      <c r="D1205" s="43">
        <f t="shared" si="36"/>
        <v>365</v>
      </c>
      <c r="E1205" s="49">
        <f>ROUND(('Все выпуски'!$X$3*'Все выпуски'!$X$6/100)/365*(B1205-IF(C1205="Нет",VLOOKUP(A1205,'Айгенис Оп24'!$A$2:$C$22,3,0),VLOOKUP((A1205-1),'Айгенис Оп24'!$A$2:$C$22,3,0))),2)</f>
        <v>8.2799999999999994</v>
      </c>
      <c r="G1205" s="43">
        <f>COUNTIF(D1206:$D$1852,365)</f>
        <v>284</v>
      </c>
      <c r="H1205" s="43">
        <f>COUNTIF(D1206:$D$1852,366)</f>
        <v>363</v>
      </c>
      <c r="I1205" s="2"/>
    </row>
    <row r="1206" spans="1:9" x14ac:dyDescent="0.25">
      <c r="A1206" s="1">
        <f>COUNTIF($C$2:C1206,"Да")</f>
        <v>12</v>
      </c>
      <c r="B1206" s="45">
        <f t="shared" si="37"/>
        <v>46469</v>
      </c>
      <c r="C1206" s="42" t="str">
        <f>IF(ISERROR(VLOOKUP(B1206,'Айгенис Оп24'!$C$3:$C$22,1,0)),"Нет","Да")</f>
        <v>Нет</v>
      </c>
      <c r="D1206" s="43">
        <f t="shared" si="36"/>
        <v>365</v>
      </c>
      <c r="E1206" s="49">
        <f>ROUND(('Все выпуски'!$X$3*'Все выпуски'!$X$6/100)/365*(B1206-IF(C1206="Нет",VLOOKUP(A1206,'Айгенис Оп24'!$A$2:$C$22,3,0),VLOOKUP((A1206-1),'Айгенис Оп24'!$A$2:$C$22,3,0))),2)</f>
        <v>8.3800000000000008</v>
      </c>
      <c r="G1206" s="43">
        <f>COUNTIF(D1207:$D$1852,365)</f>
        <v>283</v>
      </c>
      <c r="H1206" s="43">
        <f>COUNTIF(D1207:$D$1852,366)</f>
        <v>363</v>
      </c>
      <c r="I1206" s="2"/>
    </row>
    <row r="1207" spans="1:9" x14ac:dyDescent="0.25">
      <c r="A1207" s="1">
        <f>COUNTIF($C$2:C1207,"Да")</f>
        <v>12</v>
      </c>
      <c r="B1207" s="45">
        <f t="shared" si="37"/>
        <v>46470</v>
      </c>
      <c r="C1207" s="42" t="str">
        <f>IF(ISERROR(VLOOKUP(B1207,'Айгенис Оп24'!$C$3:$C$22,1,0)),"Нет","Да")</f>
        <v>Нет</v>
      </c>
      <c r="D1207" s="43">
        <f t="shared" si="36"/>
        <v>365</v>
      </c>
      <c r="E1207" s="49">
        <f>ROUND(('Все выпуски'!$X$3*'Все выпуски'!$X$6/100)/365*(B1207-IF(C1207="Нет",VLOOKUP(A1207,'Айгенис Оп24'!$A$2:$C$22,3,0),VLOOKUP((A1207-1),'Айгенис Оп24'!$A$2:$C$22,3,0))),2)</f>
        <v>8.48</v>
      </c>
      <c r="G1207" s="43">
        <f>COUNTIF(D1208:$D$1852,365)</f>
        <v>282</v>
      </c>
      <c r="H1207" s="43">
        <f>COUNTIF(D1208:$D$1852,366)</f>
        <v>363</v>
      </c>
      <c r="I1207" s="2"/>
    </row>
    <row r="1208" spans="1:9" x14ac:dyDescent="0.25">
      <c r="A1208" s="1">
        <f>COUNTIF($C$2:C1208,"Да")</f>
        <v>12</v>
      </c>
      <c r="B1208" s="45">
        <f t="shared" si="37"/>
        <v>46471</v>
      </c>
      <c r="C1208" s="42" t="str">
        <f>IF(ISERROR(VLOOKUP(B1208,'Айгенис Оп24'!$C$3:$C$22,1,0)),"Нет","Да")</f>
        <v>Нет</v>
      </c>
      <c r="D1208" s="43">
        <f t="shared" si="36"/>
        <v>365</v>
      </c>
      <c r="E1208" s="49">
        <f>ROUND(('Все выпуски'!$X$3*'Все выпуски'!$X$6/100)/365*(B1208-IF(C1208="Нет",VLOOKUP(A1208,'Айгенис Оп24'!$A$2:$C$22,3,0),VLOOKUP((A1208-1),'Айгенис Оп24'!$A$2:$C$22,3,0))),2)</f>
        <v>8.58</v>
      </c>
      <c r="G1208" s="43">
        <f>COUNTIF(D1209:$D$1852,365)</f>
        <v>281</v>
      </c>
      <c r="H1208" s="43">
        <f>COUNTIF(D1209:$D$1852,366)</f>
        <v>363</v>
      </c>
      <c r="I1208" s="2"/>
    </row>
    <row r="1209" spans="1:9" x14ac:dyDescent="0.25">
      <c r="A1209" s="1">
        <f>COUNTIF($C$2:C1209,"Да")</f>
        <v>12</v>
      </c>
      <c r="B1209" s="45">
        <f t="shared" si="37"/>
        <v>46472</v>
      </c>
      <c r="C1209" s="42" t="str">
        <f>IF(ISERROR(VLOOKUP(B1209,'Айгенис Оп24'!$C$3:$C$22,1,0)),"Нет","Да")</f>
        <v>Нет</v>
      </c>
      <c r="D1209" s="43">
        <f t="shared" si="36"/>
        <v>365</v>
      </c>
      <c r="E1209" s="49">
        <f>ROUND(('Все выпуски'!$X$3*'Все выпуски'!$X$6/100)/365*(B1209-IF(C1209="Нет",VLOOKUP(A1209,'Айгенис Оп24'!$A$2:$C$22,3,0),VLOOKUP((A1209-1),'Айгенис Оп24'!$A$2:$C$22,3,0))),2)</f>
        <v>8.68</v>
      </c>
      <c r="G1209" s="43">
        <f>COUNTIF(D1210:$D$1852,365)</f>
        <v>280</v>
      </c>
      <c r="H1209" s="43">
        <f>COUNTIF(D1210:$D$1852,366)</f>
        <v>363</v>
      </c>
      <c r="I1209" s="2"/>
    </row>
    <row r="1210" spans="1:9" x14ac:dyDescent="0.25">
      <c r="A1210" s="1">
        <f>COUNTIF($C$2:C1210,"Да")</f>
        <v>12</v>
      </c>
      <c r="B1210" s="45">
        <f t="shared" si="37"/>
        <v>46473</v>
      </c>
      <c r="C1210" s="42" t="str">
        <f>IF(ISERROR(VLOOKUP(B1210,'Айгенис Оп24'!$C$3:$C$22,1,0)),"Нет","Да")</f>
        <v>Нет</v>
      </c>
      <c r="D1210" s="43">
        <f t="shared" si="36"/>
        <v>365</v>
      </c>
      <c r="E1210" s="49">
        <f>ROUND(('Все выпуски'!$X$3*'Все выпуски'!$X$6/100)/365*(B1210-IF(C1210="Нет",VLOOKUP(A1210,'Айгенис Оп24'!$A$2:$C$22,3,0),VLOOKUP((A1210-1),'Айгенис Оп24'!$A$2:$C$22,3,0))),2)</f>
        <v>8.7799999999999994</v>
      </c>
      <c r="G1210" s="43">
        <f>COUNTIF(D1211:$D$1852,365)</f>
        <v>279</v>
      </c>
      <c r="H1210" s="43">
        <f>COUNTIF(D1211:$D$1852,366)</f>
        <v>363</v>
      </c>
      <c r="I1210" s="2"/>
    </row>
    <row r="1211" spans="1:9" x14ac:dyDescent="0.25">
      <c r="A1211" s="1">
        <f>COUNTIF($C$2:C1211,"Да")</f>
        <v>13</v>
      </c>
      <c r="B1211" s="45">
        <f t="shared" si="37"/>
        <v>46474</v>
      </c>
      <c r="C1211" s="42" t="str">
        <f>IF(ISERROR(VLOOKUP(B1211,'Айгенис Оп24'!$C$3:$C$22,1,0)),"Нет","Да")</f>
        <v>Да</v>
      </c>
      <c r="D1211" s="43">
        <f t="shared" si="36"/>
        <v>365</v>
      </c>
      <c r="E1211" s="49">
        <f>ROUND(('Все выпуски'!$X$3*'Все выпуски'!$X$6/100)/365*(B1211-IF(C1211="Нет",VLOOKUP(A1211,'Айгенис Оп24'!$A$2:$C$22,3,0),VLOOKUP((A1211-1),'Айгенис Оп24'!$A$2:$C$22,3,0))),2)</f>
        <v>8.8800000000000008</v>
      </c>
      <c r="G1211" s="43">
        <f>COUNTIF(D1212:$D$1852,365)</f>
        <v>278</v>
      </c>
      <c r="H1211" s="43">
        <f>COUNTIF(D1212:$D$1852,366)</f>
        <v>363</v>
      </c>
      <c r="I1211" s="2"/>
    </row>
    <row r="1212" spans="1:9" x14ac:dyDescent="0.25">
      <c r="A1212" s="1">
        <f>COUNTIF($C$2:C1212,"Да")</f>
        <v>13</v>
      </c>
      <c r="B1212" s="45">
        <f t="shared" si="37"/>
        <v>46475</v>
      </c>
      <c r="C1212" s="42" t="str">
        <f>IF(ISERROR(VLOOKUP(B1212,'Айгенис Оп24'!$C$3:$C$22,1,0)),"Нет","Да")</f>
        <v>Нет</v>
      </c>
      <c r="D1212" s="43">
        <f t="shared" si="36"/>
        <v>365</v>
      </c>
      <c r="E1212" s="49">
        <f>ROUND(('Все выпуски'!$X$3*'Все выпуски'!$X$6/100)/365*(B1212-IF(C1212="Нет",VLOOKUP(A1212,'Айгенис Оп24'!$A$2:$C$22,3,0),VLOOKUP((A1212-1),'Айгенис Оп24'!$A$2:$C$22,3,0))),2)</f>
        <v>0.1</v>
      </c>
      <c r="G1212" s="43">
        <f>COUNTIF(D1213:$D$1852,365)</f>
        <v>277</v>
      </c>
      <c r="H1212" s="43">
        <f>COUNTIF(D1213:$D$1852,366)</f>
        <v>363</v>
      </c>
      <c r="I1212" s="2"/>
    </row>
    <row r="1213" spans="1:9" x14ac:dyDescent="0.25">
      <c r="A1213" s="1">
        <f>COUNTIF($C$2:C1213,"Да")</f>
        <v>13</v>
      </c>
      <c r="B1213" s="45">
        <f t="shared" si="37"/>
        <v>46476</v>
      </c>
      <c r="C1213" s="42" t="str">
        <f>IF(ISERROR(VLOOKUP(B1213,'Айгенис Оп24'!$C$3:$C$22,1,0)),"Нет","Да")</f>
        <v>Нет</v>
      </c>
      <c r="D1213" s="43">
        <f t="shared" si="36"/>
        <v>365</v>
      </c>
      <c r="E1213" s="49">
        <f>ROUND(('Все выпуски'!$X$3*'Все выпуски'!$X$6/100)/365*(B1213-IF(C1213="Нет",VLOOKUP(A1213,'Айгенис Оп24'!$A$2:$C$22,3,0),VLOOKUP((A1213-1),'Айгенис Оп24'!$A$2:$C$22,3,0))),2)</f>
        <v>0.2</v>
      </c>
      <c r="G1213" s="43">
        <f>COUNTIF(D1214:$D$1852,365)</f>
        <v>276</v>
      </c>
      <c r="H1213" s="43">
        <f>COUNTIF(D1214:$D$1852,366)</f>
        <v>363</v>
      </c>
      <c r="I1213" s="2"/>
    </row>
    <row r="1214" spans="1:9" x14ac:dyDescent="0.25">
      <c r="A1214" s="1">
        <f>COUNTIF($C$2:C1214,"Да")</f>
        <v>13</v>
      </c>
      <c r="B1214" s="45">
        <f t="shared" si="37"/>
        <v>46477</v>
      </c>
      <c r="C1214" s="42" t="str">
        <f>IF(ISERROR(VLOOKUP(B1214,'Айгенис Оп24'!$C$3:$C$22,1,0)),"Нет","Да")</f>
        <v>Нет</v>
      </c>
      <c r="D1214" s="43">
        <f t="shared" si="36"/>
        <v>365</v>
      </c>
      <c r="E1214" s="49">
        <f>ROUND(('Все выпуски'!$X$3*'Все выпуски'!$X$6/100)/365*(B1214-IF(C1214="Нет",VLOOKUP(A1214,'Айгенис Оп24'!$A$2:$C$22,3,0),VLOOKUP((A1214-1),'Айгенис Оп24'!$A$2:$C$22,3,0))),2)</f>
        <v>0.3</v>
      </c>
      <c r="G1214" s="43">
        <f>COUNTIF(D1215:$D$1852,365)</f>
        <v>275</v>
      </c>
      <c r="H1214" s="43">
        <f>COUNTIF(D1215:$D$1852,366)</f>
        <v>363</v>
      </c>
      <c r="I1214" s="2"/>
    </row>
    <row r="1215" spans="1:9" x14ac:dyDescent="0.25">
      <c r="A1215" s="1">
        <f>COUNTIF($C$2:C1215,"Да")</f>
        <v>13</v>
      </c>
      <c r="B1215" s="45">
        <f t="shared" si="37"/>
        <v>46478</v>
      </c>
      <c r="C1215" s="42" t="str">
        <f>IF(ISERROR(VLOOKUP(B1215,'Айгенис Оп24'!$C$3:$C$22,1,0)),"Нет","Да")</f>
        <v>Нет</v>
      </c>
      <c r="D1215" s="43">
        <f t="shared" si="36"/>
        <v>365</v>
      </c>
      <c r="E1215" s="49">
        <f>ROUND(('Все выпуски'!$X$3*'Все выпуски'!$X$6/100)/365*(B1215-IF(C1215="Нет",VLOOKUP(A1215,'Айгенис Оп24'!$A$2:$C$22,3,0),VLOOKUP((A1215-1),'Айгенис Оп24'!$A$2:$C$22,3,0))),2)</f>
        <v>0.39</v>
      </c>
      <c r="G1215" s="43">
        <f>COUNTIF(D1216:$D$1852,365)</f>
        <v>274</v>
      </c>
      <c r="H1215" s="43">
        <f>COUNTIF(D1216:$D$1852,366)</f>
        <v>363</v>
      </c>
      <c r="I1215" s="2"/>
    </row>
    <row r="1216" spans="1:9" x14ac:dyDescent="0.25">
      <c r="A1216" s="1">
        <f>COUNTIF($C$2:C1216,"Да")</f>
        <v>13</v>
      </c>
      <c r="B1216" s="45">
        <f t="shared" si="37"/>
        <v>46479</v>
      </c>
      <c r="C1216" s="42" t="str">
        <f>IF(ISERROR(VLOOKUP(B1216,'Айгенис Оп24'!$C$3:$C$22,1,0)),"Нет","Да")</f>
        <v>Нет</v>
      </c>
      <c r="D1216" s="43">
        <f t="shared" si="36"/>
        <v>365</v>
      </c>
      <c r="E1216" s="49">
        <f>ROUND(('Все выпуски'!$X$3*'Все выпуски'!$X$6/100)/365*(B1216-IF(C1216="Нет",VLOOKUP(A1216,'Айгенис Оп24'!$A$2:$C$22,3,0),VLOOKUP((A1216-1),'Айгенис Оп24'!$A$2:$C$22,3,0))),2)</f>
        <v>0.49</v>
      </c>
      <c r="G1216" s="43">
        <f>COUNTIF(D1217:$D$1852,365)</f>
        <v>273</v>
      </c>
      <c r="H1216" s="43">
        <f>COUNTIF(D1217:$D$1852,366)</f>
        <v>363</v>
      </c>
      <c r="I1216" s="2"/>
    </row>
    <row r="1217" spans="1:9" x14ac:dyDescent="0.25">
      <c r="A1217" s="1">
        <f>COUNTIF($C$2:C1217,"Да")</f>
        <v>13</v>
      </c>
      <c r="B1217" s="45">
        <f t="shared" si="37"/>
        <v>46480</v>
      </c>
      <c r="C1217" s="42" t="str">
        <f>IF(ISERROR(VLOOKUP(B1217,'Айгенис Оп24'!$C$3:$C$22,1,0)),"Нет","Да")</f>
        <v>Нет</v>
      </c>
      <c r="D1217" s="43">
        <f t="shared" si="36"/>
        <v>365</v>
      </c>
      <c r="E1217" s="49">
        <f>ROUND(('Все выпуски'!$X$3*'Все выпуски'!$X$6/100)/365*(B1217-IF(C1217="Нет",VLOOKUP(A1217,'Айгенис Оп24'!$A$2:$C$22,3,0),VLOOKUP((A1217-1),'Айгенис Оп24'!$A$2:$C$22,3,0))),2)</f>
        <v>0.59</v>
      </c>
      <c r="G1217" s="43">
        <f>COUNTIF(D1218:$D$1852,365)</f>
        <v>272</v>
      </c>
      <c r="H1217" s="43">
        <f>COUNTIF(D1218:$D$1852,366)</f>
        <v>363</v>
      </c>
      <c r="I1217" s="2"/>
    </row>
    <row r="1218" spans="1:9" x14ac:dyDescent="0.25">
      <c r="A1218" s="1">
        <f>COUNTIF($C$2:C1218,"Да")</f>
        <v>13</v>
      </c>
      <c r="B1218" s="45">
        <f t="shared" si="37"/>
        <v>46481</v>
      </c>
      <c r="C1218" s="42" t="str">
        <f>IF(ISERROR(VLOOKUP(B1218,'Айгенис Оп24'!$C$3:$C$22,1,0)),"Нет","Да")</f>
        <v>Нет</v>
      </c>
      <c r="D1218" s="43">
        <f t="shared" ref="D1218:D1281" si="38">IF(MOD(YEAR(B1218),4)=0,366,365)</f>
        <v>365</v>
      </c>
      <c r="E1218" s="49">
        <f>ROUND(('Все выпуски'!$X$3*'Все выпуски'!$X$6/100)/365*(B1218-IF(C1218="Нет",VLOOKUP(A1218,'Айгенис Оп24'!$A$2:$C$22,3,0),VLOOKUP((A1218-1),'Айгенис Оп24'!$A$2:$C$22,3,0))),2)</f>
        <v>0.69</v>
      </c>
      <c r="G1218" s="43">
        <f>COUNTIF(D1219:$D$1852,365)</f>
        <v>271</v>
      </c>
      <c r="H1218" s="43">
        <f>COUNTIF(D1219:$D$1852,366)</f>
        <v>363</v>
      </c>
      <c r="I1218" s="2"/>
    </row>
    <row r="1219" spans="1:9" x14ac:dyDescent="0.25">
      <c r="A1219" s="1">
        <f>COUNTIF($C$2:C1219,"Да")</f>
        <v>13</v>
      </c>
      <c r="B1219" s="45">
        <f t="shared" si="37"/>
        <v>46482</v>
      </c>
      <c r="C1219" s="42" t="str">
        <f>IF(ISERROR(VLOOKUP(B1219,'Айгенис Оп24'!$C$3:$C$22,1,0)),"Нет","Да")</f>
        <v>Нет</v>
      </c>
      <c r="D1219" s="43">
        <f t="shared" si="38"/>
        <v>365</v>
      </c>
      <c r="E1219" s="49">
        <f>ROUND(('Все выпуски'!$X$3*'Все выпуски'!$X$6/100)/365*(B1219-IF(C1219="Нет",VLOOKUP(A1219,'Айгенис Оп24'!$A$2:$C$22,3,0),VLOOKUP((A1219-1),'Айгенис Оп24'!$A$2:$C$22,3,0))),2)</f>
        <v>0.79</v>
      </c>
      <c r="G1219" s="43">
        <f>COUNTIF(D1220:$D$1852,365)</f>
        <v>270</v>
      </c>
      <c r="H1219" s="43">
        <f>COUNTIF(D1220:$D$1852,366)</f>
        <v>363</v>
      </c>
      <c r="I1219" s="2"/>
    </row>
    <row r="1220" spans="1:9" x14ac:dyDescent="0.25">
      <c r="A1220" s="1">
        <f>COUNTIF($C$2:C1220,"Да")</f>
        <v>13</v>
      </c>
      <c r="B1220" s="45">
        <f t="shared" ref="B1220:B1226" si="39">B1219+1</f>
        <v>46483</v>
      </c>
      <c r="C1220" s="42" t="str">
        <f>IF(ISERROR(VLOOKUP(B1220,'Айгенис Оп24'!$C$3:$C$22,1,0)),"Нет","Да")</f>
        <v>Нет</v>
      </c>
      <c r="D1220" s="43">
        <f t="shared" si="38"/>
        <v>365</v>
      </c>
      <c r="E1220" s="49">
        <f>ROUND(('Все выпуски'!$X$3*'Все выпуски'!$X$6/100)/365*(B1220-IF(C1220="Нет",VLOOKUP(A1220,'Айгенис Оп24'!$A$2:$C$22,3,0),VLOOKUP((A1220-1),'Айгенис Оп24'!$A$2:$C$22,3,0))),2)</f>
        <v>0.89</v>
      </c>
      <c r="G1220" s="43">
        <f>COUNTIF(D1221:$D$1852,365)</f>
        <v>269</v>
      </c>
      <c r="H1220" s="43">
        <f>COUNTIF(D1221:$D$1852,366)</f>
        <v>363</v>
      </c>
      <c r="I1220" s="2"/>
    </row>
    <row r="1221" spans="1:9" x14ac:dyDescent="0.25">
      <c r="A1221" s="1">
        <f>COUNTIF($C$2:C1221,"Да")</f>
        <v>13</v>
      </c>
      <c r="B1221" s="45">
        <f t="shared" si="39"/>
        <v>46484</v>
      </c>
      <c r="C1221" s="42" t="str">
        <f>IF(ISERROR(VLOOKUP(B1221,'Айгенис Оп24'!$C$3:$C$22,1,0)),"Нет","Да")</f>
        <v>Нет</v>
      </c>
      <c r="D1221" s="43">
        <f t="shared" si="38"/>
        <v>365</v>
      </c>
      <c r="E1221" s="49">
        <f>ROUND(('Все выпуски'!$X$3*'Все выпуски'!$X$6/100)/365*(B1221-IF(C1221="Нет",VLOOKUP(A1221,'Айгенис Оп24'!$A$2:$C$22,3,0),VLOOKUP((A1221-1),'Айгенис Оп24'!$A$2:$C$22,3,0))),2)</f>
        <v>0.99</v>
      </c>
      <c r="G1221" s="43">
        <f>COUNTIF(D1222:$D$1852,365)</f>
        <v>268</v>
      </c>
      <c r="H1221" s="43">
        <f>COUNTIF(D1222:$D$1852,366)</f>
        <v>363</v>
      </c>
      <c r="I1221" s="2"/>
    </row>
    <row r="1222" spans="1:9" x14ac:dyDescent="0.25">
      <c r="A1222" s="1">
        <f>COUNTIF($C$2:C1222,"Да")</f>
        <v>13</v>
      </c>
      <c r="B1222" s="45">
        <f t="shared" si="39"/>
        <v>46485</v>
      </c>
      <c r="C1222" s="42" t="str">
        <f>IF(ISERROR(VLOOKUP(B1222,'Айгенис Оп24'!$C$3:$C$22,1,0)),"Нет","Да")</f>
        <v>Нет</v>
      </c>
      <c r="D1222" s="43">
        <f t="shared" si="38"/>
        <v>365</v>
      </c>
      <c r="E1222" s="49">
        <f>ROUND(('Все выпуски'!$X$3*'Все выпуски'!$X$6/100)/365*(B1222-IF(C1222="Нет",VLOOKUP(A1222,'Айгенис Оп24'!$A$2:$C$22,3,0),VLOOKUP((A1222-1),'Айгенис Оп24'!$A$2:$C$22,3,0))),2)</f>
        <v>1.08</v>
      </c>
      <c r="G1222" s="43">
        <f>COUNTIF(D1223:$D$1852,365)</f>
        <v>267</v>
      </c>
      <c r="H1222" s="43">
        <f>COUNTIF(D1223:$D$1852,366)</f>
        <v>363</v>
      </c>
      <c r="I1222" s="2"/>
    </row>
    <row r="1223" spans="1:9" x14ac:dyDescent="0.25">
      <c r="A1223" s="1">
        <f>COUNTIF($C$2:C1223,"Да")</f>
        <v>13</v>
      </c>
      <c r="B1223" s="45">
        <f t="shared" si="39"/>
        <v>46486</v>
      </c>
      <c r="C1223" s="42" t="str">
        <f>IF(ISERROR(VLOOKUP(B1223,'Айгенис Оп24'!$C$3:$C$22,1,0)),"Нет","Да")</f>
        <v>Нет</v>
      </c>
      <c r="D1223" s="43">
        <f t="shared" si="38"/>
        <v>365</v>
      </c>
      <c r="E1223" s="49">
        <f>ROUND(('Все выпуски'!$X$3*'Все выпуски'!$X$6/100)/365*(B1223-IF(C1223="Нет",VLOOKUP(A1223,'Айгенис Оп24'!$A$2:$C$22,3,0),VLOOKUP((A1223-1),'Айгенис Оп24'!$A$2:$C$22,3,0))),2)</f>
        <v>1.18</v>
      </c>
      <c r="G1223" s="43">
        <f>COUNTIF(D1224:$D$1852,365)</f>
        <v>266</v>
      </c>
      <c r="H1223" s="43">
        <f>COUNTIF(D1224:$D$1852,366)</f>
        <v>363</v>
      </c>
      <c r="I1223" s="2"/>
    </row>
    <row r="1224" spans="1:9" x14ac:dyDescent="0.25">
      <c r="A1224" s="1">
        <f>COUNTIF($C$2:C1224,"Да")</f>
        <v>13</v>
      </c>
      <c r="B1224" s="45">
        <f t="shared" si="39"/>
        <v>46487</v>
      </c>
      <c r="C1224" s="42" t="str">
        <f>IF(ISERROR(VLOOKUP(B1224,'Айгенис Оп24'!$C$3:$C$22,1,0)),"Нет","Да")</f>
        <v>Нет</v>
      </c>
      <c r="D1224" s="43">
        <f t="shared" si="38"/>
        <v>365</v>
      </c>
      <c r="E1224" s="49">
        <f>ROUND(('Все выпуски'!$X$3*'Все выпуски'!$X$6/100)/365*(B1224-IF(C1224="Нет",VLOOKUP(A1224,'Айгенис Оп24'!$A$2:$C$22,3,0),VLOOKUP((A1224-1),'Айгенис Оп24'!$A$2:$C$22,3,0))),2)</f>
        <v>1.28</v>
      </c>
      <c r="G1224" s="43">
        <f>COUNTIF(D1225:$D$1852,365)</f>
        <v>265</v>
      </c>
      <c r="H1224" s="43">
        <f>COUNTIF(D1225:$D$1852,366)</f>
        <v>363</v>
      </c>
      <c r="I1224" s="2"/>
    </row>
    <row r="1225" spans="1:9" x14ac:dyDescent="0.25">
      <c r="A1225" s="1">
        <f>COUNTIF($C$2:C1225,"Да")</f>
        <v>13</v>
      </c>
      <c r="B1225" s="45">
        <f t="shared" si="39"/>
        <v>46488</v>
      </c>
      <c r="C1225" s="42" t="str">
        <f>IF(ISERROR(VLOOKUP(B1225,'Айгенис Оп24'!$C$3:$C$22,1,0)),"Нет","Да")</f>
        <v>Нет</v>
      </c>
      <c r="D1225" s="43">
        <f t="shared" si="38"/>
        <v>365</v>
      </c>
      <c r="E1225" s="49">
        <f>ROUND(('Все выпуски'!$X$3*'Все выпуски'!$X$6/100)/365*(B1225-IF(C1225="Нет",VLOOKUP(A1225,'Айгенис Оп24'!$A$2:$C$22,3,0),VLOOKUP((A1225-1),'Айгенис Оп24'!$A$2:$C$22,3,0))),2)</f>
        <v>1.38</v>
      </c>
      <c r="G1225" s="43">
        <f>COUNTIF(D1226:$D$1852,365)</f>
        <v>264</v>
      </c>
      <c r="H1225" s="43">
        <f>COUNTIF(D1226:$D$1852,366)</f>
        <v>363</v>
      </c>
      <c r="I1225" s="2"/>
    </row>
    <row r="1226" spans="1:9" x14ac:dyDescent="0.25">
      <c r="A1226" s="1">
        <f>COUNTIF($C$2:C1226,"Да")</f>
        <v>13</v>
      </c>
      <c r="B1226" s="45">
        <f t="shared" si="39"/>
        <v>46489</v>
      </c>
      <c r="C1226" s="42" t="str">
        <f>IF(ISERROR(VLOOKUP(B1226,'Айгенис Оп24'!$C$3:$C$22,1,0)),"Нет","Да")</f>
        <v>Нет</v>
      </c>
      <c r="D1226" s="43">
        <f t="shared" si="38"/>
        <v>365</v>
      </c>
      <c r="E1226" s="49">
        <f>ROUND(('Все выпуски'!$X$3*'Все выпуски'!$X$6/100)/365*(B1226-IF(C1226="Нет",VLOOKUP(A1226,'Айгенис Оп24'!$A$2:$C$22,3,0),VLOOKUP((A1226-1),'Айгенис Оп24'!$A$2:$C$22,3,0))),2)</f>
        <v>1.48</v>
      </c>
      <c r="G1226" s="43">
        <f>COUNTIF(D1227:$D$1852,365)</f>
        <v>263</v>
      </c>
      <c r="H1226" s="43">
        <f>COUNTIF(D1227:$D$1852,366)</f>
        <v>363</v>
      </c>
      <c r="I1226" s="2"/>
    </row>
    <row r="1227" spans="1:9" x14ac:dyDescent="0.25">
      <c r="A1227" s="1">
        <f>COUNTIF($C$2:C1227,"Да")</f>
        <v>13</v>
      </c>
      <c r="B1227" s="45">
        <f>B1226+1</f>
        <v>46490</v>
      </c>
      <c r="C1227" s="42" t="str">
        <f>IF(ISERROR(VLOOKUP(B1227,'Айгенис Оп24'!$C$3:$C$22,1,0)),"Нет","Да")</f>
        <v>Нет</v>
      </c>
      <c r="D1227" s="43">
        <f t="shared" si="38"/>
        <v>365</v>
      </c>
      <c r="E1227" s="49">
        <f>ROUND(('Все выпуски'!$X$3*'Все выпуски'!$X$6/100)/365*(B1227-IF(C1227="Нет",VLOOKUP(A1227,'Айгенис Оп24'!$A$2:$C$22,3,0),VLOOKUP((A1227-1),'Айгенис Оп24'!$A$2:$C$22,3,0))),2)</f>
        <v>1.58</v>
      </c>
      <c r="G1227" s="43">
        <f>COUNTIF(D1228:$D$1852,365)</f>
        <v>262</v>
      </c>
      <c r="H1227" s="43">
        <f>COUNTIF(D1228:$D$1852,366)</f>
        <v>363</v>
      </c>
      <c r="I1227" s="2"/>
    </row>
    <row r="1228" spans="1:9" x14ac:dyDescent="0.25">
      <c r="A1228" s="1">
        <f>COUNTIF($C$2:C1228,"Да")</f>
        <v>13</v>
      </c>
      <c r="B1228" s="45">
        <f t="shared" ref="B1228:B1291" si="40">B1227+1</f>
        <v>46491</v>
      </c>
      <c r="C1228" s="42" t="str">
        <f>IF(ISERROR(VLOOKUP(B1228,'Айгенис Оп24'!$C$3:$C$22,1,0)),"Нет","Да")</f>
        <v>Нет</v>
      </c>
      <c r="D1228" s="43">
        <f t="shared" si="38"/>
        <v>365</v>
      </c>
      <c r="E1228" s="49">
        <f>ROUND(('Все выпуски'!$X$3*'Все выпуски'!$X$6/100)/365*(B1228-IF(C1228="Нет",VLOOKUP(A1228,'Айгенис Оп24'!$A$2:$C$22,3,0),VLOOKUP((A1228-1),'Айгенис Оп24'!$A$2:$C$22,3,0))),2)</f>
        <v>1.68</v>
      </c>
      <c r="G1228" s="43">
        <f>COUNTIF(D1229:$D$1852,365)</f>
        <v>261</v>
      </c>
      <c r="H1228" s="43">
        <f>COUNTIF(D1229:$D$1852,366)</f>
        <v>363</v>
      </c>
    </row>
    <row r="1229" spans="1:9" x14ac:dyDescent="0.25">
      <c r="A1229" s="1">
        <f>COUNTIF($C$2:C1229,"Да")</f>
        <v>13</v>
      </c>
      <c r="B1229" s="45">
        <f t="shared" si="40"/>
        <v>46492</v>
      </c>
      <c r="C1229" s="42" t="str">
        <f>IF(ISERROR(VLOOKUP(B1229,'Айгенис Оп24'!$C$3:$C$22,1,0)),"Нет","Да")</f>
        <v>Нет</v>
      </c>
      <c r="D1229" s="43">
        <f t="shared" si="38"/>
        <v>365</v>
      </c>
      <c r="E1229" s="49">
        <f>ROUND(('Все выпуски'!$X$3*'Все выпуски'!$X$6/100)/365*(B1229-IF(C1229="Нет",VLOOKUP(A1229,'Айгенис Оп24'!$A$2:$C$22,3,0),VLOOKUP((A1229-1),'Айгенис Оп24'!$A$2:$C$22,3,0))),2)</f>
        <v>1.78</v>
      </c>
      <c r="G1229" s="43">
        <f>COUNTIF(D1230:$D$1852,365)</f>
        <v>260</v>
      </c>
      <c r="H1229" s="43">
        <f>COUNTIF(D1230:$D$1852,366)</f>
        <v>363</v>
      </c>
    </row>
    <row r="1230" spans="1:9" x14ac:dyDescent="0.25">
      <c r="A1230" s="1">
        <f>COUNTIF($C$2:C1230,"Да")</f>
        <v>13</v>
      </c>
      <c r="B1230" s="45">
        <f t="shared" si="40"/>
        <v>46493</v>
      </c>
      <c r="C1230" s="42" t="str">
        <f>IF(ISERROR(VLOOKUP(B1230,'Айгенис Оп24'!$C$3:$C$22,1,0)),"Нет","Да")</f>
        <v>Нет</v>
      </c>
      <c r="D1230" s="43">
        <f t="shared" si="38"/>
        <v>365</v>
      </c>
      <c r="E1230" s="49">
        <f>ROUND(('Все выпуски'!$X$3*'Все выпуски'!$X$6/100)/365*(B1230-IF(C1230="Нет",VLOOKUP(A1230,'Айгенис Оп24'!$A$2:$C$22,3,0),VLOOKUP((A1230-1),'Айгенис Оп24'!$A$2:$C$22,3,0))),2)</f>
        <v>1.87</v>
      </c>
      <c r="G1230" s="43">
        <f>COUNTIF(D1231:$D$1852,365)</f>
        <v>259</v>
      </c>
      <c r="H1230" s="43">
        <f>COUNTIF(D1231:$D$1852,366)</f>
        <v>363</v>
      </c>
    </row>
    <row r="1231" spans="1:9" x14ac:dyDescent="0.25">
      <c r="A1231" s="1">
        <f>COUNTIF($C$2:C1231,"Да")</f>
        <v>13</v>
      </c>
      <c r="B1231" s="45">
        <f t="shared" si="40"/>
        <v>46494</v>
      </c>
      <c r="C1231" s="42" t="str">
        <f>IF(ISERROR(VLOOKUP(B1231,'Айгенис Оп24'!$C$3:$C$22,1,0)),"Нет","Да")</f>
        <v>Нет</v>
      </c>
      <c r="D1231" s="43">
        <f t="shared" si="38"/>
        <v>365</v>
      </c>
      <c r="E1231" s="49">
        <f>ROUND(('Все выпуски'!$X$3*'Все выпуски'!$X$6/100)/365*(B1231-IF(C1231="Нет",VLOOKUP(A1231,'Айгенис Оп24'!$A$2:$C$22,3,0),VLOOKUP((A1231-1),'Айгенис Оп24'!$A$2:$C$22,3,0))),2)</f>
        <v>1.97</v>
      </c>
      <c r="G1231" s="43">
        <f>COUNTIF(D1232:$D$1852,365)</f>
        <v>258</v>
      </c>
      <c r="H1231" s="43">
        <f>COUNTIF(D1232:$D$1852,366)</f>
        <v>363</v>
      </c>
    </row>
    <row r="1232" spans="1:9" x14ac:dyDescent="0.25">
      <c r="A1232" s="1">
        <f>COUNTIF($C$2:C1232,"Да")</f>
        <v>13</v>
      </c>
      <c r="B1232" s="45">
        <f t="shared" si="40"/>
        <v>46495</v>
      </c>
      <c r="C1232" s="42" t="str">
        <f>IF(ISERROR(VLOOKUP(B1232,'Айгенис Оп24'!$C$3:$C$22,1,0)),"Нет","Да")</f>
        <v>Нет</v>
      </c>
      <c r="D1232" s="43">
        <f t="shared" si="38"/>
        <v>365</v>
      </c>
      <c r="E1232" s="49">
        <f>ROUND(('Все выпуски'!$X$3*'Все выпуски'!$X$6/100)/365*(B1232-IF(C1232="Нет",VLOOKUP(A1232,'Айгенис Оп24'!$A$2:$C$22,3,0),VLOOKUP((A1232-1),'Айгенис Оп24'!$A$2:$C$22,3,0))),2)</f>
        <v>2.0699999999999998</v>
      </c>
      <c r="G1232" s="43">
        <f>COUNTIF(D1233:$D$1852,365)</f>
        <v>257</v>
      </c>
      <c r="H1232" s="43">
        <f>COUNTIF(D1233:$D$1852,366)</f>
        <v>363</v>
      </c>
    </row>
    <row r="1233" spans="1:8" x14ac:dyDescent="0.25">
      <c r="A1233" s="1">
        <f>COUNTIF($C$2:C1233,"Да")</f>
        <v>13</v>
      </c>
      <c r="B1233" s="45">
        <f t="shared" si="40"/>
        <v>46496</v>
      </c>
      <c r="C1233" s="42" t="str">
        <f>IF(ISERROR(VLOOKUP(B1233,'Айгенис Оп24'!$C$3:$C$22,1,0)),"Нет","Да")</f>
        <v>Нет</v>
      </c>
      <c r="D1233" s="43">
        <f t="shared" si="38"/>
        <v>365</v>
      </c>
      <c r="E1233" s="49">
        <f>ROUND(('Все выпуски'!$X$3*'Все выпуски'!$X$6/100)/365*(B1233-IF(C1233="Нет",VLOOKUP(A1233,'Айгенис Оп24'!$A$2:$C$22,3,0),VLOOKUP((A1233-1),'Айгенис Оп24'!$A$2:$C$22,3,0))),2)</f>
        <v>2.17</v>
      </c>
      <c r="G1233" s="43">
        <f>COUNTIF(D1234:$D$1852,365)</f>
        <v>256</v>
      </c>
      <c r="H1233" s="43">
        <f>COUNTIF(D1234:$D$1852,366)</f>
        <v>363</v>
      </c>
    </row>
    <row r="1234" spans="1:8" x14ac:dyDescent="0.25">
      <c r="A1234" s="1">
        <f>COUNTIF($C$2:C1234,"Да")</f>
        <v>13</v>
      </c>
      <c r="B1234" s="45">
        <f t="shared" si="40"/>
        <v>46497</v>
      </c>
      <c r="C1234" s="42" t="str">
        <f>IF(ISERROR(VLOOKUP(B1234,'Айгенис Оп24'!$C$3:$C$22,1,0)),"Нет","Да")</f>
        <v>Нет</v>
      </c>
      <c r="D1234" s="43">
        <f t="shared" si="38"/>
        <v>365</v>
      </c>
      <c r="E1234" s="49">
        <f>ROUND(('Все выпуски'!$X$3*'Все выпуски'!$X$6/100)/365*(B1234-IF(C1234="Нет",VLOOKUP(A1234,'Айгенис Оп24'!$A$2:$C$22,3,0),VLOOKUP((A1234-1),'Айгенис Оп24'!$A$2:$C$22,3,0))),2)</f>
        <v>2.27</v>
      </c>
      <c r="G1234" s="43">
        <f>COUNTIF(D1235:$D$1852,365)</f>
        <v>255</v>
      </c>
      <c r="H1234" s="43">
        <f>COUNTIF(D1235:$D$1852,366)</f>
        <v>363</v>
      </c>
    </row>
    <row r="1235" spans="1:8" x14ac:dyDescent="0.25">
      <c r="A1235" s="1">
        <f>COUNTIF($C$2:C1235,"Да")</f>
        <v>13</v>
      </c>
      <c r="B1235" s="45">
        <f t="shared" si="40"/>
        <v>46498</v>
      </c>
      <c r="C1235" s="42" t="str">
        <f>IF(ISERROR(VLOOKUP(B1235,'Айгенис Оп24'!$C$3:$C$22,1,0)),"Нет","Да")</f>
        <v>Нет</v>
      </c>
      <c r="D1235" s="43">
        <f t="shared" si="38"/>
        <v>365</v>
      </c>
      <c r="E1235" s="49">
        <f>ROUND(('Все выпуски'!$X$3*'Все выпуски'!$X$6/100)/365*(B1235-IF(C1235="Нет",VLOOKUP(A1235,'Айгенис Оп24'!$A$2:$C$22,3,0),VLOOKUP((A1235-1),'Айгенис Оп24'!$A$2:$C$22,3,0))),2)</f>
        <v>2.37</v>
      </c>
      <c r="G1235" s="43">
        <f>COUNTIF(D1236:$D$1852,365)</f>
        <v>254</v>
      </c>
      <c r="H1235" s="43">
        <f>COUNTIF(D1236:$D$1852,366)</f>
        <v>363</v>
      </c>
    </row>
    <row r="1236" spans="1:8" x14ac:dyDescent="0.25">
      <c r="A1236" s="1">
        <f>COUNTIF($C$2:C1236,"Да")</f>
        <v>13</v>
      </c>
      <c r="B1236" s="45">
        <f t="shared" si="40"/>
        <v>46499</v>
      </c>
      <c r="C1236" s="42" t="str">
        <f>IF(ISERROR(VLOOKUP(B1236,'Айгенис Оп24'!$C$3:$C$22,1,0)),"Нет","Да")</f>
        <v>Нет</v>
      </c>
      <c r="D1236" s="43">
        <f t="shared" si="38"/>
        <v>365</v>
      </c>
      <c r="E1236" s="49">
        <f>ROUND(('Все выпуски'!$X$3*'Все выпуски'!$X$6/100)/365*(B1236-IF(C1236="Нет",VLOOKUP(A1236,'Айгенис Оп24'!$A$2:$C$22,3,0),VLOOKUP((A1236-1),'Айгенис Оп24'!$A$2:$C$22,3,0))),2)</f>
        <v>2.4700000000000002</v>
      </c>
      <c r="G1236" s="43">
        <f>COUNTIF(D1237:$D$1852,365)</f>
        <v>253</v>
      </c>
      <c r="H1236" s="43">
        <f>COUNTIF(D1237:$D$1852,366)</f>
        <v>363</v>
      </c>
    </row>
    <row r="1237" spans="1:8" x14ac:dyDescent="0.25">
      <c r="A1237" s="1">
        <f>COUNTIF($C$2:C1237,"Да")</f>
        <v>13</v>
      </c>
      <c r="B1237" s="45">
        <f t="shared" si="40"/>
        <v>46500</v>
      </c>
      <c r="C1237" s="42" t="str">
        <f>IF(ISERROR(VLOOKUP(B1237,'Айгенис Оп24'!$C$3:$C$22,1,0)),"Нет","Да")</f>
        <v>Нет</v>
      </c>
      <c r="D1237" s="43">
        <f t="shared" si="38"/>
        <v>365</v>
      </c>
      <c r="E1237" s="49">
        <f>ROUND(('Все выпуски'!$X$3*'Все выпуски'!$X$6/100)/365*(B1237-IF(C1237="Нет",VLOOKUP(A1237,'Айгенис Оп24'!$A$2:$C$22,3,0),VLOOKUP((A1237-1),'Айгенис Оп24'!$A$2:$C$22,3,0))),2)</f>
        <v>2.56</v>
      </c>
      <c r="G1237" s="43">
        <f>COUNTIF(D1238:$D$1852,365)</f>
        <v>252</v>
      </c>
      <c r="H1237" s="43">
        <f>COUNTIF(D1238:$D$1852,366)</f>
        <v>363</v>
      </c>
    </row>
    <row r="1238" spans="1:8" x14ac:dyDescent="0.25">
      <c r="A1238" s="1">
        <f>COUNTIF($C$2:C1238,"Да")</f>
        <v>13</v>
      </c>
      <c r="B1238" s="45">
        <f t="shared" si="40"/>
        <v>46501</v>
      </c>
      <c r="C1238" s="42" t="str">
        <f>IF(ISERROR(VLOOKUP(B1238,'Айгенис Оп24'!$C$3:$C$22,1,0)),"Нет","Да")</f>
        <v>Нет</v>
      </c>
      <c r="D1238" s="43">
        <f t="shared" si="38"/>
        <v>365</v>
      </c>
      <c r="E1238" s="49">
        <f>ROUND(('Все выпуски'!$X$3*'Все выпуски'!$X$6/100)/365*(B1238-IF(C1238="Нет",VLOOKUP(A1238,'Айгенис Оп24'!$A$2:$C$22,3,0),VLOOKUP((A1238-1),'Айгенис Оп24'!$A$2:$C$22,3,0))),2)</f>
        <v>2.66</v>
      </c>
      <c r="G1238" s="43">
        <f>COUNTIF(D1239:$D$1852,365)</f>
        <v>251</v>
      </c>
      <c r="H1238" s="43">
        <f>COUNTIF(D1239:$D$1852,366)</f>
        <v>363</v>
      </c>
    </row>
    <row r="1239" spans="1:8" x14ac:dyDescent="0.25">
      <c r="A1239" s="1">
        <f>COUNTIF($C$2:C1239,"Да")</f>
        <v>13</v>
      </c>
      <c r="B1239" s="45">
        <f t="shared" si="40"/>
        <v>46502</v>
      </c>
      <c r="C1239" s="42" t="str">
        <f>IF(ISERROR(VLOOKUP(B1239,'Айгенис Оп24'!$C$3:$C$22,1,0)),"Нет","Да")</f>
        <v>Нет</v>
      </c>
      <c r="D1239" s="43">
        <f t="shared" si="38"/>
        <v>365</v>
      </c>
      <c r="E1239" s="49">
        <f>ROUND(('Все выпуски'!$X$3*'Все выпуски'!$X$6/100)/365*(B1239-IF(C1239="Нет",VLOOKUP(A1239,'Айгенис Оп24'!$A$2:$C$22,3,0),VLOOKUP((A1239-1),'Айгенис Оп24'!$A$2:$C$22,3,0))),2)</f>
        <v>2.76</v>
      </c>
      <c r="G1239" s="43">
        <f>COUNTIF(D1240:$D$1852,365)</f>
        <v>250</v>
      </c>
      <c r="H1239" s="43">
        <f>COUNTIF(D1240:$D$1852,366)</f>
        <v>363</v>
      </c>
    </row>
    <row r="1240" spans="1:8" x14ac:dyDescent="0.25">
      <c r="A1240" s="1">
        <f>COUNTIF($C$2:C1240,"Да")</f>
        <v>13</v>
      </c>
      <c r="B1240" s="45">
        <f t="shared" si="40"/>
        <v>46503</v>
      </c>
      <c r="C1240" s="42" t="str">
        <f>IF(ISERROR(VLOOKUP(B1240,'Айгенис Оп24'!$C$3:$C$22,1,0)),"Нет","Да")</f>
        <v>Нет</v>
      </c>
      <c r="D1240" s="43">
        <f t="shared" si="38"/>
        <v>365</v>
      </c>
      <c r="E1240" s="49">
        <f>ROUND(('Все выпуски'!$X$3*'Все выпуски'!$X$6/100)/365*(B1240-IF(C1240="Нет",VLOOKUP(A1240,'Айгенис Оп24'!$A$2:$C$22,3,0),VLOOKUP((A1240-1),'Айгенис Оп24'!$A$2:$C$22,3,0))),2)</f>
        <v>2.86</v>
      </c>
      <c r="G1240" s="43">
        <f>COUNTIF(D1241:$D$1852,365)</f>
        <v>249</v>
      </c>
      <c r="H1240" s="43">
        <f>COUNTIF(D1241:$D$1852,366)</f>
        <v>363</v>
      </c>
    </row>
    <row r="1241" spans="1:8" x14ac:dyDescent="0.25">
      <c r="A1241" s="1">
        <f>COUNTIF($C$2:C1241,"Да")</f>
        <v>13</v>
      </c>
      <c r="B1241" s="45">
        <f t="shared" si="40"/>
        <v>46504</v>
      </c>
      <c r="C1241" s="42" t="str">
        <f>IF(ISERROR(VLOOKUP(B1241,'Айгенис Оп24'!$C$3:$C$22,1,0)),"Нет","Да")</f>
        <v>Нет</v>
      </c>
      <c r="D1241" s="43">
        <f t="shared" si="38"/>
        <v>365</v>
      </c>
      <c r="E1241" s="49">
        <f>ROUND(('Все выпуски'!$X$3*'Все выпуски'!$X$6/100)/365*(B1241-IF(C1241="Нет",VLOOKUP(A1241,'Айгенис Оп24'!$A$2:$C$22,3,0),VLOOKUP((A1241-1),'Айгенис Оп24'!$A$2:$C$22,3,0))),2)</f>
        <v>2.96</v>
      </c>
      <c r="G1241" s="43">
        <f>COUNTIF(D1242:$D$1852,365)</f>
        <v>248</v>
      </c>
      <c r="H1241" s="43">
        <f>COUNTIF(D1242:$D$1852,366)</f>
        <v>363</v>
      </c>
    </row>
    <row r="1242" spans="1:8" x14ac:dyDescent="0.25">
      <c r="A1242" s="1">
        <f>COUNTIF($C$2:C1242,"Да")</f>
        <v>13</v>
      </c>
      <c r="B1242" s="45">
        <f t="shared" si="40"/>
        <v>46505</v>
      </c>
      <c r="C1242" s="42" t="str">
        <f>IF(ISERROR(VLOOKUP(B1242,'Айгенис Оп24'!$C$3:$C$22,1,0)),"Нет","Да")</f>
        <v>Нет</v>
      </c>
      <c r="D1242" s="43">
        <f t="shared" si="38"/>
        <v>365</v>
      </c>
      <c r="E1242" s="49">
        <f>ROUND(('Все выпуски'!$X$3*'Все выпуски'!$X$6/100)/365*(B1242-IF(C1242="Нет",VLOOKUP(A1242,'Айгенис Оп24'!$A$2:$C$22,3,0),VLOOKUP((A1242-1),'Айгенис Оп24'!$A$2:$C$22,3,0))),2)</f>
        <v>3.06</v>
      </c>
      <c r="G1242" s="43">
        <f>COUNTIF(D1243:$D$1852,365)</f>
        <v>247</v>
      </c>
      <c r="H1242" s="43">
        <f>COUNTIF(D1243:$D$1852,366)</f>
        <v>363</v>
      </c>
    </row>
    <row r="1243" spans="1:8" x14ac:dyDescent="0.25">
      <c r="A1243" s="1">
        <f>COUNTIF($C$2:C1243,"Да")</f>
        <v>13</v>
      </c>
      <c r="B1243" s="45">
        <f t="shared" si="40"/>
        <v>46506</v>
      </c>
      <c r="C1243" s="42" t="str">
        <f>IF(ISERROR(VLOOKUP(B1243,'Айгенис Оп24'!$C$3:$C$22,1,0)),"Нет","Да")</f>
        <v>Нет</v>
      </c>
      <c r="D1243" s="43">
        <f t="shared" si="38"/>
        <v>365</v>
      </c>
      <c r="E1243" s="49">
        <f>ROUND(('Все выпуски'!$X$3*'Все выпуски'!$X$6/100)/365*(B1243-IF(C1243="Нет",VLOOKUP(A1243,'Айгенис Оп24'!$A$2:$C$22,3,0),VLOOKUP((A1243-1),'Айгенис Оп24'!$A$2:$C$22,3,0))),2)</f>
        <v>3.16</v>
      </c>
      <c r="G1243" s="43">
        <f>COUNTIF(D1244:$D$1852,365)</f>
        <v>246</v>
      </c>
      <c r="H1243" s="43">
        <f>COUNTIF(D1244:$D$1852,366)</f>
        <v>363</v>
      </c>
    </row>
    <row r="1244" spans="1:8" x14ac:dyDescent="0.25">
      <c r="A1244" s="1">
        <f>COUNTIF($C$2:C1244,"Да")</f>
        <v>13</v>
      </c>
      <c r="B1244" s="45">
        <f t="shared" si="40"/>
        <v>46507</v>
      </c>
      <c r="C1244" s="42" t="str">
        <f>IF(ISERROR(VLOOKUP(B1244,'Айгенис Оп24'!$C$3:$C$22,1,0)),"Нет","Да")</f>
        <v>Нет</v>
      </c>
      <c r="D1244" s="43">
        <f t="shared" si="38"/>
        <v>365</v>
      </c>
      <c r="E1244" s="49">
        <f>ROUND(('Все выпуски'!$X$3*'Все выпуски'!$X$6/100)/365*(B1244-IF(C1244="Нет",VLOOKUP(A1244,'Айгенис Оп24'!$A$2:$C$22,3,0),VLOOKUP((A1244-1),'Айгенис Оп24'!$A$2:$C$22,3,0))),2)</f>
        <v>3.25</v>
      </c>
      <c r="G1244" s="43">
        <f>COUNTIF(D1245:$D$1852,365)</f>
        <v>245</v>
      </c>
      <c r="H1244" s="43">
        <f>COUNTIF(D1245:$D$1852,366)</f>
        <v>363</v>
      </c>
    </row>
    <row r="1245" spans="1:8" x14ac:dyDescent="0.25">
      <c r="A1245" s="1">
        <f>COUNTIF($C$2:C1245,"Да")</f>
        <v>13</v>
      </c>
      <c r="B1245" s="45">
        <f t="shared" si="40"/>
        <v>46508</v>
      </c>
      <c r="C1245" s="42" t="str">
        <f>IF(ISERROR(VLOOKUP(B1245,'Айгенис Оп24'!$C$3:$C$22,1,0)),"Нет","Да")</f>
        <v>Нет</v>
      </c>
      <c r="D1245" s="43">
        <f t="shared" si="38"/>
        <v>365</v>
      </c>
      <c r="E1245" s="49">
        <f>ROUND(('Все выпуски'!$X$3*'Все выпуски'!$X$6/100)/365*(B1245-IF(C1245="Нет",VLOOKUP(A1245,'Айгенис Оп24'!$A$2:$C$22,3,0),VLOOKUP((A1245-1),'Айгенис Оп24'!$A$2:$C$22,3,0))),2)</f>
        <v>3.35</v>
      </c>
      <c r="G1245" s="43">
        <f>COUNTIF(D1246:$D$1852,365)</f>
        <v>244</v>
      </c>
      <c r="H1245" s="43">
        <f>COUNTIF(D1246:$D$1852,366)</f>
        <v>363</v>
      </c>
    </row>
    <row r="1246" spans="1:8" x14ac:dyDescent="0.25">
      <c r="A1246" s="1">
        <f>COUNTIF($C$2:C1246,"Да")</f>
        <v>13</v>
      </c>
      <c r="B1246" s="45">
        <f t="shared" si="40"/>
        <v>46509</v>
      </c>
      <c r="C1246" s="42" t="str">
        <f>IF(ISERROR(VLOOKUP(B1246,'Айгенис Оп24'!$C$3:$C$22,1,0)),"Нет","Да")</f>
        <v>Нет</v>
      </c>
      <c r="D1246" s="43">
        <f t="shared" si="38"/>
        <v>365</v>
      </c>
      <c r="E1246" s="49">
        <f>ROUND(('Все выпуски'!$X$3*'Все выпуски'!$X$6/100)/365*(B1246-IF(C1246="Нет",VLOOKUP(A1246,'Айгенис Оп24'!$A$2:$C$22,3,0),VLOOKUP((A1246-1),'Айгенис Оп24'!$A$2:$C$22,3,0))),2)</f>
        <v>3.45</v>
      </c>
      <c r="G1246" s="43">
        <f>COUNTIF(D1247:$D$1852,365)</f>
        <v>243</v>
      </c>
      <c r="H1246" s="43">
        <f>COUNTIF(D1247:$D$1852,366)</f>
        <v>363</v>
      </c>
    </row>
    <row r="1247" spans="1:8" x14ac:dyDescent="0.25">
      <c r="A1247" s="1">
        <f>COUNTIF($C$2:C1247,"Да")</f>
        <v>13</v>
      </c>
      <c r="B1247" s="45">
        <f t="shared" si="40"/>
        <v>46510</v>
      </c>
      <c r="C1247" s="42" t="str">
        <f>IF(ISERROR(VLOOKUP(B1247,'Айгенис Оп24'!$C$3:$C$22,1,0)),"Нет","Да")</f>
        <v>Нет</v>
      </c>
      <c r="D1247" s="43">
        <f t="shared" si="38"/>
        <v>365</v>
      </c>
      <c r="E1247" s="49">
        <f>ROUND(('Все выпуски'!$X$3*'Все выпуски'!$X$6/100)/365*(B1247-IF(C1247="Нет",VLOOKUP(A1247,'Айгенис Оп24'!$A$2:$C$22,3,0),VLOOKUP((A1247-1),'Айгенис Оп24'!$A$2:$C$22,3,0))),2)</f>
        <v>3.55</v>
      </c>
      <c r="G1247" s="43">
        <f>COUNTIF(D1248:$D$1852,365)</f>
        <v>242</v>
      </c>
      <c r="H1247" s="43">
        <f>COUNTIF(D1248:$D$1852,366)</f>
        <v>363</v>
      </c>
    </row>
    <row r="1248" spans="1:8" x14ac:dyDescent="0.25">
      <c r="A1248" s="1">
        <f>COUNTIF($C$2:C1248,"Да")</f>
        <v>13</v>
      </c>
      <c r="B1248" s="45">
        <f t="shared" si="40"/>
        <v>46511</v>
      </c>
      <c r="C1248" s="42" t="str">
        <f>IF(ISERROR(VLOOKUP(B1248,'Айгенис Оп24'!$C$3:$C$22,1,0)),"Нет","Да")</f>
        <v>Нет</v>
      </c>
      <c r="D1248" s="43">
        <f t="shared" si="38"/>
        <v>365</v>
      </c>
      <c r="E1248" s="49">
        <f>ROUND(('Все выпуски'!$X$3*'Все выпуски'!$X$6/100)/365*(B1248-IF(C1248="Нет",VLOOKUP(A1248,'Айгенис Оп24'!$A$2:$C$22,3,0),VLOOKUP((A1248-1),'Айгенис Оп24'!$A$2:$C$22,3,0))),2)</f>
        <v>3.65</v>
      </c>
      <c r="G1248" s="43">
        <f>COUNTIF(D1249:$D$1852,365)</f>
        <v>241</v>
      </c>
      <c r="H1248" s="43">
        <f>COUNTIF(D1249:$D$1852,366)</f>
        <v>363</v>
      </c>
    </row>
    <row r="1249" spans="1:8" x14ac:dyDescent="0.25">
      <c r="A1249" s="1">
        <f>COUNTIF($C$2:C1249,"Да")</f>
        <v>13</v>
      </c>
      <c r="B1249" s="45">
        <f t="shared" si="40"/>
        <v>46512</v>
      </c>
      <c r="C1249" s="42" t="str">
        <f>IF(ISERROR(VLOOKUP(B1249,'Айгенис Оп24'!$C$3:$C$22,1,0)),"Нет","Да")</f>
        <v>Нет</v>
      </c>
      <c r="D1249" s="43">
        <f t="shared" si="38"/>
        <v>365</v>
      </c>
      <c r="E1249" s="49">
        <f>ROUND(('Все выпуски'!$X$3*'Все выпуски'!$X$6/100)/365*(B1249-IF(C1249="Нет",VLOOKUP(A1249,'Айгенис Оп24'!$A$2:$C$22,3,0),VLOOKUP((A1249-1),'Айгенис Оп24'!$A$2:$C$22,3,0))),2)</f>
        <v>3.75</v>
      </c>
      <c r="G1249" s="43">
        <f>COUNTIF(D1250:$D$1852,365)</f>
        <v>240</v>
      </c>
      <c r="H1249" s="43">
        <f>COUNTIF(D1250:$D$1852,366)</f>
        <v>363</v>
      </c>
    </row>
    <row r="1250" spans="1:8" x14ac:dyDescent="0.25">
      <c r="A1250" s="1">
        <f>COUNTIF($C$2:C1250,"Да")</f>
        <v>13</v>
      </c>
      <c r="B1250" s="45">
        <f t="shared" si="40"/>
        <v>46513</v>
      </c>
      <c r="C1250" s="42" t="str">
        <f>IF(ISERROR(VLOOKUP(B1250,'Айгенис Оп24'!$C$3:$C$22,1,0)),"Нет","Да")</f>
        <v>Нет</v>
      </c>
      <c r="D1250" s="43">
        <f t="shared" si="38"/>
        <v>365</v>
      </c>
      <c r="E1250" s="49">
        <f>ROUND(('Все выпуски'!$X$3*'Все выпуски'!$X$6/100)/365*(B1250-IF(C1250="Нет",VLOOKUP(A1250,'Айгенис Оп24'!$A$2:$C$22,3,0),VLOOKUP((A1250-1),'Айгенис Оп24'!$A$2:$C$22,3,0))),2)</f>
        <v>3.85</v>
      </c>
      <c r="G1250" s="43">
        <f>COUNTIF(D1251:$D$1852,365)</f>
        <v>239</v>
      </c>
      <c r="H1250" s="43">
        <f>COUNTIF(D1251:$D$1852,366)</f>
        <v>363</v>
      </c>
    </row>
    <row r="1251" spans="1:8" x14ac:dyDescent="0.25">
      <c r="A1251" s="1">
        <f>COUNTIF($C$2:C1251,"Да")</f>
        <v>13</v>
      </c>
      <c r="B1251" s="45">
        <f t="shared" si="40"/>
        <v>46514</v>
      </c>
      <c r="C1251" s="42" t="str">
        <f>IF(ISERROR(VLOOKUP(B1251,'Айгенис Оп24'!$C$3:$C$22,1,0)),"Нет","Да")</f>
        <v>Нет</v>
      </c>
      <c r="D1251" s="43">
        <f t="shared" si="38"/>
        <v>365</v>
      </c>
      <c r="E1251" s="49">
        <f>ROUND(('Все выпуски'!$X$3*'Все выпуски'!$X$6/100)/365*(B1251-IF(C1251="Нет",VLOOKUP(A1251,'Айгенис Оп24'!$A$2:$C$22,3,0),VLOOKUP((A1251-1),'Айгенис Оп24'!$A$2:$C$22,3,0))),2)</f>
        <v>3.95</v>
      </c>
      <c r="G1251" s="43">
        <f>COUNTIF(D1252:$D$1852,365)</f>
        <v>238</v>
      </c>
      <c r="H1251" s="43">
        <f>COUNTIF(D1252:$D$1852,366)</f>
        <v>363</v>
      </c>
    </row>
    <row r="1252" spans="1:8" x14ac:dyDescent="0.25">
      <c r="A1252" s="1">
        <f>COUNTIF($C$2:C1252,"Да")</f>
        <v>13</v>
      </c>
      <c r="B1252" s="45">
        <f t="shared" si="40"/>
        <v>46515</v>
      </c>
      <c r="C1252" s="42" t="str">
        <f>IF(ISERROR(VLOOKUP(B1252,'Айгенис Оп24'!$C$3:$C$22,1,0)),"Нет","Да")</f>
        <v>Нет</v>
      </c>
      <c r="D1252" s="43">
        <f t="shared" si="38"/>
        <v>365</v>
      </c>
      <c r="E1252" s="49">
        <f>ROUND(('Все выпуски'!$X$3*'Все выпуски'!$X$6/100)/365*(B1252-IF(C1252="Нет",VLOOKUP(A1252,'Айгенис Оп24'!$A$2:$C$22,3,0),VLOOKUP((A1252-1),'Айгенис Оп24'!$A$2:$C$22,3,0))),2)</f>
        <v>4.04</v>
      </c>
      <c r="G1252" s="43">
        <f>COUNTIF(D1253:$D$1852,365)</f>
        <v>237</v>
      </c>
      <c r="H1252" s="43">
        <f>COUNTIF(D1253:$D$1852,366)</f>
        <v>363</v>
      </c>
    </row>
    <row r="1253" spans="1:8" x14ac:dyDescent="0.25">
      <c r="A1253" s="1">
        <f>COUNTIF($C$2:C1253,"Да")</f>
        <v>13</v>
      </c>
      <c r="B1253" s="45">
        <f t="shared" si="40"/>
        <v>46516</v>
      </c>
      <c r="C1253" s="42" t="str">
        <f>IF(ISERROR(VLOOKUP(B1253,'Айгенис Оп24'!$C$3:$C$22,1,0)),"Нет","Да")</f>
        <v>Нет</v>
      </c>
      <c r="D1253" s="43">
        <f t="shared" si="38"/>
        <v>365</v>
      </c>
      <c r="E1253" s="49">
        <f>ROUND(('Все выпуски'!$X$3*'Все выпуски'!$X$6/100)/365*(B1253-IF(C1253="Нет",VLOOKUP(A1253,'Айгенис Оп24'!$A$2:$C$22,3,0),VLOOKUP((A1253-1),'Айгенис Оп24'!$A$2:$C$22,3,0))),2)</f>
        <v>4.1399999999999997</v>
      </c>
      <c r="G1253" s="43">
        <f>COUNTIF(D1254:$D$1852,365)</f>
        <v>236</v>
      </c>
      <c r="H1253" s="43">
        <f>COUNTIF(D1254:$D$1852,366)</f>
        <v>363</v>
      </c>
    </row>
    <row r="1254" spans="1:8" x14ac:dyDescent="0.25">
      <c r="A1254" s="1">
        <f>COUNTIF($C$2:C1254,"Да")</f>
        <v>13</v>
      </c>
      <c r="B1254" s="45">
        <f t="shared" si="40"/>
        <v>46517</v>
      </c>
      <c r="C1254" s="42" t="str">
        <f>IF(ISERROR(VLOOKUP(B1254,'Айгенис Оп24'!$C$3:$C$22,1,0)),"Нет","Да")</f>
        <v>Нет</v>
      </c>
      <c r="D1254" s="43">
        <f t="shared" si="38"/>
        <v>365</v>
      </c>
      <c r="E1254" s="49">
        <f>ROUND(('Все выпуски'!$X$3*'Все выпуски'!$X$6/100)/365*(B1254-IF(C1254="Нет",VLOOKUP(A1254,'Айгенис Оп24'!$A$2:$C$22,3,0),VLOOKUP((A1254-1),'Айгенис Оп24'!$A$2:$C$22,3,0))),2)</f>
        <v>4.24</v>
      </c>
      <c r="G1254" s="43">
        <f>COUNTIF(D1255:$D$1852,365)</f>
        <v>235</v>
      </c>
      <c r="H1254" s="43">
        <f>COUNTIF(D1255:$D$1852,366)</f>
        <v>363</v>
      </c>
    </row>
    <row r="1255" spans="1:8" x14ac:dyDescent="0.25">
      <c r="A1255" s="1">
        <f>COUNTIF($C$2:C1255,"Да")</f>
        <v>13</v>
      </c>
      <c r="B1255" s="45">
        <f t="shared" si="40"/>
        <v>46518</v>
      </c>
      <c r="C1255" s="42" t="str">
        <f>IF(ISERROR(VLOOKUP(B1255,'Айгенис Оп24'!$C$3:$C$22,1,0)),"Нет","Да")</f>
        <v>Нет</v>
      </c>
      <c r="D1255" s="43">
        <f t="shared" si="38"/>
        <v>365</v>
      </c>
      <c r="E1255" s="49">
        <f>ROUND(('Все выпуски'!$X$3*'Все выпуски'!$X$6/100)/365*(B1255-IF(C1255="Нет",VLOOKUP(A1255,'Айгенис Оп24'!$A$2:$C$22,3,0),VLOOKUP((A1255-1),'Айгенис Оп24'!$A$2:$C$22,3,0))),2)</f>
        <v>4.34</v>
      </c>
      <c r="G1255" s="43">
        <f>COUNTIF(D1256:$D$1852,365)</f>
        <v>234</v>
      </c>
      <c r="H1255" s="43">
        <f>COUNTIF(D1256:$D$1852,366)</f>
        <v>363</v>
      </c>
    </row>
    <row r="1256" spans="1:8" x14ac:dyDescent="0.25">
      <c r="A1256" s="1">
        <f>COUNTIF($C$2:C1256,"Да")</f>
        <v>13</v>
      </c>
      <c r="B1256" s="45">
        <f t="shared" si="40"/>
        <v>46519</v>
      </c>
      <c r="C1256" s="42" t="str">
        <f>IF(ISERROR(VLOOKUP(B1256,'Айгенис Оп24'!$C$3:$C$22,1,0)),"Нет","Да")</f>
        <v>Нет</v>
      </c>
      <c r="D1256" s="43">
        <f t="shared" si="38"/>
        <v>365</v>
      </c>
      <c r="E1256" s="49">
        <f>ROUND(('Все выпуски'!$X$3*'Все выпуски'!$X$6/100)/365*(B1256-IF(C1256="Нет",VLOOKUP(A1256,'Айгенис Оп24'!$A$2:$C$22,3,0),VLOOKUP((A1256-1),'Айгенис Оп24'!$A$2:$C$22,3,0))),2)</f>
        <v>4.4400000000000004</v>
      </c>
      <c r="G1256" s="43">
        <f>COUNTIF(D1257:$D$1852,365)</f>
        <v>233</v>
      </c>
      <c r="H1256" s="43">
        <f>COUNTIF(D1257:$D$1852,366)</f>
        <v>363</v>
      </c>
    </row>
    <row r="1257" spans="1:8" x14ac:dyDescent="0.25">
      <c r="A1257" s="1">
        <f>COUNTIF($C$2:C1257,"Да")</f>
        <v>13</v>
      </c>
      <c r="B1257" s="45">
        <f t="shared" si="40"/>
        <v>46520</v>
      </c>
      <c r="C1257" s="42" t="str">
        <f>IF(ISERROR(VLOOKUP(B1257,'Айгенис Оп24'!$C$3:$C$22,1,0)),"Нет","Да")</f>
        <v>Нет</v>
      </c>
      <c r="D1257" s="43">
        <f t="shared" si="38"/>
        <v>365</v>
      </c>
      <c r="E1257" s="49">
        <f>ROUND(('Все выпуски'!$X$3*'Все выпуски'!$X$6/100)/365*(B1257-IF(C1257="Нет",VLOOKUP(A1257,'Айгенис Оп24'!$A$2:$C$22,3,0),VLOOKUP((A1257-1),'Айгенис Оп24'!$A$2:$C$22,3,0))),2)</f>
        <v>4.54</v>
      </c>
      <c r="G1257" s="43">
        <f>COUNTIF(D1258:$D$1852,365)</f>
        <v>232</v>
      </c>
      <c r="H1257" s="43">
        <f>COUNTIF(D1258:$D$1852,366)</f>
        <v>363</v>
      </c>
    </row>
    <row r="1258" spans="1:8" x14ac:dyDescent="0.25">
      <c r="A1258" s="1">
        <f>COUNTIF($C$2:C1258,"Да")</f>
        <v>13</v>
      </c>
      <c r="B1258" s="45">
        <f t="shared" si="40"/>
        <v>46521</v>
      </c>
      <c r="C1258" s="42" t="str">
        <f>IF(ISERROR(VLOOKUP(B1258,'Айгенис Оп24'!$C$3:$C$22,1,0)),"Нет","Да")</f>
        <v>Нет</v>
      </c>
      <c r="D1258" s="43">
        <f t="shared" si="38"/>
        <v>365</v>
      </c>
      <c r="E1258" s="49">
        <f>ROUND(('Все выпуски'!$X$3*'Все выпуски'!$X$6/100)/365*(B1258-IF(C1258="Нет",VLOOKUP(A1258,'Айгенис Оп24'!$A$2:$C$22,3,0),VLOOKUP((A1258-1),'Айгенис Оп24'!$A$2:$C$22,3,0))),2)</f>
        <v>4.6399999999999997</v>
      </c>
      <c r="G1258" s="43">
        <f>COUNTIF(D1259:$D$1852,365)</f>
        <v>231</v>
      </c>
      <c r="H1258" s="43">
        <f>COUNTIF(D1259:$D$1852,366)</f>
        <v>363</v>
      </c>
    </row>
    <row r="1259" spans="1:8" x14ac:dyDescent="0.25">
      <c r="A1259" s="1">
        <f>COUNTIF($C$2:C1259,"Да")</f>
        <v>13</v>
      </c>
      <c r="B1259" s="45">
        <f t="shared" si="40"/>
        <v>46522</v>
      </c>
      <c r="C1259" s="42" t="str">
        <f>IF(ISERROR(VLOOKUP(B1259,'Айгенис Оп24'!$C$3:$C$22,1,0)),"Нет","Да")</f>
        <v>Нет</v>
      </c>
      <c r="D1259" s="43">
        <f t="shared" si="38"/>
        <v>365</v>
      </c>
      <c r="E1259" s="49">
        <f>ROUND(('Все выпуски'!$X$3*'Все выпуски'!$X$6/100)/365*(B1259-IF(C1259="Нет",VLOOKUP(A1259,'Айгенис Оп24'!$A$2:$C$22,3,0),VLOOKUP((A1259-1),'Айгенис Оп24'!$A$2:$C$22,3,0))),2)</f>
        <v>4.7300000000000004</v>
      </c>
      <c r="G1259" s="43">
        <f>COUNTIF(D1260:$D$1852,365)</f>
        <v>230</v>
      </c>
      <c r="H1259" s="43">
        <f>COUNTIF(D1260:$D$1852,366)</f>
        <v>363</v>
      </c>
    </row>
    <row r="1260" spans="1:8" x14ac:dyDescent="0.25">
      <c r="A1260" s="1">
        <f>COUNTIF($C$2:C1260,"Да")</f>
        <v>13</v>
      </c>
      <c r="B1260" s="45">
        <f t="shared" si="40"/>
        <v>46523</v>
      </c>
      <c r="C1260" s="42" t="str">
        <f>IF(ISERROR(VLOOKUP(B1260,'Айгенис Оп24'!$C$3:$C$22,1,0)),"Нет","Да")</f>
        <v>Нет</v>
      </c>
      <c r="D1260" s="43">
        <f t="shared" si="38"/>
        <v>365</v>
      </c>
      <c r="E1260" s="49">
        <f>ROUND(('Все выпуски'!$X$3*'Все выпуски'!$X$6/100)/365*(B1260-IF(C1260="Нет",VLOOKUP(A1260,'Айгенис Оп24'!$A$2:$C$22,3,0),VLOOKUP((A1260-1),'Айгенис Оп24'!$A$2:$C$22,3,0))),2)</f>
        <v>4.83</v>
      </c>
      <c r="G1260" s="43">
        <f>COUNTIF(D1261:$D$1852,365)</f>
        <v>229</v>
      </c>
      <c r="H1260" s="43">
        <f>COUNTIF(D1261:$D$1852,366)</f>
        <v>363</v>
      </c>
    </row>
    <row r="1261" spans="1:8" x14ac:dyDescent="0.25">
      <c r="A1261" s="1">
        <f>COUNTIF($C$2:C1261,"Да")</f>
        <v>13</v>
      </c>
      <c r="B1261" s="45">
        <f t="shared" si="40"/>
        <v>46524</v>
      </c>
      <c r="C1261" s="42" t="str">
        <f>IF(ISERROR(VLOOKUP(B1261,'Айгенис Оп24'!$C$3:$C$22,1,0)),"Нет","Да")</f>
        <v>Нет</v>
      </c>
      <c r="D1261" s="43">
        <f t="shared" si="38"/>
        <v>365</v>
      </c>
      <c r="E1261" s="49">
        <f>ROUND(('Все выпуски'!$X$3*'Все выпуски'!$X$6/100)/365*(B1261-IF(C1261="Нет",VLOOKUP(A1261,'Айгенис Оп24'!$A$2:$C$22,3,0),VLOOKUP((A1261-1),'Айгенис Оп24'!$A$2:$C$22,3,0))),2)</f>
        <v>4.93</v>
      </c>
      <c r="G1261" s="43">
        <f>COUNTIF(D1262:$D$1852,365)</f>
        <v>228</v>
      </c>
      <c r="H1261" s="43">
        <f>COUNTIF(D1262:$D$1852,366)</f>
        <v>363</v>
      </c>
    </row>
    <row r="1262" spans="1:8" x14ac:dyDescent="0.25">
      <c r="A1262" s="1">
        <f>COUNTIF($C$2:C1262,"Да")</f>
        <v>13</v>
      </c>
      <c r="B1262" s="45">
        <f t="shared" si="40"/>
        <v>46525</v>
      </c>
      <c r="C1262" s="42" t="str">
        <f>IF(ISERROR(VLOOKUP(B1262,'Айгенис Оп24'!$C$3:$C$22,1,0)),"Нет","Да")</f>
        <v>Нет</v>
      </c>
      <c r="D1262" s="43">
        <f t="shared" si="38"/>
        <v>365</v>
      </c>
      <c r="E1262" s="49">
        <f>ROUND(('Все выпуски'!$X$3*'Все выпуски'!$X$6/100)/365*(B1262-IF(C1262="Нет",VLOOKUP(A1262,'Айгенис Оп24'!$A$2:$C$22,3,0),VLOOKUP((A1262-1),'Айгенис Оп24'!$A$2:$C$22,3,0))),2)</f>
        <v>5.03</v>
      </c>
      <c r="G1262" s="43">
        <f>COUNTIF(D1263:$D$1852,365)</f>
        <v>227</v>
      </c>
      <c r="H1262" s="43">
        <f>COUNTIF(D1263:$D$1852,366)</f>
        <v>363</v>
      </c>
    </row>
    <row r="1263" spans="1:8" x14ac:dyDescent="0.25">
      <c r="A1263" s="1">
        <f>COUNTIF($C$2:C1263,"Да")</f>
        <v>13</v>
      </c>
      <c r="B1263" s="45">
        <f t="shared" si="40"/>
        <v>46526</v>
      </c>
      <c r="C1263" s="42" t="str">
        <f>IF(ISERROR(VLOOKUP(B1263,'Айгенис Оп24'!$C$3:$C$22,1,0)),"Нет","Да")</f>
        <v>Нет</v>
      </c>
      <c r="D1263" s="43">
        <f t="shared" si="38"/>
        <v>365</v>
      </c>
      <c r="E1263" s="49">
        <f>ROUND(('Все выпуски'!$X$3*'Все выпуски'!$X$6/100)/365*(B1263-IF(C1263="Нет",VLOOKUP(A1263,'Айгенис Оп24'!$A$2:$C$22,3,0),VLOOKUP((A1263-1),'Айгенис Оп24'!$A$2:$C$22,3,0))),2)</f>
        <v>5.13</v>
      </c>
      <c r="G1263" s="43">
        <f>COUNTIF(D1264:$D$1852,365)</f>
        <v>226</v>
      </c>
      <c r="H1263" s="43">
        <f>COUNTIF(D1264:$D$1852,366)</f>
        <v>363</v>
      </c>
    </row>
    <row r="1264" spans="1:8" x14ac:dyDescent="0.25">
      <c r="A1264" s="1">
        <f>COUNTIF($C$2:C1264,"Да")</f>
        <v>13</v>
      </c>
      <c r="B1264" s="45">
        <f t="shared" si="40"/>
        <v>46527</v>
      </c>
      <c r="C1264" s="42" t="str">
        <f>IF(ISERROR(VLOOKUP(B1264,'Айгенис Оп24'!$C$3:$C$22,1,0)),"Нет","Да")</f>
        <v>Нет</v>
      </c>
      <c r="D1264" s="43">
        <f t="shared" si="38"/>
        <v>365</v>
      </c>
      <c r="E1264" s="49">
        <f>ROUND(('Все выпуски'!$X$3*'Все выпуски'!$X$6/100)/365*(B1264-IF(C1264="Нет",VLOOKUP(A1264,'Айгенис Оп24'!$A$2:$C$22,3,0),VLOOKUP((A1264-1),'Айгенис Оп24'!$A$2:$C$22,3,0))),2)</f>
        <v>5.23</v>
      </c>
      <c r="G1264" s="43">
        <f>COUNTIF(D1265:$D$1852,365)</f>
        <v>225</v>
      </c>
      <c r="H1264" s="43">
        <f>COUNTIF(D1265:$D$1852,366)</f>
        <v>363</v>
      </c>
    </row>
    <row r="1265" spans="1:8" x14ac:dyDescent="0.25">
      <c r="A1265" s="1">
        <f>COUNTIF($C$2:C1265,"Да")</f>
        <v>13</v>
      </c>
      <c r="B1265" s="45">
        <f t="shared" si="40"/>
        <v>46528</v>
      </c>
      <c r="C1265" s="42" t="str">
        <f>IF(ISERROR(VLOOKUP(B1265,'Айгенис Оп24'!$C$3:$C$22,1,0)),"Нет","Да")</f>
        <v>Нет</v>
      </c>
      <c r="D1265" s="43">
        <f t="shared" si="38"/>
        <v>365</v>
      </c>
      <c r="E1265" s="49">
        <f>ROUND(('Все выпуски'!$X$3*'Все выпуски'!$X$6/100)/365*(B1265-IF(C1265="Нет",VLOOKUP(A1265,'Айгенис Оп24'!$A$2:$C$22,3,0),VLOOKUP((A1265-1),'Айгенис Оп24'!$A$2:$C$22,3,0))),2)</f>
        <v>5.33</v>
      </c>
      <c r="G1265" s="43">
        <f>COUNTIF(D1266:$D$1852,365)</f>
        <v>224</v>
      </c>
      <c r="H1265" s="43">
        <f>COUNTIF(D1266:$D$1852,366)</f>
        <v>363</v>
      </c>
    </row>
    <row r="1266" spans="1:8" x14ac:dyDescent="0.25">
      <c r="A1266" s="1">
        <f>COUNTIF($C$2:C1266,"Да")</f>
        <v>13</v>
      </c>
      <c r="B1266" s="45">
        <f t="shared" si="40"/>
        <v>46529</v>
      </c>
      <c r="C1266" s="42" t="str">
        <f>IF(ISERROR(VLOOKUP(B1266,'Айгенис Оп24'!$C$3:$C$22,1,0)),"Нет","Да")</f>
        <v>Нет</v>
      </c>
      <c r="D1266" s="43">
        <f t="shared" si="38"/>
        <v>365</v>
      </c>
      <c r="E1266" s="49">
        <f>ROUND(('Все выпуски'!$X$3*'Все выпуски'!$X$6/100)/365*(B1266-IF(C1266="Нет",VLOOKUP(A1266,'Айгенис Оп24'!$A$2:$C$22,3,0),VLOOKUP((A1266-1),'Айгенис Оп24'!$A$2:$C$22,3,0))),2)</f>
        <v>5.42</v>
      </c>
      <c r="G1266" s="43">
        <f>COUNTIF(D1267:$D$1852,365)</f>
        <v>223</v>
      </c>
      <c r="H1266" s="43">
        <f>COUNTIF(D1267:$D$1852,366)</f>
        <v>363</v>
      </c>
    </row>
    <row r="1267" spans="1:8" x14ac:dyDescent="0.25">
      <c r="A1267" s="1">
        <f>COUNTIF($C$2:C1267,"Да")</f>
        <v>13</v>
      </c>
      <c r="B1267" s="45">
        <f t="shared" si="40"/>
        <v>46530</v>
      </c>
      <c r="C1267" s="42" t="str">
        <f>IF(ISERROR(VLOOKUP(B1267,'Айгенис Оп24'!$C$3:$C$22,1,0)),"Нет","Да")</f>
        <v>Нет</v>
      </c>
      <c r="D1267" s="43">
        <f t="shared" si="38"/>
        <v>365</v>
      </c>
      <c r="E1267" s="49">
        <f>ROUND(('Все выпуски'!$X$3*'Все выпуски'!$X$6/100)/365*(B1267-IF(C1267="Нет",VLOOKUP(A1267,'Айгенис Оп24'!$A$2:$C$22,3,0),VLOOKUP((A1267-1),'Айгенис Оп24'!$A$2:$C$22,3,0))),2)</f>
        <v>5.52</v>
      </c>
      <c r="G1267" s="43">
        <f>COUNTIF(D1268:$D$1852,365)</f>
        <v>222</v>
      </c>
      <c r="H1267" s="43">
        <f>COUNTIF(D1268:$D$1852,366)</f>
        <v>363</v>
      </c>
    </row>
    <row r="1268" spans="1:8" x14ac:dyDescent="0.25">
      <c r="A1268" s="1">
        <f>COUNTIF($C$2:C1268,"Да")</f>
        <v>13</v>
      </c>
      <c r="B1268" s="45">
        <f t="shared" si="40"/>
        <v>46531</v>
      </c>
      <c r="C1268" s="42" t="str">
        <f>IF(ISERROR(VLOOKUP(B1268,'Айгенис Оп24'!$C$3:$C$22,1,0)),"Нет","Да")</f>
        <v>Нет</v>
      </c>
      <c r="D1268" s="43">
        <f t="shared" si="38"/>
        <v>365</v>
      </c>
      <c r="E1268" s="49">
        <f>ROUND(('Все выпуски'!$X$3*'Все выпуски'!$X$6/100)/365*(B1268-IF(C1268="Нет",VLOOKUP(A1268,'Айгенис Оп24'!$A$2:$C$22,3,0),VLOOKUP((A1268-1),'Айгенис Оп24'!$A$2:$C$22,3,0))),2)</f>
        <v>5.62</v>
      </c>
      <c r="G1268" s="43">
        <f>COUNTIF(D1269:$D$1852,365)</f>
        <v>221</v>
      </c>
      <c r="H1268" s="43">
        <f>COUNTIF(D1269:$D$1852,366)</f>
        <v>363</v>
      </c>
    </row>
    <row r="1269" spans="1:8" x14ac:dyDescent="0.25">
      <c r="A1269" s="1">
        <f>COUNTIF($C$2:C1269,"Да")</f>
        <v>13</v>
      </c>
      <c r="B1269" s="45">
        <f t="shared" si="40"/>
        <v>46532</v>
      </c>
      <c r="C1269" s="42" t="str">
        <f>IF(ISERROR(VLOOKUP(B1269,'Айгенис Оп24'!$C$3:$C$22,1,0)),"Нет","Да")</f>
        <v>Нет</v>
      </c>
      <c r="D1269" s="43">
        <f t="shared" si="38"/>
        <v>365</v>
      </c>
      <c r="E1269" s="49">
        <f>ROUND(('Все выпуски'!$X$3*'Все выпуски'!$X$6/100)/365*(B1269-IF(C1269="Нет",VLOOKUP(A1269,'Айгенис Оп24'!$A$2:$C$22,3,0),VLOOKUP((A1269-1),'Айгенис Оп24'!$A$2:$C$22,3,0))),2)</f>
        <v>5.72</v>
      </c>
      <c r="G1269" s="43">
        <f>COUNTIF(D1270:$D$1852,365)</f>
        <v>220</v>
      </c>
      <c r="H1269" s="43">
        <f>COUNTIF(D1270:$D$1852,366)</f>
        <v>363</v>
      </c>
    </row>
    <row r="1270" spans="1:8" x14ac:dyDescent="0.25">
      <c r="A1270" s="1">
        <f>COUNTIF($C$2:C1270,"Да")</f>
        <v>13</v>
      </c>
      <c r="B1270" s="45">
        <f t="shared" si="40"/>
        <v>46533</v>
      </c>
      <c r="C1270" s="42" t="str">
        <f>IF(ISERROR(VLOOKUP(B1270,'Айгенис Оп24'!$C$3:$C$22,1,0)),"Нет","Да")</f>
        <v>Нет</v>
      </c>
      <c r="D1270" s="43">
        <f t="shared" si="38"/>
        <v>365</v>
      </c>
      <c r="E1270" s="49">
        <f>ROUND(('Все выпуски'!$X$3*'Все выпуски'!$X$6/100)/365*(B1270-IF(C1270="Нет",VLOOKUP(A1270,'Айгенис Оп24'!$A$2:$C$22,3,0),VLOOKUP((A1270-1),'Айгенис Оп24'!$A$2:$C$22,3,0))),2)</f>
        <v>5.82</v>
      </c>
      <c r="G1270" s="43">
        <f>COUNTIF(D1271:$D$1852,365)</f>
        <v>219</v>
      </c>
      <c r="H1270" s="43">
        <f>COUNTIF(D1271:$D$1852,366)</f>
        <v>363</v>
      </c>
    </row>
    <row r="1271" spans="1:8" x14ac:dyDescent="0.25">
      <c r="A1271" s="1">
        <f>COUNTIF($C$2:C1271,"Да")</f>
        <v>13</v>
      </c>
      <c r="B1271" s="45">
        <f t="shared" si="40"/>
        <v>46534</v>
      </c>
      <c r="C1271" s="42" t="str">
        <f>IF(ISERROR(VLOOKUP(B1271,'Айгенис Оп24'!$C$3:$C$22,1,0)),"Нет","Да")</f>
        <v>Нет</v>
      </c>
      <c r="D1271" s="43">
        <f t="shared" si="38"/>
        <v>365</v>
      </c>
      <c r="E1271" s="49">
        <f>ROUND(('Все выпуски'!$X$3*'Все выпуски'!$X$6/100)/365*(B1271-IF(C1271="Нет",VLOOKUP(A1271,'Айгенис Оп24'!$A$2:$C$22,3,0),VLOOKUP((A1271-1),'Айгенис Оп24'!$A$2:$C$22,3,0))),2)</f>
        <v>5.92</v>
      </c>
      <c r="G1271" s="43">
        <f>COUNTIF(D1272:$D$1852,365)</f>
        <v>218</v>
      </c>
      <c r="H1271" s="43">
        <f>COUNTIF(D1272:$D$1852,366)</f>
        <v>363</v>
      </c>
    </row>
    <row r="1272" spans="1:8" x14ac:dyDescent="0.25">
      <c r="A1272" s="1">
        <f>COUNTIF($C$2:C1272,"Да")</f>
        <v>13</v>
      </c>
      <c r="B1272" s="45">
        <f t="shared" si="40"/>
        <v>46535</v>
      </c>
      <c r="C1272" s="42" t="str">
        <f>IF(ISERROR(VLOOKUP(B1272,'Айгенис Оп24'!$C$3:$C$22,1,0)),"Нет","Да")</f>
        <v>Нет</v>
      </c>
      <c r="D1272" s="43">
        <f t="shared" si="38"/>
        <v>365</v>
      </c>
      <c r="E1272" s="49">
        <f>ROUND(('Все выпуски'!$X$3*'Все выпуски'!$X$6/100)/365*(B1272-IF(C1272="Нет",VLOOKUP(A1272,'Айгенис Оп24'!$A$2:$C$22,3,0),VLOOKUP((A1272-1),'Айгенис Оп24'!$A$2:$C$22,3,0))),2)</f>
        <v>6.02</v>
      </c>
      <c r="G1272" s="43">
        <f>COUNTIF(D1273:$D$1852,365)</f>
        <v>217</v>
      </c>
      <c r="H1272" s="43">
        <f>COUNTIF(D1273:$D$1852,366)</f>
        <v>363</v>
      </c>
    </row>
    <row r="1273" spans="1:8" x14ac:dyDescent="0.25">
      <c r="A1273" s="1">
        <f>COUNTIF($C$2:C1273,"Да")</f>
        <v>13</v>
      </c>
      <c r="B1273" s="45">
        <f t="shared" si="40"/>
        <v>46536</v>
      </c>
      <c r="C1273" s="42" t="str">
        <f>IF(ISERROR(VLOOKUP(B1273,'Айгенис Оп24'!$C$3:$C$22,1,0)),"Нет","Да")</f>
        <v>Нет</v>
      </c>
      <c r="D1273" s="43">
        <f t="shared" si="38"/>
        <v>365</v>
      </c>
      <c r="E1273" s="49">
        <f>ROUND(('Все выпуски'!$X$3*'Все выпуски'!$X$6/100)/365*(B1273-IF(C1273="Нет",VLOOKUP(A1273,'Айгенис Оп24'!$A$2:$C$22,3,0),VLOOKUP((A1273-1),'Айгенис Оп24'!$A$2:$C$22,3,0))),2)</f>
        <v>6.12</v>
      </c>
      <c r="G1273" s="43">
        <f>COUNTIF(D1274:$D$1852,365)</f>
        <v>216</v>
      </c>
      <c r="H1273" s="43">
        <f>COUNTIF(D1274:$D$1852,366)</f>
        <v>363</v>
      </c>
    </row>
    <row r="1274" spans="1:8" x14ac:dyDescent="0.25">
      <c r="A1274" s="1">
        <f>COUNTIF($C$2:C1274,"Да")</f>
        <v>13</v>
      </c>
      <c r="B1274" s="45">
        <f t="shared" si="40"/>
        <v>46537</v>
      </c>
      <c r="C1274" s="42" t="str">
        <f>IF(ISERROR(VLOOKUP(B1274,'Айгенис Оп24'!$C$3:$C$22,1,0)),"Нет","Да")</f>
        <v>Нет</v>
      </c>
      <c r="D1274" s="43">
        <f t="shared" si="38"/>
        <v>365</v>
      </c>
      <c r="E1274" s="49">
        <f>ROUND(('Все выпуски'!$X$3*'Все выпуски'!$X$6/100)/365*(B1274-IF(C1274="Нет",VLOOKUP(A1274,'Айгенис Оп24'!$A$2:$C$22,3,0),VLOOKUP((A1274-1),'Айгенис Оп24'!$A$2:$C$22,3,0))),2)</f>
        <v>6.21</v>
      </c>
      <c r="G1274" s="43">
        <f>COUNTIF(D1275:$D$1852,365)</f>
        <v>215</v>
      </c>
      <c r="H1274" s="43">
        <f>COUNTIF(D1275:$D$1852,366)</f>
        <v>363</v>
      </c>
    </row>
    <row r="1275" spans="1:8" x14ac:dyDescent="0.25">
      <c r="A1275" s="1">
        <f>COUNTIF($C$2:C1275,"Да")</f>
        <v>13</v>
      </c>
      <c r="B1275" s="45">
        <f t="shared" si="40"/>
        <v>46538</v>
      </c>
      <c r="C1275" s="42" t="str">
        <f>IF(ISERROR(VLOOKUP(B1275,'Айгенис Оп24'!$C$3:$C$22,1,0)),"Нет","Да")</f>
        <v>Нет</v>
      </c>
      <c r="D1275" s="43">
        <f t="shared" si="38"/>
        <v>365</v>
      </c>
      <c r="E1275" s="49">
        <f>ROUND(('Все выпуски'!$X$3*'Все выпуски'!$X$6/100)/365*(B1275-IF(C1275="Нет",VLOOKUP(A1275,'Айгенис Оп24'!$A$2:$C$22,3,0),VLOOKUP((A1275-1),'Айгенис Оп24'!$A$2:$C$22,3,0))),2)</f>
        <v>6.31</v>
      </c>
      <c r="G1275" s="43">
        <f>COUNTIF(D1276:$D$1852,365)</f>
        <v>214</v>
      </c>
      <c r="H1275" s="43">
        <f>COUNTIF(D1276:$D$1852,366)</f>
        <v>363</v>
      </c>
    </row>
    <row r="1276" spans="1:8" x14ac:dyDescent="0.25">
      <c r="A1276" s="1">
        <f>COUNTIF($C$2:C1276,"Да")</f>
        <v>13</v>
      </c>
      <c r="B1276" s="45">
        <f t="shared" si="40"/>
        <v>46539</v>
      </c>
      <c r="C1276" s="42" t="str">
        <f>IF(ISERROR(VLOOKUP(B1276,'Айгенис Оп24'!$C$3:$C$22,1,0)),"Нет","Да")</f>
        <v>Нет</v>
      </c>
      <c r="D1276" s="43">
        <f t="shared" si="38"/>
        <v>365</v>
      </c>
      <c r="E1276" s="49">
        <f>ROUND(('Все выпуски'!$X$3*'Все выпуски'!$X$6/100)/365*(B1276-IF(C1276="Нет",VLOOKUP(A1276,'Айгенис Оп24'!$A$2:$C$22,3,0),VLOOKUP((A1276-1),'Айгенис Оп24'!$A$2:$C$22,3,0))),2)</f>
        <v>6.41</v>
      </c>
      <c r="G1276" s="43">
        <f>COUNTIF(D1277:$D$1852,365)</f>
        <v>213</v>
      </c>
      <c r="H1276" s="43">
        <f>COUNTIF(D1277:$D$1852,366)</f>
        <v>363</v>
      </c>
    </row>
    <row r="1277" spans="1:8" x14ac:dyDescent="0.25">
      <c r="A1277" s="1">
        <f>COUNTIF($C$2:C1277,"Да")</f>
        <v>13</v>
      </c>
      <c r="B1277" s="45">
        <f t="shared" si="40"/>
        <v>46540</v>
      </c>
      <c r="C1277" s="42" t="str">
        <f>IF(ISERROR(VLOOKUP(B1277,'Айгенис Оп24'!$C$3:$C$22,1,0)),"Нет","Да")</f>
        <v>Нет</v>
      </c>
      <c r="D1277" s="43">
        <f t="shared" si="38"/>
        <v>365</v>
      </c>
      <c r="E1277" s="49">
        <f>ROUND(('Все выпуски'!$X$3*'Все выпуски'!$X$6/100)/365*(B1277-IF(C1277="Нет",VLOOKUP(A1277,'Айгенис Оп24'!$A$2:$C$22,3,0),VLOOKUP((A1277-1),'Айгенис Оп24'!$A$2:$C$22,3,0))),2)</f>
        <v>6.51</v>
      </c>
      <c r="G1277" s="43">
        <f>COUNTIF(D1278:$D$1852,365)</f>
        <v>212</v>
      </c>
      <c r="H1277" s="43">
        <f>COUNTIF(D1278:$D$1852,366)</f>
        <v>363</v>
      </c>
    </row>
    <row r="1278" spans="1:8" x14ac:dyDescent="0.25">
      <c r="A1278" s="1">
        <f>COUNTIF($C$2:C1278,"Да")</f>
        <v>13</v>
      </c>
      <c r="B1278" s="45">
        <f t="shared" si="40"/>
        <v>46541</v>
      </c>
      <c r="C1278" s="42" t="str">
        <f>IF(ISERROR(VLOOKUP(B1278,'Айгенис Оп24'!$C$3:$C$22,1,0)),"Нет","Да")</f>
        <v>Нет</v>
      </c>
      <c r="D1278" s="43">
        <f t="shared" si="38"/>
        <v>365</v>
      </c>
      <c r="E1278" s="49">
        <f>ROUND(('Все выпуски'!$X$3*'Все выпуски'!$X$6/100)/365*(B1278-IF(C1278="Нет",VLOOKUP(A1278,'Айгенис Оп24'!$A$2:$C$22,3,0),VLOOKUP((A1278-1),'Айгенис Оп24'!$A$2:$C$22,3,0))),2)</f>
        <v>6.61</v>
      </c>
      <c r="G1278" s="43">
        <f>COUNTIF(D1279:$D$1852,365)</f>
        <v>211</v>
      </c>
      <c r="H1278" s="43">
        <f>COUNTIF(D1279:$D$1852,366)</f>
        <v>363</v>
      </c>
    </row>
    <row r="1279" spans="1:8" x14ac:dyDescent="0.25">
      <c r="A1279" s="1">
        <f>COUNTIF($C$2:C1279,"Да")</f>
        <v>13</v>
      </c>
      <c r="B1279" s="45">
        <f t="shared" si="40"/>
        <v>46542</v>
      </c>
      <c r="C1279" s="42" t="str">
        <f>IF(ISERROR(VLOOKUP(B1279,'Айгенис Оп24'!$C$3:$C$22,1,0)),"Нет","Да")</f>
        <v>Нет</v>
      </c>
      <c r="D1279" s="43">
        <f t="shared" si="38"/>
        <v>365</v>
      </c>
      <c r="E1279" s="49">
        <f>ROUND(('Все выпуски'!$X$3*'Все выпуски'!$X$6/100)/365*(B1279-IF(C1279="Нет",VLOOKUP(A1279,'Айгенис Оп24'!$A$2:$C$22,3,0),VLOOKUP((A1279-1),'Айгенис Оп24'!$A$2:$C$22,3,0))),2)</f>
        <v>6.71</v>
      </c>
      <c r="G1279" s="43">
        <f>COUNTIF(D1280:$D$1852,365)</f>
        <v>210</v>
      </c>
      <c r="H1279" s="43">
        <f>COUNTIF(D1280:$D$1852,366)</f>
        <v>363</v>
      </c>
    </row>
    <row r="1280" spans="1:8" x14ac:dyDescent="0.25">
      <c r="A1280" s="1">
        <f>COUNTIF($C$2:C1280,"Да")</f>
        <v>13</v>
      </c>
      <c r="B1280" s="45">
        <f t="shared" si="40"/>
        <v>46543</v>
      </c>
      <c r="C1280" s="42" t="str">
        <f>IF(ISERROR(VLOOKUP(B1280,'Айгенис Оп24'!$C$3:$C$22,1,0)),"Нет","Да")</f>
        <v>Нет</v>
      </c>
      <c r="D1280" s="43">
        <f t="shared" si="38"/>
        <v>365</v>
      </c>
      <c r="E1280" s="49">
        <f>ROUND(('Все выпуски'!$X$3*'Все выпуски'!$X$6/100)/365*(B1280-IF(C1280="Нет",VLOOKUP(A1280,'Айгенис Оп24'!$A$2:$C$22,3,0),VLOOKUP((A1280-1),'Айгенис Оп24'!$A$2:$C$22,3,0))),2)</f>
        <v>6.81</v>
      </c>
      <c r="G1280" s="43">
        <f>COUNTIF(D1281:$D$1852,365)</f>
        <v>209</v>
      </c>
      <c r="H1280" s="43">
        <f>COUNTIF(D1281:$D$1852,366)</f>
        <v>363</v>
      </c>
    </row>
    <row r="1281" spans="1:8" x14ac:dyDescent="0.25">
      <c r="A1281" s="1">
        <f>COUNTIF($C$2:C1281,"Да")</f>
        <v>13</v>
      </c>
      <c r="B1281" s="45">
        <f t="shared" si="40"/>
        <v>46544</v>
      </c>
      <c r="C1281" s="42" t="str">
        <f>IF(ISERROR(VLOOKUP(B1281,'Айгенис Оп24'!$C$3:$C$22,1,0)),"Нет","Да")</f>
        <v>Нет</v>
      </c>
      <c r="D1281" s="43">
        <f t="shared" si="38"/>
        <v>365</v>
      </c>
      <c r="E1281" s="49">
        <f>ROUND(('Все выпуски'!$X$3*'Все выпуски'!$X$6/100)/365*(B1281-IF(C1281="Нет",VLOOKUP(A1281,'Айгенис Оп24'!$A$2:$C$22,3,0),VLOOKUP((A1281-1),'Айгенис Оп24'!$A$2:$C$22,3,0))),2)</f>
        <v>6.9</v>
      </c>
      <c r="G1281" s="43">
        <f>COUNTIF(D1282:$D$1852,365)</f>
        <v>208</v>
      </c>
      <c r="H1281" s="43">
        <f>COUNTIF(D1282:$D$1852,366)</f>
        <v>363</v>
      </c>
    </row>
    <row r="1282" spans="1:8" x14ac:dyDescent="0.25">
      <c r="A1282" s="1">
        <f>COUNTIF($C$2:C1282,"Да")</f>
        <v>13</v>
      </c>
      <c r="B1282" s="45">
        <f t="shared" si="40"/>
        <v>46545</v>
      </c>
      <c r="C1282" s="42" t="str">
        <f>IF(ISERROR(VLOOKUP(B1282,'Айгенис Оп24'!$C$3:$C$22,1,0)),"Нет","Да")</f>
        <v>Нет</v>
      </c>
      <c r="D1282" s="43">
        <f t="shared" ref="D1282:D1345" si="41">IF(MOD(YEAR(B1282),4)=0,366,365)</f>
        <v>365</v>
      </c>
      <c r="E1282" s="49">
        <f>ROUND(('Все выпуски'!$X$3*'Все выпуски'!$X$6/100)/365*(B1282-IF(C1282="Нет",VLOOKUP(A1282,'Айгенис Оп24'!$A$2:$C$22,3,0),VLOOKUP((A1282-1),'Айгенис Оп24'!$A$2:$C$22,3,0))),2)</f>
        <v>7</v>
      </c>
      <c r="G1282" s="43">
        <f>COUNTIF(D1283:$D$1852,365)</f>
        <v>207</v>
      </c>
      <c r="H1282" s="43">
        <f>COUNTIF(D1283:$D$1852,366)</f>
        <v>363</v>
      </c>
    </row>
    <row r="1283" spans="1:8" x14ac:dyDescent="0.25">
      <c r="A1283" s="1">
        <f>COUNTIF($C$2:C1283,"Да")</f>
        <v>13</v>
      </c>
      <c r="B1283" s="45">
        <f t="shared" si="40"/>
        <v>46546</v>
      </c>
      <c r="C1283" s="42" t="str">
        <f>IF(ISERROR(VLOOKUP(B1283,'Айгенис Оп24'!$C$3:$C$22,1,0)),"Нет","Да")</f>
        <v>Нет</v>
      </c>
      <c r="D1283" s="43">
        <f t="shared" si="41"/>
        <v>365</v>
      </c>
      <c r="E1283" s="49">
        <f>ROUND(('Все выпуски'!$X$3*'Все выпуски'!$X$6/100)/365*(B1283-IF(C1283="Нет",VLOOKUP(A1283,'Айгенис Оп24'!$A$2:$C$22,3,0),VLOOKUP((A1283-1),'Айгенис Оп24'!$A$2:$C$22,3,0))),2)</f>
        <v>7.1</v>
      </c>
      <c r="G1283" s="43">
        <f>COUNTIF(D1284:$D$1852,365)</f>
        <v>206</v>
      </c>
      <c r="H1283" s="43">
        <f>COUNTIF(D1284:$D$1852,366)</f>
        <v>363</v>
      </c>
    </row>
    <row r="1284" spans="1:8" x14ac:dyDescent="0.25">
      <c r="A1284" s="1">
        <f>COUNTIF($C$2:C1284,"Да")</f>
        <v>13</v>
      </c>
      <c r="B1284" s="45">
        <f t="shared" si="40"/>
        <v>46547</v>
      </c>
      <c r="C1284" s="42" t="str">
        <f>IF(ISERROR(VLOOKUP(B1284,'Айгенис Оп24'!$C$3:$C$22,1,0)),"Нет","Да")</f>
        <v>Нет</v>
      </c>
      <c r="D1284" s="43">
        <f t="shared" si="41"/>
        <v>365</v>
      </c>
      <c r="E1284" s="49">
        <f>ROUND(('Все выпуски'!$X$3*'Все выпуски'!$X$6/100)/365*(B1284-IF(C1284="Нет",VLOOKUP(A1284,'Айгенис Оп24'!$A$2:$C$22,3,0),VLOOKUP((A1284-1),'Айгенис Оп24'!$A$2:$C$22,3,0))),2)</f>
        <v>7.2</v>
      </c>
      <c r="G1284" s="43">
        <f>COUNTIF(D1285:$D$1852,365)</f>
        <v>205</v>
      </c>
      <c r="H1284" s="43">
        <f>COUNTIF(D1285:$D$1852,366)</f>
        <v>363</v>
      </c>
    </row>
    <row r="1285" spans="1:8" x14ac:dyDescent="0.25">
      <c r="A1285" s="1">
        <f>COUNTIF($C$2:C1285,"Да")</f>
        <v>13</v>
      </c>
      <c r="B1285" s="45">
        <f t="shared" si="40"/>
        <v>46548</v>
      </c>
      <c r="C1285" s="42" t="str">
        <f>IF(ISERROR(VLOOKUP(B1285,'Айгенис Оп24'!$C$3:$C$22,1,0)),"Нет","Да")</f>
        <v>Нет</v>
      </c>
      <c r="D1285" s="43">
        <f t="shared" si="41"/>
        <v>365</v>
      </c>
      <c r="E1285" s="49">
        <f>ROUND(('Все выпуски'!$X$3*'Все выпуски'!$X$6/100)/365*(B1285-IF(C1285="Нет",VLOOKUP(A1285,'Айгенис Оп24'!$A$2:$C$22,3,0),VLOOKUP((A1285-1),'Айгенис Оп24'!$A$2:$C$22,3,0))),2)</f>
        <v>7.3</v>
      </c>
      <c r="G1285" s="43">
        <f>COUNTIF(D1286:$D$1852,365)</f>
        <v>204</v>
      </c>
      <c r="H1285" s="43">
        <f>COUNTIF(D1286:$D$1852,366)</f>
        <v>363</v>
      </c>
    </row>
    <row r="1286" spans="1:8" x14ac:dyDescent="0.25">
      <c r="A1286" s="1">
        <f>COUNTIF($C$2:C1286,"Да")</f>
        <v>13</v>
      </c>
      <c r="B1286" s="45">
        <f t="shared" si="40"/>
        <v>46549</v>
      </c>
      <c r="C1286" s="42" t="str">
        <f>IF(ISERROR(VLOOKUP(B1286,'Айгенис Оп24'!$C$3:$C$22,1,0)),"Нет","Да")</f>
        <v>Нет</v>
      </c>
      <c r="D1286" s="43">
        <f t="shared" si="41"/>
        <v>365</v>
      </c>
      <c r="E1286" s="49">
        <f>ROUND(('Все выпуски'!$X$3*'Все выпуски'!$X$6/100)/365*(B1286-IF(C1286="Нет",VLOOKUP(A1286,'Айгенис Оп24'!$A$2:$C$22,3,0),VLOOKUP((A1286-1),'Айгенис Оп24'!$A$2:$C$22,3,0))),2)</f>
        <v>7.4</v>
      </c>
      <c r="G1286" s="43">
        <f>COUNTIF(D1287:$D$1852,365)</f>
        <v>203</v>
      </c>
      <c r="H1286" s="43">
        <f>COUNTIF(D1287:$D$1852,366)</f>
        <v>363</v>
      </c>
    </row>
    <row r="1287" spans="1:8" x14ac:dyDescent="0.25">
      <c r="A1287" s="1">
        <f>COUNTIF($C$2:C1287,"Да")</f>
        <v>13</v>
      </c>
      <c r="B1287" s="45">
        <f t="shared" si="40"/>
        <v>46550</v>
      </c>
      <c r="C1287" s="42" t="str">
        <f>IF(ISERROR(VLOOKUP(B1287,'Айгенис Оп24'!$C$3:$C$22,1,0)),"Нет","Да")</f>
        <v>Нет</v>
      </c>
      <c r="D1287" s="43">
        <f t="shared" si="41"/>
        <v>365</v>
      </c>
      <c r="E1287" s="49">
        <f>ROUND(('Все выпуски'!$X$3*'Все выпуски'!$X$6/100)/365*(B1287-IF(C1287="Нет",VLOOKUP(A1287,'Айгенис Оп24'!$A$2:$C$22,3,0),VLOOKUP((A1287-1),'Айгенис Оп24'!$A$2:$C$22,3,0))),2)</f>
        <v>7.5</v>
      </c>
      <c r="G1287" s="43">
        <f>COUNTIF(D1288:$D$1852,365)</f>
        <v>202</v>
      </c>
      <c r="H1287" s="43">
        <f>COUNTIF(D1288:$D$1852,366)</f>
        <v>363</v>
      </c>
    </row>
    <row r="1288" spans="1:8" x14ac:dyDescent="0.25">
      <c r="A1288" s="1">
        <f>COUNTIF($C$2:C1288,"Да")</f>
        <v>13</v>
      </c>
      <c r="B1288" s="45">
        <f t="shared" si="40"/>
        <v>46551</v>
      </c>
      <c r="C1288" s="42" t="str">
        <f>IF(ISERROR(VLOOKUP(B1288,'Айгенис Оп24'!$C$3:$C$22,1,0)),"Нет","Да")</f>
        <v>Нет</v>
      </c>
      <c r="D1288" s="43">
        <f t="shared" si="41"/>
        <v>365</v>
      </c>
      <c r="E1288" s="49">
        <f>ROUND(('Все выпуски'!$X$3*'Все выпуски'!$X$6/100)/365*(B1288-IF(C1288="Нет",VLOOKUP(A1288,'Айгенис Оп24'!$A$2:$C$22,3,0),VLOOKUP((A1288-1),'Айгенис Оп24'!$A$2:$C$22,3,0))),2)</f>
        <v>7.59</v>
      </c>
      <c r="G1288" s="43">
        <f>COUNTIF(D1289:$D$1852,365)</f>
        <v>201</v>
      </c>
      <c r="H1288" s="43">
        <f>COUNTIF(D1289:$D$1852,366)</f>
        <v>363</v>
      </c>
    </row>
    <row r="1289" spans="1:8" x14ac:dyDescent="0.25">
      <c r="A1289" s="1">
        <f>COUNTIF($C$2:C1289,"Да")</f>
        <v>13</v>
      </c>
      <c r="B1289" s="45">
        <f t="shared" si="40"/>
        <v>46552</v>
      </c>
      <c r="C1289" s="42" t="str">
        <f>IF(ISERROR(VLOOKUP(B1289,'Айгенис Оп24'!$C$3:$C$22,1,0)),"Нет","Да")</f>
        <v>Нет</v>
      </c>
      <c r="D1289" s="43">
        <f t="shared" si="41"/>
        <v>365</v>
      </c>
      <c r="E1289" s="49">
        <f>ROUND(('Все выпуски'!$X$3*'Все выпуски'!$X$6/100)/365*(B1289-IF(C1289="Нет",VLOOKUP(A1289,'Айгенис Оп24'!$A$2:$C$22,3,0),VLOOKUP((A1289-1),'Айгенис Оп24'!$A$2:$C$22,3,0))),2)</f>
        <v>7.69</v>
      </c>
      <c r="G1289" s="43">
        <f>COUNTIF(D1290:$D$1852,365)</f>
        <v>200</v>
      </c>
      <c r="H1289" s="43">
        <f>COUNTIF(D1290:$D$1852,366)</f>
        <v>363</v>
      </c>
    </row>
    <row r="1290" spans="1:8" x14ac:dyDescent="0.25">
      <c r="A1290" s="1">
        <f>COUNTIF($C$2:C1290,"Да")</f>
        <v>13</v>
      </c>
      <c r="B1290" s="45">
        <f t="shared" si="40"/>
        <v>46553</v>
      </c>
      <c r="C1290" s="42" t="str">
        <f>IF(ISERROR(VLOOKUP(B1290,'Айгенис Оп24'!$C$3:$C$22,1,0)),"Нет","Да")</f>
        <v>Нет</v>
      </c>
      <c r="D1290" s="43">
        <f t="shared" si="41"/>
        <v>365</v>
      </c>
      <c r="E1290" s="49">
        <f>ROUND(('Все выпуски'!$X$3*'Все выпуски'!$X$6/100)/365*(B1290-IF(C1290="Нет",VLOOKUP(A1290,'Айгенис Оп24'!$A$2:$C$22,3,0),VLOOKUP((A1290-1),'Айгенис Оп24'!$A$2:$C$22,3,0))),2)</f>
        <v>7.79</v>
      </c>
      <c r="G1290" s="43">
        <f>COUNTIF(D1291:$D$1852,365)</f>
        <v>199</v>
      </c>
      <c r="H1290" s="43">
        <f>COUNTIF(D1291:$D$1852,366)</f>
        <v>363</v>
      </c>
    </row>
    <row r="1291" spans="1:8" x14ac:dyDescent="0.25">
      <c r="A1291" s="1">
        <f>COUNTIF($C$2:C1291,"Да")</f>
        <v>13</v>
      </c>
      <c r="B1291" s="45">
        <f t="shared" si="40"/>
        <v>46554</v>
      </c>
      <c r="C1291" s="42" t="str">
        <f>IF(ISERROR(VLOOKUP(B1291,'Айгенис Оп24'!$C$3:$C$22,1,0)),"Нет","Да")</f>
        <v>Нет</v>
      </c>
      <c r="D1291" s="43">
        <f t="shared" si="41"/>
        <v>365</v>
      </c>
      <c r="E1291" s="49">
        <f>ROUND(('Все выпуски'!$X$3*'Все выпуски'!$X$6/100)/365*(B1291-IF(C1291="Нет",VLOOKUP(A1291,'Айгенис Оп24'!$A$2:$C$22,3,0),VLOOKUP((A1291-1),'Айгенис Оп24'!$A$2:$C$22,3,0))),2)</f>
        <v>7.89</v>
      </c>
      <c r="G1291" s="43">
        <f>COUNTIF(D1292:$D$1852,365)</f>
        <v>198</v>
      </c>
      <c r="H1291" s="43">
        <f>COUNTIF(D1292:$D$1852,366)</f>
        <v>363</v>
      </c>
    </row>
    <row r="1292" spans="1:8" x14ac:dyDescent="0.25">
      <c r="A1292" s="1">
        <f>COUNTIF($C$2:C1292,"Да")</f>
        <v>13</v>
      </c>
      <c r="B1292" s="45">
        <f t="shared" ref="B1292:B1355" si="42">B1291+1</f>
        <v>46555</v>
      </c>
      <c r="C1292" s="42" t="str">
        <f>IF(ISERROR(VLOOKUP(B1292,'Айгенис Оп24'!$C$3:$C$22,1,0)),"Нет","Да")</f>
        <v>Нет</v>
      </c>
      <c r="D1292" s="43">
        <f t="shared" si="41"/>
        <v>365</v>
      </c>
      <c r="E1292" s="49">
        <f>ROUND(('Все выпуски'!$X$3*'Все выпуски'!$X$6/100)/365*(B1292-IF(C1292="Нет",VLOOKUP(A1292,'Айгенис Оп24'!$A$2:$C$22,3,0),VLOOKUP((A1292-1),'Айгенис Оп24'!$A$2:$C$22,3,0))),2)</f>
        <v>7.99</v>
      </c>
      <c r="G1292" s="43">
        <f>COUNTIF(D1293:$D$1852,365)</f>
        <v>197</v>
      </c>
      <c r="H1292" s="43">
        <f>COUNTIF(D1293:$D$1852,366)</f>
        <v>363</v>
      </c>
    </row>
    <row r="1293" spans="1:8" x14ac:dyDescent="0.25">
      <c r="A1293" s="1">
        <f>COUNTIF($C$2:C1293,"Да")</f>
        <v>13</v>
      </c>
      <c r="B1293" s="45">
        <f t="shared" si="42"/>
        <v>46556</v>
      </c>
      <c r="C1293" s="42" t="str">
        <f>IF(ISERROR(VLOOKUP(B1293,'Айгенис Оп24'!$C$3:$C$22,1,0)),"Нет","Да")</f>
        <v>Нет</v>
      </c>
      <c r="D1293" s="43">
        <f t="shared" si="41"/>
        <v>365</v>
      </c>
      <c r="E1293" s="49">
        <f>ROUND(('Все выпуски'!$X$3*'Все выпуски'!$X$6/100)/365*(B1293-IF(C1293="Нет",VLOOKUP(A1293,'Айгенис Оп24'!$A$2:$C$22,3,0),VLOOKUP((A1293-1),'Айгенис Оп24'!$A$2:$C$22,3,0))),2)</f>
        <v>8.09</v>
      </c>
      <c r="G1293" s="43">
        <f>COUNTIF(D1294:$D$1852,365)</f>
        <v>196</v>
      </c>
      <c r="H1293" s="43">
        <f>COUNTIF(D1294:$D$1852,366)</f>
        <v>363</v>
      </c>
    </row>
    <row r="1294" spans="1:8" x14ac:dyDescent="0.25">
      <c r="A1294" s="1">
        <f>COUNTIF($C$2:C1294,"Да")</f>
        <v>13</v>
      </c>
      <c r="B1294" s="45">
        <f t="shared" si="42"/>
        <v>46557</v>
      </c>
      <c r="C1294" s="42" t="str">
        <f>IF(ISERROR(VLOOKUP(B1294,'Айгенис Оп24'!$C$3:$C$22,1,0)),"Нет","Да")</f>
        <v>Нет</v>
      </c>
      <c r="D1294" s="43">
        <f t="shared" si="41"/>
        <v>365</v>
      </c>
      <c r="E1294" s="49">
        <f>ROUND(('Все выпуски'!$X$3*'Все выпуски'!$X$6/100)/365*(B1294-IF(C1294="Нет",VLOOKUP(A1294,'Айгенис Оп24'!$A$2:$C$22,3,0),VLOOKUP((A1294-1),'Айгенис Оп24'!$A$2:$C$22,3,0))),2)</f>
        <v>8.19</v>
      </c>
      <c r="G1294" s="43">
        <f>COUNTIF(D1295:$D$1852,365)</f>
        <v>195</v>
      </c>
      <c r="H1294" s="43">
        <f>COUNTIF(D1295:$D$1852,366)</f>
        <v>363</v>
      </c>
    </row>
    <row r="1295" spans="1:8" x14ac:dyDescent="0.25">
      <c r="A1295" s="1">
        <f>COUNTIF($C$2:C1295,"Да")</f>
        <v>13</v>
      </c>
      <c r="B1295" s="45">
        <f t="shared" si="42"/>
        <v>46558</v>
      </c>
      <c r="C1295" s="42" t="str">
        <f>IF(ISERROR(VLOOKUP(B1295,'Айгенис Оп24'!$C$3:$C$22,1,0)),"Нет","Да")</f>
        <v>Нет</v>
      </c>
      <c r="D1295" s="43">
        <f t="shared" si="41"/>
        <v>365</v>
      </c>
      <c r="E1295" s="49">
        <f>ROUND(('Все выпуски'!$X$3*'Все выпуски'!$X$6/100)/365*(B1295-IF(C1295="Нет",VLOOKUP(A1295,'Айгенис Оп24'!$A$2:$C$22,3,0),VLOOKUP((A1295-1),'Айгенис Оп24'!$A$2:$C$22,3,0))),2)</f>
        <v>8.2799999999999994</v>
      </c>
      <c r="G1295" s="43">
        <f>COUNTIF(D1296:$D$1852,365)</f>
        <v>194</v>
      </c>
      <c r="H1295" s="43">
        <f>COUNTIF(D1296:$D$1852,366)</f>
        <v>363</v>
      </c>
    </row>
    <row r="1296" spans="1:8" x14ac:dyDescent="0.25">
      <c r="A1296" s="1">
        <f>COUNTIF($C$2:C1296,"Да")</f>
        <v>13</v>
      </c>
      <c r="B1296" s="45">
        <f t="shared" si="42"/>
        <v>46559</v>
      </c>
      <c r="C1296" s="42" t="str">
        <f>IF(ISERROR(VLOOKUP(B1296,'Айгенис Оп24'!$C$3:$C$22,1,0)),"Нет","Да")</f>
        <v>Нет</v>
      </c>
      <c r="D1296" s="43">
        <f t="shared" si="41"/>
        <v>365</v>
      </c>
      <c r="E1296" s="49">
        <f>ROUND(('Все выпуски'!$X$3*'Все выпуски'!$X$6/100)/365*(B1296-IF(C1296="Нет",VLOOKUP(A1296,'Айгенис Оп24'!$A$2:$C$22,3,0),VLOOKUP((A1296-1),'Айгенис Оп24'!$A$2:$C$22,3,0))),2)</f>
        <v>8.3800000000000008</v>
      </c>
      <c r="G1296" s="43">
        <f>COUNTIF(D1297:$D$1852,365)</f>
        <v>193</v>
      </c>
      <c r="H1296" s="43">
        <f>COUNTIF(D1297:$D$1852,366)</f>
        <v>363</v>
      </c>
    </row>
    <row r="1297" spans="1:8" x14ac:dyDescent="0.25">
      <c r="A1297" s="1">
        <f>COUNTIF($C$2:C1297,"Да")</f>
        <v>13</v>
      </c>
      <c r="B1297" s="45">
        <f t="shared" si="42"/>
        <v>46560</v>
      </c>
      <c r="C1297" s="42" t="str">
        <f>IF(ISERROR(VLOOKUP(B1297,'Айгенис Оп24'!$C$3:$C$22,1,0)),"Нет","Да")</f>
        <v>Нет</v>
      </c>
      <c r="D1297" s="43">
        <f t="shared" si="41"/>
        <v>365</v>
      </c>
      <c r="E1297" s="49">
        <f>ROUND(('Все выпуски'!$X$3*'Все выпуски'!$X$6/100)/365*(B1297-IF(C1297="Нет",VLOOKUP(A1297,'Айгенис Оп24'!$A$2:$C$22,3,0),VLOOKUP((A1297-1),'Айгенис Оп24'!$A$2:$C$22,3,0))),2)</f>
        <v>8.48</v>
      </c>
      <c r="G1297" s="43">
        <f>COUNTIF(D1298:$D$1852,365)</f>
        <v>192</v>
      </c>
      <c r="H1297" s="43">
        <f>COUNTIF(D1298:$D$1852,366)</f>
        <v>363</v>
      </c>
    </row>
    <row r="1298" spans="1:8" x14ac:dyDescent="0.25">
      <c r="A1298" s="1">
        <f>COUNTIF($C$2:C1298,"Да")</f>
        <v>13</v>
      </c>
      <c r="B1298" s="45">
        <f t="shared" si="42"/>
        <v>46561</v>
      </c>
      <c r="C1298" s="42" t="str">
        <f>IF(ISERROR(VLOOKUP(B1298,'Айгенис Оп24'!$C$3:$C$22,1,0)),"Нет","Да")</f>
        <v>Нет</v>
      </c>
      <c r="D1298" s="43">
        <f t="shared" si="41"/>
        <v>365</v>
      </c>
      <c r="E1298" s="49">
        <f>ROUND(('Все выпуски'!$X$3*'Все выпуски'!$X$6/100)/365*(B1298-IF(C1298="Нет",VLOOKUP(A1298,'Айгенис Оп24'!$A$2:$C$22,3,0),VLOOKUP((A1298-1),'Айгенис Оп24'!$A$2:$C$22,3,0))),2)</f>
        <v>8.58</v>
      </c>
      <c r="G1298" s="43">
        <f>COUNTIF(D1299:$D$1852,365)</f>
        <v>191</v>
      </c>
      <c r="H1298" s="43">
        <f>COUNTIF(D1299:$D$1852,366)</f>
        <v>363</v>
      </c>
    </row>
    <row r="1299" spans="1:8" x14ac:dyDescent="0.25">
      <c r="A1299" s="1">
        <f>COUNTIF($C$2:C1299,"Да")</f>
        <v>13</v>
      </c>
      <c r="B1299" s="45">
        <f t="shared" si="42"/>
        <v>46562</v>
      </c>
      <c r="C1299" s="42" t="str">
        <f>IF(ISERROR(VLOOKUP(B1299,'Айгенис Оп24'!$C$3:$C$22,1,0)),"Нет","Да")</f>
        <v>Нет</v>
      </c>
      <c r="D1299" s="43">
        <f t="shared" si="41"/>
        <v>365</v>
      </c>
      <c r="E1299" s="49">
        <f>ROUND(('Все выпуски'!$X$3*'Все выпуски'!$X$6/100)/365*(B1299-IF(C1299="Нет",VLOOKUP(A1299,'Айгенис Оп24'!$A$2:$C$22,3,0),VLOOKUP((A1299-1),'Айгенис Оп24'!$A$2:$C$22,3,0))),2)</f>
        <v>8.68</v>
      </c>
      <c r="G1299" s="43">
        <f>COUNTIF(D1300:$D$1852,365)</f>
        <v>190</v>
      </c>
      <c r="H1299" s="43">
        <f>COUNTIF(D1300:$D$1852,366)</f>
        <v>363</v>
      </c>
    </row>
    <row r="1300" spans="1:8" x14ac:dyDescent="0.25">
      <c r="A1300" s="1">
        <f>COUNTIF($C$2:C1300,"Да")</f>
        <v>13</v>
      </c>
      <c r="B1300" s="45">
        <f t="shared" si="42"/>
        <v>46563</v>
      </c>
      <c r="C1300" s="42" t="str">
        <f>IF(ISERROR(VLOOKUP(B1300,'Айгенис Оп24'!$C$3:$C$22,1,0)),"Нет","Да")</f>
        <v>Нет</v>
      </c>
      <c r="D1300" s="43">
        <f t="shared" si="41"/>
        <v>365</v>
      </c>
      <c r="E1300" s="49">
        <f>ROUND(('Все выпуски'!$X$3*'Все выпуски'!$X$6/100)/365*(B1300-IF(C1300="Нет",VLOOKUP(A1300,'Айгенис Оп24'!$A$2:$C$22,3,0),VLOOKUP((A1300-1),'Айгенис Оп24'!$A$2:$C$22,3,0))),2)</f>
        <v>8.7799999999999994</v>
      </c>
      <c r="G1300" s="43">
        <f>COUNTIF(D1301:$D$1852,365)</f>
        <v>189</v>
      </c>
      <c r="H1300" s="43">
        <f>COUNTIF(D1301:$D$1852,366)</f>
        <v>363</v>
      </c>
    </row>
    <row r="1301" spans="1:8" x14ac:dyDescent="0.25">
      <c r="A1301" s="1">
        <f>COUNTIF($C$2:C1301,"Да")</f>
        <v>13</v>
      </c>
      <c r="B1301" s="45">
        <f t="shared" si="42"/>
        <v>46564</v>
      </c>
      <c r="C1301" s="42" t="str">
        <f>IF(ISERROR(VLOOKUP(B1301,'Айгенис Оп24'!$C$3:$C$22,1,0)),"Нет","Да")</f>
        <v>Нет</v>
      </c>
      <c r="D1301" s="43">
        <f t="shared" si="41"/>
        <v>365</v>
      </c>
      <c r="E1301" s="49">
        <f>ROUND(('Все выпуски'!$X$3*'Все выпуски'!$X$6/100)/365*(B1301-IF(C1301="Нет",VLOOKUP(A1301,'Айгенис Оп24'!$A$2:$C$22,3,0),VLOOKUP((A1301-1),'Айгенис Оп24'!$A$2:$C$22,3,0))),2)</f>
        <v>8.8800000000000008</v>
      </c>
      <c r="G1301" s="43">
        <f>COUNTIF(D1302:$D$1852,365)</f>
        <v>188</v>
      </c>
      <c r="H1301" s="43">
        <f>COUNTIF(D1302:$D$1852,366)</f>
        <v>363</v>
      </c>
    </row>
    <row r="1302" spans="1:8" x14ac:dyDescent="0.25">
      <c r="A1302" s="1">
        <f>COUNTIF($C$2:C1302,"Да")</f>
        <v>13</v>
      </c>
      <c r="B1302" s="45">
        <f t="shared" si="42"/>
        <v>46565</v>
      </c>
      <c r="C1302" s="42" t="str">
        <f>IF(ISERROR(VLOOKUP(B1302,'Айгенис Оп24'!$C$3:$C$22,1,0)),"Нет","Да")</f>
        <v>Нет</v>
      </c>
      <c r="D1302" s="43">
        <f t="shared" si="41"/>
        <v>365</v>
      </c>
      <c r="E1302" s="49">
        <f>ROUND(('Все выпуски'!$X$3*'Все выпуски'!$X$6/100)/365*(B1302-IF(C1302="Нет",VLOOKUP(A1302,'Айгенис Оп24'!$A$2:$C$22,3,0),VLOOKUP((A1302-1),'Айгенис Оп24'!$A$2:$C$22,3,0))),2)</f>
        <v>8.98</v>
      </c>
      <c r="G1302" s="43">
        <f>COUNTIF(D1303:$D$1852,365)</f>
        <v>187</v>
      </c>
      <c r="H1302" s="43">
        <f>COUNTIF(D1303:$D$1852,366)</f>
        <v>363</v>
      </c>
    </row>
    <row r="1303" spans="1:8" x14ac:dyDescent="0.25">
      <c r="A1303" s="1">
        <f>COUNTIF($C$2:C1303,"Да")</f>
        <v>14</v>
      </c>
      <c r="B1303" s="45">
        <f t="shared" si="42"/>
        <v>46566</v>
      </c>
      <c r="C1303" s="42" t="str">
        <f>IF(ISERROR(VLOOKUP(B1303,'Айгенис Оп24'!$C$3:$C$22,1,0)),"Нет","Да")</f>
        <v>Да</v>
      </c>
      <c r="D1303" s="43">
        <f t="shared" si="41"/>
        <v>365</v>
      </c>
      <c r="E1303" s="49">
        <f>ROUND(('Все выпуски'!$X$3*'Все выпуски'!$X$6/100)/365*(B1303-IF(C1303="Нет",VLOOKUP(A1303,'Айгенис Оп24'!$A$2:$C$22,3,0),VLOOKUP((A1303-1),'Айгенис Оп24'!$A$2:$C$22,3,0))),2)</f>
        <v>9.07</v>
      </c>
      <c r="G1303" s="43">
        <f>COUNTIF(D1304:$D$1852,365)</f>
        <v>186</v>
      </c>
      <c r="H1303" s="43">
        <f>COUNTIF(D1304:$D$1852,366)</f>
        <v>363</v>
      </c>
    </row>
    <row r="1304" spans="1:8" x14ac:dyDescent="0.25">
      <c r="A1304" s="1">
        <f>COUNTIF($C$2:C1304,"Да")</f>
        <v>14</v>
      </c>
      <c r="B1304" s="45">
        <f t="shared" si="42"/>
        <v>46567</v>
      </c>
      <c r="C1304" s="42" t="str">
        <f>IF(ISERROR(VLOOKUP(B1304,'Айгенис Оп24'!$C$3:$C$22,1,0)),"Нет","Да")</f>
        <v>Нет</v>
      </c>
      <c r="D1304" s="43">
        <f t="shared" si="41"/>
        <v>365</v>
      </c>
      <c r="E1304" s="49">
        <f>ROUND(('Все выпуски'!$X$3*'Все выпуски'!$X$6/100)/365*(B1304-IF(C1304="Нет",VLOOKUP(A1304,'Айгенис Оп24'!$A$2:$C$22,3,0),VLOOKUP((A1304-1),'Айгенис Оп24'!$A$2:$C$22,3,0))),2)</f>
        <v>0.1</v>
      </c>
      <c r="G1304" s="43">
        <f>COUNTIF(D1305:$D$1852,365)</f>
        <v>185</v>
      </c>
      <c r="H1304" s="43">
        <f>COUNTIF(D1305:$D$1852,366)</f>
        <v>363</v>
      </c>
    </row>
    <row r="1305" spans="1:8" x14ac:dyDescent="0.25">
      <c r="A1305" s="1">
        <f>COUNTIF($C$2:C1305,"Да")</f>
        <v>14</v>
      </c>
      <c r="B1305" s="45">
        <f t="shared" si="42"/>
        <v>46568</v>
      </c>
      <c r="C1305" s="42" t="str">
        <f>IF(ISERROR(VLOOKUP(B1305,'Айгенис Оп24'!$C$3:$C$22,1,0)),"Нет","Да")</f>
        <v>Нет</v>
      </c>
      <c r="D1305" s="43">
        <f t="shared" si="41"/>
        <v>365</v>
      </c>
      <c r="E1305" s="49">
        <f>ROUND(('Все выпуски'!$X$3*'Все выпуски'!$X$6/100)/365*(B1305-IF(C1305="Нет",VLOOKUP(A1305,'Айгенис Оп24'!$A$2:$C$22,3,0),VLOOKUP((A1305-1),'Айгенис Оп24'!$A$2:$C$22,3,0))),2)</f>
        <v>0.2</v>
      </c>
      <c r="G1305" s="43">
        <f>COUNTIF(D1306:$D$1852,365)</f>
        <v>184</v>
      </c>
      <c r="H1305" s="43">
        <f>COUNTIF(D1306:$D$1852,366)</f>
        <v>363</v>
      </c>
    </row>
    <row r="1306" spans="1:8" x14ac:dyDescent="0.25">
      <c r="A1306" s="1">
        <f>COUNTIF($C$2:C1306,"Да")</f>
        <v>14</v>
      </c>
      <c r="B1306" s="45">
        <f t="shared" si="42"/>
        <v>46569</v>
      </c>
      <c r="C1306" s="42" t="str">
        <f>IF(ISERROR(VLOOKUP(B1306,'Айгенис Оп24'!$C$3:$C$22,1,0)),"Нет","Да")</f>
        <v>Нет</v>
      </c>
      <c r="D1306" s="43">
        <f t="shared" si="41"/>
        <v>365</v>
      </c>
      <c r="E1306" s="49">
        <f>ROUND(('Все выпуски'!$X$3*'Все выпуски'!$X$6/100)/365*(B1306-IF(C1306="Нет",VLOOKUP(A1306,'Айгенис Оп24'!$A$2:$C$22,3,0),VLOOKUP((A1306-1),'Айгенис Оп24'!$A$2:$C$22,3,0))),2)</f>
        <v>0.3</v>
      </c>
      <c r="G1306" s="43">
        <f>COUNTIF(D1307:$D$1852,365)</f>
        <v>183</v>
      </c>
      <c r="H1306" s="43">
        <f>COUNTIF(D1307:$D$1852,366)</f>
        <v>363</v>
      </c>
    </row>
    <row r="1307" spans="1:8" x14ac:dyDescent="0.25">
      <c r="A1307" s="1">
        <f>COUNTIF($C$2:C1307,"Да")</f>
        <v>14</v>
      </c>
      <c r="B1307" s="45">
        <f t="shared" si="42"/>
        <v>46570</v>
      </c>
      <c r="C1307" s="42" t="str">
        <f>IF(ISERROR(VLOOKUP(B1307,'Айгенис Оп24'!$C$3:$C$22,1,0)),"Нет","Да")</f>
        <v>Нет</v>
      </c>
      <c r="D1307" s="43">
        <f t="shared" si="41"/>
        <v>365</v>
      </c>
      <c r="E1307" s="49">
        <f>ROUND(('Все выпуски'!$X$3*'Все выпуски'!$X$6/100)/365*(B1307-IF(C1307="Нет",VLOOKUP(A1307,'Айгенис Оп24'!$A$2:$C$22,3,0),VLOOKUP((A1307-1),'Айгенис Оп24'!$A$2:$C$22,3,0))),2)</f>
        <v>0.39</v>
      </c>
      <c r="G1307" s="43">
        <f>COUNTIF(D1308:$D$1852,365)</f>
        <v>182</v>
      </c>
      <c r="H1307" s="43">
        <f>COUNTIF(D1308:$D$1852,366)</f>
        <v>363</v>
      </c>
    </row>
    <row r="1308" spans="1:8" x14ac:dyDescent="0.25">
      <c r="A1308" s="1">
        <f>COUNTIF($C$2:C1308,"Да")</f>
        <v>14</v>
      </c>
      <c r="B1308" s="45">
        <f t="shared" si="42"/>
        <v>46571</v>
      </c>
      <c r="C1308" s="42" t="str">
        <f>IF(ISERROR(VLOOKUP(B1308,'Айгенис Оп24'!$C$3:$C$22,1,0)),"Нет","Да")</f>
        <v>Нет</v>
      </c>
      <c r="D1308" s="43">
        <f t="shared" si="41"/>
        <v>365</v>
      </c>
      <c r="E1308" s="49">
        <f>ROUND(('Все выпуски'!$X$3*'Все выпуски'!$X$6/100)/365*(B1308-IF(C1308="Нет",VLOOKUP(A1308,'Айгенис Оп24'!$A$2:$C$22,3,0),VLOOKUP((A1308-1),'Айгенис Оп24'!$A$2:$C$22,3,0))),2)</f>
        <v>0.49</v>
      </c>
      <c r="G1308" s="43">
        <f>COUNTIF(D1309:$D$1852,365)</f>
        <v>181</v>
      </c>
      <c r="H1308" s="43">
        <f>COUNTIF(D1309:$D$1852,366)</f>
        <v>363</v>
      </c>
    </row>
    <row r="1309" spans="1:8" x14ac:dyDescent="0.25">
      <c r="A1309" s="1">
        <f>COUNTIF($C$2:C1309,"Да")</f>
        <v>14</v>
      </c>
      <c r="B1309" s="45">
        <f t="shared" si="42"/>
        <v>46572</v>
      </c>
      <c r="C1309" s="42" t="str">
        <f>IF(ISERROR(VLOOKUP(B1309,'Айгенис Оп24'!$C$3:$C$22,1,0)),"Нет","Да")</f>
        <v>Нет</v>
      </c>
      <c r="D1309" s="43">
        <f t="shared" si="41"/>
        <v>365</v>
      </c>
      <c r="E1309" s="49">
        <f>ROUND(('Все выпуски'!$X$3*'Все выпуски'!$X$6/100)/365*(B1309-IF(C1309="Нет",VLOOKUP(A1309,'Айгенис Оп24'!$A$2:$C$22,3,0),VLOOKUP((A1309-1),'Айгенис Оп24'!$A$2:$C$22,3,0))),2)</f>
        <v>0.59</v>
      </c>
      <c r="G1309" s="43">
        <f>COUNTIF(D1310:$D$1852,365)</f>
        <v>180</v>
      </c>
      <c r="H1309" s="43">
        <f>COUNTIF(D1310:$D$1852,366)</f>
        <v>363</v>
      </c>
    </row>
    <row r="1310" spans="1:8" x14ac:dyDescent="0.25">
      <c r="A1310" s="1">
        <f>COUNTIF($C$2:C1310,"Да")</f>
        <v>14</v>
      </c>
      <c r="B1310" s="45">
        <f t="shared" si="42"/>
        <v>46573</v>
      </c>
      <c r="C1310" s="42" t="str">
        <f>IF(ISERROR(VLOOKUP(B1310,'Айгенис Оп24'!$C$3:$C$22,1,0)),"Нет","Да")</f>
        <v>Нет</v>
      </c>
      <c r="D1310" s="43">
        <f t="shared" si="41"/>
        <v>365</v>
      </c>
      <c r="E1310" s="49">
        <f>ROUND(('Все выпуски'!$X$3*'Все выпуски'!$X$6/100)/365*(B1310-IF(C1310="Нет",VLOOKUP(A1310,'Айгенис Оп24'!$A$2:$C$22,3,0),VLOOKUP((A1310-1),'Айгенис Оп24'!$A$2:$C$22,3,0))),2)</f>
        <v>0.69</v>
      </c>
      <c r="G1310" s="43">
        <f>COUNTIF(D1311:$D$1852,365)</f>
        <v>179</v>
      </c>
      <c r="H1310" s="43">
        <f>COUNTIF(D1311:$D$1852,366)</f>
        <v>363</v>
      </c>
    </row>
    <row r="1311" spans="1:8" x14ac:dyDescent="0.25">
      <c r="A1311" s="1">
        <f>COUNTIF($C$2:C1311,"Да")</f>
        <v>14</v>
      </c>
      <c r="B1311" s="45">
        <f t="shared" si="42"/>
        <v>46574</v>
      </c>
      <c r="C1311" s="42" t="str">
        <f>IF(ISERROR(VLOOKUP(B1311,'Айгенис Оп24'!$C$3:$C$22,1,0)),"Нет","Да")</f>
        <v>Нет</v>
      </c>
      <c r="D1311" s="43">
        <f t="shared" si="41"/>
        <v>365</v>
      </c>
      <c r="E1311" s="49">
        <f>ROUND(('Все выпуски'!$X$3*'Все выпуски'!$X$6/100)/365*(B1311-IF(C1311="Нет",VLOOKUP(A1311,'Айгенис Оп24'!$A$2:$C$22,3,0),VLOOKUP((A1311-1),'Айгенис Оп24'!$A$2:$C$22,3,0))),2)</f>
        <v>0.79</v>
      </c>
      <c r="G1311" s="43">
        <f>COUNTIF(D1312:$D$1852,365)</f>
        <v>178</v>
      </c>
      <c r="H1311" s="43">
        <f>COUNTIF(D1312:$D$1852,366)</f>
        <v>363</v>
      </c>
    </row>
    <row r="1312" spans="1:8" x14ac:dyDescent="0.25">
      <c r="A1312" s="1">
        <f>COUNTIF($C$2:C1312,"Да")</f>
        <v>14</v>
      </c>
      <c r="B1312" s="45">
        <f t="shared" si="42"/>
        <v>46575</v>
      </c>
      <c r="C1312" s="42" t="str">
        <f>IF(ISERROR(VLOOKUP(B1312,'Айгенис Оп24'!$C$3:$C$22,1,0)),"Нет","Да")</f>
        <v>Нет</v>
      </c>
      <c r="D1312" s="43">
        <f t="shared" si="41"/>
        <v>365</v>
      </c>
      <c r="E1312" s="49">
        <f>ROUND(('Все выпуски'!$X$3*'Все выпуски'!$X$6/100)/365*(B1312-IF(C1312="Нет",VLOOKUP(A1312,'Айгенис Оп24'!$A$2:$C$22,3,0),VLOOKUP((A1312-1),'Айгенис Оп24'!$A$2:$C$22,3,0))),2)</f>
        <v>0.89</v>
      </c>
      <c r="G1312" s="43">
        <f>COUNTIF(D1313:$D$1852,365)</f>
        <v>177</v>
      </c>
      <c r="H1312" s="43">
        <f>COUNTIF(D1313:$D$1852,366)</f>
        <v>363</v>
      </c>
    </row>
    <row r="1313" spans="1:8" x14ac:dyDescent="0.25">
      <c r="A1313" s="1">
        <f>COUNTIF($C$2:C1313,"Да")</f>
        <v>14</v>
      </c>
      <c r="B1313" s="45">
        <f t="shared" si="42"/>
        <v>46576</v>
      </c>
      <c r="C1313" s="42" t="str">
        <f>IF(ISERROR(VLOOKUP(B1313,'Айгенис Оп24'!$C$3:$C$22,1,0)),"Нет","Да")</f>
        <v>Нет</v>
      </c>
      <c r="D1313" s="43">
        <f t="shared" si="41"/>
        <v>365</v>
      </c>
      <c r="E1313" s="49">
        <f>ROUND(('Все выпуски'!$X$3*'Все выпуски'!$X$6/100)/365*(B1313-IF(C1313="Нет",VLOOKUP(A1313,'Айгенис Оп24'!$A$2:$C$22,3,0),VLOOKUP((A1313-1),'Айгенис Оп24'!$A$2:$C$22,3,0))),2)</f>
        <v>0.99</v>
      </c>
      <c r="G1313" s="43">
        <f>COUNTIF(D1314:$D$1852,365)</f>
        <v>176</v>
      </c>
      <c r="H1313" s="43">
        <f>COUNTIF(D1314:$D$1852,366)</f>
        <v>363</v>
      </c>
    </row>
    <row r="1314" spans="1:8" x14ac:dyDescent="0.25">
      <c r="A1314" s="1">
        <f>COUNTIF($C$2:C1314,"Да")</f>
        <v>14</v>
      </c>
      <c r="B1314" s="45">
        <f t="shared" si="42"/>
        <v>46577</v>
      </c>
      <c r="C1314" s="42" t="str">
        <f>IF(ISERROR(VLOOKUP(B1314,'Айгенис Оп24'!$C$3:$C$22,1,0)),"Нет","Да")</f>
        <v>Нет</v>
      </c>
      <c r="D1314" s="43">
        <f t="shared" si="41"/>
        <v>365</v>
      </c>
      <c r="E1314" s="49">
        <f>ROUND(('Все выпуски'!$X$3*'Все выпуски'!$X$6/100)/365*(B1314-IF(C1314="Нет",VLOOKUP(A1314,'Айгенис Оп24'!$A$2:$C$22,3,0),VLOOKUP((A1314-1),'Айгенис Оп24'!$A$2:$C$22,3,0))),2)</f>
        <v>1.08</v>
      </c>
      <c r="G1314" s="43">
        <f>COUNTIF(D1315:$D$1852,365)</f>
        <v>175</v>
      </c>
      <c r="H1314" s="43">
        <f>COUNTIF(D1315:$D$1852,366)</f>
        <v>363</v>
      </c>
    </row>
    <row r="1315" spans="1:8" x14ac:dyDescent="0.25">
      <c r="A1315" s="1">
        <f>COUNTIF($C$2:C1315,"Да")</f>
        <v>14</v>
      </c>
      <c r="B1315" s="45">
        <f t="shared" si="42"/>
        <v>46578</v>
      </c>
      <c r="C1315" s="42" t="str">
        <f>IF(ISERROR(VLOOKUP(B1315,'Айгенис Оп24'!$C$3:$C$22,1,0)),"Нет","Да")</f>
        <v>Нет</v>
      </c>
      <c r="D1315" s="43">
        <f t="shared" si="41"/>
        <v>365</v>
      </c>
      <c r="E1315" s="49">
        <f>ROUND(('Все выпуски'!$X$3*'Все выпуски'!$X$6/100)/365*(B1315-IF(C1315="Нет",VLOOKUP(A1315,'Айгенис Оп24'!$A$2:$C$22,3,0),VLOOKUP((A1315-1),'Айгенис Оп24'!$A$2:$C$22,3,0))),2)</f>
        <v>1.18</v>
      </c>
      <c r="G1315" s="43">
        <f>COUNTIF(D1316:$D$1852,365)</f>
        <v>174</v>
      </c>
      <c r="H1315" s="43">
        <f>COUNTIF(D1316:$D$1852,366)</f>
        <v>363</v>
      </c>
    </row>
    <row r="1316" spans="1:8" x14ac:dyDescent="0.25">
      <c r="A1316" s="1">
        <f>COUNTIF($C$2:C1316,"Да")</f>
        <v>14</v>
      </c>
      <c r="B1316" s="45">
        <f t="shared" si="42"/>
        <v>46579</v>
      </c>
      <c r="C1316" s="42" t="str">
        <f>IF(ISERROR(VLOOKUP(B1316,'Айгенис Оп24'!$C$3:$C$22,1,0)),"Нет","Да")</f>
        <v>Нет</v>
      </c>
      <c r="D1316" s="43">
        <f t="shared" si="41"/>
        <v>365</v>
      </c>
      <c r="E1316" s="49">
        <f>ROUND(('Все выпуски'!$X$3*'Все выпуски'!$X$6/100)/365*(B1316-IF(C1316="Нет",VLOOKUP(A1316,'Айгенис Оп24'!$A$2:$C$22,3,0),VLOOKUP((A1316-1),'Айгенис Оп24'!$A$2:$C$22,3,0))),2)</f>
        <v>1.28</v>
      </c>
      <c r="G1316" s="43">
        <f>COUNTIF(D1317:$D$1852,365)</f>
        <v>173</v>
      </c>
      <c r="H1316" s="43">
        <f>COUNTIF(D1317:$D$1852,366)</f>
        <v>363</v>
      </c>
    </row>
    <row r="1317" spans="1:8" x14ac:dyDescent="0.25">
      <c r="A1317" s="1">
        <f>COUNTIF($C$2:C1317,"Да")</f>
        <v>14</v>
      </c>
      <c r="B1317" s="45">
        <f t="shared" si="42"/>
        <v>46580</v>
      </c>
      <c r="C1317" s="42" t="str">
        <f>IF(ISERROR(VLOOKUP(B1317,'Айгенис Оп24'!$C$3:$C$22,1,0)),"Нет","Да")</f>
        <v>Нет</v>
      </c>
      <c r="D1317" s="43">
        <f t="shared" si="41"/>
        <v>365</v>
      </c>
      <c r="E1317" s="49">
        <f>ROUND(('Все выпуски'!$X$3*'Все выпуски'!$X$6/100)/365*(B1317-IF(C1317="Нет",VLOOKUP(A1317,'Айгенис Оп24'!$A$2:$C$22,3,0),VLOOKUP((A1317-1),'Айгенис Оп24'!$A$2:$C$22,3,0))),2)</f>
        <v>1.38</v>
      </c>
      <c r="G1317" s="43">
        <f>COUNTIF(D1318:$D$1852,365)</f>
        <v>172</v>
      </c>
      <c r="H1317" s="43">
        <f>COUNTIF(D1318:$D$1852,366)</f>
        <v>363</v>
      </c>
    </row>
    <row r="1318" spans="1:8" x14ac:dyDescent="0.25">
      <c r="A1318" s="1">
        <f>COUNTIF($C$2:C1318,"Да")</f>
        <v>14</v>
      </c>
      <c r="B1318" s="45">
        <f t="shared" si="42"/>
        <v>46581</v>
      </c>
      <c r="C1318" s="42" t="str">
        <f>IF(ISERROR(VLOOKUP(B1318,'Айгенис Оп24'!$C$3:$C$22,1,0)),"Нет","Да")</f>
        <v>Нет</v>
      </c>
      <c r="D1318" s="43">
        <f t="shared" si="41"/>
        <v>365</v>
      </c>
      <c r="E1318" s="49">
        <f>ROUND(('Все выпуски'!$X$3*'Все выпуски'!$X$6/100)/365*(B1318-IF(C1318="Нет",VLOOKUP(A1318,'Айгенис Оп24'!$A$2:$C$22,3,0),VLOOKUP((A1318-1),'Айгенис Оп24'!$A$2:$C$22,3,0))),2)</f>
        <v>1.48</v>
      </c>
      <c r="G1318" s="43">
        <f>COUNTIF(D1319:$D$1852,365)</f>
        <v>171</v>
      </c>
      <c r="H1318" s="43">
        <f>COUNTIF(D1319:$D$1852,366)</f>
        <v>363</v>
      </c>
    </row>
    <row r="1319" spans="1:8" x14ac:dyDescent="0.25">
      <c r="A1319" s="1">
        <f>COUNTIF($C$2:C1319,"Да")</f>
        <v>14</v>
      </c>
      <c r="B1319" s="45">
        <f t="shared" si="42"/>
        <v>46582</v>
      </c>
      <c r="C1319" s="42" t="str">
        <f>IF(ISERROR(VLOOKUP(B1319,'Айгенис Оп24'!$C$3:$C$22,1,0)),"Нет","Да")</f>
        <v>Нет</v>
      </c>
      <c r="D1319" s="43">
        <f t="shared" si="41"/>
        <v>365</v>
      </c>
      <c r="E1319" s="49">
        <f>ROUND(('Все выпуски'!$X$3*'Все выпуски'!$X$6/100)/365*(B1319-IF(C1319="Нет",VLOOKUP(A1319,'Айгенис Оп24'!$A$2:$C$22,3,0),VLOOKUP((A1319-1),'Айгенис Оп24'!$A$2:$C$22,3,0))),2)</f>
        <v>1.58</v>
      </c>
      <c r="G1319" s="43">
        <f>COUNTIF(D1320:$D$1852,365)</f>
        <v>170</v>
      </c>
      <c r="H1319" s="43">
        <f>COUNTIF(D1320:$D$1852,366)</f>
        <v>363</v>
      </c>
    </row>
    <row r="1320" spans="1:8" x14ac:dyDescent="0.25">
      <c r="A1320" s="1">
        <f>COUNTIF($C$2:C1320,"Да")</f>
        <v>14</v>
      </c>
      <c r="B1320" s="45">
        <f t="shared" si="42"/>
        <v>46583</v>
      </c>
      <c r="C1320" s="42" t="str">
        <f>IF(ISERROR(VLOOKUP(B1320,'Айгенис Оп24'!$C$3:$C$22,1,0)),"Нет","Да")</f>
        <v>Нет</v>
      </c>
      <c r="D1320" s="43">
        <f t="shared" si="41"/>
        <v>365</v>
      </c>
      <c r="E1320" s="49">
        <f>ROUND(('Все выпуски'!$X$3*'Все выпуски'!$X$6/100)/365*(B1320-IF(C1320="Нет",VLOOKUP(A1320,'Айгенис Оп24'!$A$2:$C$22,3,0),VLOOKUP((A1320-1),'Айгенис Оп24'!$A$2:$C$22,3,0))),2)</f>
        <v>1.68</v>
      </c>
      <c r="G1320" s="43">
        <f>COUNTIF(D1321:$D$1852,365)</f>
        <v>169</v>
      </c>
      <c r="H1320" s="43">
        <f>COUNTIF(D1321:$D$1852,366)</f>
        <v>363</v>
      </c>
    </row>
    <row r="1321" spans="1:8" x14ac:dyDescent="0.25">
      <c r="A1321" s="1">
        <f>COUNTIF($C$2:C1321,"Да")</f>
        <v>14</v>
      </c>
      <c r="B1321" s="45">
        <f t="shared" si="42"/>
        <v>46584</v>
      </c>
      <c r="C1321" s="42" t="str">
        <f>IF(ISERROR(VLOOKUP(B1321,'Айгенис Оп24'!$C$3:$C$22,1,0)),"Нет","Да")</f>
        <v>Нет</v>
      </c>
      <c r="D1321" s="43">
        <f t="shared" si="41"/>
        <v>365</v>
      </c>
      <c r="E1321" s="49">
        <f>ROUND(('Все выпуски'!$X$3*'Все выпуски'!$X$6/100)/365*(B1321-IF(C1321="Нет",VLOOKUP(A1321,'Айгенис Оп24'!$A$2:$C$22,3,0),VLOOKUP((A1321-1),'Айгенис Оп24'!$A$2:$C$22,3,0))),2)</f>
        <v>1.78</v>
      </c>
      <c r="G1321" s="43">
        <f>COUNTIF(D1322:$D$1852,365)</f>
        <v>168</v>
      </c>
      <c r="H1321" s="43">
        <f>COUNTIF(D1322:$D$1852,366)</f>
        <v>363</v>
      </c>
    </row>
    <row r="1322" spans="1:8" x14ac:dyDescent="0.25">
      <c r="A1322" s="1">
        <f>COUNTIF($C$2:C1322,"Да")</f>
        <v>14</v>
      </c>
      <c r="B1322" s="45">
        <f t="shared" si="42"/>
        <v>46585</v>
      </c>
      <c r="C1322" s="42" t="str">
        <f>IF(ISERROR(VLOOKUP(B1322,'Айгенис Оп24'!$C$3:$C$22,1,0)),"Нет","Да")</f>
        <v>Нет</v>
      </c>
      <c r="D1322" s="43">
        <f t="shared" si="41"/>
        <v>365</v>
      </c>
      <c r="E1322" s="49">
        <f>ROUND(('Все выпуски'!$X$3*'Все выпуски'!$X$6/100)/365*(B1322-IF(C1322="Нет",VLOOKUP(A1322,'Айгенис Оп24'!$A$2:$C$22,3,0),VLOOKUP((A1322-1),'Айгенис Оп24'!$A$2:$C$22,3,0))),2)</f>
        <v>1.87</v>
      </c>
      <c r="G1322" s="43">
        <f>COUNTIF(D1323:$D$1852,365)</f>
        <v>167</v>
      </c>
      <c r="H1322" s="43">
        <f>COUNTIF(D1323:$D$1852,366)</f>
        <v>363</v>
      </c>
    </row>
    <row r="1323" spans="1:8" x14ac:dyDescent="0.25">
      <c r="A1323" s="1">
        <f>COUNTIF($C$2:C1323,"Да")</f>
        <v>14</v>
      </c>
      <c r="B1323" s="45">
        <f t="shared" si="42"/>
        <v>46586</v>
      </c>
      <c r="C1323" s="42" t="str">
        <f>IF(ISERROR(VLOOKUP(B1323,'Айгенис Оп24'!$C$3:$C$22,1,0)),"Нет","Да")</f>
        <v>Нет</v>
      </c>
      <c r="D1323" s="43">
        <f t="shared" si="41"/>
        <v>365</v>
      </c>
      <c r="E1323" s="49">
        <f>ROUND(('Все выпуски'!$X$3*'Все выпуски'!$X$6/100)/365*(B1323-IF(C1323="Нет",VLOOKUP(A1323,'Айгенис Оп24'!$A$2:$C$22,3,0),VLOOKUP((A1323-1),'Айгенис Оп24'!$A$2:$C$22,3,0))),2)</f>
        <v>1.97</v>
      </c>
      <c r="G1323" s="43">
        <f>COUNTIF(D1324:$D$1852,365)</f>
        <v>166</v>
      </c>
      <c r="H1323" s="43">
        <f>COUNTIF(D1324:$D$1852,366)</f>
        <v>363</v>
      </c>
    </row>
    <row r="1324" spans="1:8" x14ac:dyDescent="0.25">
      <c r="A1324" s="1">
        <f>COUNTIF($C$2:C1324,"Да")</f>
        <v>14</v>
      </c>
      <c r="B1324" s="45">
        <f t="shared" si="42"/>
        <v>46587</v>
      </c>
      <c r="C1324" s="42" t="str">
        <f>IF(ISERROR(VLOOKUP(B1324,'Айгенис Оп24'!$C$3:$C$22,1,0)),"Нет","Да")</f>
        <v>Нет</v>
      </c>
      <c r="D1324" s="43">
        <f t="shared" si="41"/>
        <v>365</v>
      </c>
      <c r="E1324" s="49">
        <f>ROUND(('Все выпуски'!$X$3*'Все выпуски'!$X$6/100)/365*(B1324-IF(C1324="Нет",VLOOKUP(A1324,'Айгенис Оп24'!$A$2:$C$22,3,0),VLOOKUP((A1324-1),'Айгенис Оп24'!$A$2:$C$22,3,0))),2)</f>
        <v>2.0699999999999998</v>
      </c>
      <c r="G1324" s="43">
        <f>COUNTIF(D1325:$D$1852,365)</f>
        <v>165</v>
      </c>
      <c r="H1324" s="43">
        <f>COUNTIF(D1325:$D$1852,366)</f>
        <v>363</v>
      </c>
    </row>
    <row r="1325" spans="1:8" x14ac:dyDescent="0.25">
      <c r="A1325" s="1">
        <f>COUNTIF($C$2:C1325,"Да")</f>
        <v>14</v>
      </c>
      <c r="B1325" s="45">
        <f t="shared" si="42"/>
        <v>46588</v>
      </c>
      <c r="C1325" s="42" t="str">
        <f>IF(ISERROR(VLOOKUP(B1325,'Айгенис Оп24'!$C$3:$C$22,1,0)),"Нет","Да")</f>
        <v>Нет</v>
      </c>
      <c r="D1325" s="43">
        <f t="shared" si="41"/>
        <v>365</v>
      </c>
      <c r="E1325" s="49">
        <f>ROUND(('Все выпуски'!$X$3*'Все выпуски'!$X$6/100)/365*(B1325-IF(C1325="Нет",VLOOKUP(A1325,'Айгенис Оп24'!$A$2:$C$22,3,0),VLOOKUP((A1325-1),'Айгенис Оп24'!$A$2:$C$22,3,0))),2)</f>
        <v>2.17</v>
      </c>
      <c r="G1325" s="43">
        <f>COUNTIF(D1326:$D$1852,365)</f>
        <v>164</v>
      </c>
      <c r="H1325" s="43">
        <f>COUNTIF(D1326:$D$1852,366)</f>
        <v>363</v>
      </c>
    </row>
    <row r="1326" spans="1:8" x14ac:dyDescent="0.25">
      <c r="A1326" s="1">
        <f>COUNTIF($C$2:C1326,"Да")</f>
        <v>14</v>
      </c>
      <c r="B1326" s="45">
        <f t="shared" si="42"/>
        <v>46589</v>
      </c>
      <c r="C1326" s="42" t="str">
        <f>IF(ISERROR(VLOOKUP(B1326,'Айгенис Оп24'!$C$3:$C$22,1,0)),"Нет","Да")</f>
        <v>Нет</v>
      </c>
      <c r="D1326" s="43">
        <f t="shared" si="41"/>
        <v>365</v>
      </c>
      <c r="E1326" s="49">
        <f>ROUND(('Все выпуски'!$X$3*'Все выпуски'!$X$6/100)/365*(B1326-IF(C1326="Нет",VLOOKUP(A1326,'Айгенис Оп24'!$A$2:$C$22,3,0),VLOOKUP((A1326-1),'Айгенис Оп24'!$A$2:$C$22,3,0))),2)</f>
        <v>2.27</v>
      </c>
      <c r="G1326" s="43">
        <f>COUNTIF(D1327:$D$1852,365)</f>
        <v>163</v>
      </c>
      <c r="H1326" s="43">
        <f>COUNTIF(D1327:$D$1852,366)</f>
        <v>363</v>
      </c>
    </row>
    <row r="1327" spans="1:8" x14ac:dyDescent="0.25">
      <c r="A1327" s="1">
        <f>COUNTIF($C$2:C1327,"Да")</f>
        <v>14</v>
      </c>
      <c r="B1327" s="45">
        <f t="shared" si="42"/>
        <v>46590</v>
      </c>
      <c r="C1327" s="42" t="str">
        <f>IF(ISERROR(VLOOKUP(B1327,'Айгенис Оп24'!$C$3:$C$22,1,0)),"Нет","Да")</f>
        <v>Нет</v>
      </c>
      <c r="D1327" s="43">
        <f t="shared" si="41"/>
        <v>365</v>
      </c>
      <c r="E1327" s="49">
        <f>ROUND(('Все выпуски'!$X$3*'Все выпуски'!$X$6/100)/365*(B1327-IF(C1327="Нет",VLOOKUP(A1327,'Айгенис Оп24'!$A$2:$C$22,3,0),VLOOKUP((A1327-1),'Айгенис Оп24'!$A$2:$C$22,3,0))),2)</f>
        <v>2.37</v>
      </c>
      <c r="G1327" s="43">
        <f>COUNTIF(D1328:$D$1852,365)</f>
        <v>162</v>
      </c>
      <c r="H1327" s="43">
        <f>COUNTIF(D1328:$D$1852,366)</f>
        <v>363</v>
      </c>
    </row>
    <row r="1328" spans="1:8" x14ac:dyDescent="0.25">
      <c r="A1328" s="1">
        <f>COUNTIF($C$2:C1328,"Да")</f>
        <v>14</v>
      </c>
      <c r="B1328" s="45">
        <f t="shared" si="42"/>
        <v>46591</v>
      </c>
      <c r="C1328" s="42" t="str">
        <f>IF(ISERROR(VLOOKUP(B1328,'Айгенис Оп24'!$C$3:$C$22,1,0)),"Нет","Да")</f>
        <v>Нет</v>
      </c>
      <c r="D1328" s="43">
        <f t="shared" si="41"/>
        <v>365</v>
      </c>
      <c r="E1328" s="49">
        <f>ROUND(('Все выпуски'!$X$3*'Все выпуски'!$X$6/100)/365*(B1328-IF(C1328="Нет",VLOOKUP(A1328,'Айгенис Оп24'!$A$2:$C$22,3,0),VLOOKUP((A1328-1),'Айгенис Оп24'!$A$2:$C$22,3,0))),2)</f>
        <v>2.4700000000000002</v>
      </c>
      <c r="G1328" s="43">
        <f>COUNTIF(D1329:$D$1852,365)</f>
        <v>161</v>
      </c>
      <c r="H1328" s="43">
        <f>COUNTIF(D1329:$D$1852,366)</f>
        <v>363</v>
      </c>
    </row>
    <row r="1329" spans="1:8" x14ac:dyDescent="0.25">
      <c r="A1329" s="1">
        <f>COUNTIF($C$2:C1329,"Да")</f>
        <v>14</v>
      </c>
      <c r="B1329" s="45">
        <f t="shared" si="42"/>
        <v>46592</v>
      </c>
      <c r="C1329" s="42" t="str">
        <f>IF(ISERROR(VLOOKUP(B1329,'Айгенис Оп24'!$C$3:$C$22,1,0)),"Нет","Да")</f>
        <v>Нет</v>
      </c>
      <c r="D1329" s="43">
        <f t="shared" si="41"/>
        <v>365</v>
      </c>
      <c r="E1329" s="49">
        <f>ROUND(('Все выпуски'!$X$3*'Все выпуски'!$X$6/100)/365*(B1329-IF(C1329="Нет",VLOOKUP(A1329,'Айгенис Оп24'!$A$2:$C$22,3,0),VLOOKUP((A1329-1),'Айгенис Оп24'!$A$2:$C$22,3,0))),2)</f>
        <v>2.56</v>
      </c>
      <c r="G1329" s="43">
        <f>COUNTIF(D1330:$D$1852,365)</f>
        <v>160</v>
      </c>
      <c r="H1329" s="43">
        <f>COUNTIF(D1330:$D$1852,366)</f>
        <v>363</v>
      </c>
    </row>
    <row r="1330" spans="1:8" x14ac:dyDescent="0.25">
      <c r="A1330" s="1">
        <f>COUNTIF($C$2:C1330,"Да")</f>
        <v>14</v>
      </c>
      <c r="B1330" s="45">
        <f t="shared" si="42"/>
        <v>46593</v>
      </c>
      <c r="C1330" s="42" t="str">
        <f>IF(ISERROR(VLOOKUP(B1330,'Айгенис Оп24'!$C$3:$C$22,1,0)),"Нет","Да")</f>
        <v>Нет</v>
      </c>
      <c r="D1330" s="43">
        <f t="shared" si="41"/>
        <v>365</v>
      </c>
      <c r="E1330" s="49">
        <f>ROUND(('Все выпуски'!$X$3*'Все выпуски'!$X$6/100)/365*(B1330-IF(C1330="Нет",VLOOKUP(A1330,'Айгенис Оп24'!$A$2:$C$22,3,0),VLOOKUP((A1330-1),'Айгенис Оп24'!$A$2:$C$22,3,0))),2)</f>
        <v>2.66</v>
      </c>
      <c r="G1330" s="43">
        <f>COUNTIF(D1331:$D$1852,365)</f>
        <v>159</v>
      </c>
      <c r="H1330" s="43">
        <f>COUNTIF(D1331:$D$1852,366)</f>
        <v>363</v>
      </c>
    </row>
    <row r="1331" spans="1:8" x14ac:dyDescent="0.25">
      <c r="A1331" s="1">
        <f>COUNTIF($C$2:C1331,"Да")</f>
        <v>14</v>
      </c>
      <c r="B1331" s="45">
        <f t="shared" si="42"/>
        <v>46594</v>
      </c>
      <c r="C1331" s="42" t="str">
        <f>IF(ISERROR(VLOOKUP(B1331,'Айгенис Оп24'!$C$3:$C$22,1,0)),"Нет","Да")</f>
        <v>Нет</v>
      </c>
      <c r="D1331" s="43">
        <f t="shared" si="41"/>
        <v>365</v>
      </c>
      <c r="E1331" s="49">
        <f>ROUND(('Все выпуски'!$X$3*'Все выпуски'!$X$6/100)/365*(B1331-IF(C1331="Нет",VLOOKUP(A1331,'Айгенис Оп24'!$A$2:$C$22,3,0),VLOOKUP((A1331-1),'Айгенис Оп24'!$A$2:$C$22,3,0))),2)</f>
        <v>2.76</v>
      </c>
      <c r="G1331" s="43">
        <f>COUNTIF(D1332:$D$1852,365)</f>
        <v>158</v>
      </c>
      <c r="H1331" s="43">
        <f>COUNTIF(D1332:$D$1852,366)</f>
        <v>363</v>
      </c>
    </row>
    <row r="1332" spans="1:8" x14ac:dyDescent="0.25">
      <c r="A1332" s="1">
        <f>COUNTIF($C$2:C1332,"Да")</f>
        <v>14</v>
      </c>
      <c r="B1332" s="45">
        <f t="shared" si="42"/>
        <v>46595</v>
      </c>
      <c r="C1332" s="42" t="str">
        <f>IF(ISERROR(VLOOKUP(B1332,'Айгенис Оп24'!$C$3:$C$22,1,0)),"Нет","Да")</f>
        <v>Нет</v>
      </c>
      <c r="D1332" s="43">
        <f t="shared" si="41"/>
        <v>365</v>
      </c>
      <c r="E1332" s="49">
        <f>ROUND(('Все выпуски'!$X$3*'Все выпуски'!$X$6/100)/365*(B1332-IF(C1332="Нет",VLOOKUP(A1332,'Айгенис Оп24'!$A$2:$C$22,3,0),VLOOKUP((A1332-1),'Айгенис Оп24'!$A$2:$C$22,3,0))),2)</f>
        <v>2.86</v>
      </c>
      <c r="G1332" s="43">
        <f>COUNTIF(D1333:$D$1852,365)</f>
        <v>157</v>
      </c>
      <c r="H1332" s="43">
        <f>COUNTIF(D1333:$D$1852,366)</f>
        <v>363</v>
      </c>
    </row>
    <row r="1333" spans="1:8" x14ac:dyDescent="0.25">
      <c r="A1333" s="1">
        <f>COUNTIF($C$2:C1333,"Да")</f>
        <v>14</v>
      </c>
      <c r="B1333" s="45">
        <f t="shared" si="42"/>
        <v>46596</v>
      </c>
      <c r="C1333" s="42" t="str">
        <f>IF(ISERROR(VLOOKUP(B1333,'Айгенис Оп24'!$C$3:$C$22,1,0)),"Нет","Да")</f>
        <v>Нет</v>
      </c>
      <c r="D1333" s="43">
        <f t="shared" si="41"/>
        <v>365</v>
      </c>
      <c r="E1333" s="49">
        <f>ROUND(('Все выпуски'!$X$3*'Все выпуски'!$X$6/100)/365*(B1333-IF(C1333="Нет",VLOOKUP(A1333,'Айгенис Оп24'!$A$2:$C$22,3,0),VLOOKUP((A1333-1),'Айгенис Оп24'!$A$2:$C$22,3,0))),2)</f>
        <v>2.96</v>
      </c>
      <c r="G1333" s="43">
        <f>COUNTIF(D1334:$D$1852,365)</f>
        <v>156</v>
      </c>
      <c r="H1333" s="43">
        <f>COUNTIF(D1334:$D$1852,366)</f>
        <v>363</v>
      </c>
    </row>
    <row r="1334" spans="1:8" x14ac:dyDescent="0.25">
      <c r="A1334" s="1">
        <f>COUNTIF($C$2:C1334,"Да")</f>
        <v>14</v>
      </c>
      <c r="B1334" s="45">
        <f t="shared" si="42"/>
        <v>46597</v>
      </c>
      <c r="C1334" s="42" t="str">
        <f>IF(ISERROR(VLOOKUP(B1334,'Айгенис Оп24'!$C$3:$C$22,1,0)),"Нет","Да")</f>
        <v>Нет</v>
      </c>
      <c r="D1334" s="43">
        <f t="shared" si="41"/>
        <v>365</v>
      </c>
      <c r="E1334" s="49">
        <f>ROUND(('Все выпуски'!$X$3*'Все выпуски'!$X$6/100)/365*(B1334-IF(C1334="Нет",VLOOKUP(A1334,'Айгенис Оп24'!$A$2:$C$22,3,0),VLOOKUP((A1334-1),'Айгенис Оп24'!$A$2:$C$22,3,0))),2)</f>
        <v>3.06</v>
      </c>
      <c r="G1334" s="43">
        <f>COUNTIF(D1335:$D$1852,365)</f>
        <v>155</v>
      </c>
      <c r="H1334" s="43">
        <f>COUNTIF(D1335:$D$1852,366)</f>
        <v>363</v>
      </c>
    </row>
    <row r="1335" spans="1:8" x14ac:dyDescent="0.25">
      <c r="A1335" s="1">
        <f>COUNTIF($C$2:C1335,"Да")</f>
        <v>14</v>
      </c>
      <c r="B1335" s="45">
        <f t="shared" si="42"/>
        <v>46598</v>
      </c>
      <c r="C1335" s="42" t="str">
        <f>IF(ISERROR(VLOOKUP(B1335,'Айгенис Оп24'!$C$3:$C$22,1,0)),"Нет","Да")</f>
        <v>Нет</v>
      </c>
      <c r="D1335" s="43">
        <f t="shared" si="41"/>
        <v>365</v>
      </c>
      <c r="E1335" s="49">
        <f>ROUND(('Все выпуски'!$X$3*'Все выпуски'!$X$6/100)/365*(B1335-IF(C1335="Нет",VLOOKUP(A1335,'Айгенис Оп24'!$A$2:$C$22,3,0),VLOOKUP((A1335-1),'Айгенис Оп24'!$A$2:$C$22,3,0))),2)</f>
        <v>3.16</v>
      </c>
      <c r="G1335" s="43">
        <f>COUNTIF(D1336:$D$1852,365)</f>
        <v>154</v>
      </c>
      <c r="H1335" s="43">
        <f>COUNTIF(D1336:$D$1852,366)</f>
        <v>363</v>
      </c>
    </row>
    <row r="1336" spans="1:8" x14ac:dyDescent="0.25">
      <c r="A1336" s="1">
        <f>COUNTIF($C$2:C1336,"Да")</f>
        <v>14</v>
      </c>
      <c r="B1336" s="45">
        <f t="shared" si="42"/>
        <v>46599</v>
      </c>
      <c r="C1336" s="42" t="str">
        <f>IF(ISERROR(VLOOKUP(B1336,'Айгенис Оп24'!$C$3:$C$22,1,0)),"Нет","Да")</f>
        <v>Нет</v>
      </c>
      <c r="D1336" s="43">
        <f t="shared" si="41"/>
        <v>365</v>
      </c>
      <c r="E1336" s="49">
        <f>ROUND(('Все выпуски'!$X$3*'Все выпуски'!$X$6/100)/365*(B1336-IF(C1336="Нет",VLOOKUP(A1336,'Айгенис Оп24'!$A$2:$C$22,3,0),VLOOKUP((A1336-1),'Айгенис Оп24'!$A$2:$C$22,3,0))),2)</f>
        <v>3.25</v>
      </c>
      <c r="G1336" s="43">
        <f>COUNTIF(D1337:$D$1852,365)</f>
        <v>153</v>
      </c>
      <c r="H1336" s="43">
        <f>COUNTIF(D1337:$D$1852,366)</f>
        <v>363</v>
      </c>
    </row>
    <row r="1337" spans="1:8" x14ac:dyDescent="0.25">
      <c r="A1337" s="1">
        <f>COUNTIF($C$2:C1337,"Да")</f>
        <v>14</v>
      </c>
      <c r="B1337" s="45">
        <f t="shared" si="42"/>
        <v>46600</v>
      </c>
      <c r="C1337" s="42" t="str">
        <f>IF(ISERROR(VLOOKUP(B1337,'Айгенис Оп24'!$C$3:$C$22,1,0)),"Нет","Да")</f>
        <v>Нет</v>
      </c>
      <c r="D1337" s="43">
        <f t="shared" si="41"/>
        <v>365</v>
      </c>
      <c r="E1337" s="49">
        <f>ROUND(('Все выпуски'!$X$3*'Все выпуски'!$X$6/100)/365*(B1337-IF(C1337="Нет",VLOOKUP(A1337,'Айгенис Оп24'!$A$2:$C$22,3,0),VLOOKUP((A1337-1),'Айгенис Оп24'!$A$2:$C$22,3,0))),2)</f>
        <v>3.35</v>
      </c>
      <c r="G1337" s="43">
        <f>COUNTIF(D1338:$D$1852,365)</f>
        <v>152</v>
      </c>
      <c r="H1337" s="43">
        <f>COUNTIF(D1338:$D$1852,366)</f>
        <v>363</v>
      </c>
    </row>
    <row r="1338" spans="1:8" x14ac:dyDescent="0.25">
      <c r="A1338" s="1">
        <f>COUNTIF($C$2:C1338,"Да")</f>
        <v>14</v>
      </c>
      <c r="B1338" s="45">
        <f t="shared" si="42"/>
        <v>46601</v>
      </c>
      <c r="C1338" s="42" t="str">
        <f>IF(ISERROR(VLOOKUP(B1338,'Айгенис Оп24'!$C$3:$C$22,1,0)),"Нет","Да")</f>
        <v>Нет</v>
      </c>
      <c r="D1338" s="43">
        <f t="shared" si="41"/>
        <v>365</v>
      </c>
      <c r="E1338" s="49">
        <f>ROUND(('Все выпуски'!$X$3*'Все выпуски'!$X$6/100)/365*(B1338-IF(C1338="Нет",VLOOKUP(A1338,'Айгенис Оп24'!$A$2:$C$22,3,0),VLOOKUP((A1338-1),'Айгенис Оп24'!$A$2:$C$22,3,0))),2)</f>
        <v>3.45</v>
      </c>
      <c r="G1338" s="43">
        <f>COUNTIF(D1339:$D$1852,365)</f>
        <v>151</v>
      </c>
      <c r="H1338" s="43">
        <f>COUNTIF(D1339:$D$1852,366)</f>
        <v>363</v>
      </c>
    </row>
    <row r="1339" spans="1:8" x14ac:dyDescent="0.25">
      <c r="A1339" s="1">
        <f>COUNTIF($C$2:C1339,"Да")</f>
        <v>14</v>
      </c>
      <c r="B1339" s="45">
        <f t="shared" si="42"/>
        <v>46602</v>
      </c>
      <c r="C1339" s="42" t="str">
        <f>IF(ISERROR(VLOOKUP(B1339,'Айгенис Оп24'!$C$3:$C$22,1,0)),"Нет","Да")</f>
        <v>Нет</v>
      </c>
      <c r="D1339" s="43">
        <f t="shared" si="41"/>
        <v>365</v>
      </c>
      <c r="E1339" s="49">
        <f>ROUND(('Все выпуски'!$X$3*'Все выпуски'!$X$6/100)/365*(B1339-IF(C1339="Нет",VLOOKUP(A1339,'Айгенис Оп24'!$A$2:$C$22,3,0),VLOOKUP((A1339-1),'Айгенис Оп24'!$A$2:$C$22,3,0))),2)</f>
        <v>3.55</v>
      </c>
      <c r="G1339" s="43">
        <f>COUNTIF(D1340:$D$1852,365)</f>
        <v>150</v>
      </c>
      <c r="H1339" s="43">
        <f>COUNTIF(D1340:$D$1852,366)</f>
        <v>363</v>
      </c>
    </row>
    <row r="1340" spans="1:8" x14ac:dyDescent="0.25">
      <c r="A1340" s="1">
        <f>COUNTIF($C$2:C1340,"Да")</f>
        <v>14</v>
      </c>
      <c r="B1340" s="45">
        <f t="shared" si="42"/>
        <v>46603</v>
      </c>
      <c r="C1340" s="42" t="str">
        <f>IF(ISERROR(VLOOKUP(B1340,'Айгенис Оп24'!$C$3:$C$22,1,0)),"Нет","Да")</f>
        <v>Нет</v>
      </c>
      <c r="D1340" s="43">
        <f t="shared" si="41"/>
        <v>365</v>
      </c>
      <c r="E1340" s="49">
        <f>ROUND(('Все выпуски'!$X$3*'Все выпуски'!$X$6/100)/365*(B1340-IF(C1340="Нет",VLOOKUP(A1340,'Айгенис Оп24'!$A$2:$C$22,3,0),VLOOKUP((A1340-1),'Айгенис Оп24'!$A$2:$C$22,3,0))),2)</f>
        <v>3.65</v>
      </c>
      <c r="G1340" s="43">
        <f>COUNTIF(D1341:$D$1852,365)</f>
        <v>149</v>
      </c>
      <c r="H1340" s="43">
        <f>COUNTIF(D1341:$D$1852,366)</f>
        <v>363</v>
      </c>
    </row>
    <row r="1341" spans="1:8" x14ac:dyDescent="0.25">
      <c r="A1341" s="1">
        <f>COUNTIF($C$2:C1341,"Да")</f>
        <v>14</v>
      </c>
      <c r="B1341" s="45">
        <f t="shared" si="42"/>
        <v>46604</v>
      </c>
      <c r="C1341" s="42" t="str">
        <f>IF(ISERROR(VLOOKUP(B1341,'Айгенис Оп24'!$C$3:$C$22,1,0)),"Нет","Да")</f>
        <v>Нет</v>
      </c>
      <c r="D1341" s="43">
        <f t="shared" si="41"/>
        <v>365</v>
      </c>
      <c r="E1341" s="49">
        <f>ROUND(('Все выпуски'!$X$3*'Все выпуски'!$X$6/100)/365*(B1341-IF(C1341="Нет",VLOOKUP(A1341,'Айгенис Оп24'!$A$2:$C$22,3,0),VLOOKUP((A1341-1),'Айгенис Оп24'!$A$2:$C$22,3,0))),2)</f>
        <v>3.75</v>
      </c>
      <c r="G1341" s="43">
        <f>COUNTIF(D1342:$D$1852,365)</f>
        <v>148</v>
      </c>
      <c r="H1341" s="43">
        <f>COUNTIF(D1342:$D$1852,366)</f>
        <v>363</v>
      </c>
    </row>
    <row r="1342" spans="1:8" x14ac:dyDescent="0.25">
      <c r="A1342" s="1">
        <f>COUNTIF($C$2:C1342,"Да")</f>
        <v>14</v>
      </c>
      <c r="B1342" s="45">
        <f t="shared" si="42"/>
        <v>46605</v>
      </c>
      <c r="C1342" s="42" t="str">
        <f>IF(ISERROR(VLOOKUP(B1342,'Айгенис Оп24'!$C$3:$C$22,1,0)),"Нет","Да")</f>
        <v>Нет</v>
      </c>
      <c r="D1342" s="43">
        <f t="shared" si="41"/>
        <v>365</v>
      </c>
      <c r="E1342" s="49">
        <f>ROUND(('Все выпуски'!$X$3*'Все выпуски'!$X$6/100)/365*(B1342-IF(C1342="Нет",VLOOKUP(A1342,'Айгенис Оп24'!$A$2:$C$22,3,0),VLOOKUP((A1342-1),'Айгенис Оп24'!$A$2:$C$22,3,0))),2)</f>
        <v>3.85</v>
      </c>
      <c r="G1342" s="43">
        <f>COUNTIF(D1343:$D$1852,365)</f>
        <v>147</v>
      </c>
      <c r="H1342" s="43">
        <f>COUNTIF(D1343:$D$1852,366)</f>
        <v>363</v>
      </c>
    </row>
    <row r="1343" spans="1:8" x14ac:dyDescent="0.25">
      <c r="A1343" s="1">
        <f>COUNTIF($C$2:C1343,"Да")</f>
        <v>14</v>
      </c>
      <c r="B1343" s="45">
        <f t="shared" si="42"/>
        <v>46606</v>
      </c>
      <c r="C1343" s="42" t="str">
        <f>IF(ISERROR(VLOOKUP(B1343,'Айгенис Оп24'!$C$3:$C$22,1,0)),"Нет","Да")</f>
        <v>Нет</v>
      </c>
      <c r="D1343" s="43">
        <f t="shared" si="41"/>
        <v>365</v>
      </c>
      <c r="E1343" s="49">
        <f>ROUND(('Все выпуски'!$X$3*'Все выпуски'!$X$6/100)/365*(B1343-IF(C1343="Нет",VLOOKUP(A1343,'Айгенис Оп24'!$A$2:$C$22,3,0),VLOOKUP((A1343-1),'Айгенис Оп24'!$A$2:$C$22,3,0))),2)</f>
        <v>3.95</v>
      </c>
      <c r="G1343" s="43">
        <f>COUNTIF(D1344:$D$1852,365)</f>
        <v>146</v>
      </c>
      <c r="H1343" s="43">
        <f>COUNTIF(D1344:$D$1852,366)</f>
        <v>363</v>
      </c>
    </row>
    <row r="1344" spans="1:8" x14ac:dyDescent="0.25">
      <c r="A1344" s="1">
        <f>COUNTIF($C$2:C1344,"Да")</f>
        <v>14</v>
      </c>
      <c r="B1344" s="45">
        <f t="shared" si="42"/>
        <v>46607</v>
      </c>
      <c r="C1344" s="42" t="str">
        <f>IF(ISERROR(VLOOKUP(B1344,'Айгенис Оп24'!$C$3:$C$22,1,0)),"Нет","Да")</f>
        <v>Нет</v>
      </c>
      <c r="D1344" s="43">
        <f t="shared" si="41"/>
        <v>365</v>
      </c>
      <c r="E1344" s="49">
        <f>ROUND(('Все выпуски'!$X$3*'Все выпуски'!$X$6/100)/365*(B1344-IF(C1344="Нет",VLOOKUP(A1344,'Айгенис Оп24'!$A$2:$C$22,3,0),VLOOKUP((A1344-1),'Айгенис Оп24'!$A$2:$C$22,3,0))),2)</f>
        <v>4.04</v>
      </c>
      <c r="G1344" s="43">
        <f>COUNTIF(D1345:$D$1852,365)</f>
        <v>145</v>
      </c>
      <c r="H1344" s="43">
        <f>COUNTIF(D1345:$D$1852,366)</f>
        <v>363</v>
      </c>
    </row>
    <row r="1345" spans="1:8" x14ac:dyDescent="0.25">
      <c r="A1345" s="1">
        <f>COUNTIF($C$2:C1345,"Да")</f>
        <v>14</v>
      </c>
      <c r="B1345" s="45">
        <f t="shared" si="42"/>
        <v>46608</v>
      </c>
      <c r="C1345" s="42" t="str">
        <f>IF(ISERROR(VLOOKUP(B1345,'Айгенис Оп24'!$C$3:$C$22,1,0)),"Нет","Да")</f>
        <v>Нет</v>
      </c>
      <c r="D1345" s="43">
        <f t="shared" si="41"/>
        <v>365</v>
      </c>
      <c r="E1345" s="49">
        <f>ROUND(('Все выпуски'!$X$3*'Все выпуски'!$X$6/100)/365*(B1345-IF(C1345="Нет",VLOOKUP(A1345,'Айгенис Оп24'!$A$2:$C$22,3,0),VLOOKUP((A1345-1),'Айгенис Оп24'!$A$2:$C$22,3,0))),2)</f>
        <v>4.1399999999999997</v>
      </c>
      <c r="G1345" s="43">
        <f>COUNTIF(D1346:$D$1852,365)</f>
        <v>144</v>
      </c>
      <c r="H1345" s="43">
        <f>COUNTIF(D1346:$D$1852,366)</f>
        <v>363</v>
      </c>
    </row>
    <row r="1346" spans="1:8" x14ac:dyDescent="0.25">
      <c r="A1346" s="1">
        <f>COUNTIF($C$2:C1346,"Да")</f>
        <v>14</v>
      </c>
      <c r="B1346" s="45">
        <f t="shared" si="42"/>
        <v>46609</v>
      </c>
      <c r="C1346" s="42" t="str">
        <f>IF(ISERROR(VLOOKUP(B1346,'Айгенис Оп24'!$C$3:$C$22,1,0)),"Нет","Да")</f>
        <v>Нет</v>
      </c>
      <c r="D1346" s="43">
        <f t="shared" ref="D1346:D1409" si="43">IF(MOD(YEAR(B1346),4)=0,366,365)</f>
        <v>365</v>
      </c>
      <c r="E1346" s="49">
        <f>ROUND(('Все выпуски'!$X$3*'Все выпуски'!$X$6/100)/365*(B1346-IF(C1346="Нет",VLOOKUP(A1346,'Айгенис Оп24'!$A$2:$C$22,3,0),VLOOKUP((A1346-1),'Айгенис Оп24'!$A$2:$C$22,3,0))),2)</f>
        <v>4.24</v>
      </c>
      <c r="G1346" s="43">
        <f>COUNTIF(D1347:$D$1852,365)</f>
        <v>143</v>
      </c>
      <c r="H1346" s="43">
        <f>COUNTIF(D1347:$D$1852,366)</f>
        <v>363</v>
      </c>
    </row>
    <row r="1347" spans="1:8" x14ac:dyDescent="0.25">
      <c r="A1347" s="1">
        <f>COUNTIF($C$2:C1347,"Да")</f>
        <v>14</v>
      </c>
      <c r="B1347" s="45">
        <f t="shared" si="42"/>
        <v>46610</v>
      </c>
      <c r="C1347" s="42" t="str">
        <f>IF(ISERROR(VLOOKUP(B1347,'Айгенис Оп24'!$C$3:$C$22,1,0)),"Нет","Да")</f>
        <v>Нет</v>
      </c>
      <c r="D1347" s="43">
        <f t="shared" si="43"/>
        <v>365</v>
      </c>
      <c r="E1347" s="49">
        <f>ROUND(('Все выпуски'!$X$3*'Все выпуски'!$X$6/100)/365*(B1347-IF(C1347="Нет",VLOOKUP(A1347,'Айгенис Оп24'!$A$2:$C$22,3,0),VLOOKUP((A1347-1),'Айгенис Оп24'!$A$2:$C$22,3,0))),2)</f>
        <v>4.34</v>
      </c>
      <c r="G1347" s="43">
        <f>COUNTIF(D1348:$D$1852,365)</f>
        <v>142</v>
      </c>
      <c r="H1347" s="43">
        <f>COUNTIF(D1348:$D$1852,366)</f>
        <v>363</v>
      </c>
    </row>
    <row r="1348" spans="1:8" x14ac:dyDescent="0.25">
      <c r="A1348" s="1">
        <f>COUNTIF($C$2:C1348,"Да")</f>
        <v>14</v>
      </c>
      <c r="B1348" s="45">
        <f t="shared" si="42"/>
        <v>46611</v>
      </c>
      <c r="C1348" s="42" t="str">
        <f>IF(ISERROR(VLOOKUP(B1348,'Айгенис Оп24'!$C$3:$C$22,1,0)),"Нет","Да")</f>
        <v>Нет</v>
      </c>
      <c r="D1348" s="43">
        <f t="shared" si="43"/>
        <v>365</v>
      </c>
      <c r="E1348" s="49">
        <f>ROUND(('Все выпуски'!$X$3*'Все выпуски'!$X$6/100)/365*(B1348-IF(C1348="Нет",VLOOKUP(A1348,'Айгенис Оп24'!$A$2:$C$22,3,0),VLOOKUP((A1348-1),'Айгенис Оп24'!$A$2:$C$22,3,0))),2)</f>
        <v>4.4400000000000004</v>
      </c>
      <c r="G1348" s="43">
        <f>COUNTIF(D1349:$D$1852,365)</f>
        <v>141</v>
      </c>
      <c r="H1348" s="43">
        <f>COUNTIF(D1349:$D$1852,366)</f>
        <v>363</v>
      </c>
    </row>
    <row r="1349" spans="1:8" x14ac:dyDescent="0.25">
      <c r="A1349" s="1">
        <f>COUNTIF($C$2:C1349,"Да")</f>
        <v>14</v>
      </c>
      <c r="B1349" s="45">
        <f t="shared" si="42"/>
        <v>46612</v>
      </c>
      <c r="C1349" s="42" t="str">
        <f>IF(ISERROR(VLOOKUP(B1349,'Айгенис Оп24'!$C$3:$C$22,1,0)),"Нет","Да")</f>
        <v>Нет</v>
      </c>
      <c r="D1349" s="43">
        <f t="shared" si="43"/>
        <v>365</v>
      </c>
      <c r="E1349" s="49">
        <f>ROUND(('Все выпуски'!$X$3*'Все выпуски'!$X$6/100)/365*(B1349-IF(C1349="Нет",VLOOKUP(A1349,'Айгенис Оп24'!$A$2:$C$22,3,0),VLOOKUP((A1349-1),'Айгенис Оп24'!$A$2:$C$22,3,0))),2)</f>
        <v>4.54</v>
      </c>
      <c r="G1349" s="43">
        <f>COUNTIF(D1350:$D$1852,365)</f>
        <v>140</v>
      </c>
      <c r="H1349" s="43">
        <f>COUNTIF(D1350:$D$1852,366)</f>
        <v>363</v>
      </c>
    </row>
    <row r="1350" spans="1:8" x14ac:dyDescent="0.25">
      <c r="A1350" s="1">
        <f>COUNTIF($C$2:C1350,"Да")</f>
        <v>14</v>
      </c>
      <c r="B1350" s="45">
        <f t="shared" si="42"/>
        <v>46613</v>
      </c>
      <c r="C1350" s="42" t="str">
        <f>IF(ISERROR(VLOOKUP(B1350,'Айгенис Оп24'!$C$3:$C$22,1,0)),"Нет","Да")</f>
        <v>Нет</v>
      </c>
      <c r="D1350" s="43">
        <f t="shared" si="43"/>
        <v>365</v>
      </c>
      <c r="E1350" s="49">
        <f>ROUND(('Все выпуски'!$X$3*'Все выпуски'!$X$6/100)/365*(B1350-IF(C1350="Нет",VLOOKUP(A1350,'Айгенис Оп24'!$A$2:$C$22,3,0),VLOOKUP((A1350-1),'Айгенис Оп24'!$A$2:$C$22,3,0))),2)</f>
        <v>4.6399999999999997</v>
      </c>
      <c r="G1350" s="43">
        <f>COUNTIF(D1351:$D$1852,365)</f>
        <v>139</v>
      </c>
      <c r="H1350" s="43">
        <f>COUNTIF(D1351:$D$1852,366)</f>
        <v>363</v>
      </c>
    </row>
    <row r="1351" spans="1:8" x14ac:dyDescent="0.25">
      <c r="A1351" s="1">
        <f>COUNTIF($C$2:C1351,"Да")</f>
        <v>14</v>
      </c>
      <c r="B1351" s="45">
        <f t="shared" si="42"/>
        <v>46614</v>
      </c>
      <c r="C1351" s="42" t="str">
        <f>IF(ISERROR(VLOOKUP(B1351,'Айгенис Оп24'!$C$3:$C$22,1,0)),"Нет","Да")</f>
        <v>Нет</v>
      </c>
      <c r="D1351" s="43">
        <f t="shared" si="43"/>
        <v>365</v>
      </c>
      <c r="E1351" s="49">
        <f>ROUND(('Все выпуски'!$X$3*'Все выпуски'!$X$6/100)/365*(B1351-IF(C1351="Нет",VLOOKUP(A1351,'Айгенис Оп24'!$A$2:$C$22,3,0),VLOOKUP((A1351-1),'Айгенис Оп24'!$A$2:$C$22,3,0))),2)</f>
        <v>4.7300000000000004</v>
      </c>
      <c r="G1351" s="43">
        <f>COUNTIF(D1352:$D$1852,365)</f>
        <v>138</v>
      </c>
      <c r="H1351" s="43">
        <f>COUNTIF(D1352:$D$1852,366)</f>
        <v>363</v>
      </c>
    </row>
    <row r="1352" spans="1:8" x14ac:dyDescent="0.25">
      <c r="A1352" s="1">
        <f>COUNTIF($C$2:C1352,"Да")</f>
        <v>14</v>
      </c>
      <c r="B1352" s="45">
        <f t="shared" si="42"/>
        <v>46615</v>
      </c>
      <c r="C1352" s="42" t="str">
        <f>IF(ISERROR(VLOOKUP(B1352,'Айгенис Оп24'!$C$3:$C$22,1,0)),"Нет","Да")</f>
        <v>Нет</v>
      </c>
      <c r="D1352" s="43">
        <f t="shared" si="43"/>
        <v>365</v>
      </c>
      <c r="E1352" s="49">
        <f>ROUND(('Все выпуски'!$X$3*'Все выпуски'!$X$6/100)/365*(B1352-IF(C1352="Нет",VLOOKUP(A1352,'Айгенис Оп24'!$A$2:$C$22,3,0),VLOOKUP((A1352-1),'Айгенис Оп24'!$A$2:$C$22,3,0))),2)</f>
        <v>4.83</v>
      </c>
      <c r="G1352" s="43">
        <f>COUNTIF(D1353:$D$1852,365)</f>
        <v>137</v>
      </c>
      <c r="H1352" s="43">
        <f>COUNTIF(D1353:$D$1852,366)</f>
        <v>363</v>
      </c>
    </row>
    <row r="1353" spans="1:8" x14ac:dyDescent="0.25">
      <c r="A1353" s="1">
        <f>COUNTIF($C$2:C1353,"Да")</f>
        <v>14</v>
      </c>
      <c r="B1353" s="45">
        <f t="shared" si="42"/>
        <v>46616</v>
      </c>
      <c r="C1353" s="42" t="str">
        <f>IF(ISERROR(VLOOKUP(B1353,'Айгенис Оп24'!$C$3:$C$22,1,0)),"Нет","Да")</f>
        <v>Нет</v>
      </c>
      <c r="D1353" s="43">
        <f t="shared" si="43"/>
        <v>365</v>
      </c>
      <c r="E1353" s="49">
        <f>ROUND(('Все выпуски'!$X$3*'Все выпуски'!$X$6/100)/365*(B1353-IF(C1353="Нет",VLOOKUP(A1353,'Айгенис Оп24'!$A$2:$C$22,3,0),VLOOKUP((A1353-1),'Айгенис Оп24'!$A$2:$C$22,3,0))),2)</f>
        <v>4.93</v>
      </c>
      <c r="G1353" s="43">
        <f>COUNTIF(D1354:$D$1852,365)</f>
        <v>136</v>
      </c>
      <c r="H1353" s="43">
        <f>COUNTIF(D1354:$D$1852,366)</f>
        <v>363</v>
      </c>
    </row>
    <row r="1354" spans="1:8" x14ac:dyDescent="0.25">
      <c r="A1354" s="1">
        <f>COUNTIF($C$2:C1354,"Да")</f>
        <v>14</v>
      </c>
      <c r="B1354" s="45">
        <f t="shared" si="42"/>
        <v>46617</v>
      </c>
      <c r="C1354" s="42" t="str">
        <f>IF(ISERROR(VLOOKUP(B1354,'Айгенис Оп24'!$C$3:$C$22,1,0)),"Нет","Да")</f>
        <v>Нет</v>
      </c>
      <c r="D1354" s="43">
        <f t="shared" si="43"/>
        <v>365</v>
      </c>
      <c r="E1354" s="49">
        <f>ROUND(('Все выпуски'!$X$3*'Все выпуски'!$X$6/100)/365*(B1354-IF(C1354="Нет",VLOOKUP(A1354,'Айгенис Оп24'!$A$2:$C$22,3,0),VLOOKUP((A1354-1),'Айгенис Оп24'!$A$2:$C$22,3,0))),2)</f>
        <v>5.03</v>
      </c>
      <c r="G1354" s="43">
        <f>COUNTIF(D1355:$D$1852,365)</f>
        <v>135</v>
      </c>
      <c r="H1354" s="43">
        <f>COUNTIF(D1355:$D$1852,366)</f>
        <v>363</v>
      </c>
    </row>
    <row r="1355" spans="1:8" x14ac:dyDescent="0.25">
      <c r="A1355" s="1">
        <f>COUNTIF($C$2:C1355,"Да")</f>
        <v>14</v>
      </c>
      <c r="B1355" s="45">
        <f t="shared" si="42"/>
        <v>46618</v>
      </c>
      <c r="C1355" s="42" t="str">
        <f>IF(ISERROR(VLOOKUP(B1355,'Айгенис Оп24'!$C$3:$C$22,1,0)),"Нет","Да")</f>
        <v>Нет</v>
      </c>
      <c r="D1355" s="43">
        <f t="shared" si="43"/>
        <v>365</v>
      </c>
      <c r="E1355" s="49">
        <f>ROUND(('Все выпуски'!$X$3*'Все выпуски'!$X$6/100)/365*(B1355-IF(C1355="Нет",VLOOKUP(A1355,'Айгенис Оп24'!$A$2:$C$22,3,0),VLOOKUP((A1355-1),'Айгенис Оп24'!$A$2:$C$22,3,0))),2)</f>
        <v>5.13</v>
      </c>
      <c r="G1355" s="43">
        <f>COUNTIF(D1356:$D$1852,365)</f>
        <v>134</v>
      </c>
      <c r="H1355" s="43">
        <f>COUNTIF(D1356:$D$1852,366)</f>
        <v>363</v>
      </c>
    </row>
    <row r="1356" spans="1:8" x14ac:dyDescent="0.25">
      <c r="A1356" s="1">
        <f>COUNTIF($C$2:C1356,"Да")</f>
        <v>14</v>
      </c>
      <c r="B1356" s="45">
        <f t="shared" ref="B1356:B1419" si="44">B1355+1</f>
        <v>46619</v>
      </c>
      <c r="C1356" s="42" t="str">
        <f>IF(ISERROR(VLOOKUP(B1356,'Айгенис Оп24'!$C$3:$C$22,1,0)),"Нет","Да")</f>
        <v>Нет</v>
      </c>
      <c r="D1356" s="43">
        <f t="shared" si="43"/>
        <v>365</v>
      </c>
      <c r="E1356" s="49">
        <f>ROUND(('Все выпуски'!$X$3*'Все выпуски'!$X$6/100)/365*(B1356-IF(C1356="Нет",VLOOKUP(A1356,'Айгенис Оп24'!$A$2:$C$22,3,0),VLOOKUP((A1356-1),'Айгенис Оп24'!$A$2:$C$22,3,0))),2)</f>
        <v>5.23</v>
      </c>
      <c r="G1356" s="43">
        <f>COUNTIF(D1357:$D$1852,365)</f>
        <v>133</v>
      </c>
      <c r="H1356" s="43">
        <f>COUNTIF(D1357:$D$1852,366)</f>
        <v>363</v>
      </c>
    </row>
    <row r="1357" spans="1:8" x14ac:dyDescent="0.25">
      <c r="A1357" s="1">
        <f>COUNTIF($C$2:C1357,"Да")</f>
        <v>14</v>
      </c>
      <c r="B1357" s="45">
        <f t="shared" si="44"/>
        <v>46620</v>
      </c>
      <c r="C1357" s="42" t="str">
        <f>IF(ISERROR(VLOOKUP(B1357,'Айгенис Оп24'!$C$3:$C$22,1,0)),"Нет","Да")</f>
        <v>Нет</v>
      </c>
      <c r="D1357" s="43">
        <f t="shared" si="43"/>
        <v>365</v>
      </c>
      <c r="E1357" s="49">
        <f>ROUND(('Все выпуски'!$X$3*'Все выпуски'!$X$6/100)/365*(B1357-IF(C1357="Нет",VLOOKUP(A1357,'Айгенис Оп24'!$A$2:$C$22,3,0),VLOOKUP((A1357-1),'Айгенис Оп24'!$A$2:$C$22,3,0))),2)</f>
        <v>5.33</v>
      </c>
      <c r="G1357" s="43">
        <f>COUNTIF(D1358:$D$1852,365)</f>
        <v>132</v>
      </c>
      <c r="H1357" s="43">
        <f>COUNTIF(D1358:$D$1852,366)</f>
        <v>363</v>
      </c>
    </row>
    <row r="1358" spans="1:8" x14ac:dyDescent="0.25">
      <c r="A1358" s="1">
        <f>COUNTIF($C$2:C1358,"Да")</f>
        <v>14</v>
      </c>
      <c r="B1358" s="45">
        <f t="shared" si="44"/>
        <v>46621</v>
      </c>
      <c r="C1358" s="42" t="str">
        <f>IF(ISERROR(VLOOKUP(B1358,'Айгенис Оп24'!$C$3:$C$22,1,0)),"Нет","Да")</f>
        <v>Нет</v>
      </c>
      <c r="D1358" s="43">
        <f t="shared" si="43"/>
        <v>365</v>
      </c>
      <c r="E1358" s="49">
        <f>ROUND(('Все выпуски'!$X$3*'Все выпуски'!$X$6/100)/365*(B1358-IF(C1358="Нет",VLOOKUP(A1358,'Айгенис Оп24'!$A$2:$C$22,3,0),VLOOKUP((A1358-1),'Айгенис Оп24'!$A$2:$C$22,3,0))),2)</f>
        <v>5.42</v>
      </c>
      <c r="G1358" s="43">
        <f>COUNTIF(D1359:$D$1852,365)</f>
        <v>131</v>
      </c>
      <c r="H1358" s="43">
        <f>COUNTIF(D1359:$D$1852,366)</f>
        <v>363</v>
      </c>
    </row>
    <row r="1359" spans="1:8" x14ac:dyDescent="0.25">
      <c r="A1359" s="1">
        <f>COUNTIF($C$2:C1359,"Да")</f>
        <v>14</v>
      </c>
      <c r="B1359" s="45">
        <f t="shared" si="44"/>
        <v>46622</v>
      </c>
      <c r="C1359" s="42" t="str">
        <f>IF(ISERROR(VLOOKUP(B1359,'Айгенис Оп24'!$C$3:$C$22,1,0)),"Нет","Да")</f>
        <v>Нет</v>
      </c>
      <c r="D1359" s="43">
        <f t="shared" si="43"/>
        <v>365</v>
      </c>
      <c r="E1359" s="49">
        <f>ROUND(('Все выпуски'!$X$3*'Все выпуски'!$X$6/100)/365*(B1359-IF(C1359="Нет",VLOOKUP(A1359,'Айгенис Оп24'!$A$2:$C$22,3,0),VLOOKUP((A1359-1),'Айгенис Оп24'!$A$2:$C$22,3,0))),2)</f>
        <v>5.52</v>
      </c>
      <c r="G1359" s="43">
        <f>COUNTIF(D1360:$D$1852,365)</f>
        <v>130</v>
      </c>
      <c r="H1359" s="43">
        <f>COUNTIF(D1360:$D$1852,366)</f>
        <v>363</v>
      </c>
    </row>
    <row r="1360" spans="1:8" x14ac:dyDescent="0.25">
      <c r="A1360" s="1">
        <f>COUNTIF($C$2:C1360,"Да")</f>
        <v>14</v>
      </c>
      <c r="B1360" s="45">
        <f t="shared" si="44"/>
        <v>46623</v>
      </c>
      <c r="C1360" s="42" t="str">
        <f>IF(ISERROR(VLOOKUP(B1360,'Айгенис Оп24'!$C$3:$C$22,1,0)),"Нет","Да")</f>
        <v>Нет</v>
      </c>
      <c r="D1360" s="43">
        <f t="shared" si="43"/>
        <v>365</v>
      </c>
      <c r="E1360" s="49">
        <f>ROUND(('Все выпуски'!$X$3*'Все выпуски'!$X$6/100)/365*(B1360-IF(C1360="Нет",VLOOKUP(A1360,'Айгенис Оп24'!$A$2:$C$22,3,0),VLOOKUP((A1360-1),'Айгенис Оп24'!$A$2:$C$22,3,0))),2)</f>
        <v>5.62</v>
      </c>
      <c r="G1360" s="43">
        <f>COUNTIF(D1361:$D$1852,365)</f>
        <v>129</v>
      </c>
      <c r="H1360" s="43">
        <f>COUNTIF(D1361:$D$1852,366)</f>
        <v>363</v>
      </c>
    </row>
    <row r="1361" spans="1:8" x14ac:dyDescent="0.25">
      <c r="A1361" s="1">
        <f>COUNTIF($C$2:C1361,"Да")</f>
        <v>14</v>
      </c>
      <c r="B1361" s="45">
        <f t="shared" si="44"/>
        <v>46624</v>
      </c>
      <c r="C1361" s="42" t="str">
        <f>IF(ISERROR(VLOOKUP(B1361,'Айгенис Оп24'!$C$3:$C$22,1,0)),"Нет","Да")</f>
        <v>Нет</v>
      </c>
      <c r="D1361" s="43">
        <f t="shared" si="43"/>
        <v>365</v>
      </c>
      <c r="E1361" s="49">
        <f>ROUND(('Все выпуски'!$X$3*'Все выпуски'!$X$6/100)/365*(B1361-IF(C1361="Нет",VLOOKUP(A1361,'Айгенис Оп24'!$A$2:$C$22,3,0),VLOOKUP((A1361-1),'Айгенис Оп24'!$A$2:$C$22,3,0))),2)</f>
        <v>5.72</v>
      </c>
      <c r="G1361" s="43">
        <f>COUNTIF(D1362:$D$1852,365)</f>
        <v>128</v>
      </c>
      <c r="H1361" s="43">
        <f>COUNTIF(D1362:$D$1852,366)</f>
        <v>363</v>
      </c>
    </row>
    <row r="1362" spans="1:8" x14ac:dyDescent="0.25">
      <c r="A1362" s="1">
        <f>COUNTIF($C$2:C1362,"Да")</f>
        <v>14</v>
      </c>
      <c r="B1362" s="45">
        <f t="shared" si="44"/>
        <v>46625</v>
      </c>
      <c r="C1362" s="42" t="str">
        <f>IF(ISERROR(VLOOKUP(B1362,'Айгенис Оп24'!$C$3:$C$22,1,0)),"Нет","Да")</f>
        <v>Нет</v>
      </c>
      <c r="D1362" s="43">
        <f t="shared" si="43"/>
        <v>365</v>
      </c>
      <c r="E1362" s="49">
        <f>ROUND(('Все выпуски'!$X$3*'Все выпуски'!$X$6/100)/365*(B1362-IF(C1362="Нет",VLOOKUP(A1362,'Айгенис Оп24'!$A$2:$C$22,3,0),VLOOKUP((A1362-1),'Айгенис Оп24'!$A$2:$C$22,3,0))),2)</f>
        <v>5.82</v>
      </c>
      <c r="G1362" s="43">
        <f>COUNTIF(D1363:$D$1852,365)</f>
        <v>127</v>
      </c>
      <c r="H1362" s="43">
        <f>COUNTIF(D1363:$D$1852,366)</f>
        <v>363</v>
      </c>
    </row>
    <row r="1363" spans="1:8" x14ac:dyDescent="0.25">
      <c r="A1363" s="1">
        <f>COUNTIF($C$2:C1363,"Да")</f>
        <v>14</v>
      </c>
      <c r="B1363" s="45">
        <f t="shared" si="44"/>
        <v>46626</v>
      </c>
      <c r="C1363" s="42" t="str">
        <f>IF(ISERROR(VLOOKUP(B1363,'Айгенис Оп24'!$C$3:$C$22,1,0)),"Нет","Да")</f>
        <v>Нет</v>
      </c>
      <c r="D1363" s="43">
        <f t="shared" si="43"/>
        <v>365</v>
      </c>
      <c r="E1363" s="49">
        <f>ROUND(('Все выпуски'!$X$3*'Все выпуски'!$X$6/100)/365*(B1363-IF(C1363="Нет",VLOOKUP(A1363,'Айгенис Оп24'!$A$2:$C$22,3,0),VLOOKUP((A1363-1),'Айгенис Оп24'!$A$2:$C$22,3,0))),2)</f>
        <v>5.92</v>
      </c>
      <c r="G1363" s="43">
        <f>COUNTIF(D1364:$D$1852,365)</f>
        <v>126</v>
      </c>
      <c r="H1363" s="43">
        <f>COUNTIF(D1364:$D$1852,366)</f>
        <v>363</v>
      </c>
    </row>
    <row r="1364" spans="1:8" x14ac:dyDescent="0.25">
      <c r="A1364" s="1">
        <f>COUNTIF($C$2:C1364,"Да")</f>
        <v>14</v>
      </c>
      <c r="B1364" s="45">
        <f t="shared" si="44"/>
        <v>46627</v>
      </c>
      <c r="C1364" s="42" t="str">
        <f>IF(ISERROR(VLOOKUP(B1364,'Айгенис Оп24'!$C$3:$C$22,1,0)),"Нет","Да")</f>
        <v>Нет</v>
      </c>
      <c r="D1364" s="43">
        <f t="shared" si="43"/>
        <v>365</v>
      </c>
      <c r="E1364" s="49">
        <f>ROUND(('Все выпуски'!$X$3*'Все выпуски'!$X$6/100)/365*(B1364-IF(C1364="Нет",VLOOKUP(A1364,'Айгенис Оп24'!$A$2:$C$22,3,0),VLOOKUP((A1364-1),'Айгенис Оп24'!$A$2:$C$22,3,0))),2)</f>
        <v>6.02</v>
      </c>
      <c r="G1364" s="43">
        <f>COUNTIF(D1365:$D$1852,365)</f>
        <v>125</v>
      </c>
      <c r="H1364" s="43">
        <f>COUNTIF(D1365:$D$1852,366)</f>
        <v>363</v>
      </c>
    </row>
    <row r="1365" spans="1:8" x14ac:dyDescent="0.25">
      <c r="A1365" s="1">
        <f>COUNTIF($C$2:C1365,"Да")</f>
        <v>14</v>
      </c>
      <c r="B1365" s="45">
        <f t="shared" si="44"/>
        <v>46628</v>
      </c>
      <c r="C1365" s="42" t="str">
        <f>IF(ISERROR(VLOOKUP(B1365,'Айгенис Оп24'!$C$3:$C$22,1,0)),"Нет","Да")</f>
        <v>Нет</v>
      </c>
      <c r="D1365" s="43">
        <f t="shared" si="43"/>
        <v>365</v>
      </c>
      <c r="E1365" s="49">
        <f>ROUND(('Все выпуски'!$X$3*'Все выпуски'!$X$6/100)/365*(B1365-IF(C1365="Нет",VLOOKUP(A1365,'Айгенис Оп24'!$A$2:$C$22,3,0),VLOOKUP((A1365-1),'Айгенис Оп24'!$A$2:$C$22,3,0))),2)</f>
        <v>6.12</v>
      </c>
      <c r="G1365" s="43">
        <f>COUNTIF(D1366:$D$1852,365)</f>
        <v>124</v>
      </c>
      <c r="H1365" s="43">
        <f>COUNTIF(D1366:$D$1852,366)</f>
        <v>363</v>
      </c>
    </row>
    <row r="1366" spans="1:8" x14ac:dyDescent="0.25">
      <c r="A1366" s="1">
        <f>COUNTIF($C$2:C1366,"Да")</f>
        <v>14</v>
      </c>
      <c r="B1366" s="45">
        <f t="shared" si="44"/>
        <v>46629</v>
      </c>
      <c r="C1366" s="42" t="str">
        <f>IF(ISERROR(VLOOKUP(B1366,'Айгенис Оп24'!$C$3:$C$22,1,0)),"Нет","Да")</f>
        <v>Нет</v>
      </c>
      <c r="D1366" s="43">
        <f t="shared" si="43"/>
        <v>365</v>
      </c>
      <c r="E1366" s="49">
        <f>ROUND(('Все выпуски'!$X$3*'Все выпуски'!$X$6/100)/365*(B1366-IF(C1366="Нет",VLOOKUP(A1366,'Айгенис Оп24'!$A$2:$C$22,3,0),VLOOKUP((A1366-1),'Айгенис Оп24'!$A$2:$C$22,3,0))),2)</f>
        <v>6.21</v>
      </c>
      <c r="G1366" s="43">
        <f>COUNTIF(D1367:$D$1852,365)</f>
        <v>123</v>
      </c>
      <c r="H1366" s="43">
        <f>COUNTIF(D1367:$D$1852,366)</f>
        <v>363</v>
      </c>
    </row>
    <row r="1367" spans="1:8" x14ac:dyDescent="0.25">
      <c r="A1367" s="1">
        <f>COUNTIF($C$2:C1367,"Да")</f>
        <v>14</v>
      </c>
      <c r="B1367" s="45">
        <f t="shared" si="44"/>
        <v>46630</v>
      </c>
      <c r="C1367" s="42" t="str">
        <f>IF(ISERROR(VLOOKUP(B1367,'Айгенис Оп24'!$C$3:$C$22,1,0)),"Нет","Да")</f>
        <v>Нет</v>
      </c>
      <c r="D1367" s="43">
        <f t="shared" si="43"/>
        <v>365</v>
      </c>
      <c r="E1367" s="49">
        <f>ROUND(('Все выпуски'!$X$3*'Все выпуски'!$X$6/100)/365*(B1367-IF(C1367="Нет",VLOOKUP(A1367,'Айгенис Оп24'!$A$2:$C$22,3,0),VLOOKUP((A1367-1),'Айгенис Оп24'!$A$2:$C$22,3,0))),2)</f>
        <v>6.31</v>
      </c>
      <c r="G1367" s="43">
        <f>COUNTIF(D1368:$D$1852,365)</f>
        <v>122</v>
      </c>
      <c r="H1367" s="43">
        <f>COUNTIF(D1368:$D$1852,366)</f>
        <v>363</v>
      </c>
    </row>
    <row r="1368" spans="1:8" x14ac:dyDescent="0.25">
      <c r="A1368" s="1">
        <f>COUNTIF($C$2:C1368,"Да")</f>
        <v>14</v>
      </c>
      <c r="B1368" s="45">
        <f t="shared" si="44"/>
        <v>46631</v>
      </c>
      <c r="C1368" s="42" t="str">
        <f>IF(ISERROR(VLOOKUP(B1368,'Айгенис Оп24'!$C$3:$C$22,1,0)),"Нет","Да")</f>
        <v>Нет</v>
      </c>
      <c r="D1368" s="43">
        <f t="shared" si="43"/>
        <v>365</v>
      </c>
      <c r="E1368" s="49">
        <f>ROUND(('Все выпуски'!$X$3*'Все выпуски'!$X$6/100)/365*(B1368-IF(C1368="Нет",VLOOKUP(A1368,'Айгенис Оп24'!$A$2:$C$22,3,0),VLOOKUP((A1368-1),'Айгенис Оп24'!$A$2:$C$22,3,0))),2)</f>
        <v>6.41</v>
      </c>
      <c r="G1368" s="43">
        <f>COUNTIF(D1369:$D$1852,365)</f>
        <v>121</v>
      </c>
      <c r="H1368" s="43">
        <f>COUNTIF(D1369:$D$1852,366)</f>
        <v>363</v>
      </c>
    </row>
    <row r="1369" spans="1:8" x14ac:dyDescent="0.25">
      <c r="A1369" s="1">
        <f>COUNTIF($C$2:C1369,"Да")</f>
        <v>14</v>
      </c>
      <c r="B1369" s="45">
        <f t="shared" si="44"/>
        <v>46632</v>
      </c>
      <c r="C1369" s="42" t="str">
        <f>IF(ISERROR(VLOOKUP(B1369,'Айгенис Оп24'!$C$3:$C$22,1,0)),"Нет","Да")</f>
        <v>Нет</v>
      </c>
      <c r="D1369" s="43">
        <f t="shared" si="43"/>
        <v>365</v>
      </c>
      <c r="E1369" s="49">
        <f>ROUND(('Все выпуски'!$X$3*'Все выпуски'!$X$6/100)/365*(B1369-IF(C1369="Нет",VLOOKUP(A1369,'Айгенис Оп24'!$A$2:$C$22,3,0),VLOOKUP((A1369-1),'Айгенис Оп24'!$A$2:$C$22,3,0))),2)</f>
        <v>6.51</v>
      </c>
      <c r="G1369" s="43">
        <f>COUNTIF(D1370:$D$1852,365)</f>
        <v>120</v>
      </c>
      <c r="H1369" s="43">
        <f>COUNTIF(D1370:$D$1852,366)</f>
        <v>363</v>
      </c>
    </row>
    <row r="1370" spans="1:8" x14ac:dyDescent="0.25">
      <c r="A1370" s="1">
        <f>COUNTIF($C$2:C1370,"Да")</f>
        <v>14</v>
      </c>
      <c r="B1370" s="45">
        <f t="shared" si="44"/>
        <v>46633</v>
      </c>
      <c r="C1370" s="42" t="str">
        <f>IF(ISERROR(VLOOKUP(B1370,'Айгенис Оп24'!$C$3:$C$22,1,0)),"Нет","Да")</f>
        <v>Нет</v>
      </c>
      <c r="D1370" s="43">
        <f t="shared" si="43"/>
        <v>365</v>
      </c>
      <c r="E1370" s="49">
        <f>ROUND(('Все выпуски'!$X$3*'Все выпуски'!$X$6/100)/365*(B1370-IF(C1370="Нет",VLOOKUP(A1370,'Айгенис Оп24'!$A$2:$C$22,3,0),VLOOKUP((A1370-1),'Айгенис Оп24'!$A$2:$C$22,3,0))),2)</f>
        <v>6.61</v>
      </c>
      <c r="G1370" s="43">
        <f>COUNTIF(D1371:$D$1852,365)</f>
        <v>119</v>
      </c>
      <c r="H1370" s="43">
        <f>COUNTIF(D1371:$D$1852,366)</f>
        <v>363</v>
      </c>
    </row>
    <row r="1371" spans="1:8" x14ac:dyDescent="0.25">
      <c r="A1371" s="1">
        <f>COUNTIF($C$2:C1371,"Да")</f>
        <v>14</v>
      </c>
      <c r="B1371" s="45">
        <f t="shared" si="44"/>
        <v>46634</v>
      </c>
      <c r="C1371" s="42" t="str">
        <f>IF(ISERROR(VLOOKUP(B1371,'Айгенис Оп24'!$C$3:$C$22,1,0)),"Нет","Да")</f>
        <v>Нет</v>
      </c>
      <c r="D1371" s="43">
        <f t="shared" si="43"/>
        <v>365</v>
      </c>
      <c r="E1371" s="49">
        <f>ROUND(('Все выпуски'!$X$3*'Все выпуски'!$X$6/100)/365*(B1371-IF(C1371="Нет",VLOOKUP(A1371,'Айгенис Оп24'!$A$2:$C$22,3,0),VLOOKUP((A1371-1),'Айгенис Оп24'!$A$2:$C$22,3,0))),2)</f>
        <v>6.71</v>
      </c>
      <c r="G1371" s="43">
        <f>COUNTIF(D1372:$D$1852,365)</f>
        <v>118</v>
      </c>
      <c r="H1371" s="43">
        <f>COUNTIF(D1372:$D$1852,366)</f>
        <v>363</v>
      </c>
    </row>
    <row r="1372" spans="1:8" x14ac:dyDescent="0.25">
      <c r="A1372" s="1">
        <f>COUNTIF($C$2:C1372,"Да")</f>
        <v>14</v>
      </c>
      <c r="B1372" s="45">
        <f t="shared" si="44"/>
        <v>46635</v>
      </c>
      <c r="C1372" s="42" t="str">
        <f>IF(ISERROR(VLOOKUP(B1372,'Айгенис Оп24'!$C$3:$C$22,1,0)),"Нет","Да")</f>
        <v>Нет</v>
      </c>
      <c r="D1372" s="43">
        <f t="shared" si="43"/>
        <v>365</v>
      </c>
      <c r="E1372" s="49">
        <f>ROUND(('Все выпуски'!$X$3*'Все выпуски'!$X$6/100)/365*(B1372-IF(C1372="Нет",VLOOKUP(A1372,'Айгенис Оп24'!$A$2:$C$22,3,0),VLOOKUP((A1372-1),'Айгенис Оп24'!$A$2:$C$22,3,0))),2)</f>
        <v>6.81</v>
      </c>
      <c r="G1372" s="43">
        <f>COUNTIF(D1373:$D$1852,365)</f>
        <v>117</v>
      </c>
      <c r="H1372" s="43">
        <f>COUNTIF(D1373:$D$1852,366)</f>
        <v>363</v>
      </c>
    </row>
    <row r="1373" spans="1:8" x14ac:dyDescent="0.25">
      <c r="A1373" s="1">
        <f>COUNTIF($C$2:C1373,"Да")</f>
        <v>14</v>
      </c>
      <c r="B1373" s="45">
        <f t="shared" si="44"/>
        <v>46636</v>
      </c>
      <c r="C1373" s="42" t="str">
        <f>IF(ISERROR(VLOOKUP(B1373,'Айгенис Оп24'!$C$3:$C$22,1,0)),"Нет","Да")</f>
        <v>Нет</v>
      </c>
      <c r="D1373" s="43">
        <f t="shared" si="43"/>
        <v>365</v>
      </c>
      <c r="E1373" s="49">
        <f>ROUND(('Все выпуски'!$X$3*'Все выпуски'!$X$6/100)/365*(B1373-IF(C1373="Нет",VLOOKUP(A1373,'Айгенис Оп24'!$A$2:$C$22,3,0),VLOOKUP((A1373-1),'Айгенис Оп24'!$A$2:$C$22,3,0))),2)</f>
        <v>6.9</v>
      </c>
      <c r="G1373" s="43">
        <f>COUNTIF(D1374:$D$1852,365)</f>
        <v>116</v>
      </c>
      <c r="H1373" s="43">
        <f>COUNTIF(D1374:$D$1852,366)</f>
        <v>363</v>
      </c>
    </row>
    <row r="1374" spans="1:8" x14ac:dyDescent="0.25">
      <c r="A1374" s="1">
        <f>COUNTIF($C$2:C1374,"Да")</f>
        <v>14</v>
      </c>
      <c r="B1374" s="45">
        <f t="shared" si="44"/>
        <v>46637</v>
      </c>
      <c r="C1374" s="42" t="str">
        <f>IF(ISERROR(VLOOKUP(B1374,'Айгенис Оп24'!$C$3:$C$22,1,0)),"Нет","Да")</f>
        <v>Нет</v>
      </c>
      <c r="D1374" s="43">
        <f t="shared" si="43"/>
        <v>365</v>
      </c>
      <c r="E1374" s="49">
        <f>ROUND(('Все выпуски'!$X$3*'Все выпуски'!$X$6/100)/365*(B1374-IF(C1374="Нет",VLOOKUP(A1374,'Айгенис Оп24'!$A$2:$C$22,3,0),VLOOKUP((A1374-1),'Айгенис Оп24'!$A$2:$C$22,3,0))),2)</f>
        <v>7</v>
      </c>
      <c r="G1374" s="43">
        <f>COUNTIF(D1375:$D$1852,365)</f>
        <v>115</v>
      </c>
      <c r="H1374" s="43">
        <f>COUNTIF(D1375:$D$1852,366)</f>
        <v>363</v>
      </c>
    </row>
    <row r="1375" spans="1:8" x14ac:dyDescent="0.25">
      <c r="A1375" s="1">
        <f>COUNTIF($C$2:C1375,"Да")</f>
        <v>14</v>
      </c>
      <c r="B1375" s="45">
        <f t="shared" si="44"/>
        <v>46638</v>
      </c>
      <c r="C1375" s="42" t="str">
        <f>IF(ISERROR(VLOOKUP(B1375,'Айгенис Оп24'!$C$3:$C$22,1,0)),"Нет","Да")</f>
        <v>Нет</v>
      </c>
      <c r="D1375" s="43">
        <f t="shared" si="43"/>
        <v>365</v>
      </c>
      <c r="E1375" s="49">
        <f>ROUND(('Все выпуски'!$X$3*'Все выпуски'!$X$6/100)/365*(B1375-IF(C1375="Нет",VLOOKUP(A1375,'Айгенис Оп24'!$A$2:$C$22,3,0),VLOOKUP((A1375-1),'Айгенис Оп24'!$A$2:$C$22,3,0))),2)</f>
        <v>7.1</v>
      </c>
      <c r="G1375" s="43">
        <f>COUNTIF(D1376:$D$1852,365)</f>
        <v>114</v>
      </c>
      <c r="H1375" s="43">
        <f>COUNTIF(D1376:$D$1852,366)</f>
        <v>363</v>
      </c>
    </row>
    <row r="1376" spans="1:8" x14ac:dyDescent="0.25">
      <c r="A1376" s="1">
        <f>COUNTIF($C$2:C1376,"Да")</f>
        <v>14</v>
      </c>
      <c r="B1376" s="45">
        <f t="shared" si="44"/>
        <v>46639</v>
      </c>
      <c r="C1376" s="42" t="str">
        <f>IF(ISERROR(VLOOKUP(B1376,'Айгенис Оп24'!$C$3:$C$22,1,0)),"Нет","Да")</f>
        <v>Нет</v>
      </c>
      <c r="D1376" s="43">
        <f t="shared" si="43"/>
        <v>365</v>
      </c>
      <c r="E1376" s="49">
        <f>ROUND(('Все выпуски'!$X$3*'Все выпуски'!$X$6/100)/365*(B1376-IF(C1376="Нет",VLOOKUP(A1376,'Айгенис Оп24'!$A$2:$C$22,3,0),VLOOKUP((A1376-1),'Айгенис Оп24'!$A$2:$C$22,3,0))),2)</f>
        <v>7.2</v>
      </c>
      <c r="G1376" s="43">
        <f>COUNTIF(D1377:$D$1852,365)</f>
        <v>113</v>
      </c>
      <c r="H1376" s="43">
        <f>COUNTIF(D1377:$D$1852,366)</f>
        <v>363</v>
      </c>
    </row>
    <row r="1377" spans="1:8" x14ac:dyDescent="0.25">
      <c r="A1377" s="1">
        <f>COUNTIF($C$2:C1377,"Да")</f>
        <v>14</v>
      </c>
      <c r="B1377" s="45">
        <f t="shared" si="44"/>
        <v>46640</v>
      </c>
      <c r="C1377" s="42" t="str">
        <f>IF(ISERROR(VLOOKUP(B1377,'Айгенис Оп24'!$C$3:$C$22,1,0)),"Нет","Да")</f>
        <v>Нет</v>
      </c>
      <c r="D1377" s="43">
        <f t="shared" si="43"/>
        <v>365</v>
      </c>
      <c r="E1377" s="49">
        <f>ROUND(('Все выпуски'!$X$3*'Все выпуски'!$X$6/100)/365*(B1377-IF(C1377="Нет",VLOOKUP(A1377,'Айгенис Оп24'!$A$2:$C$22,3,0),VLOOKUP((A1377-1),'Айгенис Оп24'!$A$2:$C$22,3,0))),2)</f>
        <v>7.3</v>
      </c>
      <c r="G1377" s="43">
        <f>COUNTIF(D1378:$D$1852,365)</f>
        <v>112</v>
      </c>
      <c r="H1377" s="43">
        <f>COUNTIF(D1378:$D$1852,366)</f>
        <v>363</v>
      </c>
    </row>
    <row r="1378" spans="1:8" x14ac:dyDescent="0.25">
      <c r="A1378" s="1">
        <f>COUNTIF($C$2:C1378,"Да")</f>
        <v>14</v>
      </c>
      <c r="B1378" s="45">
        <f t="shared" si="44"/>
        <v>46641</v>
      </c>
      <c r="C1378" s="42" t="str">
        <f>IF(ISERROR(VLOOKUP(B1378,'Айгенис Оп24'!$C$3:$C$22,1,0)),"Нет","Да")</f>
        <v>Нет</v>
      </c>
      <c r="D1378" s="43">
        <f t="shared" si="43"/>
        <v>365</v>
      </c>
      <c r="E1378" s="49">
        <f>ROUND(('Все выпуски'!$X$3*'Все выпуски'!$X$6/100)/365*(B1378-IF(C1378="Нет",VLOOKUP(A1378,'Айгенис Оп24'!$A$2:$C$22,3,0),VLOOKUP((A1378-1),'Айгенис Оп24'!$A$2:$C$22,3,0))),2)</f>
        <v>7.4</v>
      </c>
      <c r="G1378" s="43">
        <f>COUNTIF(D1379:$D$1852,365)</f>
        <v>111</v>
      </c>
      <c r="H1378" s="43">
        <f>COUNTIF(D1379:$D$1852,366)</f>
        <v>363</v>
      </c>
    </row>
    <row r="1379" spans="1:8" x14ac:dyDescent="0.25">
      <c r="A1379" s="1">
        <f>COUNTIF($C$2:C1379,"Да")</f>
        <v>14</v>
      </c>
      <c r="B1379" s="45">
        <f t="shared" si="44"/>
        <v>46642</v>
      </c>
      <c r="C1379" s="42" t="str">
        <f>IF(ISERROR(VLOOKUP(B1379,'Айгенис Оп24'!$C$3:$C$22,1,0)),"Нет","Да")</f>
        <v>Нет</v>
      </c>
      <c r="D1379" s="43">
        <f t="shared" si="43"/>
        <v>365</v>
      </c>
      <c r="E1379" s="49">
        <f>ROUND(('Все выпуски'!$X$3*'Все выпуски'!$X$6/100)/365*(B1379-IF(C1379="Нет",VLOOKUP(A1379,'Айгенис Оп24'!$A$2:$C$22,3,0),VLOOKUP((A1379-1),'Айгенис Оп24'!$A$2:$C$22,3,0))),2)</f>
        <v>7.5</v>
      </c>
      <c r="G1379" s="43">
        <f>COUNTIF(D1380:$D$1852,365)</f>
        <v>110</v>
      </c>
      <c r="H1379" s="43">
        <f>COUNTIF(D1380:$D$1852,366)</f>
        <v>363</v>
      </c>
    </row>
    <row r="1380" spans="1:8" x14ac:dyDescent="0.25">
      <c r="A1380" s="1">
        <f>COUNTIF($C$2:C1380,"Да")</f>
        <v>14</v>
      </c>
      <c r="B1380" s="45">
        <f t="shared" si="44"/>
        <v>46643</v>
      </c>
      <c r="C1380" s="42" t="str">
        <f>IF(ISERROR(VLOOKUP(B1380,'Айгенис Оп24'!$C$3:$C$22,1,0)),"Нет","Да")</f>
        <v>Нет</v>
      </c>
      <c r="D1380" s="43">
        <f t="shared" si="43"/>
        <v>365</v>
      </c>
      <c r="E1380" s="49">
        <f>ROUND(('Все выпуски'!$X$3*'Все выпуски'!$X$6/100)/365*(B1380-IF(C1380="Нет",VLOOKUP(A1380,'Айгенис Оп24'!$A$2:$C$22,3,0),VLOOKUP((A1380-1),'Айгенис Оп24'!$A$2:$C$22,3,0))),2)</f>
        <v>7.59</v>
      </c>
      <c r="G1380" s="43">
        <f>COUNTIF(D1381:$D$1852,365)</f>
        <v>109</v>
      </c>
      <c r="H1380" s="43">
        <f>COUNTIF(D1381:$D$1852,366)</f>
        <v>363</v>
      </c>
    </row>
    <row r="1381" spans="1:8" x14ac:dyDescent="0.25">
      <c r="A1381" s="1">
        <f>COUNTIF($C$2:C1381,"Да")</f>
        <v>14</v>
      </c>
      <c r="B1381" s="45">
        <f t="shared" si="44"/>
        <v>46644</v>
      </c>
      <c r="C1381" s="42" t="str">
        <f>IF(ISERROR(VLOOKUP(B1381,'Айгенис Оп24'!$C$3:$C$22,1,0)),"Нет","Да")</f>
        <v>Нет</v>
      </c>
      <c r="D1381" s="43">
        <f t="shared" si="43"/>
        <v>365</v>
      </c>
      <c r="E1381" s="49">
        <f>ROUND(('Все выпуски'!$X$3*'Все выпуски'!$X$6/100)/365*(B1381-IF(C1381="Нет",VLOOKUP(A1381,'Айгенис Оп24'!$A$2:$C$22,3,0),VLOOKUP((A1381-1),'Айгенис Оп24'!$A$2:$C$22,3,0))),2)</f>
        <v>7.69</v>
      </c>
      <c r="G1381" s="43">
        <f>COUNTIF(D1382:$D$1852,365)</f>
        <v>108</v>
      </c>
      <c r="H1381" s="43">
        <f>COUNTIF(D1382:$D$1852,366)</f>
        <v>363</v>
      </c>
    </row>
    <row r="1382" spans="1:8" x14ac:dyDescent="0.25">
      <c r="A1382" s="1">
        <f>COUNTIF($C$2:C1382,"Да")</f>
        <v>14</v>
      </c>
      <c r="B1382" s="45">
        <f t="shared" si="44"/>
        <v>46645</v>
      </c>
      <c r="C1382" s="42" t="str">
        <f>IF(ISERROR(VLOOKUP(B1382,'Айгенис Оп24'!$C$3:$C$22,1,0)),"Нет","Да")</f>
        <v>Нет</v>
      </c>
      <c r="D1382" s="43">
        <f t="shared" si="43"/>
        <v>365</v>
      </c>
      <c r="E1382" s="49">
        <f>ROUND(('Все выпуски'!$X$3*'Все выпуски'!$X$6/100)/365*(B1382-IF(C1382="Нет",VLOOKUP(A1382,'Айгенис Оп24'!$A$2:$C$22,3,0),VLOOKUP((A1382-1),'Айгенис Оп24'!$A$2:$C$22,3,0))),2)</f>
        <v>7.79</v>
      </c>
      <c r="G1382" s="43">
        <f>COUNTIF(D1383:$D$1852,365)</f>
        <v>107</v>
      </c>
      <c r="H1382" s="43">
        <f>COUNTIF(D1383:$D$1852,366)</f>
        <v>363</v>
      </c>
    </row>
    <row r="1383" spans="1:8" x14ac:dyDescent="0.25">
      <c r="A1383" s="1">
        <f>COUNTIF($C$2:C1383,"Да")</f>
        <v>14</v>
      </c>
      <c r="B1383" s="45">
        <f t="shared" si="44"/>
        <v>46646</v>
      </c>
      <c r="C1383" s="42" t="str">
        <f>IF(ISERROR(VLOOKUP(B1383,'Айгенис Оп24'!$C$3:$C$22,1,0)),"Нет","Да")</f>
        <v>Нет</v>
      </c>
      <c r="D1383" s="43">
        <f t="shared" si="43"/>
        <v>365</v>
      </c>
      <c r="E1383" s="49">
        <f>ROUND(('Все выпуски'!$X$3*'Все выпуски'!$X$6/100)/365*(B1383-IF(C1383="Нет",VLOOKUP(A1383,'Айгенис Оп24'!$A$2:$C$22,3,0),VLOOKUP((A1383-1),'Айгенис Оп24'!$A$2:$C$22,3,0))),2)</f>
        <v>7.89</v>
      </c>
      <c r="G1383" s="43">
        <f>COUNTIF(D1384:$D$1852,365)</f>
        <v>106</v>
      </c>
      <c r="H1383" s="43">
        <f>COUNTIF(D1384:$D$1852,366)</f>
        <v>363</v>
      </c>
    </row>
    <row r="1384" spans="1:8" x14ac:dyDescent="0.25">
      <c r="A1384" s="1">
        <f>COUNTIF($C$2:C1384,"Да")</f>
        <v>14</v>
      </c>
      <c r="B1384" s="45">
        <f t="shared" si="44"/>
        <v>46647</v>
      </c>
      <c r="C1384" s="42" t="str">
        <f>IF(ISERROR(VLOOKUP(B1384,'Айгенис Оп24'!$C$3:$C$22,1,0)),"Нет","Да")</f>
        <v>Нет</v>
      </c>
      <c r="D1384" s="43">
        <f t="shared" si="43"/>
        <v>365</v>
      </c>
      <c r="E1384" s="49">
        <f>ROUND(('Все выпуски'!$X$3*'Все выпуски'!$X$6/100)/365*(B1384-IF(C1384="Нет",VLOOKUP(A1384,'Айгенис Оп24'!$A$2:$C$22,3,0),VLOOKUP((A1384-1),'Айгенис Оп24'!$A$2:$C$22,3,0))),2)</f>
        <v>7.99</v>
      </c>
      <c r="G1384" s="43">
        <f>COUNTIF(D1385:$D$1852,365)</f>
        <v>105</v>
      </c>
      <c r="H1384" s="43">
        <f>COUNTIF(D1385:$D$1852,366)</f>
        <v>363</v>
      </c>
    </row>
    <row r="1385" spans="1:8" x14ac:dyDescent="0.25">
      <c r="A1385" s="1">
        <f>COUNTIF($C$2:C1385,"Да")</f>
        <v>14</v>
      </c>
      <c r="B1385" s="45">
        <f t="shared" si="44"/>
        <v>46648</v>
      </c>
      <c r="C1385" s="42" t="str">
        <f>IF(ISERROR(VLOOKUP(B1385,'Айгенис Оп24'!$C$3:$C$22,1,0)),"Нет","Да")</f>
        <v>Нет</v>
      </c>
      <c r="D1385" s="43">
        <f t="shared" si="43"/>
        <v>365</v>
      </c>
      <c r="E1385" s="49">
        <f>ROUND(('Все выпуски'!$X$3*'Все выпуски'!$X$6/100)/365*(B1385-IF(C1385="Нет",VLOOKUP(A1385,'Айгенис Оп24'!$A$2:$C$22,3,0),VLOOKUP((A1385-1),'Айгенис Оп24'!$A$2:$C$22,3,0))),2)</f>
        <v>8.09</v>
      </c>
      <c r="G1385" s="43">
        <f>COUNTIF(D1386:$D$1852,365)</f>
        <v>104</v>
      </c>
      <c r="H1385" s="43">
        <f>COUNTIF(D1386:$D$1852,366)</f>
        <v>363</v>
      </c>
    </row>
    <row r="1386" spans="1:8" x14ac:dyDescent="0.25">
      <c r="A1386" s="1">
        <f>COUNTIF($C$2:C1386,"Да")</f>
        <v>14</v>
      </c>
      <c r="B1386" s="45">
        <f t="shared" si="44"/>
        <v>46649</v>
      </c>
      <c r="C1386" s="42" t="str">
        <f>IF(ISERROR(VLOOKUP(B1386,'Айгенис Оп24'!$C$3:$C$22,1,0)),"Нет","Да")</f>
        <v>Нет</v>
      </c>
      <c r="D1386" s="43">
        <f t="shared" si="43"/>
        <v>365</v>
      </c>
      <c r="E1386" s="49">
        <f>ROUND(('Все выпуски'!$X$3*'Все выпуски'!$X$6/100)/365*(B1386-IF(C1386="Нет",VLOOKUP(A1386,'Айгенис Оп24'!$A$2:$C$22,3,0),VLOOKUP((A1386-1),'Айгенис Оп24'!$A$2:$C$22,3,0))),2)</f>
        <v>8.19</v>
      </c>
      <c r="G1386" s="43">
        <f>COUNTIF(D1387:$D$1852,365)</f>
        <v>103</v>
      </c>
      <c r="H1386" s="43">
        <f>COUNTIF(D1387:$D$1852,366)</f>
        <v>363</v>
      </c>
    </row>
    <row r="1387" spans="1:8" x14ac:dyDescent="0.25">
      <c r="A1387" s="1">
        <f>COUNTIF($C$2:C1387,"Да")</f>
        <v>14</v>
      </c>
      <c r="B1387" s="45">
        <f t="shared" si="44"/>
        <v>46650</v>
      </c>
      <c r="C1387" s="42" t="str">
        <f>IF(ISERROR(VLOOKUP(B1387,'Айгенис Оп24'!$C$3:$C$22,1,0)),"Нет","Да")</f>
        <v>Нет</v>
      </c>
      <c r="D1387" s="43">
        <f t="shared" si="43"/>
        <v>365</v>
      </c>
      <c r="E1387" s="49">
        <f>ROUND(('Все выпуски'!$X$3*'Все выпуски'!$X$6/100)/365*(B1387-IF(C1387="Нет",VLOOKUP(A1387,'Айгенис Оп24'!$A$2:$C$22,3,0),VLOOKUP((A1387-1),'Айгенис Оп24'!$A$2:$C$22,3,0))),2)</f>
        <v>8.2799999999999994</v>
      </c>
      <c r="G1387" s="43">
        <f>COUNTIF(D1388:$D$1852,365)</f>
        <v>102</v>
      </c>
      <c r="H1387" s="43">
        <f>COUNTIF(D1388:$D$1852,366)</f>
        <v>363</v>
      </c>
    </row>
    <row r="1388" spans="1:8" x14ac:dyDescent="0.25">
      <c r="A1388" s="1">
        <f>COUNTIF($C$2:C1388,"Да")</f>
        <v>14</v>
      </c>
      <c r="B1388" s="45">
        <f t="shared" si="44"/>
        <v>46651</v>
      </c>
      <c r="C1388" s="42" t="str">
        <f>IF(ISERROR(VLOOKUP(B1388,'Айгенис Оп24'!$C$3:$C$22,1,0)),"Нет","Да")</f>
        <v>Нет</v>
      </c>
      <c r="D1388" s="43">
        <f t="shared" si="43"/>
        <v>365</v>
      </c>
      <c r="E1388" s="49">
        <f>ROUND(('Все выпуски'!$X$3*'Все выпуски'!$X$6/100)/365*(B1388-IF(C1388="Нет",VLOOKUP(A1388,'Айгенис Оп24'!$A$2:$C$22,3,0),VLOOKUP((A1388-1),'Айгенис Оп24'!$A$2:$C$22,3,0))),2)</f>
        <v>8.3800000000000008</v>
      </c>
      <c r="G1388" s="43">
        <f>COUNTIF(D1389:$D$1852,365)</f>
        <v>101</v>
      </c>
      <c r="H1388" s="43">
        <f>COUNTIF(D1389:$D$1852,366)</f>
        <v>363</v>
      </c>
    </row>
    <row r="1389" spans="1:8" x14ac:dyDescent="0.25">
      <c r="A1389" s="1">
        <f>COUNTIF($C$2:C1389,"Да")</f>
        <v>14</v>
      </c>
      <c r="B1389" s="45">
        <f t="shared" si="44"/>
        <v>46652</v>
      </c>
      <c r="C1389" s="42" t="str">
        <f>IF(ISERROR(VLOOKUP(B1389,'Айгенис Оп24'!$C$3:$C$22,1,0)),"Нет","Да")</f>
        <v>Нет</v>
      </c>
      <c r="D1389" s="43">
        <f t="shared" si="43"/>
        <v>365</v>
      </c>
      <c r="E1389" s="49">
        <f>ROUND(('Все выпуски'!$X$3*'Все выпуски'!$X$6/100)/365*(B1389-IF(C1389="Нет",VLOOKUP(A1389,'Айгенис Оп24'!$A$2:$C$22,3,0),VLOOKUP((A1389-1),'Айгенис Оп24'!$A$2:$C$22,3,0))),2)</f>
        <v>8.48</v>
      </c>
      <c r="G1389" s="43">
        <f>COUNTIF(D1390:$D$1852,365)</f>
        <v>100</v>
      </c>
      <c r="H1389" s="43">
        <f>COUNTIF(D1390:$D$1852,366)</f>
        <v>363</v>
      </c>
    </row>
    <row r="1390" spans="1:8" x14ac:dyDescent="0.25">
      <c r="A1390" s="1">
        <f>COUNTIF($C$2:C1390,"Да")</f>
        <v>14</v>
      </c>
      <c r="B1390" s="45">
        <f t="shared" si="44"/>
        <v>46653</v>
      </c>
      <c r="C1390" s="42" t="str">
        <f>IF(ISERROR(VLOOKUP(B1390,'Айгенис Оп24'!$C$3:$C$22,1,0)),"Нет","Да")</f>
        <v>Нет</v>
      </c>
      <c r="D1390" s="43">
        <f t="shared" si="43"/>
        <v>365</v>
      </c>
      <c r="E1390" s="49">
        <f>ROUND(('Все выпуски'!$X$3*'Все выпуски'!$X$6/100)/365*(B1390-IF(C1390="Нет",VLOOKUP(A1390,'Айгенис Оп24'!$A$2:$C$22,3,0),VLOOKUP((A1390-1),'Айгенис Оп24'!$A$2:$C$22,3,0))),2)</f>
        <v>8.58</v>
      </c>
      <c r="G1390" s="43">
        <f>COUNTIF(D1391:$D$1852,365)</f>
        <v>99</v>
      </c>
      <c r="H1390" s="43">
        <f>COUNTIF(D1391:$D$1852,366)</f>
        <v>363</v>
      </c>
    </row>
    <row r="1391" spans="1:8" x14ac:dyDescent="0.25">
      <c r="A1391" s="1">
        <f>COUNTIF($C$2:C1391,"Да")</f>
        <v>14</v>
      </c>
      <c r="B1391" s="45">
        <f t="shared" si="44"/>
        <v>46654</v>
      </c>
      <c r="C1391" s="42" t="str">
        <f>IF(ISERROR(VLOOKUP(B1391,'Айгенис Оп24'!$C$3:$C$22,1,0)),"Нет","Да")</f>
        <v>Нет</v>
      </c>
      <c r="D1391" s="43">
        <f t="shared" si="43"/>
        <v>365</v>
      </c>
      <c r="E1391" s="49">
        <f>ROUND(('Все выпуски'!$X$3*'Все выпуски'!$X$6/100)/365*(B1391-IF(C1391="Нет",VLOOKUP(A1391,'Айгенис Оп24'!$A$2:$C$22,3,0),VLOOKUP((A1391-1),'Айгенис Оп24'!$A$2:$C$22,3,0))),2)</f>
        <v>8.68</v>
      </c>
      <c r="G1391" s="43">
        <f>COUNTIF(D1392:$D$1852,365)</f>
        <v>98</v>
      </c>
      <c r="H1391" s="43">
        <f>COUNTIF(D1392:$D$1852,366)</f>
        <v>363</v>
      </c>
    </row>
    <row r="1392" spans="1:8" x14ac:dyDescent="0.25">
      <c r="A1392" s="1">
        <f>COUNTIF($C$2:C1392,"Да")</f>
        <v>14</v>
      </c>
      <c r="B1392" s="45">
        <f t="shared" si="44"/>
        <v>46655</v>
      </c>
      <c r="C1392" s="42" t="str">
        <f>IF(ISERROR(VLOOKUP(B1392,'Айгенис Оп24'!$C$3:$C$22,1,0)),"Нет","Да")</f>
        <v>Нет</v>
      </c>
      <c r="D1392" s="43">
        <f t="shared" si="43"/>
        <v>365</v>
      </c>
      <c r="E1392" s="49">
        <f>ROUND(('Все выпуски'!$X$3*'Все выпуски'!$X$6/100)/365*(B1392-IF(C1392="Нет",VLOOKUP(A1392,'Айгенис Оп24'!$A$2:$C$22,3,0),VLOOKUP((A1392-1),'Айгенис Оп24'!$A$2:$C$22,3,0))),2)</f>
        <v>8.7799999999999994</v>
      </c>
      <c r="G1392" s="43">
        <f>COUNTIF(D1393:$D$1852,365)</f>
        <v>97</v>
      </c>
      <c r="H1392" s="43">
        <f>COUNTIF(D1393:$D$1852,366)</f>
        <v>363</v>
      </c>
    </row>
    <row r="1393" spans="1:8" x14ac:dyDescent="0.25">
      <c r="A1393" s="1">
        <f>COUNTIF($C$2:C1393,"Да")</f>
        <v>14</v>
      </c>
      <c r="B1393" s="45">
        <f t="shared" si="44"/>
        <v>46656</v>
      </c>
      <c r="C1393" s="42" t="str">
        <f>IF(ISERROR(VLOOKUP(B1393,'Айгенис Оп24'!$C$3:$C$22,1,0)),"Нет","Да")</f>
        <v>Нет</v>
      </c>
      <c r="D1393" s="43">
        <f t="shared" si="43"/>
        <v>365</v>
      </c>
      <c r="E1393" s="49">
        <f>ROUND(('Все выпуски'!$X$3*'Все выпуски'!$X$6/100)/365*(B1393-IF(C1393="Нет",VLOOKUP(A1393,'Айгенис Оп24'!$A$2:$C$22,3,0),VLOOKUP((A1393-1),'Айгенис Оп24'!$A$2:$C$22,3,0))),2)</f>
        <v>8.8800000000000008</v>
      </c>
      <c r="G1393" s="43">
        <f>COUNTIF(D1394:$D$1852,365)</f>
        <v>96</v>
      </c>
      <c r="H1393" s="43">
        <f>COUNTIF(D1394:$D$1852,366)</f>
        <v>363</v>
      </c>
    </row>
    <row r="1394" spans="1:8" x14ac:dyDescent="0.25">
      <c r="A1394" s="1">
        <f>COUNTIF($C$2:C1394,"Да")</f>
        <v>14</v>
      </c>
      <c r="B1394" s="45">
        <f t="shared" si="44"/>
        <v>46657</v>
      </c>
      <c r="C1394" s="42" t="str">
        <f>IF(ISERROR(VLOOKUP(B1394,'Айгенис Оп24'!$C$3:$C$22,1,0)),"Нет","Да")</f>
        <v>Нет</v>
      </c>
      <c r="D1394" s="43">
        <f t="shared" si="43"/>
        <v>365</v>
      </c>
      <c r="E1394" s="49">
        <f>ROUND(('Все выпуски'!$X$3*'Все выпуски'!$X$6/100)/365*(B1394-IF(C1394="Нет",VLOOKUP(A1394,'Айгенис Оп24'!$A$2:$C$22,3,0),VLOOKUP((A1394-1),'Айгенис Оп24'!$A$2:$C$22,3,0))),2)</f>
        <v>8.98</v>
      </c>
      <c r="G1394" s="43">
        <f>COUNTIF(D1395:$D$1852,365)</f>
        <v>95</v>
      </c>
      <c r="H1394" s="43">
        <f>COUNTIF(D1395:$D$1852,366)</f>
        <v>363</v>
      </c>
    </row>
    <row r="1395" spans="1:8" x14ac:dyDescent="0.25">
      <c r="A1395" s="1">
        <f>COUNTIF($C$2:C1395,"Да")</f>
        <v>15</v>
      </c>
      <c r="B1395" s="45">
        <f t="shared" si="44"/>
        <v>46658</v>
      </c>
      <c r="C1395" s="42" t="str">
        <f>IF(ISERROR(VLOOKUP(B1395,'Айгенис Оп24'!$C$3:$C$22,1,0)),"Нет","Да")</f>
        <v>Да</v>
      </c>
      <c r="D1395" s="43">
        <f t="shared" si="43"/>
        <v>365</v>
      </c>
      <c r="E1395" s="49">
        <f>ROUND(('Все выпуски'!$X$3*'Все выпуски'!$X$6/100)/365*(B1395-IF(C1395="Нет",VLOOKUP(A1395,'Айгенис Оп24'!$A$2:$C$22,3,0),VLOOKUP((A1395-1),'Айгенис Оп24'!$A$2:$C$22,3,0))),2)</f>
        <v>9.07</v>
      </c>
      <c r="G1395" s="43">
        <f>COUNTIF(D1396:$D$1852,365)</f>
        <v>94</v>
      </c>
      <c r="H1395" s="43">
        <f>COUNTIF(D1396:$D$1852,366)</f>
        <v>363</v>
      </c>
    </row>
    <row r="1396" spans="1:8" x14ac:dyDescent="0.25">
      <c r="A1396" s="1">
        <f>COUNTIF($C$2:C1396,"Да")</f>
        <v>15</v>
      </c>
      <c r="B1396" s="45">
        <f t="shared" si="44"/>
        <v>46659</v>
      </c>
      <c r="C1396" s="42" t="str">
        <f>IF(ISERROR(VLOOKUP(B1396,'Айгенис Оп24'!$C$3:$C$22,1,0)),"Нет","Да")</f>
        <v>Нет</v>
      </c>
      <c r="D1396" s="43">
        <f t="shared" si="43"/>
        <v>365</v>
      </c>
      <c r="E1396" s="49">
        <f>ROUND(('Все выпуски'!$X$3*'Все выпуски'!$X$6/100)/365*(B1396-IF(C1396="Нет",VLOOKUP(A1396,'Айгенис Оп24'!$A$2:$C$22,3,0),VLOOKUP((A1396-1),'Айгенис Оп24'!$A$2:$C$22,3,0))),2)</f>
        <v>0.1</v>
      </c>
      <c r="G1396" s="43">
        <f>COUNTIF(D1397:$D$1852,365)</f>
        <v>93</v>
      </c>
      <c r="H1396" s="43">
        <f>COUNTIF(D1397:$D$1852,366)</f>
        <v>363</v>
      </c>
    </row>
    <row r="1397" spans="1:8" x14ac:dyDescent="0.25">
      <c r="A1397" s="1">
        <f>COUNTIF($C$2:C1397,"Да")</f>
        <v>15</v>
      </c>
      <c r="B1397" s="45">
        <f t="shared" si="44"/>
        <v>46660</v>
      </c>
      <c r="C1397" s="42" t="str">
        <f>IF(ISERROR(VLOOKUP(B1397,'Айгенис Оп24'!$C$3:$C$22,1,0)),"Нет","Да")</f>
        <v>Нет</v>
      </c>
      <c r="D1397" s="43">
        <f t="shared" si="43"/>
        <v>365</v>
      </c>
      <c r="E1397" s="49">
        <f>ROUND(('Все выпуски'!$X$3*'Все выпуски'!$X$6/100)/365*(B1397-IF(C1397="Нет",VLOOKUP(A1397,'Айгенис Оп24'!$A$2:$C$22,3,0),VLOOKUP((A1397-1),'Айгенис Оп24'!$A$2:$C$22,3,0))),2)</f>
        <v>0.2</v>
      </c>
      <c r="G1397" s="43">
        <f>COUNTIF(D1398:$D$1852,365)</f>
        <v>92</v>
      </c>
      <c r="H1397" s="43">
        <f>COUNTIF(D1398:$D$1852,366)</f>
        <v>363</v>
      </c>
    </row>
    <row r="1398" spans="1:8" x14ac:dyDescent="0.25">
      <c r="A1398" s="1">
        <f>COUNTIF($C$2:C1398,"Да")</f>
        <v>15</v>
      </c>
      <c r="B1398" s="45">
        <f t="shared" si="44"/>
        <v>46661</v>
      </c>
      <c r="C1398" s="42" t="str">
        <f>IF(ISERROR(VLOOKUP(B1398,'Айгенис Оп24'!$C$3:$C$22,1,0)),"Нет","Да")</f>
        <v>Нет</v>
      </c>
      <c r="D1398" s="43">
        <f t="shared" si="43"/>
        <v>365</v>
      </c>
      <c r="E1398" s="49">
        <f>ROUND(('Все выпуски'!$X$3*'Все выпуски'!$X$6/100)/365*(B1398-IF(C1398="Нет",VLOOKUP(A1398,'Айгенис Оп24'!$A$2:$C$22,3,0),VLOOKUP((A1398-1),'Айгенис Оп24'!$A$2:$C$22,3,0))),2)</f>
        <v>0.3</v>
      </c>
      <c r="G1398" s="43">
        <f>COUNTIF(D1399:$D$1852,365)</f>
        <v>91</v>
      </c>
      <c r="H1398" s="43">
        <f>COUNTIF(D1399:$D$1852,366)</f>
        <v>363</v>
      </c>
    </row>
    <row r="1399" spans="1:8" x14ac:dyDescent="0.25">
      <c r="A1399" s="1">
        <f>COUNTIF($C$2:C1399,"Да")</f>
        <v>15</v>
      </c>
      <c r="B1399" s="45">
        <f t="shared" si="44"/>
        <v>46662</v>
      </c>
      <c r="C1399" s="42" t="str">
        <f>IF(ISERROR(VLOOKUP(B1399,'Айгенис Оп24'!$C$3:$C$22,1,0)),"Нет","Да")</f>
        <v>Нет</v>
      </c>
      <c r="D1399" s="43">
        <f t="shared" si="43"/>
        <v>365</v>
      </c>
      <c r="E1399" s="49">
        <f>ROUND(('Все выпуски'!$X$3*'Все выпуски'!$X$6/100)/365*(B1399-IF(C1399="Нет",VLOOKUP(A1399,'Айгенис Оп24'!$A$2:$C$22,3,0),VLOOKUP((A1399-1),'Айгенис Оп24'!$A$2:$C$22,3,0))),2)</f>
        <v>0.39</v>
      </c>
      <c r="G1399" s="43">
        <f>COUNTIF(D1400:$D$1852,365)</f>
        <v>90</v>
      </c>
      <c r="H1399" s="43">
        <f>COUNTIF(D1400:$D$1852,366)</f>
        <v>363</v>
      </c>
    </row>
    <row r="1400" spans="1:8" x14ac:dyDescent="0.25">
      <c r="A1400" s="1">
        <f>COUNTIF($C$2:C1400,"Да")</f>
        <v>15</v>
      </c>
      <c r="B1400" s="45">
        <f t="shared" si="44"/>
        <v>46663</v>
      </c>
      <c r="C1400" s="42" t="str">
        <f>IF(ISERROR(VLOOKUP(B1400,'Айгенис Оп24'!$C$3:$C$22,1,0)),"Нет","Да")</f>
        <v>Нет</v>
      </c>
      <c r="D1400" s="43">
        <f t="shared" si="43"/>
        <v>365</v>
      </c>
      <c r="E1400" s="49">
        <f>ROUND(('Все выпуски'!$X$3*'Все выпуски'!$X$6/100)/365*(B1400-IF(C1400="Нет",VLOOKUP(A1400,'Айгенис Оп24'!$A$2:$C$22,3,0),VLOOKUP((A1400-1),'Айгенис Оп24'!$A$2:$C$22,3,0))),2)</f>
        <v>0.49</v>
      </c>
      <c r="G1400" s="43">
        <f>COUNTIF(D1401:$D$1852,365)</f>
        <v>89</v>
      </c>
      <c r="H1400" s="43">
        <f>COUNTIF(D1401:$D$1852,366)</f>
        <v>363</v>
      </c>
    </row>
    <row r="1401" spans="1:8" x14ac:dyDescent="0.25">
      <c r="A1401" s="1">
        <f>COUNTIF($C$2:C1401,"Да")</f>
        <v>15</v>
      </c>
      <c r="B1401" s="45">
        <f t="shared" si="44"/>
        <v>46664</v>
      </c>
      <c r="C1401" s="42" t="str">
        <f>IF(ISERROR(VLOOKUP(B1401,'Айгенис Оп24'!$C$3:$C$22,1,0)),"Нет","Да")</f>
        <v>Нет</v>
      </c>
      <c r="D1401" s="43">
        <f t="shared" si="43"/>
        <v>365</v>
      </c>
      <c r="E1401" s="49">
        <f>ROUND(('Все выпуски'!$X$3*'Все выпуски'!$X$6/100)/365*(B1401-IF(C1401="Нет",VLOOKUP(A1401,'Айгенис Оп24'!$A$2:$C$22,3,0),VLOOKUP((A1401-1),'Айгенис Оп24'!$A$2:$C$22,3,0))),2)</f>
        <v>0.59</v>
      </c>
      <c r="G1401" s="43">
        <f>COUNTIF(D1402:$D$1852,365)</f>
        <v>88</v>
      </c>
      <c r="H1401" s="43">
        <f>COUNTIF(D1402:$D$1852,366)</f>
        <v>363</v>
      </c>
    </row>
    <row r="1402" spans="1:8" x14ac:dyDescent="0.25">
      <c r="A1402" s="1">
        <f>COUNTIF($C$2:C1402,"Да")</f>
        <v>15</v>
      </c>
      <c r="B1402" s="45">
        <f t="shared" si="44"/>
        <v>46665</v>
      </c>
      <c r="C1402" s="42" t="str">
        <f>IF(ISERROR(VLOOKUP(B1402,'Айгенис Оп24'!$C$3:$C$22,1,0)),"Нет","Да")</f>
        <v>Нет</v>
      </c>
      <c r="D1402" s="43">
        <f t="shared" si="43"/>
        <v>365</v>
      </c>
      <c r="E1402" s="49">
        <f>ROUND(('Все выпуски'!$X$3*'Все выпуски'!$X$6/100)/365*(B1402-IF(C1402="Нет",VLOOKUP(A1402,'Айгенис Оп24'!$A$2:$C$22,3,0),VLOOKUP((A1402-1),'Айгенис Оп24'!$A$2:$C$22,3,0))),2)</f>
        <v>0.69</v>
      </c>
      <c r="G1402" s="43">
        <f>COUNTIF(D1403:$D$1852,365)</f>
        <v>87</v>
      </c>
      <c r="H1402" s="43">
        <f>COUNTIF(D1403:$D$1852,366)</f>
        <v>363</v>
      </c>
    </row>
    <row r="1403" spans="1:8" x14ac:dyDescent="0.25">
      <c r="A1403" s="1">
        <f>COUNTIF($C$2:C1403,"Да")</f>
        <v>15</v>
      </c>
      <c r="B1403" s="45">
        <f t="shared" si="44"/>
        <v>46666</v>
      </c>
      <c r="C1403" s="42" t="str">
        <f>IF(ISERROR(VLOOKUP(B1403,'Айгенис Оп24'!$C$3:$C$22,1,0)),"Нет","Да")</f>
        <v>Нет</v>
      </c>
      <c r="D1403" s="43">
        <f t="shared" si="43"/>
        <v>365</v>
      </c>
      <c r="E1403" s="49">
        <f>ROUND(('Все выпуски'!$X$3*'Все выпуски'!$X$6/100)/365*(B1403-IF(C1403="Нет",VLOOKUP(A1403,'Айгенис Оп24'!$A$2:$C$22,3,0),VLOOKUP((A1403-1),'Айгенис Оп24'!$A$2:$C$22,3,0))),2)</f>
        <v>0.79</v>
      </c>
      <c r="G1403" s="43">
        <f>COUNTIF(D1404:$D$1852,365)</f>
        <v>86</v>
      </c>
      <c r="H1403" s="43">
        <f>COUNTIF(D1404:$D$1852,366)</f>
        <v>363</v>
      </c>
    </row>
    <row r="1404" spans="1:8" x14ac:dyDescent="0.25">
      <c r="A1404" s="1">
        <f>COUNTIF($C$2:C1404,"Да")</f>
        <v>15</v>
      </c>
      <c r="B1404" s="45">
        <f t="shared" si="44"/>
        <v>46667</v>
      </c>
      <c r="C1404" s="42" t="str">
        <f>IF(ISERROR(VLOOKUP(B1404,'Айгенис Оп24'!$C$3:$C$22,1,0)),"Нет","Да")</f>
        <v>Нет</v>
      </c>
      <c r="D1404" s="43">
        <f t="shared" si="43"/>
        <v>365</v>
      </c>
      <c r="E1404" s="49">
        <f>ROUND(('Все выпуски'!$X$3*'Все выпуски'!$X$6/100)/365*(B1404-IF(C1404="Нет",VLOOKUP(A1404,'Айгенис Оп24'!$A$2:$C$22,3,0),VLOOKUP((A1404-1),'Айгенис Оп24'!$A$2:$C$22,3,0))),2)</f>
        <v>0.89</v>
      </c>
      <c r="G1404" s="43">
        <f>COUNTIF(D1405:$D$1852,365)</f>
        <v>85</v>
      </c>
      <c r="H1404" s="43">
        <f>COUNTIF(D1405:$D$1852,366)</f>
        <v>363</v>
      </c>
    </row>
    <row r="1405" spans="1:8" x14ac:dyDescent="0.25">
      <c r="A1405" s="1">
        <f>COUNTIF($C$2:C1405,"Да")</f>
        <v>15</v>
      </c>
      <c r="B1405" s="45">
        <f t="shared" si="44"/>
        <v>46668</v>
      </c>
      <c r="C1405" s="42" t="str">
        <f>IF(ISERROR(VLOOKUP(B1405,'Айгенис Оп24'!$C$3:$C$22,1,0)),"Нет","Да")</f>
        <v>Нет</v>
      </c>
      <c r="D1405" s="43">
        <f t="shared" si="43"/>
        <v>365</v>
      </c>
      <c r="E1405" s="49">
        <f>ROUND(('Все выпуски'!$X$3*'Все выпуски'!$X$6/100)/365*(B1405-IF(C1405="Нет",VLOOKUP(A1405,'Айгенис Оп24'!$A$2:$C$22,3,0),VLOOKUP((A1405-1),'Айгенис Оп24'!$A$2:$C$22,3,0))),2)</f>
        <v>0.99</v>
      </c>
      <c r="G1405" s="43">
        <f>COUNTIF(D1406:$D$1852,365)</f>
        <v>84</v>
      </c>
      <c r="H1405" s="43">
        <f>COUNTIF(D1406:$D$1852,366)</f>
        <v>363</v>
      </c>
    </row>
    <row r="1406" spans="1:8" x14ac:dyDescent="0.25">
      <c r="A1406" s="1">
        <f>COUNTIF($C$2:C1406,"Да")</f>
        <v>15</v>
      </c>
      <c r="B1406" s="45">
        <f t="shared" si="44"/>
        <v>46669</v>
      </c>
      <c r="C1406" s="42" t="str">
        <f>IF(ISERROR(VLOOKUP(B1406,'Айгенис Оп24'!$C$3:$C$22,1,0)),"Нет","Да")</f>
        <v>Нет</v>
      </c>
      <c r="D1406" s="43">
        <f t="shared" si="43"/>
        <v>365</v>
      </c>
      <c r="E1406" s="49">
        <f>ROUND(('Все выпуски'!$X$3*'Все выпуски'!$X$6/100)/365*(B1406-IF(C1406="Нет",VLOOKUP(A1406,'Айгенис Оп24'!$A$2:$C$22,3,0),VLOOKUP((A1406-1),'Айгенис Оп24'!$A$2:$C$22,3,0))),2)</f>
        <v>1.08</v>
      </c>
      <c r="G1406" s="43">
        <f>COUNTIF(D1407:$D$1852,365)</f>
        <v>83</v>
      </c>
      <c r="H1406" s="43">
        <f>COUNTIF(D1407:$D$1852,366)</f>
        <v>363</v>
      </c>
    </row>
    <row r="1407" spans="1:8" x14ac:dyDescent="0.25">
      <c r="A1407" s="1">
        <f>COUNTIF($C$2:C1407,"Да")</f>
        <v>15</v>
      </c>
      <c r="B1407" s="45">
        <f t="shared" si="44"/>
        <v>46670</v>
      </c>
      <c r="C1407" s="42" t="str">
        <f>IF(ISERROR(VLOOKUP(B1407,'Айгенис Оп24'!$C$3:$C$22,1,0)),"Нет","Да")</f>
        <v>Нет</v>
      </c>
      <c r="D1407" s="43">
        <f t="shared" si="43"/>
        <v>365</v>
      </c>
      <c r="E1407" s="49">
        <f>ROUND(('Все выпуски'!$X$3*'Все выпуски'!$X$6/100)/365*(B1407-IF(C1407="Нет",VLOOKUP(A1407,'Айгенис Оп24'!$A$2:$C$22,3,0),VLOOKUP((A1407-1),'Айгенис Оп24'!$A$2:$C$22,3,0))),2)</f>
        <v>1.18</v>
      </c>
      <c r="G1407" s="43">
        <f>COUNTIF(D1408:$D$1852,365)</f>
        <v>82</v>
      </c>
      <c r="H1407" s="43">
        <f>COUNTIF(D1408:$D$1852,366)</f>
        <v>363</v>
      </c>
    </row>
    <row r="1408" spans="1:8" x14ac:dyDescent="0.25">
      <c r="A1408" s="1">
        <f>COUNTIF($C$2:C1408,"Да")</f>
        <v>15</v>
      </c>
      <c r="B1408" s="45">
        <f t="shared" si="44"/>
        <v>46671</v>
      </c>
      <c r="C1408" s="42" t="str">
        <f>IF(ISERROR(VLOOKUP(B1408,'Айгенис Оп24'!$C$3:$C$22,1,0)),"Нет","Да")</f>
        <v>Нет</v>
      </c>
      <c r="D1408" s="43">
        <f t="shared" si="43"/>
        <v>365</v>
      </c>
      <c r="E1408" s="49">
        <f>ROUND(('Все выпуски'!$X$3*'Все выпуски'!$X$6/100)/365*(B1408-IF(C1408="Нет",VLOOKUP(A1408,'Айгенис Оп24'!$A$2:$C$22,3,0),VLOOKUP((A1408-1),'Айгенис Оп24'!$A$2:$C$22,3,0))),2)</f>
        <v>1.28</v>
      </c>
      <c r="G1408" s="43">
        <f>COUNTIF(D1409:$D$1852,365)</f>
        <v>81</v>
      </c>
      <c r="H1408" s="43">
        <f>COUNTIF(D1409:$D$1852,366)</f>
        <v>363</v>
      </c>
    </row>
    <row r="1409" spans="1:8" x14ac:dyDescent="0.25">
      <c r="A1409" s="1">
        <f>COUNTIF($C$2:C1409,"Да")</f>
        <v>15</v>
      </c>
      <c r="B1409" s="45">
        <f t="shared" si="44"/>
        <v>46672</v>
      </c>
      <c r="C1409" s="42" t="str">
        <f>IF(ISERROR(VLOOKUP(B1409,'Айгенис Оп24'!$C$3:$C$22,1,0)),"Нет","Да")</f>
        <v>Нет</v>
      </c>
      <c r="D1409" s="43">
        <f t="shared" si="43"/>
        <v>365</v>
      </c>
      <c r="E1409" s="49">
        <f>ROUND(('Все выпуски'!$X$3*'Все выпуски'!$X$6/100)/365*(B1409-IF(C1409="Нет",VLOOKUP(A1409,'Айгенис Оп24'!$A$2:$C$22,3,0),VLOOKUP((A1409-1),'Айгенис Оп24'!$A$2:$C$22,3,0))),2)</f>
        <v>1.38</v>
      </c>
      <c r="G1409" s="43">
        <f>COUNTIF(D1410:$D$1852,365)</f>
        <v>80</v>
      </c>
      <c r="H1409" s="43">
        <f>COUNTIF(D1410:$D$1852,366)</f>
        <v>363</v>
      </c>
    </row>
    <row r="1410" spans="1:8" x14ac:dyDescent="0.25">
      <c r="A1410" s="1">
        <f>COUNTIF($C$2:C1410,"Да")</f>
        <v>15</v>
      </c>
      <c r="B1410" s="45">
        <f t="shared" si="44"/>
        <v>46673</v>
      </c>
      <c r="C1410" s="42" t="str">
        <f>IF(ISERROR(VLOOKUP(B1410,'Айгенис Оп24'!$C$3:$C$22,1,0)),"Нет","Да")</f>
        <v>Нет</v>
      </c>
      <c r="D1410" s="43">
        <f t="shared" ref="D1410:D1473" si="45">IF(MOD(YEAR(B1410),4)=0,366,365)</f>
        <v>365</v>
      </c>
      <c r="E1410" s="49">
        <f>ROUND(('Все выпуски'!$X$3*'Все выпуски'!$X$6/100)/365*(B1410-IF(C1410="Нет",VLOOKUP(A1410,'Айгенис Оп24'!$A$2:$C$22,3,0),VLOOKUP((A1410-1),'Айгенис Оп24'!$A$2:$C$22,3,0))),2)</f>
        <v>1.48</v>
      </c>
      <c r="G1410" s="43">
        <f>COUNTIF(D1411:$D$1852,365)</f>
        <v>79</v>
      </c>
      <c r="H1410" s="43">
        <f>COUNTIF(D1411:$D$1852,366)</f>
        <v>363</v>
      </c>
    </row>
    <row r="1411" spans="1:8" x14ac:dyDescent="0.25">
      <c r="A1411" s="1">
        <f>COUNTIF($C$2:C1411,"Да")</f>
        <v>15</v>
      </c>
      <c r="B1411" s="45">
        <f t="shared" si="44"/>
        <v>46674</v>
      </c>
      <c r="C1411" s="42" t="str">
        <f>IF(ISERROR(VLOOKUP(B1411,'Айгенис Оп24'!$C$3:$C$22,1,0)),"Нет","Да")</f>
        <v>Нет</v>
      </c>
      <c r="D1411" s="43">
        <f t="shared" si="45"/>
        <v>365</v>
      </c>
      <c r="E1411" s="49">
        <f>ROUND(('Все выпуски'!$X$3*'Все выпуски'!$X$6/100)/365*(B1411-IF(C1411="Нет",VLOOKUP(A1411,'Айгенис Оп24'!$A$2:$C$22,3,0),VLOOKUP((A1411-1),'Айгенис Оп24'!$A$2:$C$22,3,0))),2)</f>
        <v>1.58</v>
      </c>
      <c r="G1411" s="43">
        <f>COUNTIF(D1412:$D$1852,365)</f>
        <v>78</v>
      </c>
      <c r="H1411" s="43">
        <f>COUNTIF(D1412:$D$1852,366)</f>
        <v>363</v>
      </c>
    </row>
    <row r="1412" spans="1:8" x14ac:dyDescent="0.25">
      <c r="A1412" s="1">
        <f>COUNTIF($C$2:C1412,"Да")</f>
        <v>15</v>
      </c>
      <c r="B1412" s="45">
        <f t="shared" si="44"/>
        <v>46675</v>
      </c>
      <c r="C1412" s="42" t="str">
        <f>IF(ISERROR(VLOOKUP(B1412,'Айгенис Оп24'!$C$3:$C$22,1,0)),"Нет","Да")</f>
        <v>Нет</v>
      </c>
      <c r="D1412" s="43">
        <f t="shared" si="45"/>
        <v>365</v>
      </c>
      <c r="E1412" s="49">
        <f>ROUND(('Все выпуски'!$X$3*'Все выпуски'!$X$6/100)/365*(B1412-IF(C1412="Нет",VLOOKUP(A1412,'Айгенис Оп24'!$A$2:$C$22,3,0),VLOOKUP((A1412-1),'Айгенис Оп24'!$A$2:$C$22,3,0))),2)</f>
        <v>1.68</v>
      </c>
      <c r="G1412" s="43">
        <f>COUNTIF(D1413:$D$1852,365)</f>
        <v>77</v>
      </c>
      <c r="H1412" s="43">
        <f>COUNTIF(D1413:$D$1852,366)</f>
        <v>363</v>
      </c>
    </row>
    <row r="1413" spans="1:8" x14ac:dyDescent="0.25">
      <c r="A1413" s="1">
        <f>COUNTIF($C$2:C1413,"Да")</f>
        <v>15</v>
      </c>
      <c r="B1413" s="45">
        <f t="shared" si="44"/>
        <v>46676</v>
      </c>
      <c r="C1413" s="42" t="str">
        <f>IF(ISERROR(VLOOKUP(B1413,'Айгенис Оп24'!$C$3:$C$22,1,0)),"Нет","Да")</f>
        <v>Нет</v>
      </c>
      <c r="D1413" s="43">
        <f t="shared" si="45"/>
        <v>365</v>
      </c>
      <c r="E1413" s="49">
        <f>ROUND(('Все выпуски'!$X$3*'Все выпуски'!$X$6/100)/365*(B1413-IF(C1413="Нет",VLOOKUP(A1413,'Айгенис Оп24'!$A$2:$C$22,3,0),VLOOKUP((A1413-1),'Айгенис Оп24'!$A$2:$C$22,3,0))),2)</f>
        <v>1.78</v>
      </c>
      <c r="G1413" s="43">
        <f>COUNTIF(D1414:$D$1852,365)</f>
        <v>76</v>
      </c>
      <c r="H1413" s="43">
        <f>COUNTIF(D1414:$D$1852,366)</f>
        <v>363</v>
      </c>
    </row>
    <row r="1414" spans="1:8" x14ac:dyDescent="0.25">
      <c r="A1414" s="1">
        <f>COUNTIF($C$2:C1414,"Да")</f>
        <v>15</v>
      </c>
      <c r="B1414" s="45">
        <f t="shared" si="44"/>
        <v>46677</v>
      </c>
      <c r="C1414" s="42" t="str">
        <f>IF(ISERROR(VLOOKUP(B1414,'Айгенис Оп24'!$C$3:$C$22,1,0)),"Нет","Да")</f>
        <v>Нет</v>
      </c>
      <c r="D1414" s="43">
        <f t="shared" si="45"/>
        <v>365</v>
      </c>
      <c r="E1414" s="49">
        <f>ROUND(('Все выпуски'!$X$3*'Все выпуски'!$X$6/100)/365*(B1414-IF(C1414="Нет",VLOOKUP(A1414,'Айгенис Оп24'!$A$2:$C$22,3,0),VLOOKUP((A1414-1),'Айгенис Оп24'!$A$2:$C$22,3,0))),2)</f>
        <v>1.87</v>
      </c>
      <c r="G1414" s="43">
        <f>COUNTIF(D1415:$D$1852,365)</f>
        <v>75</v>
      </c>
      <c r="H1414" s="43">
        <f>COUNTIF(D1415:$D$1852,366)</f>
        <v>363</v>
      </c>
    </row>
    <row r="1415" spans="1:8" x14ac:dyDescent="0.25">
      <c r="A1415" s="1">
        <f>COUNTIF($C$2:C1415,"Да")</f>
        <v>15</v>
      </c>
      <c r="B1415" s="45">
        <f t="shared" si="44"/>
        <v>46678</v>
      </c>
      <c r="C1415" s="42" t="str">
        <f>IF(ISERROR(VLOOKUP(B1415,'Айгенис Оп24'!$C$3:$C$22,1,0)),"Нет","Да")</f>
        <v>Нет</v>
      </c>
      <c r="D1415" s="43">
        <f t="shared" si="45"/>
        <v>365</v>
      </c>
      <c r="E1415" s="49">
        <f>ROUND(('Все выпуски'!$X$3*'Все выпуски'!$X$6/100)/365*(B1415-IF(C1415="Нет",VLOOKUP(A1415,'Айгенис Оп24'!$A$2:$C$22,3,0),VLOOKUP((A1415-1),'Айгенис Оп24'!$A$2:$C$22,3,0))),2)</f>
        <v>1.97</v>
      </c>
      <c r="G1415" s="43">
        <f>COUNTIF(D1416:$D$1852,365)</f>
        <v>74</v>
      </c>
      <c r="H1415" s="43">
        <f>COUNTIF(D1416:$D$1852,366)</f>
        <v>363</v>
      </c>
    </row>
    <row r="1416" spans="1:8" x14ac:dyDescent="0.25">
      <c r="A1416" s="1">
        <f>COUNTIF($C$2:C1416,"Да")</f>
        <v>15</v>
      </c>
      <c r="B1416" s="45">
        <f t="shared" si="44"/>
        <v>46679</v>
      </c>
      <c r="C1416" s="42" t="str">
        <f>IF(ISERROR(VLOOKUP(B1416,'Айгенис Оп24'!$C$3:$C$22,1,0)),"Нет","Да")</f>
        <v>Нет</v>
      </c>
      <c r="D1416" s="43">
        <f t="shared" si="45"/>
        <v>365</v>
      </c>
      <c r="E1416" s="49">
        <f>ROUND(('Все выпуски'!$X$3*'Все выпуски'!$X$6/100)/365*(B1416-IF(C1416="Нет",VLOOKUP(A1416,'Айгенис Оп24'!$A$2:$C$22,3,0),VLOOKUP((A1416-1),'Айгенис Оп24'!$A$2:$C$22,3,0))),2)</f>
        <v>2.0699999999999998</v>
      </c>
      <c r="G1416" s="43">
        <f>COUNTIF(D1417:$D$1852,365)</f>
        <v>73</v>
      </c>
      <c r="H1416" s="43">
        <f>COUNTIF(D1417:$D$1852,366)</f>
        <v>363</v>
      </c>
    </row>
    <row r="1417" spans="1:8" x14ac:dyDescent="0.25">
      <c r="A1417" s="1">
        <f>COUNTIF($C$2:C1417,"Да")</f>
        <v>15</v>
      </c>
      <c r="B1417" s="45">
        <f t="shared" si="44"/>
        <v>46680</v>
      </c>
      <c r="C1417" s="42" t="str">
        <f>IF(ISERROR(VLOOKUP(B1417,'Айгенис Оп24'!$C$3:$C$22,1,0)),"Нет","Да")</f>
        <v>Нет</v>
      </c>
      <c r="D1417" s="43">
        <f t="shared" si="45"/>
        <v>365</v>
      </c>
      <c r="E1417" s="49">
        <f>ROUND(('Все выпуски'!$X$3*'Все выпуски'!$X$6/100)/365*(B1417-IF(C1417="Нет",VLOOKUP(A1417,'Айгенис Оп24'!$A$2:$C$22,3,0),VLOOKUP((A1417-1),'Айгенис Оп24'!$A$2:$C$22,3,0))),2)</f>
        <v>2.17</v>
      </c>
      <c r="G1417" s="43">
        <f>COUNTIF(D1418:$D$1852,365)</f>
        <v>72</v>
      </c>
      <c r="H1417" s="43">
        <f>COUNTIF(D1418:$D$1852,366)</f>
        <v>363</v>
      </c>
    </row>
    <row r="1418" spans="1:8" x14ac:dyDescent="0.25">
      <c r="A1418" s="1">
        <f>COUNTIF($C$2:C1418,"Да")</f>
        <v>15</v>
      </c>
      <c r="B1418" s="45">
        <f t="shared" si="44"/>
        <v>46681</v>
      </c>
      <c r="C1418" s="42" t="str">
        <f>IF(ISERROR(VLOOKUP(B1418,'Айгенис Оп24'!$C$3:$C$22,1,0)),"Нет","Да")</f>
        <v>Нет</v>
      </c>
      <c r="D1418" s="43">
        <f t="shared" si="45"/>
        <v>365</v>
      </c>
      <c r="E1418" s="49">
        <f>ROUND(('Все выпуски'!$X$3*'Все выпуски'!$X$6/100)/365*(B1418-IF(C1418="Нет",VLOOKUP(A1418,'Айгенис Оп24'!$A$2:$C$22,3,0),VLOOKUP((A1418-1),'Айгенис Оп24'!$A$2:$C$22,3,0))),2)</f>
        <v>2.27</v>
      </c>
      <c r="G1418" s="43">
        <f>COUNTIF(D1419:$D$1852,365)</f>
        <v>71</v>
      </c>
      <c r="H1418" s="43">
        <f>COUNTIF(D1419:$D$1852,366)</f>
        <v>363</v>
      </c>
    </row>
    <row r="1419" spans="1:8" x14ac:dyDescent="0.25">
      <c r="A1419" s="1">
        <f>COUNTIF($C$2:C1419,"Да")</f>
        <v>15</v>
      </c>
      <c r="B1419" s="45">
        <f t="shared" si="44"/>
        <v>46682</v>
      </c>
      <c r="C1419" s="42" t="str">
        <f>IF(ISERROR(VLOOKUP(B1419,'Айгенис Оп24'!$C$3:$C$22,1,0)),"Нет","Да")</f>
        <v>Нет</v>
      </c>
      <c r="D1419" s="43">
        <f t="shared" si="45"/>
        <v>365</v>
      </c>
      <c r="E1419" s="49">
        <f>ROUND(('Все выпуски'!$X$3*'Все выпуски'!$X$6/100)/365*(B1419-IF(C1419="Нет",VLOOKUP(A1419,'Айгенис Оп24'!$A$2:$C$22,3,0),VLOOKUP((A1419-1),'Айгенис Оп24'!$A$2:$C$22,3,0))),2)</f>
        <v>2.37</v>
      </c>
      <c r="G1419" s="43">
        <f>COUNTIF(D1420:$D$1852,365)</f>
        <v>70</v>
      </c>
      <c r="H1419" s="43">
        <f>COUNTIF(D1420:$D$1852,366)</f>
        <v>363</v>
      </c>
    </row>
    <row r="1420" spans="1:8" x14ac:dyDescent="0.25">
      <c r="A1420" s="1">
        <f>COUNTIF($C$2:C1420,"Да")</f>
        <v>15</v>
      </c>
      <c r="B1420" s="45">
        <f t="shared" ref="B1420:B1483" si="46">B1419+1</f>
        <v>46683</v>
      </c>
      <c r="C1420" s="42" t="str">
        <f>IF(ISERROR(VLOOKUP(B1420,'Айгенис Оп24'!$C$3:$C$22,1,0)),"Нет","Да")</f>
        <v>Нет</v>
      </c>
      <c r="D1420" s="43">
        <f t="shared" si="45"/>
        <v>365</v>
      </c>
      <c r="E1420" s="49">
        <f>ROUND(('Все выпуски'!$X$3*'Все выпуски'!$X$6/100)/365*(B1420-IF(C1420="Нет",VLOOKUP(A1420,'Айгенис Оп24'!$A$2:$C$22,3,0),VLOOKUP((A1420-1),'Айгенис Оп24'!$A$2:$C$22,3,0))),2)</f>
        <v>2.4700000000000002</v>
      </c>
      <c r="G1420" s="43">
        <f>COUNTIF(D1421:$D$1852,365)</f>
        <v>69</v>
      </c>
      <c r="H1420" s="43">
        <f>COUNTIF(D1421:$D$1852,366)</f>
        <v>363</v>
      </c>
    </row>
    <row r="1421" spans="1:8" x14ac:dyDescent="0.25">
      <c r="A1421" s="1">
        <f>COUNTIF($C$2:C1421,"Да")</f>
        <v>15</v>
      </c>
      <c r="B1421" s="45">
        <f t="shared" si="46"/>
        <v>46684</v>
      </c>
      <c r="C1421" s="42" t="str">
        <f>IF(ISERROR(VLOOKUP(B1421,'Айгенис Оп24'!$C$3:$C$22,1,0)),"Нет","Да")</f>
        <v>Нет</v>
      </c>
      <c r="D1421" s="43">
        <f t="shared" si="45"/>
        <v>365</v>
      </c>
      <c r="E1421" s="49">
        <f>ROUND(('Все выпуски'!$X$3*'Все выпуски'!$X$6/100)/365*(B1421-IF(C1421="Нет",VLOOKUP(A1421,'Айгенис Оп24'!$A$2:$C$22,3,0),VLOOKUP((A1421-1),'Айгенис Оп24'!$A$2:$C$22,3,0))),2)</f>
        <v>2.56</v>
      </c>
      <c r="G1421" s="43">
        <f>COUNTIF(D1422:$D$1852,365)</f>
        <v>68</v>
      </c>
      <c r="H1421" s="43">
        <f>COUNTIF(D1422:$D$1852,366)</f>
        <v>363</v>
      </c>
    </row>
    <row r="1422" spans="1:8" x14ac:dyDescent="0.25">
      <c r="A1422" s="1">
        <f>COUNTIF($C$2:C1422,"Да")</f>
        <v>15</v>
      </c>
      <c r="B1422" s="45">
        <f t="shared" si="46"/>
        <v>46685</v>
      </c>
      <c r="C1422" s="42" t="str">
        <f>IF(ISERROR(VLOOKUP(B1422,'Айгенис Оп24'!$C$3:$C$22,1,0)),"Нет","Да")</f>
        <v>Нет</v>
      </c>
      <c r="D1422" s="43">
        <f t="shared" si="45"/>
        <v>365</v>
      </c>
      <c r="E1422" s="49">
        <f>ROUND(('Все выпуски'!$X$3*'Все выпуски'!$X$6/100)/365*(B1422-IF(C1422="Нет",VLOOKUP(A1422,'Айгенис Оп24'!$A$2:$C$22,3,0),VLOOKUP((A1422-1),'Айгенис Оп24'!$A$2:$C$22,3,0))),2)</f>
        <v>2.66</v>
      </c>
      <c r="G1422" s="43">
        <f>COUNTIF(D1423:$D$1852,365)</f>
        <v>67</v>
      </c>
      <c r="H1422" s="43">
        <f>COUNTIF(D1423:$D$1852,366)</f>
        <v>363</v>
      </c>
    </row>
    <row r="1423" spans="1:8" x14ac:dyDescent="0.25">
      <c r="A1423" s="1">
        <f>COUNTIF($C$2:C1423,"Да")</f>
        <v>15</v>
      </c>
      <c r="B1423" s="45">
        <f t="shared" si="46"/>
        <v>46686</v>
      </c>
      <c r="C1423" s="42" t="str">
        <f>IF(ISERROR(VLOOKUP(B1423,'Айгенис Оп24'!$C$3:$C$22,1,0)),"Нет","Да")</f>
        <v>Нет</v>
      </c>
      <c r="D1423" s="43">
        <f t="shared" si="45"/>
        <v>365</v>
      </c>
      <c r="E1423" s="49">
        <f>ROUND(('Все выпуски'!$X$3*'Все выпуски'!$X$6/100)/365*(B1423-IF(C1423="Нет",VLOOKUP(A1423,'Айгенис Оп24'!$A$2:$C$22,3,0),VLOOKUP((A1423-1),'Айгенис Оп24'!$A$2:$C$22,3,0))),2)</f>
        <v>2.76</v>
      </c>
      <c r="G1423" s="43">
        <f>COUNTIF(D1424:$D$1852,365)</f>
        <v>66</v>
      </c>
      <c r="H1423" s="43">
        <f>COUNTIF(D1424:$D$1852,366)</f>
        <v>363</v>
      </c>
    </row>
    <row r="1424" spans="1:8" x14ac:dyDescent="0.25">
      <c r="A1424" s="1">
        <f>COUNTIF($C$2:C1424,"Да")</f>
        <v>15</v>
      </c>
      <c r="B1424" s="45">
        <f t="shared" si="46"/>
        <v>46687</v>
      </c>
      <c r="C1424" s="42" t="str">
        <f>IF(ISERROR(VLOOKUP(B1424,'Айгенис Оп24'!$C$3:$C$22,1,0)),"Нет","Да")</f>
        <v>Нет</v>
      </c>
      <c r="D1424" s="43">
        <f t="shared" si="45"/>
        <v>365</v>
      </c>
      <c r="E1424" s="49">
        <f>ROUND(('Все выпуски'!$X$3*'Все выпуски'!$X$6/100)/365*(B1424-IF(C1424="Нет",VLOOKUP(A1424,'Айгенис Оп24'!$A$2:$C$22,3,0),VLOOKUP((A1424-1),'Айгенис Оп24'!$A$2:$C$22,3,0))),2)</f>
        <v>2.86</v>
      </c>
      <c r="G1424" s="43">
        <f>COUNTIF(D1425:$D$1852,365)</f>
        <v>65</v>
      </c>
      <c r="H1424" s="43">
        <f>COUNTIF(D1425:$D$1852,366)</f>
        <v>363</v>
      </c>
    </row>
    <row r="1425" spans="1:8" x14ac:dyDescent="0.25">
      <c r="A1425" s="1">
        <f>COUNTIF($C$2:C1425,"Да")</f>
        <v>15</v>
      </c>
      <c r="B1425" s="45">
        <f t="shared" si="46"/>
        <v>46688</v>
      </c>
      <c r="C1425" s="42" t="str">
        <f>IF(ISERROR(VLOOKUP(B1425,'Айгенис Оп24'!$C$3:$C$22,1,0)),"Нет","Да")</f>
        <v>Нет</v>
      </c>
      <c r="D1425" s="43">
        <f t="shared" si="45"/>
        <v>365</v>
      </c>
      <c r="E1425" s="49">
        <f>ROUND(('Все выпуски'!$X$3*'Все выпуски'!$X$6/100)/365*(B1425-IF(C1425="Нет",VLOOKUP(A1425,'Айгенис Оп24'!$A$2:$C$22,3,0),VLOOKUP((A1425-1),'Айгенис Оп24'!$A$2:$C$22,3,0))),2)</f>
        <v>2.96</v>
      </c>
      <c r="G1425" s="43">
        <f>COUNTIF(D1426:$D$1852,365)</f>
        <v>64</v>
      </c>
      <c r="H1425" s="43">
        <f>COUNTIF(D1426:$D$1852,366)</f>
        <v>363</v>
      </c>
    </row>
    <row r="1426" spans="1:8" x14ac:dyDescent="0.25">
      <c r="A1426" s="1">
        <f>COUNTIF($C$2:C1426,"Да")</f>
        <v>15</v>
      </c>
      <c r="B1426" s="45">
        <f t="shared" si="46"/>
        <v>46689</v>
      </c>
      <c r="C1426" s="42" t="str">
        <f>IF(ISERROR(VLOOKUP(B1426,'Айгенис Оп24'!$C$3:$C$22,1,0)),"Нет","Да")</f>
        <v>Нет</v>
      </c>
      <c r="D1426" s="43">
        <f t="shared" si="45"/>
        <v>365</v>
      </c>
      <c r="E1426" s="49">
        <f>ROUND(('Все выпуски'!$X$3*'Все выпуски'!$X$6/100)/365*(B1426-IF(C1426="Нет",VLOOKUP(A1426,'Айгенис Оп24'!$A$2:$C$22,3,0),VLOOKUP((A1426-1),'Айгенис Оп24'!$A$2:$C$22,3,0))),2)</f>
        <v>3.06</v>
      </c>
      <c r="G1426" s="43">
        <f>COUNTIF(D1427:$D$1852,365)</f>
        <v>63</v>
      </c>
      <c r="H1426" s="43">
        <f>COUNTIF(D1427:$D$1852,366)</f>
        <v>363</v>
      </c>
    </row>
    <row r="1427" spans="1:8" x14ac:dyDescent="0.25">
      <c r="A1427" s="1">
        <f>COUNTIF($C$2:C1427,"Да")</f>
        <v>15</v>
      </c>
      <c r="B1427" s="45">
        <f t="shared" si="46"/>
        <v>46690</v>
      </c>
      <c r="C1427" s="42" t="str">
        <f>IF(ISERROR(VLOOKUP(B1427,'Айгенис Оп24'!$C$3:$C$22,1,0)),"Нет","Да")</f>
        <v>Нет</v>
      </c>
      <c r="D1427" s="43">
        <f t="shared" si="45"/>
        <v>365</v>
      </c>
      <c r="E1427" s="49">
        <f>ROUND(('Все выпуски'!$X$3*'Все выпуски'!$X$6/100)/365*(B1427-IF(C1427="Нет",VLOOKUP(A1427,'Айгенис Оп24'!$A$2:$C$22,3,0),VLOOKUP((A1427-1),'Айгенис Оп24'!$A$2:$C$22,3,0))),2)</f>
        <v>3.16</v>
      </c>
      <c r="G1427" s="43">
        <f>COUNTIF(D1428:$D$1852,365)</f>
        <v>62</v>
      </c>
      <c r="H1427" s="43">
        <f>COUNTIF(D1428:$D$1852,366)</f>
        <v>363</v>
      </c>
    </row>
    <row r="1428" spans="1:8" x14ac:dyDescent="0.25">
      <c r="A1428" s="1">
        <f>COUNTIF($C$2:C1428,"Да")</f>
        <v>15</v>
      </c>
      <c r="B1428" s="45">
        <f t="shared" si="46"/>
        <v>46691</v>
      </c>
      <c r="C1428" s="42" t="str">
        <f>IF(ISERROR(VLOOKUP(B1428,'Айгенис Оп24'!$C$3:$C$22,1,0)),"Нет","Да")</f>
        <v>Нет</v>
      </c>
      <c r="D1428" s="43">
        <f t="shared" si="45"/>
        <v>365</v>
      </c>
      <c r="E1428" s="49">
        <f>ROUND(('Все выпуски'!$X$3*'Все выпуски'!$X$6/100)/365*(B1428-IF(C1428="Нет",VLOOKUP(A1428,'Айгенис Оп24'!$A$2:$C$22,3,0),VLOOKUP((A1428-1),'Айгенис Оп24'!$A$2:$C$22,3,0))),2)</f>
        <v>3.25</v>
      </c>
      <c r="G1428" s="43">
        <f>COUNTIF(D1429:$D$1852,365)</f>
        <v>61</v>
      </c>
      <c r="H1428" s="43">
        <f>COUNTIF(D1429:$D$1852,366)</f>
        <v>363</v>
      </c>
    </row>
    <row r="1429" spans="1:8" x14ac:dyDescent="0.25">
      <c r="A1429" s="1">
        <f>COUNTIF($C$2:C1429,"Да")</f>
        <v>15</v>
      </c>
      <c r="B1429" s="45">
        <f t="shared" si="46"/>
        <v>46692</v>
      </c>
      <c r="C1429" s="42" t="str">
        <f>IF(ISERROR(VLOOKUP(B1429,'Айгенис Оп24'!$C$3:$C$22,1,0)),"Нет","Да")</f>
        <v>Нет</v>
      </c>
      <c r="D1429" s="43">
        <f t="shared" si="45"/>
        <v>365</v>
      </c>
      <c r="E1429" s="49">
        <f>ROUND(('Все выпуски'!$X$3*'Все выпуски'!$X$6/100)/365*(B1429-IF(C1429="Нет",VLOOKUP(A1429,'Айгенис Оп24'!$A$2:$C$22,3,0),VLOOKUP((A1429-1),'Айгенис Оп24'!$A$2:$C$22,3,0))),2)</f>
        <v>3.35</v>
      </c>
      <c r="G1429" s="43">
        <f>COUNTIF(D1430:$D$1852,365)</f>
        <v>60</v>
      </c>
      <c r="H1429" s="43">
        <f>COUNTIF(D1430:$D$1852,366)</f>
        <v>363</v>
      </c>
    </row>
    <row r="1430" spans="1:8" x14ac:dyDescent="0.25">
      <c r="A1430" s="1">
        <f>COUNTIF($C$2:C1430,"Да")</f>
        <v>15</v>
      </c>
      <c r="B1430" s="45">
        <f t="shared" si="46"/>
        <v>46693</v>
      </c>
      <c r="C1430" s="42" t="str">
        <f>IF(ISERROR(VLOOKUP(B1430,'Айгенис Оп24'!$C$3:$C$22,1,0)),"Нет","Да")</f>
        <v>Нет</v>
      </c>
      <c r="D1430" s="43">
        <f t="shared" si="45"/>
        <v>365</v>
      </c>
      <c r="E1430" s="49">
        <f>ROUND(('Все выпуски'!$X$3*'Все выпуски'!$X$6/100)/365*(B1430-IF(C1430="Нет",VLOOKUP(A1430,'Айгенис Оп24'!$A$2:$C$22,3,0),VLOOKUP((A1430-1),'Айгенис Оп24'!$A$2:$C$22,3,0))),2)</f>
        <v>3.45</v>
      </c>
      <c r="G1430" s="43">
        <f>COUNTIF(D1431:$D$1852,365)</f>
        <v>59</v>
      </c>
      <c r="H1430" s="43">
        <f>COUNTIF(D1431:$D$1852,366)</f>
        <v>363</v>
      </c>
    </row>
    <row r="1431" spans="1:8" x14ac:dyDescent="0.25">
      <c r="A1431" s="1">
        <f>COUNTIF($C$2:C1431,"Да")</f>
        <v>15</v>
      </c>
      <c r="B1431" s="45">
        <f t="shared" si="46"/>
        <v>46694</v>
      </c>
      <c r="C1431" s="42" t="str">
        <f>IF(ISERROR(VLOOKUP(B1431,'Айгенис Оп24'!$C$3:$C$22,1,0)),"Нет","Да")</f>
        <v>Нет</v>
      </c>
      <c r="D1431" s="43">
        <f t="shared" si="45"/>
        <v>365</v>
      </c>
      <c r="E1431" s="49">
        <f>ROUND(('Все выпуски'!$X$3*'Все выпуски'!$X$6/100)/365*(B1431-IF(C1431="Нет",VLOOKUP(A1431,'Айгенис Оп24'!$A$2:$C$22,3,0),VLOOKUP((A1431-1),'Айгенис Оп24'!$A$2:$C$22,3,0))),2)</f>
        <v>3.55</v>
      </c>
      <c r="G1431" s="43">
        <f>COUNTIF(D1432:$D$1852,365)</f>
        <v>58</v>
      </c>
      <c r="H1431" s="43">
        <f>COUNTIF(D1432:$D$1852,366)</f>
        <v>363</v>
      </c>
    </row>
    <row r="1432" spans="1:8" x14ac:dyDescent="0.25">
      <c r="A1432" s="1">
        <f>COUNTIF($C$2:C1432,"Да")</f>
        <v>15</v>
      </c>
      <c r="B1432" s="45">
        <f t="shared" si="46"/>
        <v>46695</v>
      </c>
      <c r="C1432" s="42" t="str">
        <f>IF(ISERROR(VLOOKUP(B1432,'Айгенис Оп24'!$C$3:$C$22,1,0)),"Нет","Да")</f>
        <v>Нет</v>
      </c>
      <c r="D1432" s="43">
        <f t="shared" si="45"/>
        <v>365</v>
      </c>
      <c r="E1432" s="49">
        <f>ROUND(('Все выпуски'!$X$3*'Все выпуски'!$X$6/100)/365*(B1432-IF(C1432="Нет",VLOOKUP(A1432,'Айгенис Оп24'!$A$2:$C$22,3,0),VLOOKUP((A1432-1),'Айгенис Оп24'!$A$2:$C$22,3,0))),2)</f>
        <v>3.65</v>
      </c>
      <c r="G1432" s="43">
        <f>COUNTIF(D1433:$D$1852,365)</f>
        <v>57</v>
      </c>
      <c r="H1432" s="43">
        <f>COUNTIF(D1433:$D$1852,366)</f>
        <v>363</v>
      </c>
    </row>
    <row r="1433" spans="1:8" x14ac:dyDescent="0.25">
      <c r="A1433" s="1">
        <f>COUNTIF($C$2:C1433,"Да")</f>
        <v>15</v>
      </c>
      <c r="B1433" s="45">
        <f t="shared" si="46"/>
        <v>46696</v>
      </c>
      <c r="C1433" s="42" t="str">
        <f>IF(ISERROR(VLOOKUP(B1433,'Айгенис Оп24'!$C$3:$C$22,1,0)),"Нет","Да")</f>
        <v>Нет</v>
      </c>
      <c r="D1433" s="43">
        <f t="shared" si="45"/>
        <v>365</v>
      </c>
      <c r="E1433" s="49">
        <f>ROUND(('Все выпуски'!$X$3*'Все выпуски'!$X$6/100)/365*(B1433-IF(C1433="Нет",VLOOKUP(A1433,'Айгенис Оп24'!$A$2:$C$22,3,0),VLOOKUP((A1433-1),'Айгенис Оп24'!$A$2:$C$22,3,0))),2)</f>
        <v>3.75</v>
      </c>
      <c r="G1433" s="43">
        <f>COUNTIF(D1434:$D$1852,365)</f>
        <v>56</v>
      </c>
      <c r="H1433" s="43">
        <f>COUNTIF(D1434:$D$1852,366)</f>
        <v>363</v>
      </c>
    </row>
    <row r="1434" spans="1:8" x14ac:dyDescent="0.25">
      <c r="A1434" s="1">
        <f>COUNTIF($C$2:C1434,"Да")</f>
        <v>15</v>
      </c>
      <c r="B1434" s="45">
        <f t="shared" si="46"/>
        <v>46697</v>
      </c>
      <c r="C1434" s="42" t="str">
        <f>IF(ISERROR(VLOOKUP(B1434,'Айгенис Оп24'!$C$3:$C$22,1,0)),"Нет","Да")</f>
        <v>Нет</v>
      </c>
      <c r="D1434" s="43">
        <f t="shared" si="45"/>
        <v>365</v>
      </c>
      <c r="E1434" s="49">
        <f>ROUND(('Все выпуски'!$X$3*'Все выпуски'!$X$6/100)/365*(B1434-IF(C1434="Нет",VLOOKUP(A1434,'Айгенис Оп24'!$A$2:$C$22,3,0),VLOOKUP((A1434-1),'Айгенис Оп24'!$A$2:$C$22,3,0))),2)</f>
        <v>3.85</v>
      </c>
      <c r="G1434" s="43">
        <f>COUNTIF(D1435:$D$1852,365)</f>
        <v>55</v>
      </c>
      <c r="H1434" s="43">
        <f>COUNTIF(D1435:$D$1852,366)</f>
        <v>363</v>
      </c>
    </row>
    <row r="1435" spans="1:8" x14ac:dyDescent="0.25">
      <c r="A1435" s="1">
        <f>COUNTIF($C$2:C1435,"Да")</f>
        <v>15</v>
      </c>
      <c r="B1435" s="45">
        <f t="shared" si="46"/>
        <v>46698</v>
      </c>
      <c r="C1435" s="42" t="str">
        <f>IF(ISERROR(VLOOKUP(B1435,'Айгенис Оп24'!$C$3:$C$22,1,0)),"Нет","Да")</f>
        <v>Нет</v>
      </c>
      <c r="D1435" s="43">
        <f t="shared" si="45"/>
        <v>365</v>
      </c>
      <c r="E1435" s="49">
        <f>ROUND(('Все выпуски'!$X$3*'Все выпуски'!$X$6/100)/365*(B1435-IF(C1435="Нет",VLOOKUP(A1435,'Айгенис Оп24'!$A$2:$C$22,3,0),VLOOKUP((A1435-1),'Айгенис Оп24'!$A$2:$C$22,3,0))),2)</f>
        <v>3.95</v>
      </c>
      <c r="G1435" s="43">
        <f>COUNTIF(D1436:$D$1852,365)</f>
        <v>54</v>
      </c>
      <c r="H1435" s="43">
        <f>COUNTIF(D1436:$D$1852,366)</f>
        <v>363</v>
      </c>
    </row>
    <row r="1436" spans="1:8" x14ac:dyDescent="0.25">
      <c r="A1436" s="1">
        <f>COUNTIF($C$2:C1436,"Да")</f>
        <v>15</v>
      </c>
      <c r="B1436" s="45">
        <f t="shared" si="46"/>
        <v>46699</v>
      </c>
      <c r="C1436" s="42" t="str">
        <f>IF(ISERROR(VLOOKUP(B1436,'Айгенис Оп24'!$C$3:$C$22,1,0)),"Нет","Да")</f>
        <v>Нет</v>
      </c>
      <c r="D1436" s="43">
        <f t="shared" si="45"/>
        <v>365</v>
      </c>
      <c r="E1436" s="49">
        <f>ROUND(('Все выпуски'!$X$3*'Все выпуски'!$X$6/100)/365*(B1436-IF(C1436="Нет",VLOOKUP(A1436,'Айгенис Оп24'!$A$2:$C$22,3,0),VLOOKUP((A1436-1),'Айгенис Оп24'!$A$2:$C$22,3,0))),2)</f>
        <v>4.04</v>
      </c>
      <c r="G1436" s="43">
        <f>COUNTIF(D1437:$D$1852,365)</f>
        <v>53</v>
      </c>
      <c r="H1436" s="43">
        <f>COUNTIF(D1437:$D$1852,366)</f>
        <v>363</v>
      </c>
    </row>
    <row r="1437" spans="1:8" x14ac:dyDescent="0.25">
      <c r="A1437" s="1">
        <f>COUNTIF($C$2:C1437,"Да")</f>
        <v>15</v>
      </c>
      <c r="B1437" s="45">
        <f t="shared" si="46"/>
        <v>46700</v>
      </c>
      <c r="C1437" s="42" t="str">
        <f>IF(ISERROR(VLOOKUP(B1437,'Айгенис Оп24'!$C$3:$C$22,1,0)),"Нет","Да")</f>
        <v>Нет</v>
      </c>
      <c r="D1437" s="43">
        <f t="shared" si="45"/>
        <v>365</v>
      </c>
      <c r="E1437" s="49">
        <f>ROUND(('Все выпуски'!$X$3*'Все выпуски'!$X$6/100)/365*(B1437-IF(C1437="Нет",VLOOKUP(A1437,'Айгенис Оп24'!$A$2:$C$22,3,0),VLOOKUP((A1437-1),'Айгенис Оп24'!$A$2:$C$22,3,0))),2)</f>
        <v>4.1399999999999997</v>
      </c>
      <c r="G1437" s="43">
        <f>COUNTIF(D1438:$D$1852,365)</f>
        <v>52</v>
      </c>
      <c r="H1437" s="43">
        <f>COUNTIF(D1438:$D$1852,366)</f>
        <v>363</v>
      </c>
    </row>
    <row r="1438" spans="1:8" x14ac:dyDescent="0.25">
      <c r="A1438" s="1">
        <f>COUNTIF($C$2:C1438,"Да")</f>
        <v>15</v>
      </c>
      <c r="B1438" s="45">
        <f t="shared" si="46"/>
        <v>46701</v>
      </c>
      <c r="C1438" s="42" t="str">
        <f>IF(ISERROR(VLOOKUP(B1438,'Айгенис Оп24'!$C$3:$C$22,1,0)),"Нет","Да")</f>
        <v>Нет</v>
      </c>
      <c r="D1438" s="43">
        <f t="shared" si="45"/>
        <v>365</v>
      </c>
      <c r="E1438" s="49">
        <f>ROUND(('Все выпуски'!$X$3*'Все выпуски'!$X$6/100)/365*(B1438-IF(C1438="Нет",VLOOKUP(A1438,'Айгенис Оп24'!$A$2:$C$22,3,0),VLOOKUP((A1438-1),'Айгенис Оп24'!$A$2:$C$22,3,0))),2)</f>
        <v>4.24</v>
      </c>
      <c r="G1438" s="43">
        <f>COUNTIF(D1439:$D$1852,365)</f>
        <v>51</v>
      </c>
      <c r="H1438" s="43">
        <f>COUNTIF(D1439:$D$1852,366)</f>
        <v>363</v>
      </c>
    </row>
    <row r="1439" spans="1:8" x14ac:dyDescent="0.25">
      <c r="A1439" s="1">
        <f>COUNTIF($C$2:C1439,"Да")</f>
        <v>15</v>
      </c>
      <c r="B1439" s="45">
        <f t="shared" si="46"/>
        <v>46702</v>
      </c>
      <c r="C1439" s="42" t="str">
        <f>IF(ISERROR(VLOOKUP(B1439,'Айгенис Оп24'!$C$3:$C$22,1,0)),"Нет","Да")</f>
        <v>Нет</v>
      </c>
      <c r="D1439" s="43">
        <f t="shared" si="45"/>
        <v>365</v>
      </c>
      <c r="E1439" s="49">
        <f>ROUND(('Все выпуски'!$X$3*'Все выпуски'!$X$6/100)/365*(B1439-IF(C1439="Нет",VLOOKUP(A1439,'Айгенис Оп24'!$A$2:$C$22,3,0),VLOOKUP((A1439-1),'Айгенис Оп24'!$A$2:$C$22,3,0))),2)</f>
        <v>4.34</v>
      </c>
      <c r="G1439" s="43">
        <f>COUNTIF(D1440:$D$1852,365)</f>
        <v>50</v>
      </c>
      <c r="H1439" s="43">
        <f>COUNTIF(D1440:$D$1852,366)</f>
        <v>363</v>
      </c>
    </row>
    <row r="1440" spans="1:8" x14ac:dyDescent="0.25">
      <c r="A1440" s="1">
        <f>COUNTIF($C$2:C1440,"Да")</f>
        <v>15</v>
      </c>
      <c r="B1440" s="45">
        <f t="shared" si="46"/>
        <v>46703</v>
      </c>
      <c r="C1440" s="42" t="str">
        <f>IF(ISERROR(VLOOKUP(B1440,'Айгенис Оп24'!$C$3:$C$22,1,0)),"Нет","Да")</f>
        <v>Нет</v>
      </c>
      <c r="D1440" s="43">
        <f t="shared" si="45"/>
        <v>365</v>
      </c>
      <c r="E1440" s="49">
        <f>ROUND(('Все выпуски'!$X$3*'Все выпуски'!$X$6/100)/365*(B1440-IF(C1440="Нет",VLOOKUP(A1440,'Айгенис Оп24'!$A$2:$C$22,3,0),VLOOKUP((A1440-1),'Айгенис Оп24'!$A$2:$C$22,3,0))),2)</f>
        <v>4.4400000000000004</v>
      </c>
      <c r="G1440" s="43">
        <f>COUNTIF(D1441:$D$1852,365)</f>
        <v>49</v>
      </c>
      <c r="H1440" s="43">
        <f>COUNTIF(D1441:$D$1852,366)</f>
        <v>363</v>
      </c>
    </row>
    <row r="1441" spans="1:8" x14ac:dyDescent="0.25">
      <c r="A1441" s="1">
        <f>COUNTIF($C$2:C1441,"Да")</f>
        <v>15</v>
      </c>
      <c r="B1441" s="45">
        <f t="shared" si="46"/>
        <v>46704</v>
      </c>
      <c r="C1441" s="42" t="str">
        <f>IF(ISERROR(VLOOKUP(B1441,'Айгенис Оп24'!$C$3:$C$22,1,0)),"Нет","Да")</f>
        <v>Нет</v>
      </c>
      <c r="D1441" s="43">
        <f t="shared" si="45"/>
        <v>365</v>
      </c>
      <c r="E1441" s="49">
        <f>ROUND(('Все выпуски'!$X$3*'Все выпуски'!$X$6/100)/365*(B1441-IF(C1441="Нет",VLOOKUP(A1441,'Айгенис Оп24'!$A$2:$C$22,3,0),VLOOKUP((A1441-1),'Айгенис Оп24'!$A$2:$C$22,3,0))),2)</f>
        <v>4.54</v>
      </c>
      <c r="G1441" s="43">
        <f>COUNTIF(D1442:$D$1852,365)</f>
        <v>48</v>
      </c>
      <c r="H1441" s="43">
        <f>COUNTIF(D1442:$D$1852,366)</f>
        <v>363</v>
      </c>
    </row>
    <row r="1442" spans="1:8" x14ac:dyDescent="0.25">
      <c r="A1442" s="1">
        <f>COUNTIF($C$2:C1442,"Да")</f>
        <v>15</v>
      </c>
      <c r="B1442" s="45">
        <f t="shared" si="46"/>
        <v>46705</v>
      </c>
      <c r="C1442" s="42" t="str">
        <f>IF(ISERROR(VLOOKUP(B1442,'Айгенис Оп24'!$C$3:$C$22,1,0)),"Нет","Да")</f>
        <v>Нет</v>
      </c>
      <c r="D1442" s="43">
        <f t="shared" si="45"/>
        <v>365</v>
      </c>
      <c r="E1442" s="49">
        <f>ROUND(('Все выпуски'!$X$3*'Все выпуски'!$X$6/100)/365*(B1442-IF(C1442="Нет",VLOOKUP(A1442,'Айгенис Оп24'!$A$2:$C$22,3,0),VLOOKUP((A1442-1),'Айгенис Оп24'!$A$2:$C$22,3,0))),2)</f>
        <v>4.6399999999999997</v>
      </c>
      <c r="G1442" s="43">
        <f>COUNTIF(D1443:$D$1852,365)</f>
        <v>47</v>
      </c>
      <c r="H1442" s="43">
        <f>COUNTIF(D1443:$D$1852,366)</f>
        <v>363</v>
      </c>
    </row>
    <row r="1443" spans="1:8" x14ac:dyDescent="0.25">
      <c r="A1443" s="1">
        <f>COUNTIF($C$2:C1443,"Да")</f>
        <v>15</v>
      </c>
      <c r="B1443" s="45">
        <f t="shared" si="46"/>
        <v>46706</v>
      </c>
      <c r="C1443" s="42" t="str">
        <f>IF(ISERROR(VLOOKUP(B1443,'Айгенис Оп24'!$C$3:$C$22,1,0)),"Нет","Да")</f>
        <v>Нет</v>
      </c>
      <c r="D1443" s="43">
        <f t="shared" si="45"/>
        <v>365</v>
      </c>
      <c r="E1443" s="49">
        <f>ROUND(('Все выпуски'!$X$3*'Все выпуски'!$X$6/100)/365*(B1443-IF(C1443="Нет",VLOOKUP(A1443,'Айгенис Оп24'!$A$2:$C$22,3,0),VLOOKUP((A1443-1),'Айгенис Оп24'!$A$2:$C$22,3,0))),2)</f>
        <v>4.7300000000000004</v>
      </c>
      <c r="G1443" s="43">
        <f>COUNTIF(D1444:$D$1852,365)</f>
        <v>46</v>
      </c>
      <c r="H1443" s="43">
        <f>COUNTIF(D1444:$D$1852,366)</f>
        <v>363</v>
      </c>
    </row>
    <row r="1444" spans="1:8" x14ac:dyDescent="0.25">
      <c r="A1444" s="1">
        <f>COUNTIF($C$2:C1444,"Да")</f>
        <v>15</v>
      </c>
      <c r="B1444" s="45">
        <f t="shared" si="46"/>
        <v>46707</v>
      </c>
      <c r="C1444" s="42" t="str">
        <f>IF(ISERROR(VLOOKUP(B1444,'Айгенис Оп24'!$C$3:$C$22,1,0)),"Нет","Да")</f>
        <v>Нет</v>
      </c>
      <c r="D1444" s="43">
        <f t="shared" si="45"/>
        <v>365</v>
      </c>
      <c r="E1444" s="49">
        <f>ROUND(('Все выпуски'!$X$3*'Все выпуски'!$X$6/100)/365*(B1444-IF(C1444="Нет",VLOOKUP(A1444,'Айгенис Оп24'!$A$2:$C$22,3,0),VLOOKUP((A1444-1),'Айгенис Оп24'!$A$2:$C$22,3,0))),2)</f>
        <v>4.83</v>
      </c>
      <c r="G1444" s="43">
        <f>COUNTIF(D1445:$D$1852,365)</f>
        <v>45</v>
      </c>
      <c r="H1444" s="43">
        <f>COUNTIF(D1445:$D$1852,366)</f>
        <v>363</v>
      </c>
    </row>
    <row r="1445" spans="1:8" x14ac:dyDescent="0.25">
      <c r="A1445" s="1">
        <f>COUNTIF($C$2:C1445,"Да")</f>
        <v>15</v>
      </c>
      <c r="B1445" s="45">
        <f t="shared" si="46"/>
        <v>46708</v>
      </c>
      <c r="C1445" s="42" t="str">
        <f>IF(ISERROR(VLOOKUP(B1445,'Айгенис Оп24'!$C$3:$C$22,1,0)),"Нет","Да")</f>
        <v>Нет</v>
      </c>
      <c r="D1445" s="43">
        <f t="shared" si="45"/>
        <v>365</v>
      </c>
      <c r="E1445" s="49">
        <f>ROUND(('Все выпуски'!$X$3*'Все выпуски'!$X$6/100)/365*(B1445-IF(C1445="Нет",VLOOKUP(A1445,'Айгенис Оп24'!$A$2:$C$22,3,0),VLOOKUP((A1445-1),'Айгенис Оп24'!$A$2:$C$22,3,0))),2)</f>
        <v>4.93</v>
      </c>
      <c r="G1445" s="43">
        <f>COUNTIF(D1446:$D$1852,365)</f>
        <v>44</v>
      </c>
      <c r="H1445" s="43">
        <f>COUNTIF(D1446:$D$1852,366)</f>
        <v>363</v>
      </c>
    </row>
    <row r="1446" spans="1:8" x14ac:dyDescent="0.25">
      <c r="A1446" s="1">
        <f>COUNTIF($C$2:C1446,"Да")</f>
        <v>15</v>
      </c>
      <c r="B1446" s="45">
        <f t="shared" si="46"/>
        <v>46709</v>
      </c>
      <c r="C1446" s="42" t="str">
        <f>IF(ISERROR(VLOOKUP(B1446,'Айгенис Оп24'!$C$3:$C$22,1,0)),"Нет","Да")</f>
        <v>Нет</v>
      </c>
      <c r="D1446" s="43">
        <f t="shared" si="45"/>
        <v>365</v>
      </c>
      <c r="E1446" s="49">
        <f>ROUND(('Все выпуски'!$X$3*'Все выпуски'!$X$6/100)/365*(B1446-IF(C1446="Нет",VLOOKUP(A1446,'Айгенис Оп24'!$A$2:$C$22,3,0),VLOOKUP((A1446-1),'Айгенис Оп24'!$A$2:$C$22,3,0))),2)</f>
        <v>5.03</v>
      </c>
      <c r="G1446" s="43">
        <f>COUNTIF(D1447:$D$1852,365)</f>
        <v>43</v>
      </c>
      <c r="H1446" s="43">
        <f>COUNTIF(D1447:$D$1852,366)</f>
        <v>363</v>
      </c>
    </row>
    <row r="1447" spans="1:8" x14ac:dyDescent="0.25">
      <c r="A1447" s="1">
        <f>COUNTIF($C$2:C1447,"Да")</f>
        <v>15</v>
      </c>
      <c r="B1447" s="45">
        <f t="shared" si="46"/>
        <v>46710</v>
      </c>
      <c r="C1447" s="42" t="str">
        <f>IF(ISERROR(VLOOKUP(B1447,'Айгенис Оп24'!$C$3:$C$22,1,0)),"Нет","Да")</f>
        <v>Нет</v>
      </c>
      <c r="D1447" s="43">
        <f t="shared" si="45"/>
        <v>365</v>
      </c>
      <c r="E1447" s="49">
        <f>ROUND(('Все выпуски'!$X$3*'Все выпуски'!$X$6/100)/365*(B1447-IF(C1447="Нет",VLOOKUP(A1447,'Айгенис Оп24'!$A$2:$C$22,3,0),VLOOKUP((A1447-1),'Айгенис Оп24'!$A$2:$C$22,3,0))),2)</f>
        <v>5.13</v>
      </c>
      <c r="G1447" s="43">
        <f>COUNTIF(D1448:$D$1852,365)</f>
        <v>42</v>
      </c>
      <c r="H1447" s="43">
        <f>COUNTIF(D1448:$D$1852,366)</f>
        <v>363</v>
      </c>
    </row>
    <row r="1448" spans="1:8" x14ac:dyDescent="0.25">
      <c r="A1448" s="1">
        <f>COUNTIF($C$2:C1448,"Да")</f>
        <v>15</v>
      </c>
      <c r="B1448" s="45">
        <f t="shared" si="46"/>
        <v>46711</v>
      </c>
      <c r="C1448" s="42" t="str">
        <f>IF(ISERROR(VLOOKUP(B1448,'Айгенис Оп24'!$C$3:$C$22,1,0)),"Нет","Да")</f>
        <v>Нет</v>
      </c>
      <c r="D1448" s="43">
        <f t="shared" si="45"/>
        <v>365</v>
      </c>
      <c r="E1448" s="49">
        <f>ROUND(('Все выпуски'!$X$3*'Все выпуски'!$X$6/100)/365*(B1448-IF(C1448="Нет",VLOOKUP(A1448,'Айгенис Оп24'!$A$2:$C$22,3,0),VLOOKUP((A1448-1),'Айгенис Оп24'!$A$2:$C$22,3,0))),2)</f>
        <v>5.23</v>
      </c>
      <c r="G1448" s="43">
        <f>COUNTIF(D1449:$D$1852,365)</f>
        <v>41</v>
      </c>
      <c r="H1448" s="43">
        <f>COUNTIF(D1449:$D$1852,366)</f>
        <v>363</v>
      </c>
    </row>
    <row r="1449" spans="1:8" x14ac:dyDescent="0.25">
      <c r="A1449" s="1">
        <f>COUNTIF($C$2:C1449,"Да")</f>
        <v>15</v>
      </c>
      <c r="B1449" s="45">
        <f t="shared" si="46"/>
        <v>46712</v>
      </c>
      <c r="C1449" s="42" t="str">
        <f>IF(ISERROR(VLOOKUP(B1449,'Айгенис Оп24'!$C$3:$C$22,1,0)),"Нет","Да")</f>
        <v>Нет</v>
      </c>
      <c r="D1449" s="43">
        <f t="shared" si="45"/>
        <v>365</v>
      </c>
      <c r="E1449" s="49">
        <f>ROUND(('Все выпуски'!$X$3*'Все выпуски'!$X$6/100)/365*(B1449-IF(C1449="Нет",VLOOKUP(A1449,'Айгенис Оп24'!$A$2:$C$22,3,0),VLOOKUP((A1449-1),'Айгенис Оп24'!$A$2:$C$22,3,0))),2)</f>
        <v>5.33</v>
      </c>
      <c r="G1449" s="43">
        <f>COUNTIF(D1450:$D$1852,365)</f>
        <v>40</v>
      </c>
      <c r="H1449" s="43">
        <f>COUNTIF(D1450:$D$1852,366)</f>
        <v>363</v>
      </c>
    </row>
    <row r="1450" spans="1:8" x14ac:dyDescent="0.25">
      <c r="A1450" s="1">
        <f>COUNTIF($C$2:C1450,"Да")</f>
        <v>15</v>
      </c>
      <c r="B1450" s="45">
        <f t="shared" si="46"/>
        <v>46713</v>
      </c>
      <c r="C1450" s="42" t="str">
        <f>IF(ISERROR(VLOOKUP(B1450,'Айгенис Оп24'!$C$3:$C$22,1,0)),"Нет","Да")</f>
        <v>Нет</v>
      </c>
      <c r="D1450" s="43">
        <f t="shared" si="45"/>
        <v>365</v>
      </c>
      <c r="E1450" s="49">
        <f>ROUND(('Все выпуски'!$X$3*'Все выпуски'!$X$6/100)/365*(B1450-IF(C1450="Нет",VLOOKUP(A1450,'Айгенис Оп24'!$A$2:$C$22,3,0),VLOOKUP((A1450-1),'Айгенис Оп24'!$A$2:$C$22,3,0))),2)</f>
        <v>5.42</v>
      </c>
      <c r="G1450" s="43">
        <f>COUNTIF(D1451:$D$1852,365)</f>
        <v>39</v>
      </c>
      <c r="H1450" s="43">
        <f>COUNTIF(D1451:$D$1852,366)</f>
        <v>363</v>
      </c>
    </row>
    <row r="1451" spans="1:8" x14ac:dyDescent="0.25">
      <c r="A1451" s="1">
        <f>COUNTIF($C$2:C1451,"Да")</f>
        <v>15</v>
      </c>
      <c r="B1451" s="45">
        <f t="shared" si="46"/>
        <v>46714</v>
      </c>
      <c r="C1451" s="42" t="str">
        <f>IF(ISERROR(VLOOKUP(B1451,'Айгенис Оп24'!$C$3:$C$22,1,0)),"Нет","Да")</f>
        <v>Нет</v>
      </c>
      <c r="D1451" s="43">
        <f t="shared" si="45"/>
        <v>365</v>
      </c>
      <c r="E1451" s="49">
        <f>ROUND(('Все выпуски'!$X$3*'Все выпуски'!$X$6/100)/365*(B1451-IF(C1451="Нет",VLOOKUP(A1451,'Айгенис Оп24'!$A$2:$C$22,3,0),VLOOKUP((A1451-1),'Айгенис Оп24'!$A$2:$C$22,3,0))),2)</f>
        <v>5.52</v>
      </c>
      <c r="G1451" s="43">
        <f>COUNTIF(D1452:$D$1852,365)</f>
        <v>38</v>
      </c>
      <c r="H1451" s="43">
        <f>COUNTIF(D1452:$D$1852,366)</f>
        <v>363</v>
      </c>
    </row>
    <row r="1452" spans="1:8" x14ac:dyDescent="0.25">
      <c r="A1452" s="1">
        <f>COUNTIF($C$2:C1452,"Да")</f>
        <v>15</v>
      </c>
      <c r="B1452" s="45">
        <f t="shared" si="46"/>
        <v>46715</v>
      </c>
      <c r="C1452" s="42" t="str">
        <f>IF(ISERROR(VLOOKUP(B1452,'Айгенис Оп24'!$C$3:$C$22,1,0)),"Нет","Да")</f>
        <v>Нет</v>
      </c>
      <c r="D1452" s="43">
        <f t="shared" si="45"/>
        <v>365</v>
      </c>
      <c r="E1452" s="49">
        <f>ROUND(('Все выпуски'!$X$3*'Все выпуски'!$X$6/100)/365*(B1452-IF(C1452="Нет",VLOOKUP(A1452,'Айгенис Оп24'!$A$2:$C$22,3,0),VLOOKUP((A1452-1),'Айгенис Оп24'!$A$2:$C$22,3,0))),2)</f>
        <v>5.62</v>
      </c>
      <c r="G1452" s="43">
        <f>COUNTIF(D1453:$D$1852,365)</f>
        <v>37</v>
      </c>
      <c r="H1452" s="43">
        <f>COUNTIF(D1453:$D$1852,366)</f>
        <v>363</v>
      </c>
    </row>
    <row r="1453" spans="1:8" x14ac:dyDescent="0.25">
      <c r="A1453" s="1">
        <f>COUNTIF($C$2:C1453,"Да")</f>
        <v>15</v>
      </c>
      <c r="B1453" s="45">
        <f t="shared" si="46"/>
        <v>46716</v>
      </c>
      <c r="C1453" s="42" t="str">
        <f>IF(ISERROR(VLOOKUP(B1453,'Айгенис Оп24'!$C$3:$C$22,1,0)),"Нет","Да")</f>
        <v>Нет</v>
      </c>
      <c r="D1453" s="43">
        <f t="shared" si="45"/>
        <v>365</v>
      </c>
      <c r="E1453" s="49">
        <f>ROUND(('Все выпуски'!$X$3*'Все выпуски'!$X$6/100)/365*(B1453-IF(C1453="Нет",VLOOKUP(A1453,'Айгенис Оп24'!$A$2:$C$22,3,0),VLOOKUP((A1453-1),'Айгенис Оп24'!$A$2:$C$22,3,0))),2)</f>
        <v>5.72</v>
      </c>
      <c r="G1453" s="43">
        <f>COUNTIF(D1454:$D$1852,365)</f>
        <v>36</v>
      </c>
      <c r="H1453" s="43">
        <f>COUNTIF(D1454:$D$1852,366)</f>
        <v>363</v>
      </c>
    </row>
    <row r="1454" spans="1:8" x14ac:dyDescent="0.25">
      <c r="A1454" s="1">
        <f>COUNTIF($C$2:C1454,"Да")</f>
        <v>15</v>
      </c>
      <c r="B1454" s="45">
        <f t="shared" si="46"/>
        <v>46717</v>
      </c>
      <c r="C1454" s="42" t="str">
        <f>IF(ISERROR(VLOOKUP(B1454,'Айгенис Оп24'!$C$3:$C$22,1,0)),"Нет","Да")</f>
        <v>Нет</v>
      </c>
      <c r="D1454" s="43">
        <f t="shared" si="45"/>
        <v>365</v>
      </c>
      <c r="E1454" s="49">
        <f>ROUND(('Все выпуски'!$X$3*'Все выпуски'!$X$6/100)/365*(B1454-IF(C1454="Нет",VLOOKUP(A1454,'Айгенис Оп24'!$A$2:$C$22,3,0),VLOOKUP((A1454-1),'Айгенис Оп24'!$A$2:$C$22,3,0))),2)</f>
        <v>5.82</v>
      </c>
      <c r="G1454" s="43">
        <f>COUNTIF(D1455:$D$1852,365)</f>
        <v>35</v>
      </c>
      <c r="H1454" s="43">
        <f>COUNTIF(D1455:$D$1852,366)</f>
        <v>363</v>
      </c>
    </row>
    <row r="1455" spans="1:8" x14ac:dyDescent="0.25">
      <c r="A1455" s="1">
        <f>COUNTIF($C$2:C1455,"Да")</f>
        <v>15</v>
      </c>
      <c r="B1455" s="45">
        <f t="shared" si="46"/>
        <v>46718</v>
      </c>
      <c r="C1455" s="42" t="str">
        <f>IF(ISERROR(VLOOKUP(B1455,'Айгенис Оп24'!$C$3:$C$22,1,0)),"Нет","Да")</f>
        <v>Нет</v>
      </c>
      <c r="D1455" s="43">
        <f t="shared" si="45"/>
        <v>365</v>
      </c>
      <c r="E1455" s="49">
        <f>ROUND(('Все выпуски'!$X$3*'Все выпуски'!$X$6/100)/365*(B1455-IF(C1455="Нет",VLOOKUP(A1455,'Айгенис Оп24'!$A$2:$C$22,3,0),VLOOKUP((A1455-1),'Айгенис Оп24'!$A$2:$C$22,3,0))),2)</f>
        <v>5.92</v>
      </c>
      <c r="G1455" s="43">
        <f>COUNTIF(D1456:$D$1852,365)</f>
        <v>34</v>
      </c>
      <c r="H1455" s="43">
        <f>COUNTIF(D1456:$D$1852,366)</f>
        <v>363</v>
      </c>
    </row>
    <row r="1456" spans="1:8" x14ac:dyDescent="0.25">
      <c r="A1456" s="1">
        <f>COUNTIF($C$2:C1456,"Да")</f>
        <v>15</v>
      </c>
      <c r="B1456" s="45">
        <f t="shared" si="46"/>
        <v>46719</v>
      </c>
      <c r="C1456" s="42" t="str">
        <f>IF(ISERROR(VLOOKUP(B1456,'Айгенис Оп24'!$C$3:$C$22,1,0)),"Нет","Да")</f>
        <v>Нет</v>
      </c>
      <c r="D1456" s="43">
        <f t="shared" si="45"/>
        <v>365</v>
      </c>
      <c r="E1456" s="49">
        <f>ROUND(('Все выпуски'!$X$3*'Все выпуски'!$X$6/100)/365*(B1456-IF(C1456="Нет",VLOOKUP(A1456,'Айгенис Оп24'!$A$2:$C$22,3,0),VLOOKUP((A1456-1),'Айгенис Оп24'!$A$2:$C$22,3,0))),2)</f>
        <v>6.02</v>
      </c>
      <c r="G1456" s="43">
        <f>COUNTIF(D1457:$D$1852,365)</f>
        <v>33</v>
      </c>
      <c r="H1456" s="43">
        <f>COUNTIF(D1457:$D$1852,366)</f>
        <v>363</v>
      </c>
    </row>
    <row r="1457" spans="1:8" x14ac:dyDescent="0.25">
      <c r="A1457" s="1">
        <f>COUNTIF($C$2:C1457,"Да")</f>
        <v>15</v>
      </c>
      <c r="B1457" s="45">
        <f t="shared" si="46"/>
        <v>46720</v>
      </c>
      <c r="C1457" s="42" t="str">
        <f>IF(ISERROR(VLOOKUP(B1457,'Айгенис Оп24'!$C$3:$C$22,1,0)),"Нет","Да")</f>
        <v>Нет</v>
      </c>
      <c r="D1457" s="43">
        <f t="shared" si="45"/>
        <v>365</v>
      </c>
      <c r="E1457" s="49">
        <f>ROUND(('Все выпуски'!$X$3*'Все выпуски'!$X$6/100)/365*(B1457-IF(C1457="Нет",VLOOKUP(A1457,'Айгенис Оп24'!$A$2:$C$22,3,0),VLOOKUP((A1457-1),'Айгенис Оп24'!$A$2:$C$22,3,0))),2)</f>
        <v>6.12</v>
      </c>
      <c r="G1457" s="43">
        <f>COUNTIF(D1458:$D$1852,365)</f>
        <v>32</v>
      </c>
      <c r="H1457" s="43">
        <f>COUNTIF(D1458:$D$1852,366)</f>
        <v>363</v>
      </c>
    </row>
    <row r="1458" spans="1:8" x14ac:dyDescent="0.25">
      <c r="A1458" s="1">
        <f>COUNTIF($C$2:C1458,"Да")</f>
        <v>15</v>
      </c>
      <c r="B1458" s="45">
        <f t="shared" si="46"/>
        <v>46721</v>
      </c>
      <c r="C1458" s="42" t="str">
        <f>IF(ISERROR(VLOOKUP(B1458,'Айгенис Оп24'!$C$3:$C$22,1,0)),"Нет","Да")</f>
        <v>Нет</v>
      </c>
      <c r="D1458" s="43">
        <f t="shared" si="45"/>
        <v>365</v>
      </c>
      <c r="E1458" s="49">
        <f>ROUND(('Все выпуски'!$X$3*'Все выпуски'!$X$6/100)/365*(B1458-IF(C1458="Нет",VLOOKUP(A1458,'Айгенис Оп24'!$A$2:$C$22,3,0),VLOOKUP((A1458-1),'Айгенис Оп24'!$A$2:$C$22,3,0))),2)</f>
        <v>6.21</v>
      </c>
      <c r="G1458" s="43">
        <f>COUNTIF(D1459:$D$1852,365)</f>
        <v>31</v>
      </c>
      <c r="H1458" s="43">
        <f>COUNTIF(D1459:$D$1852,366)</f>
        <v>363</v>
      </c>
    </row>
    <row r="1459" spans="1:8" x14ac:dyDescent="0.25">
      <c r="A1459" s="1">
        <f>COUNTIF($C$2:C1459,"Да")</f>
        <v>15</v>
      </c>
      <c r="B1459" s="45">
        <f t="shared" si="46"/>
        <v>46722</v>
      </c>
      <c r="C1459" s="42" t="str">
        <f>IF(ISERROR(VLOOKUP(B1459,'Айгенис Оп24'!$C$3:$C$22,1,0)),"Нет","Да")</f>
        <v>Нет</v>
      </c>
      <c r="D1459" s="43">
        <f t="shared" si="45"/>
        <v>365</v>
      </c>
      <c r="E1459" s="49">
        <f>ROUND(('Все выпуски'!$X$3*'Все выпуски'!$X$6/100)/365*(B1459-IF(C1459="Нет",VLOOKUP(A1459,'Айгенис Оп24'!$A$2:$C$22,3,0),VLOOKUP((A1459-1),'Айгенис Оп24'!$A$2:$C$22,3,0))),2)</f>
        <v>6.31</v>
      </c>
      <c r="G1459" s="43">
        <f>COUNTIF(D1460:$D$1852,365)</f>
        <v>30</v>
      </c>
      <c r="H1459" s="43">
        <f>COUNTIF(D1460:$D$1852,366)</f>
        <v>363</v>
      </c>
    </row>
    <row r="1460" spans="1:8" x14ac:dyDescent="0.25">
      <c r="A1460" s="1">
        <f>COUNTIF($C$2:C1460,"Да")</f>
        <v>15</v>
      </c>
      <c r="B1460" s="45">
        <f t="shared" si="46"/>
        <v>46723</v>
      </c>
      <c r="C1460" s="42" t="str">
        <f>IF(ISERROR(VLOOKUP(B1460,'Айгенис Оп24'!$C$3:$C$22,1,0)),"Нет","Да")</f>
        <v>Нет</v>
      </c>
      <c r="D1460" s="43">
        <f t="shared" si="45"/>
        <v>365</v>
      </c>
      <c r="E1460" s="49">
        <f>ROUND(('Все выпуски'!$X$3*'Все выпуски'!$X$6/100)/365*(B1460-IF(C1460="Нет",VLOOKUP(A1460,'Айгенис Оп24'!$A$2:$C$22,3,0),VLOOKUP((A1460-1),'Айгенис Оп24'!$A$2:$C$22,3,0))),2)</f>
        <v>6.41</v>
      </c>
      <c r="G1460" s="43">
        <f>COUNTIF(D1461:$D$1852,365)</f>
        <v>29</v>
      </c>
      <c r="H1460" s="43">
        <f>COUNTIF(D1461:$D$1852,366)</f>
        <v>363</v>
      </c>
    </row>
    <row r="1461" spans="1:8" x14ac:dyDescent="0.25">
      <c r="A1461" s="1">
        <f>COUNTIF($C$2:C1461,"Да")</f>
        <v>15</v>
      </c>
      <c r="B1461" s="45">
        <f t="shared" si="46"/>
        <v>46724</v>
      </c>
      <c r="C1461" s="42" t="str">
        <f>IF(ISERROR(VLOOKUP(B1461,'Айгенис Оп24'!$C$3:$C$22,1,0)),"Нет","Да")</f>
        <v>Нет</v>
      </c>
      <c r="D1461" s="43">
        <f t="shared" si="45"/>
        <v>365</v>
      </c>
      <c r="E1461" s="49">
        <f>ROUND(('Все выпуски'!$X$3*'Все выпуски'!$X$6/100)/365*(B1461-IF(C1461="Нет",VLOOKUP(A1461,'Айгенис Оп24'!$A$2:$C$22,3,0),VLOOKUP((A1461-1),'Айгенис Оп24'!$A$2:$C$22,3,0))),2)</f>
        <v>6.51</v>
      </c>
      <c r="G1461" s="43">
        <f>COUNTIF(D1462:$D$1852,365)</f>
        <v>28</v>
      </c>
      <c r="H1461" s="43">
        <f>COUNTIF(D1462:$D$1852,366)</f>
        <v>363</v>
      </c>
    </row>
    <row r="1462" spans="1:8" x14ac:dyDescent="0.25">
      <c r="A1462" s="1">
        <f>COUNTIF($C$2:C1462,"Да")</f>
        <v>15</v>
      </c>
      <c r="B1462" s="45">
        <f t="shared" si="46"/>
        <v>46725</v>
      </c>
      <c r="C1462" s="42" t="str">
        <f>IF(ISERROR(VLOOKUP(B1462,'Айгенис Оп24'!$C$3:$C$22,1,0)),"Нет","Да")</f>
        <v>Нет</v>
      </c>
      <c r="D1462" s="43">
        <f t="shared" si="45"/>
        <v>365</v>
      </c>
      <c r="E1462" s="49">
        <f>ROUND(('Все выпуски'!$X$3*'Все выпуски'!$X$6/100)/365*(B1462-IF(C1462="Нет",VLOOKUP(A1462,'Айгенис Оп24'!$A$2:$C$22,3,0),VLOOKUP((A1462-1),'Айгенис Оп24'!$A$2:$C$22,3,0))),2)</f>
        <v>6.61</v>
      </c>
      <c r="G1462" s="43">
        <f>COUNTIF(D1463:$D$1852,365)</f>
        <v>27</v>
      </c>
      <c r="H1462" s="43">
        <f>COUNTIF(D1463:$D$1852,366)</f>
        <v>363</v>
      </c>
    </row>
    <row r="1463" spans="1:8" x14ac:dyDescent="0.25">
      <c r="A1463" s="1">
        <f>COUNTIF($C$2:C1463,"Да")</f>
        <v>15</v>
      </c>
      <c r="B1463" s="45">
        <f t="shared" si="46"/>
        <v>46726</v>
      </c>
      <c r="C1463" s="42" t="str">
        <f>IF(ISERROR(VLOOKUP(B1463,'Айгенис Оп24'!$C$3:$C$22,1,0)),"Нет","Да")</f>
        <v>Нет</v>
      </c>
      <c r="D1463" s="43">
        <f t="shared" si="45"/>
        <v>365</v>
      </c>
      <c r="E1463" s="49">
        <f>ROUND(('Все выпуски'!$X$3*'Все выпуски'!$X$6/100)/365*(B1463-IF(C1463="Нет",VLOOKUP(A1463,'Айгенис Оп24'!$A$2:$C$22,3,0),VLOOKUP((A1463-1),'Айгенис Оп24'!$A$2:$C$22,3,0))),2)</f>
        <v>6.71</v>
      </c>
      <c r="G1463" s="43">
        <f>COUNTIF(D1464:$D$1852,365)</f>
        <v>26</v>
      </c>
      <c r="H1463" s="43">
        <f>COUNTIF(D1464:$D$1852,366)</f>
        <v>363</v>
      </c>
    </row>
    <row r="1464" spans="1:8" x14ac:dyDescent="0.25">
      <c r="A1464" s="1">
        <f>COUNTIF($C$2:C1464,"Да")</f>
        <v>15</v>
      </c>
      <c r="B1464" s="45">
        <f t="shared" si="46"/>
        <v>46727</v>
      </c>
      <c r="C1464" s="42" t="str">
        <f>IF(ISERROR(VLOOKUP(B1464,'Айгенис Оп24'!$C$3:$C$22,1,0)),"Нет","Да")</f>
        <v>Нет</v>
      </c>
      <c r="D1464" s="43">
        <f t="shared" si="45"/>
        <v>365</v>
      </c>
      <c r="E1464" s="49">
        <f>ROUND(('Все выпуски'!$X$3*'Все выпуски'!$X$6/100)/365*(B1464-IF(C1464="Нет",VLOOKUP(A1464,'Айгенис Оп24'!$A$2:$C$22,3,0),VLOOKUP((A1464-1),'Айгенис Оп24'!$A$2:$C$22,3,0))),2)</f>
        <v>6.81</v>
      </c>
      <c r="G1464" s="43">
        <f>COUNTIF(D1465:$D$1852,365)</f>
        <v>25</v>
      </c>
      <c r="H1464" s="43">
        <f>COUNTIF(D1465:$D$1852,366)</f>
        <v>363</v>
      </c>
    </row>
    <row r="1465" spans="1:8" x14ac:dyDescent="0.25">
      <c r="A1465" s="1">
        <f>COUNTIF($C$2:C1465,"Да")</f>
        <v>15</v>
      </c>
      <c r="B1465" s="45">
        <f t="shared" si="46"/>
        <v>46728</v>
      </c>
      <c r="C1465" s="42" t="str">
        <f>IF(ISERROR(VLOOKUP(B1465,'Айгенис Оп24'!$C$3:$C$22,1,0)),"Нет","Да")</f>
        <v>Нет</v>
      </c>
      <c r="D1465" s="43">
        <f t="shared" si="45"/>
        <v>365</v>
      </c>
      <c r="E1465" s="49">
        <f>ROUND(('Все выпуски'!$X$3*'Все выпуски'!$X$6/100)/365*(B1465-IF(C1465="Нет",VLOOKUP(A1465,'Айгенис Оп24'!$A$2:$C$22,3,0),VLOOKUP((A1465-1),'Айгенис Оп24'!$A$2:$C$22,3,0))),2)</f>
        <v>6.9</v>
      </c>
      <c r="G1465" s="43">
        <f>COUNTIF(D1466:$D$1852,365)</f>
        <v>24</v>
      </c>
      <c r="H1465" s="43">
        <f>COUNTIF(D1466:$D$1852,366)</f>
        <v>363</v>
      </c>
    </row>
    <row r="1466" spans="1:8" x14ac:dyDescent="0.25">
      <c r="A1466" s="1">
        <f>COUNTIF($C$2:C1466,"Да")</f>
        <v>15</v>
      </c>
      <c r="B1466" s="45">
        <f t="shared" si="46"/>
        <v>46729</v>
      </c>
      <c r="C1466" s="42" t="str">
        <f>IF(ISERROR(VLOOKUP(B1466,'Айгенис Оп24'!$C$3:$C$22,1,0)),"Нет","Да")</f>
        <v>Нет</v>
      </c>
      <c r="D1466" s="43">
        <f t="shared" si="45"/>
        <v>365</v>
      </c>
      <c r="E1466" s="49">
        <f>ROUND(('Все выпуски'!$X$3*'Все выпуски'!$X$6/100)/365*(B1466-IF(C1466="Нет",VLOOKUP(A1466,'Айгенис Оп24'!$A$2:$C$22,3,0),VLOOKUP((A1466-1),'Айгенис Оп24'!$A$2:$C$22,3,0))),2)</f>
        <v>7</v>
      </c>
      <c r="G1466" s="43">
        <f>COUNTIF(D1467:$D$1852,365)</f>
        <v>23</v>
      </c>
      <c r="H1466" s="43">
        <f>COUNTIF(D1467:$D$1852,366)</f>
        <v>363</v>
      </c>
    </row>
    <row r="1467" spans="1:8" x14ac:dyDescent="0.25">
      <c r="A1467" s="1">
        <f>COUNTIF($C$2:C1467,"Да")</f>
        <v>15</v>
      </c>
      <c r="B1467" s="45">
        <f t="shared" si="46"/>
        <v>46730</v>
      </c>
      <c r="C1467" s="42" t="str">
        <f>IF(ISERROR(VLOOKUP(B1467,'Айгенис Оп24'!$C$3:$C$22,1,0)),"Нет","Да")</f>
        <v>Нет</v>
      </c>
      <c r="D1467" s="43">
        <f t="shared" si="45"/>
        <v>365</v>
      </c>
      <c r="E1467" s="49">
        <f>ROUND(('Все выпуски'!$X$3*'Все выпуски'!$X$6/100)/365*(B1467-IF(C1467="Нет",VLOOKUP(A1467,'Айгенис Оп24'!$A$2:$C$22,3,0),VLOOKUP((A1467-1),'Айгенис Оп24'!$A$2:$C$22,3,0))),2)</f>
        <v>7.1</v>
      </c>
      <c r="G1467" s="43">
        <f>COUNTIF(D1468:$D$1852,365)</f>
        <v>22</v>
      </c>
      <c r="H1467" s="43">
        <f>COUNTIF(D1468:$D$1852,366)</f>
        <v>363</v>
      </c>
    </row>
    <row r="1468" spans="1:8" x14ac:dyDescent="0.25">
      <c r="A1468" s="1">
        <f>COUNTIF($C$2:C1468,"Да")</f>
        <v>15</v>
      </c>
      <c r="B1468" s="45">
        <f t="shared" si="46"/>
        <v>46731</v>
      </c>
      <c r="C1468" s="42" t="str">
        <f>IF(ISERROR(VLOOKUP(B1468,'Айгенис Оп24'!$C$3:$C$22,1,0)),"Нет","Да")</f>
        <v>Нет</v>
      </c>
      <c r="D1468" s="43">
        <f t="shared" si="45"/>
        <v>365</v>
      </c>
      <c r="E1468" s="49">
        <f>ROUND(('Все выпуски'!$X$3*'Все выпуски'!$X$6/100)/365*(B1468-IF(C1468="Нет",VLOOKUP(A1468,'Айгенис Оп24'!$A$2:$C$22,3,0),VLOOKUP((A1468-1),'Айгенис Оп24'!$A$2:$C$22,3,0))),2)</f>
        <v>7.2</v>
      </c>
      <c r="G1468" s="43">
        <f>COUNTIF(D1469:$D$1852,365)</f>
        <v>21</v>
      </c>
      <c r="H1468" s="43">
        <f>COUNTIF(D1469:$D$1852,366)</f>
        <v>363</v>
      </c>
    </row>
    <row r="1469" spans="1:8" x14ac:dyDescent="0.25">
      <c r="A1469" s="1">
        <f>COUNTIF($C$2:C1469,"Да")</f>
        <v>15</v>
      </c>
      <c r="B1469" s="45">
        <f t="shared" si="46"/>
        <v>46732</v>
      </c>
      <c r="C1469" s="42" t="str">
        <f>IF(ISERROR(VLOOKUP(B1469,'Айгенис Оп24'!$C$3:$C$22,1,0)),"Нет","Да")</f>
        <v>Нет</v>
      </c>
      <c r="D1469" s="43">
        <f t="shared" si="45"/>
        <v>365</v>
      </c>
      <c r="E1469" s="49">
        <f>ROUND(('Все выпуски'!$X$3*'Все выпуски'!$X$6/100)/365*(B1469-IF(C1469="Нет",VLOOKUP(A1469,'Айгенис Оп24'!$A$2:$C$22,3,0),VLOOKUP((A1469-1),'Айгенис Оп24'!$A$2:$C$22,3,0))),2)</f>
        <v>7.3</v>
      </c>
      <c r="G1469" s="43">
        <f>COUNTIF(D1470:$D$1852,365)</f>
        <v>20</v>
      </c>
      <c r="H1469" s="43">
        <f>COUNTIF(D1470:$D$1852,366)</f>
        <v>363</v>
      </c>
    </row>
    <row r="1470" spans="1:8" x14ac:dyDescent="0.25">
      <c r="A1470" s="1">
        <f>COUNTIF($C$2:C1470,"Да")</f>
        <v>15</v>
      </c>
      <c r="B1470" s="45">
        <f t="shared" si="46"/>
        <v>46733</v>
      </c>
      <c r="C1470" s="42" t="str">
        <f>IF(ISERROR(VLOOKUP(B1470,'Айгенис Оп24'!$C$3:$C$22,1,0)),"Нет","Да")</f>
        <v>Нет</v>
      </c>
      <c r="D1470" s="43">
        <f t="shared" si="45"/>
        <v>365</v>
      </c>
      <c r="E1470" s="49">
        <f>ROUND(('Все выпуски'!$X$3*'Все выпуски'!$X$6/100)/365*(B1470-IF(C1470="Нет",VLOOKUP(A1470,'Айгенис Оп24'!$A$2:$C$22,3,0),VLOOKUP((A1470-1),'Айгенис Оп24'!$A$2:$C$22,3,0))),2)</f>
        <v>7.4</v>
      </c>
      <c r="G1470" s="43">
        <f>COUNTIF(D1471:$D$1852,365)</f>
        <v>19</v>
      </c>
      <c r="H1470" s="43">
        <f>COUNTIF(D1471:$D$1852,366)</f>
        <v>363</v>
      </c>
    </row>
    <row r="1471" spans="1:8" x14ac:dyDescent="0.25">
      <c r="A1471" s="1">
        <f>COUNTIF($C$2:C1471,"Да")</f>
        <v>15</v>
      </c>
      <c r="B1471" s="45">
        <f t="shared" si="46"/>
        <v>46734</v>
      </c>
      <c r="C1471" s="42" t="str">
        <f>IF(ISERROR(VLOOKUP(B1471,'Айгенис Оп24'!$C$3:$C$22,1,0)),"Нет","Да")</f>
        <v>Нет</v>
      </c>
      <c r="D1471" s="43">
        <f t="shared" si="45"/>
        <v>365</v>
      </c>
      <c r="E1471" s="49">
        <f>ROUND(('Все выпуски'!$X$3*'Все выпуски'!$X$6/100)/365*(B1471-IF(C1471="Нет",VLOOKUP(A1471,'Айгенис Оп24'!$A$2:$C$22,3,0),VLOOKUP((A1471-1),'Айгенис Оп24'!$A$2:$C$22,3,0))),2)</f>
        <v>7.5</v>
      </c>
      <c r="G1471" s="43">
        <f>COUNTIF(D1472:$D$1852,365)</f>
        <v>18</v>
      </c>
      <c r="H1471" s="43">
        <f>COUNTIF(D1472:$D$1852,366)</f>
        <v>363</v>
      </c>
    </row>
    <row r="1472" spans="1:8" x14ac:dyDescent="0.25">
      <c r="A1472" s="1">
        <f>COUNTIF($C$2:C1472,"Да")</f>
        <v>15</v>
      </c>
      <c r="B1472" s="45">
        <f t="shared" si="46"/>
        <v>46735</v>
      </c>
      <c r="C1472" s="42" t="str">
        <f>IF(ISERROR(VLOOKUP(B1472,'Айгенис Оп24'!$C$3:$C$22,1,0)),"Нет","Да")</f>
        <v>Нет</v>
      </c>
      <c r="D1472" s="43">
        <f t="shared" si="45"/>
        <v>365</v>
      </c>
      <c r="E1472" s="49">
        <f>ROUND(('Все выпуски'!$X$3*'Все выпуски'!$X$6/100)/365*(B1472-IF(C1472="Нет",VLOOKUP(A1472,'Айгенис Оп24'!$A$2:$C$22,3,0),VLOOKUP((A1472-1),'Айгенис Оп24'!$A$2:$C$22,3,0))),2)</f>
        <v>7.59</v>
      </c>
      <c r="G1472" s="43">
        <f>COUNTIF(D1473:$D$1852,365)</f>
        <v>17</v>
      </c>
      <c r="H1472" s="43">
        <f>COUNTIF(D1473:$D$1852,366)</f>
        <v>363</v>
      </c>
    </row>
    <row r="1473" spans="1:8" x14ac:dyDescent="0.25">
      <c r="A1473" s="1">
        <f>COUNTIF($C$2:C1473,"Да")</f>
        <v>15</v>
      </c>
      <c r="B1473" s="45">
        <f t="shared" si="46"/>
        <v>46736</v>
      </c>
      <c r="C1473" s="42" t="str">
        <f>IF(ISERROR(VLOOKUP(B1473,'Айгенис Оп24'!$C$3:$C$22,1,0)),"Нет","Да")</f>
        <v>Нет</v>
      </c>
      <c r="D1473" s="43">
        <f t="shared" si="45"/>
        <v>365</v>
      </c>
      <c r="E1473" s="49">
        <f>ROUND(('Все выпуски'!$X$3*'Все выпуски'!$X$6/100)/365*(B1473-IF(C1473="Нет",VLOOKUP(A1473,'Айгенис Оп24'!$A$2:$C$22,3,0),VLOOKUP((A1473-1),'Айгенис Оп24'!$A$2:$C$22,3,0))),2)</f>
        <v>7.69</v>
      </c>
      <c r="G1473" s="43">
        <f>COUNTIF(D1474:$D$1852,365)</f>
        <v>16</v>
      </c>
      <c r="H1473" s="43">
        <f>COUNTIF(D1474:$D$1852,366)</f>
        <v>363</v>
      </c>
    </row>
    <row r="1474" spans="1:8" x14ac:dyDescent="0.25">
      <c r="A1474" s="1">
        <f>COUNTIF($C$2:C1474,"Да")</f>
        <v>15</v>
      </c>
      <c r="B1474" s="45">
        <f t="shared" si="46"/>
        <v>46737</v>
      </c>
      <c r="C1474" s="42" t="str">
        <f>IF(ISERROR(VLOOKUP(B1474,'Айгенис Оп24'!$C$3:$C$22,1,0)),"Нет","Да")</f>
        <v>Нет</v>
      </c>
      <c r="D1474" s="43">
        <f t="shared" ref="D1474:D1537" si="47">IF(MOD(YEAR(B1474),4)=0,366,365)</f>
        <v>365</v>
      </c>
      <c r="E1474" s="49">
        <f>ROUND(('Все выпуски'!$X$3*'Все выпуски'!$X$6/100)/365*(B1474-IF(C1474="Нет",VLOOKUP(A1474,'Айгенис Оп24'!$A$2:$C$22,3,0),VLOOKUP((A1474-1),'Айгенис Оп24'!$A$2:$C$22,3,0))),2)</f>
        <v>7.79</v>
      </c>
      <c r="G1474" s="43">
        <f>COUNTIF(D1475:$D$1852,365)</f>
        <v>15</v>
      </c>
      <c r="H1474" s="43">
        <f>COUNTIF(D1475:$D$1852,366)</f>
        <v>363</v>
      </c>
    </row>
    <row r="1475" spans="1:8" x14ac:dyDescent="0.25">
      <c r="A1475" s="1">
        <f>COUNTIF($C$2:C1475,"Да")</f>
        <v>15</v>
      </c>
      <c r="B1475" s="45">
        <f t="shared" si="46"/>
        <v>46738</v>
      </c>
      <c r="C1475" s="42" t="str">
        <f>IF(ISERROR(VLOOKUP(B1475,'Айгенис Оп24'!$C$3:$C$22,1,0)),"Нет","Да")</f>
        <v>Нет</v>
      </c>
      <c r="D1475" s="43">
        <f t="shared" si="47"/>
        <v>365</v>
      </c>
      <c r="E1475" s="49">
        <f>ROUND(('Все выпуски'!$X$3*'Все выпуски'!$X$6/100)/365*(B1475-IF(C1475="Нет",VLOOKUP(A1475,'Айгенис Оп24'!$A$2:$C$22,3,0),VLOOKUP((A1475-1),'Айгенис Оп24'!$A$2:$C$22,3,0))),2)</f>
        <v>7.89</v>
      </c>
      <c r="G1475" s="43">
        <f>COUNTIF(D1476:$D$1852,365)</f>
        <v>14</v>
      </c>
      <c r="H1475" s="43">
        <f>COUNTIF(D1476:$D$1852,366)</f>
        <v>363</v>
      </c>
    </row>
    <row r="1476" spans="1:8" x14ac:dyDescent="0.25">
      <c r="A1476" s="1">
        <f>COUNTIF($C$2:C1476,"Да")</f>
        <v>15</v>
      </c>
      <c r="B1476" s="45">
        <f t="shared" si="46"/>
        <v>46739</v>
      </c>
      <c r="C1476" s="42" t="str">
        <f>IF(ISERROR(VLOOKUP(B1476,'Айгенис Оп24'!$C$3:$C$22,1,0)),"Нет","Да")</f>
        <v>Нет</v>
      </c>
      <c r="D1476" s="43">
        <f t="shared" si="47"/>
        <v>365</v>
      </c>
      <c r="E1476" s="49">
        <f>ROUND(('Все выпуски'!$X$3*'Все выпуски'!$X$6/100)/365*(B1476-IF(C1476="Нет",VLOOKUP(A1476,'Айгенис Оп24'!$A$2:$C$22,3,0),VLOOKUP((A1476-1),'Айгенис Оп24'!$A$2:$C$22,3,0))),2)</f>
        <v>7.99</v>
      </c>
      <c r="G1476" s="43">
        <f>COUNTIF(D1477:$D$1852,365)</f>
        <v>13</v>
      </c>
      <c r="H1476" s="43">
        <f>COUNTIF(D1477:$D$1852,366)</f>
        <v>363</v>
      </c>
    </row>
    <row r="1477" spans="1:8" x14ac:dyDescent="0.25">
      <c r="A1477" s="1">
        <f>COUNTIF($C$2:C1477,"Да")</f>
        <v>15</v>
      </c>
      <c r="B1477" s="45">
        <f t="shared" si="46"/>
        <v>46740</v>
      </c>
      <c r="C1477" s="42" t="str">
        <f>IF(ISERROR(VLOOKUP(B1477,'Айгенис Оп24'!$C$3:$C$22,1,0)),"Нет","Да")</f>
        <v>Нет</v>
      </c>
      <c r="D1477" s="43">
        <f t="shared" si="47"/>
        <v>365</v>
      </c>
      <c r="E1477" s="49">
        <f>ROUND(('Все выпуски'!$X$3*'Все выпуски'!$X$6/100)/365*(B1477-IF(C1477="Нет",VLOOKUP(A1477,'Айгенис Оп24'!$A$2:$C$22,3,0),VLOOKUP((A1477-1),'Айгенис Оп24'!$A$2:$C$22,3,0))),2)</f>
        <v>8.09</v>
      </c>
      <c r="G1477" s="43">
        <f>COUNTIF(D1478:$D$1852,365)</f>
        <v>12</v>
      </c>
      <c r="H1477" s="43">
        <f>COUNTIF(D1478:$D$1852,366)</f>
        <v>363</v>
      </c>
    </row>
    <row r="1478" spans="1:8" x14ac:dyDescent="0.25">
      <c r="A1478" s="1">
        <f>COUNTIF($C$2:C1478,"Да")</f>
        <v>15</v>
      </c>
      <c r="B1478" s="45">
        <f t="shared" si="46"/>
        <v>46741</v>
      </c>
      <c r="C1478" s="42" t="str">
        <f>IF(ISERROR(VLOOKUP(B1478,'Айгенис Оп24'!$C$3:$C$22,1,0)),"Нет","Да")</f>
        <v>Нет</v>
      </c>
      <c r="D1478" s="43">
        <f t="shared" si="47"/>
        <v>365</v>
      </c>
      <c r="E1478" s="49">
        <f>ROUND(('Все выпуски'!$X$3*'Все выпуски'!$X$6/100)/365*(B1478-IF(C1478="Нет",VLOOKUP(A1478,'Айгенис Оп24'!$A$2:$C$22,3,0),VLOOKUP((A1478-1),'Айгенис Оп24'!$A$2:$C$22,3,0))),2)</f>
        <v>8.19</v>
      </c>
      <c r="G1478" s="43">
        <f>COUNTIF(D1479:$D$1852,365)</f>
        <v>11</v>
      </c>
      <c r="H1478" s="43">
        <f>COUNTIF(D1479:$D$1852,366)</f>
        <v>363</v>
      </c>
    </row>
    <row r="1479" spans="1:8" x14ac:dyDescent="0.25">
      <c r="A1479" s="1">
        <f>COUNTIF($C$2:C1479,"Да")</f>
        <v>15</v>
      </c>
      <c r="B1479" s="45">
        <f t="shared" si="46"/>
        <v>46742</v>
      </c>
      <c r="C1479" s="42" t="str">
        <f>IF(ISERROR(VLOOKUP(B1479,'Айгенис Оп24'!$C$3:$C$22,1,0)),"Нет","Да")</f>
        <v>Нет</v>
      </c>
      <c r="D1479" s="43">
        <f t="shared" si="47"/>
        <v>365</v>
      </c>
      <c r="E1479" s="49">
        <f>ROUND(('Все выпуски'!$X$3*'Все выпуски'!$X$6/100)/365*(B1479-IF(C1479="Нет",VLOOKUP(A1479,'Айгенис Оп24'!$A$2:$C$22,3,0),VLOOKUP((A1479-1),'Айгенис Оп24'!$A$2:$C$22,3,0))),2)</f>
        <v>8.2799999999999994</v>
      </c>
      <c r="G1479" s="43">
        <f>COUNTIF(D1480:$D$1852,365)</f>
        <v>10</v>
      </c>
      <c r="H1479" s="43">
        <f>COUNTIF(D1480:$D$1852,366)</f>
        <v>363</v>
      </c>
    </row>
    <row r="1480" spans="1:8" x14ac:dyDescent="0.25">
      <c r="A1480" s="1">
        <f>COUNTIF($C$2:C1480,"Да")</f>
        <v>15</v>
      </c>
      <c r="B1480" s="45">
        <f t="shared" si="46"/>
        <v>46743</v>
      </c>
      <c r="C1480" s="42" t="str">
        <f>IF(ISERROR(VLOOKUP(B1480,'Айгенис Оп24'!$C$3:$C$22,1,0)),"Нет","Да")</f>
        <v>Нет</v>
      </c>
      <c r="D1480" s="43">
        <f t="shared" si="47"/>
        <v>365</v>
      </c>
      <c r="E1480" s="49">
        <f>ROUND(('Все выпуски'!$X$3*'Все выпуски'!$X$6/100)/365*(B1480-IF(C1480="Нет",VLOOKUP(A1480,'Айгенис Оп24'!$A$2:$C$22,3,0),VLOOKUP((A1480-1),'Айгенис Оп24'!$A$2:$C$22,3,0))),2)</f>
        <v>8.3800000000000008</v>
      </c>
      <c r="G1480" s="43">
        <f>COUNTIF(D1481:$D$1852,365)</f>
        <v>9</v>
      </c>
      <c r="H1480" s="43">
        <f>COUNTIF(D1481:$D$1852,366)</f>
        <v>363</v>
      </c>
    </row>
    <row r="1481" spans="1:8" x14ac:dyDescent="0.25">
      <c r="A1481" s="1">
        <f>COUNTIF($C$2:C1481,"Да")</f>
        <v>15</v>
      </c>
      <c r="B1481" s="45">
        <f t="shared" si="46"/>
        <v>46744</v>
      </c>
      <c r="C1481" s="42" t="str">
        <f>IF(ISERROR(VLOOKUP(B1481,'Айгенис Оп24'!$C$3:$C$22,1,0)),"Нет","Да")</f>
        <v>Нет</v>
      </c>
      <c r="D1481" s="43">
        <f t="shared" si="47"/>
        <v>365</v>
      </c>
      <c r="E1481" s="49">
        <f>ROUND(('Все выпуски'!$X$3*'Все выпуски'!$X$6/100)/365*(B1481-IF(C1481="Нет",VLOOKUP(A1481,'Айгенис Оп24'!$A$2:$C$22,3,0),VLOOKUP((A1481-1),'Айгенис Оп24'!$A$2:$C$22,3,0))),2)</f>
        <v>8.48</v>
      </c>
      <c r="G1481" s="43">
        <f>COUNTIF(D1482:$D$1852,365)</f>
        <v>8</v>
      </c>
      <c r="H1481" s="43">
        <f>COUNTIF(D1482:$D$1852,366)</f>
        <v>363</v>
      </c>
    </row>
    <row r="1482" spans="1:8" x14ac:dyDescent="0.25">
      <c r="A1482" s="1">
        <f>COUNTIF($C$2:C1482,"Да")</f>
        <v>15</v>
      </c>
      <c r="B1482" s="45">
        <f t="shared" si="46"/>
        <v>46745</v>
      </c>
      <c r="C1482" s="42" t="str">
        <f>IF(ISERROR(VLOOKUP(B1482,'Айгенис Оп24'!$C$3:$C$22,1,0)),"Нет","Да")</f>
        <v>Нет</v>
      </c>
      <c r="D1482" s="43">
        <f t="shared" si="47"/>
        <v>365</v>
      </c>
      <c r="E1482" s="49">
        <f>ROUND(('Все выпуски'!$X$3*'Все выпуски'!$X$6/100)/365*(B1482-IF(C1482="Нет",VLOOKUP(A1482,'Айгенис Оп24'!$A$2:$C$22,3,0),VLOOKUP((A1482-1),'Айгенис Оп24'!$A$2:$C$22,3,0))),2)</f>
        <v>8.58</v>
      </c>
      <c r="G1482" s="43">
        <f>COUNTIF(D1483:$D$1852,365)</f>
        <v>7</v>
      </c>
      <c r="H1482" s="43">
        <f>COUNTIF(D1483:$D$1852,366)</f>
        <v>363</v>
      </c>
    </row>
    <row r="1483" spans="1:8" x14ac:dyDescent="0.25">
      <c r="A1483" s="1">
        <f>COUNTIF($C$2:C1483,"Да")</f>
        <v>15</v>
      </c>
      <c r="B1483" s="45">
        <f t="shared" si="46"/>
        <v>46746</v>
      </c>
      <c r="C1483" s="42" t="str">
        <f>IF(ISERROR(VLOOKUP(B1483,'Айгенис Оп24'!$C$3:$C$22,1,0)),"Нет","Да")</f>
        <v>Нет</v>
      </c>
      <c r="D1483" s="43">
        <f t="shared" si="47"/>
        <v>365</v>
      </c>
      <c r="E1483" s="49">
        <f>ROUND(('Все выпуски'!$X$3*'Все выпуски'!$X$6/100)/365*(B1483-IF(C1483="Нет",VLOOKUP(A1483,'Айгенис Оп24'!$A$2:$C$22,3,0),VLOOKUP((A1483-1),'Айгенис Оп24'!$A$2:$C$22,3,0))),2)</f>
        <v>8.68</v>
      </c>
      <c r="G1483" s="43">
        <f>COUNTIF(D1484:$D$1852,365)</f>
        <v>6</v>
      </c>
      <c r="H1483" s="43">
        <f>COUNTIF(D1484:$D$1852,366)</f>
        <v>363</v>
      </c>
    </row>
    <row r="1484" spans="1:8" x14ac:dyDescent="0.25">
      <c r="A1484" s="1">
        <f>COUNTIF($C$2:C1484,"Да")</f>
        <v>15</v>
      </c>
      <c r="B1484" s="45">
        <f t="shared" ref="B1484:B1547" si="48">B1483+1</f>
        <v>46747</v>
      </c>
      <c r="C1484" s="42" t="str">
        <f>IF(ISERROR(VLOOKUP(B1484,'Айгенис Оп24'!$C$3:$C$22,1,0)),"Нет","Да")</f>
        <v>Нет</v>
      </c>
      <c r="D1484" s="43">
        <f t="shared" si="47"/>
        <v>365</v>
      </c>
      <c r="E1484" s="49">
        <f>ROUND(('Все выпуски'!$X$3*'Все выпуски'!$X$6/100)/365*(B1484-IF(C1484="Нет",VLOOKUP(A1484,'Айгенис Оп24'!$A$2:$C$22,3,0),VLOOKUP((A1484-1),'Айгенис Оп24'!$A$2:$C$22,3,0))),2)</f>
        <v>8.7799999999999994</v>
      </c>
      <c r="G1484" s="43">
        <f>COUNTIF(D1485:$D$1852,365)</f>
        <v>5</v>
      </c>
      <c r="H1484" s="43">
        <f>COUNTIF(D1485:$D$1852,366)</f>
        <v>363</v>
      </c>
    </row>
    <row r="1485" spans="1:8" x14ac:dyDescent="0.25">
      <c r="A1485" s="1">
        <f>COUNTIF($C$2:C1485,"Да")</f>
        <v>15</v>
      </c>
      <c r="B1485" s="45">
        <f t="shared" si="48"/>
        <v>46748</v>
      </c>
      <c r="C1485" s="42" t="str">
        <f>IF(ISERROR(VLOOKUP(B1485,'Айгенис Оп24'!$C$3:$C$22,1,0)),"Нет","Да")</f>
        <v>Нет</v>
      </c>
      <c r="D1485" s="43">
        <f t="shared" si="47"/>
        <v>365</v>
      </c>
      <c r="E1485" s="49">
        <f>ROUND(('Все выпуски'!$X$3*'Все выпуски'!$X$6/100)/365*(B1485-IF(C1485="Нет",VLOOKUP(A1485,'Айгенис Оп24'!$A$2:$C$22,3,0),VLOOKUP((A1485-1),'Айгенис Оп24'!$A$2:$C$22,3,0))),2)</f>
        <v>8.8800000000000008</v>
      </c>
      <c r="G1485" s="43">
        <f>COUNTIF(D1486:$D$1852,365)</f>
        <v>4</v>
      </c>
      <c r="H1485" s="43">
        <f>COUNTIF(D1486:$D$1852,366)</f>
        <v>363</v>
      </c>
    </row>
    <row r="1486" spans="1:8" x14ac:dyDescent="0.25">
      <c r="A1486" s="1">
        <f>COUNTIF($C$2:C1486,"Да")</f>
        <v>16</v>
      </c>
      <c r="B1486" s="45">
        <f t="shared" si="48"/>
        <v>46749</v>
      </c>
      <c r="C1486" s="42" t="str">
        <f>IF(ISERROR(VLOOKUP(B1486,'Айгенис Оп24'!$C$3:$C$22,1,0)),"Нет","Да")</f>
        <v>Да</v>
      </c>
      <c r="D1486" s="43">
        <f t="shared" si="47"/>
        <v>365</v>
      </c>
      <c r="E1486" s="49">
        <f>ROUND(('Все выпуски'!$X$3*'Все выпуски'!$X$6/100)/365*(B1486-IF(C1486="Нет",VLOOKUP(A1486,'Айгенис Оп24'!$A$2:$C$22,3,0),VLOOKUP((A1486-1),'Айгенис Оп24'!$A$2:$C$22,3,0))),2)</f>
        <v>8.98</v>
      </c>
      <c r="G1486" s="43">
        <f>COUNTIF(D1487:$D$1852,365)</f>
        <v>3</v>
      </c>
      <c r="H1486" s="43">
        <f>COUNTIF(D1487:$D$1852,366)</f>
        <v>363</v>
      </c>
    </row>
    <row r="1487" spans="1:8" x14ac:dyDescent="0.25">
      <c r="A1487" s="1">
        <f>COUNTIF($C$2:C1487,"Да")</f>
        <v>16</v>
      </c>
      <c r="B1487" s="45">
        <f t="shared" si="48"/>
        <v>46750</v>
      </c>
      <c r="C1487" s="42" t="str">
        <f>IF(ISERROR(VLOOKUP(B1487,'Айгенис Оп24'!$C$3:$C$22,1,0)),"Нет","Да")</f>
        <v>Нет</v>
      </c>
      <c r="D1487" s="43">
        <f t="shared" si="47"/>
        <v>365</v>
      </c>
      <c r="E1487" s="49">
        <f>ROUND(('Все выпуски'!$X$3*'Все выпуски'!$X$6/100)/365*(B1487-IF(C1487="Нет",VLOOKUP(A1487,'Айгенис Оп24'!$A$2:$C$22,3,0),VLOOKUP((A1487-1),'Айгенис Оп24'!$A$2:$C$22,3,0))),2)</f>
        <v>0.1</v>
      </c>
      <c r="G1487" s="43">
        <f>COUNTIF(D1488:$D$1852,365)</f>
        <v>2</v>
      </c>
      <c r="H1487" s="43">
        <f>COUNTIF(D1488:$D$1852,366)</f>
        <v>363</v>
      </c>
    </row>
    <row r="1488" spans="1:8" x14ac:dyDescent="0.25">
      <c r="A1488" s="1">
        <f>COUNTIF($C$2:C1488,"Да")</f>
        <v>16</v>
      </c>
      <c r="B1488" s="45">
        <f t="shared" si="48"/>
        <v>46751</v>
      </c>
      <c r="C1488" s="42" t="str">
        <f>IF(ISERROR(VLOOKUP(B1488,'Айгенис Оп24'!$C$3:$C$22,1,0)),"Нет","Да")</f>
        <v>Нет</v>
      </c>
      <c r="D1488" s="43">
        <f t="shared" si="47"/>
        <v>365</v>
      </c>
      <c r="E1488" s="49">
        <f>ROUND(('Все выпуски'!$X$3*'Все выпуски'!$X$6/100)/365*(B1488-IF(C1488="Нет",VLOOKUP(A1488,'Айгенис Оп24'!$A$2:$C$22,3,0),VLOOKUP((A1488-1),'Айгенис Оп24'!$A$2:$C$22,3,0))),2)</f>
        <v>0.2</v>
      </c>
      <c r="G1488" s="43">
        <f>COUNTIF(D1489:$D$1852,365)</f>
        <v>1</v>
      </c>
      <c r="H1488" s="43">
        <f>COUNTIF(D1489:$D$1852,366)</f>
        <v>363</v>
      </c>
    </row>
    <row r="1489" spans="1:8" x14ac:dyDescent="0.25">
      <c r="A1489" s="1">
        <f>COUNTIF($C$2:C1489,"Да")</f>
        <v>16</v>
      </c>
      <c r="B1489" s="45">
        <f t="shared" si="48"/>
        <v>46752</v>
      </c>
      <c r="C1489" s="42" t="str">
        <f>IF(ISERROR(VLOOKUP(B1489,'Айгенис Оп24'!$C$3:$C$22,1,0)),"Нет","Да")</f>
        <v>Нет</v>
      </c>
      <c r="D1489" s="43">
        <f t="shared" si="47"/>
        <v>365</v>
      </c>
      <c r="E1489" s="49">
        <f>ROUND(('Все выпуски'!$X$3*'Все выпуски'!$X$6/100)/365*(B1489-IF(C1489="Нет",VLOOKUP(A1489,'Айгенис Оп24'!$A$2:$C$22,3,0),VLOOKUP((A1489-1),'Айгенис Оп24'!$A$2:$C$22,3,0))),2)</f>
        <v>0.3</v>
      </c>
      <c r="F1489" s="44">
        <f>('Все выпуски'!$X$3*'Все выпуски'!$X$6/100)/365*(B1489-IF(C1489="Нет",VLOOKUP(A1489,'Айгенис Оп24'!$A$2:$C$22,3,0),VLOOKUP((A1489-1),'Айгенис Оп24'!$A$2:$C$22,3,0)))</f>
        <v>0.29589041095890412</v>
      </c>
      <c r="G1489" s="43">
        <f>COUNTIF(D1490:$D$1852,365)</f>
        <v>0</v>
      </c>
      <c r="H1489" s="43">
        <f>COUNTIF(D1490:$D$1852,366)</f>
        <v>363</v>
      </c>
    </row>
    <row r="1490" spans="1:8" x14ac:dyDescent="0.25">
      <c r="A1490" s="1">
        <f>COUNTIF($C$2:C1490,"Да")</f>
        <v>16</v>
      </c>
      <c r="B1490" s="45">
        <f t="shared" si="48"/>
        <v>46753</v>
      </c>
      <c r="C1490" s="42" t="str">
        <f>IF(ISERROR(VLOOKUP(B1490,'Айгенис Оп24'!$C$3:$C$22,1,0)),"Нет","Да")</f>
        <v>Нет</v>
      </c>
      <c r="D1490" s="43">
        <f t="shared" si="47"/>
        <v>366</v>
      </c>
      <c r="E1490" s="49">
        <f>ROUND(('Все выпуски'!$X$3*'Все выпуски'!$X$6/100)*((B1490-$B$1489)/366)+$F$1489,2)</f>
        <v>0.39</v>
      </c>
      <c r="G1490" s="43">
        <f>COUNTIF(D1491:$D$1852,365)</f>
        <v>0</v>
      </c>
      <c r="H1490" s="43">
        <f>COUNTIF(D1491:$D$1852,366)</f>
        <v>362</v>
      </c>
    </row>
    <row r="1491" spans="1:8" x14ac:dyDescent="0.25">
      <c r="A1491" s="1">
        <f>COUNTIF($C$2:C1491,"Да")</f>
        <v>16</v>
      </c>
      <c r="B1491" s="45">
        <f t="shared" si="48"/>
        <v>46754</v>
      </c>
      <c r="C1491" s="42" t="str">
        <f>IF(ISERROR(VLOOKUP(B1491,'Айгенис Оп24'!$C$3:$C$22,1,0)),"Нет","Да")</f>
        <v>Нет</v>
      </c>
      <c r="D1491" s="43">
        <f t="shared" si="47"/>
        <v>366</v>
      </c>
      <c r="E1491" s="49">
        <f>ROUND(('Все выпуски'!$X$3*'Все выпуски'!$X$6/100)*((B1491-$B$1489)/366)+$F$1489,2)</f>
        <v>0.49</v>
      </c>
      <c r="G1491" s="43">
        <f>COUNTIF(D1492:$D$1852,365)</f>
        <v>0</v>
      </c>
      <c r="H1491" s="43">
        <f>COUNTIF(D1492:$D$1852,366)</f>
        <v>361</v>
      </c>
    </row>
    <row r="1492" spans="1:8" x14ac:dyDescent="0.25">
      <c r="A1492" s="1">
        <f>COUNTIF($C$2:C1492,"Да")</f>
        <v>16</v>
      </c>
      <c r="B1492" s="45">
        <f t="shared" si="48"/>
        <v>46755</v>
      </c>
      <c r="C1492" s="42" t="str">
        <f>IF(ISERROR(VLOOKUP(B1492,'Айгенис Оп24'!$C$3:$C$22,1,0)),"Нет","Да")</f>
        <v>Нет</v>
      </c>
      <c r="D1492" s="43">
        <f t="shared" si="47"/>
        <v>366</v>
      </c>
      <c r="E1492" s="49">
        <f>ROUND(('Все выпуски'!$X$3*'Все выпуски'!$X$6/100)*((B1492-$B$1489)/366)+$F$1489,2)</f>
        <v>0.59</v>
      </c>
      <c r="G1492" s="43">
        <f>COUNTIF(D1493:$D$1852,365)</f>
        <v>0</v>
      </c>
      <c r="H1492" s="43">
        <f>COUNTIF(D1493:$D$1852,366)</f>
        <v>360</v>
      </c>
    </row>
    <row r="1493" spans="1:8" x14ac:dyDescent="0.25">
      <c r="A1493" s="1">
        <f>COUNTIF($C$2:C1493,"Да")</f>
        <v>16</v>
      </c>
      <c r="B1493" s="45">
        <f t="shared" si="48"/>
        <v>46756</v>
      </c>
      <c r="C1493" s="42" t="str">
        <f>IF(ISERROR(VLOOKUP(B1493,'Айгенис Оп24'!$C$3:$C$22,1,0)),"Нет","Да")</f>
        <v>Нет</v>
      </c>
      <c r="D1493" s="43">
        <f t="shared" si="47"/>
        <v>366</v>
      </c>
      <c r="E1493" s="49">
        <f>ROUND(('Все выпуски'!$X$3*'Все выпуски'!$X$6/100)*((B1493-$B$1489)/366)+$F$1489,2)</f>
        <v>0.69</v>
      </c>
      <c r="G1493" s="43">
        <f>COUNTIF(D1494:$D$1852,365)</f>
        <v>0</v>
      </c>
      <c r="H1493" s="43">
        <f>COUNTIF(D1494:$D$1852,366)</f>
        <v>359</v>
      </c>
    </row>
    <row r="1494" spans="1:8" x14ac:dyDescent="0.25">
      <c r="A1494" s="1">
        <f>COUNTIF($C$2:C1494,"Да")</f>
        <v>16</v>
      </c>
      <c r="B1494" s="45">
        <f t="shared" si="48"/>
        <v>46757</v>
      </c>
      <c r="C1494" s="42" t="str">
        <f>IF(ISERROR(VLOOKUP(B1494,'Айгенис Оп24'!$C$3:$C$22,1,0)),"Нет","Да")</f>
        <v>Нет</v>
      </c>
      <c r="D1494" s="43">
        <f t="shared" si="47"/>
        <v>366</v>
      </c>
      <c r="E1494" s="49">
        <f>ROUND(('Все выпуски'!$X$3*'Все выпуски'!$X$6/100)*((B1494-$B$1489)/366)+$F$1489,2)</f>
        <v>0.79</v>
      </c>
      <c r="G1494" s="43">
        <f>COUNTIF(D1495:$D$1852,365)</f>
        <v>0</v>
      </c>
      <c r="H1494" s="43">
        <f>COUNTIF(D1495:$D$1852,366)</f>
        <v>358</v>
      </c>
    </row>
    <row r="1495" spans="1:8" x14ac:dyDescent="0.25">
      <c r="A1495" s="1">
        <f>COUNTIF($C$2:C1495,"Да")</f>
        <v>16</v>
      </c>
      <c r="B1495" s="45">
        <f t="shared" si="48"/>
        <v>46758</v>
      </c>
      <c r="C1495" s="42" t="str">
        <f>IF(ISERROR(VLOOKUP(B1495,'Айгенис Оп24'!$C$3:$C$22,1,0)),"Нет","Да")</f>
        <v>Нет</v>
      </c>
      <c r="D1495" s="43">
        <f t="shared" si="47"/>
        <v>366</v>
      </c>
      <c r="E1495" s="49">
        <f>ROUND(('Все выпуски'!$X$3*'Все выпуски'!$X$6/100)*((B1495-$B$1489)/366)+$F$1489,2)</f>
        <v>0.89</v>
      </c>
      <c r="G1495" s="43">
        <f>COUNTIF(D1496:$D$1852,365)</f>
        <v>0</v>
      </c>
      <c r="H1495" s="43">
        <f>COUNTIF(D1496:$D$1852,366)</f>
        <v>357</v>
      </c>
    </row>
    <row r="1496" spans="1:8" x14ac:dyDescent="0.25">
      <c r="A1496" s="1">
        <f>COUNTIF($C$2:C1496,"Да")</f>
        <v>16</v>
      </c>
      <c r="B1496" s="45">
        <f t="shared" si="48"/>
        <v>46759</v>
      </c>
      <c r="C1496" s="42" t="str">
        <f>IF(ISERROR(VLOOKUP(B1496,'Айгенис Оп24'!$C$3:$C$22,1,0)),"Нет","Да")</f>
        <v>Нет</v>
      </c>
      <c r="D1496" s="43">
        <f t="shared" si="47"/>
        <v>366</v>
      </c>
      <c r="E1496" s="49">
        <f>ROUND(('Все выпуски'!$X$3*'Все выпуски'!$X$6/100)*((B1496-$B$1489)/366)+$F$1489,2)</f>
        <v>0.98</v>
      </c>
      <c r="G1496" s="43">
        <f>COUNTIF(D1497:$D$1852,365)</f>
        <v>0</v>
      </c>
      <c r="H1496" s="43">
        <f>COUNTIF(D1497:$D$1852,366)</f>
        <v>356</v>
      </c>
    </row>
    <row r="1497" spans="1:8" x14ac:dyDescent="0.25">
      <c r="A1497" s="1">
        <f>COUNTIF($C$2:C1497,"Да")</f>
        <v>16</v>
      </c>
      <c r="B1497" s="45">
        <f t="shared" si="48"/>
        <v>46760</v>
      </c>
      <c r="C1497" s="42" t="str">
        <f>IF(ISERROR(VLOOKUP(B1497,'Айгенис Оп24'!$C$3:$C$22,1,0)),"Нет","Да")</f>
        <v>Нет</v>
      </c>
      <c r="D1497" s="43">
        <f t="shared" si="47"/>
        <v>366</v>
      </c>
      <c r="E1497" s="49">
        <f>ROUND(('Все выпуски'!$X$3*'Все выпуски'!$X$6/100)*((B1497-$B$1489)/366)+$F$1489,2)</f>
        <v>1.08</v>
      </c>
      <c r="G1497" s="43">
        <f>COUNTIF(D1498:$D$1852,365)</f>
        <v>0</v>
      </c>
      <c r="H1497" s="43">
        <f>COUNTIF(D1498:$D$1852,366)</f>
        <v>355</v>
      </c>
    </row>
    <row r="1498" spans="1:8" x14ac:dyDescent="0.25">
      <c r="A1498" s="1">
        <f>COUNTIF($C$2:C1498,"Да")</f>
        <v>16</v>
      </c>
      <c r="B1498" s="45">
        <f t="shared" si="48"/>
        <v>46761</v>
      </c>
      <c r="C1498" s="42" t="str">
        <f>IF(ISERROR(VLOOKUP(B1498,'Айгенис Оп24'!$C$3:$C$22,1,0)),"Нет","Да")</f>
        <v>Нет</v>
      </c>
      <c r="D1498" s="43">
        <f t="shared" si="47"/>
        <v>366</v>
      </c>
      <c r="E1498" s="49">
        <f>ROUND(('Все выпуски'!$X$3*'Все выпуски'!$X$6/100)*((B1498-$B$1489)/366)+$F$1489,2)</f>
        <v>1.18</v>
      </c>
      <c r="G1498" s="43">
        <f>COUNTIF(D1499:$D$1852,365)</f>
        <v>0</v>
      </c>
      <c r="H1498" s="43">
        <f>COUNTIF(D1499:$D$1852,366)</f>
        <v>354</v>
      </c>
    </row>
    <row r="1499" spans="1:8" x14ac:dyDescent="0.25">
      <c r="A1499" s="1">
        <f>COUNTIF($C$2:C1499,"Да")</f>
        <v>16</v>
      </c>
      <c r="B1499" s="45">
        <f t="shared" si="48"/>
        <v>46762</v>
      </c>
      <c r="C1499" s="42" t="str">
        <f>IF(ISERROR(VLOOKUP(B1499,'Айгенис Оп24'!$C$3:$C$22,1,0)),"Нет","Да")</f>
        <v>Нет</v>
      </c>
      <c r="D1499" s="43">
        <f t="shared" si="47"/>
        <v>366</v>
      </c>
      <c r="E1499" s="49">
        <f>ROUND(('Все выпуски'!$X$3*'Все выпуски'!$X$6/100)*((B1499-$B$1489)/366)+$F$1489,2)</f>
        <v>1.28</v>
      </c>
      <c r="G1499" s="43">
        <f>COUNTIF(D1500:$D$1852,365)</f>
        <v>0</v>
      </c>
      <c r="H1499" s="43">
        <f>COUNTIF(D1500:$D$1852,366)</f>
        <v>353</v>
      </c>
    </row>
    <row r="1500" spans="1:8" x14ac:dyDescent="0.25">
      <c r="A1500" s="1">
        <f>COUNTIF($C$2:C1500,"Да")</f>
        <v>16</v>
      </c>
      <c r="B1500" s="45">
        <f t="shared" si="48"/>
        <v>46763</v>
      </c>
      <c r="C1500" s="42" t="str">
        <f>IF(ISERROR(VLOOKUP(B1500,'Айгенис Оп24'!$C$3:$C$22,1,0)),"Нет","Да")</f>
        <v>Нет</v>
      </c>
      <c r="D1500" s="43">
        <f t="shared" si="47"/>
        <v>366</v>
      </c>
      <c r="E1500" s="49">
        <f>ROUND(('Все выпуски'!$X$3*'Все выпуски'!$X$6/100)*((B1500-$B$1489)/366)+$F$1489,2)</f>
        <v>1.38</v>
      </c>
      <c r="G1500" s="43">
        <f>COUNTIF(D1501:$D$1852,365)</f>
        <v>0</v>
      </c>
      <c r="H1500" s="43">
        <f>COUNTIF(D1501:$D$1852,366)</f>
        <v>352</v>
      </c>
    </row>
    <row r="1501" spans="1:8" x14ac:dyDescent="0.25">
      <c r="A1501" s="1">
        <f>COUNTIF($C$2:C1501,"Да")</f>
        <v>16</v>
      </c>
      <c r="B1501" s="45">
        <f t="shared" si="48"/>
        <v>46764</v>
      </c>
      <c r="C1501" s="42" t="str">
        <f>IF(ISERROR(VLOOKUP(B1501,'Айгенис Оп24'!$C$3:$C$22,1,0)),"Нет","Да")</f>
        <v>Нет</v>
      </c>
      <c r="D1501" s="43">
        <f t="shared" si="47"/>
        <v>366</v>
      </c>
      <c r="E1501" s="49">
        <f>ROUND(('Все выпуски'!$X$3*'Все выпуски'!$X$6/100)*((B1501-$B$1489)/366)+$F$1489,2)</f>
        <v>1.48</v>
      </c>
      <c r="G1501" s="43">
        <f>COUNTIF(D1502:$D$1852,365)</f>
        <v>0</v>
      </c>
      <c r="H1501" s="43">
        <f>COUNTIF(D1502:$D$1852,366)</f>
        <v>351</v>
      </c>
    </row>
    <row r="1502" spans="1:8" x14ac:dyDescent="0.25">
      <c r="A1502" s="1">
        <f>COUNTIF($C$2:C1502,"Да")</f>
        <v>16</v>
      </c>
      <c r="B1502" s="45">
        <f t="shared" si="48"/>
        <v>46765</v>
      </c>
      <c r="C1502" s="42" t="str">
        <f>IF(ISERROR(VLOOKUP(B1502,'Айгенис Оп24'!$C$3:$C$22,1,0)),"Нет","Да")</f>
        <v>Нет</v>
      </c>
      <c r="D1502" s="43">
        <f t="shared" si="47"/>
        <v>366</v>
      </c>
      <c r="E1502" s="49">
        <f>ROUND(('Все выпуски'!$X$3*'Все выпуски'!$X$6/100)*((B1502-$B$1489)/366)+$F$1489,2)</f>
        <v>1.57</v>
      </c>
      <c r="G1502" s="43">
        <f>COUNTIF(D1503:$D$1852,365)</f>
        <v>0</v>
      </c>
      <c r="H1502" s="43">
        <f>COUNTIF(D1503:$D$1852,366)</f>
        <v>350</v>
      </c>
    </row>
    <row r="1503" spans="1:8" x14ac:dyDescent="0.25">
      <c r="A1503" s="1">
        <f>COUNTIF($C$2:C1503,"Да")</f>
        <v>16</v>
      </c>
      <c r="B1503" s="45">
        <f t="shared" si="48"/>
        <v>46766</v>
      </c>
      <c r="C1503" s="42" t="str">
        <f>IF(ISERROR(VLOOKUP(B1503,'Айгенис Оп24'!$C$3:$C$22,1,0)),"Нет","Да")</f>
        <v>Нет</v>
      </c>
      <c r="D1503" s="43">
        <f t="shared" si="47"/>
        <v>366</v>
      </c>
      <c r="E1503" s="49">
        <f>ROUND(('Все выпуски'!$X$3*'Все выпуски'!$X$6/100)*((B1503-$B$1489)/366)+$F$1489,2)</f>
        <v>1.67</v>
      </c>
      <c r="G1503" s="43">
        <f>COUNTIF(D1504:$D$1852,365)</f>
        <v>0</v>
      </c>
      <c r="H1503" s="43">
        <f>COUNTIF(D1504:$D$1852,366)</f>
        <v>349</v>
      </c>
    </row>
    <row r="1504" spans="1:8" x14ac:dyDescent="0.25">
      <c r="A1504" s="1">
        <f>COUNTIF($C$2:C1504,"Да")</f>
        <v>16</v>
      </c>
      <c r="B1504" s="45">
        <f t="shared" si="48"/>
        <v>46767</v>
      </c>
      <c r="C1504" s="42" t="str">
        <f>IF(ISERROR(VLOOKUP(B1504,'Айгенис Оп24'!$C$3:$C$22,1,0)),"Нет","Да")</f>
        <v>Нет</v>
      </c>
      <c r="D1504" s="43">
        <f t="shared" si="47"/>
        <v>366</v>
      </c>
      <c r="E1504" s="49">
        <f>ROUND(('Все выпуски'!$X$3*'Все выпуски'!$X$6/100)*((B1504-$B$1489)/366)+$F$1489,2)</f>
        <v>1.77</v>
      </c>
      <c r="F1504" s="44"/>
      <c r="G1504" s="43">
        <f>COUNTIF(D1505:$D$1852,365)</f>
        <v>0</v>
      </c>
      <c r="H1504" s="43">
        <f>COUNTIF(D1505:$D$1852,366)</f>
        <v>348</v>
      </c>
    </row>
    <row r="1505" spans="1:8" x14ac:dyDescent="0.25">
      <c r="A1505" s="1">
        <f>COUNTIF($C$2:C1505,"Да")</f>
        <v>16</v>
      </c>
      <c r="B1505" s="45">
        <f t="shared" si="48"/>
        <v>46768</v>
      </c>
      <c r="C1505" s="42" t="str">
        <f>IF(ISERROR(VLOOKUP(B1505,'Айгенис Оп24'!$C$3:$C$22,1,0)),"Нет","Да")</f>
        <v>Нет</v>
      </c>
      <c r="D1505" s="43">
        <f t="shared" si="47"/>
        <v>366</v>
      </c>
      <c r="E1505" s="49">
        <f>ROUND(('Все выпуски'!$X$3*'Все выпуски'!$X$6/100)*((B1505-$B$1489)/366)+$F$1489,2)</f>
        <v>1.87</v>
      </c>
      <c r="G1505" s="43">
        <f>COUNTIF(D1506:$D$1852,365)</f>
        <v>0</v>
      </c>
      <c r="H1505" s="43">
        <f>COUNTIF(D1506:$D$1852,366)</f>
        <v>347</v>
      </c>
    </row>
    <row r="1506" spans="1:8" x14ac:dyDescent="0.25">
      <c r="A1506" s="1">
        <f>COUNTIF($C$2:C1506,"Да")</f>
        <v>16</v>
      </c>
      <c r="B1506" s="45">
        <f t="shared" si="48"/>
        <v>46769</v>
      </c>
      <c r="C1506" s="42" t="str">
        <f>IF(ISERROR(VLOOKUP(B1506,'Айгенис Оп24'!$C$3:$C$22,1,0)),"Нет","Да")</f>
        <v>Нет</v>
      </c>
      <c r="D1506" s="43">
        <f t="shared" si="47"/>
        <v>366</v>
      </c>
      <c r="E1506" s="49">
        <f>ROUND(('Все выпуски'!$X$3*'Все выпуски'!$X$6/100)*((B1506-$B$1489)/366)+$F$1489,2)</f>
        <v>1.97</v>
      </c>
      <c r="G1506" s="43">
        <f>COUNTIF(D1507:$D$1852,365)</f>
        <v>0</v>
      </c>
      <c r="H1506" s="43">
        <f>COUNTIF(D1507:$D$1852,366)</f>
        <v>346</v>
      </c>
    </row>
    <row r="1507" spans="1:8" x14ac:dyDescent="0.25">
      <c r="A1507" s="1">
        <f>COUNTIF($C$2:C1507,"Да")</f>
        <v>16</v>
      </c>
      <c r="B1507" s="45">
        <f t="shared" si="48"/>
        <v>46770</v>
      </c>
      <c r="C1507" s="42" t="str">
        <f>IF(ISERROR(VLOOKUP(B1507,'Айгенис Оп24'!$C$3:$C$22,1,0)),"Нет","Да")</f>
        <v>Нет</v>
      </c>
      <c r="D1507" s="43">
        <f t="shared" si="47"/>
        <v>366</v>
      </c>
      <c r="E1507" s="49">
        <f>ROUND(('Все выпуски'!$X$3*'Все выпуски'!$X$6/100)*((B1507-$B$1489)/366)+$F$1489,2)</f>
        <v>2.0699999999999998</v>
      </c>
      <c r="G1507" s="43">
        <f>COUNTIF(D1508:$D$1852,365)</f>
        <v>0</v>
      </c>
      <c r="H1507" s="43">
        <f>COUNTIF(D1508:$D$1852,366)</f>
        <v>345</v>
      </c>
    </row>
    <row r="1508" spans="1:8" x14ac:dyDescent="0.25">
      <c r="A1508" s="1">
        <f>COUNTIF($C$2:C1508,"Да")</f>
        <v>16</v>
      </c>
      <c r="B1508" s="45">
        <f t="shared" si="48"/>
        <v>46771</v>
      </c>
      <c r="C1508" s="42" t="str">
        <f>IF(ISERROR(VLOOKUP(B1508,'Айгенис Оп24'!$C$3:$C$22,1,0)),"Нет","Да")</f>
        <v>Нет</v>
      </c>
      <c r="D1508" s="43">
        <f t="shared" si="47"/>
        <v>366</v>
      </c>
      <c r="E1508" s="49">
        <f>ROUND(('Все выпуски'!$X$3*'Все выпуски'!$X$6/100)*((B1508-$B$1489)/366)+$F$1489,2)</f>
        <v>2.16</v>
      </c>
      <c r="G1508" s="43">
        <f>COUNTIF(D1509:$D$1852,365)</f>
        <v>0</v>
      </c>
      <c r="H1508" s="43">
        <f>COUNTIF(D1509:$D$1852,366)</f>
        <v>344</v>
      </c>
    </row>
    <row r="1509" spans="1:8" x14ac:dyDescent="0.25">
      <c r="A1509" s="1">
        <f>COUNTIF($C$2:C1509,"Да")</f>
        <v>16</v>
      </c>
      <c r="B1509" s="45">
        <f t="shared" si="48"/>
        <v>46772</v>
      </c>
      <c r="C1509" s="42" t="str">
        <f>IF(ISERROR(VLOOKUP(B1509,'Айгенис Оп24'!$C$3:$C$22,1,0)),"Нет","Да")</f>
        <v>Нет</v>
      </c>
      <c r="D1509" s="43">
        <f t="shared" si="47"/>
        <v>366</v>
      </c>
      <c r="E1509" s="49">
        <f>ROUND(('Все выпуски'!$X$3*'Все выпуски'!$X$6/100)*((B1509-$B$1489)/366)+$F$1489,2)</f>
        <v>2.2599999999999998</v>
      </c>
      <c r="G1509" s="43">
        <f>COUNTIF(D1510:$D$1852,365)</f>
        <v>0</v>
      </c>
      <c r="H1509" s="43">
        <f>COUNTIF(D1510:$D$1852,366)</f>
        <v>343</v>
      </c>
    </row>
    <row r="1510" spans="1:8" x14ac:dyDescent="0.25">
      <c r="A1510" s="1">
        <f>COUNTIF($C$2:C1510,"Да")</f>
        <v>16</v>
      </c>
      <c r="B1510" s="45">
        <f t="shared" si="48"/>
        <v>46773</v>
      </c>
      <c r="C1510" s="42" t="str">
        <f>IF(ISERROR(VLOOKUP(B1510,'Айгенис Оп24'!$C$3:$C$22,1,0)),"Нет","Да")</f>
        <v>Нет</v>
      </c>
      <c r="D1510" s="43">
        <f t="shared" si="47"/>
        <v>366</v>
      </c>
      <c r="E1510" s="49">
        <f>ROUND(('Все выпуски'!$X$3*'Все выпуски'!$X$6/100)*((B1510-$B$1489)/366)+$F$1489,2)</f>
        <v>2.36</v>
      </c>
      <c r="G1510" s="43">
        <f>COUNTIF(D1511:$D$1852,365)</f>
        <v>0</v>
      </c>
      <c r="H1510" s="43">
        <f>COUNTIF(D1511:$D$1852,366)</f>
        <v>342</v>
      </c>
    </row>
    <row r="1511" spans="1:8" x14ac:dyDescent="0.25">
      <c r="A1511" s="1">
        <f>COUNTIF($C$2:C1511,"Да")</f>
        <v>16</v>
      </c>
      <c r="B1511" s="45">
        <f t="shared" si="48"/>
        <v>46774</v>
      </c>
      <c r="C1511" s="42" t="str">
        <f>IF(ISERROR(VLOOKUP(B1511,'Айгенис Оп24'!$C$3:$C$22,1,0)),"Нет","Да")</f>
        <v>Нет</v>
      </c>
      <c r="D1511" s="43">
        <f t="shared" si="47"/>
        <v>366</v>
      </c>
      <c r="E1511" s="49">
        <f>ROUND(('Все выпуски'!$X$3*'Все выпуски'!$X$6/100)*((B1511-$B$1489)/366)+$F$1489,2)</f>
        <v>2.46</v>
      </c>
      <c r="G1511" s="43">
        <f>COUNTIF(D1512:$D$1852,365)</f>
        <v>0</v>
      </c>
      <c r="H1511" s="43">
        <f>COUNTIF(D1512:$D$1852,366)</f>
        <v>341</v>
      </c>
    </row>
    <row r="1512" spans="1:8" x14ac:dyDescent="0.25">
      <c r="A1512" s="1">
        <f>COUNTIF($C$2:C1512,"Да")</f>
        <v>16</v>
      </c>
      <c r="B1512" s="45">
        <f t="shared" si="48"/>
        <v>46775</v>
      </c>
      <c r="C1512" s="42" t="str">
        <f>IF(ISERROR(VLOOKUP(B1512,'Айгенис Оп24'!$C$3:$C$22,1,0)),"Нет","Да")</f>
        <v>Нет</v>
      </c>
      <c r="D1512" s="43">
        <f t="shared" si="47"/>
        <v>366</v>
      </c>
      <c r="E1512" s="49">
        <f>ROUND(('Все выпуски'!$X$3*'Все выпуски'!$X$6/100)*((B1512-$B$1489)/366)+$F$1489,2)</f>
        <v>2.56</v>
      </c>
      <c r="G1512" s="43">
        <f>COUNTIF(D1513:$D$1852,365)</f>
        <v>0</v>
      </c>
      <c r="H1512" s="43">
        <f>COUNTIF(D1513:$D$1852,366)</f>
        <v>340</v>
      </c>
    </row>
    <row r="1513" spans="1:8" x14ac:dyDescent="0.25">
      <c r="A1513" s="1">
        <f>COUNTIF($C$2:C1513,"Да")</f>
        <v>16</v>
      </c>
      <c r="B1513" s="45">
        <f t="shared" si="48"/>
        <v>46776</v>
      </c>
      <c r="C1513" s="42" t="str">
        <f>IF(ISERROR(VLOOKUP(B1513,'Айгенис Оп24'!$C$3:$C$22,1,0)),"Нет","Да")</f>
        <v>Нет</v>
      </c>
      <c r="D1513" s="43">
        <f t="shared" si="47"/>
        <v>366</v>
      </c>
      <c r="E1513" s="49">
        <f>ROUND(('Все выпуски'!$X$3*'Все выпуски'!$X$6/100)*((B1513-$B$1489)/366)+$F$1489,2)</f>
        <v>2.66</v>
      </c>
      <c r="G1513" s="43">
        <f>COUNTIF(D1514:$D$1852,365)</f>
        <v>0</v>
      </c>
      <c r="H1513" s="43">
        <f>COUNTIF(D1514:$D$1852,366)</f>
        <v>339</v>
      </c>
    </row>
    <row r="1514" spans="1:8" x14ac:dyDescent="0.25">
      <c r="A1514" s="1">
        <f>COUNTIF($C$2:C1514,"Да")</f>
        <v>16</v>
      </c>
      <c r="B1514" s="45">
        <f t="shared" si="48"/>
        <v>46777</v>
      </c>
      <c r="C1514" s="42" t="str">
        <f>IF(ISERROR(VLOOKUP(B1514,'Айгенис Оп24'!$C$3:$C$22,1,0)),"Нет","Да")</f>
        <v>Нет</v>
      </c>
      <c r="D1514" s="43">
        <f t="shared" si="47"/>
        <v>366</v>
      </c>
      <c r="E1514" s="49">
        <f>ROUND(('Все выпуски'!$X$3*'Все выпуски'!$X$6/100)*((B1514-$B$1489)/366)+$F$1489,2)</f>
        <v>2.75</v>
      </c>
      <c r="G1514" s="43">
        <f>COUNTIF(D1515:$D$1852,365)</f>
        <v>0</v>
      </c>
      <c r="H1514" s="43">
        <f>COUNTIF(D1515:$D$1852,366)</f>
        <v>338</v>
      </c>
    </row>
    <row r="1515" spans="1:8" x14ac:dyDescent="0.25">
      <c r="A1515" s="1">
        <f>COUNTIF($C$2:C1515,"Да")</f>
        <v>16</v>
      </c>
      <c r="B1515" s="45">
        <f t="shared" si="48"/>
        <v>46778</v>
      </c>
      <c r="C1515" s="42" t="str">
        <f>IF(ISERROR(VLOOKUP(B1515,'Айгенис Оп24'!$C$3:$C$22,1,0)),"Нет","Да")</f>
        <v>Нет</v>
      </c>
      <c r="D1515" s="43">
        <f t="shared" si="47"/>
        <v>366</v>
      </c>
      <c r="E1515" s="49">
        <f>ROUND(('Все выпуски'!$X$3*'Все выпуски'!$X$6/100)*((B1515-$B$1489)/366)+$F$1489,2)</f>
        <v>2.85</v>
      </c>
      <c r="G1515" s="43">
        <f>COUNTIF(D1516:$D$1852,365)</f>
        <v>0</v>
      </c>
      <c r="H1515" s="43">
        <f>COUNTIF(D1516:$D$1852,366)</f>
        <v>337</v>
      </c>
    </row>
    <row r="1516" spans="1:8" x14ac:dyDescent="0.25">
      <c r="A1516" s="1">
        <f>COUNTIF($C$2:C1516,"Да")</f>
        <v>16</v>
      </c>
      <c r="B1516" s="45">
        <f t="shared" si="48"/>
        <v>46779</v>
      </c>
      <c r="C1516" s="42" t="str">
        <f>IF(ISERROR(VLOOKUP(B1516,'Айгенис Оп24'!$C$3:$C$22,1,0)),"Нет","Да")</f>
        <v>Нет</v>
      </c>
      <c r="D1516" s="43">
        <f t="shared" si="47"/>
        <v>366</v>
      </c>
      <c r="E1516" s="49">
        <f>ROUND(('Все выпуски'!$X$3*'Все выпуски'!$X$6/100)*((B1516-$B$1489)/366)+$F$1489,2)</f>
        <v>2.95</v>
      </c>
      <c r="G1516" s="43">
        <f>COUNTIF(D1517:$D$1852,365)</f>
        <v>0</v>
      </c>
      <c r="H1516" s="43">
        <f>COUNTIF(D1517:$D$1852,366)</f>
        <v>336</v>
      </c>
    </row>
    <row r="1517" spans="1:8" x14ac:dyDescent="0.25">
      <c r="A1517" s="1">
        <f>COUNTIF($C$2:C1517,"Да")</f>
        <v>16</v>
      </c>
      <c r="B1517" s="45">
        <f t="shared" si="48"/>
        <v>46780</v>
      </c>
      <c r="C1517" s="42" t="str">
        <f>IF(ISERROR(VLOOKUP(B1517,'Айгенис Оп24'!$C$3:$C$22,1,0)),"Нет","Да")</f>
        <v>Нет</v>
      </c>
      <c r="D1517" s="43">
        <f t="shared" si="47"/>
        <v>366</v>
      </c>
      <c r="E1517" s="49">
        <f>ROUND(('Все выпуски'!$X$3*'Все выпуски'!$X$6/100)*((B1517-$B$1489)/366)+$F$1489,2)</f>
        <v>3.05</v>
      </c>
      <c r="G1517" s="43">
        <f>COUNTIF(D1518:$D$1852,365)</f>
        <v>0</v>
      </c>
      <c r="H1517" s="43">
        <f>COUNTIF(D1518:$D$1852,366)</f>
        <v>335</v>
      </c>
    </row>
    <row r="1518" spans="1:8" x14ac:dyDescent="0.25">
      <c r="A1518" s="1">
        <f>COUNTIF($C$2:C1518,"Да")</f>
        <v>16</v>
      </c>
      <c r="B1518" s="45">
        <f t="shared" si="48"/>
        <v>46781</v>
      </c>
      <c r="C1518" s="42" t="str">
        <f>IF(ISERROR(VLOOKUP(B1518,'Айгенис Оп24'!$C$3:$C$22,1,0)),"Нет","Да")</f>
        <v>Нет</v>
      </c>
      <c r="D1518" s="43">
        <f t="shared" si="47"/>
        <v>366</v>
      </c>
      <c r="E1518" s="49">
        <f>ROUND(('Все выпуски'!$X$3*'Все выпуски'!$X$6/100)*((B1518-$B$1489)/366)+$F$1489,2)</f>
        <v>3.15</v>
      </c>
      <c r="G1518" s="43">
        <f>COUNTIF(D1519:$D$1852,365)</f>
        <v>0</v>
      </c>
      <c r="H1518" s="43">
        <f>COUNTIF(D1519:$D$1852,366)</f>
        <v>334</v>
      </c>
    </row>
    <row r="1519" spans="1:8" x14ac:dyDescent="0.25">
      <c r="A1519" s="1">
        <f>COUNTIF($C$2:C1519,"Да")</f>
        <v>16</v>
      </c>
      <c r="B1519" s="45">
        <f t="shared" si="48"/>
        <v>46782</v>
      </c>
      <c r="C1519" s="42" t="str">
        <f>IF(ISERROR(VLOOKUP(B1519,'Айгенис Оп24'!$C$3:$C$22,1,0)),"Нет","Да")</f>
        <v>Нет</v>
      </c>
      <c r="D1519" s="43">
        <f t="shared" si="47"/>
        <v>366</v>
      </c>
      <c r="E1519" s="49">
        <f>ROUND(('Все выпуски'!$X$3*'Все выпуски'!$X$6/100)*((B1519-$B$1489)/366)+$F$1489,2)</f>
        <v>3.25</v>
      </c>
      <c r="G1519" s="43">
        <f>COUNTIF(D1520:$D$1852,365)</f>
        <v>0</v>
      </c>
      <c r="H1519" s="43">
        <f>COUNTIF(D1520:$D$1852,366)</f>
        <v>333</v>
      </c>
    </row>
    <row r="1520" spans="1:8" x14ac:dyDescent="0.25">
      <c r="A1520" s="1">
        <f>COUNTIF($C$2:C1520,"Да")</f>
        <v>16</v>
      </c>
      <c r="B1520" s="45">
        <f t="shared" si="48"/>
        <v>46783</v>
      </c>
      <c r="C1520" s="42" t="str">
        <f>IF(ISERROR(VLOOKUP(B1520,'Айгенис Оп24'!$C$3:$C$22,1,0)),"Нет","Да")</f>
        <v>Нет</v>
      </c>
      <c r="D1520" s="43">
        <f t="shared" si="47"/>
        <v>366</v>
      </c>
      <c r="E1520" s="49">
        <f>ROUND(('Все выпуски'!$X$3*'Все выпуски'!$X$6/100)*((B1520-$B$1489)/366)+$F$1489,2)</f>
        <v>3.35</v>
      </c>
      <c r="G1520" s="43">
        <f>COUNTIF(D1521:$D$1852,365)</f>
        <v>0</v>
      </c>
      <c r="H1520" s="43">
        <f>COUNTIF(D1521:$D$1852,366)</f>
        <v>332</v>
      </c>
    </row>
    <row r="1521" spans="1:8" x14ac:dyDescent="0.25">
      <c r="A1521" s="1">
        <f>COUNTIF($C$2:C1521,"Да")</f>
        <v>16</v>
      </c>
      <c r="B1521" s="45">
        <f t="shared" si="48"/>
        <v>46784</v>
      </c>
      <c r="C1521" s="42" t="str">
        <f>IF(ISERROR(VLOOKUP(B1521,'Айгенис Оп24'!$C$3:$C$22,1,0)),"Нет","Да")</f>
        <v>Нет</v>
      </c>
      <c r="D1521" s="43">
        <f t="shared" si="47"/>
        <v>366</v>
      </c>
      <c r="E1521" s="49">
        <f>ROUND(('Все выпуски'!$X$3*'Все выпуски'!$X$6/100)*((B1521-$B$1489)/366)+$F$1489,2)</f>
        <v>3.44</v>
      </c>
      <c r="G1521" s="43">
        <f>COUNTIF(D1522:$D$1852,365)</f>
        <v>0</v>
      </c>
      <c r="H1521" s="43">
        <f>COUNTIF(D1522:$D$1852,366)</f>
        <v>331</v>
      </c>
    </row>
    <row r="1522" spans="1:8" x14ac:dyDescent="0.25">
      <c r="A1522" s="1">
        <f>COUNTIF($C$2:C1522,"Да")</f>
        <v>16</v>
      </c>
      <c r="B1522" s="45">
        <f t="shared" si="48"/>
        <v>46785</v>
      </c>
      <c r="C1522" s="42" t="str">
        <f>IF(ISERROR(VLOOKUP(B1522,'Айгенис Оп24'!$C$3:$C$22,1,0)),"Нет","Да")</f>
        <v>Нет</v>
      </c>
      <c r="D1522" s="43">
        <f t="shared" si="47"/>
        <v>366</v>
      </c>
      <c r="E1522" s="49">
        <f>ROUND(('Все выпуски'!$X$3*'Все выпуски'!$X$6/100)*((B1522-$B$1489)/366)+$F$1489,2)</f>
        <v>3.54</v>
      </c>
      <c r="G1522" s="43">
        <f>COUNTIF(D1523:$D$1852,365)</f>
        <v>0</v>
      </c>
      <c r="H1522" s="43">
        <f>COUNTIF(D1523:$D$1852,366)</f>
        <v>330</v>
      </c>
    </row>
    <row r="1523" spans="1:8" x14ac:dyDescent="0.25">
      <c r="A1523" s="1">
        <f>COUNTIF($C$2:C1523,"Да")</f>
        <v>16</v>
      </c>
      <c r="B1523" s="45">
        <f t="shared" si="48"/>
        <v>46786</v>
      </c>
      <c r="C1523" s="42" t="str">
        <f>IF(ISERROR(VLOOKUP(B1523,'Айгенис Оп24'!$C$3:$C$22,1,0)),"Нет","Да")</f>
        <v>Нет</v>
      </c>
      <c r="D1523" s="43">
        <f t="shared" si="47"/>
        <v>366</v>
      </c>
      <c r="E1523" s="49">
        <f>ROUND(('Все выпуски'!$X$3*'Все выпуски'!$X$6/100)*((B1523-$B$1489)/366)+$F$1489,2)</f>
        <v>3.64</v>
      </c>
      <c r="G1523" s="43">
        <f>COUNTIF(D1524:$D$1852,365)</f>
        <v>0</v>
      </c>
      <c r="H1523" s="43">
        <f>COUNTIF(D1524:$D$1852,366)</f>
        <v>329</v>
      </c>
    </row>
    <row r="1524" spans="1:8" x14ac:dyDescent="0.25">
      <c r="A1524" s="1">
        <f>COUNTIF($C$2:C1524,"Да")</f>
        <v>16</v>
      </c>
      <c r="B1524" s="45">
        <f t="shared" si="48"/>
        <v>46787</v>
      </c>
      <c r="C1524" s="42" t="str">
        <f>IF(ISERROR(VLOOKUP(B1524,'Айгенис Оп24'!$C$3:$C$22,1,0)),"Нет","Да")</f>
        <v>Нет</v>
      </c>
      <c r="D1524" s="43">
        <f t="shared" si="47"/>
        <v>366</v>
      </c>
      <c r="E1524" s="49">
        <f>ROUND(('Все выпуски'!$X$3*'Все выпуски'!$X$6/100)*((B1524-$B$1489)/366)+$F$1489,2)</f>
        <v>3.74</v>
      </c>
      <c r="G1524" s="43">
        <f>COUNTIF(D1525:$D$1852,365)</f>
        <v>0</v>
      </c>
      <c r="H1524" s="43">
        <f>COUNTIF(D1525:$D$1852,366)</f>
        <v>328</v>
      </c>
    </row>
    <row r="1525" spans="1:8" x14ac:dyDescent="0.25">
      <c r="A1525" s="1">
        <f>COUNTIF($C$2:C1525,"Да")</f>
        <v>16</v>
      </c>
      <c r="B1525" s="45">
        <f t="shared" si="48"/>
        <v>46788</v>
      </c>
      <c r="C1525" s="42" t="str">
        <f>IF(ISERROR(VLOOKUP(B1525,'Айгенис Оп24'!$C$3:$C$22,1,0)),"Нет","Да")</f>
        <v>Нет</v>
      </c>
      <c r="D1525" s="43">
        <f t="shared" si="47"/>
        <v>366</v>
      </c>
      <c r="E1525" s="49">
        <f>ROUND(('Все выпуски'!$X$3*'Все выпуски'!$X$6/100)*((B1525-$B$1489)/366)+$F$1489,2)</f>
        <v>3.84</v>
      </c>
      <c r="G1525" s="43">
        <f>COUNTIF(D1526:$D$1852,365)</f>
        <v>0</v>
      </c>
      <c r="H1525" s="43">
        <f>COUNTIF(D1526:$D$1852,366)</f>
        <v>327</v>
      </c>
    </row>
    <row r="1526" spans="1:8" x14ac:dyDescent="0.25">
      <c r="A1526" s="1">
        <f>COUNTIF($C$2:C1526,"Да")</f>
        <v>16</v>
      </c>
      <c r="B1526" s="45">
        <f t="shared" si="48"/>
        <v>46789</v>
      </c>
      <c r="C1526" s="42" t="str">
        <f>IF(ISERROR(VLOOKUP(B1526,'Айгенис Оп24'!$C$3:$C$22,1,0)),"Нет","Да")</f>
        <v>Нет</v>
      </c>
      <c r="D1526" s="43">
        <f t="shared" si="47"/>
        <v>366</v>
      </c>
      <c r="E1526" s="49">
        <f>ROUND(('Все выпуски'!$X$3*'Все выпуски'!$X$6/100)*((B1526-$B$1489)/366)+$F$1489,2)</f>
        <v>3.94</v>
      </c>
      <c r="G1526" s="43">
        <f>COUNTIF(D1527:$D$1852,365)</f>
        <v>0</v>
      </c>
      <c r="H1526" s="43">
        <f>COUNTIF(D1527:$D$1852,366)</f>
        <v>326</v>
      </c>
    </row>
    <row r="1527" spans="1:8" x14ac:dyDescent="0.25">
      <c r="A1527" s="1">
        <f>COUNTIF($C$2:C1527,"Да")</f>
        <v>16</v>
      </c>
      <c r="B1527" s="45">
        <f t="shared" si="48"/>
        <v>46790</v>
      </c>
      <c r="C1527" s="42" t="str">
        <f>IF(ISERROR(VLOOKUP(B1527,'Айгенис Оп24'!$C$3:$C$22,1,0)),"Нет","Да")</f>
        <v>Нет</v>
      </c>
      <c r="D1527" s="43">
        <f t="shared" si="47"/>
        <v>366</v>
      </c>
      <c r="E1527" s="49">
        <f>ROUND(('Все выпуски'!$X$3*'Все выпуски'!$X$6/100)*((B1527-$B$1489)/366)+$F$1489,2)</f>
        <v>4.03</v>
      </c>
      <c r="G1527" s="43">
        <f>COUNTIF(D1528:$D$1852,365)</f>
        <v>0</v>
      </c>
      <c r="H1527" s="43">
        <f>COUNTIF(D1528:$D$1852,366)</f>
        <v>325</v>
      </c>
    </row>
    <row r="1528" spans="1:8" x14ac:dyDescent="0.25">
      <c r="A1528" s="1">
        <f>COUNTIF($C$2:C1528,"Да")</f>
        <v>16</v>
      </c>
      <c r="B1528" s="45">
        <f t="shared" si="48"/>
        <v>46791</v>
      </c>
      <c r="C1528" s="42" t="str">
        <f>IF(ISERROR(VLOOKUP(B1528,'Айгенис Оп24'!$C$3:$C$22,1,0)),"Нет","Да")</f>
        <v>Нет</v>
      </c>
      <c r="D1528" s="43">
        <f t="shared" si="47"/>
        <v>366</v>
      </c>
      <c r="E1528" s="49">
        <f>ROUND(('Все выпуски'!$X$3*'Все выпуски'!$X$6/100)*((B1528-$B$1489)/366)+$F$1489,2)</f>
        <v>4.13</v>
      </c>
      <c r="G1528" s="43">
        <f>COUNTIF(D1529:$D$1852,365)</f>
        <v>0</v>
      </c>
      <c r="H1528" s="43">
        <f>COUNTIF(D1529:$D$1852,366)</f>
        <v>324</v>
      </c>
    </row>
    <row r="1529" spans="1:8" x14ac:dyDescent="0.25">
      <c r="A1529" s="1">
        <f>COUNTIF($C$2:C1529,"Да")</f>
        <v>16</v>
      </c>
      <c r="B1529" s="45">
        <f t="shared" si="48"/>
        <v>46792</v>
      </c>
      <c r="C1529" s="42" t="str">
        <f>IF(ISERROR(VLOOKUP(B1529,'Айгенис Оп24'!$C$3:$C$22,1,0)),"Нет","Да")</f>
        <v>Нет</v>
      </c>
      <c r="D1529" s="43">
        <f t="shared" si="47"/>
        <v>366</v>
      </c>
      <c r="E1529" s="49">
        <f>ROUND(('Все выпуски'!$X$3*'Все выпуски'!$X$6/100)*((B1529-$B$1489)/366)+$F$1489,2)</f>
        <v>4.2300000000000004</v>
      </c>
      <c r="G1529" s="43">
        <f>COUNTIF(D1530:$D$1852,365)</f>
        <v>0</v>
      </c>
      <c r="H1529" s="43">
        <f>COUNTIF(D1530:$D$1852,366)</f>
        <v>323</v>
      </c>
    </row>
    <row r="1530" spans="1:8" x14ac:dyDescent="0.25">
      <c r="A1530" s="1">
        <f>COUNTIF($C$2:C1530,"Да")</f>
        <v>16</v>
      </c>
      <c r="B1530" s="45">
        <f t="shared" si="48"/>
        <v>46793</v>
      </c>
      <c r="C1530" s="42" t="str">
        <f>IF(ISERROR(VLOOKUP(B1530,'Айгенис Оп24'!$C$3:$C$22,1,0)),"Нет","Да")</f>
        <v>Нет</v>
      </c>
      <c r="D1530" s="43">
        <f t="shared" si="47"/>
        <v>366</v>
      </c>
      <c r="E1530" s="49">
        <f>ROUND(('Все выпуски'!$X$3*'Все выпуски'!$X$6/100)*((B1530-$B$1489)/366)+$F$1489,2)</f>
        <v>4.33</v>
      </c>
      <c r="G1530" s="43">
        <f>COUNTIF(D1531:$D$1852,365)</f>
        <v>0</v>
      </c>
      <c r="H1530" s="43">
        <f>COUNTIF(D1531:$D$1852,366)</f>
        <v>322</v>
      </c>
    </row>
    <row r="1531" spans="1:8" x14ac:dyDescent="0.25">
      <c r="A1531" s="1">
        <f>COUNTIF($C$2:C1531,"Да")</f>
        <v>16</v>
      </c>
      <c r="B1531" s="45">
        <f t="shared" si="48"/>
        <v>46794</v>
      </c>
      <c r="C1531" s="42" t="str">
        <f>IF(ISERROR(VLOOKUP(B1531,'Айгенис Оп24'!$C$3:$C$22,1,0)),"Нет","Да")</f>
        <v>Нет</v>
      </c>
      <c r="D1531" s="43">
        <f t="shared" si="47"/>
        <v>366</v>
      </c>
      <c r="E1531" s="49">
        <f>ROUND(('Все выпуски'!$X$3*'Все выпуски'!$X$6/100)*((B1531-$B$1489)/366)+$F$1489,2)</f>
        <v>4.43</v>
      </c>
      <c r="G1531" s="43">
        <f>COUNTIF(D1532:$D$1852,365)</f>
        <v>0</v>
      </c>
      <c r="H1531" s="43">
        <f>COUNTIF(D1532:$D$1852,366)</f>
        <v>321</v>
      </c>
    </row>
    <row r="1532" spans="1:8" x14ac:dyDescent="0.25">
      <c r="A1532" s="1">
        <f>COUNTIF($C$2:C1532,"Да")</f>
        <v>16</v>
      </c>
      <c r="B1532" s="45">
        <f t="shared" si="48"/>
        <v>46795</v>
      </c>
      <c r="C1532" s="42" t="str">
        <f>IF(ISERROR(VLOOKUP(B1532,'Айгенис Оп24'!$C$3:$C$22,1,0)),"Нет","Да")</f>
        <v>Нет</v>
      </c>
      <c r="D1532" s="43">
        <f t="shared" si="47"/>
        <v>366</v>
      </c>
      <c r="E1532" s="49">
        <f>ROUND(('Все выпуски'!$X$3*'Все выпуски'!$X$6/100)*((B1532-$B$1489)/366)+$F$1489,2)</f>
        <v>4.53</v>
      </c>
      <c r="G1532" s="43">
        <f>COUNTIF(D1533:$D$1852,365)</f>
        <v>0</v>
      </c>
      <c r="H1532" s="43">
        <f>COUNTIF(D1533:$D$1852,366)</f>
        <v>320</v>
      </c>
    </row>
    <row r="1533" spans="1:8" x14ac:dyDescent="0.25">
      <c r="A1533" s="1">
        <f>COUNTIF($C$2:C1533,"Да")</f>
        <v>16</v>
      </c>
      <c r="B1533" s="45">
        <f t="shared" si="48"/>
        <v>46796</v>
      </c>
      <c r="C1533" s="42" t="str">
        <f>IF(ISERROR(VLOOKUP(B1533,'Айгенис Оп24'!$C$3:$C$22,1,0)),"Нет","Да")</f>
        <v>Нет</v>
      </c>
      <c r="D1533" s="43">
        <f t="shared" si="47"/>
        <v>366</v>
      </c>
      <c r="E1533" s="49">
        <f>ROUND(('Все выпуски'!$X$3*'Все выпуски'!$X$6/100)*((B1533-$B$1489)/366)+$F$1489,2)</f>
        <v>4.62</v>
      </c>
      <c r="G1533" s="43">
        <f>COUNTIF(D1534:$D$1852,365)</f>
        <v>0</v>
      </c>
      <c r="H1533" s="43">
        <f>COUNTIF(D1534:$D$1852,366)</f>
        <v>319</v>
      </c>
    </row>
    <row r="1534" spans="1:8" x14ac:dyDescent="0.25">
      <c r="A1534" s="1">
        <f>COUNTIF($C$2:C1534,"Да")</f>
        <v>16</v>
      </c>
      <c r="B1534" s="45">
        <f t="shared" si="48"/>
        <v>46797</v>
      </c>
      <c r="C1534" s="42" t="str">
        <f>IF(ISERROR(VLOOKUP(B1534,'Айгенис Оп24'!$C$3:$C$22,1,0)),"Нет","Да")</f>
        <v>Нет</v>
      </c>
      <c r="D1534" s="43">
        <f t="shared" si="47"/>
        <v>366</v>
      </c>
      <c r="E1534" s="49">
        <f>ROUND(('Все выпуски'!$X$3*'Все выпуски'!$X$6/100)*((B1534-$B$1489)/366)+$F$1489,2)</f>
        <v>4.72</v>
      </c>
      <c r="G1534" s="43">
        <f>COUNTIF(D1535:$D$1852,365)</f>
        <v>0</v>
      </c>
      <c r="H1534" s="43">
        <f>COUNTIF(D1535:$D$1852,366)</f>
        <v>318</v>
      </c>
    </row>
    <row r="1535" spans="1:8" x14ac:dyDescent="0.25">
      <c r="A1535" s="1">
        <f>COUNTIF($C$2:C1535,"Да")</f>
        <v>16</v>
      </c>
      <c r="B1535" s="45">
        <f t="shared" si="48"/>
        <v>46798</v>
      </c>
      <c r="C1535" s="42" t="str">
        <f>IF(ISERROR(VLOOKUP(B1535,'Айгенис Оп24'!$C$3:$C$22,1,0)),"Нет","Да")</f>
        <v>Нет</v>
      </c>
      <c r="D1535" s="43">
        <f t="shared" si="47"/>
        <v>366</v>
      </c>
      <c r="E1535" s="49">
        <f>ROUND(('Все выпуски'!$X$3*'Все выпуски'!$X$6/100)*((B1535-$B$1489)/366)+$F$1489,2)</f>
        <v>4.82</v>
      </c>
      <c r="G1535" s="43">
        <f>COUNTIF(D1536:$D$1852,365)</f>
        <v>0</v>
      </c>
      <c r="H1535" s="43">
        <f>COUNTIF(D1536:$D$1852,366)</f>
        <v>317</v>
      </c>
    </row>
    <row r="1536" spans="1:8" x14ac:dyDescent="0.25">
      <c r="A1536" s="1">
        <f>COUNTIF($C$2:C1536,"Да")</f>
        <v>16</v>
      </c>
      <c r="B1536" s="45">
        <f t="shared" si="48"/>
        <v>46799</v>
      </c>
      <c r="C1536" s="42" t="str">
        <f>IF(ISERROR(VLOOKUP(B1536,'Айгенис Оп24'!$C$3:$C$22,1,0)),"Нет","Да")</f>
        <v>Нет</v>
      </c>
      <c r="D1536" s="43">
        <f t="shared" si="47"/>
        <v>366</v>
      </c>
      <c r="E1536" s="49">
        <f>ROUND(('Все выпуски'!$X$3*'Все выпуски'!$X$6/100)*((B1536-$B$1489)/366)+$F$1489,2)</f>
        <v>4.92</v>
      </c>
      <c r="G1536" s="43">
        <f>COUNTIF(D1537:$D$1852,365)</f>
        <v>0</v>
      </c>
      <c r="H1536" s="43">
        <f>COUNTIF(D1537:$D$1852,366)</f>
        <v>316</v>
      </c>
    </row>
    <row r="1537" spans="1:8" x14ac:dyDescent="0.25">
      <c r="A1537" s="1">
        <f>COUNTIF($C$2:C1537,"Да")</f>
        <v>16</v>
      </c>
      <c r="B1537" s="45">
        <f t="shared" si="48"/>
        <v>46800</v>
      </c>
      <c r="C1537" s="42" t="str">
        <f>IF(ISERROR(VLOOKUP(B1537,'Айгенис Оп24'!$C$3:$C$22,1,0)),"Нет","Да")</f>
        <v>Нет</v>
      </c>
      <c r="D1537" s="43">
        <f t="shared" si="47"/>
        <v>366</v>
      </c>
      <c r="E1537" s="49">
        <f>ROUND(('Все выпуски'!$X$3*'Все выпуски'!$X$6/100)*((B1537-$B$1489)/366)+$F$1489,2)</f>
        <v>5.0199999999999996</v>
      </c>
      <c r="G1537" s="43">
        <f>COUNTIF(D1538:$D$1852,365)</f>
        <v>0</v>
      </c>
      <c r="H1537" s="43">
        <f>COUNTIF(D1538:$D$1852,366)</f>
        <v>315</v>
      </c>
    </row>
    <row r="1538" spans="1:8" x14ac:dyDescent="0.25">
      <c r="A1538" s="1">
        <f>COUNTIF($C$2:C1538,"Да")</f>
        <v>16</v>
      </c>
      <c r="B1538" s="45">
        <f t="shared" si="48"/>
        <v>46801</v>
      </c>
      <c r="C1538" s="42" t="str">
        <f>IF(ISERROR(VLOOKUP(B1538,'Айгенис Оп24'!$C$3:$C$22,1,0)),"Нет","Да")</f>
        <v>Нет</v>
      </c>
      <c r="D1538" s="43">
        <f t="shared" ref="D1538:D1601" si="49">IF(MOD(YEAR(B1538),4)=0,366,365)</f>
        <v>366</v>
      </c>
      <c r="E1538" s="49">
        <f>ROUND(('Все выпуски'!$X$3*'Все выпуски'!$X$6/100)*((B1538-$B$1489)/366)+$F$1489,2)</f>
        <v>5.12</v>
      </c>
      <c r="G1538" s="43">
        <f>COUNTIF(D1539:$D$1852,365)</f>
        <v>0</v>
      </c>
      <c r="H1538" s="43">
        <f>COUNTIF(D1539:$D$1852,366)</f>
        <v>314</v>
      </c>
    </row>
    <row r="1539" spans="1:8" x14ac:dyDescent="0.25">
      <c r="A1539" s="1">
        <f>COUNTIF($C$2:C1539,"Да")</f>
        <v>16</v>
      </c>
      <c r="B1539" s="45">
        <f t="shared" si="48"/>
        <v>46802</v>
      </c>
      <c r="C1539" s="42" t="str">
        <f>IF(ISERROR(VLOOKUP(B1539,'Айгенис Оп24'!$C$3:$C$22,1,0)),"Нет","Да")</f>
        <v>Нет</v>
      </c>
      <c r="D1539" s="43">
        <f t="shared" si="49"/>
        <v>366</v>
      </c>
      <c r="E1539" s="49">
        <f>ROUND(('Все выпуски'!$X$3*'Все выпуски'!$X$6/100)*((B1539-$B$1489)/366)+$F$1489,2)</f>
        <v>5.21</v>
      </c>
      <c r="G1539" s="43">
        <f>COUNTIF(D1540:$D$1852,365)</f>
        <v>0</v>
      </c>
      <c r="H1539" s="43">
        <f>COUNTIF(D1540:$D$1852,366)</f>
        <v>313</v>
      </c>
    </row>
    <row r="1540" spans="1:8" x14ac:dyDescent="0.25">
      <c r="A1540" s="1">
        <f>COUNTIF($C$2:C1540,"Да")</f>
        <v>16</v>
      </c>
      <c r="B1540" s="45">
        <f t="shared" si="48"/>
        <v>46803</v>
      </c>
      <c r="C1540" s="42" t="str">
        <f>IF(ISERROR(VLOOKUP(B1540,'Айгенис Оп24'!$C$3:$C$22,1,0)),"Нет","Да")</f>
        <v>Нет</v>
      </c>
      <c r="D1540" s="43">
        <f t="shared" si="49"/>
        <v>366</v>
      </c>
      <c r="E1540" s="49">
        <f>ROUND(('Все выпуски'!$X$3*'Все выпуски'!$X$6/100)*((B1540-$B$1489)/366)+$F$1489,2)</f>
        <v>5.31</v>
      </c>
      <c r="G1540" s="43">
        <f>COUNTIF(D1541:$D$1852,365)</f>
        <v>0</v>
      </c>
      <c r="H1540" s="43">
        <f>COUNTIF(D1541:$D$1852,366)</f>
        <v>312</v>
      </c>
    </row>
    <row r="1541" spans="1:8" x14ac:dyDescent="0.25">
      <c r="A1541" s="1">
        <f>COUNTIF($C$2:C1541,"Да")</f>
        <v>16</v>
      </c>
      <c r="B1541" s="45">
        <f t="shared" si="48"/>
        <v>46804</v>
      </c>
      <c r="C1541" s="42" t="str">
        <f>IF(ISERROR(VLOOKUP(B1541,'Айгенис Оп24'!$C$3:$C$22,1,0)),"Нет","Да")</f>
        <v>Нет</v>
      </c>
      <c r="D1541" s="43">
        <f t="shared" si="49"/>
        <v>366</v>
      </c>
      <c r="E1541" s="49">
        <f>ROUND(('Все выпуски'!$X$3*'Все выпуски'!$X$6/100)*((B1541-$B$1489)/366)+$F$1489,2)</f>
        <v>5.41</v>
      </c>
      <c r="G1541" s="43">
        <f>COUNTIF(D1542:$D$1852,365)</f>
        <v>0</v>
      </c>
      <c r="H1541" s="43">
        <f>COUNTIF(D1542:$D$1852,366)</f>
        <v>311</v>
      </c>
    </row>
    <row r="1542" spans="1:8" x14ac:dyDescent="0.25">
      <c r="A1542" s="1">
        <f>COUNTIF($C$2:C1542,"Да")</f>
        <v>16</v>
      </c>
      <c r="B1542" s="45">
        <f t="shared" si="48"/>
        <v>46805</v>
      </c>
      <c r="C1542" s="42" t="str">
        <f>IF(ISERROR(VLOOKUP(B1542,'Айгенис Оп24'!$C$3:$C$22,1,0)),"Нет","Да")</f>
        <v>Нет</v>
      </c>
      <c r="D1542" s="43">
        <f t="shared" si="49"/>
        <v>366</v>
      </c>
      <c r="E1542" s="49">
        <f>ROUND(('Все выпуски'!$X$3*'Все выпуски'!$X$6/100)*((B1542-$B$1489)/366)+$F$1489,2)</f>
        <v>5.51</v>
      </c>
      <c r="G1542" s="43">
        <f>COUNTIF(D1543:$D$1852,365)</f>
        <v>0</v>
      </c>
      <c r="H1542" s="43">
        <f>COUNTIF(D1543:$D$1852,366)</f>
        <v>310</v>
      </c>
    </row>
    <row r="1543" spans="1:8" x14ac:dyDescent="0.25">
      <c r="A1543" s="1">
        <f>COUNTIF($C$2:C1543,"Да")</f>
        <v>16</v>
      </c>
      <c r="B1543" s="45">
        <f t="shared" si="48"/>
        <v>46806</v>
      </c>
      <c r="C1543" s="42" t="str">
        <f>IF(ISERROR(VLOOKUP(B1543,'Айгенис Оп24'!$C$3:$C$22,1,0)),"Нет","Да")</f>
        <v>Нет</v>
      </c>
      <c r="D1543" s="43">
        <f t="shared" si="49"/>
        <v>366</v>
      </c>
      <c r="E1543" s="49">
        <f>ROUND(('Все выпуски'!$X$3*'Все выпуски'!$X$6/100)*((B1543-$B$1489)/366)+$F$1489,2)</f>
        <v>5.61</v>
      </c>
      <c r="G1543" s="43">
        <f>COUNTIF(D1544:$D$1852,365)</f>
        <v>0</v>
      </c>
      <c r="H1543" s="43">
        <f>COUNTIF(D1544:$D$1852,366)</f>
        <v>309</v>
      </c>
    </row>
    <row r="1544" spans="1:8" x14ac:dyDescent="0.25">
      <c r="A1544" s="1">
        <f>COUNTIF($C$2:C1544,"Да")</f>
        <v>16</v>
      </c>
      <c r="B1544" s="45">
        <f t="shared" si="48"/>
        <v>46807</v>
      </c>
      <c r="C1544" s="42" t="str">
        <f>IF(ISERROR(VLOOKUP(B1544,'Айгенис Оп24'!$C$3:$C$22,1,0)),"Нет","Да")</f>
        <v>Нет</v>
      </c>
      <c r="D1544" s="43">
        <f t="shared" si="49"/>
        <v>366</v>
      </c>
      <c r="E1544" s="49">
        <f>ROUND(('Все выпуски'!$X$3*'Все выпуски'!$X$6/100)*((B1544-$B$1489)/366)+$F$1489,2)</f>
        <v>5.71</v>
      </c>
      <c r="G1544" s="43">
        <f>COUNTIF(D1545:$D$1852,365)</f>
        <v>0</v>
      </c>
      <c r="H1544" s="43">
        <f>COUNTIF(D1545:$D$1852,366)</f>
        <v>308</v>
      </c>
    </row>
    <row r="1545" spans="1:8" x14ac:dyDescent="0.25">
      <c r="A1545" s="1">
        <f>COUNTIF($C$2:C1545,"Да")</f>
        <v>16</v>
      </c>
      <c r="B1545" s="45">
        <f t="shared" si="48"/>
        <v>46808</v>
      </c>
      <c r="C1545" s="42" t="str">
        <f>IF(ISERROR(VLOOKUP(B1545,'Айгенис Оп24'!$C$3:$C$22,1,0)),"Нет","Да")</f>
        <v>Нет</v>
      </c>
      <c r="D1545" s="43">
        <f t="shared" si="49"/>
        <v>366</v>
      </c>
      <c r="E1545" s="49">
        <f>ROUND(('Все выпуски'!$X$3*'Все выпуски'!$X$6/100)*((B1545-$B$1489)/366)+$F$1489,2)</f>
        <v>5.8</v>
      </c>
      <c r="G1545" s="43">
        <f>COUNTIF(D1546:$D$1852,365)</f>
        <v>0</v>
      </c>
      <c r="H1545" s="43">
        <f>COUNTIF(D1546:$D$1852,366)</f>
        <v>307</v>
      </c>
    </row>
    <row r="1546" spans="1:8" x14ac:dyDescent="0.25">
      <c r="A1546" s="1">
        <f>COUNTIF($C$2:C1546,"Да")</f>
        <v>16</v>
      </c>
      <c r="B1546" s="45">
        <f t="shared" si="48"/>
        <v>46809</v>
      </c>
      <c r="C1546" s="42" t="str">
        <f>IF(ISERROR(VLOOKUP(B1546,'Айгенис Оп24'!$C$3:$C$22,1,0)),"Нет","Да")</f>
        <v>Нет</v>
      </c>
      <c r="D1546" s="43">
        <f t="shared" si="49"/>
        <v>366</v>
      </c>
      <c r="E1546" s="49">
        <f>ROUND(('Все выпуски'!$X$3*'Все выпуски'!$X$6/100)*((B1546-$B$1489)/366)+$F$1489,2)</f>
        <v>5.9</v>
      </c>
      <c r="G1546" s="43">
        <f>COUNTIF(D1547:$D$1852,365)</f>
        <v>0</v>
      </c>
      <c r="H1546" s="43">
        <f>COUNTIF(D1547:$D$1852,366)</f>
        <v>306</v>
      </c>
    </row>
    <row r="1547" spans="1:8" x14ac:dyDescent="0.25">
      <c r="A1547" s="1">
        <f>COUNTIF($C$2:C1547,"Да")</f>
        <v>16</v>
      </c>
      <c r="B1547" s="45">
        <f t="shared" si="48"/>
        <v>46810</v>
      </c>
      <c r="C1547" s="42" t="str">
        <f>IF(ISERROR(VLOOKUP(B1547,'Айгенис Оп24'!$C$3:$C$22,1,0)),"Нет","Да")</f>
        <v>Нет</v>
      </c>
      <c r="D1547" s="43">
        <f t="shared" si="49"/>
        <v>366</v>
      </c>
      <c r="E1547" s="49">
        <f>ROUND(('Все выпуски'!$X$3*'Все выпуски'!$X$6/100)*((B1547-$B$1489)/366)+$F$1489,2)</f>
        <v>6</v>
      </c>
      <c r="G1547" s="43">
        <f>COUNTIF(D1548:$D$1852,365)</f>
        <v>0</v>
      </c>
      <c r="H1547" s="43">
        <f>COUNTIF(D1548:$D$1852,366)</f>
        <v>305</v>
      </c>
    </row>
    <row r="1548" spans="1:8" x14ac:dyDescent="0.25">
      <c r="A1548" s="1">
        <f>COUNTIF($C$2:C1548,"Да")</f>
        <v>16</v>
      </c>
      <c r="B1548" s="45">
        <f t="shared" ref="B1548:B1611" si="50">B1547+1</f>
        <v>46811</v>
      </c>
      <c r="C1548" s="42" t="str">
        <f>IF(ISERROR(VLOOKUP(B1548,'Айгенис Оп24'!$C$3:$C$22,1,0)),"Нет","Да")</f>
        <v>Нет</v>
      </c>
      <c r="D1548" s="43">
        <f t="shared" si="49"/>
        <v>366</v>
      </c>
      <c r="E1548" s="49">
        <f>ROUND(('Все выпуски'!$X$3*'Все выпуски'!$X$6/100)*((B1548-$B$1489)/366)+$F$1489,2)</f>
        <v>6.1</v>
      </c>
      <c r="G1548" s="43">
        <f>COUNTIF(D1549:$D$1852,365)</f>
        <v>0</v>
      </c>
      <c r="H1548" s="43">
        <f>COUNTIF(D1549:$D$1852,366)</f>
        <v>304</v>
      </c>
    </row>
    <row r="1549" spans="1:8" x14ac:dyDescent="0.25">
      <c r="A1549" s="1">
        <f>COUNTIF($C$2:C1549,"Да")</f>
        <v>16</v>
      </c>
      <c r="B1549" s="45">
        <f t="shared" si="50"/>
        <v>46812</v>
      </c>
      <c r="C1549" s="42" t="str">
        <f>IF(ISERROR(VLOOKUP(B1549,'Айгенис Оп24'!$C$3:$C$22,1,0)),"Нет","Да")</f>
        <v>Нет</v>
      </c>
      <c r="D1549" s="43">
        <f t="shared" si="49"/>
        <v>366</v>
      </c>
      <c r="E1549" s="49">
        <f>ROUND(('Все выпуски'!$X$3*'Все выпуски'!$X$6/100)*((B1549-$B$1489)/366)+$F$1489,2)</f>
        <v>6.2</v>
      </c>
      <c r="G1549" s="43">
        <f>COUNTIF(D1550:$D$1852,365)</f>
        <v>0</v>
      </c>
      <c r="H1549" s="43">
        <f>COUNTIF(D1550:$D$1852,366)</f>
        <v>303</v>
      </c>
    </row>
    <row r="1550" spans="1:8" x14ac:dyDescent="0.25">
      <c r="A1550" s="1">
        <f>COUNTIF($C$2:C1550,"Да")</f>
        <v>16</v>
      </c>
      <c r="B1550" s="45">
        <f t="shared" si="50"/>
        <v>46813</v>
      </c>
      <c r="C1550" s="42" t="str">
        <f>IF(ISERROR(VLOOKUP(B1550,'Айгенис Оп24'!$C$3:$C$22,1,0)),"Нет","Да")</f>
        <v>Нет</v>
      </c>
      <c r="D1550" s="43">
        <f t="shared" si="49"/>
        <v>366</v>
      </c>
      <c r="E1550" s="49">
        <f>ROUND(('Все выпуски'!$X$3*'Все выпуски'!$X$6/100)*((B1550-$B$1489)/366)+$F$1489,2)</f>
        <v>6.3</v>
      </c>
      <c r="G1550" s="43">
        <f>COUNTIF(D1551:$D$1852,365)</f>
        <v>0</v>
      </c>
      <c r="H1550" s="43">
        <f>COUNTIF(D1551:$D$1852,366)</f>
        <v>302</v>
      </c>
    </row>
    <row r="1551" spans="1:8" x14ac:dyDescent="0.25">
      <c r="A1551" s="1">
        <f>COUNTIF($C$2:C1551,"Да")</f>
        <v>16</v>
      </c>
      <c r="B1551" s="45">
        <f t="shared" si="50"/>
        <v>46814</v>
      </c>
      <c r="C1551" s="42" t="str">
        <f>IF(ISERROR(VLOOKUP(B1551,'Айгенис Оп24'!$C$3:$C$22,1,0)),"Нет","Да")</f>
        <v>Нет</v>
      </c>
      <c r="D1551" s="43">
        <f t="shared" si="49"/>
        <v>366</v>
      </c>
      <c r="E1551" s="49">
        <f>ROUND(('Все выпуски'!$X$3*'Все выпуски'!$X$6/100)*((B1551-$B$1489)/366)+$F$1489,2)</f>
        <v>6.39</v>
      </c>
      <c r="G1551" s="43">
        <f>COUNTIF(D1552:$D$1852,365)</f>
        <v>0</v>
      </c>
      <c r="H1551" s="43">
        <f>COUNTIF(D1552:$D$1852,366)</f>
        <v>301</v>
      </c>
    </row>
    <row r="1552" spans="1:8" x14ac:dyDescent="0.25">
      <c r="A1552" s="1">
        <f>COUNTIF($C$2:C1552,"Да")</f>
        <v>16</v>
      </c>
      <c r="B1552" s="45">
        <f t="shared" si="50"/>
        <v>46815</v>
      </c>
      <c r="C1552" s="42" t="str">
        <f>IF(ISERROR(VLOOKUP(B1552,'Айгенис Оп24'!$C$3:$C$22,1,0)),"Нет","Да")</f>
        <v>Нет</v>
      </c>
      <c r="D1552" s="43">
        <f t="shared" si="49"/>
        <v>366</v>
      </c>
      <c r="E1552" s="49">
        <f>ROUND(('Все выпуски'!$X$3*'Все выпуски'!$X$6/100)*((B1552-$B$1489)/366)+$F$1489,2)</f>
        <v>6.49</v>
      </c>
      <c r="G1552" s="43">
        <f>COUNTIF(D1553:$D$1852,365)</f>
        <v>0</v>
      </c>
      <c r="H1552" s="43">
        <f>COUNTIF(D1553:$D$1852,366)</f>
        <v>300</v>
      </c>
    </row>
    <row r="1553" spans="1:8" x14ac:dyDescent="0.25">
      <c r="A1553" s="1">
        <f>COUNTIF($C$2:C1553,"Да")</f>
        <v>16</v>
      </c>
      <c r="B1553" s="45">
        <f t="shared" si="50"/>
        <v>46816</v>
      </c>
      <c r="C1553" s="42" t="str">
        <f>IF(ISERROR(VLOOKUP(B1553,'Айгенис Оп24'!$C$3:$C$22,1,0)),"Нет","Да")</f>
        <v>Нет</v>
      </c>
      <c r="D1553" s="43">
        <f t="shared" si="49"/>
        <v>366</v>
      </c>
      <c r="E1553" s="49">
        <f>ROUND(('Все выпуски'!$X$3*'Все выпуски'!$X$6/100)*((B1553-$B$1489)/366)+$F$1489,2)</f>
        <v>6.59</v>
      </c>
      <c r="G1553" s="43">
        <f>COUNTIF(D1554:$D$1852,365)</f>
        <v>0</v>
      </c>
      <c r="H1553" s="43">
        <f>COUNTIF(D1554:$D$1852,366)</f>
        <v>299</v>
      </c>
    </row>
    <row r="1554" spans="1:8" x14ac:dyDescent="0.25">
      <c r="A1554" s="1">
        <f>COUNTIF($C$2:C1554,"Да")</f>
        <v>16</v>
      </c>
      <c r="B1554" s="45">
        <f t="shared" si="50"/>
        <v>46817</v>
      </c>
      <c r="C1554" s="42" t="str">
        <f>IF(ISERROR(VLOOKUP(B1554,'Айгенис Оп24'!$C$3:$C$22,1,0)),"Нет","Да")</f>
        <v>Нет</v>
      </c>
      <c r="D1554" s="43">
        <f t="shared" si="49"/>
        <v>366</v>
      </c>
      <c r="E1554" s="49">
        <f>ROUND(('Все выпуски'!$X$3*'Все выпуски'!$X$6/100)*((B1554-$B$1489)/366)+$F$1489,2)</f>
        <v>6.69</v>
      </c>
      <c r="G1554" s="43">
        <f>COUNTIF(D1555:$D$1852,365)</f>
        <v>0</v>
      </c>
      <c r="H1554" s="43">
        <f>COUNTIF(D1555:$D$1852,366)</f>
        <v>298</v>
      </c>
    </row>
    <row r="1555" spans="1:8" x14ac:dyDescent="0.25">
      <c r="A1555" s="1">
        <f>COUNTIF($C$2:C1555,"Да")</f>
        <v>16</v>
      </c>
      <c r="B1555" s="45">
        <f t="shared" si="50"/>
        <v>46818</v>
      </c>
      <c r="C1555" s="42" t="str">
        <f>IF(ISERROR(VLOOKUP(B1555,'Айгенис Оп24'!$C$3:$C$22,1,0)),"Нет","Да")</f>
        <v>Нет</v>
      </c>
      <c r="D1555" s="43">
        <f t="shared" si="49"/>
        <v>366</v>
      </c>
      <c r="E1555" s="49">
        <f>ROUND(('Все выпуски'!$X$3*'Все выпуски'!$X$6/100)*((B1555-$B$1489)/366)+$F$1489,2)</f>
        <v>6.79</v>
      </c>
      <c r="G1555" s="43">
        <f>COUNTIF(D1556:$D$1852,365)</f>
        <v>0</v>
      </c>
      <c r="H1555" s="43">
        <f>COUNTIF(D1556:$D$1852,366)</f>
        <v>297</v>
      </c>
    </row>
    <row r="1556" spans="1:8" x14ac:dyDescent="0.25">
      <c r="A1556" s="1">
        <f>COUNTIF($C$2:C1556,"Да")</f>
        <v>16</v>
      </c>
      <c r="B1556" s="45">
        <f t="shared" si="50"/>
        <v>46819</v>
      </c>
      <c r="C1556" s="42" t="str">
        <f>IF(ISERROR(VLOOKUP(B1556,'Айгенис Оп24'!$C$3:$C$22,1,0)),"Нет","Да")</f>
        <v>Нет</v>
      </c>
      <c r="D1556" s="43">
        <f t="shared" si="49"/>
        <v>366</v>
      </c>
      <c r="E1556" s="49">
        <f>ROUND(('Все выпуски'!$X$3*'Все выпуски'!$X$6/100)*((B1556-$B$1489)/366)+$F$1489,2)</f>
        <v>6.89</v>
      </c>
      <c r="G1556" s="43">
        <f>COUNTIF(D1557:$D$1852,365)</f>
        <v>0</v>
      </c>
      <c r="H1556" s="43">
        <f>COUNTIF(D1557:$D$1852,366)</f>
        <v>296</v>
      </c>
    </row>
    <row r="1557" spans="1:8" x14ac:dyDescent="0.25">
      <c r="A1557" s="1">
        <f>COUNTIF($C$2:C1557,"Да")</f>
        <v>16</v>
      </c>
      <c r="B1557" s="45">
        <f t="shared" si="50"/>
        <v>46820</v>
      </c>
      <c r="C1557" s="42" t="str">
        <f>IF(ISERROR(VLOOKUP(B1557,'Айгенис Оп24'!$C$3:$C$22,1,0)),"Нет","Да")</f>
        <v>Нет</v>
      </c>
      <c r="D1557" s="43">
        <f t="shared" si="49"/>
        <v>366</v>
      </c>
      <c r="E1557" s="49">
        <f>ROUND(('Все выпуски'!$X$3*'Все выпуски'!$X$6/100)*((B1557-$B$1489)/366)+$F$1489,2)</f>
        <v>6.98</v>
      </c>
      <c r="G1557" s="43">
        <f>COUNTIF(D1558:$D$1852,365)</f>
        <v>0</v>
      </c>
      <c r="H1557" s="43">
        <f>COUNTIF(D1558:$D$1852,366)</f>
        <v>295</v>
      </c>
    </row>
    <row r="1558" spans="1:8" x14ac:dyDescent="0.25">
      <c r="A1558" s="1">
        <f>COUNTIF($C$2:C1558,"Да")</f>
        <v>16</v>
      </c>
      <c r="B1558" s="45">
        <f t="shared" si="50"/>
        <v>46821</v>
      </c>
      <c r="C1558" s="42" t="str">
        <f>IF(ISERROR(VLOOKUP(B1558,'Айгенис Оп24'!$C$3:$C$22,1,0)),"Нет","Да")</f>
        <v>Нет</v>
      </c>
      <c r="D1558" s="43">
        <f t="shared" si="49"/>
        <v>366</v>
      </c>
      <c r="E1558" s="49">
        <f>ROUND(('Все выпуски'!$X$3*'Все выпуски'!$X$6/100)*((B1558-$B$1489)/366)+$F$1489,2)</f>
        <v>7.08</v>
      </c>
      <c r="G1558" s="43">
        <f>COUNTIF(D1559:$D$1852,365)</f>
        <v>0</v>
      </c>
      <c r="H1558" s="43">
        <f>COUNTIF(D1559:$D$1852,366)</f>
        <v>294</v>
      </c>
    </row>
    <row r="1559" spans="1:8" x14ac:dyDescent="0.25">
      <c r="A1559" s="1">
        <f>COUNTIF($C$2:C1559,"Да")</f>
        <v>16</v>
      </c>
      <c r="B1559" s="45">
        <f t="shared" si="50"/>
        <v>46822</v>
      </c>
      <c r="C1559" s="42" t="str">
        <f>IF(ISERROR(VLOOKUP(B1559,'Айгенис Оп24'!$C$3:$C$22,1,0)),"Нет","Да")</f>
        <v>Нет</v>
      </c>
      <c r="D1559" s="43">
        <f t="shared" si="49"/>
        <v>366</v>
      </c>
      <c r="E1559" s="49">
        <f>ROUND(('Все выпуски'!$X$3*'Все выпуски'!$X$6/100)*((B1559-$B$1489)/366)+$F$1489,2)</f>
        <v>7.18</v>
      </c>
      <c r="G1559" s="43">
        <f>COUNTIF(D1560:$D$1852,365)</f>
        <v>0</v>
      </c>
      <c r="H1559" s="43">
        <f>COUNTIF(D1560:$D$1852,366)</f>
        <v>293</v>
      </c>
    </row>
    <row r="1560" spans="1:8" x14ac:dyDescent="0.25">
      <c r="A1560" s="1">
        <f>COUNTIF($C$2:C1560,"Да")</f>
        <v>16</v>
      </c>
      <c r="B1560" s="45">
        <f t="shared" si="50"/>
        <v>46823</v>
      </c>
      <c r="C1560" s="42" t="str">
        <f>IF(ISERROR(VLOOKUP(B1560,'Айгенис Оп24'!$C$3:$C$22,1,0)),"Нет","Да")</f>
        <v>Нет</v>
      </c>
      <c r="D1560" s="43">
        <f t="shared" si="49"/>
        <v>366</v>
      </c>
      <c r="E1560" s="49">
        <f>ROUND(('Все выпуски'!$X$3*'Все выпуски'!$X$6/100)*((B1560-$B$1489)/366)+$F$1489,2)</f>
        <v>7.28</v>
      </c>
      <c r="G1560" s="43">
        <f>COUNTIF(D1561:$D$1852,365)</f>
        <v>0</v>
      </c>
      <c r="H1560" s="43">
        <f>COUNTIF(D1561:$D$1852,366)</f>
        <v>292</v>
      </c>
    </row>
    <row r="1561" spans="1:8" x14ac:dyDescent="0.25">
      <c r="A1561" s="1">
        <f>COUNTIF($C$2:C1561,"Да")</f>
        <v>16</v>
      </c>
      <c r="B1561" s="45">
        <f t="shared" si="50"/>
        <v>46824</v>
      </c>
      <c r="C1561" s="42" t="str">
        <f>IF(ISERROR(VLOOKUP(B1561,'Айгенис Оп24'!$C$3:$C$22,1,0)),"Нет","Да")</f>
        <v>Нет</v>
      </c>
      <c r="D1561" s="43">
        <f t="shared" si="49"/>
        <v>366</v>
      </c>
      <c r="E1561" s="49">
        <f>ROUND(('Все выпуски'!$X$3*'Все выпуски'!$X$6/100)*((B1561-$B$1489)/366)+$F$1489,2)</f>
        <v>7.38</v>
      </c>
      <c r="G1561" s="43">
        <f>COUNTIF(D1562:$D$1852,365)</f>
        <v>0</v>
      </c>
      <c r="H1561" s="43">
        <f>COUNTIF(D1562:$D$1852,366)</f>
        <v>291</v>
      </c>
    </row>
    <row r="1562" spans="1:8" x14ac:dyDescent="0.25">
      <c r="A1562" s="1">
        <f>COUNTIF($C$2:C1562,"Да")</f>
        <v>16</v>
      </c>
      <c r="B1562" s="45">
        <f t="shared" si="50"/>
        <v>46825</v>
      </c>
      <c r="C1562" s="42" t="str">
        <f>IF(ISERROR(VLOOKUP(B1562,'Айгенис Оп24'!$C$3:$C$22,1,0)),"Нет","Да")</f>
        <v>Нет</v>
      </c>
      <c r="D1562" s="43">
        <f t="shared" si="49"/>
        <v>366</v>
      </c>
      <c r="E1562" s="49">
        <f>ROUND(('Все выпуски'!$X$3*'Все выпуски'!$X$6/100)*((B1562-$B$1489)/366)+$F$1489,2)</f>
        <v>7.48</v>
      </c>
      <c r="G1562" s="43">
        <f>COUNTIF(D1563:$D$1852,365)</f>
        <v>0</v>
      </c>
      <c r="H1562" s="43">
        <f>COUNTIF(D1563:$D$1852,366)</f>
        <v>290</v>
      </c>
    </row>
    <row r="1563" spans="1:8" x14ac:dyDescent="0.25">
      <c r="A1563" s="1">
        <f>COUNTIF($C$2:C1563,"Да")</f>
        <v>16</v>
      </c>
      <c r="B1563" s="45">
        <f t="shared" si="50"/>
        <v>46826</v>
      </c>
      <c r="C1563" s="42" t="str">
        <f>IF(ISERROR(VLOOKUP(B1563,'Айгенис Оп24'!$C$3:$C$22,1,0)),"Нет","Да")</f>
        <v>Нет</v>
      </c>
      <c r="D1563" s="43">
        <f t="shared" si="49"/>
        <v>366</v>
      </c>
      <c r="E1563" s="49">
        <f>ROUND(('Все выпуски'!$X$3*'Все выпуски'!$X$6/100)*((B1563-$B$1489)/366)+$F$1489,2)</f>
        <v>7.57</v>
      </c>
      <c r="G1563" s="43">
        <f>COUNTIF(D1564:$D$1852,365)</f>
        <v>0</v>
      </c>
      <c r="H1563" s="43">
        <f>COUNTIF(D1564:$D$1852,366)</f>
        <v>289</v>
      </c>
    </row>
    <row r="1564" spans="1:8" x14ac:dyDescent="0.25">
      <c r="A1564" s="1">
        <f>COUNTIF($C$2:C1564,"Да")</f>
        <v>16</v>
      </c>
      <c r="B1564" s="45">
        <f t="shared" si="50"/>
        <v>46827</v>
      </c>
      <c r="C1564" s="42" t="str">
        <f>IF(ISERROR(VLOOKUP(B1564,'Айгенис Оп24'!$C$3:$C$22,1,0)),"Нет","Да")</f>
        <v>Нет</v>
      </c>
      <c r="D1564" s="43">
        <f t="shared" si="49"/>
        <v>366</v>
      </c>
      <c r="E1564" s="49">
        <f>ROUND(('Все выпуски'!$X$3*'Все выпуски'!$X$6/100)*((B1564-$B$1489)/366)+$F$1489,2)</f>
        <v>7.67</v>
      </c>
      <c r="G1564" s="43">
        <f>COUNTIF(D1565:$D$1852,365)</f>
        <v>0</v>
      </c>
      <c r="H1564" s="43">
        <f>COUNTIF(D1565:$D$1852,366)</f>
        <v>288</v>
      </c>
    </row>
    <row r="1565" spans="1:8" x14ac:dyDescent="0.25">
      <c r="A1565" s="1">
        <f>COUNTIF($C$2:C1565,"Да")</f>
        <v>16</v>
      </c>
      <c r="B1565" s="45">
        <f t="shared" si="50"/>
        <v>46828</v>
      </c>
      <c r="C1565" s="42" t="str">
        <f>IF(ISERROR(VLOOKUP(B1565,'Айгенис Оп24'!$C$3:$C$22,1,0)),"Нет","Да")</f>
        <v>Нет</v>
      </c>
      <c r="D1565" s="43">
        <f t="shared" si="49"/>
        <v>366</v>
      </c>
      <c r="E1565" s="49">
        <f>ROUND(('Все выпуски'!$X$3*'Все выпуски'!$X$6/100)*((B1565-$B$1489)/366)+$F$1489,2)</f>
        <v>7.77</v>
      </c>
      <c r="G1565" s="43">
        <f>COUNTIF(D1566:$D$1852,365)</f>
        <v>0</v>
      </c>
      <c r="H1565" s="43">
        <f>COUNTIF(D1566:$D$1852,366)</f>
        <v>287</v>
      </c>
    </row>
    <row r="1566" spans="1:8" x14ac:dyDescent="0.25">
      <c r="A1566" s="1">
        <f>COUNTIF($C$2:C1566,"Да")</f>
        <v>16</v>
      </c>
      <c r="B1566" s="45">
        <f t="shared" si="50"/>
        <v>46829</v>
      </c>
      <c r="C1566" s="42" t="str">
        <f>IF(ISERROR(VLOOKUP(B1566,'Айгенис Оп24'!$C$3:$C$22,1,0)),"Нет","Да")</f>
        <v>Нет</v>
      </c>
      <c r="D1566" s="43">
        <f t="shared" si="49"/>
        <v>366</v>
      </c>
      <c r="E1566" s="49">
        <f>ROUND(('Все выпуски'!$X$3*'Все выпуски'!$X$6/100)*((B1566-$B$1489)/366)+$F$1489,2)</f>
        <v>7.87</v>
      </c>
      <c r="G1566" s="43">
        <f>COUNTIF(D1567:$D$1852,365)</f>
        <v>0</v>
      </c>
      <c r="H1566" s="43">
        <f>COUNTIF(D1567:$D$1852,366)</f>
        <v>286</v>
      </c>
    </row>
    <row r="1567" spans="1:8" x14ac:dyDescent="0.25">
      <c r="A1567" s="1">
        <f>COUNTIF($C$2:C1567,"Да")</f>
        <v>16</v>
      </c>
      <c r="B1567" s="45">
        <f t="shared" si="50"/>
        <v>46830</v>
      </c>
      <c r="C1567" s="42" t="str">
        <f>IF(ISERROR(VLOOKUP(B1567,'Айгенис Оп24'!$C$3:$C$22,1,0)),"Нет","Да")</f>
        <v>Нет</v>
      </c>
      <c r="D1567" s="43">
        <f t="shared" si="49"/>
        <v>366</v>
      </c>
      <c r="E1567" s="49">
        <f>ROUND(('Все выпуски'!$X$3*'Все выпуски'!$X$6/100)*((B1567-$B$1489)/366)+$F$1489,2)</f>
        <v>7.97</v>
      </c>
      <c r="G1567" s="43">
        <f>COUNTIF(D1568:$D$1852,365)</f>
        <v>0</v>
      </c>
      <c r="H1567" s="43">
        <f>COUNTIF(D1568:$D$1852,366)</f>
        <v>285</v>
      </c>
    </row>
    <row r="1568" spans="1:8" x14ac:dyDescent="0.25">
      <c r="A1568" s="1">
        <f>COUNTIF($C$2:C1568,"Да")</f>
        <v>16</v>
      </c>
      <c r="B1568" s="45">
        <f t="shared" si="50"/>
        <v>46831</v>
      </c>
      <c r="C1568" s="42" t="str">
        <f>IF(ISERROR(VLOOKUP(B1568,'Айгенис Оп24'!$C$3:$C$22,1,0)),"Нет","Да")</f>
        <v>Нет</v>
      </c>
      <c r="D1568" s="43">
        <f t="shared" si="49"/>
        <v>366</v>
      </c>
      <c r="E1568" s="49">
        <f>ROUND(('Все выпуски'!$X$3*'Все выпуски'!$X$6/100)*((B1568-$B$1489)/366)+$F$1489,2)</f>
        <v>8.07</v>
      </c>
      <c r="G1568" s="43">
        <f>COUNTIF(D1569:$D$1852,365)</f>
        <v>0</v>
      </c>
      <c r="H1568" s="43">
        <f>COUNTIF(D1569:$D$1852,366)</f>
        <v>284</v>
      </c>
    </row>
    <row r="1569" spans="1:8" x14ac:dyDescent="0.25">
      <c r="A1569" s="1">
        <f>COUNTIF($C$2:C1569,"Да")</f>
        <v>16</v>
      </c>
      <c r="B1569" s="45">
        <f t="shared" si="50"/>
        <v>46832</v>
      </c>
      <c r="C1569" s="42" t="str">
        <f>IF(ISERROR(VLOOKUP(B1569,'Айгенис Оп24'!$C$3:$C$22,1,0)),"Нет","Да")</f>
        <v>Нет</v>
      </c>
      <c r="D1569" s="43">
        <f t="shared" si="49"/>
        <v>366</v>
      </c>
      <c r="E1569" s="49">
        <f>ROUND(('Все выпуски'!$X$3*'Все выпуски'!$X$6/100)*((B1569-$B$1489)/366)+$F$1489,2)</f>
        <v>8.16</v>
      </c>
      <c r="G1569" s="43">
        <f>COUNTIF(D1570:$D$1852,365)</f>
        <v>0</v>
      </c>
      <c r="H1569" s="43">
        <f>COUNTIF(D1570:$D$1852,366)</f>
        <v>283</v>
      </c>
    </row>
    <row r="1570" spans="1:8" x14ac:dyDescent="0.25">
      <c r="A1570" s="1">
        <f>COUNTIF($C$2:C1570,"Да")</f>
        <v>16</v>
      </c>
      <c r="B1570" s="45">
        <f t="shared" si="50"/>
        <v>46833</v>
      </c>
      <c r="C1570" s="42" t="str">
        <f>IF(ISERROR(VLOOKUP(B1570,'Айгенис Оп24'!$C$3:$C$22,1,0)),"Нет","Да")</f>
        <v>Нет</v>
      </c>
      <c r="D1570" s="43">
        <f t="shared" si="49"/>
        <v>366</v>
      </c>
      <c r="E1570" s="49">
        <f>ROUND(('Все выпуски'!$X$3*'Все выпуски'!$X$6/100)*((B1570-$B$1489)/366)+$F$1489,2)</f>
        <v>8.26</v>
      </c>
      <c r="G1570" s="43">
        <f>COUNTIF(D1571:$D$1852,365)</f>
        <v>0</v>
      </c>
      <c r="H1570" s="43">
        <f>COUNTIF(D1571:$D$1852,366)</f>
        <v>282</v>
      </c>
    </row>
    <row r="1571" spans="1:8" x14ac:dyDescent="0.25">
      <c r="A1571" s="1">
        <f>COUNTIF($C$2:C1571,"Да")</f>
        <v>16</v>
      </c>
      <c r="B1571" s="45">
        <f t="shared" si="50"/>
        <v>46834</v>
      </c>
      <c r="C1571" s="42" t="str">
        <f>IF(ISERROR(VLOOKUP(B1571,'Айгенис Оп24'!$C$3:$C$22,1,0)),"Нет","Да")</f>
        <v>Нет</v>
      </c>
      <c r="D1571" s="43">
        <f t="shared" si="49"/>
        <v>366</v>
      </c>
      <c r="E1571" s="49">
        <f>ROUND(('Все выпуски'!$X$3*'Все выпуски'!$X$6/100)*((B1571-$B$1489)/366)+$F$1489,2)</f>
        <v>8.36</v>
      </c>
      <c r="G1571" s="43">
        <f>COUNTIF(D1572:$D$1852,365)</f>
        <v>0</v>
      </c>
      <c r="H1571" s="43">
        <f>COUNTIF(D1572:$D$1852,366)</f>
        <v>281</v>
      </c>
    </row>
    <row r="1572" spans="1:8" x14ac:dyDescent="0.25">
      <c r="A1572" s="1">
        <f>COUNTIF($C$2:C1572,"Да")</f>
        <v>16</v>
      </c>
      <c r="B1572" s="45">
        <f t="shared" si="50"/>
        <v>46835</v>
      </c>
      <c r="C1572" s="42" t="str">
        <f>IF(ISERROR(VLOOKUP(B1572,'Айгенис Оп24'!$C$3:$C$22,1,0)),"Нет","Да")</f>
        <v>Нет</v>
      </c>
      <c r="D1572" s="43">
        <f t="shared" si="49"/>
        <v>366</v>
      </c>
      <c r="E1572" s="49">
        <f>ROUND(('Все выпуски'!$X$3*'Все выпуски'!$X$6/100)*((B1572-$B$1489)/366)+$F$1489,2)</f>
        <v>8.4600000000000009</v>
      </c>
      <c r="G1572" s="43">
        <f>COUNTIF(D1573:$D$1852,365)</f>
        <v>0</v>
      </c>
      <c r="H1572" s="43">
        <f>COUNTIF(D1573:$D$1852,366)</f>
        <v>280</v>
      </c>
    </row>
    <row r="1573" spans="1:8" x14ac:dyDescent="0.25">
      <c r="A1573" s="1">
        <f>COUNTIF($C$2:C1573,"Да")</f>
        <v>16</v>
      </c>
      <c r="B1573" s="45">
        <f t="shared" si="50"/>
        <v>46836</v>
      </c>
      <c r="C1573" s="42" t="str">
        <f>IF(ISERROR(VLOOKUP(B1573,'Айгенис Оп24'!$C$3:$C$22,1,0)),"Нет","Да")</f>
        <v>Нет</v>
      </c>
      <c r="D1573" s="43">
        <f t="shared" si="49"/>
        <v>366</v>
      </c>
      <c r="E1573" s="49">
        <f>ROUND(('Все выпуски'!$X$3*'Все выпуски'!$X$6/100)*((B1573-$B$1489)/366)+$F$1489,2)</f>
        <v>8.56</v>
      </c>
      <c r="G1573" s="43">
        <f>COUNTIF(D1574:$D$1852,365)</f>
        <v>0</v>
      </c>
      <c r="H1573" s="43">
        <f>COUNTIF(D1574:$D$1852,366)</f>
        <v>279</v>
      </c>
    </row>
    <row r="1574" spans="1:8" x14ac:dyDescent="0.25">
      <c r="A1574" s="1">
        <f>COUNTIF($C$2:C1574,"Да")</f>
        <v>16</v>
      </c>
      <c r="B1574" s="45">
        <f t="shared" si="50"/>
        <v>46837</v>
      </c>
      <c r="C1574" s="42" t="str">
        <f>IF(ISERROR(VLOOKUP(B1574,'Айгенис Оп24'!$C$3:$C$22,1,0)),"Нет","Да")</f>
        <v>Нет</v>
      </c>
      <c r="D1574" s="43">
        <f t="shared" si="49"/>
        <v>366</v>
      </c>
      <c r="E1574" s="49">
        <f>ROUND(('Все выпуски'!$X$3*'Все выпуски'!$X$6/100)*((B1574-$B$1489)/366)+$F$1489,2)</f>
        <v>8.66</v>
      </c>
      <c r="G1574" s="43">
        <f>COUNTIF(D1575:$D$1852,365)</f>
        <v>0</v>
      </c>
      <c r="H1574" s="43">
        <f>COUNTIF(D1575:$D$1852,366)</f>
        <v>278</v>
      </c>
    </row>
    <row r="1575" spans="1:8" x14ac:dyDescent="0.25">
      <c r="A1575" s="1">
        <f>COUNTIF($C$2:C1575,"Да")</f>
        <v>16</v>
      </c>
      <c r="B1575" s="45">
        <f t="shared" si="50"/>
        <v>46838</v>
      </c>
      <c r="C1575" s="42" t="str">
        <f>IF(ISERROR(VLOOKUP(B1575,'Айгенис Оп24'!$C$3:$C$22,1,0)),"Нет","Да")</f>
        <v>Нет</v>
      </c>
      <c r="D1575" s="43">
        <f t="shared" si="49"/>
        <v>366</v>
      </c>
      <c r="E1575" s="49">
        <f>ROUND(('Все выпуски'!$X$3*'Все выпуски'!$X$6/100)*((B1575-$B$1489)/366)+$F$1489,2)</f>
        <v>8.75</v>
      </c>
      <c r="G1575" s="43">
        <f>COUNTIF(D1576:$D$1852,365)</f>
        <v>0</v>
      </c>
      <c r="H1575" s="43">
        <f>COUNTIF(D1576:$D$1852,366)</f>
        <v>277</v>
      </c>
    </row>
    <row r="1576" spans="1:8" x14ac:dyDescent="0.25">
      <c r="A1576" s="1">
        <f>COUNTIF($C$2:C1576,"Да")</f>
        <v>16</v>
      </c>
      <c r="B1576" s="45">
        <f t="shared" si="50"/>
        <v>46839</v>
      </c>
      <c r="C1576" s="42" t="str">
        <f>IF(ISERROR(VLOOKUP(B1576,'Айгенис Оп24'!$C$3:$C$22,1,0)),"Нет","Да")</f>
        <v>Нет</v>
      </c>
      <c r="D1576" s="43">
        <f t="shared" si="49"/>
        <v>366</v>
      </c>
      <c r="E1576" s="49">
        <f>ROUND(('Все выпуски'!$X$3*'Все выпуски'!$X$6/100)*((B1576-$B$1489)/366)+$F$1489,2)</f>
        <v>8.85</v>
      </c>
      <c r="G1576" s="43">
        <f>COUNTIF(D1577:$D$1852,365)</f>
        <v>0</v>
      </c>
      <c r="H1576" s="43">
        <f>COUNTIF(D1577:$D$1852,366)</f>
        <v>276</v>
      </c>
    </row>
    <row r="1577" spans="1:8" x14ac:dyDescent="0.25">
      <c r="A1577" s="1">
        <f>COUNTIF($C$2:C1577,"Да")</f>
        <v>17</v>
      </c>
      <c r="B1577" s="45">
        <f t="shared" si="50"/>
        <v>46840</v>
      </c>
      <c r="C1577" s="42" t="str">
        <f>IF(ISERROR(VLOOKUP(B1577,'Айгенис Оп24'!$C$3:$C$22,1,0)),"Нет","Да")</f>
        <v>Да</v>
      </c>
      <c r="D1577" s="43">
        <f t="shared" si="49"/>
        <v>366</v>
      </c>
      <c r="E1577" s="49">
        <f>ROUND(('Все выпуски'!$X$3*'Все выпуски'!$X$6/100)*((B1577-$B$1489)/366)+$F$1489,2)</f>
        <v>8.9499999999999993</v>
      </c>
      <c r="G1577" s="43">
        <f>COUNTIF(D1578:$D$1852,365)</f>
        <v>0</v>
      </c>
      <c r="H1577" s="43">
        <f>COUNTIF(D1578:$D$1852,366)</f>
        <v>275</v>
      </c>
    </row>
    <row r="1578" spans="1:8" x14ac:dyDescent="0.25">
      <c r="A1578" s="1">
        <f>COUNTIF($C$2:C1578,"Да")</f>
        <v>17</v>
      </c>
      <c r="B1578" s="45">
        <f t="shared" si="50"/>
        <v>46841</v>
      </c>
      <c r="C1578" s="42" t="str">
        <f>IF(ISERROR(VLOOKUP(B1578,'Айгенис Оп24'!$C$3:$C$22,1,0)),"Нет","Да")</f>
        <v>Нет</v>
      </c>
      <c r="D1578" s="43">
        <f t="shared" si="49"/>
        <v>366</v>
      </c>
      <c r="E1578" s="49">
        <f>ROUND(('Все выпуски'!$X$3*'Все выпуски'!$X$6/100)/366*(B1578-IF(C1578="Нет",VLOOKUP(A1578,'Айгенис Оп24'!$A$2:$C$22,3,0),VLOOKUP((A1578-1),'Айгенис Оп24'!$A$2:$C$22,3,0))),2)</f>
        <v>0.1</v>
      </c>
      <c r="G1578" s="43">
        <f>COUNTIF(D1579:$D$1852,365)</f>
        <v>0</v>
      </c>
      <c r="H1578" s="43">
        <f>COUNTIF(D1579:$D$1852,366)</f>
        <v>274</v>
      </c>
    </row>
    <row r="1579" spans="1:8" x14ac:dyDescent="0.25">
      <c r="A1579" s="1">
        <f>COUNTIF($C$2:C1579,"Да")</f>
        <v>17</v>
      </c>
      <c r="B1579" s="45">
        <f t="shared" si="50"/>
        <v>46842</v>
      </c>
      <c r="C1579" s="42" t="str">
        <f>IF(ISERROR(VLOOKUP(B1579,'Айгенис Оп24'!$C$3:$C$22,1,0)),"Нет","Да")</f>
        <v>Нет</v>
      </c>
      <c r="D1579" s="43">
        <f t="shared" si="49"/>
        <v>366</v>
      </c>
      <c r="E1579" s="49">
        <f>ROUND(('Все выпуски'!$X$3*'Все выпуски'!$X$6/100)/366*(B1579-IF(C1579="Нет",VLOOKUP(A1579,'Айгенис Оп24'!$A$2:$C$22,3,0),VLOOKUP((A1579-1),'Айгенис Оп24'!$A$2:$C$22,3,0))),2)</f>
        <v>0.2</v>
      </c>
      <c r="G1579" s="43">
        <f>COUNTIF(D1580:$D$1852,365)</f>
        <v>0</v>
      </c>
      <c r="H1579" s="43">
        <f>COUNTIF(D1580:$D$1852,366)</f>
        <v>273</v>
      </c>
    </row>
    <row r="1580" spans="1:8" x14ac:dyDescent="0.25">
      <c r="A1580" s="1">
        <f>COUNTIF($C$2:C1580,"Да")</f>
        <v>17</v>
      </c>
      <c r="B1580" s="45">
        <f t="shared" si="50"/>
        <v>46843</v>
      </c>
      <c r="C1580" s="42" t="str">
        <f>IF(ISERROR(VLOOKUP(B1580,'Айгенис Оп24'!$C$3:$C$22,1,0)),"Нет","Да")</f>
        <v>Нет</v>
      </c>
      <c r="D1580" s="43">
        <f t="shared" si="49"/>
        <v>366</v>
      </c>
      <c r="E1580" s="49">
        <f>ROUND(('Все выпуски'!$X$3*'Все выпуски'!$X$6/100)/366*(B1580-IF(C1580="Нет",VLOOKUP(A1580,'Айгенис Оп24'!$A$2:$C$22,3,0),VLOOKUP((A1580-1),'Айгенис Оп24'!$A$2:$C$22,3,0))),2)</f>
        <v>0.3</v>
      </c>
      <c r="G1580" s="43">
        <f>COUNTIF(D1581:$D$1852,365)</f>
        <v>0</v>
      </c>
      <c r="H1580" s="43">
        <f>COUNTIF(D1581:$D$1852,366)</f>
        <v>272</v>
      </c>
    </row>
    <row r="1581" spans="1:8" x14ac:dyDescent="0.25">
      <c r="A1581" s="1">
        <f>COUNTIF($C$2:C1581,"Да")</f>
        <v>17</v>
      </c>
      <c r="B1581" s="45">
        <f t="shared" si="50"/>
        <v>46844</v>
      </c>
      <c r="C1581" s="42" t="str">
        <f>IF(ISERROR(VLOOKUP(B1581,'Айгенис Оп24'!$C$3:$C$22,1,0)),"Нет","Да")</f>
        <v>Нет</v>
      </c>
      <c r="D1581" s="43">
        <f t="shared" si="49"/>
        <v>366</v>
      </c>
      <c r="E1581" s="49">
        <f>ROUND(('Все выпуски'!$X$3*'Все выпуски'!$X$6/100)/366*(B1581-IF(C1581="Нет",VLOOKUP(A1581,'Айгенис Оп24'!$A$2:$C$22,3,0),VLOOKUP((A1581-1),'Айгенис Оп24'!$A$2:$C$22,3,0))),2)</f>
        <v>0.39</v>
      </c>
      <c r="G1581" s="43">
        <f>COUNTIF(D1582:$D$1852,365)</f>
        <v>0</v>
      </c>
      <c r="H1581" s="43">
        <f>COUNTIF(D1582:$D$1852,366)</f>
        <v>271</v>
      </c>
    </row>
    <row r="1582" spans="1:8" x14ac:dyDescent="0.25">
      <c r="A1582" s="1">
        <f>COUNTIF($C$2:C1582,"Да")</f>
        <v>17</v>
      </c>
      <c r="B1582" s="45">
        <f t="shared" si="50"/>
        <v>46845</v>
      </c>
      <c r="C1582" s="42" t="str">
        <f>IF(ISERROR(VLOOKUP(B1582,'Айгенис Оп24'!$C$3:$C$22,1,0)),"Нет","Да")</f>
        <v>Нет</v>
      </c>
      <c r="D1582" s="43">
        <f t="shared" si="49"/>
        <v>366</v>
      </c>
      <c r="E1582" s="49">
        <f>ROUND(('Все выпуски'!$X$3*'Все выпуски'!$X$6/100)/366*(B1582-IF(C1582="Нет",VLOOKUP(A1582,'Айгенис Оп24'!$A$2:$C$22,3,0),VLOOKUP((A1582-1),'Айгенис Оп24'!$A$2:$C$22,3,0))),2)</f>
        <v>0.49</v>
      </c>
      <c r="G1582" s="43">
        <f>COUNTIF(D1583:$D$1852,365)</f>
        <v>0</v>
      </c>
      <c r="H1582" s="43">
        <f>COUNTIF(D1583:$D$1852,366)</f>
        <v>270</v>
      </c>
    </row>
    <row r="1583" spans="1:8" x14ac:dyDescent="0.25">
      <c r="A1583" s="1">
        <f>COUNTIF($C$2:C1583,"Да")</f>
        <v>17</v>
      </c>
      <c r="B1583" s="45">
        <f t="shared" si="50"/>
        <v>46846</v>
      </c>
      <c r="C1583" s="42" t="str">
        <f>IF(ISERROR(VLOOKUP(B1583,'Айгенис Оп24'!$C$3:$C$22,1,0)),"Нет","Да")</f>
        <v>Нет</v>
      </c>
      <c r="D1583" s="43">
        <f t="shared" si="49"/>
        <v>366</v>
      </c>
      <c r="E1583" s="49">
        <f>ROUND(('Все выпуски'!$X$3*'Все выпуски'!$X$6/100)/366*(B1583-IF(C1583="Нет",VLOOKUP(A1583,'Айгенис Оп24'!$A$2:$C$22,3,0),VLOOKUP((A1583-1),'Айгенис Оп24'!$A$2:$C$22,3,0))),2)</f>
        <v>0.59</v>
      </c>
      <c r="G1583" s="43">
        <f>COUNTIF(D1584:$D$1852,365)</f>
        <v>0</v>
      </c>
      <c r="H1583" s="43">
        <f>COUNTIF(D1584:$D$1852,366)</f>
        <v>269</v>
      </c>
    </row>
    <row r="1584" spans="1:8" x14ac:dyDescent="0.25">
      <c r="A1584" s="1">
        <f>COUNTIF($C$2:C1584,"Да")</f>
        <v>17</v>
      </c>
      <c r="B1584" s="45">
        <f t="shared" si="50"/>
        <v>46847</v>
      </c>
      <c r="C1584" s="42" t="str">
        <f>IF(ISERROR(VLOOKUP(B1584,'Айгенис Оп24'!$C$3:$C$22,1,0)),"Нет","Да")</f>
        <v>Нет</v>
      </c>
      <c r="D1584" s="43">
        <f t="shared" si="49"/>
        <v>366</v>
      </c>
      <c r="E1584" s="49">
        <f>ROUND(('Все выпуски'!$X$3*'Все выпуски'!$X$6/100)/366*(B1584-IF(C1584="Нет",VLOOKUP(A1584,'Айгенис Оп24'!$A$2:$C$22,3,0),VLOOKUP((A1584-1),'Айгенис Оп24'!$A$2:$C$22,3,0))),2)</f>
        <v>0.69</v>
      </c>
      <c r="G1584" s="43">
        <f>COUNTIF(D1585:$D$1852,365)</f>
        <v>0</v>
      </c>
      <c r="H1584" s="43">
        <f>COUNTIF(D1585:$D$1852,366)</f>
        <v>268</v>
      </c>
    </row>
    <row r="1585" spans="1:8" x14ac:dyDescent="0.25">
      <c r="A1585" s="1">
        <f>COUNTIF($C$2:C1585,"Да")</f>
        <v>17</v>
      </c>
      <c r="B1585" s="45">
        <f t="shared" si="50"/>
        <v>46848</v>
      </c>
      <c r="C1585" s="42" t="str">
        <f>IF(ISERROR(VLOOKUP(B1585,'Айгенис Оп24'!$C$3:$C$22,1,0)),"Нет","Да")</f>
        <v>Нет</v>
      </c>
      <c r="D1585" s="43">
        <f t="shared" si="49"/>
        <v>366</v>
      </c>
      <c r="E1585" s="49">
        <f>ROUND(('Все выпуски'!$X$3*'Все выпуски'!$X$6/100)/366*(B1585-IF(C1585="Нет",VLOOKUP(A1585,'Айгенис Оп24'!$A$2:$C$22,3,0),VLOOKUP((A1585-1),'Айгенис Оп24'!$A$2:$C$22,3,0))),2)</f>
        <v>0.79</v>
      </c>
      <c r="G1585" s="43">
        <f>COUNTIF(D1586:$D$1852,365)</f>
        <v>0</v>
      </c>
      <c r="H1585" s="43">
        <f>COUNTIF(D1586:$D$1852,366)</f>
        <v>267</v>
      </c>
    </row>
    <row r="1586" spans="1:8" x14ac:dyDescent="0.25">
      <c r="A1586" s="1">
        <f>COUNTIF($C$2:C1586,"Да")</f>
        <v>17</v>
      </c>
      <c r="B1586" s="45">
        <f t="shared" si="50"/>
        <v>46849</v>
      </c>
      <c r="C1586" s="42" t="str">
        <f>IF(ISERROR(VLOOKUP(B1586,'Айгенис Оп24'!$C$3:$C$22,1,0)),"Нет","Да")</f>
        <v>Нет</v>
      </c>
      <c r="D1586" s="43">
        <f t="shared" si="49"/>
        <v>366</v>
      </c>
      <c r="E1586" s="49">
        <f>ROUND(('Все выпуски'!$X$3*'Все выпуски'!$X$6/100)/366*(B1586-IF(C1586="Нет",VLOOKUP(A1586,'Айгенис Оп24'!$A$2:$C$22,3,0),VLOOKUP((A1586-1),'Айгенис Оп24'!$A$2:$C$22,3,0))),2)</f>
        <v>0.89</v>
      </c>
      <c r="G1586" s="43">
        <f>COUNTIF(D1587:$D$1852,365)</f>
        <v>0</v>
      </c>
      <c r="H1586" s="43">
        <f>COUNTIF(D1587:$D$1852,366)</f>
        <v>266</v>
      </c>
    </row>
    <row r="1587" spans="1:8" x14ac:dyDescent="0.25">
      <c r="A1587" s="1">
        <f>COUNTIF($C$2:C1587,"Да")</f>
        <v>17</v>
      </c>
      <c r="B1587" s="45">
        <f t="shared" si="50"/>
        <v>46850</v>
      </c>
      <c r="C1587" s="42" t="str">
        <f>IF(ISERROR(VLOOKUP(B1587,'Айгенис Оп24'!$C$3:$C$22,1,0)),"Нет","Да")</f>
        <v>Нет</v>
      </c>
      <c r="D1587" s="43">
        <f t="shared" si="49"/>
        <v>366</v>
      </c>
      <c r="E1587" s="49">
        <f>ROUND(('Все выпуски'!$X$3*'Все выпуски'!$X$6/100)/366*(B1587-IF(C1587="Нет",VLOOKUP(A1587,'Айгенис Оп24'!$A$2:$C$22,3,0),VLOOKUP((A1587-1),'Айгенис Оп24'!$A$2:$C$22,3,0))),2)</f>
        <v>0.98</v>
      </c>
      <c r="G1587" s="43">
        <f>COUNTIF(D1588:$D$1852,365)</f>
        <v>0</v>
      </c>
      <c r="H1587" s="43">
        <f>COUNTIF(D1588:$D$1852,366)</f>
        <v>265</v>
      </c>
    </row>
    <row r="1588" spans="1:8" x14ac:dyDescent="0.25">
      <c r="A1588" s="1">
        <f>COUNTIF($C$2:C1588,"Да")</f>
        <v>17</v>
      </c>
      <c r="B1588" s="45">
        <f t="shared" si="50"/>
        <v>46851</v>
      </c>
      <c r="C1588" s="42" t="str">
        <f>IF(ISERROR(VLOOKUP(B1588,'Айгенис Оп24'!$C$3:$C$22,1,0)),"Нет","Да")</f>
        <v>Нет</v>
      </c>
      <c r="D1588" s="43">
        <f t="shared" si="49"/>
        <v>366</v>
      </c>
      <c r="E1588" s="49">
        <f>ROUND(('Все выпуски'!$X$3*'Все выпуски'!$X$6/100)/366*(B1588-IF(C1588="Нет",VLOOKUP(A1588,'Айгенис Оп24'!$A$2:$C$22,3,0),VLOOKUP((A1588-1),'Айгенис Оп24'!$A$2:$C$22,3,0))),2)</f>
        <v>1.08</v>
      </c>
      <c r="G1588" s="43">
        <f>COUNTIF(D1589:$D$1852,365)</f>
        <v>0</v>
      </c>
      <c r="H1588" s="43">
        <f>COUNTIF(D1589:$D$1852,366)</f>
        <v>264</v>
      </c>
    </row>
    <row r="1589" spans="1:8" x14ac:dyDescent="0.25">
      <c r="A1589" s="1">
        <f>COUNTIF($C$2:C1589,"Да")</f>
        <v>17</v>
      </c>
      <c r="B1589" s="45">
        <f t="shared" si="50"/>
        <v>46852</v>
      </c>
      <c r="C1589" s="42" t="str">
        <f>IF(ISERROR(VLOOKUP(B1589,'Айгенис Оп24'!$C$3:$C$22,1,0)),"Нет","Да")</f>
        <v>Нет</v>
      </c>
      <c r="D1589" s="43">
        <f t="shared" si="49"/>
        <v>366</v>
      </c>
      <c r="E1589" s="49">
        <f>ROUND(('Все выпуски'!$X$3*'Все выпуски'!$X$6/100)/366*(B1589-IF(C1589="Нет",VLOOKUP(A1589,'Айгенис Оп24'!$A$2:$C$22,3,0),VLOOKUP((A1589-1),'Айгенис Оп24'!$A$2:$C$22,3,0))),2)</f>
        <v>1.18</v>
      </c>
      <c r="G1589" s="43">
        <f>COUNTIF(D1590:$D$1852,365)</f>
        <v>0</v>
      </c>
      <c r="H1589" s="43">
        <f>COUNTIF(D1590:$D$1852,366)</f>
        <v>263</v>
      </c>
    </row>
    <row r="1590" spans="1:8" x14ac:dyDescent="0.25">
      <c r="A1590" s="1">
        <f>COUNTIF($C$2:C1590,"Да")</f>
        <v>17</v>
      </c>
      <c r="B1590" s="45">
        <f t="shared" si="50"/>
        <v>46853</v>
      </c>
      <c r="C1590" s="42" t="str">
        <f>IF(ISERROR(VLOOKUP(B1590,'Айгенис Оп24'!$C$3:$C$22,1,0)),"Нет","Да")</f>
        <v>Нет</v>
      </c>
      <c r="D1590" s="43">
        <f t="shared" si="49"/>
        <v>366</v>
      </c>
      <c r="E1590" s="49">
        <f>ROUND(('Все выпуски'!$X$3*'Все выпуски'!$X$6/100)/366*(B1590-IF(C1590="Нет",VLOOKUP(A1590,'Айгенис Оп24'!$A$2:$C$22,3,0),VLOOKUP((A1590-1),'Айгенис Оп24'!$A$2:$C$22,3,0))),2)</f>
        <v>1.28</v>
      </c>
      <c r="G1590" s="43">
        <f>COUNTIF(D1591:$D$1852,365)</f>
        <v>0</v>
      </c>
      <c r="H1590" s="43">
        <f>COUNTIF(D1591:$D$1852,366)</f>
        <v>262</v>
      </c>
    </row>
    <row r="1591" spans="1:8" x14ac:dyDescent="0.25">
      <c r="A1591" s="1">
        <f>COUNTIF($C$2:C1591,"Да")</f>
        <v>17</v>
      </c>
      <c r="B1591" s="45">
        <f t="shared" si="50"/>
        <v>46854</v>
      </c>
      <c r="C1591" s="42" t="str">
        <f>IF(ISERROR(VLOOKUP(B1591,'Айгенис Оп24'!$C$3:$C$22,1,0)),"Нет","Да")</f>
        <v>Нет</v>
      </c>
      <c r="D1591" s="43">
        <f t="shared" si="49"/>
        <v>366</v>
      </c>
      <c r="E1591" s="49">
        <f>ROUND(('Все выпуски'!$X$3*'Все выпуски'!$X$6/100)/366*(B1591-IF(C1591="Нет",VLOOKUP(A1591,'Айгенис Оп24'!$A$2:$C$22,3,0),VLOOKUP((A1591-1),'Айгенис Оп24'!$A$2:$C$22,3,0))),2)</f>
        <v>1.38</v>
      </c>
      <c r="G1591" s="43">
        <f>COUNTIF(D1592:$D$1852,365)</f>
        <v>0</v>
      </c>
      <c r="H1591" s="43">
        <f>COUNTIF(D1592:$D$1852,366)</f>
        <v>261</v>
      </c>
    </row>
    <row r="1592" spans="1:8" x14ac:dyDescent="0.25">
      <c r="A1592" s="1">
        <f>COUNTIF($C$2:C1592,"Да")</f>
        <v>17</v>
      </c>
      <c r="B1592" s="45">
        <f t="shared" si="50"/>
        <v>46855</v>
      </c>
      <c r="C1592" s="42" t="str">
        <f>IF(ISERROR(VLOOKUP(B1592,'Айгенис Оп24'!$C$3:$C$22,1,0)),"Нет","Да")</f>
        <v>Нет</v>
      </c>
      <c r="D1592" s="43">
        <f t="shared" si="49"/>
        <v>366</v>
      </c>
      <c r="E1592" s="49">
        <f>ROUND(('Все выпуски'!$X$3*'Все выпуски'!$X$6/100)/366*(B1592-IF(C1592="Нет",VLOOKUP(A1592,'Айгенис Оп24'!$A$2:$C$22,3,0),VLOOKUP((A1592-1),'Айгенис Оп24'!$A$2:$C$22,3,0))),2)</f>
        <v>1.48</v>
      </c>
      <c r="G1592" s="43">
        <f>COUNTIF(D1593:$D$1852,365)</f>
        <v>0</v>
      </c>
      <c r="H1592" s="43">
        <f>COUNTIF(D1593:$D$1852,366)</f>
        <v>260</v>
      </c>
    </row>
    <row r="1593" spans="1:8" x14ac:dyDescent="0.25">
      <c r="A1593" s="1">
        <f>COUNTIF($C$2:C1593,"Да")</f>
        <v>17</v>
      </c>
      <c r="B1593" s="45">
        <f t="shared" si="50"/>
        <v>46856</v>
      </c>
      <c r="C1593" s="42" t="str">
        <f>IF(ISERROR(VLOOKUP(B1593,'Айгенис Оп24'!$C$3:$C$22,1,0)),"Нет","Да")</f>
        <v>Нет</v>
      </c>
      <c r="D1593" s="43">
        <f t="shared" si="49"/>
        <v>366</v>
      </c>
      <c r="E1593" s="49">
        <f>ROUND(('Все выпуски'!$X$3*'Все выпуски'!$X$6/100)/366*(B1593-IF(C1593="Нет",VLOOKUP(A1593,'Айгенис Оп24'!$A$2:$C$22,3,0),VLOOKUP((A1593-1),'Айгенис Оп24'!$A$2:$C$22,3,0))),2)</f>
        <v>1.57</v>
      </c>
      <c r="G1593" s="43">
        <f>COUNTIF(D1594:$D$1852,365)</f>
        <v>0</v>
      </c>
      <c r="H1593" s="43">
        <f>COUNTIF(D1594:$D$1852,366)</f>
        <v>259</v>
      </c>
    </row>
    <row r="1594" spans="1:8" x14ac:dyDescent="0.25">
      <c r="A1594" s="1">
        <f>COUNTIF($C$2:C1594,"Да")</f>
        <v>17</v>
      </c>
      <c r="B1594" s="45">
        <f t="shared" si="50"/>
        <v>46857</v>
      </c>
      <c r="C1594" s="42" t="str">
        <f>IF(ISERROR(VLOOKUP(B1594,'Айгенис Оп24'!$C$3:$C$22,1,0)),"Нет","Да")</f>
        <v>Нет</v>
      </c>
      <c r="D1594" s="43">
        <f t="shared" si="49"/>
        <v>366</v>
      </c>
      <c r="E1594" s="49">
        <f>ROUND(('Все выпуски'!$X$3*'Все выпуски'!$X$6/100)/366*(B1594-IF(C1594="Нет",VLOOKUP(A1594,'Айгенис Оп24'!$A$2:$C$22,3,0),VLOOKUP((A1594-1),'Айгенис Оп24'!$A$2:$C$22,3,0))),2)</f>
        <v>1.67</v>
      </c>
      <c r="G1594" s="43">
        <f>COUNTIF(D1595:$D$1852,365)</f>
        <v>0</v>
      </c>
      <c r="H1594" s="43">
        <f>COUNTIF(D1595:$D$1852,366)</f>
        <v>258</v>
      </c>
    </row>
    <row r="1595" spans="1:8" x14ac:dyDescent="0.25">
      <c r="A1595" s="1">
        <f>COUNTIF($C$2:C1595,"Да")</f>
        <v>17</v>
      </c>
      <c r="B1595" s="45">
        <f t="shared" si="50"/>
        <v>46858</v>
      </c>
      <c r="C1595" s="42" t="str">
        <f>IF(ISERROR(VLOOKUP(B1595,'Айгенис Оп24'!$C$3:$C$22,1,0)),"Нет","Да")</f>
        <v>Нет</v>
      </c>
      <c r="D1595" s="43">
        <f t="shared" si="49"/>
        <v>366</v>
      </c>
      <c r="E1595" s="49">
        <f>ROUND(('Все выпуски'!$X$3*'Все выпуски'!$X$6/100)/366*(B1595-IF(C1595="Нет",VLOOKUP(A1595,'Айгенис Оп24'!$A$2:$C$22,3,0),VLOOKUP((A1595-1),'Айгенис Оп24'!$A$2:$C$22,3,0))),2)</f>
        <v>1.77</v>
      </c>
      <c r="G1595" s="43">
        <f>COUNTIF(D1596:$D$1852,365)</f>
        <v>0</v>
      </c>
      <c r="H1595" s="43">
        <f>COUNTIF(D1596:$D$1852,366)</f>
        <v>257</v>
      </c>
    </row>
    <row r="1596" spans="1:8" x14ac:dyDescent="0.25">
      <c r="A1596" s="1">
        <f>COUNTIF($C$2:C1596,"Да")</f>
        <v>17</v>
      </c>
      <c r="B1596" s="45">
        <f t="shared" si="50"/>
        <v>46859</v>
      </c>
      <c r="C1596" s="42" t="str">
        <f>IF(ISERROR(VLOOKUP(B1596,'Айгенис Оп24'!$C$3:$C$22,1,0)),"Нет","Да")</f>
        <v>Нет</v>
      </c>
      <c r="D1596" s="43">
        <f t="shared" si="49"/>
        <v>366</v>
      </c>
      <c r="E1596" s="49">
        <f>ROUND(('Все выпуски'!$X$3*'Все выпуски'!$X$6/100)/366*(B1596-IF(C1596="Нет",VLOOKUP(A1596,'Айгенис Оп24'!$A$2:$C$22,3,0),VLOOKUP((A1596-1),'Айгенис Оп24'!$A$2:$C$22,3,0))),2)</f>
        <v>1.87</v>
      </c>
      <c r="G1596" s="43">
        <f>COUNTIF(D1597:$D$1852,365)</f>
        <v>0</v>
      </c>
      <c r="H1596" s="43">
        <f>COUNTIF(D1597:$D$1852,366)</f>
        <v>256</v>
      </c>
    </row>
    <row r="1597" spans="1:8" x14ac:dyDescent="0.25">
      <c r="A1597" s="1">
        <f>COUNTIF($C$2:C1597,"Да")</f>
        <v>17</v>
      </c>
      <c r="B1597" s="45">
        <f t="shared" si="50"/>
        <v>46860</v>
      </c>
      <c r="C1597" s="42" t="str">
        <f>IF(ISERROR(VLOOKUP(B1597,'Айгенис Оп24'!$C$3:$C$22,1,0)),"Нет","Да")</f>
        <v>Нет</v>
      </c>
      <c r="D1597" s="43">
        <f t="shared" si="49"/>
        <v>366</v>
      </c>
      <c r="E1597" s="49">
        <f>ROUND(('Все выпуски'!$X$3*'Все выпуски'!$X$6/100)/366*(B1597-IF(C1597="Нет",VLOOKUP(A1597,'Айгенис Оп24'!$A$2:$C$22,3,0),VLOOKUP((A1597-1),'Айгенис Оп24'!$A$2:$C$22,3,0))),2)</f>
        <v>1.97</v>
      </c>
      <c r="G1597" s="43">
        <f>COUNTIF(D1598:$D$1852,365)</f>
        <v>0</v>
      </c>
      <c r="H1597" s="43">
        <f>COUNTIF(D1598:$D$1852,366)</f>
        <v>255</v>
      </c>
    </row>
    <row r="1598" spans="1:8" x14ac:dyDescent="0.25">
      <c r="A1598" s="1">
        <f>COUNTIF($C$2:C1598,"Да")</f>
        <v>17</v>
      </c>
      <c r="B1598" s="45">
        <f t="shared" si="50"/>
        <v>46861</v>
      </c>
      <c r="C1598" s="42" t="str">
        <f>IF(ISERROR(VLOOKUP(B1598,'Айгенис Оп24'!$C$3:$C$22,1,0)),"Нет","Да")</f>
        <v>Нет</v>
      </c>
      <c r="D1598" s="43">
        <f t="shared" si="49"/>
        <v>366</v>
      </c>
      <c r="E1598" s="49">
        <f>ROUND(('Все выпуски'!$X$3*'Все выпуски'!$X$6/100)/366*(B1598-IF(C1598="Нет",VLOOKUP(A1598,'Айгенис Оп24'!$A$2:$C$22,3,0),VLOOKUP((A1598-1),'Айгенис Оп24'!$A$2:$C$22,3,0))),2)</f>
        <v>2.0699999999999998</v>
      </c>
      <c r="G1598" s="43">
        <f>COUNTIF(D1599:$D$1852,365)</f>
        <v>0</v>
      </c>
      <c r="H1598" s="43">
        <f>COUNTIF(D1599:$D$1852,366)</f>
        <v>254</v>
      </c>
    </row>
    <row r="1599" spans="1:8" x14ac:dyDescent="0.25">
      <c r="A1599" s="1">
        <f>COUNTIF($C$2:C1599,"Да")</f>
        <v>17</v>
      </c>
      <c r="B1599" s="45">
        <f t="shared" si="50"/>
        <v>46862</v>
      </c>
      <c r="C1599" s="42" t="str">
        <f>IF(ISERROR(VLOOKUP(B1599,'Айгенис Оп24'!$C$3:$C$22,1,0)),"Нет","Да")</f>
        <v>Нет</v>
      </c>
      <c r="D1599" s="43">
        <f t="shared" si="49"/>
        <v>366</v>
      </c>
      <c r="E1599" s="49">
        <f>ROUND(('Все выпуски'!$X$3*'Все выпуски'!$X$6/100)/366*(B1599-IF(C1599="Нет",VLOOKUP(A1599,'Айгенис Оп24'!$A$2:$C$22,3,0),VLOOKUP((A1599-1),'Айгенис Оп24'!$A$2:$C$22,3,0))),2)</f>
        <v>2.16</v>
      </c>
      <c r="G1599" s="43">
        <f>COUNTIF(D1600:$D$1852,365)</f>
        <v>0</v>
      </c>
      <c r="H1599" s="43">
        <f>COUNTIF(D1600:$D$1852,366)</f>
        <v>253</v>
      </c>
    </row>
    <row r="1600" spans="1:8" x14ac:dyDescent="0.25">
      <c r="A1600" s="1">
        <f>COUNTIF($C$2:C1600,"Да")</f>
        <v>17</v>
      </c>
      <c r="B1600" s="45">
        <f t="shared" si="50"/>
        <v>46863</v>
      </c>
      <c r="C1600" s="42" t="str">
        <f>IF(ISERROR(VLOOKUP(B1600,'Айгенис Оп24'!$C$3:$C$22,1,0)),"Нет","Да")</f>
        <v>Нет</v>
      </c>
      <c r="D1600" s="43">
        <f t="shared" si="49"/>
        <v>366</v>
      </c>
      <c r="E1600" s="49">
        <f>ROUND(('Все выпуски'!$X$3*'Все выпуски'!$X$6/100)/366*(B1600-IF(C1600="Нет",VLOOKUP(A1600,'Айгенис Оп24'!$A$2:$C$22,3,0),VLOOKUP((A1600-1),'Айгенис Оп24'!$A$2:$C$22,3,0))),2)</f>
        <v>2.2599999999999998</v>
      </c>
      <c r="G1600" s="43">
        <f>COUNTIF(D1601:$D$1852,365)</f>
        <v>0</v>
      </c>
      <c r="H1600" s="43">
        <f>COUNTIF(D1601:$D$1852,366)</f>
        <v>252</v>
      </c>
    </row>
    <row r="1601" spans="1:8" x14ac:dyDescent="0.25">
      <c r="A1601" s="1">
        <f>COUNTIF($C$2:C1601,"Да")</f>
        <v>17</v>
      </c>
      <c r="B1601" s="45">
        <f t="shared" si="50"/>
        <v>46864</v>
      </c>
      <c r="C1601" s="42" t="str">
        <f>IF(ISERROR(VLOOKUP(B1601,'Айгенис Оп24'!$C$3:$C$22,1,0)),"Нет","Да")</f>
        <v>Нет</v>
      </c>
      <c r="D1601" s="43">
        <f t="shared" si="49"/>
        <v>366</v>
      </c>
      <c r="E1601" s="49">
        <f>ROUND(('Все выпуски'!$X$3*'Все выпуски'!$X$6/100)/366*(B1601-IF(C1601="Нет",VLOOKUP(A1601,'Айгенис Оп24'!$A$2:$C$22,3,0),VLOOKUP((A1601-1),'Айгенис Оп24'!$A$2:$C$22,3,0))),2)</f>
        <v>2.36</v>
      </c>
      <c r="G1601" s="43">
        <f>COUNTIF(D1602:$D$1852,365)</f>
        <v>0</v>
      </c>
      <c r="H1601" s="43">
        <f>COUNTIF(D1602:$D$1852,366)</f>
        <v>251</v>
      </c>
    </row>
    <row r="1602" spans="1:8" x14ac:dyDescent="0.25">
      <c r="A1602" s="1">
        <f>COUNTIF($C$2:C1602,"Да")</f>
        <v>17</v>
      </c>
      <c r="B1602" s="45">
        <f t="shared" si="50"/>
        <v>46865</v>
      </c>
      <c r="C1602" s="42" t="str">
        <f>IF(ISERROR(VLOOKUP(B1602,'Айгенис Оп24'!$C$3:$C$22,1,0)),"Нет","Да")</f>
        <v>Нет</v>
      </c>
      <c r="D1602" s="43">
        <f t="shared" ref="D1602:D1665" si="51">IF(MOD(YEAR(B1602),4)=0,366,365)</f>
        <v>366</v>
      </c>
      <c r="E1602" s="49">
        <f>ROUND(('Все выпуски'!$X$3*'Все выпуски'!$X$6/100)/366*(B1602-IF(C1602="Нет",VLOOKUP(A1602,'Айгенис Оп24'!$A$2:$C$22,3,0),VLOOKUP((A1602-1),'Айгенис Оп24'!$A$2:$C$22,3,0))),2)</f>
        <v>2.46</v>
      </c>
      <c r="G1602" s="43">
        <f>COUNTIF(D1603:$D$1852,365)</f>
        <v>0</v>
      </c>
      <c r="H1602" s="43">
        <f>COUNTIF(D1603:$D$1852,366)</f>
        <v>250</v>
      </c>
    </row>
    <row r="1603" spans="1:8" x14ac:dyDescent="0.25">
      <c r="A1603" s="1">
        <f>COUNTIF($C$2:C1603,"Да")</f>
        <v>17</v>
      </c>
      <c r="B1603" s="45">
        <f t="shared" si="50"/>
        <v>46866</v>
      </c>
      <c r="C1603" s="42" t="str">
        <f>IF(ISERROR(VLOOKUP(B1603,'Айгенис Оп24'!$C$3:$C$22,1,0)),"Нет","Да")</f>
        <v>Нет</v>
      </c>
      <c r="D1603" s="43">
        <f t="shared" si="51"/>
        <v>366</v>
      </c>
      <c r="E1603" s="49">
        <f>ROUND(('Все выпуски'!$X$3*'Все выпуски'!$X$6/100)/366*(B1603-IF(C1603="Нет",VLOOKUP(A1603,'Айгенис Оп24'!$A$2:$C$22,3,0),VLOOKUP((A1603-1),'Айгенис Оп24'!$A$2:$C$22,3,0))),2)</f>
        <v>2.56</v>
      </c>
      <c r="G1603" s="43">
        <f>COUNTIF(D1604:$D$1852,365)</f>
        <v>0</v>
      </c>
      <c r="H1603" s="43">
        <f>COUNTIF(D1604:$D$1852,366)</f>
        <v>249</v>
      </c>
    </row>
    <row r="1604" spans="1:8" x14ac:dyDescent="0.25">
      <c r="A1604" s="1">
        <f>COUNTIF($C$2:C1604,"Да")</f>
        <v>17</v>
      </c>
      <c r="B1604" s="45">
        <f t="shared" si="50"/>
        <v>46867</v>
      </c>
      <c r="C1604" s="42" t="str">
        <f>IF(ISERROR(VLOOKUP(B1604,'Айгенис Оп24'!$C$3:$C$22,1,0)),"Нет","Да")</f>
        <v>Нет</v>
      </c>
      <c r="D1604" s="43">
        <f t="shared" si="51"/>
        <v>366</v>
      </c>
      <c r="E1604" s="49">
        <f>ROUND(('Все выпуски'!$X$3*'Все выпуски'!$X$6/100)/366*(B1604-IF(C1604="Нет",VLOOKUP(A1604,'Айгенис Оп24'!$A$2:$C$22,3,0),VLOOKUP((A1604-1),'Айгенис Оп24'!$A$2:$C$22,3,0))),2)</f>
        <v>2.66</v>
      </c>
      <c r="G1604" s="43">
        <f>COUNTIF(D1605:$D$1852,365)</f>
        <v>0</v>
      </c>
      <c r="H1604" s="43">
        <f>COUNTIF(D1605:$D$1852,366)</f>
        <v>248</v>
      </c>
    </row>
    <row r="1605" spans="1:8" x14ac:dyDescent="0.25">
      <c r="A1605" s="1">
        <f>COUNTIF($C$2:C1605,"Да")</f>
        <v>17</v>
      </c>
      <c r="B1605" s="45">
        <f t="shared" si="50"/>
        <v>46868</v>
      </c>
      <c r="C1605" s="42" t="str">
        <f>IF(ISERROR(VLOOKUP(B1605,'Айгенис Оп24'!$C$3:$C$22,1,0)),"Нет","Да")</f>
        <v>Нет</v>
      </c>
      <c r="D1605" s="43">
        <f t="shared" si="51"/>
        <v>366</v>
      </c>
      <c r="E1605" s="49">
        <f>ROUND(('Все выпуски'!$X$3*'Все выпуски'!$X$6/100)/366*(B1605-IF(C1605="Нет",VLOOKUP(A1605,'Айгенис Оп24'!$A$2:$C$22,3,0),VLOOKUP((A1605-1),'Айгенис Оп24'!$A$2:$C$22,3,0))),2)</f>
        <v>2.75</v>
      </c>
      <c r="G1605" s="43">
        <f>COUNTIF(D1606:$D$1852,365)</f>
        <v>0</v>
      </c>
      <c r="H1605" s="43">
        <f>COUNTIF(D1606:$D$1852,366)</f>
        <v>247</v>
      </c>
    </row>
    <row r="1606" spans="1:8" x14ac:dyDescent="0.25">
      <c r="A1606" s="1">
        <f>COUNTIF($C$2:C1606,"Да")</f>
        <v>17</v>
      </c>
      <c r="B1606" s="45">
        <f t="shared" si="50"/>
        <v>46869</v>
      </c>
      <c r="C1606" s="42" t="str">
        <f>IF(ISERROR(VLOOKUP(B1606,'Айгенис Оп24'!$C$3:$C$22,1,0)),"Нет","Да")</f>
        <v>Нет</v>
      </c>
      <c r="D1606" s="43">
        <f t="shared" si="51"/>
        <v>366</v>
      </c>
      <c r="E1606" s="49">
        <f>ROUND(('Все выпуски'!$X$3*'Все выпуски'!$X$6/100)/366*(B1606-IF(C1606="Нет",VLOOKUP(A1606,'Айгенис Оп24'!$A$2:$C$22,3,0),VLOOKUP((A1606-1),'Айгенис Оп24'!$A$2:$C$22,3,0))),2)</f>
        <v>2.85</v>
      </c>
      <c r="G1606" s="43">
        <f>COUNTIF(D1607:$D$1852,365)</f>
        <v>0</v>
      </c>
      <c r="H1606" s="43">
        <f>COUNTIF(D1607:$D$1852,366)</f>
        <v>246</v>
      </c>
    </row>
    <row r="1607" spans="1:8" x14ac:dyDescent="0.25">
      <c r="A1607" s="1">
        <f>COUNTIF($C$2:C1607,"Да")</f>
        <v>17</v>
      </c>
      <c r="B1607" s="45">
        <f t="shared" si="50"/>
        <v>46870</v>
      </c>
      <c r="C1607" s="42" t="str">
        <f>IF(ISERROR(VLOOKUP(B1607,'Айгенис Оп24'!$C$3:$C$22,1,0)),"Нет","Да")</f>
        <v>Нет</v>
      </c>
      <c r="D1607" s="43">
        <f t="shared" si="51"/>
        <v>366</v>
      </c>
      <c r="E1607" s="49">
        <f>ROUND(('Все выпуски'!$X$3*'Все выпуски'!$X$6/100)/366*(B1607-IF(C1607="Нет",VLOOKUP(A1607,'Айгенис Оп24'!$A$2:$C$22,3,0),VLOOKUP((A1607-1),'Айгенис Оп24'!$A$2:$C$22,3,0))),2)</f>
        <v>2.95</v>
      </c>
      <c r="G1607" s="43">
        <f>COUNTIF(D1608:$D$1852,365)</f>
        <v>0</v>
      </c>
      <c r="H1607" s="43">
        <f>COUNTIF(D1608:$D$1852,366)</f>
        <v>245</v>
      </c>
    </row>
    <row r="1608" spans="1:8" x14ac:dyDescent="0.25">
      <c r="A1608" s="1">
        <f>COUNTIF($C$2:C1608,"Да")</f>
        <v>17</v>
      </c>
      <c r="B1608" s="45">
        <f t="shared" si="50"/>
        <v>46871</v>
      </c>
      <c r="C1608" s="42" t="str">
        <f>IF(ISERROR(VLOOKUP(B1608,'Айгенис Оп24'!$C$3:$C$22,1,0)),"Нет","Да")</f>
        <v>Нет</v>
      </c>
      <c r="D1608" s="43">
        <f t="shared" si="51"/>
        <v>366</v>
      </c>
      <c r="E1608" s="49">
        <f>ROUND(('Все выпуски'!$X$3*'Все выпуски'!$X$6/100)/366*(B1608-IF(C1608="Нет",VLOOKUP(A1608,'Айгенис Оп24'!$A$2:$C$22,3,0),VLOOKUP((A1608-1),'Айгенис Оп24'!$A$2:$C$22,3,0))),2)</f>
        <v>3.05</v>
      </c>
      <c r="G1608" s="43">
        <f>COUNTIF(D1609:$D$1852,365)</f>
        <v>0</v>
      </c>
      <c r="H1608" s="43">
        <f>COUNTIF(D1609:$D$1852,366)</f>
        <v>244</v>
      </c>
    </row>
    <row r="1609" spans="1:8" x14ac:dyDescent="0.25">
      <c r="A1609" s="1">
        <f>COUNTIF($C$2:C1609,"Да")</f>
        <v>17</v>
      </c>
      <c r="B1609" s="45">
        <f t="shared" si="50"/>
        <v>46872</v>
      </c>
      <c r="C1609" s="42" t="str">
        <f>IF(ISERROR(VLOOKUP(B1609,'Айгенис Оп24'!$C$3:$C$22,1,0)),"Нет","Да")</f>
        <v>Нет</v>
      </c>
      <c r="D1609" s="43">
        <f t="shared" si="51"/>
        <v>366</v>
      </c>
      <c r="E1609" s="49">
        <f>ROUND(('Все выпуски'!$X$3*'Все выпуски'!$X$6/100)/366*(B1609-IF(C1609="Нет",VLOOKUP(A1609,'Айгенис Оп24'!$A$2:$C$22,3,0),VLOOKUP((A1609-1),'Айгенис Оп24'!$A$2:$C$22,3,0))),2)</f>
        <v>3.15</v>
      </c>
      <c r="G1609" s="43">
        <f>COUNTIF(D1610:$D$1852,365)</f>
        <v>0</v>
      </c>
      <c r="H1609" s="43">
        <f>COUNTIF(D1610:$D$1852,366)</f>
        <v>243</v>
      </c>
    </row>
    <row r="1610" spans="1:8" x14ac:dyDescent="0.25">
      <c r="A1610" s="1">
        <f>COUNTIF($C$2:C1610,"Да")</f>
        <v>17</v>
      </c>
      <c r="B1610" s="45">
        <f t="shared" si="50"/>
        <v>46873</v>
      </c>
      <c r="C1610" s="42" t="str">
        <f>IF(ISERROR(VLOOKUP(B1610,'Айгенис Оп24'!$C$3:$C$22,1,0)),"Нет","Да")</f>
        <v>Нет</v>
      </c>
      <c r="D1610" s="43">
        <f t="shared" si="51"/>
        <v>366</v>
      </c>
      <c r="E1610" s="49">
        <f>ROUND(('Все выпуски'!$X$3*'Все выпуски'!$X$6/100)/366*(B1610-IF(C1610="Нет",VLOOKUP(A1610,'Айгенис Оп24'!$A$2:$C$22,3,0),VLOOKUP((A1610-1),'Айгенис Оп24'!$A$2:$C$22,3,0))),2)</f>
        <v>3.25</v>
      </c>
      <c r="G1610" s="43">
        <f>COUNTIF(D1611:$D$1852,365)</f>
        <v>0</v>
      </c>
      <c r="H1610" s="43">
        <f>COUNTIF(D1611:$D$1852,366)</f>
        <v>242</v>
      </c>
    </row>
    <row r="1611" spans="1:8" x14ac:dyDescent="0.25">
      <c r="A1611" s="1">
        <f>COUNTIF($C$2:C1611,"Да")</f>
        <v>17</v>
      </c>
      <c r="B1611" s="45">
        <f t="shared" si="50"/>
        <v>46874</v>
      </c>
      <c r="C1611" s="42" t="str">
        <f>IF(ISERROR(VLOOKUP(B1611,'Айгенис Оп24'!$C$3:$C$22,1,0)),"Нет","Да")</f>
        <v>Нет</v>
      </c>
      <c r="D1611" s="43">
        <f t="shared" si="51"/>
        <v>366</v>
      </c>
      <c r="E1611" s="49">
        <f>ROUND(('Все выпуски'!$X$3*'Все выпуски'!$X$6/100)/366*(B1611-IF(C1611="Нет",VLOOKUP(A1611,'Айгенис Оп24'!$A$2:$C$22,3,0),VLOOKUP((A1611-1),'Айгенис Оп24'!$A$2:$C$22,3,0))),2)</f>
        <v>3.34</v>
      </c>
      <c r="G1611" s="43">
        <f>COUNTIF(D1612:$D$1852,365)</f>
        <v>0</v>
      </c>
      <c r="H1611" s="43">
        <f>COUNTIF(D1612:$D$1852,366)</f>
        <v>241</v>
      </c>
    </row>
    <row r="1612" spans="1:8" x14ac:dyDescent="0.25">
      <c r="A1612" s="1">
        <f>COUNTIF($C$2:C1612,"Да")</f>
        <v>17</v>
      </c>
      <c r="B1612" s="45">
        <f t="shared" ref="B1612:B1675" si="52">B1611+1</f>
        <v>46875</v>
      </c>
      <c r="C1612" s="42" t="str">
        <f>IF(ISERROR(VLOOKUP(B1612,'Айгенис Оп24'!$C$3:$C$22,1,0)),"Нет","Да")</f>
        <v>Нет</v>
      </c>
      <c r="D1612" s="43">
        <f t="shared" si="51"/>
        <v>366</v>
      </c>
      <c r="E1612" s="49">
        <f>ROUND(('Все выпуски'!$X$3*'Все выпуски'!$X$6/100)/366*(B1612-IF(C1612="Нет",VLOOKUP(A1612,'Айгенис Оп24'!$A$2:$C$22,3,0),VLOOKUP((A1612-1),'Айгенис Оп24'!$A$2:$C$22,3,0))),2)</f>
        <v>3.44</v>
      </c>
      <c r="G1612" s="43">
        <f>COUNTIF(D1613:$D$1852,365)</f>
        <v>0</v>
      </c>
      <c r="H1612" s="43">
        <f>COUNTIF(D1613:$D$1852,366)</f>
        <v>240</v>
      </c>
    </row>
    <row r="1613" spans="1:8" x14ac:dyDescent="0.25">
      <c r="A1613" s="1">
        <f>COUNTIF($C$2:C1613,"Да")</f>
        <v>17</v>
      </c>
      <c r="B1613" s="45">
        <f t="shared" si="52"/>
        <v>46876</v>
      </c>
      <c r="C1613" s="42" t="str">
        <f>IF(ISERROR(VLOOKUP(B1613,'Айгенис Оп24'!$C$3:$C$22,1,0)),"Нет","Да")</f>
        <v>Нет</v>
      </c>
      <c r="D1613" s="43">
        <f t="shared" si="51"/>
        <v>366</v>
      </c>
      <c r="E1613" s="49">
        <f>ROUND(('Все выпуски'!$X$3*'Все выпуски'!$X$6/100)/366*(B1613-IF(C1613="Нет",VLOOKUP(A1613,'Айгенис Оп24'!$A$2:$C$22,3,0),VLOOKUP((A1613-1),'Айгенис Оп24'!$A$2:$C$22,3,0))),2)</f>
        <v>3.54</v>
      </c>
      <c r="G1613" s="43">
        <f>COUNTIF(D1614:$D$1852,365)</f>
        <v>0</v>
      </c>
      <c r="H1613" s="43">
        <f>COUNTIF(D1614:$D$1852,366)</f>
        <v>239</v>
      </c>
    </row>
    <row r="1614" spans="1:8" x14ac:dyDescent="0.25">
      <c r="A1614" s="1">
        <f>COUNTIF($C$2:C1614,"Да")</f>
        <v>17</v>
      </c>
      <c r="B1614" s="45">
        <f t="shared" si="52"/>
        <v>46877</v>
      </c>
      <c r="C1614" s="42" t="str">
        <f>IF(ISERROR(VLOOKUP(B1614,'Айгенис Оп24'!$C$3:$C$22,1,0)),"Нет","Да")</f>
        <v>Нет</v>
      </c>
      <c r="D1614" s="43">
        <f t="shared" si="51"/>
        <v>366</v>
      </c>
      <c r="E1614" s="49">
        <f>ROUND(('Все выпуски'!$X$3*'Все выпуски'!$X$6/100)/366*(B1614-IF(C1614="Нет",VLOOKUP(A1614,'Айгенис Оп24'!$A$2:$C$22,3,0),VLOOKUP((A1614-1),'Айгенис Оп24'!$A$2:$C$22,3,0))),2)</f>
        <v>3.64</v>
      </c>
      <c r="G1614" s="43">
        <f>COUNTIF(D1615:$D$1852,365)</f>
        <v>0</v>
      </c>
      <c r="H1614" s="43">
        <f>COUNTIF(D1615:$D$1852,366)</f>
        <v>238</v>
      </c>
    </row>
    <row r="1615" spans="1:8" x14ac:dyDescent="0.25">
      <c r="A1615" s="1">
        <f>COUNTIF($C$2:C1615,"Да")</f>
        <v>17</v>
      </c>
      <c r="B1615" s="45">
        <f t="shared" si="52"/>
        <v>46878</v>
      </c>
      <c r="C1615" s="42" t="str">
        <f>IF(ISERROR(VLOOKUP(B1615,'Айгенис Оп24'!$C$3:$C$22,1,0)),"Нет","Да")</f>
        <v>Нет</v>
      </c>
      <c r="D1615" s="43">
        <f t="shared" si="51"/>
        <v>366</v>
      </c>
      <c r="E1615" s="49">
        <f>ROUND(('Все выпуски'!$X$3*'Все выпуски'!$X$6/100)/366*(B1615-IF(C1615="Нет",VLOOKUP(A1615,'Айгенис Оп24'!$A$2:$C$22,3,0),VLOOKUP((A1615-1),'Айгенис Оп24'!$A$2:$C$22,3,0))),2)</f>
        <v>3.74</v>
      </c>
      <c r="G1615" s="43">
        <f>COUNTIF(D1616:$D$1852,365)</f>
        <v>0</v>
      </c>
      <c r="H1615" s="43">
        <f>COUNTIF(D1616:$D$1852,366)</f>
        <v>237</v>
      </c>
    </row>
    <row r="1616" spans="1:8" x14ac:dyDescent="0.25">
      <c r="A1616" s="1">
        <f>COUNTIF($C$2:C1616,"Да")</f>
        <v>17</v>
      </c>
      <c r="B1616" s="45">
        <f t="shared" si="52"/>
        <v>46879</v>
      </c>
      <c r="C1616" s="42" t="str">
        <f>IF(ISERROR(VLOOKUP(B1616,'Айгенис Оп24'!$C$3:$C$22,1,0)),"Нет","Да")</f>
        <v>Нет</v>
      </c>
      <c r="D1616" s="43">
        <f t="shared" si="51"/>
        <v>366</v>
      </c>
      <c r="E1616" s="49">
        <f>ROUND(('Все выпуски'!$X$3*'Все выпуски'!$X$6/100)/366*(B1616-IF(C1616="Нет",VLOOKUP(A1616,'Айгенис Оп24'!$A$2:$C$22,3,0),VLOOKUP((A1616-1),'Айгенис Оп24'!$A$2:$C$22,3,0))),2)</f>
        <v>3.84</v>
      </c>
      <c r="G1616" s="43">
        <f>COUNTIF(D1617:$D$1852,365)</f>
        <v>0</v>
      </c>
      <c r="H1616" s="43">
        <f>COUNTIF(D1617:$D$1852,366)</f>
        <v>236</v>
      </c>
    </row>
    <row r="1617" spans="1:8" x14ac:dyDescent="0.25">
      <c r="A1617" s="1">
        <f>COUNTIF($C$2:C1617,"Да")</f>
        <v>17</v>
      </c>
      <c r="B1617" s="45">
        <f t="shared" si="52"/>
        <v>46880</v>
      </c>
      <c r="C1617" s="42" t="str">
        <f>IF(ISERROR(VLOOKUP(B1617,'Айгенис Оп24'!$C$3:$C$22,1,0)),"Нет","Да")</f>
        <v>Нет</v>
      </c>
      <c r="D1617" s="43">
        <f t="shared" si="51"/>
        <v>366</v>
      </c>
      <c r="E1617" s="49">
        <f>ROUND(('Все выпуски'!$X$3*'Все выпуски'!$X$6/100)/366*(B1617-IF(C1617="Нет",VLOOKUP(A1617,'Айгенис Оп24'!$A$2:$C$22,3,0),VLOOKUP((A1617-1),'Айгенис Оп24'!$A$2:$C$22,3,0))),2)</f>
        <v>3.93</v>
      </c>
      <c r="G1617" s="43">
        <f>COUNTIF(D1618:$D$1852,365)</f>
        <v>0</v>
      </c>
      <c r="H1617" s="43">
        <f>COUNTIF(D1618:$D$1852,366)</f>
        <v>235</v>
      </c>
    </row>
    <row r="1618" spans="1:8" x14ac:dyDescent="0.25">
      <c r="A1618" s="1">
        <f>COUNTIF($C$2:C1618,"Да")</f>
        <v>17</v>
      </c>
      <c r="B1618" s="45">
        <f t="shared" si="52"/>
        <v>46881</v>
      </c>
      <c r="C1618" s="42" t="str">
        <f>IF(ISERROR(VLOOKUP(B1618,'Айгенис Оп24'!$C$3:$C$22,1,0)),"Нет","Да")</f>
        <v>Нет</v>
      </c>
      <c r="D1618" s="43">
        <f t="shared" si="51"/>
        <v>366</v>
      </c>
      <c r="E1618" s="49">
        <f>ROUND(('Все выпуски'!$X$3*'Все выпуски'!$X$6/100)/366*(B1618-IF(C1618="Нет",VLOOKUP(A1618,'Айгенис Оп24'!$A$2:$C$22,3,0),VLOOKUP((A1618-1),'Айгенис Оп24'!$A$2:$C$22,3,0))),2)</f>
        <v>4.03</v>
      </c>
      <c r="G1618" s="43">
        <f>COUNTIF(D1619:$D$1852,365)</f>
        <v>0</v>
      </c>
      <c r="H1618" s="43">
        <f>COUNTIF(D1619:$D$1852,366)</f>
        <v>234</v>
      </c>
    </row>
    <row r="1619" spans="1:8" x14ac:dyDescent="0.25">
      <c r="A1619" s="1">
        <f>COUNTIF($C$2:C1619,"Да")</f>
        <v>17</v>
      </c>
      <c r="B1619" s="45">
        <f t="shared" si="52"/>
        <v>46882</v>
      </c>
      <c r="C1619" s="42" t="str">
        <f>IF(ISERROR(VLOOKUP(B1619,'Айгенис Оп24'!$C$3:$C$22,1,0)),"Нет","Да")</f>
        <v>Нет</v>
      </c>
      <c r="D1619" s="43">
        <f t="shared" si="51"/>
        <v>366</v>
      </c>
      <c r="E1619" s="49">
        <f>ROUND(('Все выпуски'!$X$3*'Все выпуски'!$X$6/100)/366*(B1619-IF(C1619="Нет",VLOOKUP(A1619,'Айгенис Оп24'!$A$2:$C$22,3,0),VLOOKUP((A1619-1),'Айгенис Оп24'!$A$2:$C$22,3,0))),2)</f>
        <v>4.13</v>
      </c>
      <c r="G1619" s="43">
        <f>COUNTIF(D1620:$D$1852,365)</f>
        <v>0</v>
      </c>
      <c r="H1619" s="43">
        <f>COUNTIF(D1620:$D$1852,366)</f>
        <v>233</v>
      </c>
    </row>
    <row r="1620" spans="1:8" x14ac:dyDescent="0.25">
      <c r="A1620" s="1">
        <f>COUNTIF($C$2:C1620,"Да")</f>
        <v>17</v>
      </c>
      <c r="B1620" s="45">
        <f t="shared" si="52"/>
        <v>46883</v>
      </c>
      <c r="C1620" s="42" t="str">
        <f>IF(ISERROR(VLOOKUP(B1620,'Айгенис Оп24'!$C$3:$C$22,1,0)),"Нет","Да")</f>
        <v>Нет</v>
      </c>
      <c r="D1620" s="43">
        <f t="shared" si="51"/>
        <v>366</v>
      </c>
      <c r="E1620" s="49">
        <f>ROUND(('Все выпуски'!$X$3*'Все выпуски'!$X$6/100)/366*(B1620-IF(C1620="Нет",VLOOKUP(A1620,'Айгенис Оп24'!$A$2:$C$22,3,0),VLOOKUP((A1620-1),'Айгенис Оп24'!$A$2:$C$22,3,0))),2)</f>
        <v>4.2300000000000004</v>
      </c>
      <c r="G1620" s="43">
        <f>COUNTIF(D1621:$D$1852,365)</f>
        <v>0</v>
      </c>
      <c r="H1620" s="43">
        <f>COUNTIF(D1621:$D$1852,366)</f>
        <v>232</v>
      </c>
    </row>
    <row r="1621" spans="1:8" x14ac:dyDescent="0.25">
      <c r="A1621" s="1">
        <f>COUNTIF($C$2:C1621,"Да")</f>
        <v>17</v>
      </c>
      <c r="B1621" s="45">
        <f t="shared" si="52"/>
        <v>46884</v>
      </c>
      <c r="C1621" s="42" t="str">
        <f>IF(ISERROR(VLOOKUP(B1621,'Айгенис Оп24'!$C$3:$C$22,1,0)),"Нет","Да")</f>
        <v>Нет</v>
      </c>
      <c r="D1621" s="43">
        <f t="shared" si="51"/>
        <v>366</v>
      </c>
      <c r="E1621" s="49">
        <f>ROUND(('Все выпуски'!$X$3*'Все выпуски'!$X$6/100)/366*(B1621-IF(C1621="Нет",VLOOKUP(A1621,'Айгенис Оп24'!$A$2:$C$22,3,0),VLOOKUP((A1621-1),'Айгенис Оп24'!$A$2:$C$22,3,0))),2)</f>
        <v>4.33</v>
      </c>
      <c r="G1621" s="43">
        <f>COUNTIF(D1622:$D$1852,365)</f>
        <v>0</v>
      </c>
      <c r="H1621" s="43">
        <f>COUNTIF(D1622:$D$1852,366)</f>
        <v>231</v>
      </c>
    </row>
    <row r="1622" spans="1:8" x14ac:dyDescent="0.25">
      <c r="A1622" s="1">
        <f>COUNTIF($C$2:C1622,"Да")</f>
        <v>17</v>
      </c>
      <c r="B1622" s="45">
        <f t="shared" si="52"/>
        <v>46885</v>
      </c>
      <c r="C1622" s="42" t="str">
        <f>IF(ISERROR(VLOOKUP(B1622,'Айгенис Оп24'!$C$3:$C$22,1,0)),"Нет","Да")</f>
        <v>Нет</v>
      </c>
      <c r="D1622" s="43">
        <f t="shared" si="51"/>
        <v>366</v>
      </c>
      <c r="E1622" s="49">
        <f>ROUND(('Все выпуски'!$X$3*'Все выпуски'!$X$6/100)/366*(B1622-IF(C1622="Нет",VLOOKUP(A1622,'Айгенис Оп24'!$A$2:$C$22,3,0),VLOOKUP((A1622-1),'Айгенис Оп24'!$A$2:$C$22,3,0))),2)</f>
        <v>4.43</v>
      </c>
      <c r="G1622" s="43">
        <f>COUNTIF(D1623:$D$1852,365)</f>
        <v>0</v>
      </c>
      <c r="H1622" s="43">
        <f>COUNTIF(D1623:$D$1852,366)</f>
        <v>230</v>
      </c>
    </row>
    <row r="1623" spans="1:8" x14ac:dyDescent="0.25">
      <c r="A1623" s="1">
        <f>COUNTIF($C$2:C1623,"Да")</f>
        <v>17</v>
      </c>
      <c r="B1623" s="45">
        <f t="shared" si="52"/>
        <v>46886</v>
      </c>
      <c r="C1623" s="42" t="str">
        <f>IF(ISERROR(VLOOKUP(B1623,'Айгенис Оп24'!$C$3:$C$22,1,0)),"Нет","Да")</f>
        <v>Нет</v>
      </c>
      <c r="D1623" s="43">
        <f t="shared" si="51"/>
        <v>366</v>
      </c>
      <c r="E1623" s="49">
        <f>ROUND(('Все выпуски'!$X$3*'Все выпуски'!$X$6/100)/366*(B1623-IF(C1623="Нет",VLOOKUP(A1623,'Айгенис Оп24'!$A$2:$C$22,3,0),VLOOKUP((A1623-1),'Айгенис Оп24'!$A$2:$C$22,3,0))),2)</f>
        <v>4.5199999999999996</v>
      </c>
      <c r="G1623" s="43">
        <f>COUNTIF(D1624:$D$1852,365)</f>
        <v>0</v>
      </c>
      <c r="H1623" s="43">
        <f>COUNTIF(D1624:$D$1852,366)</f>
        <v>229</v>
      </c>
    </row>
    <row r="1624" spans="1:8" x14ac:dyDescent="0.25">
      <c r="A1624" s="1">
        <f>COUNTIF($C$2:C1624,"Да")</f>
        <v>17</v>
      </c>
      <c r="B1624" s="45">
        <f t="shared" si="52"/>
        <v>46887</v>
      </c>
      <c r="C1624" s="42" t="str">
        <f>IF(ISERROR(VLOOKUP(B1624,'Айгенис Оп24'!$C$3:$C$22,1,0)),"Нет","Да")</f>
        <v>Нет</v>
      </c>
      <c r="D1624" s="43">
        <f t="shared" si="51"/>
        <v>366</v>
      </c>
      <c r="E1624" s="49">
        <f>ROUND(('Все выпуски'!$X$3*'Все выпуски'!$X$6/100)/366*(B1624-IF(C1624="Нет",VLOOKUP(A1624,'Айгенис Оп24'!$A$2:$C$22,3,0),VLOOKUP((A1624-1),'Айгенис Оп24'!$A$2:$C$22,3,0))),2)</f>
        <v>4.62</v>
      </c>
      <c r="G1624" s="43">
        <f>COUNTIF(D1625:$D$1852,365)</f>
        <v>0</v>
      </c>
      <c r="H1624" s="43">
        <f>COUNTIF(D1625:$D$1852,366)</f>
        <v>228</v>
      </c>
    </row>
    <row r="1625" spans="1:8" x14ac:dyDescent="0.25">
      <c r="A1625" s="1">
        <f>COUNTIF($C$2:C1625,"Да")</f>
        <v>17</v>
      </c>
      <c r="B1625" s="45">
        <f t="shared" si="52"/>
        <v>46888</v>
      </c>
      <c r="C1625" s="42" t="str">
        <f>IF(ISERROR(VLOOKUP(B1625,'Айгенис Оп24'!$C$3:$C$22,1,0)),"Нет","Да")</f>
        <v>Нет</v>
      </c>
      <c r="D1625" s="43">
        <f t="shared" si="51"/>
        <v>366</v>
      </c>
      <c r="E1625" s="49">
        <f>ROUND(('Все выпуски'!$X$3*'Все выпуски'!$X$6/100)/366*(B1625-IF(C1625="Нет",VLOOKUP(A1625,'Айгенис Оп24'!$A$2:$C$22,3,0),VLOOKUP((A1625-1),'Айгенис Оп24'!$A$2:$C$22,3,0))),2)</f>
        <v>4.72</v>
      </c>
      <c r="G1625" s="43">
        <f>COUNTIF(D1626:$D$1852,365)</f>
        <v>0</v>
      </c>
      <c r="H1625" s="43">
        <f>COUNTIF(D1626:$D$1852,366)</f>
        <v>227</v>
      </c>
    </row>
    <row r="1626" spans="1:8" x14ac:dyDescent="0.25">
      <c r="A1626" s="1">
        <f>COUNTIF($C$2:C1626,"Да")</f>
        <v>17</v>
      </c>
      <c r="B1626" s="45">
        <f t="shared" si="52"/>
        <v>46889</v>
      </c>
      <c r="C1626" s="42" t="str">
        <f>IF(ISERROR(VLOOKUP(B1626,'Айгенис Оп24'!$C$3:$C$22,1,0)),"Нет","Да")</f>
        <v>Нет</v>
      </c>
      <c r="D1626" s="43">
        <f t="shared" si="51"/>
        <v>366</v>
      </c>
      <c r="E1626" s="49">
        <f>ROUND(('Все выпуски'!$X$3*'Все выпуски'!$X$6/100)/366*(B1626-IF(C1626="Нет",VLOOKUP(A1626,'Айгенис Оп24'!$A$2:$C$22,3,0),VLOOKUP((A1626-1),'Айгенис Оп24'!$A$2:$C$22,3,0))),2)</f>
        <v>4.82</v>
      </c>
      <c r="G1626" s="43">
        <f>COUNTIF(D1627:$D$1852,365)</f>
        <v>0</v>
      </c>
      <c r="H1626" s="43">
        <f>COUNTIF(D1627:$D$1852,366)</f>
        <v>226</v>
      </c>
    </row>
    <row r="1627" spans="1:8" x14ac:dyDescent="0.25">
      <c r="A1627" s="1">
        <f>COUNTIF($C$2:C1627,"Да")</f>
        <v>17</v>
      </c>
      <c r="B1627" s="45">
        <f t="shared" si="52"/>
        <v>46890</v>
      </c>
      <c r="C1627" s="42" t="str">
        <f>IF(ISERROR(VLOOKUP(B1627,'Айгенис Оп24'!$C$3:$C$22,1,0)),"Нет","Да")</f>
        <v>Нет</v>
      </c>
      <c r="D1627" s="43">
        <f t="shared" si="51"/>
        <v>366</v>
      </c>
      <c r="E1627" s="49">
        <f>ROUND(('Все выпуски'!$X$3*'Все выпуски'!$X$6/100)/366*(B1627-IF(C1627="Нет",VLOOKUP(A1627,'Айгенис Оп24'!$A$2:$C$22,3,0),VLOOKUP((A1627-1),'Айгенис Оп24'!$A$2:$C$22,3,0))),2)</f>
        <v>4.92</v>
      </c>
      <c r="G1627" s="43">
        <f>COUNTIF(D1628:$D$1852,365)</f>
        <v>0</v>
      </c>
      <c r="H1627" s="43">
        <f>COUNTIF(D1628:$D$1852,366)</f>
        <v>225</v>
      </c>
    </row>
    <row r="1628" spans="1:8" x14ac:dyDescent="0.25">
      <c r="A1628" s="1">
        <f>COUNTIF($C$2:C1628,"Да")</f>
        <v>17</v>
      </c>
      <c r="B1628" s="45">
        <f t="shared" si="52"/>
        <v>46891</v>
      </c>
      <c r="C1628" s="42" t="str">
        <f>IF(ISERROR(VLOOKUP(B1628,'Айгенис Оп24'!$C$3:$C$22,1,0)),"Нет","Да")</f>
        <v>Нет</v>
      </c>
      <c r="D1628" s="43">
        <f t="shared" si="51"/>
        <v>366</v>
      </c>
      <c r="E1628" s="49">
        <f>ROUND(('Все выпуски'!$X$3*'Все выпуски'!$X$6/100)/366*(B1628-IF(C1628="Нет",VLOOKUP(A1628,'Айгенис Оп24'!$A$2:$C$22,3,0),VLOOKUP((A1628-1),'Айгенис Оп24'!$A$2:$C$22,3,0))),2)</f>
        <v>5.0199999999999996</v>
      </c>
      <c r="G1628" s="43">
        <f>COUNTIF(D1629:$D$1852,365)</f>
        <v>0</v>
      </c>
      <c r="H1628" s="43">
        <f>COUNTIF(D1629:$D$1852,366)</f>
        <v>224</v>
      </c>
    </row>
    <row r="1629" spans="1:8" x14ac:dyDescent="0.25">
      <c r="A1629" s="1">
        <f>COUNTIF($C$2:C1629,"Да")</f>
        <v>17</v>
      </c>
      <c r="B1629" s="45">
        <f t="shared" si="52"/>
        <v>46892</v>
      </c>
      <c r="C1629" s="42" t="str">
        <f>IF(ISERROR(VLOOKUP(B1629,'Айгенис Оп24'!$C$3:$C$22,1,0)),"Нет","Да")</f>
        <v>Нет</v>
      </c>
      <c r="D1629" s="43">
        <f t="shared" si="51"/>
        <v>366</v>
      </c>
      <c r="E1629" s="49">
        <f>ROUND(('Все выпуски'!$X$3*'Все выпуски'!$X$6/100)/366*(B1629-IF(C1629="Нет",VLOOKUP(A1629,'Айгенис Оп24'!$A$2:$C$22,3,0),VLOOKUP((A1629-1),'Айгенис Оп24'!$A$2:$C$22,3,0))),2)</f>
        <v>5.1100000000000003</v>
      </c>
      <c r="G1629" s="43">
        <f>COUNTIF(D1630:$D$1852,365)</f>
        <v>0</v>
      </c>
      <c r="H1629" s="43">
        <f>COUNTIF(D1630:$D$1852,366)</f>
        <v>223</v>
      </c>
    </row>
    <row r="1630" spans="1:8" x14ac:dyDescent="0.25">
      <c r="A1630" s="1">
        <f>COUNTIF($C$2:C1630,"Да")</f>
        <v>17</v>
      </c>
      <c r="B1630" s="45">
        <f t="shared" si="52"/>
        <v>46893</v>
      </c>
      <c r="C1630" s="42" t="str">
        <f>IF(ISERROR(VLOOKUP(B1630,'Айгенис Оп24'!$C$3:$C$22,1,0)),"Нет","Да")</f>
        <v>Нет</v>
      </c>
      <c r="D1630" s="43">
        <f t="shared" si="51"/>
        <v>366</v>
      </c>
      <c r="E1630" s="49">
        <f>ROUND(('Все выпуски'!$X$3*'Все выпуски'!$X$6/100)/366*(B1630-IF(C1630="Нет",VLOOKUP(A1630,'Айгенис Оп24'!$A$2:$C$22,3,0),VLOOKUP((A1630-1),'Айгенис Оп24'!$A$2:$C$22,3,0))),2)</f>
        <v>5.21</v>
      </c>
      <c r="G1630" s="43">
        <f>COUNTIF(D1631:$D$1852,365)</f>
        <v>0</v>
      </c>
      <c r="H1630" s="43">
        <f>COUNTIF(D1631:$D$1852,366)</f>
        <v>222</v>
      </c>
    </row>
    <row r="1631" spans="1:8" x14ac:dyDescent="0.25">
      <c r="A1631" s="1">
        <f>COUNTIF($C$2:C1631,"Да")</f>
        <v>17</v>
      </c>
      <c r="B1631" s="45">
        <f t="shared" si="52"/>
        <v>46894</v>
      </c>
      <c r="C1631" s="42" t="str">
        <f>IF(ISERROR(VLOOKUP(B1631,'Айгенис Оп24'!$C$3:$C$22,1,0)),"Нет","Да")</f>
        <v>Нет</v>
      </c>
      <c r="D1631" s="43">
        <f t="shared" si="51"/>
        <v>366</v>
      </c>
      <c r="E1631" s="49">
        <f>ROUND(('Все выпуски'!$X$3*'Все выпуски'!$X$6/100)/366*(B1631-IF(C1631="Нет",VLOOKUP(A1631,'Айгенис Оп24'!$A$2:$C$22,3,0),VLOOKUP((A1631-1),'Айгенис Оп24'!$A$2:$C$22,3,0))),2)</f>
        <v>5.31</v>
      </c>
      <c r="G1631" s="43">
        <f>COUNTIF(D1632:$D$1852,365)</f>
        <v>0</v>
      </c>
      <c r="H1631" s="43">
        <f>COUNTIF(D1632:$D$1852,366)</f>
        <v>221</v>
      </c>
    </row>
    <row r="1632" spans="1:8" x14ac:dyDescent="0.25">
      <c r="A1632" s="1">
        <f>COUNTIF($C$2:C1632,"Да")</f>
        <v>17</v>
      </c>
      <c r="B1632" s="45">
        <f t="shared" si="52"/>
        <v>46895</v>
      </c>
      <c r="C1632" s="42" t="str">
        <f>IF(ISERROR(VLOOKUP(B1632,'Айгенис Оп24'!$C$3:$C$22,1,0)),"Нет","Да")</f>
        <v>Нет</v>
      </c>
      <c r="D1632" s="43">
        <f t="shared" si="51"/>
        <v>366</v>
      </c>
      <c r="E1632" s="49">
        <f>ROUND(('Все выпуски'!$X$3*'Все выпуски'!$X$6/100)/366*(B1632-IF(C1632="Нет",VLOOKUP(A1632,'Айгенис Оп24'!$A$2:$C$22,3,0),VLOOKUP((A1632-1),'Айгенис Оп24'!$A$2:$C$22,3,0))),2)</f>
        <v>5.41</v>
      </c>
      <c r="G1632" s="43">
        <f>COUNTIF(D1633:$D$1852,365)</f>
        <v>0</v>
      </c>
      <c r="H1632" s="43">
        <f>COUNTIF(D1633:$D$1852,366)</f>
        <v>220</v>
      </c>
    </row>
    <row r="1633" spans="1:8" x14ac:dyDescent="0.25">
      <c r="A1633" s="1">
        <f>COUNTIF($C$2:C1633,"Да")</f>
        <v>17</v>
      </c>
      <c r="B1633" s="45">
        <f t="shared" si="52"/>
        <v>46896</v>
      </c>
      <c r="C1633" s="42" t="str">
        <f>IF(ISERROR(VLOOKUP(B1633,'Айгенис Оп24'!$C$3:$C$22,1,0)),"Нет","Да")</f>
        <v>Нет</v>
      </c>
      <c r="D1633" s="43">
        <f t="shared" si="51"/>
        <v>366</v>
      </c>
      <c r="E1633" s="49">
        <f>ROUND(('Все выпуски'!$X$3*'Все выпуски'!$X$6/100)/366*(B1633-IF(C1633="Нет",VLOOKUP(A1633,'Айгенис Оп24'!$A$2:$C$22,3,0),VLOOKUP((A1633-1),'Айгенис Оп24'!$A$2:$C$22,3,0))),2)</f>
        <v>5.51</v>
      </c>
      <c r="G1633" s="43">
        <f>COUNTIF(D1634:$D$1852,365)</f>
        <v>0</v>
      </c>
      <c r="H1633" s="43">
        <f>COUNTIF(D1634:$D$1852,366)</f>
        <v>219</v>
      </c>
    </row>
    <row r="1634" spans="1:8" x14ac:dyDescent="0.25">
      <c r="A1634" s="1">
        <f>COUNTIF($C$2:C1634,"Да")</f>
        <v>17</v>
      </c>
      <c r="B1634" s="45">
        <f t="shared" si="52"/>
        <v>46897</v>
      </c>
      <c r="C1634" s="42" t="str">
        <f>IF(ISERROR(VLOOKUP(B1634,'Айгенис Оп24'!$C$3:$C$22,1,0)),"Нет","Да")</f>
        <v>Нет</v>
      </c>
      <c r="D1634" s="43">
        <f t="shared" si="51"/>
        <v>366</v>
      </c>
      <c r="E1634" s="49">
        <f>ROUND(('Все выпуски'!$X$3*'Все выпуски'!$X$6/100)/366*(B1634-IF(C1634="Нет",VLOOKUP(A1634,'Айгенис Оп24'!$A$2:$C$22,3,0),VLOOKUP((A1634-1),'Айгенис Оп24'!$A$2:$C$22,3,0))),2)</f>
        <v>5.61</v>
      </c>
      <c r="G1634" s="43">
        <f>COUNTIF(D1635:$D$1852,365)</f>
        <v>0</v>
      </c>
      <c r="H1634" s="43">
        <f>COUNTIF(D1635:$D$1852,366)</f>
        <v>218</v>
      </c>
    </row>
    <row r="1635" spans="1:8" x14ac:dyDescent="0.25">
      <c r="A1635" s="1">
        <f>COUNTIF($C$2:C1635,"Да")</f>
        <v>17</v>
      </c>
      <c r="B1635" s="45">
        <f t="shared" si="52"/>
        <v>46898</v>
      </c>
      <c r="C1635" s="42" t="str">
        <f>IF(ISERROR(VLOOKUP(B1635,'Айгенис Оп24'!$C$3:$C$22,1,0)),"Нет","Да")</f>
        <v>Нет</v>
      </c>
      <c r="D1635" s="43">
        <f t="shared" si="51"/>
        <v>366</v>
      </c>
      <c r="E1635" s="49">
        <f>ROUND(('Все выпуски'!$X$3*'Все выпуски'!$X$6/100)/366*(B1635-IF(C1635="Нет",VLOOKUP(A1635,'Айгенис Оп24'!$A$2:$C$22,3,0),VLOOKUP((A1635-1),'Айгенис Оп24'!$A$2:$C$22,3,0))),2)</f>
        <v>5.7</v>
      </c>
      <c r="G1635" s="43">
        <f>COUNTIF(D1636:$D$1852,365)</f>
        <v>0</v>
      </c>
      <c r="H1635" s="43">
        <f>COUNTIF(D1636:$D$1852,366)</f>
        <v>217</v>
      </c>
    </row>
    <row r="1636" spans="1:8" x14ac:dyDescent="0.25">
      <c r="A1636" s="1">
        <f>COUNTIF($C$2:C1636,"Да")</f>
        <v>17</v>
      </c>
      <c r="B1636" s="45">
        <f t="shared" si="52"/>
        <v>46899</v>
      </c>
      <c r="C1636" s="42" t="str">
        <f>IF(ISERROR(VLOOKUP(B1636,'Айгенис Оп24'!$C$3:$C$22,1,0)),"Нет","Да")</f>
        <v>Нет</v>
      </c>
      <c r="D1636" s="43">
        <f t="shared" si="51"/>
        <v>366</v>
      </c>
      <c r="E1636" s="49">
        <f>ROUND(('Все выпуски'!$X$3*'Все выпуски'!$X$6/100)/366*(B1636-IF(C1636="Нет",VLOOKUP(A1636,'Айгенис Оп24'!$A$2:$C$22,3,0),VLOOKUP((A1636-1),'Айгенис Оп24'!$A$2:$C$22,3,0))),2)</f>
        <v>5.8</v>
      </c>
      <c r="G1636" s="43">
        <f>COUNTIF(D1637:$D$1852,365)</f>
        <v>0</v>
      </c>
      <c r="H1636" s="43">
        <f>COUNTIF(D1637:$D$1852,366)</f>
        <v>216</v>
      </c>
    </row>
    <row r="1637" spans="1:8" x14ac:dyDescent="0.25">
      <c r="A1637" s="1">
        <f>COUNTIF($C$2:C1637,"Да")</f>
        <v>17</v>
      </c>
      <c r="B1637" s="45">
        <f t="shared" si="52"/>
        <v>46900</v>
      </c>
      <c r="C1637" s="42" t="str">
        <f>IF(ISERROR(VLOOKUP(B1637,'Айгенис Оп24'!$C$3:$C$22,1,0)),"Нет","Да")</f>
        <v>Нет</v>
      </c>
      <c r="D1637" s="43">
        <f t="shared" si="51"/>
        <v>366</v>
      </c>
      <c r="E1637" s="49">
        <f>ROUND(('Все выпуски'!$X$3*'Все выпуски'!$X$6/100)/366*(B1637-IF(C1637="Нет",VLOOKUP(A1637,'Айгенис Оп24'!$A$2:$C$22,3,0),VLOOKUP((A1637-1),'Айгенис Оп24'!$A$2:$C$22,3,0))),2)</f>
        <v>5.9</v>
      </c>
      <c r="G1637" s="43">
        <f>COUNTIF(D1638:$D$1852,365)</f>
        <v>0</v>
      </c>
      <c r="H1637" s="43">
        <f>COUNTIF(D1638:$D$1852,366)</f>
        <v>215</v>
      </c>
    </row>
    <row r="1638" spans="1:8" x14ac:dyDescent="0.25">
      <c r="A1638" s="1">
        <f>COUNTIF($C$2:C1638,"Да")</f>
        <v>17</v>
      </c>
      <c r="B1638" s="45">
        <f t="shared" si="52"/>
        <v>46901</v>
      </c>
      <c r="C1638" s="42" t="str">
        <f>IF(ISERROR(VLOOKUP(B1638,'Айгенис Оп24'!$C$3:$C$22,1,0)),"Нет","Да")</f>
        <v>Нет</v>
      </c>
      <c r="D1638" s="43">
        <f t="shared" si="51"/>
        <v>366</v>
      </c>
      <c r="E1638" s="49">
        <f>ROUND(('Все выпуски'!$X$3*'Все выпуски'!$X$6/100)/366*(B1638-IF(C1638="Нет",VLOOKUP(A1638,'Айгенис Оп24'!$A$2:$C$22,3,0),VLOOKUP((A1638-1),'Айгенис Оп24'!$A$2:$C$22,3,0))),2)</f>
        <v>6</v>
      </c>
      <c r="G1638" s="43">
        <f>COUNTIF(D1639:$D$1852,365)</f>
        <v>0</v>
      </c>
      <c r="H1638" s="43">
        <f>COUNTIF(D1639:$D$1852,366)</f>
        <v>214</v>
      </c>
    </row>
    <row r="1639" spans="1:8" x14ac:dyDescent="0.25">
      <c r="A1639" s="1">
        <f>COUNTIF($C$2:C1639,"Да")</f>
        <v>17</v>
      </c>
      <c r="B1639" s="45">
        <f t="shared" si="52"/>
        <v>46902</v>
      </c>
      <c r="C1639" s="42" t="str">
        <f>IF(ISERROR(VLOOKUP(B1639,'Айгенис Оп24'!$C$3:$C$22,1,0)),"Нет","Да")</f>
        <v>Нет</v>
      </c>
      <c r="D1639" s="43">
        <f t="shared" si="51"/>
        <v>366</v>
      </c>
      <c r="E1639" s="49">
        <f>ROUND(('Все выпуски'!$X$3*'Все выпуски'!$X$6/100)/366*(B1639-IF(C1639="Нет",VLOOKUP(A1639,'Айгенис Оп24'!$A$2:$C$22,3,0),VLOOKUP((A1639-1),'Айгенис Оп24'!$A$2:$C$22,3,0))),2)</f>
        <v>6.1</v>
      </c>
      <c r="G1639" s="43">
        <f>COUNTIF(D1640:$D$1852,365)</f>
        <v>0</v>
      </c>
      <c r="H1639" s="43">
        <f>COUNTIF(D1640:$D$1852,366)</f>
        <v>213</v>
      </c>
    </row>
    <row r="1640" spans="1:8" x14ac:dyDescent="0.25">
      <c r="A1640" s="1">
        <f>COUNTIF($C$2:C1640,"Да")</f>
        <v>17</v>
      </c>
      <c r="B1640" s="45">
        <f t="shared" si="52"/>
        <v>46903</v>
      </c>
      <c r="C1640" s="42" t="str">
        <f>IF(ISERROR(VLOOKUP(B1640,'Айгенис Оп24'!$C$3:$C$22,1,0)),"Нет","Да")</f>
        <v>Нет</v>
      </c>
      <c r="D1640" s="43">
        <f t="shared" si="51"/>
        <v>366</v>
      </c>
      <c r="E1640" s="49">
        <f>ROUND(('Все выпуски'!$X$3*'Все выпуски'!$X$6/100)/366*(B1640-IF(C1640="Нет",VLOOKUP(A1640,'Айгенис Оп24'!$A$2:$C$22,3,0),VLOOKUP((A1640-1),'Айгенис Оп24'!$A$2:$C$22,3,0))),2)</f>
        <v>6.2</v>
      </c>
      <c r="G1640" s="43">
        <f>COUNTIF(D1641:$D$1852,365)</f>
        <v>0</v>
      </c>
      <c r="H1640" s="43">
        <f>COUNTIF(D1641:$D$1852,366)</f>
        <v>212</v>
      </c>
    </row>
    <row r="1641" spans="1:8" x14ac:dyDescent="0.25">
      <c r="A1641" s="1">
        <f>COUNTIF($C$2:C1641,"Да")</f>
        <v>17</v>
      </c>
      <c r="B1641" s="45">
        <f t="shared" si="52"/>
        <v>46904</v>
      </c>
      <c r="C1641" s="42" t="str">
        <f>IF(ISERROR(VLOOKUP(B1641,'Айгенис Оп24'!$C$3:$C$22,1,0)),"Нет","Да")</f>
        <v>Нет</v>
      </c>
      <c r="D1641" s="43">
        <f t="shared" si="51"/>
        <v>366</v>
      </c>
      <c r="E1641" s="49">
        <f>ROUND(('Все выпуски'!$X$3*'Все выпуски'!$X$6/100)/366*(B1641-IF(C1641="Нет",VLOOKUP(A1641,'Айгенис Оп24'!$A$2:$C$22,3,0),VLOOKUP((A1641-1),'Айгенис Оп24'!$A$2:$C$22,3,0))),2)</f>
        <v>6.3</v>
      </c>
      <c r="G1641" s="43">
        <f>COUNTIF(D1642:$D$1852,365)</f>
        <v>0</v>
      </c>
      <c r="H1641" s="43">
        <f>COUNTIF(D1642:$D$1852,366)</f>
        <v>211</v>
      </c>
    </row>
    <row r="1642" spans="1:8" x14ac:dyDescent="0.25">
      <c r="A1642" s="1">
        <f>COUNTIF($C$2:C1642,"Да")</f>
        <v>17</v>
      </c>
      <c r="B1642" s="45">
        <f t="shared" si="52"/>
        <v>46905</v>
      </c>
      <c r="C1642" s="42" t="str">
        <f>IF(ISERROR(VLOOKUP(B1642,'Айгенис Оп24'!$C$3:$C$22,1,0)),"Нет","Да")</f>
        <v>Нет</v>
      </c>
      <c r="D1642" s="43">
        <f t="shared" si="51"/>
        <v>366</v>
      </c>
      <c r="E1642" s="49">
        <f>ROUND(('Все выпуски'!$X$3*'Все выпуски'!$X$6/100)/366*(B1642-IF(C1642="Нет",VLOOKUP(A1642,'Айгенис Оп24'!$A$2:$C$22,3,0),VLOOKUP((A1642-1),'Айгенис Оп24'!$A$2:$C$22,3,0))),2)</f>
        <v>6.39</v>
      </c>
      <c r="G1642" s="43">
        <f>COUNTIF(D1643:$D$1852,365)</f>
        <v>0</v>
      </c>
      <c r="H1642" s="43">
        <f>COUNTIF(D1643:$D$1852,366)</f>
        <v>210</v>
      </c>
    </row>
    <row r="1643" spans="1:8" x14ac:dyDescent="0.25">
      <c r="A1643" s="1">
        <f>COUNTIF($C$2:C1643,"Да")</f>
        <v>17</v>
      </c>
      <c r="B1643" s="45">
        <f t="shared" si="52"/>
        <v>46906</v>
      </c>
      <c r="C1643" s="42" t="str">
        <f>IF(ISERROR(VLOOKUP(B1643,'Айгенис Оп24'!$C$3:$C$22,1,0)),"Нет","Да")</f>
        <v>Нет</v>
      </c>
      <c r="D1643" s="43">
        <f t="shared" si="51"/>
        <v>366</v>
      </c>
      <c r="E1643" s="49">
        <f>ROUND(('Все выпуски'!$X$3*'Все выпуски'!$X$6/100)/366*(B1643-IF(C1643="Нет",VLOOKUP(A1643,'Айгенис Оп24'!$A$2:$C$22,3,0),VLOOKUP((A1643-1),'Айгенис Оп24'!$A$2:$C$22,3,0))),2)</f>
        <v>6.49</v>
      </c>
      <c r="G1643" s="43">
        <f>COUNTIF(D1644:$D$1852,365)</f>
        <v>0</v>
      </c>
      <c r="H1643" s="43">
        <f>COUNTIF(D1644:$D$1852,366)</f>
        <v>209</v>
      </c>
    </row>
    <row r="1644" spans="1:8" x14ac:dyDescent="0.25">
      <c r="A1644" s="1">
        <f>COUNTIF($C$2:C1644,"Да")</f>
        <v>17</v>
      </c>
      <c r="B1644" s="45">
        <f t="shared" si="52"/>
        <v>46907</v>
      </c>
      <c r="C1644" s="42" t="str">
        <f>IF(ISERROR(VLOOKUP(B1644,'Айгенис Оп24'!$C$3:$C$22,1,0)),"Нет","Да")</f>
        <v>Нет</v>
      </c>
      <c r="D1644" s="43">
        <f t="shared" si="51"/>
        <v>366</v>
      </c>
      <c r="E1644" s="49">
        <f>ROUND(('Все выпуски'!$X$3*'Все выпуски'!$X$6/100)/366*(B1644-IF(C1644="Нет",VLOOKUP(A1644,'Айгенис Оп24'!$A$2:$C$22,3,0),VLOOKUP((A1644-1),'Айгенис Оп24'!$A$2:$C$22,3,0))),2)</f>
        <v>6.59</v>
      </c>
      <c r="G1644" s="43">
        <f>COUNTIF(D1645:$D$1852,365)</f>
        <v>0</v>
      </c>
      <c r="H1644" s="43">
        <f>COUNTIF(D1645:$D$1852,366)</f>
        <v>208</v>
      </c>
    </row>
    <row r="1645" spans="1:8" x14ac:dyDescent="0.25">
      <c r="A1645" s="1">
        <f>COUNTIF($C$2:C1645,"Да")</f>
        <v>17</v>
      </c>
      <c r="B1645" s="45">
        <f t="shared" si="52"/>
        <v>46908</v>
      </c>
      <c r="C1645" s="42" t="str">
        <f>IF(ISERROR(VLOOKUP(B1645,'Айгенис Оп24'!$C$3:$C$22,1,0)),"Нет","Да")</f>
        <v>Нет</v>
      </c>
      <c r="D1645" s="43">
        <f t="shared" si="51"/>
        <v>366</v>
      </c>
      <c r="E1645" s="49">
        <f>ROUND(('Все выпуски'!$X$3*'Все выпуски'!$X$6/100)/366*(B1645-IF(C1645="Нет",VLOOKUP(A1645,'Айгенис Оп24'!$A$2:$C$22,3,0),VLOOKUP((A1645-1),'Айгенис Оп24'!$A$2:$C$22,3,0))),2)</f>
        <v>6.69</v>
      </c>
      <c r="G1645" s="43">
        <f>COUNTIF(D1646:$D$1852,365)</f>
        <v>0</v>
      </c>
      <c r="H1645" s="43">
        <f>COUNTIF(D1646:$D$1852,366)</f>
        <v>207</v>
      </c>
    </row>
    <row r="1646" spans="1:8" x14ac:dyDescent="0.25">
      <c r="A1646" s="1">
        <f>COUNTIF($C$2:C1646,"Да")</f>
        <v>17</v>
      </c>
      <c r="B1646" s="45">
        <f t="shared" si="52"/>
        <v>46909</v>
      </c>
      <c r="C1646" s="42" t="str">
        <f>IF(ISERROR(VLOOKUP(B1646,'Айгенис Оп24'!$C$3:$C$22,1,0)),"Нет","Да")</f>
        <v>Нет</v>
      </c>
      <c r="D1646" s="43">
        <f t="shared" si="51"/>
        <v>366</v>
      </c>
      <c r="E1646" s="49">
        <f>ROUND(('Все выпуски'!$X$3*'Все выпуски'!$X$6/100)/366*(B1646-IF(C1646="Нет",VLOOKUP(A1646,'Айгенис Оп24'!$A$2:$C$22,3,0),VLOOKUP((A1646-1),'Айгенис Оп24'!$A$2:$C$22,3,0))),2)</f>
        <v>6.79</v>
      </c>
      <c r="G1646" s="43">
        <f>COUNTIF(D1647:$D$1852,365)</f>
        <v>0</v>
      </c>
      <c r="H1646" s="43">
        <f>COUNTIF(D1647:$D$1852,366)</f>
        <v>206</v>
      </c>
    </row>
    <row r="1647" spans="1:8" x14ac:dyDescent="0.25">
      <c r="A1647" s="1">
        <f>COUNTIF($C$2:C1647,"Да")</f>
        <v>17</v>
      </c>
      <c r="B1647" s="45">
        <f t="shared" si="52"/>
        <v>46910</v>
      </c>
      <c r="C1647" s="42" t="str">
        <f>IF(ISERROR(VLOOKUP(B1647,'Айгенис Оп24'!$C$3:$C$22,1,0)),"Нет","Да")</f>
        <v>Нет</v>
      </c>
      <c r="D1647" s="43">
        <f t="shared" si="51"/>
        <v>366</v>
      </c>
      <c r="E1647" s="49">
        <f>ROUND(('Все выпуски'!$X$3*'Все выпуски'!$X$6/100)/366*(B1647-IF(C1647="Нет",VLOOKUP(A1647,'Айгенис Оп24'!$A$2:$C$22,3,0),VLOOKUP((A1647-1),'Айгенис Оп24'!$A$2:$C$22,3,0))),2)</f>
        <v>6.89</v>
      </c>
      <c r="G1647" s="43">
        <f>COUNTIF(D1648:$D$1852,365)</f>
        <v>0</v>
      </c>
      <c r="H1647" s="43">
        <f>COUNTIF(D1648:$D$1852,366)</f>
        <v>205</v>
      </c>
    </row>
    <row r="1648" spans="1:8" x14ac:dyDescent="0.25">
      <c r="A1648" s="1">
        <f>COUNTIF($C$2:C1648,"Да")</f>
        <v>17</v>
      </c>
      <c r="B1648" s="45">
        <f t="shared" si="52"/>
        <v>46911</v>
      </c>
      <c r="C1648" s="42" t="str">
        <f>IF(ISERROR(VLOOKUP(B1648,'Айгенис Оп24'!$C$3:$C$22,1,0)),"Нет","Да")</f>
        <v>Нет</v>
      </c>
      <c r="D1648" s="43">
        <f t="shared" si="51"/>
        <v>366</v>
      </c>
      <c r="E1648" s="49">
        <f>ROUND(('Все выпуски'!$X$3*'Все выпуски'!$X$6/100)/366*(B1648-IF(C1648="Нет",VLOOKUP(A1648,'Айгенис Оп24'!$A$2:$C$22,3,0),VLOOKUP((A1648-1),'Айгенис Оп24'!$A$2:$C$22,3,0))),2)</f>
        <v>6.98</v>
      </c>
      <c r="G1648" s="43">
        <f>COUNTIF(D1649:$D$1852,365)</f>
        <v>0</v>
      </c>
      <c r="H1648" s="43">
        <f>COUNTIF(D1649:$D$1852,366)</f>
        <v>204</v>
      </c>
    </row>
    <row r="1649" spans="1:8" x14ac:dyDescent="0.25">
      <c r="A1649" s="1">
        <f>COUNTIF($C$2:C1649,"Да")</f>
        <v>17</v>
      </c>
      <c r="B1649" s="45">
        <f t="shared" si="52"/>
        <v>46912</v>
      </c>
      <c r="C1649" s="42" t="str">
        <f>IF(ISERROR(VLOOKUP(B1649,'Айгенис Оп24'!$C$3:$C$22,1,0)),"Нет","Да")</f>
        <v>Нет</v>
      </c>
      <c r="D1649" s="43">
        <f t="shared" si="51"/>
        <v>366</v>
      </c>
      <c r="E1649" s="49">
        <f>ROUND(('Все выпуски'!$X$3*'Все выпуски'!$X$6/100)/366*(B1649-IF(C1649="Нет",VLOOKUP(A1649,'Айгенис Оп24'!$A$2:$C$22,3,0),VLOOKUP((A1649-1),'Айгенис Оп24'!$A$2:$C$22,3,0))),2)</f>
        <v>7.08</v>
      </c>
      <c r="G1649" s="43">
        <f>COUNTIF(D1650:$D$1852,365)</f>
        <v>0</v>
      </c>
      <c r="H1649" s="43">
        <f>COUNTIF(D1650:$D$1852,366)</f>
        <v>203</v>
      </c>
    </row>
    <row r="1650" spans="1:8" x14ac:dyDescent="0.25">
      <c r="A1650" s="1">
        <f>COUNTIF($C$2:C1650,"Да")</f>
        <v>17</v>
      </c>
      <c r="B1650" s="45">
        <f t="shared" si="52"/>
        <v>46913</v>
      </c>
      <c r="C1650" s="42" t="str">
        <f>IF(ISERROR(VLOOKUP(B1650,'Айгенис Оп24'!$C$3:$C$22,1,0)),"Нет","Да")</f>
        <v>Нет</v>
      </c>
      <c r="D1650" s="43">
        <f t="shared" si="51"/>
        <v>366</v>
      </c>
      <c r="E1650" s="49">
        <f>ROUND(('Все выпуски'!$X$3*'Все выпуски'!$X$6/100)/366*(B1650-IF(C1650="Нет",VLOOKUP(A1650,'Айгенис Оп24'!$A$2:$C$22,3,0),VLOOKUP((A1650-1),'Айгенис Оп24'!$A$2:$C$22,3,0))),2)</f>
        <v>7.18</v>
      </c>
      <c r="G1650" s="43">
        <f>COUNTIF(D1651:$D$1852,365)</f>
        <v>0</v>
      </c>
      <c r="H1650" s="43">
        <f>COUNTIF(D1651:$D$1852,366)</f>
        <v>202</v>
      </c>
    </row>
    <row r="1651" spans="1:8" x14ac:dyDescent="0.25">
      <c r="A1651" s="1">
        <f>COUNTIF($C$2:C1651,"Да")</f>
        <v>17</v>
      </c>
      <c r="B1651" s="45">
        <f t="shared" si="52"/>
        <v>46914</v>
      </c>
      <c r="C1651" s="42" t="str">
        <f>IF(ISERROR(VLOOKUP(B1651,'Айгенис Оп24'!$C$3:$C$22,1,0)),"Нет","Да")</f>
        <v>Нет</v>
      </c>
      <c r="D1651" s="43">
        <f t="shared" si="51"/>
        <v>366</v>
      </c>
      <c r="E1651" s="49">
        <f>ROUND(('Все выпуски'!$X$3*'Все выпуски'!$X$6/100)/366*(B1651-IF(C1651="Нет",VLOOKUP(A1651,'Айгенис Оп24'!$A$2:$C$22,3,0),VLOOKUP((A1651-1),'Айгенис Оп24'!$A$2:$C$22,3,0))),2)</f>
        <v>7.28</v>
      </c>
      <c r="F1651" s="44"/>
      <c r="G1651" s="43">
        <f>COUNTIF(D1652:$D$1852,365)</f>
        <v>0</v>
      </c>
      <c r="H1651" s="43">
        <f>COUNTIF(D1652:$D$1852,366)</f>
        <v>201</v>
      </c>
    </row>
    <row r="1652" spans="1:8" x14ac:dyDescent="0.25">
      <c r="A1652" s="1">
        <f>COUNTIF($C$2:C1652,"Да")</f>
        <v>17</v>
      </c>
      <c r="B1652" s="45">
        <f t="shared" si="52"/>
        <v>46915</v>
      </c>
      <c r="C1652" s="42" t="str">
        <f>IF(ISERROR(VLOOKUP(B1652,'Айгенис Оп24'!$C$3:$C$22,1,0)),"Нет","Да")</f>
        <v>Нет</v>
      </c>
      <c r="D1652" s="43">
        <f t="shared" si="51"/>
        <v>366</v>
      </c>
      <c r="E1652" s="49">
        <f>ROUND(('Все выпуски'!$X$3*'Все выпуски'!$X$6/100)/366*(B1652-IF(C1652="Нет",VLOOKUP(A1652,'Айгенис Оп24'!$A$2:$C$22,3,0),VLOOKUP((A1652-1),'Айгенис Оп24'!$A$2:$C$22,3,0))),2)</f>
        <v>7.38</v>
      </c>
      <c r="G1652" s="43">
        <f>COUNTIF(D1653:$D$1852,365)</f>
        <v>0</v>
      </c>
      <c r="H1652" s="43">
        <f>COUNTIF(D1653:$D$1852,366)</f>
        <v>200</v>
      </c>
    </row>
    <row r="1653" spans="1:8" x14ac:dyDescent="0.25">
      <c r="A1653" s="1">
        <f>COUNTIF($C$2:C1653,"Да")</f>
        <v>17</v>
      </c>
      <c r="B1653" s="45">
        <f t="shared" si="52"/>
        <v>46916</v>
      </c>
      <c r="C1653" s="42" t="str">
        <f>IF(ISERROR(VLOOKUP(B1653,'Айгенис Оп24'!$C$3:$C$22,1,0)),"Нет","Да")</f>
        <v>Нет</v>
      </c>
      <c r="D1653" s="43">
        <f t="shared" si="51"/>
        <v>366</v>
      </c>
      <c r="E1653" s="49">
        <f>ROUND(('Все выпуски'!$X$3*'Все выпуски'!$X$6/100)/366*(B1653-IF(C1653="Нет",VLOOKUP(A1653,'Айгенис Оп24'!$A$2:$C$22,3,0),VLOOKUP((A1653-1),'Айгенис Оп24'!$A$2:$C$22,3,0))),2)</f>
        <v>7.48</v>
      </c>
      <c r="G1653" s="43">
        <f>COUNTIF(D1654:$D$1852,365)</f>
        <v>0</v>
      </c>
      <c r="H1653" s="43">
        <f>COUNTIF(D1654:$D$1852,366)</f>
        <v>199</v>
      </c>
    </row>
    <row r="1654" spans="1:8" x14ac:dyDescent="0.25">
      <c r="A1654" s="1">
        <f>COUNTIF($C$2:C1654,"Да")</f>
        <v>17</v>
      </c>
      <c r="B1654" s="45">
        <f t="shared" si="52"/>
        <v>46917</v>
      </c>
      <c r="C1654" s="42" t="str">
        <f>IF(ISERROR(VLOOKUP(B1654,'Айгенис Оп24'!$C$3:$C$22,1,0)),"Нет","Да")</f>
        <v>Нет</v>
      </c>
      <c r="D1654" s="43">
        <f t="shared" si="51"/>
        <v>366</v>
      </c>
      <c r="E1654" s="49">
        <f>ROUND(('Все выпуски'!$X$3*'Все выпуски'!$X$6/100)/366*(B1654-IF(C1654="Нет",VLOOKUP(A1654,'Айгенис Оп24'!$A$2:$C$22,3,0),VLOOKUP((A1654-1),'Айгенис Оп24'!$A$2:$C$22,3,0))),2)</f>
        <v>7.57</v>
      </c>
      <c r="G1654" s="43">
        <f>COUNTIF(D1655:$D$1852,365)</f>
        <v>0</v>
      </c>
      <c r="H1654" s="43">
        <f>COUNTIF(D1655:$D$1852,366)</f>
        <v>198</v>
      </c>
    </row>
    <row r="1655" spans="1:8" x14ac:dyDescent="0.25">
      <c r="A1655" s="1">
        <f>COUNTIF($C$2:C1655,"Да")</f>
        <v>17</v>
      </c>
      <c r="B1655" s="45">
        <f t="shared" si="52"/>
        <v>46918</v>
      </c>
      <c r="C1655" s="42" t="str">
        <f>IF(ISERROR(VLOOKUP(B1655,'Айгенис Оп24'!$C$3:$C$22,1,0)),"Нет","Да")</f>
        <v>Нет</v>
      </c>
      <c r="D1655" s="43">
        <f t="shared" si="51"/>
        <v>366</v>
      </c>
      <c r="E1655" s="49">
        <f>ROUND(('Все выпуски'!$X$3*'Все выпуски'!$X$6/100)/366*(B1655-IF(C1655="Нет",VLOOKUP(A1655,'Айгенис Оп24'!$A$2:$C$22,3,0),VLOOKUP((A1655-1),'Айгенис Оп24'!$A$2:$C$22,3,0))),2)</f>
        <v>7.67</v>
      </c>
      <c r="G1655" s="43">
        <f>COUNTIF(D1656:$D$1852,365)</f>
        <v>0</v>
      </c>
      <c r="H1655" s="43">
        <f>COUNTIF(D1656:$D$1852,366)</f>
        <v>197</v>
      </c>
    </row>
    <row r="1656" spans="1:8" x14ac:dyDescent="0.25">
      <c r="A1656" s="1">
        <f>COUNTIF($C$2:C1656,"Да")</f>
        <v>17</v>
      </c>
      <c r="B1656" s="45">
        <f t="shared" si="52"/>
        <v>46919</v>
      </c>
      <c r="C1656" s="42" t="str">
        <f>IF(ISERROR(VLOOKUP(B1656,'Айгенис Оп24'!$C$3:$C$22,1,0)),"Нет","Да")</f>
        <v>Нет</v>
      </c>
      <c r="D1656" s="43">
        <f t="shared" si="51"/>
        <v>366</v>
      </c>
      <c r="E1656" s="49">
        <f>ROUND(('Все выпуски'!$X$3*'Все выпуски'!$X$6/100)/366*(B1656-IF(C1656="Нет",VLOOKUP(A1656,'Айгенис Оп24'!$A$2:$C$22,3,0),VLOOKUP((A1656-1),'Айгенис Оп24'!$A$2:$C$22,3,0))),2)</f>
        <v>7.77</v>
      </c>
      <c r="G1656" s="43">
        <f>COUNTIF(D1657:$D$1852,365)</f>
        <v>0</v>
      </c>
      <c r="H1656" s="43">
        <f>COUNTIF(D1657:$D$1852,366)</f>
        <v>196</v>
      </c>
    </row>
    <row r="1657" spans="1:8" x14ac:dyDescent="0.25">
      <c r="A1657" s="1">
        <f>COUNTIF($C$2:C1657,"Да")</f>
        <v>17</v>
      </c>
      <c r="B1657" s="45">
        <f t="shared" si="52"/>
        <v>46920</v>
      </c>
      <c r="C1657" s="42" t="str">
        <f>IF(ISERROR(VLOOKUP(B1657,'Айгенис Оп24'!$C$3:$C$22,1,0)),"Нет","Да")</f>
        <v>Нет</v>
      </c>
      <c r="D1657" s="43">
        <f t="shared" si="51"/>
        <v>366</v>
      </c>
      <c r="E1657" s="49">
        <f>ROUND(('Все выпуски'!$X$3*'Все выпуски'!$X$6/100)/366*(B1657-IF(C1657="Нет",VLOOKUP(A1657,'Айгенис Оп24'!$A$2:$C$22,3,0),VLOOKUP((A1657-1),'Айгенис Оп24'!$A$2:$C$22,3,0))),2)</f>
        <v>7.87</v>
      </c>
      <c r="G1657" s="43">
        <f>COUNTIF(D1658:$D$1852,365)</f>
        <v>0</v>
      </c>
      <c r="H1657" s="43">
        <f>COUNTIF(D1658:$D$1852,366)</f>
        <v>195</v>
      </c>
    </row>
    <row r="1658" spans="1:8" x14ac:dyDescent="0.25">
      <c r="A1658" s="1">
        <f>COUNTIF($C$2:C1658,"Да")</f>
        <v>17</v>
      </c>
      <c r="B1658" s="45">
        <f t="shared" si="52"/>
        <v>46921</v>
      </c>
      <c r="C1658" s="42" t="str">
        <f>IF(ISERROR(VLOOKUP(B1658,'Айгенис Оп24'!$C$3:$C$22,1,0)),"Нет","Да")</f>
        <v>Нет</v>
      </c>
      <c r="D1658" s="43">
        <f t="shared" si="51"/>
        <v>366</v>
      </c>
      <c r="E1658" s="49">
        <f>ROUND(('Все выпуски'!$X$3*'Все выпуски'!$X$6/100)/366*(B1658-IF(C1658="Нет",VLOOKUP(A1658,'Айгенис Оп24'!$A$2:$C$22,3,0),VLOOKUP((A1658-1),'Айгенис Оп24'!$A$2:$C$22,3,0))),2)</f>
        <v>7.97</v>
      </c>
      <c r="G1658" s="43">
        <f>COUNTIF(D1659:$D$1852,365)</f>
        <v>0</v>
      </c>
      <c r="H1658" s="43">
        <f>COUNTIF(D1659:$D$1852,366)</f>
        <v>194</v>
      </c>
    </row>
    <row r="1659" spans="1:8" x14ac:dyDescent="0.25">
      <c r="A1659" s="1">
        <f>COUNTIF($C$2:C1659,"Да")</f>
        <v>17</v>
      </c>
      <c r="B1659" s="45">
        <f t="shared" si="52"/>
        <v>46922</v>
      </c>
      <c r="C1659" s="42" t="str">
        <f>IF(ISERROR(VLOOKUP(B1659,'Айгенис Оп24'!$C$3:$C$22,1,0)),"Нет","Да")</f>
        <v>Нет</v>
      </c>
      <c r="D1659" s="43">
        <f t="shared" si="51"/>
        <v>366</v>
      </c>
      <c r="E1659" s="49">
        <f>ROUND(('Все выпуски'!$X$3*'Все выпуски'!$X$6/100)/366*(B1659-IF(C1659="Нет",VLOOKUP(A1659,'Айгенис Оп24'!$A$2:$C$22,3,0),VLOOKUP((A1659-1),'Айгенис Оп24'!$A$2:$C$22,3,0))),2)</f>
        <v>8.07</v>
      </c>
      <c r="G1659" s="43">
        <f>COUNTIF(D1660:$D$1852,365)</f>
        <v>0</v>
      </c>
      <c r="H1659" s="43">
        <f>COUNTIF(D1660:$D$1852,366)</f>
        <v>193</v>
      </c>
    </row>
    <row r="1660" spans="1:8" x14ac:dyDescent="0.25">
      <c r="A1660" s="1">
        <f>COUNTIF($C$2:C1660,"Да")</f>
        <v>17</v>
      </c>
      <c r="B1660" s="45">
        <f t="shared" si="52"/>
        <v>46923</v>
      </c>
      <c r="C1660" s="42" t="str">
        <f>IF(ISERROR(VLOOKUP(B1660,'Айгенис Оп24'!$C$3:$C$22,1,0)),"Нет","Да")</f>
        <v>Нет</v>
      </c>
      <c r="D1660" s="43">
        <f t="shared" si="51"/>
        <v>366</v>
      </c>
      <c r="E1660" s="49">
        <f>ROUND(('Все выпуски'!$X$3*'Все выпуски'!$X$6/100)/366*(B1660-IF(C1660="Нет",VLOOKUP(A1660,'Айгенис Оп24'!$A$2:$C$22,3,0),VLOOKUP((A1660-1),'Айгенис Оп24'!$A$2:$C$22,3,0))),2)</f>
        <v>8.16</v>
      </c>
      <c r="G1660" s="43">
        <f>COUNTIF(D1661:$D$1852,365)</f>
        <v>0</v>
      </c>
      <c r="H1660" s="43">
        <f>COUNTIF(D1661:$D$1852,366)</f>
        <v>192</v>
      </c>
    </row>
    <row r="1661" spans="1:8" x14ac:dyDescent="0.25">
      <c r="A1661" s="1">
        <f>COUNTIF($C$2:C1661,"Да")</f>
        <v>17</v>
      </c>
      <c r="B1661" s="45">
        <f t="shared" si="52"/>
        <v>46924</v>
      </c>
      <c r="C1661" s="42" t="str">
        <f>IF(ISERROR(VLOOKUP(B1661,'Айгенис Оп24'!$C$3:$C$22,1,0)),"Нет","Да")</f>
        <v>Нет</v>
      </c>
      <c r="D1661" s="43">
        <f t="shared" si="51"/>
        <v>366</v>
      </c>
      <c r="E1661" s="49">
        <f>ROUND(('Все выпуски'!$X$3*'Все выпуски'!$X$6/100)/366*(B1661-IF(C1661="Нет",VLOOKUP(A1661,'Айгенис Оп24'!$A$2:$C$22,3,0),VLOOKUP((A1661-1),'Айгенис Оп24'!$A$2:$C$22,3,0))),2)</f>
        <v>8.26</v>
      </c>
      <c r="G1661" s="43">
        <f>COUNTIF(D1662:$D$1852,365)</f>
        <v>0</v>
      </c>
      <c r="H1661" s="43">
        <f>COUNTIF(D1662:$D$1852,366)</f>
        <v>191</v>
      </c>
    </row>
    <row r="1662" spans="1:8" x14ac:dyDescent="0.25">
      <c r="A1662" s="1">
        <f>COUNTIF($C$2:C1662,"Да")</f>
        <v>17</v>
      </c>
      <c r="B1662" s="45">
        <f t="shared" si="52"/>
        <v>46925</v>
      </c>
      <c r="C1662" s="42" t="str">
        <f>IF(ISERROR(VLOOKUP(B1662,'Айгенис Оп24'!$C$3:$C$22,1,0)),"Нет","Да")</f>
        <v>Нет</v>
      </c>
      <c r="D1662" s="43">
        <f t="shared" si="51"/>
        <v>366</v>
      </c>
      <c r="E1662" s="49">
        <f>ROUND(('Все выпуски'!$X$3*'Все выпуски'!$X$6/100)/366*(B1662-IF(C1662="Нет",VLOOKUP(A1662,'Айгенис Оп24'!$A$2:$C$22,3,0),VLOOKUP((A1662-1),'Айгенис Оп24'!$A$2:$C$22,3,0))),2)</f>
        <v>8.36</v>
      </c>
      <c r="G1662" s="43">
        <f>COUNTIF(D1663:$D$1852,365)</f>
        <v>0</v>
      </c>
      <c r="H1662" s="43">
        <f>COUNTIF(D1663:$D$1852,366)</f>
        <v>190</v>
      </c>
    </row>
    <row r="1663" spans="1:8" x14ac:dyDescent="0.25">
      <c r="A1663" s="1">
        <f>COUNTIF($C$2:C1663,"Да")</f>
        <v>17</v>
      </c>
      <c r="B1663" s="45">
        <f t="shared" si="52"/>
        <v>46926</v>
      </c>
      <c r="C1663" s="42" t="str">
        <f>IF(ISERROR(VLOOKUP(B1663,'Айгенис Оп24'!$C$3:$C$22,1,0)),"Нет","Да")</f>
        <v>Нет</v>
      </c>
      <c r="D1663" s="43">
        <f t="shared" si="51"/>
        <v>366</v>
      </c>
      <c r="E1663" s="49">
        <f>ROUND(('Все выпуски'!$X$3*'Все выпуски'!$X$6/100)/366*(B1663-IF(C1663="Нет",VLOOKUP(A1663,'Айгенис Оп24'!$A$2:$C$22,3,0),VLOOKUP((A1663-1),'Айгенис Оп24'!$A$2:$C$22,3,0))),2)</f>
        <v>8.4600000000000009</v>
      </c>
      <c r="G1663" s="43">
        <f>COUNTIF(D1664:$D$1852,365)</f>
        <v>0</v>
      </c>
      <c r="H1663" s="43">
        <f>COUNTIF(D1664:$D$1852,366)</f>
        <v>189</v>
      </c>
    </row>
    <row r="1664" spans="1:8" x14ac:dyDescent="0.25">
      <c r="A1664" s="1">
        <f>COUNTIF($C$2:C1664,"Да")</f>
        <v>17</v>
      </c>
      <c r="B1664" s="45">
        <f t="shared" si="52"/>
        <v>46927</v>
      </c>
      <c r="C1664" s="42" t="str">
        <f>IF(ISERROR(VLOOKUP(B1664,'Айгенис Оп24'!$C$3:$C$22,1,0)),"Нет","Да")</f>
        <v>Нет</v>
      </c>
      <c r="D1664" s="43">
        <f t="shared" si="51"/>
        <v>366</v>
      </c>
      <c r="E1664" s="49">
        <f>ROUND(('Все выпуски'!$X$3*'Все выпуски'!$X$6/100)/366*(B1664-IF(C1664="Нет",VLOOKUP(A1664,'Айгенис Оп24'!$A$2:$C$22,3,0),VLOOKUP((A1664-1),'Айгенис Оп24'!$A$2:$C$22,3,0))),2)</f>
        <v>8.56</v>
      </c>
      <c r="G1664" s="43">
        <f>COUNTIF(D1665:$D$1852,365)</f>
        <v>0</v>
      </c>
      <c r="H1664" s="43">
        <f>COUNTIF(D1665:$D$1852,366)</f>
        <v>188</v>
      </c>
    </row>
    <row r="1665" spans="1:8" x14ac:dyDescent="0.25">
      <c r="A1665" s="1">
        <f>COUNTIF($C$2:C1665,"Да")</f>
        <v>17</v>
      </c>
      <c r="B1665" s="45">
        <f t="shared" si="52"/>
        <v>46928</v>
      </c>
      <c r="C1665" s="42" t="str">
        <f>IF(ISERROR(VLOOKUP(B1665,'Айгенис Оп24'!$C$3:$C$22,1,0)),"Нет","Да")</f>
        <v>Нет</v>
      </c>
      <c r="D1665" s="43">
        <f t="shared" si="51"/>
        <v>366</v>
      </c>
      <c r="E1665" s="49">
        <f>ROUND(('Все выпуски'!$X$3*'Все выпуски'!$X$6/100)/366*(B1665-IF(C1665="Нет",VLOOKUP(A1665,'Айгенис Оп24'!$A$2:$C$22,3,0),VLOOKUP((A1665-1),'Айгенис Оп24'!$A$2:$C$22,3,0))),2)</f>
        <v>8.66</v>
      </c>
      <c r="G1665" s="43">
        <f>COUNTIF(D1666:$D$1852,365)</f>
        <v>0</v>
      </c>
      <c r="H1665" s="43">
        <f>COUNTIF(D1666:$D$1852,366)</f>
        <v>187</v>
      </c>
    </row>
    <row r="1666" spans="1:8" x14ac:dyDescent="0.25">
      <c r="A1666" s="1">
        <f>COUNTIF($C$2:C1666,"Да")</f>
        <v>17</v>
      </c>
      <c r="B1666" s="45">
        <f t="shared" si="52"/>
        <v>46929</v>
      </c>
      <c r="C1666" s="42" t="str">
        <f>IF(ISERROR(VLOOKUP(B1666,'Айгенис Оп24'!$C$3:$C$22,1,0)),"Нет","Да")</f>
        <v>Нет</v>
      </c>
      <c r="D1666" s="43">
        <f t="shared" ref="D1666:D1729" si="53">IF(MOD(YEAR(B1666),4)=0,366,365)</f>
        <v>366</v>
      </c>
      <c r="E1666" s="49">
        <f>ROUND(('Все выпуски'!$X$3*'Все выпуски'!$X$6/100)/366*(B1666-IF(C1666="Нет",VLOOKUP(A1666,'Айгенис Оп24'!$A$2:$C$22,3,0),VLOOKUP((A1666-1),'Айгенис Оп24'!$A$2:$C$22,3,0))),2)</f>
        <v>8.75</v>
      </c>
      <c r="G1666" s="43">
        <f>COUNTIF(D1667:$D$1852,365)</f>
        <v>0</v>
      </c>
      <c r="H1666" s="43">
        <f>COUNTIF(D1667:$D$1852,366)</f>
        <v>186</v>
      </c>
    </row>
    <row r="1667" spans="1:8" x14ac:dyDescent="0.25">
      <c r="A1667" s="1">
        <f>COUNTIF($C$2:C1667,"Да")</f>
        <v>17</v>
      </c>
      <c r="B1667" s="45">
        <f t="shared" si="52"/>
        <v>46930</v>
      </c>
      <c r="C1667" s="42" t="str">
        <f>IF(ISERROR(VLOOKUP(B1667,'Айгенис Оп24'!$C$3:$C$22,1,0)),"Нет","Да")</f>
        <v>Нет</v>
      </c>
      <c r="D1667" s="43">
        <f t="shared" si="53"/>
        <v>366</v>
      </c>
      <c r="E1667" s="49">
        <f>ROUND(('Все выпуски'!$X$3*'Все выпуски'!$X$6/100)/366*(B1667-IF(C1667="Нет",VLOOKUP(A1667,'Айгенис Оп24'!$A$2:$C$22,3,0),VLOOKUP((A1667-1),'Айгенис Оп24'!$A$2:$C$22,3,0))),2)</f>
        <v>8.85</v>
      </c>
      <c r="G1667" s="43">
        <f>COUNTIF(D1668:$D$1852,365)</f>
        <v>0</v>
      </c>
      <c r="H1667" s="43">
        <f>COUNTIF(D1668:$D$1852,366)</f>
        <v>185</v>
      </c>
    </row>
    <row r="1668" spans="1:8" x14ac:dyDescent="0.25">
      <c r="A1668" s="1">
        <f>COUNTIF($C$2:C1668,"Да")</f>
        <v>17</v>
      </c>
      <c r="B1668" s="45">
        <f t="shared" si="52"/>
        <v>46931</v>
      </c>
      <c r="C1668" s="42" t="str">
        <f>IF(ISERROR(VLOOKUP(B1668,'Айгенис Оп24'!$C$3:$C$22,1,0)),"Нет","Да")</f>
        <v>Нет</v>
      </c>
      <c r="D1668" s="43">
        <f t="shared" si="53"/>
        <v>366</v>
      </c>
      <c r="E1668" s="49">
        <f>ROUND(('Все выпуски'!$X$3*'Все выпуски'!$X$6/100)/366*(B1668-IF(C1668="Нет",VLOOKUP(A1668,'Айгенис Оп24'!$A$2:$C$22,3,0),VLOOKUP((A1668-1),'Айгенис Оп24'!$A$2:$C$22,3,0))),2)</f>
        <v>8.9499999999999993</v>
      </c>
      <c r="G1668" s="43">
        <f>COUNTIF(D1669:$D$1852,365)</f>
        <v>0</v>
      </c>
      <c r="H1668" s="43">
        <f>COUNTIF(D1669:$D$1852,366)</f>
        <v>184</v>
      </c>
    </row>
    <row r="1669" spans="1:8" x14ac:dyDescent="0.25">
      <c r="A1669" s="1">
        <f>COUNTIF($C$2:C1669,"Да")</f>
        <v>18</v>
      </c>
      <c r="B1669" s="45">
        <f t="shared" si="52"/>
        <v>46932</v>
      </c>
      <c r="C1669" s="42" t="str">
        <f>IF(ISERROR(VLOOKUP(B1669,'Айгенис Оп24'!$C$3:$C$22,1,0)),"Нет","Да")</f>
        <v>Да</v>
      </c>
      <c r="D1669" s="43">
        <f t="shared" si="53"/>
        <v>366</v>
      </c>
      <c r="E1669" s="49">
        <f>ROUND(('Все выпуски'!$X$3*'Все выпуски'!$X$6/100)/366*(B1669-IF(C1669="Нет",VLOOKUP(A1669,'Айгенис Оп24'!$A$2:$C$22,3,0),VLOOKUP((A1669-1),'Айгенис Оп24'!$A$2:$C$22,3,0))),2)</f>
        <v>9.0500000000000007</v>
      </c>
      <c r="G1669" s="43">
        <f>COUNTIF(D1670:$D$1852,365)</f>
        <v>0</v>
      </c>
      <c r="H1669" s="43">
        <f>COUNTIF(D1670:$D$1852,366)</f>
        <v>183</v>
      </c>
    </row>
    <row r="1670" spans="1:8" x14ac:dyDescent="0.25">
      <c r="A1670" s="1">
        <f>COUNTIF($C$2:C1670,"Да")</f>
        <v>18</v>
      </c>
      <c r="B1670" s="45">
        <f t="shared" si="52"/>
        <v>46933</v>
      </c>
      <c r="C1670" s="42" t="str">
        <f>IF(ISERROR(VLOOKUP(B1670,'Айгенис Оп24'!$C$3:$C$22,1,0)),"Нет","Да")</f>
        <v>Нет</v>
      </c>
      <c r="D1670" s="43">
        <f t="shared" si="53"/>
        <v>366</v>
      </c>
      <c r="E1670" s="49">
        <f>ROUND(('Все выпуски'!$X$3*'Все выпуски'!$X$6/100)/366*(B1670-IF(C1670="Нет",VLOOKUP(A1670,'Айгенис Оп24'!$A$2:$C$22,3,0),VLOOKUP((A1670-1),'Айгенис Оп24'!$A$2:$C$22,3,0))),2)</f>
        <v>0.1</v>
      </c>
      <c r="G1670" s="43">
        <f>COUNTIF(D1671:$D$1852,365)</f>
        <v>0</v>
      </c>
      <c r="H1670" s="43">
        <f>COUNTIF(D1671:$D$1852,366)</f>
        <v>182</v>
      </c>
    </row>
    <row r="1671" spans="1:8" x14ac:dyDescent="0.25">
      <c r="A1671" s="1">
        <f>COUNTIF($C$2:C1671,"Да")</f>
        <v>18</v>
      </c>
      <c r="B1671" s="45">
        <f t="shared" si="52"/>
        <v>46934</v>
      </c>
      <c r="C1671" s="42" t="str">
        <f>IF(ISERROR(VLOOKUP(B1671,'Айгенис Оп24'!$C$3:$C$22,1,0)),"Нет","Да")</f>
        <v>Нет</v>
      </c>
      <c r="D1671" s="43">
        <f t="shared" si="53"/>
        <v>366</v>
      </c>
      <c r="E1671" s="49">
        <f>ROUND(('Все выпуски'!$X$3*'Все выпуски'!$X$6/100)/366*(B1671-IF(C1671="Нет",VLOOKUP(A1671,'Айгенис Оп24'!$A$2:$C$22,3,0),VLOOKUP((A1671-1),'Айгенис Оп24'!$A$2:$C$22,3,0))),2)</f>
        <v>0.2</v>
      </c>
      <c r="G1671" s="43">
        <f>COUNTIF(D1672:$D$1852,365)</f>
        <v>0</v>
      </c>
      <c r="H1671" s="43">
        <f>COUNTIF(D1672:$D$1852,366)</f>
        <v>181</v>
      </c>
    </row>
    <row r="1672" spans="1:8" x14ac:dyDescent="0.25">
      <c r="A1672" s="1">
        <f>COUNTIF($C$2:C1672,"Да")</f>
        <v>18</v>
      </c>
      <c r="B1672" s="45">
        <f t="shared" si="52"/>
        <v>46935</v>
      </c>
      <c r="C1672" s="42" t="str">
        <f>IF(ISERROR(VLOOKUP(B1672,'Айгенис Оп24'!$C$3:$C$22,1,0)),"Нет","Да")</f>
        <v>Нет</v>
      </c>
      <c r="D1672" s="43">
        <f t="shared" si="53"/>
        <v>366</v>
      </c>
      <c r="E1672" s="49">
        <f>ROUND(('Все выпуски'!$X$3*'Все выпуски'!$X$6/100)/366*(B1672-IF(C1672="Нет",VLOOKUP(A1672,'Айгенис Оп24'!$A$2:$C$22,3,0),VLOOKUP((A1672-1),'Айгенис Оп24'!$A$2:$C$22,3,0))),2)</f>
        <v>0.3</v>
      </c>
      <c r="G1672" s="43">
        <f>COUNTIF(D1673:$D$1852,365)</f>
        <v>0</v>
      </c>
      <c r="H1672" s="43">
        <f>COUNTIF(D1673:$D$1852,366)</f>
        <v>180</v>
      </c>
    </row>
    <row r="1673" spans="1:8" x14ac:dyDescent="0.25">
      <c r="A1673" s="1">
        <f>COUNTIF($C$2:C1673,"Да")</f>
        <v>18</v>
      </c>
      <c r="B1673" s="45">
        <f t="shared" si="52"/>
        <v>46936</v>
      </c>
      <c r="C1673" s="42" t="str">
        <f>IF(ISERROR(VLOOKUP(B1673,'Айгенис Оп24'!$C$3:$C$22,1,0)),"Нет","Да")</f>
        <v>Нет</v>
      </c>
      <c r="D1673" s="43">
        <f t="shared" si="53"/>
        <v>366</v>
      </c>
      <c r="E1673" s="49">
        <f>ROUND(('Все выпуски'!$X$3*'Все выпуски'!$X$6/100)/366*(B1673-IF(C1673="Нет",VLOOKUP(A1673,'Айгенис Оп24'!$A$2:$C$22,3,0),VLOOKUP((A1673-1),'Айгенис Оп24'!$A$2:$C$22,3,0))),2)</f>
        <v>0.39</v>
      </c>
      <c r="G1673" s="43">
        <f>COUNTIF(D1674:$D$1852,365)</f>
        <v>0</v>
      </c>
      <c r="H1673" s="43">
        <f>COUNTIF(D1674:$D$1852,366)</f>
        <v>179</v>
      </c>
    </row>
    <row r="1674" spans="1:8" x14ac:dyDescent="0.25">
      <c r="A1674" s="1">
        <f>COUNTIF($C$2:C1674,"Да")</f>
        <v>18</v>
      </c>
      <c r="B1674" s="45">
        <f t="shared" si="52"/>
        <v>46937</v>
      </c>
      <c r="C1674" s="42" t="str">
        <f>IF(ISERROR(VLOOKUP(B1674,'Айгенис Оп24'!$C$3:$C$22,1,0)),"Нет","Да")</f>
        <v>Нет</v>
      </c>
      <c r="D1674" s="43">
        <f t="shared" si="53"/>
        <v>366</v>
      </c>
      <c r="E1674" s="49">
        <f>ROUND(('Все выпуски'!$X$3*'Все выпуски'!$X$6/100)/366*(B1674-IF(C1674="Нет",VLOOKUP(A1674,'Айгенис Оп24'!$A$2:$C$22,3,0),VLOOKUP((A1674-1),'Айгенис Оп24'!$A$2:$C$22,3,0))),2)</f>
        <v>0.49</v>
      </c>
      <c r="G1674" s="43">
        <f>COUNTIF(D1675:$D$1852,365)</f>
        <v>0</v>
      </c>
      <c r="H1674" s="43">
        <f>COUNTIF(D1675:$D$1852,366)</f>
        <v>178</v>
      </c>
    </row>
    <row r="1675" spans="1:8" x14ac:dyDescent="0.25">
      <c r="A1675" s="1">
        <f>COUNTIF($C$2:C1675,"Да")</f>
        <v>18</v>
      </c>
      <c r="B1675" s="45">
        <f t="shared" si="52"/>
        <v>46938</v>
      </c>
      <c r="C1675" s="42" t="str">
        <f>IF(ISERROR(VLOOKUP(B1675,'Айгенис Оп24'!$C$3:$C$22,1,0)),"Нет","Да")</f>
        <v>Нет</v>
      </c>
      <c r="D1675" s="43">
        <f t="shared" si="53"/>
        <v>366</v>
      </c>
      <c r="E1675" s="49">
        <f>ROUND(('Все выпуски'!$X$3*'Все выпуски'!$X$6/100)/366*(B1675-IF(C1675="Нет",VLOOKUP(A1675,'Айгенис Оп24'!$A$2:$C$22,3,0),VLOOKUP((A1675-1),'Айгенис Оп24'!$A$2:$C$22,3,0))),2)</f>
        <v>0.59</v>
      </c>
      <c r="G1675" s="43">
        <f>COUNTIF(D1676:$D$1852,365)</f>
        <v>0</v>
      </c>
      <c r="H1675" s="43">
        <f>COUNTIF(D1676:$D$1852,366)</f>
        <v>177</v>
      </c>
    </row>
    <row r="1676" spans="1:8" x14ac:dyDescent="0.25">
      <c r="A1676" s="1">
        <f>COUNTIF($C$2:C1676,"Да")</f>
        <v>18</v>
      </c>
      <c r="B1676" s="45">
        <f t="shared" ref="B1676:B1739" si="54">B1675+1</f>
        <v>46939</v>
      </c>
      <c r="C1676" s="42" t="str">
        <f>IF(ISERROR(VLOOKUP(B1676,'Айгенис Оп24'!$C$3:$C$22,1,0)),"Нет","Да")</f>
        <v>Нет</v>
      </c>
      <c r="D1676" s="43">
        <f t="shared" si="53"/>
        <v>366</v>
      </c>
      <c r="E1676" s="49">
        <f>ROUND(('Все выпуски'!$X$3*'Все выпуски'!$X$6/100)/366*(B1676-IF(C1676="Нет",VLOOKUP(A1676,'Айгенис Оп24'!$A$2:$C$22,3,0),VLOOKUP((A1676-1),'Айгенис Оп24'!$A$2:$C$22,3,0))),2)</f>
        <v>0.69</v>
      </c>
      <c r="G1676" s="43">
        <f>COUNTIF(D1677:$D$1852,365)</f>
        <v>0</v>
      </c>
      <c r="H1676" s="43">
        <f>COUNTIF(D1677:$D$1852,366)</f>
        <v>176</v>
      </c>
    </row>
    <row r="1677" spans="1:8" x14ac:dyDescent="0.25">
      <c r="A1677" s="1">
        <f>COUNTIF($C$2:C1677,"Да")</f>
        <v>18</v>
      </c>
      <c r="B1677" s="45">
        <f t="shared" si="54"/>
        <v>46940</v>
      </c>
      <c r="C1677" s="42" t="str">
        <f>IF(ISERROR(VLOOKUP(B1677,'Айгенис Оп24'!$C$3:$C$22,1,0)),"Нет","Да")</f>
        <v>Нет</v>
      </c>
      <c r="D1677" s="43">
        <f t="shared" si="53"/>
        <v>366</v>
      </c>
      <c r="E1677" s="49">
        <f>ROUND(('Все выпуски'!$X$3*'Все выпуски'!$X$6/100)/366*(B1677-IF(C1677="Нет",VLOOKUP(A1677,'Айгенис Оп24'!$A$2:$C$22,3,0),VLOOKUP((A1677-1),'Айгенис Оп24'!$A$2:$C$22,3,0))),2)</f>
        <v>0.79</v>
      </c>
      <c r="G1677" s="43">
        <f>COUNTIF(D1678:$D$1852,365)</f>
        <v>0</v>
      </c>
      <c r="H1677" s="43">
        <f>COUNTIF(D1678:$D$1852,366)</f>
        <v>175</v>
      </c>
    </row>
    <row r="1678" spans="1:8" x14ac:dyDescent="0.25">
      <c r="A1678" s="1">
        <f>COUNTIF($C$2:C1678,"Да")</f>
        <v>18</v>
      </c>
      <c r="B1678" s="45">
        <f t="shared" si="54"/>
        <v>46941</v>
      </c>
      <c r="C1678" s="42" t="str">
        <f>IF(ISERROR(VLOOKUP(B1678,'Айгенис Оп24'!$C$3:$C$22,1,0)),"Нет","Да")</f>
        <v>Нет</v>
      </c>
      <c r="D1678" s="43">
        <f t="shared" si="53"/>
        <v>366</v>
      </c>
      <c r="E1678" s="49">
        <f>ROUND(('Все выпуски'!$X$3*'Все выпуски'!$X$6/100)/366*(B1678-IF(C1678="Нет",VLOOKUP(A1678,'Айгенис Оп24'!$A$2:$C$22,3,0),VLOOKUP((A1678-1),'Айгенис Оп24'!$A$2:$C$22,3,0))),2)</f>
        <v>0.89</v>
      </c>
      <c r="G1678" s="43">
        <f>COUNTIF(D1679:$D$1852,365)</f>
        <v>0</v>
      </c>
      <c r="H1678" s="43">
        <f>COUNTIF(D1679:$D$1852,366)</f>
        <v>174</v>
      </c>
    </row>
    <row r="1679" spans="1:8" x14ac:dyDescent="0.25">
      <c r="A1679" s="1">
        <f>COUNTIF($C$2:C1679,"Да")</f>
        <v>18</v>
      </c>
      <c r="B1679" s="45">
        <f t="shared" si="54"/>
        <v>46942</v>
      </c>
      <c r="C1679" s="42" t="str">
        <f>IF(ISERROR(VLOOKUP(B1679,'Айгенис Оп24'!$C$3:$C$22,1,0)),"Нет","Да")</f>
        <v>Нет</v>
      </c>
      <c r="D1679" s="43">
        <f t="shared" si="53"/>
        <v>366</v>
      </c>
      <c r="E1679" s="49">
        <f>ROUND(('Все выпуски'!$X$3*'Все выпуски'!$X$6/100)/366*(B1679-IF(C1679="Нет",VLOOKUP(A1679,'Айгенис Оп24'!$A$2:$C$22,3,0),VLOOKUP((A1679-1),'Айгенис Оп24'!$A$2:$C$22,3,0))),2)</f>
        <v>0.98</v>
      </c>
      <c r="G1679" s="43">
        <f>COUNTIF(D1680:$D$1852,365)</f>
        <v>0</v>
      </c>
      <c r="H1679" s="43">
        <f>COUNTIF(D1680:$D$1852,366)</f>
        <v>173</v>
      </c>
    </row>
    <row r="1680" spans="1:8" x14ac:dyDescent="0.25">
      <c r="A1680" s="1">
        <f>COUNTIF($C$2:C1680,"Да")</f>
        <v>18</v>
      </c>
      <c r="B1680" s="45">
        <f t="shared" si="54"/>
        <v>46943</v>
      </c>
      <c r="C1680" s="42" t="str">
        <f>IF(ISERROR(VLOOKUP(B1680,'Айгенис Оп24'!$C$3:$C$22,1,0)),"Нет","Да")</f>
        <v>Нет</v>
      </c>
      <c r="D1680" s="43">
        <f t="shared" si="53"/>
        <v>366</v>
      </c>
      <c r="E1680" s="49">
        <f>ROUND(('Все выпуски'!$X$3*'Все выпуски'!$X$6/100)/366*(B1680-IF(C1680="Нет",VLOOKUP(A1680,'Айгенис Оп24'!$A$2:$C$22,3,0),VLOOKUP((A1680-1),'Айгенис Оп24'!$A$2:$C$22,3,0))),2)</f>
        <v>1.08</v>
      </c>
      <c r="G1680" s="43">
        <f>COUNTIF(D1681:$D$1852,365)</f>
        <v>0</v>
      </c>
      <c r="H1680" s="43">
        <f>COUNTIF(D1681:$D$1852,366)</f>
        <v>172</v>
      </c>
    </row>
    <row r="1681" spans="1:8" x14ac:dyDescent="0.25">
      <c r="A1681" s="1">
        <f>COUNTIF($C$2:C1681,"Да")</f>
        <v>18</v>
      </c>
      <c r="B1681" s="45">
        <f t="shared" si="54"/>
        <v>46944</v>
      </c>
      <c r="C1681" s="42" t="str">
        <f>IF(ISERROR(VLOOKUP(B1681,'Айгенис Оп24'!$C$3:$C$22,1,0)),"Нет","Да")</f>
        <v>Нет</v>
      </c>
      <c r="D1681" s="43">
        <f t="shared" si="53"/>
        <v>366</v>
      </c>
      <c r="E1681" s="49">
        <f>ROUND(('Все выпуски'!$X$3*'Все выпуски'!$X$6/100)/366*(B1681-IF(C1681="Нет",VLOOKUP(A1681,'Айгенис Оп24'!$A$2:$C$22,3,0),VLOOKUP((A1681-1),'Айгенис Оп24'!$A$2:$C$22,3,0))),2)</f>
        <v>1.18</v>
      </c>
      <c r="G1681" s="43">
        <f>COUNTIF(D1682:$D$1852,365)</f>
        <v>0</v>
      </c>
      <c r="H1681" s="43">
        <f>COUNTIF(D1682:$D$1852,366)</f>
        <v>171</v>
      </c>
    </row>
    <row r="1682" spans="1:8" x14ac:dyDescent="0.25">
      <c r="A1682" s="1">
        <f>COUNTIF($C$2:C1682,"Да")</f>
        <v>18</v>
      </c>
      <c r="B1682" s="45">
        <f t="shared" si="54"/>
        <v>46945</v>
      </c>
      <c r="C1682" s="42" t="str">
        <f>IF(ISERROR(VLOOKUP(B1682,'Айгенис Оп24'!$C$3:$C$22,1,0)),"Нет","Да")</f>
        <v>Нет</v>
      </c>
      <c r="D1682" s="43">
        <f t="shared" si="53"/>
        <v>366</v>
      </c>
      <c r="E1682" s="49">
        <f>ROUND(('Все выпуски'!$X$3*'Все выпуски'!$X$6/100)/366*(B1682-IF(C1682="Нет",VLOOKUP(A1682,'Айгенис Оп24'!$A$2:$C$22,3,0),VLOOKUP((A1682-1),'Айгенис Оп24'!$A$2:$C$22,3,0))),2)</f>
        <v>1.28</v>
      </c>
      <c r="G1682" s="43">
        <f>COUNTIF(D1683:$D$1852,365)</f>
        <v>0</v>
      </c>
      <c r="H1682" s="43">
        <f>COUNTIF(D1683:$D$1852,366)</f>
        <v>170</v>
      </c>
    </row>
    <row r="1683" spans="1:8" x14ac:dyDescent="0.25">
      <c r="A1683" s="1">
        <f>COUNTIF($C$2:C1683,"Да")</f>
        <v>18</v>
      </c>
      <c r="B1683" s="45">
        <f t="shared" si="54"/>
        <v>46946</v>
      </c>
      <c r="C1683" s="42" t="str">
        <f>IF(ISERROR(VLOOKUP(B1683,'Айгенис Оп24'!$C$3:$C$22,1,0)),"Нет","Да")</f>
        <v>Нет</v>
      </c>
      <c r="D1683" s="43">
        <f t="shared" si="53"/>
        <v>366</v>
      </c>
      <c r="E1683" s="49">
        <f>ROUND(('Все выпуски'!$X$3*'Все выпуски'!$X$6/100)/366*(B1683-IF(C1683="Нет",VLOOKUP(A1683,'Айгенис Оп24'!$A$2:$C$22,3,0),VLOOKUP((A1683-1),'Айгенис Оп24'!$A$2:$C$22,3,0))),2)</f>
        <v>1.38</v>
      </c>
      <c r="G1683" s="43">
        <f>COUNTIF(D1684:$D$1852,365)</f>
        <v>0</v>
      </c>
      <c r="H1683" s="43">
        <f>COUNTIF(D1684:$D$1852,366)</f>
        <v>169</v>
      </c>
    </row>
    <row r="1684" spans="1:8" x14ac:dyDescent="0.25">
      <c r="A1684" s="1">
        <f>COUNTIF($C$2:C1684,"Да")</f>
        <v>18</v>
      </c>
      <c r="B1684" s="45">
        <f t="shared" si="54"/>
        <v>46947</v>
      </c>
      <c r="C1684" s="42" t="str">
        <f>IF(ISERROR(VLOOKUP(B1684,'Айгенис Оп24'!$C$3:$C$22,1,0)),"Нет","Да")</f>
        <v>Нет</v>
      </c>
      <c r="D1684" s="43">
        <f t="shared" si="53"/>
        <v>366</v>
      </c>
      <c r="E1684" s="49">
        <f>ROUND(('Все выпуски'!$X$3*'Все выпуски'!$X$6/100)/366*(B1684-IF(C1684="Нет",VLOOKUP(A1684,'Айгенис Оп24'!$A$2:$C$22,3,0),VLOOKUP((A1684-1),'Айгенис Оп24'!$A$2:$C$22,3,0))),2)</f>
        <v>1.48</v>
      </c>
      <c r="G1684" s="43">
        <f>COUNTIF(D1685:$D$1852,365)</f>
        <v>0</v>
      </c>
      <c r="H1684" s="43">
        <f>COUNTIF(D1685:$D$1852,366)</f>
        <v>168</v>
      </c>
    </row>
    <row r="1685" spans="1:8" x14ac:dyDescent="0.25">
      <c r="A1685" s="1">
        <f>COUNTIF($C$2:C1685,"Да")</f>
        <v>18</v>
      </c>
      <c r="B1685" s="45">
        <f t="shared" si="54"/>
        <v>46948</v>
      </c>
      <c r="C1685" s="42" t="str">
        <f>IF(ISERROR(VLOOKUP(B1685,'Айгенис Оп24'!$C$3:$C$22,1,0)),"Нет","Да")</f>
        <v>Нет</v>
      </c>
      <c r="D1685" s="43">
        <f t="shared" si="53"/>
        <v>366</v>
      </c>
      <c r="E1685" s="49">
        <f>ROUND(('Все выпуски'!$X$3*'Все выпуски'!$X$6/100)/366*(B1685-IF(C1685="Нет",VLOOKUP(A1685,'Айгенис Оп24'!$A$2:$C$22,3,0),VLOOKUP((A1685-1),'Айгенис Оп24'!$A$2:$C$22,3,0))),2)</f>
        <v>1.57</v>
      </c>
      <c r="G1685" s="43">
        <f>COUNTIF(D1686:$D$1852,365)</f>
        <v>0</v>
      </c>
      <c r="H1685" s="43">
        <f>COUNTIF(D1686:$D$1852,366)</f>
        <v>167</v>
      </c>
    </row>
    <row r="1686" spans="1:8" x14ac:dyDescent="0.25">
      <c r="A1686" s="1">
        <f>COUNTIF($C$2:C1686,"Да")</f>
        <v>18</v>
      </c>
      <c r="B1686" s="45">
        <f t="shared" si="54"/>
        <v>46949</v>
      </c>
      <c r="C1686" s="42" t="str">
        <f>IF(ISERROR(VLOOKUP(B1686,'Айгенис Оп24'!$C$3:$C$22,1,0)),"Нет","Да")</f>
        <v>Нет</v>
      </c>
      <c r="D1686" s="43">
        <f t="shared" si="53"/>
        <v>366</v>
      </c>
      <c r="E1686" s="49">
        <f>ROUND(('Все выпуски'!$X$3*'Все выпуски'!$X$6/100)/366*(B1686-IF(C1686="Нет",VLOOKUP(A1686,'Айгенис Оп24'!$A$2:$C$22,3,0),VLOOKUP((A1686-1),'Айгенис Оп24'!$A$2:$C$22,3,0))),2)</f>
        <v>1.67</v>
      </c>
      <c r="G1686" s="43">
        <f>COUNTIF(D1687:$D$1852,365)</f>
        <v>0</v>
      </c>
      <c r="H1686" s="43">
        <f>COUNTIF(D1687:$D$1852,366)</f>
        <v>166</v>
      </c>
    </row>
    <row r="1687" spans="1:8" x14ac:dyDescent="0.25">
      <c r="A1687" s="1">
        <f>COUNTIF($C$2:C1687,"Да")</f>
        <v>18</v>
      </c>
      <c r="B1687" s="45">
        <f t="shared" si="54"/>
        <v>46950</v>
      </c>
      <c r="C1687" s="42" t="str">
        <f>IF(ISERROR(VLOOKUP(B1687,'Айгенис Оп24'!$C$3:$C$22,1,0)),"Нет","Да")</f>
        <v>Нет</v>
      </c>
      <c r="D1687" s="43">
        <f t="shared" si="53"/>
        <v>366</v>
      </c>
      <c r="E1687" s="49">
        <f>ROUND(('Все выпуски'!$X$3*'Все выпуски'!$X$6/100)/366*(B1687-IF(C1687="Нет",VLOOKUP(A1687,'Айгенис Оп24'!$A$2:$C$22,3,0),VLOOKUP((A1687-1),'Айгенис Оп24'!$A$2:$C$22,3,0))),2)</f>
        <v>1.77</v>
      </c>
      <c r="G1687" s="43">
        <f>COUNTIF(D1688:$D$1852,365)</f>
        <v>0</v>
      </c>
      <c r="H1687" s="43">
        <f>COUNTIF(D1688:$D$1852,366)</f>
        <v>165</v>
      </c>
    </row>
    <row r="1688" spans="1:8" x14ac:dyDescent="0.25">
      <c r="A1688" s="1">
        <f>COUNTIF($C$2:C1688,"Да")</f>
        <v>18</v>
      </c>
      <c r="B1688" s="45">
        <f t="shared" si="54"/>
        <v>46951</v>
      </c>
      <c r="C1688" s="42" t="str">
        <f>IF(ISERROR(VLOOKUP(B1688,'Айгенис Оп24'!$C$3:$C$22,1,0)),"Нет","Да")</f>
        <v>Нет</v>
      </c>
      <c r="D1688" s="43">
        <f t="shared" si="53"/>
        <v>366</v>
      </c>
      <c r="E1688" s="49">
        <f>ROUND(('Все выпуски'!$X$3*'Все выпуски'!$X$6/100)/366*(B1688-IF(C1688="Нет",VLOOKUP(A1688,'Айгенис Оп24'!$A$2:$C$22,3,0),VLOOKUP((A1688-1),'Айгенис Оп24'!$A$2:$C$22,3,0))),2)</f>
        <v>1.87</v>
      </c>
      <c r="G1688" s="43">
        <f>COUNTIF(D1689:$D$1852,365)</f>
        <v>0</v>
      </c>
      <c r="H1688" s="43">
        <f>COUNTIF(D1689:$D$1852,366)</f>
        <v>164</v>
      </c>
    </row>
    <row r="1689" spans="1:8" x14ac:dyDescent="0.25">
      <c r="A1689" s="1">
        <f>COUNTIF($C$2:C1689,"Да")</f>
        <v>18</v>
      </c>
      <c r="B1689" s="45">
        <f t="shared" si="54"/>
        <v>46952</v>
      </c>
      <c r="C1689" s="42" t="str">
        <f>IF(ISERROR(VLOOKUP(B1689,'Айгенис Оп24'!$C$3:$C$22,1,0)),"Нет","Да")</f>
        <v>Нет</v>
      </c>
      <c r="D1689" s="43">
        <f t="shared" si="53"/>
        <v>366</v>
      </c>
      <c r="E1689" s="49">
        <f>ROUND(('Все выпуски'!$X$3*'Все выпуски'!$X$6/100)/366*(B1689-IF(C1689="Нет",VLOOKUP(A1689,'Айгенис Оп24'!$A$2:$C$22,3,0),VLOOKUP((A1689-1),'Айгенис Оп24'!$A$2:$C$22,3,0))),2)</f>
        <v>1.97</v>
      </c>
      <c r="G1689" s="43">
        <f>COUNTIF(D1690:$D$1852,365)</f>
        <v>0</v>
      </c>
      <c r="H1689" s="43">
        <f>COUNTIF(D1690:$D$1852,366)</f>
        <v>163</v>
      </c>
    </row>
    <row r="1690" spans="1:8" x14ac:dyDescent="0.25">
      <c r="A1690" s="1">
        <f>COUNTIF($C$2:C1690,"Да")</f>
        <v>18</v>
      </c>
      <c r="B1690" s="45">
        <f t="shared" si="54"/>
        <v>46953</v>
      </c>
      <c r="C1690" s="42" t="str">
        <f>IF(ISERROR(VLOOKUP(B1690,'Айгенис Оп24'!$C$3:$C$22,1,0)),"Нет","Да")</f>
        <v>Нет</v>
      </c>
      <c r="D1690" s="43">
        <f t="shared" si="53"/>
        <v>366</v>
      </c>
      <c r="E1690" s="49">
        <f>ROUND(('Все выпуски'!$X$3*'Все выпуски'!$X$6/100)/366*(B1690-IF(C1690="Нет",VLOOKUP(A1690,'Айгенис Оп24'!$A$2:$C$22,3,0),VLOOKUP((A1690-1),'Айгенис Оп24'!$A$2:$C$22,3,0))),2)</f>
        <v>2.0699999999999998</v>
      </c>
      <c r="G1690" s="43">
        <f>COUNTIF(D1691:$D$1852,365)</f>
        <v>0</v>
      </c>
      <c r="H1690" s="43">
        <f>COUNTIF(D1691:$D$1852,366)</f>
        <v>162</v>
      </c>
    </row>
    <row r="1691" spans="1:8" x14ac:dyDescent="0.25">
      <c r="A1691" s="1">
        <f>COUNTIF($C$2:C1691,"Да")</f>
        <v>18</v>
      </c>
      <c r="B1691" s="45">
        <f t="shared" si="54"/>
        <v>46954</v>
      </c>
      <c r="C1691" s="42" t="str">
        <f>IF(ISERROR(VLOOKUP(B1691,'Айгенис Оп24'!$C$3:$C$22,1,0)),"Нет","Да")</f>
        <v>Нет</v>
      </c>
      <c r="D1691" s="43">
        <f t="shared" si="53"/>
        <v>366</v>
      </c>
      <c r="E1691" s="49">
        <f>ROUND(('Все выпуски'!$X$3*'Все выпуски'!$X$6/100)/366*(B1691-IF(C1691="Нет",VLOOKUP(A1691,'Айгенис Оп24'!$A$2:$C$22,3,0),VLOOKUP((A1691-1),'Айгенис Оп24'!$A$2:$C$22,3,0))),2)</f>
        <v>2.16</v>
      </c>
      <c r="G1691" s="43">
        <f>COUNTIF(D1692:$D$1852,365)</f>
        <v>0</v>
      </c>
      <c r="H1691" s="43">
        <f>COUNTIF(D1692:$D$1852,366)</f>
        <v>161</v>
      </c>
    </row>
    <row r="1692" spans="1:8" x14ac:dyDescent="0.25">
      <c r="A1692" s="1">
        <f>COUNTIF($C$2:C1692,"Да")</f>
        <v>18</v>
      </c>
      <c r="B1692" s="45">
        <f t="shared" si="54"/>
        <v>46955</v>
      </c>
      <c r="C1692" s="42" t="str">
        <f>IF(ISERROR(VLOOKUP(B1692,'Айгенис Оп24'!$C$3:$C$22,1,0)),"Нет","Да")</f>
        <v>Нет</v>
      </c>
      <c r="D1692" s="43">
        <f t="shared" si="53"/>
        <v>366</v>
      </c>
      <c r="E1692" s="49">
        <f>ROUND(('Все выпуски'!$X$3*'Все выпуски'!$X$6/100)/366*(B1692-IF(C1692="Нет",VLOOKUP(A1692,'Айгенис Оп24'!$A$2:$C$22,3,0),VLOOKUP((A1692-1),'Айгенис Оп24'!$A$2:$C$22,3,0))),2)</f>
        <v>2.2599999999999998</v>
      </c>
      <c r="G1692" s="43">
        <f>COUNTIF(D1693:$D$1852,365)</f>
        <v>0</v>
      </c>
      <c r="H1692" s="43">
        <f>COUNTIF(D1693:$D$1852,366)</f>
        <v>160</v>
      </c>
    </row>
    <row r="1693" spans="1:8" x14ac:dyDescent="0.25">
      <c r="A1693" s="1">
        <f>COUNTIF($C$2:C1693,"Да")</f>
        <v>18</v>
      </c>
      <c r="B1693" s="45">
        <f t="shared" si="54"/>
        <v>46956</v>
      </c>
      <c r="C1693" s="42" t="str">
        <f>IF(ISERROR(VLOOKUP(B1693,'Айгенис Оп24'!$C$3:$C$22,1,0)),"Нет","Да")</f>
        <v>Нет</v>
      </c>
      <c r="D1693" s="43">
        <f t="shared" si="53"/>
        <v>366</v>
      </c>
      <c r="E1693" s="49">
        <f>ROUND(('Все выпуски'!$X$3*'Все выпуски'!$X$6/100)/366*(B1693-IF(C1693="Нет",VLOOKUP(A1693,'Айгенис Оп24'!$A$2:$C$22,3,0),VLOOKUP((A1693-1),'Айгенис Оп24'!$A$2:$C$22,3,0))),2)</f>
        <v>2.36</v>
      </c>
      <c r="G1693" s="43">
        <f>COUNTIF(D1694:$D$1852,365)</f>
        <v>0</v>
      </c>
      <c r="H1693" s="43">
        <f>COUNTIF(D1694:$D$1852,366)</f>
        <v>159</v>
      </c>
    </row>
    <row r="1694" spans="1:8" x14ac:dyDescent="0.25">
      <c r="A1694" s="1">
        <f>COUNTIF($C$2:C1694,"Да")</f>
        <v>18</v>
      </c>
      <c r="B1694" s="45">
        <f t="shared" si="54"/>
        <v>46957</v>
      </c>
      <c r="C1694" s="42" t="str">
        <f>IF(ISERROR(VLOOKUP(B1694,'Айгенис Оп24'!$C$3:$C$22,1,0)),"Нет","Да")</f>
        <v>Нет</v>
      </c>
      <c r="D1694" s="43">
        <f t="shared" si="53"/>
        <v>366</v>
      </c>
      <c r="E1694" s="49">
        <f>ROUND(('Все выпуски'!$X$3*'Все выпуски'!$X$6/100)/366*(B1694-IF(C1694="Нет",VLOOKUP(A1694,'Айгенис Оп24'!$A$2:$C$22,3,0),VLOOKUP((A1694-1),'Айгенис Оп24'!$A$2:$C$22,3,0))),2)</f>
        <v>2.46</v>
      </c>
      <c r="G1694" s="43">
        <f>COUNTIF(D1695:$D$1852,365)</f>
        <v>0</v>
      </c>
      <c r="H1694" s="43">
        <f>COUNTIF(D1695:$D$1852,366)</f>
        <v>158</v>
      </c>
    </row>
    <row r="1695" spans="1:8" x14ac:dyDescent="0.25">
      <c r="A1695" s="1">
        <f>COUNTIF($C$2:C1695,"Да")</f>
        <v>18</v>
      </c>
      <c r="B1695" s="45">
        <f t="shared" si="54"/>
        <v>46958</v>
      </c>
      <c r="C1695" s="42" t="str">
        <f>IF(ISERROR(VLOOKUP(B1695,'Айгенис Оп24'!$C$3:$C$22,1,0)),"Нет","Да")</f>
        <v>Нет</v>
      </c>
      <c r="D1695" s="43">
        <f t="shared" si="53"/>
        <v>366</v>
      </c>
      <c r="E1695" s="49">
        <f>ROUND(('Все выпуски'!$X$3*'Все выпуски'!$X$6/100)/366*(B1695-IF(C1695="Нет",VLOOKUP(A1695,'Айгенис Оп24'!$A$2:$C$22,3,0),VLOOKUP((A1695-1),'Айгенис Оп24'!$A$2:$C$22,3,0))),2)</f>
        <v>2.56</v>
      </c>
      <c r="G1695" s="43">
        <f>COUNTIF(D1696:$D$1852,365)</f>
        <v>0</v>
      </c>
      <c r="H1695" s="43">
        <f>COUNTIF(D1696:$D$1852,366)</f>
        <v>157</v>
      </c>
    </row>
    <row r="1696" spans="1:8" x14ac:dyDescent="0.25">
      <c r="A1696" s="1">
        <f>COUNTIF($C$2:C1696,"Да")</f>
        <v>18</v>
      </c>
      <c r="B1696" s="45">
        <f t="shared" si="54"/>
        <v>46959</v>
      </c>
      <c r="C1696" s="42" t="str">
        <f>IF(ISERROR(VLOOKUP(B1696,'Айгенис Оп24'!$C$3:$C$22,1,0)),"Нет","Да")</f>
        <v>Нет</v>
      </c>
      <c r="D1696" s="43">
        <f t="shared" si="53"/>
        <v>366</v>
      </c>
      <c r="E1696" s="49">
        <f>ROUND(('Все выпуски'!$X$3*'Все выпуски'!$X$6/100)/366*(B1696-IF(C1696="Нет",VLOOKUP(A1696,'Айгенис Оп24'!$A$2:$C$22,3,0),VLOOKUP((A1696-1),'Айгенис Оп24'!$A$2:$C$22,3,0))),2)</f>
        <v>2.66</v>
      </c>
      <c r="G1696" s="43">
        <f>COUNTIF(D1697:$D$1852,365)</f>
        <v>0</v>
      </c>
      <c r="H1696" s="43">
        <f>COUNTIF(D1697:$D$1852,366)</f>
        <v>156</v>
      </c>
    </row>
    <row r="1697" spans="1:8" x14ac:dyDescent="0.25">
      <c r="A1697" s="1">
        <f>COUNTIF($C$2:C1697,"Да")</f>
        <v>18</v>
      </c>
      <c r="B1697" s="45">
        <f t="shared" si="54"/>
        <v>46960</v>
      </c>
      <c r="C1697" s="42" t="str">
        <f>IF(ISERROR(VLOOKUP(B1697,'Айгенис Оп24'!$C$3:$C$22,1,0)),"Нет","Да")</f>
        <v>Нет</v>
      </c>
      <c r="D1697" s="43">
        <f t="shared" si="53"/>
        <v>366</v>
      </c>
      <c r="E1697" s="49">
        <f>ROUND(('Все выпуски'!$X$3*'Все выпуски'!$X$6/100)/366*(B1697-IF(C1697="Нет",VLOOKUP(A1697,'Айгенис Оп24'!$A$2:$C$22,3,0),VLOOKUP((A1697-1),'Айгенис Оп24'!$A$2:$C$22,3,0))),2)</f>
        <v>2.75</v>
      </c>
      <c r="G1697" s="43">
        <f>COUNTIF(D1698:$D$1852,365)</f>
        <v>0</v>
      </c>
      <c r="H1697" s="43">
        <f>COUNTIF(D1698:$D$1852,366)</f>
        <v>155</v>
      </c>
    </row>
    <row r="1698" spans="1:8" x14ac:dyDescent="0.25">
      <c r="A1698" s="1">
        <f>COUNTIF($C$2:C1698,"Да")</f>
        <v>18</v>
      </c>
      <c r="B1698" s="45">
        <f t="shared" si="54"/>
        <v>46961</v>
      </c>
      <c r="C1698" s="42" t="str">
        <f>IF(ISERROR(VLOOKUP(B1698,'Айгенис Оп24'!$C$3:$C$22,1,0)),"Нет","Да")</f>
        <v>Нет</v>
      </c>
      <c r="D1698" s="43">
        <f t="shared" si="53"/>
        <v>366</v>
      </c>
      <c r="E1698" s="49">
        <f>ROUND(('Все выпуски'!$X$3*'Все выпуски'!$X$6/100)/366*(B1698-IF(C1698="Нет",VLOOKUP(A1698,'Айгенис Оп24'!$A$2:$C$22,3,0),VLOOKUP((A1698-1),'Айгенис Оп24'!$A$2:$C$22,3,0))),2)</f>
        <v>2.85</v>
      </c>
      <c r="G1698" s="43">
        <f>COUNTIF(D1699:$D$1852,365)</f>
        <v>0</v>
      </c>
      <c r="H1698" s="43">
        <f>COUNTIF(D1699:$D$1852,366)</f>
        <v>154</v>
      </c>
    </row>
    <row r="1699" spans="1:8" x14ac:dyDescent="0.25">
      <c r="A1699" s="1">
        <f>COUNTIF($C$2:C1699,"Да")</f>
        <v>18</v>
      </c>
      <c r="B1699" s="45">
        <f t="shared" si="54"/>
        <v>46962</v>
      </c>
      <c r="C1699" s="42" t="str">
        <f>IF(ISERROR(VLOOKUP(B1699,'Айгенис Оп24'!$C$3:$C$22,1,0)),"Нет","Да")</f>
        <v>Нет</v>
      </c>
      <c r="D1699" s="43">
        <f t="shared" si="53"/>
        <v>366</v>
      </c>
      <c r="E1699" s="49">
        <f>ROUND(('Все выпуски'!$X$3*'Все выпуски'!$X$6/100)/366*(B1699-IF(C1699="Нет",VLOOKUP(A1699,'Айгенис Оп24'!$A$2:$C$22,3,0),VLOOKUP((A1699-1),'Айгенис Оп24'!$A$2:$C$22,3,0))),2)</f>
        <v>2.95</v>
      </c>
      <c r="G1699" s="43">
        <f>COUNTIF(D1700:$D$1852,365)</f>
        <v>0</v>
      </c>
      <c r="H1699" s="43">
        <f>COUNTIF(D1700:$D$1852,366)</f>
        <v>153</v>
      </c>
    </row>
    <row r="1700" spans="1:8" x14ac:dyDescent="0.25">
      <c r="A1700" s="1">
        <f>COUNTIF($C$2:C1700,"Да")</f>
        <v>18</v>
      </c>
      <c r="B1700" s="45">
        <f t="shared" si="54"/>
        <v>46963</v>
      </c>
      <c r="C1700" s="42" t="str">
        <f>IF(ISERROR(VLOOKUP(B1700,'Айгенис Оп24'!$C$3:$C$22,1,0)),"Нет","Да")</f>
        <v>Нет</v>
      </c>
      <c r="D1700" s="43">
        <f t="shared" si="53"/>
        <v>366</v>
      </c>
      <c r="E1700" s="49">
        <f>ROUND(('Все выпуски'!$X$3*'Все выпуски'!$X$6/100)/366*(B1700-IF(C1700="Нет",VLOOKUP(A1700,'Айгенис Оп24'!$A$2:$C$22,3,0),VLOOKUP((A1700-1),'Айгенис Оп24'!$A$2:$C$22,3,0))),2)</f>
        <v>3.05</v>
      </c>
      <c r="G1700" s="43">
        <f>COUNTIF(D1701:$D$1852,365)</f>
        <v>0</v>
      </c>
      <c r="H1700" s="43">
        <f>COUNTIF(D1701:$D$1852,366)</f>
        <v>152</v>
      </c>
    </row>
    <row r="1701" spans="1:8" x14ac:dyDescent="0.25">
      <c r="A1701" s="1">
        <f>COUNTIF($C$2:C1701,"Да")</f>
        <v>18</v>
      </c>
      <c r="B1701" s="45">
        <f t="shared" si="54"/>
        <v>46964</v>
      </c>
      <c r="C1701" s="42" t="str">
        <f>IF(ISERROR(VLOOKUP(B1701,'Айгенис Оп24'!$C$3:$C$22,1,0)),"Нет","Да")</f>
        <v>Нет</v>
      </c>
      <c r="D1701" s="43">
        <f t="shared" si="53"/>
        <v>366</v>
      </c>
      <c r="E1701" s="49">
        <f>ROUND(('Все выпуски'!$X$3*'Все выпуски'!$X$6/100)/366*(B1701-IF(C1701="Нет",VLOOKUP(A1701,'Айгенис Оп24'!$A$2:$C$22,3,0),VLOOKUP((A1701-1),'Айгенис Оп24'!$A$2:$C$22,3,0))),2)</f>
        <v>3.15</v>
      </c>
      <c r="G1701" s="43">
        <f>COUNTIF(D1702:$D$1852,365)</f>
        <v>0</v>
      </c>
      <c r="H1701" s="43">
        <f>COUNTIF(D1702:$D$1852,366)</f>
        <v>151</v>
      </c>
    </row>
    <row r="1702" spans="1:8" x14ac:dyDescent="0.25">
      <c r="A1702" s="1">
        <f>COUNTIF($C$2:C1702,"Да")</f>
        <v>18</v>
      </c>
      <c r="B1702" s="45">
        <f t="shared" si="54"/>
        <v>46965</v>
      </c>
      <c r="C1702" s="42" t="str">
        <f>IF(ISERROR(VLOOKUP(B1702,'Айгенис Оп24'!$C$3:$C$22,1,0)),"Нет","Да")</f>
        <v>Нет</v>
      </c>
      <c r="D1702" s="43">
        <f t="shared" si="53"/>
        <v>366</v>
      </c>
      <c r="E1702" s="49">
        <f>ROUND(('Все выпуски'!$X$3*'Все выпуски'!$X$6/100)/366*(B1702-IF(C1702="Нет",VLOOKUP(A1702,'Айгенис Оп24'!$A$2:$C$22,3,0),VLOOKUP((A1702-1),'Айгенис Оп24'!$A$2:$C$22,3,0))),2)</f>
        <v>3.25</v>
      </c>
      <c r="G1702" s="43">
        <f>COUNTIF(D1703:$D$1852,365)</f>
        <v>0</v>
      </c>
      <c r="H1702" s="43">
        <f>COUNTIF(D1703:$D$1852,366)</f>
        <v>150</v>
      </c>
    </row>
    <row r="1703" spans="1:8" x14ac:dyDescent="0.25">
      <c r="A1703" s="1">
        <f>COUNTIF($C$2:C1703,"Да")</f>
        <v>18</v>
      </c>
      <c r="B1703" s="45">
        <f t="shared" si="54"/>
        <v>46966</v>
      </c>
      <c r="C1703" s="42" t="str">
        <f>IF(ISERROR(VLOOKUP(B1703,'Айгенис Оп24'!$C$3:$C$22,1,0)),"Нет","Да")</f>
        <v>Нет</v>
      </c>
      <c r="D1703" s="43">
        <f t="shared" si="53"/>
        <v>366</v>
      </c>
      <c r="E1703" s="49">
        <f>ROUND(('Все выпуски'!$X$3*'Все выпуски'!$X$6/100)/366*(B1703-IF(C1703="Нет",VLOOKUP(A1703,'Айгенис Оп24'!$A$2:$C$22,3,0),VLOOKUP((A1703-1),'Айгенис Оп24'!$A$2:$C$22,3,0))),2)</f>
        <v>3.34</v>
      </c>
      <c r="G1703" s="43">
        <f>COUNTIF(D1704:$D$1852,365)</f>
        <v>0</v>
      </c>
      <c r="H1703" s="43">
        <f>COUNTIF(D1704:$D$1852,366)</f>
        <v>149</v>
      </c>
    </row>
    <row r="1704" spans="1:8" x14ac:dyDescent="0.25">
      <c r="A1704" s="1">
        <f>COUNTIF($C$2:C1704,"Да")</f>
        <v>18</v>
      </c>
      <c r="B1704" s="45">
        <f t="shared" si="54"/>
        <v>46967</v>
      </c>
      <c r="C1704" s="42" t="str">
        <f>IF(ISERROR(VLOOKUP(B1704,'Айгенис Оп24'!$C$3:$C$22,1,0)),"Нет","Да")</f>
        <v>Нет</v>
      </c>
      <c r="D1704" s="43">
        <f t="shared" si="53"/>
        <v>366</v>
      </c>
      <c r="E1704" s="49">
        <f>ROUND(('Все выпуски'!$X$3*'Все выпуски'!$X$6/100)/366*(B1704-IF(C1704="Нет",VLOOKUP(A1704,'Айгенис Оп24'!$A$2:$C$22,3,0),VLOOKUP((A1704-1),'Айгенис Оп24'!$A$2:$C$22,3,0))),2)</f>
        <v>3.44</v>
      </c>
      <c r="G1704" s="43">
        <f>COUNTIF(D1705:$D$1852,365)</f>
        <v>0</v>
      </c>
      <c r="H1704" s="43">
        <f>COUNTIF(D1705:$D$1852,366)</f>
        <v>148</v>
      </c>
    </row>
    <row r="1705" spans="1:8" x14ac:dyDescent="0.25">
      <c r="A1705" s="1">
        <f>COUNTIF($C$2:C1705,"Да")</f>
        <v>18</v>
      </c>
      <c r="B1705" s="45">
        <f t="shared" si="54"/>
        <v>46968</v>
      </c>
      <c r="C1705" s="42" t="str">
        <f>IF(ISERROR(VLOOKUP(B1705,'Айгенис Оп24'!$C$3:$C$22,1,0)),"Нет","Да")</f>
        <v>Нет</v>
      </c>
      <c r="D1705" s="43">
        <f t="shared" si="53"/>
        <v>366</v>
      </c>
      <c r="E1705" s="49">
        <f>ROUND(('Все выпуски'!$X$3*'Все выпуски'!$X$6/100)/366*(B1705-IF(C1705="Нет",VLOOKUP(A1705,'Айгенис Оп24'!$A$2:$C$22,3,0),VLOOKUP((A1705-1),'Айгенис Оп24'!$A$2:$C$22,3,0))),2)</f>
        <v>3.54</v>
      </c>
      <c r="G1705" s="43">
        <f>COUNTIF(D1706:$D$1852,365)</f>
        <v>0</v>
      </c>
      <c r="H1705" s="43">
        <f>COUNTIF(D1706:$D$1852,366)</f>
        <v>147</v>
      </c>
    </row>
    <row r="1706" spans="1:8" x14ac:dyDescent="0.25">
      <c r="A1706" s="1">
        <f>COUNTIF($C$2:C1706,"Да")</f>
        <v>18</v>
      </c>
      <c r="B1706" s="45">
        <f t="shared" si="54"/>
        <v>46969</v>
      </c>
      <c r="C1706" s="42" t="str">
        <f>IF(ISERROR(VLOOKUP(B1706,'Айгенис Оп24'!$C$3:$C$22,1,0)),"Нет","Да")</f>
        <v>Нет</v>
      </c>
      <c r="D1706" s="43">
        <f t="shared" si="53"/>
        <v>366</v>
      </c>
      <c r="E1706" s="49">
        <f>ROUND(('Все выпуски'!$X$3*'Все выпуски'!$X$6/100)/366*(B1706-IF(C1706="Нет",VLOOKUP(A1706,'Айгенис Оп24'!$A$2:$C$22,3,0),VLOOKUP((A1706-1),'Айгенис Оп24'!$A$2:$C$22,3,0))),2)</f>
        <v>3.64</v>
      </c>
      <c r="G1706" s="43">
        <f>COUNTIF(D1707:$D$1852,365)</f>
        <v>0</v>
      </c>
      <c r="H1706" s="43">
        <f>COUNTIF(D1707:$D$1852,366)</f>
        <v>146</v>
      </c>
    </row>
    <row r="1707" spans="1:8" x14ac:dyDescent="0.25">
      <c r="A1707" s="1">
        <f>COUNTIF($C$2:C1707,"Да")</f>
        <v>18</v>
      </c>
      <c r="B1707" s="45">
        <f t="shared" si="54"/>
        <v>46970</v>
      </c>
      <c r="C1707" s="42" t="str">
        <f>IF(ISERROR(VLOOKUP(B1707,'Айгенис Оп24'!$C$3:$C$22,1,0)),"Нет","Да")</f>
        <v>Нет</v>
      </c>
      <c r="D1707" s="43">
        <f t="shared" si="53"/>
        <v>366</v>
      </c>
      <c r="E1707" s="49">
        <f>ROUND(('Все выпуски'!$X$3*'Все выпуски'!$X$6/100)/366*(B1707-IF(C1707="Нет",VLOOKUP(A1707,'Айгенис Оп24'!$A$2:$C$22,3,0),VLOOKUP((A1707-1),'Айгенис Оп24'!$A$2:$C$22,3,0))),2)</f>
        <v>3.74</v>
      </c>
      <c r="G1707" s="43">
        <f>COUNTIF(D1708:$D$1852,365)</f>
        <v>0</v>
      </c>
      <c r="H1707" s="43">
        <f>COUNTIF(D1708:$D$1852,366)</f>
        <v>145</v>
      </c>
    </row>
    <row r="1708" spans="1:8" x14ac:dyDescent="0.25">
      <c r="A1708" s="1">
        <f>COUNTIF($C$2:C1708,"Да")</f>
        <v>18</v>
      </c>
      <c r="B1708" s="45">
        <f t="shared" si="54"/>
        <v>46971</v>
      </c>
      <c r="C1708" s="42" t="str">
        <f>IF(ISERROR(VLOOKUP(B1708,'Айгенис Оп24'!$C$3:$C$22,1,0)),"Нет","Да")</f>
        <v>Нет</v>
      </c>
      <c r="D1708" s="43">
        <f t="shared" si="53"/>
        <v>366</v>
      </c>
      <c r="E1708" s="49">
        <f>ROUND(('Все выпуски'!$X$3*'Все выпуски'!$X$6/100)/366*(B1708-IF(C1708="Нет",VLOOKUP(A1708,'Айгенис Оп24'!$A$2:$C$22,3,0),VLOOKUP((A1708-1),'Айгенис Оп24'!$A$2:$C$22,3,0))),2)</f>
        <v>3.84</v>
      </c>
      <c r="G1708" s="43">
        <f>COUNTIF(D1709:$D$1852,365)</f>
        <v>0</v>
      </c>
      <c r="H1708" s="43">
        <f>COUNTIF(D1709:$D$1852,366)</f>
        <v>144</v>
      </c>
    </row>
    <row r="1709" spans="1:8" x14ac:dyDescent="0.25">
      <c r="A1709" s="1">
        <f>COUNTIF($C$2:C1709,"Да")</f>
        <v>18</v>
      </c>
      <c r="B1709" s="45">
        <f t="shared" si="54"/>
        <v>46972</v>
      </c>
      <c r="C1709" s="42" t="str">
        <f>IF(ISERROR(VLOOKUP(B1709,'Айгенис Оп24'!$C$3:$C$22,1,0)),"Нет","Да")</f>
        <v>Нет</v>
      </c>
      <c r="D1709" s="43">
        <f t="shared" si="53"/>
        <v>366</v>
      </c>
      <c r="E1709" s="49">
        <f>ROUND(('Все выпуски'!$X$3*'Все выпуски'!$X$6/100)/366*(B1709-IF(C1709="Нет",VLOOKUP(A1709,'Айгенис Оп24'!$A$2:$C$22,3,0),VLOOKUP((A1709-1),'Айгенис Оп24'!$A$2:$C$22,3,0))),2)</f>
        <v>3.93</v>
      </c>
      <c r="G1709" s="43">
        <f>COUNTIF(D1710:$D$1852,365)</f>
        <v>0</v>
      </c>
      <c r="H1709" s="43">
        <f>COUNTIF(D1710:$D$1852,366)</f>
        <v>143</v>
      </c>
    </row>
    <row r="1710" spans="1:8" x14ac:dyDescent="0.25">
      <c r="A1710" s="1">
        <f>COUNTIF($C$2:C1710,"Да")</f>
        <v>18</v>
      </c>
      <c r="B1710" s="45">
        <f t="shared" si="54"/>
        <v>46973</v>
      </c>
      <c r="C1710" s="42" t="str">
        <f>IF(ISERROR(VLOOKUP(B1710,'Айгенис Оп24'!$C$3:$C$22,1,0)),"Нет","Да")</f>
        <v>Нет</v>
      </c>
      <c r="D1710" s="43">
        <f t="shared" si="53"/>
        <v>366</v>
      </c>
      <c r="E1710" s="49">
        <f>ROUND(('Все выпуски'!$X$3*'Все выпуски'!$X$6/100)/366*(B1710-IF(C1710="Нет",VLOOKUP(A1710,'Айгенис Оп24'!$A$2:$C$22,3,0),VLOOKUP((A1710-1),'Айгенис Оп24'!$A$2:$C$22,3,0))),2)</f>
        <v>4.03</v>
      </c>
      <c r="G1710" s="43">
        <f>COUNTIF(D1711:$D$1852,365)</f>
        <v>0</v>
      </c>
      <c r="H1710" s="43">
        <f>COUNTIF(D1711:$D$1852,366)</f>
        <v>142</v>
      </c>
    </row>
    <row r="1711" spans="1:8" x14ac:dyDescent="0.25">
      <c r="A1711" s="1">
        <f>COUNTIF($C$2:C1711,"Да")</f>
        <v>18</v>
      </c>
      <c r="B1711" s="45">
        <f t="shared" si="54"/>
        <v>46974</v>
      </c>
      <c r="C1711" s="42" t="str">
        <f>IF(ISERROR(VLOOKUP(B1711,'Айгенис Оп24'!$C$3:$C$22,1,0)),"Нет","Да")</f>
        <v>Нет</v>
      </c>
      <c r="D1711" s="43">
        <f t="shared" si="53"/>
        <v>366</v>
      </c>
      <c r="E1711" s="49">
        <f>ROUND(('Все выпуски'!$X$3*'Все выпуски'!$X$6/100)/366*(B1711-IF(C1711="Нет",VLOOKUP(A1711,'Айгенис Оп24'!$A$2:$C$22,3,0),VLOOKUP((A1711-1),'Айгенис Оп24'!$A$2:$C$22,3,0))),2)</f>
        <v>4.13</v>
      </c>
      <c r="G1711" s="43">
        <f>COUNTIF(D1712:$D$1852,365)</f>
        <v>0</v>
      </c>
      <c r="H1711" s="43">
        <f>COUNTIF(D1712:$D$1852,366)</f>
        <v>141</v>
      </c>
    </row>
    <row r="1712" spans="1:8" x14ac:dyDescent="0.25">
      <c r="A1712" s="1">
        <f>COUNTIF($C$2:C1712,"Да")</f>
        <v>18</v>
      </c>
      <c r="B1712" s="45">
        <f t="shared" si="54"/>
        <v>46975</v>
      </c>
      <c r="C1712" s="42" t="str">
        <f>IF(ISERROR(VLOOKUP(B1712,'Айгенис Оп24'!$C$3:$C$22,1,0)),"Нет","Да")</f>
        <v>Нет</v>
      </c>
      <c r="D1712" s="43">
        <f t="shared" si="53"/>
        <v>366</v>
      </c>
      <c r="E1712" s="49">
        <f>ROUND(('Все выпуски'!$X$3*'Все выпуски'!$X$6/100)/366*(B1712-IF(C1712="Нет",VLOOKUP(A1712,'Айгенис Оп24'!$A$2:$C$22,3,0),VLOOKUP((A1712-1),'Айгенис Оп24'!$A$2:$C$22,3,0))),2)</f>
        <v>4.2300000000000004</v>
      </c>
      <c r="G1712" s="43">
        <f>COUNTIF(D1713:$D$1852,365)</f>
        <v>0</v>
      </c>
      <c r="H1712" s="43">
        <f>COUNTIF(D1713:$D$1852,366)</f>
        <v>140</v>
      </c>
    </row>
    <row r="1713" spans="1:8" x14ac:dyDescent="0.25">
      <c r="A1713" s="1">
        <f>COUNTIF($C$2:C1713,"Да")</f>
        <v>18</v>
      </c>
      <c r="B1713" s="45">
        <f t="shared" si="54"/>
        <v>46976</v>
      </c>
      <c r="C1713" s="42" t="str">
        <f>IF(ISERROR(VLOOKUP(B1713,'Айгенис Оп24'!$C$3:$C$22,1,0)),"Нет","Да")</f>
        <v>Нет</v>
      </c>
      <c r="D1713" s="43">
        <f t="shared" si="53"/>
        <v>366</v>
      </c>
      <c r="E1713" s="49">
        <f>ROUND(('Все выпуски'!$X$3*'Все выпуски'!$X$6/100)/366*(B1713-IF(C1713="Нет",VLOOKUP(A1713,'Айгенис Оп24'!$A$2:$C$22,3,0),VLOOKUP((A1713-1),'Айгенис Оп24'!$A$2:$C$22,3,0))),2)</f>
        <v>4.33</v>
      </c>
      <c r="G1713" s="43">
        <f>COUNTIF(D1714:$D$1852,365)</f>
        <v>0</v>
      </c>
      <c r="H1713" s="43">
        <f>COUNTIF(D1714:$D$1852,366)</f>
        <v>139</v>
      </c>
    </row>
    <row r="1714" spans="1:8" x14ac:dyDescent="0.25">
      <c r="A1714" s="1">
        <f>COUNTIF($C$2:C1714,"Да")</f>
        <v>18</v>
      </c>
      <c r="B1714" s="45">
        <f t="shared" si="54"/>
        <v>46977</v>
      </c>
      <c r="C1714" s="42" t="str">
        <f>IF(ISERROR(VLOOKUP(B1714,'Айгенис Оп24'!$C$3:$C$22,1,0)),"Нет","Да")</f>
        <v>Нет</v>
      </c>
      <c r="D1714" s="43">
        <f t="shared" si="53"/>
        <v>366</v>
      </c>
      <c r="E1714" s="49">
        <f>ROUND(('Все выпуски'!$X$3*'Все выпуски'!$X$6/100)/366*(B1714-IF(C1714="Нет",VLOOKUP(A1714,'Айгенис Оп24'!$A$2:$C$22,3,0),VLOOKUP((A1714-1),'Айгенис Оп24'!$A$2:$C$22,3,0))),2)</f>
        <v>4.43</v>
      </c>
      <c r="G1714" s="43">
        <f>COUNTIF(D1715:$D$1852,365)</f>
        <v>0</v>
      </c>
      <c r="H1714" s="43">
        <f>COUNTIF(D1715:$D$1852,366)</f>
        <v>138</v>
      </c>
    </row>
    <row r="1715" spans="1:8" x14ac:dyDescent="0.25">
      <c r="A1715" s="1">
        <f>COUNTIF($C$2:C1715,"Да")</f>
        <v>18</v>
      </c>
      <c r="B1715" s="45">
        <f t="shared" si="54"/>
        <v>46978</v>
      </c>
      <c r="C1715" s="42" t="str">
        <f>IF(ISERROR(VLOOKUP(B1715,'Айгенис Оп24'!$C$3:$C$22,1,0)),"Нет","Да")</f>
        <v>Нет</v>
      </c>
      <c r="D1715" s="43">
        <f t="shared" si="53"/>
        <v>366</v>
      </c>
      <c r="E1715" s="49">
        <f>ROUND(('Все выпуски'!$X$3*'Все выпуски'!$X$6/100)/366*(B1715-IF(C1715="Нет",VLOOKUP(A1715,'Айгенис Оп24'!$A$2:$C$22,3,0),VLOOKUP((A1715-1),'Айгенис Оп24'!$A$2:$C$22,3,0))),2)</f>
        <v>4.5199999999999996</v>
      </c>
      <c r="G1715" s="43">
        <f>COUNTIF(D1716:$D$1852,365)</f>
        <v>0</v>
      </c>
      <c r="H1715" s="43">
        <f>COUNTIF(D1716:$D$1852,366)</f>
        <v>137</v>
      </c>
    </row>
    <row r="1716" spans="1:8" x14ac:dyDescent="0.25">
      <c r="A1716" s="1">
        <f>COUNTIF($C$2:C1716,"Да")</f>
        <v>18</v>
      </c>
      <c r="B1716" s="45">
        <f t="shared" si="54"/>
        <v>46979</v>
      </c>
      <c r="C1716" s="42" t="str">
        <f>IF(ISERROR(VLOOKUP(B1716,'Айгенис Оп24'!$C$3:$C$22,1,0)),"Нет","Да")</f>
        <v>Нет</v>
      </c>
      <c r="D1716" s="43">
        <f t="shared" si="53"/>
        <v>366</v>
      </c>
      <c r="E1716" s="49">
        <f>ROUND(('Все выпуски'!$X$3*'Все выпуски'!$X$6/100)/366*(B1716-IF(C1716="Нет",VLOOKUP(A1716,'Айгенис Оп24'!$A$2:$C$22,3,0),VLOOKUP((A1716-1),'Айгенис Оп24'!$A$2:$C$22,3,0))),2)</f>
        <v>4.62</v>
      </c>
      <c r="G1716" s="43">
        <f>COUNTIF(D1717:$D$1852,365)</f>
        <v>0</v>
      </c>
      <c r="H1716" s="43">
        <f>COUNTIF(D1717:$D$1852,366)</f>
        <v>136</v>
      </c>
    </row>
    <row r="1717" spans="1:8" x14ac:dyDescent="0.25">
      <c r="A1717" s="1">
        <f>COUNTIF($C$2:C1717,"Да")</f>
        <v>18</v>
      </c>
      <c r="B1717" s="45">
        <f t="shared" si="54"/>
        <v>46980</v>
      </c>
      <c r="C1717" s="42" t="str">
        <f>IF(ISERROR(VLOOKUP(B1717,'Айгенис Оп24'!$C$3:$C$22,1,0)),"Нет","Да")</f>
        <v>Нет</v>
      </c>
      <c r="D1717" s="43">
        <f t="shared" si="53"/>
        <v>366</v>
      </c>
      <c r="E1717" s="49">
        <f>ROUND(('Все выпуски'!$X$3*'Все выпуски'!$X$6/100)/366*(B1717-IF(C1717="Нет",VLOOKUP(A1717,'Айгенис Оп24'!$A$2:$C$22,3,0),VLOOKUP((A1717-1),'Айгенис Оп24'!$A$2:$C$22,3,0))),2)</f>
        <v>4.72</v>
      </c>
      <c r="G1717" s="43">
        <f>COUNTIF(D1718:$D$1852,365)</f>
        <v>0</v>
      </c>
      <c r="H1717" s="43">
        <f>COUNTIF(D1718:$D$1852,366)</f>
        <v>135</v>
      </c>
    </row>
    <row r="1718" spans="1:8" x14ac:dyDescent="0.25">
      <c r="A1718" s="1">
        <f>COUNTIF($C$2:C1718,"Да")</f>
        <v>18</v>
      </c>
      <c r="B1718" s="45">
        <f t="shared" si="54"/>
        <v>46981</v>
      </c>
      <c r="C1718" s="42" t="str">
        <f>IF(ISERROR(VLOOKUP(B1718,'Айгенис Оп24'!$C$3:$C$22,1,0)),"Нет","Да")</f>
        <v>Нет</v>
      </c>
      <c r="D1718" s="43">
        <f t="shared" si="53"/>
        <v>366</v>
      </c>
      <c r="E1718" s="49">
        <f>ROUND(('Все выпуски'!$X$3*'Все выпуски'!$X$6/100)/366*(B1718-IF(C1718="Нет",VLOOKUP(A1718,'Айгенис Оп24'!$A$2:$C$22,3,0),VLOOKUP((A1718-1),'Айгенис Оп24'!$A$2:$C$22,3,0))),2)</f>
        <v>4.82</v>
      </c>
      <c r="G1718" s="43">
        <f>COUNTIF(D1719:$D$1852,365)</f>
        <v>0</v>
      </c>
      <c r="H1718" s="43">
        <f>COUNTIF(D1719:$D$1852,366)</f>
        <v>134</v>
      </c>
    </row>
    <row r="1719" spans="1:8" x14ac:dyDescent="0.25">
      <c r="A1719" s="1">
        <f>COUNTIF($C$2:C1719,"Да")</f>
        <v>18</v>
      </c>
      <c r="B1719" s="45">
        <f t="shared" si="54"/>
        <v>46982</v>
      </c>
      <c r="C1719" s="42" t="str">
        <f>IF(ISERROR(VLOOKUP(B1719,'Айгенис Оп24'!$C$3:$C$22,1,0)),"Нет","Да")</f>
        <v>Нет</v>
      </c>
      <c r="D1719" s="43">
        <f t="shared" si="53"/>
        <v>366</v>
      </c>
      <c r="E1719" s="49">
        <f>ROUND(('Все выпуски'!$X$3*'Все выпуски'!$X$6/100)/366*(B1719-IF(C1719="Нет",VLOOKUP(A1719,'Айгенис Оп24'!$A$2:$C$22,3,0),VLOOKUP((A1719-1),'Айгенис Оп24'!$A$2:$C$22,3,0))),2)</f>
        <v>4.92</v>
      </c>
      <c r="G1719" s="43">
        <f>COUNTIF(D1720:$D$1852,365)</f>
        <v>0</v>
      </c>
      <c r="H1719" s="43">
        <f>COUNTIF(D1720:$D$1852,366)</f>
        <v>133</v>
      </c>
    </row>
    <row r="1720" spans="1:8" x14ac:dyDescent="0.25">
      <c r="A1720" s="1">
        <f>COUNTIF($C$2:C1720,"Да")</f>
        <v>18</v>
      </c>
      <c r="B1720" s="45">
        <f t="shared" si="54"/>
        <v>46983</v>
      </c>
      <c r="C1720" s="42" t="str">
        <f>IF(ISERROR(VLOOKUP(B1720,'Айгенис Оп24'!$C$3:$C$22,1,0)),"Нет","Да")</f>
        <v>Нет</v>
      </c>
      <c r="D1720" s="43">
        <f t="shared" si="53"/>
        <v>366</v>
      </c>
      <c r="E1720" s="49">
        <f>ROUND(('Все выпуски'!$X$3*'Все выпуски'!$X$6/100)/366*(B1720-IF(C1720="Нет",VLOOKUP(A1720,'Айгенис Оп24'!$A$2:$C$22,3,0),VLOOKUP((A1720-1),'Айгенис Оп24'!$A$2:$C$22,3,0))),2)</f>
        <v>5.0199999999999996</v>
      </c>
      <c r="G1720" s="43">
        <f>COUNTIF(D1721:$D$1852,365)</f>
        <v>0</v>
      </c>
      <c r="H1720" s="43">
        <f>COUNTIF(D1721:$D$1852,366)</f>
        <v>132</v>
      </c>
    </row>
    <row r="1721" spans="1:8" x14ac:dyDescent="0.25">
      <c r="A1721" s="1">
        <f>COUNTIF($C$2:C1721,"Да")</f>
        <v>18</v>
      </c>
      <c r="B1721" s="45">
        <f t="shared" si="54"/>
        <v>46984</v>
      </c>
      <c r="C1721" s="42" t="str">
        <f>IF(ISERROR(VLOOKUP(B1721,'Айгенис Оп24'!$C$3:$C$22,1,0)),"Нет","Да")</f>
        <v>Нет</v>
      </c>
      <c r="D1721" s="43">
        <f t="shared" si="53"/>
        <v>366</v>
      </c>
      <c r="E1721" s="49">
        <f>ROUND(('Все выпуски'!$X$3*'Все выпуски'!$X$6/100)/366*(B1721-IF(C1721="Нет",VLOOKUP(A1721,'Айгенис Оп24'!$A$2:$C$22,3,0),VLOOKUP((A1721-1),'Айгенис Оп24'!$A$2:$C$22,3,0))),2)</f>
        <v>5.1100000000000003</v>
      </c>
      <c r="G1721" s="43">
        <f>COUNTIF(D1722:$D$1852,365)</f>
        <v>0</v>
      </c>
      <c r="H1721" s="43">
        <f>COUNTIF(D1722:$D$1852,366)</f>
        <v>131</v>
      </c>
    </row>
    <row r="1722" spans="1:8" x14ac:dyDescent="0.25">
      <c r="A1722" s="1">
        <f>COUNTIF($C$2:C1722,"Да")</f>
        <v>18</v>
      </c>
      <c r="B1722" s="45">
        <f t="shared" si="54"/>
        <v>46985</v>
      </c>
      <c r="C1722" s="42" t="str">
        <f>IF(ISERROR(VLOOKUP(B1722,'Айгенис Оп24'!$C$3:$C$22,1,0)),"Нет","Да")</f>
        <v>Нет</v>
      </c>
      <c r="D1722" s="43">
        <f t="shared" si="53"/>
        <v>366</v>
      </c>
      <c r="E1722" s="49">
        <f>ROUND(('Все выпуски'!$X$3*'Все выпуски'!$X$6/100)/366*(B1722-IF(C1722="Нет",VLOOKUP(A1722,'Айгенис Оп24'!$A$2:$C$22,3,0),VLOOKUP((A1722-1),'Айгенис Оп24'!$A$2:$C$22,3,0))),2)</f>
        <v>5.21</v>
      </c>
      <c r="G1722" s="43">
        <f>COUNTIF(D1723:$D$1852,365)</f>
        <v>0</v>
      </c>
      <c r="H1722" s="43">
        <f>COUNTIF(D1723:$D$1852,366)</f>
        <v>130</v>
      </c>
    </row>
    <row r="1723" spans="1:8" x14ac:dyDescent="0.25">
      <c r="A1723" s="1">
        <f>COUNTIF($C$2:C1723,"Да")</f>
        <v>18</v>
      </c>
      <c r="B1723" s="45">
        <f t="shared" si="54"/>
        <v>46986</v>
      </c>
      <c r="C1723" s="42" t="str">
        <f>IF(ISERROR(VLOOKUP(B1723,'Айгенис Оп24'!$C$3:$C$22,1,0)),"Нет","Да")</f>
        <v>Нет</v>
      </c>
      <c r="D1723" s="43">
        <f t="shared" si="53"/>
        <v>366</v>
      </c>
      <c r="E1723" s="49">
        <f>ROUND(('Все выпуски'!$X$3*'Все выпуски'!$X$6/100)/366*(B1723-IF(C1723="Нет",VLOOKUP(A1723,'Айгенис Оп24'!$A$2:$C$22,3,0),VLOOKUP((A1723-1),'Айгенис Оп24'!$A$2:$C$22,3,0))),2)</f>
        <v>5.31</v>
      </c>
      <c r="G1723" s="43">
        <f>COUNTIF(D1724:$D$1852,365)</f>
        <v>0</v>
      </c>
      <c r="H1723" s="43">
        <f>COUNTIF(D1724:$D$1852,366)</f>
        <v>129</v>
      </c>
    </row>
    <row r="1724" spans="1:8" x14ac:dyDescent="0.25">
      <c r="A1724" s="1">
        <f>COUNTIF($C$2:C1724,"Да")</f>
        <v>18</v>
      </c>
      <c r="B1724" s="45">
        <f t="shared" si="54"/>
        <v>46987</v>
      </c>
      <c r="C1724" s="42" t="str">
        <f>IF(ISERROR(VLOOKUP(B1724,'Айгенис Оп24'!$C$3:$C$22,1,0)),"Нет","Да")</f>
        <v>Нет</v>
      </c>
      <c r="D1724" s="43">
        <f t="shared" si="53"/>
        <v>366</v>
      </c>
      <c r="E1724" s="49">
        <f>ROUND(('Все выпуски'!$X$3*'Все выпуски'!$X$6/100)/366*(B1724-IF(C1724="Нет",VLOOKUP(A1724,'Айгенис Оп24'!$A$2:$C$22,3,0),VLOOKUP((A1724-1),'Айгенис Оп24'!$A$2:$C$22,3,0))),2)</f>
        <v>5.41</v>
      </c>
      <c r="G1724" s="43">
        <f>COUNTIF(D1725:$D$1852,365)</f>
        <v>0</v>
      </c>
      <c r="H1724" s="43">
        <f>COUNTIF(D1725:$D$1852,366)</f>
        <v>128</v>
      </c>
    </row>
    <row r="1725" spans="1:8" x14ac:dyDescent="0.25">
      <c r="A1725" s="1">
        <f>COUNTIF($C$2:C1725,"Да")</f>
        <v>18</v>
      </c>
      <c r="B1725" s="45">
        <f t="shared" si="54"/>
        <v>46988</v>
      </c>
      <c r="C1725" s="42" t="str">
        <f>IF(ISERROR(VLOOKUP(B1725,'Айгенис Оп24'!$C$3:$C$22,1,0)),"Нет","Да")</f>
        <v>Нет</v>
      </c>
      <c r="D1725" s="43">
        <f t="shared" si="53"/>
        <v>366</v>
      </c>
      <c r="E1725" s="49">
        <f>ROUND(('Все выпуски'!$X$3*'Все выпуски'!$X$6/100)/366*(B1725-IF(C1725="Нет",VLOOKUP(A1725,'Айгенис Оп24'!$A$2:$C$22,3,0),VLOOKUP((A1725-1),'Айгенис Оп24'!$A$2:$C$22,3,0))),2)</f>
        <v>5.51</v>
      </c>
      <c r="G1725" s="43">
        <f>COUNTIF(D1726:$D$1852,365)</f>
        <v>0</v>
      </c>
      <c r="H1725" s="43">
        <f>COUNTIF(D1726:$D$1852,366)</f>
        <v>127</v>
      </c>
    </row>
    <row r="1726" spans="1:8" x14ac:dyDescent="0.25">
      <c r="A1726" s="1">
        <f>COUNTIF($C$2:C1726,"Да")</f>
        <v>18</v>
      </c>
      <c r="B1726" s="45">
        <f t="shared" si="54"/>
        <v>46989</v>
      </c>
      <c r="C1726" s="42" t="str">
        <f>IF(ISERROR(VLOOKUP(B1726,'Айгенис Оп24'!$C$3:$C$22,1,0)),"Нет","Да")</f>
        <v>Нет</v>
      </c>
      <c r="D1726" s="43">
        <f t="shared" si="53"/>
        <v>366</v>
      </c>
      <c r="E1726" s="49">
        <f>ROUND(('Все выпуски'!$X$3*'Все выпуски'!$X$6/100)/366*(B1726-IF(C1726="Нет",VLOOKUP(A1726,'Айгенис Оп24'!$A$2:$C$22,3,0),VLOOKUP((A1726-1),'Айгенис Оп24'!$A$2:$C$22,3,0))),2)</f>
        <v>5.61</v>
      </c>
      <c r="G1726" s="43">
        <f>COUNTIF(D1727:$D$1852,365)</f>
        <v>0</v>
      </c>
      <c r="H1726" s="43">
        <f>COUNTIF(D1727:$D$1852,366)</f>
        <v>126</v>
      </c>
    </row>
    <row r="1727" spans="1:8" x14ac:dyDescent="0.25">
      <c r="A1727" s="1">
        <f>COUNTIF($C$2:C1727,"Да")</f>
        <v>18</v>
      </c>
      <c r="B1727" s="45">
        <f t="shared" si="54"/>
        <v>46990</v>
      </c>
      <c r="C1727" s="42" t="str">
        <f>IF(ISERROR(VLOOKUP(B1727,'Айгенис Оп24'!$C$3:$C$22,1,0)),"Нет","Да")</f>
        <v>Нет</v>
      </c>
      <c r="D1727" s="43">
        <f t="shared" si="53"/>
        <v>366</v>
      </c>
      <c r="E1727" s="49">
        <f>ROUND(('Все выпуски'!$X$3*'Все выпуски'!$X$6/100)/366*(B1727-IF(C1727="Нет",VLOOKUP(A1727,'Айгенис Оп24'!$A$2:$C$22,3,0),VLOOKUP((A1727-1),'Айгенис Оп24'!$A$2:$C$22,3,0))),2)</f>
        <v>5.7</v>
      </c>
      <c r="G1727" s="43">
        <f>COUNTIF(D1728:$D$1852,365)</f>
        <v>0</v>
      </c>
      <c r="H1727" s="43">
        <f>COUNTIF(D1728:$D$1852,366)</f>
        <v>125</v>
      </c>
    </row>
    <row r="1728" spans="1:8" x14ac:dyDescent="0.25">
      <c r="A1728" s="1">
        <f>COUNTIF($C$2:C1728,"Да")</f>
        <v>18</v>
      </c>
      <c r="B1728" s="45">
        <f t="shared" si="54"/>
        <v>46991</v>
      </c>
      <c r="C1728" s="42" t="str">
        <f>IF(ISERROR(VLOOKUP(B1728,'Айгенис Оп24'!$C$3:$C$22,1,0)),"Нет","Да")</f>
        <v>Нет</v>
      </c>
      <c r="D1728" s="43">
        <f t="shared" si="53"/>
        <v>366</v>
      </c>
      <c r="E1728" s="49">
        <f>ROUND(('Все выпуски'!$X$3*'Все выпуски'!$X$6/100)/366*(B1728-IF(C1728="Нет",VLOOKUP(A1728,'Айгенис Оп24'!$A$2:$C$22,3,0),VLOOKUP((A1728-1),'Айгенис Оп24'!$A$2:$C$22,3,0))),2)</f>
        <v>5.8</v>
      </c>
      <c r="G1728" s="43">
        <f>COUNTIF(D1729:$D$1852,365)</f>
        <v>0</v>
      </c>
      <c r="H1728" s="43">
        <f>COUNTIF(D1729:$D$1852,366)</f>
        <v>124</v>
      </c>
    </row>
    <row r="1729" spans="1:8" x14ac:dyDescent="0.25">
      <c r="A1729" s="1">
        <f>COUNTIF($C$2:C1729,"Да")</f>
        <v>18</v>
      </c>
      <c r="B1729" s="45">
        <f t="shared" si="54"/>
        <v>46992</v>
      </c>
      <c r="C1729" s="42" t="str">
        <f>IF(ISERROR(VLOOKUP(B1729,'Айгенис Оп24'!$C$3:$C$22,1,0)),"Нет","Да")</f>
        <v>Нет</v>
      </c>
      <c r="D1729" s="43">
        <f t="shared" si="53"/>
        <v>366</v>
      </c>
      <c r="E1729" s="49">
        <f>ROUND(('Все выпуски'!$X$3*'Все выпуски'!$X$6/100)/366*(B1729-IF(C1729="Нет",VLOOKUP(A1729,'Айгенис Оп24'!$A$2:$C$22,3,0),VLOOKUP((A1729-1),'Айгенис Оп24'!$A$2:$C$22,3,0))),2)</f>
        <v>5.9</v>
      </c>
      <c r="G1729" s="43">
        <f>COUNTIF(D1730:$D$1852,365)</f>
        <v>0</v>
      </c>
      <c r="H1729" s="43">
        <f>COUNTIF(D1730:$D$1852,366)</f>
        <v>123</v>
      </c>
    </row>
    <row r="1730" spans="1:8" x14ac:dyDescent="0.25">
      <c r="A1730" s="1">
        <f>COUNTIF($C$2:C1730,"Да")</f>
        <v>18</v>
      </c>
      <c r="B1730" s="45">
        <f t="shared" si="54"/>
        <v>46993</v>
      </c>
      <c r="C1730" s="42" t="str">
        <f>IF(ISERROR(VLOOKUP(B1730,'Айгенис Оп24'!$C$3:$C$22,1,0)),"Нет","Да")</f>
        <v>Нет</v>
      </c>
      <c r="D1730" s="43">
        <f t="shared" ref="D1730:D1793" si="55">IF(MOD(YEAR(B1730),4)=0,366,365)</f>
        <v>366</v>
      </c>
      <c r="E1730" s="49">
        <f>ROUND(('Все выпуски'!$X$3*'Все выпуски'!$X$6/100)/366*(B1730-IF(C1730="Нет",VLOOKUP(A1730,'Айгенис Оп24'!$A$2:$C$22,3,0),VLOOKUP((A1730-1),'Айгенис Оп24'!$A$2:$C$22,3,0))),2)</f>
        <v>6</v>
      </c>
      <c r="G1730" s="43">
        <f>COUNTIF(D1731:$D$1852,365)</f>
        <v>0</v>
      </c>
      <c r="H1730" s="43">
        <f>COUNTIF(D1731:$D$1852,366)</f>
        <v>122</v>
      </c>
    </row>
    <row r="1731" spans="1:8" x14ac:dyDescent="0.25">
      <c r="A1731" s="1">
        <f>COUNTIF($C$2:C1731,"Да")</f>
        <v>18</v>
      </c>
      <c r="B1731" s="45">
        <f t="shared" si="54"/>
        <v>46994</v>
      </c>
      <c r="C1731" s="42" t="str">
        <f>IF(ISERROR(VLOOKUP(B1731,'Айгенис Оп24'!$C$3:$C$22,1,0)),"Нет","Да")</f>
        <v>Нет</v>
      </c>
      <c r="D1731" s="43">
        <f t="shared" si="55"/>
        <v>366</v>
      </c>
      <c r="E1731" s="49">
        <f>ROUND(('Все выпуски'!$X$3*'Все выпуски'!$X$6/100)/366*(B1731-IF(C1731="Нет",VLOOKUP(A1731,'Айгенис Оп24'!$A$2:$C$22,3,0),VLOOKUP((A1731-1),'Айгенис Оп24'!$A$2:$C$22,3,0))),2)</f>
        <v>6.1</v>
      </c>
      <c r="G1731" s="43">
        <f>COUNTIF(D1732:$D$1852,365)</f>
        <v>0</v>
      </c>
      <c r="H1731" s="43">
        <f>COUNTIF(D1732:$D$1852,366)</f>
        <v>121</v>
      </c>
    </row>
    <row r="1732" spans="1:8" x14ac:dyDescent="0.25">
      <c r="A1732" s="1">
        <f>COUNTIF($C$2:C1732,"Да")</f>
        <v>18</v>
      </c>
      <c r="B1732" s="45">
        <f t="shared" si="54"/>
        <v>46995</v>
      </c>
      <c r="C1732" s="42" t="str">
        <f>IF(ISERROR(VLOOKUP(B1732,'Айгенис Оп24'!$C$3:$C$22,1,0)),"Нет","Да")</f>
        <v>Нет</v>
      </c>
      <c r="D1732" s="43">
        <f t="shared" si="55"/>
        <v>366</v>
      </c>
      <c r="E1732" s="49">
        <f>ROUND(('Все выпуски'!$X$3*'Все выпуски'!$X$6/100)/366*(B1732-IF(C1732="Нет",VLOOKUP(A1732,'Айгенис Оп24'!$A$2:$C$22,3,0),VLOOKUP((A1732-1),'Айгенис Оп24'!$A$2:$C$22,3,0))),2)</f>
        <v>6.2</v>
      </c>
      <c r="G1732" s="43">
        <f>COUNTIF(D1733:$D$1852,365)</f>
        <v>0</v>
      </c>
      <c r="H1732" s="43">
        <f>COUNTIF(D1733:$D$1852,366)</f>
        <v>120</v>
      </c>
    </row>
    <row r="1733" spans="1:8" x14ac:dyDescent="0.25">
      <c r="A1733" s="1">
        <f>COUNTIF($C$2:C1733,"Да")</f>
        <v>18</v>
      </c>
      <c r="B1733" s="45">
        <f t="shared" si="54"/>
        <v>46996</v>
      </c>
      <c r="C1733" s="42" t="str">
        <f>IF(ISERROR(VLOOKUP(B1733,'Айгенис Оп24'!$C$3:$C$22,1,0)),"Нет","Да")</f>
        <v>Нет</v>
      </c>
      <c r="D1733" s="43">
        <f t="shared" si="55"/>
        <v>366</v>
      </c>
      <c r="E1733" s="49">
        <f>ROUND(('Все выпуски'!$X$3*'Все выпуски'!$X$6/100)/366*(B1733-IF(C1733="Нет",VLOOKUP(A1733,'Айгенис Оп24'!$A$2:$C$22,3,0),VLOOKUP((A1733-1),'Айгенис Оп24'!$A$2:$C$22,3,0))),2)</f>
        <v>6.3</v>
      </c>
      <c r="G1733" s="43">
        <f>COUNTIF(D1734:$D$1852,365)</f>
        <v>0</v>
      </c>
      <c r="H1733" s="43">
        <f>COUNTIF(D1734:$D$1852,366)</f>
        <v>119</v>
      </c>
    </row>
    <row r="1734" spans="1:8" x14ac:dyDescent="0.25">
      <c r="A1734" s="1">
        <f>COUNTIF($C$2:C1734,"Да")</f>
        <v>18</v>
      </c>
      <c r="B1734" s="45">
        <f t="shared" si="54"/>
        <v>46997</v>
      </c>
      <c r="C1734" s="42" t="str">
        <f>IF(ISERROR(VLOOKUP(B1734,'Айгенис Оп24'!$C$3:$C$22,1,0)),"Нет","Да")</f>
        <v>Нет</v>
      </c>
      <c r="D1734" s="43">
        <f t="shared" si="55"/>
        <v>366</v>
      </c>
      <c r="E1734" s="49">
        <f>ROUND(('Все выпуски'!$X$3*'Все выпуски'!$X$6/100)/366*(B1734-IF(C1734="Нет",VLOOKUP(A1734,'Айгенис Оп24'!$A$2:$C$22,3,0),VLOOKUP((A1734-1),'Айгенис Оп24'!$A$2:$C$22,3,0))),2)</f>
        <v>6.39</v>
      </c>
      <c r="G1734" s="43">
        <f>COUNTIF(D1735:$D$1852,365)</f>
        <v>0</v>
      </c>
      <c r="H1734" s="43">
        <f>COUNTIF(D1735:$D$1852,366)</f>
        <v>118</v>
      </c>
    </row>
    <row r="1735" spans="1:8" x14ac:dyDescent="0.25">
      <c r="A1735" s="1">
        <f>COUNTIF($C$2:C1735,"Да")</f>
        <v>18</v>
      </c>
      <c r="B1735" s="45">
        <f t="shared" si="54"/>
        <v>46998</v>
      </c>
      <c r="C1735" s="42" t="str">
        <f>IF(ISERROR(VLOOKUP(B1735,'Айгенис Оп24'!$C$3:$C$22,1,0)),"Нет","Да")</f>
        <v>Нет</v>
      </c>
      <c r="D1735" s="43">
        <f t="shared" si="55"/>
        <v>366</v>
      </c>
      <c r="E1735" s="49">
        <f>ROUND(('Все выпуски'!$X$3*'Все выпуски'!$X$6/100)/366*(B1735-IF(C1735="Нет",VLOOKUP(A1735,'Айгенис Оп24'!$A$2:$C$22,3,0),VLOOKUP((A1735-1),'Айгенис Оп24'!$A$2:$C$22,3,0))),2)</f>
        <v>6.49</v>
      </c>
      <c r="G1735" s="43">
        <f>COUNTIF(D1736:$D$1852,365)</f>
        <v>0</v>
      </c>
      <c r="H1735" s="43">
        <f>COUNTIF(D1736:$D$1852,366)</f>
        <v>117</v>
      </c>
    </row>
    <row r="1736" spans="1:8" x14ac:dyDescent="0.25">
      <c r="A1736" s="1">
        <f>COUNTIF($C$2:C1736,"Да")</f>
        <v>18</v>
      </c>
      <c r="B1736" s="45">
        <f t="shared" si="54"/>
        <v>46999</v>
      </c>
      <c r="C1736" s="42" t="str">
        <f>IF(ISERROR(VLOOKUP(B1736,'Айгенис Оп24'!$C$3:$C$22,1,0)),"Нет","Да")</f>
        <v>Нет</v>
      </c>
      <c r="D1736" s="43">
        <f t="shared" si="55"/>
        <v>366</v>
      </c>
      <c r="E1736" s="49">
        <f>ROUND(('Все выпуски'!$X$3*'Все выпуски'!$X$6/100)/366*(B1736-IF(C1736="Нет",VLOOKUP(A1736,'Айгенис Оп24'!$A$2:$C$22,3,0),VLOOKUP((A1736-1),'Айгенис Оп24'!$A$2:$C$22,3,0))),2)</f>
        <v>6.59</v>
      </c>
      <c r="G1736" s="43">
        <f>COUNTIF(D1737:$D$1852,365)</f>
        <v>0</v>
      </c>
      <c r="H1736" s="43">
        <f>COUNTIF(D1737:$D$1852,366)</f>
        <v>116</v>
      </c>
    </row>
    <row r="1737" spans="1:8" x14ac:dyDescent="0.25">
      <c r="A1737" s="1">
        <f>COUNTIF($C$2:C1737,"Да")</f>
        <v>18</v>
      </c>
      <c r="B1737" s="45">
        <f t="shared" si="54"/>
        <v>47000</v>
      </c>
      <c r="C1737" s="42" t="str">
        <f>IF(ISERROR(VLOOKUP(B1737,'Айгенис Оп24'!$C$3:$C$22,1,0)),"Нет","Да")</f>
        <v>Нет</v>
      </c>
      <c r="D1737" s="43">
        <f t="shared" si="55"/>
        <v>366</v>
      </c>
      <c r="E1737" s="49">
        <f>ROUND(('Все выпуски'!$X$3*'Все выпуски'!$X$6/100)/366*(B1737-IF(C1737="Нет",VLOOKUP(A1737,'Айгенис Оп24'!$A$2:$C$22,3,0),VLOOKUP((A1737-1),'Айгенис Оп24'!$A$2:$C$22,3,0))),2)</f>
        <v>6.69</v>
      </c>
      <c r="G1737" s="43">
        <f>COUNTIF(D1738:$D$1852,365)</f>
        <v>0</v>
      </c>
      <c r="H1737" s="43">
        <f>COUNTIF(D1738:$D$1852,366)</f>
        <v>115</v>
      </c>
    </row>
    <row r="1738" spans="1:8" x14ac:dyDescent="0.25">
      <c r="A1738" s="1">
        <f>COUNTIF($C$2:C1738,"Да")</f>
        <v>18</v>
      </c>
      <c r="B1738" s="45">
        <f t="shared" si="54"/>
        <v>47001</v>
      </c>
      <c r="C1738" s="42" t="str">
        <f>IF(ISERROR(VLOOKUP(B1738,'Айгенис Оп24'!$C$3:$C$22,1,0)),"Нет","Да")</f>
        <v>Нет</v>
      </c>
      <c r="D1738" s="43">
        <f t="shared" si="55"/>
        <v>366</v>
      </c>
      <c r="E1738" s="49">
        <f>ROUND(('Все выпуски'!$X$3*'Все выпуски'!$X$6/100)/366*(B1738-IF(C1738="Нет",VLOOKUP(A1738,'Айгенис Оп24'!$A$2:$C$22,3,0),VLOOKUP((A1738-1),'Айгенис Оп24'!$A$2:$C$22,3,0))),2)</f>
        <v>6.79</v>
      </c>
      <c r="G1738" s="43">
        <f>COUNTIF(D1739:$D$1852,365)</f>
        <v>0</v>
      </c>
      <c r="H1738" s="43">
        <f>COUNTIF(D1739:$D$1852,366)</f>
        <v>114</v>
      </c>
    </row>
    <row r="1739" spans="1:8" x14ac:dyDescent="0.25">
      <c r="A1739" s="1">
        <f>COUNTIF($C$2:C1739,"Да")</f>
        <v>18</v>
      </c>
      <c r="B1739" s="45">
        <f t="shared" si="54"/>
        <v>47002</v>
      </c>
      <c r="C1739" s="42" t="str">
        <f>IF(ISERROR(VLOOKUP(B1739,'Айгенис Оп24'!$C$3:$C$22,1,0)),"Нет","Да")</f>
        <v>Нет</v>
      </c>
      <c r="D1739" s="43">
        <f t="shared" si="55"/>
        <v>366</v>
      </c>
      <c r="E1739" s="49">
        <f>ROUND(('Все выпуски'!$X$3*'Все выпуски'!$X$6/100)/366*(B1739-IF(C1739="Нет",VLOOKUP(A1739,'Айгенис Оп24'!$A$2:$C$22,3,0),VLOOKUP((A1739-1),'Айгенис Оп24'!$A$2:$C$22,3,0))),2)</f>
        <v>6.89</v>
      </c>
      <c r="G1739" s="43">
        <f>COUNTIF(D1740:$D$1852,365)</f>
        <v>0</v>
      </c>
      <c r="H1739" s="43">
        <f>COUNTIF(D1740:$D$1852,366)</f>
        <v>113</v>
      </c>
    </row>
    <row r="1740" spans="1:8" x14ac:dyDescent="0.25">
      <c r="A1740" s="1">
        <f>COUNTIF($C$2:C1740,"Да")</f>
        <v>18</v>
      </c>
      <c r="B1740" s="45">
        <f t="shared" ref="B1740:B1803" si="56">B1739+1</f>
        <v>47003</v>
      </c>
      <c r="C1740" s="42" t="str">
        <f>IF(ISERROR(VLOOKUP(B1740,'Айгенис Оп24'!$C$3:$C$22,1,0)),"Нет","Да")</f>
        <v>Нет</v>
      </c>
      <c r="D1740" s="43">
        <f t="shared" si="55"/>
        <v>366</v>
      </c>
      <c r="E1740" s="49">
        <f>ROUND(('Все выпуски'!$X$3*'Все выпуски'!$X$6/100)/366*(B1740-IF(C1740="Нет",VLOOKUP(A1740,'Айгенис Оп24'!$A$2:$C$22,3,0),VLOOKUP((A1740-1),'Айгенис Оп24'!$A$2:$C$22,3,0))),2)</f>
        <v>6.98</v>
      </c>
      <c r="G1740" s="43">
        <f>COUNTIF(D1741:$D$1852,365)</f>
        <v>0</v>
      </c>
      <c r="H1740" s="43">
        <f>COUNTIF(D1741:$D$1852,366)</f>
        <v>112</v>
      </c>
    </row>
    <row r="1741" spans="1:8" x14ac:dyDescent="0.25">
      <c r="A1741" s="1">
        <f>COUNTIF($C$2:C1741,"Да")</f>
        <v>18</v>
      </c>
      <c r="B1741" s="45">
        <f t="shared" si="56"/>
        <v>47004</v>
      </c>
      <c r="C1741" s="42" t="str">
        <f>IF(ISERROR(VLOOKUP(B1741,'Айгенис Оп24'!$C$3:$C$22,1,0)),"Нет","Да")</f>
        <v>Нет</v>
      </c>
      <c r="D1741" s="43">
        <f t="shared" si="55"/>
        <v>366</v>
      </c>
      <c r="E1741" s="49">
        <f>ROUND(('Все выпуски'!$X$3*'Все выпуски'!$X$6/100)/366*(B1741-IF(C1741="Нет",VLOOKUP(A1741,'Айгенис Оп24'!$A$2:$C$22,3,0),VLOOKUP((A1741-1),'Айгенис Оп24'!$A$2:$C$22,3,0))),2)</f>
        <v>7.08</v>
      </c>
      <c r="G1741" s="43">
        <f>COUNTIF(D1742:$D$1852,365)</f>
        <v>0</v>
      </c>
      <c r="H1741" s="43">
        <f>COUNTIF(D1742:$D$1852,366)</f>
        <v>111</v>
      </c>
    </row>
    <row r="1742" spans="1:8" x14ac:dyDescent="0.25">
      <c r="A1742" s="1">
        <f>COUNTIF($C$2:C1742,"Да")</f>
        <v>18</v>
      </c>
      <c r="B1742" s="45">
        <f t="shared" si="56"/>
        <v>47005</v>
      </c>
      <c r="C1742" s="42" t="str">
        <f>IF(ISERROR(VLOOKUP(B1742,'Айгенис Оп24'!$C$3:$C$22,1,0)),"Нет","Да")</f>
        <v>Нет</v>
      </c>
      <c r="D1742" s="43">
        <f t="shared" si="55"/>
        <v>366</v>
      </c>
      <c r="E1742" s="49">
        <f>ROUND(('Все выпуски'!$X$3*'Все выпуски'!$X$6/100)/366*(B1742-IF(C1742="Нет",VLOOKUP(A1742,'Айгенис Оп24'!$A$2:$C$22,3,0),VLOOKUP((A1742-1),'Айгенис Оп24'!$A$2:$C$22,3,0))),2)</f>
        <v>7.18</v>
      </c>
      <c r="G1742" s="43">
        <f>COUNTIF(D1743:$D$1852,365)</f>
        <v>0</v>
      </c>
      <c r="H1742" s="43">
        <f>COUNTIF(D1743:$D$1852,366)</f>
        <v>110</v>
      </c>
    </row>
    <row r="1743" spans="1:8" x14ac:dyDescent="0.25">
      <c r="A1743" s="1">
        <f>COUNTIF($C$2:C1743,"Да")</f>
        <v>18</v>
      </c>
      <c r="B1743" s="45">
        <f t="shared" si="56"/>
        <v>47006</v>
      </c>
      <c r="C1743" s="42" t="str">
        <f>IF(ISERROR(VLOOKUP(B1743,'Айгенис Оп24'!$C$3:$C$22,1,0)),"Нет","Да")</f>
        <v>Нет</v>
      </c>
      <c r="D1743" s="43">
        <f t="shared" si="55"/>
        <v>366</v>
      </c>
      <c r="E1743" s="49">
        <f>ROUND(('Все выпуски'!$X$3*'Все выпуски'!$X$6/100)/366*(B1743-IF(C1743="Нет",VLOOKUP(A1743,'Айгенис Оп24'!$A$2:$C$22,3,0),VLOOKUP((A1743-1),'Айгенис Оп24'!$A$2:$C$22,3,0))),2)</f>
        <v>7.28</v>
      </c>
      <c r="G1743" s="43">
        <f>COUNTIF(D1744:$D$1852,365)</f>
        <v>0</v>
      </c>
      <c r="H1743" s="43">
        <f>COUNTIF(D1744:$D$1852,366)</f>
        <v>109</v>
      </c>
    </row>
    <row r="1744" spans="1:8" x14ac:dyDescent="0.25">
      <c r="A1744" s="1">
        <f>COUNTIF($C$2:C1744,"Да")</f>
        <v>18</v>
      </c>
      <c r="B1744" s="45">
        <f t="shared" si="56"/>
        <v>47007</v>
      </c>
      <c r="C1744" s="42" t="str">
        <f>IF(ISERROR(VLOOKUP(B1744,'Айгенис Оп24'!$C$3:$C$22,1,0)),"Нет","Да")</f>
        <v>Нет</v>
      </c>
      <c r="D1744" s="43">
        <f t="shared" si="55"/>
        <v>366</v>
      </c>
      <c r="E1744" s="49">
        <f>ROUND(('Все выпуски'!$X$3*'Все выпуски'!$X$6/100)/366*(B1744-IF(C1744="Нет",VLOOKUP(A1744,'Айгенис Оп24'!$A$2:$C$22,3,0),VLOOKUP((A1744-1),'Айгенис Оп24'!$A$2:$C$22,3,0))),2)</f>
        <v>7.38</v>
      </c>
      <c r="G1744" s="43">
        <f>COUNTIF(D1745:$D$1852,365)</f>
        <v>0</v>
      </c>
      <c r="H1744" s="43">
        <f>COUNTIF(D1745:$D$1852,366)</f>
        <v>108</v>
      </c>
    </row>
    <row r="1745" spans="1:8" x14ac:dyDescent="0.25">
      <c r="A1745" s="1">
        <f>COUNTIF($C$2:C1745,"Да")</f>
        <v>18</v>
      </c>
      <c r="B1745" s="45">
        <f t="shared" si="56"/>
        <v>47008</v>
      </c>
      <c r="C1745" s="42" t="str">
        <f>IF(ISERROR(VLOOKUP(B1745,'Айгенис Оп24'!$C$3:$C$22,1,0)),"Нет","Да")</f>
        <v>Нет</v>
      </c>
      <c r="D1745" s="43">
        <f t="shared" si="55"/>
        <v>366</v>
      </c>
      <c r="E1745" s="49">
        <f>ROUND(('Все выпуски'!$X$3*'Все выпуски'!$X$6/100)/366*(B1745-IF(C1745="Нет",VLOOKUP(A1745,'Айгенис Оп24'!$A$2:$C$22,3,0),VLOOKUP((A1745-1),'Айгенис Оп24'!$A$2:$C$22,3,0))),2)</f>
        <v>7.48</v>
      </c>
      <c r="G1745" s="43">
        <f>COUNTIF(D1746:$D$1852,365)</f>
        <v>0</v>
      </c>
      <c r="H1745" s="43">
        <f>COUNTIF(D1746:$D$1852,366)</f>
        <v>107</v>
      </c>
    </row>
    <row r="1746" spans="1:8" x14ac:dyDescent="0.25">
      <c r="A1746" s="1">
        <f>COUNTIF($C$2:C1746,"Да")</f>
        <v>18</v>
      </c>
      <c r="B1746" s="45">
        <f t="shared" si="56"/>
        <v>47009</v>
      </c>
      <c r="C1746" s="42" t="str">
        <f>IF(ISERROR(VLOOKUP(B1746,'Айгенис Оп24'!$C$3:$C$22,1,0)),"Нет","Да")</f>
        <v>Нет</v>
      </c>
      <c r="D1746" s="43">
        <f t="shared" si="55"/>
        <v>366</v>
      </c>
      <c r="E1746" s="49">
        <f>ROUND(('Все выпуски'!$X$3*'Все выпуски'!$X$6/100)/366*(B1746-IF(C1746="Нет",VLOOKUP(A1746,'Айгенис Оп24'!$A$2:$C$22,3,0),VLOOKUP((A1746-1),'Айгенис Оп24'!$A$2:$C$22,3,0))),2)</f>
        <v>7.57</v>
      </c>
      <c r="G1746" s="43">
        <f>COUNTIF(D1747:$D$1852,365)</f>
        <v>0</v>
      </c>
      <c r="H1746" s="43">
        <f>COUNTIF(D1747:$D$1852,366)</f>
        <v>106</v>
      </c>
    </row>
    <row r="1747" spans="1:8" x14ac:dyDescent="0.25">
      <c r="A1747" s="1">
        <f>COUNTIF($C$2:C1747,"Да")</f>
        <v>18</v>
      </c>
      <c r="B1747" s="45">
        <f t="shared" si="56"/>
        <v>47010</v>
      </c>
      <c r="C1747" s="42" t="str">
        <f>IF(ISERROR(VLOOKUP(B1747,'Айгенис Оп24'!$C$3:$C$22,1,0)),"Нет","Да")</f>
        <v>Нет</v>
      </c>
      <c r="D1747" s="43">
        <f t="shared" si="55"/>
        <v>366</v>
      </c>
      <c r="E1747" s="49">
        <f>ROUND(('Все выпуски'!$X$3*'Все выпуски'!$X$6/100)/366*(B1747-IF(C1747="Нет",VLOOKUP(A1747,'Айгенис Оп24'!$A$2:$C$22,3,0),VLOOKUP((A1747-1),'Айгенис Оп24'!$A$2:$C$22,3,0))),2)</f>
        <v>7.67</v>
      </c>
      <c r="G1747" s="43">
        <f>COUNTIF(D1748:$D$1852,365)</f>
        <v>0</v>
      </c>
      <c r="H1747" s="43">
        <f>COUNTIF(D1748:$D$1852,366)</f>
        <v>105</v>
      </c>
    </row>
    <row r="1748" spans="1:8" x14ac:dyDescent="0.25">
      <c r="A1748" s="1">
        <f>COUNTIF($C$2:C1748,"Да")</f>
        <v>18</v>
      </c>
      <c r="B1748" s="45">
        <f t="shared" si="56"/>
        <v>47011</v>
      </c>
      <c r="C1748" s="42" t="str">
        <f>IF(ISERROR(VLOOKUP(B1748,'Айгенис Оп24'!$C$3:$C$22,1,0)),"Нет","Да")</f>
        <v>Нет</v>
      </c>
      <c r="D1748" s="43">
        <f t="shared" si="55"/>
        <v>366</v>
      </c>
      <c r="E1748" s="49">
        <f>ROUND(('Все выпуски'!$X$3*'Все выпуски'!$X$6/100)/366*(B1748-IF(C1748="Нет",VLOOKUP(A1748,'Айгенис Оп24'!$A$2:$C$22,3,0),VLOOKUP((A1748-1),'Айгенис Оп24'!$A$2:$C$22,3,0))),2)</f>
        <v>7.77</v>
      </c>
      <c r="G1748" s="43">
        <f>COUNTIF(D1749:$D$1852,365)</f>
        <v>0</v>
      </c>
      <c r="H1748" s="43">
        <f>COUNTIF(D1749:$D$1852,366)</f>
        <v>104</v>
      </c>
    </row>
    <row r="1749" spans="1:8" x14ac:dyDescent="0.25">
      <c r="A1749" s="1">
        <f>COUNTIF($C$2:C1749,"Да")</f>
        <v>18</v>
      </c>
      <c r="B1749" s="45">
        <f t="shared" si="56"/>
        <v>47012</v>
      </c>
      <c r="C1749" s="42" t="str">
        <f>IF(ISERROR(VLOOKUP(B1749,'Айгенис Оп24'!$C$3:$C$22,1,0)),"Нет","Да")</f>
        <v>Нет</v>
      </c>
      <c r="D1749" s="43">
        <f t="shared" si="55"/>
        <v>366</v>
      </c>
      <c r="E1749" s="49">
        <f>ROUND(('Все выпуски'!$X$3*'Все выпуски'!$X$6/100)/366*(B1749-IF(C1749="Нет",VLOOKUP(A1749,'Айгенис Оп24'!$A$2:$C$22,3,0),VLOOKUP((A1749-1),'Айгенис Оп24'!$A$2:$C$22,3,0))),2)</f>
        <v>7.87</v>
      </c>
      <c r="G1749" s="43">
        <f>COUNTIF(D1750:$D$1852,365)</f>
        <v>0</v>
      </c>
      <c r="H1749" s="43">
        <f>COUNTIF(D1750:$D$1852,366)</f>
        <v>103</v>
      </c>
    </row>
    <row r="1750" spans="1:8" x14ac:dyDescent="0.25">
      <c r="A1750" s="1">
        <f>COUNTIF($C$2:C1750,"Да")</f>
        <v>18</v>
      </c>
      <c r="B1750" s="45">
        <f t="shared" si="56"/>
        <v>47013</v>
      </c>
      <c r="C1750" s="42" t="str">
        <f>IF(ISERROR(VLOOKUP(B1750,'Айгенис Оп24'!$C$3:$C$22,1,0)),"Нет","Да")</f>
        <v>Нет</v>
      </c>
      <c r="D1750" s="43">
        <f t="shared" si="55"/>
        <v>366</v>
      </c>
      <c r="E1750" s="49">
        <f>ROUND(('Все выпуски'!$X$3*'Все выпуски'!$X$6/100)/366*(B1750-IF(C1750="Нет",VLOOKUP(A1750,'Айгенис Оп24'!$A$2:$C$22,3,0),VLOOKUP((A1750-1),'Айгенис Оп24'!$A$2:$C$22,3,0))),2)</f>
        <v>7.97</v>
      </c>
      <c r="G1750" s="43">
        <f>COUNTIF(D1751:$D$1852,365)</f>
        <v>0</v>
      </c>
      <c r="H1750" s="43">
        <f>COUNTIF(D1751:$D$1852,366)</f>
        <v>102</v>
      </c>
    </row>
    <row r="1751" spans="1:8" x14ac:dyDescent="0.25">
      <c r="A1751" s="1">
        <f>COUNTIF($C$2:C1751,"Да")</f>
        <v>18</v>
      </c>
      <c r="B1751" s="45">
        <f t="shared" si="56"/>
        <v>47014</v>
      </c>
      <c r="C1751" s="42" t="str">
        <f>IF(ISERROR(VLOOKUP(B1751,'Айгенис Оп24'!$C$3:$C$22,1,0)),"Нет","Да")</f>
        <v>Нет</v>
      </c>
      <c r="D1751" s="43">
        <f t="shared" si="55"/>
        <v>366</v>
      </c>
      <c r="E1751" s="49">
        <f>ROUND(('Все выпуски'!$X$3*'Все выпуски'!$X$6/100)/366*(B1751-IF(C1751="Нет",VLOOKUP(A1751,'Айгенис Оп24'!$A$2:$C$22,3,0),VLOOKUP((A1751-1),'Айгенис Оп24'!$A$2:$C$22,3,0))),2)</f>
        <v>8.07</v>
      </c>
      <c r="G1751" s="43">
        <f>COUNTIF(D1752:$D$1852,365)</f>
        <v>0</v>
      </c>
      <c r="H1751" s="43">
        <f>COUNTIF(D1752:$D$1852,366)</f>
        <v>101</v>
      </c>
    </row>
    <row r="1752" spans="1:8" x14ac:dyDescent="0.25">
      <c r="A1752" s="1">
        <f>COUNTIF($C$2:C1752,"Да")</f>
        <v>18</v>
      </c>
      <c r="B1752" s="45">
        <f t="shared" si="56"/>
        <v>47015</v>
      </c>
      <c r="C1752" s="42" t="str">
        <f>IF(ISERROR(VLOOKUP(B1752,'Айгенис Оп24'!$C$3:$C$22,1,0)),"Нет","Да")</f>
        <v>Нет</v>
      </c>
      <c r="D1752" s="43">
        <f t="shared" si="55"/>
        <v>366</v>
      </c>
      <c r="E1752" s="49">
        <f>ROUND(('Все выпуски'!$X$3*'Все выпуски'!$X$6/100)/366*(B1752-IF(C1752="Нет",VLOOKUP(A1752,'Айгенис Оп24'!$A$2:$C$22,3,0),VLOOKUP((A1752-1),'Айгенис Оп24'!$A$2:$C$22,3,0))),2)</f>
        <v>8.16</v>
      </c>
      <c r="G1752" s="43">
        <f>COUNTIF(D1753:$D$1852,365)</f>
        <v>0</v>
      </c>
      <c r="H1752" s="43">
        <f>COUNTIF(D1753:$D$1852,366)</f>
        <v>100</v>
      </c>
    </row>
    <row r="1753" spans="1:8" x14ac:dyDescent="0.25">
      <c r="A1753" s="1">
        <f>COUNTIF($C$2:C1753,"Да")</f>
        <v>18</v>
      </c>
      <c r="B1753" s="45">
        <f t="shared" si="56"/>
        <v>47016</v>
      </c>
      <c r="C1753" s="42" t="str">
        <f>IF(ISERROR(VLOOKUP(B1753,'Айгенис Оп24'!$C$3:$C$22,1,0)),"Нет","Да")</f>
        <v>Нет</v>
      </c>
      <c r="D1753" s="43">
        <f t="shared" si="55"/>
        <v>366</v>
      </c>
      <c r="E1753" s="49">
        <f>ROUND(('Все выпуски'!$X$3*'Все выпуски'!$X$6/100)/366*(B1753-IF(C1753="Нет",VLOOKUP(A1753,'Айгенис Оп24'!$A$2:$C$22,3,0),VLOOKUP((A1753-1),'Айгенис Оп24'!$A$2:$C$22,3,0))),2)</f>
        <v>8.26</v>
      </c>
      <c r="G1753" s="43">
        <f>COUNTIF(D1754:$D$1852,365)</f>
        <v>0</v>
      </c>
      <c r="H1753" s="43">
        <f>COUNTIF(D1754:$D$1852,366)</f>
        <v>99</v>
      </c>
    </row>
    <row r="1754" spans="1:8" x14ac:dyDescent="0.25">
      <c r="A1754" s="1">
        <f>COUNTIF($C$2:C1754,"Да")</f>
        <v>18</v>
      </c>
      <c r="B1754" s="45">
        <f t="shared" si="56"/>
        <v>47017</v>
      </c>
      <c r="C1754" s="42" t="str">
        <f>IF(ISERROR(VLOOKUP(B1754,'Айгенис Оп24'!$C$3:$C$22,1,0)),"Нет","Да")</f>
        <v>Нет</v>
      </c>
      <c r="D1754" s="43">
        <f t="shared" si="55"/>
        <v>366</v>
      </c>
      <c r="E1754" s="49">
        <f>ROUND(('Все выпуски'!$X$3*'Все выпуски'!$X$6/100)/366*(B1754-IF(C1754="Нет",VLOOKUP(A1754,'Айгенис Оп24'!$A$2:$C$22,3,0),VLOOKUP((A1754-1),'Айгенис Оп24'!$A$2:$C$22,3,0))),2)</f>
        <v>8.36</v>
      </c>
      <c r="G1754" s="43">
        <f>COUNTIF(D1755:$D$1852,365)</f>
        <v>0</v>
      </c>
      <c r="H1754" s="43">
        <f>COUNTIF(D1755:$D$1852,366)</f>
        <v>98</v>
      </c>
    </row>
    <row r="1755" spans="1:8" x14ac:dyDescent="0.25">
      <c r="A1755" s="1">
        <f>COUNTIF($C$2:C1755,"Да")</f>
        <v>18</v>
      </c>
      <c r="B1755" s="45">
        <f t="shared" si="56"/>
        <v>47018</v>
      </c>
      <c r="C1755" s="42" t="str">
        <f>IF(ISERROR(VLOOKUP(B1755,'Айгенис Оп24'!$C$3:$C$22,1,0)),"Нет","Да")</f>
        <v>Нет</v>
      </c>
      <c r="D1755" s="43">
        <f t="shared" si="55"/>
        <v>366</v>
      </c>
      <c r="E1755" s="49">
        <f>ROUND(('Все выпуски'!$X$3*'Все выпуски'!$X$6/100)/366*(B1755-IF(C1755="Нет",VLOOKUP(A1755,'Айгенис Оп24'!$A$2:$C$22,3,0),VLOOKUP((A1755-1),'Айгенис Оп24'!$A$2:$C$22,3,0))),2)</f>
        <v>8.4600000000000009</v>
      </c>
      <c r="G1755" s="43">
        <f>COUNTIF(D1756:$D$1852,365)</f>
        <v>0</v>
      </c>
      <c r="H1755" s="43">
        <f>COUNTIF(D1756:$D$1852,366)</f>
        <v>97</v>
      </c>
    </row>
    <row r="1756" spans="1:8" x14ac:dyDescent="0.25">
      <c r="A1756" s="1">
        <f>COUNTIF($C$2:C1756,"Да")</f>
        <v>18</v>
      </c>
      <c r="B1756" s="45">
        <f t="shared" si="56"/>
        <v>47019</v>
      </c>
      <c r="C1756" s="42" t="str">
        <f>IF(ISERROR(VLOOKUP(B1756,'Айгенис Оп24'!$C$3:$C$22,1,0)),"Нет","Да")</f>
        <v>Нет</v>
      </c>
      <c r="D1756" s="43">
        <f t="shared" si="55"/>
        <v>366</v>
      </c>
      <c r="E1756" s="49">
        <f>ROUND(('Все выпуски'!$X$3*'Все выпуски'!$X$6/100)/366*(B1756-IF(C1756="Нет",VLOOKUP(A1756,'Айгенис Оп24'!$A$2:$C$22,3,0),VLOOKUP((A1756-1),'Айгенис Оп24'!$A$2:$C$22,3,0))),2)</f>
        <v>8.56</v>
      </c>
      <c r="G1756" s="43">
        <f>COUNTIF(D1757:$D$1852,365)</f>
        <v>0</v>
      </c>
      <c r="H1756" s="43">
        <f>COUNTIF(D1757:$D$1852,366)</f>
        <v>96</v>
      </c>
    </row>
    <row r="1757" spans="1:8" x14ac:dyDescent="0.25">
      <c r="A1757" s="1">
        <f>COUNTIF($C$2:C1757,"Да")</f>
        <v>18</v>
      </c>
      <c r="B1757" s="45">
        <f t="shared" si="56"/>
        <v>47020</v>
      </c>
      <c r="C1757" s="42" t="str">
        <f>IF(ISERROR(VLOOKUP(B1757,'Айгенис Оп24'!$C$3:$C$22,1,0)),"Нет","Да")</f>
        <v>Нет</v>
      </c>
      <c r="D1757" s="43">
        <f t="shared" si="55"/>
        <v>366</v>
      </c>
      <c r="E1757" s="49">
        <f>ROUND(('Все выпуски'!$X$3*'Все выпуски'!$X$6/100)/366*(B1757-IF(C1757="Нет",VLOOKUP(A1757,'Айгенис Оп24'!$A$2:$C$22,3,0),VLOOKUP((A1757-1),'Айгенис Оп24'!$A$2:$C$22,3,0))),2)</f>
        <v>8.66</v>
      </c>
      <c r="G1757" s="43">
        <f>COUNTIF(D1758:$D$1852,365)</f>
        <v>0</v>
      </c>
      <c r="H1757" s="43">
        <f>COUNTIF(D1758:$D$1852,366)</f>
        <v>95</v>
      </c>
    </row>
    <row r="1758" spans="1:8" x14ac:dyDescent="0.25">
      <c r="A1758" s="1">
        <f>COUNTIF($C$2:C1758,"Да")</f>
        <v>18</v>
      </c>
      <c r="B1758" s="45">
        <f t="shared" si="56"/>
        <v>47021</v>
      </c>
      <c r="C1758" s="42" t="str">
        <f>IF(ISERROR(VLOOKUP(B1758,'Айгенис Оп24'!$C$3:$C$22,1,0)),"Нет","Да")</f>
        <v>Нет</v>
      </c>
      <c r="D1758" s="43">
        <f t="shared" si="55"/>
        <v>366</v>
      </c>
      <c r="E1758" s="49">
        <f>ROUND(('Все выпуски'!$X$3*'Все выпуски'!$X$6/100)/366*(B1758-IF(C1758="Нет",VLOOKUP(A1758,'Айгенис Оп24'!$A$2:$C$22,3,0),VLOOKUP((A1758-1),'Айгенис Оп24'!$A$2:$C$22,3,0))),2)</f>
        <v>8.75</v>
      </c>
      <c r="G1758" s="43">
        <f>COUNTIF(D1759:$D$1852,365)</f>
        <v>0</v>
      </c>
      <c r="H1758" s="43">
        <f>COUNTIF(D1759:$D$1852,366)</f>
        <v>94</v>
      </c>
    </row>
    <row r="1759" spans="1:8" x14ac:dyDescent="0.25">
      <c r="A1759" s="1">
        <f>COUNTIF($C$2:C1759,"Да")</f>
        <v>18</v>
      </c>
      <c r="B1759" s="45">
        <f t="shared" si="56"/>
        <v>47022</v>
      </c>
      <c r="C1759" s="42" t="str">
        <f>IF(ISERROR(VLOOKUP(B1759,'Айгенис Оп24'!$C$3:$C$22,1,0)),"Нет","Да")</f>
        <v>Нет</v>
      </c>
      <c r="D1759" s="43">
        <f t="shared" si="55"/>
        <v>366</v>
      </c>
      <c r="E1759" s="49">
        <f>ROUND(('Все выпуски'!$X$3*'Все выпуски'!$X$6/100)/366*(B1759-IF(C1759="Нет",VLOOKUP(A1759,'Айгенис Оп24'!$A$2:$C$22,3,0),VLOOKUP((A1759-1),'Айгенис Оп24'!$A$2:$C$22,3,0))),2)</f>
        <v>8.85</v>
      </c>
      <c r="G1759" s="43">
        <f>COUNTIF(D1760:$D$1852,365)</f>
        <v>0</v>
      </c>
      <c r="H1759" s="43">
        <f>COUNTIF(D1760:$D$1852,366)</f>
        <v>93</v>
      </c>
    </row>
    <row r="1760" spans="1:8" x14ac:dyDescent="0.25">
      <c r="A1760" s="1">
        <f>COUNTIF($C$2:C1760,"Да")</f>
        <v>18</v>
      </c>
      <c r="B1760" s="45">
        <f t="shared" si="56"/>
        <v>47023</v>
      </c>
      <c r="C1760" s="42" t="str">
        <f>IF(ISERROR(VLOOKUP(B1760,'Айгенис Оп24'!$C$3:$C$22,1,0)),"Нет","Да")</f>
        <v>Нет</v>
      </c>
      <c r="D1760" s="43">
        <f t="shared" si="55"/>
        <v>366</v>
      </c>
      <c r="E1760" s="49">
        <f>ROUND(('Все выпуски'!$X$3*'Все выпуски'!$X$6/100)/366*(B1760-IF(C1760="Нет",VLOOKUP(A1760,'Айгенис Оп24'!$A$2:$C$22,3,0),VLOOKUP((A1760-1),'Айгенис Оп24'!$A$2:$C$22,3,0))),2)</f>
        <v>8.9499999999999993</v>
      </c>
      <c r="G1760" s="43">
        <f>COUNTIF(D1761:$D$1852,365)</f>
        <v>0</v>
      </c>
      <c r="H1760" s="43">
        <f>COUNTIF(D1761:$D$1852,366)</f>
        <v>92</v>
      </c>
    </row>
    <row r="1761" spans="1:8" x14ac:dyDescent="0.25">
      <c r="A1761" s="1">
        <f>COUNTIF($C$2:C1761,"Да")</f>
        <v>19</v>
      </c>
      <c r="B1761" s="45">
        <f t="shared" si="56"/>
        <v>47024</v>
      </c>
      <c r="C1761" s="42" t="str">
        <f>IF(ISERROR(VLOOKUP(B1761,'Айгенис Оп24'!$C$3:$C$22,1,0)),"Нет","Да")</f>
        <v>Да</v>
      </c>
      <c r="D1761" s="43">
        <f t="shared" si="55"/>
        <v>366</v>
      </c>
      <c r="E1761" s="49">
        <f>ROUND(('Все выпуски'!$X$3*'Все выпуски'!$X$6/100)/366*(B1761-IF(C1761="Нет",VLOOKUP(A1761,'Айгенис Оп24'!$A$2:$C$22,3,0),VLOOKUP((A1761-1),'Айгенис Оп24'!$A$2:$C$22,3,0))),2)</f>
        <v>9.0500000000000007</v>
      </c>
      <c r="G1761" s="43">
        <f>COUNTIF(D1762:$D$1852,365)</f>
        <v>0</v>
      </c>
      <c r="H1761" s="43">
        <f>COUNTIF(D1762:$D$1852,366)</f>
        <v>91</v>
      </c>
    </row>
    <row r="1762" spans="1:8" x14ac:dyDescent="0.25">
      <c r="A1762" s="1">
        <f>COUNTIF($C$2:C1762,"Да")</f>
        <v>19</v>
      </c>
      <c r="B1762" s="45">
        <f t="shared" si="56"/>
        <v>47025</v>
      </c>
      <c r="C1762" s="42" t="str">
        <f>IF(ISERROR(VLOOKUP(B1762,'Айгенис Оп24'!$C$3:$C$22,1,0)),"Нет","Да")</f>
        <v>Нет</v>
      </c>
      <c r="D1762" s="43">
        <f t="shared" si="55"/>
        <v>366</v>
      </c>
      <c r="E1762" s="49">
        <f>ROUND(('Все выпуски'!$X$3*'Все выпуски'!$X$6/100)/366*(B1762-IF(C1762="Нет",VLOOKUP(A1762,'Айгенис Оп24'!$A$2:$C$22,3,0),VLOOKUP((A1762-1),'Айгенис Оп24'!$A$2:$C$22,3,0))),2)</f>
        <v>0.1</v>
      </c>
      <c r="G1762" s="43">
        <f>COUNTIF(D1763:$D$1852,365)</f>
        <v>0</v>
      </c>
      <c r="H1762" s="43">
        <f>COUNTIF(D1763:$D$1852,366)</f>
        <v>90</v>
      </c>
    </row>
    <row r="1763" spans="1:8" x14ac:dyDescent="0.25">
      <c r="A1763" s="1">
        <f>COUNTIF($C$2:C1763,"Да")</f>
        <v>19</v>
      </c>
      <c r="B1763" s="45">
        <f t="shared" si="56"/>
        <v>47026</v>
      </c>
      <c r="C1763" s="42" t="str">
        <f>IF(ISERROR(VLOOKUP(B1763,'Айгенис Оп24'!$C$3:$C$22,1,0)),"Нет","Да")</f>
        <v>Нет</v>
      </c>
      <c r="D1763" s="43">
        <f t="shared" si="55"/>
        <v>366</v>
      </c>
      <c r="E1763" s="49">
        <f>ROUND(('Все выпуски'!$X$3*'Все выпуски'!$X$6/100)/366*(B1763-IF(C1763="Нет",VLOOKUP(A1763,'Айгенис Оп24'!$A$2:$C$22,3,0),VLOOKUP((A1763-1),'Айгенис Оп24'!$A$2:$C$22,3,0))),2)</f>
        <v>0.2</v>
      </c>
      <c r="G1763" s="43">
        <f>COUNTIF(D1764:$D$1852,365)</f>
        <v>0</v>
      </c>
      <c r="H1763" s="43">
        <f>COUNTIF(D1764:$D$1852,366)</f>
        <v>89</v>
      </c>
    </row>
    <row r="1764" spans="1:8" x14ac:dyDescent="0.25">
      <c r="A1764" s="1">
        <f>COUNTIF($C$2:C1764,"Да")</f>
        <v>19</v>
      </c>
      <c r="B1764" s="45">
        <f t="shared" si="56"/>
        <v>47027</v>
      </c>
      <c r="C1764" s="42" t="str">
        <f>IF(ISERROR(VLOOKUP(B1764,'Айгенис Оп24'!$C$3:$C$22,1,0)),"Нет","Да")</f>
        <v>Нет</v>
      </c>
      <c r="D1764" s="43">
        <f t="shared" si="55"/>
        <v>366</v>
      </c>
      <c r="E1764" s="49">
        <f>ROUND(('Все выпуски'!$X$3*'Все выпуски'!$X$6/100)/366*(B1764-IF(C1764="Нет",VLOOKUP(A1764,'Айгенис Оп24'!$A$2:$C$22,3,0),VLOOKUP((A1764-1),'Айгенис Оп24'!$A$2:$C$22,3,0))),2)</f>
        <v>0.3</v>
      </c>
      <c r="G1764" s="43">
        <f>COUNTIF(D1765:$D$1852,365)</f>
        <v>0</v>
      </c>
      <c r="H1764" s="43">
        <f>COUNTIF(D1765:$D$1852,366)</f>
        <v>88</v>
      </c>
    </row>
    <row r="1765" spans="1:8" x14ac:dyDescent="0.25">
      <c r="A1765" s="1">
        <f>COUNTIF($C$2:C1765,"Да")</f>
        <v>19</v>
      </c>
      <c r="B1765" s="45">
        <f t="shared" si="56"/>
        <v>47028</v>
      </c>
      <c r="C1765" s="42" t="str">
        <f>IF(ISERROR(VLOOKUP(B1765,'Айгенис Оп24'!$C$3:$C$22,1,0)),"Нет","Да")</f>
        <v>Нет</v>
      </c>
      <c r="D1765" s="43">
        <f t="shared" si="55"/>
        <v>366</v>
      </c>
      <c r="E1765" s="49">
        <f>ROUND(('Все выпуски'!$X$3*'Все выпуски'!$X$6/100)/366*(B1765-IF(C1765="Нет",VLOOKUP(A1765,'Айгенис Оп24'!$A$2:$C$22,3,0),VLOOKUP((A1765-1),'Айгенис Оп24'!$A$2:$C$22,3,0))),2)</f>
        <v>0.39</v>
      </c>
      <c r="G1765" s="43">
        <f>COUNTIF(D1766:$D$1852,365)</f>
        <v>0</v>
      </c>
      <c r="H1765" s="43">
        <f>COUNTIF(D1766:$D$1852,366)</f>
        <v>87</v>
      </c>
    </row>
    <row r="1766" spans="1:8" x14ac:dyDescent="0.25">
      <c r="A1766" s="1">
        <f>COUNTIF($C$2:C1766,"Да")</f>
        <v>19</v>
      </c>
      <c r="B1766" s="45">
        <f t="shared" si="56"/>
        <v>47029</v>
      </c>
      <c r="C1766" s="42" t="str">
        <f>IF(ISERROR(VLOOKUP(B1766,'Айгенис Оп24'!$C$3:$C$22,1,0)),"Нет","Да")</f>
        <v>Нет</v>
      </c>
      <c r="D1766" s="43">
        <f t="shared" si="55"/>
        <v>366</v>
      </c>
      <c r="E1766" s="49">
        <f>ROUND(('Все выпуски'!$X$3*'Все выпуски'!$X$6/100)/366*(B1766-IF(C1766="Нет",VLOOKUP(A1766,'Айгенис Оп24'!$A$2:$C$22,3,0),VLOOKUP((A1766-1),'Айгенис Оп24'!$A$2:$C$22,3,0))),2)</f>
        <v>0.49</v>
      </c>
      <c r="G1766" s="43">
        <f>COUNTIF(D1767:$D$1852,365)</f>
        <v>0</v>
      </c>
      <c r="H1766" s="43">
        <f>COUNTIF(D1767:$D$1852,366)</f>
        <v>86</v>
      </c>
    </row>
    <row r="1767" spans="1:8" x14ac:dyDescent="0.25">
      <c r="A1767" s="1">
        <f>COUNTIF($C$2:C1767,"Да")</f>
        <v>19</v>
      </c>
      <c r="B1767" s="45">
        <f t="shared" si="56"/>
        <v>47030</v>
      </c>
      <c r="C1767" s="42" t="str">
        <f>IF(ISERROR(VLOOKUP(B1767,'Айгенис Оп24'!$C$3:$C$22,1,0)),"Нет","Да")</f>
        <v>Нет</v>
      </c>
      <c r="D1767" s="43">
        <f t="shared" si="55"/>
        <v>366</v>
      </c>
      <c r="E1767" s="49">
        <f>ROUND(('Все выпуски'!$X$3*'Все выпуски'!$X$6/100)/366*(B1767-IF(C1767="Нет",VLOOKUP(A1767,'Айгенис Оп24'!$A$2:$C$22,3,0),VLOOKUP((A1767-1),'Айгенис Оп24'!$A$2:$C$22,3,0))),2)</f>
        <v>0.59</v>
      </c>
      <c r="G1767" s="43">
        <f>COUNTIF(D1768:$D$1852,365)</f>
        <v>0</v>
      </c>
      <c r="H1767" s="43">
        <f>COUNTIF(D1768:$D$1852,366)</f>
        <v>85</v>
      </c>
    </row>
    <row r="1768" spans="1:8" x14ac:dyDescent="0.25">
      <c r="A1768" s="1">
        <f>COUNTIF($C$2:C1768,"Да")</f>
        <v>19</v>
      </c>
      <c r="B1768" s="45">
        <f t="shared" si="56"/>
        <v>47031</v>
      </c>
      <c r="C1768" s="42" t="str">
        <f>IF(ISERROR(VLOOKUP(B1768,'Айгенис Оп24'!$C$3:$C$22,1,0)),"Нет","Да")</f>
        <v>Нет</v>
      </c>
      <c r="D1768" s="43">
        <f t="shared" si="55"/>
        <v>366</v>
      </c>
      <c r="E1768" s="49">
        <f>ROUND(('Все выпуски'!$X$3*'Все выпуски'!$X$6/100)/366*(B1768-IF(C1768="Нет",VLOOKUP(A1768,'Айгенис Оп24'!$A$2:$C$22,3,0),VLOOKUP((A1768-1),'Айгенис Оп24'!$A$2:$C$22,3,0))),2)</f>
        <v>0.69</v>
      </c>
      <c r="G1768" s="43">
        <f>COUNTIF(D1769:$D$1852,365)</f>
        <v>0</v>
      </c>
      <c r="H1768" s="43">
        <f>COUNTIF(D1769:$D$1852,366)</f>
        <v>84</v>
      </c>
    </row>
    <row r="1769" spans="1:8" x14ac:dyDescent="0.25">
      <c r="A1769" s="1">
        <f>COUNTIF($C$2:C1769,"Да")</f>
        <v>19</v>
      </c>
      <c r="B1769" s="45">
        <f t="shared" si="56"/>
        <v>47032</v>
      </c>
      <c r="C1769" s="42" t="str">
        <f>IF(ISERROR(VLOOKUP(B1769,'Айгенис Оп24'!$C$3:$C$22,1,0)),"Нет","Да")</f>
        <v>Нет</v>
      </c>
      <c r="D1769" s="43">
        <f t="shared" si="55"/>
        <v>366</v>
      </c>
      <c r="E1769" s="49">
        <f>ROUND(('Все выпуски'!$X$3*'Все выпуски'!$X$6/100)/366*(B1769-IF(C1769="Нет",VLOOKUP(A1769,'Айгенис Оп24'!$A$2:$C$22,3,0),VLOOKUP((A1769-1),'Айгенис Оп24'!$A$2:$C$22,3,0))),2)</f>
        <v>0.79</v>
      </c>
      <c r="G1769" s="43">
        <f>COUNTIF(D1770:$D$1852,365)</f>
        <v>0</v>
      </c>
      <c r="H1769" s="43">
        <f>COUNTIF(D1770:$D$1852,366)</f>
        <v>83</v>
      </c>
    </row>
    <row r="1770" spans="1:8" x14ac:dyDescent="0.25">
      <c r="A1770" s="1">
        <f>COUNTIF($C$2:C1770,"Да")</f>
        <v>19</v>
      </c>
      <c r="B1770" s="45">
        <f t="shared" si="56"/>
        <v>47033</v>
      </c>
      <c r="C1770" s="42" t="str">
        <f>IF(ISERROR(VLOOKUP(B1770,'Айгенис Оп24'!$C$3:$C$22,1,0)),"Нет","Да")</f>
        <v>Нет</v>
      </c>
      <c r="D1770" s="43">
        <f t="shared" si="55"/>
        <v>366</v>
      </c>
      <c r="E1770" s="49">
        <f>ROUND(('Все выпуски'!$X$3*'Все выпуски'!$X$6/100)/366*(B1770-IF(C1770="Нет",VLOOKUP(A1770,'Айгенис Оп24'!$A$2:$C$22,3,0),VLOOKUP((A1770-1),'Айгенис Оп24'!$A$2:$C$22,3,0))),2)</f>
        <v>0.89</v>
      </c>
      <c r="G1770" s="43">
        <f>COUNTIF(D1771:$D$1852,365)</f>
        <v>0</v>
      </c>
      <c r="H1770" s="43">
        <f>COUNTIF(D1771:$D$1852,366)</f>
        <v>82</v>
      </c>
    </row>
    <row r="1771" spans="1:8" x14ac:dyDescent="0.25">
      <c r="A1771" s="1">
        <f>COUNTIF($C$2:C1771,"Да")</f>
        <v>19</v>
      </c>
      <c r="B1771" s="45">
        <f t="shared" si="56"/>
        <v>47034</v>
      </c>
      <c r="C1771" s="42" t="str">
        <f>IF(ISERROR(VLOOKUP(B1771,'Айгенис Оп24'!$C$3:$C$22,1,0)),"Нет","Да")</f>
        <v>Нет</v>
      </c>
      <c r="D1771" s="43">
        <f t="shared" si="55"/>
        <v>366</v>
      </c>
      <c r="E1771" s="49">
        <f>ROUND(('Все выпуски'!$X$3*'Все выпуски'!$X$6/100)/366*(B1771-IF(C1771="Нет",VLOOKUP(A1771,'Айгенис Оп24'!$A$2:$C$22,3,0),VLOOKUP((A1771-1),'Айгенис Оп24'!$A$2:$C$22,3,0))),2)</f>
        <v>0.98</v>
      </c>
      <c r="G1771" s="43">
        <f>COUNTIF(D1772:$D$1852,365)</f>
        <v>0</v>
      </c>
      <c r="H1771" s="43">
        <f>COUNTIF(D1772:$D$1852,366)</f>
        <v>81</v>
      </c>
    </row>
    <row r="1772" spans="1:8" x14ac:dyDescent="0.25">
      <c r="A1772" s="1">
        <f>COUNTIF($C$2:C1772,"Да")</f>
        <v>19</v>
      </c>
      <c r="B1772" s="45">
        <f t="shared" si="56"/>
        <v>47035</v>
      </c>
      <c r="C1772" s="42" t="str">
        <f>IF(ISERROR(VLOOKUP(B1772,'Айгенис Оп24'!$C$3:$C$22,1,0)),"Нет","Да")</f>
        <v>Нет</v>
      </c>
      <c r="D1772" s="43">
        <f t="shared" si="55"/>
        <v>366</v>
      </c>
      <c r="E1772" s="49">
        <f>ROUND(('Все выпуски'!$X$3*'Все выпуски'!$X$6/100)/366*(B1772-IF(C1772="Нет",VLOOKUP(A1772,'Айгенис Оп24'!$A$2:$C$22,3,0),VLOOKUP((A1772-1),'Айгенис Оп24'!$A$2:$C$22,3,0))),2)</f>
        <v>1.08</v>
      </c>
      <c r="G1772" s="43">
        <f>COUNTIF(D1773:$D$1852,365)</f>
        <v>0</v>
      </c>
      <c r="H1772" s="43">
        <f>COUNTIF(D1773:$D$1852,366)</f>
        <v>80</v>
      </c>
    </row>
    <row r="1773" spans="1:8" x14ac:dyDescent="0.25">
      <c r="A1773" s="1">
        <f>COUNTIF($C$2:C1773,"Да")</f>
        <v>19</v>
      </c>
      <c r="B1773" s="45">
        <f t="shared" si="56"/>
        <v>47036</v>
      </c>
      <c r="C1773" s="42" t="str">
        <f>IF(ISERROR(VLOOKUP(B1773,'Айгенис Оп24'!$C$3:$C$22,1,0)),"Нет","Да")</f>
        <v>Нет</v>
      </c>
      <c r="D1773" s="43">
        <f t="shared" si="55"/>
        <v>366</v>
      </c>
      <c r="E1773" s="49">
        <f>ROUND(('Все выпуски'!$X$3*'Все выпуски'!$X$6/100)/366*(B1773-IF(C1773="Нет",VLOOKUP(A1773,'Айгенис Оп24'!$A$2:$C$22,3,0),VLOOKUP((A1773-1),'Айгенис Оп24'!$A$2:$C$22,3,0))),2)</f>
        <v>1.18</v>
      </c>
      <c r="G1773" s="43">
        <f>COUNTIF(D1774:$D$1852,365)</f>
        <v>0</v>
      </c>
      <c r="H1773" s="43">
        <f>COUNTIF(D1774:$D$1852,366)</f>
        <v>79</v>
      </c>
    </row>
    <row r="1774" spans="1:8" x14ac:dyDescent="0.25">
      <c r="A1774" s="1">
        <f>COUNTIF($C$2:C1774,"Да")</f>
        <v>19</v>
      </c>
      <c r="B1774" s="45">
        <f t="shared" si="56"/>
        <v>47037</v>
      </c>
      <c r="C1774" s="42" t="str">
        <f>IF(ISERROR(VLOOKUP(B1774,'Айгенис Оп24'!$C$3:$C$22,1,0)),"Нет","Да")</f>
        <v>Нет</v>
      </c>
      <c r="D1774" s="43">
        <f t="shared" si="55"/>
        <v>366</v>
      </c>
      <c r="E1774" s="49">
        <f>ROUND(('Все выпуски'!$X$3*'Все выпуски'!$X$6/100)/366*(B1774-IF(C1774="Нет",VLOOKUP(A1774,'Айгенис Оп24'!$A$2:$C$22,3,0),VLOOKUP((A1774-1),'Айгенис Оп24'!$A$2:$C$22,3,0))),2)</f>
        <v>1.28</v>
      </c>
      <c r="G1774" s="43">
        <f>COUNTIF(D1775:$D$1852,365)</f>
        <v>0</v>
      </c>
      <c r="H1774" s="43">
        <f>COUNTIF(D1775:$D$1852,366)</f>
        <v>78</v>
      </c>
    </row>
    <row r="1775" spans="1:8" x14ac:dyDescent="0.25">
      <c r="A1775" s="1">
        <f>COUNTIF($C$2:C1775,"Да")</f>
        <v>19</v>
      </c>
      <c r="B1775" s="45">
        <f t="shared" si="56"/>
        <v>47038</v>
      </c>
      <c r="C1775" s="42" t="str">
        <f>IF(ISERROR(VLOOKUP(B1775,'Айгенис Оп24'!$C$3:$C$22,1,0)),"Нет","Да")</f>
        <v>Нет</v>
      </c>
      <c r="D1775" s="43">
        <f t="shared" si="55"/>
        <v>366</v>
      </c>
      <c r="E1775" s="49">
        <f>ROUND(('Все выпуски'!$X$3*'Все выпуски'!$X$6/100)/366*(B1775-IF(C1775="Нет",VLOOKUP(A1775,'Айгенис Оп24'!$A$2:$C$22,3,0),VLOOKUP((A1775-1),'Айгенис Оп24'!$A$2:$C$22,3,0))),2)</f>
        <v>1.38</v>
      </c>
      <c r="G1775" s="43">
        <f>COUNTIF(D1776:$D$1852,365)</f>
        <v>0</v>
      </c>
      <c r="H1775" s="43">
        <f>COUNTIF(D1776:$D$1852,366)</f>
        <v>77</v>
      </c>
    </row>
    <row r="1776" spans="1:8" x14ac:dyDescent="0.25">
      <c r="A1776" s="1">
        <f>COUNTIF($C$2:C1776,"Да")</f>
        <v>19</v>
      </c>
      <c r="B1776" s="45">
        <f t="shared" si="56"/>
        <v>47039</v>
      </c>
      <c r="C1776" s="42" t="str">
        <f>IF(ISERROR(VLOOKUP(B1776,'Айгенис Оп24'!$C$3:$C$22,1,0)),"Нет","Да")</f>
        <v>Нет</v>
      </c>
      <c r="D1776" s="43">
        <f t="shared" si="55"/>
        <v>366</v>
      </c>
      <c r="E1776" s="49">
        <f>ROUND(('Все выпуски'!$X$3*'Все выпуски'!$X$6/100)/366*(B1776-IF(C1776="Нет",VLOOKUP(A1776,'Айгенис Оп24'!$A$2:$C$22,3,0),VLOOKUP((A1776-1),'Айгенис Оп24'!$A$2:$C$22,3,0))),2)</f>
        <v>1.48</v>
      </c>
      <c r="G1776" s="43">
        <f>COUNTIF(D1777:$D$1852,365)</f>
        <v>0</v>
      </c>
      <c r="H1776" s="43">
        <f>COUNTIF(D1777:$D$1852,366)</f>
        <v>76</v>
      </c>
    </row>
    <row r="1777" spans="1:8" x14ac:dyDescent="0.25">
      <c r="A1777" s="1">
        <f>COUNTIF($C$2:C1777,"Да")</f>
        <v>19</v>
      </c>
      <c r="B1777" s="45">
        <f t="shared" si="56"/>
        <v>47040</v>
      </c>
      <c r="C1777" s="42" t="str">
        <f>IF(ISERROR(VLOOKUP(B1777,'Айгенис Оп24'!$C$3:$C$22,1,0)),"Нет","Да")</f>
        <v>Нет</v>
      </c>
      <c r="D1777" s="43">
        <f t="shared" si="55"/>
        <v>366</v>
      </c>
      <c r="E1777" s="49">
        <f>ROUND(('Все выпуски'!$X$3*'Все выпуски'!$X$6/100)/366*(B1777-IF(C1777="Нет",VLOOKUP(A1777,'Айгенис Оп24'!$A$2:$C$22,3,0),VLOOKUP((A1777-1),'Айгенис Оп24'!$A$2:$C$22,3,0))),2)</f>
        <v>1.57</v>
      </c>
      <c r="G1777" s="43">
        <f>COUNTIF(D1778:$D$1852,365)</f>
        <v>0</v>
      </c>
      <c r="H1777" s="43">
        <f>COUNTIF(D1778:$D$1852,366)</f>
        <v>75</v>
      </c>
    </row>
    <row r="1778" spans="1:8" x14ac:dyDescent="0.25">
      <c r="A1778" s="1">
        <f>COUNTIF($C$2:C1778,"Да")</f>
        <v>19</v>
      </c>
      <c r="B1778" s="45">
        <f t="shared" si="56"/>
        <v>47041</v>
      </c>
      <c r="C1778" s="42" t="str">
        <f>IF(ISERROR(VLOOKUP(B1778,'Айгенис Оп24'!$C$3:$C$22,1,0)),"Нет","Да")</f>
        <v>Нет</v>
      </c>
      <c r="D1778" s="43">
        <f t="shared" si="55"/>
        <v>366</v>
      </c>
      <c r="E1778" s="49">
        <f>ROUND(('Все выпуски'!$X$3*'Все выпуски'!$X$6/100)/366*(B1778-IF(C1778="Нет",VLOOKUP(A1778,'Айгенис Оп24'!$A$2:$C$22,3,0),VLOOKUP((A1778-1),'Айгенис Оп24'!$A$2:$C$22,3,0))),2)</f>
        <v>1.67</v>
      </c>
      <c r="G1778" s="43">
        <f>COUNTIF(D1779:$D$1852,365)</f>
        <v>0</v>
      </c>
      <c r="H1778" s="43">
        <f>COUNTIF(D1779:$D$1852,366)</f>
        <v>74</v>
      </c>
    </row>
    <row r="1779" spans="1:8" x14ac:dyDescent="0.25">
      <c r="A1779" s="1">
        <f>COUNTIF($C$2:C1779,"Да")</f>
        <v>19</v>
      </c>
      <c r="B1779" s="45">
        <f t="shared" si="56"/>
        <v>47042</v>
      </c>
      <c r="C1779" s="42" t="str">
        <f>IF(ISERROR(VLOOKUP(B1779,'Айгенис Оп24'!$C$3:$C$22,1,0)),"Нет","Да")</f>
        <v>Нет</v>
      </c>
      <c r="D1779" s="43">
        <f t="shared" si="55"/>
        <v>366</v>
      </c>
      <c r="E1779" s="49">
        <f>ROUND(('Все выпуски'!$X$3*'Все выпуски'!$X$6/100)/366*(B1779-IF(C1779="Нет",VLOOKUP(A1779,'Айгенис Оп24'!$A$2:$C$22,3,0),VLOOKUP((A1779-1),'Айгенис Оп24'!$A$2:$C$22,3,0))),2)</f>
        <v>1.77</v>
      </c>
      <c r="G1779" s="43">
        <f>COUNTIF(D1780:$D$1852,365)</f>
        <v>0</v>
      </c>
      <c r="H1779" s="43">
        <f>COUNTIF(D1780:$D$1852,366)</f>
        <v>73</v>
      </c>
    </row>
    <row r="1780" spans="1:8" x14ac:dyDescent="0.25">
      <c r="A1780" s="1">
        <f>COUNTIF($C$2:C1780,"Да")</f>
        <v>19</v>
      </c>
      <c r="B1780" s="45">
        <f t="shared" si="56"/>
        <v>47043</v>
      </c>
      <c r="C1780" s="42" t="str">
        <f>IF(ISERROR(VLOOKUP(B1780,'Айгенис Оп24'!$C$3:$C$22,1,0)),"Нет","Да")</f>
        <v>Нет</v>
      </c>
      <c r="D1780" s="43">
        <f t="shared" si="55"/>
        <v>366</v>
      </c>
      <c r="E1780" s="49">
        <f>ROUND(('Все выпуски'!$X$3*'Все выпуски'!$X$6/100)/366*(B1780-IF(C1780="Нет",VLOOKUP(A1780,'Айгенис Оп24'!$A$2:$C$22,3,0),VLOOKUP((A1780-1),'Айгенис Оп24'!$A$2:$C$22,3,0))),2)</f>
        <v>1.87</v>
      </c>
      <c r="G1780" s="43">
        <f>COUNTIF(D1781:$D$1852,365)</f>
        <v>0</v>
      </c>
      <c r="H1780" s="43">
        <f>COUNTIF(D1781:$D$1852,366)</f>
        <v>72</v>
      </c>
    </row>
    <row r="1781" spans="1:8" x14ac:dyDescent="0.25">
      <c r="A1781" s="1">
        <f>COUNTIF($C$2:C1781,"Да")</f>
        <v>19</v>
      </c>
      <c r="B1781" s="45">
        <f t="shared" si="56"/>
        <v>47044</v>
      </c>
      <c r="C1781" s="42" t="str">
        <f>IF(ISERROR(VLOOKUP(B1781,'Айгенис Оп24'!$C$3:$C$22,1,0)),"Нет","Да")</f>
        <v>Нет</v>
      </c>
      <c r="D1781" s="43">
        <f t="shared" si="55"/>
        <v>366</v>
      </c>
      <c r="E1781" s="49">
        <f>ROUND(('Все выпуски'!$X$3*'Все выпуски'!$X$6/100)/366*(B1781-IF(C1781="Нет",VLOOKUP(A1781,'Айгенис Оп24'!$A$2:$C$22,3,0),VLOOKUP((A1781-1),'Айгенис Оп24'!$A$2:$C$22,3,0))),2)</f>
        <v>1.97</v>
      </c>
      <c r="G1781" s="43">
        <f>COUNTIF(D1782:$D$1852,365)</f>
        <v>0</v>
      </c>
      <c r="H1781" s="43">
        <f>COUNTIF(D1782:$D$1852,366)</f>
        <v>71</v>
      </c>
    </row>
    <row r="1782" spans="1:8" x14ac:dyDescent="0.25">
      <c r="A1782" s="1">
        <f>COUNTIF($C$2:C1782,"Да")</f>
        <v>19</v>
      </c>
      <c r="B1782" s="45">
        <f t="shared" si="56"/>
        <v>47045</v>
      </c>
      <c r="C1782" s="42" t="str">
        <f>IF(ISERROR(VLOOKUP(B1782,'Айгенис Оп24'!$C$3:$C$22,1,0)),"Нет","Да")</f>
        <v>Нет</v>
      </c>
      <c r="D1782" s="43">
        <f t="shared" si="55"/>
        <v>366</v>
      </c>
      <c r="E1782" s="49">
        <f>ROUND(('Все выпуски'!$X$3*'Все выпуски'!$X$6/100)/366*(B1782-IF(C1782="Нет",VLOOKUP(A1782,'Айгенис Оп24'!$A$2:$C$22,3,0),VLOOKUP((A1782-1),'Айгенис Оп24'!$A$2:$C$22,3,0))),2)</f>
        <v>2.0699999999999998</v>
      </c>
      <c r="G1782" s="43">
        <f>COUNTIF(D1783:$D$1852,365)</f>
        <v>0</v>
      </c>
      <c r="H1782" s="43">
        <f>COUNTIF(D1783:$D$1852,366)</f>
        <v>70</v>
      </c>
    </row>
    <row r="1783" spans="1:8" x14ac:dyDescent="0.25">
      <c r="A1783" s="1">
        <f>COUNTIF($C$2:C1783,"Да")</f>
        <v>19</v>
      </c>
      <c r="B1783" s="45">
        <f t="shared" si="56"/>
        <v>47046</v>
      </c>
      <c r="C1783" s="42" t="str">
        <f>IF(ISERROR(VLOOKUP(B1783,'Айгенис Оп24'!$C$3:$C$22,1,0)),"Нет","Да")</f>
        <v>Нет</v>
      </c>
      <c r="D1783" s="43">
        <f t="shared" si="55"/>
        <v>366</v>
      </c>
      <c r="E1783" s="49">
        <f>ROUND(('Все выпуски'!$X$3*'Все выпуски'!$X$6/100)/366*(B1783-IF(C1783="Нет",VLOOKUP(A1783,'Айгенис Оп24'!$A$2:$C$22,3,0),VLOOKUP((A1783-1),'Айгенис Оп24'!$A$2:$C$22,3,0))),2)</f>
        <v>2.16</v>
      </c>
      <c r="G1783" s="43">
        <f>COUNTIF(D1784:$D$1852,365)</f>
        <v>0</v>
      </c>
      <c r="H1783" s="43">
        <f>COUNTIF(D1784:$D$1852,366)</f>
        <v>69</v>
      </c>
    </row>
    <row r="1784" spans="1:8" x14ac:dyDescent="0.25">
      <c r="A1784" s="1">
        <f>COUNTIF($C$2:C1784,"Да")</f>
        <v>19</v>
      </c>
      <c r="B1784" s="45">
        <f t="shared" si="56"/>
        <v>47047</v>
      </c>
      <c r="C1784" s="42" t="str">
        <f>IF(ISERROR(VLOOKUP(B1784,'Айгенис Оп24'!$C$3:$C$22,1,0)),"Нет","Да")</f>
        <v>Нет</v>
      </c>
      <c r="D1784" s="43">
        <f t="shared" si="55"/>
        <v>366</v>
      </c>
      <c r="E1784" s="49">
        <f>ROUND(('Все выпуски'!$X$3*'Все выпуски'!$X$6/100)/366*(B1784-IF(C1784="Нет",VLOOKUP(A1784,'Айгенис Оп24'!$A$2:$C$22,3,0),VLOOKUP((A1784-1),'Айгенис Оп24'!$A$2:$C$22,3,0))),2)</f>
        <v>2.2599999999999998</v>
      </c>
      <c r="G1784" s="43">
        <f>COUNTIF(D1785:$D$1852,365)</f>
        <v>0</v>
      </c>
      <c r="H1784" s="43">
        <f>COUNTIF(D1785:$D$1852,366)</f>
        <v>68</v>
      </c>
    </row>
    <row r="1785" spans="1:8" x14ac:dyDescent="0.25">
      <c r="A1785" s="1">
        <f>COUNTIF($C$2:C1785,"Да")</f>
        <v>19</v>
      </c>
      <c r="B1785" s="45">
        <f t="shared" si="56"/>
        <v>47048</v>
      </c>
      <c r="C1785" s="42" t="str">
        <f>IF(ISERROR(VLOOKUP(B1785,'Айгенис Оп24'!$C$3:$C$22,1,0)),"Нет","Да")</f>
        <v>Нет</v>
      </c>
      <c r="D1785" s="43">
        <f t="shared" si="55"/>
        <v>366</v>
      </c>
      <c r="E1785" s="49">
        <f>ROUND(('Все выпуски'!$X$3*'Все выпуски'!$X$6/100)/366*(B1785-IF(C1785="Нет",VLOOKUP(A1785,'Айгенис Оп24'!$A$2:$C$22,3,0),VLOOKUP((A1785-1),'Айгенис Оп24'!$A$2:$C$22,3,0))),2)</f>
        <v>2.36</v>
      </c>
      <c r="G1785" s="43">
        <f>COUNTIF(D1786:$D$1852,365)</f>
        <v>0</v>
      </c>
      <c r="H1785" s="43">
        <f>COUNTIF(D1786:$D$1852,366)</f>
        <v>67</v>
      </c>
    </row>
    <row r="1786" spans="1:8" x14ac:dyDescent="0.25">
      <c r="A1786" s="1">
        <f>COUNTIF($C$2:C1786,"Да")</f>
        <v>19</v>
      </c>
      <c r="B1786" s="45">
        <f t="shared" si="56"/>
        <v>47049</v>
      </c>
      <c r="C1786" s="42" t="str">
        <f>IF(ISERROR(VLOOKUP(B1786,'Айгенис Оп24'!$C$3:$C$22,1,0)),"Нет","Да")</f>
        <v>Нет</v>
      </c>
      <c r="D1786" s="43">
        <f t="shared" si="55"/>
        <v>366</v>
      </c>
      <c r="E1786" s="49">
        <f>ROUND(('Все выпуски'!$X$3*'Все выпуски'!$X$6/100)/366*(B1786-IF(C1786="Нет",VLOOKUP(A1786,'Айгенис Оп24'!$A$2:$C$22,3,0),VLOOKUP((A1786-1),'Айгенис Оп24'!$A$2:$C$22,3,0))),2)</f>
        <v>2.46</v>
      </c>
      <c r="G1786" s="43">
        <f>COUNTIF(D1787:$D$1852,365)</f>
        <v>0</v>
      </c>
      <c r="H1786" s="43">
        <f>COUNTIF(D1787:$D$1852,366)</f>
        <v>66</v>
      </c>
    </row>
    <row r="1787" spans="1:8" x14ac:dyDescent="0.25">
      <c r="A1787" s="1">
        <f>COUNTIF($C$2:C1787,"Да")</f>
        <v>19</v>
      </c>
      <c r="B1787" s="45">
        <f t="shared" si="56"/>
        <v>47050</v>
      </c>
      <c r="C1787" s="42" t="str">
        <f>IF(ISERROR(VLOOKUP(B1787,'Айгенис Оп24'!$C$3:$C$22,1,0)),"Нет","Да")</f>
        <v>Нет</v>
      </c>
      <c r="D1787" s="43">
        <f t="shared" si="55"/>
        <v>366</v>
      </c>
      <c r="E1787" s="49">
        <f>ROUND(('Все выпуски'!$X$3*'Все выпуски'!$X$6/100)/366*(B1787-IF(C1787="Нет",VLOOKUP(A1787,'Айгенис Оп24'!$A$2:$C$22,3,0),VLOOKUP((A1787-1),'Айгенис Оп24'!$A$2:$C$22,3,0))),2)</f>
        <v>2.56</v>
      </c>
      <c r="G1787" s="43">
        <f>COUNTIF(D1788:$D$1852,365)</f>
        <v>0</v>
      </c>
      <c r="H1787" s="43">
        <f>COUNTIF(D1788:$D$1852,366)</f>
        <v>65</v>
      </c>
    </row>
    <row r="1788" spans="1:8" x14ac:dyDescent="0.25">
      <c r="A1788" s="1">
        <f>COUNTIF($C$2:C1788,"Да")</f>
        <v>19</v>
      </c>
      <c r="B1788" s="45">
        <f t="shared" si="56"/>
        <v>47051</v>
      </c>
      <c r="C1788" s="42" t="str">
        <f>IF(ISERROR(VLOOKUP(B1788,'Айгенис Оп24'!$C$3:$C$22,1,0)),"Нет","Да")</f>
        <v>Нет</v>
      </c>
      <c r="D1788" s="43">
        <f t="shared" si="55"/>
        <v>366</v>
      </c>
      <c r="E1788" s="49">
        <f>ROUND(('Все выпуски'!$X$3*'Все выпуски'!$X$6/100)/366*(B1788-IF(C1788="Нет",VLOOKUP(A1788,'Айгенис Оп24'!$A$2:$C$22,3,0),VLOOKUP((A1788-1),'Айгенис Оп24'!$A$2:$C$22,3,0))),2)</f>
        <v>2.66</v>
      </c>
      <c r="G1788" s="43">
        <f>COUNTIF(D1789:$D$1852,365)</f>
        <v>0</v>
      </c>
      <c r="H1788" s="43">
        <f>COUNTIF(D1789:$D$1852,366)</f>
        <v>64</v>
      </c>
    </row>
    <row r="1789" spans="1:8" x14ac:dyDescent="0.25">
      <c r="A1789" s="1">
        <f>COUNTIF($C$2:C1789,"Да")</f>
        <v>19</v>
      </c>
      <c r="B1789" s="45">
        <f t="shared" si="56"/>
        <v>47052</v>
      </c>
      <c r="C1789" s="42" t="str">
        <f>IF(ISERROR(VLOOKUP(B1789,'Айгенис Оп24'!$C$3:$C$22,1,0)),"Нет","Да")</f>
        <v>Нет</v>
      </c>
      <c r="D1789" s="43">
        <f t="shared" si="55"/>
        <v>366</v>
      </c>
      <c r="E1789" s="49">
        <f>ROUND(('Все выпуски'!$X$3*'Все выпуски'!$X$6/100)/366*(B1789-IF(C1789="Нет",VLOOKUP(A1789,'Айгенис Оп24'!$A$2:$C$22,3,0),VLOOKUP((A1789-1),'Айгенис Оп24'!$A$2:$C$22,3,0))),2)</f>
        <v>2.75</v>
      </c>
      <c r="G1789" s="43">
        <f>COUNTIF(D1790:$D$1852,365)</f>
        <v>0</v>
      </c>
      <c r="H1789" s="43">
        <f>COUNTIF(D1790:$D$1852,366)</f>
        <v>63</v>
      </c>
    </row>
    <row r="1790" spans="1:8" x14ac:dyDescent="0.25">
      <c r="A1790" s="1">
        <f>COUNTIF($C$2:C1790,"Да")</f>
        <v>19</v>
      </c>
      <c r="B1790" s="45">
        <f t="shared" si="56"/>
        <v>47053</v>
      </c>
      <c r="C1790" s="42" t="str">
        <f>IF(ISERROR(VLOOKUP(B1790,'Айгенис Оп24'!$C$3:$C$22,1,0)),"Нет","Да")</f>
        <v>Нет</v>
      </c>
      <c r="D1790" s="43">
        <f t="shared" si="55"/>
        <v>366</v>
      </c>
      <c r="E1790" s="49">
        <f>ROUND(('Все выпуски'!$X$3*'Все выпуски'!$X$6/100)/366*(B1790-IF(C1790="Нет",VLOOKUP(A1790,'Айгенис Оп24'!$A$2:$C$22,3,0),VLOOKUP((A1790-1),'Айгенис Оп24'!$A$2:$C$22,3,0))),2)</f>
        <v>2.85</v>
      </c>
      <c r="G1790" s="43">
        <f>COUNTIF(D1791:$D$1852,365)</f>
        <v>0</v>
      </c>
      <c r="H1790" s="43">
        <f>COUNTIF(D1791:$D$1852,366)</f>
        <v>62</v>
      </c>
    </row>
    <row r="1791" spans="1:8" x14ac:dyDescent="0.25">
      <c r="A1791" s="1">
        <f>COUNTIF($C$2:C1791,"Да")</f>
        <v>19</v>
      </c>
      <c r="B1791" s="45">
        <f t="shared" si="56"/>
        <v>47054</v>
      </c>
      <c r="C1791" s="42" t="str">
        <f>IF(ISERROR(VLOOKUP(B1791,'Айгенис Оп24'!$C$3:$C$22,1,0)),"Нет","Да")</f>
        <v>Нет</v>
      </c>
      <c r="D1791" s="43">
        <f t="shared" si="55"/>
        <v>366</v>
      </c>
      <c r="E1791" s="49">
        <f>ROUND(('Все выпуски'!$X$3*'Все выпуски'!$X$6/100)/366*(B1791-IF(C1791="Нет",VLOOKUP(A1791,'Айгенис Оп24'!$A$2:$C$22,3,0),VLOOKUP((A1791-1),'Айгенис Оп24'!$A$2:$C$22,3,0))),2)</f>
        <v>2.95</v>
      </c>
      <c r="G1791" s="43">
        <f>COUNTIF(D1792:$D$1852,365)</f>
        <v>0</v>
      </c>
      <c r="H1791" s="43">
        <f>COUNTIF(D1792:$D$1852,366)</f>
        <v>61</v>
      </c>
    </row>
    <row r="1792" spans="1:8" x14ac:dyDescent="0.25">
      <c r="A1792" s="1">
        <f>COUNTIF($C$2:C1792,"Да")</f>
        <v>19</v>
      </c>
      <c r="B1792" s="45">
        <f t="shared" si="56"/>
        <v>47055</v>
      </c>
      <c r="C1792" s="42" t="str">
        <f>IF(ISERROR(VLOOKUP(B1792,'Айгенис Оп24'!$C$3:$C$22,1,0)),"Нет","Да")</f>
        <v>Нет</v>
      </c>
      <c r="D1792" s="43">
        <f t="shared" si="55"/>
        <v>366</v>
      </c>
      <c r="E1792" s="49">
        <f>ROUND(('Все выпуски'!$X$3*'Все выпуски'!$X$6/100)/366*(B1792-IF(C1792="Нет",VLOOKUP(A1792,'Айгенис Оп24'!$A$2:$C$22,3,0),VLOOKUP((A1792-1),'Айгенис Оп24'!$A$2:$C$22,3,0))),2)</f>
        <v>3.05</v>
      </c>
      <c r="G1792" s="43">
        <f>COUNTIF(D1793:$D$1852,365)</f>
        <v>0</v>
      </c>
      <c r="H1792" s="43">
        <f>COUNTIF(D1793:$D$1852,366)</f>
        <v>60</v>
      </c>
    </row>
    <row r="1793" spans="1:8" x14ac:dyDescent="0.25">
      <c r="A1793" s="1">
        <f>COUNTIF($C$2:C1793,"Да")</f>
        <v>19</v>
      </c>
      <c r="B1793" s="45">
        <f t="shared" si="56"/>
        <v>47056</v>
      </c>
      <c r="C1793" s="42" t="str">
        <f>IF(ISERROR(VLOOKUP(B1793,'Айгенис Оп24'!$C$3:$C$22,1,0)),"Нет","Да")</f>
        <v>Нет</v>
      </c>
      <c r="D1793" s="43">
        <f t="shared" si="55"/>
        <v>366</v>
      </c>
      <c r="E1793" s="49">
        <f>ROUND(('Все выпуски'!$X$3*'Все выпуски'!$X$6/100)/366*(B1793-IF(C1793="Нет",VLOOKUP(A1793,'Айгенис Оп24'!$A$2:$C$22,3,0),VLOOKUP((A1793-1),'Айгенис Оп24'!$A$2:$C$22,3,0))),2)</f>
        <v>3.15</v>
      </c>
      <c r="G1793" s="43">
        <f>COUNTIF(D1794:$D$1852,365)</f>
        <v>0</v>
      </c>
      <c r="H1793" s="43">
        <f>COUNTIF(D1794:$D$1852,366)</f>
        <v>59</v>
      </c>
    </row>
    <row r="1794" spans="1:8" x14ac:dyDescent="0.25">
      <c r="A1794" s="1">
        <f>COUNTIF($C$2:C1794,"Да")</f>
        <v>19</v>
      </c>
      <c r="B1794" s="45">
        <f t="shared" si="56"/>
        <v>47057</v>
      </c>
      <c r="C1794" s="42" t="str">
        <f>IF(ISERROR(VLOOKUP(B1794,'Айгенис Оп24'!$C$3:$C$22,1,0)),"Нет","Да")</f>
        <v>Нет</v>
      </c>
      <c r="D1794" s="43">
        <f t="shared" ref="D1794:D1852" si="57">IF(MOD(YEAR(B1794),4)=0,366,365)</f>
        <v>366</v>
      </c>
      <c r="E1794" s="49">
        <f>ROUND(('Все выпуски'!$X$3*'Все выпуски'!$X$6/100)/366*(B1794-IF(C1794="Нет",VLOOKUP(A1794,'Айгенис Оп24'!$A$2:$C$22,3,0),VLOOKUP((A1794-1),'Айгенис Оп24'!$A$2:$C$22,3,0))),2)</f>
        <v>3.25</v>
      </c>
      <c r="G1794" s="43">
        <f>COUNTIF(D1795:$D$1852,365)</f>
        <v>0</v>
      </c>
      <c r="H1794" s="43">
        <f>COUNTIF(D1795:$D$1852,366)</f>
        <v>58</v>
      </c>
    </row>
    <row r="1795" spans="1:8" x14ac:dyDescent="0.25">
      <c r="A1795" s="1">
        <f>COUNTIF($C$2:C1795,"Да")</f>
        <v>19</v>
      </c>
      <c r="B1795" s="45">
        <f t="shared" si="56"/>
        <v>47058</v>
      </c>
      <c r="C1795" s="42" t="str">
        <f>IF(ISERROR(VLOOKUP(B1795,'Айгенис Оп24'!$C$3:$C$22,1,0)),"Нет","Да")</f>
        <v>Нет</v>
      </c>
      <c r="D1795" s="43">
        <f t="shared" si="57"/>
        <v>366</v>
      </c>
      <c r="E1795" s="49">
        <f>ROUND(('Все выпуски'!$X$3*'Все выпуски'!$X$6/100)/366*(B1795-IF(C1795="Нет",VLOOKUP(A1795,'Айгенис Оп24'!$A$2:$C$22,3,0),VLOOKUP((A1795-1),'Айгенис Оп24'!$A$2:$C$22,3,0))),2)</f>
        <v>3.34</v>
      </c>
      <c r="G1795" s="43">
        <f>COUNTIF(D1796:$D$1852,365)</f>
        <v>0</v>
      </c>
      <c r="H1795" s="43">
        <f>COUNTIF(D1796:$D$1852,366)</f>
        <v>57</v>
      </c>
    </row>
    <row r="1796" spans="1:8" x14ac:dyDescent="0.25">
      <c r="A1796" s="1">
        <f>COUNTIF($C$2:C1796,"Да")</f>
        <v>19</v>
      </c>
      <c r="B1796" s="45">
        <f t="shared" si="56"/>
        <v>47059</v>
      </c>
      <c r="C1796" s="42" t="str">
        <f>IF(ISERROR(VLOOKUP(B1796,'Айгенис Оп24'!$C$3:$C$22,1,0)),"Нет","Да")</f>
        <v>Нет</v>
      </c>
      <c r="D1796" s="43">
        <f t="shared" si="57"/>
        <v>366</v>
      </c>
      <c r="E1796" s="49">
        <f>ROUND(('Все выпуски'!$X$3*'Все выпуски'!$X$6/100)/366*(B1796-IF(C1796="Нет",VLOOKUP(A1796,'Айгенис Оп24'!$A$2:$C$22,3,0),VLOOKUP((A1796-1),'Айгенис Оп24'!$A$2:$C$22,3,0))),2)</f>
        <v>3.44</v>
      </c>
      <c r="G1796" s="43">
        <f>COUNTIF(D1797:$D$1852,365)</f>
        <v>0</v>
      </c>
      <c r="H1796" s="43">
        <f>COUNTIF(D1797:$D$1852,366)</f>
        <v>56</v>
      </c>
    </row>
    <row r="1797" spans="1:8" x14ac:dyDescent="0.25">
      <c r="A1797" s="1">
        <f>COUNTIF($C$2:C1797,"Да")</f>
        <v>19</v>
      </c>
      <c r="B1797" s="45">
        <f t="shared" si="56"/>
        <v>47060</v>
      </c>
      <c r="C1797" s="42" t="str">
        <f>IF(ISERROR(VLOOKUP(B1797,'Айгенис Оп24'!$C$3:$C$22,1,0)),"Нет","Да")</f>
        <v>Нет</v>
      </c>
      <c r="D1797" s="43">
        <f t="shared" si="57"/>
        <v>366</v>
      </c>
      <c r="E1797" s="49">
        <f>ROUND(('Все выпуски'!$X$3*'Все выпуски'!$X$6/100)/366*(B1797-IF(C1797="Нет",VLOOKUP(A1797,'Айгенис Оп24'!$A$2:$C$22,3,0),VLOOKUP((A1797-1),'Айгенис Оп24'!$A$2:$C$22,3,0))),2)</f>
        <v>3.54</v>
      </c>
      <c r="G1797" s="43">
        <f>COUNTIF(D1798:$D$1852,365)</f>
        <v>0</v>
      </c>
      <c r="H1797" s="43">
        <f>COUNTIF(D1798:$D$1852,366)</f>
        <v>55</v>
      </c>
    </row>
    <row r="1798" spans="1:8" x14ac:dyDescent="0.25">
      <c r="A1798" s="1">
        <f>COUNTIF($C$2:C1798,"Да")</f>
        <v>19</v>
      </c>
      <c r="B1798" s="45">
        <f t="shared" si="56"/>
        <v>47061</v>
      </c>
      <c r="C1798" s="42" t="str">
        <f>IF(ISERROR(VLOOKUP(B1798,'Айгенис Оп24'!$C$3:$C$22,1,0)),"Нет","Да")</f>
        <v>Нет</v>
      </c>
      <c r="D1798" s="43">
        <f t="shared" si="57"/>
        <v>366</v>
      </c>
      <c r="E1798" s="49">
        <f>ROUND(('Все выпуски'!$X$3*'Все выпуски'!$X$6/100)/366*(B1798-IF(C1798="Нет",VLOOKUP(A1798,'Айгенис Оп24'!$A$2:$C$22,3,0),VLOOKUP((A1798-1),'Айгенис Оп24'!$A$2:$C$22,3,0))),2)</f>
        <v>3.64</v>
      </c>
      <c r="G1798" s="43">
        <f>COUNTIF(D1799:$D$1852,365)</f>
        <v>0</v>
      </c>
      <c r="H1798" s="43">
        <f>COUNTIF(D1799:$D$1852,366)</f>
        <v>54</v>
      </c>
    </row>
    <row r="1799" spans="1:8" x14ac:dyDescent="0.25">
      <c r="A1799" s="1">
        <f>COUNTIF($C$2:C1799,"Да")</f>
        <v>19</v>
      </c>
      <c r="B1799" s="45">
        <f t="shared" si="56"/>
        <v>47062</v>
      </c>
      <c r="C1799" s="42" t="str">
        <f>IF(ISERROR(VLOOKUP(B1799,'Айгенис Оп24'!$C$3:$C$22,1,0)),"Нет","Да")</f>
        <v>Нет</v>
      </c>
      <c r="D1799" s="43">
        <f t="shared" si="57"/>
        <v>366</v>
      </c>
      <c r="E1799" s="49">
        <f>ROUND(('Все выпуски'!$X$3*'Все выпуски'!$X$6/100)/366*(B1799-IF(C1799="Нет",VLOOKUP(A1799,'Айгенис Оп24'!$A$2:$C$22,3,0),VLOOKUP((A1799-1),'Айгенис Оп24'!$A$2:$C$22,3,0))),2)</f>
        <v>3.74</v>
      </c>
      <c r="G1799" s="43">
        <f>COUNTIF(D1800:$D$1852,365)</f>
        <v>0</v>
      </c>
      <c r="H1799" s="43">
        <f>COUNTIF(D1800:$D$1852,366)</f>
        <v>53</v>
      </c>
    </row>
    <row r="1800" spans="1:8" x14ac:dyDescent="0.25">
      <c r="A1800" s="1">
        <f>COUNTIF($C$2:C1800,"Да")</f>
        <v>19</v>
      </c>
      <c r="B1800" s="45">
        <f t="shared" si="56"/>
        <v>47063</v>
      </c>
      <c r="C1800" s="42" t="str">
        <f>IF(ISERROR(VLOOKUP(B1800,'Айгенис Оп24'!$C$3:$C$22,1,0)),"Нет","Да")</f>
        <v>Нет</v>
      </c>
      <c r="D1800" s="43">
        <f t="shared" si="57"/>
        <v>366</v>
      </c>
      <c r="E1800" s="49">
        <f>ROUND(('Все выпуски'!$X$3*'Все выпуски'!$X$6/100)/366*(B1800-IF(C1800="Нет",VLOOKUP(A1800,'Айгенис Оп24'!$A$2:$C$22,3,0),VLOOKUP((A1800-1),'Айгенис Оп24'!$A$2:$C$22,3,0))),2)</f>
        <v>3.84</v>
      </c>
      <c r="G1800" s="43">
        <f>COUNTIF(D1801:$D$1852,365)</f>
        <v>0</v>
      </c>
      <c r="H1800" s="43">
        <f>COUNTIF(D1801:$D$1852,366)</f>
        <v>52</v>
      </c>
    </row>
    <row r="1801" spans="1:8" x14ac:dyDescent="0.25">
      <c r="A1801" s="1">
        <f>COUNTIF($C$2:C1801,"Да")</f>
        <v>19</v>
      </c>
      <c r="B1801" s="45">
        <f t="shared" si="56"/>
        <v>47064</v>
      </c>
      <c r="C1801" s="42" t="str">
        <f>IF(ISERROR(VLOOKUP(B1801,'Айгенис Оп24'!$C$3:$C$22,1,0)),"Нет","Да")</f>
        <v>Нет</v>
      </c>
      <c r="D1801" s="43">
        <f t="shared" si="57"/>
        <v>366</v>
      </c>
      <c r="E1801" s="49">
        <f>ROUND(('Все выпуски'!$X$3*'Все выпуски'!$X$6/100)/366*(B1801-IF(C1801="Нет",VLOOKUP(A1801,'Айгенис Оп24'!$A$2:$C$22,3,0),VLOOKUP((A1801-1),'Айгенис Оп24'!$A$2:$C$22,3,0))),2)</f>
        <v>3.93</v>
      </c>
      <c r="G1801" s="43">
        <f>COUNTIF(D1802:$D$1852,365)</f>
        <v>0</v>
      </c>
      <c r="H1801" s="43">
        <f>COUNTIF(D1802:$D$1852,366)</f>
        <v>51</v>
      </c>
    </row>
    <row r="1802" spans="1:8" x14ac:dyDescent="0.25">
      <c r="A1802" s="1">
        <f>COUNTIF($C$2:C1802,"Да")</f>
        <v>19</v>
      </c>
      <c r="B1802" s="45">
        <f t="shared" si="56"/>
        <v>47065</v>
      </c>
      <c r="C1802" s="42" t="str">
        <f>IF(ISERROR(VLOOKUP(B1802,'Айгенис Оп24'!$C$3:$C$22,1,0)),"Нет","Да")</f>
        <v>Нет</v>
      </c>
      <c r="D1802" s="43">
        <f t="shared" si="57"/>
        <v>366</v>
      </c>
      <c r="E1802" s="49">
        <f>ROUND(('Все выпуски'!$X$3*'Все выпуски'!$X$6/100)/366*(B1802-IF(C1802="Нет",VLOOKUP(A1802,'Айгенис Оп24'!$A$2:$C$22,3,0),VLOOKUP((A1802-1),'Айгенис Оп24'!$A$2:$C$22,3,0))),2)</f>
        <v>4.03</v>
      </c>
      <c r="G1802" s="43">
        <f>COUNTIF(D1803:$D$1852,365)</f>
        <v>0</v>
      </c>
      <c r="H1802" s="43">
        <f>COUNTIF(D1803:$D$1852,366)</f>
        <v>50</v>
      </c>
    </row>
    <row r="1803" spans="1:8" x14ac:dyDescent="0.25">
      <c r="A1803" s="1">
        <f>COUNTIF($C$2:C1803,"Да")</f>
        <v>19</v>
      </c>
      <c r="B1803" s="45">
        <f t="shared" si="56"/>
        <v>47066</v>
      </c>
      <c r="C1803" s="42" t="str">
        <f>IF(ISERROR(VLOOKUP(B1803,'Айгенис Оп24'!$C$3:$C$22,1,0)),"Нет","Да")</f>
        <v>Нет</v>
      </c>
      <c r="D1803" s="43">
        <f t="shared" si="57"/>
        <v>366</v>
      </c>
      <c r="E1803" s="49">
        <f>ROUND(('Все выпуски'!$X$3*'Все выпуски'!$X$6/100)/366*(B1803-IF(C1803="Нет",VLOOKUP(A1803,'Айгенис Оп24'!$A$2:$C$22,3,0),VLOOKUP((A1803-1),'Айгенис Оп24'!$A$2:$C$22,3,0))),2)</f>
        <v>4.13</v>
      </c>
      <c r="G1803" s="43">
        <f>COUNTIF(D1804:$D$1852,365)</f>
        <v>0</v>
      </c>
      <c r="H1803" s="43">
        <f>COUNTIF(D1804:$D$1852,366)</f>
        <v>49</v>
      </c>
    </row>
    <row r="1804" spans="1:8" x14ac:dyDescent="0.25">
      <c r="A1804" s="1">
        <f>COUNTIF($C$2:C1804,"Да")</f>
        <v>19</v>
      </c>
      <c r="B1804" s="45">
        <f t="shared" ref="B1804:B1852" si="58">B1803+1</f>
        <v>47067</v>
      </c>
      <c r="C1804" s="42" t="str">
        <f>IF(ISERROR(VLOOKUP(B1804,'Айгенис Оп24'!$C$3:$C$22,1,0)),"Нет","Да")</f>
        <v>Нет</v>
      </c>
      <c r="D1804" s="43">
        <f t="shared" si="57"/>
        <v>366</v>
      </c>
      <c r="E1804" s="49">
        <f>ROUND(('Все выпуски'!$X$3*'Все выпуски'!$X$6/100)/366*(B1804-IF(C1804="Нет",VLOOKUP(A1804,'Айгенис Оп24'!$A$2:$C$22,3,0),VLOOKUP((A1804-1),'Айгенис Оп24'!$A$2:$C$22,3,0))),2)</f>
        <v>4.2300000000000004</v>
      </c>
      <c r="G1804" s="43">
        <f>COUNTIF(D1805:$D$1852,365)</f>
        <v>0</v>
      </c>
      <c r="H1804" s="43">
        <f>COUNTIF(D1805:$D$1852,366)</f>
        <v>48</v>
      </c>
    </row>
    <row r="1805" spans="1:8" x14ac:dyDescent="0.25">
      <c r="A1805" s="1">
        <f>COUNTIF($C$2:C1805,"Да")</f>
        <v>19</v>
      </c>
      <c r="B1805" s="45">
        <f t="shared" si="58"/>
        <v>47068</v>
      </c>
      <c r="C1805" s="42" t="str">
        <f>IF(ISERROR(VLOOKUP(B1805,'Айгенис Оп24'!$C$3:$C$22,1,0)),"Нет","Да")</f>
        <v>Нет</v>
      </c>
      <c r="D1805" s="43">
        <f t="shared" si="57"/>
        <v>366</v>
      </c>
      <c r="E1805" s="49">
        <f>ROUND(('Все выпуски'!$X$3*'Все выпуски'!$X$6/100)/366*(B1805-IF(C1805="Нет",VLOOKUP(A1805,'Айгенис Оп24'!$A$2:$C$22,3,0),VLOOKUP((A1805-1),'Айгенис Оп24'!$A$2:$C$22,3,0))),2)</f>
        <v>4.33</v>
      </c>
      <c r="G1805" s="43">
        <f>COUNTIF(D1806:$D$1852,365)</f>
        <v>0</v>
      </c>
      <c r="H1805" s="43">
        <f>COUNTIF(D1806:$D$1852,366)</f>
        <v>47</v>
      </c>
    </row>
    <row r="1806" spans="1:8" x14ac:dyDescent="0.25">
      <c r="A1806" s="1">
        <f>COUNTIF($C$2:C1806,"Да")</f>
        <v>19</v>
      </c>
      <c r="B1806" s="45">
        <f t="shared" si="58"/>
        <v>47069</v>
      </c>
      <c r="C1806" s="42" t="str">
        <f>IF(ISERROR(VLOOKUP(B1806,'Айгенис Оп24'!$C$3:$C$22,1,0)),"Нет","Да")</f>
        <v>Нет</v>
      </c>
      <c r="D1806" s="43">
        <f t="shared" si="57"/>
        <v>366</v>
      </c>
      <c r="E1806" s="49">
        <f>ROUND(('Все выпуски'!$X$3*'Все выпуски'!$X$6/100)/366*(B1806-IF(C1806="Нет",VLOOKUP(A1806,'Айгенис Оп24'!$A$2:$C$22,3,0),VLOOKUP((A1806-1),'Айгенис Оп24'!$A$2:$C$22,3,0))),2)</f>
        <v>4.43</v>
      </c>
      <c r="G1806" s="43">
        <f>COUNTIF(D1807:$D$1852,365)</f>
        <v>0</v>
      </c>
      <c r="H1806" s="43">
        <f>COUNTIF(D1807:$D$1852,366)</f>
        <v>46</v>
      </c>
    </row>
    <row r="1807" spans="1:8" x14ac:dyDescent="0.25">
      <c r="A1807" s="1">
        <f>COUNTIF($C$2:C1807,"Да")</f>
        <v>19</v>
      </c>
      <c r="B1807" s="45">
        <f t="shared" si="58"/>
        <v>47070</v>
      </c>
      <c r="C1807" s="42" t="str">
        <f>IF(ISERROR(VLOOKUP(B1807,'Айгенис Оп24'!$C$3:$C$22,1,0)),"Нет","Да")</f>
        <v>Нет</v>
      </c>
      <c r="D1807" s="43">
        <f t="shared" si="57"/>
        <v>366</v>
      </c>
      <c r="E1807" s="49">
        <f>ROUND(('Все выпуски'!$X$3*'Все выпуски'!$X$6/100)/366*(B1807-IF(C1807="Нет",VLOOKUP(A1807,'Айгенис Оп24'!$A$2:$C$22,3,0),VLOOKUP((A1807-1),'Айгенис Оп24'!$A$2:$C$22,3,0))),2)</f>
        <v>4.5199999999999996</v>
      </c>
      <c r="G1807" s="43">
        <f>COUNTIF(D1808:$D$1852,365)</f>
        <v>0</v>
      </c>
      <c r="H1807" s="43">
        <f>COUNTIF(D1808:$D$1852,366)</f>
        <v>45</v>
      </c>
    </row>
    <row r="1808" spans="1:8" x14ac:dyDescent="0.25">
      <c r="A1808" s="1">
        <f>COUNTIF($C$2:C1808,"Да")</f>
        <v>19</v>
      </c>
      <c r="B1808" s="45">
        <f t="shared" si="58"/>
        <v>47071</v>
      </c>
      <c r="C1808" s="42" t="str">
        <f>IF(ISERROR(VLOOKUP(B1808,'Айгенис Оп24'!$C$3:$C$22,1,0)),"Нет","Да")</f>
        <v>Нет</v>
      </c>
      <c r="D1808" s="43">
        <f t="shared" si="57"/>
        <v>366</v>
      </c>
      <c r="E1808" s="49">
        <f>ROUND(('Все выпуски'!$X$3*'Все выпуски'!$X$6/100)/366*(B1808-IF(C1808="Нет",VLOOKUP(A1808,'Айгенис Оп24'!$A$2:$C$22,3,0),VLOOKUP((A1808-1),'Айгенис Оп24'!$A$2:$C$22,3,0))),2)</f>
        <v>4.62</v>
      </c>
      <c r="G1808" s="43">
        <f>COUNTIF(D1809:$D$1852,365)</f>
        <v>0</v>
      </c>
      <c r="H1808" s="43">
        <f>COUNTIF(D1809:$D$1852,366)</f>
        <v>44</v>
      </c>
    </row>
    <row r="1809" spans="1:8" x14ac:dyDescent="0.25">
      <c r="A1809" s="1">
        <f>COUNTIF($C$2:C1809,"Да")</f>
        <v>19</v>
      </c>
      <c r="B1809" s="45">
        <f t="shared" si="58"/>
        <v>47072</v>
      </c>
      <c r="C1809" s="42" t="str">
        <f>IF(ISERROR(VLOOKUP(B1809,'Айгенис Оп24'!$C$3:$C$22,1,0)),"Нет","Да")</f>
        <v>Нет</v>
      </c>
      <c r="D1809" s="43">
        <f t="shared" si="57"/>
        <v>366</v>
      </c>
      <c r="E1809" s="49">
        <f>ROUND(('Все выпуски'!$X$3*'Все выпуски'!$X$6/100)/366*(B1809-IF(C1809="Нет",VLOOKUP(A1809,'Айгенис Оп24'!$A$2:$C$22,3,0),VLOOKUP((A1809-1),'Айгенис Оп24'!$A$2:$C$22,3,0))),2)</f>
        <v>4.72</v>
      </c>
      <c r="G1809" s="43">
        <f>COUNTIF(D1810:$D$1852,365)</f>
        <v>0</v>
      </c>
      <c r="H1809" s="43">
        <f>COUNTIF(D1810:$D$1852,366)</f>
        <v>43</v>
      </c>
    </row>
    <row r="1810" spans="1:8" x14ac:dyDescent="0.25">
      <c r="A1810" s="1">
        <f>COUNTIF($C$2:C1810,"Да")</f>
        <v>19</v>
      </c>
      <c r="B1810" s="45">
        <f t="shared" si="58"/>
        <v>47073</v>
      </c>
      <c r="C1810" s="42" t="str">
        <f>IF(ISERROR(VLOOKUP(B1810,'Айгенис Оп24'!$C$3:$C$22,1,0)),"Нет","Да")</f>
        <v>Нет</v>
      </c>
      <c r="D1810" s="43">
        <f t="shared" si="57"/>
        <v>366</v>
      </c>
      <c r="E1810" s="49">
        <f>ROUND(('Все выпуски'!$X$3*'Все выпуски'!$X$6/100)/366*(B1810-IF(C1810="Нет",VLOOKUP(A1810,'Айгенис Оп24'!$A$2:$C$22,3,0),VLOOKUP((A1810-1),'Айгенис Оп24'!$A$2:$C$22,3,0))),2)</f>
        <v>4.82</v>
      </c>
      <c r="G1810" s="43">
        <f>COUNTIF(D1811:$D$1852,365)</f>
        <v>0</v>
      </c>
      <c r="H1810" s="43">
        <f>COUNTIF(D1811:$D$1852,366)</f>
        <v>42</v>
      </c>
    </row>
    <row r="1811" spans="1:8" x14ac:dyDescent="0.25">
      <c r="A1811" s="1">
        <f>COUNTIF($C$2:C1811,"Да")</f>
        <v>19</v>
      </c>
      <c r="B1811" s="45">
        <f t="shared" si="58"/>
        <v>47074</v>
      </c>
      <c r="C1811" s="42" t="str">
        <f>IF(ISERROR(VLOOKUP(B1811,'Айгенис Оп24'!$C$3:$C$22,1,0)),"Нет","Да")</f>
        <v>Нет</v>
      </c>
      <c r="D1811" s="43">
        <f t="shared" si="57"/>
        <v>366</v>
      </c>
      <c r="E1811" s="49">
        <f>ROUND(('Все выпуски'!$X$3*'Все выпуски'!$X$6/100)/366*(B1811-IF(C1811="Нет",VLOOKUP(A1811,'Айгенис Оп24'!$A$2:$C$22,3,0),VLOOKUP((A1811-1),'Айгенис Оп24'!$A$2:$C$22,3,0))),2)</f>
        <v>4.92</v>
      </c>
      <c r="G1811" s="43">
        <f>COUNTIF(D1812:$D$1852,365)</f>
        <v>0</v>
      </c>
      <c r="H1811" s="43">
        <f>COUNTIF(D1812:$D$1852,366)</f>
        <v>41</v>
      </c>
    </row>
    <row r="1812" spans="1:8" x14ac:dyDescent="0.25">
      <c r="A1812" s="1">
        <f>COUNTIF($C$2:C1812,"Да")</f>
        <v>19</v>
      </c>
      <c r="B1812" s="45">
        <f t="shared" si="58"/>
        <v>47075</v>
      </c>
      <c r="C1812" s="42" t="str">
        <f>IF(ISERROR(VLOOKUP(B1812,'Айгенис Оп24'!$C$3:$C$22,1,0)),"Нет","Да")</f>
        <v>Нет</v>
      </c>
      <c r="D1812" s="43">
        <f t="shared" si="57"/>
        <v>366</v>
      </c>
      <c r="E1812" s="49">
        <f>ROUND(('Все выпуски'!$X$3*'Все выпуски'!$X$6/100)/366*(B1812-IF(C1812="Нет",VLOOKUP(A1812,'Айгенис Оп24'!$A$2:$C$22,3,0),VLOOKUP((A1812-1),'Айгенис Оп24'!$A$2:$C$22,3,0))),2)</f>
        <v>5.0199999999999996</v>
      </c>
      <c r="G1812" s="43">
        <f>COUNTIF(D1813:$D$1852,365)</f>
        <v>0</v>
      </c>
      <c r="H1812" s="43">
        <f>COUNTIF(D1813:$D$1852,366)</f>
        <v>40</v>
      </c>
    </row>
    <row r="1813" spans="1:8" x14ac:dyDescent="0.25">
      <c r="A1813" s="1">
        <f>COUNTIF($C$2:C1813,"Да")</f>
        <v>19</v>
      </c>
      <c r="B1813" s="45">
        <f t="shared" si="58"/>
        <v>47076</v>
      </c>
      <c r="C1813" s="42" t="str">
        <f>IF(ISERROR(VLOOKUP(B1813,'Айгенис Оп24'!$C$3:$C$22,1,0)),"Нет","Да")</f>
        <v>Нет</v>
      </c>
      <c r="D1813" s="43">
        <f t="shared" si="57"/>
        <v>366</v>
      </c>
      <c r="E1813" s="49">
        <f>ROUND(('Все выпуски'!$X$3*'Все выпуски'!$X$6/100)/366*(B1813-IF(C1813="Нет",VLOOKUP(A1813,'Айгенис Оп24'!$A$2:$C$22,3,0),VLOOKUP((A1813-1),'Айгенис Оп24'!$A$2:$C$22,3,0))),2)</f>
        <v>5.1100000000000003</v>
      </c>
      <c r="G1813" s="43">
        <f>COUNTIF(D1814:$D$1852,365)</f>
        <v>0</v>
      </c>
      <c r="H1813" s="43">
        <f>COUNTIF(D1814:$D$1852,366)</f>
        <v>39</v>
      </c>
    </row>
    <row r="1814" spans="1:8" x14ac:dyDescent="0.25">
      <c r="A1814" s="1">
        <f>COUNTIF($C$2:C1814,"Да")</f>
        <v>19</v>
      </c>
      <c r="B1814" s="45">
        <f t="shared" si="58"/>
        <v>47077</v>
      </c>
      <c r="C1814" s="42" t="str">
        <f>IF(ISERROR(VLOOKUP(B1814,'Айгенис Оп24'!$C$3:$C$22,1,0)),"Нет","Да")</f>
        <v>Нет</v>
      </c>
      <c r="D1814" s="43">
        <f t="shared" si="57"/>
        <v>366</v>
      </c>
      <c r="E1814" s="49">
        <f>ROUND(('Все выпуски'!$X$3*'Все выпуски'!$X$6/100)/366*(B1814-IF(C1814="Нет",VLOOKUP(A1814,'Айгенис Оп24'!$A$2:$C$22,3,0),VLOOKUP((A1814-1),'Айгенис Оп24'!$A$2:$C$22,3,0))),2)</f>
        <v>5.21</v>
      </c>
      <c r="G1814" s="43">
        <f>COUNTIF(D1815:$D$1852,365)</f>
        <v>0</v>
      </c>
      <c r="H1814" s="43">
        <f>COUNTIF(D1815:$D$1852,366)</f>
        <v>38</v>
      </c>
    </row>
    <row r="1815" spans="1:8" x14ac:dyDescent="0.25">
      <c r="A1815" s="1">
        <f>COUNTIF($C$2:C1815,"Да")</f>
        <v>19</v>
      </c>
      <c r="B1815" s="45">
        <f t="shared" si="58"/>
        <v>47078</v>
      </c>
      <c r="C1815" s="42" t="str">
        <f>IF(ISERROR(VLOOKUP(B1815,'Айгенис Оп24'!$C$3:$C$22,1,0)),"Нет","Да")</f>
        <v>Нет</v>
      </c>
      <c r="D1815" s="43">
        <f t="shared" si="57"/>
        <v>366</v>
      </c>
      <c r="E1815" s="49">
        <f>ROUND(('Все выпуски'!$X$3*'Все выпуски'!$X$6/100)/366*(B1815-IF(C1815="Нет",VLOOKUP(A1815,'Айгенис Оп24'!$A$2:$C$22,3,0),VLOOKUP((A1815-1),'Айгенис Оп24'!$A$2:$C$22,3,0))),2)</f>
        <v>5.31</v>
      </c>
      <c r="G1815" s="43">
        <f>COUNTIF(D1816:$D$1852,365)</f>
        <v>0</v>
      </c>
      <c r="H1815" s="43">
        <f>COUNTIF(D1816:$D$1852,366)</f>
        <v>37</v>
      </c>
    </row>
    <row r="1816" spans="1:8" x14ac:dyDescent="0.25">
      <c r="A1816" s="1">
        <f>COUNTIF($C$2:C1816,"Да")</f>
        <v>19</v>
      </c>
      <c r="B1816" s="45">
        <f t="shared" si="58"/>
        <v>47079</v>
      </c>
      <c r="C1816" s="42" t="str">
        <f>IF(ISERROR(VLOOKUP(B1816,'Айгенис Оп24'!$C$3:$C$22,1,0)),"Нет","Да")</f>
        <v>Нет</v>
      </c>
      <c r="D1816" s="43">
        <f t="shared" si="57"/>
        <v>366</v>
      </c>
      <c r="E1816" s="49">
        <f>ROUND(('Все выпуски'!$X$3*'Все выпуски'!$X$6/100)/366*(B1816-IF(C1816="Нет",VLOOKUP(A1816,'Айгенис Оп24'!$A$2:$C$22,3,0),VLOOKUP((A1816-1),'Айгенис Оп24'!$A$2:$C$22,3,0))),2)</f>
        <v>5.41</v>
      </c>
      <c r="G1816" s="43">
        <f>COUNTIF(D1817:$D$1852,365)</f>
        <v>0</v>
      </c>
      <c r="H1816" s="43">
        <f>COUNTIF(D1817:$D$1852,366)</f>
        <v>36</v>
      </c>
    </row>
    <row r="1817" spans="1:8" x14ac:dyDescent="0.25">
      <c r="A1817" s="1">
        <f>COUNTIF($C$2:C1817,"Да")</f>
        <v>19</v>
      </c>
      <c r="B1817" s="45">
        <f t="shared" si="58"/>
        <v>47080</v>
      </c>
      <c r="C1817" s="42" t="str">
        <f>IF(ISERROR(VLOOKUP(B1817,'Айгенис Оп24'!$C$3:$C$22,1,0)),"Нет","Да")</f>
        <v>Нет</v>
      </c>
      <c r="D1817" s="43">
        <f t="shared" si="57"/>
        <v>366</v>
      </c>
      <c r="E1817" s="49">
        <f>ROUND(('Все выпуски'!$X$3*'Все выпуски'!$X$6/100)/366*(B1817-IF(C1817="Нет",VLOOKUP(A1817,'Айгенис Оп24'!$A$2:$C$22,3,0),VLOOKUP((A1817-1),'Айгенис Оп24'!$A$2:$C$22,3,0))),2)</f>
        <v>5.51</v>
      </c>
      <c r="G1817" s="43">
        <f>COUNTIF(D1818:$D$1852,365)</f>
        <v>0</v>
      </c>
      <c r="H1817" s="43">
        <f>COUNTIF(D1818:$D$1852,366)</f>
        <v>35</v>
      </c>
    </row>
    <row r="1818" spans="1:8" x14ac:dyDescent="0.25">
      <c r="A1818" s="1">
        <f>COUNTIF($C$2:C1818,"Да")</f>
        <v>19</v>
      </c>
      <c r="B1818" s="45">
        <f t="shared" si="58"/>
        <v>47081</v>
      </c>
      <c r="C1818" s="42" t="str">
        <f>IF(ISERROR(VLOOKUP(B1818,'Айгенис Оп24'!$C$3:$C$22,1,0)),"Нет","Да")</f>
        <v>Нет</v>
      </c>
      <c r="D1818" s="43">
        <f t="shared" si="57"/>
        <v>366</v>
      </c>
      <c r="E1818" s="49">
        <f>ROUND(('Все выпуски'!$X$3*'Все выпуски'!$X$6/100)/366*(B1818-IF(C1818="Нет",VLOOKUP(A1818,'Айгенис Оп24'!$A$2:$C$22,3,0),VLOOKUP((A1818-1),'Айгенис Оп24'!$A$2:$C$22,3,0))),2)</f>
        <v>5.61</v>
      </c>
      <c r="G1818" s="43">
        <f>COUNTIF(D1819:$D$1852,365)</f>
        <v>0</v>
      </c>
      <c r="H1818" s="43">
        <f>COUNTIF(D1819:$D$1852,366)</f>
        <v>34</v>
      </c>
    </row>
    <row r="1819" spans="1:8" x14ac:dyDescent="0.25">
      <c r="A1819" s="1">
        <f>COUNTIF($C$2:C1819,"Да")</f>
        <v>19</v>
      </c>
      <c r="B1819" s="45">
        <f t="shared" si="58"/>
        <v>47082</v>
      </c>
      <c r="C1819" s="42" t="str">
        <f>IF(ISERROR(VLOOKUP(B1819,'Айгенис Оп24'!$C$3:$C$22,1,0)),"Нет","Да")</f>
        <v>Нет</v>
      </c>
      <c r="D1819" s="43">
        <f t="shared" si="57"/>
        <v>366</v>
      </c>
      <c r="E1819" s="49">
        <f>ROUND(('Все выпуски'!$X$3*'Все выпуски'!$X$6/100)/366*(B1819-IF(C1819="Нет",VLOOKUP(A1819,'Айгенис Оп24'!$A$2:$C$22,3,0),VLOOKUP((A1819-1),'Айгенис Оп24'!$A$2:$C$22,3,0))),2)</f>
        <v>5.7</v>
      </c>
      <c r="G1819" s="43">
        <f>COUNTIF(D1820:$D$1852,365)</f>
        <v>0</v>
      </c>
      <c r="H1819" s="43">
        <f>COUNTIF(D1820:$D$1852,366)</f>
        <v>33</v>
      </c>
    </row>
    <row r="1820" spans="1:8" x14ac:dyDescent="0.25">
      <c r="A1820" s="1">
        <f>COUNTIF($C$2:C1820,"Да")</f>
        <v>19</v>
      </c>
      <c r="B1820" s="45">
        <f t="shared" si="58"/>
        <v>47083</v>
      </c>
      <c r="C1820" s="42" t="str">
        <f>IF(ISERROR(VLOOKUP(B1820,'Айгенис Оп24'!$C$3:$C$22,1,0)),"Нет","Да")</f>
        <v>Нет</v>
      </c>
      <c r="D1820" s="43">
        <f t="shared" si="57"/>
        <v>366</v>
      </c>
      <c r="E1820" s="49">
        <f>ROUND(('Все выпуски'!$X$3*'Все выпуски'!$X$6/100)/366*(B1820-IF(C1820="Нет",VLOOKUP(A1820,'Айгенис Оп24'!$A$2:$C$22,3,0),VLOOKUP((A1820-1),'Айгенис Оп24'!$A$2:$C$22,3,0))),2)</f>
        <v>5.8</v>
      </c>
      <c r="G1820" s="43">
        <f>COUNTIF(D1821:$D$1852,365)</f>
        <v>0</v>
      </c>
      <c r="H1820" s="43">
        <f>COUNTIF(D1821:$D$1852,366)</f>
        <v>32</v>
      </c>
    </row>
    <row r="1821" spans="1:8" x14ac:dyDescent="0.25">
      <c r="A1821" s="1">
        <f>COUNTIF($C$2:C1821,"Да")</f>
        <v>19</v>
      </c>
      <c r="B1821" s="45">
        <f t="shared" si="58"/>
        <v>47084</v>
      </c>
      <c r="C1821" s="42" t="str">
        <f>IF(ISERROR(VLOOKUP(B1821,'Айгенис Оп24'!$C$3:$C$22,1,0)),"Нет","Да")</f>
        <v>Нет</v>
      </c>
      <c r="D1821" s="43">
        <f t="shared" si="57"/>
        <v>366</v>
      </c>
      <c r="E1821" s="49">
        <f>ROUND(('Все выпуски'!$X$3*'Все выпуски'!$X$6/100)/366*(B1821-IF(C1821="Нет",VLOOKUP(A1821,'Айгенис Оп24'!$A$2:$C$22,3,0),VLOOKUP((A1821-1),'Айгенис Оп24'!$A$2:$C$22,3,0))),2)</f>
        <v>5.9</v>
      </c>
      <c r="G1821" s="43">
        <f>COUNTIF(D1822:$D$1852,365)</f>
        <v>0</v>
      </c>
      <c r="H1821" s="43">
        <f>COUNTIF(D1822:$D$1852,366)</f>
        <v>31</v>
      </c>
    </row>
    <row r="1822" spans="1:8" x14ac:dyDescent="0.25">
      <c r="A1822" s="1">
        <f>COUNTIF($C$2:C1822,"Да")</f>
        <v>19</v>
      </c>
      <c r="B1822" s="45">
        <f t="shared" si="58"/>
        <v>47085</v>
      </c>
      <c r="C1822" s="42" t="str">
        <f>IF(ISERROR(VLOOKUP(B1822,'Айгенис Оп24'!$C$3:$C$22,1,0)),"Нет","Да")</f>
        <v>Нет</v>
      </c>
      <c r="D1822" s="43">
        <f t="shared" si="57"/>
        <v>366</v>
      </c>
      <c r="E1822" s="49">
        <f>ROUND(('Все выпуски'!$X$3*'Все выпуски'!$X$6/100)/366*(B1822-IF(C1822="Нет",VLOOKUP(A1822,'Айгенис Оп24'!$A$2:$C$22,3,0),VLOOKUP((A1822-1),'Айгенис Оп24'!$A$2:$C$22,3,0))),2)</f>
        <v>6</v>
      </c>
      <c r="G1822" s="43">
        <f>COUNTIF(D1823:$D$1852,365)</f>
        <v>0</v>
      </c>
      <c r="H1822" s="43">
        <f>COUNTIF(D1823:$D$1852,366)</f>
        <v>30</v>
      </c>
    </row>
    <row r="1823" spans="1:8" x14ac:dyDescent="0.25">
      <c r="A1823" s="1">
        <f>COUNTIF($C$2:C1823,"Да")</f>
        <v>19</v>
      </c>
      <c r="B1823" s="45">
        <f t="shared" si="58"/>
        <v>47086</v>
      </c>
      <c r="C1823" s="42" t="str">
        <f>IF(ISERROR(VLOOKUP(B1823,'Айгенис Оп24'!$C$3:$C$22,1,0)),"Нет","Да")</f>
        <v>Нет</v>
      </c>
      <c r="D1823" s="43">
        <f t="shared" si="57"/>
        <v>366</v>
      </c>
      <c r="E1823" s="49">
        <f>ROUND(('Все выпуски'!$X$3*'Все выпуски'!$X$6/100)/366*(B1823-IF(C1823="Нет",VLOOKUP(A1823,'Айгенис Оп24'!$A$2:$C$22,3,0),VLOOKUP((A1823-1),'Айгенис Оп24'!$A$2:$C$22,3,0))),2)</f>
        <v>6.1</v>
      </c>
      <c r="G1823" s="43">
        <f>COUNTIF(D1824:$D$1852,365)</f>
        <v>0</v>
      </c>
      <c r="H1823" s="43">
        <f>COUNTIF(D1824:$D$1852,366)</f>
        <v>29</v>
      </c>
    </row>
    <row r="1824" spans="1:8" x14ac:dyDescent="0.25">
      <c r="A1824" s="1">
        <f>COUNTIF($C$2:C1824,"Да")</f>
        <v>19</v>
      </c>
      <c r="B1824" s="45">
        <f t="shared" si="58"/>
        <v>47087</v>
      </c>
      <c r="C1824" s="42" t="str">
        <f>IF(ISERROR(VLOOKUP(B1824,'Айгенис Оп24'!$C$3:$C$22,1,0)),"Нет","Да")</f>
        <v>Нет</v>
      </c>
      <c r="D1824" s="43">
        <f t="shared" si="57"/>
        <v>366</v>
      </c>
      <c r="E1824" s="49">
        <f>ROUND(('Все выпуски'!$X$3*'Все выпуски'!$X$6/100)/366*(B1824-IF(C1824="Нет",VLOOKUP(A1824,'Айгенис Оп24'!$A$2:$C$22,3,0),VLOOKUP((A1824-1),'Айгенис Оп24'!$A$2:$C$22,3,0))),2)</f>
        <v>6.2</v>
      </c>
      <c r="G1824" s="43">
        <f>COUNTIF(D1825:$D$1852,365)</f>
        <v>0</v>
      </c>
      <c r="H1824" s="43">
        <f>COUNTIF(D1825:$D$1852,366)</f>
        <v>28</v>
      </c>
    </row>
    <row r="1825" spans="1:8" x14ac:dyDescent="0.25">
      <c r="A1825" s="1">
        <f>COUNTIF($C$2:C1825,"Да")</f>
        <v>19</v>
      </c>
      <c r="B1825" s="45">
        <f t="shared" si="58"/>
        <v>47088</v>
      </c>
      <c r="C1825" s="42" t="str">
        <f>IF(ISERROR(VLOOKUP(B1825,'Айгенис Оп24'!$C$3:$C$22,1,0)),"Нет","Да")</f>
        <v>Нет</v>
      </c>
      <c r="D1825" s="43">
        <f t="shared" si="57"/>
        <v>366</v>
      </c>
      <c r="E1825" s="49">
        <f>ROUND(('Все выпуски'!$X$3*'Все выпуски'!$X$6/100)/366*(B1825-IF(C1825="Нет",VLOOKUP(A1825,'Айгенис Оп24'!$A$2:$C$22,3,0),VLOOKUP((A1825-1),'Айгенис Оп24'!$A$2:$C$22,3,0))),2)</f>
        <v>6.3</v>
      </c>
      <c r="G1825" s="43">
        <f>COUNTIF(D1826:$D$1852,365)</f>
        <v>0</v>
      </c>
      <c r="H1825" s="43">
        <f>COUNTIF(D1826:$D$1852,366)</f>
        <v>27</v>
      </c>
    </row>
    <row r="1826" spans="1:8" x14ac:dyDescent="0.25">
      <c r="A1826" s="1">
        <f>COUNTIF($C$2:C1826,"Да")</f>
        <v>19</v>
      </c>
      <c r="B1826" s="45">
        <f t="shared" si="58"/>
        <v>47089</v>
      </c>
      <c r="C1826" s="42" t="str">
        <f>IF(ISERROR(VLOOKUP(B1826,'Айгенис Оп24'!$C$3:$C$22,1,0)),"Нет","Да")</f>
        <v>Нет</v>
      </c>
      <c r="D1826" s="43">
        <f t="shared" si="57"/>
        <v>366</v>
      </c>
      <c r="E1826" s="49">
        <f>ROUND(('Все выпуски'!$X$3*'Все выпуски'!$X$6/100)/366*(B1826-IF(C1826="Нет",VLOOKUP(A1826,'Айгенис Оп24'!$A$2:$C$22,3,0),VLOOKUP((A1826-1),'Айгенис Оп24'!$A$2:$C$22,3,0))),2)</f>
        <v>6.39</v>
      </c>
      <c r="G1826" s="43">
        <f>COUNTIF(D1827:$D$1852,365)</f>
        <v>0</v>
      </c>
      <c r="H1826" s="43">
        <f>COUNTIF(D1827:$D$1852,366)</f>
        <v>26</v>
      </c>
    </row>
    <row r="1827" spans="1:8" x14ac:dyDescent="0.25">
      <c r="A1827" s="1">
        <f>COUNTIF($C$2:C1827,"Да")</f>
        <v>19</v>
      </c>
      <c r="B1827" s="45">
        <f t="shared" si="58"/>
        <v>47090</v>
      </c>
      <c r="C1827" s="42" t="str">
        <f>IF(ISERROR(VLOOKUP(B1827,'Айгенис Оп24'!$C$3:$C$22,1,0)),"Нет","Да")</f>
        <v>Нет</v>
      </c>
      <c r="D1827" s="43">
        <f t="shared" si="57"/>
        <v>366</v>
      </c>
      <c r="E1827" s="49">
        <f>ROUND(('Все выпуски'!$X$3*'Все выпуски'!$X$6/100)/366*(B1827-IF(C1827="Нет",VLOOKUP(A1827,'Айгенис Оп24'!$A$2:$C$22,3,0),VLOOKUP((A1827-1),'Айгенис Оп24'!$A$2:$C$22,3,0))),2)</f>
        <v>6.49</v>
      </c>
      <c r="G1827" s="43">
        <f>COUNTIF(D1828:$D$1852,365)</f>
        <v>0</v>
      </c>
      <c r="H1827" s="43">
        <f>COUNTIF(D1828:$D$1852,366)</f>
        <v>25</v>
      </c>
    </row>
    <row r="1828" spans="1:8" x14ac:dyDescent="0.25">
      <c r="A1828" s="1">
        <f>COUNTIF($C$2:C1828,"Да")</f>
        <v>19</v>
      </c>
      <c r="B1828" s="45">
        <f t="shared" si="58"/>
        <v>47091</v>
      </c>
      <c r="C1828" s="42" t="str">
        <f>IF(ISERROR(VLOOKUP(B1828,'Айгенис Оп24'!$C$3:$C$22,1,0)),"Нет","Да")</f>
        <v>Нет</v>
      </c>
      <c r="D1828" s="43">
        <f t="shared" si="57"/>
        <v>366</v>
      </c>
      <c r="E1828" s="49">
        <f>ROUND(('Все выпуски'!$X$3*'Все выпуски'!$X$6/100)/366*(B1828-IF(C1828="Нет",VLOOKUP(A1828,'Айгенис Оп24'!$A$2:$C$22,3,0),VLOOKUP((A1828-1),'Айгенис Оп24'!$A$2:$C$22,3,0))),2)</f>
        <v>6.59</v>
      </c>
      <c r="G1828" s="43">
        <f>COUNTIF(D1829:$D$1852,365)</f>
        <v>0</v>
      </c>
      <c r="H1828" s="43">
        <f>COUNTIF(D1829:$D$1852,366)</f>
        <v>24</v>
      </c>
    </row>
    <row r="1829" spans="1:8" x14ac:dyDescent="0.25">
      <c r="A1829" s="1">
        <f>COUNTIF($C$2:C1829,"Да")</f>
        <v>19</v>
      </c>
      <c r="B1829" s="45">
        <f t="shared" si="58"/>
        <v>47092</v>
      </c>
      <c r="C1829" s="42" t="str">
        <f>IF(ISERROR(VLOOKUP(B1829,'Айгенис Оп24'!$C$3:$C$22,1,0)),"Нет","Да")</f>
        <v>Нет</v>
      </c>
      <c r="D1829" s="43">
        <f t="shared" si="57"/>
        <v>366</v>
      </c>
      <c r="E1829" s="49">
        <f>ROUND(('Все выпуски'!$X$3*'Все выпуски'!$X$6/100)/366*(B1829-IF(C1829="Нет",VLOOKUP(A1829,'Айгенис Оп24'!$A$2:$C$22,3,0),VLOOKUP((A1829-1),'Айгенис Оп24'!$A$2:$C$22,3,0))),2)</f>
        <v>6.69</v>
      </c>
      <c r="G1829" s="43">
        <f>COUNTIF(D1830:$D$1852,365)</f>
        <v>0</v>
      </c>
      <c r="H1829" s="43">
        <f>COUNTIF(D1830:$D$1852,366)</f>
        <v>23</v>
      </c>
    </row>
    <row r="1830" spans="1:8" x14ac:dyDescent="0.25">
      <c r="A1830" s="1">
        <f>COUNTIF($C$2:C1830,"Да")</f>
        <v>19</v>
      </c>
      <c r="B1830" s="45">
        <f t="shared" si="58"/>
        <v>47093</v>
      </c>
      <c r="C1830" s="42" t="str">
        <f>IF(ISERROR(VLOOKUP(B1830,'Айгенис Оп24'!$C$3:$C$22,1,0)),"Нет","Да")</f>
        <v>Нет</v>
      </c>
      <c r="D1830" s="43">
        <f t="shared" si="57"/>
        <v>366</v>
      </c>
      <c r="E1830" s="49">
        <f>ROUND(('Все выпуски'!$X$3*'Все выпуски'!$X$6/100)/366*(B1830-IF(C1830="Нет",VLOOKUP(A1830,'Айгенис Оп24'!$A$2:$C$22,3,0),VLOOKUP((A1830-1),'Айгенис Оп24'!$A$2:$C$22,3,0))),2)</f>
        <v>6.79</v>
      </c>
      <c r="G1830" s="43">
        <f>COUNTIF(D1831:$D$1852,365)</f>
        <v>0</v>
      </c>
      <c r="H1830" s="43">
        <f>COUNTIF(D1831:$D$1852,366)</f>
        <v>22</v>
      </c>
    </row>
    <row r="1831" spans="1:8" x14ac:dyDescent="0.25">
      <c r="A1831" s="1">
        <f>COUNTIF($C$2:C1831,"Да")</f>
        <v>19</v>
      </c>
      <c r="B1831" s="45">
        <f t="shared" si="58"/>
        <v>47094</v>
      </c>
      <c r="C1831" s="42" t="str">
        <f>IF(ISERROR(VLOOKUP(B1831,'Айгенис Оп24'!$C$3:$C$22,1,0)),"Нет","Да")</f>
        <v>Нет</v>
      </c>
      <c r="D1831" s="43">
        <f t="shared" si="57"/>
        <v>366</v>
      </c>
      <c r="E1831" s="49">
        <f>ROUND(('Все выпуски'!$X$3*'Все выпуски'!$X$6/100)/366*(B1831-IF(C1831="Нет",VLOOKUP(A1831,'Айгенис Оп24'!$A$2:$C$22,3,0),VLOOKUP((A1831-1),'Айгенис Оп24'!$A$2:$C$22,3,0))),2)</f>
        <v>6.89</v>
      </c>
      <c r="G1831" s="43">
        <f>COUNTIF(D1832:$D$1852,365)</f>
        <v>0</v>
      </c>
      <c r="H1831" s="43">
        <f>COUNTIF(D1832:$D$1852,366)</f>
        <v>21</v>
      </c>
    </row>
    <row r="1832" spans="1:8" x14ac:dyDescent="0.25">
      <c r="A1832" s="1">
        <f>COUNTIF($C$2:C1832,"Да")</f>
        <v>19</v>
      </c>
      <c r="B1832" s="45">
        <f t="shared" si="58"/>
        <v>47095</v>
      </c>
      <c r="C1832" s="42" t="str">
        <f>IF(ISERROR(VLOOKUP(B1832,'Айгенис Оп24'!$C$3:$C$22,1,0)),"Нет","Да")</f>
        <v>Нет</v>
      </c>
      <c r="D1832" s="43">
        <f t="shared" si="57"/>
        <v>366</v>
      </c>
      <c r="E1832" s="49">
        <f>ROUND(('Все выпуски'!$X$3*'Все выпуски'!$X$6/100)/366*(B1832-IF(C1832="Нет",VLOOKUP(A1832,'Айгенис Оп24'!$A$2:$C$22,3,0),VLOOKUP((A1832-1),'Айгенис Оп24'!$A$2:$C$22,3,0))),2)</f>
        <v>6.98</v>
      </c>
      <c r="G1832" s="43">
        <f>COUNTIF(D1833:$D$1852,365)</f>
        <v>0</v>
      </c>
      <c r="H1832" s="43">
        <f>COUNTIF(D1833:$D$1852,366)</f>
        <v>20</v>
      </c>
    </row>
    <row r="1833" spans="1:8" x14ac:dyDescent="0.25">
      <c r="A1833" s="1">
        <f>COUNTIF($C$2:C1833,"Да")</f>
        <v>19</v>
      </c>
      <c r="B1833" s="45">
        <f t="shared" si="58"/>
        <v>47096</v>
      </c>
      <c r="C1833" s="42" t="str">
        <f>IF(ISERROR(VLOOKUP(B1833,'Айгенис Оп24'!$C$3:$C$22,1,0)),"Нет","Да")</f>
        <v>Нет</v>
      </c>
      <c r="D1833" s="43">
        <f t="shared" si="57"/>
        <v>366</v>
      </c>
      <c r="E1833" s="49">
        <f>ROUND(('Все выпуски'!$X$3*'Все выпуски'!$X$6/100)/366*(B1833-IF(C1833="Нет",VLOOKUP(A1833,'Айгенис Оп24'!$A$2:$C$22,3,0),VLOOKUP((A1833-1),'Айгенис Оп24'!$A$2:$C$22,3,0))),2)</f>
        <v>7.08</v>
      </c>
      <c r="G1833" s="43">
        <f>COUNTIF(D1834:$D$1852,365)</f>
        <v>0</v>
      </c>
      <c r="H1833" s="43">
        <f>COUNTIF(D1834:$D$1852,366)</f>
        <v>19</v>
      </c>
    </row>
    <row r="1834" spans="1:8" x14ac:dyDescent="0.25">
      <c r="A1834" s="1">
        <f>COUNTIF($C$2:C1834,"Да")</f>
        <v>19</v>
      </c>
      <c r="B1834" s="45">
        <f t="shared" si="58"/>
        <v>47097</v>
      </c>
      <c r="C1834" s="42" t="str">
        <f>IF(ISERROR(VLOOKUP(B1834,'Айгенис Оп24'!$C$3:$C$22,1,0)),"Нет","Да")</f>
        <v>Нет</v>
      </c>
      <c r="D1834" s="43">
        <f t="shared" si="57"/>
        <v>366</v>
      </c>
      <c r="E1834" s="49">
        <f>ROUND(('Все выпуски'!$X$3*'Все выпуски'!$X$6/100)/366*(B1834-IF(C1834="Нет",VLOOKUP(A1834,'Айгенис Оп24'!$A$2:$C$22,3,0),VLOOKUP((A1834-1),'Айгенис Оп24'!$A$2:$C$22,3,0))),2)</f>
        <v>7.18</v>
      </c>
      <c r="G1834" s="43">
        <f>COUNTIF(D1835:$D$1852,365)</f>
        <v>0</v>
      </c>
      <c r="H1834" s="43">
        <f>COUNTIF(D1835:$D$1852,366)</f>
        <v>18</v>
      </c>
    </row>
    <row r="1835" spans="1:8" x14ac:dyDescent="0.25">
      <c r="A1835" s="1">
        <f>COUNTIF($C$2:C1835,"Да")</f>
        <v>19</v>
      </c>
      <c r="B1835" s="45">
        <f t="shared" si="58"/>
        <v>47098</v>
      </c>
      <c r="C1835" s="42" t="str">
        <f>IF(ISERROR(VLOOKUP(B1835,'Айгенис Оп24'!$C$3:$C$22,1,0)),"Нет","Да")</f>
        <v>Нет</v>
      </c>
      <c r="D1835" s="43">
        <f t="shared" si="57"/>
        <v>366</v>
      </c>
      <c r="E1835" s="49">
        <f>ROUND(('Все выпуски'!$X$3*'Все выпуски'!$X$6/100)/366*(B1835-IF(C1835="Нет",VLOOKUP(A1835,'Айгенис Оп24'!$A$2:$C$22,3,0),VLOOKUP((A1835-1),'Айгенис Оп24'!$A$2:$C$22,3,0))),2)</f>
        <v>7.28</v>
      </c>
      <c r="G1835" s="43">
        <f>COUNTIF(D1836:$D$1852,365)</f>
        <v>0</v>
      </c>
      <c r="H1835" s="43">
        <f>COUNTIF(D1836:$D$1852,366)</f>
        <v>17</v>
      </c>
    </row>
    <row r="1836" spans="1:8" x14ac:dyDescent="0.25">
      <c r="A1836" s="1">
        <f>COUNTIF($C$2:C1836,"Да")</f>
        <v>19</v>
      </c>
      <c r="B1836" s="45">
        <f t="shared" si="58"/>
        <v>47099</v>
      </c>
      <c r="C1836" s="42" t="str">
        <f>IF(ISERROR(VLOOKUP(B1836,'Айгенис Оп24'!$C$3:$C$22,1,0)),"Нет","Да")</f>
        <v>Нет</v>
      </c>
      <c r="D1836" s="43">
        <f t="shared" si="57"/>
        <v>366</v>
      </c>
      <c r="E1836" s="49">
        <f>ROUND(('Все выпуски'!$X$3*'Все выпуски'!$X$6/100)/366*(B1836-IF(C1836="Нет",VLOOKUP(A1836,'Айгенис Оп24'!$A$2:$C$22,3,0),VLOOKUP((A1836-1),'Айгенис Оп24'!$A$2:$C$22,3,0))),2)</f>
        <v>7.38</v>
      </c>
      <c r="G1836" s="43">
        <f>COUNTIF(D1837:$D$1852,365)</f>
        <v>0</v>
      </c>
      <c r="H1836" s="43">
        <f>COUNTIF(D1837:$D$1852,366)</f>
        <v>16</v>
      </c>
    </row>
    <row r="1837" spans="1:8" x14ac:dyDescent="0.25">
      <c r="A1837" s="1">
        <f>COUNTIF($C$2:C1837,"Да")</f>
        <v>19</v>
      </c>
      <c r="B1837" s="45">
        <f t="shared" si="58"/>
        <v>47100</v>
      </c>
      <c r="C1837" s="42" t="str">
        <f>IF(ISERROR(VLOOKUP(B1837,'Айгенис Оп24'!$C$3:$C$22,1,0)),"Нет","Да")</f>
        <v>Нет</v>
      </c>
      <c r="D1837" s="43">
        <f t="shared" si="57"/>
        <v>366</v>
      </c>
      <c r="E1837" s="49">
        <f>ROUND(('Все выпуски'!$X$3*'Все выпуски'!$X$6/100)/366*(B1837-IF(C1837="Нет",VLOOKUP(A1837,'Айгенис Оп24'!$A$2:$C$22,3,0),VLOOKUP((A1837-1),'Айгенис Оп24'!$A$2:$C$22,3,0))),2)</f>
        <v>7.48</v>
      </c>
      <c r="G1837" s="43">
        <f>COUNTIF(D1838:$D$1852,365)</f>
        <v>0</v>
      </c>
      <c r="H1837" s="43">
        <f>COUNTIF(D1838:$D$1852,366)</f>
        <v>15</v>
      </c>
    </row>
    <row r="1838" spans="1:8" x14ac:dyDescent="0.25">
      <c r="A1838" s="1">
        <f>COUNTIF($C$2:C1838,"Да")</f>
        <v>19</v>
      </c>
      <c r="B1838" s="45">
        <f t="shared" si="58"/>
        <v>47101</v>
      </c>
      <c r="C1838" s="42" t="str">
        <f>IF(ISERROR(VLOOKUP(B1838,'Айгенис Оп24'!$C$3:$C$22,1,0)),"Нет","Да")</f>
        <v>Нет</v>
      </c>
      <c r="D1838" s="43">
        <f t="shared" si="57"/>
        <v>366</v>
      </c>
      <c r="E1838" s="49">
        <f>ROUND(('Все выпуски'!$X$3*'Все выпуски'!$X$6/100)/366*(B1838-IF(C1838="Нет",VLOOKUP(A1838,'Айгенис Оп24'!$A$2:$C$22,3,0),VLOOKUP((A1838-1),'Айгенис Оп24'!$A$2:$C$22,3,0))),2)</f>
        <v>7.57</v>
      </c>
      <c r="G1838" s="43">
        <f>COUNTIF(D1839:$D$1852,365)</f>
        <v>0</v>
      </c>
      <c r="H1838" s="43">
        <f>COUNTIF(D1839:$D$1852,366)</f>
        <v>14</v>
      </c>
    </row>
    <row r="1839" spans="1:8" x14ac:dyDescent="0.25">
      <c r="A1839" s="1">
        <f>COUNTIF($C$2:C1839,"Да")</f>
        <v>19</v>
      </c>
      <c r="B1839" s="45">
        <f t="shared" si="58"/>
        <v>47102</v>
      </c>
      <c r="C1839" s="42" t="str">
        <f>IF(ISERROR(VLOOKUP(B1839,'Айгенис Оп24'!$C$3:$C$22,1,0)),"Нет","Да")</f>
        <v>Нет</v>
      </c>
      <c r="D1839" s="43">
        <f t="shared" si="57"/>
        <v>366</v>
      </c>
      <c r="E1839" s="49">
        <f>ROUND(('Все выпуски'!$X$3*'Все выпуски'!$X$6/100)/366*(B1839-IF(C1839="Нет",VLOOKUP(A1839,'Айгенис Оп24'!$A$2:$C$22,3,0),VLOOKUP((A1839-1),'Айгенис Оп24'!$A$2:$C$22,3,0))),2)</f>
        <v>7.67</v>
      </c>
      <c r="G1839" s="43">
        <f>COUNTIF(D1840:$D$1852,365)</f>
        <v>0</v>
      </c>
      <c r="H1839" s="43">
        <f>COUNTIF(D1840:$D$1852,366)</f>
        <v>13</v>
      </c>
    </row>
    <row r="1840" spans="1:8" x14ac:dyDescent="0.25">
      <c r="A1840" s="1">
        <f>COUNTIF($C$2:C1840,"Да")</f>
        <v>19</v>
      </c>
      <c r="B1840" s="45">
        <f t="shared" si="58"/>
        <v>47103</v>
      </c>
      <c r="C1840" s="42" t="str">
        <f>IF(ISERROR(VLOOKUP(B1840,'Айгенис Оп24'!$C$3:$C$22,1,0)),"Нет","Да")</f>
        <v>Нет</v>
      </c>
      <c r="D1840" s="43">
        <f t="shared" si="57"/>
        <v>366</v>
      </c>
      <c r="E1840" s="49">
        <f>ROUND(('Все выпуски'!$X$3*'Все выпуски'!$X$6/100)/366*(B1840-IF(C1840="Нет",VLOOKUP(A1840,'Айгенис Оп24'!$A$2:$C$22,3,0),VLOOKUP((A1840-1),'Айгенис Оп24'!$A$2:$C$22,3,0))),2)</f>
        <v>7.77</v>
      </c>
      <c r="G1840" s="43">
        <f>COUNTIF(D1841:$D$1852,365)</f>
        <v>0</v>
      </c>
      <c r="H1840" s="43">
        <f>COUNTIF(D1841:$D$1852,366)</f>
        <v>12</v>
      </c>
    </row>
    <row r="1841" spans="1:8" x14ac:dyDescent="0.25">
      <c r="A1841" s="1">
        <f>COUNTIF($C$2:C1841,"Да")</f>
        <v>19</v>
      </c>
      <c r="B1841" s="45">
        <f t="shared" si="58"/>
        <v>47104</v>
      </c>
      <c r="C1841" s="42" t="str">
        <f>IF(ISERROR(VLOOKUP(B1841,'Айгенис Оп24'!$C$3:$C$22,1,0)),"Нет","Да")</f>
        <v>Нет</v>
      </c>
      <c r="D1841" s="43">
        <f t="shared" si="57"/>
        <v>366</v>
      </c>
      <c r="E1841" s="49">
        <f>ROUND(('Все выпуски'!$X$3*'Все выпуски'!$X$6/100)/366*(B1841-IF(C1841="Нет",VLOOKUP(A1841,'Айгенис Оп24'!$A$2:$C$22,3,0),VLOOKUP((A1841-1),'Айгенис Оп24'!$A$2:$C$22,3,0))),2)</f>
        <v>7.87</v>
      </c>
      <c r="G1841" s="43">
        <f>COUNTIF(D1842:$D$1852,365)</f>
        <v>0</v>
      </c>
      <c r="H1841" s="43">
        <f>COUNTIF(D1842:$D$1852,366)</f>
        <v>11</v>
      </c>
    </row>
    <row r="1842" spans="1:8" x14ac:dyDescent="0.25">
      <c r="A1842" s="1">
        <f>COUNTIF($C$2:C1842,"Да")</f>
        <v>19</v>
      </c>
      <c r="B1842" s="45">
        <f t="shared" si="58"/>
        <v>47105</v>
      </c>
      <c r="C1842" s="42" t="str">
        <f>IF(ISERROR(VLOOKUP(B1842,'Айгенис Оп24'!$C$3:$C$22,1,0)),"Нет","Да")</f>
        <v>Нет</v>
      </c>
      <c r="D1842" s="43">
        <f t="shared" si="57"/>
        <v>366</v>
      </c>
      <c r="E1842" s="49">
        <f>ROUND(('Все выпуски'!$X$3*'Все выпуски'!$X$6/100)/366*(B1842-IF(C1842="Нет",VLOOKUP(A1842,'Айгенис Оп24'!$A$2:$C$22,3,0),VLOOKUP((A1842-1),'Айгенис Оп24'!$A$2:$C$22,3,0))),2)</f>
        <v>7.97</v>
      </c>
      <c r="G1842" s="43">
        <f>COUNTIF(D1843:$D$1852,365)</f>
        <v>0</v>
      </c>
      <c r="H1842" s="43">
        <f>COUNTIF(D1843:$D$1852,366)</f>
        <v>10</v>
      </c>
    </row>
    <row r="1843" spans="1:8" x14ac:dyDescent="0.25">
      <c r="A1843" s="1">
        <f>COUNTIF($C$2:C1843,"Да")</f>
        <v>19</v>
      </c>
      <c r="B1843" s="45">
        <f t="shared" si="58"/>
        <v>47106</v>
      </c>
      <c r="C1843" s="42" t="str">
        <f>IF(ISERROR(VLOOKUP(B1843,'Айгенис Оп24'!$C$3:$C$22,1,0)),"Нет","Да")</f>
        <v>Нет</v>
      </c>
      <c r="D1843" s="43">
        <f t="shared" si="57"/>
        <v>366</v>
      </c>
      <c r="E1843" s="49">
        <f>ROUND(('Все выпуски'!$X$3*'Все выпуски'!$X$6/100)/366*(B1843-IF(C1843="Нет",VLOOKUP(A1843,'Айгенис Оп24'!$A$2:$C$22,3,0),VLOOKUP((A1843-1),'Айгенис Оп24'!$A$2:$C$22,3,0))),2)</f>
        <v>8.07</v>
      </c>
      <c r="G1843" s="43">
        <f>COUNTIF(D1844:$D$1852,365)</f>
        <v>0</v>
      </c>
      <c r="H1843" s="43">
        <f>COUNTIF(D1844:$D$1852,366)</f>
        <v>9</v>
      </c>
    </row>
    <row r="1844" spans="1:8" x14ac:dyDescent="0.25">
      <c r="A1844" s="1">
        <f>COUNTIF($C$2:C1844,"Да")</f>
        <v>19</v>
      </c>
      <c r="B1844" s="45">
        <f t="shared" si="58"/>
        <v>47107</v>
      </c>
      <c r="C1844" s="42" t="str">
        <f>IF(ISERROR(VLOOKUP(B1844,'Айгенис Оп24'!$C$3:$C$22,1,0)),"Нет","Да")</f>
        <v>Нет</v>
      </c>
      <c r="D1844" s="43">
        <f t="shared" si="57"/>
        <v>366</v>
      </c>
      <c r="E1844" s="49">
        <f>ROUND(('Все выпуски'!$X$3*'Все выпуски'!$X$6/100)/366*(B1844-IF(C1844="Нет",VLOOKUP(A1844,'Айгенис Оп24'!$A$2:$C$22,3,0),VLOOKUP((A1844-1),'Айгенис Оп24'!$A$2:$C$22,3,0))),2)</f>
        <v>8.16</v>
      </c>
      <c r="G1844" s="43">
        <f>COUNTIF(D1845:$D$1852,365)</f>
        <v>0</v>
      </c>
      <c r="H1844" s="43">
        <f>COUNTIF(D1845:$D$1852,366)</f>
        <v>8</v>
      </c>
    </row>
    <row r="1845" spans="1:8" x14ac:dyDescent="0.25">
      <c r="A1845" s="1">
        <f>COUNTIF($C$2:C1845,"Да")</f>
        <v>19</v>
      </c>
      <c r="B1845" s="45">
        <f t="shared" si="58"/>
        <v>47108</v>
      </c>
      <c r="C1845" s="42" t="str">
        <f>IF(ISERROR(VLOOKUP(B1845,'Айгенис Оп24'!$C$3:$C$22,1,0)),"Нет","Да")</f>
        <v>Нет</v>
      </c>
      <c r="D1845" s="43">
        <f t="shared" si="57"/>
        <v>366</v>
      </c>
      <c r="E1845" s="49">
        <f>ROUND(('Все выпуски'!$X$3*'Все выпуски'!$X$6/100)/366*(B1845-IF(C1845="Нет",VLOOKUP(A1845,'Айгенис Оп24'!$A$2:$C$22,3,0),VLOOKUP((A1845-1),'Айгенис Оп24'!$A$2:$C$22,3,0))),2)</f>
        <v>8.26</v>
      </c>
      <c r="G1845" s="43">
        <f>COUNTIF(D1846:$D$1852,365)</f>
        <v>0</v>
      </c>
      <c r="H1845" s="43">
        <f>COUNTIF(D1846:$D$1852,366)</f>
        <v>7</v>
      </c>
    </row>
    <row r="1846" spans="1:8" x14ac:dyDescent="0.25">
      <c r="A1846" s="1">
        <f>COUNTIF($C$2:C1846,"Да")</f>
        <v>19</v>
      </c>
      <c r="B1846" s="45">
        <f t="shared" si="58"/>
        <v>47109</v>
      </c>
      <c r="C1846" s="42" t="str">
        <f>IF(ISERROR(VLOOKUP(B1846,'Айгенис Оп24'!$C$3:$C$22,1,0)),"Нет","Да")</f>
        <v>Нет</v>
      </c>
      <c r="D1846" s="43">
        <f t="shared" si="57"/>
        <v>366</v>
      </c>
      <c r="E1846" s="49">
        <f>ROUND(('Все выпуски'!$X$3*'Все выпуски'!$X$6/100)/366*(B1846-IF(C1846="Нет",VLOOKUP(A1846,'Айгенис Оп24'!$A$2:$C$22,3,0),VLOOKUP((A1846-1),'Айгенис Оп24'!$A$2:$C$22,3,0))),2)</f>
        <v>8.36</v>
      </c>
      <c r="G1846" s="43">
        <f>COUNTIF(D1847:$D$1852,365)</f>
        <v>0</v>
      </c>
      <c r="H1846" s="43">
        <f>COUNTIF(D1847:$D$1852,366)</f>
        <v>6</v>
      </c>
    </row>
    <row r="1847" spans="1:8" x14ac:dyDescent="0.25">
      <c r="A1847" s="1">
        <f>COUNTIF($C$2:C1847,"Да")</f>
        <v>19</v>
      </c>
      <c r="B1847" s="45">
        <f t="shared" si="58"/>
        <v>47110</v>
      </c>
      <c r="C1847" s="42" t="str">
        <f>IF(ISERROR(VLOOKUP(B1847,'Айгенис Оп24'!$C$3:$C$22,1,0)),"Нет","Да")</f>
        <v>Нет</v>
      </c>
      <c r="D1847" s="43">
        <f t="shared" si="57"/>
        <v>366</v>
      </c>
      <c r="E1847" s="49">
        <f>ROUND(('Все выпуски'!$X$3*'Все выпуски'!$X$6/100)/366*(B1847-IF(C1847="Нет",VLOOKUP(A1847,'Айгенис Оп24'!$A$2:$C$22,3,0),VLOOKUP((A1847-1),'Айгенис Оп24'!$A$2:$C$22,3,0))),2)</f>
        <v>8.4600000000000009</v>
      </c>
      <c r="G1847" s="43">
        <f>COUNTIF(D1848:$D$1852,365)</f>
        <v>0</v>
      </c>
      <c r="H1847" s="43">
        <f>COUNTIF(D1848:$D$1852,366)</f>
        <v>5</v>
      </c>
    </row>
    <row r="1848" spans="1:8" x14ac:dyDescent="0.25">
      <c r="A1848" s="1">
        <f>COUNTIF($C$2:C1848,"Да")</f>
        <v>19</v>
      </c>
      <c r="B1848" s="45">
        <f t="shared" si="58"/>
        <v>47111</v>
      </c>
      <c r="C1848" s="42" t="str">
        <f>IF(ISERROR(VLOOKUP(B1848,'Айгенис Оп24'!$C$3:$C$22,1,0)),"Нет","Да")</f>
        <v>Нет</v>
      </c>
      <c r="D1848" s="43">
        <f t="shared" si="57"/>
        <v>366</v>
      </c>
      <c r="E1848" s="49">
        <f>ROUND(('Все выпуски'!$X$3*'Все выпуски'!$X$6/100)/366*(B1848-IF(C1848="Нет",VLOOKUP(A1848,'Айгенис Оп24'!$A$2:$C$22,3,0),VLOOKUP((A1848-1),'Айгенис Оп24'!$A$2:$C$22,3,0))),2)</f>
        <v>8.56</v>
      </c>
      <c r="G1848" s="43">
        <f>COUNTIF(D1849:$D$1852,365)</f>
        <v>0</v>
      </c>
      <c r="H1848" s="43">
        <f>COUNTIF(D1849:$D$1852,366)</f>
        <v>4</v>
      </c>
    </row>
    <row r="1849" spans="1:8" x14ac:dyDescent="0.25">
      <c r="A1849" s="1">
        <f>COUNTIF($C$2:C1849,"Да")</f>
        <v>19</v>
      </c>
      <c r="B1849" s="45">
        <f t="shared" si="58"/>
        <v>47112</v>
      </c>
      <c r="C1849" s="42" t="str">
        <f>IF(ISERROR(VLOOKUP(B1849,'Айгенис Оп24'!$C$3:$C$22,1,0)),"Нет","Да")</f>
        <v>Нет</v>
      </c>
      <c r="D1849" s="43">
        <f t="shared" si="57"/>
        <v>366</v>
      </c>
      <c r="E1849" s="49">
        <f>ROUND(('Все выпуски'!$X$3*'Все выпуски'!$X$6/100)/366*(B1849-IF(C1849="Нет",VLOOKUP(A1849,'Айгенис Оп24'!$A$2:$C$22,3,0),VLOOKUP((A1849-1),'Айгенис Оп24'!$A$2:$C$22,3,0))),2)</f>
        <v>8.66</v>
      </c>
      <c r="G1849" s="43">
        <f>COUNTIF(D1850:$D$1852,365)</f>
        <v>0</v>
      </c>
      <c r="H1849" s="43">
        <f>COUNTIF(D1850:$D$1852,366)</f>
        <v>3</v>
      </c>
    </row>
    <row r="1850" spans="1:8" x14ac:dyDescent="0.25">
      <c r="A1850" s="1">
        <f>COUNTIF($C$2:C1850,"Да")</f>
        <v>19</v>
      </c>
      <c r="B1850" s="45">
        <f t="shared" si="58"/>
        <v>47113</v>
      </c>
      <c r="C1850" s="42" t="str">
        <f>IF(ISERROR(VLOOKUP(B1850,'Айгенис Оп24'!$C$3:$C$22,1,0)),"Нет","Да")</f>
        <v>Нет</v>
      </c>
      <c r="D1850" s="43">
        <f t="shared" si="57"/>
        <v>366</v>
      </c>
      <c r="E1850" s="49">
        <f>ROUND(('Все выпуски'!$X$3*'Все выпуски'!$X$6/100)/366*(B1850-IF(C1850="Нет",VLOOKUP(A1850,'Айгенис Оп24'!$A$2:$C$22,3,0),VLOOKUP((A1850-1),'Айгенис Оп24'!$A$2:$C$22,3,0))),2)</f>
        <v>8.75</v>
      </c>
      <c r="G1850" s="43">
        <f>COUNTIF(D1851:$D$1852,365)</f>
        <v>0</v>
      </c>
      <c r="H1850" s="43">
        <f>COUNTIF(D1851:$D$1852,366)</f>
        <v>2</v>
      </c>
    </row>
    <row r="1851" spans="1:8" x14ac:dyDescent="0.25">
      <c r="A1851" s="1">
        <f>COUNTIF($C$2:C1851,"Да")</f>
        <v>19</v>
      </c>
      <c r="B1851" s="45">
        <f t="shared" si="58"/>
        <v>47114</v>
      </c>
      <c r="C1851" s="42" t="str">
        <f>IF(ISERROR(VLOOKUP(B1851,'Айгенис Оп24'!$C$3:$C$22,1,0)),"Нет","Да")</f>
        <v>Нет</v>
      </c>
      <c r="D1851" s="43">
        <f t="shared" si="57"/>
        <v>366</v>
      </c>
      <c r="E1851" s="49">
        <f>ROUND(('Все выпуски'!$X$3*'Все выпуски'!$X$6/100)/366*(B1851-IF(C1851="Нет",VLOOKUP(A1851,'Айгенис Оп24'!$A$2:$C$22,3,0),VLOOKUP((A1851-1),'Айгенис Оп24'!$A$2:$C$22,3,0))),2)</f>
        <v>8.85</v>
      </c>
      <c r="G1851" s="43">
        <f>COUNTIF(D1852:$D$1852,365)</f>
        <v>0</v>
      </c>
      <c r="H1851" s="43">
        <f>COUNTIF(D1852:$D$1852,366)</f>
        <v>1</v>
      </c>
    </row>
    <row r="1852" spans="1:8" x14ac:dyDescent="0.25">
      <c r="A1852" s="1">
        <f>COUNTIF($C$2:C1852,"Да")</f>
        <v>20</v>
      </c>
      <c r="B1852" s="45">
        <f t="shared" si="58"/>
        <v>47115</v>
      </c>
      <c r="C1852" s="42" t="str">
        <f>IF(ISERROR(VLOOKUP(B1852,'Айгенис Оп24'!$C$3:$C$22,1,0)),"Нет","Да")</f>
        <v>Да</v>
      </c>
      <c r="D1852" s="43">
        <f t="shared" si="57"/>
        <v>366</v>
      </c>
      <c r="E1852" s="49">
        <f>ROUND(('Все выпуски'!$X$3*'Все выпуски'!$X$6/100)/366*(B1852-IF(C1852="Нет",VLOOKUP(A1852,'Айгенис Оп24'!$A$2:$C$22,3,0),VLOOKUP((A1852-1),'Айгенис Оп24'!$A$2:$C$22,3,0))),2)</f>
        <v>8.9499999999999993</v>
      </c>
    </row>
    <row r="1853" spans="1:8" x14ac:dyDescent="0.25">
      <c r="B1853" s="45"/>
    </row>
    <row r="1854" spans="1:8" x14ac:dyDescent="0.25">
      <c r="B1854" s="45"/>
    </row>
    <row r="1855" spans="1:8" x14ac:dyDescent="0.25">
      <c r="B1855" s="45"/>
    </row>
    <row r="1856" spans="1:8" x14ac:dyDescent="0.25">
      <c r="B1856" s="45"/>
    </row>
    <row r="1857" spans="2:2" x14ac:dyDescent="0.25">
      <c r="B1857" s="45"/>
    </row>
    <row r="1858" spans="2:2" x14ac:dyDescent="0.25">
      <c r="B1858" s="45"/>
    </row>
    <row r="1859" spans="2:2" x14ac:dyDescent="0.25">
      <c r="B1859" s="45"/>
    </row>
    <row r="1860" spans="2:2" x14ac:dyDescent="0.25">
      <c r="B1860" s="45"/>
    </row>
    <row r="1861" spans="2:2" x14ac:dyDescent="0.25">
      <c r="B1861" s="45"/>
    </row>
    <row r="1862" spans="2:2" x14ac:dyDescent="0.25">
      <c r="B1862" s="45"/>
    </row>
    <row r="1863" spans="2:2" x14ac:dyDescent="0.25">
      <c r="B1863" s="45"/>
    </row>
    <row r="1864" spans="2:2" x14ac:dyDescent="0.25">
      <c r="B1864" s="45"/>
    </row>
    <row r="1865" spans="2:2" x14ac:dyDescent="0.25">
      <c r="B1865" s="45"/>
    </row>
    <row r="1866" spans="2:2" x14ac:dyDescent="0.25">
      <c r="B1866" s="45"/>
    </row>
    <row r="1867" spans="2:2" x14ac:dyDescent="0.25">
      <c r="B1867" s="45"/>
    </row>
    <row r="1868" spans="2:2" x14ac:dyDescent="0.25">
      <c r="B1868" s="45"/>
    </row>
    <row r="1869" spans="2:2" x14ac:dyDescent="0.25">
      <c r="B1869" s="45"/>
    </row>
    <row r="1870" spans="2:2" x14ac:dyDescent="0.25">
      <c r="B1870" s="45"/>
    </row>
    <row r="1871" spans="2:2" x14ac:dyDescent="0.25">
      <c r="B1871" s="45"/>
    </row>
    <row r="1872" spans="2:2" x14ac:dyDescent="0.25">
      <c r="B1872" s="45"/>
    </row>
    <row r="1873" spans="2:2" x14ac:dyDescent="0.25">
      <c r="B1873" s="45"/>
    </row>
    <row r="1874" spans="2:2" x14ac:dyDescent="0.25">
      <c r="B1874" s="45"/>
    </row>
    <row r="1875" spans="2:2" x14ac:dyDescent="0.25">
      <c r="B1875" s="45"/>
    </row>
    <row r="1876" spans="2:2" x14ac:dyDescent="0.25">
      <c r="B1876" s="45"/>
    </row>
    <row r="1877" spans="2:2" x14ac:dyDescent="0.25">
      <c r="B1877" s="45"/>
    </row>
    <row r="1878" spans="2:2" x14ac:dyDescent="0.25">
      <c r="B1878" s="45"/>
    </row>
    <row r="1879" spans="2:2" x14ac:dyDescent="0.25">
      <c r="B1879" s="45"/>
    </row>
    <row r="1880" spans="2:2" x14ac:dyDescent="0.25">
      <c r="B1880" s="45"/>
    </row>
    <row r="1881" spans="2:2" x14ac:dyDescent="0.25">
      <c r="B1881" s="45"/>
    </row>
    <row r="1882" spans="2:2" x14ac:dyDescent="0.25">
      <c r="B1882" s="45"/>
    </row>
    <row r="1883" spans="2:2" x14ac:dyDescent="0.25">
      <c r="B1883" s="45"/>
    </row>
    <row r="1884" spans="2:2" x14ac:dyDescent="0.25">
      <c r="B1884" s="45"/>
    </row>
    <row r="1885" spans="2:2" x14ac:dyDescent="0.25">
      <c r="B1885" s="45"/>
    </row>
    <row r="1886" spans="2:2" x14ac:dyDescent="0.25">
      <c r="B1886" s="45"/>
    </row>
    <row r="1887" spans="2:2" x14ac:dyDescent="0.25">
      <c r="B1887" s="45"/>
    </row>
    <row r="1888" spans="2:2" x14ac:dyDescent="0.25">
      <c r="B1888" s="45"/>
    </row>
    <row r="1889" spans="2:2" x14ac:dyDescent="0.25">
      <c r="B1889" s="45"/>
    </row>
    <row r="1890" spans="2:2" x14ac:dyDescent="0.25">
      <c r="B1890" s="45"/>
    </row>
    <row r="1891" spans="2:2" x14ac:dyDescent="0.25">
      <c r="B1891" s="45"/>
    </row>
    <row r="1892" spans="2:2" x14ac:dyDescent="0.25">
      <c r="B1892" s="45"/>
    </row>
    <row r="1893" spans="2:2" x14ac:dyDescent="0.25">
      <c r="B1893" s="45"/>
    </row>
    <row r="1894" spans="2:2" x14ac:dyDescent="0.25">
      <c r="B1894" s="45"/>
    </row>
    <row r="1895" spans="2:2" x14ac:dyDescent="0.25">
      <c r="B1895" s="45"/>
    </row>
    <row r="1896" spans="2:2" x14ac:dyDescent="0.25">
      <c r="B1896" s="45"/>
    </row>
    <row r="1897" spans="2:2" x14ac:dyDescent="0.25">
      <c r="B1897" s="45"/>
    </row>
    <row r="1898" spans="2:2" x14ac:dyDescent="0.25">
      <c r="B1898" s="45"/>
    </row>
    <row r="1899" spans="2:2" x14ac:dyDescent="0.25">
      <c r="B1899" s="45"/>
    </row>
    <row r="1900" spans="2:2" x14ac:dyDescent="0.25">
      <c r="B1900" s="45"/>
    </row>
    <row r="1901" spans="2:2" x14ac:dyDescent="0.25">
      <c r="B1901" s="45"/>
    </row>
  </sheetData>
  <sheetProtection algorithmName="SHA-512" hashValue="+LG+L62y8EZF+Sbv3UX9oGdyM7yCIn5SZdS3mKsviPxC0nSWcej74s01i1AY0PvUbyGYOq7E3YhYObLPOBBn9A==" saltValue="hIlM9OY+yA02p6NzkyavIA==" spinCount="100000" sheet="1" selectLockedCells="1" selectUnlockedCells="1"/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F20884-870F-4AAB-BDC1-7714ACE9ECA0}">
  <dimension ref="A1:F14"/>
  <sheetViews>
    <sheetView showGridLines="0" workbookViewId="0">
      <selection activeCell="E1" sqref="E1"/>
    </sheetView>
  </sheetViews>
  <sheetFormatPr defaultColWidth="9.140625" defaultRowHeight="15" x14ac:dyDescent="0.25"/>
  <cols>
    <col min="1" max="2" width="12.7109375" style="4" customWidth="1"/>
    <col min="3" max="4" width="20.7109375" style="4" customWidth="1"/>
    <col min="5" max="5" width="12.7109375" style="4" customWidth="1"/>
    <col min="6" max="6" width="10.140625" style="4" customWidth="1"/>
    <col min="7" max="16384" width="9.140625" style="4"/>
  </cols>
  <sheetData>
    <row r="1" spans="1:6" ht="30" x14ac:dyDescent="0.25">
      <c r="A1" s="67" t="s">
        <v>25</v>
      </c>
      <c r="B1" s="67" t="s">
        <v>6</v>
      </c>
      <c r="C1" s="67" t="s">
        <v>8</v>
      </c>
      <c r="D1" s="67" t="s">
        <v>24</v>
      </c>
      <c r="E1" s="67" t="s">
        <v>23</v>
      </c>
      <c r="F1" s="3"/>
    </row>
    <row r="2" spans="1:6" hidden="1" x14ac:dyDescent="0.25">
      <c r="A2" s="5">
        <v>0</v>
      </c>
      <c r="B2" s="6"/>
      <c r="C2" s="7">
        <v>45596</v>
      </c>
      <c r="D2" s="8"/>
      <c r="E2" s="8"/>
    </row>
    <row r="3" spans="1:6" x14ac:dyDescent="0.25">
      <c r="A3" s="9">
        <f>1+A2</f>
        <v>1</v>
      </c>
      <c r="B3" s="10">
        <f>C2+1</f>
        <v>45597</v>
      </c>
      <c r="C3" s="10">
        <v>45698</v>
      </c>
      <c r="D3" s="9">
        <f>C3-C2</f>
        <v>102</v>
      </c>
      <c r="E3" s="11">
        <f>ROUND(('Все выпуски'!$Z$3*'Все выпуски'!$Z$6/100)*(DATE(YEAR("01.01.2025"),MONTH("01.01.2025"),DAY("01.01.2025"))-C2-1)/366+('Все выпуски'!$Z$3*'Все выпуски'!$Z$6/100)*(C3-DATE(YEAR("01.01.2025"),MONTH("01.01.2025"),DAY("01.01.2025"))+1)/365,2)</f>
        <v>10.32</v>
      </c>
      <c r="F3" s="13"/>
    </row>
    <row r="4" spans="1:6" x14ac:dyDescent="0.25">
      <c r="A4" s="9">
        <f t="shared" ref="A4:A13" si="0">1+A3</f>
        <v>2</v>
      </c>
      <c r="B4" s="10">
        <f t="shared" ref="B4:B13" si="1">C3+1</f>
        <v>45699</v>
      </c>
      <c r="C4" s="10">
        <f>DATE(YEAR(C3),MONTH(C3)+3,DAY(C3))</f>
        <v>45787</v>
      </c>
      <c r="D4" s="9">
        <f>C4-C3</f>
        <v>89</v>
      </c>
      <c r="E4" s="11">
        <f>ROUND(('Все выпуски'!$Z$3*'Все выпуски'!$Z$6/100)/365*(C4-C3),2)</f>
        <v>9.02</v>
      </c>
    </row>
    <row r="5" spans="1:6" x14ac:dyDescent="0.25">
      <c r="A5" s="9">
        <f t="shared" si="0"/>
        <v>3</v>
      </c>
      <c r="B5" s="10">
        <f t="shared" si="1"/>
        <v>45788</v>
      </c>
      <c r="C5" s="10">
        <f t="shared" ref="C5:C12" si="2">DATE(YEAR(C4),MONTH(C4)+3,DAY(C4))</f>
        <v>45879</v>
      </c>
      <c r="D5" s="9">
        <f>C5-C4</f>
        <v>92</v>
      </c>
      <c r="E5" s="11">
        <f>ROUND(('Все выпуски'!$Z$3*'Все выпуски'!$Z$6/100)/365*(C5-C4),2)</f>
        <v>9.33</v>
      </c>
      <c r="F5" s="13"/>
    </row>
    <row r="6" spans="1:6" x14ac:dyDescent="0.25">
      <c r="A6" s="9">
        <f t="shared" si="0"/>
        <v>4</v>
      </c>
      <c r="B6" s="10">
        <f t="shared" si="1"/>
        <v>45880</v>
      </c>
      <c r="C6" s="10">
        <f t="shared" si="2"/>
        <v>45971</v>
      </c>
      <c r="D6" s="9">
        <f>C6-C5</f>
        <v>92</v>
      </c>
      <c r="E6" s="11">
        <f>ROUND(('Все выпуски'!$Z$3*'Все выпуски'!$Z$6/100)/365*(C6-C5),2)</f>
        <v>9.33</v>
      </c>
      <c r="F6" s="13"/>
    </row>
    <row r="7" spans="1:6" x14ac:dyDescent="0.25">
      <c r="A7" s="9">
        <f t="shared" si="0"/>
        <v>5</v>
      </c>
      <c r="B7" s="10">
        <f t="shared" si="1"/>
        <v>45972</v>
      </c>
      <c r="C7" s="10">
        <f t="shared" si="2"/>
        <v>46063</v>
      </c>
      <c r="D7" s="9">
        <f>C7-C6</f>
        <v>92</v>
      </c>
      <c r="E7" s="11">
        <f>ROUND(('Все выпуски'!$Z$3*'Все выпуски'!$Z$6/100)/365*(C7-C6),2)</f>
        <v>9.33</v>
      </c>
      <c r="F7" s="13"/>
    </row>
    <row r="8" spans="1:6" x14ac:dyDescent="0.25">
      <c r="A8" s="9">
        <f t="shared" si="0"/>
        <v>6</v>
      </c>
      <c r="B8" s="10">
        <f t="shared" si="1"/>
        <v>46064</v>
      </c>
      <c r="C8" s="10">
        <f t="shared" si="2"/>
        <v>46152</v>
      </c>
      <c r="D8" s="9">
        <f t="shared" ref="D8:D13" si="3">C8-C7</f>
        <v>89</v>
      </c>
      <c r="E8" s="11">
        <f>ROUND(('Все выпуски'!$Z$3*'Все выпуски'!$Z$6/100)/365*(C8-C7),2)</f>
        <v>9.02</v>
      </c>
      <c r="F8" s="13"/>
    </row>
    <row r="9" spans="1:6" x14ac:dyDescent="0.25">
      <c r="A9" s="9">
        <f t="shared" si="0"/>
        <v>7</v>
      </c>
      <c r="B9" s="10">
        <f t="shared" si="1"/>
        <v>46153</v>
      </c>
      <c r="C9" s="10">
        <f t="shared" si="2"/>
        <v>46244</v>
      </c>
      <c r="D9" s="9">
        <f t="shared" si="3"/>
        <v>92</v>
      </c>
      <c r="E9" s="11">
        <f>ROUND(('Все выпуски'!$Z$3*'Все выпуски'!$Z$6/100)/365*(C9-C8),2)</f>
        <v>9.33</v>
      </c>
      <c r="F9" s="13"/>
    </row>
    <row r="10" spans="1:6" x14ac:dyDescent="0.25">
      <c r="A10" s="9">
        <f t="shared" si="0"/>
        <v>8</v>
      </c>
      <c r="B10" s="10">
        <f t="shared" si="1"/>
        <v>46245</v>
      </c>
      <c r="C10" s="10">
        <f t="shared" si="2"/>
        <v>46336</v>
      </c>
      <c r="D10" s="9">
        <f t="shared" si="3"/>
        <v>92</v>
      </c>
      <c r="E10" s="11">
        <f>ROUND(('Все выпуски'!$Z$3*'Все выпуски'!$Z$6/100)/365*(C10-C9),2)</f>
        <v>9.33</v>
      </c>
    </row>
    <row r="11" spans="1:6" x14ac:dyDescent="0.25">
      <c r="A11" s="9">
        <f t="shared" si="0"/>
        <v>9</v>
      </c>
      <c r="B11" s="10">
        <f t="shared" si="1"/>
        <v>46337</v>
      </c>
      <c r="C11" s="10">
        <f t="shared" si="2"/>
        <v>46428</v>
      </c>
      <c r="D11" s="9">
        <f t="shared" si="3"/>
        <v>92</v>
      </c>
      <c r="E11" s="11">
        <f>ROUND(('Все выпуски'!$Z$3*'Все выпуски'!$Z$6/100)/365*(C11-C10),2)</f>
        <v>9.33</v>
      </c>
    </row>
    <row r="12" spans="1:6" x14ac:dyDescent="0.25">
      <c r="A12" s="9">
        <f t="shared" si="0"/>
        <v>10</v>
      </c>
      <c r="B12" s="10">
        <f t="shared" si="1"/>
        <v>46429</v>
      </c>
      <c r="C12" s="10">
        <f t="shared" si="2"/>
        <v>46517</v>
      </c>
      <c r="D12" s="9">
        <f t="shared" si="3"/>
        <v>89</v>
      </c>
      <c r="E12" s="11">
        <f>ROUND(('Все выпуски'!$Z$3*'Все выпуски'!$Z$6/100)/365*(C12-C11),2)</f>
        <v>9.02</v>
      </c>
      <c r="F12" s="13"/>
    </row>
    <row r="13" spans="1:6" x14ac:dyDescent="0.25">
      <c r="A13" s="9">
        <f t="shared" si="0"/>
        <v>11</v>
      </c>
      <c r="B13" s="10">
        <f t="shared" si="1"/>
        <v>46518</v>
      </c>
      <c r="C13" s="10">
        <f>DATE(YEAR(C12),MONTH(C12)+2,DAY(C12)-3)</f>
        <v>46575</v>
      </c>
      <c r="D13" s="9">
        <f t="shared" si="3"/>
        <v>58</v>
      </c>
      <c r="E13" s="11">
        <f>ROUND(('Все выпуски'!$Z$3*'Все выпуски'!$Z$6/100)/365*(C13-C12),2)</f>
        <v>5.88</v>
      </c>
    </row>
    <row r="14" spans="1:6" x14ac:dyDescent="0.25">
      <c r="D14" s="15">
        <f>SUM(D3:D13)</f>
        <v>979</v>
      </c>
    </row>
  </sheetData>
  <sheetProtection algorithmName="SHA-512" hashValue="FDMEstVHCp3x/ASjdRRlDeIcz5nqGnTeLiEdSH40TJDhzYFttk3GPw3vjrLPCeFxv5VMKnvVBX30dpB05qwrXg==" saltValue="6Oei6n6kJGmZFF0wWjDtkA==" spinCount="100000" sheet="1" objects="1" scenarios="1"/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00154A-0E9A-46A9-981C-0234601D9015}">
  <dimension ref="A1:H1030"/>
  <sheetViews>
    <sheetView showGridLines="0" workbookViewId="0"/>
  </sheetViews>
  <sheetFormatPr defaultColWidth="9.140625" defaultRowHeight="15" x14ac:dyDescent="0.25"/>
  <cols>
    <col min="1" max="1" width="10.140625" style="1" bestFit="1" customWidth="1"/>
    <col min="2" max="2" width="10.28515625" style="1" customWidth="1"/>
    <col min="3" max="3" width="8" style="1" bestFit="1" customWidth="1"/>
    <col min="4" max="5" width="8.7109375" style="1" bestFit="1" customWidth="1"/>
    <col min="6" max="7" width="5.85546875" style="1" bestFit="1" customWidth="1"/>
    <col min="8" max="8" width="9.140625" style="1" customWidth="1"/>
    <col min="9" max="16384" width="9.140625" style="1"/>
  </cols>
  <sheetData>
    <row r="1" spans="1:8" ht="30" x14ac:dyDescent="0.25">
      <c r="A1" s="41" t="s">
        <v>17</v>
      </c>
      <c r="B1" s="41" t="s">
        <v>65</v>
      </c>
      <c r="C1" s="41" t="s">
        <v>12</v>
      </c>
      <c r="D1" s="41" t="s">
        <v>10</v>
      </c>
      <c r="E1" s="41" t="s">
        <v>11</v>
      </c>
      <c r="F1" s="41" t="s">
        <v>13</v>
      </c>
      <c r="G1" s="41" t="s">
        <v>14</v>
      </c>
    </row>
    <row r="2" spans="1:8" x14ac:dyDescent="0.25">
      <c r="A2" s="45">
        <v>45596</v>
      </c>
      <c r="B2" s="49">
        <v>0</v>
      </c>
      <c r="C2" s="1">
        <f>COUNTIF($D$2:D2,"Да")</f>
        <v>0</v>
      </c>
      <c r="D2" s="42" t="str">
        <f>IF(ISERROR(VLOOKUP(A2,'Айгенис Оп31'!$C$3:$C$13,1,0)),"Нет","Да")</f>
        <v>Нет</v>
      </c>
      <c r="E2" s="43">
        <f>IF(MOD(YEAR(A2),4)=0,366,365)</f>
        <v>366</v>
      </c>
      <c r="F2" s="43">
        <f>COUNTIF(E3:$E$981,365)</f>
        <v>918</v>
      </c>
      <c r="G2" s="43">
        <f>COUNTIF(E3:$E$981,366)</f>
        <v>61</v>
      </c>
      <c r="H2" s="2"/>
    </row>
    <row r="3" spans="1:8" x14ac:dyDescent="0.25">
      <c r="A3" s="45">
        <f>A2+1</f>
        <v>45597</v>
      </c>
      <c r="B3" s="49">
        <f>ROUND(('Все выпуски'!$Z$3*'Все выпуски'!$Z$6/100)*((VLOOKUP(IF(D3="Нет",VLOOKUP(C3,'Айгенис Оп31'!$A$2:$C$13,3,0),VLOOKUP((C3-1),'Айгенис Оп31'!$A$2:$C$13,3,0)),$A$2:$G$981,6,0)-VLOOKUP(A3,$A$2:$G$981,6,0))/365+(VLOOKUP(IF(D3="Нет",VLOOKUP(C3,'Айгенис Оп31'!$A$2:$C$13,3,0),VLOOKUP((C3-1),'Айгенис Оп31'!$A$2:$C$13,3,0)),$A$2:$G$981,7,0)-VLOOKUP(A3,$A$2:$G$981,7,0))/366),2)</f>
        <v>0.1</v>
      </c>
      <c r="C3" s="1">
        <f>COUNTIF($D$2:D3,"Да")</f>
        <v>0</v>
      </c>
      <c r="D3" s="42" t="str">
        <f>IF(ISERROR(VLOOKUP(A3,'Айгенис Оп31'!$C$3:$C$13,1,0)),"Нет","Да")</f>
        <v>Нет</v>
      </c>
      <c r="E3" s="43">
        <f t="shared" ref="E3:E66" si="0">IF(MOD(YEAR(A3),4)=0,366,365)</f>
        <v>366</v>
      </c>
      <c r="F3" s="43">
        <f>COUNTIF(E4:$E$981,365)</f>
        <v>918</v>
      </c>
      <c r="G3" s="43">
        <f>COUNTIF(E4:$E$981,366)</f>
        <v>60</v>
      </c>
      <c r="H3" s="2"/>
    </row>
    <row r="4" spans="1:8" x14ac:dyDescent="0.25">
      <c r="A4" s="45">
        <f t="shared" ref="A4:A67" si="1">A3+1</f>
        <v>45598</v>
      </c>
      <c r="B4" s="49">
        <f>ROUND(('Все выпуски'!$Z$3*'Все выпуски'!$Z$6/100)*((VLOOKUP(IF(D4="Нет",VLOOKUP(C4,'Айгенис Оп31'!$A$2:$C$13,3,0),VLOOKUP((C4-1),'Айгенис Оп31'!$A$2:$C$13,3,0)),$A$2:$G$981,6,0)-VLOOKUP(A4,$A$2:$G$981,6,0))/365+(VLOOKUP(IF(D4="Нет",VLOOKUP(C4,'Айгенис Оп31'!$A$2:$C$13,3,0),VLOOKUP((C4-1),'Айгенис Оп31'!$A$2:$C$13,3,0)),$A$2:$G$981,7,0)-VLOOKUP(A4,$A$2:$G$981,7,0))/366),2)</f>
        <v>0.2</v>
      </c>
      <c r="C4" s="1">
        <f>COUNTIF($D$2:D4,"Да")</f>
        <v>0</v>
      </c>
      <c r="D4" s="42" t="str">
        <f>IF(ISERROR(VLOOKUP(A4,'Айгенис Оп31'!$C$3:$C$13,1,0)),"Нет","Да")</f>
        <v>Нет</v>
      </c>
      <c r="E4" s="43">
        <f t="shared" si="0"/>
        <v>366</v>
      </c>
      <c r="F4" s="43">
        <f>COUNTIF(E5:$E$981,365)</f>
        <v>918</v>
      </c>
      <c r="G4" s="43">
        <f>COUNTIF(E5:$E$981,366)</f>
        <v>59</v>
      </c>
      <c r="H4" s="2"/>
    </row>
    <row r="5" spans="1:8" x14ac:dyDescent="0.25">
      <c r="A5" s="45">
        <f t="shared" si="1"/>
        <v>45599</v>
      </c>
      <c r="B5" s="49">
        <f>ROUND(('Все выпуски'!$Z$3*'Все выпуски'!$Z$6/100)*((VLOOKUP(IF(D5="Нет",VLOOKUP(C5,'Айгенис Оп31'!$A$2:$C$13,3,0),VLOOKUP((C5-1),'Айгенис Оп31'!$A$2:$C$13,3,0)),$A$2:$G$981,6,0)-VLOOKUP(A5,$A$2:$G$981,6,0))/365+(VLOOKUP(IF(D5="Нет",VLOOKUP(C5,'Айгенис Оп31'!$A$2:$C$13,3,0),VLOOKUP((C5-1),'Айгенис Оп31'!$A$2:$C$13,3,0)),$A$2:$G$981,7,0)-VLOOKUP(A5,$A$2:$G$981,7,0))/366),2)</f>
        <v>0.3</v>
      </c>
      <c r="C5" s="1">
        <f>COUNTIF($D$2:D5,"Да")</f>
        <v>0</v>
      </c>
      <c r="D5" s="42" t="str">
        <f>IF(ISERROR(VLOOKUP(A5,'Айгенис Оп31'!$C$3:$C$13,1,0)),"Нет","Да")</f>
        <v>Нет</v>
      </c>
      <c r="E5" s="43">
        <f t="shared" si="0"/>
        <v>366</v>
      </c>
      <c r="F5" s="43">
        <f>COUNTIF(E6:$E$981,365)</f>
        <v>918</v>
      </c>
      <c r="G5" s="43">
        <f>COUNTIF(E6:$E$981,366)</f>
        <v>58</v>
      </c>
      <c r="H5" s="2"/>
    </row>
    <row r="6" spans="1:8" x14ac:dyDescent="0.25">
      <c r="A6" s="45">
        <f t="shared" si="1"/>
        <v>45600</v>
      </c>
      <c r="B6" s="49">
        <f>ROUND(('Все выпуски'!$Z$3*'Все выпуски'!$Z$6/100)*((VLOOKUP(IF(D6="Нет",VLOOKUP(C6,'Айгенис Оп31'!$A$2:$C$13,3,0),VLOOKUP((C6-1),'Айгенис Оп31'!$A$2:$C$13,3,0)),$A$2:$G$981,6,0)-VLOOKUP(A6,$A$2:$G$981,6,0))/365+(VLOOKUP(IF(D6="Нет",VLOOKUP(C6,'Айгенис Оп31'!$A$2:$C$13,3,0),VLOOKUP((C6-1),'Айгенис Оп31'!$A$2:$C$13,3,0)),$A$2:$G$981,7,0)-VLOOKUP(A6,$A$2:$G$981,7,0))/366),2)</f>
        <v>0.4</v>
      </c>
      <c r="C6" s="1">
        <f>COUNTIF($D$2:D6,"Да")</f>
        <v>0</v>
      </c>
      <c r="D6" s="42" t="str">
        <f>IF(ISERROR(VLOOKUP(A6,'Айгенис Оп31'!$C$3:$C$13,1,0)),"Нет","Да")</f>
        <v>Нет</v>
      </c>
      <c r="E6" s="43">
        <f t="shared" si="0"/>
        <v>366</v>
      </c>
      <c r="F6" s="43">
        <f>COUNTIF(E7:$E$981,365)</f>
        <v>918</v>
      </c>
      <c r="G6" s="43">
        <f>COUNTIF(E7:$E$981,366)</f>
        <v>57</v>
      </c>
      <c r="H6" s="2"/>
    </row>
    <row r="7" spans="1:8" x14ac:dyDescent="0.25">
      <c r="A7" s="45">
        <f>A6+1</f>
        <v>45601</v>
      </c>
      <c r="B7" s="49">
        <f>ROUND(('Все выпуски'!$Z$3*'Все выпуски'!$Z$6/100)*((VLOOKUP(IF(D7="Нет",VLOOKUP(C7,'Айгенис Оп31'!$A$2:$C$13,3,0),VLOOKUP((C7-1),'Айгенис Оп31'!$A$2:$C$13,3,0)),$A$2:$G$981,6,0)-VLOOKUP(A7,$A$2:$G$981,6,0))/365+(VLOOKUP(IF(D7="Нет",VLOOKUP(C7,'Айгенис Оп31'!$A$2:$C$13,3,0),VLOOKUP((C7-1),'Айгенис Оп31'!$A$2:$C$13,3,0)),$A$2:$G$981,7,0)-VLOOKUP(A7,$A$2:$G$981,7,0))/366),2)</f>
        <v>0.51</v>
      </c>
      <c r="C7" s="1">
        <f>COUNTIF($D$2:D7,"Да")</f>
        <v>0</v>
      </c>
      <c r="D7" s="42" t="str">
        <f>IF(ISERROR(VLOOKUP(A7,'Айгенис Оп31'!$C$3:$C$13,1,0)),"Нет","Да")</f>
        <v>Нет</v>
      </c>
      <c r="E7" s="43">
        <f t="shared" si="0"/>
        <v>366</v>
      </c>
      <c r="F7" s="43">
        <f>COUNTIF(E8:$E$981,365)</f>
        <v>918</v>
      </c>
      <c r="G7" s="43">
        <f>COUNTIF(E8:$E$981,366)</f>
        <v>56</v>
      </c>
      <c r="H7" s="2"/>
    </row>
    <row r="8" spans="1:8" x14ac:dyDescent="0.25">
      <c r="A8" s="45">
        <f t="shared" si="1"/>
        <v>45602</v>
      </c>
      <c r="B8" s="49">
        <f>ROUND(('Все выпуски'!$Z$3*'Все выпуски'!$Z$6/100)*((VLOOKUP(IF(D8="Нет",VLOOKUP(C8,'Айгенис Оп31'!$A$2:$C$13,3,0),VLOOKUP((C8-1),'Айгенис Оп31'!$A$2:$C$13,3,0)),$A$2:$G$981,6,0)-VLOOKUP(A8,$A$2:$G$981,6,0))/365+(VLOOKUP(IF(D8="Нет",VLOOKUP(C8,'Айгенис Оп31'!$A$2:$C$13,3,0),VLOOKUP((C8-1),'Айгенис Оп31'!$A$2:$C$13,3,0)),$A$2:$G$981,7,0)-VLOOKUP(A8,$A$2:$G$981,7,0))/366),2)</f>
        <v>0.61</v>
      </c>
      <c r="C8" s="1">
        <f>COUNTIF($D$2:D8,"Да")</f>
        <v>0</v>
      </c>
      <c r="D8" s="42" t="str">
        <f>IF(ISERROR(VLOOKUP(A8,'Айгенис Оп31'!$C$3:$C$13,1,0)),"Нет","Да")</f>
        <v>Нет</v>
      </c>
      <c r="E8" s="43">
        <f t="shared" si="0"/>
        <v>366</v>
      </c>
      <c r="F8" s="43">
        <f>COUNTIF(E9:$E$981,365)</f>
        <v>918</v>
      </c>
      <c r="G8" s="43">
        <f>COUNTIF(E9:$E$981,366)</f>
        <v>55</v>
      </c>
      <c r="H8" s="2"/>
    </row>
    <row r="9" spans="1:8" x14ac:dyDescent="0.25">
      <c r="A9" s="45">
        <f t="shared" si="1"/>
        <v>45603</v>
      </c>
      <c r="B9" s="49">
        <f>ROUND(('Все выпуски'!$Z$3*'Все выпуски'!$Z$6/100)*((VLOOKUP(IF(D9="Нет",VLOOKUP(C9,'Айгенис Оп31'!$A$2:$C$13,3,0),VLOOKUP((C9-1),'Айгенис Оп31'!$A$2:$C$13,3,0)),$A$2:$G$981,6,0)-VLOOKUP(A9,$A$2:$G$981,6,0))/365+(VLOOKUP(IF(D9="Нет",VLOOKUP(C9,'Айгенис Оп31'!$A$2:$C$13,3,0),VLOOKUP((C9-1),'Айгенис Оп31'!$A$2:$C$13,3,0)),$A$2:$G$981,7,0)-VLOOKUP(A9,$A$2:$G$981,7,0))/366),2)</f>
        <v>0.71</v>
      </c>
      <c r="C9" s="1">
        <f>COUNTIF($D$2:D9,"Да")</f>
        <v>0</v>
      </c>
      <c r="D9" s="42" t="str">
        <f>IF(ISERROR(VLOOKUP(A9,'Айгенис Оп31'!$C$3:$C$13,1,0)),"Нет","Да")</f>
        <v>Нет</v>
      </c>
      <c r="E9" s="43">
        <f t="shared" si="0"/>
        <v>366</v>
      </c>
      <c r="F9" s="43">
        <f>COUNTIF(E10:$E$981,365)</f>
        <v>918</v>
      </c>
      <c r="G9" s="43">
        <f>COUNTIF(E10:$E$981,366)</f>
        <v>54</v>
      </c>
      <c r="H9" s="2"/>
    </row>
    <row r="10" spans="1:8" x14ac:dyDescent="0.25">
      <c r="A10" s="45">
        <f t="shared" si="1"/>
        <v>45604</v>
      </c>
      <c r="B10" s="49">
        <f>ROUND(('Все выпуски'!$Z$3*'Все выпуски'!$Z$6/100)*((VLOOKUP(IF(D10="Нет",VLOOKUP(C10,'Айгенис Оп31'!$A$2:$C$13,3,0),VLOOKUP((C10-1),'Айгенис Оп31'!$A$2:$C$13,3,0)),$A$2:$G$981,6,0)-VLOOKUP(A10,$A$2:$G$981,6,0))/365+(VLOOKUP(IF(D10="Нет",VLOOKUP(C10,'Айгенис Оп31'!$A$2:$C$13,3,0),VLOOKUP((C10-1),'Айгенис Оп31'!$A$2:$C$13,3,0)),$A$2:$G$981,7,0)-VLOOKUP(A10,$A$2:$G$981,7,0))/366),2)</f>
        <v>0.81</v>
      </c>
      <c r="C10" s="1">
        <f>COUNTIF($D$2:D10,"Да")</f>
        <v>0</v>
      </c>
      <c r="D10" s="42" t="str">
        <f>IF(ISERROR(VLOOKUP(A10,'Айгенис Оп31'!$C$3:$C$13,1,0)),"Нет","Да")</f>
        <v>Нет</v>
      </c>
      <c r="E10" s="43">
        <f t="shared" si="0"/>
        <v>366</v>
      </c>
      <c r="F10" s="43">
        <f>COUNTIF(E11:$E$981,365)</f>
        <v>918</v>
      </c>
      <c r="G10" s="43">
        <f>COUNTIF(E11:$E$981,366)</f>
        <v>53</v>
      </c>
      <c r="H10" s="2"/>
    </row>
    <row r="11" spans="1:8" x14ac:dyDescent="0.25">
      <c r="A11" s="45">
        <f t="shared" si="1"/>
        <v>45605</v>
      </c>
      <c r="B11" s="49">
        <f>ROUND(('Все выпуски'!$Z$3*'Все выпуски'!$Z$6/100)*((VLOOKUP(IF(D11="Нет",VLOOKUP(C11,'Айгенис Оп31'!$A$2:$C$13,3,0),VLOOKUP((C11-1),'Айгенис Оп31'!$A$2:$C$13,3,0)),$A$2:$G$981,6,0)-VLOOKUP(A11,$A$2:$G$981,6,0))/365+(VLOOKUP(IF(D11="Нет",VLOOKUP(C11,'Айгенис Оп31'!$A$2:$C$13,3,0),VLOOKUP((C11-1),'Айгенис Оп31'!$A$2:$C$13,3,0)),$A$2:$G$981,7,0)-VLOOKUP(A11,$A$2:$G$981,7,0))/366),2)</f>
        <v>0.91</v>
      </c>
      <c r="C11" s="1">
        <f>COUNTIF($D$2:D11,"Да")</f>
        <v>0</v>
      </c>
      <c r="D11" s="42" t="str">
        <f>IF(ISERROR(VLOOKUP(A11,'Айгенис Оп31'!$C$3:$C$13,1,0)),"Нет","Да")</f>
        <v>Нет</v>
      </c>
      <c r="E11" s="43">
        <f t="shared" si="0"/>
        <v>366</v>
      </c>
      <c r="F11" s="43">
        <f>COUNTIF(E12:$E$981,365)</f>
        <v>918</v>
      </c>
      <c r="G11" s="43">
        <f>COUNTIF(E12:$E$981,366)</f>
        <v>52</v>
      </c>
      <c r="H11" s="2"/>
    </row>
    <row r="12" spans="1:8" x14ac:dyDescent="0.25">
      <c r="A12" s="45">
        <f t="shared" si="1"/>
        <v>45606</v>
      </c>
      <c r="B12" s="49">
        <f>ROUND(('Все выпуски'!$Z$3*'Все выпуски'!$Z$6/100)*((VLOOKUP(IF(D12="Нет",VLOOKUP(C12,'Айгенис Оп31'!$A$2:$C$13,3,0),VLOOKUP((C12-1),'Айгенис Оп31'!$A$2:$C$13,3,0)),$A$2:$G$981,6,0)-VLOOKUP(A12,$A$2:$G$981,6,0))/365+(VLOOKUP(IF(D12="Нет",VLOOKUP(C12,'Айгенис Оп31'!$A$2:$C$13,3,0),VLOOKUP((C12-1),'Айгенис Оп31'!$A$2:$C$13,3,0)),$A$2:$G$981,7,0)-VLOOKUP(A12,$A$2:$G$981,7,0))/366),2)</f>
        <v>1.01</v>
      </c>
      <c r="C12" s="1">
        <f>COUNTIF($D$2:D12,"Да")</f>
        <v>0</v>
      </c>
      <c r="D12" s="42" t="str">
        <f>IF(ISERROR(VLOOKUP(A12,'Айгенис Оп31'!$C$3:$C$13,1,0)),"Нет","Да")</f>
        <v>Нет</v>
      </c>
      <c r="E12" s="43">
        <f t="shared" si="0"/>
        <v>366</v>
      </c>
      <c r="F12" s="43">
        <f>COUNTIF(E13:$E$981,365)</f>
        <v>918</v>
      </c>
      <c r="G12" s="43">
        <f>COUNTIF(E13:$E$981,366)</f>
        <v>51</v>
      </c>
      <c r="H12" s="2"/>
    </row>
    <row r="13" spans="1:8" x14ac:dyDescent="0.25">
      <c r="A13" s="45">
        <f t="shared" si="1"/>
        <v>45607</v>
      </c>
      <c r="B13" s="49">
        <f>ROUND(('Все выпуски'!$Z$3*'Все выпуски'!$Z$6/100)*((VLOOKUP(IF(D13="Нет",VLOOKUP(C13,'Айгенис Оп31'!$A$2:$C$13,3,0),VLOOKUP((C13-1),'Айгенис Оп31'!$A$2:$C$13,3,0)),$A$2:$G$981,6,0)-VLOOKUP(A13,$A$2:$G$981,6,0))/365+(VLOOKUP(IF(D13="Нет",VLOOKUP(C13,'Айгенис Оп31'!$A$2:$C$13,3,0),VLOOKUP((C13-1),'Айгенис Оп31'!$A$2:$C$13,3,0)),$A$2:$G$981,7,0)-VLOOKUP(A13,$A$2:$G$981,7,0))/366),2)</f>
        <v>1.1100000000000001</v>
      </c>
      <c r="C13" s="1">
        <f>COUNTIF($D$2:D13,"Да")</f>
        <v>0</v>
      </c>
      <c r="D13" s="42" t="str">
        <f>IF(ISERROR(VLOOKUP(A13,'Айгенис Оп31'!$C$3:$C$13,1,0)),"Нет","Да")</f>
        <v>Нет</v>
      </c>
      <c r="E13" s="43">
        <f t="shared" si="0"/>
        <v>366</v>
      </c>
      <c r="F13" s="43">
        <f>COUNTIF(E14:$E$981,365)</f>
        <v>918</v>
      </c>
      <c r="G13" s="43">
        <f>COUNTIF(E14:$E$981,366)</f>
        <v>50</v>
      </c>
      <c r="H13" s="2"/>
    </row>
    <row r="14" spans="1:8" x14ac:dyDescent="0.25">
      <c r="A14" s="45">
        <f t="shared" si="1"/>
        <v>45608</v>
      </c>
      <c r="B14" s="49">
        <f>ROUND(('Все выпуски'!$Z$3*'Все выпуски'!$Z$6/100)*((VLOOKUP(IF(D14="Нет",VLOOKUP(C14,'Айгенис Оп31'!$A$2:$C$13,3,0),VLOOKUP((C14-1),'Айгенис Оп31'!$A$2:$C$13,3,0)),$A$2:$G$981,6,0)-VLOOKUP(A14,$A$2:$G$981,6,0))/365+(VLOOKUP(IF(D14="Нет",VLOOKUP(C14,'Айгенис Оп31'!$A$2:$C$13,3,0),VLOOKUP((C14-1),'Айгенис Оп31'!$A$2:$C$13,3,0)),$A$2:$G$981,7,0)-VLOOKUP(A14,$A$2:$G$981,7,0))/366),2)</f>
        <v>1.21</v>
      </c>
      <c r="C14" s="1">
        <f>COUNTIF($D$2:D14,"Да")</f>
        <v>0</v>
      </c>
      <c r="D14" s="42" t="str">
        <f>IF(ISERROR(VLOOKUP(A14,'Айгенис Оп31'!$C$3:$C$13,1,0)),"Нет","Да")</f>
        <v>Нет</v>
      </c>
      <c r="E14" s="43">
        <f t="shared" si="0"/>
        <v>366</v>
      </c>
      <c r="F14" s="43">
        <f>COUNTIF(E15:$E$981,365)</f>
        <v>918</v>
      </c>
      <c r="G14" s="43">
        <f>COUNTIF(E15:$E$981,366)</f>
        <v>49</v>
      </c>
      <c r="H14" s="2"/>
    </row>
    <row r="15" spans="1:8" x14ac:dyDescent="0.25">
      <c r="A15" s="45">
        <f t="shared" si="1"/>
        <v>45609</v>
      </c>
      <c r="B15" s="49">
        <f>ROUND(('Все выпуски'!$Z$3*'Все выпуски'!$Z$6/100)*((VLOOKUP(IF(D15="Нет",VLOOKUP(C15,'Айгенис Оп31'!$A$2:$C$13,3,0),VLOOKUP((C15-1),'Айгенис Оп31'!$A$2:$C$13,3,0)),$A$2:$G$981,6,0)-VLOOKUP(A15,$A$2:$G$981,6,0))/365+(VLOOKUP(IF(D15="Нет",VLOOKUP(C15,'Айгенис Оп31'!$A$2:$C$13,3,0),VLOOKUP((C15-1),'Айгенис Оп31'!$A$2:$C$13,3,0)),$A$2:$G$981,7,0)-VLOOKUP(A15,$A$2:$G$981,7,0))/366),2)</f>
        <v>1.31</v>
      </c>
      <c r="C15" s="1">
        <f>COUNTIF($D$2:D15,"Да")</f>
        <v>0</v>
      </c>
      <c r="D15" s="42" t="str">
        <f>IF(ISERROR(VLOOKUP(A15,'Айгенис Оп31'!$C$3:$C$13,1,0)),"Нет","Да")</f>
        <v>Нет</v>
      </c>
      <c r="E15" s="43">
        <f t="shared" si="0"/>
        <v>366</v>
      </c>
      <c r="F15" s="43">
        <f>COUNTIF(E16:$E$981,365)</f>
        <v>918</v>
      </c>
      <c r="G15" s="43">
        <f>COUNTIF(E16:$E$981,366)</f>
        <v>48</v>
      </c>
      <c r="H15" s="2"/>
    </row>
    <row r="16" spans="1:8" x14ac:dyDescent="0.25">
      <c r="A16" s="45">
        <f t="shared" si="1"/>
        <v>45610</v>
      </c>
      <c r="B16" s="49">
        <f>ROUND(('Все выпуски'!$Z$3*'Все выпуски'!$Z$6/100)*((VLOOKUP(IF(D16="Нет",VLOOKUP(C16,'Айгенис Оп31'!$A$2:$C$13,3,0),VLOOKUP((C16-1),'Айгенис Оп31'!$A$2:$C$13,3,0)),$A$2:$G$981,6,0)-VLOOKUP(A16,$A$2:$G$981,6,0))/365+(VLOOKUP(IF(D16="Нет",VLOOKUP(C16,'Айгенис Оп31'!$A$2:$C$13,3,0),VLOOKUP((C16-1),'Айгенис Оп31'!$A$2:$C$13,3,0)),$A$2:$G$981,7,0)-VLOOKUP(A16,$A$2:$G$981,7,0))/366),2)</f>
        <v>1.42</v>
      </c>
      <c r="C16" s="1">
        <f>COUNTIF($D$2:D16,"Да")</f>
        <v>0</v>
      </c>
      <c r="D16" s="42" t="str">
        <f>IF(ISERROR(VLOOKUP(A16,'Айгенис Оп31'!$C$3:$C$13,1,0)),"Нет","Да")</f>
        <v>Нет</v>
      </c>
      <c r="E16" s="43">
        <f t="shared" si="0"/>
        <v>366</v>
      </c>
      <c r="F16" s="43">
        <f>COUNTIF(E17:$E$981,365)</f>
        <v>918</v>
      </c>
      <c r="G16" s="43">
        <f>COUNTIF(E17:$E$981,366)</f>
        <v>47</v>
      </c>
      <c r="H16" s="2"/>
    </row>
    <row r="17" spans="1:8" x14ac:dyDescent="0.25">
      <c r="A17" s="45">
        <f t="shared" si="1"/>
        <v>45611</v>
      </c>
      <c r="B17" s="49">
        <f>ROUND(('Все выпуски'!$Z$3*'Все выпуски'!$Z$6/100)*((VLOOKUP(IF(D17="Нет",VLOOKUP(C17,'Айгенис Оп31'!$A$2:$C$13,3,0),VLOOKUP((C17-1),'Айгенис Оп31'!$A$2:$C$13,3,0)),$A$2:$G$981,6,0)-VLOOKUP(A17,$A$2:$G$981,6,0))/365+(VLOOKUP(IF(D17="Нет",VLOOKUP(C17,'Айгенис Оп31'!$A$2:$C$13,3,0),VLOOKUP((C17-1),'Айгенис Оп31'!$A$2:$C$13,3,0)),$A$2:$G$981,7,0)-VLOOKUP(A17,$A$2:$G$981,7,0))/366),2)</f>
        <v>1.52</v>
      </c>
      <c r="C17" s="1">
        <f>COUNTIF($D$2:D17,"Да")</f>
        <v>0</v>
      </c>
      <c r="D17" s="42" t="str">
        <f>IF(ISERROR(VLOOKUP(A17,'Айгенис Оп31'!$C$3:$C$13,1,0)),"Нет","Да")</f>
        <v>Нет</v>
      </c>
      <c r="E17" s="43">
        <f t="shared" si="0"/>
        <v>366</v>
      </c>
      <c r="F17" s="43">
        <f>COUNTIF(E18:$E$981,365)</f>
        <v>918</v>
      </c>
      <c r="G17" s="43">
        <f>COUNTIF(E18:$E$981,366)</f>
        <v>46</v>
      </c>
      <c r="H17" s="2"/>
    </row>
    <row r="18" spans="1:8" x14ac:dyDescent="0.25">
      <c r="A18" s="45">
        <f t="shared" si="1"/>
        <v>45612</v>
      </c>
      <c r="B18" s="49">
        <f>ROUND(('Все выпуски'!$Z$3*'Все выпуски'!$Z$6/100)*((VLOOKUP(IF(D18="Нет",VLOOKUP(C18,'Айгенис Оп31'!$A$2:$C$13,3,0),VLOOKUP((C18-1),'Айгенис Оп31'!$A$2:$C$13,3,0)),$A$2:$G$981,6,0)-VLOOKUP(A18,$A$2:$G$981,6,0))/365+(VLOOKUP(IF(D18="Нет",VLOOKUP(C18,'Айгенис Оп31'!$A$2:$C$13,3,0),VLOOKUP((C18-1),'Айгенис Оп31'!$A$2:$C$13,3,0)),$A$2:$G$981,7,0)-VLOOKUP(A18,$A$2:$G$981,7,0))/366),2)</f>
        <v>1.62</v>
      </c>
      <c r="C18" s="1">
        <f>COUNTIF($D$2:D18,"Да")</f>
        <v>0</v>
      </c>
      <c r="D18" s="42" t="str">
        <f>IF(ISERROR(VLOOKUP(A18,'Айгенис Оп31'!$C$3:$C$13,1,0)),"Нет","Да")</f>
        <v>Нет</v>
      </c>
      <c r="E18" s="43">
        <f t="shared" si="0"/>
        <v>366</v>
      </c>
      <c r="F18" s="43">
        <f>COUNTIF(E19:$E$981,365)</f>
        <v>918</v>
      </c>
      <c r="G18" s="43">
        <f>COUNTIF(E19:$E$981,366)</f>
        <v>45</v>
      </c>
      <c r="H18" s="2"/>
    </row>
    <row r="19" spans="1:8" x14ac:dyDescent="0.25">
      <c r="A19" s="45">
        <f t="shared" si="1"/>
        <v>45613</v>
      </c>
      <c r="B19" s="49">
        <f>ROUND(('Все выпуски'!$Z$3*'Все выпуски'!$Z$6/100)*((VLOOKUP(IF(D19="Нет",VLOOKUP(C19,'Айгенис Оп31'!$A$2:$C$13,3,0),VLOOKUP((C19-1),'Айгенис Оп31'!$A$2:$C$13,3,0)),$A$2:$G$981,6,0)-VLOOKUP(A19,$A$2:$G$981,6,0))/365+(VLOOKUP(IF(D19="Нет",VLOOKUP(C19,'Айгенис Оп31'!$A$2:$C$13,3,0),VLOOKUP((C19-1),'Айгенис Оп31'!$A$2:$C$13,3,0)),$A$2:$G$981,7,0)-VLOOKUP(A19,$A$2:$G$981,7,0))/366),2)</f>
        <v>1.72</v>
      </c>
      <c r="C19" s="1">
        <f>COUNTIF($D$2:D19,"Да")</f>
        <v>0</v>
      </c>
      <c r="D19" s="42" t="str">
        <f>IF(ISERROR(VLOOKUP(A19,'Айгенис Оп31'!$C$3:$C$13,1,0)),"Нет","Да")</f>
        <v>Нет</v>
      </c>
      <c r="E19" s="43">
        <f t="shared" si="0"/>
        <v>366</v>
      </c>
      <c r="F19" s="43">
        <f>COUNTIF(E20:$E$981,365)</f>
        <v>918</v>
      </c>
      <c r="G19" s="43">
        <f>COUNTIF(E20:$E$981,366)</f>
        <v>44</v>
      </c>
      <c r="H19" s="2"/>
    </row>
    <row r="20" spans="1:8" x14ac:dyDescent="0.25">
      <c r="A20" s="45">
        <f t="shared" si="1"/>
        <v>45614</v>
      </c>
      <c r="B20" s="49">
        <f>ROUND(('Все выпуски'!$Z$3*'Все выпуски'!$Z$6/100)*((VLOOKUP(IF(D20="Нет",VLOOKUP(C20,'Айгенис Оп31'!$A$2:$C$13,3,0),VLOOKUP((C20-1),'Айгенис Оп31'!$A$2:$C$13,3,0)),$A$2:$G$981,6,0)-VLOOKUP(A20,$A$2:$G$981,6,0))/365+(VLOOKUP(IF(D20="Нет",VLOOKUP(C20,'Айгенис Оп31'!$A$2:$C$13,3,0),VLOOKUP((C20-1),'Айгенис Оп31'!$A$2:$C$13,3,0)),$A$2:$G$981,7,0)-VLOOKUP(A20,$A$2:$G$981,7,0))/366),2)</f>
        <v>1.82</v>
      </c>
      <c r="C20" s="1">
        <f>COUNTIF($D$2:D20,"Да")</f>
        <v>0</v>
      </c>
      <c r="D20" s="42" t="str">
        <f>IF(ISERROR(VLOOKUP(A20,'Айгенис Оп31'!$C$3:$C$13,1,0)),"Нет","Да")</f>
        <v>Нет</v>
      </c>
      <c r="E20" s="43">
        <f t="shared" si="0"/>
        <v>366</v>
      </c>
      <c r="F20" s="43">
        <f>COUNTIF(E21:$E$981,365)</f>
        <v>918</v>
      </c>
      <c r="G20" s="43">
        <f>COUNTIF(E21:$E$981,366)</f>
        <v>43</v>
      </c>
      <c r="H20" s="2"/>
    </row>
    <row r="21" spans="1:8" x14ac:dyDescent="0.25">
      <c r="A21" s="45">
        <f t="shared" si="1"/>
        <v>45615</v>
      </c>
      <c r="B21" s="49">
        <f>ROUND(('Все выпуски'!$Z$3*'Все выпуски'!$Z$6/100)*((VLOOKUP(IF(D21="Нет",VLOOKUP(C21,'Айгенис Оп31'!$A$2:$C$13,3,0),VLOOKUP((C21-1),'Айгенис Оп31'!$A$2:$C$13,3,0)),$A$2:$G$981,6,0)-VLOOKUP(A21,$A$2:$G$981,6,0))/365+(VLOOKUP(IF(D21="Нет",VLOOKUP(C21,'Айгенис Оп31'!$A$2:$C$13,3,0),VLOOKUP((C21-1),'Айгенис Оп31'!$A$2:$C$13,3,0)),$A$2:$G$981,7,0)-VLOOKUP(A21,$A$2:$G$981,7,0))/366),2)</f>
        <v>1.92</v>
      </c>
      <c r="C21" s="1">
        <f>COUNTIF($D$2:D21,"Да")</f>
        <v>0</v>
      </c>
      <c r="D21" s="42" t="str">
        <f>IF(ISERROR(VLOOKUP(A21,'Айгенис Оп31'!$C$3:$C$13,1,0)),"Нет","Да")</f>
        <v>Нет</v>
      </c>
      <c r="E21" s="43">
        <f t="shared" si="0"/>
        <v>366</v>
      </c>
      <c r="F21" s="43">
        <f>COUNTIF(E22:$E$981,365)</f>
        <v>918</v>
      </c>
      <c r="G21" s="43">
        <f>COUNTIF(E22:$E$981,366)</f>
        <v>42</v>
      </c>
      <c r="H21" s="2"/>
    </row>
    <row r="22" spans="1:8" x14ac:dyDescent="0.25">
      <c r="A22" s="45">
        <f t="shared" si="1"/>
        <v>45616</v>
      </c>
      <c r="B22" s="49">
        <f>ROUND(('Все выпуски'!$Z$3*'Все выпуски'!$Z$6/100)*((VLOOKUP(IF(D22="Нет",VLOOKUP(C22,'Айгенис Оп31'!$A$2:$C$13,3,0),VLOOKUP((C22-1),'Айгенис Оп31'!$A$2:$C$13,3,0)),$A$2:$G$981,6,0)-VLOOKUP(A22,$A$2:$G$981,6,0))/365+(VLOOKUP(IF(D22="Нет",VLOOKUP(C22,'Айгенис Оп31'!$A$2:$C$13,3,0),VLOOKUP((C22-1),'Айгенис Оп31'!$A$2:$C$13,3,0)),$A$2:$G$981,7,0)-VLOOKUP(A22,$A$2:$G$981,7,0))/366),2)</f>
        <v>2.02</v>
      </c>
      <c r="C22" s="1">
        <f>COUNTIF($D$2:D22,"Да")</f>
        <v>0</v>
      </c>
      <c r="D22" s="42" t="str">
        <f>IF(ISERROR(VLOOKUP(A22,'Айгенис Оп31'!$C$3:$C$13,1,0)),"Нет","Да")</f>
        <v>Нет</v>
      </c>
      <c r="E22" s="43">
        <f t="shared" si="0"/>
        <v>366</v>
      </c>
      <c r="F22" s="43">
        <f>COUNTIF(E23:$E$981,365)</f>
        <v>918</v>
      </c>
      <c r="G22" s="43">
        <f>COUNTIF(E23:$E$981,366)</f>
        <v>41</v>
      </c>
      <c r="H22" s="2"/>
    </row>
    <row r="23" spans="1:8" x14ac:dyDescent="0.25">
      <c r="A23" s="45">
        <f t="shared" si="1"/>
        <v>45617</v>
      </c>
      <c r="B23" s="49">
        <f>ROUND(('Все выпуски'!$Z$3*'Все выпуски'!$Z$6/100)*((VLOOKUP(IF(D23="Нет",VLOOKUP(C23,'Айгенис Оп31'!$A$2:$C$13,3,0),VLOOKUP((C23-1),'Айгенис Оп31'!$A$2:$C$13,3,0)),$A$2:$G$981,6,0)-VLOOKUP(A23,$A$2:$G$981,6,0))/365+(VLOOKUP(IF(D23="Нет",VLOOKUP(C23,'Айгенис Оп31'!$A$2:$C$13,3,0),VLOOKUP((C23-1),'Айгенис Оп31'!$A$2:$C$13,3,0)),$A$2:$G$981,7,0)-VLOOKUP(A23,$A$2:$G$981,7,0))/366),2)</f>
        <v>2.12</v>
      </c>
      <c r="C23" s="1">
        <f>COUNTIF($D$2:D23,"Да")</f>
        <v>0</v>
      </c>
      <c r="D23" s="42" t="str">
        <f>IF(ISERROR(VLOOKUP(A23,'Айгенис Оп31'!$C$3:$C$13,1,0)),"Нет","Да")</f>
        <v>Нет</v>
      </c>
      <c r="E23" s="43">
        <f t="shared" si="0"/>
        <v>366</v>
      </c>
      <c r="F23" s="43">
        <f>COUNTIF(E24:$E$981,365)</f>
        <v>918</v>
      </c>
      <c r="G23" s="43">
        <f>COUNTIF(E24:$E$981,366)</f>
        <v>40</v>
      </c>
      <c r="H23" s="2"/>
    </row>
    <row r="24" spans="1:8" x14ac:dyDescent="0.25">
      <c r="A24" s="45">
        <f t="shared" si="1"/>
        <v>45618</v>
      </c>
      <c r="B24" s="49">
        <f>ROUND(('Все выпуски'!$Z$3*'Все выпуски'!$Z$6/100)*((VLOOKUP(IF(D24="Нет",VLOOKUP(C24,'Айгенис Оп31'!$A$2:$C$13,3,0),VLOOKUP((C24-1),'Айгенис Оп31'!$A$2:$C$13,3,0)),$A$2:$G$981,6,0)-VLOOKUP(A24,$A$2:$G$981,6,0))/365+(VLOOKUP(IF(D24="Нет",VLOOKUP(C24,'Айгенис Оп31'!$A$2:$C$13,3,0),VLOOKUP((C24-1),'Айгенис Оп31'!$A$2:$C$13,3,0)),$A$2:$G$981,7,0)-VLOOKUP(A24,$A$2:$G$981,7,0))/366),2)</f>
        <v>2.2200000000000002</v>
      </c>
      <c r="C24" s="1">
        <f>COUNTIF($D$2:D24,"Да")</f>
        <v>0</v>
      </c>
      <c r="D24" s="42" t="str">
        <f>IF(ISERROR(VLOOKUP(A24,'Айгенис Оп31'!$C$3:$C$13,1,0)),"Нет","Да")</f>
        <v>Нет</v>
      </c>
      <c r="E24" s="43">
        <f t="shared" si="0"/>
        <v>366</v>
      </c>
      <c r="F24" s="43">
        <f>COUNTIF(E25:$E$981,365)</f>
        <v>918</v>
      </c>
      <c r="G24" s="43">
        <f>COUNTIF(E25:$E$981,366)</f>
        <v>39</v>
      </c>
      <c r="H24" s="2"/>
    </row>
    <row r="25" spans="1:8" x14ac:dyDescent="0.25">
      <c r="A25" s="45">
        <f t="shared" si="1"/>
        <v>45619</v>
      </c>
      <c r="B25" s="49">
        <f>ROUND(('Все выпуски'!$Z$3*'Все выпуски'!$Z$6/100)*((VLOOKUP(IF(D25="Нет",VLOOKUP(C25,'Айгенис Оп31'!$A$2:$C$13,3,0),VLOOKUP((C25-1),'Айгенис Оп31'!$A$2:$C$13,3,0)),$A$2:$G$981,6,0)-VLOOKUP(A25,$A$2:$G$981,6,0))/365+(VLOOKUP(IF(D25="Нет",VLOOKUP(C25,'Айгенис Оп31'!$A$2:$C$13,3,0),VLOOKUP((C25-1),'Айгенис Оп31'!$A$2:$C$13,3,0)),$A$2:$G$981,7,0)-VLOOKUP(A25,$A$2:$G$981,7,0))/366),2)</f>
        <v>2.33</v>
      </c>
      <c r="C25" s="1">
        <f>COUNTIF($D$2:D25,"Да")</f>
        <v>0</v>
      </c>
      <c r="D25" s="42" t="str">
        <f>IF(ISERROR(VLOOKUP(A25,'Айгенис Оп31'!$C$3:$C$13,1,0)),"Нет","Да")</f>
        <v>Нет</v>
      </c>
      <c r="E25" s="43">
        <f t="shared" si="0"/>
        <v>366</v>
      </c>
      <c r="F25" s="43">
        <f>COUNTIF(E26:$E$981,365)</f>
        <v>918</v>
      </c>
      <c r="G25" s="43">
        <f>COUNTIF(E26:$E$981,366)</f>
        <v>38</v>
      </c>
      <c r="H25" s="2"/>
    </row>
    <row r="26" spans="1:8" x14ac:dyDescent="0.25">
      <c r="A26" s="45">
        <f t="shared" si="1"/>
        <v>45620</v>
      </c>
      <c r="B26" s="49">
        <f>ROUND(('Все выпуски'!$Z$3*'Все выпуски'!$Z$6/100)*((VLOOKUP(IF(D26="Нет",VLOOKUP(C26,'Айгенис Оп31'!$A$2:$C$13,3,0),VLOOKUP((C26-1),'Айгенис Оп31'!$A$2:$C$13,3,0)),$A$2:$G$981,6,0)-VLOOKUP(A26,$A$2:$G$981,6,0))/365+(VLOOKUP(IF(D26="Нет",VLOOKUP(C26,'Айгенис Оп31'!$A$2:$C$13,3,0),VLOOKUP((C26-1),'Айгенис Оп31'!$A$2:$C$13,3,0)),$A$2:$G$981,7,0)-VLOOKUP(A26,$A$2:$G$981,7,0))/366),2)</f>
        <v>2.4300000000000002</v>
      </c>
      <c r="C26" s="1">
        <f>COUNTIF($D$2:D26,"Да")</f>
        <v>0</v>
      </c>
      <c r="D26" s="42" t="str">
        <f>IF(ISERROR(VLOOKUP(A26,'Айгенис Оп31'!$C$3:$C$13,1,0)),"Нет","Да")</f>
        <v>Нет</v>
      </c>
      <c r="E26" s="43">
        <f t="shared" si="0"/>
        <v>366</v>
      </c>
      <c r="F26" s="43">
        <f>COUNTIF(E27:$E$981,365)</f>
        <v>918</v>
      </c>
      <c r="G26" s="43">
        <f>COUNTIF(E27:$E$981,366)</f>
        <v>37</v>
      </c>
      <c r="H26" s="2"/>
    </row>
    <row r="27" spans="1:8" x14ac:dyDescent="0.25">
      <c r="A27" s="45">
        <f t="shared" si="1"/>
        <v>45621</v>
      </c>
      <c r="B27" s="49">
        <f>ROUND(('Все выпуски'!$Z$3*'Все выпуски'!$Z$6/100)*((VLOOKUP(IF(D27="Нет",VLOOKUP(C27,'Айгенис Оп31'!$A$2:$C$13,3,0),VLOOKUP((C27-1),'Айгенис Оп31'!$A$2:$C$13,3,0)),$A$2:$G$981,6,0)-VLOOKUP(A27,$A$2:$G$981,6,0))/365+(VLOOKUP(IF(D27="Нет",VLOOKUP(C27,'Айгенис Оп31'!$A$2:$C$13,3,0),VLOOKUP((C27-1),'Айгенис Оп31'!$A$2:$C$13,3,0)),$A$2:$G$981,7,0)-VLOOKUP(A27,$A$2:$G$981,7,0))/366),2)</f>
        <v>2.5299999999999998</v>
      </c>
      <c r="C27" s="1">
        <f>COUNTIF($D$2:D27,"Да")</f>
        <v>0</v>
      </c>
      <c r="D27" s="42" t="str">
        <f>IF(ISERROR(VLOOKUP(A27,'Айгенис Оп31'!$C$3:$C$13,1,0)),"Нет","Да")</f>
        <v>Нет</v>
      </c>
      <c r="E27" s="43">
        <f t="shared" si="0"/>
        <v>366</v>
      </c>
      <c r="F27" s="43">
        <f>COUNTIF(E28:$E$981,365)</f>
        <v>918</v>
      </c>
      <c r="G27" s="43">
        <f>COUNTIF(E28:$E$981,366)</f>
        <v>36</v>
      </c>
      <c r="H27" s="2"/>
    </row>
    <row r="28" spans="1:8" x14ac:dyDescent="0.25">
      <c r="A28" s="45">
        <f t="shared" si="1"/>
        <v>45622</v>
      </c>
      <c r="B28" s="49">
        <f>ROUND(('Все выпуски'!$Z$3*'Все выпуски'!$Z$6/100)*((VLOOKUP(IF(D28="Нет",VLOOKUP(C28,'Айгенис Оп31'!$A$2:$C$13,3,0),VLOOKUP((C28-1),'Айгенис Оп31'!$A$2:$C$13,3,0)),$A$2:$G$981,6,0)-VLOOKUP(A28,$A$2:$G$981,6,0))/365+(VLOOKUP(IF(D28="Нет",VLOOKUP(C28,'Айгенис Оп31'!$A$2:$C$13,3,0),VLOOKUP((C28-1),'Айгенис Оп31'!$A$2:$C$13,3,0)),$A$2:$G$981,7,0)-VLOOKUP(A28,$A$2:$G$981,7,0))/366),2)</f>
        <v>2.63</v>
      </c>
      <c r="C28" s="1">
        <f>COUNTIF($D$2:D28,"Да")</f>
        <v>0</v>
      </c>
      <c r="D28" s="42" t="str">
        <f>IF(ISERROR(VLOOKUP(A28,'Айгенис Оп31'!$C$3:$C$13,1,0)),"Нет","Да")</f>
        <v>Нет</v>
      </c>
      <c r="E28" s="43">
        <f t="shared" si="0"/>
        <v>366</v>
      </c>
      <c r="F28" s="43">
        <f>COUNTIF(E29:$E$981,365)</f>
        <v>918</v>
      </c>
      <c r="G28" s="43">
        <f>COUNTIF(E29:$E$981,366)</f>
        <v>35</v>
      </c>
      <c r="H28" s="2"/>
    </row>
    <row r="29" spans="1:8" x14ac:dyDescent="0.25">
      <c r="A29" s="45">
        <f t="shared" si="1"/>
        <v>45623</v>
      </c>
      <c r="B29" s="49">
        <f>ROUND(('Все выпуски'!$Z$3*'Все выпуски'!$Z$6/100)*((VLOOKUP(IF(D29="Нет",VLOOKUP(C29,'Айгенис Оп31'!$A$2:$C$13,3,0),VLOOKUP((C29-1),'Айгенис Оп31'!$A$2:$C$13,3,0)),$A$2:$G$981,6,0)-VLOOKUP(A29,$A$2:$G$981,6,0))/365+(VLOOKUP(IF(D29="Нет",VLOOKUP(C29,'Айгенис Оп31'!$A$2:$C$13,3,0),VLOOKUP((C29-1),'Айгенис Оп31'!$A$2:$C$13,3,0)),$A$2:$G$981,7,0)-VLOOKUP(A29,$A$2:$G$981,7,0))/366),2)</f>
        <v>2.73</v>
      </c>
      <c r="C29" s="1">
        <f>COUNTIF($D$2:D29,"Да")</f>
        <v>0</v>
      </c>
      <c r="D29" s="42" t="str">
        <f>IF(ISERROR(VLOOKUP(A29,'Айгенис Оп31'!$C$3:$C$13,1,0)),"Нет","Да")</f>
        <v>Нет</v>
      </c>
      <c r="E29" s="43">
        <f t="shared" si="0"/>
        <v>366</v>
      </c>
      <c r="F29" s="43">
        <f>COUNTIF(E30:$E$981,365)</f>
        <v>918</v>
      </c>
      <c r="G29" s="43">
        <f>COUNTIF(E30:$E$981,366)</f>
        <v>34</v>
      </c>
      <c r="H29" s="2"/>
    </row>
    <row r="30" spans="1:8" x14ac:dyDescent="0.25">
      <c r="A30" s="45">
        <f t="shared" si="1"/>
        <v>45624</v>
      </c>
      <c r="B30" s="49">
        <f>ROUND(('Все выпуски'!$Z$3*'Все выпуски'!$Z$6/100)*((VLOOKUP(IF(D30="Нет",VLOOKUP(C30,'Айгенис Оп31'!$A$2:$C$13,3,0),VLOOKUP((C30-1),'Айгенис Оп31'!$A$2:$C$13,3,0)),$A$2:$G$981,6,0)-VLOOKUP(A30,$A$2:$G$981,6,0))/365+(VLOOKUP(IF(D30="Нет",VLOOKUP(C30,'Айгенис Оп31'!$A$2:$C$13,3,0),VLOOKUP((C30-1),'Айгенис Оп31'!$A$2:$C$13,3,0)),$A$2:$G$981,7,0)-VLOOKUP(A30,$A$2:$G$981,7,0))/366),2)</f>
        <v>2.83</v>
      </c>
      <c r="C30" s="1">
        <f>COUNTIF($D$2:D30,"Да")</f>
        <v>0</v>
      </c>
      <c r="D30" s="42" t="str">
        <f>IF(ISERROR(VLOOKUP(A30,'Айгенис Оп31'!$C$3:$C$13,1,0)),"Нет","Да")</f>
        <v>Нет</v>
      </c>
      <c r="E30" s="43">
        <f t="shared" si="0"/>
        <v>366</v>
      </c>
      <c r="F30" s="43">
        <f>COUNTIF(E31:$E$981,365)</f>
        <v>918</v>
      </c>
      <c r="G30" s="43">
        <f>COUNTIF(E31:$E$981,366)</f>
        <v>33</v>
      </c>
      <c r="H30" s="2"/>
    </row>
    <row r="31" spans="1:8" x14ac:dyDescent="0.25">
      <c r="A31" s="45">
        <f t="shared" si="1"/>
        <v>45625</v>
      </c>
      <c r="B31" s="49">
        <f>ROUND(('Все выпуски'!$Z$3*'Все выпуски'!$Z$6/100)*((VLOOKUP(IF(D31="Нет",VLOOKUP(C31,'Айгенис Оп31'!$A$2:$C$13,3,0),VLOOKUP((C31-1),'Айгенис Оп31'!$A$2:$C$13,3,0)),$A$2:$G$981,6,0)-VLOOKUP(A31,$A$2:$G$981,6,0))/365+(VLOOKUP(IF(D31="Нет",VLOOKUP(C31,'Айгенис Оп31'!$A$2:$C$13,3,0),VLOOKUP((C31-1),'Айгенис Оп31'!$A$2:$C$13,3,0)),$A$2:$G$981,7,0)-VLOOKUP(A31,$A$2:$G$981,7,0))/366),2)</f>
        <v>2.93</v>
      </c>
      <c r="C31" s="1">
        <f>COUNTIF($D$2:D31,"Да")</f>
        <v>0</v>
      </c>
      <c r="D31" s="42" t="str">
        <f>IF(ISERROR(VLOOKUP(A31,'Айгенис Оп31'!$C$3:$C$13,1,0)),"Нет","Да")</f>
        <v>Нет</v>
      </c>
      <c r="E31" s="43">
        <f t="shared" si="0"/>
        <v>366</v>
      </c>
      <c r="F31" s="43">
        <f>COUNTIF(E32:$E$981,365)</f>
        <v>918</v>
      </c>
      <c r="G31" s="43">
        <f>COUNTIF(E32:$E$981,366)</f>
        <v>32</v>
      </c>
      <c r="H31" s="2"/>
    </row>
    <row r="32" spans="1:8" x14ac:dyDescent="0.25">
      <c r="A32" s="45">
        <f t="shared" si="1"/>
        <v>45626</v>
      </c>
      <c r="B32" s="49">
        <f>ROUND(('Все выпуски'!$Z$3*'Все выпуски'!$Z$6/100)*((VLOOKUP(IF(D32="Нет",VLOOKUP(C32,'Айгенис Оп31'!$A$2:$C$13,3,0),VLOOKUP((C32-1),'Айгенис Оп31'!$A$2:$C$13,3,0)),$A$2:$G$981,6,0)-VLOOKUP(A32,$A$2:$G$981,6,0))/365+(VLOOKUP(IF(D32="Нет",VLOOKUP(C32,'Айгенис Оп31'!$A$2:$C$13,3,0),VLOOKUP((C32-1),'Айгенис Оп31'!$A$2:$C$13,3,0)),$A$2:$G$981,7,0)-VLOOKUP(A32,$A$2:$G$981,7,0))/366),2)</f>
        <v>3.03</v>
      </c>
      <c r="C32" s="1">
        <f>COUNTIF($D$2:D32,"Да")</f>
        <v>0</v>
      </c>
      <c r="D32" s="42" t="str">
        <f>IF(ISERROR(VLOOKUP(A32,'Айгенис Оп31'!$C$3:$C$13,1,0)),"Нет","Да")</f>
        <v>Нет</v>
      </c>
      <c r="E32" s="43">
        <f t="shared" si="0"/>
        <v>366</v>
      </c>
      <c r="F32" s="43">
        <f>COUNTIF(E33:$E$981,365)</f>
        <v>918</v>
      </c>
      <c r="G32" s="43">
        <f>COUNTIF(E33:$E$981,366)</f>
        <v>31</v>
      </c>
      <c r="H32" s="2"/>
    </row>
    <row r="33" spans="1:8" x14ac:dyDescent="0.25">
      <c r="A33" s="45">
        <f t="shared" si="1"/>
        <v>45627</v>
      </c>
      <c r="B33" s="49">
        <f>ROUND(('Все выпуски'!$Z$3*'Все выпуски'!$Z$6/100)*((VLOOKUP(IF(D33="Нет",VLOOKUP(C33,'Айгенис Оп31'!$A$2:$C$13,3,0),VLOOKUP((C33-1),'Айгенис Оп31'!$A$2:$C$13,3,0)),$A$2:$G$981,6,0)-VLOOKUP(A33,$A$2:$G$981,6,0))/365+(VLOOKUP(IF(D33="Нет",VLOOKUP(C33,'Айгенис Оп31'!$A$2:$C$13,3,0),VLOOKUP((C33-1),'Айгенис Оп31'!$A$2:$C$13,3,0)),$A$2:$G$981,7,0)-VLOOKUP(A33,$A$2:$G$981,7,0))/366),2)</f>
        <v>3.13</v>
      </c>
      <c r="C33" s="1">
        <f>COUNTIF($D$2:D33,"Да")</f>
        <v>0</v>
      </c>
      <c r="D33" s="42" t="str">
        <f>IF(ISERROR(VLOOKUP(A33,'Айгенис Оп31'!$C$3:$C$13,1,0)),"Нет","Да")</f>
        <v>Нет</v>
      </c>
      <c r="E33" s="43">
        <f t="shared" si="0"/>
        <v>366</v>
      </c>
      <c r="F33" s="43">
        <f>COUNTIF(E34:$E$981,365)</f>
        <v>918</v>
      </c>
      <c r="G33" s="43">
        <f>COUNTIF(E34:$E$981,366)</f>
        <v>30</v>
      </c>
      <c r="H33" s="2"/>
    </row>
    <row r="34" spans="1:8" x14ac:dyDescent="0.25">
      <c r="A34" s="45">
        <f t="shared" si="1"/>
        <v>45628</v>
      </c>
      <c r="B34" s="49">
        <f>ROUND(('Все выпуски'!$Z$3*'Все выпуски'!$Z$6/100)*((VLOOKUP(IF(D34="Нет",VLOOKUP(C34,'Айгенис Оп31'!$A$2:$C$13,3,0),VLOOKUP((C34-1),'Айгенис Оп31'!$A$2:$C$13,3,0)),$A$2:$G$981,6,0)-VLOOKUP(A34,$A$2:$G$981,6,0))/365+(VLOOKUP(IF(D34="Нет",VLOOKUP(C34,'Айгенис Оп31'!$A$2:$C$13,3,0),VLOOKUP((C34-1),'Айгенис Оп31'!$A$2:$C$13,3,0)),$A$2:$G$981,7,0)-VLOOKUP(A34,$A$2:$G$981,7,0))/366),2)</f>
        <v>3.23</v>
      </c>
      <c r="C34" s="1">
        <f>COUNTIF($D$2:D34,"Да")</f>
        <v>0</v>
      </c>
      <c r="D34" s="42" t="str">
        <f>IF(ISERROR(VLOOKUP(A34,'Айгенис Оп31'!$C$3:$C$13,1,0)),"Нет","Да")</f>
        <v>Нет</v>
      </c>
      <c r="E34" s="43">
        <f t="shared" si="0"/>
        <v>366</v>
      </c>
      <c r="F34" s="43">
        <f>COUNTIF(E35:$E$981,365)</f>
        <v>918</v>
      </c>
      <c r="G34" s="43">
        <f>COUNTIF(E35:$E$981,366)</f>
        <v>29</v>
      </c>
      <c r="H34" s="2"/>
    </row>
    <row r="35" spans="1:8" x14ac:dyDescent="0.25">
      <c r="A35" s="45">
        <f t="shared" si="1"/>
        <v>45629</v>
      </c>
      <c r="B35" s="49">
        <f>ROUND(('Все выпуски'!$Z$3*'Все выпуски'!$Z$6/100)*((VLOOKUP(IF(D35="Нет",VLOOKUP(C35,'Айгенис Оп31'!$A$2:$C$13,3,0),VLOOKUP((C35-1),'Айгенис Оп31'!$A$2:$C$13,3,0)),$A$2:$G$981,6,0)-VLOOKUP(A35,$A$2:$G$981,6,0))/365+(VLOOKUP(IF(D35="Нет",VLOOKUP(C35,'Айгенис Оп31'!$A$2:$C$13,3,0),VLOOKUP((C35-1),'Айгенис Оп31'!$A$2:$C$13,3,0)),$A$2:$G$981,7,0)-VLOOKUP(A35,$A$2:$G$981,7,0))/366),2)</f>
        <v>3.34</v>
      </c>
      <c r="C35" s="1">
        <f>COUNTIF($D$2:D35,"Да")</f>
        <v>0</v>
      </c>
      <c r="D35" s="42" t="str">
        <f>IF(ISERROR(VLOOKUP(A35,'Айгенис Оп31'!$C$3:$C$13,1,0)),"Нет","Да")</f>
        <v>Нет</v>
      </c>
      <c r="E35" s="43">
        <f t="shared" si="0"/>
        <v>366</v>
      </c>
      <c r="F35" s="43">
        <f>COUNTIF(E36:$E$981,365)</f>
        <v>918</v>
      </c>
      <c r="G35" s="43">
        <f>COUNTIF(E36:$E$981,366)</f>
        <v>28</v>
      </c>
      <c r="H35" s="2"/>
    </row>
    <row r="36" spans="1:8" x14ac:dyDescent="0.25">
      <c r="A36" s="45">
        <f t="shared" si="1"/>
        <v>45630</v>
      </c>
      <c r="B36" s="49">
        <f>ROUND(('Все выпуски'!$Z$3*'Все выпуски'!$Z$6/100)*((VLOOKUP(IF(D36="Нет",VLOOKUP(C36,'Айгенис Оп31'!$A$2:$C$13,3,0),VLOOKUP((C36-1),'Айгенис Оп31'!$A$2:$C$13,3,0)),$A$2:$G$981,6,0)-VLOOKUP(A36,$A$2:$G$981,6,0))/365+(VLOOKUP(IF(D36="Нет",VLOOKUP(C36,'Айгенис Оп31'!$A$2:$C$13,3,0),VLOOKUP((C36-1),'Айгенис Оп31'!$A$2:$C$13,3,0)),$A$2:$G$981,7,0)-VLOOKUP(A36,$A$2:$G$981,7,0))/366),2)</f>
        <v>3.44</v>
      </c>
      <c r="C36" s="1">
        <f>COUNTIF($D$2:D36,"Да")</f>
        <v>0</v>
      </c>
      <c r="D36" s="42" t="str">
        <f>IF(ISERROR(VLOOKUP(A36,'Айгенис Оп31'!$C$3:$C$13,1,0)),"Нет","Да")</f>
        <v>Нет</v>
      </c>
      <c r="E36" s="43">
        <f t="shared" si="0"/>
        <v>366</v>
      </c>
      <c r="F36" s="43">
        <f>COUNTIF(E37:$E$981,365)</f>
        <v>918</v>
      </c>
      <c r="G36" s="43">
        <f>COUNTIF(E37:$E$981,366)</f>
        <v>27</v>
      </c>
      <c r="H36" s="2"/>
    </row>
    <row r="37" spans="1:8" x14ac:dyDescent="0.25">
      <c r="A37" s="45">
        <f t="shared" si="1"/>
        <v>45631</v>
      </c>
      <c r="B37" s="49">
        <f>ROUND(('Все выпуски'!$Z$3*'Все выпуски'!$Z$6/100)*((VLOOKUP(IF(D37="Нет",VLOOKUP(C37,'Айгенис Оп31'!$A$2:$C$13,3,0),VLOOKUP((C37-1),'Айгенис Оп31'!$A$2:$C$13,3,0)),$A$2:$G$981,6,0)-VLOOKUP(A37,$A$2:$G$981,6,0))/365+(VLOOKUP(IF(D37="Нет",VLOOKUP(C37,'Айгенис Оп31'!$A$2:$C$13,3,0),VLOOKUP((C37-1),'Айгенис Оп31'!$A$2:$C$13,3,0)),$A$2:$G$981,7,0)-VLOOKUP(A37,$A$2:$G$981,7,0))/366),2)</f>
        <v>3.54</v>
      </c>
      <c r="C37" s="1">
        <f>COUNTIF($D$2:D37,"Да")</f>
        <v>0</v>
      </c>
      <c r="D37" s="42" t="str">
        <f>IF(ISERROR(VLOOKUP(A37,'Айгенис Оп31'!$C$3:$C$13,1,0)),"Нет","Да")</f>
        <v>Нет</v>
      </c>
      <c r="E37" s="43">
        <f t="shared" si="0"/>
        <v>366</v>
      </c>
      <c r="F37" s="43">
        <f>COUNTIF(E38:$E$981,365)</f>
        <v>918</v>
      </c>
      <c r="G37" s="43">
        <f>COUNTIF(E38:$E$981,366)</f>
        <v>26</v>
      </c>
      <c r="H37" s="2"/>
    </row>
    <row r="38" spans="1:8" x14ac:dyDescent="0.25">
      <c r="A38" s="45">
        <f t="shared" si="1"/>
        <v>45632</v>
      </c>
      <c r="B38" s="49">
        <f>ROUND(('Все выпуски'!$Z$3*'Все выпуски'!$Z$6/100)*((VLOOKUP(IF(D38="Нет",VLOOKUP(C38,'Айгенис Оп31'!$A$2:$C$13,3,0),VLOOKUP((C38-1),'Айгенис Оп31'!$A$2:$C$13,3,0)),$A$2:$G$981,6,0)-VLOOKUP(A38,$A$2:$G$981,6,0))/365+(VLOOKUP(IF(D38="Нет",VLOOKUP(C38,'Айгенис Оп31'!$A$2:$C$13,3,0),VLOOKUP((C38-1),'Айгенис Оп31'!$A$2:$C$13,3,0)),$A$2:$G$981,7,0)-VLOOKUP(A38,$A$2:$G$981,7,0))/366),2)</f>
        <v>3.64</v>
      </c>
      <c r="C38" s="1">
        <f>COUNTIF($D$2:D38,"Да")</f>
        <v>0</v>
      </c>
      <c r="D38" s="42" t="str">
        <f>IF(ISERROR(VLOOKUP(A38,'Айгенис Оп31'!$C$3:$C$13,1,0)),"Нет","Да")</f>
        <v>Нет</v>
      </c>
      <c r="E38" s="43">
        <f t="shared" si="0"/>
        <v>366</v>
      </c>
      <c r="F38" s="43">
        <f>COUNTIF(E39:$E$981,365)</f>
        <v>918</v>
      </c>
      <c r="G38" s="43">
        <f>COUNTIF(E39:$E$981,366)</f>
        <v>25</v>
      </c>
      <c r="H38" s="2"/>
    </row>
    <row r="39" spans="1:8" x14ac:dyDescent="0.25">
      <c r="A39" s="45">
        <f t="shared" si="1"/>
        <v>45633</v>
      </c>
      <c r="B39" s="49">
        <f>ROUND(('Все выпуски'!$Z$3*'Все выпуски'!$Z$6/100)*((VLOOKUP(IF(D39="Нет",VLOOKUP(C39,'Айгенис Оп31'!$A$2:$C$13,3,0),VLOOKUP((C39-1),'Айгенис Оп31'!$A$2:$C$13,3,0)),$A$2:$G$981,6,0)-VLOOKUP(A39,$A$2:$G$981,6,0))/365+(VLOOKUP(IF(D39="Нет",VLOOKUP(C39,'Айгенис Оп31'!$A$2:$C$13,3,0),VLOOKUP((C39-1),'Айгенис Оп31'!$A$2:$C$13,3,0)),$A$2:$G$981,7,0)-VLOOKUP(A39,$A$2:$G$981,7,0))/366),2)</f>
        <v>3.74</v>
      </c>
      <c r="C39" s="1">
        <f>COUNTIF($D$2:D39,"Да")</f>
        <v>0</v>
      </c>
      <c r="D39" s="42" t="str">
        <f>IF(ISERROR(VLOOKUP(A39,'Айгенис Оп31'!$C$3:$C$13,1,0)),"Нет","Да")</f>
        <v>Нет</v>
      </c>
      <c r="E39" s="43">
        <f t="shared" si="0"/>
        <v>366</v>
      </c>
      <c r="F39" s="43">
        <f>COUNTIF(E40:$E$981,365)</f>
        <v>918</v>
      </c>
      <c r="G39" s="43">
        <f>COUNTIF(E40:$E$981,366)</f>
        <v>24</v>
      </c>
      <c r="H39" s="2"/>
    </row>
    <row r="40" spans="1:8" x14ac:dyDescent="0.25">
      <c r="A40" s="45">
        <f t="shared" si="1"/>
        <v>45634</v>
      </c>
      <c r="B40" s="49">
        <f>ROUND(('Все выпуски'!$Z$3*'Все выпуски'!$Z$6/100)*((VLOOKUP(IF(D40="Нет",VLOOKUP(C40,'Айгенис Оп31'!$A$2:$C$13,3,0),VLOOKUP((C40-1),'Айгенис Оп31'!$A$2:$C$13,3,0)),$A$2:$G$981,6,0)-VLOOKUP(A40,$A$2:$G$981,6,0))/365+(VLOOKUP(IF(D40="Нет",VLOOKUP(C40,'Айгенис Оп31'!$A$2:$C$13,3,0),VLOOKUP((C40-1),'Айгенис Оп31'!$A$2:$C$13,3,0)),$A$2:$G$981,7,0)-VLOOKUP(A40,$A$2:$G$981,7,0))/366),2)</f>
        <v>3.84</v>
      </c>
      <c r="C40" s="1">
        <f>COUNTIF($D$2:D40,"Да")</f>
        <v>0</v>
      </c>
      <c r="D40" s="42" t="str">
        <f>IF(ISERROR(VLOOKUP(A40,'Айгенис Оп31'!$C$3:$C$13,1,0)),"Нет","Да")</f>
        <v>Нет</v>
      </c>
      <c r="E40" s="43">
        <f t="shared" si="0"/>
        <v>366</v>
      </c>
      <c r="F40" s="43">
        <f>COUNTIF(E41:$E$981,365)</f>
        <v>918</v>
      </c>
      <c r="G40" s="43">
        <f>COUNTIF(E41:$E$981,366)</f>
        <v>23</v>
      </c>
      <c r="H40" s="2"/>
    </row>
    <row r="41" spans="1:8" x14ac:dyDescent="0.25">
      <c r="A41" s="45">
        <f t="shared" si="1"/>
        <v>45635</v>
      </c>
      <c r="B41" s="49">
        <f>ROUND(('Все выпуски'!$Z$3*'Все выпуски'!$Z$6/100)*((VLOOKUP(IF(D41="Нет",VLOOKUP(C41,'Айгенис Оп31'!$A$2:$C$13,3,0),VLOOKUP((C41-1),'Айгенис Оп31'!$A$2:$C$13,3,0)),$A$2:$G$981,6,0)-VLOOKUP(A41,$A$2:$G$981,6,0))/365+(VLOOKUP(IF(D41="Нет",VLOOKUP(C41,'Айгенис Оп31'!$A$2:$C$13,3,0),VLOOKUP((C41-1),'Айгенис Оп31'!$A$2:$C$13,3,0)),$A$2:$G$981,7,0)-VLOOKUP(A41,$A$2:$G$981,7,0))/366),2)</f>
        <v>3.94</v>
      </c>
      <c r="C41" s="1">
        <f>COUNTIF($D$2:D41,"Да")</f>
        <v>0</v>
      </c>
      <c r="D41" s="42" t="str">
        <f>IF(ISERROR(VLOOKUP(A41,'Айгенис Оп31'!$C$3:$C$13,1,0)),"Нет","Да")</f>
        <v>Нет</v>
      </c>
      <c r="E41" s="43">
        <f t="shared" si="0"/>
        <v>366</v>
      </c>
      <c r="F41" s="43">
        <f>COUNTIF(E42:$E$981,365)</f>
        <v>918</v>
      </c>
      <c r="G41" s="43">
        <f>COUNTIF(E42:$E$981,366)</f>
        <v>22</v>
      </c>
      <c r="H41" s="2"/>
    </row>
    <row r="42" spans="1:8" x14ac:dyDescent="0.25">
      <c r="A42" s="45">
        <f t="shared" si="1"/>
        <v>45636</v>
      </c>
      <c r="B42" s="49">
        <f>ROUND(('Все выпуски'!$Z$3*'Все выпуски'!$Z$6/100)*((VLOOKUP(IF(D42="Нет",VLOOKUP(C42,'Айгенис Оп31'!$A$2:$C$13,3,0),VLOOKUP((C42-1),'Айгенис Оп31'!$A$2:$C$13,3,0)),$A$2:$G$981,6,0)-VLOOKUP(A42,$A$2:$G$981,6,0))/365+(VLOOKUP(IF(D42="Нет",VLOOKUP(C42,'Айгенис Оп31'!$A$2:$C$13,3,0),VLOOKUP((C42-1),'Айгенис Оп31'!$A$2:$C$13,3,0)),$A$2:$G$981,7,0)-VLOOKUP(A42,$A$2:$G$981,7,0))/366),2)</f>
        <v>4.04</v>
      </c>
      <c r="C42" s="1">
        <f>COUNTIF($D$2:D42,"Да")</f>
        <v>0</v>
      </c>
      <c r="D42" s="42" t="str">
        <f>IF(ISERROR(VLOOKUP(A42,'Айгенис Оп31'!$C$3:$C$13,1,0)),"Нет","Да")</f>
        <v>Нет</v>
      </c>
      <c r="E42" s="43">
        <f t="shared" si="0"/>
        <v>366</v>
      </c>
      <c r="F42" s="43">
        <f>COUNTIF(E43:$E$981,365)</f>
        <v>918</v>
      </c>
      <c r="G42" s="43">
        <f>COUNTIF(E43:$E$981,366)</f>
        <v>21</v>
      </c>
      <c r="H42" s="2"/>
    </row>
    <row r="43" spans="1:8" x14ac:dyDescent="0.25">
      <c r="A43" s="45">
        <f t="shared" si="1"/>
        <v>45637</v>
      </c>
      <c r="B43" s="49">
        <f>ROUND(('Все выпуски'!$Z$3*'Все выпуски'!$Z$6/100)*((VLOOKUP(IF(D43="Нет",VLOOKUP(C43,'Айгенис Оп31'!$A$2:$C$13,3,0),VLOOKUP((C43-1),'Айгенис Оп31'!$A$2:$C$13,3,0)),$A$2:$G$981,6,0)-VLOOKUP(A43,$A$2:$G$981,6,0))/365+(VLOOKUP(IF(D43="Нет",VLOOKUP(C43,'Айгенис Оп31'!$A$2:$C$13,3,0),VLOOKUP((C43-1),'Айгенис Оп31'!$A$2:$C$13,3,0)),$A$2:$G$981,7,0)-VLOOKUP(A43,$A$2:$G$981,7,0))/366),2)</f>
        <v>4.1399999999999997</v>
      </c>
      <c r="C43" s="1">
        <f>COUNTIF($D$2:D43,"Да")</f>
        <v>0</v>
      </c>
      <c r="D43" s="42" t="str">
        <f>IF(ISERROR(VLOOKUP(A43,'Айгенис Оп31'!$C$3:$C$13,1,0)),"Нет","Да")</f>
        <v>Нет</v>
      </c>
      <c r="E43" s="43">
        <f t="shared" si="0"/>
        <v>366</v>
      </c>
      <c r="F43" s="43">
        <f>COUNTIF(E44:$E$981,365)</f>
        <v>918</v>
      </c>
      <c r="G43" s="43">
        <f>COUNTIF(E44:$E$981,366)</f>
        <v>20</v>
      </c>
      <c r="H43" s="2"/>
    </row>
    <row r="44" spans="1:8" x14ac:dyDescent="0.25">
      <c r="A44" s="45">
        <f t="shared" si="1"/>
        <v>45638</v>
      </c>
      <c r="B44" s="49">
        <f>ROUND(('Все выпуски'!$Z$3*'Все выпуски'!$Z$6/100)*((VLOOKUP(IF(D44="Нет",VLOOKUP(C44,'Айгенис Оп31'!$A$2:$C$13,3,0),VLOOKUP((C44-1),'Айгенис Оп31'!$A$2:$C$13,3,0)),$A$2:$G$981,6,0)-VLOOKUP(A44,$A$2:$G$981,6,0))/365+(VLOOKUP(IF(D44="Нет",VLOOKUP(C44,'Айгенис Оп31'!$A$2:$C$13,3,0),VLOOKUP((C44-1),'Айгенис Оп31'!$A$2:$C$13,3,0)),$A$2:$G$981,7,0)-VLOOKUP(A44,$A$2:$G$981,7,0))/366),2)</f>
        <v>4.25</v>
      </c>
      <c r="C44" s="1">
        <f>COUNTIF($D$2:D44,"Да")</f>
        <v>0</v>
      </c>
      <c r="D44" s="42" t="str">
        <f>IF(ISERROR(VLOOKUP(A44,'Айгенис Оп31'!$C$3:$C$13,1,0)),"Нет","Да")</f>
        <v>Нет</v>
      </c>
      <c r="E44" s="43">
        <f t="shared" si="0"/>
        <v>366</v>
      </c>
      <c r="F44" s="43">
        <f>COUNTIF(E45:$E$981,365)</f>
        <v>918</v>
      </c>
      <c r="G44" s="43">
        <f>COUNTIF(E45:$E$981,366)</f>
        <v>19</v>
      </c>
      <c r="H44" s="2"/>
    </row>
    <row r="45" spans="1:8" x14ac:dyDescent="0.25">
      <c r="A45" s="45">
        <f t="shared" si="1"/>
        <v>45639</v>
      </c>
      <c r="B45" s="49">
        <f>ROUND(('Все выпуски'!$Z$3*'Все выпуски'!$Z$6/100)*((VLOOKUP(IF(D45="Нет",VLOOKUP(C45,'Айгенис Оп31'!$A$2:$C$13,3,0),VLOOKUP((C45-1),'Айгенис Оп31'!$A$2:$C$13,3,0)),$A$2:$G$981,6,0)-VLOOKUP(A45,$A$2:$G$981,6,0))/365+(VLOOKUP(IF(D45="Нет",VLOOKUP(C45,'Айгенис Оп31'!$A$2:$C$13,3,0),VLOOKUP((C45-1),'Айгенис Оп31'!$A$2:$C$13,3,0)),$A$2:$G$981,7,0)-VLOOKUP(A45,$A$2:$G$981,7,0))/366),2)</f>
        <v>4.3499999999999996</v>
      </c>
      <c r="C45" s="1">
        <f>COUNTIF($D$2:D45,"Да")</f>
        <v>0</v>
      </c>
      <c r="D45" s="42" t="str">
        <f>IF(ISERROR(VLOOKUP(A45,'Айгенис Оп31'!$C$3:$C$13,1,0)),"Нет","Да")</f>
        <v>Нет</v>
      </c>
      <c r="E45" s="43">
        <f t="shared" si="0"/>
        <v>366</v>
      </c>
      <c r="F45" s="43">
        <f>COUNTIF(E46:$E$981,365)</f>
        <v>918</v>
      </c>
      <c r="G45" s="43">
        <f>COUNTIF(E46:$E$981,366)</f>
        <v>18</v>
      </c>
      <c r="H45" s="2"/>
    </row>
    <row r="46" spans="1:8" x14ac:dyDescent="0.25">
      <c r="A46" s="45">
        <f t="shared" si="1"/>
        <v>45640</v>
      </c>
      <c r="B46" s="49">
        <f>ROUND(('Все выпуски'!$Z$3*'Все выпуски'!$Z$6/100)*((VLOOKUP(IF(D46="Нет",VLOOKUP(C46,'Айгенис Оп31'!$A$2:$C$13,3,0),VLOOKUP((C46-1),'Айгенис Оп31'!$A$2:$C$13,3,0)),$A$2:$G$981,6,0)-VLOOKUP(A46,$A$2:$G$981,6,0))/365+(VLOOKUP(IF(D46="Нет",VLOOKUP(C46,'Айгенис Оп31'!$A$2:$C$13,3,0),VLOOKUP((C46-1),'Айгенис Оп31'!$A$2:$C$13,3,0)),$A$2:$G$981,7,0)-VLOOKUP(A46,$A$2:$G$981,7,0))/366),2)</f>
        <v>4.45</v>
      </c>
      <c r="C46" s="1">
        <f>COUNTIF($D$2:D46,"Да")</f>
        <v>0</v>
      </c>
      <c r="D46" s="42" t="str">
        <f>IF(ISERROR(VLOOKUP(A46,'Айгенис Оп31'!$C$3:$C$13,1,0)),"Нет","Да")</f>
        <v>Нет</v>
      </c>
      <c r="E46" s="43">
        <f t="shared" si="0"/>
        <v>366</v>
      </c>
      <c r="F46" s="43">
        <f>COUNTIF(E47:$E$981,365)</f>
        <v>918</v>
      </c>
      <c r="G46" s="43">
        <f>COUNTIF(E47:$E$981,366)</f>
        <v>17</v>
      </c>
      <c r="H46" s="2"/>
    </row>
    <row r="47" spans="1:8" x14ac:dyDescent="0.25">
      <c r="A47" s="45">
        <f t="shared" si="1"/>
        <v>45641</v>
      </c>
      <c r="B47" s="49">
        <f>ROUND(('Все выпуски'!$Z$3*'Все выпуски'!$Z$6/100)*((VLOOKUP(IF(D47="Нет",VLOOKUP(C47,'Айгенис Оп31'!$A$2:$C$13,3,0),VLOOKUP((C47-1),'Айгенис Оп31'!$A$2:$C$13,3,0)),$A$2:$G$981,6,0)-VLOOKUP(A47,$A$2:$G$981,6,0))/365+(VLOOKUP(IF(D47="Нет",VLOOKUP(C47,'Айгенис Оп31'!$A$2:$C$13,3,0),VLOOKUP((C47-1),'Айгенис Оп31'!$A$2:$C$13,3,0)),$A$2:$G$981,7,0)-VLOOKUP(A47,$A$2:$G$981,7,0))/366),2)</f>
        <v>4.55</v>
      </c>
      <c r="C47" s="1">
        <f>COUNTIF($D$2:D47,"Да")</f>
        <v>0</v>
      </c>
      <c r="D47" s="42" t="str">
        <f>IF(ISERROR(VLOOKUP(A47,'Айгенис Оп31'!$C$3:$C$13,1,0)),"Нет","Да")</f>
        <v>Нет</v>
      </c>
      <c r="E47" s="43">
        <f t="shared" si="0"/>
        <v>366</v>
      </c>
      <c r="F47" s="43">
        <f>COUNTIF(E48:$E$981,365)</f>
        <v>918</v>
      </c>
      <c r="G47" s="43">
        <f>COUNTIF(E48:$E$981,366)</f>
        <v>16</v>
      </c>
      <c r="H47" s="2"/>
    </row>
    <row r="48" spans="1:8" x14ac:dyDescent="0.25">
      <c r="A48" s="45">
        <f t="shared" si="1"/>
        <v>45642</v>
      </c>
      <c r="B48" s="49">
        <f>ROUND(('Все выпуски'!$Z$3*'Все выпуски'!$Z$6/100)*((VLOOKUP(IF(D48="Нет",VLOOKUP(C48,'Айгенис Оп31'!$A$2:$C$13,3,0),VLOOKUP((C48-1),'Айгенис Оп31'!$A$2:$C$13,3,0)),$A$2:$G$981,6,0)-VLOOKUP(A48,$A$2:$G$981,6,0))/365+(VLOOKUP(IF(D48="Нет",VLOOKUP(C48,'Айгенис Оп31'!$A$2:$C$13,3,0),VLOOKUP((C48-1),'Айгенис Оп31'!$A$2:$C$13,3,0)),$A$2:$G$981,7,0)-VLOOKUP(A48,$A$2:$G$981,7,0))/366),2)</f>
        <v>4.6500000000000004</v>
      </c>
      <c r="C48" s="1">
        <f>COUNTIF($D$2:D48,"Да")</f>
        <v>0</v>
      </c>
      <c r="D48" s="42" t="str">
        <f>IF(ISERROR(VLOOKUP(A48,'Айгенис Оп31'!$C$3:$C$13,1,0)),"Нет","Да")</f>
        <v>Нет</v>
      </c>
      <c r="E48" s="43">
        <f t="shared" si="0"/>
        <v>366</v>
      </c>
      <c r="F48" s="43">
        <f>COUNTIF(E49:$E$981,365)</f>
        <v>918</v>
      </c>
      <c r="G48" s="43">
        <f>COUNTIF(E49:$E$981,366)</f>
        <v>15</v>
      </c>
      <c r="H48" s="2"/>
    </row>
    <row r="49" spans="1:8" x14ac:dyDescent="0.25">
      <c r="A49" s="45">
        <f t="shared" si="1"/>
        <v>45643</v>
      </c>
      <c r="B49" s="49">
        <f>ROUND(('Все выпуски'!$Z$3*'Все выпуски'!$Z$6/100)*((VLOOKUP(IF(D49="Нет",VLOOKUP(C49,'Айгенис Оп31'!$A$2:$C$13,3,0),VLOOKUP((C49-1),'Айгенис Оп31'!$A$2:$C$13,3,0)),$A$2:$G$981,6,0)-VLOOKUP(A49,$A$2:$G$981,6,0))/365+(VLOOKUP(IF(D49="Нет",VLOOKUP(C49,'Айгенис Оп31'!$A$2:$C$13,3,0),VLOOKUP((C49-1),'Айгенис Оп31'!$A$2:$C$13,3,0)),$A$2:$G$981,7,0)-VLOOKUP(A49,$A$2:$G$981,7,0))/366),2)</f>
        <v>4.75</v>
      </c>
      <c r="C49" s="1">
        <f>COUNTIF($D$2:D49,"Да")</f>
        <v>0</v>
      </c>
      <c r="D49" s="42" t="str">
        <f>IF(ISERROR(VLOOKUP(A49,'Айгенис Оп31'!$C$3:$C$13,1,0)),"Нет","Да")</f>
        <v>Нет</v>
      </c>
      <c r="E49" s="43">
        <f t="shared" si="0"/>
        <v>366</v>
      </c>
      <c r="F49" s="43">
        <f>COUNTIF(E50:$E$981,365)</f>
        <v>918</v>
      </c>
      <c r="G49" s="43">
        <f>COUNTIF(E50:$E$981,366)</f>
        <v>14</v>
      </c>
      <c r="H49" s="2"/>
    </row>
    <row r="50" spans="1:8" x14ac:dyDescent="0.25">
      <c r="A50" s="45">
        <f t="shared" si="1"/>
        <v>45644</v>
      </c>
      <c r="B50" s="49">
        <f>ROUND(('Все выпуски'!$Z$3*'Все выпуски'!$Z$6/100)*((VLOOKUP(IF(D50="Нет",VLOOKUP(C50,'Айгенис Оп31'!$A$2:$C$13,3,0),VLOOKUP((C50-1),'Айгенис Оп31'!$A$2:$C$13,3,0)),$A$2:$G$981,6,0)-VLOOKUP(A50,$A$2:$G$981,6,0))/365+(VLOOKUP(IF(D50="Нет",VLOOKUP(C50,'Айгенис Оп31'!$A$2:$C$13,3,0),VLOOKUP((C50-1),'Айгенис Оп31'!$A$2:$C$13,3,0)),$A$2:$G$981,7,0)-VLOOKUP(A50,$A$2:$G$981,7,0))/366),2)</f>
        <v>4.8499999999999996</v>
      </c>
      <c r="C50" s="1">
        <f>COUNTIF($D$2:D50,"Да")</f>
        <v>0</v>
      </c>
      <c r="D50" s="42" t="str">
        <f>IF(ISERROR(VLOOKUP(A50,'Айгенис Оп31'!$C$3:$C$13,1,0)),"Нет","Да")</f>
        <v>Нет</v>
      </c>
      <c r="E50" s="43">
        <f t="shared" si="0"/>
        <v>366</v>
      </c>
      <c r="F50" s="43">
        <f>COUNTIF(E51:$E$981,365)</f>
        <v>918</v>
      </c>
      <c r="G50" s="43">
        <f>COUNTIF(E51:$E$981,366)</f>
        <v>13</v>
      </c>
      <c r="H50" s="2"/>
    </row>
    <row r="51" spans="1:8" x14ac:dyDescent="0.25">
      <c r="A51" s="45">
        <f t="shared" si="1"/>
        <v>45645</v>
      </c>
      <c r="B51" s="49">
        <f>ROUND(('Все выпуски'!$Z$3*'Все выпуски'!$Z$6/100)*((VLOOKUP(IF(D51="Нет",VLOOKUP(C51,'Айгенис Оп31'!$A$2:$C$13,3,0),VLOOKUP((C51-1),'Айгенис Оп31'!$A$2:$C$13,3,0)),$A$2:$G$981,6,0)-VLOOKUP(A51,$A$2:$G$981,6,0))/365+(VLOOKUP(IF(D51="Нет",VLOOKUP(C51,'Айгенис Оп31'!$A$2:$C$13,3,0),VLOOKUP((C51-1),'Айгенис Оп31'!$A$2:$C$13,3,0)),$A$2:$G$981,7,0)-VLOOKUP(A51,$A$2:$G$981,7,0))/366),2)</f>
        <v>4.95</v>
      </c>
      <c r="C51" s="1">
        <f>COUNTIF($D$2:D51,"Да")</f>
        <v>0</v>
      </c>
      <c r="D51" s="42" t="str">
        <f>IF(ISERROR(VLOOKUP(A51,'Айгенис Оп31'!$C$3:$C$13,1,0)),"Нет","Да")</f>
        <v>Нет</v>
      </c>
      <c r="E51" s="43">
        <f t="shared" si="0"/>
        <v>366</v>
      </c>
      <c r="F51" s="43">
        <f>COUNTIF(E52:$E$981,365)</f>
        <v>918</v>
      </c>
      <c r="G51" s="43">
        <f>COUNTIF(E52:$E$981,366)</f>
        <v>12</v>
      </c>
      <c r="H51" s="2"/>
    </row>
    <row r="52" spans="1:8" x14ac:dyDescent="0.25">
      <c r="A52" s="45">
        <f t="shared" si="1"/>
        <v>45646</v>
      </c>
      <c r="B52" s="49">
        <f>ROUND(('Все выпуски'!$Z$3*'Все выпуски'!$Z$6/100)*((VLOOKUP(IF(D52="Нет",VLOOKUP(C52,'Айгенис Оп31'!$A$2:$C$13,3,0),VLOOKUP((C52-1),'Айгенис Оп31'!$A$2:$C$13,3,0)),$A$2:$G$981,6,0)-VLOOKUP(A52,$A$2:$G$981,6,0))/365+(VLOOKUP(IF(D52="Нет",VLOOKUP(C52,'Айгенис Оп31'!$A$2:$C$13,3,0),VLOOKUP((C52-1),'Айгенис Оп31'!$A$2:$C$13,3,0)),$A$2:$G$981,7,0)-VLOOKUP(A52,$A$2:$G$981,7,0))/366),2)</f>
        <v>5.05</v>
      </c>
      <c r="C52" s="1">
        <f>COUNTIF($D$2:D52,"Да")</f>
        <v>0</v>
      </c>
      <c r="D52" s="42" t="str">
        <f>IF(ISERROR(VLOOKUP(A52,'Айгенис Оп31'!$C$3:$C$13,1,0)),"Нет","Да")</f>
        <v>Нет</v>
      </c>
      <c r="E52" s="43">
        <f t="shared" si="0"/>
        <v>366</v>
      </c>
      <c r="F52" s="43">
        <f>COUNTIF(E53:$E$981,365)</f>
        <v>918</v>
      </c>
      <c r="G52" s="43">
        <f>COUNTIF(E53:$E$981,366)</f>
        <v>11</v>
      </c>
      <c r="H52" s="2"/>
    </row>
    <row r="53" spans="1:8" x14ac:dyDescent="0.25">
      <c r="A53" s="45">
        <f t="shared" si="1"/>
        <v>45647</v>
      </c>
      <c r="B53" s="49">
        <f>ROUND(('Все выпуски'!$Z$3*'Все выпуски'!$Z$6/100)*((VLOOKUP(IF(D53="Нет",VLOOKUP(C53,'Айгенис Оп31'!$A$2:$C$13,3,0),VLOOKUP((C53-1),'Айгенис Оп31'!$A$2:$C$13,3,0)),$A$2:$G$981,6,0)-VLOOKUP(A53,$A$2:$G$981,6,0))/365+(VLOOKUP(IF(D53="Нет",VLOOKUP(C53,'Айгенис Оп31'!$A$2:$C$13,3,0),VLOOKUP((C53-1),'Айгенис Оп31'!$A$2:$C$13,3,0)),$A$2:$G$981,7,0)-VLOOKUP(A53,$A$2:$G$981,7,0))/366),2)</f>
        <v>5.16</v>
      </c>
      <c r="C53" s="1">
        <f>COUNTIF($D$2:D53,"Да")</f>
        <v>0</v>
      </c>
      <c r="D53" s="42" t="str">
        <f>IF(ISERROR(VLOOKUP(A53,'Айгенис Оп31'!$C$3:$C$13,1,0)),"Нет","Да")</f>
        <v>Нет</v>
      </c>
      <c r="E53" s="43">
        <f t="shared" si="0"/>
        <v>366</v>
      </c>
      <c r="F53" s="43">
        <f>COUNTIF(E54:$E$981,365)</f>
        <v>918</v>
      </c>
      <c r="G53" s="43">
        <f>COUNTIF(E54:$E$981,366)</f>
        <v>10</v>
      </c>
      <c r="H53" s="2"/>
    </row>
    <row r="54" spans="1:8" x14ac:dyDescent="0.25">
      <c r="A54" s="45">
        <f t="shared" si="1"/>
        <v>45648</v>
      </c>
      <c r="B54" s="49">
        <f>ROUND(('Все выпуски'!$Z$3*'Все выпуски'!$Z$6/100)*((VLOOKUP(IF(D54="Нет",VLOOKUP(C54,'Айгенис Оп31'!$A$2:$C$13,3,0),VLOOKUP((C54-1),'Айгенис Оп31'!$A$2:$C$13,3,0)),$A$2:$G$981,6,0)-VLOOKUP(A54,$A$2:$G$981,6,0))/365+(VLOOKUP(IF(D54="Нет",VLOOKUP(C54,'Айгенис Оп31'!$A$2:$C$13,3,0),VLOOKUP((C54-1),'Айгенис Оп31'!$A$2:$C$13,3,0)),$A$2:$G$981,7,0)-VLOOKUP(A54,$A$2:$G$981,7,0))/366),2)</f>
        <v>5.26</v>
      </c>
      <c r="C54" s="1">
        <f>COUNTIF($D$2:D54,"Да")</f>
        <v>0</v>
      </c>
      <c r="D54" s="42" t="str">
        <f>IF(ISERROR(VLOOKUP(A54,'Айгенис Оп31'!$C$3:$C$13,1,0)),"Нет","Да")</f>
        <v>Нет</v>
      </c>
      <c r="E54" s="43">
        <f t="shared" si="0"/>
        <v>366</v>
      </c>
      <c r="F54" s="43">
        <f>COUNTIF(E55:$E$981,365)</f>
        <v>918</v>
      </c>
      <c r="G54" s="43">
        <f>COUNTIF(E55:$E$981,366)</f>
        <v>9</v>
      </c>
      <c r="H54" s="2"/>
    </row>
    <row r="55" spans="1:8" x14ac:dyDescent="0.25">
      <c r="A55" s="45">
        <f t="shared" si="1"/>
        <v>45649</v>
      </c>
      <c r="B55" s="49">
        <f>ROUND(('Все выпуски'!$Z$3*'Все выпуски'!$Z$6/100)*((VLOOKUP(IF(D55="Нет",VLOOKUP(C55,'Айгенис Оп31'!$A$2:$C$13,3,0),VLOOKUP((C55-1),'Айгенис Оп31'!$A$2:$C$13,3,0)),$A$2:$G$981,6,0)-VLOOKUP(A55,$A$2:$G$981,6,0))/365+(VLOOKUP(IF(D55="Нет",VLOOKUP(C55,'Айгенис Оп31'!$A$2:$C$13,3,0),VLOOKUP((C55-1),'Айгенис Оп31'!$A$2:$C$13,3,0)),$A$2:$G$981,7,0)-VLOOKUP(A55,$A$2:$G$981,7,0))/366),2)</f>
        <v>5.36</v>
      </c>
      <c r="C55" s="1">
        <f>COUNTIF($D$2:D55,"Да")</f>
        <v>0</v>
      </c>
      <c r="D55" s="42" t="str">
        <f>IF(ISERROR(VLOOKUP(A55,'Айгенис Оп31'!$C$3:$C$13,1,0)),"Нет","Да")</f>
        <v>Нет</v>
      </c>
      <c r="E55" s="43">
        <f t="shared" si="0"/>
        <v>366</v>
      </c>
      <c r="F55" s="43">
        <f>COUNTIF(E56:$E$981,365)</f>
        <v>918</v>
      </c>
      <c r="G55" s="43">
        <f>COUNTIF(E56:$E$981,366)</f>
        <v>8</v>
      </c>
      <c r="H55" s="2"/>
    </row>
    <row r="56" spans="1:8" x14ac:dyDescent="0.25">
      <c r="A56" s="45">
        <f t="shared" si="1"/>
        <v>45650</v>
      </c>
      <c r="B56" s="49">
        <f>ROUND(('Все выпуски'!$Z$3*'Все выпуски'!$Z$6/100)*((VLOOKUP(IF(D56="Нет",VLOOKUP(C56,'Айгенис Оп31'!$A$2:$C$13,3,0),VLOOKUP((C56-1),'Айгенис Оп31'!$A$2:$C$13,3,0)),$A$2:$G$981,6,0)-VLOOKUP(A56,$A$2:$G$981,6,0))/365+(VLOOKUP(IF(D56="Нет",VLOOKUP(C56,'Айгенис Оп31'!$A$2:$C$13,3,0),VLOOKUP((C56-1),'Айгенис Оп31'!$A$2:$C$13,3,0)),$A$2:$G$981,7,0)-VLOOKUP(A56,$A$2:$G$981,7,0))/366),2)</f>
        <v>5.46</v>
      </c>
      <c r="C56" s="1">
        <f>COUNTIF($D$2:D56,"Да")</f>
        <v>0</v>
      </c>
      <c r="D56" s="42" t="str">
        <f>IF(ISERROR(VLOOKUP(A56,'Айгенис Оп31'!$C$3:$C$13,1,0)),"Нет","Да")</f>
        <v>Нет</v>
      </c>
      <c r="E56" s="43">
        <f t="shared" si="0"/>
        <v>366</v>
      </c>
      <c r="F56" s="43">
        <f>COUNTIF(E57:$E$981,365)</f>
        <v>918</v>
      </c>
      <c r="G56" s="43">
        <f>COUNTIF(E57:$E$981,366)</f>
        <v>7</v>
      </c>
      <c r="H56" s="2"/>
    </row>
    <row r="57" spans="1:8" x14ac:dyDescent="0.25">
      <c r="A57" s="45">
        <f t="shared" si="1"/>
        <v>45651</v>
      </c>
      <c r="B57" s="49">
        <f>ROUND(('Все выпуски'!$Z$3*'Все выпуски'!$Z$6/100)*((VLOOKUP(IF(D57="Нет",VLOOKUP(C57,'Айгенис Оп31'!$A$2:$C$13,3,0),VLOOKUP((C57-1),'Айгенис Оп31'!$A$2:$C$13,3,0)),$A$2:$G$981,6,0)-VLOOKUP(A57,$A$2:$G$981,6,0))/365+(VLOOKUP(IF(D57="Нет",VLOOKUP(C57,'Айгенис Оп31'!$A$2:$C$13,3,0),VLOOKUP((C57-1),'Айгенис Оп31'!$A$2:$C$13,3,0)),$A$2:$G$981,7,0)-VLOOKUP(A57,$A$2:$G$981,7,0))/366),2)</f>
        <v>5.56</v>
      </c>
      <c r="C57" s="1">
        <f>COUNTIF($D$2:D57,"Да")</f>
        <v>0</v>
      </c>
      <c r="D57" s="42" t="str">
        <f>IF(ISERROR(VLOOKUP(A57,'Айгенис Оп31'!$C$3:$C$13,1,0)),"Нет","Да")</f>
        <v>Нет</v>
      </c>
      <c r="E57" s="43">
        <f t="shared" si="0"/>
        <v>366</v>
      </c>
      <c r="F57" s="43">
        <f>COUNTIF(E58:$E$981,365)</f>
        <v>918</v>
      </c>
      <c r="G57" s="43">
        <f>COUNTIF(E58:$E$981,366)</f>
        <v>6</v>
      </c>
      <c r="H57" s="2"/>
    </row>
    <row r="58" spans="1:8" x14ac:dyDescent="0.25">
      <c r="A58" s="45">
        <f t="shared" si="1"/>
        <v>45652</v>
      </c>
      <c r="B58" s="49">
        <f>ROUND(('Все выпуски'!$Z$3*'Все выпуски'!$Z$6/100)*((VLOOKUP(IF(D58="Нет",VLOOKUP(C58,'Айгенис Оп31'!$A$2:$C$13,3,0),VLOOKUP((C58-1),'Айгенис Оп31'!$A$2:$C$13,3,0)),$A$2:$G$981,6,0)-VLOOKUP(A58,$A$2:$G$981,6,0))/365+(VLOOKUP(IF(D58="Нет",VLOOKUP(C58,'Айгенис Оп31'!$A$2:$C$13,3,0),VLOOKUP((C58-1),'Айгенис Оп31'!$A$2:$C$13,3,0)),$A$2:$G$981,7,0)-VLOOKUP(A58,$A$2:$G$981,7,0))/366),2)</f>
        <v>5.66</v>
      </c>
      <c r="C58" s="1">
        <f>COUNTIF($D$2:D58,"Да")</f>
        <v>0</v>
      </c>
      <c r="D58" s="42" t="str">
        <f>IF(ISERROR(VLOOKUP(A58,'Айгенис Оп31'!$C$3:$C$13,1,0)),"Нет","Да")</f>
        <v>Нет</v>
      </c>
      <c r="E58" s="43">
        <f t="shared" si="0"/>
        <v>366</v>
      </c>
      <c r="F58" s="43">
        <f>COUNTIF(E59:$E$981,365)</f>
        <v>918</v>
      </c>
      <c r="G58" s="43">
        <f>COUNTIF(E59:$E$981,366)</f>
        <v>5</v>
      </c>
      <c r="H58" s="2"/>
    </row>
    <row r="59" spans="1:8" x14ac:dyDescent="0.25">
      <c r="A59" s="45">
        <f t="shared" si="1"/>
        <v>45653</v>
      </c>
      <c r="B59" s="49">
        <f>ROUND(('Все выпуски'!$Z$3*'Все выпуски'!$Z$6/100)*((VLOOKUP(IF(D59="Нет",VLOOKUP(C59,'Айгенис Оп31'!$A$2:$C$13,3,0),VLOOKUP((C59-1),'Айгенис Оп31'!$A$2:$C$13,3,0)),$A$2:$G$981,6,0)-VLOOKUP(A59,$A$2:$G$981,6,0))/365+(VLOOKUP(IF(D59="Нет",VLOOKUP(C59,'Айгенис Оп31'!$A$2:$C$13,3,0),VLOOKUP((C59-1),'Айгенис Оп31'!$A$2:$C$13,3,0)),$A$2:$G$981,7,0)-VLOOKUP(A59,$A$2:$G$981,7,0))/366),2)</f>
        <v>5.76</v>
      </c>
      <c r="C59" s="1">
        <f>COUNTIF($D$2:D59,"Да")</f>
        <v>0</v>
      </c>
      <c r="D59" s="42" t="str">
        <f>IF(ISERROR(VLOOKUP(A59,'Айгенис Оп31'!$C$3:$C$13,1,0)),"Нет","Да")</f>
        <v>Нет</v>
      </c>
      <c r="E59" s="43">
        <f t="shared" si="0"/>
        <v>366</v>
      </c>
      <c r="F59" s="43">
        <f>COUNTIF(E60:$E$981,365)</f>
        <v>918</v>
      </c>
      <c r="G59" s="43">
        <f>COUNTIF(E60:$E$981,366)</f>
        <v>4</v>
      </c>
      <c r="H59" s="2"/>
    </row>
    <row r="60" spans="1:8" x14ac:dyDescent="0.25">
      <c r="A60" s="45">
        <f t="shared" si="1"/>
        <v>45654</v>
      </c>
      <c r="B60" s="49">
        <f>ROUND(('Все выпуски'!$Z$3*'Все выпуски'!$Z$6/100)*((VLOOKUP(IF(D60="Нет",VLOOKUP(C60,'Айгенис Оп31'!$A$2:$C$13,3,0),VLOOKUP((C60-1),'Айгенис Оп31'!$A$2:$C$13,3,0)),$A$2:$G$981,6,0)-VLOOKUP(A60,$A$2:$G$981,6,0))/365+(VLOOKUP(IF(D60="Нет",VLOOKUP(C60,'Айгенис Оп31'!$A$2:$C$13,3,0),VLOOKUP((C60-1),'Айгенис Оп31'!$A$2:$C$13,3,0)),$A$2:$G$981,7,0)-VLOOKUP(A60,$A$2:$G$981,7,0))/366),2)</f>
        <v>5.86</v>
      </c>
      <c r="C60" s="1">
        <f>COUNTIF($D$2:D60,"Да")</f>
        <v>0</v>
      </c>
      <c r="D60" s="42" t="str">
        <f>IF(ISERROR(VLOOKUP(A60,'Айгенис Оп31'!$C$3:$C$13,1,0)),"Нет","Да")</f>
        <v>Нет</v>
      </c>
      <c r="E60" s="43">
        <f t="shared" si="0"/>
        <v>366</v>
      </c>
      <c r="F60" s="43">
        <f>COUNTIF(E61:$E$981,365)</f>
        <v>918</v>
      </c>
      <c r="G60" s="43">
        <f>COUNTIF(E61:$E$981,366)</f>
        <v>3</v>
      </c>
      <c r="H60" s="2"/>
    </row>
    <row r="61" spans="1:8" x14ac:dyDescent="0.25">
      <c r="A61" s="45">
        <f t="shared" si="1"/>
        <v>45655</v>
      </c>
      <c r="B61" s="49">
        <f>ROUND(('Все выпуски'!$Z$3*'Все выпуски'!$Z$6/100)*((VLOOKUP(IF(D61="Нет",VLOOKUP(C61,'Айгенис Оп31'!$A$2:$C$13,3,0),VLOOKUP((C61-1),'Айгенис Оп31'!$A$2:$C$13,3,0)),$A$2:$G$981,6,0)-VLOOKUP(A61,$A$2:$G$981,6,0))/365+(VLOOKUP(IF(D61="Нет",VLOOKUP(C61,'Айгенис Оп31'!$A$2:$C$13,3,0),VLOOKUP((C61-1),'Айгенис Оп31'!$A$2:$C$13,3,0)),$A$2:$G$981,7,0)-VLOOKUP(A61,$A$2:$G$981,7,0))/366),2)</f>
        <v>5.96</v>
      </c>
      <c r="C61" s="1">
        <f>COUNTIF($D$2:D61,"Да")</f>
        <v>0</v>
      </c>
      <c r="D61" s="42" t="str">
        <f>IF(ISERROR(VLOOKUP(A61,'Айгенис Оп31'!$C$3:$C$13,1,0)),"Нет","Да")</f>
        <v>Нет</v>
      </c>
      <c r="E61" s="43">
        <f t="shared" si="0"/>
        <v>366</v>
      </c>
      <c r="F61" s="43">
        <f>COUNTIF(E62:$E$981,365)</f>
        <v>918</v>
      </c>
      <c r="G61" s="43">
        <f>COUNTIF(E62:$E$981,366)</f>
        <v>2</v>
      </c>
      <c r="H61" s="2"/>
    </row>
    <row r="62" spans="1:8" x14ac:dyDescent="0.25">
      <c r="A62" s="45">
        <f t="shared" si="1"/>
        <v>45656</v>
      </c>
      <c r="B62" s="49">
        <f>ROUND(('Все выпуски'!$Z$3*'Все выпуски'!$Z$6/100)*((VLOOKUP(IF(D62="Нет",VLOOKUP(C62,'Айгенис Оп31'!$A$2:$C$13,3,0),VLOOKUP((C62-1),'Айгенис Оп31'!$A$2:$C$13,3,0)),$A$2:$G$981,6,0)-VLOOKUP(A62,$A$2:$G$981,6,0))/365+(VLOOKUP(IF(D62="Нет",VLOOKUP(C62,'Айгенис Оп31'!$A$2:$C$13,3,0),VLOOKUP((C62-1),'Айгенис Оп31'!$A$2:$C$13,3,0)),$A$2:$G$981,7,0)-VLOOKUP(A62,$A$2:$G$981,7,0))/366),2)</f>
        <v>6.07</v>
      </c>
      <c r="C62" s="1">
        <f>COUNTIF($D$2:D62,"Да")</f>
        <v>0</v>
      </c>
      <c r="D62" s="42" t="str">
        <f>IF(ISERROR(VLOOKUP(A62,'Айгенис Оп31'!$C$3:$C$13,1,0)),"Нет","Да")</f>
        <v>Нет</v>
      </c>
      <c r="E62" s="43">
        <f t="shared" si="0"/>
        <v>366</v>
      </c>
      <c r="F62" s="43">
        <f>COUNTIF(E63:$E$981,365)</f>
        <v>918</v>
      </c>
      <c r="G62" s="43">
        <f>COUNTIF(E63:$E$981,366)</f>
        <v>1</v>
      </c>
      <c r="H62" s="2"/>
    </row>
    <row r="63" spans="1:8" x14ac:dyDescent="0.25">
      <c r="A63" s="45">
        <f t="shared" si="1"/>
        <v>45657</v>
      </c>
      <c r="B63" s="49">
        <f>ROUND(('Все выпуски'!$Z$3*'Все выпуски'!$Z$6/100)*((VLOOKUP(IF(D63="Нет",VLOOKUP(C63,'Айгенис Оп31'!$A$2:$C$13,3,0),VLOOKUP((C63-1),'Айгенис Оп31'!$A$2:$C$13,3,0)),$A$2:$G$981,6,0)-VLOOKUP(A63,$A$2:$G$981,6,0))/365+(VLOOKUP(IF(D63="Нет",VLOOKUP(C63,'Айгенис Оп31'!$A$2:$C$13,3,0),VLOOKUP((C63-1),'Айгенис Оп31'!$A$2:$C$13,3,0)),$A$2:$G$981,7,0)-VLOOKUP(A63,$A$2:$G$981,7,0))/366),2)</f>
        <v>6.17</v>
      </c>
      <c r="C63" s="1">
        <f>COUNTIF($D$2:D63,"Да")</f>
        <v>0</v>
      </c>
      <c r="D63" s="42" t="str">
        <f>IF(ISERROR(VLOOKUP(A63,'Айгенис Оп31'!$C$3:$C$13,1,0)),"Нет","Да")</f>
        <v>Нет</v>
      </c>
      <c r="E63" s="43">
        <f t="shared" si="0"/>
        <v>366</v>
      </c>
      <c r="F63" s="43">
        <f>COUNTIF(E64:$E$981,365)</f>
        <v>918</v>
      </c>
      <c r="G63" s="43">
        <f>COUNTIF(E64:$E$981,366)</f>
        <v>0</v>
      </c>
      <c r="H63" s="2"/>
    </row>
    <row r="64" spans="1:8" x14ac:dyDescent="0.25">
      <c r="A64" s="45">
        <f t="shared" si="1"/>
        <v>45658</v>
      </c>
      <c r="B64" s="49">
        <f>ROUND(('Все выпуски'!$Z$3*'Все выпуски'!$Z$6/100)*((VLOOKUP(IF(D64="Нет",VLOOKUP(C64,'Айгенис Оп31'!$A$2:$C$13,3,0),VLOOKUP((C64-1),'Айгенис Оп31'!$A$2:$C$13,3,0)),$A$2:$G$981,6,0)-VLOOKUP(A64,$A$2:$G$981,6,0))/365+(VLOOKUP(IF(D64="Нет",VLOOKUP(C64,'Айгенис Оп31'!$A$2:$C$13,3,0),VLOOKUP((C64-1),'Айгенис Оп31'!$A$2:$C$13,3,0)),$A$2:$G$981,7,0)-VLOOKUP(A64,$A$2:$G$981,7,0))/366),2)</f>
        <v>6.27</v>
      </c>
      <c r="C64" s="1">
        <f>COUNTIF($D$2:D64,"Да")</f>
        <v>0</v>
      </c>
      <c r="D64" s="42" t="str">
        <f>IF(ISERROR(VLOOKUP(A64,'Айгенис Оп31'!$C$3:$C$13,1,0)),"Нет","Да")</f>
        <v>Нет</v>
      </c>
      <c r="E64" s="43">
        <f t="shared" si="0"/>
        <v>365</v>
      </c>
      <c r="F64" s="43">
        <f>COUNTIF(E65:$E$981,365)</f>
        <v>917</v>
      </c>
      <c r="G64" s="43">
        <f>COUNTIF(E65:$E$981,366)</f>
        <v>0</v>
      </c>
      <c r="H64" s="2"/>
    </row>
    <row r="65" spans="1:8" x14ac:dyDescent="0.25">
      <c r="A65" s="45">
        <f t="shared" si="1"/>
        <v>45659</v>
      </c>
      <c r="B65" s="49">
        <f>ROUND(('Все выпуски'!$Z$3*'Все выпуски'!$Z$6/100)*((VLOOKUP(IF(D65="Нет",VLOOKUP(C65,'Айгенис Оп31'!$A$2:$C$13,3,0),VLOOKUP((C65-1),'Айгенис Оп31'!$A$2:$C$13,3,0)),$A$2:$G$981,6,0)-VLOOKUP(A65,$A$2:$G$981,6,0))/365+(VLOOKUP(IF(D65="Нет",VLOOKUP(C65,'Айгенис Оп31'!$A$2:$C$13,3,0),VLOOKUP((C65-1),'Айгенис Оп31'!$A$2:$C$13,3,0)),$A$2:$G$981,7,0)-VLOOKUP(A65,$A$2:$G$981,7,0))/366),2)</f>
        <v>6.37</v>
      </c>
      <c r="C65" s="1">
        <f>COUNTIF($D$2:D65,"Да")</f>
        <v>0</v>
      </c>
      <c r="D65" s="42" t="str">
        <f>IF(ISERROR(VLOOKUP(A65,'Айгенис Оп31'!$C$3:$C$13,1,0)),"Нет","Да")</f>
        <v>Нет</v>
      </c>
      <c r="E65" s="43">
        <f t="shared" si="0"/>
        <v>365</v>
      </c>
      <c r="F65" s="43">
        <f>COUNTIF(E66:$E$981,365)</f>
        <v>916</v>
      </c>
      <c r="G65" s="43">
        <f>COUNTIF(E66:$E$981,366)</f>
        <v>0</v>
      </c>
      <c r="H65" s="2"/>
    </row>
    <row r="66" spans="1:8" x14ac:dyDescent="0.25">
      <c r="A66" s="45">
        <f t="shared" si="1"/>
        <v>45660</v>
      </c>
      <c r="B66" s="49">
        <f>ROUND(('Все выпуски'!$Z$3*'Все выпуски'!$Z$6/100)*((VLOOKUP(IF(D66="Нет",VLOOKUP(C66,'Айгенис Оп31'!$A$2:$C$13,3,0),VLOOKUP((C66-1),'Айгенис Оп31'!$A$2:$C$13,3,0)),$A$2:$G$981,6,0)-VLOOKUP(A66,$A$2:$G$981,6,0))/365+(VLOOKUP(IF(D66="Нет",VLOOKUP(C66,'Айгенис Оп31'!$A$2:$C$13,3,0),VLOOKUP((C66-1),'Айгенис Оп31'!$A$2:$C$13,3,0)),$A$2:$G$981,7,0)-VLOOKUP(A66,$A$2:$G$981,7,0))/366),2)</f>
        <v>6.47</v>
      </c>
      <c r="C66" s="1">
        <f>COUNTIF($D$2:D66,"Да")</f>
        <v>0</v>
      </c>
      <c r="D66" s="42" t="str">
        <f>IF(ISERROR(VLOOKUP(A66,'Айгенис Оп31'!$C$3:$C$13,1,0)),"Нет","Да")</f>
        <v>Нет</v>
      </c>
      <c r="E66" s="43">
        <f t="shared" si="0"/>
        <v>365</v>
      </c>
      <c r="F66" s="43">
        <f>COUNTIF(E67:$E$981,365)</f>
        <v>915</v>
      </c>
      <c r="G66" s="43">
        <f>COUNTIF(E67:$E$981,366)</f>
        <v>0</v>
      </c>
      <c r="H66" s="2"/>
    </row>
    <row r="67" spans="1:8" x14ac:dyDescent="0.25">
      <c r="A67" s="45">
        <f t="shared" si="1"/>
        <v>45661</v>
      </c>
      <c r="B67" s="49">
        <f>ROUND(('Все выпуски'!$Z$3*'Все выпуски'!$Z$6/100)*((VLOOKUP(IF(D67="Нет",VLOOKUP(C67,'Айгенис Оп31'!$A$2:$C$13,3,0),VLOOKUP((C67-1),'Айгенис Оп31'!$A$2:$C$13,3,0)),$A$2:$G$981,6,0)-VLOOKUP(A67,$A$2:$G$981,6,0))/365+(VLOOKUP(IF(D67="Нет",VLOOKUP(C67,'Айгенис Оп31'!$A$2:$C$13,3,0),VLOOKUP((C67-1),'Айгенис Оп31'!$A$2:$C$13,3,0)),$A$2:$G$981,7,0)-VLOOKUP(A67,$A$2:$G$981,7,0))/366),2)</f>
        <v>6.57</v>
      </c>
      <c r="C67" s="1">
        <f>COUNTIF($D$2:D67,"Да")</f>
        <v>0</v>
      </c>
      <c r="D67" s="42" t="str">
        <f>IF(ISERROR(VLOOKUP(A67,'Айгенис Оп31'!$C$3:$C$13,1,0)),"Нет","Да")</f>
        <v>Нет</v>
      </c>
      <c r="E67" s="43">
        <f t="shared" ref="E67:E130" si="2">IF(MOD(YEAR(A67),4)=0,366,365)</f>
        <v>365</v>
      </c>
      <c r="F67" s="43">
        <f>COUNTIF(E68:$E$981,365)</f>
        <v>914</v>
      </c>
      <c r="G67" s="43">
        <f>COUNTIF(E68:$E$981,366)</f>
        <v>0</v>
      </c>
      <c r="H67" s="2"/>
    </row>
    <row r="68" spans="1:8" x14ac:dyDescent="0.25">
      <c r="A68" s="45">
        <f t="shared" ref="A68:A131" si="3">A67+1</f>
        <v>45662</v>
      </c>
      <c r="B68" s="49">
        <f>ROUND(('Все выпуски'!$Z$3*'Все выпуски'!$Z$6/100)*((VLOOKUP(IF(D68="Нет",VLOOKUP(C68,'Айгенис Оп31'!$A$2:$C$13,3,0),VLOOKUP((C68-1),'Айгенис Оп31'!$A$2:$C$13,3,0)),$A$2:$G$981,6,0)-VLOOKUP(A68,$A$2:$G$981,6,0))/365+(VLOOKUP(IF(D68="Нет",VLOOKUP(C68,'Айгенис Оп31'!$A$2:$C$13,3,0),VLOOKUP((C68-1),'Айгенис Оп31'!$A$2:$C$13,3,0)),$A$2:$G$981,7,0)-VLOOKUP(A68,$A$2:$G$981,7,0))/366),2)</f>
        <v>6.67</v>
      </c>
      <c r="C68" s="1">
        <f>COUNTIF($D$2:D68,"Да")</f>
        <v>0</v>
      </c>
      <c r="D68" s="42" t="str">
        <f>IF(ISERROR(VLOOKUP(A68,'Айгенис Оп31'!$C$3:$C$13,1,0)),"Нет","Да")</f>
        <v>Нет</v>
      </c>
      <c r="E68" s="43">
        <f t="shared" si="2"/>
        <v>365</v>
      </c>
      <c r="F68" s="43">
        <f>COUNTIF(E69:$E$981,365)</f>
        <v>913</v>
      </c>
      <c r="G68" s="43">
        <f>COUNTIF(E69:$E$981,366)</f>
        <v>0</v>
      </c>
      <c r="H68" s="2"/>
    </row>
    <row r="69" spans="1:8" x14ac:dyDescent="0.25">
      <c r="A69" s="45">
        <f t="shared" si="3"/>
        <v>45663</v>
      </c>
      <c r="B69" s="49">
        <f>ROUND(('Все выпуски'!$Z$3*'Все выпуски'!$Z$6/100)*((VLOOKUP(IF(D69="Нет",VLOOKUP(C69,'Айгенис Оп31'!$A$2:$C$13,3,0),VLOOKUP((C69-1),'Айгенис Оп31'!$A$2:$C$13,3,0)),$A$2:$G$981,6,0)-VLOOKUP(A69,$A$2:$G$981,6,0))/365+(VLOOKUP(IF(D69="Нет",VLOOKUP(C69,'Айгенис Оп31'!$A$2:$C$13,3,0),VLOOKUP((C69-1),'Айгенис Оп31'!$A$2:$C$13,3,0)),$A$2:$G$981,7,0)-VLOOKUP(A69,$A$2:$G$981,7,0))/366),2)</f>
        <v>6.77</v>
      </c>
      <c r="C69" s="1">
        <f>COUNTIF($D$2:D69,"Да")</f>
        <v>0</v>
      </c>
      <c r="D69" s="42" t="str">
        <f>IF(ISERROR(VLOOKUP(A69,'Айгенис Оп31'!$C$3:$C$13,1,0)),"Нет","Да")</f>
        <v>Нет</v>
      </c>
      <c r="E69" s="43">
        <f t="shared" si="2"/>
        <v>365</v>
      </c>
      <c r="F69" s="43">
        <f>COUNTIF(E70:$E$981,365)</f>
        <v>912</v>
      </c>
      <c r="G69" s="43">
        <f>COUNTIF(E70:$E$981,366)</f>
        <v>0</v>
      </c>
      <c r="H69" s="2"/>
    </row>
    <row r="70" spans="1:8" x14ac:dyDescent="0.25">
      <c r="A70" s="45">
        <f t="shared" si="3"/>
        <v>45664</v>
      </c>
      <c r="B70" s="49">
        <f>ROUND(('Все выпуски'!$Z$3*'Все выпуски'!$Z$6/100)*((VLOOKUP(IF(D70="Нет",VLOOKUP(C70,'Айгенис Оп31'!$A$2:$C$13,3,0),VLOOKUP((C70-1),'Айгенис Оп31'!$A$2:$C$13,3,0)),$A$2:$G$981,6,0)-VLOOKUP(A70,$A$2:$G$981,6,0))/365+(VLOOKUP(IF(D70="Нет",VLOOKUP(C70,'Айгенис Оп31'!$A$2:$C$13,3,0),VLOOKUP((C70-1),'Айгенис Оп31'!$A$2:$C$13,3,0)),$A$2:$G$981,7,0)-VLOOKUP(A70,$A$2:$G$981,7,0))/366),2)</f>
        <v>6.88</v>
      </c>
      <c r="C70" s="1">
        <f>COUNTIF($D$2:D70,"Да")</f>
        <v>0</v>
      </c>
      <c r="D70" s="42" t="str">
        <f>IF(ISERROR(VLOOKUP(A70,'Айгенис Оп31'!$C$3:$C$13,1,0)),"Нет","Да")</f>
        <v>Нет</v>
      </c>
      <c r="E70" s="43">
        <f t="shared" si="2"/>
        <v>365</v>
      </c>
      <c r="F70" s="43">
        <f>COUNTIF(E71:$E$981,365)</f>
        <v>911</v>
      </c>
      <c r="G70" s="43">
        <f>COUNTIF(E71:$E$981,366)</f>
        <v>0</v>
      </c>
      <c r="H70" s="2"/>
    </row>
    <row r="71" spans="1:8" x14ac:dyDescent="0.25">
      <c r="A71" s="45">
        <f t="shared" si="3"/>
        <v>45665</v>
      </c>
      <c r="B71" s="49">
        <f>ROUND(('Все выпуски'!$Z$3*'Все выпуски'!$Z$6/100)*((VLOOKUP(IF(D71="Нет",VLOOKUP(C71,'Айгенис Оп31'!$A$2:$C$13,3,0),VLOOKUP((C71-1),'Айгенис Оп31'!$A$2:$C$13,3,0)),$A$2:$G$981,6,0)-VLOOKUP(A71,$A$2:$G$981,6,0))/365+(VLOOKUP(IF(D71="Нет",VLOOKUP(C71,'Айгенис Оп31'!$A$2:$C$13,3,0),VLOOKUP((C71-1),'Айгенис Оп31'!$A$2:$C$13,3,0)),$A$2:$G$981,7,0)-VLOOKUP(A71,$A$2:$G$981,7,0))/366),2)</f>
        <v>6.98</v>
      </c>
      <c r="C71" s="1">
        <f>COUNTIF($D$2:D71,"Да")</f>
        <v>0</v>
      </c>
      <c r="D71" s="42" t="str">
        <f>IF(ISERROR(VLOOKUP(A71,'Айгенис Оп31'!$C$3:$C$13,1,0)),"Нет","Да")</f>
        <v>Нет</v>
      </c>
      <c r="E71" s="43">
        <f t="shared" si="2"/>
        <v>365</v>
      </c>
      <c r="F71" s="43">
        <f>COUNTIF(E72:$E$981,365)</f>
        <v>910</v>
      </c>
      <c r="G71" s="43">
        <f>COUNTIF(E72:$E$981,366)</f>
        <v>0</v>
      </c>
      <c r="H71" s="2"/>
    </row>
    <row r="72" spans="1:8" x14ac:dyDescent="0.25">
      <c r="A72" s="45">
        <f t="shared" si="3"/>
        <v>45666</v>
      </c>
      <c r="B72" s="49">
        <f>ROUND(('Все выпуски'!$Z$3*'Все выпуски'!$Z$6/100)*((VLOOKUP(IF(D72="Нет",VLOOKUP(C72,'Айгенис Оп31'!$A$2:$C$13,3,0),VLOOKUP((C72-1),'Айгенис Оп31'!$A$2:$C$13,3,0)),$A$2:$G$981,6,0)-VLOOKUP(A72,$A$2:$G$981,6,0))/365+(VLOOKUP(IF(D72="Нет",VLOOKUP(C72,'Айгенис Оп31'!$A$2:$C$13,3,0),VLOOKUP((C72-1),'Айгенис Оп31'!$A$2:$C$13,3,0)),$A$2:$G$981,7,0)-VLOOKUP(A72,$A$2:$G$981,7,0))/366),2)</f>
        <v>7.08</v>
      </c>
      <c r="C72" s="1">
        <f>COUNTIF($D$2:D72,"Да")</f>
        <v>0</v>
      </c>
      <c r="D72" s="42" t="str">
        <f>IF(ISERROR(VLOOKUP(A72,'Айгенис Оп31'!$C$3:$C$13,1,0)),"Нет","Да")</f>
        <v>Нет</v>
      </c>
      <c r="E72" s="43">
        <f t="shared" si="2"/>
        <v>365</v>
      </c>
      <c r="F72" s="43">
        <f>COUNTIF(E73:$E$981,365)</f>
        <v>909</v>
      </c>
      <c r="G72" s="43">
        <f>COUNTIF(E73:$E$981,366)</f>
        <v>0</v>
      </c>
      <c r="H72" s="2"/>
    </row>
    <row r="73" spans="1:8" x14ac:dyDescent="0.25">
      <c r="A73" s="45">
        <f t="shared" si="3"/>
        <v>45667</v>
      </c>
      <c r="B73" s="49">
        <f>ROUND(('Все выпуски'!$Z$3*'Все выпуски'!$Z$6/100)*((VLOOKUP(IF(D73="Нет",VLOOKUP(C73,'Айгенис Оп31'!$A$2:$C$13,3,0),VLOOKUP((C73-1),'Айгенис Оп31'!$A$2:$C$13,3,0)),$A$2:$G$981,6,0)-VLOOKUP(A73,$A$2:$G$981,6,0))/365+(VLOOKUP(IF(D73="Нет",VLOOKUP(C73,'Айгенис Оп31'!$A$2:$C$13,3,0),VLOOKUP((C73-1),'Айгенис Оп31'!$A$2:$C$13,3,0)),$A$2:$G$981,7,0)-VLOOKUP(A73,$A$2:$G$981,7,0))/366),2)</f>
        <v>7.18</v>
      </c>
      <c r="C73" s="1">
        <f>COUNTIF($D$2:D73,"Да")</f>
        <v>0</v>
      </c>
      <c r="D73" s="42" t="str">
        <f>IF(ISERROR(VLOOKUP(A73,'Айгенис Оп31'!$C$3:$C$13,1,0)),"Нет","Да")</f>
        <v>Нет</v>
      </c>
      <c r="E73" s="43">
        <f t="shared" si="2"/>
        <v>365</v>
      </c>
      <c r="F73" s="43">
        <f>COUNTIF(E74:$E$981,365)</f>
        <v>908</v>
      </c>
      <c r="G73" s="43">
        <f>COUNTIF(E74:$E$981,366)</f>
        <v>0</v>
      </c>
      <c r="H73" s="2"/>
    </row>
    <row r="74" spans="1:8" x14ac:dyDescent="0.25">
      <c r="A74" s="45">
        <f t="shared" si="3"/>
        <v>45668</v>
      </c>
      <c r="B74" s="49">
        <f>ROUND(('Все выпуски'!$Z$3*'Все выпуски'!$Z$6/100)*((VLOOKUP(IF(D74="Нет",VLOOKUP(C74,'Айгенис Оп31'!$A$2:$C$13,3,0),VLOOKUP((C74-1),'Айгенис Оп31'!$A$2:$C$13,3,0)),$A$2:$G$981,6,0)-VLOOKUP(A74,$A$2:$G$981,6,0))/365+(VLOOKUP(IF(D74="Нет",VLOOKUP(C74,'Айгенис Оп31'!$A$2:$C$13,3,0),VLOOKUP((C74-1),'Айгенис Оп31'!$A$2:$C$13,3,0)),$A$2:$G$981,7,0)-VLOOKUP(A74,$A$2:$G$981,7,0))/366),2)</f>
        <v>7.28</v>
      </c>
      <c r="C74" s="1">
        <f>COUNTIF($D$2:D74,"Да")</f>
        <v>0</v>
      </c>
      <c r="D74" s="42" t="str">
        <f>IF(ISERROR(VLOOKUP(A74,'Айгенис Оп31'!$C$3:$C$13,1,0)),"Нет","Да")</f>
        <v>Нет</v>
      </c>
      <c r="E74" s="43">
        <f t="shared" si="2"/>
        <v>365</v>
      </c>
      <c r="F74" s="43">
        <f>COUNTIF(E75:$E$981,365)</f>
        <v>907</v>
      </c>
      <c r="G74" s="43">
        <f>COUNTIF(E75:$E$981,366)</f>
        <v>0</v>
      </c>
      <c r="H74" s="2"/>
    </row>
    <row r="75" spans="1:8" x14ac:dyDescent="0.25">
      <c r="A75" s="45">
        <f t="shared" si="3"/>
        <v>45669</v>
      </c>
      <c r="B75" s="49">
        <f>ROUND(('Все выпуски'!$Z$3*'Все выпуски'!$Z$6/100)*((VLOOKUP(IF(D75="Нет",VLOOKUP(C75,'Айгенис Оп31'!$A$2:$C$13,3,0),VLOOKUP((C75-1),'Айгенис Оп31'!$A$2:$C$13,3,0)),$A$2:$G$981,6,0)-VLOOKUP(A75,$A$2:$G$981,6,0))/365+(VLOOKUP(IF(D75="Нет",VLOOKUP(C75,'Айгенис Оп31'!$A$2:$C$13,3,0),VLOOKUP((C75-1),'Айгенис Оп31'!$A$2:$C$13,3,0)),$A$2:$G$981,7,0)-VLOOKUP(A75,$A$2:$G$981,7,0))/366),2)</f>
        <v>7.38</v>
      </c>
      <c r="C75" s="1">
        <f>COUNTIF($D$2:D75,"Да")</f>
        <v>0</v>
      </c>
      <c r="D75" s="42" t="str">
        <f>IF(ISERROR(VLOOKUP(A75,'Айгенис Оп31'!$C$3:$C$13,1,0)),"Нет","Да")</f>
        <v>Нет</v>
      </c>
      <c r="E75" s="43">
        <f t="shared" si="2"/>
        <v>365</v>
      </c>
      <c r="F75" s="43">
        <f>COUNTIF(E76:$E$981,365)</f>
        <v>906</v>
      </c>
      <c r="G75" s="43">
        <f>COUNTIF(E76:$E$981,366)</f>
        <v>0</v>
      </c>
      <c r="H75" s="2"/>
    </row>
    <row r="76" spans="1:8" x14ac:dyDescent="0.25">
      <c r="A76" s="45">
        <f t="shared" si="3"/>
        <v>45670</v>
      </c>
      <c r="B76" s="49">
        <f>ROUND(('Все выпуски'!$Z$3*'Все выпуски'!$Z$6/100)*((VLOOKUP(IF(D76="Нет",VLOOKUP(C76,'Айгенис Оп31'!$A$2:$C$13,3,0),VLOOKUP((C76-1),'Айгенис Оп31'!$A$2:$C$13,3,0)),$A$2:$G$981,6,0)-VLOOKUP(A76,$A$2:$G$981,6,0))/365+(VLOOKUP(IF(D76="Нет",VLOOKUP(C76,'Айгенис Оп31'!$A$2:$C$13,3,0),VLOOKUP((C76-1),'Айгенис Оп31'!$A$2:$C$13,3,0)),$A$2:$G$981,7,0)-VLOOKUP(A76,$A$2:$G$981,7,0))/366),2)</f>
        <v>7.48</v>
      </c>
      <c r="C76" s="1">
        <f>COUNTIF($D$2:D76,"Да")</f>
        <v>0</v>
      </c>
      <c r="D76" s="42" t="str">
        <f>IF(ISERROR(VLOOKUP(A76,'Айгенис Оп31'!$C$3:$C$13,1,0)),"Нет","Да")</f>
        <v>Нет</v>
      </c>
      <c r="E76" s="43">
        <f t="shared" si="2"/>
        <v>365</v>
      </c>
      <c r="F76" s="43">
        <f>COUNTIF(E77:$E$981,365)</f>
        <v>905</v>
      </c>
      <c r="G76" s="43">
        <f>COUNTIF(E77:$E$981,366)</f>
        <v>0</v>
      </c>
      <c r="H76" s="2"/>
    </row>
    <row r="77" spans="1:8" x14ac:dyDescent="0.25">
      <c r="A77" s="45">
        <f t="shared" si="3"/>
        <v>45671</v>
      </c>
      <c r="B77" s="49">
        <f>ROUND(('Все выпуски'!$Z$3*'Все выпуски'!$Z$6/100)*((VLOOKUP(IF(D77="Нет",VLOOKUP(C77,'Айгенис Оп31'!$A$2:$C$13,3,0),VLOOKUP((C77-1),'Айгенис Оп31'!$A$2:$C$13,3,0)),$A$2:$G$981,6,0)-VLOOKUP(A77,$A$2:$G$981,6,0))/365+(VLOOKUP(IF(D77="Нет",VLOOKUP(C77,'Айгенис Оп31'!$A$2:$C$13,3,0),VLOOKUP((C77-1),'Айгенис Оп31'!$A$2:$C$13,3,0)),$A$2:$G$981,7,0)-VLOOKUP(A77,$A$2:$G$981,7,0))/366),2)</f>
        <v>7.59</v>
      </c>
      <c r="C77" s="1">
        <f>COUNTIF($D$2:D77,"Да")</f>
        <v>0</v>
      </c>
      <c r="D77" s="42" t="str">
        <f>IF(ISERROR(VLOOKUP(A77,'Айгенис Оп31'!$C$3:$C$13,1,0)),"Нет","Да")</f>
        <v>Нет</v>
      </c>
      <c r="E77" s="43">
        <f t="shared" si="2"/>
        <v>365</v>
      </c>
      <c r="F77" s="43">
        <f>COUNTIF(E78:$E$981,365)</f>
        <v>904</v>
      </c>
      <c r="G77" s="43">
        <f>COUNTIF(E78:$E$981,366)</f>
        <v>0</v>
      </c>
      <c r="H77" s="2"/>
    </row>
    <row r="78" spans="1:8" x14ac:dyDescent="0.25">
      <c r="A78" s="45">
        <f t="shared" si="3"/>
        <v>45672</v>
      </c>
      <c r="B78" s="49">
        <f>ROUND(('Все выпуски'!$Z$3*'Все выпуски'!$Z$6/100)*((VLOOKUP(IF(D78="Нет",VLOOKUP(C78,'Айгенис Оп31'!$A$2:$C$13,3,0),VLOOKUP((C78-1),'Айгенис Оп31'!$A$2:$C$13,3,0)),$A$2:$G$981,6,0)-VLOOKUP(A78,$A$2:$G$981,6,0))/365+(VLOOKUP(IF(D78="Нет",VLOOKUP(C78,'Айгенис Оп31'!$A$2:$C$13,3,0),VLOOKUP((C78-1),'Айгенис Оп31'!$A$2:$C$13,3,0)),$A$2:$G$981,7,0)-VLOOKUP(A78,$A$2:$G$981,7,0))/366),2)</f>
        <v>7.69</v>
      </c>
      <c r="C78" s="1">
        <f>COUNTIF($D$2:D78,"Да")</f>
        <v>0</v>
      </c>
      <c r="D78" s="42" t="str">
        <f>IF(ISERROR(VLOOKUP(A78,'Айгенис Оп31'!$C$3:$C$13,1,0)),"Нет","Да")</f>
        <v>Нет</v>
      </c>
      <c r="E78" s="43">
        <f t="shared" si="2"/>
        <v>365</v>
      </c>
      <c r="F78" s="43">
        <f>COUNTIF(E79:$E$981,365)</f>
        <v>903</v>
      </c>
      <c r="G78" s="43">
        <f>COUNTIF(E79:$E$981,366)</f>
        <v>0</v>
      </c>
      <c r="H78" s="2"/>
    </row>
    <row r="79" spans="1:8" x14ac:dyDescent="0.25">
      <c r="A79" s="45">
        <f t="shared" si="3"/>
        <v>45673</v>
      </c>
      <c r="B79" s="49">
        <f>ROUND(('Все выпуски'!$Z$3*'Все выпуски'!$Z$6/100)*((VLOOKUP(IF(D79="Нет",VLOOKUP(C79,'Айгенис Оп31'!$A$2:$C$13,3,0),VLOOKUP((C79-1),'Айгенис Оп31'!$A$2:$C$13,3,0)),$A$2:$G$981,6,0)-VLOOKUP(A79,$A$2:$G$981,6,0))/365+(VLOOKUP(IF(D79="Нет",VLOOKUP(C79,'Айгенис Оп31'!$A$2:$C$13,3,0),VLOOKUP((C79-1),'Айгенис Оп31'!$A$2:$C$13,3,0)),$A$2:$G$981,7,0)-VLOOKUP(A79,$A$2:$G$981,7,0))/366),2)</f>
        <v>7.79</v>
      </c>
      <c r="C79" s="1">
        <f>COUNTIF($D$2:D79,"Да")</f>
        <v>0</v>
      </c>
      <c r="D79" s="42" t="str">
        <f>IF(ISERROR(VLOOKUP(A79,'Айгенис Оп31'!$C$3:$C$13,1,0)),"Нет","Да")</f>
        <v>Нет</v>
      </c>
      <c r="E79" s="43">
        <f t="shared" si="2"/>
        <v>365</v>
      </c>
      <c r="F79" s="43">
        <f>COUNTIF(E80:$E$981,365)</f>
        <v>902</v>
      </c>
      <c r="G79" s="43">
        <f>COUNTIF(E80:$E$981,366)</f>
        <v>0</v>
      </c>
      <c r="H79" s="2"/>
    </row>
    <row r="80" spans="1:8" x14ac:dyDescent="0.25">
      <c r="A80" s="45">
        <f t="shared" si="3"/>
        <v>45674</v>
      </c>
      <c r="B80" s="49">
        <f>ROUND(('Все выпуски'!$Z$3*'Все выпуски'!$Z$6/100)*((VLOOKUP(IF(D80="Нет",VLOOKUP(C80,'Айгенис Оп31'!$A$2:$C$13,3,0),VLOOKUP((C80-1),'Айгенис Оп31'!$A$2:$C$13,3,0)),$A$2:$G$981,6,0)-VLOOKUP(A80,$A$2:$G$981,6,0))/365+(VLOOKUP(IF(D80="Нет",VLOOKUP(C80,'Айгенис Оп31'!$A$2:$C$13,3,0),VLOOKUP((C80-1),'Айгенис Оп31'!$A$2:$C$13,3,0)),$A$2:$G$981,7,0)-VLOOKUP(A80,$A$2:$G$981,7,0))/366),2)</f>
        <v>7.89</v>
      </c>
      <c r="C80" s="1">
        <f>COUNTIF($D$2:D80,"Да")</f>
        <v>0</v>
      </c>
      <c r="D80" s="42" t="str">
        <f>IF(ISERROR(VLOOKUP(A80,'Айгенис Оп31'!$C$3:$C$13,1,0)),"Нет","Да")</f>
        <v>Нет</v>
      </c>
      <c r="E80" s="43">
        <f t="shared" si="2"/>
        <v>365</v>
      </c>
      <c r="F80" s="43">
        <f>COUNTIF(E81:$E$981,365)</f>
        <v>901</v>
      </c>
      <c r="G80" s="43">
        <f>COUNTIF(E81:$E$981,366)</f>
        <v>0</v>
      </c>
      <c r="H80" s="2"/>
    </row>
    <row r="81" spans="1:8" x14ac:dyDescent="0.25">
      <c r="A81" s="45">
        <f t="shared" si="3"/>
        <v>45675</v>
      </c>
      <c r="B81" s="49">
        <f>ROUND(('Все выпуски'!$Z$3*'Все выпуски'!$Z$6/100)*((VLOOKUP(IF(D81="Нет",VLOOKUP(C81,'Айгенис Оп31'!$A$2:$C$13,3,0),VLOOKUP((C81-1),'Айгенис Оп31'!$A$2:$C$13,3,0)),$A$2:$G$981,6,0)-VLOOKUP(A81,$A$2:$G$981,6,0))/365+(VLOOKUP(IF(D81="Нет",VLOOKUP(C81,'Айгенис Оп31'!$A$2:$C$13,3,0),VLOOKUP((C81-1),'Айгенис Оп31'!$A$2:$C$13,3,0)),$A$2:$G$981,7,0)-VLOOKUP(A81,$A$2:$G$981,7,0))/366),2)</f>
        <v>7.99</v>
      </c>
      <c r="C81" s="1">
        <f>COUNTIF($D$2:D81,"Да")</f>
        <v>0</v>
      </c>
      <c r="D81" s="42" t="str">
        <f>IF(ISERROR(VLOOKUP(A81,'Айгенис Оп31'!$C$3:$C$13,1,0)),"Нет","Да")</f>
        <v>Нет</v>
      </c>
      <c r="E81" s="43">
        <f t="shared" si="2"/>
        <v>365</v>
      </c>
      <c r="F81" s="43">
        <f>COUNTIF(E82:$E$981,365)</f>
        <v>900</v>
      </c>
      <c r="G81" s="43">
        <f>COUNTIF(E82:$E$981,366)</f>
        <v>0</v>
      </c>
      <c r="H81" s="2"/>
    </row>
    <row r="82" spans="1:8" x14ac:dyDescent="0.25">
      <c r="A82" s="45">
        <f t="shared" si="3"/>
        <v>45676</v>
      </c>
      <c r="B82" s="49">
        <f>ROUND(('Все выпуски'!$Z$3*'Все выпуски'!$Z$6/100)*((VLOOKUP(IF(D82="Нет",VLOOKUP(C82,'Айгенис Оп31'!$A$2:$C$13,3,0),VLOOKUP((C82-1),'Айгенис Оп31'!$A$2:$C$13,3,0)),$A$2:$G$981,6,0)-VLOOKUP(A82,$A$2:$G$981,6,0))/365+(VLOOKUP(IF(D82="Нет",VLOOKUP(C82,'Айгенис Оп31'!$A$2:$C$13,3,0),VLOOKUP((C82-1),'Айгенис Оп31'!$A$2:$C$13,3,0)),$A$2:$G$981,7,0)-VLOOKUP(A82,$A$2:$G$981,7,0))/366),2)</f>
        <v>8.09</v>
      </c>
      <c r="C82" s="1">
        <f>COUNTIF($D$2:D82,"Да")</f>
        <v>0</v>
      </c>
      <c r="D82" s="42" t="str">
        <f>IF(ISERROR(VLOOKUP(A82,'Айгенис Оп31'!$C$3:$C$13,1,0)),"Нет","Да")</f>
        <v>Нет</v>
      </c>
      <c r="E82" s="43">
        <f t="shared" si="2"/>
        <v>365</v>
      </c>
      <c r="F82" s="43">
        <f>COUNTIF(E83:$E$981,365)</f>
        <v>899</v>
      </c>
      <c r="G82" s="43">
        <f>COUNTIF(E83:$E$981,366)</f>
        <v>0</v>
      </c>
      <c r="H82" s="2"/>
    </row>
    <row r="83" spans="1:8" x14ac:dyDescent="0.25">
      <c r="A83" s="45">
        <f t="shared" si="3"/>
        <v>45677</v>
      </c>
      <c r="B83" s="49">
        <f>ROUND(('Все выпуски'!$Z$3*'Все выпуски'!$Z$6/100)*((VLOOKUP(IF(D83="Нет",VLOOKUP(C83,'Айгенис Оп31'!$A$2:$C$13,3,0),VLOOKUP((C83-1),'Айгенис Оп31'!$A$2:$C$13,3,0)),$A$2:$G$981,6,0)-VLOOKUP(A83,$A$2:$G$981,6,0))/365+(VLOOKUP(IF(D83="Нет",VLOOKUP(C83,'Айгенис Оп31'!$A$2:$C$13,3,0),VLOOKUP((C83-1),'Айгенис Оп31'!$A$2:$C$13,3,0)),$A$2:$G$981,7,0)-VLOOKUP(A83,$A$2:$G$981,7,0))/366),2)</f>
        <v>8.19</v>
      </c>
      <c r="C83" s="1">
        <f>COUNTIF($D$2:D83,"Да")</f>
        <v>0</v>
      </c>
      <c r="D83" s="42" t="str">
        <f>IF(ISERROR(VLOOKUP(A83,'Айгенис Оп31'!$C$3:$C$13,1,0)),"Нет","Да")</f>
        <v>Нет</v>
      </c>
      <c r="E83" s="43">
        <f t="shared" si="2"/>
        <v>365</v>
      </c>
      <c r="F83" s="43">
        <f>COUNTIF(E84:$E$981,365)</f>
        <v>898</v>
      </c>
      <c r="G83" s="43">
        <f>COUNTIF(E84:$E$981,366)</f>
        <v>0</v>
      </c>
      <c r="H83" s="2"/>
    </row>
    <row r="84" spans="1:8" x14ac:dyDescent="0.25">
      <c r="A84" s="45">
        <f t="shared" si="3"/>
        <v>45678</v>
      </c>
      <c r="B84" s="49">
        <f>ROUND(('Все выпуски'!$Z$3*'Все выпуски'!$Z$6/100)*((VLOOKUP(IF(D84="Нет",VLOOKUP(C84,'Айгенис Оп31'!$A$2:$C$13,3,0),VLOOKUP((C84-1),'Айгенис Оп31'!$A$2:$C$13,3,0)),$A$2:$G$981,6,0)-VLOOKUP(A84,$A$2:$G$981,6,0))/365+(VLOOKUP(IF(D84="Нет",VLOOKUP(C84,'Айгенис Оп31'!$A$2:$C$13,3,0),VLOOKUP((C84-1),'Айгенис Оп31'!$A$2:$C$13,3,0)),$A$2:$G$981,7,0)-VLOOKUP(A84,$A$2:$G$981,7,0))/366),2)</f>
        <v>8.3000000000000007</v>
      </c>
      <c r="C84" s="1">
        <f>COUNTIF($D$2:D84,"Да")</f>
        <v>0</v>
      </c>
      <c r="D84" s="42" t="str">
        <f>IF(ISERROR(VLOOKUP(A84,'Айгенис Оп31'!$C$3:$C$13,1,0)),"Нет","Да")</f>
        <v>Нет</v>
      </c>
      <c r="E84" s="43">
        <f t="shared" si="2"/>
        <v>365</v>
      </c>
      <c r="F84" s="43">
        <f>COUNTIF(E85:$E$981,365)</f>
        <v>897</v>
      </c>
      <c r="G84" s="43">
        <f>COUNTIF(E85:$E$981,366)</f>
        <v>0</v>
      </c>
      <c r="H84" s="2"/>
    </row>
    <row r="85" spans="1:8" x14ac:dyDescent="0.25">
      <c r="A85" s="45">
        <f t="shared" si="3"/>
        <v>45679</v>
      </c>
      <c r="B85" s="49">
        <f>ROUND(('Все выпуски'!$Z$3*'Все выпуски'!$Z$6/100)*((VLOOKUP(IF(D85="Нет",VLOOKUP(C85,'Айгенис Оп31'!$A$2:$C$13,3,0),VLOOKUP((C85-1),'Айгенис Оп31'!$A$2:$C$13,3,0)),$A$2:$G$981,6,0)-VLOOKUP(A85,$A$2:$G$981,6,0))/365+(VLOOKUP(IF(D85="Нет",VLOOKUP(C85,'Айгенис Оп31'!$A$2:$C$13,3,0),VLOOKUP((C85-1),'Айгенис Оп31'!$A$2:$C$13,3,0)),$A$2:$G$981,7,0)-VLOOKUP(A85,$A$2:$G$981,7,0))/366),2)</f>
        <v>8.4</v>
      </c>
      <c r="C85" s="1">
        <f>COUNTIF($D$2:D85,"Да")</f>
        <v>0</v>
      </c>
      <c r="D85" s="42" t="str">
        <f>IF(ISERROR(VLOOKUP(A85,'Айгенис Оп31'!$C$3:$C$13,1,0)),"Нет","Да")</f>
        <v>Нет</v>
      </c>
      <c r="E85" s="43">
        <f t="shared" si="2"/>
        <v>365</v>
      </c>
      <c r="F85" s="43">
        <f>COUNTIF(E86:$E$981,365)</f>
        <v>896</v>
      </c>
      <c r="G85" s="43">
        <f>COUNTIF(E86:$E$981,366)</f>
        <v>0</v>
      </c>
      <c r="H85" s="2"/>
    </row>
    <row r="86" spans="1:8" x14ac:dyDescent="0.25">
      <c r="A86" s="45">
        <f t="shared" si="3"/>
        <v>45680</v>
      </c>
      <c r="B86" s="49">
        <f>ROUND(('Все выпуски'!$Z$3*'Все выпуски'!$Z$6/100)*((VLOOKUP(IF(D86="Нет",VLOOKUP(C86,'Айгенис Оп31'!$A$2:$C$13,3,0),VLOOKUP((C86-1),'Айгенис Оп31'!$A$2:$C$13,3,0)),$A$2:$G$981,6,0)-VLOOKUP(A86,$A$2:$G$981,6,0))/365+(VLOOKUP(IF(D86="Нет",VLOOKUP(C86,'Айгенис Оп31'!$A$2:$C$13,3,0),VLOOKUP((C86-1),'Айгенис Оп31'!$A$2:$C$13,3,0)),$A$2:$G$981,7,0)-VLOOKUP(A86,$A$2:$G$981,7,0))/366),2)</f>
        <v>8.5</v>
      </c>
      <c r="C86" s="1">
        <f>COUNTIF($D$2:D86,"Да")</f>
        <v>0</v>
      </c>
      <c r="D86" s="42" t="str">
        <f>IF(ISERROR(VLOOKUP(A86,'Айгенис Оп31'!$C$3:$C$13,1,0)),"Нет","Да")</f>
        <v>Нет</v>
      </c>
      <c r="E86" s="43">
        <f t="shared" si="2"/>
        <v>365</v>
      </c>
      <c r="F86" s="43">
        <f>COUNTIF(E87:$E$981,365)</f>
        <v>895</v>
      </c>
      <c r="G86" s="43">
        <f>COUNTIF(E87:$E$981,366)</f>
        <v>0</v>
      </c>
      <c r="H86" s="2"/>
    </row>
    <row r="87" spans="1:8" x14ac:dyDescent="0.25">
      <c r="A87" s="45">
        <f t="shared" si="3"/>
        <v>45681</v>
      </c>
      <c r="B87" s="49">
        <f>ROUND(('Все выпуски'!$Z$3*'Все выпуски'!$Z$6/100)*((VLOOKUP(IF(D87="Нет",VLOOKUP(C87,'Айгенис Оп31'!$A$2:$C$13,3,0),VLOOKUP((C87-1),'Айгенис Оп31'!$A$2:$C$13,3,0)),$A$2:$G$981,6,0)-VLOOKUP(A87,$A$2:$G$981,6,0))/365+(VLOOKUP(IF(D87="Нет",VLOOKUP(C87,'Айгенис Оп31'!$A$2:$C$13,3,0),VLOOKUP((C87-1),'Айгенис Оп31'!$A$2:$C$13,3,0)),$A$2:$G$981,7,0)-VLOOKUP(A87,$A$2:$G$981,7,0))/366),2)</f>
        <v>8.6</v>
      </c>
      <c r="C87" s="1">
        <f>COUNTIF($D$2:D87,"Да")</f>
        <v>0</v>
      </c>
      <c r="D87" s="42" t="str">
        <f>IF(ISERROR(VLOOKUP(A87,'Айгенис Оп31'!$C$3:$C$13,1,0)),"Нет","Да")</f>
        <v>Нет</v>
      </c>
      <c r="E87" s="43">
        <f t="shared" si="2"/>
        <v>365</v>
      </c>
      <c r="F87" s="43">
        <f>COUNTIF(E88:$E$981,365)</f>
        <v>894</v>
      </c>
      <c r="G87" s="43">
        <f>COUNTIF(E88:$E$981,366)</f>
        <v>0</v>
      </c>
      <c r="H87" s="2"/>
    </row>
    <row r="88" spans="1:8" x14ac:dyDescent="0.25">
      <c r="A88" s="45">
        <f t="shared" si="3"/>
        <v>45682</v>
      </c>
      <c r="B88" s="49">
        <f>ROUND(('Все выпуски'!$Z$3*'Все выпуски'!$Z$6/100)*((VLOOKUP(IF(D88="Нет",VLOOKUP(C88,'Айгенис Оп31'!$A$2:$C$13,3,0),VLOOKUP((C88-1),'Айгенис Оп31'!$A$2:$C$13,3,0)),$A$2:$G$981,6,0)-VLOOKUP(A88,$A$2:$G$981,6,0))/365+(VLOOKUP(IF(D88="Нет",VLOOKUP(C88,'Айгенис Оп31'!$A$2:$C$13,3,0),VLOOKUP((C88-1),'Айгенис Оп31'!$A$2:$C$13,3,0)),$A$2:$G$981,7,0)-VLOOKUP(A88,$A$2:$G$981,7,0))/366),2)</f>
        <v>8.6999999999999993</v>
      </c>
      <c r="C88" s="1">
        <f>COUNTIF($D$2:D88,"Да")</f>
        <v>0</v>
      </c>
      <c r="D88" s="42" t="str">
        <f>IF(ISERROR(VLOOKUP(A88,'Айгенис Оп31'!$C$3:$C$13,1,0)),"Нет","Да")</f>
        <v>Нет</v>
      </c>
      <c r="E88" s="43">
        <f t="shared" si="2"/>
        <v>365</v>
      </c>
      <c r="F88" s="43">
        <f>COUNTIF(E89:$E$981,365)</f>
        <v>893</v>
      </c>
      <c r="G88" s="43">
        <f>COUNTIF(E89:$E$981,366)</f>
        <v>0</v>
      </c>
      <c r="H88" s="2"/>
    </row>
    <row r="89" spans="1:8" x14ac:dyDescent="0.25">
      <c r="A89" s="45">
        <f t="shared" si="3"/>
        <v>45683</v>
      </c>
      <c r="B89" s="49">
        <f>ROUND(('Все выпуски'!$Z$3*'Все выпуски'!$Z$6/100)*((VLOOKUP(IF(D89="Нет",VLOOKUP(C89,'Айгенис Оп31'!$A$2:$C$13,3,0),VLOOKUP((C89-1),'Айгенис Оп31'!$A$2:$C$13,3,0)),$A$2:$G$981,6,0)-VLOOKUP(A89,$A$2:$G$981,6,0))/365+(VLOOKUP(IF(D89="Нет",VLOOKUP(C89,'Айгенис Оп31'!$A$2:$C$13,3,0),VLOOKUP((C89-1),'Айгенис Оп31'!$A$2:$C$13,3,0)),$A$2:$G$981,7,0)-VLOOKUP(A89,$A$2:$G$981,7,0))/366),2)</f>
        <v>8.8000000000000007</v>
      </c>
      <c r="C89" s="1">
        <f>COUNTIF($D$2:D89,"Да")</f>
        <v>0</v>
      </c>
      <c r="D89" s="42" t="str">
        <f>IF(ISERROR(VLOOKUP(A89,'Айгенис Оп31'!$C$3:$C$13,1,0)),"Нет","Да")</f>
        <v>Нет</v>
      </c>
      <c r="E89" s="43">
        <f t="shared" si="2"/>
        <v>365</v>
      </c>
      <c r="F89" s="43">
        <f>COUNTIF(E90:$E$981,365)</f>
        <v>892</v>
      </c>
      <c r="G89" s="43">
        <f>COUNTIF(E90:$E$981,366)</f>
        <v>0</v>
      </c>
      <c r="H89" s="2"/>
    </row>
    <row r="90" spans="1:8" x14ac:dyDescent="0.25">
      <c r="A90" s="45">
        <f t="shared" si="3"/>
        <v>45684</v>
      </c>
      <c r="B90" s="49">
        <f>ROUND(('Все выпуски'!$Z$3*'Все выпуски'!$Z$6/100)*((VLOOKUP(IF(D90="Нет",VLOOKUP(C90,'Айгенис Оп31'!$A$2:$C$13,3,0),VLOOKUP((C90-1),'Айгенис Оп31'!$A$2:$C$13,3,0)),$A$2:$G$981,6,0)-VLOOKUP(A90,$A$2:$G$981,6,0))/365+(VLOOKUP(IF(D90="Нет",VLOOKUP(C90,'Айгенис Оп31'!$A$2:$C$13,3,0),VLOOKUP((C90-1),'Айгенис Оп31'!$A$2:$C$13,3,0)),$A$2:$G$981,7,0)-VLOOKUP(A90,$A$2:$G$981,7,0))/366),2)</f>
        <v>8.9</v>
      </c>
      <c r="C90" s="1">
        <f>COUNTIF($D$2:D90,"Да")</f>
        <v>0</v>
      </c>
      <c r="D90" s="42" t="str">
        <f>IF(ISERROR(VLOOKUP(A90,'Айгенис Оп31'!$C$3:$C$13,1,0)),"Нет","Да")</f>
        <v>Нет</v>
      </c>
      <c r="E90" s="43">
        <f t="shared" si="2"/>
        <v>365</v>
      </c>
      <c r="F90" s="43">
        <f>COUNTIF(E91:$E$981,365)</f>
        <v>891</v>
      </c>
      <c r="G90" s="43">
        <f>COUNTIF(E91:$E$981,366)</f>
        <v>0</v>
      </c>
      <c r="H90" s="2"/>
    </row>
    <row r="91" spans="1:8" x14ac:dyDescent="0.25">
      <c r="A91" s="45">
        <f t="shared" si="3"/>
        <v>45685</v>
      </c>
      <c r="B91" s="49">
        <f>ROUND(('Все выпуски'!$Z$3*'Все выпуски'!$Z$6/100)*((VLOOKUP(IF(D91="Нет",VLOOKUP(C91,'Айгенис Оп31'!$A$2:$C$13,3,0),VLOOKUP((C91-1),'Айгенис Оп31'!$A$2:$C$13,3,0)),$A$2:$G$981,6,0)-VLOOKUP(A91,$A$2:$G$981,6,0))/365+(VLOOKUP(IF(D91="Нет",VLOOKUP(C91,'Айгенис Оп31'!$A$2:$C$13,3,0),VLOOKUP((C91-1),'Айгенис Оп31'!$A$2:$C$13,3,0)),$A$2:$G$981,7,0)-VLOOKUP(A91,$A$2:$G$981,7,0))/366),2)</f>
        <v>9.01</v>
      </c>
      <c r="C91" s="1">
        <f>COUNTIF($D$2:D91,"Да")</f>
        <v>0</v>
      </c>
      <c r="D91" s="42" t="str">
        <f>IF(ISERROR(VLOOKUP(A91,'Айгенис Оп31'!$C$3:$C$13,1,0)),"Нет","Да")</f>
        <v>Нет</v>
      </c>
      <c r="E91" s="43">
        <f t="shared" si="2"/>
        <v>365</v>
      </c>
      <c r="F91" s="43">
        <f>COUNTIF(E92:$E$981,365)</f>
        <v>890</v>
      </c>
      <c r="G91" s="43">
        <f>COUNTIF(E92:$E$981,366)</f>
        <v>0</v>
      </c>
      <c r="H91" s="2"/>
    </row>
    <row r="92" spans="1:8" x14ac:dyDescent="0.25">
      <c r="A92" s="45">
        <f t="shared" si="3"/>
        <v>45686</v>
      </c>
      <c r="B92" s="49">
        <f>ROUND(('Все выпуски'!$Z$3*'Все выпуски'!$Z$6/100)*((VLOOKUP(IF(D92="Нет",VLOOKUP(C92,'Айгенис Оп31'!$A$2:$C$13,3,0),VLOOKUP((C92-1),'Айгенис Оп31'!$A$2:$C$13,3,0)),$A$2:$G$981,6,0)-VLOOKUP(A92,$A$2:$G$981,6,0))/365+(VLOOKUP(IF(D92="Нет",VLOOKUP(C92,'Айгенис Оп31'!$A$2:$C$13,3,0),VLOOKUP((C92-1),'Айгенис Оп31'!$A$2:$C$13,3,0)),$A$2:$G$981,7,0)-VLOOKUP(A92,$A$2:$G$981,7,0))/366),2)</f>
        <v>9.11</v>
      </c>
      <c r="C92" s="1">
        <f>COUNTIF($D$2:D92,"Да")</f>
        <v>0</v>
      </c>
      <c r="D92" s="42" t="str">
        <f>IF(ISERROR(VLOOKUP(A92,'Айгенис Оп31'!$C$3:$C$13,1,0)),"Нет","Да")</f>
        <v>Нет</v>
      </c>
      <c r="E92" s="43">
        <f t="shared" si="2"/>
        <v>365</v>
      </c>
      <c r="F92" s="43">
        <f>COUNTIF(E93:$E$981,365)</f>
        <v>889</v>
      </c>
      <c r="G92" s="43">
        <f>COUNTIF(E93:$E$981,366)</f>
        <v>0</v>
      </c>
      <c r="H92" s="2"/>
    </row>
    <row r="93" spans="1:8" x14ac:dyDescent="0.25">
      <c r="A93" s="45">
        <f t="shared" si="3"/>
        <v>45687</v>
      </c>
      <c r="B93" s="49">
        <f>ROUND(('Все выпуски'!$Z$3*'Все выпуски'!$Z$6/100)*((VLOOKUP(IF(D93="Нет",VLOOKUP(C93,'Айгенис Оп31'!$A$2:$C$13,3,0),VLOOKUP((C93-1),'Айгенис Оп31'!$A$2:$C$13,3,0)),$A$2:$G$981,6,0)-VLOOKUP(A93,$A$2:$G$981,6,0))/365+(VLOOKUP(IF(D93="Нет",VLOOKUP(C93,'Айгенис Оп31'!$A$2:$C$13,3,0),VLOOKUP((C93-1),'Айгенис Оп31'!$A$2:$C$13,3,0)),$A$2:$G$981,7,0)-VLOOKUP(A93,$A$2:$G$981,7,0))/366),2)</f>
        <v>9.2100000000000009</v>
      </c>
      <c r="C93" s="1">
        <f>COUNTIF($D$2:D93,"Да")</f>
        <v>0</v>
      </c>
      <c r="D93" s="42" t="str">
        <f>IF(ISERROR(VLOOKUP(A93,'Айгенис Оп31'!$C$3:$C$13,1,0)),"Нет","Да")</f>
        <v>Нет</v>
      </c>
      <c r="E93" s="43">
        <f t="shared" si="2"/>
        <v>365</v>
      </c>
      <c r="F93" s="43">
        <f>COUNTIF(E94:$E$981,365)</f>
        <v>888</v>
      </c>
      <c r="G93" s="43">
        <f>COUNTIF(E94:$E$981,366)</f>
        <v>0</v>
      </c>
      <c r="H93" s="2"/>
    </row>
    <row r="94" spans="1:8" x14ac:dyDescent="0.25">
      <c r="A94" s="45">
        <f t="shared" si="3"/>
        <v>45688</v>
      </c>
      <c r="B94" s="49">
        <f>ROUND(('Все выпуски'!$Z$3*'Все выпуски'!$Z$6/100)*((VLOOKUP(IF(D94="Нет",VLOOKUP(C94,'Айгенис Оп31'!$A$2:$C$13,3,0),VLOOKUP((C94-1),'Айгенис Оп31'!$A$2:$C$13,3,0)),$A$2:$G$981,6,0)-VLOOKUP(A94,$A$2:$G$981,6,0))/365+(VLOOKUP(IF(D94="Нет",VLOOKUP(C94,'Айгенис Оп31'!$A$2:$C$13,3,0),VLOOKUP((C94-1),'Айгенис Оп31'!$A$2:$C$13,3,0)),$A$2:$G$981,7,0)-VLOOKUP(A94,$A$2:$G$981,7,0))/366),2)</f>
        <v>9.31</v>
      </c>
      <c r="C94" s="1">
        <f>COUNTIF($D$2:D94,"Да")</f>
        <v>0</v>
      </c>
      <c r="D94" s="42" t="str">
        <f>IF(ISERROR(VLOOKUP(A94,'Айгенис Оп31'!$C$3:$C$13,1,0)),"Нет","Да")</f>
        <v>Нет</v>
      </c>
      <c r="E94" s="43">
        <f t="shared" si="2"/>
        <v>365</v>
      </c>
      <c r="F94" s="43">
        <f>COUNTIF(E95:$E$981,365)</f>
        <v>887</v>
      </c>
      <c r="G94" s="43">
        <f>COUNTIF(E95:$E$981,366)</f>
        <v>0</v>
      </c>
      <c r="H94" s="2"/>
    </row>
    <row r="95" spans="1:8" x14ac:dyDescent="0.25">
      <c r="A95" s="45">
        <f t="shared" si="3"/>
        <v>45689</v>
      </c>
      <c r="B95" s="49">
        <f>ROUND(('Все выпуски'!$Z$3*'Все выпуски'!$Z$6/100)*((VLOOKUP(IF(D95="Нет",VLOOKUP(C95,'Айгенис Оп31'!$A$2:$C$13,3,0),VLOOKUP((C95-1),'Айгенис Оп31'!$A$2:$C$13,3,0)),$A$2:$G$981,6,0)-VLOOKUP(A95,$A$2:$G$981,6,0))/365+(VLOOKUP(IF(D95="Нет",VLOOKUP(C95,'Айгенис Оп31'!$A$2:$C$13,3,0),VLOOKUP((C95-1),'Айгенис Оп31'!$A$2:$C$13,3,0)),$A$2:$G$981,7,0)-VLOOKUP(A95,$A$2:$G$981,7,0))/366),2)</f>
        <v>9.41</v>
      </c>
      <c r="C95" s="1">
        <f>COUNTIF($D$2:D95,"Да")</f>
        <v>0</v>
      </c>
      <c r="D95" s="42" t="str">
        <f>IF(ISERROR(VLOOKUP(A95,'Айгенис Оп31'!$C$3:$C$13,1,0)),"Нет","Да")</f>
        <v>Нет</v>
      </c>
      <c r="E95" s="43">
        <f t="shared" si="2"/>
        <v>365</v>
      </c>
      <c r="F95" s="43">
        <f>COUNTIF(E96:$E$981,365)</f>
        <v>886</v>
      </c>
      <c r="G95" s="43">
        <f>COUNTIF(E96:$E$981,366)</f>
        <v>0</v>
      </c>
      <c r="H95" s="2"/>
    </row>
    <row r="96" spans="1:8" x14ac:dyDescent="0.25">
      <c r="A96" s="45">
        <f t="shared" si="3"/>
        <v>45690</v>
      </c>
      <c r="B96" s="49">
        <f>ROUND(('Все выпуски'!$Z$3*'Все выпуски'!$Z$6/100)*((VLOOKUP(IF(D96="Нет",VLOOKUP(C96,'Айгенис Оп31'!$A$2:$C$13,3,0),VLOOKUP((C96-1),'Айгенис Оп31'!$A$2:$C$13,3,0)),$A$2:$G$981,6,0)-VLOOKUP(A96,$A$2:$G$981,6,0))/365+(VLOOKUP(IF(D96="Нет",VLOOKUP(C96,'Айгенис Оп31'!$A$2:$C$13,3,0),VLOOKUP((C96-1),'Айгенис Оп31'!$A$2:$C$13,3,0)),$A$2:$G$981,7,0)-VLOOKUP(A96,$A$2:$G$981,7,0))/366),2)</f>
        <v>9.51</v>
      </c>
      <c r="C96" s="1">
        <f>COUNTIF($D$2:D96,"Да")</f>
        <v>0</v>
      </c>
      <c r="D96" s="42" t="str">
        <f>IF(ISERROR(VLOOKUP(A96,'Айгенис Оп31'!$C$3:$C$13,1,0)),"Нет","Да")</f>
        <v>Нет</v>
      </c>
      <c r="E96" s="43">
        <f t="shared" si="2"/>
        <v>365</v>
      </c>
      <c r="F96" s="43">
        <f>COUNTIF(E97:$E$981,365)</f>
        <v>885</v>
      </c>
      <c r="G96" s="43">
        <f>COUNTIF(E97:$E$981,366)</f>
        <v>0</v>
      </c>
      <c r="H96" s="2"/>
    </row>
    <row r="97" spans="1:8" x14ac:dyDescent="0.25">
      <c r="A97" s="45">
        <f t="shared" si="3"/>
        <v>45691</v>
      </c>
      <c r="B97" s="49">
        <f>ROUND(('Все выпуски'!$Z$3*'Все выпуски'!$Z$6/100)*((VLOOKUP(IF(D97="Нет",VLOOKUP(C97,'Айгенис Оп31'!$A$2:$C$13,3,0),VLOOKUP((C97-1),'Айгенис Оп31'!$A$2:$C$13,3,0)),$A$2:$G$981,6,0)-VLOOKUP(A97,$A$2:$G$981,6,0))/365+(VLOOKUP(IF(D97="Нет",VLOOKUP(C97,'Айгенис Оп31'!$A$2:$C$13,3,0),VLOOKUP((C97-1),'Айгенис Оп31'!$A$2:$C$13,3,0)),$A$2:$G$981,7,0)-VLOOKUP(A97,$A$2:$G$981,7,0))/366),2)</f>
        <v>9.61</v>
      </c>
      <c r="C97" s="1">
        <f>COUNTIF($D$2:D97,"Да")</f>
        <v>0</v>
      </c>
      <c r="D97" s="42" t="str">
        <f>IF(ISERROR(VLOOKUP(A97,'Айгенис Оп31'!$C$3:$C$13,1,0)),"Нет","Да")</f>
        <v>Нет</v>
      </c>
      <c r="E97" s="43">
        <f t="shared" si="2"/>
        <v>365</v>
      </c>
      <c r="F97" s="43">
        <f>COUNTIF(E98:$E$981,365)</f>
        <v>884</v>
      </c>
      <c r="G97" s="43">
        <f>COUNTIF(E98:$E$981,366)</f>
        <v>0</v>
      </c>
      <c r="H97" s="2"/>
    </row>
    <row r="98" spans="1:8" x14ac:dyDescent="0.25">
      <c r="A98" s="45">
        <f t="shared" si="3"/>
        <v>45692</v>
      </c>
      <c r="B98" s="49">
        <f>ROUND(('Все выпуски'!$Z$3*'Все выпуски'!$Z$6/100)*((VLOOKUP(IF(D98="Нет",VLOOKUP(C98,'Айгенис Оп31'!$A$2:$C$13,3,0),VLOOKUP((C98-1),'Айгенис Оп31'!$A$2:$C$13,3,0)),$A$2:$G$981,6,0)-VLOOKUP(A98,$A$2:$G$981,6,0))/365+(VLOOKUP(IF(D98="Нет",VLOOKUP(C98,'Айгенис Оп31'!$A$2:$C$13,3,0),VLOOKUP((C98-1),'Айгенис Оп31'!$A$2:$C$13,3,0)),$A$2:$G$981,7,0)-VLOOKUP(A98,$A$2:$G$981,7,0))/366),2)</f>
        <v>9.7100000000000009</v>
      </c>
      <c r="C98" s="1">
        <f>COUNTIF($D$2:D98,"Да")</f>
        <v>0</v>
      </c>
      <c r="D98" s="42" t="str">
        <f>IF(ISERROR(VLOOKUP(A98,'Айгенис Оп31'!$C$3:$C$13,1,0)),"Нет","Да")</f>
        <v>Нет</v>
      </c>
      <c r="E98" s="43">
        <f t="shared" si="2"/>
        <v>365</v>
      </c>
      <c r="F98" s="43">
        <f>COUNTIF(E99:$E$981,365)</f>
        <v>883</v>
      </c>
      <c r="G98" s="43">
        <f>COUNTIF(E99:$E$981,366)</f>
        <v>0</v>
      </c>
      <c r="H98" s="2"/>
    </row>
    <row r="99" spans="1:8" x14ac:dyDescent="0.25">
      <c r="A99" s="45">
        <f t="shared" si="3"/>
        <v>45693</v>
      </c>
      <c r="B99" s="49">
        <f>ROUND(('Все выпуски'!$Z$3*'Все выпуски'!$Z$6/100)*((VLOOKUP(IF(D99="Нет",VLOOKUP(C99,'Айгенис Оп31'!$A$2:$C$13,3,0),VLOOKUP((C99-1),'Айгенис Оп31'!$A$2:$C$13,3,0)),$A$2:$G$981,6,0)-VLOOKUP(A99,$A$2:$G$981,6,0))/365+(VLOOKUP(IF(D99="Нет",VLOOKUP(C99,'Айгенис Оп31'!$A$2:$C$13,3,0),VLOOKUP((C99-1),'Айгенис Оп31'!$A$2:$C$13,3,0)),$A$2:$G$981,7,0)-VLOOKUP(A99,$A$2:$G$981,7,0))/366),2)</f>
        <v>9.82</v>
      </c>
      <c r="C99" s="1">
        <f>COUNTIF($D$2:D99,"Да")</f>
        <v>0</v>
      </c>
      <c r="D99" s="42" t="str">
        <f>IF(ISERROR(VLOOKUP(A99,'Айгенис Оп31'!$C$3:$C$13,1,0)),"Нет","Да")</f>
        <v>Нет</v>
      </c>
      <c r="E99" s="43">
        <f t="shared" si="2"/>
        <v>365</v>
      </c>
      <c r="F99" s="43">
        <f>COUNTIF(E100:$E$981,365)</f>
        <v>882</v>
      </c>
      <c r="G99" s="43">
        <f>COUNTIF(E100:$E$981,366)</f>
        <v>0</v>
      </c>
      <c r="H99" s="2"/>
    </row>
    <row r="100" spans="1:8" x14ac:dyDescent="0.25">
      <c r="A100" s="45">
        <f t="shared" si="3"/>
        <v>45694</v>
      </c>
      <c r="B100" s="49">
        <f>ROUND(('Все выпуски'!$Z$3*'Все выпуски'!$Z$6/100)*((VLOOKUP(IF(D100="Нет",VLOOKUP(C100,'Айгенис Оп31'!$A$2:$C$13,3,0),VLOOKUP((C100-1),'Айгенис Оп31'!$A$2:$C$13,3,0)),$A$2:$G$981,6,0)-VLOOKUP(A100,$A$2:$G$981,6,0))/365+(VLOOKUP(IF(D100="Нет",VLOOKUP(C100,'Айгенис Оп31'!$A$2:$C$13,3,0),VLOOKUP((C100-1),'Айгенис Оп31'!$A$2:$C$13,3,0)),$A$2:$G$981,7,0)-VLOOKUP(A100,$A$2:$G$981,7,0))/366),2)</f>
        <v>9.92</v>
      </c>
      <c r="C100" s="1">
        <f>COUNTIF($D$2:D100,"Да")</f>
        <v>0</v>
      </c>
      <c r="D100" s="42" t="str">
        <f>IF(ISERROR(VLOOKUP(A100,'Айгенис Оп31'!$C$3:$C$13,1,0)),"Нет","Да")</f>
        <v>Нет</v>
      </c>
      <c r="E100" s="43">
        <f t="shared" si="2"/>
        <v>365</v>
      </c>
      <c r="F100" s="43">
        <f>COUNTIF(E101:$E$981,365)</f>
        <v>881</v>
      </c>
      <c r="G100" s="43">
        <f>COUNTIF(E101:$E$981,366)</f>
        <v>0</v>
      </c>
      <c r="H100" s="2"/>
    </row>
    <row r="101" spans="1:8" x14ac:dyDescent="0.25">
      <c r="A101" s="45">
        <f t="shared" si="3"/>
        <v>45695</v>
      </c>
      <c r="B101" s="49">
        <f>ROUND(('Все выпуски'!$Z$3*'Все выпуски'!$Z$6/100)*((VLOOKUP(IF(D101="Нет",VLOOKUP(C101,'Айгенис Оп31'!$A$2:$C$13,3,0),VLOOKUP((C101-1),'Айгенис Оп31'!$A$2:$C$13,3,0)),$A$2:$G$981,6,0)-VLOOKUP(A101,$A$2:$G$981,6,0))/365+(VLOOKUP(IF(D101="Нет",VLOOKUP(C101,'Айгенис Оп31'!$A$2:$C$13,3,0),VLOOKUP((C101-1),'Айгенис Оп31'!$A$2:$C$13,3,0)),$A$2:$G$981,7,0)-VLOOKUP(A101,$A$2:$G$981,7,0))/366),2)</f>
        <v>10.02</v>
      </c>
      <c r="C101" s="1">
        <f>COUNTIF($D$2:D101,"Да")</f>
        <v>0</v>
      </c>
      <c r="D101" s="42" t="str">
        <f>IF(ISERROR(VLOOKUP(A101,'Айгенис Оп31'!$C$3:$C$13,1,0)),"Нет","Да")</f>
        <v>Нет</v>
      </c>
      <c r="E101" s="43">
        <f t="shared" si="2"/>
        <v>365</v>
      </c>
      <c r="F101" s="43">
        <f>COUNTIF(E102:$E$981,365)</f>
        <v>880</v>
      </c>
      <c r="G101" s="43">
        <f>COUNTIF(E102:$E$981,366)</f>
        <v>0</v>
      </c>
      <c r="H101" s="2"/>
    </row>
    <row r="102" spans="1:8" x14ac:dyDescent="0.25">
      <c r="A102" s="45">
        <f t="shared" si="3"/>
        <v>45696</v>
      </c>
      <c r="B102" s="49">
        <f>ROUND(('Все выпуски'!$Z$3*'Все выпуски'!$Z$6/100)*((VLOOKUP(IF(D102="Нет",VLOOKUP(C102,'Айгенис Оп31'!$A$2:$C$13,3,0),VLOOKUP((C102-1),'Айгенис Оп31'!$A$2:$C$13,3,0)),$A$2:$G$981,6,0)-VLOOKUP(A102,$A$2:$G$981,6,0))/365+(VLOOKUP(IF(D102="Нет",VLOOKUP(C102,'Айгенис Оп31'!$A$2:$C$13,3,0),VLOOKUP((C102-1),'Айгенис Оп31'!$A$2:$C$13,3,0)),$A$2:$G$981,7,0)-VLOOKUP(A102,$A$2:$G$981,7,0))/366),2)</f>
        <v>10.119999999999999</v>
      </c>
      <c r="C102" s="1">
        <f>COUNTIF($D$2:D102,"Да")</f>
        <v>0</v>
      </c>
      <c r="D102" s="42" t="str">
        <f>IF(ISERROR(VLOOKUP(A102,'Айгенис Оп31'!$C$3:$C$13,1,0)),"Нет","Да")</f>
        <v>Нет</v>
      </c>
      <c r="E102" s="43">
        <f t="shared" si="2"/>
        <v>365</v>
      </c>
      <c r="F102" s="43">
        <f>COUNTIF(E103:$E$981,365)</f>
        <v>879</v>
      </c>
      <c r="G102" s="43">
        <f>COUNTIF(E103:$E$981,366)</f>
        <v>0</v>
      </c>
      <c r="H102" s="2"/>
    </row>
    <row r="103" spans="1:8" x14ac:dyDescent="0.25">
      <c r="A103" s="45">
        <f t="shared" si="3"/>
        <v>45697</v>
      </c>
      <c r="B103" s="49">
        <f>ROUND(('Все выпуски'!$Z$3*'Все выпуски'!$Z$6/100)*((VLOOKUP(IF(D103="Нет",VLOOKUP(C103,'Айгенис Оп31'!$A$2:$C$13,3,0),VLOOKUP((C103-1),'Айгенис Оп31'!$A$2:$C$13,3,0)),$A$2:$G$981,6,0)-VLOOKUP(A103,$A$2:$G$981,6,0))/365+(VLOOKUP(IF(D103="Нет",VLOOKUP(C103,'Айгенис Оп31'!$A$2:$C$13,3,0),VLOOKUP((C103-1),'Айгенис Оп31'!$A$2:$C$13,3,0)),$A$2:$G$981,7,0)-VLOOKUP(A103,$A$2:$G$981,7,0))/366),2)</f>
        <v>10.220000000000001</v>
      </c>
      <c r="C103" s="1">
        <f>COUNTIF($D$2:D103,"Да")</f>
        <v>0</v>
      </c>
      <c r="D103" s="42" t="str">
        <f>IF(ISERROR(VLOOKUP(A103,'Айгенис Оп31'!$C$3:$C$13,1,0)),"Нет","Да")</f>
        <v>Нет</v>
      </c>
      <c r="E103" s="43">
        <f t="shared" si="2"/>
        <v>365</v>
      </c>
      <c r="F103" s="43">
        <f>COUNTIF(E104:$E$981,365)</f>
        <v>878</v>
      </c>
      <c r="G103" s="43">
        <f>COUNTIF(E104:$E$981,366)</f>
        <v>0</v>
      </c>
      <c r="H103" s="2"/>
    </row>
    <row r="104" spans="1:8" x14ac:dyDescent="0.25">
      <c r="A104" s="45">
        <f t="shared" si="3"/>
        <v>45698</v>
      </c>
      <c r="B104" s="49">
        <f>ROUND(('Все выпуски'!$Z$3*'Все выпуски'!$Z$6/100)*((VLOOKUP(IF(D104="Нет",VLOOKUP(C104,'Айгенис Оп31'!$A$2:$C$13,3,0),VLOOKUP((C104-1),'Айгенис Оп31'!$A$2:$C$13,3,0)),$A$2:$G$981,6,0)-VLOOKUP(A104,$A$2:$G$981,6,0))/365+(VLOOKUP(IF(D104="Нет",VLOOKUP(C104,'Айгенис Оп31'!$A$2:$C$13,3,0),VLOOKUP((C104-1),'Айгенис Оп31'!$A$2:$C$13,3,0)),$A$2:$G$981,7,0)-VLOOKUP(A104,$A$2:$G$981,7,0))/366),2)</f>
        <v>10.32</v>
      </c>
      <c r="C104" s="1">
        <f>COUNTIF($D$2:D104,"Да")</f>
        <v>1</v>
      </c>
      <c r="D104" s="42" t="str">
        <f>IF(ISERROR(VLOOKUP(A104,'Айгенис Оп31'!$C$3:$C$13,1,0)),"Нет","Да")</f>
        <v>Да</v>
      </c>
      <c r="E104" s="43">
        <f t="shared" si="2"/>
        <v>365</v>
      </c>
      <c r="F104" s="43">
        <f>COUNTIF(E105:$E$981,365)</f>
        <v>877</v>
      </c>
      <c r="G104" s="43">
        <f>COUNTIF(E105:$E$981,366)</f>
        <v>0</v>
      </c>
      <c r="H104" s="2"/>
    </row>
    <row r="105" spans="1:8" x14ac:dyDescent="0.25">
      <c r="A105" s="45">
        <f t="shared" si="3"/>
        <v>45699</v>
      </c>
      <c r="B105" s="49">
        <f>ROUND(('Все выпуски'!$Z$3*'Все выпуски'!$Z$6/100)*((VLOOKUP(IF(D105="Нет",VLOOKUP(C105,'Айгенис Оп31'!$A$2:$C$13,3,0),VLOOKUP((C105-1),'Айгенис Оп31'!$A$2:$C$13,3,0)),$A$2:$G$981,6,0)-VLOOKUP(A105,$A$2:$G$981,6,0))/365+(VLOOKUP(IF(D105="Нет",VLOOKUP(C105,'Айгенис Оп31'!$A$2:$C$13,3,0),VLOOKUP((C105-1),'Айгенис Оп31'!$A$2:$C$13,3,0)),$A$2:$G$981,7,0)-VLOOKUP(A105,$A$2:$G$981,7,0))/366),2)</f>
        <v>0.1</v>
      </c>
      <c r="C105" s="1">
        <f>COUNTIF($D$2:D105,"Да")</f>
        <v>1</v>
      </c>
      <c r="D105" s="42" t="str">
        <f>IF(ISERROR(VLOOKUP(A105,'Айгенис Оп31'!$C$3:$C$13,1,0)),"Нет","Да")</f>
        <v>Нет</v>
      </c>
      <c r="E105" s="43">
        <f t="shared" si="2"/>
        <v>365</v>
      </c>
      <c r="F105" s="43">
        <f>COUNTIF(E106:$E$981,365)</f>
        <v>876</v>
      </c>
      <c r="G105" s="43">
        <f>COUNTIF(E106:$E$981,366)</f>
        <v>0</v>
      </c>
      <c r="H105" s="2"/>
    </row>
    <row r="106" spans="1:8" x14ac:dyDescent="0.25">
      <c r="A106" s="45">
        <f t="shared" si="3"/>
        <v>45700</v>
      </c>
      <c r="B106" s="49">
        <f>ROUND(('Все выпуски'!$Z$3*'Все выпуски'!$Z$6/100)*((VLOOKUP(IF(D106="Нет",VLOOKUP(C106,'Айгенис Оп31'!$A$2:$C$13,3,0),VLOOKUP((C106-1),'Айгенис Оп31'!$A$2:$C$13,3,0)),$A$2:$G$981,6,0)-VLOOKUP(A106,$A$2:$G$981,6,0))/365+(VLOOKUP(IF(D106="Нет",VLOOKUP(C106,'Айгенис Оп31'!$A$2:$C$13,3,0),VLOOKUP((C106-1),'Айгенис Оп31'!$A$2:$C$13,3,0)),$A$2:$G$981,7,0)-VLOOKUP(A106,$A$2:$G$981,7,0))/366),2)</f>
        <v>0.2</v>
      </c>
      <c r="C106" s="1">
        <f>COUNTIF($D$2:D106,"Да")</f>
        <v>1</v>
      </c>
      <c r="D106" s="42" t="str">
        <f>IF(ISERROR(VLOOKUP(A106,'Айгенис Оп31'!$C$3:$C$13,1,0)),"Нет","Да")</f>
        <v>Нет</v>
      </c>
      <c r="E106" s="43">
        <f t="shared" si="2"/>
        <v>365</v>
      </c>
      <c r="F106" s="43">
        <f>COUNTIF(E107:$E$981,365)</f>
        <v>875</v>
      </c>
      <c r="G106" s="43">
        <f>COUNTIF(E107:$E$981,366)</f>
        <v>0</v>
      </c>
      <c r="H106" s="2"/>
    </row>
    <row r="107" spans="1:8" x14ac:dyDescent="0.25">
      <c r="A107" s="45">
        <f t="shared" si="3"/>
        <v>45701</v>
      </c>
      <c r="B107" s="49">
        <f>ROUND(('Все выпуски'!$Z$3*'Все выпуски'!$Z$6/100)*((VLOOKUP(IF(D107="Нет",VLOOKUP(C107,'Айгенис Оп31'!$A$2:$C$13,3,0),VLOOKUP((C107-1),'Айгенис Оп31'!$A$2:$C$13,3,0)),$A$2:$G$981,6,0)-VLOOKUP(A107,$A$2:$G$981,6,0))/365+(VLOOKUP(IF(D107="Нет",VLOOKUP(C107,'Айгенис Оп31'!$A$2:$C$13,3,0),VLOOKUP((C107-1),'Айгенис Оп31'!$A$2:$C$13,3,0)),$A$2:$G$981,7,0)-VLOOKUP(A107,$A$2:$G$981,7,0))/366),2)</f>
        <v>0.3</v>
      </c>
      <c r="C107" s="1">
        <f>COUNTIF($D$2:D107,"Да")</f>
        <v>1</v>
      </c>
      <c r="D107" s="42" t="str">
        <f>IF(ISERROR(VLOOKUP(A107,'Айгенис Оп31'!$C$3:$C$13,1,0)),"Нет","Да")</f>
        <v>Нет</v>
      </c>
      <c r="E107" s="43">
        <f t="shared" si="2"/>
        <v>365</v>
      </c>
      <c r="F107" s="43">
        <f>COUNTIF(E108:$E$981,365)</f>
        <v>874</v>
      </c>
      <c r="G107" s="43">
        <f>COUNTIF(E108:$E$981,366)</f>
        <v>0</v>
      </c>
      <c r="H107" s="2"/>
    </row>
    <row r="108" spans="1:8" x14ac:dyDescent="0.25">
      <c r="A108" s="45">
        <f t="shared" si="3"/>
        <v>45702</v>
      </c>
      <c r="B108" s="49">
        <f>ROUND(('Все выпуски'!$Z$3*'Все выпуски'!$Z$6/100)*((VLOOKUP(IF(D108="Нет",VLOOKUP(C108,'Айгенис Оп31'!$A$2:$C$13,3,0),VLOOKUP((C108-1),'Айгенис Оп31'!$A$2:$C$13,3,0)),$A$2:$G$981,6,0)-VLOOKUP(A108,$A$2:$G$981,6,0))/365+(VLOOKUP(IF(D108="Нет",VLOOKUP(C108,'Айгенис Оп31'!$A$2:$C$13,3,0),VLOOKUP((C108-1),'Айгенис Оп31'!$A$2:$C$13,3,0)),$A$2:$G$981,7,0)-VLOOKUP(A108,$A$2:$G$981,7,0))/366),2)</f>
        <v>0.41</v>
      </c>
      <c r="C108" s="1">
        <f>COUNTIF($D$2:D108,"Да")</f>
        <v>1</v>
      </c>
      <c r="D108" s="42" t="str">
        <f>IF(ISERROR(VLOOKUP(A108,'Айгенис Оп31'!$C$3:$C$13,1,0)),"Нет","Да")</f>
        <v>Нет</v>
      </c>
      <c r="E108" s="43">
        <f t="shared" si="2"/>
        <v>365</v>
      </c>
      <c r="F108" s="43">
        <f>COUNTIF(E109:$E$981,365)</f>
        <v>873</v>
      </c>
      <c r="G108" s="43">
        <f>COUNTIF(E109:$E$981,366)</f>
        <v>0</v>
      </c>
      <c r="H108" s="2"/>
    </row>
    <row r="109" spans="1:8" x14ac:dyDescent="0.25">
      <c r="A109" s="45">
        <f t="shared" si="3"/>
        <v>45703</v>
      </c>
      <c r="B109" s="49">
        <f>ROUND(('Все выпуски'!$Z$3*'Все выпуски'!$Z$6/100)*((VLOOKUP(IF(D109="Нет",VLOOKUP(C109,'Айгенис Оп31'!$A$2:$C$13,3,0),VLOOKUP((C109-1),'Айгенис Оп31'!$A$2:$C$13,3,0)),$A$2:$G$981,6,0)-VLOOKUP(A109,$A$2:$G$981,6,0))/365+(VLOOKUP(IF(D109="Нет",VLOOKUP(C109,'Айгенис Оп31'!$A$2:$C$13,3,0),VLOOKUP((C109-1),'Айгенис Оп31'!$A$2:$C$13,3,0)),$A$2:$G$981,7,0)-VLOOKUP(A109,$A$2:$G$981,7,0))/366),2)</f>
        <v>0.51</v>
      </c>
      <c r="C109" s="1">
        <f>COUNTIF($D$2:D109,"Да")</f>
        <v>1</v>
      </c>
      <c r="D109" s="42" t="str">
        <f>IF(ISERROR(VLOOKUP(A109,'Айгенис Оп31'!$C$3:$C$13,1,0)),"Нет","Да")</f>
        <v>Нет</v>
      </c>
      <c r="E109" s="43">
        <f t="shared" si="2"/>
        <v>365</v>
      </c>
      <c r="F109" s="43">
        <f>COUNTIF(E110:$E$981,365)</f>
        <v>872</v>
      </c>
      <c r="G109" s="43">
        <f>COUNTIF(E110:$E$981,366)</f>
        <v>0</v>
      </c>
      <c r="H109" s="2"/>
    </row>
    <row r="110" spans="1:8" x14ac:dyDescent="0.25">
      <c r="A110" s="45">
        <f t="shared" si="3"/>
        <v>45704</v>
      </c>
      <c r="B110" s="49">
        <f>ROUND(('Все выпуски'!$Z$3*'Все выпуски'!$Z$6/100)*((VLOOKUP(IF(D110="Нет",VLOOKUP(C110,'Айгенис Оп31'!$A$2:$C$13,3,0),VLOOKUP((C110-1),'Айгенис Оп31'!$A$2:$C$13,3,0)),$A$2:$G$981,6,0)-VLOOKUP(A110,$A$2:$G$981,6,0))/365+(VLOOKUP(IF(D110="Нет",VLOOKUP(C110,'Айгенис Оп31'!$A$2:$C$13,3,0),VLOOKUP((C110-1),'Айгенис Оп31'!$A$2:$C$13,3,0)),$A$2:$G$981,7,0)-VLOOKUP(A110,$A$2:$G$981,7,0))/366),2)</f>
        <v>0.61</v>
      </c>
      <c r="C110" s="1">
        <f>COUNTIF($D$2:D110,"Да")</f>
        <v>1</v>
      </c>
      <c r="D110" s="42" t="str">
        <f>IF(ISERROR(VLOOKUP(A110,'Айгенис Оп31'!$C$3:$C$13,1,0)),"Нет","Да")</f>
        <v>Нет</v>
      </c>
      <c r="E110" s="43">
        <f t="shared" si="2"/>
        <v>365</v>
      </c>
      <c r="F110" s="43">
        <f>COUNTIF(E111:$E$981,365)</f>
        <v>871</v>
      </c>
      <c r="G110" s="43">
        <f>COUNTIF(E111:$E$981,366)</f>
        <v>0</v>
      </c>
      <c r="H110" s="2"/>
    </row>
    <row r="111" spans="1:8" x14ac:dyDescent="0.25">
      <c r="A111" s="45">
        <f t="shared" si="3"/>
        <v>45705</v>
      </c>
      <c r="B111" s="49">
        <f>ROUND(('Все выпуски'!$Z$3*'Все выпуски'!$Z$6/100)*((VLOOKUP(IF(D111="Нет",VLOOKUP(C111,'Айгенис Оп31'!$A$2:$C$13,3,0),VLOOKUP((C111-1),'Айгенис Оп31'!$A$2:$C$13,3,0)),$A$2:$G$981,6,0)-VLOOKUP(A111,$A$2:$G$981,6,0))/365+(VLOOKUP(IF(D111="Нет",VLOOKUP(C111,'Айгенис Оп31'!$A$2:$C$13,3,0),VLOOKUP((C111-1),'Айгенис Оп31'!$A$2:$C$13,3,0)),$A$2:$G$981,7,0)-VLOOKUP(A111,$A$2:$G$981,7,0))/366),2)</f>
        <v>0.71</v>
      </c>
      <c r="C111" s="1">
        <f>COUNTIF($D$2:D111,"Да")</f>
        <v>1</v>
      </c>
      <c r="D111" s="42" t="str">
        <f>IF(ISERROR(VLOOKUP(A111,'Айгенис Оп31'!$C$3:$C$13,1,0)),"Нет","Да")</f>
        <v>Нет</v>
      </c>
      <c r="E111" s="43">
        <f t="shared" si="2"/>
        <v>365</v>
      </c>
      <c r="F111" s="43">
        <f>COUNTIF(E112:$E$981,365)</f>
        <v>870</v>
      </c>
      <c r="G111" s="43">
        <f>COUNTIF(E112:$E$981,366)</f>
        <v>0</v>
      </c>
      <c r="H111" s="2"/>
    </row>
    <row r="112" spans="1:8" x14ac:dyDescent="0.25">
      <c r="A112" s="45">
        <f t="shared" si="3"/>
        <v>45706</v>
      </c>
      <c r="B112" s="49">
        <f>ROUND(('Все выпуски'!$Z$3*'Все выпуски'!$Z$6/100)*((VLOOKUP(IF(D112="Нет",VLOOKUP(C112,'Айгенис Оп31'!$A$2:$C$13,3,0),VLOOKUP((C112-1),'Айгенис Оп31'!$A$2:$C$13,3,0)),$A$2:$G$981,6,0)-VLOOKUP(A112,$A$2:$G$981,6,0))/365+(VLOOKUP(IF(D112="Нет",VLOOKUP(C112,'Айгенис Оп31'!$A$2:$C$13,3,0),VLOOKUP((C112-1),'Айгенис Оп31'!$A$2:$C$13,3,0)),$A$2:$G$981,7,0)-VLOOKUP(A112,$A$2:$G$981,7,0))/366),2)</f>
        <v>0.81</v>
      </c>
      <c r="C112" s="1">
        <f>COUNTIF($D$2:D112,"Да")</f>
        <v>1</v>
      </c>
      <c r="D112" s="42" t="str">
        <f>IF(ISERROR(VLOOKUP(A112,'Айгенис Оп31'!$C$3:$C$13,1,0)),"Нет","Да")</f>
        <v>Нет</v>
      </c>
      <c r="E112" s="43">
        <f t="shared" si="2"/>
        <v>365</v>
      </c>
      <c r="F112" s="43">
        <f>COUNTIF(E113:$E$981,365)</f>
        <v>869</v>
      </c>
      <c r="G112" s="43">
        <f>COUNTIF(E113:$E$981,366)</f>
        <v>0</v>
      </c>
      <c r="H112" s="2"/>
    </row>
    <row r="113" spans="1:8" x14ac:dyDescent="0.25">
      <c r="A113" s="45">
        <f t="shared" si="3"/>
        <v>45707</v>
      </c>
      <c r="B113" s="49">
        <f>ROUND(('Все выпуски'!$Z$3*'Все выпуски'!$Z$6/100)*((VLOOKUP(IF(D113="Нет",VLOOKUP(C113,'Айгенис Оп31'!$A$2:$C$13,3,0),VLOOKUP((C113-1),'Айгенис Оп31'!$A$2:$C$13,3,0)),$A$2:$G$981,6,0)-VLOOKUP(A113,$A$2:$G$981,6,0))/365+(VLOOKUP(IF(D113="Нет",VLOOKUP(C113,'Айгенис Оп31'!$A$2:$C$13,3,0),VLOOKUP((C113-1),'Айгенис Оп31'!$A$2:$C$13,3,0)),$A$2:$G$981,7,0)-VLOOKUP(A113,$A$2:$G$981,7,0))/366),2)</f>
        <v>0.91</v>
      </c>
      <c r="C113" s="1">
        <f>COUNTIF($D$2:D113,"Да")</f>
        <v>1</v>
      </c>
      <c r="D113" s="42" t="str">
        <f>IF(ISERROR(VLOOKUP(A113,'Айгенис Оп31'!$C$3:$C$13,1,0)),"Нет","Да")</f>
        <v>Нет</v>
      </c>
      <c r="E113" s="43">
        <f t="shared" si="2"/>
        <v>365</v>
      </c>
      <c r="F113" s="43">
        <f>COUNTIF(E114:$E$981,365)</f>
        <v>868</v>
      </c>
      <c r="G113" s="43">
        <f>COUNTIF(E114:$E$981,366)</f>
        <v>0</v>
      </c>
      <c r="H113" s="2"/>
    </row>
    <row r="114" spans="1:8" x14ac:dyDescent="0.25">
      <c r="A114" s="45">
        <f t="shared" si="3"/>
        <v>45708</v>
      </c>
      <c r="B114" s="49">
        <f>ROUND(('Все выпуски'!$Z$3*'Все выпуски'!$Z$6/100)*((VLOOKUP(IF(D114="Нет",VLOOKUP(C114,'Айгенис Оп31'!$A$2:$C$13,3,0),VLOOKUP((C114-1),'Айгенис Оп31'!$A$2:$C$13,3,0)),$A$2:$G$981,6,0)-VLOOKUP(A114,$A$2:$G$981,6,0))/365+(VLOOKUP(IF(D114="Нет",VLOOKUP(C114,'Айгенис Оп31'!$A$2:$C$13,3,0),VLOOKUP((C114-1),'Айгенис Оп31'!$A$2:$C$13,3,0)),$A$2:$G$981,7,0)-VLOOKUP(A114,$A$2:$G$981,7,0))/366),2)</f>
        <v>1.01</v>
      </c>
      <c r="C114" s="1">
        <f>COUNTIF($D$2:D114,"Да")</f>
        <v>1</v>
      </c>
      <c r="D114" s="42" t="str">
        <f>IF(ISERROR(VLOOKUP(A114,'Айгенис Оп31'!$C$3:$C$13,1,0)),"Нет","Да")</f>
        <v>Нет</v>
      </c>
      <c r="E114" s="43">
        <f t="shared" si="2"/>
        <v>365</v>
      </c>
      <c r="F114" s="43">
        <f>COUNTIF(E115:$E$981,365)</f>
        <v>867</v>
      </c>
      <c r="G114" s="43">
        <f>COUNTIF(E115:$E$981,366)</f>
        <v>0</v>
      </c>
      <c r="H114" s="2"/>
    </row>
    <row r="115" spans="1:8" x14ac:dyDescent="0.25">
      <c r="A115" s="45">
        <f t="shared" si="3"/>
        <v>45709</v>
      </c>
      <c r="B115" s="49">
        <f>ROUND(('Все выпуски'!$Z$3*'Все выпуски'!$Z$6/100)*((VLOOKUP(IF(D115="Нет",VLOOKUP(C115,'Айгенис Оп31'!$A$2:$C$13,3,0),VLOOKUP((C115-1),'Айгенис Оп31'!$A$2:$C$13,3,0)),$A$2:$G$981,6,0)-VLOOKUP(A115,$A$2:$G$981,6,0))/365+(VLOOKUP(IF(D115="Нет",VLOOKUP(C115,'Айгенис Оп31'!$A$2:$C$13,3,0),VLOOKUP((C115-1),'Айгенис Оп31'!$A$2:$C$13,3,0)),$A$2:$G$981,7,0)-VLOOKUP(A115,$A$2:$G$981,7,0))/366),2)</f>
        <v>1.1200000000000001</v>
      </c>
      <c r="C115" s="1">
        <f>COUNTIF($D$2:D115,"Да")</f>
        <v>1</v>
      </c>
      <c r="D115" s="42" t="str">
        <f>IF(ISERROR(VLOOKUP(A115,'Айгенис Оп31'!$C$3:$C$13,1,0)),"Нет","Да")</f>
        <v>Нет</v>
      </c>
      <c r="E115" s="43">
        <f t="shared" si="2"/>
        <v>365</v>
      </c>
      <c r="F115" s="43">
        <f>COUNTIF(E116:$E$981,365)</f>
        <v>866</v>
      </c>
      <c r="G115" s="43">
        <f>COUNTIF(E116:$E$981,366)</f>
        <v>0</v>
      </c>
      <c r="H115" s="2"/>
    </row>
    <row r="116" spans="1:8" x14ac:dyDescent="0.25">
      <c r="A116" s="45">
        <f t="shared" si="3"/>
        <v>45710</v>
      </c>
      <c r="B116" s="49">
        <f>ROUND(('Все выпуски'!$Z$3*'Все выпуски'!$Z$6/100)*((VLOOKUP(IF(D116="Нет",VLOOKUP(C116,'Айгенис Оп31'!$A$2:$C$13,3,0),VLOOKUP((C116-1),'Айгенис Оп31'!$A$2:$C$13,3,0)),$A$2:$G$981,6,0)-VLOOKUP(A116,$A$2:$G$981,6,0))/365+(VLOOKUP(IF(D116="Нет",VLOOKUP(C116,'Айгенис Оп31'!$A$2:$C$13,3,0),VLOOKUP((C116-1),'Айгенис Оп31'!$A$2:$C$13,3,0)),$A$2:$G$981,7,0)-VLOOKUP(A116,$A$2:$G$981,7,0))/366),2)</f>
        <v>1.22</v>
      </c>
      <c r="C116" s="1">
        <f>COUNTIF($D$2:D116,"Да")</f>
        <v>1</v>
      </c>
      <c r="D116" s="42" t="str">
        <f>IF(ISERROR(VLOOKUP(A116,'Айгенис Оп31'!$C$3:$C$13,1,0)),"Нет","Да")</f>
        <v>Нет</v>
      </c>
      <c r="E116" s="43">
        <f t="shared" si="2"/>
        <v>365</v>
      </c>
      <c r="F116" s="43">
        <f>COUNTIF(E117:$E$981,365)</f>
        <v>865</v>
      </c>
      <c r="G116" s="43">
        <f>COUNTIF(E117:$E$981,366)</f>
        <v>0</v>
      </c>
      <c r="H116" s="2"/>
    </row>
    <row r="117" spans="1:8" x14ac:dyDescent="0.25">
      <c r="A117" s="45">
        <f t="shared" si="3"/>
        <v>45711</v>
      </c>
      <c r="B117" s="49">
        <f>ROUND(('Все выпуски'!$Z$3*'Все выпуски'!$Z$6/100)*((VLOOKUP(IF(D117="Нет",VLOOKUP(C117,'Айгенис Оп31'!$A$2:$C$13,3,0),VLOOKUP((C117-1),'Айгенис Оп31'!$A$2:$C$13,3,0)),$A$2:$G$981,6,0)-VLOOKUP(A117,$A$2:$G$981,6,0))/365+(VLOOKUP(IF(D117="Нет",VLOOKUP(C117,'Айгенис Оп31'!$A$2:$C$13,3,0),VLOOKUP((C117-1),'Айгенис Оп31'!$A$2:$C$13,3,0)),$A$2:$G$981,7,0)-VLOOKUP(A117,$A$2:$G$981,7,0))/366),2)</f>
        <v>1.32</v>
      </c>
      <c r="C117" s="1">
        <f>COUNTIF($D$2:D117,"Да")</f>
        <v>1</v>
      </c>
      <c r="D117" s="42" t="str">
        <f>IF(ISERROR(VLOOKUP(A117,'Айгенис Оп31'!$C$3:$C$13,1,0)),"Нет","Да")</f>
        <v>Нет</v>
      </c>
      <c r="E117" s="43">
        <f t="shared" si="2"/>
        <v>365</v>
      </c>
      <c r="F117" s="43">
        <f>COUNTIF(E118:$E$981,365)</f>
        <v>864</v>
      </c>
      <c r="G117" s="43">
        <f>COUNTIF(E118:$E$981,366)</f>
        <v>0</v>
      </c>
      <c r="H117" s="2"/>
    </row>
    <row r="118" spans="1:8" x14ac:dyDescent="0.25">
      <c r="A118" s="45">
        <f t="shared" si="3"/>
        <v>45712</v>
      </c>
      <c r="B118" s="49">
        <f>ROUND(('Все выпуски'!$Z$3*'Все выпуски'!$Z$6/100)*((VLOOKUP(IF(D118="Нет",VLOOKUP(C118,'Айгенис Оп31'!$A$2:$C$13,3,0),VLOOKUP((C118-1),'Айгенис Оп31'!$A$2:$C$13,3,0)),$A$2:$G$981,6,0)-VLOOKUP(A118,$A$2:$G$981,6,0))/365+(VLOOKUP(IF(D118="Нет",VLOOKUP(C118,'Айгенис Оп31'!$A$2:$C$13,3,0),VLOOKUP((C118-1),'Айгенис Оп31'!$A$2:$C$13,3,0)),$A$2:$G$981,7,0)-VLOOKUP(A118,$A$2:$G$981,7,0))/366),2)</f>
        <v>1.42</v>
      </c>
      <c r="C118" s="1">
        <f>COUNTIF($D$2:D118,"Да")</f>
        <v>1</v>
      </c>
      <c r="D118" s="42" t="str">
        <f>IF(ISERROR(VLOOKUP(A118,'Айгенис Оп31'!$C$3:$C$13,1,0)),"Нет","Да")</f>
        <v>Нет</v>
      </c>
      <c r="E118" s="43">
        <f t="shared" si="2"/>
        <v>365</v>
      </c>
      <c r="F118" s="43">
        <f>COUNTIF(E119:$E$981,365)</f>
        <v>863</v>
      </c>
      <c r="G118" s="43">
        <f>COUNTIF(E119:$E$981,366)</f>
        <v>0</v>
      </c>
      <c r="H118" s="2"/>
    </row>
    <row r="119" spans="1:8" x14ac:dyDescent="0.25">
      <c r="A119" s="45">
        <f t="shared" si="3"/>
        <v>45713</v>
      </c>
      <c r="B119" s="49">
        <f>ROUND(('Все выпуски'!$Z$3*'Все выпуски'!$Z$6/100)*((VLOOKUP(IF(D119="Нет",VLOOKUP(C119,'Айгенис Оп31'!$A$2:$C$13,3,0),VLOOKUP((C119-1),'Айгенис Оп31'!$A$2:$C$13,3,0)),$A$2:$G$981,6,0)-VLOOKUP(A119,$A$2:$G$981,6,0))/365+(VLOOKUP(IF(D119="Нет",VLOOKUP(C119,'Айгенис Оп31'!$A$2:$C$13,3,0),VLOOKUP((C119-1),'Айгенис Оп31'!$A$2:$C$13,3,0)),$A$2:$G$981,7,0)-VLOOKUP(A119,$A$2:$G$981,7,0))/366),2)</f>
        <v>1.52</v>
      </c>
      <c r="C119" s="1">
        <f>COUNTIF($D$2:D119,"Да")</f>
        <v>1</v>
      </c>
      <c r="D119" s="42" t="str">
        <f>IF(ISERROR(VLOOKUP(A119,'Айгенис Оп31'!$C$3:$C$13,1,0)),"Нет","Да")</f>
        <v>Нет</v>
      </c>
      <c r="E119" s="43">
        <f t="shared" si="2"/>
        <v>365</v>
      </c>
      <c r="F119" s="43">
        <f>COUNTIF(E120:$E$981,365)</f>
        <v>862</v>
      </c>
      <c r="G119" s="43">
        <f>COUNTIF(E120:$E$981,366)</f>
        <v>0</v>
      </c>
      <c r="H119" s="2"/>
    </row>
    <row r="120" spans="1:8" x14ac:dyDescent="0.25">
      <c r="A120" s="45">
        <f t="shared" si="3"/>
        <v>45714</v>
      </c>
      <c r="B120" s="49">
        <f>ROUND(('Все выпуски'!$Z$3*'Все выпуски'!$Z$6/100)*((VLOOKUP(IF(D120="Нет",VLOOKUP(C120,'Айгенис Оп31'!$A$2:$C$13,3,0),VLOOKUP((C120-1),'Айгенис Оп31'!$A$2:$C$13,3,0)),$A$2:$G$981,6,0)-VLOOKUP(A120,$A$2:$G$981,6,0))/365+(VLOOKUP(IF(D120="Нет",VLOOKUP(C120,'Айгенис Оп31'!$A$2:$C$13,3,0),VLOOKUP((C120-1),'Айгенис Оп31'!$A$2:$C$13,3,0)),$A$2:$G$981,7,0)-VLOOKUP(A120,$A$2:$G$981,7,0))/366),2)</f>
        <v>1.62</v>
      </c>
      <c r="C120" s="1">
        <f>COUNTIF($D$2:D120,"Да")</f>
        <v>1</v>
      </c>
      <c r="D120" s="42" t="str">
        <f>IF(ISERROR(VLOOKUP(A120,'Айгенис Оп31'!$C$3:$C$13,1,0)),"Нет","Да")</f>
        <v>Нет</v>
      </c>
      <c r="E120" s="43">
        <f t="shared" si="2"/>
        <v>365</v>
      </c>
      <c r="F120" s="43">
        <f>COUNTIF(E121:$E$981,365)</f>
        <v>861</v>
      </c>
      <c r="G120" s="43">
        <f>COUNTIF(E121:$E$981,366)</f>
        <v>0</v>
      </c>
      <c r="H120" s="2"/>
    </row>
    <row r="121" spans="1:8" x14ac:dyDescent="0.25">
      <c r="A121" s="45">
        <f t="shared" si="3"/>
        <v>45715</v>
      </c>
      <c r="B121" s="49">
        <f>ROUND(('Все выпуски'!$Z$3*'Все выпуски'!$Z$6/100)*((VLOOKUP(IF(D121="Нет",VLOOKUP(C121,'Айгенис Оп31'!$A$2:$C$13,3,0),VLOOKUP((C121-1),'Айгенис Оп31'!$A$2:$C$13,3,0)),$A$2:$G$981,6,0)-VLOOKUP(A121,$A$2:$G$981,6,0))/365+(VLOOKUP(IF(D121="Нет",VLOOKUP(C121,'Айгенис Оп31'!$A$2:$C$13,3,0),VLOOKUP((C121-1),'Айгенис Оп31'!$A$2:$C$13,3,0)),$A$2:$G$981,7,0)-VLOOKUP(A121,$A$2:$G$981,7,0))/366),2)</f>
        <v>1.72</v>
      </c>
      <c r="C121" s="1">
        <f>COUNTIF($D$2:D121,"Да")</f>
        <v>1</v>
      </c>
      <c r="D121" s="42" t="str">
        <f>IF(ISERROR(VLOOKUP(A121,'Айгенис Оп31'!$C$3:$C$13,1,0)),"Нет","Да")</f>
        <v>Нет</v>
      </c>
      <c r="E121" s="43">
        <f t="shared" si="2"/>
        <v>365</v>
      </c>
      <c r="F121" s="43">
        <f>COUNTIF(E122:$E$981,365)</f>
        <v>860</v>
      </c>
      <c r="G121" s="43">
        <f>COUNTIF(E122:$E$981,366)</f>
        <v>0</v>
      </c>
      <c r="H121" s="2"/>
    </row>
    <row r="122" spans="1:8" x14ac:dyDescent="0.25">
      <c r="A122" s="45">
        <f t="shared" si="3"/>
        <v>45716</v>
      </c>
      <c r="B122" s="49">
        <f>ROUND(('Все выпуски'!$Z$3*'Все выпуски'!$Z$6/100)*((VLOOKUP(IF(D122="Нет",VLOOKUP(C122,'Айгенис Оп31'!$A$2:$C$13,3,0),VLOOKUP((C122-1),'Айгенис Оп31'!$A$2:$C$13,3,0)),$A$2:$G$981,6,0)-VLOOKUP(A122,$A$2:$G$981,6,0))/365+(VLOOKUP(IF(D122="Нет",VLOOKUP(C122,'Айгенис Оп31'!$A$2:$C$13,3,0),VLOOKUP((C122-1),'Айгенис Оп31'!$A$2:$C$13,3,0)),$A$2:$G$981,7,0)-VLOOKUP(A122,$A$2:$G$981,7,0))/366),2)</f>
        <v>1.82</v>
      </c>
      <c r="C122" s="1">
        <f>COUNTIF($D$2:D122,"Да")</f>
        <v>1</v>
      </c>
      <c r="D122" s="42" t="str">
        <f>IF(ISERROR(VLOOKUP(A122,'Айгенис Оп31'!$C$3:$C$13,1,0)),"Нет","Да")</f>
        <v>Нет</v>
      </c>
      <c r="E122" s="43">
        <f t="shared" si="2"/>
        <v>365</v>
      </c>
      <c r="F122" s="43">
        <f>COUNTIF(E123:$E$981,365)</f>
        <v>859</v>
      </c>
      <c r="G122" s="43">
        <f>COUNTIF(E123:$E$981,366)</f>
        <v>0</v>
      </c>
      <c r="H122" s="2"/>
    </row>
    <row r="123" spans="1:8" x14ac:dyDescent="0.25">
      <c r="A123" s="45">
        <f t="shared" si="3"/>
        <v>45717</v>
      </c>
      <c r="B123" s="49">
        <f>ROUND(('Все выпуски'!$Z$3*'Все выпуски'!$Z$6/100)*((VLOOKUP(IF(D123="Нет",VLOOKUP(C123,'Айгенис Оп31'!$A$2:$C$13,3,0),VLOOKUP((C123-1),'Айгенис Оп31'!$A$2:$C$13,3,0)),$A$2:$G$981,6,0)-VLOOKUP(A123,$A$2:$G$981,6,0))/365+(VLOOKUP(IF(D123="Нет",VLOOKUP(C123,'Айгенис Оп31'!$A$2:$C$13,3,0),VLOOKUP((C123-1),'Айгенис Оп31'!$A$2:$C$13,3,0)),$A$2:$G$981,7,0)-VLOOKUP(A123,$A$2:$G$981,7,0))/366),2)</f>
        <v>1.93</v>
      </c>
      <c r="C123" s="1">
        <f>COUNTIF($D$2:D123,"Да")</f>
        <v>1</v>
      </c>
      <c r="D123" s="42" t="str">
        <f>IF(ISERROR(VLOOKUP(A123,'Айгенис Оп31'!$C$3:$C$13,1,0)),"Нет","Да")</f>
        <v>Нет</v>
      </c>
      <c r="E123" s="43">
        <f t="shared" si="2"/>
        <v>365</v>
      </c>
      <c r="F123" s="43">
        <f>COUNTIF(E124:$E$981,365)</f>
        <v>858</v>
      </c>
      <c r="G123" s="43">
        <f>COUNTIF(E124:$E$981,366)</f>
        <v>0</v>
      </c>
      <c r="H123" s="2"/>
    </row>
    <row r="124" spans="1:8" x14ac:dyDescent="0.25">
      <c r="A124" s="45">
        <f t="shared" si="3"/>
        <v>45718</v>
      </c>
      <c r="B124" s="49">
        <f>ROUND(('Все выпуски'!$Z$3*'Все выпуски'!$Z$6/100)*((VLOOKUP(IF(D124="Нет",VLOOKUP(C124,'Айгенис Оп31'!$A$2:$C$13,3,0),VLOOKUP((C124-1),'Айгенис Оп31'!$A$2:$C$13,3,0)),$A$2:$G$981,6,0)-VLOOKUP(A124,$A$2:$G$981,6,0))/365+(VLOOKUP(IF(D124="Нет",VLOOKUP(C124,'Айгенис Оп31'!$A$2:$C$13,3,0),VLOOKUP((C124-1),'Айгенис Оп31'!$A$2:$C$13,3,0)),$A$2:$G$981,7,0)-VLOOKUP(A124,$A$2:$G$981,7,0))/366),2)</f>
        <v>2.0299999999999998</v>
      </c>
      <c r="C124" s="1">
        <f>COUNTIF($D$2:D124,"Да")</f>
        <v>1</v>
      </c>
      <c r="D124" s="42" t="str">
        <f>IF(ISERROR(VLOOKUP(A124,'Айгенис Оп31'!$C$3:$C$13,1,0)),"Нет","Да")</f>
        <v>Нет</v>
      </c>
      <c r="E124" s="43">
        <f t="shared" si="2"/>
        <v>365</v>
      </c>
      <c r="F124" s="43">
        <f>COUNTIF(E125:$E$981,365)</f>
        <v>857</v>
      </c>
      <c r="G124" s="43">
        <f>COUNTIF(E125:$E$981,366)</f>
        <v>0</v>
      </c>
      <c r="H124" s="2"/>
    </row>
    <row r="125" spans="1:8" x14ac:dyDescent="0.25">
      <c r="A125" s="45">
        <f t="shared" si="3"/>
        <v>45719</v>
      </c>
      <c r="B125" s="49">
        <f>ROUND(('Все выпуски'!$Z$3*'Все выпуски'!$Z$6/100)*((VLOOKUP(IF(D125="Нет",VLOOKUP(C125,'Айгенис Оп31'!$A$2:$C$13,3,0),VLOOKUP((C125-1),'Айгенис Оп31'!$A$2:$C$13,3,0)),$A$2:$G$981,6,0)-VLOOKUP(A125,$A$2:$G$981,6,0))/365+(VLOOKUP(IF(D125="Нет",VLOOKUP(C125,'Айгенис Оп31'!$A$2:$C$13,3,0),VLOOKUP((C125-1),'Айгенис Оп31'!$A$2:$C$13,3,0)),$A$2:$G$981,7,0)-VLOOKUP(A125,$A$2:$G$981,7,0))/366),2)</f>
        <v>2.13</v>
      </c>
      <c r="C125" s="1">
        <f>COUNTIF($D$2:D125,"Да")</f>
        <v>1</v>
      </c>
      <c r="D125" s="42" t="str">
        <f>IF(ISERROR(VLOOKUP(A125,'Айгенис Оп31'!$C$3:$C$13,1,0)),"Нет","Да")</f>
        <v>Нет</v>
      </c>
      <c r="E125" s="43">
        <f t="shared" si="2"/>
        <v>365</v>
      </c>
      <c r="F125" s="43">
        <f>COUNTIF(E126:$E$981,365)</f>
        <v>856</v>
      </c>
      <c r="G125" s="43">
        <f>COUNTIF(E126:$E$981,366)</f>
        <v>0</v>
      </c>
      <c r="H125" s="2"/>
    </row>
    <row r="126" spans="1:8" x14ac:dyDescent="0.25">
      <c r="A126" s="45">
        <f t="shared" si="3"/>
        <v>45720</v>
      </c>
      <c r="B126" s="49">
        <f>ROUND(('Все выпуски'!$Z$3*'Все выпуски'!$Z$6/100)*((VLOOKUP(IF(D126="Нет",VLOOKUP(C126,'Айгенис Оп31'!$A$2:$C$13,3,0),VLOOKUP((C126-1),'Айгенис Оп31'!$A$2:$C$13,3,0)),$A$2:$G$981,6,0)-VLOOKUP(A126,$A$2:$G$981,6,0))/365+(VLOOKUP(IF(D126="Нет",VLOOKUP(C126,'Айгенис Оп31'!$A$2:$C$13,3,0),VLOOKUP((C126-1),'Айгенис Оп31'!$A$2:$C$13,3,0)),$A$2:$G$981,7,0)-VLOOKUP(A126,$A$2:$G$981,7,0))/366),2)</f>
        <v>2.23</v>
      </c>
      <c r="C126" s="1">
        <f>COUNTIF($D$2:D126,"Да")</f>
        <v>1</v>
      </c>
      <c r="D126" s="42" t="str">
        <f>IF(ISERROR(VLOOKUP(A126,'Айгенис Оп31'!$C$3:$C$13,1,0)),"Нет","Да")</f>
        <v>Нет</v>
      </c>
      <c r="E126" s="43">
        <f t="shared" si="2"/>
        <v>365</v>
      </c>
      <c r="F126" s="43">
        <f>COUNTIF(E127:$E$981,365)</f>
        <v>855</v>
      </c>
      <c r="G126" s="43">
        <f>COUNTIF(E127:$E$981,366)</f>
        <v>0</v>
      </c>
      <c r="H126" s="2"/>
    </row>
    <row r="127" spans="1:8" x14ac:dyDescent="0.25">
      <c r="A127" s="45">
        <f t="shared" si="3"/>
        <v>45721</v>
      </c>
      <c r="B127" s="49">
        <f>ROUND(('Все выпуски'!$Z$3*'Все выпуски'!$Z$6/100)*((VLOOKUP(IF(D127="Нет",VLOOKUP(C127,'Айгенис Оп31'!$A$2:$C$13,3,0),VLOOKUP((C127-1),'Айгенис Оп31'!$A$2:$C$13,3,0)),$A$2:$G$981,6,0)-VLOOKUP(A127,$A$2:$G$981,6,0))/365+(VLOOKUP(IF(D127="Нет",VLOOKUP(C127,'Айгенис Оп31'!$A$2:$C$13,3,0),VLOOKUP((C127-1),'Айгенис Оп31'!$A$2:$C$13,3,0)),$A$2:$G$981,7,0)-VLOOKUP(A127,$A$2:$G$981,7,0))/366),2)</f>
        <v>2.33</v>
      </c>
      <c r="C127" s="1">
        <f>COUNTIF($D$2:D127,"Да")</f>
        <v>1</v>
      </c>
      <c r="D127" s="42" t="str">
        <f>IF(ISERROR(VLOOKUP(A127,'Айгенис Оп31'!$C$3:$C$13,1,0)),"Нет","Да")</f>
        <v>Нет</v>
      </c>
      <c r="E127" s="43">
        <f t="shared" si="2"/>
        <v>365</v>
      </c>
      <c r="F127" s="43">
        <f>COUNTIF(E128:$E$981,365)</f>
        <v>854</v>
      </c>
      <c r="G127" s="43">
        <f>COUNTIF(E128:$E$981,366)</f>
        <v>0</v>
      </c>
      <c r="H127" s="2"/>
    </row>
    <row r="128" spans="1:8" x14ac:dyDescent="0.25">
      <c r="A128" s="45">
        <f t="shared" si="3"/>
        <v>45722</v>
      </c>
      <c r="B128" s="49">
        <f>ROUND(('Все выпуски'!$Z$3*'Все выпуски'!$Z$6/100)*((VLOOKUP(IF(D128="Нет",VLOOKUP(C128,'Айгенис Оп31'!$A$2:$C$13,3,0),VLOOKUP((C128-1),'Айгенис Оп31'!$A$2:$C$13,3,0)),$A$2:$G$981,6,0)-VLOOKUP(A128,$A$2:$G$981,6,0))/365+(VLOOKUP(IF(D128="Нет",VLOOKUP(C128,'Айгенис Оп31'!$A$2:$C$13,3,0),VLOOKUP((C128-1),'Айгенис Оп31'!$A$2:$C$13,3,0)),$A$2:$G$981,7,0)-VLOOKUP(A128,$A$2:$G$981,7,0))/366),2)</f>
        <v>2.4300000000000002</v>
      </c>
      <c r="C128" s="1">
        <f>COUNTIF($D$2:D128,"Да")</f>
        <v>1</v>
      </c>
      <c r="D128" s="42" t="str">
        <f>IF(ISERROR(VLOOKUP(A128,'Айгенис Оп31'!$C$3:$C$13,1,0)),"Нет","Да")</f>
        <v>Нет</v>
      </c>
      <c r="E128" s="43">
        <f t="shared" si="2"/>
        <v>365</v>
      </c>
      <c r="F128" s="43">
        <f>COUNTIF(E129:$E$981,365)</f>
        <v>853</v>
      </c>
      <c r="G128" s="43">
        <f>COUNTIF(E129:$E$981,366)</f>
        <v>0</v>
      </c>
      <c r="H128" s="2"/>
    </row>
    <row r="129" spans="1:8" x14ac:dyDescent="0.25">
      <c r="A129" s="45">
        <f t="shared" si="3"/>
        <v>45723</v>
      </c>
      <c r="B129" s="49">
        <f>ROUND(('Все выпуски'!$Z$3*'Все выпуски'!$Z$6/100)*((VLOOKUP(IF(D129="Нет",VLOOKUP(C129,'Айгенис Оп31'!$A$2:$C$13,3,0),VLOOKUP((C129-1),'Айгенис Оп31'!$A$2:$C$13,3,0)),$A$2:$G$981,6,0)-VLOOKUP(A129,$A$2:$G$981,6,0))/365+(VLOOKUP(IF(D129="Нет",VLOOKUP(C129,'Айгенис Оп31'!$A$2:$C$13,3,0),VLOOKUP((C129-1),'Айгенис Оп31'!$A$2:$C$13,3,0)),$A$2:$G$981,7,0)-VLOOKUP(A129,$A$2:$G$981,7,0))/366),2)</f>
        <v>2.5299999999999998</v>
      </c>
      <c r="C129" s="1">
        <f>COUNTIF($D$2:D129,"Да")</f>
        <v>1</v>
      </c>
      <c r="D129" s="42" t="str">
        <f>IF(ISERROR(VLOOKUP(A129,'Айгенис Оп31'!$C$3:$C$13,1,0)),"Нет","Да")</f>
        <v>Нет</v>
      </c>
      <c r="E129" s="43">
        <f t="shared" si="2"/>
        <v>365</v>
      </c>
      <c r="F129" s="43">
        <f>COUNTIF(E130:$E$981,365)</f>
        <v>852</v>
      </c>
      <c r="G129" s="43">
        <f>COUNTIF(E130:$E$981,366)</f>
        <v>0</v>
      </c>
      <c r="H129" s="2"/>
    </row>
    <row r="130" spans="1:8" x14ac:dyDescent="0.25">
      <c r="A130" s="45">
        <f t="shared" si="3"/>
        <v>45724</v>
      </c>
      <c r="B130" s="49">
        <f>ROUND(('Все выпуски'!$Z$3*'Все выпуски'!$Z$6/100)*((VLOOKUP(IF(D130="Нет",VLOOKUP(C130,'Айгенис Оп31'!$A$2:$C$13,3,0),VLOOKUP((C130-1),'Айгенис Оп31'!$A$2:$C$13,3,0)),$A$2:$G$981,6,0)-VLOOKUP(A130,$A$2:$G$981,6,0))/365+(VLOOKUP(IF(D130="Нет",VLOOKUP(C130,'Айгенис Оп31'!$A$2:$C$13,3,0),VLOOKUP((C130-1),'Айгенис Оп31'!$A$2:$C$13,3,0)),$A$2:$G$981,7,0)-VLOOKUP(A130,$A$2:$G$981,7,0))/366),2)</f>
        <v>2.64</v>
      </c>
      <c r="C130" s="1">
        <f>COUNTIF($D$2:D130,"Да")</f>
        <v>1</v>
      </c>
      <c r="D130" s="42" t="str">
        <f>IF(ISERROR(VLOOKUP(A130,'Айгенис Оп31'!$C$3:$C$13,1,0)),"Нет","Да")</f>
        <v>Нет</v>
      </c>
      <c r="E130" s="43">
        <f t="shared" si="2"/>
        <v>365</v>
      </c>
      <c r="F130" s="43">
        <f>COUNTIF(E131:$E$981,365)</f>
        <v>851</v>
      </c>
      <c r="G130" s="43">
        <f>COUNTIF(E131:$E$981,366)</f>
        <v>0</v>
      </c>
      <c r="H130" s="2"/>
    </row>
    <row r="131" spans="1:8" x14ac:dyDescent="0.25">
      <c r="A131" s="45">
        <f t="shared" si="3"/>
        <v>45725</v>
      </c>
      <c r="B131" s="49">
        <f>ROUND(('Все выпуски'!$Z$3*'Все выпуски'!$Z$6/100)*((VLOOKUP(IF(D131="Нет",VLOOKUP(C131,'Айгенис Оп31'!$A$2:$C$13,3,0),VLOOKUP((C131-1),'Айгенис Оп31'!$A$2:$C$13,3,0)),$A$2:$G$981,6,0)-VLOOKUP(A131,$A$2:$G$981,6,0))/365+(VLOOKUP(IF(D131="Нет",VLOOKUP(C131,'Айгенис Оп31'!$A$2:$C$13,3,0),VLOOKUP((C131-1),'Айгенис Оп31'!$A$2:$C$13,3,0)),$A$2:$G$981,7,0)-VLOOKUP(A131,$A$2:$G$981,7,0))/366),2)</f>
        <v>2.74</v>
      </c>
      <c r="C131" s="1">
        <f>COUNTIF($D$2:D131,"Да")</f>
        <v>1</v>
      </c>
      <c r="D131" s="42" t="str">
        <f>IF(ISERROR(VLOOKUP(A131,'Айгенис Оп31'!$C$3:$C$13,1,0)),"Нет","Да")</f>
        <v>Нет</v>
      </c>
      <c r="E131" s="43">
        <f t="shared" ref="E131:E194" si="4">IF(MOD(YEAR(A131),4)=0,366,365)</f>
        <v>365</v>
      </c>
      <c r="F131" s="43">
        <f>COUNTIF(E132:$E$981,365)</f>
        <v>850</v>
      </c>
      <c r="G131" s="43">
        <f>COUNTIF(E132:$E$981,366)</f>
        <v>0</v>
      </c>
      <c r="H131" s="2"/>
    </row>
    <row r="132" spans="1:8" x14ac:dyDescent="0.25">
      <c r="A132" s="45">
        <f t="shared" ref="A132:A195" si="5">A131+1</f>
        <v>45726</v>
      </c>
      <c r="B132" s="49">
        <f>ROUND(('Все выпуски'!$Z$3*'Все выпуски'!$Z$6/100)*((VLOOKUP(IF(D132="Нет",VLOOKUP(C132,'Айгенис Оп31'!$A$2:$C$13,3,0),VLOOKUP((C132-1),'Айгенис Оп31'!$A$2:$C$13,3,0)),$A$2:$G$981,6,0)-VLOOKUP(A132,$A$2:$G$981,6,0))/365+(VLOOKUP(IF(D132="Нет",VLOOKUP(C132,'Айгенис Оп31'!$A$2:$C$13,3,0),VLOOKUP((C132-1),'Айгенис Оп31'!$A$2:$C$13,3,0)),$A$2:$G$981,7,0)-VLOOKUP(A132,$A$2:$G$981,7,0))/366),2)</f>
        <v>2.84</v>
      </c>
      <c r="C132" s="1">
        <f>COUNTIF($D$2:D132,"Да")</f>
        <v>1</v>
      </c>
      <c r="D132" s="42" t="str">
        <f>IF(ISERROR(VLOOKUP(A132,'Айгенис Оп31'!$C$3:$C$13,1,0)),"Нет","Да")</f>
        <v>Нет</v>
      </c>
      <c r="E132" s="43">
        <f t="shared" si="4"/>
        <v>365</v>
      </c>
      <c r="F132" s="43">
        <f>COUNTIF(E133:$E$981,365)</f>
        <v>849</v>
      </c>
      <c r="G132" s="43">
        <f>COUNTIF(E133:$E$981,366)</f>
        <v>0</v>
      </c>
      <c r="H132" s="2"/>
    </row>
    <row r="133" spans="1:8" x14ac:dyDescent="0.25">
      <c r="A133" s="45">
        <f t="shared" si="5"/>
        <v>45727</v>
      </c>
      <c r="B133" s="49">
        <f>ROUND(('Все выпуски'!$Z$3*'Все выпуски'!$Z$6/100)*((VLOOKUP(IF(D133="Нет",VLOOKUP(C133,'Айгенис Оп31'!$A$2:$C$13,3,0),VLOOKUP((C133-1),'Айгенис Оп31'!$A$2:$C$13,3,0)),$A$2:$G$981,6,0)-VLOOKUP(A133,$A$2:$G$981,6,0))/365+(VLOOKUP(IF(D133="Нет",VLOOKUP(C133,'Айгенис Оп31'!$A$2:$C$13,3,0),VLOOKUP((C133-1),'Айгенис Оп31'!$A$2:$C$13,3,0)),$A$2:$G$981,7,0)-VLOOKUP(A133,$A$2:$G$981,7,0))/366),2)</f>
        <v>2.94</v>
      </c>
      <c r="C133" s="1">
        <f>COUNTIF($D$2:D133,"Да")</f>
        <v>1</v>
      </c>
      <c r="D133" s="42" t="str">
        <f>IF(ISERROR(VLOOKUP(A133,'Айгенис Оп31'!$C$3:$C$13,1,0)),"Нет","Да")</f>
        <v>Нет</v>
      </c>
      <c r="E133" s="43">
        <f t="shared" si="4"/>
        <v>365</v>
      </c>
      <c r="F133" s="43">
        <f>COUNTIF(E134:$E$981,365)</f>
        <v>848</v>
      </c>
      <c r="G133" s="43">
        <f>COUNTIF(E134:$E$981,366)</f>
        <v>0</v>
      </c>
      <c r="H133" s="2"/>
    </row>
    <row r="134" spans="1:8" x14ac:dyDescent="0.25">
      <c r="A134" s="45">
        <f t="shared" si="5"/>
        <v>45728</v>
      </c>
      <c r="B134" s="49">
        <f>ROUND(('Все выпуски'!$Z$3*'Все выпуски'!$Z$6/100)*((VLOOKUP(IF(D134="Нет",VLOOKUP(C134,'Айгенис Оп31'!$A$2:$C$13,3,0),VLOOKUP((C134-1),'Айгенис Оп31'!$A$2:$C$13,3,0)),$A$2:$G$981,6,0)-VLOOKUP(A134,$A$2:$G$981,6,0))/365+(VLOOKUP(IF(D134="Нет",VLOOKUP(C134,'Айгенис Оп31'!$A$2:$C$13,3,0),VLOOKUP((C134-1),'Айгенис Оп31'!$A$2:$C$13,3,0)),$A$2:$G$981,7,0)-VLOOKUP(A134,$A$2:$G$981,7,0))/366),2)</f>
        <v>3.04</v>
      </c>
      <c r="C134" s="1">
        <f>COUNTIF($D$2:D134,"Да")</f>
        <v>1</v>
      </c>
      <c r="D134" s="42" t="str">
        <f>IF(ISERROR(VLOOKUP(A134,'Айгенис Оп31'!$C$3:$C$13,1,0)),"Нет","Да")</f>
        <v>Нет</v>
      </c>
      <c r="E134" s="43">
        <f t="shared" si="4"/>
        <v>365</v>
      </c>
      <c r="F134" s="43">
        <f>COUNTIF(E135:$E$981,365)</f>
        <v>847</v>
      </c>
      <c r="G134" s="43">
        <f>COUNTIF(E135:$E$981,366)</f>
        <v>0</v>
      </c>
      <c r="H134" s="2"/>
    </row>
    <row r="135" spans="1:8" x14ac:dyDescent="0.25">
      <c r="A135" s="45">
        <f t="shared" si="5"/>
        <v>45729</v>
      </c>
      <c r="B135" s="49">
        <f>ROUND(('Все выпуски'!$Z$3*'Все выпуски'!$Z$6/100)*((VLOOKUP(IF(D135="Нет",VLOOKUP(C135,'Айгенис Оп31'!$A$2:$C$13,3,0),VLOOKUP((C135-1),'Айгенис Оп31'!$A$2:$C$13,3,0)),$A$2:$G$981,6,0)-VLOOKUP(A135,$A$2:$G$981,6,0))/365+(VLOOKUP(IF(D135="Нет",VLOOKUP(C135,'Айгенис Оп31'!$A$2:$C$13,3,0),VLOOKUP((C135-1),'Айгенис Оп31'!$A$2:$C$13,3,0)),$A$2:$G$981,7,0)-VLOOKUP(A135,$A$2:$G$981,7,0))/366),2)</f>
        <v>3.14</v>
      </c>
      <c r="C135" s="1">
        <f>COUNTIF($D$2:D135,"Да")</f>
        <v>1</v>
      </c>
      <c r="D135" s="42" t="str">
        <f>IF(ISERROR(VLOOKUP(A135,'Айгенис Оп31'!$C$3:$C$13,1,0)),"Нет","Да")</f>
        <v>Нет</v>
      </c>
      <c r="E135" s="43">
        <f t="shared" si="4"/>
        <v>365</v>
      </c>
      <c r="F135" s="43">
        <f>COUNTIF(E136:$E$981,365)</f>
        <v>846</v>
      </c>
      <c r="G135" s="43">
        <f>COUNTIF(E136:$E$981,366)</f>
        <v>0</v>
      </c>
      <c r="H135" s="2"/>
    </row>
    <row r="136" spans="1:8" x14ac:dyDescent="0.25">
      <c r="A136" s="45">
        <f t="shared" si="5"/>
        <v>45730</v>
      </c>
      <c r="B136" s="49">
        <f>ROUND(('Все выпуски'!$Z$3*'Все выпуски'!$Z$6/100)*((VLOOKUP(IF(D136="Нет",VLOOKUP(C136,'Айгенис Оп31'!$A$2:$C$13,3,0),VLOOKUP((C136-1),'Айгенис Оп31'!$A$2:$C$13,3,0)),$A$2:$G$981,6,0)-VLOOKUP(A136,$A$2:$G$981,6,0))/365+(VLOOKUP(IF(D136="Нет",VLOOKUP(C136,'Айгенис Оп31'!$A$2:$C$13,3,0),VLOOKUP((C136-1),'Айгенис Оп31'!$A$2:$C$13,3,0)),$A$2:$G$981,7,0)-VLOOKUP(A136,$A$2:$G$981,7,0))/366),2)</f>
        <v>3.24</v>
      </c>
      <c r="C136" s="1">
        <f>COUNTIF($D$2:D136,"Да")</f>
        <v>1</v>
      </c>
      <c r="D136" s="42" t="str">
        <f>IF(ISERROR(VLOOKUP(A136,'Айгенис Оп31'!$C$3:$C$13,1,0)),"Нет","Да")</f>
        <v>Нет</v>
      </c>
      <c r="E136" s="43">
        <f t="shared" si="4"/>
        <v>365</v>
      </c>
      <c r="F136" s="43">
        <f>COUNTIF(E137:$E$981,365)</f>
        <v>845</v>
      </c>
      <c r="G136" s="43">
        <f>COUNTIF(E137:$E$981,366)</f>
        <v>0</v>
      </c>
      <c r="H136" s="2"/>
    </row>
    <row r="137" spans="1:8" x14ac:dyDescent="0.25">
      <c r="A137" s="45">
        <f t="shared" si="5"/>
        <v>45731</v>
      </c>
      <c r="B137" s="49">
        <f>ROUND(('Все выпуски'!$Z$3*'Все выпуски'!$Z$6/100)*((VLOOKUP(IF(D137="Нет",VLOOKUP(C137,'Айгенис Оп31'!$A$2:$C$13,3,0),VLOOKUP((C137-1),'Айгенис Оп31'!$A$2:$C$13,3,0)),$A$2:$G$981,6,0)-VLOOKUP(A137,$A$2:$G$981,6,0))/365+(VLOOKUP(IF(D137="Нет",VLOOKUP(C137,'Айгенис Оп31'!$A$2:$C$13,3,0),VLOOKUP((C137-1),'Айгенис Оп31'!$A$2:$C$13,3,0)),$A$2:$G$981,7,0)-VLOOKUP(A137,$A$2:$G$981,7,0))/366),2)</f>
        <v>3.35</v>
      </c>
      <c r="C137" s="1">
        <f>COUNTIF($D$2:D137,"Да")</f>
        <v>1</v>
      </c>
      <c r="D137" s="42" t="str">
        <f>IF(ISERROR(VLOOKUP(A137,'Айгенис Оп31'!$C$3:$C$13,1,0)),"Нет","Да")</f>
        <v>Нет</v>
      </c>
      <c r="E137" s="43">
        <f t="shared" si="4"/>
        <v>365</v>
      </c>
      <c r="F137" s="43">
        <f>COUNTIF(E138:$E$981,365)</f>
        <v>844</v>
      </c>
      <c r="G137" s="43">
        <f>COUNTIF(E138:$E$981,366)</f>
        <v>0</v>
      </c>
      <c r="H137" s="2"/>
    </row>
    <row r="138" spans="1:8" x14ac:dyDescent="0.25">
      <c r="A138" s="45">
        <f t="shared" si="5"/>
        <v>45732</v>
      </c>
      <c r="B138" s="49">
        <f>ROUND(('Все выпуски'!$Z$3*'Все выпуски'!$Z$6/100)*((VLOOKUP(IF(D138="Нет",VLOOKUP(C138,'Айгенис Оп31'!$A$2:$C$13,3,0),VLOOKUP((C138-1),'Айгенис Оп31'!$A$2:$C$13,3,0)),$A$2:$G$981,6,0)-VLOOKUP(A138,$A$2:$G$981,6,0))/365+(VLOOKUP(IF(D138="Нет",VLOOKUP(C138,'Айгенис Оп31'!$A$2:$C$13,3,0),VLOOKUP((C138-1),'Айгенис Оп31'!$A$2:$C$13,3,0)),$A$2:$G$981,7,0)-VLOOKUP(A138,$A$2:$G$981,7,0))/366),2)</f>
        <v>3.45</v>
      </c>
      <c r="C138" s="1">
        <f>COUNTIF($D$2:D138,"Да")</f>
        <v>1</v>
      </c>
      <c r="D138" s="42" t="str">
        <f>IF(ISERROR(VLOOKUP(A138,'Айгенис Оп31'!$C$3:$C$13,1,0)),"Нет","Да")</f>
        <v>Нет</v>
      </c>
      <c r="E138" s="43">
        <f t="shared" si="4"/>
        <v>365</v>
      </c>
      <c r="F138" s="43">
        <f>COUNTIF(E139:$E$981,365)</f>
        <v>843</v>
      </c>
      <c r="G138" s="43">
        <f>COUNTIF(E139:$E$981,366)</f>
        <v>0</v>
      </c>
      <c r="H138" s="2"/>
    </row>
    <row r="139" spans="1:8" x14ac:dyDescent="0.25">
      <c r="A139" s="45">
        <f t="shared" si="5"/>
        <v>45733</v>
      </c>
      <c r="B139" s="49">
        <f>ROUND(('Все выпуски'!$Z$3*'Все выпуски'!$Z$6/100)*((VLOOKUP(IF(D139="Нет",VLOOKUP(C139,'Айгенис Оп31'!$A$2:$C$13,3,0),VLOOKUP((C139-1),'Айгенис Оп31'!$A$2:$C$13,3,0)),$A$2:$G$981,6,0)-VLOOKUP(A139,$A$2:$G$981,6,0))/365+(VLOOKUP(IF(D139="Нет",VLOOKUP(C139,'Айгенис Оп31'!$A$2:$C$13,3,0),VLOOKUP((C139-1),'Айгенис Оп31'!$A$2:$C$13,3,0)),$A$2:$G$981,7,0)-VLOOKUP(A139,$A$2:$G$981,7,0))/366),2)</f>
        <v>3.55</v>
      </c>
      <c r="C139" s="1">
        <f>COUNTIF($D$2:D139,"Да")</f>
        <v>1</v>
      </c>
      <c r="D139" s="42" t="str">
        <f>IF(ISERROR(VLOOKUP(A139,'Айгенис Оп31'!$C$3:$C$13,1,0)),"Нет","Да")</f>
        <v>Нет</v>
      </c>
      <c r="E139" s="43">
        <f t="shared" si="4"/>
        <v>365</v>
      </c>
      <c r="F139" s="43">
        <f>COUNTIF(E140:$E$981,365)</f>
        <v>842</v>
      </c>
      <c r="G139" s="43">
        <f>COUNTIF(E140:$E$981,366)</f>
        <v>0</v>
      </c>
      <c r="H139" s="2"/>
    </row>
    <row r="140" spans="1:8" x14ac:dyDescent="0.25">
      <c r="A140" s="45">
        <f t="shared" si="5"/>
        <v>45734</v>
      </c>
      <c r="B140" s="49">
        <f>ROUND(('Все выпуски'!$Z$3*'Все выпуски'!$Z$6/100)*((VLOOKUP(IF(D140="Нет",VLOOKUP(C140,'Айгенис Оп31'!$A$2:$C$13,3,0),VLOOKUP((C140-1),'Айгенис Оп31'!$A$2:$C$13,3,0)),$A$2:$G$981,6,0)-VLOOKUP(A140,$A$2:$G$981,6,0))/365+(VLOOKUP(IF(D140="Нет",VLOOKUP(C140,'Айгенис Оп31'!$A$2:$C$13,3,0),VLOOKUP((C140-1),'Айгенис Оп31'!$A$2:$C$13,3,0)),$A$2:$G$981,7,0)-VLOOKUP(A140,$A$2:$G$981,7,0))/366),2)</f>
        <v>3.65</v>
      </c>
      <c r="C140" s="1">
        <f>COUNTIF($D$2:D140,"Да")</f>
        <v>1</v>
      </c>
      <c r="D140" s="42" t="str">
        <f>IF(ISERROR(VLOOKUP(A140,'Айгенис Оп31'!$C$3:$C$13,1,0)),"Нет","Да")</f>
        <v>Нет</v>
      </c>
      <c r="E140" s="43">
        <f t="shared" si="4"/>
        <v>365</v>
      </c>
      <c r="F140" s="43">
        <f>COUNTIF(E141:$E$981,365)</f>
        <v>841</v>
      </c>
      <c r="G140" s="43">
        <f>COUNTIF(E141:$E$981,366)</f>
        <v>0</v>
      </c>
      <c r="H140" s="2"/>
    </row>
    <row r="141" spans="1:8" x14ac:dyDescent="0.25">
      <c r="A141" s="45">
        <f t="shared" si="5"/>
        <v>45735</v>
      </c>
      <c r="B141" s="49">
        <f>ROUND(('Все выпуски'!$Z$3*'Все выпуски'!$Z$6/100)*((VLOOKUP(IF(D141="Нет",VLOOKUP(C141,'Айгенис Оп31'!$A$2:$C$13,3,0),VLOOKUP((C141-1),'Айгенис Оп31'!$A$2:$C$13,3,0)),$A$2:$G$981,6,0)-VLOOKUP(A141,$A$2:$G$981,6,0))/365+(VLOOKUP(IF(D141="Нет",VLOOKUP(C141,'Айгенис Оп31'!$A$2:$C$13,3,0),VLOOKUP((C141-1),'Айгенис Оп31'!$A$2:$C$13,3,0)),$A$2:$G$981,7,0)-VLOOKUP(A141,$A$2:$G$981,7,0))/366),2)</f>
        <v>3.75</v>
      </c>
      <c r="C141" s="1">
        <f>COUNTIF($D$2:D141,"Да")</f>
        <v>1</v>
      </c>
      <c r="D141" s="42" t="str">
        <f>IF(ISERROR(VLOOKUP(A141,'Айгенис Оп31'!$C$3:$C$13,1,0)),"Нет","Да")</f>
        <v>Нет</v>
      </c>
      <c r="E141" s="43">
        <f t="shared" si="4"/>
        <v>365</v>
      </c>
      <c r="F141" s="43">
        <f>COUNTIF(E142:$E$981,365)</f>
        <v>840</v>
      </c>
      <c r="G141" s="43">
        <f>COUNTIF(E142:$E$981,366)</f>
        <v>0</v>
      </c>
      <c r="H141" s="2"/>
    </row>
    <row r="142" spans="1:8" x14ac:dyDescent="0.25">
      <c r="A142" s="45">
        <f t="shared" si="5"/>
        <v>45736</v>
      </c>
      <c r="B142" s="49">
        <f>ROUND(('Все выпуски'!$Z$3*'Все выпуски'!$Z$6/100)*((VLOOKUP(IF(D142="Нет",VLOOKUP(C142,'Айгенис Оп31'!$A$2:$C$13,3,0),VLOOKUP((C142-1),'Айгенис Оп31'!$A$2:$C$13,3,0)),$A$2:$G$981,6,0)-VLOOKUP(A142,$A$2:$G$981,6,0))/365+(VLOOKUP(IF(D142="Нет",VLOOKUP(C142,'Айгенис Оп31'!$A$2:$C$13,3,0),VLOOKUP((C142-1),'Айгенис Оп31'!$A$2:$C$13,3,0)),$A$2:$G$981,7,0)-VLOOKUP(A142,$A$2:$G$981,7,0))/366),2)</f>
        <v>3.85</v>
      </c>
      <c r="C142" s="1">
        <f>COUNTIF($D$2:D142,"Да")</f>
        <v>1</v>
      </c>
      <c r="D142" s="42" t="str">
        <f>IF(ISERROR(VLOOKUP(A142,'Айгенис Оп31'!$C$3:$C$13,1,0)),"Нет","Да")</f>
        <v>Нет</v>
      </c>
      <c r="E142" s="43">
        <f t="shared" si="4"/>
        <v>365</v>
      </c>
      <c r="F142" s="43">
        <f>COUNTIF(E143:$E$981,365)</f>
        <v>839</v>
      </c>
      <c r="G142" s="43">
        <f>COUNTIF(E143:$E$981,366)</f>
        <v>0</v>
      </c>
      <c r="H142" s="2"/>
    </row>
    <row r="143" spans="1:8" x14ac:dyDescent="0.25">
      <c r="A143" s="45">
        <f t="shared" si="5"/>
        <v>45737</v>
      </c>
      <c r="B143" s="49">
        <f>ROUND(('Все выпуски'!$Z$3*'Все выпуски'!$Z$6/100)*((VLOOKUP(IF(D143="Нет",VLOOKUP(C143,'Айгенис Оп31'!$A$2:$C$13,3,0),VLOOKUP((C143-1),'Айгенис Оп31'!$A$2:$C$13,3,0)),$A$2:$G$981,6,0)-VLOOKUP(A143,$A$2:$G$981,6,0))/365+(VLOOKUP(IF(D143="Нет",VLOOKUP(C143,'Айгенис Оп31'!$A$2:$C$13,3,0),VLOOKUP((C143-1),'Айгенис Оп31'!$A$2:$C$13,3,0)),$A$2:$G$981,7,0)-VLOOKUP(A143,$A$2:$G$981,7,0))/366),2)</f>
        <v>3.95</v>
      </c>
      <c r="C143" s="1">
        <f>COUNTIF($D$2:D143,"Да")</f>
        <v>1</v>
      </c>
      <c r="D143" s="42" t="str">
        <f>IF(ISERROR(VLOOKUP(A143,'Айгенис Оп31'!$C$3:$C$13,1,0)),"Нет","Да")</f>
        <v>Нет</v>
      </c>
      <c r="E143" s="43">
        <f t="shared" si="4"/>
        <v>365</v>
      </c>
      <c r="F143" s="43">
        <f>COUNTIF(E144:$E$981,365)</f>
        <v>838</v>
      </c>
      <c r="G143" s="43">
        <f>COUNTIF(E144:$E$981,366)</f>
        <v>0</v>
      </c>
      <c r="H143" s="2"/>
    </row>
    <row r="144" spans="1:8" x14ac:dyDescent="0.25">
      <c r="A144" s="45">
        <f t="shared" si="5"/>
        <v>45738</v>
      </c>
      <c r="B144" s="49">
        <f>ROUND(('Все выпуски'!$Z$3*'Все выпуски'!$Z$6/100)*((VLOOKUP(IF(D144="Нет",VLOOKUP(C144,'Айгенис Оп31'!$A$2:$C$13,3,0),VLOOKUP((C144-1),'Айгенис Оп31'!$A$2:$C$13,3,0)),$A$2:$G$981,6,0)-VLOOKUP(A144,$A$2:$G$981,6,0))/365+(VLOOKUP(IF(D144="Нет",VLOOKUP(C144,'Айгенис Оп31'!$A$2:$C$13,3,0),VLOOKUP((C144-1),'Айгенис Оп31'!$A$2:$C$13,3,0)),$A$2:$G$981,7,0)-VLOOKUP(A144,$A$2:$G$981,7,0))/366),2)</f>
        <v>4.05</v>
      </c>
      <c r="C144" s="1">
        <f>COUNTIF($D$2:D144,"Да")</f>
        <v>1</v>
      </c>
      <c r="D144" s="42" t="str">
        <f>IF(ISERROR(VLOOKUP(A144,'Айгенис Оп31'!$C$3:$C$13,1,0)),"Нет","Да")</f>
        <v>Нет</v>
      </c>
      <c r="E144" s="43">
        <f t="shared" si="4"/>
        <v>365</v>
      </c>
      <c r="F144" s="43">
        <f>COUNTIF(E145:$E$981,365)</f>
        <v>837</v>
      </c>
      <c r="G144" s="43">
        <f>COUNTIF(E145:$E$981,366)</f>
        <v>0</v>
      </c>
      <c r="H144" s="2"/>
    </row>
    <row r="145" spans="1:8" x14ac:dyDescent="0.25">
      <c r="A145" s="45">
        <f t="shared" si="5"/>
        <v>45739</v>
      </c>
      <c r="B145" s="49">
        <f>ROUND(('Все выпуски'!$Z$3*'Все выпуски'!$Z$6/100)*((VLOOKUP(IF(D145="Нет",VLOOKUP(C145,'Айгенис Оп31'!$A$2:$C$13,3,0),VLOOKUP((C145-1),'Айгенис Оп31'!$A$2:$C$13,3,0)),$A$2:$G$981,6,0)-VLOOKUP(A145,$A$2:$G$981,6,0))/365+(VLOOKUP(IF(D145="Нет",VLOOKUP(C145,'Айгенис Оп31'!$A$2:$C$13,3,0),VLOOKUP((C145-1),'Айгенис Оп31'!$A$2:$C$13,3,0)),$A$2:$G$981,7,0)-VLOOKUP(A145,$A$2:$G$981,7,0))/366),2)</f>
        <v>4.16</v>
      </c>
      <c r="C145" s="1">
        <f>COUNTIF($D$2:D145,"Да")</f>
        <v>1</v>
      </c>
      <c r="D145" s="42" t="str">
        <f>IF(ISERROR(VLOOKUP(A145,'Айгенис Оп31'!$C$3:$C$13,1,0)),"Нет","Да")</f>
        <v>Нет</v>
      </c>
      <c r="E145" s="43">
        <f t="shared" si="4"/>
        <v>365</v>
      </c>
      <c r="F145" s="43">
        <f>COUNTIF(E146:$E$981,365)</f>
        <v>836</v>
      </c>
      <c r="G145" s="43">
        <f>COUNTIF(E146:$E$981,366)</f>
        <v>0</v>
      </c>
      <c r="H145" s="2"/>
    </row>
    <row r="146" spans="1:8" x14ac:dyDescent="0.25">
      <c r="A146" s="45">
        <f t="shared" si="5"/>
        <v>45740</v>
      </c>
      <c r="B146" s="49">
        <f>ROUND(('Все выпуски'!$Z$3*'Все выпуски'!$Z$6/100)*((VLOOKUP(IF(D146="Нет",VLOOKUP(C146,'Айгенис Оп31'!$A$2:$C$13,3,0),VLOOKUP((C146-1),'Айгенис Оп31'!$A$2:$C$13,3,0)),$A$2:$G$981,6,0)-VLOOKUP(A146,$A$2:$G$981,6,0))/365+(VLOOKUP(IF(D146="Нет",VLOOKUP(C146,'Айгенис Оп31'!$A$2:$C$13,3,0),VLOOKUP((C146-1),'Айгенис Оп31'!$A$2:$C$13,3,0)),$A$2:$G$981,7,0)-VLOOKUP(A146,$A$2:$G$981,7,0))/366),2)</f>
        <v>4.26</v>
      </c>
      <c r="C146" s="1">
        <f>COUNTIF($D$2:D146,"Да")</f>
        <v>1</v>
      </c>
      <c r="D146" s="42" t="str">
        <f>IF(ISERROR(VLOOKUP(A146,'Айгенис Оп31'!$C$3:$C$13,1,0)),"Нет","Да")</f>
        <v>Нет</v>
      </c>
      <c r="E146" s="43">
        <f t="shared" si="4"/>
        <v>365</v>
      </c>
      <c r="F146" s="43">
        <f>COUNTIF(E147:$E$981,365)</f>
        <v>835</v>
      </c>
      <c r="G146" s="43">
        <f>COUNTIF(E147:$E$981,366)</f>
        <v>0</v>
      </c>
      <c r="H146" s="2"/>
    </row>
    <row r="147" spans="1:8" x14ac:dyDescent="0.25">
      <c r="A147" s="45">
        <f t="shared" si="5"/>
        <v>45741</v>
      </c>
      <c r="B147" s="49">
        <f>ROUND(('Все выпуски'!$Z$3*'Все выпуски'!$Z$6/100)*((VLOOKUP(IF(D147="Нет",VLOOKUP(C147,'Айгенис Оп31'!$A$2:$C$13,3,0),VLOOKUP((C147-1),'Айгенис Оп31'!$A$2:$C$13,3,0)),$A$2:$G$981,6,0)-VLOOKUP(A147,$A$2:$G$981,6,0))/365+(VLOOKUP(IF(D147="Нет",VLOOKUP(C147,'Айгенис Оп31'!$A$2:$C$13,3,0),VLOOKUP((C147-1),'Айгенис Оп31'!$A$2:$C$13,3,0)),$A$2:$G$981,7,0)-VLOOKUP(A147,$A$2:$G$981,7,0))/366),2)</f>
        <v>4.3600000000000003</v>
      </c>
      <c r="C147" s="1">
        <f>COUNTIF($D$2:D147,"Да")</f>
        <v>1</v>
      </c>
      <c r="D147" s="42" t="str">
        <f>IF(ISERROR(VLOOKUP(A147,'Айгенис Оп31'!$C$3:$C$13,1,0)),"Нет","Да")</f>
        <v>Нет</v>
      </c>
      <c r="E147" s="43">
        <f t="shared" si="4"/>
        <v>365</v>
      </c>
      <c r="F147" s="43">
        <f>COUNTIF(E148:$E$981,365)</f>
        <v>834</v>
      </c>
      <c r="G147" s="43">
        <f>COUNTIF(E148:$E$981,366)</f>
        <v>0</v>
      </c>
      <c r="H147" s="2"/>
    </row>
    <row r="148" spans="1:8" x14ac:dyDescent="0.25">
      <c r="A148" s="45">
        <f t="shared" si="5"/>
        <v>45742</v>
      </c>
      <c r="B148" s="49">
        <f>ROUND(('Все выпуски'!$Z$3*'Все выпуски'!$Z$6/100)*((VLOOKUP(IF(D148="Нет",VLOOKUP(C148,'Айгенис Оп31'!$A$2:$C$13,3,0),VLOOKUP((C148-1),'Айгенис Оп31'!$A$2:$C$13,3,0)),$A$2:$G$981,6,0)-VLOOKUP(A148,$A$2:$G$981,6,0))/365+(VLOOKUP(IF(D148="Нет",VLOOKUP(C148,'Айгенис Оп31'!$A$2:$C$13,3,0),VLOOKUP((C148-1),'Айгенис Оп31'!$A$2:$C$13,3,0)),$A$2:$G$981,7,0)-VLOOKUP(A148,$A$2:$G$981,7,0))/366),2)</f>
        <v>4.46</v>
      </c>
      <c r="C148" s="1">
        <f>COUNTIF($D$2:D148,"Да")</f>
        <v>1</v>
      </c>
      <c r="D148" s="42" t="str">
        <f>IF(ISERROR(VLOOKUP(A148,'Айгенис Оп31'!$C$3:$C$13,1,0)),"Нет","Да")</f>
        <v>Нет</v>
      </c>
      <c r="E148" s="43">
        <f t="shared" si="4"/>
        <v>365</v>
      </c>
      <c r="F148" s="43">
        <f>COUNTIF(E149:$E$981,365)</f>
        <v>833</v>
      </c>
      <c r="G148" s="43">
        <f>COUNTIF(E149:$E$981,366)</f>
        <v>0</v>
      </c>
      <c r="H148" s="2"/>
    </row>
    <row r="149" spans="1:8" x14ac:dyDescent="0.25">
      <c r="A149" s="45">
        <f t="shared" si="5"/>
        <v>45743</v>
      </c>
      <c r="B149" s="49">
        <f>ROUND(('Все выпуски'!$Z$3*'Все выпуски'!$Z$6/100)*((VLOOKUP(IF(D149="Нет",VLOOKUP(C149,'Айгенис Оп31'!$A$2:$C$13,3,0),VLOOKUP((C149-1),'Айгенис Оп31'!$A$2:$C$13,3,0)),$A$2:$G$981,6,0)-VLOOKUP(A149,$A$2:$G$981,6,0))/365+(VLOOKUP(IF(D149="Нет",VLOOKUP(C149,'Айгенис Оп31'!$A$2:$C$13,3,0),VLOOKUP((C149-1),'Айгенис Оп31'!$A$2:$C$13,3,0)),$A$2:$G$981,7,0)-VLOOKUP(A149,$A$2:$G$981,7,0))/366),2)</f>
        <v>4.5599999999999996</v>
      </c>
      <c r="C149" s="1">
        <f>COUNTIF($D$2:D149,"Да")</f>
        <v>1</v>
      </c>
      <c r="D149" s="42" t="str">
        <f>IF(ISERROR(VLOOKUP(A149,'Айгенис Оп31'!$C$3:$C$13,1,0)),"Нет","Да")</f>
        <v>Нет</v>
      </c>
      <c r="E149" s="43">
        <f t="shared" si="4"/>
        <v>365</v>
      </c>
      <c r="F149" s="43">
        <f>COUNTIF(E150:$E$981,365)</f>
        <v>832</v>
      </c>
      <c r="G149" s="43">
        <f>COUNTIF(E150:$E$981,366)</f>
        <v>0</v>
      </c>
      <c r="H149" s="2"/>
    </row>
    <row r="150" spans="1:8" x14ac:dyDescent="0.25">
      <c r="A150" s="45">
        <f t="shared" si="5"/>
        <v>45744</v>
      </c>
      <c r="B150" s="49">
        <f>ROUND(('Все выпуски'!$Z$3*'Все выпуски'!$Z$6/100)*((VLOOKUP(IF(D150="Нет",VLOOKUP(C150,'Айгенис Оп31'!$A$2:$C$13,3,0),VLOOKUP((C150-1),'Айгенис Оп31'!$A$2:$C$13,3,0)),$A$2:$G$981,6,0)-VLOOKUP(A150,$A$2:$G$981,6,0))/365+(VLOOKUP(IF(D150="Нет",VLOOKUP(C150,'Айгенис Оп31'!$A$2:$C$13,3,0),VLOOKUP((C150-1),'Айгенис Оп31'!$A$2:$C$13,3,0)),$A$2:$G$981,7,0)-VLOOKUP(A150,$A$2:$G$981,7,0))/366),2)</f>
        <v>4.66</v>
      </c>
      <c r="C150" s="1">
        <f>COUNTIF($D$2:D150,"Да")</f>
        <v>1</v>
      </c>
      <c r="D150" s="42" t="str">
        <f>IF(ISERROR(VLOOKUP(A150,'Айгенис Оп31'!$C$3:$C$13,1,0)),"Нет","Да")</f>
        <v>Нет</v>
      </c>
      <c r="E150" s="43">
        <f t="shared" si="4"/>
        <v>365</v>
      </c>
      <c r="F150" s="43">
        <f>COUNTIF(E151:$E$981,365)</f>
        <v>831</v>
      </c>
      <c r="G150" s="43">
        <f>COUNTIF(E151:$E$981,366)</f>
        <v>0</v>
      </c>
      <c r="H150" s="2"/>
    </row>
    <row r="151" spans="1:8" x14ac:dyDescent="0.25">
      <c r="A151" s="45">
        <f t="shared" si="5"/>
        <v>45745</v>
      </c>
      <c r="B151" s="49">
        <f>ROUND(('Все выпуски'!$Z$3*'Все выпуски'!$Z$6/100)*((VLOOKUP(IF(D151="Нет",VLOOKUP(C151,'Айгенис Оп31'!$A$2:$C$13,3,0),VLOOKUP((C151-1),'Айгенис Оп31'!$A$2:$C$13,3,0)),$A$2:$G$981,6,0)-VLOOKUP(A151,$A$2:$G$981,6,0))/365+(VLOOKUP(IF(D151="Нет",VLOOKUP(C151,'Айгенис Оп31'!$A$2:$C$13,3,0),VLOOKUP((C151-1),'Айгенис Оп31'!$A$2:$C$13,3,0)),$A$2:$G$981,7,0)-VLOOKUP(A151,$A$2:$G$981,7,0))/366),2)</f>
        <v>4.76</v>
      </c>
      <c r="C151" s="1">
        <f>COUNTIF($D$2:D151,"Да")</f>
        <v>1</v>
      </c>
      <c r="D151" s="42" t="str">
        <f>IF(ISERROR(VLOOKUP(A151,'Айгенис Оп31'!$C$3:$C$13,1,0)),"Нет","Да")</f>
        <v>Нет</v>
      </c>
      <c r="E151" s="43">
        <f t="shared" si="4"/>
        <v>365</v>
      </c>
      <c r="F151" s="43">
        <f>COUNTIF(E152:$E$981,365)</f>
        <v>830</v>
      </c>
      <c r="G151" s="43">
        <f>COUNTIF(E152:$E$981,366)</f>
        <v>0</v>
      </c>
      <c r="H151" s="2"/>
    </row>
    <row r="152" spans="1:8" x14ac:dyDescent="0.25">
      <c r="A152" s="45">
        <f t="shared" si="5"/>
        <v>45746</v>
      </c>
      <c r="B152" s="49">
        <f>ROUND(('Все выпуски'!$Z$3*'Все выпуски'!$Z$6/100)*((VLOOKUP(IF(D152="Нет",VLOOKUP(C152,'Айгенис Оп31'!$A$2:$C$13,3,0),VLOOKUP((C152-1),'Айгенис Оп31'!$A$2:$C$13,3,0)),$A$2:$G$981,6,0)-VLOOKUP(A152,$A$2:$G$981,6,0))/365+(VLOOKUP(IF(D152="Нет",VLOOKUP(C152,'Айгенис Оп31'!$A$2:$C$13,3,0),VLOOKUP((C152-1),'Айгенис Оп31'!$A$2:$C$13,3,0)),$A$2:$G$981,7,0)-VLOOKUP(A152,$A$2:$G$981,7,0))/366),2)</f>
        <v>4.87</v>
      </c>
      <c r="C152" s="1">
        <f>COUNTIF($D$2:D152,"Да")</f>
        <v>1</v>
      </c>
      <c r="D152" s="42" t="str">
        <f>IF(ISERROR(VLOOKUP(A152,'Айгенис Оп31'!$C$3:$C$13,1,0)),"Нет","Да")</f>
        <v>Нет</v>
      </c>
      <c r="E152" s="43">
        <f t="shared" si="4"/>
        <v>365</v>
      </c>
      <c r="F152" s="43">
        <f>COUNTIF(E153:$E$981,365)</f>
        <v>829</v>
      </c>
      <c r="G152" s="43">
        <f>COUNTIF(E153:$E$981,366)</f>
        <v>0</v>
      </c>
      <c r="H152" s="2"/>
    </row>
    <row r="153" spans="1:8" x14ac:dyDescent="0.25">
      <c r="A153" s="45">
        <f t="shared" si="5"/>
        <v>45747</v>
      </c>
      <c r="B153" s="49">
        <f>ROUND(('Все выпуски'!$Z$3*'Все выпуски'!$Z$6/100)*((VLOOKUP(IF(D153="Нет",VLOOKUP(C153,'Айгенис Оп31'!$A$2:$C$13,3,0),VLOOKUP((C153-1),'Айгенис Оп31'!$A$2:$C$13,3,0)),$A$2:$G$981,6,0)-VLOOKUP(A153,$A$2:$G$981,6,0))/365+(VLOOKUP(IF(D153="Нет",VLOOKUP(C153,'Айгенис Оп31'!$A$2:$C$13,3,0),VLOOKUP((C153-1),'Айгенис Оп31'!$A$2:$C$13,3,0)),$A$2:$G$981,7,0)-VLOOKUP(A153,$A$2:$G$981,7,0))/366),2)</f>
        <v>4.97</v>
      </c>
      <c r="C153" s="1">
        <f>COUNTIF($D$2:D153,"Да")</f>
        <v>1</v>
      </c>
      <c r="D153" s="42" t="str">
        <f>IF(ISERROR(VLOOKUP(A153,'Айгенис Оп31'!$C$3:$C$13,1,0)),"Нет","Да")</f>
        <v>Нет</v>
      </c>
      <c r="E153" s="43">
        <f t="shared" si="4"/>
        <v>365</v>
      </c>
      <c r="F153" s="43">
        <f>COUNTIF(E154:$E$981,365)</f>
        <v>828</v>
      </c>
      <c r="G153" s="43">
        <f>COUNTIF(E154:$E$981,366)</f>
        <v>0</v>
      </c>
      <c r="H153" s="2"/>
    </row>
    <row r="154" spans="1:8" x14ac:dyDescent="0.25">
      <c r="A154" s="45">
        <f t="shared" si="5"/>
        <v>45748</v>
      </c>
      <c r="B154" s="49">
        <f>ROUND(('Все выпуски'!$Z$3*'Все выпуски'!$Z$6/100)*((VLOOKUP(IF(D154="Нет",VLOOKUP(C154,'Айгенис Оп31'!$A$2:$C$13,3,0),VLOOKUP((C154-1),'Айгенис Оп31'!$A$2:$C$13,3,0)),$A$2:$G$981,6,0)-VLOOKUP(A154,$A$2:$G$981,6,0))/365+(VLOOKUP(IF(D154="Нет",VLOOKUP(C154,'Айгенис Оп31'!$A$2:$C$13,3,0),VLOOKUP((C154-1),'Айгенис Оп31'!$A$2:$C$13,3,0)),$A$2:$G$981,7,0)-VLOOKUP(A154,$A$2:$G$981,7,0))/366),2)</f>
        <v>5.07</v>
      </c>
      <c r="C154" s="1">
        <f>COUNTIF($D$2:D154,"Да")</f>
        <v>1</v>
      </c>
      <c r="D154" s="42" t="str">
        <f>IF(ISERROR(VLOOKUP(A154,'Айгенис Оп31'!$C$3:$C$13,1,0)),"Нет","Да")</f>
        <v>Нет</v>
      </c>
      <c r="E154" s="43">
        <f t="shared" si="4"/>
        <v>365</v>
      </c>
      <c r="F154" s="43">
        <f>COUNTIF(E155:$E$981,365)</f>
        <v>827</v>
      </c>
      <c r="G154" s="43">
        <f>COUNTIF(E155:$E$981,366)</f>
        <v>0</v>
      </c>
      <c r="H154" s="2"/>
    </row>
    <row r="155" spans="1:8" x14ac:dyDescent="0.25">
      <c r="A155" s="45">
        <f t="shared" si="5"/>
        <v>45749</v>
      </c>
      <c r="B155" s="49">
        <f>ROUND(('Все выпуски'!$Z$3*'Все выпуски'!$Z$6/100)*((VLOOKUP(IF(D155="Нет",VLOOKUP(C155,'Айгенис Оп31'!$A$2:$C$13,3,0),VLOOKUP((C155-1),'Айгенис Оп31'!$A$2:$C$13,3,0)),$A$2:$G$981,6,0)-VLOOKUP(A155,$A$2:$G$981,6,0))/365+(VLOOKUP(IF(D155="Нет",VLOOKUP(C155,'Айгенис Оп31'!$A$2:$C$13,3,0),VLOOKUP((C155-1),'Айгенис Оп31'!$A$2:$C$13,3,0)),$A$2:$G$981,7,0)-VLOOKUP(A155,$A$2:$G$981,7,0))/366),2)</f>
        <v>5.17</v>
      </c>
      <c r="C155" s="1">
        <f>COUNTIF($D$2:D155,"Да")</f>
        <v>1</v>
      </c>
      <c r="D155" s="42" t="str">
        <f>IF(ISERROR(VLOOKUP(A155,'Айгенис Оп31'!$C$3:$C$13,1,0)),"Нет","Да")</f>
        <v>Нет</v>
      </c>
      <c r="E155" s="43">
        <f t="shared" si="4"/>
        <v>365</v>
      </c>
      <c r="F155" s="43">
        <f>COUNTIF(E156:$E$981,365)</f>
        <v>826</v>
      </c>
      <c r="G155" s="43">
        <f>COUNTIF(E156:$E$981,366)</f>
        <v>0</v>
      </c>
      <c r="H155" s="2"/>
    </row>
    <row r="156" spans="1:8" x14ac:dyDescent="0.25">
      <c r="A156" s="45">
        <f t="shared" si="5"/>
        <v>45750</v>
      </c>
      <c r="B156" s="49">
        <f>ROUND(('Все выпуски'!$Z$3*'Все выпуски'!$Z$6/100)*((VLOOKUP(IF(D156="Нет",VLOOKUP(C156,'Айгенис Оп31'!$A$2:$C$13,3,0),VLOOKUP((C156-1),'Айгенис Оп31'!$A$2:$C$13,3,0)),$A$2:$G$981,6,0)-VLOOKUP(A156,$A$2:$G$981,6,0))/365+(VLOOKUP(IF(D156="Нет",VLOOKUP(C156,'Айгенис Оп31'!$A$2:$C$13,3,0),VLOOKUP((C156-1),'Айгенис Оп31'!$A$2:$C$13,3,0)),$A$2:$G$981,7,0)-VLOOKUP(A156,$A$2:$G$981,7,0))/366),2)</f>
        <v>5.27</v>
      </c>
      <c r="C156" s="1">
        <f>COUNTIF($D$2:D156,"Да")</f>
        <v>1</v>
      </c>
      <c r="D156" s="42" t="str">
        <f>IF(ISERROR(VLOOKUP(A156,'Айгенис Оп31'!$C$3:$C$13,1,0)),"Нет","Да")</f>
        <v>Нет</v>
      </c>
      <c r="E156" s="43">
        <f t="shared" si="4"/>
        <v>365</v>
      </c>
      <c r="F156" s="43">
        <f>COUNTIF(E157:$E$981,365)</f>
        <v>825</v>
      </c>
      <c r="G156" s="43">
        <f>COUNTIF(E157:$E$981,366)</f>
        <v>0</v>
      </c>
      <c r="H156" s="2"/>
    </row>
    <row r="157" spans="1:8" x14ac:dyDescent="0.25">
      <c r="A157" s="45">
        <f t="shared" si="5"/>
        <v>45751</v>
      </c>
      <c r="B157" s="49">
        <f>ROUND(('Все выпуски'!$Z$3*'Все выпуски'!$Z$6/100)*((VLOOKUP(IF(D157="Нет",VLOOKUP(C157,'Айгенис Оп31'!$A$2:$C$13,3,0),VLOOKUP((C157-1),'Айгенис Оп31'!$A$2:$C$13,3,0)),$A$2:$G$981,6,0)-VLOOKUP(A157,$A$2:$G$981,6,0))/365+(VLOOKUP(IF(D157="Нет",VLOOKUP(C157,'Айгенис Оп31'!$A$2:$C$13,3,0),VLOOKUP((C157-1),'Айгенис Оп31'!$A$2:$C$13,3,0)),$A$2:$G$981,7,0)-VLOOKUP(A157,$A$2:$G$981,7,0))/366),2)</f>
        <v>5.37</v>
      </c>
      <c r="C157" s="1">
        <f>COUNTIF($D$2:D157,"Да")</f>
        <v>1</v>
      </c>
      <c r="D157" s="42" t="str">
        <f>IF(ISERROR(VLOOKUP(A157,'Айгенис Оп31'!$C$3:$C$13,1,0)),"Нет","Да")</f>
        <v>Нет</v>
      </c>
      <c r="E157" s="43">
        <f t="shared" si="4"/>
        <v>365</v>
      </c>
      <c r="F157" s="43">
        <f>COUNTIF(E158:$E$981,365)</f>
        <v>824</v>
      </c>
      <c r="G157" s="43">
        <f>COUNTIF(E158:$E$981,366)</f>
        <v>0</v>
      </c>
      <c r="H157" s="2"/>
    </row>
    <row r="158" spans="1:8" x14ac:dyDescent="0.25">
      <c r="A158" s="45">
        <f t="shared" si="5"/>
        <v>45752</v>
      </c>
      <c r="B158" s="49">
        <f>ROUND(('Все выпуски'!$Z$3*'Все выпуски'!$Z$6/100)*((VLOOKUP(IF(D158="Нет",VLOOKUP(C158,'Айгенис Оп31'!$A$2:$C$13,3,0),VLOOKUP((C158-1),'Айгенис Оп31'!$A$2:$C$13,3,0)),$A$2:$G$981,6,0)-VLOOKUP(A158,$A$2:$G$981,6,0))/365+(VLOOKUP(IF(D158="Нет",VLOOKUP(C158,'Айгенис Оп31'!$A$2:$C$13,3,0),VLOOKUP((C158-1),'Айгенис Оп31'!$A$2:$C$13,3,0)),$A$2:$G$981,7,0)-VLOOKUP(A158,$A$2:$G$981,7,0))/366),2)</f>
        <v>5.47</v>
      </c>
      <c r="C158" s="1">
        <f>COUNTIF($D$2:D158,"Да")</f>
        <v>1</v>
      </c>
      <c r="D158" s="42" t="str">
        <f>IF(ISERROR(VLOOKUP(A158,'Айгенис Оп31'!$C$3:$C$13,1,0)),"Нет","Да")</f>
        <v>Нет</v>
      </c>
      <c r="E158" s="43">
        <f t="shared" si="4"/>
        <v>365</v>
      </c>
      <c r="F158" s="43">
        <f>COUNTIF(E159:$E$981,365)</f>
        <v>823</v>
      </c>
      <c r="G158" s="43">
        <f>COUNTIF(E159:$E$981,366)</f>
        <v>0</v>
      </c>
      <c r="H158" s="2"/>
    </row>
    <row r="159" spans="1:8" x14ac:dyDescent="0.25">
      <c r="A159" s="45">
        <f t="shared" si="5"/>
        <v>45753</v>
      </c>
      <c r="B159" s="49">
        <f>ROUND(('Все выпуски'!$Z$3*'Все выпуски'!$Z$6/100)*((VLOOKUP(IF(D159="Нет",VLOOKUP(C159,'Айгенис Оп31'!$A$2:$C$13,3,0),VLOOKUP((C159-1),'Айгенис Оп31'!$A$2:$C$13,3,0)),$A$2:$G$981,6,0)-VLOOKUP(A159,$A$2:$G$981,6,0))/365+(VLOOKUP(IF(D159="Нет",VLOOKUP(C159,'Айгенис Оп31'!$A$2:$C$13,3,0),VLOOKUP((C159-1),'Айгенис Оп31'!$A$2:$C$13,3,0)),$A$2:$G$981,7,0)-VLOOKUP(A159,$A$2:$G$981,7,0))/366),2)</f>
        <v>5.58</v>
      </c>
      <c r="C159" s="1">
        <f>COUNTIF($D$2:D159,"Да")</f>
        <v>1</v>
      </c>
      <c r="D159" s="42" t="str">
        <f>IF(ISERROR(VLOOKUP(A159,'Айгенис Оп31'!$C$3:$C$13,1,0)),"Нет","Да")</f>
        <v>Нет</v>
      </c>
      <c r="E159" s="43">
        <f t="shared" si="4"/>
        <v>365</v>
      </c>
      <c r="F159" s="43">
        <f>COUNTIF(E160:$E$981,365)</f>
        <v>822</v>
      </c>
      <c r="G159" s="43">
        <f>COUNTIF(E160:$E$981,366)</f>
        <v>0</v>
      </c>
      <c r="H159" s="2"/>
    </row>
    <row r="160" spans="1:8" x14ac:dyDescent="0.25">
      <c r="A160" s="45">
        <f t="shared" si="5"/>
        <v>45754</v>
      </c>
      <c r="B160" s="49">
        <f>ROUND(('Все выпуски'!$Z$3*'Все выпуски'!$Z$6/100)*((VLOOKUP(IF(D160="Нет",VLOOKUP(C160,'Айгенис Оп31'!$A$2:$C$13,3,0),VLOOKUP((C160-1),'Айгенис Оп31'!$A$2:$C$13,3,0)),$A$2:$G$981,6,0)-VLOOKUP(A160,$A$2:$G$981,6,0))/365+(VLOOKUP(IF(D160="Нет",VLOOKUP(C160,'Айгенис Оп31'!$A$2:$C$13,3,0),VLOOKUP((C160-1),'Айгенис Оп31'!$A$2:$C$13,3,0)),$A$2:$G$981,7,0)-VLOOKUP(A160,$A$2:$G$981,7,0))/366),2)</f>
        <v>5.68</v>
      </c>
      <c r="C160" s="1">
        <f>COUNTIF($D$2:D160,"Да")</f>
        <v>1</v>
      </c>
      <c r="D160" s="42" t="str">
        <f>IF(ISERROR(VLOOKUP(A160,'Айгенис Оп31'!$C$3:$C$13,1,0)),"Нет","Да")</f>
        <v>Нет</v>
      </c>
      <c r="E160" s="43">
        <f t="shared" si="4"/>
        <v>365</v>
      </c>
      <c r="F160" s="43">
        <f>COUNTIF(E161:$E$981,365)</f>
        <v>821</v>
      </c>
      <c r="G160" s="43">
        <f>COUNTIF(E161:$E$981,366)</f>
        <v>0</v>
      </c>
      <c r="H160" s="2"/>
    </row>
    <row r="161" spans="1:8" x14ac:dyDescent="0.25">
      <c r="A161" s="45">
        <f t="shared" si="5"/>
        <v>45755</v>
      </c>
      <c r="B161" s="49">
        <f>ROUND(('Все выпуски'!$Z$3*'Все выпуски'!$Z$6/100)*((VLOOKUP(IF(D161="Нет",VLOOKUP(C161,'Айгенис Оп31'!$A$2:$C$13,3,0),VLOOKUP((C161-1),'Айгенис Оп31'!$A$2:$C$13,3,0)),$A$2:$G$981,6,0)-VLOOKUP(A161,$A$2:$G$981,6,0))/365+(VLOOKUP(IF(D161="Нет",VLOOKUP(C161,'Айгенис Оп31'!$A$2:$C$13,3,0),VLOOKUP((C161-1),'Айгенис Оп31'!$A$2:$C$13,3,0)),$A$2:$G$981,7,0)-VLOOKUP(A161,$A$2:$G$981,7,0))/366),2)</f>
        <v>5.78</v>
      </c>
      <c r="C161" s="1">
        <f>COUNTIF($D$2:D161,"Да")</f>
        <v>1</v>
      </c>
      <c r="D161" s="42" t="str">
        <f>IF(ISERROR(VLOOKUP(A161,'Айгенис Оп31'!$C$3:$C$13,1,0)),"Нет","Да")</f>
        <v>Нет</v>
      </c>
      <c r="E161" s="43">
        <f t="shared" si="4"/>
        <v>365</v>
      </c>
      <c r="F161" s="43">
        <f>COUNTIF(E162:$E$981,365)</f>
        <v>820</v>
      </c>
      <c r="G161" s="43">
        <f>COUNTIF(E162:$E$981,366)</f>
        <v>0</v>
      </c>
      <c r="H161" s="2"/>
    </row>
    <row r="162" spans="1:8" x14ac:dyDescent="0.25">
      <c r="A162" s="45">
        <f t="shared" si="5"/>
        <v>45756</v>
      </c>
      <c r="B162" s="49">
        <f>ROUND(('Все выпуски'!$Z$3*'Все выпуски'!$Z$6/100)*((VLOOKUP(IF(D162="Нет",VLOOKUP(C162,'Айгенис Оп31'!$A$2:$C$13,3,0),VLOOKUP((C162-1),'Айгенис Оп31'!$A$2:$C$13,3,0)),$A$2:$G$981,6,0)-VLOOKUP(A162,$A$2:$G$981,6,0))/365+(VLOOKUP(IF(D162="Нет",VLOOKUP(C162,'Айгенис Оп31'!$A$2:$C$13,3,0),VLOOKUP((C162-1),'Айгенис Оп31'!$A$2:$C$13,3,0)),$A$2:$G$981,7,0)-VLOOKUP(A162,$A$2:$G$981,7,0))/366),2)</f>
        <v>5.88</v>
      </c>
      <c r="C162" s="1">
        <f>COUNTIF($D$2:D162,"Да")</f>
        <v>1</v>
      </c>
      <c r="D162" s="42" t="str">
        <f>IF(ISERROR(VLOOKUP(A162,'Айгенис Оп31'!$C$3:$C$13,1,0)),"Нет","Да")</f>
        <v>Нет</v>
      </c>
      <c r="E162" s="43">
        <f t="shared" si="4"/>
        <v>365</v>
      </c>
      <c r="F162" s="43">
        <f>COUNTIF(E163:$E$981,365)</f>
        <v>819</v>
      </c>
      <c r="G162" s="43">
        <f>COUNTIF(E163:$E$981,366)</f>
        <v>0</v>
      </c>
      <c r="H162" s="2"/>
    </row>
    <row r="163" spans="1:8" x14ac:dyDescent="0.25">
      <c r="A163" s="45">
        <f t="shared" si="5"/>
        <v>45757</v>
      </c>
      <c r="B163" s="49">
        <f>ROUND(('Все выпуски'!$Z$3*'Все выпуски'!$Z$6/100)*((VLOOKUP(IF(D163="Нет",VLOOKUP(C163,'Айгенис Оп31'!$A$2:$C$13,3,0),VLOOKUP((C163-1),'Айгенис Оп31'!$A$2:$C$13,3,0)),$A$2:$G$981,6,0)-VLOOKUP(A163,$A$2:$G$981,6,0))/365+(VLOOKUP(IF(D163="Нет",VLOOKUP(C163,'Айгенис Оп31'!$A$2:$C$13,3,0),VLOOKUP((C163-1),'Айгенис Оп31'!$A$2:$C$13,3,0)),$A$2:$G$981,7,0)-VLOOKUP(A163,$A$2:$G$981,7,0))/366),2)</f>
        <v>5.98</v>
      </c>
      <c r="C163" s="1">
        <f>COUNTIF($D$2:D163,"Да")</f>
        <v>1</v>
      </c>
      <c r="D163" s="42" t="str">
        <f>IF(ISERROR(VLOOKUP(A163,'Айгенис Оп31'!$C$3:$C$13,1,0)),"Нет","Да")</f>
        <v>Нет</v>
      </c>
      <c r="E163" s="43">
        <f t="shared" si="4"/>
        <v>365</v>
      </c>
      <c r="F163" s="43">
        <f>COUNTIF(E164:$E$981,365)</f>
        <v>818</v>
      </c>
      <c r="G163" s="43">
        <f>COUNTIF(E164:$E$981,366)</f>
        <v>0</v>
      </c>
      <c r="H163" s="2"/>
    </row>
    <row r="164" spans="1:8" x14ac:dyDescent="0.25">
      <c r="A164" s="45">
        <f t="shared" si="5"/>
        <v>45758</v>
      </c>
      <c r="B164" s="49">
        <f>ROUND(('Все выпуски'!$Z$3*'Все выпуски'!$Z$6/100)*((VLOOKUP(IF(D164="Нет",VLOOKUP(C164,'Айгенис Оп31'!$A$2:$C$13,3,0),VLOOKUP((C164-1),'Айгенис Оп31'!$A$2:$C$13,3,0)),$A$2:$G$981,6,0)-VLOOKUP(A164,$A$2:$G$981,6,0))/365+(VLOOKUP(IF(D164="Нет",VLOOKUP(C164,'Айгенис Оп31'!$A$2:$C$13,3,0),VLOOKUP((C164-1),'Айгенис Оп31'!$A$2:$C$13,3,0)),$A$2:$G$981,7,0)-VLOOKUP(A164,$A$2:$G$981,7,0))/366),2)</f>
        <v>6.08</v>
      </c>
      <c r="C164" s="1">
        <f>COUNTIF($D$2:D164,"Да")</f>
        <v>1</v>
      </c>
      <c r="D164" s="42" t="str">
        <f>IF(ISERROR(VLOOKUP(A164,'Айгенис Оп31'!$C$3:$C$13,1,0)),"Нет","Да")</f>
        <v>Нет</v>
      </c>
      <c r="E164" s="43">
        <f t="shared" si="4"/>
        <v>365</v>
      </c>
      <c r="F164" s="43">
        <f>COUNTIF(E165:$E$981,365)</f>
        <v>817</v>
      </c>
      <c r="G164" s="43">
        <f>COUNTIF(E165:$E$981,366)</f>
        <v>0</v>
      </c>
      <c r="H164" s="2"/>
    </row>
    <row r="165" spans="1:8" x14ac:dyDescent="0.25">
      <c r="A165" s="45">
        <f t="shared" si="5"/>
        <v>45759</v>
      </c>
      <c r="B165" s="49">
        <f>ROUND(('Все выпуски'!$Z$3*'Все выпуски'!$Z$6/100)*((VLOOKUP(IF(D165="Нет",VLOOKUP(C165,'Айгенис Оп31'!$A$2:$C$13,3,0),VLOOKUP((C165-1),'Айгенис Оп31'!$A$2:$C$13,3,0)),$A$2:$G$981,6,0)-VLOOKUP(A165,$A$2:$G$981,6,0))/365+(VLOOKUP(IF(D165="Нет",VLOOKUP(C165,'Айгенис Оп31'!$A$2:$C$13,3,0),VLOOKUP((C165-1),'Айгенис Оп31'!$A$2:$C$13,3,0)),$A$2:$G$981,7,0)-VLOOKUP(A165,$A$2:$G$981,7,0))/366),2)</f>
        <v>6.18</v>
      </c>
      <c r="C165" s="1">
        <f>COUNTIF($D$2:D165,"Да")</f>
        <v>1</v>
      </c>
      <c r="D165" s="42" t="str">
        <f>IF(ISERROR(VLOOKUP(A165,'Айгенис Оп31'!$C$3:$C$13,1,0)),"Нет","Да")</f>
        <v>Нет</v>
      </c>
      <c r="E165" s="43">
        <f t="shared" si="4"/>
        <v>365</v>
      </c>
      <c r="F165" s="43">
        <f>COUNTIF(E166:$E$981,365)</f>
        <v>816</v>
      </c>
      <c r="G165" s="43">
        <f>COUNTIF(E166:$E$981,366)</f>
        <v>0</v>
      </c>
      <c r="H165" s="2"/>
    </row>
    <row r="166" spans="1:8" x14ac:dyDescent="0.25">
      <c r="A166" s="45">
        <f t="shared" si="5"/>
        <v>45760</v>
      </c>
      <c r="B166" s="49">
        <f>ROUND(('Все выпуски'!$Z$3*'Все выпуски'!$Z$6/100)*((VLOOKUP(IF(D166="Нет",VLOOKUP(C166,'Айгенис Оп31'!$A$2:$C$13,3,0),VLOOKUP((C166-1),'Айгенис Оп31'!$A$2:$C$13,3,0)),$A$2:$G$981,6,0)-VLOOKUP(A166,$A$2:$G$981,6,0))/365+(VLOOKUP(IF(D166="Нет",VLOOKUP(C166,'Айгенис Оп31'!$A$2:$C$13,3,0),VLOOKUP((C166-1),'Айгенис Оп31'!$A$2:$C$13,3,0)),$A$2:$G$981,7,0)-VLOOKUP(A166,$A$2:$G$981,7,0))/366),2)</f>
        <v>6.28</v>
      </c>
      <c r="C166" s="1">
        <f>COUNTIF($D$2:D166,"Да")</f>
        <v>1</v>
      </c>
      <c r="D166" s="42" t="str">
        <f>IF(ISERROR(VLOOKUP(A166,'Айгенис Оп31'!$C$3:$C$13,1,0)),"Нет","Да")</f>
        <v>Нет</v>
      </c>
      <c r="E166" s="43">
        <f t="shared" si="4"/>
        <v>365</v>
      </c>
      <c r="F166" s="43">
        <f>COUNTIF(E167:$E$981,365)</f>
        <v>815</v>
      </c>
      <c r="G166" s="43">
        <f>COUNTIF(E167:$E$981,366)</f>
        <v>0</v>
      </c>
      <c r="H166" s="2"/>
    </row>
    <row r="167" spans="1:8" x14ac:dyDescent="0.25">
      <c r="A167" s="45">
        <f t="shared" si="5"/>
        <v>45761</v>
      </c>
      <c r="B167" s="49">
        <f>ROUND(('Все выпуски'!$Z$3*'Все выпуски'!$Z$6/100)*((VLOOKUP(IF(D167="Нет",VLOOKUP(C167,'Айгенис Оп31'!$A$2:$C$13,3,0),VLOOKUP((C167-1),'Айгенис Оп31'!$A$2:$C$13,3,0)),$A$2:$G$981,6,0)-VLOOKUP(A167,$A$2:$G$981,6,0))/365+(VLOOKUP(IF(D167="Нет",VLOOKUP(C167,'Айгенис Оп31'!$A$2:$C$13,3,0),VLOOKUP((C167-1),'Айгенис Оп31'!$A$2:$C$13,3,0)),$A$2:$G$981,7,0)-VLOOKUP(A167,$A$2:$G$981,7,0))/366),2)</f>
        <v>6.39</v>
      </c>
      <c r="C167" s="1">
        <f>COUNTIF($D$2:D167,"Да")</f>
        <v>1</v>
      </c>
      <c r="D167" s="42" t="str">
        <f>IF(ISERROR(VLOOKUP(A167,'Айгенис Оп31'!$C$3:$C$13,1,0)),"Нет","Да")</f>
        <v>Нет</v>
      </c>
      <c r="E167" s="43">
        <f t="shared" si="4"/>
        <v>365</v>
      </c>
      <c r="F167" s="43">
        <f>COUNTIF(E168:$E$981,365)</f>
        <v>814</v>
      </c>
      <c r="G167" s="43">
        <f>COUNTIF(E168:$E$981,366)</f>
        <v>0</v>
      </c>
      <c r="H167" s="2"/>
    </row>
    <row r="168" spans="1:8" x14ac:dyDescent="0.25">
      <c r="A168" s="45">
        <f t="shared" si="5"/>
        <v>45762</v>
      </c>
      <c r="B168" s="49">
        <f>ROUND(('Все выпуски'!$Z$3*'Все выпуски'!$Z$6/100)*((VLOOKUP(IF(D168="Нет",VLOOKUP(C168,'Айгенис Оп31'!$A$2:$C$13,3,0),VLOOKUP((C168-1),'Айгенис Оп31'!$A$2:$C$13,3,0)),$A$2:$G$981,6,0)-VLOOKUP(A168,$A$2:$G$981,6,0))/365+(VLOOKUP(IF(D168="Нет",VLOOKUP(C168,'Айгенис Оп31'!$A$2:$C$13,3,0),VLOOKUP((C168-1),'Айгенис Оп31'!$A$2:$C$13,3,0)),$A$2:$G$981,7,0)-VLOOKUP(A168,$A$2:$G$981,7,0))/366),2)</f>
        <v>6.49</v>
      </c>
      <c r="C168" s="1">
        <f>COUNTIF($D$2:D168,"Да")</f>
        <v>1</v>
      </c>
      <c r="D168" s="42" t="str">
        <f>IF(ISERROR(VLOOKUP(A168,'Айгенис Оп31'!$C$3:$C$13,1,0)),"Нет","Да")</f>
        <v>Нет</v>
      </c>
      <c r="E168" s="43">
        <f t="shared" si="4"/>
        <v>365</v>
      </c>
      <c r="F168" s="43">
        <f>COUNTIF(E169:$E$981,365)</f>
        <v>813</v>
      </c>
      <c r="G168" s="43">
        <f>COUNTIF(E169:$E$981,366)</f>
        <v>0</v>
      </c>
      <c r="H168" s="2"/>
    </row>
    <row r="169" spans="1:8" x14ac:dyDescent="0.25">
      <c r="A169" s="45">
        <f t="shared" si="5"/>
        <v>45763</v>
      </c>
      <c r="B169" s="49">
        <f>ROUND(('Все выпуски'!$Z$3*'Все выпуски'!$Z$6/100)*((VLOOKUP(IF(D169="Нет",VLOOKUP(C169,'Айгенис Оп31'!$A$2:$C$13,3,0),VLOOKUP((C169-1),'Айгенис Оп31'!$A$2:$C$13,3,0)),$A$2:$G$981,6,0)-VLOOKUP(A169,$A$2:$G$981,6,0))/365+(VLOOKUP(IF(D169="Нет",VLOOKUP(C169,'Айгенис Оп31'!$A$2:$C$13,3,0),VLOOKUP((C169-1),'Айгенис Оп31'!$A$2:$C$13,3,0)),$A$2:$G$981,7,0)-VLOOKUP(A169,$A$2:$G$981,7,0))/366),2)</f>
        <v>6.59</v>
      </c>
      <c r="C169" s="1">
        <f>COUNTIF($D$2:D169,"Да")</f>
        <v>1</v>
      </c>
      <c r="D169" s="42" t="str">
        <f>IF(ISERROR(VLOOKUP(A169,'Айгенис Оп31'!$C$3:$C$13,1,0)),"Нет","Да")</f>
        <v>Нет</v>
      </c>
      <c r="E169" s="43">
        <f t="shared" si="4"/>
        <v>365</v>
      </c>
      <c r="F169" s="43">
        <f>COUNTIF(E170:$E$981,365)</f>
        <v>812</v>
      </c>
      <c r="G169" s="43">
        <f>COUNTIF(E170:$E$981,366)</f>
        <v>0</v>
      </c>
      <c r="H169" s="2"/>
    </row>
    <row r="170" spans="1:8" x14ac:dyDescent="0.25">
      <c r="A170" s="45">
        <f t="shared" si="5"/>
        <v>45764</v>
      </c>
      <c r="B170" s="49">
        <f>ROUND(('Все выпуски'!$Z$3*'Все выпуски'!$Z$6/100)*((VLOOKUP(IF(D170="Нет",VLOOKUP(C170,'Айгенис Оп31'!$A$2:$C$13,3,0),VLOOKUP((C170-1),'Айгенис Оп31'!$A$2:$C$13,3,0)),$A$2:$G$981,6,0)-VLOOKUP(A170,$A$2:$G$981,6,0))/365+(VLOOKUP(IF(D170="Нет",VLOOKUP(C170,'Айгенис Оп31'!$A$2:$C$13,3,0),VLOOKUP((C170-1),'Айгенис Оп31'!$A$2:$C$13,3,0)),$A$2:$G$981,7,0)-VLOOKUP(A170,$A$2:$G$981,7,0))/366),2)</f>
        <v>6.69</v>
      </c>
      <c r="C170" s="1">
        <f>COUNTIF($D$2:D170,"Да")</f>
        <v>1</v>
      </c>
      <c r="D170" s="42" t="str">
        <f>IF(ISERROR(VLOOKUP(A170,'Айгенис Оп31'!$C$3:$C$13,1,0)),"Нет","Да")</f>
        <v>Нет</v>
      </c>
      <c r="E170" s="43">
        <f t="shared" si="4"/>
        <v>365</v>
      </c>
      <c r="F170" s="43">
        <f>COUNTIF(E171:$E$981,365)</f>
        <v>811</v>
      </c>
      <c r="G170" s="43">
        <f>COUNTIF(E171:$E$981,366)</f>
        <v>0</v>
      </c>
      <c r="H170" s="2"/>
    </row>
    <row r="171" spans="1:8" x14ac:dyDescent="0.25">
      <c r="A171" s="45">
        <f t="shared" si="5"/>
        <v>45765</v>
      </c>
      <c r="B171" s="49">
        <f>ROUND(('Все выпуски'!$Z$3*'Все выпуски'!$Z$6/100)*((VLOOKUP(IF(D171="Нет",VLOOKUP(C171,'Айгенис Оп31'!$A$2:$C$13,3,0),VLOOKUP((C171-1),'Айгенис Оп31'!$A$2:$C$13,3,0)),$A$2:$G$981,6,0)-VLOOKUP(A171,$A$2:$G$981,6,0))/365+(VLOOKUP(IF(D171="Нет",VLOOKUP(C171,'Айгенис Оп31'!$A$2:$C$13,3,0),VLOOKUP((C171-1),'Айгенис Оп31'!$A$2:$C$13,3,0)),$A$2:$G$981,7,0)-VLOOKUP(A171,$A$2:$G$981,7,0))/366),2)</f>
        <v>6.79</v>
      </c>
      <c r="C171" s="1">
        <f>COUNTIF($D$2:D171,"Да")</f>
        <v>1</v>
      </c>
      <c r="D171" s="42" t="str">
        <f>IF(ISERROR(VLOOKUP(A171,'Айгенис Оп31'!$C$3:$C$13,1,0)),"Нет","Да")</f>
        <v>Нет</v>
      </c>
      <c r="E171" s="43">
        <f t="shared" si="4"/>
        <v>365</v>
      </c>
      <c r="F171" s="43">
        <f>COUNTIF(E172:$E$981,365)</f>
        <v>810</v>
      </c>
      <c r="G171" s="43">
        <f>COUNTIF(E172:$E$981,366)</f>
        <v>0</v>
      </c>
      <c r="H171" s="2"/>
    </row>
    <row r="172" spans="1:8" x14ac:dyDescent="0.25">
      <c r="A172" s="45">
        <f t="shared" si="5"/>
        <v>45766</v>
      </c>
      <c r="B172" s="49">
        <f>ROUND(('Все выпуски'!$Z$3*'Все выпуски'!$Z$6/100)*((VLOOKUP(IF(D172="Нет",VLOOKUP(C172,'Айгенис Оп31'!$A$2:$C$13,3,0),VLOOKUP((C172-1),'Айгенис Оп31'!$A$2:$C$13,3,0)),$A$2:$G$981,6,0)-VLOOKUP(A172,$A$2:$G$981,6,0))/365+(VLOOKUP(IF(D172="Нет",VLOOKUP(C172,'Айгенис Оп31'!$A$2:$C$13,3,0),VLOOKUP((C172-1),'Айгенис Оп31'!$A$2:$C$13,3,0)),$A$2:$G$981,7,0)-VLOOKUP(A172,$A$2:$G$981,7,0))/366),2)</f>
        <v>6.89</v>
      </c>
      <c r="C172" s="1">
        <f>COUNTIF($D$2:D172,"Да")</f>
        <v>1</v>
      </c>
      <c r="D172" s="42" t="str">
        <f>IF(ISERROR(VLOOKUP(A172,'Айгенис Оп31'!$C$3:$C$13,1,0)),"Нет","Да")</f>
        <v>Нет</v>
      </c>
      <c r="E172" s="43">
        <f t="shared" si="4"/>
        <v>365</v>
      </c>
      <c r="F172" s="43">
        <f>COUNTIF(E173:$E$981,365)</f>
        <v>809</v>
      </c>
      <c r="G172" s="43">
        <f>COUNTIF(E173:$E$981,366)</f>
        <v>0</v>
      </c>
      <c r="H172" s="2"/>
    </row>
    <row r="173" spans="1:8" x14ac:dyDescent="0.25">
      <c r="A173" s="45">
        <f t="shared" si="5"/>
        <v>45767</v>
      </c>
      <c r="B173" s="49">
        <f>ROUND(('Все выпуски'!$Z$3*'Все выпуски'!$Z$6/100)*((VLOOKUP(IF(D173="Нет",VLOOKUP(C173,'Айгенис Оп31'!$A$2:$C$13,3,0),VLOOKUP((C173-1),'Айгенис Оп31'!$A$2:$C$13,3,0)),$A$2:$G$981,6,0)-VLOOKUP(A173,$A$2:$G$981,6,0))/365+(VLOOKUP(IF(D173="Нет",VLOOKUP(C173,'Айгенис Оп31'!$A$2:$C$13,3,0),VLOOKUP((C173-1),'Айгенис Оп31'!$A$2:$C$13,3,0)),$A$2:$G$981,7,0)-VLOOKUP(A173,$A$2:$G$981,7,0))/366),2)</f>
        <v>6.99</v>
      </c>
      <c r="C173" s="1">
        <f>COUNTIF($D$2:D173,"Да")</f>
        <v>1</v>
      </c>
      <c r="D173" s="42" t="str">
        <f>IF(ISERROR(VLOOKUP(A173,'Айгенис Оп31'!$C$3:$C$13,1,0)),"Нет","Да")</f>
        <v>Нет</v>
      </c>
      <c r="E173" s="43">
        <f t="shared" si="4"/>
        <v>365</v>
      </c>
      <c r="F173" s="43">
        <f>COUNTIF(E174:$E$981,365)</f>
        <v>808</v>
      </c>
      <c r="G173" s="43">
        <f>COUNTIF(E174:$E$981,366)</f>
        <v>0</v>
      </c>
      <c r="H173" s="2"/>
    </row>
    <row r="174" spans="1:8" x14ac:dyDescent="0.25">
      <c r="A174" s="45">
        <f t="shared" si="5"/>
        <v>45768</v>
      </c>
      <c r="B174" s="49">
        <f>ROUND(('Все выпуски'!$Z$3*'Все выпуски'!$Z$6/100)*((VLOOKUP(IF(D174="Нет",VLOOKUP(C174,'Айгенис Оп31'!$A$2:$C$13,3,0),VLOOKUP((C174-1),'Айгенис Оп31'!$A$2:$C$13,3,0)),$A$2:$G$981,6,0)-VLOOKUP(A174,$A$2:$G$981,6,0))/365+(VLOOKUP(IF(D174="Нет",VLOOKUP(C174,'Айгенис Оп31'!$A$2:$C$13,3,0),VLOOKUP((C174-1),'Айгенис Оп31'!$A$2:$C$13,3,0)),$A$2:$G$981,7,0)-VLOOKUP(A174,$A$2:$G$981,7,0))/366),2)</f>
        <v>7.1</v>
      </c>
      <c r="C174" s="1">
        <f>COUNTIF($D$2:D174,"Да")</f>
        <v>1</v>
      </c>
      <c r="D174" s="42" t="str">
        <f>IF(ISERROR(VLOOKUP(A174,'Айгенис Оп31'!$C$3:$C$13,1,0)),"Нет","Да")</f>
        <v>Нет</v>
      </c>
      <c r="E174" s="43">
        <f t="shared" si="4"/>
        <v>365</v>
      </c>
      <c r="F174" s="43">
        <f>COUNTIF(E175:$E$981,365)</f>
        <v>807</v>
      </c>
      <c r="G174" s="43">
        <f>COUNTIF(E175:$E$981,366)</f>
        <v>0</v>
      </c>
      <c r="H174" s="2"/>
    </row>
    <row r="175" spans="1:8" x14ac:dyDescent="0.25">
      <c r="A175" s="45">
        <f t="shared" si="5"/>
        <v>45769</v>
      </c>
      <c r="B175" s="49">
        <f>ROUND(('Все выпуски'!$Z$3*'Все выпуски'!$Z$6/100)*((VLOOKUP(IF(D175="Нет",VLOOKUP(C175,'Айгенис Оп31'!$A$2:$C$13,3,0),VLOOKUP((C175-1),'Айгенис Оп31'!$A$2:$C$13,3,0)),$A$2:$G$981,6,0)-VLOOKUP(A175,$A$2:$G$981,6,0))/365+(VLOOKUP(IF(D175="Нет",VLOOKUP(C175,'Айгенис Оп31'!$A$2:$C$13,3,0),VLOOKUP((C175-1),'Айгенис Оп31'!$A$2:$C$13,3,0)),$A$2:$G$981,7,0)-VLOOKUP(A175,$A$2:$G$981,7,0))/366),2)</f>
        <v>7.2</v>
      </c>
      <c r="C175" s="1">
        <f>COUNTIF($D$2:D175,"Да")</f>
        <v>1</v>
      </c>
      <c r="D175" s="42" t="str">
        <f>IF(ISERROR(VLOOKUP(A175,'Айгенис Оп31'!$C$3:$C$13,1,0)),"Нет","Да")</f>
        <v>Нет</v>
      </c>
      <c r="E175" s="43">
        <f t="shared" si="4"/>
        <v>365</v>
      </c>
      <c r="F175" s="43">
        <f>COUNTIF(E176:$E$981,365)</f>
        <v>806</v>
      </c>
      <c r="G175" s="43">
        <f>COUNTIF(E176:$E$981,366)</f>
        <v>0</v>
      </c>
      <c r="H175" s="2"/>
    </row>
    <row r="176" spans="1:8" x14ac:dyDescent="0.25">
      <c r="A176" s="45">
        <f t="shared" si="5"/>
        <v>45770</v>
      </c>
      <c r="B176" s="49">
        <f>ROUND(('Все выпуски'!$Z$3*'Все выпуски'!$Z$6/100)*((VLOOKUP(IF(D176="Нет",VLOOKUP(C176,'Айгенис Оп31'!$A$2:$C$13,3,0),VLOOKUP((C176-1),'Айгенис Оп31'!$A$2:$C$13,3,0)),$A$2:$G$981,6,0)-VLOOKUP(A176,$A$2:$G$981,6,0))/365+(VLOOKUP(IF(D176="Нет",VLOOKUP(C176,'Айгенис Оп31'!$A$2:$C$13,3,0),VLOOKUP((C176-1),'Айгенис Оп31'!$A$2:$C$13,3,0)),$A$2:$G$981,7,0)-VLOOKUP(A176,$A$2:$G$981,7,0))/366),2)</f>
        <v>7.3</v>
      </c>
      <c r="C176" s="1">
        <f>COUNTIF($D$2:D176,"Да")</f>
        <v>1</v>
      </c>
      <c r="D176" s="42" t="str">
        <f>IF(ISERROR(VLOOKUP(A176,'Айгенис Оп31'!$C$3:$C$13,1,0)),"Нет","Да")</f>
        <v>Нет</v>
      </c>
      <c r="E176" s="43">
        <f t="shared" si="4"/>
        <v>365</v>
      </c>
      <c r="F176" s="43">
        <f>COUNTIF(E177:$E$981,365)</f>
        <v>805</v>
      </c>
      <c r="G176" s="43">
        <f>COUNTIF(E177:$E$981,366)</f>
        <v>0</v>
      </c>
      <c r="H176" s="2"/>
    </row>
    <row r="177" spans="1:8" x14ac:dyDescent="0.25">
      <c r="A177" s="45">
        <f t="shared" si="5"/>
        <v>45771</v>
      </c>
      <c r="B177" s="49">
        <f>ROUND(('Все выпуски'!$Z$3*'Все выпуски'!$Z$6/100)*((VLOOKUP(IF(D177="Нет",VLOOKUP(C177,'Айгенис Оп31'!$A$2:$C$13,3,0),VLOOKUP((C177-1),'Айгенис Оп31'!$A$2:$C$13,3,0)),$A$2:$G$981,6,0)-VLOOKUP(A177,$A$2:$G$981,6,0))/365+(VLOOKUP(IF(D177="Нет",VLOOKUP(C177,'Айгенис Оп31'!$A$2:$C$13,3,0),VLOOKUP((C177-1),'Айгенис Оп31'!$A$2:$C$13,3,0)),$A$2:$G$981,7,0)-VLOOKUP(A177,$A$2:$G$981,7,0))/366),2)</f>
        <v>7.4</v>
      </c>
      <c r="C177" s="1">
        <f>COUNTIF($D$2:D177,"Да")</f>
        <v>1</v>
      </c>
      <c r="D177" s="42" t="str">
        <f>IF(ISERROR(VLOOKUP(A177,'Айгенис Оп31'!$C$3:$C$13,1,0)),"Нет","Да")</f>
        <v>Нет</v>
      </c>
      <c r="E177" s="43">
        <f t="shared" si="4"/>
        <v>365</v>
      </c>
      <c r="F177" s="43">
        <f>COUNTIF(E178:$E$981,365)</f>
        <v>804</v>
      </c>
      <c r="G177" s="43">
        <f>COUNTIF(E178:$E$981,366)</f>
        <v>0</v>
      </c>
      <c r="H177" s="2"/>
    </row>
    <row r="178" spans="1:8" x14ac:dyDescent="0.25">
      <c r="A178" s="45">
        <f t="shared" si="5"/>
        <v>45772</v>
      </c>
      <c r="B178" s="49">
        <f>ROUND(('Все выпуски'!$Z$3*'Все выпуски'!$Z$6/100)*((VLOOKUP(IF(D178="Нет",VLOOKUP(C178,'Айгенис Оп31'!$A$2:$C$13,3,0),VLOOKUP((C178-1),'Айгенис Оп31'!$A$2:$C$13,3,0)),$A$2:$G$981,6,0)-VLOOKUP(A178,$A$2:$G$981,6,0))/365+(VLOOKUP(IF(D178="Нет",VLOOKUP(C178,'Айгенис Оп31'!$A$2:$C$13,3,0),VLOOKUP((C178-1),'Айгенис Оп31'!$A$2:$C$13,3,0)),$A$2:$G$981,7,0)-VLOOKUP(A178,$A$2:$G$981,7,0))/366),2)</f>
        <v>7.5</v>
      </c>
      <c r="C178" s="1">
        <f>COUNTIF($D$2:D178,"Да")</f>
        <v>1</v>
      </c>
      <c r="D178" s="42" t="str">
        <f>IF(ISERROR(VLOOKUP(A178,'Айгенис Оп31'!$C$3:$C$13,1,0)),"Нет","Да")</f>
        <v>Нет</v>
      </c>
      <c r="E178" s="43">
        <f t="shared" si="4"/>
        <v>365</v>
      </c>
      <c r="F178" s="43">
        <f>COUNTIF(E179:$E$981,365)</f>
        <v>803</v>
      </c>
      <c r="G178" s="43">
        <f>COUNTIF(E179:$E$981,366)</f>
        <v>0</v>
      </c>
      <c r="H178" s="2"/>
    </row>
    <row r="179" spans="1:8" x14ac:dyDescent="0.25">
      <c r="A179" s="45">
        <f t="shared" si="5"/>
        <v>45773</v>
      </c>
      <c r="B179" s="49">
        <f>ROUND(('Все выпуски'!$Z$3*'Все выпуски'!$Z$6/100)*((VLOOKUP(IF(D179="Нет",VLOOKUP(C179,'Айгенис Оп31'!$A$2:$C$13,3,0),VLOOKUP((C179-1),'Айгенис Оп31'!$A$2:$C$13,3,0)),$A$2:$G$981,6,0)-VLOOKUP(A179,$A$2:$G$981,6,0))/365+(VLOOKUP(IF(D179="Нет",VLOOKUP(C179,'Айгенис Оп31'!$A$2:$C$13,3,0),VLOOKUP((C179-1),'Айгенис Оп31'!$A$2:$C$13,3,0)),$A$2:$G$981,7,0)-VLOOKUP(A179,$A$2:$G$981,7,0))/366),2)</f>
        <v>7.6</v>
      </c>
      <c r="C179" s="1">
        <f>COUNTIF($D$2:D179,"Да")</f>
        <v>1</v>
      </c>
      <c r="D179" s="42" t="str">
        <f>IF(ISERROR(VLOOKUP(A179,'Айгенис Оп31'!$C$3:$C$13,1,0)),"Нет","Да")</f>
        <v>Нет</v>
      </c>
      <c r="E179" s="43">
        <f t="shared" si="4"/>
        <v>365</v>
      </c>
      <c r="F179" s="43">
        <f>COUNTIF(E180:$E$981,365)</f>
        <v>802</v>
      </c>
      <c r="G179" s="43">
        <f>COUNTIF(E180:$E$981,366)</f>
        <v>0</v>
      </c>
      <c r="H179" s="2"/>
    </row>
    <row r="180" spans="1:8" x14ac:dyDescent="0.25">
      <c r="A180" s="45">
        <f t="shared" si="5"/>
        <v>45774</v>
      </c>
      <c r="B180" s="49">
        <f>ROUND(('Все выпуски'!$Z$3*'Все выпуски'!$Z$6/100)*((VLOOKUP(IF(D180="Нет",VLOOKUP(C180,'Айгенис Оп31'!$A$2:$C$13,3,0),VLOOKUP((C180-1),'Айгенис Оп31'!$A$2:$C$13,3,0)),$A$2:$G$981,6,0)-VLOOKUP(A180,$A$2:$G$981,6,0))/365+(VLOOKUP(IF(D180="Нет",VLOOKUP(C180,'Айгенис Оп31'!$A$2:$C$13,3,0),VLOOKUP((C180-1),'Айгенис Оп31'!$A$2:$C$13,3,0)),$A$2:$G$981,7,0)-VLOOKUP(A180,$A$2:$G$981,7,0))/366),2)</f>
        <v>7.7</v>
      </c>
      <c r="C180" s="1">
        <f>COUNTIF($D$2:D180,"Да")</f>
        <v>1</v>
      </c>
      <c r="D180" s="42" t="str">
        <f>IF(ISERROR(VLOOKUP(A180,'Айгенис Оп31'!$C$3:$C$13,1,0)),"Нет","Да")</f>
        <v>Нет</v>
      </c>
      <c r="E180" s="43">
        <f t="shared" si="4"/>
        <v>365</v>
      </c>
      <c r="F180" s="43">
        <f>COUNTIF(E181:$E$981,365)</f>
        <v>801</v>
      </c>
      <c r="G180" s="43">
        <f>COUNTIF(E181:$E$981,366)</f>
        <v>0</v>
      </c>
      <c r="H180" s="2"/>
    </row>
    <row r="181" spans="1:8" x14ac:dyDescent="0.25">
      <c r="A181" s="45">
        <f t="shared" si="5"/>
        <v>45775</v>
      </c>
      <c r="B181" s="49">
        <f>ROUND(('Все выпуски'!$Z$3*'Все выпуски'!$Z$6/100)*((VLOOKUP(IF(D181="Нет",VLOOKUP(C181,'Айгенис Оп31'!$A$2:$C$13,3,0),VLOOKUP((C181-1),'Айгенис Оп31'!$A$2:$C$13,3,0)),$A$2:$G$981,6,0)-VLOOKUP(A181,$A$2:$G$981,6,0))/365+(VLOOKUP(IF(D181="Нет",VLOOKUP(C181,'Айгенис Оп31'!$A$2:$C$13,3,0),VLOOKUP((C181-1),'Айгенис Оп31'!$A$2:$C$13,3,0)),$A$2:$G$981,7,0)-VLOOKUP(A181,$A$2:$G$981,7,0))/366),2)</f>
        <v>7.81</v>
      </c>
      <c r="C181" s="1">
        <f>COUNTIF($D$2:D181,"Да")</f>
        <v>1</v>
      </c>
      <c r="D181" s="42" t="str">
        <f>IF(ISERROR(VLOOKUP(A181,'Айгенис Оп31'!$C$3:$C$13,1,0)),"Нет","Да")</f>
        <v>Нет</v>
      </c>
      <c r="E181" s="43">
        <f t="shared" si="4"/>
        <v>365</v>
      </c>
      <c r="F181" s="43">
        <f>COUNTIF(E182:$E$981,365)</f>
        <v>800</v>
      </c>
      <c r="G181" s="43">
        <f>COUNTIF(E182:$E$981,366)</f>
        <v>0</v>
      </c>
      <c r="H181" s="2"/>
    </row>
    <row r="182" spans="1:8" x14ac:dyDescent="0.25">
      <c r="A182" s="45">
        <f t="shared" si="5"/>
        <v>45776</v>
      </c>
      <c r="B182" s="49">
        <f>ROUND(('Все выпуски'!$Z$3*'Все выпуски'!$Z$6/100)*((VLOOKUP(IF(D182="Нет",VLOOKUP(C182,'Айгенис Оп31'!$A$2:$C$13,3,0),VLOOKUP((C182-1),'Айгенис Оп31'!$A$2:$C$13,3,0)),$A$2:$G$981,6,0)-VLOOKUP(A182,$A$2:$G$981,6,0))/365+(VLOOKUP(IF(D182="Нет",VLOOKUP(C182,'Айгенис Оп31'!$A$2:$C$13,3,0),VLOOKUP((C182-1),'Айгенис Оп31'!$A$2:$C$13,3,0)),$A$2:$G$981,7,0)-VLOOKUP(A182,$A$2:$G$981,7,0))/366),2)</f>
        <v>7.91</v>
      </c>
      <c r="C182" s="1">
        <f>COUNTIF($D$2:D182,"Да")</f>
        <v>1</v>
      </c>
      <c r="D182" s="42" t="str">
        <f>IF(ISERROR(VLOOKUP(A182,'Айгенис Оп31'!$C$3:$C$13,1,0)),"Нет","Да")</f>
        <v>Нет</v>
      </c>
      <c r="E182" s="43">
        <f t="shared" si="4"/>
        <v>365</v>
      </c>
      <c r="F182" s="43">
        <f>COUNTIF(E183:$E$981,365)</f>
        <v>799</v>
      </c>
      <c r="G182" s="43">
        <f>COUNTIF(E183:$E$981,366)</f>
        <v>0</v>
      </c>
      <c r="H182" s="2"/>
    </row>
    <row r="183" spans="1:8" x14ac:dyDescent="0.25">
      <c r="A183" s="45">
        <f t="shared" si="5"/>
        <v>45777</v>
      </c>
      <c r="B183" s="49">
        <f>ROUND(('Все выпуски'!$Z$3*'Все выпуски'!$Z$6/100)*((VLOOKUP(IF(D183="Нет",VLOOKUP(C183,'Айгенис Оп31'!$A$2:$C$13,3,0),VLOOKUP((C183-1),'Айгенис Оп31'!$A$2:$C$13,3,0)),$A$2:$G$981,6,0)-VLOOKUP(A183,$A$2:$G$981,6,0))/365+(VLOOKUP(IF(D183="Нет",VLOOKUP(C183,'Айгенис Оп31'!$A$2:$C$13,3,0),VLOOKUP((C183-1),'Айгенис Оп31'!$A$2:$C$13,3,0)),$A$2:$G$981,7,0)-VLOOKUP(A183,$A$2:$G$981,7,0))/366),2)</f>
        <v>8.01</v>
      </c>
      <c r="C183" s="1">
        <f>COUNTIF($D$2:D183,"Да")</f>
        <v>1</v>
      </c>
      <c r="D183" s="42" t="str">
        <f>IF(ISERROR(VLOOKUP(A183,'Айгенис Оп31'!$C$3:$C$13,1,0)),"Нет","Да")</f>
        <v>Нет</v>
      </c>
      <c r="E183" s="43">
        <f t="shared" si="4"/>
        <v>365</v>
      </c>
      <c r="F183" s="43">
        <f>COUNTIF(E184:$E$981,365)</f>
        <v>798</v>
      </c>
      <c r="G183" s="43">
        <f>COUNTIF(E184:$E$981,366)</f>
        <v>0</v>
      </c>
      <c r="H183" s="2"/>
    </row>
    <row r="184" spans="1:8" x14ac:dyDescent="0.25">
      <c r="A184" s="45">
        <f t="shared" si="5"/>
        <v>45778</v>
      </c>
      <c r="B184" s="49">
        <f>ROUND(('Все выпуски'!$Z$3*'Все выпуски'!$Z$6/100)*((VLOOKUP(IF(D184="Нет",VLOOKUP(C184,'Айгенис Оп31'!$A$2:$C$13,3,0),VLOOKUP((C184-1),'Айгенис Оп31'!$A$2:$C$13,3,0)),$A$2:$G$981,6,0)-VLOOKUP(A184,$A$2:$G$981,6,0))/365+(VLOOKUP(IF(D184="Нет",VLOOKUP(C184,'Айгенис Оп31'!$A$2:$C$13,3,0),VLOOKUP((C184-1),'Айгенис Оп31'!$A$2:$C$13,3,0)),$A$2:$G$981,7,0)-VLOOKUP(A184,$A$2:$G$981,7,0))/366),2)</f>
        <v>8.11</v>
      </c>
      <c r="C184" s="1">
        <f>COUNTIF($D$2:D184,"Да")</f>
        <v>1</v>
      </c>
      <c r="D184" s="42" t="str">
        <f>IF(ISERROR(VLOOKUP(A184,'Айгенис Оп31'!$C$3:$C$13,1,0)),"Нет","Да")</f>
        <v>Нет</v>
      </c>
      <c r="E184" s="43">
        <f t="shared" si="4"/>
        <v>365</v>
      </c>
      <c r="F184" s="43">
        <f>COUNTIF(E185:$E$981,365)</f>
        <v>797</v>
      </c>
      <c r="G184" s="43">
        <f>COUNTIF(E185:$E$981,366)</f>
        <v>0</v>
      </c>
      <c r="H184" s="2"/>
    </row>
    <row r="185" spans="1:8" x14ac:dyDescent="0.25">
      <c r="A185" s="45">
        <f t="shared" si="5"/>
        <v>45779</v>
      </c>
      <c r="B185" s="49">
        <f>ROUND(('Все выпуски'!$Z$3*'Все выпуски'!$Z$6/100)*((VLOOKUP(IF(D185="Нет",VLOOKUP(C185,'Айгенис Оп31'!$A$2:$C$13,3,0),VLOOKUP((C185-1),'Айгенис Оп31'!$A$2:$C$13,3,0)),$A$2:$G$981,6,0)-VLOOKUP(A185,$A$2:$G$981,6,0))/365+(VLOOKUP(IF(D185="Нет",VLOOKUP(C185,'Айгенис Оп31'!$A$2:$C$13,3,0),VLOOKUP((C185-1),'Айгенис Оп31'!$A$2:$C$13,3,0)),$A$2:$G$981,7,0)-VLOOKUP(A185,$A$2:$G$981,7,0))/366),2)</f>
        <v>8.2100000000000009</v>
      </c>
      <c r="C185" s="1">
        <f>COUNTIF($D$2:D185,"Да")</f>
        <v>1</v>
      </c>
      <c r="D185" s="42" t="str">
        <f>IF(ISERROR(VLOOKUP(A185,'Айгенис Оп31'!$C$3:$C$13,1,0)),"Нет","Да")</f>
        <v>Нет</v>
      </c>
      <c r="E185" s="43">
        <f t="shared" si="4"/>
        <v>365</v>
      </c>
      <c r="F185" s="43">
        <f>COUNTIF(E186:$E$981,365)</f>
        <v>796</v>
      </c>
      <c r="G185" s="43">
        <f>COUNTIF(E186:$E$981,366)</f>
        <v>0</v>
      </c>
      <c r="H185" s="2"/>
    </row>
    <row r="186" spans="1:8" x14ac:dyDescent="0.25">
      <c r="A186" s="45">
        <f t="shared" si="5"/>
        <v>45780</v>
      </c>
      <c r="B186" s="49">
        <f>ROUND(('Все выпуски'!$Z$3*'Все выпуски'!$Z$6/100)*((VLOOKUP(IF(D186="Нет",VLOOKUP(C186,'Айгенис Оп31'!$A$2:$C$13,3,0),VLOOKUP((C186-1),'Айгенис Оп31'!$A$2:$C$13,3,0)),$A$2:$G$981,6,0)-VLOOKUP(A186,$A$2:$G$981,6,0))/365+(VLOOKUP(IF(D186="Нет",VLOOKUP(C186,'Айгенис Оп31'!$A$2:$C$13,3,0),VLOOKUP((C186-1),'Айгенис Оп31'!$A$2:$C$13,3,0)),$A$2:$G$981,7,0)-VLOOKUP(A186,$A$2:$G$981,7,0))/366),2)</f>
        <v>8.31</v>
      </c>
      <c r="C186" s="1">
        <f>COUNTIF($D$2:D186,"Да")</f>
        <v>1</v>
      </c>
      <c r="D186" s="42" t="str">
        <f>IF(ISERROR(VLOOKUP(A186,'Айгенис Оп31'!$C$3:$C$13,1,0)),"Нет","Да")</f>
        <v>Нет</v>
      </c>
      <c r="E186" s="43">
        <f t="shared" si="4"/>
        <v>365</v>
      </c>
      <c r="F186" s="43">
        <f>COUNTIF(E187:$E$981,365)</f>
        <v>795</v>
      </c>
      <c r="G186" s="43">
        <f>COUNTIF(E187:$E$981,366)</f>
        <v>0</v>
      </c>
      <c r="H186" s="2"/>
    </row>
    <row r="187" spans="1:8" x14ac:dyDescent="0.25">
      <c r="A187" s="45">
        <f t="shared" si="5"/>
        <v>45781</v>
      </c>
      <c r="B187" s="49">
        <f>ROUND(('Все выпуски'!$Z$3*'Все выпуски'!$Z$6/100)*((VLOOKUP(IF(D187="Нет",VLOOKUP(C187,'Айгенис Оп31'!$A$2:$C$13,3,0),VLOOKUP((C187-1),'Айгенис Оп31'!$A$2:$C$13,3,0)),$A$2:$G$981,6,0)-VLOOKUP(A187,$A$2:$G$981,6,0))/365+(VLOOKUP(IF(D187="Нет",VLOOKUP(C187,'Айгенис Оп31'!$A$2:$C$13,3,0),VLOOKUP((C187-1),'Айгенис Оп31'!$A$2:$C$13,3,0)),$A$2:$G$981,7,0)-VLOOKUP(A187,$A$2:$G$981,7,0))/366),2)</f>
        <v>8.41</v>
      </c>
      <c r="C187" s="1">
        <f>COUNTIF($D$2:D187,"Да")</f>
        <v>1</v>
      </c>
      <c r="D187" s="42" t="str">
        <f>IF(ISERROR(VLOOKUP(A187,'Айгенис Оп31'!$C$3:$C$13,1,0)),"Нет","Да")</f>
        <v>Нет</v>
      </c>
      <c r="E187" s="43">
        <f t="shared" si="4"/>
        <v>365</v>
      </c>
      <c r="F187" s="43">
        <f>COUNTIF(E188:$E$981,365)</f>
        <v>794</v>
      </c>
      <c r="G187" s="43">
        <f>COUNTIF(E188:$E$981,366)</f>
        <v>0</v>
      </c>
      <c r="H187" s="2"/>
    </row>
    <row r="188" spans="1:8" x14ac:dyDescent="0.25">
      <c r="A188" s="45">
        <f t="shared" si="5"/>
        <v>45782</v>
      </c>
      <c r="B188" s="49">
        <f>ROUND(('Все выпуски'!$Z$3*'Все выпуски'!$Z$6/100)*((VLOOKUP(IF(D188="Нет",VLOOKUP(C188,'Айгенис Оп31'!$A$2:$C$13,3,0),VLOOKUP((C188-1),'Айгенис Оп31'!$A$2:$C$13,3,0)),$A$2:$G$981,6,0)-VLOOKUP(A188,$A$2:$G$981,6,0))/365+(VLOOKUP(IF(D188="Нет",VLOOKUP(C188,'Айгенис Оп31'!$A$2:$C$13,3,0),VLOOKUP((C188-1),'Айгенис Оп31'!$A$2:$C$13,3,0)),$A$2:$G$981,7,0)-VLOOKUP(A188,$A$2:$G$981,7,0))/366),2)</f>
        <v>8.52</v>
      </c>
      <c r="C188" s="1">
        <f>COUNTIF($D$2:D188,"Да")</f>
        <v>1</v>
      </c>
      <c r="D188" s="42" t="str">
        <f>IF(ISERROR(VLOOKUP(A188,'Айгенис Оп31'!$C$3:$C$13,1,0)),"Нет","Да")</f>
        <v>Нет</v>
      </c>
      <c r="E188" s="43">
        <f t="shared" si="4"/>
        <v>365</v>
      </c>
      <c r="F188" s="43">
        <f>COUNTIF(E189:$E$981,365)</f>
        <v>793</v>
      </c>
      <c r="G188" s="43">
        <f>COUNTIF(E189:$E$981,366)</f>
        <v>0</v>
      </c>
      <c r="H188" s="2"/>
    </row>
    <row r="189" spans="1:8" x14ac:dyDescent="0.25">
      <c r="A189" s="45">
        <f t="shared" si="5"/>
        <v>45783</v>
      </c>
      <c r="B189" s="49">
        <f>ROUND(('Все выпуски'!$Z$3*'Все выпуски'!$Z$6/100)*((VLOOKUP(IF(D189="Нет",VLOOKUP(C189,'Айгенис Оп31'!$A$2:$C$13,3,0),VLOOKUP((C189-1),'Айгенис Оп31'!$A$2:$C$13,3,0)),$A$2:$G$981,6,0)-VLOOKUP(A189,$A$2:$G$981,6,0))/365+(VLOOKUP(IF(D189="Нет",VLOOKUP(C189,'Айгенис Оп31'!$A$2:$C$13,3,0),VLOOKUP((C189-1),'Айгенис Оп31'!$A$2:$C$13,3,0)),$A$2:$G$981,7,0)-VLOOKUP(A189,$A$2:$G$981,7,0))/366),2)</f>
        <v>8.6199999999999992</v>
      </c>
      <c r="C189" s="1">
        <f>COUNTIF($D$2:D189,"Да")</f>
        <v>1</v>
      </c>
      <c r="D189" s="42" t="str">
        <f>IF(ISERROR(VLOOKUP(A189,'Айгенис Оп31'!$C$3:$C$13,1,0)),"Нет","Да")</f>
        <v>Нет</v>
      </c>
      <c r="E189" s="43">
        <f t="shared" si="4"/>
        <v>365</v>
      </c>
      <c r="F189" s="43">
        <f>COUNTIF(E190:$E$981,365)</f>
        <v>792</v>
      </c>
      <c r="G189" s="43">
        <f>COUNTIF(E190:$E$981,366)</f>
        <v>0</v>
      </c>
      <c r="H189" s="2"/>
    </row>
    <row r="190" spans="1:8" x14ac:dyDescent="0.25">
      <c r="A190" s="45">
        <f t="shared" si="5"/>
        <v>45784</v>
      </c>
      <c r="B190" s="49">
        <f>ROUND(('Все выпуски'!$Z$3*'Все выпуски'!$Z$6/100)*((VLOOKUP(IF(D190="Нет",VLOOKUP(C190,'Айгенис Оп31'!$A$2:$C$13,3,0),VLOOKUP((C190-1),'Айгенис Оп31'!$A$2:$C$13,3,0)),$A$2:$G$981,6,0)-VLOOKUP(A190,$A$2:$G$981,6,0))/365+(VLOOKUP(IF(D190="Нет",VLOOKUP(C190,'Айгенис Оп31'!$A$2:$C$13,3,0),VLOOKUP((C190-1),'Айгенис Оп31'!$A$2:$C$13,3,0)),$A$2:$G$981,7,0)-VLOOKUP(A190,$A$2:$G$981,7,0))/366),2)</f>
        <v>8.7200000000000006</v>
      </c>
      <c r="C190" s="1">
        <f>COUNTIF($D$2:D190,"Да")</f>
        <v>1</v>
      </c>
      <c r="D190" s="42" t="str">
        <f>IF(ISERROR(VLOOKUP(A190,'Айгенис Оп31'!$C$3:$C$13,1,0)),"Нет","Да")</f>
        <v>Нет</v>
      </c>
      <c r="E190" s="43">
        <f t="shared" si="4"/>
        <v>365</v>
      </c>
      <c r="F190" s="43">
        <f>COUNTIF(E191:$E$981,365)</f>
        <v>791</v>
      </c>
      <c r="G190" s="43">
        <f>COUNTIF(E191:$E$981,366)</f>
        <v>0</v>
      </c>
      <c r="H190" s="2"/>
    </row>
    <row r="191" spans="1:8" x14ac:dyDescent="0.25">
      <c r="A191" s="45">
        <f t="shared" si="5"/>
        <v>45785</v>
      </c>
      <c r="B191" s="49">
        <f>ROUND(('Все выпуски'!$Z$3*'Все выпуски'!$Z$6/100)*((VLOOKUP(IF(D191="Нет",VLOOKUP(C191,'Айгенис Оп31'!$A$2:$C$13,3,0),VLOOKUP((C191-1),'Айгенис Оп31'!$A$2:$C$13,3,0)),$A$2:$G$981,6,0)-VLOOKUP(A191,$A$2:$G$981,6,0))/365+(VLOOKUP(IF(D191="Нет",VLOOKUP(C191,'Айгенис Оп31'!$A$2:$C$13,3,0),VLOOKUP((C191-1),'Айгенис Оп31'!$A$2:$C$13,3,0)),$A$2:$G$981,7,0)-VLOOKUP(A191,$A$2:$G$981,7,0))/366),2)</f>
        <v>8.82</v>
      </c>
      <c r="C191" s="1">
        <f>COUNTIF($D$2:D191,"Да")</f>
        <v>1</v>
      </c>
      <c r="D191" s="42" t="str">
        <f>IF(ISERROR(VLOOKUP(A191,'Айгенис Оп31'!$C$3:$C$13,1,0)),"Нет","Да")</f>
        <v>Нет</v>
      </c>
      <c r="E191" s="43">
        <f t="shared" si="4"/>
        <v>365</v>
      </c>
      <c r="F191" s="43">
        <f>COUNTIF(E192:$E$981,365)</f>
        <v>790</v>
      </c>
      <c r="G191" s="43">
        <f>COUNTIF(E192:$E$981,366)</f>
        <v>0</v>
      </c>
      <c r="H191" s="2"/>
    </row>
    <row r="192" spans="1:8" x14ac:dyDescent="0.25">
      <c r="A192" s="45">
        <f t="shared" si="5"/>
        <v>45786</v>
      </c>
      <c r="B192" s="49">
        <f>ROUND(('Все выпуски'!$Z$3*'Все выпуски'!$Z$6/100)*((VLOOKUP(IF(D192="Нет",VLOOKUP(C192,'Айгенис Оп31'!$A$2:$C$13,3,0),VLOOKUP((C192-1),'Айгенис Оп31'!$A$2:$C$13,3,0)),$A$2:$G$981,6,0)-VLOOKUP(A192,$A$2:$G$981,6,0))/365+(VLOOKUP(IF(D192="Нет",VLOOKUP(C192,'Айгенис Оп31'!$A$2:$C$13,3,0),VLOOKUP((C192-1),'Айгенис Оп31'!$A$2:$C$13,3,0)),$A$2:$G$981,7,0)-VLOOKUP(A192,$A$2:$G$981,7,0))/366),2)</f>
        <v>8.92</v>
      </c>
      <c r="C192" s="1">
        <f>COUNTIF($D$2:D192,"Да")</f>
        <v>1</v>
      </c>
      <c r="D192" s="42" t="str">
        <f>IF(ISERROR(VLOOKUP(A192,'Айгенис Оп31'!$C$3:$C$13,1,0)),"Нет","Да")</f>
        <v>Нет</v>
      </c>
      <c r="E192" s="43">
        <f t="shared" si="4"/>
        <v>365</v>
      </c>
      <c r="F192" s="43">
        <f>COUNTIF(E193:$E$981,365)</f>
        <v>789</v>
      </c>
      <c r="G192" s="43">
        <f>COUNTIF(E193:$E$981,366)</f>
        <v>0</v>
      </c>
      <c r="H192" s="2"/>
    </row>
    <row r="193" spans="1:8" x14ac:dyDescent="0.25">
      <c r="A193" s="45">
        <f t="shared" si="5"/>
        <v>45787</v>
      </c>
      <c r="B193" s="49">
        <f>ROUND(('Все выпуски'!$Z$3*'Все выпуски'!$Z$6/100)*((VLOOKUP(IF(D193="Нет",VLOOKUP(C193,'Айгенис Оп31'!$A$2:$C$13,3,0),VLOOKUP((C193-1),'Айгенис Оп31'!$A$2:$C$13,3,0)),$A$2:$G$981,6,0)-VLOOKUP(A193,$A$2:$G$981,6,0))/365+(VLOOKUP(IF(D193="Нет",VLOOKUP(C193,'Айгенис Оп31'!$A$2:$C$13,3,0),VLOOKUP((C193-1),'Айгенис Оп31'!$A$2:$C$13,3,0)),$A$2:$G$981,7,0)-VLOOKUP(A193,$A$2:$G$981,7,0))/366),2)</f>
        <v>9.02</v>
      </c>
      <c r="C193" s="1">
        <f>COUNTIF($D$2:D193,"Да")</f>
        <v>2</v>
      </c>
      <c r="D193" s="42" t="str">
        <f>IF(ISERROR(VLOOKUP(A193,'Айгенис Оп31'!$C$3:$C$13,1,0)),"Нет","Да")</f>
        <v>Да</v>
      </c>
      <c r="E193" s="43">
        <f t="shared" si="4"/>
        <v>365</v>
      </c>
      <c r="F193" s="43">
        <f>COUNTIF(E194:$E$981,365)</f>
        <v>788</v>
      </c>
      <c r="G193" s="43">
        <f>COUNTIF(E194:$E$981,366)</f>
        <v>0</v>
      </c>
      <c r="H193" s="2"/>
    </row>
    <row r="194" spans="1:8" x14ac:dyDescent="0.25">
      <c r="A194" s="45">
        <f t="shared" si="5"/>
        <v>45788</v>
      </c>
      <c r="B194" s="49">
        <f>ROUND(('Все выпуски'!$Z$3*'Все выпуски'!$Z$6/100)*((VLOOKUP(IF(D194="Нет",VLOOKUP(C194,'Айгенис Оп31'!$A$2:$C$13,3,0),VLOOKUP((C194-1),'Айгенис Оп31'!$A$2:$C$13,3,0)),$A$2:$G$981,6,0)-VLOOKUP(A194,$A$2:$G$981,6,0))/365+(VLOOKUP(IF(D194="Нет",VLOOKUP(C194,'Айгенис Оп31'!$A$2:$C$13,3,0),VLOOKUP((C194-1),'Айгенис Оп31'!$A$2:$C$13,3,0)),$A$2:$G$981,7,0)-VLOOKUP(A194,$A$2:$G$981,7,0))/366),2)</f>
        <v>0.1</v>
      </c>
      <c r="C194" s="1">
        <f>COUNTIF($D$2:D194,"Да")</f>
        <v>2</v>
      </c>
      <c r="D194" s="42" t="str">
        <f>IF(ISERROR(VLOOKUP(A194,'Айгенис Оп31'!$C$3:$C$13,1,0)),"Нет","Да")</f>
        <v>Нет</v>
      </c>
      <c r="E194" s="43">
        <f t="shared" si="4"/>
        <v>365</v>
      </c>
      <c r="F194" s="43">
        <f>COUNTIF(E195:$E$981,365)</f>
        <v>787</v>
      </c>
      <c r="G194" s="43">
        <f>COUNTIF(E195:$E$981,366)</f>
        <v>0</v>
      </c>
      <c r="H194" s="2"/>
    </row>
    <row r="195" spans="1:8" x14ac:dyDescent="0.25">
      <c r="A195" s="45">
        <f t="shared" si="5"/>
        <v>45789</v>
      </c>
      <c r="B195" s="49">
        <f>ROUND(('Все выпуски'!$Z$3*'Все выпуски'!$Z$6/100)*((VLOOKUP(IF(D195="Нет",VLOOKUP(C195,'Айгенис Оп31'!$A$2:$C$13,3,0),VLOOKUP((C195-1),'Айгенис Оп31'!$A$2:$C$13,3,0)),$A$2:$G$981,6,0)-VLOOKUP(A195,$A$2:$G$981,6,0))/365+(VLOOKUP(IF(D195="Нет",VLOOKUP(C195,'Айгенис Оп31'!$A$2:$C$13,3,0),VLOOKUP((C195-1),'Айгенис Оп31'!$A$2:$C$13,3,0)),$A$2:$G$981,7,0)-VLOOKUP(A195,$A$2:$G$981,7,0))/366),2)</f>
        <v>0.2</v>
      </c>
      <c r="C195" s="1">
        <f>COUNTIF($D$2:D195,"Да")</f>
        <v>2</v>
      </c>
      <c r="D195" s="42" t="str">
        <f>IF(ISERROR(VLOOKUP(A195,'Айгенис Оп31'!$C$3:$C$13,1,0)),"Нет","Да")</f>
        <v>Нет</v>
      </c>
      <c r="E195" s="43">
        <f t="shared" ref="E195:E258" si="6">IF(MOD(YEAR(A195),4)=0,366,365)</f>
        <v>365</v>
      </c>
      <c r="F195" s="43">
        <f>COUNTIF(E196:$E$981,365)</f>
        <v>786</v>
      </c>
      <c r="G195" s="43">
        <f>COUNTIF(E196:$E$981,366)</f>
        <v>0</v>
      </c>
      <c r="H195" s="2"/>
    </row>
    <row r="196" spans="1:8" x14ac:dyDescent="0.25">
      <c r="A196" s="45">
        <f t="shared" ref="A196:A259" si="7">A195+1</f>
        <v>45790</v>
      </c>
      <c r="B196" s="49">
        <f>ROUND(('Все выпуски'!$Z$3*'Все выпуски'!$Z$6/100)*((VLOOKUP(IF(D196="Нет",VLOOKUP(C196,'Айгенис Оп31'!$A$2:$C$13,3,0),VLOOKUP((C196-1),'Айгенис Оп31'!$A$2:$C$13,3,0)),$A$2:$G$981,6,0)-VLOOKUP(A196,$A$2:$G$981,6,0))/365+(VLOOKUP(IF(D196="Нет",VLOOKUP(C196,'Айгенис Оп31'!$A$2:$C$13,3,0),VLOOKUP((C196-1),'Айгенис Оп31'!$A$2:$C$13,3,0)),$A$2:$G$981,7,0)-VLOOKUP(A196,$A$2:$G$981,7,0))/366),2)</f>
        <v>0.3</v>
      </c>
      <c r="C196" s="1">
        <f>COUNTIF($D$2:D196,"Да")</f>
        <v>2</v>
      </c>
      <c r="D196" s="42" t="str">
        <f>IF(ISERROR(VLOOKUP(A196,'Айгенис Оп31'!$C$3:$C$13,1,0)),"Нет","Да")</f>
        <v>Нет</v>
      </c>
      <c r="E196" s="43">
        <f t="shared" si="6"/>
        <v>365</v>
      </c>
      <c r="F196" s="43">
        <f>COUNTIF(E197:$E$981,365)</f>
        <v>785</v>
      </c>
      <c r="G196" s="43">
        <f>COUNTIF(E197:$E$981,366)</f>
        <v>0</v>
      </c>
      <c r="H196" s="2"/>
    </row>
    <row r="197" spans="1:8" x14ac:dyDescent="0.25">
      <c r="A197" s="45">
        <f t="shared" si="7"/>
        <v>45791</v>
      </c>
      <c r="B197" s="49">
        <f>ROUND(('Все выпуски'!$Z$3*'Все выпуски'!$Z$6/100)*((VLOOKUP(IF(D197="Нет",VLOOKUP(C197,'Айгенис Оп31'!$A$2:$C$13,3,0),VLOOKUP((C197-1),'Айгенис Оп31'!$A$2:$C$13,3,0)),$A$2:$G$981,6,0)-VLOOKUP(A197,$A$2:$G$981,6,0))/365+(VLOOKUP(IF(D197="Нет",VLOOKUP(C197,'Айгенис Оп31'!$A$2:$C$13,3,0),VLOOKUP((C197-1),'Айгенис Оп31'!$A$2:$C$13,3,0)),$A$2:$G$981,7,0)-VLOOKUP(A197,$A$2:$G$981,7,0))/366),2)</f>
        <v>0.41</v>
      </c>
      <c r="C197" s="1">
        <f>COUNTIF($D$2:D197,"Да")</f>
        <v>2</v>
      </c>
      <c r="D197" s="42" t="str">
        <f>IF(ISERROR(VLOOKUP(A197,'Айгенис Оп31'!$C$3:$C$13,1,0)),"Нет","Да")</f>
        <v>Нет</v>
      </c>
      <c r="E197" s="43">
        <f t="shared" si="6"/>
        <v>365</v>
      </c>
      <c r="F197" s="43">
        <f>COUNTIF(E198:$E$981,365)</f>
        <v>784</v>
      </c>
      <c r="G197" s="43">
        <f>COUNTIF(E198:$E$981,366)</f>
        <v>0</v>
      </c>
      <c r="H197" s="2"/>
    </row>
    <row r="198" spans="1:8" x14ac:dyDescent="0.25">
      <c r="A198" s="45">
        <f t="shared" si="7"/>
        <v>45792</v>
      </c>
      <c r="B198" s="49">
        <f>ROUND(('Все выпуски'!$Z$3*'Все выпуски'!$Z$6/100)*((VLOOKUP(IF(D198="Нет",VLOOKUP(C198,'Айгенис Оп31'!$A$2:$C$13,3,0),VLOOKUP((C198-1),'Айгенис Оп31'!$A$2:$C$13,3,0)),$A$2:$G$981,6,0)-VLOOKUP(A198,$A$2:$G$981,6,0))/365+(VLOOKUP(IF(D198="Нет",VLOOKUP(C198,'Айгенис Оп31'!$A$2:$C$13,3,0),VLOOKUP((C198-1),'Айгенис Оп31'!$A$2:$C$13,3,0)),$A$2:$G$981,7,0)-VLOOKUP(A198,$A$2:$G$981,7,0))/366),2)</f>
        <v>0.51</v>
      </c>
      <c r="C198" s="1">
        <f>COUNTIF($D$2:D198,"Да")</f>
        <v>2</v>
      </c>
      <c r="D198" s="42" t="str">
        <f>IF(ISERROR(VLOOKUP(A198,'Айгенис Оп31'!$C$3:$C$13,1,0)),"Нет","Да")</f>
        <v>Нет</v>
      </c>
      <c r="E198" s="43">
        <f t="shared" si="6"/>
        <v>365</v>
      </c>
      <c r="F198" s="43">
        <f>COUNTIF(E199:$E$981,365)</f>
        <v>783</v>
      </c>
      <c r="G198" s="43">
        <f>COUNTIF(E199:$E$981,366)</f>
        <v>0</v>
      </c>
      <c r="H198" s="2"/>
    </row>
    <row r="199" spans="1:8" x14ac:dyDescent="0.25">
      <c r="A199" s="45">
        <f t="shared" si="7"/>
        <v>45793</v>
      </c>
      <c r="B199" s="49">
        <f>ROUND(('Все выпуски'!$Z$3*'Все выпуски'!$Z$6/100)*((VLOOKUP(IF(D199="Нет",VLOOKUP(C199,'Айгенис Оп31'!$A$2:$C$13,3,0),VLOOKUP((C199-1),'Айгенис Оп31'!$A$2:$C$13,3,0)),$A$2:$G$981,6,0)-VLOOKUP(A199,$A$2:$G$981,6,0))/365+(VLOOKUP(IF(D199="Нет",VLOOKUP(C199,'Айгенис Оп31'!$A$2:$C$13,3,0),VLOOKUP((C199-1),'Айгенис Оп31'!$A$2:$C$13,3,0)),$A$2:$G$981,7,0)-VLOOKUP(A199,$A$2:$G$981,7,0))/366),2)</f>
        <v>0.61</v>
      </c>
      <c r="C199" s="1">
        <f>COUNTIF($D$2:D199,"Да")</f>
        <v>2</v>
      </c>
      <c r="D199" s="42" t="str">
        <f>IF(ISERROR(VLOOKUP(A199,'Айгенис Оп31'!$C$3:$C$13,1,0)),"Нет","Да")</f>
        <v>Нет</v>
      </c>
      <c r="E199" s="43">
        <f t="shared" si="6"/>
        <v>365</v>
      </c>
      <c r="F199" s="43">
        <f>COUNTIF(E200:$E$981,365)</f>
        <v>782</v>
      </c>
      <c r="G199" s="43">
        <f>COUNTIF(E200:$E$981,366)</f>
        <v>0</v>
      </c>
      <c r="H199" s="2"/>
    </row>
    <row r="200" spans="1:8" x14ac:dyDescent="0.25">
      <c r="A200" s="45">
        <f t="shared" si="7"/>
        <v>45794</v>
      </c>
      <c r="B200" s="49">
        <f>ROUND(('Все выпуски'!$Z$3*'Все выпуски'!$Z$6/100)*((VLOOKUP(IF(D200="Нет",VLOOKUP(C200,'Айгенис Оп31'!$A$2:$C$13,3,0),VLOOKUP((C200-1),'Айгенис Оп31'!$A$2:$C$13,3,0)),$A$2:$G$981,6,0)-VLOOKUP(A200,$A$2:$G$981,6,0))/365+(VLOOKUP(IF(D200="Нет",VLOOKUP(C200,'Айгенис Оп31'!$A$2:$C$13,3,0),VLOOKUP((C200-1),'Айгенис Оп31'!$A$2:$C$13,3,0)),$A$2:$G$981,7,0)-VLOOKUP(A200,$A$2:$G$981,7,0))/366),2)</f>
        <v>0.71</v>
      </c>
      <c r="C200" s="1">
        <f>COUNTIF($D$2:D200,"Да")</f>
        <v>2</v>
      </c>
      <c r="D200" s="42" t="str">
        <f>IF(ISERROR(VLOOKUP(A200,'Айгенис Оп31'!$C$3:$C$13,1,0)),"Нет","Да")</f>
        <v>Нет</v>
      </c>
      <c r="E200" s="43">
        <f t="shared" si="6"/>
        <v>365</v>
      </c>
      <c r="F200" s="43">
        <f>COUNTIF(E201:$E$981,365)</f>
        <v>781</v>
      </c>
      <c r="G200" s="43">
        <f>COUNTIF(E201:$E$981,366)</f>
        <v>0</v>
      </c>
      <c r="H200" s="2"/>
    </row>
    <row r="201" spans="1:8" x14ac:dyDescent="0.25">
      <c r="A201" s="45">
        <f t="shared" si="7"/>
        <v>45795</v>
      </c>
      <c r="B201" s="49">
        <f>ROUND(('Все выпуски'!$Z$3*'Все выпуски'!$Z$6/100)*((VLOOKUP(IF(D201="Нет",VLOOKUP(C201,'Айгенис Оп31'!$A$2:$C$13,3,0),VLOOKUP((C201-1),'Айгенис Оп31'!$A$2:$C$13,3,0)),$A$2:$G$981,6,0)-VLOOKUP(A201,$A$2:$G$981,6,0))/365+(VLOOKUP(IF(D201="Нет",VLOOKUP(C201,'Айгенис Оп31'!$A$2:$C$13,3,0),VLOOKUP((C201-1),'Айгенис Оп31'!$A$2:$C$13,3,0)),$A$2:$G$981,7,0)-VLOOKUP(A201,$A$2:$G$981,7,0))/366),2)</f>
        <v>0.81</v>
      </c>
      <c r="C201" s="1">
        <f>COUNTIF($D$2:D201,"Да")</f>
        <v>2</v>
      </c>
      <c r="D201" s="42" t="str">
        <f>IF(ISERROR(VLOOKUP(A201,'Айгенис Оп31'!$C$3:$C$13,1,0)),"Нет","Да")</f>
        <v>Нет</v>
      </c>
      <c r="E201" s="43">
        <f t="shared" si="6"/>
        <v>365</v>
      </c>
      <c r="F201" s="43">
        <f>COUNTIF(E202:$E$981,365)</f>
        <v>780</v>
      </c>
      <c r="G201" s="43">
        <f>COUNTIF(E202:$E$981,366)</f>
        <v>0</v>
      </c>
      <c r="H201" s="2"/>
    </row>
    <row r="202" spans="1:8" x14ac:dyDescent="0.25">
      <c r="A202" s="45">
        <f t="shared" si="7"/>
        <v>45796</v>
      </c>
      <c r="B202" s="49">
        <f>ROUND(('Все выпуски'!$Z$3*'Все выпуски'!$Z$6/100)*((VLOOKUP(IF(D202="Нет",VLOOKUP(C202,'Айгенис Оп31'!$A$2:$C$13,3,0),VLOOKUP((C202-1),'Айгенис Оп31'!$A$2:$C$13,3,0)),$A$2:$G$981,6,0)-VLOOKUP(A202,$A$2:$G$981,6,0))/365+(VLOOKUP(IF(D202="Нет",VLOOKUP(C202,'Айгенис Оп31'!$A$2:$C$13,3,0),VLOOKUP((C202-1),'Айгенис Оп31'!$A$2:$C$13,3,0)),$A$2:$G$981,7,0)-VLOOKUP(A202,$A$2:$G$981,7,0))/366),2)</f>
        <v>0.91</v>
      </c>
      <c r="C202" s="1">
        <f>COUNTIF($D$2:D202,"Да")</f>
        <v>2</v>
      </c>
      <c r="D202" s="42" t="str">
        <f>IF(ISERROR(VLOOKUP(A202,'Айгенис Оп31'!$C$3:$C$13,1,0)),"Нет","Да")</f>
        <v>Нет</v>
      </c>
      <c r="E202" s="43">
        <f t="shared" si="6"/>
        <v>365</v>
      </c>
      <c r="F202" s="43">
        <f>COUNTIF(E203:$E$981,365)</f>
        <v>779</v>
      </c>
      <c r="G202" s="43">
        <f>COUNTIF(E203:$E$981,366)</f>
        <v>0</v>
      </c>
      <c r="H202" s="2"/>
    </row>
    <row r="203" spans="1:8" x14ac:dyDescent="0.25">
      <c r="A203" s="45">
        <f t="shared" si="7"/>
        <v>45797</v>
      </c>
      <c r="B203" s="49">
        <f>ROUND(('Все выпуски'!$Z$3*'Все выпуски'!$Z$6/100)*((VLOOKUP(IF(D203="Нет",VLOOKUP(C203,'Айгенис Оп31'!$A$2:$C$13,3,0),VLOOKUP((C203-1),'Айгенис Оп31'!$A$2:$C$13,3,0)),$A$2:$G$981,6,0)-VLOOKUP(A203,$A$2:$G$981,6,0))/365+(VLOOKUP(IF(D203="Нет",VLOOKUP(C203,'Айгенис Оп31'!$A$2:$C$13,3,0),VLOOKUP((C203-1),'Айгенис Оп31'!$A$2:$C$13,3,0)),$A$2:$G$981,7,0)-VLOOKUP(A203,$A$2:$G$981,7,0))/366),2)</f>
        <v>1.01</v>
      </c>
      <c r="C203" s="1">
        <f>COUNTIF($D$2:D203,"Да")</f>
        <v>2</v>
      </c>
      <c r="D203" s="42" t="str">
        <f>IF(ISERROR(VLOOKUP(A203,'Айгенис Оп31'!$C$3:$C$13,1,0)),"Нет","Да")</f>
        <v>Нет</v>
      </c>
      <c r="E203" s="43">
        <f t="shared" si="6"/>
        <v>365</v>
      </c>
      <c r="F203" s="43">
        <f>COUNTIF(E204:$E$981,365)</f>
        <v>778</v>
      </c>
      <c r="G203" s="43">
        <f>COUNTIF(E204:$E$981,366)</f>
        <v>0</v>
      </c>
      <c r="H203" s="2"/>
    </row>
    <row r="204" spans="1:8" x14ac:dyDescent="0.25">
      <c r="A204" s="45">
        <f t="shared" si="7"/>
        <v>45798</v>
      </c>
      <c r="B204" s="49">
        <f>ROUND(('Все выпуски'!$Z$3*'Все выпуски'!$Z$6/100)*((VLOOKUP(IF(D204="Нет",VLOOKUP(C204,'Айгенис Оп31'!$A$2:$C$13,3,0),VLOOKUP((C204-1),'Айгенис Оп31'!$A$2:$C$13,3,0)),$A$2:$G$981,6,0)-VLOOKUP(A204,$A$2:$G$981,6,0))/365+(VLOOKUP(IF(D204="Нет",VLOOKUP(C204,'Айгенис Оп31'!$A$2:$C$13,3,0),VLOOKUP((C204-1),'Айгенис Оп31'!$A$2:$C$13,3,0)),$A$2:$G$981,7,0)-VLOOKUP(A204,$A$2:$G$981,7,0))/366),2)</f>
        <v>1.1200000000000001</v>
      </c>
      <c r="C204" s="1">
        <f>COUNTIF($D$2:D204,"Да")</f>
        <v>2</v>
      </c>
      <c r="D204" s="42" t="str">
        <f>IF(ISERROR(VLOOKUP(A204,'Айгенис Оп31'!$C$3:$C$13,1,0)),"Нет","Да")</f>
        <v>Нет</v>
      </c>
      <c r="E204" s="43">
        <f t="shared" si="6"/>
        <v>365</v>
      </c>
      <c r="F204" s="43">
        <f>COUNTIF(E205:$E$981,365)</f>
        <v>777</v>
      </c>
      <c r="G204" s="43">
        <f>COUNTIF(E205:$E$981,366)</f>
        <v>0</v>
      </c>
      <c r="H204" s="2"/>
    </row>
    <row r="205" spans="1:8" x14ac:dyDescent="0.25">
      <c r="A205" s="45">
        <f t="shared" si="7"/>
        <v>45799</v>
      </c>
      <c r="B205" s="49">
        <f>ROUND(('Все выпуски'!$Z$3*'Все выпуски'!$Z$6/100)*((VLOOKUP(IF(D205="Нет",VLOOKUP(C205,'Айгенис Оп31'!$A$2:$C$13,3,0),VLOOKUP((C205-1),'Айгенис Оп31'!$A$2:$C$13,3,0)),$A$2:$G$981,6,0)-VLOOKUP(A205,$A$2:$G$981,6,0))/365+(VLOOKUP(IF(D205="Нет",VLOOKUP(C205,'Айгенис Оп31'!$A$2:$C$13,3,0),VLOOKUP((C205-1),'Айгенис Оп31'!$A$2:$C$13,3,0)),$A$2:$G$981,7,0)-VLOOKUP(A205,$A$2:$G$981,7,0))/366),2)</f>
        <v>1.22</v>
      </c>
      <c r="C205" s="1">
        <f>COUNTIF($D$2:D205,"Да")</f>
        <v>2</v>
      </c>
      <c r="D205" s="42" t="str">
        <f>IF(ISERROR(VLOOKUP(A205,'Айгенис Оп31'!$C$3:$C$13,1,0)),"Нет","Да")</f>
        <v>Нет</v>
      </c>
      <c r="E205" s="43">
        <f t="shared" si="6"/>
        <v>365</v>
      </c>
      <c r="F205" s="43">
        <f>COUNTIF(E206:$E$981,365)</f>
        <v>776</v>
      </c>
      <c r="G205" s="43">
        <f>COUNTIF(E206:$E$981,366)</f>
        <v>0</v>
      </c>
      <c r="H205" s="2"/>
    </row>
    <row r="206" spans="1:8" x14ac:dyDescent="0.25">
      <c r="A206" s="45">
        <f t="shared" si="7"/>
        <v>45800</v>
      </c>
      <c r="B206" s="49">
        <f>ROUND(('Все выпуски'!$Z$3*'Все выпуски'!$Z$6/100)*((VLOOKUP(IF(D206="Нет",VLOOKUP(C206,'Айгенис Оп31'!$A$2:$C$13,3,0),VLOOKUP((C206-1),'Айгенис Оп31'!$A$2:$C$13,3,0)),$A$2:$G$981,6,0)-VLOOKUP(A206,$A$2:$G$981,6,0))/365+(VLOOKUP(IF(D206="Нет",VLOOKUP(C206,'Айгенис Оп31'!$A$2:$C$13,3,0),VLOOKUP((C206-1),'Айгенис Оп31'!$A$2:$C$13,3,0)),$A$2:$G$981,7,0)-VLOOKUP(A206,$A$2:$G$981,7,0))/366),2)</f>
        <v>1.32</v>
      </c>
      <c r="C206" s="1">
        <f>COUNTIF($D$2:D206,"Да")</f>
        <v>2</v>
      </c>
      <c r="D206" s="42" t="str">
        <f>IF(ISERROR(VLOOKUP(A206,'Айгенис Оп31'!$C$3:$C$13,1,0)),"Нет","Да")</f>
        <v>Нет</v>
      </c>
      <c r="E206" s="43">
        <f t="shared" si="6"/>
        <v>365</v>
      </c>
      <c r="F206" s="43">
        <f>COUNTIF(E207:$E$981,365)</f>
        <v>775</v>
      </c>
      <c r="G206" s="43">
        <f>COUNTIF(E207:$E$981,366)</f>
        <v>0</v>
      </c>
      <c r="H206" s="2"/>
    </row>
    <row r="207" spans="1:8" x14ac:dyDescent="0.25">
      <c r="A207" s="45">
        <f t="shared" si="7"/>
        <v>45801</v>
      </c>
      <c r="B207" s="49">
        <f>ROUND(('Все выпуски'!$Z$3*'Все выпуски'!$Z$6/100)*((VLOOKUP(IF(D207="Нет",VLOOKUP(C207,'Айгенис Оп31'!$A$2:$C$13,3,0),VLOOKUP((C207-1),'Айгенис Оп31'!$A$2:$C$13,3,0)),$A$2:$G$981,6,0)-VLOOKUP(A207,$A$2:$G$981,6,0))/365+(VLOOKUP(IF(D207="Нет",VLOOKUP(C207,'Айгенис Оп31'!$A$2:$C$13,3,0),VLOOKUP((C207-1),'Айгенис Оп31'!$A$2:$C$13,3,0)),$A$2:$G$981,7,0)-VLOOKUP(A207,$A$2:$G$981,7,0))/366),2)</f>
        <v>1.42</v>
      </c>
      <c r="C207" s="1">
        <f>COUNTIF($D$2:D207,"Да")</f>
        <v>2</v>
      </c>
      <c r="D207" s="42" t="str">
        <f>IF(ISERROR(VLOOKUP(A207,'Айгенис Оп31'!$C$3:$C$13,1,0)),"Нет","Да")</f>
        <v>Нет</v>
      </c>
      <c r="E207" s="43">
        <f t="shared" si="6"/>
        <v>365</v>
      </c>
      <c r="F207" s="43">
        <f>COUNTIF(E208:$E$981,365)</f>
        <v>774</v>
      </c>
      <c r="G207" s="43">
        <f>COUNTIF(E208:$E$981,366)</f>
        <v>0</v>
      </c>
      <c r="H207" s="2"/>
    </row>
    <row r="208" spans="1:8" x14ac:dyDescent="0.25">
      <c r="A208" s="45">
        <f t="shared" si="7"/>
        <v>45802</v>
      </c>
      <c r="B208" s="49">
        <f>ROUND(('Все выпуски'!$Z$3*'Все выпуски'!$Z$6/100)*((VLOOKUP(IF(D208="Нет",VLOOKUP(C208,'Айгенис Оп31'!$A$2:$C$13,3,0),VLOOKUP((C208-1),'Айгенис Оп31'!$A$2:$C$13,3,0)),$A$2:$G$981,6,0)-VLOOKUP(A208,$A$2:$G$981,6,0))/365+(VLOOKUP(IF(D208="Нет",VLOOKUP(C208,'Айгенис Оп31'!$A$2:$C$13,3,0),VLOOKUP((C208-1),'Айгенис Оп31'!$A$2:$C$13,3,0)),$A$2:$G$981,7,0)-VLOOKUP(A208,$A$2:$G$981,7,0))/366),2)</f>
        <v>1.52</v>
      </c>
      <c r="C208" s="1">
        <f>COUNTIF($D$2:D208,"Да")</f>
        <v>2</v>
      </c>
      <c r="D208" s="42" t="str">
        <f>IF(ISERROR(VLOOKUP(A208,'Айгенис Оп31'!$C$3:$C$13,1,0)),"Нет","Да")</f>
        <v>Нет</v>
      </c>
      <c r="E208" s="43">
        <f t="shared" si="6"/>
        <v>365</v>
      </c>
      <c r="F208" s="43">
        <f>COUNTIF(E209:$E$981,365)</f>
        <v>773</v>
      </c>
      <c r="G208" s="43">
        <f>COUNTIF(E209:$E$981,366)</f>
        <v>0</v>
      </c>
      <c r="H208" s="2"/>
    </row>
    <row r="209" spans="1:8" x14ac:dyDescent="0.25">
      <c r="A209" s="45">
        <f t="shared" si="7"/>
        <v>45803</v>
      </c>
      <c r="B209" s="49">
        <f>ROUND(('Все выпуски'!$Z$3*'Все выпуски'!$Z$6/100)*((VLOOKUP(IF(D209="Нет",VLOOKUP(C209,'Айгенис Оп31'!$A$2:$C$13,3,0),VLOOKUP((C209-1),'Айгенис Оп31'!$A$2:$C$13,3,0)),$A$2:$G$981,6,0)-VLOOKUP(A209,$A$2:$G$981,6,0))/365+(VLOOKUP(IF(D209="Нет",VLOOKUP(C209,'Айгенис Оп31'!$A$2:$C$13,3,0),VLOOKUP((C209-1),'Айгенис Оп31'!$A$2:$C$13,3,0)),$A$2:$G$981,7,0)-VLOOKUP(A209,$A$2:$G$981,7,0))/366),2)</f>
        <v>1.62</v>
      </c>
      <c r="C209" s="1">
        <f>COUNTIF($D$2:D209,"Да")</f>
        <v>2</v>
      </c>
      <c r="D209" s="42" t="str">
        <f>IF(ISERROR(VLOOKUP(A209,'Айгенис Оп31'!$C$3:$C$13,1,0)),"Нет","Да")</f>
        <v>Нет</v>
      </c>
      <c r="E209" s="43">
        <f t="shared" si="6"/>
        <v>365</v>
      </c>
      <c r="F209" s="43">
        <f>COUNTIF(E210:$E$981,365)</f>
        <v>772</v>
      </c>
      <c r="G209" s="43">
        <f>COUNTIF(E210:$E$981,366)</f>
        <v>0</v>
      </c>
      <c r="H209" s="2"/>
    </row>
    <row r="210" spans="1:8" x14ac:dyDescent="0.25">
      <c r="A210" s="45">
        <f t="shared" si="7"/>
        <v>45804</v>
      </c>
      <c r="B210" s="49">
        <f>ROUND(('Все выпуски'!$Z$3*'Все выпуски'!$Z$6/100)*((VLOOKUP(IF(D210="Нет",VLOOKUP(C210,'Айгенис Оп31'!$A$2:$C$13,3,0),VLOOKUP((C210-1),'Айгенис Оп31'!$A$2:$C$13,3,0)),$A$2:$G$981,6,0)-VLOOKUP(A210,$A$2:$G$981,6,0))/365+(VLOOKUP(IF(D210="Нет",VLOOKUP(C210,'Айгенис Оп31'!$A$2:$C$13,3,0),VLOOKUP((C210-1),'Айгенис Оп31'!$A$2:$C$13,3,0)),$A$2:$G$981,7,0)-VLOOKUP(A210,$A$2:$G$981,7,0))/366),2)</f>
        <v>1.72</v>
      </c>
      <c r="C210" s="1">
        <f>COUNTIF($D$2:D210,"Да")</f>
        <v>2</v>
      </c>
      <c r="D210" s="42" t="str">
        <f>IF(ISERROR(VLOOKUP(A210,'Айгенис Оп31'!$C$3:$C$13,1,0)),"Нет","Да")</f>
        <v>Нет</v>
      </c>
      <c r="E210" s="43">
        <f t="shared" si="6"/>
        <v>365</v>
      </c>
      <c r="F210" s="43">
        <f>COUNTIF(E211:$E$981,365)</f>
        <v>771</v>
      </c>
      <c r="G210" s="43">
        <f>COUNTIF(E211:$E$981,366)</f>
        <v>0</v>
      </c>
      <c r="H210" s="2"/>
    </row>
    <row r="211" spans="1:8" x14ac:dyDescent="0.25">
      <c r="A211" s="45">
        <f t="shared" si="7"/>
        <v>45805</v>
      </c>
      <c r="B211" s="49">
        <f>ROUND(('Все выпуски'!$Z$3*'Все выпуски'!$Z$6/100)*((VLOOKUP(IF(D211="Нет",VLOOKUP(C211,'Айгенис Оп31'!$A$2:$C$13,3,0),VLOOKUP((C211-1),'Айгенис Оп31'!$A$2:$C$13,3,0)),$A$2:$G$981,6,0)-VLOOKUP(A211,$A$2:$G$981,6,0))/365+(VLOOKUP(IF(D211="Нет",VLOOKUP(C211,'Айгенис Оп31'!$A$2:$C$13,3,0),VLOOKUP((C211-1),'Айгенис Оп31'!$A$2:$C$13,3,0)),$A$2:$G$981,7,0)-VLOOKUP(A211,$A$2:$G$981,7,0))/366),2)</f>
        <v>1.82</v>
      </c>
      <c r="C211" s="1">
        <f>COUNTIF($D$2:D211,"Да")</f>
        <v>2</v>
      </c>
      <c r="D211" s="42" t="str">
        <f>IF(ISERROR(VLOOKUP(A211,'Айгенис Оп31'!$C$3:$C$13,1,0)),"Нет","Да")</f>
        <v>Нет</v>
      </c>
      <c r="E211" s="43">
        <f t="shared" si="6"/>
        <v>365</v>
      </c>
      <c r="F211" s="43">
        <f>COUNTIF(E212:$E$981,365)</f>
        <v>770</v>
      </c>
      <c r="G211" s="43">
        <f>COUNTIF(E212:$E$981,366)</f>
        <v>0</v>
      </c>
      <c r="H211" s="2"/>
    </row>
    <row r="212" spans="1:8" x14ac:dyDescent="0.25">
      <c r="A212" s="45">
        <f t="shared" si="7"/>
        <v>45806</v>
      </c>
      <c r="B212" s="49">
        <f>ROUND(('Все выпуски'!$Z$3*'Все выпуски'!$Z$6/100)*((VLOOKUP(IF(D212="Нет",VLOOKUP(C212,'Айгенис Оп31'!$A$2:$C$13,3,0),VLOOKUP((C212-1),'Айгенис Оп31'!$A$2:$C$13,3,0)),$A$2:$G$981,6,0)-VLOOKUP(A212,$A$2:$G$981,6,0))/365+(VLOOKUP(IF(D212="Нет",VLOOKUP(C212,'Айгенис Оп31'!$A$2:$C$13,3,0),VLOOKUP((C212-1),'Айгенис Оп31'!$A$2:$C$13,3,0)),$A$2:$G$981,7,0)-VLOOKUP(A212,$A$2:$G$981,7,0))/366),2)</f>
        <v>1.93</v>
      </c>
      <c r="C212" s="1">
        <f>COUNTIF($D$2:D212,"Да")</f>
        <v>2</v>
      </c>
      <c r="D212" s="42" t="str">
        <f>IF(ISERROR(VLOOKUP(A212,'Айгенис Оп31'!$C$3:$C$13,1,0)),"Нет","Да")</f>
        <v>Нет</v>
      </c>
      <c r="E212" s="43">
        <f t="shared" si="6"/>
        <v>365</v>
      </c>
      <c r="F212" s="43">
        <f>COUNTIF(E213:$E$981,365)</f>
        <v>769</v>
      </c>
      <c r="G212" s="43">
        <f>COUNTIF(E213:$E$981,366)</f>
        <v>0</v>
      </c>
      <c r="H212" s="2"/>
    </row>
    <row r="213" spans="1:8" x14ac:dyDescent="0.25">
      <c r="A213" s="45">
        <f t="shared" si="7"/>
        <v>45807</v>
      </c>
      <c r="B213" s="49">
        <f>ROUND(('Все выпуски'!$Z$3*'Все выпуски'!$Z$6/100)*((VLOOKUP(IF(D213="Нет",VLOOKUP(C213,'Айгенис Оп31'!$A$2:$C$13,3,0),VLOOKUP((C213-1),'Айгенис Оп31'!$A$2:$C$13,3,0)),$A$2:$G$981,6,0)-VLOOKUP(A213,$A$2:$G$981,6,0))/365+(VLOOKUP(IF(D213="Нет",VLOOKUP(C213,'Айгенис Оп31'!$A$2:$C$13,3,0),VLOOKUP((C213-1),'Айгенис Оп31'!$A$2:$C$13,3,0)),$A$2:$G$981,7,0)-VLOOKUP(A213,$A$2:$G$981,7,0))/366),2)</f>
        <v>2.0299999999999998</v>
      </c>
      <c r="C213" s="1">
        <f>COUNTIF($D$2:D213,"Да")</f>
        <v>2</v>
      </c>
      <c r="D213" s="42" t="str">
        <f>IF(ISERROR(VLOOKUP(A213,'Айгенис Оп31'!$C$3:$C$13,1,0)),"Нет","Да")</f>
        <v>Нет</v>
      </c>
      <c r="E213" s="43">
        <f t="shared" si="6"/>
        <v>365</v>
      </c>
      <c r="F213" s="43">
        <f>COUNTIF(E214:$E$981,365)</f>
        <v>768</v>
      </c>
      <c r="G213" s="43">
        <f>COUNTIF(E214:$E$981,366)</f>
        <v>0</v>
      </c>
      <c r="H213" s="2"/>
    </row>
    <row r="214" spans="1:8" x14ac:dyDescent="0.25">
      <c r="A214" s="45">
        <f t="shared" si="7"/>
        <v>45808</v>
      </c>
      <c r="B214" s="49">
        <f>ROUND(('Все выпуски'!$Z$3*'Все выпуски'!$Z$6/100)*((VLOOKUP(IF(D214="Нет",VLOOKUP(C214,'Айгенис Оп31'!$A$2:$C$13,3,0),VLOOKUP((C214-1),'Айгенис Оп31'!$A$2:$C$13,3,0)),$A$2:$G$981,6,0)-VLOOKUP(A214,$A$2:$G$981,6,0))/365+(VLOOKUP(IF(D214="Нет",VLOOKUP(C214,'Айгенис Оп31'!$A$2:$C$13,3,0),VLOOKUP((C214-1),'Айгенис Оп31'!$A$2:$C$13,3,0)),$A$2:$G$981,7,0)-VLOOKUP(A214,$A$2:$G$981,7,0))/366),2)</f>
        <v>2.13</v>
      </c>
      <c r="C214" s="1">
        <f>COUNTIF($D$2:D214,"Да")</f>
        <v>2</v>
      </c>
      <c r="D214" s="42" t="str">
        <f>IF(ISERROR(VLOOKUP(A214,'Айгенис Оп31'!$C$3:$C$13,1,0)),"Нет","Да")</f>
        <v>Нет</v>
      </c>
      <c r="E214" s="43">
        <f t="shared" si="6"/>
        <v>365</v>
      </c>
      <c r="F214" s="43">
        <f>COUNTIF(E215:$E$981,365)</f>
        <v>767</v>
      </c>
      <c r="G214" s="43">
        <f>COUNTIF(E215:$E$981,366)</f>
        <v>0</v>
      </c>
      <c r="H214" s="2"/>
    </row>
    <row r="215" spans="1:8" x14ac:dyDescent="0.25">
      <c r="A215" s="45">
        <f t="shared" si="7"/>
        <v>45809</v>
      </c>
      <c r="B215" s="49">
        <f>ROUND(('Все выпуски'!$Z$3*'Все выпуски'!$Z$6/100)*((VLOOKUP(IF(D215="Нет",VLOOKUP(C215,'Айгенис Оп31'!$A$2:$C$13,3,0),VLOOKUP((C215-1),'Айгенис Оп31'!$A$2:$C$13,3,0)),$A$2:$G$981,6,0)-VLOOKUP(A215,$A$2:$G$981,6,0))/365+(VLOOKUP(IF(D215="Нет",VLOOKUP(C215,'Айгенис Оп31'!$A$2:$C$13,3,0),VLOOKUP((C215-1),'Айгенис Оп31'!$A$2:$C$13,3,0)),$A$2:$G$981,7,0)-VLOOKUP(A215,$A$2:$G$981,7,0))/366),2)</f>
        <v>2.23</v>
      </c>
      <c r="C215" s="1">
        <f>COUNTIF($D$2:D215,"Да")</f>
        <v>2</v>
      </c>
      <c r="D215" s="42" t="str">
        <f>IF(ISERROR(VLOOKUP(A215,'Айгенис Оп31'!$C$3:$C$13,1,0)),"Нет","Да")</f>
        <v>Нет</v>
      </c>
      <c r="E215" s="43">
        <f t="shared" si="6"/>
        <v>365</v>
      </c>
      <c r="F215" s="43">
        <f>COUNTIF(E216:$E$981,365)</f>
        <v>766</v>
      </c>
      <c r="G215" s="43">
        <f>COUNTIF(E216:$E$981,366)</f>
        <v>0</v>
      </c>
      <c r="H215" s="2"/>
    </row>
    <row r="216" spans="1:8" x14ac:dyDescent="0.25">
      <c r="A216" s="45">
        <f t="shared" si="7"/>
        <v>45810</v>
      </c>
      <c r="B216" s="49">
        <f>ROUND(('Все выпуски'!$Z$3*'Все выпуски'!$Z$6/100)*((VLOOKUP(IF(D216="Нет",VLOOKUP(C216,'Айгенис Оп31'!$A$2:$C$13,3,0),VLOOKUP((C216-1),'Айгенис Оп31'!$A$2:$C$13,3,0)),$A$2:$G$981,6,0)-VLOOKUP(A216,$A$2:$G$981,6,0))/365+(VLOOKUP(IF(D216="Нет",VLOOKUP(C216,'Айгенис Оп31'!$A$2:$C$13,3,0),VLOOKUP((C216-1),'Айгенис Оп31'!$A$2:$C$13,3,0)),$A$2:$G$981,7,0)-VLOOKUP(A216,$A$2:$G$981,7,0))/366),2)</f>
        <v>2.33</v>
      </c>
      <c r="C216" s="1">
        <f>COUNTIF($D$2:D216,"Да")</f>
        <v>2</v>
      </c>
      <c r="D216" s="42" t="str">
        <f>IF(ISERROR(VLOOKUP(A216,'Айгенис Оп31'!$C$3:$C$13,1,0)),"Нет","Да")</f>
        <v>Нет</v>
      </c>
      <c r="E216" s="43">
        <f t="shared" si="6"/>
        <v>365</v>
      </c>
      <c r="F216" s="43">
        <f>COUNTIF(E217:$E$981,365)</f>
        <v>765</v>
      </c>
      <c r="G216" s="43">
        <f>COUNTIF(E217:$E$981,366)</f>
        <v>0</v>
      </c>
      <c r="H216" s="2"/>
    </row>
    <row r="217" spans="1:8" x14ac:dyDescent="0.25">
      <c r="A217" s="45">
        <f t="shared" si="7"/>
        <v>45811</v>
      </c>
      <c r="B217" s="49">
        <f>ROUND(('Все выпуски'!$Z$3*'Все выпуски'!$Z$6/100)*((VLOOKUP(IF(D217="Нет",VLOOKUP(C217,'Айгенис Оп31'!$A$2:$C$13,3,0),VLOOKUP((C217-1),'Айгенис Оп31'!$A$2:$C$13,3,0)),$A$2:$G$981,6,0)-VLOOKUP(A217,$A$2:$G$981,6,0))/365+(VLOOKUP(IF(D217="Нет",VLOOKUP(C217,'Айгенис Оп31'!$A$2:$C$13,3,0),VLOOKUP((C217-1),'Айгенис Оп31'!$A$2:$C$13,3,0)),$A$2:$G$981,7,0)-VLOOKUP(A217,$A$2:$G$981,7,0))/366),2)</f>
        <v>2.4300000000000002</v>
      </c>
      <c r="C217" s="1">
        <f>COUNTIF($D$2:D217,"Да")</f>
        <v>2</v>
      </c>
      <c r="D217" s="42" t="str">
        <f>IF(ISERROR(VLOOKUP(A217,'Айгенис Оп31'!$C$3:$C$13,1,0)),"Нет","Да")</f>
        <v>Нет</v>
      </c>
      <c r="E217" s="43">
        <f t="shared" si="6"/>
        <v>365</v>
      </c>
      <c r="F217" s="43">
        <f>COUNTIF(E218:$E$981,365)</f>
        <v>764</v>
      </c>
      <c r="G217" s="43">
        <f>COUNTIF(E218:$E$981,366)</f>
        <v>0</v>
      </c>
      <c r="H217" s="2"/>
    </row>
    <row r="218" spans="1:8" x14ac:dyDescent="0.25">
      <c r="A218" s="45">
        <f t="shared" si="7"/>
        <v>45812</v>
      </c>
      <c r="B218" s="49">
        <f>ROUND(('Все выпуски'!$Z$3*'Все выпуски'!$Z$6/100)*((VLOOKUP(IF(D218="Нет",VLOOKUP(C218,'Айгенис Оп31'!$A$2:$C$13,3,0),VLOOKUP((C218-1),'Айгенис Оп31'!$A$2:$C$13,3,0)),$A$2:$G$981,6,0)-VLOOKUP(A218,$A$2:$G$981,6,0))/365+(VLOOKUP(IF(D218="Нет",VLOOKUP(C218,'Айгенис Оп31'!$A$2:$C$13,3,0),VLOOKUP((C218-1),'Айгенис Оп31'!$A$2:$C$13,3,0)),$A$2:$G$981,7,0)-VLOOKUP(A218,$A$2:$G$981,7,0))/366),2)</f>
        <v>2.5299999999999998</v>
      </c>
      <c r="C218" s="1">
        <f>COUNTIF($D$2:D218,"Да")</f>
        <v>2</v>
      </c>
      <c r="D218" s="42" t="str">
        <f>IF(ISERROR(VLOOKUP(A218,'Айгенис Оп31'!$C$3:$C$13,1,0)),"Нет","Да")</f>
        <v>Нет</v>
      </c>
      <c r="E218" s="43">
        <f t="shared" si="6"/>
        <v>365</v>
      </c>
      <c r="F218" s="43">
        <f>COUNTIF(E219:$E$981,365)</f>
        <v>763</v>
      </c>
      <c r="G218" s="43">
        <f>COUNTIF(E219:$E$981,366)</f>
        <v>0</v>
      </c>
      <c r="H218" s="2"/>
    </row>
    <row r="219" spans="1:8" x14ac:dyDescent="0.25">
      <c r="A219" s="45">
        <f t="shared" si="7"/>
        <v>45813</v>
      </c>
      <c r="B219" s="49">
        <f>ROUND(('Все выпуски'!$Z$3*'Все выпуски'!$Z$6/100)*((VLOOKUP(IF(D219="Нет",VLOOKUP(C219,'Айгенис Оп31'!$A$2:$C$13,3,0),VLOOKUP((C219-1),'Айгенис Оп31'!$A$2:$C$13,3,0)),$A$2:$G$981,6,0)-VLOOKUP(A219,$A$2:$G$981,6,0))/365+(VLOOKUP(IF(D219="Нет",VLOOKUP(C219,'Айгенис Оп31'!$A$2:$C$13,3,0),VLOOKUP((C219-1),'Айгенис Оп31'!$A$2:$C$13,3,0)),$A$2:$G$981,7,0)-VLOOKUP(A219,$A$2:$G$981,7,0))/366),2)</f>
        <v>2.64</v>
      </c>
      <c r="C219" s="1">
        <f>COUNTIF($D$2:D219,"Да")</f>
        <v>2</v>
      </c>
      <c r="D219" s="42" t="str">
        <f>IF(ISERROR(VLOOKUP(A219,'Айгенис Оп31'!$C$3:$C$13,1,0)),"Нет","Да")</f>
        <v>Нет</v>
      </c>
      <c r="E219" s="43">
        <f t="shared" si="6"/>
        <v>365</v>
      </c>
      <c r="F219" s="43">
        <f>COUNTIF(E220:$E$981,365)</f>
        <v>762</v>
      </c>
      <c r="G219" s="43">
        <f>COUNTIF(E220:$E$981,366)</f>
        <v>0</v>
      </c>
      <c r="H219" s="2"/>
    </row>
    <row r="220" spans="1:8" x14ac:dyDescent="0.25">
      <c r="A220" s="45">
        <f t="shared" si="7"/>
        <v>45814</v>
      </c>
      <c r="B220" s="49">
        <f>ROUND(('Все выпуски'!$Z$3*'Все выпуски'!$Z$6/100)*((VLOOKUP(IF(D220="Нет",VLOOKUP(C220,'Айгенис Оп31'!$A$2:$C$13,3,0),VLOOKUP((C220-1),'Айгенис Оп31'!$A$2:$C$13,3,0)),$A$2:$G$981,6,0)-VLOOKUP(A220,$A$2:$G$981,6,0))/365+(VLOOKUP(IF(D220="Нет",VLOOKUP(C220,'Айгенис Оп31'!$A$2:$C$13,3,0),VLOOKUP((C220-1),'Айгенис Оп31'!$A$2:$C$13,3,0)),$A$2:$G$981,7,0)-VLOOKUP(A220,$A$2:$G$981,7,0))/366),2)</f>
        <v>2.74</v>
      </c>
      <c r="C220" s="1">
        <f>COUNTIF($D$2:D220,"Да")</f>
        <v>2</v>
      </c>
      <c r="D220" s="42" t="str">
        <f>IF(ISERROR(VLOOKUP(A220,'Айгенис Оп31'!$C$3:$C$13,1,0)),"Нет","Да")</f>
        <v>Нет</v>
      </c>
      <c r="E220" s="43">
        <f t="shared" si="6"/>
        <v>365</v>
      </c>
      <c r="F220" s="43">
        <f>COUNTIF(E221:$E$981,365)</f>
        <v>761</v>
      </c>
      <c r="G220" s="43">
        <f>COUNTIF(E221:$E$981,366)</f>
        <v>0</v>
      </c>
      <c r="H220" s="2"/>
    </row>
    <row r="221" spans="1:8" x14ac:dyDescent="0.25">
      <c r="A221" s="45">
        <f t="shared" si="7"/>
        <v>45815</v>
      </c>
      <c r="B221" s="49">
        <f>ROUND(('Все выпуски'!$Z$3*'Все выпуски'!$Z$6/100)*((VLOOKUP(IF(D221="Нет",VLOOKUP(C221,'Айгенис Оп31'!$A$2:$C$13,3,0),VLOOKUP((C221-1),'Айгенис Оп31'!$A$2:$C$13,3,0)),$A$2:$G$981,6,0)-VLOOKUP(A221,$A$2:$G$981,6,0))/365+(VLOOKUP(IF(D221="Нет",VLOOKUP(C221,'Айгенис Оп31'!$A$2:$C$13,3,0),VLOOKUP((C221-1),'Айгенис Оп31'!$A$2:$C$13,3,0)),$A$2:$G$981,7,0)-VLOOKUP(A221,$A$2:$G$981,7,0))/366),2)</f>
        <v>2.84</v>
      </c>
      <c r="C221" s="1">
        <f>COUNTIF($D$2:D221,"Да")</f>
        <v>2</v>
      </c>
      <c r="D221" s="42" t="str">
        <f>IF(ISERROR(VLOOKUP(A221,'Айгенис Оп31'!$C$3:$C$13,1,0)),"Нет","Да")</f>
        <v>Нет</v>
      </c>
      <c r="E221" s="43">
        <f t="shared" si="6"/>
        <v>365</v>
      </c>
      <c r="F221" s="43">
        <f>COUNTIF(E222:$E$981,365)</f>
        <v>760</v>
      </c>
      <c r="G221" s="43">
        <f>COUNTIF(E222:$E$981,366)</f>
        <v>0</v>
      </c>
      <c r="H221" s="2"/>
    </row>
    <row r="222" spans="1:8" x14ac:dyDescent="0.25">
      <c r="A222" s="45">
        <f t="shared" si="7"/>
        <v>45816</v>
      </c>
      <c r="B222" s="49">
        <f>ROUND(('Все выпуски'!$Z$3*'Все выпуски'!$Z$6/100)*((VLOOKUP(IF(D222="Нет",VLOOKUP(C222,'Айгенис Оп31'!$A$2:$C$13,3,0),VLOOKUP((C222-1),'Айгенис Оп31'!$A$2:$C$13,3,0)),$A$2:$G$981,6,0)-VLOOKUP(A222,$A$2:$G$981,6,0))/365+(VLOOKUP(IF(D222="Нет",VLOOKUP(C222,'Айгенис Оп31'!$A$2:$C$13,3,0),VLOOKUP((C222-1),'Айгенис Оп31'!$A$2:$C$13,3,0)),$A$2:$G$981,7,0)-VLOOKUP(A222,$A$2:$G$981,7,0))/366),2)</f>
        <v>2.94</v>
      </c>
      <c r="C222" s="1">
        <f>COUNTIF($D$2:D222,"Да")</f>
        <v>2</v>
      </c>
      <c r="D222" s="42" t="str">
        <f>IF(ISERROR(VLOOKUP(A222,'Айгенис Оп31'!$C$3:$C$13,1,0)),"Нет","Да")</f>
        <v>Нет</v>
      </c>
      <c r="E222" s="43">
        <f t="shared" si="6"/>
        <v>365</v>
      </c>
      <c r="F222" s="43">
        <f>COUNTIF(E223:$E$981,365)</f>
        <v>759</v>
      </c>
      <c r="G222" s="43">
        <f>COUNTIF(E223:$E$981,366)</f>
        <v>0</v>
      </c>
      <c r="H222" s="2"/>
    </row>
    <row r="223" spans="1:8" x14ac:dyDescent="0.25">
      <c r="A223" s="45">
        <f t="shared" si="7"/>
        <v>45817</v>
      </c>
      <c r="B223" s="49">
        <f>ROUND(('Все выпуски'!$Z$3*'Все выпуски'!$Z$6/100)*((VLOOKUP(IF(D223="Нет",VLOOKUP(C223,'Айгенис Оп31'!$A$2:$C$13,3,0),VLOOKUP((C223-1),'Айгенис Оп31'!$A$2:$C$13,3,0)),$A$2:$G$981,6,0)-VLOOKUP(A223,$A$2:$G$981,6,0))/365+(VLOOKUP(IF(D223="Нет",VLOOKUP(C223,'Айгенис Оп31'!$A$2:$C$13,3,0),VLOOKUP((C223-1),'Айгенис Оп31'!$A$2:$C$13,3,0)),$A$2:$G$981,7,0)-VLOOKUP(A223,$A$2:$G$981,7,0))/366),2)</f>
        <v>3.04</v>
      </c>
      <c r="C223" s="1">
        <f>COUNTIF($D$2:D223,"Да")</f>
        <v>2</v>
      </c>
      <c r="D223" s="42" t="str">
        <f>IF(ISERROR(VLOOKUP(A223,'Айгенис Оп31'!$C$3:$C$13,1,0)),"Нет","Да")</f>
        <v>Нет</v>
      </c>
      <c r="E223" s="43">
        <f t="shared" si="6"/>
        <v>365</v>
      </c>
      <c r="F223" s="43">
        <f>COUNTIF(E224:$E$981,365)</f>
        <v>758</v>
      </c>
      <c r="G223" s="43">
        <f>COUNTIF(E224:$E$981,366)</f>
        <v>0</v>
      </c>
      <c r="H223" s="2"/>
    </row>
    <row r="224" spans="1:8" x14ac:dyDescent="0.25">
      <c r="A224" s="45">
        <f t="shared" si="7"/>
        <v>45818</v>
      </c>
      <c r="B224" s="49">
        <f>ROUND(('Все выпуски'!$Z$3*'Все выпуски'!$Z$6/100)*((VLOOKUP(IF(D224="Нет",VLOOKUP(C224,'Айгенис Оп31'!$A$2:$C$13,3,0),VLOOKUP((C224-1),'Айгенис Оп31'!$A$2:$C$13,3,0)),$A$2:$G$981,6,0)-VLOOKUP(A224,$A$2:$G$981,6,0))/365+(VLOOKUP(IF(D224="Нет",VLOOKUP(C224,'Айгенис Оп31'!$A$2:$C$13,3,0),VLOOKUP((C224-1),'Айгенис Оп31'!$A$2:$C$13,3,0)),$A$2:$G$981,7,0)-VLOOKUP(A224,$A$2:$G$981,7,0))/366),2)</f>
        <v>3.14</v>
      </c>
      <c r="C224" s="1">
        <f>COUNTIF($D$2:D224,"Да")</f>
        <v>2</v>
      </c>
      <c r="D224" s="42" t="str">
        <f>IF(ISERROR(VLOOKUP(A224,'Айгенис Оп31'!$C$3:$C$13,1,0)),"Нет","Да")</f>
        <v>Нет</v>
      </c>
      <c r="E224" s="43">
        <f t="shared" si="6"/>
        <v>365</v>
      </c>
      <c r="F224" s="43">
        <f>COUNTIF(E225:$E$981,365)</f>
        <v>757</v>
      </c>
      <c r="G224" s="43">
        <f>COUNTIF(E225:$E$981,366)</f>
        <v>0</v>
      </c>
      <c r="H224" s="2"/>
    </row>
    <row r="225" spans="1:8" x14ac:dyDescent="0.25">
      <c r="A225" s="45">
        <f t="shared" si="7"/>
        <v>45819</v>
      </c>
      <c r="B225" s="49">
        <f>ROUND(('Все выпуски'!$Z$3*'Все выпуски'!$Z$6/100)*((VLOOKUP(IF(D225="Нет",VLOOKUP(C225,'Айгенис Оп31'!$A$2:$C$13,3,0),VLOOKUP((C225-1),'Айгенис Оп31'!$A$2:$C$13,3,0)),$A$2:$G$981,6,0)-VLOOKUP(A225,$A$2:$G$981,6,0))/365+(VLOOKUP(IF(D225="Нет",VLOOKUP(C225,'Айгенис Оп31'!$A$2:$C$13,3,0),VLOOKUP((C225-1),'Айгенис Оп31'!$A$2:$C$13,3,0)),$A$2:$G$981,7,0)-VLOOKUP(A225,$A$2:$G$981,7,0))/366),2)</f>
        <v>3.24</v>
      </c>
      <c r="C225" s="1">
        <f>COUNTIF($D$2:D225,"Да")</f>
        <v>2</v>
      </c>
      <c r="D225" s="42" t="str">
        <f>IF(ISERROR(VLOOKUP(A225,'Айгенис Оп31'!$C$3:$C$13,1,0)),"Нет","Да")</f>
        <v>Нет</v>
      </c>
      <c r="E225" s="43">
        <f t="shared" si="6"/>
        <v>365</v>
      </c>
      <c r="F225" s="43">
        <f>COUNTIF(E226:$E$981,365)</f>
        <v>756</v>
      </c>
      <c r="G225" s="43">
        <f>COUNTIF(E226:$E$981,366)</f>
        <v>0</v>
      </c>
      <c r="H225" s="2"/>
    </row>
    <row r="226" spans="1:8" x14ac:dyDescent="0.25">
      <c r="A226" s="45">
        <f t="shared" si="7"/>
        <v>45820</v>
      </c>
      <c r="B226" s="49">
        <f>ROUND(('Все выпуски'!$Z$3*'Все выпуски'!$Z$6/100)*((VLOOKUP(IF(D226="Нет",VLOOKUP(C226,'Айгенис Оп31'!$A$2:$C$13,3,0),VLOOKUP((C226-1),'Айгенис Оп31'!$A$2:$C$13,3,0)),$A$2:$G$981,6,0)-VLOOKUP(A226,$A$2:$G$981,6,0))/365+(VLOOKUP(IF(D226="Нет",VLOOKUP(C226,'Айгенис Оп31'!$A$2:$C$13,3,0),VLOOKUP((C226-1),'Айгенис Оп31'!$A$2:$C$13,3,0)),$A$2:$G$981,7,0)-VLOOKUP(A226,$A$2:$G$981,7,0))/366),2)</f>
        <v>3.35</v>
      </c>
      <c r="C226" s="1">
        <f>COUNTIF($D$2:D226,"Да")</f>
        <v>2</v>
      </c>
      <c r="D226" s="42" t="str">
        <f>IF(ISERROR(VLOOKUP(A226,'Айгенис Оп31'!$C$3:$C$13,1,0)),"Нет","Да")</f>
        <v>Нет</v>
      </c>
      <c r="E226" s="43">
        <f t="shared" si="6"/>
        <v>365</v>
      </c>
      <c r="F226" s="43">
        <f>COUNTIF(E227:$E$981,365)</f>
        <v>755</v>
      </c>
      <c r="G226" s="43">
        <f>COUNTIF(E227:$E$981,366)</f>
        <v>0</v>
      </c>
      <c r="H226" s="2"/>
    </row>
    <row r="227" spans="1:8" x14ac:dyDescent="0.25">
      <c r="A227" s="45">
        <f t="shared" si="7"/>
        <v>45821</v>
      </c>
      <c r="B227" s="49">
        <f>ROUND(('Все выпуски'!$Z$3*'Все выпуски'!$Z$6/100)*((VLOOKUP(IF(D227="Нет",VLOOKUP(C227,'Айгенис Оп31'!$A$2:$C$13,3,0),VLOOKUP((C227-1),'Айгенис Оп31'!$A$2:$C$13,3,0)),$A$2:$G$981,6,0)-VLOOKUP(A227,$A$2:$G$981,6,0))/365+(VLOOKUP(IF(D227="Нет",VLOOKUP(C227,'Айгенис Оп31'!$A$2:$C$13,3,0),VLOOKUP((C227-1),'Айгенис Оп31'!$A$2:$C$13,3,0)),$A$2:$G$981,7,0)-VLOOKUP(A227,$A$2:$G$981,7,0))/366),2)</f>
        <v>3.45</v>
      </c>
      <c r="C227" s="1">
        <f>COUNTIF($D$2:D227,"Да")</f>
        <v>2</v>
      </c>
      <c r="D227" s="42" t="str">
        <f>IF(ISERROR(VLOOKUP(A227,'Айгенис Оп31'!$C$3:$C$13,1,0)),"Нет","Да")</f>
        <v>Нет</v>
      </c>
      <c r="E227" s="43">
        <f t="shared" si="6"/>
        <v>365</v>
      </c>
      <c r="F227" s="43">
        <f>COUNTIF(E228:$E$981,365)</f>
        <v>754</v>
      </c>
      <c r="G227" s="43">
        <f>COUNTIF(E228:$E$981,366)</f>
        <v>0</v>
      </c>
      <c r="H227" s="2"/>
    </row>
    <row r="228" spans="1:8" x14ac:dyDescent="0.25">
      <c r="A228" s="45">
        <f t="shared" si="7"/>
        <v>45822</v>
      </c>
      <c r="B228" s="49">
        <f>ROUND(('Все выпуски'!$Z$3*'Все выпуски'!$Z$6/100)*((VLOOKUP(IF(D228="Нет",VLOOKUP(C228,'Айгенис Оп31'!$A$2:$C$13,3,0),VLOOKUP((C228-1),'Айгенис Оп31'!$A$2:$C$13,3,0)),$A$2:$G$981,6,0)-VLOOKUP(A228,$A$2:$G$981,6,0))/365+(VLOOKUP(IF(D228="Нет",VLOOKUP(C228,'Айгенис Оп31'!$A$2:$C$13,3,0),VLOOKUP((C228-1),'Айгенис Оп31'!$A$2:$C$13,3,0)),$A$2:$G$981,7,0)-VLOOKUP(A228,$A$2:$G$981,7,0))/366),2)</f>
        <v>3.55</v>
      </c>
      <c r="C228" s="1">
        <f>COUNTIF($D$2:D228,"Да")</f>
        <v>2</v>
      </c>
      <c r="D228" s="42" t="str">
        <f>IF(ISERROR(VLOOKUP(A228,'Айгенис Оп31'!$C$3:$C$13,1,0)),"Нет","Да")</f>
        <v>Нет</v>
      </c>
      <c r="E228" s="43">
        <f t="shared" si="6"/>
        <v>365</v>
      </c>
      <c r="F228" s="43">
        <f>COUNTIF(E229:$E$981,365)</f>
        <v>753</v>
      </c>
      <c r="G228" s="43">
        <f>COUNTIF(E229:$E$981,366)</f>
        <v>0</v>
      </c>
      <c r="H228" s="2"/>
    </row>
    <row r="229" spans="1:8" x14ac:dyDescent="0.25">
      <c r="A229" s="45">
        <f t="shared" si="7"/>
        <v>45823</v>
      </c>
      <c r="B229" s="49">
        <f>ROUND(('Все выпуски'!$Z$3*'Все выпуски'!$Z$6/100)*((VLOOKUP(IF(D229="Нет",VLOOKUP(C229,'Айгенис Оп31'!$A$2:$C$13,3,0),VLOOKUP((C229-1),'Айгенис Оп31'!$A$2:$C$13,3,0)),$A$2:$G$981,6,0)-VLOOKUP(A229,$A$2:$G$981,6,0))/365+(VLOOKUP(IF(D229="Нет",VLOOKUP(C229,'Айгенис Оп31'!$A$2:$C$13,3,0),VLOOKUP((C229-1),'Айгенис Оп31'!$A$2:$C$13,3,0)),$A$2:$G$981,7,0)-VLOOKUP(A229,$A$2:$G$981,7,0))/366),2)</f>
        <v>3.65</v>
      </c>
      <c r="C229" s="1">
        <f>COUNTIF($D$2:D229,"Да")</f>
        <v>2</v>
      </c>
      <c r="D229" s="42" t="str">
        <f>IF(ISERROR(VLOOKUP(A229,'Айгенис Оп31'!$C$3:$C$13,1,0)),"Нет","Да")</f>
        <v>Нет</v>
      </c>
      <c r="E229" s="43">
        <f t="shared" si="6"/>
        <v>365</v>
      </c>
      <c r="F229" s="43">
        <f>COUNTIF(E230:$E$981,365)</f>
        <v>752</v>
      </c>
      <c r="G229" s="43">
        <f>COUNTIF(E230:$E$981,366)</f>
        <v>0</v>
      </c>
      <c r="H229" s="2"/>
    </row>
    <row r="230" spans="1:8" x14ac:dyDescent="0.25">
      <c r="A230" s="45">
        <f t="shared" si="7"/>
        <v>45824</v>
      </c>
      <c r="B230" s="49">
        <f>ROUND(('Все выпуски'!$Z$3*'Все выпуски'!$Z$6/100)*((VLOOKUP(IF(D230="Нет",VLOOKUP(C230,'Айгенис Оп31'!$A$2:$C$13,3,0),VLOOKUP((C230-1),'Айгенис Оп31'!$A$2:$C$13,3,0)),$A$2:$G$981,6,0)-VLOOKUP(A230,$A$2:$G$981,6,0))/365+(VLOOKUP(IF(D230="Нет",VLOOKUP(C230,'Айгенис Оп31'!$A$2:$C$13,3,0),VLOOKUP((C230-1),'Айгенис Оп31'!$A$2:$C$13,3,0)),$A$2:$G$981,7,0)-VLOOKUP(A230,$A$2:$G$981,7,0))/366),2)</f>
        <v>3.75</v>
      </c>
      <c r="C230" s="1">
        <f>COUNTIF($D$2:D230,"Да")</f>
        <v>2</v>
      </c>
      <c r="D230" s="42" t="str">
        <f>IF(ISERROR(VLOOKUP(A230,'Айгенис Оп31'!$C$3:$C$13,1,0)),"Нет","Да")</f>
        <v>Нет</v>
      </c>
      <c r="E230" s="43">
        <f t="shared" si="6"/>
        <v>365</v>
      </c>
      <c r="F230" s="43">
        <f>COUNTIF(E231:$E$981,365)</f>
        <v>751</v>
      </c>
      <c r="G230" s="43">
        <f>COUNTIF(E231:$E$981,366)</f>
        <v>0</v>
      </c>
      <c r="H230" s="2"/>
    </row>
    <row r="231" spans="1:8" x14ac:dyDescent="0.25">
      <c r="A231" s="45">
        <f t="shared" si="7"/>
        <v>45825</v>
      </c>
      <c r="B231" s="49">
        <f>ROUND(('Все выпуски'!$Z$3*'Все выпуски'!$Z$6/100)*((VLOOKUP(IF(D231="Нет",VLOOKUP(C231,'Айгенис Оп31'!$A$2:$C$13,3,0),VLOOKUP((C231-1),'Айгенис Оп31'!$A$2:$C$13,3,0)),$A$2:$G$981,6,0)-VLOOKUP(A231,$A$2:$G$981,6,0))/365+(VLOOKUP(IF(D231="Нет",VLOOKUP(C231,'Айгенис Оп31'!$A$2:$C$13,3,0),VLOOKUP((C231-1),'Айгенис Оп31'!$A$2:$C$13,3,0)),$A$2:$G$981,7,0)-VLOOKUP(A231,$A$2:$G$981,7,0))/366),2)</f>
        <v>3.85</v>
      </c>
      <c r="C231" s="1">
        <f>COUNTIF($D$2:D231,"Да")</f>
        <v>2</v>
      </c>
      <c r="D231" s="42" t="str">
        <f>IF(ISERROR(VLOOKUP(A231,'Айгенис Оп31'!$C$3:$C$13,1,0)),"Нет","Да")</f>
        <v>Нет</v>
      </c>
      <c r="E231" s="43">
        <f t="shared" si="6"/>
        <v>365</v>
      </c>
      <c r="F231" s="43">
        <f>COUNTIF(E232:$E$981,365)</f>
        <v>750</v>
      </c>
      <c r="G231" s="43">
        <f>COUNTIF(E232:$E$981,366)</f>
        <v>0</v>
      </c>
      <c r="H231" s="2"/>
    </row>
    <row r="232" spans="1:8" x14ac:dyDescent="0.25">
      <c r="A232" s="45">
        <f t="shared" si="7"/>
        <v>45826</v>
      </c>
      <c r="B232" s="49">
        <f>ROUND(('Все выпуски'!$Z$3*'Все выпуски'!$Z$6/100)*((VLOOKUP(IF(D232="Нет",VLOOKUP(C232,'Айгенис Оп31'!$A$2:$C$13,3,0),VLOOKUP((C232-1),'Айгенис Оп31'!$A$2:$C$13,3,0)),$A$2:$G$981,6,0)-VLOOKUP(A232,$A$2:$G$981,6,0))/365+(VLOOKUP(IF(D232="Нет",VLOOKUP(C232,'Айгенис Оп31'!$A$2:$C$13,3,0),VLOOKUP((C232-1),'Айгенис Оп31'!$A$2:$C$13,3,0)),$A$2:$G$981,7,0)-VLOOKUP(A232,$A$2:$G$981,7,0))/366),2)</f>
        <v>3.95</v>
      </c>
      <c r="C232" s="1">
        <f>COUNTIF($D$2:D232,"Да")</f>
        <v>2</v>
      </c>
      <c r="D232" s="42" t="str">
        <f>IF(ISERROR(VLOOKUP(A232,'Айгенис Оп31'!$C$3:$C$13,1,0)),"Нет","Да")</f>
        <v>Нет</v>
      </c>
      <c r="E232" s="43">
        <f t="shared" si="6"/>
        <v>365</v>
      </c>
      <c r="F232" s="43">
        <f>COUNTIF(E233:$E$981,365)</f>
        <v>749</v>
      </c>
      <c r="G232" s="43">
        <f>COUNTIF(E233:$E$981,366)</f>
        <v>0</v>
      </c>
      <c r="H232" s="2"/>
    </row>
    <row r="233" spans="1:8" x14ac:dyDescent="0.25">
      <c r="A233" s="45">
        <f t="shared" si="7"/>
        <v>45827</v>
      </c>
      <c r="B233" s="49">
        <f>ROUND(('Все выпуски'!$Z$3*'Все выпуски'!$Z$6/100)*((VLOOKUP(IF(D233="Нет",VLOOKUP(C233,'Айгенис Оп31'!$A$2:$C$13,3,0),VLOOKUP((C233-1),'Айгенис Оп31'!$A$2:$C$13,3,0)),$A$2:$G$981,6,0)-VLOOKUP(A233,$A$2:$G$981,6,0))/365+(VLOOKUP(IF(D233="Нет",VLOOKUP(C233,'Айгенис Оп31'!$A$2:$C$13,3,0),VLOOKUP((C233-1),'Айгенис Оп31'!$A$2:$C$13,3,0)),$A$2:$G$981,7,0)-VLOOKUP(A233,$A$2:$G$981,7,0))/366),2)</f>
        <v>4.05</v>
      </c>
      <c r="C233" s="1">
        <f>COUNTIF($D$2:D233,"Да")</f>
        <v>2</v>
      </c>
      <c r="D233" s="42" t="str">
        <f>IF(ISERROR(VLOOKUP(A233,'Айгенис Оп31'!$C$3:$C$13,1,0)),"Нет","Да")</f>
        <v>Нет</v>
      </c>
      <c r="E233" s="43">
        <f t="shared" si="6"/>
        <v>365</v>
      </c>
      <c r="F233" s="43">
        <f>COUNTIF(E234:$E$981,365)</f>
        <v>748</v>
      </c>
      <c r="G233" s="43">
        <f>COUNTIF(E234:$E$981,366)</f>
        <v>0</v>
      </c>
      <c r="H233" s="2"/>
    </row>
    <row r="234" spans="1:8" x14ac:dyDescent="0.25">
      <c r="A234" s="45">
        <f t="shared" si="7"/>
        <v>45828</v>
      </c>
      <c r="B234" s="49">
        <f>ROUND(('Все выпуски'!$Z$3*'Все выпуски'!$Z$6/100)*((VLOOKUP(IF(D234="Нет",VLOOKUP(C234,'Айгенис Оп31'!$A$2:$C$13,3,0),VLOOKUP((C234-1),'Айгенис Оп31'!$A$2:$C$13,3,0)),$A$2:$G$981,6,0)-VLOOKUP(A234,$A$2:$G$981,6,0))/365+(VLOOKUP(IF(D234="Нет",VLOOKUP(C234,'Айгенис Оп31'!$A$2:$C$13,3,0),VLOOKUP((C234-1),'Айгенис Оп31'!$A$2:$C$13,3,0)),$A$2:$G$981,7,0)-VLOOKUP(A234,$A$2:$G$981,7,0))/366),2)</f>
        <v>4.16</v>
      </c>
      <c r="C234" s="1">
        <f>COUNTIF($D$2:D234,"Да")</f>
        <v>2</v>
      </c>
      <c r="D234" s="42" t="str">
        <f>IF(ISERROR(VLOOKUP(A234,'Айгенис Оп31'!$C$3:$C$13,1,0)),"Нет","Да")</f>
        <v>Нет</v>
      </c>
      <c r="E234" s="43">
        <f t="shared" si="6"/>
        <v>365</v>
      </c>
      <c r="F234" s="43">
        <f>COUNTIF(E235:$E$981,365)</f>
        <v>747</v>
      </c>
      <c r="G234" s="43">
        <f>COUNTIF(E235:$E$981,366)</f>
        <v>0</v>
      </c>
      <c r="H234" s="2"/>
    </row>
    <row r="235" spans="1:8" x14ac:dyDescent="0.25">
      <c r="A235" s="45">
        <f t="shared" si="7"/>
        <v>45829</v>
      </c>
      <c r="B235" s="49">
        <f>ROUND(('Все выпуски'!$Z$3*'Все выпуски'!$Z$6/100)*((VLOOKUP(IF(D235="Нет",VLOOKUP(C235,'Айгенис Оп31'!$A$2:$C$13,3,0),VLOOKUP((C235-1),'Айгенис Оп31'!$A$2:$C$13,3,0)),$A$2:$G$981,6,0)-VLOOKUP(A235,$A$2:$G$981,6,0))/365+(VLOOKUP(IF(D235="Нет",VLOOKUP(C235,'Айгенис Оп31'!$A$2:$C$13,3,0),VLOOKUP((C235-1),'Айгенис Оп31'!$A$2:$C$13,3,0)),$A$2:$G$981,7,0)-VLOOKUP(A235,$A$2:$G$981,7,0))/366),2)</f>
        <v>4.26</v>
      </c>
      <c r="C235" s="1">
        <f>COUNTIF($D$2:D235,"Да")</f>
        <v>2</v>
      </c>
      <c r="D235" s="42" t="str">
        <f>IF(ISERROR(VLOOKUP(A235,'Айгенис Оп31'!$C$3:$C$13,1,0)),"Нет","Да")</f>
        <v>Нет</v>
      </c>
      <c r="E235" s="43">
        <f t="shared" si="6"/>
        <v>365</v>
      </c>
      <c r="F235" s="43">
        <f>COUNTIF(E236:$E$981,365)</f>
        <v>746</v>
      </c>
      <c r="G235" s="43">
        <f>COUNTIF(E236:$E$981,366)</f>
        <v>0</v>
      </c>
      <c r="H235" s="2"/>
    </row>
    <row r="236" spans="1:8" x14ac:dyDescent="0.25">
      <c r="A236" s="45">
        <f t="shared" si="7"/>
        <v>45830</v>
      </c>
      <c r="B236" s="49">
        <f>ROUND(('Все выпуски'!$Z$3*'Все выпуски'!$Z$6/100)*((VLOOKUP(IF(D236="Нет",VLOOKUP(C236,'Айгенис Оп31'!$A$2:$C$13,3,0),VLOOKUP((C236-1),'Айгенис Оп31'!$A$2:$C$13,3,0)),$A$2:$G$981,6,0)-VLOOKUP(A236,$A$2:$G$981,6,0))/365+(VLOOKUP(IF(D236="Нет",VLOOKUP(C236,'Айгенис Оп31'!$A$2:$C$13,3,0),VLOOKUP((C236-1),'Айгенис Оп31'!$A$2:$C$13,3,0)),$A$2:$G$981,7,0)-VLOOKUP(A236,$A$2:$G$981,7,0))/366),2)</f>
        <v>4.3600000000000003</v>
      </c>
      <c r="C236" s="1">
        <f>COUNTIF($D$2:D236,"Да")</f>
        <v>2</v>
      </c>
      <c r="D236" s="42" t="str">
        <f>IF(ISERROR(VLOOKUP(A236,'Айгенис Оп31'!$C$3:$C$13,1,0)),"Нет","Да")</f>
        <v>Нет</v>
      </c>
      <c r="E236" s="43">
        <f t="shared" si="6"/>
        <v>365</v>
      </c>
      <c r="F236" s="43">
        <f>COUNTIF(E237:$E$981,365)</f>
        <v>745</v>
      </c>
      <c r="G236" s="43">
        <f>COUNTIF(E237:$E$981,366)</f>
        <v>0</v>
      </c>
      <c r="H236" s="2"/>
    </row>
    <row r="237" spans="1:8" x14ac:dyDescent="0.25">
      <c r="A237" s="45">
        <f t="shared" si="7"/>
        <v>45831</v>
      </c>
      <c r="B237" s="49">
        <f>ROUND(('Все выпуски'!$Z$3*'Все выпуски'!$Z$6/100)*((VLOOKUP(IF(D237="Нет",VLOOKUP(C237,'Айгенис Оп31'!$A$2:$C$13,3,0),VLOOKUP((C237-1),'Айгенис Оп31'!$A$2:$C$13,3,0)),$A$2:$G$981,6,0)-VLOOKUP(A237,$A$2:$G$981,6,0))/365+(VLOOKUP(IF(D237="Нет",VLOOKUP(C237,'Айгенис Оп31'!$A$2:$C$13,3,0),VLOOKUP((C237-1),'Айгенис Оп31'!$A$2:$C$13,3,0)),$A$2:$G$981,7,0)-VLOOKUP(A237,$A$2:$G$981,7,0))/366),2)</f>
        <v>4.46</v>
      </c>
      <c r="C237" s="1">
        <f>COUNTIF($D$2:D237,"Да")</f>
        <v>2</v>
      </c>
      <c r="D237" s="42" t="str">
        <f>IF(ISERROR(VLOOKUP(A237,'Айгенис Оп31'!$C$3:$C$13,1,0)),"Нет","Да")</f>
        <v>Нет</v>
      </c>
      <c r="E237" s="43">
        <f t="shared" si="6"/>
        <v>365</v>
      </c>
      <c r="F237" s="43">
        <f>COUNTIF(E238:$E$981,365)</f>
        <v>744</v>
      </c>
      <c r="G237" s="43">
        <f>COUNTIF(E238:$E$981,366)</f>
        <v>0</v>
      </c>
      <c r="H237" s="2"/>
    </row>
    <row r="238" spans="1:8" x14ac:dyDescent="0.25">
      <c r="A238" s="45">
        <f t="shared" si="7"/>
        <v>45832</v>
      </c>
      <c r="B238" s="49">
        <f>ROUND(('Все выпуски'!$Z$3*'Все выпуски'!$Z$6/100)*((VLOOKUP(IF(D238="Нет",VLOOKUP(C238,'Айгенис Оп31'!$A$2:$C$13,3,0),VLOOKUP((C238-1),'Айгенис Оп31'!$A$2:$C$13,3,0)),$A$2:$G$981,6,0)-VLOOKUP(A238,$A$2:$G$981,6,0))/365+(VLOOKUP(IF(D238="Нет",VLOOKUP(C238,'Айгенис Оп31'!$A$2:$C$13,3,0),VLOOKUP((C238-1),'Айгенис Оп31'!$A$2:$C$13,3,0)),$A$2:$G$981,7,0)-VLOOKUP(A238,$A$2:$G$981,7,0))/366),2)</f>
        <v>4.5599999999999996</v>
      </c>
      <c r="C238" s="1">
        <f>COUNTIF($D$2:D238,"Да")</f>
        <v>2</v>
      </c>
      <c r="D238" s="42" t="str">
        <f>IF(ISERROR(VLOOKUP(A238,'Айгенис Оп31'!$C$3:$C$13,1,0)),"Нет","Да")</f>
        <v>Нет</v>
      </c>
      <c r="E238" s="43">
        <f t="shared" si="6"/>
        <v>365</v>
      </c>
      <c r="F238" s="43">
        <f>COUNTIF(E239:$E$981,365)</f>
        <v>743</v>
      </c>
      <c r="G238" s="43">
        <f>COUNTIF(E239:$E$981,366)</f>
        <v>0</v>
      </c>
      <c r="H238" s="2"/>
    </row>
    <row r="239" spans="1:8" x14ac:dyDescent="0.25">
      <c r="A239" s="45">
        <f t="shared" si="7"/>
        <v>45833</v>
      </c>
      <c r="B239" s="49">
        <f>ROUND(('Все выпуски'!$Z$3*'Все выпуски'!$Z$6/100)*((VLOOKUP(IF(D239="Нет",VLOOKUP(C239,'Айгенис Оп31'!$A$2:$C$13,3,0),VLOOKUP((C239-1),'Айгенис Оп31'!$A$2:$C$13,3,0)),$A$2:$G$981,6,0)-VLOOKUP(A239,$A$2:$G$981,6,0))/365+(VLOOKUP(IF(D239="Нет",VLOOKUP(C239,'Айгенис Оп31'!$A$2:$C$13,3,0),VLOOKUP((C239-1),'Айгенис Оп31'!$A$2:$C$13,3,0)),$A$2:$G$981,7,0)-VLOOKUP(A239,$A$2:$G$981,7,0))/366),2)</f>
        <v>4.66</v>
      </c>
      <c r="C239" s="1">
        <f>COUNTIF($D$2:D239,"Да")</f>
        <v>2</v>
      </c>
      <c r="D239" s="42" t="str">
        <f>IF(ISERROR(VLOOKUP(A239,'Айгенис Оп31'!$C$3:$C$13,1,0)),"Нет","Да")</f>
        <v>Нет</v>
      </c>
      <c r="E239" s="43">
        <f t="shared" si="6"/>
        <v>365</v>
      </c>
      <c r="F239" s="43">
        <f>COUNTIF(E240:$E$981,365)</f>
        <v>742</v>
      </c>
      <c r="G239" s="43">
        <f>COUNTIF(E240:$E$981,366)</f>
        <v>0</v>
      </c>
      <c r="H239" s="2"/>
    </row>
    <row r="240" spans="1:8" x14ac:dyDescent="0.25">
      <c r="A240" s="45">
        <f t="shared" si="7"/>
        <v>45834</v>
      </c>
      <c r="B240" s="49">
        <f>ROUND(('Все выпуски'!$Z$3*'Все выпуски'!$Z$6/100)*((VLOOKUP(IF(D240="Нет",VLOOKUP(C240,'Айгенис Оп31'!$A$2:$C$13,3,0),VLOOKUP((C240-1),'Айгенис Оп31'!$A$2:$C$13,3,0)),$A$2:$G$981,6,0)-VLOOKUP(A240,$A$2:$G$981,6,0))/365+(VLOOKUP(IF(D240="Нет",VLOOKUP(C240,'Айгенис Оп31'!$A$2:$C$13,3,0),VLOOKUP((C240-1),'Айгенис Оп31'!$A$2:$C$13,3,0)),$A$2:$G$981,7,0)-VLOOKUP(A240,$A$2:$G$981,7,0))/366),2)</f>
        <v>4.76</v>
      </c>
      <c r="C240" s="1">
        <f>COUNTIF($D$2:D240,"Да")</f>
        <v>2</v>
      </c>
      <c r="D240" s="42" t="str">
        <f>IF(ISERROR(VLOOKUP(A240,'Айгенис Оп31'!$C$3:$C$13,1,0)),"Нет","Да")</f>
        <v>Нет</v>
      </c>
      <c r="E240" s="43">
        <f t="shared" si="6"/>
        <v>365</v>
      </c>
      <c r="F240" s="43">
        <f>COUNTIF(E241:$E$981,365)</f>
        <v>741</v>
      </c>
      <c r="G240" s="43">
        <f>COUNTIF(E241:$E$981,366)</f>
        <v>0</v>
      </c>
      <c r="H240" s="2"/>
    </row>
    <row r="241" spans="1:8" x14ac:dyDescent="0.25">
      <c r="A241" s="45">
        <f t="shared" si="7"/>
        <v>45835</v>
      </c>
      <c r="B241" s="49">
        <f>ROUND(('Все выпуски'!$Z$3*'Все выпуски'!$Z$6/100)*((VLOOKUP(IF(D241="Нет",VLOOKUP(C241,'Айгенис Оп31'!$A$2:$C$13,3,0),VLOOKUP((C241-1),'Айгенис Оп31'!$A$2:$C$13,3,0)),$A$2:$G$981,6,0)-VLOOKUP(A241,$A$2:$G$981,6,0))/365+(VLOOKUP(IF(D241="Нет",VLOOKUP(C241,'Айгенис Оп31'!$A$2:$C$13,3,0),VLOOKUP((C241-1),'Айгенис Оп31'!$A$2:$C$13,3,0)),$A$2:$G$981,7,0)-VLOOKUP(A241,$A$2:$G$981,7,0))/366),2)</f>
        <v>4.87</v>
      </c>
      <c r="C241" s="1">
        <f>COUNTIF($D$2:D241,"Да")</f>
        <v>2</v>
      </c>
      <c r="D241" s="42" t="str">
        <f>IF(ISERROR(VLOOKUP(A241,'Айгенис Оп31'!$C$3:$C$13,1,0)),"Нет","Да")</f>
        <v>Нет</v>
      </c>
      <c r="E241" s="43">
        <f t="shared" si="6"/>
        <v>365</v>
      </c>
      <c r="F241" s="43">
        <f>COUNTIF(E242:$E$981,365)</f>
        <v>740</v>
      </c>
      <c r="G241" s="43">
        <f>COUNTIF(E242:$E$981,366)</f>
        <v>0</v>
      </c>
      <c r="H241" s="2"/>
    </row>
    <row r="242" spans="1:8" x14ac:dyDescent="0.25">
      <c r="A242" s="45">
        <f t="shared" si="7"/>
        <v>45836</v>
      </c>
      <c r="B242" s="49">
        <f>ROUND(('Все выпуски'!$Z$3*'Все выпуски'!$Z$6/100)*((VLOOKUP(IF(D242="Нет",VLOOKUP(C242,'Айгенис Оп31'!$A$2:$C$13,3,0),VLOOKUP((C242-1),'Айгенис Оп31'!$A$2:$C$13,3,0)),$A$2:$G$981,6,0)-VLOOKUP(A242,$A$2:$G$981,6,0))/365+(VLOOKUP(IF(D242="Нет",VLOOKUP(C242,'Айгенис Оп31'!$A$2:$C$13,3,0),VLOOKUP((C242-1),'Айгенис Оп31'!$A$2:$C$13,3,0)),$A$2:$G$981,7,0)-VLOOKUP(A242,$A$2:$G$981,7,0))/366),2)</f>
        <v>4.97</v>
      </c>
      <c r="C242" s="1">
        <f>COUNTIF($D$2:D242,"Да")</f>
        <v>2</v>
      </c>
      <c r="D242" s="42" t="str">
        <f>IF(ISERROR(VLOOKUP(A242,'Айгенис Оп31'!$C$3:$C$13,1,0)),"Нет","Да")</f>
        <v>Нет</v>
      </c>
      <c r="E242" s="43">
        <f t="shared" si="6"/>
        <v>365</v>
      </c>
      <c r="F242" s="43">
        <f>COUNTIF(E243:$E$981,365)</f>
        <v>739</v>
      </c>
      <c r="G242" s="43">
        <f>COUNTIF(E243:$E$981,366)</f>
        <v>0</v>
      </c>
      <c r="H242" s="2"/>
    </row>
    <row r="243" spans="1:8" x14ac:dyDescent="0.25">
      <c r="A243" s="45">
        <f t="shared" si="7"/>
        <v>45837</v>
      </c>
      <c r="B243" s="49">
        <f>ROUND(('Все выпуски'!$Z$3*'Все выпуски'!$Z$6/100)*((VLOOKUP(IF(D243="Нет",VLOOKUP(C243,'Айгенис Оп31'!$A$2:$C$13,3,0),VLOOKUP((C243-1),'Айгенис Оп31'!$A$2:$C$13,3,0)),$A$2:$G$981,6,0)-VLOOKUP(A243,$A$2:$G$981,6,0))/365+(VLOOKUP(IF(D243="Нет",VLOOKUP(C243,'Айгенис Оп31'!$A$2:$C$13,3,0),VLOOKUP((C243-1),'Айгенис Оп31'!$A$2:$C$13,3,0)),$A$2:$G$981,7,0)-VLOOKUP(A243,$A$2:$G$981,7,0))/366),2)</f>
        <v>5.07</v>
      </c>
      <c r="C243" s="1">
        <f>COUNTIF($D$2:D243,"Да")</f>
        <v>2</v>
      </c>
      <c r="D243" s="42" t="str">
        <f>IF(ISERROR(VLOOKUP(A243,'Айгенис Оп31'!$C$3:$C$13,1,0)),"Нет","Да")</f>
        <v>Нет</v>
      </c>
      <c r="E243" s="43">
        <f t="shared" si="6"/>
        <v>365</v>
      </c>
      <c r="F243" s="43">
        <f>COUNTIF(E244:$E$981,365)</f>
        <v>738</v>
      </c>
      <c r="G243" s="43">
        <f>COUNTIF(E244:$E$981,366)</f>
        <v>0</v>
      </c>
      <c r="H243" s="2"/>
    </row>
    <row r="244" spans="1:8" x14ac:dyDescent="0.25">
      <c r="A244" s="45">
        <f t="shared" si="7"/>
        <v>45838</v>
      </c>
      <c r="B244" s="49">
        <f>ROUND(('Все выпуски'!$Z$3*'Все выпуски'!$Z$6/100)*((VLOOKUP(IF(D244="Нет",VLOOKUP(C244,'Айгенис Оп31'!$A$2:$C$13,3,0),VLOOKUP((C244-1),'Айгенис Оп31'!$A$2:$C$13,3,0)),$A$2:$G$981,6,0)-VLOOKUP(A244,$A$2:$G$981,6,0))/365+(VLOOKUP(IF(D244="Нет",VLOOKUP(C244,'Айгенис Оп31'!$A$2:$C$13,3,0),VLOOKUP((C244-1),'Айгенис Оп31'!$A$2:$C$13,3,0)),$A$2:$G$981,7,0)-VLOOKUP(A244,$A$2:$G$981,7,0))/366),2)</f>
        <v>5.17</v>
      </c>
      <c r="C244" s="1">
        <f>COUNTIF($D$2:D244,"Да")</f>
        <v>2</v>
      </c>
      <c r="D244" s="42" t="str">
        <f>IF(ISERROR(VLOOKUP(A244,'Айгенис Оп31'!$C$3:$C$13,1,0)),"Нет","Да")</f>
        <v>Нет</v>
      </c>
      <c r="E244" s="43">
        <f t="shared" si="6"/>
        <v>365</v>
      </c>
      <c r="F244" s="43">
        <f>COUNTIF(E245:$E$981,365)</f>
        <v>737</v>
      </c>
      <c r="G244" s="43">
        <f>COUNTIF(E245:$E$981,366)</f>
        <v>0</v>
      </c>
      <c r="H244" s="2"/>
    </row>
    <row r="245" spans="1:8" x14ac:dyDescent="0.25">
      <c r="A245" s="45">
        <f t="shared" si="7"/>
        <v>45839</v>
      </c>
      <c r="B245" s="49">
        <f>ROUND(('Все выпуски'!$Z$3*'Все выпуски'!$Z$6/100)*((VLOOKUP(IF(D245="Нет",VLOOKUP(C245,'Айгенис Оп31'!$A$2:$C$13,3,0),VLOOKUP((C245-1),'Айгенис Оп31'!$A$2:$C$13,3,0)),$A$2:$G$981,6,0)-VLOOKUP(A245,$A$2:$G$981,6,0))/365+(VLOOKUP(IF(D245="Нет",VLOOKUP(C245,'Айгенис Оп31'!$A$2:$C$13,3,0),VLOOKUP((C245-1),'Айгенис Оп31'!$A$2:$C$13,3,0)),$A$2:$G$981,7,0)-VLOOKUP(A245,$A$2:$G$981,7,0))/366),2)</f>
        <v>5.27</v>
      </c>
      <c r="C245" s="1">
        <f>COUNTIF($D$2:D245,"Да")</f>
        <v>2</v>
      </c>
      <c r="D245" s="42" t="str">
        <f>IF(ISERROR(VLOOKUP(A245,'Айгенис Оп31'!$C$3:$C$13,1,0)),"Нет","Да")</f>
        <v>Нет</v>
      </c>
      <c r="E245" s="43">
        <f t="shared" si="6"/>
        <v>365</v>
      </c>
      <c r="F245" s="43">
        <f>COUNTIF(E246:$E$981,365)</f>
        <v>736</v>
      </c>
      <c r="G245" s="43">
        <f>COUNTIF(E246:$E$981,366)</f>
        <v>0</v>
      </c>
      <c r="H245" s="2"/>
    </row>
    <row r="246" spans="1:8" x14ac:dyDescent="0.25">
      <c r="A246" s="45">
        <f t="shared" si="7"/>
        <v>45840</v>
      </c>
      <c r="B246" s="49">
        <f>ROUND(('Все выпуски'!$Z$3*'Все выпуски'!$Z$6/100)*((VLOOKUP(IF(D246="Нет",VLOOKUP(C246,'Айгенис Оп31'!$A$2:$C$13,3,0),VLOOKUP((C246-1),'Айгенис Оп31'!$A$2:$C$13,3,0)),$A$2:$G$981,6,0)-VLOOKUP(A246,$A$2:$G$981,6,0))/365+(VLOOKUP(IF(D246="Нет",VLOOKUP(C246,'Айгенис Оп31'!$A$2:$C$13,3,0),VLOOKUP((C246-1),'Айгенис Оп31'!$A$2:$C$13,3,0)),$A$2:$G$981,7,0)-VLOOKUP(A246,$A$2:$G$981,7,0))/366),2)</f>
        <v>5.37</v>
      </c>
      <c r="C246" s="1">
        <f>COUNTIF($D$2:D246,"Да")</f>
        <v>2</v>
      </c>
      <c r="D246" s="42" t="str">
        <f>IF(ISERROR(VLOOKUP(A246,'Айгенис Оп31'!$C$3:$C$13,1,0)),"Нет","Да")</f>
        <v>Нет</v>
      </c>
      <c r="E246" s="43">
        <f t="shared" si="6"/>
        <v>365</v>
      </c>
      <c r="F246" s="43">
        <f>COUNTIF(E247:$E$981,365)</f>
        <v>735</v>
      </c>
      <c r="G246" s="43">
        <f>COUNTIF(E247:$E$981,366)</f>
        <v>0</v>
      </c>
      <c r="H246" s="2"/>
    </row>
    <row r="247" spans="1:8" x14ac:dyDescent="0.25">
      <c r="A247" s="45">
        <f t="shared" si="7"/>
        <v>45841</v>
      </c>
      <c r="B247" s="49">
        <f>ROUND(('Все выпуски'!$Z$3*'Все выпуски'!$Z$6/100)*((VLOOKUP(IF(D247="Нет",VLOOKUP(C247,'Айгенис Оп31'!$A$2:$C$13,3,0),VLOOKUP((C247-1),'Айгенис Оп31'!$A$2:$C$13,3,0)),$A$2:$G$981,6,0)-VLOOKUP(A247,$A$2:$G$981,6,0))/365+(VLOOKUP(IF(D247="Нет",VLOOKUP(C247,'Айгенис Оп31'!$A$2:$C$13,3,0),VLOOKUP((C247-1),'Айгенис Оп31'!$A$2:$C$13,3,0)),$A$2:$G$981,7,0)-VLOOKUP(A247,$A$2:$G$981,7,0))/366),2)</f>
        <v>5.47</v>
      </c>
      <c r="C247" s="1">
        <f>COUNTIF($D$2:D247,"Да")</f>
        <v>2</v>
      </c>
      <c r="D247" s="42" t="str">
        <f>IF(ISERROR(VLOOKUP(A247,'Айгенис Оп31'!$C$3:$C$13,1,0)),"Нет","Да")</f>
        <v>Нет</v>
      </c>
      <c r="E247" s="43">
        <f t="shared" si="6"/>
        <v>365</v>
      </c>
      <c r="F247" s="43">
        <f>COUNTIF(E248:$E$981,365)</f>
        <v>734</v>
      </c>
      <c r="G247" s="43">
        <f>COUNTIF(E248:$E$981,366)</f>
        <v>0</v>
      </c>
      <c r="H247" s="2"/>
    </row>
    <row r="248" spans="1:8" x14ac:dyDescent="0.25">
      <c r="A248" s="45">
        <f t="shared" si="7"/>
        <v>45842</v>
      </c>
      <c r="B248" s="49">
        <f>ROUND(('Все выпуски'!$Z$3*'Все выпуски'!$Z$6/100)*((VLOOKUP(IF(D248="Нет",VLOOKUP(C248,'Айгенис Оп31'!$A$2:$C$13,3,0),VLOOKUP((C248-1),'Айгенис Оп31'!$A$2:$C$13,3,0)),$A$2:$G$981,6,0)-VLOOKUP(A248,$A$2:$G$981,6,0))/365+(VLOOKUP(IF(D248="Нет",VLOOKUP(C248,'Айгенис Оп31'!$A$2:$C$13,3,0),VLOOKUP((C248-1),'Айгенис Оп31'!$A$2:$C$13,3,0)),$A$2:$G$981,7,0)-VLOOKUP(A248,$A$2:$G$981,7,0))/366),2)</f>
        <v>5.58</v>
      </c>
      <c r="C248" s="1">
        <f>COUNTIF($D$2:D248,"Да")</f>
        <v>2</v>
      </c>
      <c r="D248" s="42" t="str">
        <f>IF(ISERROR(VLOOKUP(A248,'Айгенис Оп31'!$C$3:$C$13,1,0)),"Нет","Да")</f>
        <v>Нет</v>
      </c>
      <c r="E248" s="43">
        <f t="shared" si="6"/>
        <v>365</v>
      </c>
      <c r="F248" s="43">
        <f>COUNTIF(E249:$E$981,365)</f>
        <v>733</v>
      </c>
      <c r="G248" s="43">
        <f>COUNTIF(E249:$E$981,366)</f>
        <v>0</v>
      </c>
      <c r="H248" s="2"/>
    </row>
    <row r="249" spans="1:8" x14ac:dyDescent="0.25">
      <c r="A249" s="45">
        <f t="shared" si="7"/>
        <v>45843</v>
      </c>
      <c r="B249" s="49">
        <f>ROUND(('Все выпуски'!$Z$3*'Все выпуски'!$Z$6/100)*((VLOOKUP(IF(D249="Нет",VLOOKUP(C249,'Айгенис Оп31'!$A$2:$C$13,3,0),VLOOKUP((C249-1),'Айгенис Оп31'!$A$2:$C$13,3,0)),$A$2:$G$981,6,0)-VLOOKUP(A249,$A$2:$G$981,6,0))/365+(VLOOKUP(IF(D249="Нет",VLOOKUP(C249,'Айгенис Оп31'!$A$2:$C$13,3,0),VLOOKUP((C249-1),'Айгенис Оп31'!$A$2:$C$13,3,0)),$A$2:$G$981,7,0)-VLOOKUP(A249,$A$2:$G$981,7,0))/366),2)</f>
        <v>5.68</v>
      </c>
      <c r="C249" s="1">
        <f>COUNTIF($D$2:D249,"Да")</f>
        <v>2</v>
      </c>
      <c r="D249" s="42" t="str">
        <f>IF(ISERROR(VLOOKUP(A249,'Айгенис Оп31'!$C$3:$C$13,1,0)),"Нет","Да")</f>
        <v>Нет</v>
      </c>
      <c r="E249" s="43">
        <f t="shared" si="6"/>
        <v>365</v>
      </c>
      <c r="F249" s="43">
        <f>COUNTIF(E250:$E$981,365)</f>
        <v>732</v>
      </c>
      <c r="G249" s="43">
        <f>COUNTIF(E250:$E$981,366)</f>
        <v>0</v>
      </c>
      <c r="H249" s="2"/>
    </row>
    <row r="250" spans="1:8" x14ac:dyDescent="0.25">
      <c r="A250" s="45">
        <f t="shared" si="7"/>
        <v>45844</v>
      </c>
      <c r="B250" s="49">
        <f>ROUND(('Все выпуски'!$Z$3*'Все выпуски'!$Z$6/100)*((VLOOKUP(IF(D250="Нет",VLOOKUP(C250,'Айгенис Оп31'!$A$2:$C$13,3,0),VLOOKUP((C250-1),'Айгенис Оп31'!$A$2:$C$13,3,0)),$A$2:$G$981,6,0)-VLOOKUP(A250,$A$2:$G$981,6,0))/365+(VLOOKUP(IF(D250="Нет",VLOOKUP(C250,'Айгенис Оп31'!$A$2:$C$13,3,0),VLOOKUP((C250-1),'Айгенис Оп31'!$A$2:$C$13,3,0)),$A$2:$G$981,7,0)-VLOOKUP(A250,$A$2:$G$981,7,0))/366),2)</f>
        <v>5.78</v>
      </c>
      <c r="C250" s="1">
        <f>COUNTIF($D$2:D250,"Да")</f>
        <v>2</v>
      </c>
      <c r="D250" s="42" t="str">
        <f>IF(ISERROR(VLOOKUP(A250,'Айгенис Оп31'!$C$3:$C$13,1,0)),"Нет","Да")</f>
        <v>Нет</v>
      </c>
      <c r="E250" s="43">
        <f t="shared" si="6"/>
        <v>365</v>
      </c>
      <c r="F250" s="43">
        <f>COUNTIF(E251:$E$981,365)</f>
        <v>731</v>
      </c>
      <c r="G250" s="43">
        <f>COUNTIF(E251:$E$981,366)</f>
        <v>0</v>
      </c>
      <c r="H250" s="2"/>
    </row>
    <row r="251" spans="1:8" x14ac:dyDescent="0.25">
      <c r="A251" s="45">
        <f t="shared" si="7"/>
        <v>45845</v>
      </c>
      <c r="B251" s="49">
        <f>ROUND(('Все выпуски'!$Z$3*'Все выпуски'!$Z$6/100)*((VLOOKUP(IF(D251="Нет",VLOOKUP(C251,'Айгенис Оп31'!$A$2:$C$13,3,0),VLOOKUP((C251-1),'Айгенис Оп31'!$A$2:$C$13,3,0)),$A$2:$G$981,6,0)-VLOOKUP(A251,$A$2:$G$981,6,0))/365+(VLOOKUP(IF(D251="Нет",VLOOKUP(C251,'Айгенис Оп31'!$A$2:$C$13,3,0),VLOOKUP((C251-1),'Айгенис Оп31'!$A$2:$C$13,3,0)),$A$2:$G$981,7,0)-VLOOKUP(A251,$A$2:$G$981,7,0))/366),2)</f>
        <v>5.88</v>
      </c>
      <c r="C251" s="1">
        <f>COUNTIF($D$2:D251,"Да")</f>
        <v>2</v>
      </c>
      <c r="D251" s="42" t="str">
        <f>IF(ISERROR(VLOOKUP(A251,'Айгенис Оп31'!$C$3:$C$13,1,0)),"Нет","Да")</f>
        <v>Нет</v>
      </c>
      <c r="E251" s="43">
        <f t="shared" si="6"/>
        <v>365</v>
      </c>
      <c r="F251" s="43">
        <f>COUNTIF(E252:$E$981,365)</f>
        <v>730</v>
      </c>
      <c r="G251" s="43">
        <f>COUNTIF(E252:$E$981,366)</f>
        <v>0</v>
      </c>
      <c r="H251" s="2"/>
    </row>
    <row r="252" spans="1:8" x14ac:dyDescent="0.25">
      <c r="A252" s="45">
        <f t="shared" si="7"/>
        <v>45846</v>
      </c>
      <c r="B252" s="49">
        <f>ROUND(('Все выпуски'!$Z$3*'Все выпуски'!$Z$6/100)*((VLOOKUP(IF(D252="Нет",VLOOKUP(C252,'Айгенис Оп31'!$A$2:$C$13,3,0),VLOOKUP((C252-1),'Айгенис Оп31'!$A$2:$C$13,3,0)),$A$2:$G$981,6,0)-VLOOKUP(A252,$A$2:$G$981,6,0))/365+(VLOOKUP(IF(D252="Нет",VLOOKUP(C252,'Айгенис Оп31'!$A$2:$C$13,3,0),VLOOKUP((C252-1),'Айгенис Оп31'!$A$2:$C$13,3,0)),$A$2:$G$981,7,0)-VLOOKUP(A252,$A$2:$G$981,7,0))/366),2)</f>
        <v>5.98</v>
      </c>
      <c r="C252" s="1">
        <f>COUNTIF($D$2:D252,"Да")</f>
        <v>2</v>
      </c>
      <c r="D252" s="42" t="str">
        <f>IF(ISERROR(VLOOKUP(A252,'Айгенис Оп31'!$C$3:$C$13,1,0)),"Нет","Да")</f>
        <v>Нет</v>
      </c>
      <c r="E252" s="43">
        <f t="shared" si="6"/>
        <v>365</v>
      </c>
      <c r="F252" s="43">
        <f>COUNTIF(E253:$E$981,365)</f>
        <v>729</v>
      </c>
      <c r="G252" s="43">
        <f>COUNTIF(E253:$E$981,366)</f>
        <v>0</v>
      </c>
      <c r="H252" s="2"/>
    </row>
    <row r="253" spans="1:8" x14ac:dyDescent="0.25">
      <c r="A253" s="45">
        <f t="shared" si="7"/>
        <v>45847</v>
      </c>
      <c r="B253" s="49">
        <f>ROUND(('Все выпуски'!$Z$3*'Все выпуски'!$Z$6/100)*((VLOOKUP(IF(D253="Нет",VLOOKUP(C253,'Айгенис Оп31'!$A$2:$C$13,3,0),VLOOKUP((C253-1),'Айгенис Оп31'!$A$2:$C$13,3,0)),$A$2:$G$981,6,0)-VLOOKUP(A253,$A$2:$G$981,6,0))/365+(VLOOKUP(IF(D253="Нет",VLOOKUP(C253,'Айгенис Оп31'!$A$2:$C$13,3,0),VLOOKUP((C253-1),'Айгенис Оп31'!$A$2:$C$13,3,0)),$A$2:$G$981,7,0)-VLOOKUP(A253,$A$2:$G$981,7,0))/366),2)</f>
        <v>6.08</v>
      </c>
      <c r="C253" s="1">
        <f>COUNTIF($D$2:D253,"Да")</f>
        <v>2</v>
      </c>
      <c r="D253" s="42" t="str">
        <f>IF(ISERROR(VLOOKUP(A253,'Айгенис Оп31'!$C$3:$C$13,1,0)),"Нет","Да")</f>
        <v>Нет</v>
      </c>
      <c r="E253" s="43">
        <f t="shared" si="6"/>
        <v>365</v>
      </c>
      <c r="F253" s="43">
        <f>COUNTIF(E254:$E$981,365)</f>
        <v>728</v>
      </c>
      <c r="G253" s="43">
        <f>COUNTIF(E254:$E$981,366)</f>
        <v>0</v>
      </c>
      <c r="H253" s="2"/>
    </row>
    <row r="254" spans="1:8" x14ac:dyDescent="0.25">
      <c r="A254" s="45">
        <f t="shared" si="7"/>
        <v>45848</v>
      </c>
      <c r="B254" s="49">
        <f>ROUND(('Все выпуски'!$Z$3*'Все выпуски'!$Z$6/100)*((VLOOKUP(IF(D254="Нет",VLOOKUP(C254,'Айгенис Оп31'!$A$2:$C$13,3,0),VLOOKUP((C254-1),'Айгенис Оп31'!$A$2:$C$13,3,0)),$A$2:$G$981,6,0)-VLOOKUP(A254,$A$2:$G$981,6,0))/365+(VLOOKUP(IF(D254="Нет",VLOOKUP(C254,'Айгенис Оп31'!$A$2:$C$13,3,0),VLOOKUP((C254-1),'Айгенис Оп31'!$A$2:$C$13,3,0)),$A$2:$G$981,7,0)-VLOOKUP(A254,$A$2:$G$981,7,0))/366),2)</f>
        <v>6.18</v>
      </c>
      <c r="C254" s="1">
        <f>COUNTIF($D$2:D254,"Да")</f>
        <v>2</v>
      </c>
      <c r="D254" s="42" t="str">
        <f>IF(ISERROR(VLOOKUP(A254,'Айгенис Оп31'!$C$3:$C$13,1,0)),"Нет","Да")</f>
        <v>Нет</v>
      </c>
      <c r="E254" s="43">
        <f t="shared" si="6"/>
        <v>365</v>
      </c>
      <c r="F254" s="43">
        <f>COUNTIF(E255:$E$981,365)</f>
        <v>727</v>
      </c>
      <c r="G254" s="43">
        <f>COUNTIF(E255:$E$981,366)</f>
        <v>0</v>
      </c>
      <c r="H254" s="2"/>
    </row>
    <row r="255" spans="1:8" x14ac:dyDescent="0.25">
      <c r="A255" s="45">
        <f t="shared" si="7"/>
        <v>45849</v>
      </c>
      <c r="B255" s="49">
        <f>ROUND(('Все выпуски'!$Z$3*'Все выпуски'!$Z$6/100)*((VLOOKUP(IF(D255="Нет",VLOOKUP(C255,'Айгенис Оп31'!$A$2:$C$13,3,0),VLOOKUP((C255-1),'Айгенис Оп31'!$A$2:$C$13,3,0)),$A$2:$G$981,6,0)-VLOOKUP(A255,$A$2:$G$981,6,0))/365+(VLOOKUP(IF(D255="Нет",VLOOKUP(C255,'Айгенис Оп31'!$A$2:$C$13,3,0),VLOOKUP((C255-1),'Айгенис Оп31'!$A$2:$C$13,3,0)),$A$2:$G$981,7,0)-VLOOKUP(A255,$A$2:$G$981,7,0))/366),2)</f>
        <v>6.28</v>
      </c>
      <c r="C255" s="1">
        <f>COUNTIF($D$2:D255,"Да")</f>
        <v>2</v>
      </c>
      <c r="D255" s="42" t="str">
        <f>IF(ISERROR(VLOOKUP(A255,'Айгенис Оп31'!$C$3:$C$13,1,0)),"Нет","Да")</f>
        <v>Нет</v>
      </c>
      <c r="E255" s="43">
        <f t="shared" si="6"/>
        <v>365</v>
      </c>
      <c r="F255" s="43">
        <f>COUNTIF(E256:$E$981,365)</f>
        <v>726</v>
      </c>
      <c r="G255" s="43">
        <f>COUNTIF(E256:$E$981,366)</f>
        <v>0</v>
      </c>
      <c r="H255" s="2"/>
    </row>
    <row r="256" spans="1:8" x14ac:dyDescent="0.25">
      <c r="A256" s="45">
        <f t="shared" si="7"/>
        <v>45850</v>
      </c>
      <c r="B256" s="49">
        <f>ROUND(('Все выпуски'!$Z$3*'Все выпуски'!$Z$6/100)*((VLOOKUP(IF(D256="Нет",VLOOKUP(C256,'Айгенис Оп31'!$A$2:$C$13,3,0),VLOOKUP((C256-1),'Айгенис Оп31'!$A$2:$C$13,3,0)),$A$2:$G$981,6,0)-VLOOKUP(A256,$A$2:$G$981,6,0))/365+(VLOOKUP(IF(D256="Нет",VLOOKUP(C256,'Айгенис Оп31'!$A$2:$C$13,3,0),VLOOKUP((C256-1),'Айгенис Оп31'!$A$2:$C$13,3,0)),$A$2:$G$981,7,0)-VLOOKUP(A256,$A$2:$G$981,7,0))/366),2)</f>
        <v>6.39</v>
      </c>
      <c r="C256" s="1">
        <f>COUNTIF($D$2:D256,"Да")</f>
        <v>2</v>
      </c>
      <c r="D256" s="42" t="str">
        <f>IF(ISERROR(VLOOKUP(A256,'Айгенис Оп31'!$C$3:$C$13,1,0)),"Нет","Да")</f>
        <v>Нет</v>
      </c>
      <c r="E256" s="43">
        <f t="shared" si="6"/>
        <v>365</v>
      </c>
      <c r="F256" s="43">
        <f>COUNTIF(E257:$E$981,365)</f>
        <v>725</v>
      </c>
      <c r="G256" s="43">
        <f>COUNTIF(E257:$E$981,366)</f>
        <v>0</v>
      </c>
      <c r="H256" s="2"/>
    </row>
    <row r="257" spans="1:8" x14ac:dyDescent="0.25">
      <c r="A257" s="45">
        <f t="shared" si="7"/>
        <v>45851</v>
      </c>
      <c r="B257" s="49">
        <f>ROUND(('Все выпуски'!$Z$3*'Все выпуски'!$Z$6/100)*((VLOOKUP(IF(D257="Нет",VLOOKUP(C257,'Айгенис Оп31'!$A$2:$C$13,3,0),VLOOKUP((C257-1),'Айгенис Оп31'!$A$2:$C$13,3,0)),$A$2:$G$981,6,0)-VLOOKUP(A257,$A$2:$G$981,6,0))/365+(VLOOKUP(IF(D257="Нет",VLOOKUP(C257,'Айгенис Оп31'!$A$2:$C$13,3,0),VLOOKUP((C257-1),'Айгенис Оп31'!$A$2:$C$13,3,0)),$A$2:$G$981,7,0)-VLOOKUP(A257,$A$2:$G$981,7,0))/366),2)</f>
        <v>6.49</v>
      </c>
      <c r="C257" s="1">
        <f>COUNTIF($D$2:D257,"Да")</f>
        <v>2</v>
      </c>
      <c r="D257" s="42" t="str">
        <f>IF(ISERROR(VLOOKUP(A257,'Айгенис Оп31'!$C$3:$C$13,1,0)),"Нет","Да")</f>
        <v>Нет</v>
      </c>
      <c r="E257" s="43">
        <f t="shared" si="6"/>
        <v>365</v>
      </c>
      <c r="F257" s="43">
        <f>COUNTIF(E258:$E$981,365)</f>
        <v>724</v>
      </c>
      <c r="G257" s="43">
        <f>COUNTIF(E258:$E$981,366)</f>
        <v>0</v>
      </c>
      <c r="H257" s="2"/>
    </row>
    <row r="258" spans="1:8" x14ac:dyDescent="0.25">
      <c r="A258" s="45">
        <f t="shared" si="7"/>
        <v>45852</v>
      </c>
      <c r="B258" s="49">
        <f>ROUND(('Все выпуски'!$Z$3*'Все выпуски'!$Z$6/100)*((VLOOKUP(IF(D258="Нет",VLOOKUP(C258,'Айгенис Оп31'!$A$2:$C$13,3,0),VLOOKUP((C258-1),'Айгенис Оп31'!$A$2:$C$13,3,0)),$A$2:$G$981,6,0)-VLOOKUP(A258,$A$2:$G$981,6,0))/365+(VLOOKUP(IF(D258="Нет",VLOOKUP(C258,'Айгенис Оп31'!$A$2:$C$13,3,0),VLOOKUP((C258-1),'Айгенис Оп31'!$A$2:$C$13,3,0)),$A$2:$G$981,7,0)-VLOOKUP(A258,$A$2:$G$981,7,0))/366),2)</f>
        <v>6.59</v>
      </c>
      <c r="C258" s="1">
        <f>COUNTIF($D$2:D258,"Да")</f>
        <v>2</v>
      </c>
      <c r="D258" s="42" t="str">
        <f>IF(ISERROR(VLOOKUP(A258,'Айгенис Оп31'!$C$3:$C$13,1,0)),"Нет","Да")</f>
        <v>Нет</v>
      </c>
      <c r="E258" s="43">
        <f t="shared" si="6"/>
        <v>365</v>
      </c>
      <c r="F258" s="43">
        <f>COUNTIF(E259:$E$981,365)</f>
        <v>723</v>
      </c>
      <c r="G258" s="43">
        <f>COUNTIF(E259:$E$981,366)</f>
        <v>0</v>
      </c>
      <c r="H258" s="2"/>
    </row>
    <row r="259" spans="1:8" x14ac:dyDescent="0.25">
      <c r="A259" s="45">
        <f t="shared" si="7"/>
        <v>45853</v>
      </c>
      <c r="B259" s="49">
        <f>ROUND(('Все выпуски'!$Z$3*'Все выпуски'!$Z$6/100)*((VLOOKUP(IF(D259="Нет",VLOOKUP(C259,'Айгенис Оп31'!$A$2:$C$13,3,0),VLOOKUP((C259-1),'Айгенис Оп31'!$A$2:$C$13,3,0)),$A$2:$G$981,6,0)-VLOOKUP(A259,$A$2:$G$981,6,0))/365+(VLOOKUP(IF(D259="Нет",VLOOKUP(C259,'Айгенис Оп31'!$A$2:$C$13,3,0),VLOOKUP((C259-1),'Айгенис Оп31'!$A$2:$C$13,3,0)),$A$2:$G$981,7,0)-VLOOKUP(A259,$A$2:$G$981,7,0))/366),2)</f>
        <v>6.69</v>
      </c>
      <c r="C259" s="1">
        <f>COUNTIF($D$2:D259,"Да")</f>
        <v>2</v>
      </c>
      <c r="D259" s="42" t="str">
        <f>IF(ISERROR(VLOOKUP(A259,'Айгенис Оп31'!$C$3:$C$13,1,0)),"Нет","Да")</f>
        <v>Нет</v>
      </c>
      <c r="E259" s="43">
        <f t="shared" ref="E259:E322" si="8">IF(MOD(YEAR(A259),4)=0,366,365)</f>
        <v>365</v>
      </c>
      <c r="F259" s="43">
        <f>COUNTIF(E260:$E$981,365)</f>
        <v>722</v>
      </c>
      <c r="G259" s="43">
        <f>COUNTIF(E260:$E$981,366)</f>
        <v>0</v>
      </c>
      <c r="H259" s="2"/>
    </row>
    <row r="260" spans="1:8" x14ac:dyDescent="0.25">
      <c r="A260" s="45">
        <f t="shared" ref="A260:A323" si="9">A259+1</f>
        <v>45854</v>
      </c>
      <c r="B260" s="49">
        <f>ROUND(('Все выпуски'!$Z$3*'Все выпуски'!$Z$6/100)*((VLOOKUP(IF(D260="Нет",VLOOKUP(C260,'Айгенис Оп31'!$A$2:$C$13,3,0),VLOOKUP((C260-1),'Айгенис Оп31'!$A$2:$C$13,3,0)),$A$2:$G$981,6,0)-VLOOKUP(A260,$A$2:$G$981,6,0))/365+(VLOOKUP(IF(D260="Нет",VLOOKUP(C260,'Айгенис Оп31'!$A$2:$C$13,3,0),VLOOKUP((C260-1),'Айгенис Оп31'!$A$2:$C$13,3,0)),$A$2:$G$981,7,0)-VLOOKUP(A260,$A$2:$G$981,7,0))/366),2)</f>
        <v>6.79</v>
      </c>
      <c r="C260" s="1">
        <f>COUNTIF($D$2:D260,"Да")</f>
        <v>2</v>
      </c>
      <c r="D260" s="42" t="str">
        <f>IF(ISERROR(VLOOKUP(A260,'Айгенис Оп31'!$C$3:$C$13,1,0)),"Нет","Да")</f>
        <v>Нет</v>
      </c>
      <c r="E260" s="43">
        <f t="shared" si="8"/>
        <v>365</v>
      </c>
      <c r="F260" s="43">
        <f>COUNTIF(E261:$E$981,365)</f>
        <v>721</v>
      </c>
      <c r="G260" s="43">
        <f>COUNTIF(E261:$E$981,366)</f>
        <v>0</v>
      </c>
      <c r="H260" s="2"/>
    </row>
    <row r="261" spans="1:8" x14ac:dyDescent="0.25">
      <c r="A261" s="45">
        <f t="shared" si="9"/>
        <v>45855</v>
      </c>
      <c r="B261" s="49">
        <f>ROUND(('Все выпуски'!$Z$3*'Все выпуски'!$Z$6/100)*((VLOOKUP(IF(D261="Нет",VLOOKUP(C261,'Айгенис Оп31'!$A$2:$C$13,3,0),VLOOKUP((C261-1),'Айгенис Оп31'!$A$2:$C$13,3,0)),$A$2:$G$981,6,0)-VLOOKUP(A261,$A$2:$G$981,6,0))/365+(VLOOKUP(IF(D261="Нет",VLOOKUP(C261,'Айгенис Оп31'!$A$2:$C$13,3,0),VLOOKUP((C261-1),'Айгенис Оп31'!$A$2:$C$13,3,0)),$A$2:$G$981,7,0)-VLOOKUP(A261,$A$2:$G$981,7,0))/366),2)</f>
        <v>6.89</v>
      </c>
      <c r="C261" s="1">
        <f>COUNTIF($D$2:D261,"Да")</f>
        <v>2</v>
      </c>
      <c r="D261" s="42" t="str">
        <f>IF(ISERROR(VLOOKUP(A261,'Айгенис Оп31'!$C$3:$C$13,1,0)),"Нет","Да")</f>
        <v>Нет</v>
      </c>
      <c r="E261" s="43">
        <f t="shared" si="8"/>
        <v>365</v>
      </c>
      <c r="F261" s="43">
        <f>COUNTIF(E262:$E$981,365)</f>
        <v>720</v>
      </c>
      <c r="G261" s="43">
        <f>COUNTIF(E262:$E$981,366)</f>
        <v>0</v>
      </c>
      <c r="H261" s="2"/>
    </row>
    <row r="262" spans="1:8" x14ac:dyDescent="0.25">
      <c r="A262" s="45">
        <f t="shared" si="9"/>
        <v>45856</v>
      </c>
      <c r="B262" s="49">
        <f>ROUND(('Все выпуски'!$Z$3*'Все выпуски'!$Z$6/100)*((VLOOKUP(IF(D262="Нет",VLOOKUP(C262,'Айгенис Оп31'!$A$2:$C$13,3,0),VLOOKUP((C262-1),'Айгенис Оп31'!$A$2:$C$13,3,0)),$A$2:$G$981,6,0)-VLOOKUP(A262,$A$2:$G$981,6,0))/365+(VLOOKUP(IF(D262="Нет",VLOOKUP(C262,'Айгенис Оп31'!$A$2:$C$13,3,0),VLOOKUP((C262-1),'Айгенис Оп31'!$A$2:$C$13,3,0)),$A$2:$G$981,7,0)-VLOOKUP(A262,$A$2:$G$981,7,0))/366),2)</f>
        <v>6.99</v>
      </c>
      <c r="C262" s="1">
        <f>COUNTIF($D$2:D262,"Да")</f>
        <v>2</v>
      </c>
      <c r="D262" s="42" t="str">
        <f>IF(ISERROR(VLOOKUP(A262,'Айгенис Оп31'!$C$3:$C$13,1,0)),"Нет","Да")</f>
        <v>Нет</v>
      </c>
      <c r="E262" s="43">
        <f t="shared" si="8"/>
        <v>365</v>
      </c>
      <c r="F262" s="43">
        <f>COUNTIF(E263:$E$981,365)</f>
        <v>719</v>
      </c>
      <c r="G262" s="43">
        <f>COUNTIF(E263:$E$981,366)</f>
        <v>0</v>
      </c>
      <c r="H262" s="2"/>
    </row>
    <row r="263" spans="1:8" x14ac:dyDescent="0.25">
      <c r="A263" s="45">
        <f t="shared" si="9"/>
        <v>45857</v>
      </c>
      <c r="B263" s="49">
        <f>ROUND(('Все выпуски'!$Z$3*'Все выпуски'!$Z$6/100)*((VLOOKUP(IF(D263="Нет",VLOOKUP(C263,'Айгенис Оп31'!$A$2:$C$13,3,0),VLOOKUP((C263-1),'Айгенис Оп31'!$A$2:$C$13,3,0)),$A$2:$G$981,6,0)-VLOOKUP(A263,$A$2:$G$981,6,0))/365+(VLOOKUP(IF(D263="Нет",VLOOKUP(C263,'Айгенис Оп31'!$A$2:$C$13,3,0),VLOOKUP((C263-1),'Айгенис Оп31'!$A$2:$C$13,3,0)),$A$2:$G$981,7,0)-VLOOKUP(A263,$A$2:$G$981,7,0))/366),2)</f>
        <v>7.1</v>
      </c>
      <c r="C263" s="1">
        <f>COUNTIF($D$2:D263,"Да")</f>
        <v>2</v>
      </c>
      <c r="D263" s="42" t="str">
        <f>IF(ISERROR(VLOOKUP(A263,'Айгенис Оп31'!$C$3:$C$13,1,0)),"Нет","Да")</f>
        <v>Нет</v>
      </c>
      <c r="E263" s="43">
        <f t="shared" si="8"/>
        <v>365</v>
      </c>
      <c r="F263" s="43">
        <f>COUNTIF(E264:$E$981,365)</f>
        <v>718</v>
      </c>
      <c r="G263" s="43">
        <f>COUNTIF(E264:$E$981,366)</f>
        <v>0</v>
      </c>
      <c r="H263" s="2"/>
    </row>
    <row r="264" spans="1:8" x14ac:dyDescent="0.25">
      <c r="A264" s="45">
        <f t="shared" si="9"/>
        <v>45858</v>
      </c>
      <c r="B264" s="49">
        <f>ROUND(('Все выпуски'!$Z$3*'Все выпуски'!$Z$6/100)*((VLOOKUP(IF(D264="Нет",VLOOKUP(C264,'Айгенис Оп31'!$A$2:$C$13,3,0),VLOOKUP((C264-1),'Айгенис Оп31'!$A$2:$C$13,3,0)),$A$2:$G$981,6,0)-VLOOKUP(A264,$A$2:$G$981,6,0))/365+(VLOOKUP(IF(D264="Нет",VLOOKUP(C264,'Айгенис Оп31'!$A$2:$C$13,3,0),VLOOKUP((C264-1),'Айгенис Оп31'!$A$2:$C$13,3,0)),$A$2:$G$981,7,0)-VLOOKUP(A264,$A$2:$G$981,7,0))/366),2)</f>
        <v>7.2</v>
      </c>
      <c r="C264" s="1">
        <f>COUNTIF($D$2:D264,"Да")</f>
        <v>2</v>
      </c>
      <c r="D264" s="42" t="str">
        <f>IF(ISERROR(VLOOKUP(A264,'Айгенис Оп31'!$C$3:$C$13,1,0)),"Нет","Да")</f>
        <v>Нет</v>
      </c>
      <c r="E264" s="43">
        <f t="shared" si="8"/>
        <v>365</v>
      </c>
      <c r="F264" s="43">
        <f>COUNTIF(E265:$E$981,365)</f>
        <v>717</v>
      </c>
      <c r="G264" s="43">
        <f>COUNTIF(E265:$E$981,366)</f>
        <v>0</v>
      </c>
      <c r="H264" s="2"/>
    </row>
    <row r="265" spans="1:8" x14ac:dyDescent="0.25">
      <c r="A265" s="45">
        <f t="shared" si="9"/>
        <v>45859</v>
      </c>
      <c r="B265" s="49">
        <f>ROUND(('Все выпуски'!$Z$3*'Все выпуски'!$Z$6/100)*((VLOOKUP(IF(D265="Нет",VLOOKUP(C265,'Айгенис Оп31'!$A$2:$C$13,3,0),VLOOKUP((C265-1),'Айгенис Оп31'!$A$2:$C$13,3,0)),$A$2:$G$981,6,0)-VLOOKUP(A265,$A$2:$G$981,6,0))/365+(VLOOKUP(IF(D265="Нет",VLOOKUP(C265,'Айгенис Оп31'!$A$2:$C$13,3,0),VLOOKUP((C265-1),'Айгенис Оп31'!$A$2:$C$13,3,0)),$A$2:$G$981,7,0)-VLOOKUP(A265,$A$2:$G$981,7,0))/366),2)</f>
        <v>7.3</v>
      </c>
      <c r="C265" s="1">
        <f>COUNTIF($D$2:D265,"Да")</f>
        <v>2</v>
      </c>
      <c r="D265" s="42" t="str">
        <f>IF(ISERROR(VLOOKUP(A265,'Айгенис Оп31'!$C$3:$C$13,1,0)),"Нет","Да")</f>
        <v>Нет</v>
      </c>
      <c r="E265" s="43">
        <f t="shared" si="8"/>
        <v>365</v>
      </c>
      <c r="F265" s="43">
        <f>COUNTIF(E266:$E$981,365)</f>
        <v>716</v>
      </c>
      <c r="G265" s="43">
        <f>COUNTIF(E266:$E$981,366)</f>
        <v>0</v>
      </c>
      <c r="H265" s="2"/>
    </row>
    <row r="266" spans="1:8" x14ac:dyDescent="0.25">
      <c r="A266" s="45">
        <f t="shared" si="9"/>
        <v>45860</v>
      </c>
      <c r="B266" s="49">
        <f>ROUND(('Все выпуски'!$Z$3*'Все выпуски'!$Z$6/100)*((VLOOKUP(IF(D266="Нет",VLOOKUP(C266,'Айгенис Оп31'!$A$2:$C$13,3,0),VLOOKUP((C266-1),'Айгенис Оп31'!$A$2:$C$13,3,0)),$A$2:$G$981,6,0)-VLOOKUP(A266,$A$2:$G$981,6,0))/365+(VLOOKUP(IF(D266="Нет",VLOOKUP(C266,'Айгенис Оп31'!$A$2:$C$13,3,0),VLOOKUP((C266-1),'Айгенис Оп31'!$A$2:$C$13,3,0)),$A$2:$G$981,7,0)-VLOOKUP(A266,$A$2:$G$981,7,0))/366),2)</f>
        <v>7.4</v>
      </c>
      <c r="C266" s="1">
        <f>COUNTIF($D$2:D266,"Да")</f>
        <v>2</v>
      </c>
      <c r="D266" s="42" t="str">
        <f>IF(ISERROR(VLOOKUP(A266,'Айгенис Оп31'!$C$3:$C$13,1,0)),"Нет","Да")</f>
        <v>Нет</v>
      </c>
      <c r="E266" s="43">
        <f t="shared" si="8"/>
        <v>365</v>
      </c>
      <c r="F266" s="43">
        <f>COUNTIF(E267:$E$981,365)</f>
        <v>715</v>
      </c>
      <c r="G266" s="43">
        <f>COUNTIF(E267:$E$981,366)</f>
        <v>0</v>
      </c>
      <c r="H266" s="2"/>
    </row>
    <row r="267" spans="1:8" x14ac:dyDescent="0.25">
      <c r="A267" s="45">
        <f t="shared" si="9"/>
        <v>45861</v>
      </c>
      <c r="B267" s="49">
        <f>ROUND(('Все выпуски'!$Z$3*'Все выпуски'!$Z$6/100)*((VLOOKUP(IF(D267="Нет",VLOOKUP(C267,'Айгенис Оп31'!$A$2:$C$13,3,0),VLOOKUP((C267-1),'Айгенис Оп31'!$A$2:$C$13,3,0)),$A$2:$G$981,6,0)-VLOOKUP(A267,$A$2:$G$981,6,0))/365+(VLOOKUP(IF(D267="Нет",VLOOKUP(C267,'Айгенис Оп31'!$A$2:$C$13,3,0),VLOOKUP((C267-1),'Айгенис Оп31'!$A$2:$C$13,3,0)),$A$2:$G$981,7,0)-VLOOKUP(A267,$A$2:$G$981,7,0))/366),2)</f>
        <v>7.5</v>
      </c>
      <c r="C267" s="1">
        <f>COUNTIF($D$2:D267,"Да")</f>
        <v>2</v>
      </c>
      <c r="D267" s="42" t="str">
        <f>IF(ISERROR(VLOOKUP(A267,'Айгенис Оп31'!$C$3:$C$13,1,0)),"Нет","Да")</f>
        <v>Нет</v>
      </c>
      <c r="E267" s="43">
        <f t="shared" si="8"/>
        <v>365</v>
      </c>
      <c r="F267" s="43">
        <f>COUNTIF(E268:$E$981,365)</f>
        <v>714</v>
      </c>
      <c r="G267" s="43">
        <f>COUNTIF(E268:$E$981,366)</f>
        <v>0</v>
      </c>
      <c r="H267" s="2"/>
    </row>
    <row r="268" spans="1:8" x14ac:dyDescent="0.25">
      <c r="A268" s="45">
        <f t="shared" si="9"/>
        <v>45862</v>
      </c>
      <c r="B268" s="49">
        <f>ROUND(('Все выпуски'!$Z$3*'Все выпуски'!$Z$6/100)*((VLOOKUP(IF(D268="Нет",VLOOKUP(C268,'Айгенис Оп31'!$A$2:$C$13,3,0),VLOOKUP((C268-1),'Айгенис Оп31'!$A$2:$C$13,3,0)),$A$2:$G$981,6,0)-VLOOKUP(A268,$A$2:$G$981,6,0))/365+(VLOOKUP(IF(D268="Нет",VLOOKUP(C268,'Айгенис Оп31'!$A$2:$C$13,3,0),VLOOKUP((C268-1),'Айгенис Оп31'!$A$2:$C$13,3,0)),$A$2:$G$981,7,0)-VLOOKUP(A268,$A$2:$G$981,7,0))/366),2)</f>
        <v>7.6</v>
      </c>
      <c r="C268" s="1">
        <f>COUNTIF($D$2:D268,"Да")</f>
        <v>2</v>
      </c>
      <c r="D268" s="42" t="str">
        <f>IF(ISERROR(VLOOKUP(A268,'Айгенис Оп31'!$C$3:$C$13,1,0)),"Нет","Да")</f>
        <v>Нет</v>
      </c>
      <c r="E268" s="43">
        <f t="shared" si="8"/>
        <v>365</v>
      </c>
      <c r="F268" s="43">
        <f>COUNTIF(E269:$E$981,365)</f>
        <v>713</v>
      </c>
      <c r="G268" s="43">
        <f>COUNTIF(E269:$E$981,366)</f>
        <v>0</v>
      </c>
      <c r="H268" s="2"/>
    </row>
    <row r="269" spans="1:8" x14ac:dyDescent="0.25">
      <c r="A269" s="45">
        <f t="shared" si="9"/>
        <v>45863</v>
      </c>
      <c r="B269" s="49">
        <f>ROUND(('Все выпуски'!$Z$3*'Все выпуски'!$Z$6/100)*((VLOOKUP(IF(D269="Нет",VLOOKUP(C269,'Айгенис Оп31'!$A$2:$C$13,3,0),VLOOKUP((C269-1),'Айгенис Оп31'!$A$2:$C$13,3,0)),$A$2:$G$981,6,0)-VLOOKUP(A269,$A$2:$G$981,6,0))/365+(VLOOKUP(IF(D269="Нет",VLOOKUP(C269,'Айгенис Оп31'!$A$2:$C$13,3,0),VLOOKUP((C269-1),'Айгенис Оп31'!$A$2:$C$13,3,0)),$A$2:$G$981,7,0)-VLOOKUP(A269,$A$2:$G$981,7,0))/366),2)</f>
        <v>7.7</v>
      </c>
      <c r="C269" s="1">
        <f>COUNTIF($D$2:D269,"Да")</f>
        <v>2</v>
      </c>
      <c r="D269" s="42" t="str">
        <f>IF(ISERROR(VLOOKUP(A269,'Айгенис Оп31'!$C$3:$C$13,1,0)),"Нет","Да")</f>
        <v>Нет</v>
      </c>
      <c r="E269" s="43">
        <f t="shared" si="8"/>
        <v>365</v>
      </c>
      <c r="F269" s="43">
        <f>COUNTIF(E270:$E$981,365)</f>
        <v>712</v>
      </c>
      <c r="G269" s="43">
        <f>COUNTIF(E270:$E$981,366)</f>
        <v>0</v>
      </c>
      <c r="H269" s="2"/>
    </row>
    <row r="270" spans="1:8" x14ac:dyDescent="0.25">
      <c r="A270" s="45">
        <f t="shared" si="9"/>
        <v>45864</v>
      </c>
      <c r="B270" s="49">
        <f>ROUND(('Все выпуски'!$Z$3*'Все выпуски'!$Z$6/100)*((VLOOKUP(IF(D270="Нет",VLOOKUP(C270,'Айгенис Оп31'!$A$2:$C$13,3,0),VLOOKUP((C270-1),'Айгенис Оп31'!$A$2:$C$13,3,0)),$A$2:$G$981,6,0)-VLOOKUP(A270,$A$2:$G$981,6,0))/365+(VLOOKUP(IF(D270="Нет",VLOOKUP(C270,'Айгенис Оп31'!$A$2:$C$13,3,0),VLOOKUP((C270-1),'Айгенис Оп31'!$A$2:$C$13,3,0)),$A$2:$G$981,7,0)-VLOOKUP(A270,$A$2:$G$981,7,0))/366),2)</f>
        <v>7.81</v>
      </c>
      <c r="C270" s="1">
        <f>COUNTIF($D$2:D270,"Да")</f>
        <v>2</v>
      </c>
      <c r="D270" s="42" t="str">
        <f>IF(ISERROR(VLOOKUP(A270,'Айгенис Оп31'!$C$3:$C$13,1,0)),"Нет","Да")</f>
        <v>Нет</v>
      </c>
      <c r="E270" s="43">
        <f t="shared" si="8"/>
        <v>365</v>
      </c>
      <c r="F270" s="43">
        <f>COUNTIF(E271:$E$981,365)</f>
        <v>711</v>
      </c>
      <c r="G270" s="43">
        <f>COUNTIF(E271:$E$981,366)</f>
        <v>0</v>
      </c>
      <c r="H270" s="2"/>
    </row>
    <row r="271" spans="1:8" x14ac:dyDescent="0.25">
      <c r="A271" s="45">
        <f t="shared" si="9"/>
        <v>45865</v>
      </c>
      <c r="B271" s="49">
        <f>ROUND(('Все выпуски'!$Z$3*'Все выпуски'!$Z$6/100)*((VLOOKUP(IF(D271="Нет",VLOOKUP(C271,'Айгенис Оп31'!$A$2:$C$13,3,0),VLOOKUP((C271-1),'Айгенис Оп31'!$A$2:$C$13,3,0)),$A$2:$G$981,6,0)-VLOOKUP(A271,$A$2:$G$981,6,0))/365+(VLOOKUP(IF(D271="Нет",VLOOKUP(C271,'Айгенис Оп31'!$A$2:$C$13,3,0),VLOOKUP((C271-1),'Айгенис Оп31'!$A$2:$C$13,3,0)),$A$2:$G$981,7,0)-VLOOKUP(A271,$A$2:$G$981,7,0))/366),2)</f>
        <v>7.91</v>
      </c>
      <c r="C271" s="1">
        <f>COUNTIF($D$2:D271,"Да")</f>
        <v>2</v>
      </c>
      <c r="D271" s="42" t="str">
        <f>IF(ISERROR(VLOOKUP(A271,'Айгенис Оп31'!$C$3:$C$13,1,0)),"Нет","Да")</f>
        <v>Нет</v>
      </c>
      <c r="E271" s="43">
        <f t="shared" si="8"/>
        <v>365</v>
      </c>
      <c r="F271" s="43">
        <f>COUNTIF(E272:$E$981,365)</f>
        <v>710</v>
      </c>
      <c r="G271" s="43">
        <f>COUNTIF(E272:$E$981,366)</f>
        <v>0</v>
      </c>
      <c r="H271" s="2"/>
    </row>
    <row r="272" spans="1:8" x14ac:dyDescent="0.25">
      <c r="A272" s="45">
        <f t="shared" si="9"/>
        <v>45866</v>
      </c>
      <c r="B272" s="49">
        <f>ROUND(('Все выпуски'!$Z$3*'Все выпуски'!$Z$6/100)*((VLOOKUP(IF(D272="Нет",VLOOKUP(C272,'Айгенис Оп31'!$A$2:$C$13,3,0),VLOOKUP((C272-1),'Айгенис Оп31'!$A$2:$C$13,3,0)),$A$2:$G$981,6,0)-VLOOKUP(A272,$A$2:$G$981,6,0))/365+(VLOOKUP(IF(D272="Нет",VLOOKUP(C272,'Айгенис Оп31'!$A$2:$C$13,3,0),VLOOKUP((C272-1),'Айгенис Оп31'!$A$2:$C$13,3,0)),$A$2:$G$981,7,0)-VLOOKUP(A272,$A$2:$G$981,7,0))/366),2)</f>
        <v>8.01</v>
      </c>
      <c r="C272" s="1">
        <f>COUNTIF($D$2:D272,"Да")</f>
        <v>2</v>
      </c>
      <c r="D272" s="42" t="str">
        <f>IF(ISERROR(VLOOKUP(A272,'Айгенис Оп31'!$C$3:$C$13,1,0)),"Нет","Да")</f>
        <v>Нет</v>
      </c>
      <c r="E272" s="43">
        <f t="shared" si="8"/>
        <v>365</v>
      </c>
      <c r="F272" s="43">
        <f>COUNTIF(E273:$E$981,365)</f>
        <v>709</v>
      </c>
      <c r="G272" s="43">
        <f>COUNTIF(E273:$E$981,366)</f>
        <v>0</v>
      </c>
      <c r="H272" s="2"/>
    </row>
    <row r="273" spans="1:8" x14ac:dyDescent="0.25">
      <c r="A273" s="45">
        <f t="shared" si="9"/>
        <v>45867</v>
      </c>
      <c r="B273" s="49">
        <f>ROUND(('Все выпуски'!$Z$3*'Все выпуски'!$Z$6/100)*((VLOOKUP(IF(D273="Нет",VLOOKUP(C273,'Айгенис Оп31'!$A$2:$C$13,3,0),VLOOKUP((C273-1),'Айгенис Оп31'!$A$2:$C$13,3,0)),$A$2:$G$981,6,0)-VLOOKUP(A273,$A$2:$G$981,6,0))/365+(VLOOKUP(IF(D273="Нет",VLOOKUP(C273,'Айгенис Оп31'!$A$2:$C$13,3,0),VLOOKUP((C273-1),'Айгенис Оп31'!$A$2:$C$13,3,0)),$A$2:$G$981,7,0)-VLOOKUP(A273,$A$2:$G$981,7,0))/366),2)</f>
        <v>8.11</v>
      </c>
      <c r="C273" s="1">
        <f>COUNTIF($D$2:D273,"Да")</f>
        <v>2</v>
      </c>
      <c r="D273" s="42" t="str">
        <f>IF(ISERROR(VLOOKUP(A273,'Айгенис Оп31'!$C$3:$C$13,1,0)),"Нет","Да")</f>
        <v>Нет</v>
      </c>
      <c r="E273" s="43">
        <f t="shared" si="8"/>
        <v>365</v>
      </c>
      <c r="F273" s="43">
        <f>COUNTIF(E274:$E$981,365)</f>
        <v>708</v>
      </c>
      <c r="G273" s="43">
        <f>COUNTIF(E274:$E$981,366)</f>
        <v>0</v>
      </c>
      <c r="H273" s="2"/>
    </row>
    <row r="274" spans="1:8" x14ac:dyDescent="0.25">
      <c r="A274" s="45">
        <f t="shared" si="9"/>
        <v>45868</v>
      </c>
      <c r="B274" s="49">
        <f>ROUND(('Все выпуски'!$Z$3*'Все выпуски'!$Z$6/100)*((VLOOKUP(IF(D274="Нет",VLOOKUP(C274,'Айгенис Оп31'!$A$2:$C$13,3,0),VLOOKUP((C274-1),'Айгенис Оп31'!$A$2:$C$13,3,0)),$A$2:$G$981,6,0)-VLOOKUP(A274,$A$2:$G$981,6,0))/365+(VLOOKUP(IF(D274="Нет",VLOOKUP(C274,'Айгенис Оп31'!$A$2:$C$13,3,0),VLOOKUP((C274-1),'Айгенис Оп31'!$A$2:$C$13,3,0)),$A$2:$G$981,7,0)-VLOOKUP(A274,$A$2:$G$981,7,0))/366),2)</f>
        <v>8.2100000000000009</v>
      </c>
      <c r="C274" s="1">
        <f>COUNTIF($D$2:D274,"Да")</f>
        <v>2</v>
      </c>
      <c r="D274" s="42" t="str">
        <f>IF(ISERROR(VLOOKUP(A274,'Айгенис Оп31'!$C$3:$C$13,1,0)),"Нет","Да")</f>
        <v>Нет</v>
      </c>
      <c r="E274" s="43">
        <f t="shared" si="8"/>
        <v>365</v>
      </c>
      <c r="F274" s="43">
        <f>COUNTIF(E275:$E$981,365)</f>
        <v>707</v>
      </c>
      <c r="G274" s="43">
        <f>COUNTIF(E275:$E$981,366)</f>
        <v>0</v>
      </c>
      <c r="H274" s="2"/>
    </row>
    <row r="275" spans="1:8" x14ac:dyDescent="0.25">
      <c r="A275" s="45">
        <f t="shared" si="9"/>
        <v>45869</v>
      </c>
      <c r="B275" s="49">
        <f>ROUND(('Все выпуски'!$Z$3*'Все выпуски'!$Z$6/100)*((VLOOKUP(IF(D275="Нет",VLOOKUP(C275,'Айгенис Оп31'!$A$2:$C$13,3,0),VLOOKUP((C275-1),'Айгенис Оп31'!$A$2:$C$13,3,0)),$A$2:$G$981,6,0)-VLOOKUP(A275,$A$2:$G$981,6,0))/365+(VLOOKUP(IF(D275="Нет",VLOOKUP(C275,'Айгенис Оп31'!$A$2:$C$13,3,0),VLOOKUP((C275-1),'Айгенис Оп31'!$A$2:$C$13,3,0)),$A$2:$G$981,7,0)-VLOOKUP(A275,$A$2:$G$981,7,0))/366),2)</f>
        <v>8.31</v>
      </c>
      <c r="C275" s="1">
        <f>COUNTIF($D$2:D275,"Да")</f>
        <v>2</v>
      </c>
      <c r="D275" s="42" t="str">
        <f>IF(ISERROR(VLOOKUP(A275,'Айгенис Оп31'!$C$3:$C$13,1,0)),"Нет","Да")</f>
        <v>Нет</v>
      </c>
      <c r="E275" s="43">
        <f t="shared" si="8"/>
        <v>365</v>
      </c>
      <c r="F275" s="43">
        <f>COUNTIF(E276:$E$981,365)</f>
        <v>706</v>
      </c>
      <c r="G275" s="43">
        <f>COUNTIF(E276:$E$981,366)</f>
        <v>0</v>
      </c>
      <c r="H275" s="2"/>
    </row>
    <row r="276" spans="1:8" x14ac:dyDescent="0.25">
      <c r="A276" s="45">
        <f t="shared" si="9"/>
        <v>45870</v>
      </c>
      <c r="B276" s="49">
        <f>ROUND(('Все выпуски'!$Z$3*'Все выпуски'!$Z$6/100)*((VLOOKUP(IF(D276="Нет",VLOOKUP(C276,'Айгенис Оп31'!$A$2:$C$13,3,0),VLOOKUP((C276-1),'Айгенис Оп31'!$A$2:$C$13,3,0)),$A$2:$G$981,6,0)-VLOOKUP(A276,$A$2:$G$981,6,0))/365+(VLOOKUP(IF(D276="Нет",VLOOKUP(C276,'Айгенис Оп31'!$A$2:$C$13,3,0),VLOOKUP((C276-1),'Айгенис Оп31'!$A$2:$C$13,3,0)),$A$2:$G$981,7,0)-VLOOKUP(A276,$A$2:$G$981,7,0))/366),2)</f>
        <v>8.41</v>
      </c>
      <c r="C276" s="1">
        <f>COUNTIF($D$2:D276,"Да")</f>
        <v>2</v>
      </c>
      <c r="D276" s="42" t="str">
        <f>IF(ISERROR(VLOOKUP(A276,'Айгенис Оп31'!$C$3:$C$13,1,0)),"Нет","Да")</f>
        <v>Нет</v>
      </c>
      <c r="E276" s="43">
        <f t="shared" si="8"/>
        <v>365</v>
      </c>
      <c r="F276" s="43">
        <f>COUNTIF(E277:$E$981,365)</f>
        <v>705</v>
      </c>
      <c r="G276" s="43">
        <f>COUNTIF(E277:$E$981,366)</f>
        <v>0</v>
      </c>
      <c r="H276" s="2"/>
    </row>
    <row r="277" spans="1:8" x14ac:dyDescent="0.25">
      <c r="A277" s="45">
        <f t="shared" si="9"/>
        <v>45871</v>
      </c>
      <c r="B277" s="49">
        <f>ROUND(('Все выпуски'!$Z$3*'Все выпуски'!$Z$6/100)*((VLOOKUP(IF(D277="Нет",VLOOKUP(C277,'Айгенис Оп31'!$A$2:$C$13,3,0),VLOOKUP((C277-1),'Айгенис Оп31'!$A$2:$C$13,3,0)),$A$2:$G$981,6,0)-VLOOKUP(A277,$A$2:$G$981,6,0))/365+(VLOOKUP(IF(D277="Нет",VLOOKUP(C277,'Айгенис Оп31'!$A$2:$C$13,3,0),VLOOKUP((C277-1),'Айгенис Оп31'!$A$2:$C$13,3,0)),$A$2:$G$981,7,0)-VLOOKUP(A277,$A$2:$G$981,7,0))/366),2)</f>
        <v>8.52</v>
      </c>
      <c r="C277" s="1">
        <f>COUNTIF($D$2:D277,"Да")</f>
        <v>2</v>
      </c>
      <c r="D277" s="42" t="str">
        <f>IF(ISERROR(VLOOKUP(A277,'Айгенис Оп31'!$C$3:$C$13,1,0)),"Нет","Да")</f>
        <v>Нет</v>
      </c>
      <c r="E277" s="43">
        <f t="shared" si="8"/>
        <v>365</v>
      </c>
      <c r="F277" s="43">
        <f>COUNTIF(E278:$E$981,365)</f>
        <v>704</v>
      </c>
      <c r="G277" s="43">
        <f>COUNTIF(E278:$E$981,366)</f>
        <v>0</v>
      </c>
      <c r="H277" s="2"/>
    </row>
    <row r="278" spans="1:8" x14ac:dyDescent="0.25">
      <c r="A278" s="45">
        <f t="shared" si="9"/>
        <v>45872</v>
      </c>
      <c r="B278" s="49">
        <f>ROUND(('Все выпуски'!$Z$3*'Все выпуски'!$Z$6/100)*((VLOOKUP(IF(D278="Нет",VLOOKUP(C278,'Айгенис Оп31'!$A$2:$C$13,3,0),VLOOKUP((C278-1),'Айгенис Оп31'!$A$2:$C$13,3,0)),$A$2:$G$981,6,0)-VLOOKUP(A278,$A$2:$G$981,6,0))/365+(VLOOKUP(IF(D278="Нет",VLOOKUP(C278,'Айгенис Оп31'!$A$2:$C$13,3,0),VLOOKUP((C278-1),'Айгенис Оп31'!$A$2:$C$13,3,0)),$A$2:$G$981,7,0)-VLOOKUP(A278,$A$2:$G$981,7,0))/366),2)</f>
        <v>8.6199999999999992</v>
      </c>
      <c r="C278" s="1">
        <f>COUNTIF($D$2:D278,"Да")</f>
        <v>2</v>
      </c>
      <c r="D278" s="42" t="str">
        <f>IF(ISERROR(VLOOKUP(A278,'Айгенис Оп31'!$C$3:$C$13,1,0)),"Нет","Да")</f>
        <v>Нет</v>
      </c>
      <c r="E278" s="43">
        <f t="shared" si="8"/>
        <v>365</v>
      </c>
      <c r="F278" s="43">
        <f>COUNTIF(E279:$E$981,365)</f>
        <v>703</v>
      </c>
      <c r="G278" s="43">
        <f>COUNTIF(E279:$E$981,366)</f>
        <v>0</v>
      </c>
      <c r="H278" s="2"/>
    </row>
    <row r="279" spans="1:8" x14ac:dyDescent="0.25">
      <c r="A279" s="45">
        <f t="shared" si="9"/>
        <v>45873</v>
      </c>
      <c r="B279" s="49">
        <f>ROUND(('Все выпуски'!$Z$3*'Все выпуски'!$Z$6/100)*((VLOOKUP(IF(D279="Нет",VLOOKUP(C279,'Айгенис Оп31'!$A$2:$C$13,3,0),VLOOKUP((C279-1),'Айгенис Оп31'!$A$2:$C$13,3,0)),$A$2:$G$981,6,0)-VLOOKUP(A279,$A$2:$G$981,6,0))/365+(VLOOKUP(IF(D279="Нет",VLOOKUP(C279,'Айгенис Оп31'!$A$2:$C$13,3,0),VLOOKUP((C279-1),'Айгенис Оп31'!$A$2:$C$13,3,0)),$A$2:$G$981,7,0)-VLOOKUP(A279,$A$2:$G$981,7,0))/366),2)</f>
        <v>8.7200000000000006</v>
      </c>
      <c r="C279" s="1">
        <f>COUNTIF($D$2:D279,"Да")</f>
        <v>2</v>
      </c>
      <c r="D279" s="42" t="str">
        <f>IF(ISERROR(VLOOKUP(A279,'Айгенис Оп31'!$C$3:$C$13,1,0)),"Нет","Да")</f>
        <v>Нет</v>
      </c>
      <c r="E279" s="43">
        <f t="shared" si="8"/>
        <v>365</v>
      </c>
      <c r="F279" s="43">
        <f>COUNTIF(E280:$E$981,365)</f>
        <v>702</v>
      </c>
      <c r="G279" s="43">
        <f>COUNTIF(E280:$E$981,366)</f>
        <v>0</v>
      </c>
      <c r="H279" s="2"/>
    </row>
    <row r="280" spans="1:8" x14ac:dyDescent="0.25">
      <c r="A280" s="45">
        <f t="shared" si="9"/>
        <v>45874</v>
      </c>
      <c r="B280" s="49">
        <f>ROUND(('Все выпуски'!$Z$3*'Все выпуски'!$Z$6/100)*((VLOOKUP(IF(D280="Нет",VLOOKUP(C280,'Айгенис Оп31'!$A$2:$C$13,3,0),VLOOKUP((C280-1),'Айгенис Оп31'!$A$2:$C$13,3,0)),$A$2:$G$981,6,0)-VLOOKUP(A280,$A$2:$G$981,6,0))/365+(VLOOKUP(IF(D280="Нет",VLOOKUP(C280,'Айгенис Оп31'!$A$2:$C$13,3,0),VLOOKUP((C280-1),'Айгенис Оп31'!$A$2:$C$13,3,0)),$A$2:$G$981,7,0)-VLOOKUP(A280,$A$2:$G$981,7,0))/366),2)</f>
        <v>8.82</v>
      </c>
      <c r="C280" s="1">
        <f>COUNTIF($D$2:D280,"Да")</f>
        <v>2</v>
      </c>
      <c r="D280" s="42" t="str">
        <f>IF(ISERROR(VLOOKUP(A280,'Айгенис Оп31'!$C$3:$C$13,1,0)),"Нет","Да")</f>
        <v>Нет</v>
      </c>
      <c r="E280" s="43">
        <f t="shared" si="8"/>
        <v>365</v>
      </c>
      <c r="F280" s="43">
        <f>COUNTIF(E281:$E$981,365)</f>
        <v>701</v>
      </c>
      <c r="G280" s="43">
        <f>COUNTIF(E281:$E$981,366)</f>
        <v>0</v>
      </c>
      <c r="H280" s="2"/>
    </row>
    <row r="281" spans="1:8" x14ac:dyDescent="0.25">
      <c r="A281" s="45">
        <f t="shared" si="9"/>
        <v>45875</v>
      </c>
      <c r="B281" s="49">
        <f>ROUND(('Все выпуски'!$Z$3*'Все выпуски'!$Z$6/100)*((VLOOKUP(IF(D281="Нет",VLOOKUP(C281,'Айгенис Оп31'!$A$2:$C$13,3,0),VLOOKUP((C281-1),'Айгенис Оп31'!$A$2:$C$13,3,0)),$A$2:$G$981,6,0)-VLOOKUP(A281,$A$2:$G$981,6,0))/365+(VLOOKUP(IF(D281="Нет",VLOOKUP(C281,'Айгенис Оп31'!$A$2:$C$13,3,0),VLOOKUP((C281-1),'Айгенис Оп31'!$A$2:$C$13,3,0)),$A$2:$G$981,7,0)-VLOOKUP(A281,$A$2:$G$981,7,0))/366),2)</f>
        <v>8.92</v>
      </c>
      <c r="C281" s="1">
        <f>COUNTIF($D$2:D281,"Да")</f>
        <v>2</v>
      </c>
      <c r="D281" s="42" t="str">
        <f>IF(ISERROR(VLOOKUP(A281,'Айгенис Оп31'!$C$3:$C$13,1,0)),"Нет","Да")</f>
        <v>Нет</v>
      </c>
      <c r="E281" s="43">
        <f t="shared" si="8"/>
        <v>365</v>
      </c>
      <c r="F281" s="43">
        <f>COUNTIF(E282:$E$981,365)</f>
        <v>700</v>
      </c>
      <c r="G281" s="43">
        <f>COUNTIF(E282:$E$981,366)</f>
        <v>0</v>
      </c>
      <c r="H281" s="2"/>
    </row>
    <row r="282" spans="1:8" x14ac:dyDescent="0.25">
      <c r="A282" s="45">
        <f t="shared" si="9"/>
        <v>45876</v>
      </c>
      <c r="B282" s="49">
        <f>ROUND(('Все выпуски'!$Z$3*'Все выпуски'!$Z$6/100)*((VLOOKUP(IF(D282="Нет",VLOOKUP(C282,'Айгенис Оп31'!$A$2:$C$13,3,0),VLOOKUP((C282-1),'Айгенис Оп31'!$A$2:$C$13,3,0)),$A$2:$G$981,6,0)-VLOOKUP(A282,$A$2:$G$981,6,0))/365+(VLOOKUP(IF(D282="Нет",VLOOKUP(C282,'Айгенис Оп31'!$A$2:$C$13,3,0),VLOOKUP((C282-1),'Айгенис Оп31'!$A$2:$C$13,3,0)),$A$2:$G$981,7,0)-VLOOKUP(A282,$A$2:$G$981,7,0))/366),2)</f>
        <v>9.02</v>
      </c>
      <c r="C282" s="1">
        <f>COUNTIF($D$2:D282,"Да")</f>
        <v>2</v>
      </c>
      <c r="D282" s="42" t="str">
        <f>IF(ISERROR(VLOOKUP(A282,'Айгенис Оп31'!$C$3:$C$13,1,0)),"Нет","Да")</f>
        <v>Нет</v>
      </c>
      <c r="E282" s="43">
        <f t="shared" si="8"/>
        <v>365</v>
      </c>
      <c r="F282" s="43">
        <f>COUNTIF(E283:$E$981,365)</f>
        <v>699</v>
      </c>
      <c r="G282" s="43">
        <f>COUNTIF(E283:$E$981,366)</f>
        <v>0</v>
      </c>
      <c r="H282" s="2"/>
    </row>
    <row r="283" spans="1:8" x14ac:dyDescent="0.25">
      <c r="A283" s="45">
        <f t="shared" si="9"/>
        <v>45877</v>
      </c>
      <c r="B283" s="49">
        <f>ROUND(('Все выпуски'!$Z$3*'Все выпуски'!$Z$6/100)*((VLOOKUP(IF(D283="Нет",VLOOKUP(C283,'Айгенис Оп31'!$A$2:$C$13,3,0),VLOOKUP((C283-1),'Айгенис Оп31'!$A$2:$C$13,3,0)),$A$2:$G$981,6,0)-VLOOKUP(A283,$A$2:$G$981,6,0))/365+(VLOOKUP(IF(D283="Нет",VLOOKUP(C283,'Айгенис Оп31'!$A$2:$C$13,3,0),VLOOKUP((C283-1),'Айгенис Оп31'!$A$2:$C$13,3,0)),$A$2:$G$981,7,0)-VLOOKUP(A283,$A$2:$G$981,7,0))/366),2)</f>
        <v>9.1199999999999992</v>
      </c>
      <c r="C283" s="1">
        <f>COUNTIF($D$2:D283,"Да")</f>
        <v>2</v>
      </c>
      <c r="D283" s="42" t="str">
        <f>IF(ISERROR(VLOOKUP(A283,'Айгенис Оп31'!$C$3:$C$13,1,0)),"Нет","Да")</f>
        <v>Нет</v>
      </c>
      <c r="E283" s="43">
        <f t="shared" si="8"/>
        <v>365</v>
      </c>
      <c r="F283" s="43">
        <f>COUNTIF(E284:$E$981,365)</f>
        <v>698</v>
      </c>
      <c r="G283" s="43">
        <f>COUNTIF(E284:$E$981,366)</f>
        <v>0</v>
      </c>
      <c r="H283" s="2"/>
    </row>
    <row r="284" spans="1:8" x14ac:dyDescent="0.25">
      <c r="A284" s="45">
        <f t="shared" si="9"/>
        <v>45878</v>
      </c>
      <c r="B284" s="49">
        <f>ROUND(('Все выпуски'!$Z$3*'Все выпуски'!$Z$6/100)*((VLOOKUP(IF(D284="Нет",VLOOKUP(C284,'Айгенис Оп31'!$A$2:$C$13,3,0),VLOOKUP((C284-1),'Айгенис Оп31'!$A$2:$C$13,3,0)),$A$2:$G$981,6,0)-VLOOKUP(A284,$A$2:$G$981,6,0))/365+(VLOOKUP(IF(D284="Нет",VLOOKUP(C284,'Айгенис Оп31'!$A$2:$C$13,3,0),VLOOKUP((C284-1),'Айгенис Оп31'!$A$2:$C$13,3,0)),$A$2:$G$981,7,0)-VLOOKUP(A284,$A$2:$G$981,7,0))/366),2)</f>
        <v>9.2200000000000006</v>
      </c>
      <c r="C284" s="1">
        <f>COUNTIF($D$2:D284,"Да")</f>
        <v>2</v>
      </c>
      <c r="D284" s="42" t="str">
        <f>IF(ISERROR(VLOOKUP(A284,'Айгенис Оп31'!$C$3:$C$13,1,0)),"Нет","Да")</f>
        <v>Нет</v>
      </c>
      <c r="E284" s="43">
        <f t="shared" si="8"/>
        <v>365</v>
      </c>
      <c r="F284" s="43">
        <f>COUNTIF(E285:$E$981,365)</f>
        <v>697</v>
      </c>
      <c r="G284" s="43">
        <f>COUNTIF(E285:$E$981,366)</f>
        <v>0</v>
      </c>
      <c r="H284" s="2"/>
    </row>
    <row r="285" spans="1:8" x14ac:dyDescent="0.25">
      <c r="A285" s="45">
        <f t="shared" si="9"/>
        <v>45879</v>
      </c>
      <c r="B285" s="49">
        <f>ROUND(('Все выпуски'!$Z$3*'Все выпуски'!$Z$6/100)*((VLOOKUP(IF(D285="Нет",VLOOKUP(C285,'Айгенис Оп31'!$A$2:$C$13,3,0),VLOOKUP((C285-1),'Айгенис Оп31'!$A$2:$C$13,3,0)),$A$2:$G$981,6,0)-VLOOKUP(A285,$A$2:$G$981,6,0))/365+(VLOOKUP(IF(D285="Нет",VLOOKUP(C285,'Айгенис Оп31'!$A$2:$C$13,3,0),VLOOKUP((C285-1),'Айгенис Оп31'!$A$2:$C$13,3,0)),$A$2:$G$981,7,0)-VLOOKUP(A285,$A$2:$G$981,7,0))/366),2)</f>
        <v>9.33</v>
      </c>
      <c r="C285" s="1">
        <f>COUNTIF($D$2:D285,"Да")</f>
        <v>3</v>
      </c>
      <c r="D285" s="42" t="str">
        <f>IF(ISERROR(VLOOKUP(A285,'Айгенис Оп31'!$C$3:$C$13,1,0)),"Нет","Да")</f>
        <v>Да</v>
      </c>
      <c r="E285" s="43">
        <f t="shared" si="8"/>
        <v>365</v>
      </c>
      <c r="F285" s="43">
        <f>COUNTIF(E286:$E$981,365)</f>
        <v>696</v>
      </c>
      <c r="G285" s="43">
        <f>COUNTIF(E286:$E$981,366)</f>
        <v>0</v>
      </c>
      <c r="H285" s="2"/>
    </row>
    <row r="286" spans="1:8" x14ac:dyDescent="0.25">
      <c r="A286" s="45">
        <f t="shared" si="9"/>
        <v>45880</v>
      </c>
      <c r="B286" s="49">
        <f>ROUND(('Все выпуски'!$Z$3*'Все выпуски'!$Z$6/100)*((VLOOKUP(IF(D286="Нет",VLOOKUP(C286,'Айгенис Оп31'!$A$2:$C$13,3,0),VLOOKUP((C286-1),'Айгенис Оп31'!$A$2:$C$13,3,0)),$A$2:$G$981,6,0)-VLOOKUP(A286,$A$2:$G$981,6,0))/365+(VLOOKUP(IF(D286="Нет",VLOOKUP(C286,'Айгенис Оп31'!$A$2:$C$13,3,0),VLOOKUP((C286-1),'Айгенис Оп31'!$A$2:$C$13,3,0)),$A$2:$G$981,7,0)-VLOOKUP(A286,$A$2:$G$981,7,0))/366),2)</f>
        <v>0.1</v>
      </c>
      <c r="C286" s="1">
        <f>COUNTIF($D$2:D286,"Да")</f>
        <v>3</v>
      </c>
      <c r="D286" s="42" t="str">
        <f>IF(ISERROR(VLOOKUP(A286,'Айгенис Оп31'!$C$3:$C$13,1,0)),"Нет","Да")</f>
        <v>Нет</v>
      </c>
      <c r="E286" s="43">
        <f t="shared" si="8"/>
        <v>365</v>
      </c>
      <c r="F286" s="43">
        <f>COUNTIF(E287:$E$981,365)</f>
        <v>695</v>
      </c>
      <c r="G286" s="43">
        <f>COUNTIF(E287:$E$981,366)</f>
        <v>0</v>
      </c>
      <c r="H286" s="2"/>
    </row>
    <row r="287" spans="1:8" x14ac:dyDescent="0.25">
      <c r="A287" s="45">
        <f t="shared" si="9"/>
        <v>45881</v>
      </c>
      <c r="B287" s="49">
        <f>ROUND(('Все выпуски'!$Z$3*'Все выпуски'!$Z$6/100)*((VLOOKUP(IF(D287="Нет",VLOOKUP(C287,'Айгенис Оп31'!$A$2:$C$13,3,0),VLOOKUP((C287-1),'Айгенис Оп31'!$A$2:$C$13,3,0)),$A$2:$G$981,6,0)-VLOOKUP(A287,$A$2:$G$981,6,0))/365+(VLOOKUP(IF(D287="Нет",VLOOKUP(C287,'Айгенис Оп31'!$A$2:$C$13,3,0),VLOOKUP((C287-1),'Айгенис Оп31'!$A$2:$C$13,3,0)),$A$2:$G$981,7,0)-VLOOKUP(A287,$A$2:$G$981,7,0))/366),2)</f>
        <v>0.2</v>
      </c>
      <c r="C287" s="1">
        <f>COUNTIF($D$2:D287,"Да")</f>
        <v>3</v>
      </c>
      <c r="D287" s="42" t="str">
        <f>IF(ISERROR(VLOOKUP(A287,'Айгенис Оп31'!$C$3:$C$13,1,0)),"Нет","Да")</f>
        <v>Нет</v>
      </c>
      <c r="E287" s="43">
        <f t="shared" si="8"/>
        <v>365</v>
      </c>
      <c r="F287" s="43">
        <f>COUNTIF(E288:$E$981,365)</f>
        <v>694</v>
      </c>
      <c r="G287" s="43">
        <f>COUNTIF(E288:$E$981,366)</f>
        <v>0</v>
      </c>
      <c r="H287" s="2"/>
    </row>
    <row r="288" spans="1:8" x14ac:dyDescent="0.25">
      <c r="A288" s="45">
        <f t="shared" si="9"/>
        <v>45882</v>
      </c>
      <c r="B288" s="49">
        <f>ROUND(('Все выпуски'!$Z$3*'Все выпуски'!$Z$6/100)*((VLOOKUP(IF(D288="Нет",VLOOKUP(C288,'Айгенис Оп31'!$A$2:$C$13,3,0),VLOOKUP((C288-1),'Айгенис Оп31'!$A$2:$C$13,3,0)),$A$2:$G$981,6,0)-VLOOKUP(A288,$A$2:$G$981,6,0))/365+(VLOOKUP(IF(D288="Нет",VLOOKUP(C288,'Айгенис Оп31'!$A$2:$C$13,3,0),VLOOKUP((C288-1),'Айгенис Оп31'!$A$2:$C$13,3,0)),$A$2:$G$981,7,0)-VLOOKUP(A288,$A$2:$G$981,7,0))/366),2)</f>
        <v>0.3</v>
      </c>
      <c r="C288" s="1">
        <f>COUNTIF($D$2:D288,"Да")</f>
        <v>3</v>
      </c>
      <c r="D288" s="42" t="str">
        <f>IF(ISERROR(VLOOKUP(A288,'Айгенис Оп31'!$C$3:$C$13,1,0)),"Нет","Да")</f>
        <v>Нет</v>
      </c>
      <c r="E288" s="43">
        <f t="shared" si="8"/>
        <v>365</v>
      </c>
      <c r="F288" s="43">
        <f>COUNTIF(E289:$E$981,365)</f>
        <v>693</v>
      </c>
      <c r="G288" s="43">
        <f>COUNTIF(E289:$E$981,366)</f>
        <v>0</v>
      </c>
      <c r="H288" s="2"/>
    </row>
    <row r="289" spans="1:8" x14ac:dyDescent="0.25">
      <c r="A289" s="45">
        <f t="shared" si="9"/>
        <v>45883</v>
      </c>
      <c r="B289" s="49">
        <f>ROUND(('Все выпуски'!$Z$3*'Все выпуски'!$Z$6/100)*((VLOOKUP(IF(D289="Нет",VLOOKUP(C289,'Айгенис Оп31'!$A$2:$C$13,3,0),VLOOKUP((C289-1),'Айгенис Оп31'!$A$2:$C$13,3,0)),$A$2:$G$981,6,0)-VLOOKUP(A289,$A$2:$G$981,6,0))/365+(VLOOKUP(IF(D289="Нет",VLOOKUP(C289,'Айгенис Оп31'!$A$2:$C$13,3,0),VLOOKUP((C289-1),'Айгенис Оп31'!$A$2:$C$13,3,0)),$A$2:$G$981,7,0)-VLOOKUP(A289,$A$2:$G$981,7,0))/366),2)</f>
        <v>0.41</v>
      </c>
      <c r="C289" s="1">
        <f>COUNTIF($D$2:D289,"Да")</f>
        <v>3</v>
      </c>
      <c r="D289" s="42" t="str">
        <f>IF(ISERROR(VLOOKUP(A289,'Айгенис Оп31'!$C$3:$C$13,1,0)),"Нет","Да")</f>
        <v>Нет</v>
      </c>
      <c r="E289" s="43">
        <f t="shared" si="8"/>
        <v>365</v>
      </c>
      <c r="F289" s="43">
        <f>COUNTIF(E290:$E$981,365)</f>
        <v>692</v>
      </c>
      <c r="G289" s="43">
        <f>COUNTIF(E290:$E$981,366)</f>
        <v>0</v>
      </c>
      <c r="H289" s="2"/>
    </row>
    <row r="290" spans="1:8" x14ac:dyDescent="0.25">
      <c r="A290" s="45">
        <f t="shared" si="9"/>
        <v>45884</v>
      </c>
      <c r="B290" s="49">
        <f>ROUND(('Все выпуски'!$Z$3*'Все выпуски'!$Z$6/100)*((VLOOKUP(IF(D290="Нет",VLOOKUP(C290,'Айгенис Оп31'!$A$2:$C$13,3,0),VLOOKUP((C290-1),'Айгенис Оп31'!$A$2:$C$13,3,0)),$A$2:$G$981,6,0)-VLOOKUP(A290,$A$2:$G$981,6,0))/365+(VLOOKUP(IF(D290="Нет",VLOOKUP(C290,'Айгенис Оп31'!$A$2:$C$13,3,0),VLOOKUP((C290-1),'Айгенис Оп31'!$A$2:$C$13,3,0)),$A$2:$G$981,7,0)-VLOOKUP(A290,$A$2:$G$981,7,0))/366),2)</f>
        <v>0.51</v>
      </c>
      <c r="C290" s="1">
        <f>COUNTIF($D$2:D290,"Да")</f>
        <v>3</v>
      </c>
      <c r="D290" s="42" t="str">
        <f>IF(ISERROR(VLOOKUP(A290,'Айгенис Оп31'!$C$3:$C$13,1,0)),"Нет","Да")</f>
        <v>Нет</v>
      </c>
      <c r="E290" s="43">
        <f t="shared" si="8"/>
        <v>365</v>
      </c>
      <c r="F290" s="43">
        <f>COUNTIF(E291:$E$981,365)</f>
        <v>691</v>
      </c>
      <c r="G290" s="43">
        <f>COUNTIF(E291:$E$981,366)</f>
        <v>0</v>
      </c>
      <c r="H290" s="2"/>
    </row>
    <row r="291" spans="1:8" x14ac:dyDescent="0.25">
      <c r="A291" s="45">
        <f t="shared" si="9"/>
        <v>45885</v>
      </c>
      <c r="B291" s="49">
        <f>ROUND(('Все выпуски'!$Z$3*'Все выпуски'!$Z$6/100)*((VLOOKUP(IF(D291="Нет",VLOOKUP(C291,'Айгенис Оп31'!$A$2:$C$13,3,0),VLOOKUP((C291-1),'Айгенис Оп31'!$A$2:$C$13,3,0)),$A$2:$G$981,6,0)-VLOOKUP(A291,$A$2:$G$981,6,0))/365+(VLOOKUP(IF(D291="Нет",VLOOKUP(C291,'Айгенис Оп31'!$A$2:$C$13,3,0),VLOOKUP((C291-1),'Айгенис Оп31'!$A$2:$C$13,3,0)),$A$2:$G$981,7,0)-VLOOKUP(A291,$A$2:$G$981,7,0))/366),2)</f>
        <v>0.61</v>
      </c>
      <c r="C291" s="1">
        <f>COUNTIF($D$2:D291,"Да")</f>
        <v>3</v>
      </c>
      <c r="D291" s="42" t="str">
        <f>IF(ISERROR(VLOOKUP(A291,'Айгенис Оп31'!$C$3:$C$13,1,0)),"Нет","Да")</f>
        <v>Нет</v>
      </c>
      <c r="E291" s="43">
        <f t="shared" si="8"/>
        <v>365</v>
      </c>
      <c r="F291" s="43">
        <f>COUNTIF(E292:$E$981,365)</f>
        <v>690</v>
      </c>
      <c r="G291" s="43">
        <f>COUNTIF(E292:$E$981,366)</f>
        <v>0</v>
      </c>
      <c r="H291" s="2"/>
    </row>
    <row r="292" spans="1:8" x14ac:dyDescent="0.25">
      <c r="A292" s="45">
        <f t="shared" si="9"/>
        <v>45886</v>
      </c>
      <c r="B292" s="49">
        <f>ROUND(('Все выпуски'!$Z$3*'Все выпуски'!$Z$6/100)*((VLOOKUP(IF(D292="Нет",VLOOKUP(C292,'Айгенис Оп31'!$A$2:$C$13,3,0),VLOOKUP((C292-1),'Айгенис Оп31'!$A$2:$C$13,3,0)),$A$2:$G$981,6,0)-VLOOKUP(A292,$A$2:$G$981,6,0))/365+(VLOOKUP(IF(D292="Нет",VLOOKUP(C292,'Айгенис Оп31'!$A$2:$C$13,3,0),VLOOKUP((C292-1),'Айгенис Оп31'!$A$2:$C$13,3,0)),$A$2:$G$981,7,0)-VLOOKUP(A292,$A$2:$G$981,7,0))/366),2)</f>
        <v>0.71</v>
      </c>
      <c r="C292" s="1">
        <f>COUNTIF($D$2:D292,"Да")</f>
        <v>3</v>
      </c>
      <c r="D292" s="42" t="str">
        <f>IF(ISERROR(VLOOKUP(A292,'Айгенис Оп31'!$C$3:$C$13,1,0)),"Нет","Да")</f>
        <v>Нет</v>
      </c>
      <c r="E292" s="43">
        <f t="shared" si="8"/>
        <v>365</v>
      </c>
      <c r="F292" s="43">
        <f>COUNTIF(E293:$E$981,365)</f>
        <v>689</v>
      </c>
      <c r="G292" s="43">
        <f>COUNTIF(E293:$E$981,366)</f>
        <v>0</v>
      </c>
      <c r="H292" s="2"/>
    </row>
    <row r="293" spans="1:8" x14ac:dyDescent="0.25">
      <c r="A293" s="45">
        <f t="shared" si="9"/>
        <v>45887</v>
      </c>
      <c r="B293" s="49">
        <f>ROUND(('Все выпуски'!$Z$3*'Все выпуски'!$Z$6/100)*((VLOOKUP(IF(D293="Нет",VLOOKUP(C293,'Айгенис Оп31'!$A$2:$C$13,3,0),VLOOKUP((C293-1),'Айгенис Оп31'!$A$2:$C$13,3,0)),$A$2:$G$981,6,0)-VLOOKUP(A293,$A$2:$G$981,6,0))/365+(VLOOKUP(IF(D293="Нет",VLOOKUP(C293,'Айгенис Оп31'!$A$2:$C$13,3,0),VLOOKUP((C293-1),'Айгенис Оп31'!$A$2:$C$13,3,0)),$A$2:$G$981,7,0)-VLOOKUP(A293,$A$2:$G$981,7,0))/366),2)</f>
        <v>0.81</v>
      </c>
      <c r="C293" s="1">
        <f>COUNTIF($D$2:D293,"Да")</f>
        <v>3</v>
      </c>
      <c r="D293" s="42" t="str">
        <f>IF(ISERROR(VLOOKUP(A293,'Айгенис Оп31'!$C$3:$C$13,1,0)),"Нет","Да")</f>
        <v>Нет</v>
      </c>
      <c r="E293" s="43">
        <f t="shared" si="8"/>
        <v>365</v>
      </c>
      <c r="F293" s="43">
        <f>COUNTIF(E294:$E$981,365)</f>
        <v>688</v>
      </c>
      <c r="G293" s="43">
        <f>COUNTIF(E294:$E$981,366)</f>
        <v>0</v>
      </c>
      <c r="H293" s="2"/>
    </row>
    <row r="294" spans="1:8" x14ac:dyDescent="0.25">
      <c r="A294" s="45">
        <f t="shared" si="9"/>
        <v>45888</v>
      </c>
      <c r="B294" s="49">
        <f>ROUND(('Все выпуски'!$Z$3*'Все выпуски'!$Z$6/100)*((VLOOKUP(IF(D294="Нет",VLOOKUP(C294,'Айгенис Оп31'!$A$2:$C$13,3,0),VLOOKUP((C294-1),'Айгенис Оп31'!$A$2:$C$13,3,0)),$A$2:$G$981,6,0)-VLOOKUP(A294,$A$2:$G$981,6,0))/365+(VLOOKUP(IF(D294="Нет",VLOOKUP(C294,'Айгенис Оп31'!$A$2:$C$13,3,0),VLOOKUP((C294-1),'Айгенис Оп31'!$A$2:$C$13,3,0)),$A$2:$G$981,7,0)-VLOOKUP(A294,$A$2:$G$981,7,0))/366),2)</f>
        <v>0.91</v>
      </c>
      <c r="C294" s="1">
        <f>COUNTIF($D$2:D294,"Да")</f>
        <v>3</v>
      </c>
      <c r="D294" s="42" t="str">
        <f>IF(ISERROR(VLOOKUP(A294,'Айгенис Оп31'!$C$3:$C$13,1,0)),"Нет","Да")</f>
        <v>Нет</v>
      </c>
      <c r="E294" s="43">
        <f t="shared" si="8"/>
        <v>365</v>
      </c>
      <c r="F294" s="43">
        <f>COUNTIF(E295:$E$981,365)</f>
        <v>687</v>
      </c>
      <c r="G294" s="43">
        <f>COUNTIF(E295:$E$981,366)</f>
        <v>0</v>
      </c>
      <c r="H294" s="2"/>
    </row>
    <row r="295" spans="1:8" x14ac:dyDescent="0.25">
      <c r="A295" s="45">
        <f t="shared" si="9"/>
        <v>45889</v>
      </c>
      <c r="B295" s="49">
        <f>ROUND(('Все выпуски'!$Z$3*'Все выпуски'!$Z$6/100)*((VLOOKUP(IF(D295="Нет",VLOOKUP(C295,'Айгенис Оп31'!$A$2:$C$13,3,0),VLOOKUP((C295-1),'Айгенис Оп31'!$A$2:$C$13,3,0)),$A$2:$G$981,6,0)-VLOOKUP(A295,$A$2:$G$981,6,0))/365+(VLOOKUP(IF(D295="Нет",VLOOKUP(C295,'Айгенис Оп31'!$A$2:$C$13,3,0),VLOOKUP((C295-1),'Айгенис Оп31'!$A$2:$C$13,3,0)),$A$2:$G$981,7,0)-VLOOKUP(A295,$A$2:$G$981,7,0))/366),2)</f>
        <v>1.01</v>
      </c>
      <c r="C295" s="1">
        <f>COUNTIF($D$2:D295,"Да")</f>
        <v>3</v>
      </c>
      <c r="D295" s="42" t="str">
        <f>IF(ISERROR(VLOOKUP(A295,'Айгенис Оп31'!$C$3:$C$13,1,0)),"Нет","Да")</f>
        <v>Нет</v>
      </c>
      <c r="E295" s="43">
        <f t="shared" si="8"/>
        <v>365</v>
      </c>
      <c r="F295" s="43">
        <f>COUNTIF(E296:$E$981,365)</f>
        <v>686</v>
      </c>
      <c r="G295" s="43">
        <f>COUNTIF(E296:$E$981,366)</f>
        <v>0</v>
      </c>
      <c r="H295" s="2"/>
    </row>
    <row r="296" spans="1:8" x14ac:dyDescent="0.25">
      <c r="A296" s="45">
        <f t="shared" si="9"/>
        <v>45890</v>
      </c>
      <c r="B296" s="49">
        <f>ROUND(('Все выпуски'!$Z$3*'Все выпуски'!$Z$6/100)*((VLOOKUP(IF(D296="Нет",VLOOKUP(C296,'Айгенис Оп31'!$A$2:$C$13,3,0),VLOOKUP((C296-1),'Айгенис Оп31'!$A$2:$C$13,3,0)),$A$2:$G$981,6,0)-VLOOKUP(A296,$A$2:$G$981,6,0))/365+(VLOOKUP(IF(D296="Нет",VLOOKUP(C296,'Айгенис Оп31'!$A$2:$C$13,3,0),VLOOKUP((C296-1),'Айгенис Оп31'!$A$2:$C$13,3,0)),$A$2:$G$981,7,0)-VLOOKUP(A296,$A$2:$G$981,7,0))/366),2)</f>
        <v>1.1200000000000001</v>
      </c>
      <c r="C296" s="1">
        <f>COUNTIF($D$2:D296,"Да")</f>
        <v>3</v>
      </c>
      <c r="D296" s="42" t="str">
        <f>IF(ISERROR(VLOOKUP(A296,'Айгенис Оп31'!$C$3:$C$13,1,0)),"Нет","Да")</f>
        <v>Нет</v>
      </c>
      <c r="E296" s="43">
        <f t="shared" si="8"/>
        <v>365</v>
      </c>
      <c r="F296" s="43">
        <f>COUNTIF(E297:$E$981,365)</f>
        <v>685</v>
      </c>
      <c r="G296" s="43">
        <f>COUNTIF(E297:$E$981,366)</f>
        <v>0</v>
      </c>
      <c r="H296" s="2"/>
    </row>
    <row r="297" spans="1:8" x14ac:dyDescent="0.25">
      <c r="A297" s="45">
        <f t="shared" si="9"/>
        <v>45891</v>
      </c>
      <c r="B297" s="49">
        <f>ROUND(('Все выпуски'!$Z$3*'Все выпуски'!$Z$6/100)*((VLOOKUP(IF(D297="Нет",VLOOKUP(C297,'Айгенис Оп31'!$A$2:$C$13,3,0),VLOOKUP((C297-1),'Айгенис Оп31'!$A$2:$C$13,3,0)),$A$2:$G$981,6,0)-VLOOKUP(A297,$A$2:$G$981,6,0))/365+(VLOOKUP(IF(D297="Нет",VLOOKUP(C297,'Айгенис Оп31'!$A$2:$C$13,3,0),VLOOKUP((C297-1),'Айгенис Оп31'!$A$2:$C$13,3,0)),$A$2:$G$981,7,0)-VLOOKUP(A297,$A$2:$G$981,7,0))/366),2)</f>
        <v>1.22</v>
      </c>
      <c r="C297" s="1">
        <f>COUNTIF($D$2:D297,"Да")</f>
        <v>3</v>
      </c>
      <c r="D297" s="42" t="str">
        <f>IF(ISERROR(VLOOKUP(A297,'Айгенис Оп31'!$C$3:$C$13,1,0)),"Нет","Да")</f>
        <v>Нет</v>
      </c>
      <c r="E297" s="43">
        <f t="shared" si="8"/>
        <v>365</v>
      </c>
      <c r="F297" s="43">
        <f>COUNTIF(E298:$E$981,365)</f>
        <v>684</v>
      </c>
      <c r="G297" s="43">
        <f>COUNTIF(E298:$E$981,366)</f>
        <v>0</v>
      </c>
      <c r="H297" s="2"/>
    </row>
    <row r="298" spans="1:8" x14ac:dyDescent="0.25">
      <c r="A298" s="45">
        <f t="shared" si="9"/>
        <v>45892</v>
      </c>
      <c r="B298" s="49">
        <f>ROUND(('Все выпуски'!$Z$3*'Все выпуски'!$Z$6/100)*((VLOOKUP(IF(D298="Нет",VLOOKUP(C298,'Айгенис Оп31'!$A$2:$C$13,3,0),VLOOKUP((C298-1),'Айгенис Оп31'!$A$2:$C$13,3,0)),$A$2:$G$981,6,0)-VLOOKUP(A298,$A$2:$G$981,6,0))/365+(VLOOKUP(IF(D298="Нет",VLOOKUP(C298,'Айгенис Оп31'!$A$2:$C$13,3,0),VLOOKUP((C298-1),'Айгенис Оп31'!$A$2:$C$13,3,0)),$A$2:$G$981,7,0)-VLOOKUP(A298,$A$2:$G$981,7,0))/366),2)</f>
        <v>1.32</v>
      </c>
      <c r="C298" s="1">
        <f>COUNTIF($D$2:D298,"Да")</f>
        <v>3</v>
      </c>
      <c r="D298" s="42" t="str">
        <f>IF(ISERROR(VLOOKUP(A298,'Айгенис Оп31'!$C$3:$C$13,1,0)),"Нет","Да")</f>
        <v>Нет</v>
      </c>
      <c r="E298" s="43">
        <f t="shared" si="8"/>
        <v>365</v>
      </c>
      <c r="F298" s="43">
        <f>COUNTIF(E299:$E$981,365)</f>
        <v>683</v>
      </c>
      <c r="G298" s="43">
        <f>COUNTIF(E299:$E$981,366)</f>
        <v>0</v>
      </c>
      <c r="H298" s="2"/>
    </row>
    <row r="299" spans="1:8" x14ac:dyDescent="0.25">
      <c r="A299" s="45">
        <f t="shared" si="9"/>
        <v>45893</v>
      </c>
      <c r="B299" s="49">
        <f>ROUND(('Все выпуски'!$Z$3*'Все выпуски'!$Z$6/100)*((VLOOKUP(IF(D299="Нет",VLOOKUP(C299,'Айгенис Оп31'!$A$2:$C$13,3,0),VLOOKUP((C299-1),'Айгенис Оп31'!$A$2:$C$13,3,0)),$A$2:$G$981,6,0)-VLOOKUP(A299,$A$2:$G$981,6,0))/365+(VLOOKUP(IF(D299="Нет",VLOOKUP(C299,'Айгенис Оп31'!$A$2:$C$13,3,0),VLOOKUP((C299-1),'Айгенис Оп31'!$A$2:$C$13,3,0)),$A$2:$G$981,7,0)-VLOOKUP(A299,$A$2:$G$981,7,0))/366),2)</f>
        <v>1.42</v>
      </c>
      <c r="C299" s="1">
        <f>COUNTIF($D$2:D299,"Да")</f>
        <v>3</v>
      </c>
      <c r="D299" s="42" t="str">
        <f>IF(ISERROR(VLOOKUP(A299,'Айгенис Оп31'!$C$3:$C$13,1,0)),"Нет","Да")</f>
        <v>Нет</v>
      </c>
      <c r="E299" s="43">
        <f t="shared" si="8"/>
        <v>365</v>
      </c>
      <c r="F299" s="43">
        <f>COUNTIF(E300:$E$981,365)</f>
        <v>682</v>
      </c>
      <c r="G299" s="43">
        <f>COUNTIF(E300:$E$981,366)</f>
        <v>0</v>
      </c>
      <c r="H299" s="2"/>
    </row>
    <row r="300" spans="1:8" x14ac:dyDescent="0.25">
      <c r="A300" s="45">
        <f t="shared" si="9"/>
        <v>45894</v>
      </c>
      <c r="B300" s="49">
        <f>ROUND(('Все выпуски'!$Z$3*'Все выпуски'!$Z$6/100)*((VLOOKUP(IF(D300="Нет",VLOOKUP(C300,'Айгенис Оп31'!$A$2:$C$13,3,0),VLOOKUP((C300-1),'Айгенис Оп31'!$A$2:$C$13,3,0)),$A$2:$G$981,6,0)-VLOOKUP(A300,$A$2:$G$981,6,0))/365+(VLOOKUP(IF(D300="Нет",VLOOKUP(C300,'Айгенис Оп31'!$A$2:$C$13,3,0),VLOOKUP((C300-1),'Айгенис Оп31'!$A$2:$C$13,3,0)),$A$2:$G$981,7,0)-VLOOKUP(A300,$A$2:$G$981,7,0))/366),2)</f>
        <v>1.52</v>
      </c>
      <c r="C300" s="1">
        <f>COUNTIF($D$2:D300,"Да")</f>
        <v>3</v>
      </c>
      <c r="D300" s="42" t="str">
        <f>IF(ISERROR(VLOOKUP(A300,'Айгенис Оп31'!$C$3:$C$13,1,0)),"Нет","Да")</f>
        <v>Нет</v>
      </c>
      <c r="E300" s="43">
        <f t="shared" si="8"/>
        <v>365</v>
      </c>
      <c r="F300" s="43">
        <f>COUNTIF(E301:$E$981,365)</f>
        <v>681</v>
      </c>
      <c r="G300" s="43">
        <f>COUNTIF(E301:$E$981,366)</f>
        <v>0</v>
      </c>
      <c r="H300" s="2"/>
    </row>
    <row r="301" spans="1:8" x14ac:dyDescent="0.25">
      <c r="A301" s="45">
        <f t="shared" si="9"/>
        <v>45895</v>
      </c>
      <c r="B301" s="49">
        <f>ROUND(('Все выпуски'!$Z$3*'Все выпуски'!$Z$6/100)*((VLOOKUP(IF(D301="Нет",VLOOKUP(C301,'Айгенис Оп31'!$A$2:$C$13,3,0),VLOOKUP((C301-1),'Айгенис Оп31'!$A$2:$C$13,3,0)),$A$2:$G$981,6,0)-VLOOKUP(A301,$A$2:$G$981,6,0))/365+(VLOOKUP(IF(D301="Нет",VLOOKUP(C301,'Айгенис Оп31'!$A$2:$C$13,3,0),VLOOKUP((C301-1),'Айгенис Оп31'!$A$2:$C$13,3,0)),$A$2:$G$981,7,0)-VLOOKUP(A301,$A$2:$G$981,7,0))/366),2)</f>
        <v>1.62</v>
      </c>
      <c r="C301" s="1">
        <f>COUNTIF($D$2:D301,"Да")</f>
        <v>3</v>
      </c>
      <c r="D301" s="42" t="str">
        <f>IF(ISERROR(VLOOKUP(A301,'Айгенис Оп31'!$C$3:$C$13,1,0)),"Нет","Да")</f>
        <v>Нет</v>
      </c>
      <c r="E301" s="43">
        <f t="shared" si="8"/>
        <v>365</v>
      </c>
      <c r="F301" s="43">
        <f>COUNTIF(E302:$E$981,365)</f>
        <v>680</v>
      </c>
      <c r="G301" s="43">
        <f>COUNTIF(E302:$E$981,366)</f>
        <v>0</v>
      </c>
      <c r="H301" s="2"/>
    </row>
    <row r="302" spans="1:8" x14ac:dyDescent="0.25">
      <c r="A302" s="45">
        <f t="shared" si="9"/>
        <v>45896</v>
      </c>
      <c r="B302" s="49">
        <f>ROUND(('Все выпуски'!$Z$3*'Все выпуски'!$Z$6/100)*((VLOOKUP(IF(D302="Нет",VLOOKUP(C302,'Айгенис Оп31'!$A$2:$C$13,3,0),VLOOKUP((C302-1),'Айгенис Оп31'!$A$2:$C$13,3,0)),$A$2:$G$981,6,0)-VLOOKUP(A302,$A$2:$G$981,6,0))/365+(VLOOKUP(IF(D302="Нет",VLOOKUP(C302,'Айгенис Оп31'!$A$2:$C$13,3,0),VLOOKUP((C302-1),'Айгенис Оп31'!$A$2:$C$13,3,0)),$A$2:$G$981,7,0)-VLOOKUP(A302,$A$2:$G$981,7,0))/366),2)</f>
        <v>1.72</v>
      </c>
      <c r="C302" s="1">
        <f>COUNTIF($D$2:D302,"Да")</f>
        <v>3</v>
      </c>
      <c r="D302" s="42" t="str">
        <f>IF(ISERROR(VLOOKUP(A302,'Айгенис Оп31'!$C$3:$C$13,1,0)),"Нет","Да")</f>
        <v>Нет</v>
      </c>
      <c r="E302" s="43">
        <f t="shared" si="8"/>
        <v>365</v>
      </c>
      <c r="F302" s="43">
        <f>COUNTIF(E303:$E$981,365)</f>
        <v>679</v>
      </c>
      <c r="G302" s="43">
        <f>COUNTIF(E303:$E$981,366)</f>
        <v>0</v>
      </c>
      <c r="H302" s="2"/>
    </row>
    <row r="303" spans="1:8" x14ac:dyDescent="0.25">
      <c r="A303" s="45">
        <f t="shared" si="9"/>
        <v>45897</v>
      </c>
      <c r="B303" s="49">
        <f>ROUND(('Все выпуски'!$Z$3*'Все выпуски'!$Z$6/100)*((VLOOKUP(IF(D303="Нет",VLOOKUP(C303,'Айгенис Оп31'!$A$2:$C$13,3,0),VLOOKUP((C303-1),'Айгенис Оп31'!$A$2:$C$13,3,0)),$A$2:$G$981,6,0)-VLOOKUP(A303,$A$2:$G$981,6,0))/365+(VLOOKUP(IF(D303="Нет",VLOOKUP(C303,'Айгенис Оп31'!$A$2:$C$13,3,0),VLOOKUP((C303-1),'Айгенис Оп31'!$A$2:$C$13,3,0)),$A$2:$G$981,7,0)-VLOOKUP(A303,$A$2:$G$981,7,0))/366),2)</f>
        <v>1.82</v>
      </c>
      <c r="C303" s="1">
        <f>COUNTIF($D$2:D303,"Да")</f>
        <v>3</v>
      </c>
      <c r="D303" s="42" t="str">
        <f>IF(ISERROR(VLOOKUP(A303,'Айгенис Оп31'!$C$3:$C$13,1,0)),"Нет","Да")</f>
        <v>Нет</v>
      </c>
      <c r="E303" s="43">
        <f t="shared" si="8"/>
        <v>365</v>
      </c>
      <c r="F303" s="43">
        <f>COUNTIF(E304:$E$981,365)</f>
        <v>678</v>
      </c>
      <c r="G303" s="43">
        <f>COUNTIF(E304:$E$981,366)</f>
        <v>0</v>
      </c>
      <c r="H303" s="2"/>
    </row>
    <row r="304" spans="1:8" x14ac:dyDescent="0.25">
      <c r="A304" s="45">
        <f t="shared" si="9"/>
        <v>45898</v>
      </c>
      <c r="B304" s="49">
        <f>ROUND(('Все выпуски'!$Z$3*'Все выпуски'!$Z$6/100)*((VLOOKUP(IF(D304="Нет",VLOOKUP(C304,'Айгенис Оп31'!$A$2:$C$13,3,0),VLOOKUP((C304-1),'Айгенис Оп31'!$A$2:$C$13,3,0)),$A$2:$G$981,6,0)-VLOOKUP(A304,$A$2:$G$981,6,0))/365+(VLOOKUP(IF(D304="Нет",VLOOKUP(C304,'Айгенис Оп31'!$A$2:$C$13,3,0),VLOOKUP((C304-1),'Айгенис Оп31'!$A$2:$C$13,3,0)),$A$2:$G$981,7,0)-VLOOKUP(A304,$A$2:$G$981,7,0))/366),2)</f>
        <v>1.93</v>
      </c>
      <c r="C304" s="1">
        <f>COUNTIF($D$2:D304,"Да")</f>
        <v>3</v>
      </c>
      <c r="D304" s="42" t="str">
        <f>IF(ISERROR(VLOOKUP(A304,'Айгенис Оп31'!$C$3:$C$13,1,0)),"Нет","Да")</f>
        <v>Нет</v>
      </c>
      <c r="E304" s="43">
        <f t="shared" si="8"/>
        <v>365</v>
      </c>
      <c r="F304" s="43">
        <f>COUNTIF(E305:$E$981,365)</f>
        <v>677</v>
      </c>
      <c r="G304" s="43">
        <f>COUNTIF(E305:$E$981,366)</f>
        <v>0</v>
      </c>
      <c r="H304" s="2"/>
    </row>
    <row r="305" spans="1:8" x14ac:dyDescent="0.25">
      <c r="A305" s="45">
        <f t="shared" si="9"/>
        <v>45899</v>
      </c>
      <c r="B305" s="49">
        <f>ROUND(('Все выпуски'!$Z$3*'Все выпуски'!$Z$6/100)*((VLOOKUP(IF(D305="Нет",VLOOKUP(C305,'Айгенис Оп31'!$A$2:$C$13,3,0),VLOOKUP((C305-1),'Айгенис Оп31'!$A$2:$C$13,3,0)),$A$2:$G$981,6,0)-VLOOKUP(A305,$A$2:$G$981,6,0))/365+(VLOOKUP(IF(D305="Нет",VLOOKUP(C305,'Айгенис Оп31'!$A$2:$C$13,3,0),VLOOKUP((C305-1),'Айгенис Оп31'!$A$2:$C$13,3,0)),$A$2:$G$981,7,0)-VLOOKUP(A305,$A$2:$G$981,7,0))/366),2)</f>
        <v>2.0299999999999998</v>
      </c>
      <c r="C305" s="1">
        <f>COUNTIF($D$2:D305,"Да")</f>
        <v>3</v>
      </c>
      <c r="D305" s="42" t="str">
        <f>IF(ISERROR(VLOOKUP(A305,'Айгенис Оп31'!$C$3:$C$13,1,0)),"Нет","Да")</f>
        <v>Нет</v>
      </c>
      <c r="E305" s="43">
        <f t="shared" si="8"/>
        <v>365</v>
      </c>
      <c r="F305" s="43">
        <f>COUNTIF(E306:$E$981,365)</f>
        <v>676</v>
      </c>
      <c r="G305" s="43">
        <f>COUNTIF(E306:$E$981,366)</f>
        <v>0</v>
      </c>
      <c r="H305" s="2"/>
    </row>
    <row r="306" spans="1:8" x14ac:dyDescent="0.25">
      <c r="A306" s="45">
        <f t="shared" si="9"/>
        <v>45900</v>
      </c>
      <c r="B306" s="49">
        <f>ROUND(('Все выпуски'!$Z$3*'Все выпуски'!$Z$6/100)*((VLOOKUP(IF(D306="Нет",VLOOKUP(C306,'Айгенис Оп31'!$A$2:$C$13,3,0),VLOOKUP((C306-1),'Айгенис Оп31'!$A$2:$C$13,3,0)),$A$2:$G$981,6,0)-VLOOKUP(A306,$A$2:$G$981,6,0))/365+(VLOOKUP(IF(D306="Нет",VLOOKUP(C306,'Айгенис Оп31'!$A$2:$C$13,3,0),VLOOKUP((C306-1),'Айгенис Оп31'!$A$2:$C$13,3,0)),$A$2:$G$981,7,0)-VLOOKUP(A306,$A$2:$G$981,7,0))/366),2)</f>
        <v>2.13</v>
      </c>
      <c r="C306" s="1">
        <f>COUNTIF($D$2:D306,"Да")</f>
        <v>3</v>
      </c>
      <c r="D306" s="42" t="str">
        <f>IF(ISERROR(VLOOKUP(A306,'Айгенис Оп31'!$C$3:$C$13,1,0)),"Нет","Да")</f>
        <v>Нет</v>
      </c>
      <c r="E306" s="43">
        <f t="shared" si="8"/>
        <v>365</v>
      </c>
      <c r="F306" s="43">
        <f>COUNTIF(E307:$E$981,365)</f>
        <v>675</v>
      </c>
      <c r="G306" s="43">
        <f>COUNTIF(E307:$E$981,366)</f>
        <v>0</v>
      </c>
      <c r="H306" s="2"/>
    </row>
    <row r="307" spans="1:8" x14ac:dyDescent="0.25">
      <c r="A307" s="45">
        <f t="shared" si="9"/>
        <v>45901</v>
      </c>
      <c r="B307" s="49">
        <f>ROUND(('Все выпуски'!$Z$3*'Все выпуски'!$Z$6/100)*((VLOOKUP(IF(D307="Нет",VLOOKUP(C307,'Айгенис Оп31'!$A$2:$C$13,3,0),VLOOKUP((C307-1),'Айгенис Оп31'!$A$2:$C$13,3,0)),$A$2:$G$981,6,0)-VLOOKUP(A307,$A$2:$G$981,6,0))/365+(VLOOKUP(IF(D307="Нет",VLOOKUP(C307,'Айгенис Оп31'!$A$2:$C$13,3,0),VLOOKUP((C307-1),'Айгенис Оп31'!$A$2:$C$13,3,0)),$A$2:$G$981,7,0)-VLOOKUP(A307,$A$2:$G$981,7,0))/366),2)</f>
        <v>2.23</v>
      </c>
      <c r="C307" s="1">
        <f>COUNTIF($D$2:D307,"Да")</f>
        <v>3</v>
      </c>
      <c r="D307" s="42" t="str">
        <f>IF(ISERROR(VLOOKUP(A307,'Айгенис Оп31'!$C$3:$C$13,1,0)),"Нет","Да")</f>
        <v>Нет</v>
      </c>
      <c r="E307" s="43">
        <f t="shared" si="8"/>
        <v>365</v>
      </c>
      <c r="F307" s="43">
        <f>COUNTIF(E308:$E$981,365)</f>
        <v>674</v>
      </c>
      <c r="G307" s="43">
        <f>COUNTIF(E308:$E$981,366)</f>
        <v>0</v>
      </c>
      <c r="H307" s="2"/>
    </row>
    <row r="308" spans="1:8" x14ac:dyDescent="0.25">
      <c r="A308" s="45">
        <f t="shared" si="9"/>
        <v>45902</v>
      </c>
      <c r="B308" s="49">
        <f>ROUND(('Все выпуски'!$Z$3*'Все выпуски'!$Z$6/100)*((VLOOKUP(IF(D308="Нет",VLOOKUP(C308,'Айгенис Оп31'!$A$2:$C$13,3,0),VLOOKUP((C308-1),'Айгенис Оп31'!$A$2:$C$13,3,0)),$A$2:$G$981,6,0)-VLOOKUP(A308,$A$2:$G$981,6,0))/365+(VLOOKUP(IF(D308="Нет",VLOOKUP(C308,'Айгенис Оп31'!$A$2:$C$13,3,0),VLOOKUP((C308-1),'Айгенис Оп31'!$A$2:$C$13,3,0)),$A$2:$G$981,7,0)-VLOOKUP(A308,$A$2:$G$981,7,0))/366),2)</f>
        <v>2.33</v>
      </c>
      <c r="C308" s="1">
        <f>COUNTIF($D$2:D308,"Да")</f>
        <v>3</v>
      </c>
      <c r="D308" s="42" t="str">
        <f>IF(ISERROR(VLOOKUP(A308,'Айгенис Оп31'!$C$3:$C$13,1,0)),"Нет","Да")</f>
        <v>Нет</v>
      </c>
      <c r="E308" s="43">
        <f t="shared" si="8"/>
        <v>365</v>
      </c>
      <c r="F308" s="43">
        <f>COUNTIF(E309:$E$981,365)</f>
        <v>673</v>
      </c>
      <c r="G308" s="43">
        <f>COUNTIF(E309:$E$981,366)</f>
        <v>0</v>
      </c>
      <c r="H308" s="2"/>
    </row>
    <row r="309" spans="1:8" x14ac:dyDescent="0.25">
      <c r="A309" s="45">
        <f t="shared" si="9"/>
        <v>45903</v>
      </c>
      <c r="B309" s="49">
        <f>ROUND(('Все выпуски'!$Z$3*'Все выпуски'!$Z$6/100)*((VLOOKUP(IF(D309="Нет",VLOOKUP(C309,'Айгенис Оп31'!$A$2:$C$13,3,0),VLOOKUP((C309-1),'Айгенис Оп31'!$A$2:$C$13,3,0)),$A$2:$G$981,6,0)-VLOOKUP(A309,$A$2:$G$981,6,0))/365+(VLOOKUP(IF(D309="Нет",VLOOKUP(C309,'Айгенис Оп31'!$A$2:$C$13,3,0),VLOOKUP((C309-1),'Айгенис Оп31'!$A$2:$C$13,3,0)),$A$2:$G$981,7,0)-VLOOKUP(A309,$A$2:$G$981,7,0))/366),2)</f>
        <v>2.4300000000000002</v>
      </c>
      <c r="C309" s="1">
        <f>COUNTIF($D$2:D309,"Да")</f>
        <v>3</v>
      </c>
      <c r="D309" s="42" t="str">
        <f>IF(ISERROR(VLOOKUP(A309,'Айгенис Оп31'!$C$3:$C$13,1,0)),"Нет","Да")</f>
        <v>Нет</v>
      </c>
      <c r="E309" s="43">
        <f t="shared" si="8"/>
        <v>365</v>
      </c>
      <c r="F309" s="43">
        <f>COUNTIF(E310:$E$981,365)</f>
        <v>672</v>
      </c>
      <c r="G309" s="43">
        <f>COUNTIF(E310:$E$981,366)</f>
        <v>0</v>
      </c>
      <c r="H309" s="2"/>
    </row>
    <row r="310" spans="1:8" x14ac:dyDescent="0.25">
      <c r="A310" s="45">
        <f t="shared" si="9"/>
        <v>45904</v>
      </c>
      <c r="B310" s="49">
        <f>ROUND(('Все выпуски'!$Z$3*'Все выпуски'!$Z$6/100)*((VLOOKUP(IF(D310="Нет",VLOOKUP(C310,'Айгенис Оп31'!$A$2:$C$13,3,0),VLOOKUP((C310-1),'Айгенис Оп31'!$A$2:$C$13,3,0)),$A$2:$G$981,6,0)-VLOOKUP(A310,$A$2:$G$981,6,0))/365+(VLOOKUP(IF(D310="Нет",VLOOKUP(C310,'Айгенис Оп31'!$A$2:$C$13,3,0),VLOOKUP((C310-1),'Айгенис Оп31'!$A$2:$C$13,3,0)),$A$2:$G$981,7,0)-VLOOKUP(A310,$A$2:$G$981,7,0))/366),2)</f>
        <v>2.5299999999999998</v>
      </c>
      <c r="C310" s="1">
        <f>COUNTIF($D$2:D310,"Да")</f>
        <v>3</v>
      </c>
      <c r="D310" s="42" t="str">
        <f>IF(ISERROR(VLOOKUP(A310,'Айгенис Оп31'!$C$3:$C$13,1,0)),"Нет","Да")</f>
        <v>Нет</v>
      </c>
      <c r="E310" s="43">
        <f t="shared" si="8"/>
        <v>365</v>
      </c>
      <c r="F310" s="43">
        <f>COUNTIF(E311:$E$981,365)</f>
        <v>671</v>
      </c>
      <c r="G310" s="43">
        <f>COUNTIF(E311:$E$981,366)</f>
        <v>0</v>
      </c>
      <c r="H310" s="2"/>
    </row>
    <row r="311" spans="1:8" x14ac:dyDescent="0.25">
      <c r="A311" s="45">
        <f t="shared" si="9"/>
        <v>45905</v>
      </c>
      <c r="B311" s="49">
        <f>ROUND(('Все выпуски'!$Z$3*'Все выпуски'!$Z$6/100)*((VLOOKUP(IF(D311="Нет",VLOOKUP(C311,'Айгенис Оп31'!$A$2:$C$13,3,0),VLOOKUP((C311-1),'Айгенис Оп31'!$A$2:$C$13,3,0)),$A$2:$G$981,6,0)-VLOOKUP(A311,$A$2:$G$981,6,0))/365+(VLOOKUP(IF(D311="Нет",VLOOKUP(C311,'Айгенис Оп31'!$A$2:$C$13,3,0),VLOOKUP((C311-1),'Айгенис Оп31'!$A$2:$C$13,3,0)),$A$2:$G$981,7,0)-VLOOKUP(A311,$A$2:$G$981,7,0))/366),2)</f>
        <v>2.64</v>
      </c>
      <c r="C311" s="1">
        <f>COUNTIF($D$2:D311,"Да")</f>
        <v>3</v>
      </c>
      <c r="D311" s="42" t="str">
        <f>IF(ISERROR(VLOOKUP(A311,'Айгенис Оп31'!$C$3:$C$13,1,0)),"Нет","Да")</f>
        <v>Нет</v>
      </c>
      <c r="E311" s="43">
        <f t="shared" si="8"/>
        <v>365</v>
      </c>
      <c r="F311" s="43">
        <f>COUNTIF(E312:$E$981,365)</f>
        <v>670</v>
      </c>
      <c r="G311" s="43">
        <f>COUNTIF(E312:$E$981,366)</f>
        <v>0</v>
      </c>
      <c r="H311" s="2"/>
    </row>
    <row r="312" spans="1:8" x14ac:dyDescent="0.25">
      <c r="A312" s="45">
        <f t="shared" si="9"/>
        <v>45906</v>
      </c>
      <c r="B312" s="49">
        <f>ROUND(('Все выпуски'!$Z$3*'Все выпуски'!$Z$6/100)*((VLOOKUP(IF(D312="Нет",VLOOKUP(C312,'Айгенис Оп31'!$A$2:$C$13,3,0),VLOOKUP((C312-1),'Айгенис Оп31'!$A$2:$C$13,3,0)),$A$2:$G$981,6,0)-VLOOKUP(A312,$A$2:$G$981,6,0))/365+(VLOOKUP(IF(D312="Нет",VLOOKUP(C312,'Айгенис Оп31'!$A$2:$C$13,3,0),VLOOKUP((C312-1),'Айгенис Оп31'!$A$2:$C$13,3,0)),$A$2:$G$981,7,0)-VLOOKUP(A312,$A$2:$G$981,7,0))/366),2)</f>
        <v>2.74</v>
      </c>
      <c r="C312" s="1">
        <f>COUNTIF($D$2:D312,"Да")</f>
        <v>3</v>
      </c>
      <c r="D312" s="42" t="str">
        <f>IF(ISERROR(VLOOKUP(A312,'Айгенис Оп31'!$C$3:$C$13,1,0)),"Нет","Да")</f>
        <v>Нет</v>
      </c>
      <c r="E312" s="43">
        <f t="shared" si="8"/>
        <v>365</v>
      </c>
      <c r="F312" s="43">
        <f>COUNTIF(E313:$E$981,365)</f>
        <v>669</v>
      </c>
      <c r="G312" s="43">
        <f>COUNTIF(E313:$E$981,366)</f>
        <v>0</v>
      </c>
      <c r="H312" s="2"/>
    </row>
    <row r="313" spans="1:8" x14ac:dyDescent="0.25">
      <c r="A313" s="45">
        <f t="shared" si="9"/>
        <v>45907</v>
      </c>
      <c r="B313" s="49">
        <f>ROUND(('Все выпуски'!$Z$3*'Все выпуски'!$Z$6/100)*((VLOOKUP(IF(D313="Нет",VLOOKUP(C313,'Айгенис Оп31'!$A$2:$C$13,3,0),VLOOKUP((C313-1),'Айгенис Оп31'!$A$2:$C$13,3,0)),$A$2:$G$981,6,0)-VLOOKUP(A313,$A$2:$G$981,6,0))/365+(VLOOKUP(IF(D313="Нет",VLOOKUP(C313,'Айгенис Оп31'!$A$2:$C$13,3,0),VLOOKUP((C313-1),'Айгенис Оп31'!$A$2:$C$13,3,0)),$A$2:$G$981,7,0)-VLOOKUP(A313,$A$2:$G$981,7,0))/366),2)</f>
        <v>2.84</v>
      </c>
      <c r="C313" s="1">
        <f>COUNTIF($D$2:D313,"Да")</f>
        <v>3</v>
      </c>
      <c r="D313" s="42" t="str">
        <f>IF(ISERROR(VLOOKUP(A313,'Айгенис Оп31'!$C$3:$C$13,1,0)),"Нет","Да")</f>
        <v>Нет</v>
      </c>
      <c r="E313" s="43">
        <f t="shared" si="8"/>
        <v>365</v>
      </c>
      <c r="F313" s="43">
        <f>COUNTIF(E314:$E$981,365)</f>
        <v>668</v>
      </c>
      <c r="G313" s="43">
        <f>COUNTIF(E314:$E$981,366)</f>
        <v>0</v>
      </c>
      <c r="H313" s="2"/>
    </row>
    <row r="314" spans="1:8" x14ac:dyDescent="0.25">
      <c r="A314" s="45">
        <f t="shared" si="9"/>
        <v>45908</v>
      </c>
      <c r="B314" s="49">
        <f>ROUND(('Все выпуски'!$Z$3*'Все выпуски'!$Z$6/100)*((VLOOKUP(IF(D314="Нет",VLOOKUP(C314,'Айгенис Оп31'!$A$2:$C$13,3,0),VLOOKUP((C314-1),'Айгенис Оп31'!$A$2:$C$13,3,0)),$A$2:$G$981,6,0)-VLOOKUP(A314,$A$2:$G$981,6,0))/365+(VLOOKUP(IF(D314="Нет",VLOOKUP(C314,'Айгенис Оп31'!$A$2:$C$13,3,0),VLOOKUP((C314-1),'Айгенис Оп31'!$A$2:$C$13,3,0)),$A$2:$G$981,7,0)-VLOOKUP(A314,$A$2:$G$981,7,0))/366),2)</f>
        <v>2.94</v>
      </c>
      <c r="C314" s="1">
        <f>COUNTIF($D$2:D314,"Да")</f>
        <v>3</v>
      </c>
      <c r="D314" s="42" t="str">
        <f>IF(ISERROR(VLOOKUP(A314,'Айгенис Оп31'!$C$3:$C$13,1,0)),"Нет","Да")</f>
        <v>Нет</v>
      </c>
      <c r="E314" s="43">
        <f t="shared" si="8"/>
        <v>365</v>
      </c>
      <c r="F314" s="43">
        <f>COUNTIF(E315:$E$981,365)</f>
        <v>667</v>
      </c>
      <c r="G314" s="43">
        <f>COUNTIF(E315:$E$981,366)</f>
        <v>0</v>
      </c>
      <c r="H314" s="2"/>
    </row>
    <row r="315" spans="1:8" x14ac:dyDescent="0.25">
      <c r="A315" s="45">
        <f t="shared" si="9"/>
        <v>45909</v>
      </c>
      <c r="B315" s="49">
        <f>ROUND(('Все выпуски'!$Z$3*'Все выпуски'!$Z$6/100)*((VLOOKUP(IF(D315="Нет",VLOOKUP(C315,'Айгенис Оп31'!$A$2:$C$13,3,0),VLOOKUP((C315-1),'Айгенис Оп31'!$A$2:$C$13,3,0)),$A$2:$G$981,6,0)-VLOOKUP(A315,$A$2:$G$981,6,0))/365+(VLOOKUP(IF(D315="Нет",VLOOKUP(C315,'Айгенис Оп31'!$A$2:$C$13,3,0),VLOOKUP((C315-1),'Айгенис Оп31'!$A$2:$C$13,3,0)),$A$2:$G$981,7,0)-VLOOKUP(A315,$A$2:$G$981,7,0))/366),2)</f>
        <v>3.04</v>
      </c>
      <c r="C315" s="1">
        <f>COUNTIF($D$2:D315,"Да")</f>
        <v>3</v>
      </c>
      <c r="D315" s="42" t="str">
        <f>IF(ISERROR(VLOOKUP(A315,'Айгенис Оп31'!$C$3:$C$13,1,0)),"Нет","Да")</f>
        <v>Нет</v>
      </c>
      <c r="E315" s="43">
        <f t="shared" si="8"/>
        <v>365</v>
      </c>
      <c r="F315" s="43">
        <f>COUNTIF(E316:$E$981,365)</f>
        <v>666</v>
      </c>
      <c r="G315" s="43">
        <f>COUNTIF(E316:$E$981,366)</f>
        <v>0</v>
      </c>
      <c r="H315" s="2"/>
    </row>
    <row r="316" spans="1:8" x14ac:dyDescent="0.25">
      <c r="A316" s="45">
        <f t="shared" si="9"/>
        <v>45910</v>
      </c>
      <c r="B316" s="49">
        <f>ROUND(('Все выпуски'!$Z$3*'Все выпуски'!$Z$6/100)*((VLOOKUP(IF(D316="Нет",VLOOKUP(C316,'Айгенис Оп31'!$A$2:$C$13,3,0),VLOOKUP((C316-1),'Айгенис Оп31'!$A$2:$C$13,3,0)),$A$2:$G$981,6,0)-VLOOKUP(A316,$A$2:$G$981,6,0))/365+(VLOOKUP(IF(D316="Нет",VLOOKUP(C316,'Айгенис Оп31'!$A$2:$C$13,3,0),VLOOKUP((C316-1),'Айгенис Оп31'!$A$2:$C$13,3,0)),$A$2:$G$981,7,0)-VLOOKUP(A316,$A$2:$G$981,7,0))/366),2)</f>
        <v>3.14</v>
      </c>
      <c r="C316" s="1">
        <f>COUNTIF($D$2:D316,"Да")</f>
        <v>3</v>
      </c>
      <c r="D316" s="42" t="str">
        <f>IF(ISERROR(VLOOKUP(A316,'Айгенис Оп31'!$C$3:$C$13,1,0)),"Нет","Да")</f>
        <v>Нет</v>
      </c>
      <c r="E316" s="43">
        <f t="shared" si="8"/>
        <v>365</v>
      </c>
      <c r="F316" s="43">
        <f>COUNTIF(E317:$E$981,365)</f>
        <v>665</v>
      </c>
      <c r="G316" s="43">
        <f>COUNTIF(E317:$E$981,366)</f>
        <v>0</v>
      </c>
      <c r="H316" s="2"/>
    </row>
    <row r="317" spans="1:8" x14ac:dyDescent="0.25">
      <c r="A317" s="45">
        <f t="shared" si="9"/>
        <v>45911</v>
      </c>
      <c r="B317" s="49">
        <f>ROUND(('Все выпуски'!$Z$3*'Все выпуски'!$Z$6/100)*((VLOOKUP(IF(D317="Нет",VLOOKUP(C317,'Айгенис Оп31'!$A$2:$C$13,3,0),VLOOKUP((C317-1),'Айгенис Оп31'!$A$2:$C$13,3,0)),$A$2:$G$981,6,0)-VLOOKUP(A317,$A$2:$G$981,6,0))/365+(VLOOKUP(IF(D317="Нет",VLOOKUP(C317,'Айгенис Оп31'!$A$2:$C$13,3,0),VLOOKUP((C317-1),'Айгенис Оп31'!$A$2:$C$13,3,0)),$A$2:$G$981,7,0)-VLOOKUP(A317,$A$2:$G$981,7,0))/366),2)</f>
        <v>3.24</v>
      </c>
      <c r="C317" s="1">
        <f>COUNTIF($D$2:D317,"Да")</f>
        <v>3</v>
      </c>
      <c r="D317" s="42" t="str">
        <f>IF(ISERROR(VLOOKUP(A317,'Айгенис Оп31'!$C$3:$C$13,1,0)),"Нет","Да")</f>
        <v>Нет</v>
      </c>
      <c r="E317" s="43">
        <f t="shared" si="8"/>
        <v>365</v>
      </c>
      <c r="F317" s="43">
        <f>COUNTIF(E318:$E$981,365)</f>
        <v>664</v>
      </c>
      <c r="G317" s="43">
        <f>COUNTIF(E318:$E$981,366)</f>
        <v>0</v>
      </c>
      <c r="H317" s="2"/>
    </row>
    <row r="318" spans="1:8" x14ac:dyDescent="0.25">
      <c r="A318" s="45">
        <f t="shared" si="9"/>
        <v>45912</v>
      </c>
      <c r="B318" s="49">
        <f>ROUND(('Все выпуски'!$Z$3*'Все выпуски'!$Z$6/100)*((VLOOKUP(IF(D318="Нет",VLOOKUP(C318,'Айгенис Оп31'!$A$2:$C$13,3,0),VLOOKUP((C318-1),'Айгенис Оп31'!$A$2:$C$13,3,0)),$A$2:$G$981,6,0)-VLOOKUP(A318,$A$2:$G$981,6,0))/365+(VLOOKUP(IF(D318="Нет",VLOOKUP(C318,'Айгенис Оп31'!$A$2:$C$13,3,0),VLOOKUP((C318-1),'Айгенис Оп31'!$A$2:$C$13,3,0)),$A$2:$G$981,7,0)-VLOOKUP(A318,$A$2:$G$981,7,0))/366),2)</f>
        <v>3.35</v>
      </c>
      <c r="C318" s="1">
        <f>COUNTIF($D$2:D318,"Да")</f>
        <v>3</v>
      </c>
      <c r="D318" s="42" t="str">
        <f>IF(ISERROR(VLOOKUP(A318,'Айгенис Оп31'!$C$3:$C$13,1,0)),"Нет","Да")</f>
        <v>Нет</v>
      </c>
      <c r="E318" s="43">
        <f t="shared" si="8"/>
        <v>365</v>
      </c>
      <c r="F318" s="43">
        <f>COUNTIF(E319:$E$981,365)</f>
        <v>663</v>
      </c>
      <c r="G318" s="43">
        <f>COUNTIF(E319:$E$981,366)</f>
        <v>0</v>
      </c>
      <c r="H318" s="2"/>
    </row>
    <row r="319" spans="1:8" x14ac:dyDescent="0.25">
      <c r="A319" s="45">
        <f t="shared" si="9"/>
        <v>45913</v>
      </c>
      <c r="B319" s="49">
        <f>ROUND(('Все выпуски'!$Z$3*'Все выпуски'!$Z$6/100)*((VLOOKUP(IF(D319="Нет",VLOOKUP(C319,'Айгенис Оп31'!$A$2:$C$13,3,0),VLOOKUP((C319-1),'Айгенис Оп31'!$A$2:$C$13,3,0)),$A$2:$G$981,6,0)-VLOOKUP(A319,$A$2:$G$981,6,0))/365+(VLOOKUP(IF(D319="Нет",VLOOKUP(C319,'Айгенис Оп31'!$A$2:$C$13,3,0),VLOOKUP((C319-1),'Айгенис Оп31'!$A$2:$C$13,3,0)),$A$2:$G$981,7,0)-VLOOKUP(A319,$A$2:$G$981,7,0))/366),2)</f>
        <v>3.45</v>
      </c>
      <c r="C319" s="1">
        <f>COUNTIF($D$2:D319,"Да")</f>
        <v>3</v>
      </c>
      <c r="D319" s="42" t="str">
        <f>IF(ISERROR(VLOOKUP(A319,'Айгенис Оп31'!$C$3:$C$13,1,0)),"Нет","Да")</f>
        <v>Нет</v>
      </c>
      <c r="E319" s="43">
        <f t="shared" si="8"/>
        <v>365</v>
      </c>
      <c r="F319" s="43">
        <f>COUNTIF(E320:$E$981,365)</f>
        <v>662</v>
      </c>
      <c r="G319" s="43">
        <f>COUNTIF(E320:$E$981,366)</f>
        <v>0</v>
      </c>
      <c r="H319" s="2"/>
    </row>
    <row r="320" spans="1:8" x14ac:dyDescent="0.25">
      <c r="A320" s="45">
        <f t="shared" si="9"/>
        <v>45914</v>
      </c>
      <c r="B320" s="49">
        <f>ROUND(('Все выпуски'!$Z$3*'Все выпуски'!$Z$6/100)*((VLOOKUP(IF(D320="Нет",VLOOKUP(C320,'Айгенис Оп31'!$A$2:$C$13,3,0),VLOOKUP((C320-1),'Айгенис Оп31'!$A$2:$C$13,3,0)),$A$2:$G$981,6,0)-VLOOKUP(A320,$A$2:$G$981,6,0))/365+(VLOOKUP(IF(D320="Нет",VLOOKUP(C320,'Айгенис Оп31'!$A$2:$C$13,3,0),VLOOKUP((C320-1),'Айгенис Оп31'!$A$2:$C$13,3,0)),$A$2:$G$981,7,0)-VLOOKUP(A320,$A$2:$G$981,7,0))/366),2)</f>
        <v>3.55</v>
      </c>
      <c r="C320" s="1">
        <f>COUNTIF($D$2:D320,"Да")</f>
        <v>3</v>
      </c>
      <c r="D320" s="42" t="str">
        <f>IF(ISERROR(VLOOKUP(A320,'Айгенис Оп31'!$C$3:$C$13,1,0)),"Нет","Да")</f>
        <v>Нет</v>
      </c>
      <c r="E320" s="43">
        <f t="shared" si="8"/>
        <v>365</v>
      </c>
      <c r="F320" s="43">
        <f>COUNTIF(E321:$E$981,365)</f>
        <v>661</v>
      </c>
      <c r="G320" s="43">
        <f>COUNTIF(E321:$E$981,366)</f>
        <v>0</v>
      </c>
      <c r="H320" s="2"/>
    </row>
    <row r="321" spans="1:8" x14ac:dyDescent="0.25">
      <c r="A321" s="45">
        <f t="shared" si="9"/>
        <v>45915</v>
      </c>
      <c r="B321" s="49">
        <f>ROUND(('Все выпуски'!$Z$3*'Все выпуски'!$Z$6/100)*((VLOOKUP(IF(D321="Нет",VLOOKUP(C321,'Айгенис Оп31'!$A$2:$C$13,3,0),VLOOKUP((C321-1),'Айгенис Оп31'!$A$2:$C$13,3,0)),$A$2:$G$981,6,0)-VLOOKUP(A321,$A$2:$G$981,6,0))/365+(VLOOKUP(IF(D321="Нет",VLOOKUP(C321,'Айгенис Оп31'!$A$2:$C$13,3,0),VLOOKUP((C321-1),'Айгенис Оп31'!$A$2:$C$13,3,0)),$A$2:$G$981,7,0)-VLOOKUP(A321,$A$2:$G$981,7,0))/366),2)</f>
        <v>3.65</v>
      </c>
      <c r="C321" s="1">
        <f>COUNTIF($D$2:D321,"Да")</f>
        <v>3</v>
      </c>
      <c r="D321" s="42" t="str">
        <f>IF(ISERROR(VLOOKUP(A321,'Айгенис Оп31'!$C$3:$C$13,1,0)),"Нет","Да")</f>
        <v>Нет</v>
      </c>
      <c r="E321" s="43">
        <f t="shared" si="8"/>
        <v>365</v>
      </c>
      <c r="F321" s="43">
        <f>COUNTIF(E322:$E$981,365)</f>
        <v>660</v>
      </c>
      <c r="G321" s="43">
        <f>COUNTIF(E322:$E$981,366)</f>
        <v>0</v>
      </c>
      <c r="H321" s="2"/>
    </row>
    <row r="322" spans="1:8" x14ac:dyDescent="0.25">
      <c r="A322" s="45">
        <f t="shared" si="9"/>
        <v>45916</v>
      </c>
      <c r="B322" s="49">
        <f>ROUND(('Все выпуски'!$Z$3*'Все выпуски'!$Z$6/100)*((VLOOKUP(IF(D322="Нет",VLOOKUP(C322,'Айгенис Оп31'!$A$2:$C$13,3,0),VLOOKUP((C322-1),'Айгенис Оп31'!$A$2:$C$13,3,0)),$A$2:$G$981,6,0)-VLOOKUP(A322,$A$2:$G$981,6,0))/365+(VLOOKUP(IF(D322="Нет",VLOOKUP(C322,'Айгенис Оп31'!$A$2:$C$13,3,0),VLOOKUP((C322-1),'Айгенис Оп31'!$A$2:$C$13,3,0)),$A$2:$G$981,7,0)-VLOOKUP(A322,$A$2:$G$981,7,0))/366),2)</f>
        <v>3.75</v>
      </c>
      <c r="C322" s="1">
        <f>COUNTIF($D$2:D322,"Да")</f>
        <v>3</v>
      </c>
      <c r="D322" s="42" t="str">
        <f>IF(ISERROR(VLOOKUP(A322,'Айгенис Оп31'!$C$3:$C$13,1,0)),"Нет","Да")</f>
        <v>Нет</v>
      </c>
      <c r="E322" s="43">
        <f t="shared" si="8"/>
        <v>365</v>
      </c>
      <c r="F322" s="43">
        <f>COUNTIF(E323:$E$981,365)</f>
        <v>659</v>
      </c>
      <c r="G322" s="43">
        <f>COUNTIF(E323:$E$981,366)</f>
        <v>0</v>
      </c>
      <c r="H322" s="2"/>
    </row>
    <row r="323" spans="1:8" x14ac:dyDescent="0.25">
      <c r="A323" s="45">
        <f t="shared" si="9"/>
        <v>45917</v>
      </c>
      <c r="B323" s="49">
        <f>ROUND(('Все выпуски'!$Z$3*'Все выпуски'!$Z$6/100)*((VLOOKUP(IF(D323="Нет",VLOOKUP(C323,'Айгенис Оп31'!$A$2:$C$13,3,0),VLOOKUP((C323-1),'Айгенис Оп31'!$A$2:$C$13,3,0)),$A$2:$G$981,6,0)-VLOOKUP(A323,$A$2:$G$981,6,0))/365+(VLOOKUP(IF(D323="Нет",VLOOKUP(C323,'Айгенис Оп31'!$A$2:$C$13,3,0),VLOOKUP((C323-1),'Айгенис Оп31'!$A$2:$C$13,3,0)),$A$2:$G$981,7,0)-VLOOKUP(A323,$A$2:$G$981,7,0))/366),2)</f>
        <v>3.85</v>
      </c>
      <c r="C323" s="1">
        <f>COUNTIF($D$2:D323,"Да")</f>
        <v>3</v>
      </c>
      <c r="D323" s="42" t="str">
        <f>IF(ISERROR(VLOOKUP(A323,'Айгенис Оп31'!$C$3:$C$13,1,0)),"Нет","Да")</f>
        <v>Нет</v>
      </c>
      <c r="E323" s="43">
        <f t="shared" ref="E323:E386" si="10">IF(MOD(YEAR(A323),4)=0,366,365)</f>
        <v>365</v>
      </c>
      <c r="F323" s="43">
        <f>COUNTIF(E324:$E$981,365)</f>
        <v>658</v>
      </c>
      <c r="G323" s="43">
        <f>COUNTIF(E324:$E$981,366)</f>
        <v>0</v>
      </c>
      <c r="H323" s="2"/>
    </row>
    <row r="324" spans="1:8" x14ac:dyDescent="0.25">
      <c r="A324" s="45">
        <f t="shared" ref="A324:A387" si="11">A323+1</f>
        <v>45918</v>
      </c>
      <c r="B324" s="49">
        <f>ROUND(('Все выпуски'!$Z$3*'Все выпуски'!$Z$6/100)*((VLOOKUP(IF(D324="Нет",VLOOKUP(C324,'Айгенис Оп31'!$A$2:$C$13,3,0),VLOOKUP((C324-1),'Айгенис Оп31'!$A$2:$C$13,3,0)),$A$2:$G$981,6,0)-VLOOKUP(A324,$A$2:$G$981,6,0))/365+(VLOOKUP(IF(D324="Нет",VLOOKUP(C324,'Айгенис Оп31'!$A$2:$C$13,3,0),VLOOKUP((C324-1),'Айгенис Оп31'!$A$2:$C$13,3,0)),$A$2:$G$981,7,0)-VLOOKUP(A324,$A$2:$G$981,7,0))/366),2)</f>
        <v>3.95</v>
      </c>
      <c r="C324" s="1">
        <f>COUNTIF($D$2:D324,"Да")</f>
        <v>3</v>
      </c>
      <c r="D324" s="42" t="str">
        <f>IF(ISERROR(VLOOKUP(A324,'Айгенис Оп31'!$C$3:$C$13,1,0)),"Нет","Да")</f>
        <v>Нет</v>
      </c>
      <c r="E324" s="43">
        <f t="shared" si="10"/>
        <v>365</v>
      </c>
      <c r="F324" s="43">
        <f>COUNTIF(E325:$E$981,365)</f>
        <v>657</v>
      </c>
      <c r="G324" s="43">
        <f>COUNTIF(E325:$E$981,366)</f>
        <v>0</v>
      </c>
      <c r="H324" s="2"/>
    </row>
    <row r="325" spans="1:8" x14ac:dyDescent="0.25">
      <c r="A325" s="45">
        <f t="shared" si="11"/>
        <v>45919</v>
      </c>
      <c r="B325" s="49">
        <f>ROUND(('Все выпуски'!$Z$3*'Все выпуски'!$Z$6/100)*((VLOOKUP(IF(D325="Нет",VLOOKUP(C325,'Айгенис Оп31'!$A$2:$C$13,3,0),VLOOKUP((C325-1),'Айгенис Оп31'!$A$2:$C$13,3,0)),$A$2:$G$981,6,0)-VLOOKUP(A325,$A$2:$G$981,6,0))/365+(VLOOKUP(IF(D325="Нет",VLOOKUP(C325,'Айгенис Оп31'!$A$2:$C$13,3,0),VLOOKUP((C325-1),'Айгенис Оп31'!$A$2:$C$13,3,0)),$A$2:$G$981,7,0)-VLOOKUP(A325,$A$2:$G$981,7,0))/366),2)</f>
        <v>4.05</v>
      </c>
      <c r="C325" s="1">
        <f>COUNTIF($D$2:D325,"Да")</f>
        <v>3</v>
      </c>
      <c r="D325" s="42" t="str">
        <f>IF(ISERROR(VLOOKUP(A325,'Айгенис Оп31'!$C$3:$C$13,1,0)),"Нет","Да")</f>
        <v>Нет</v>
      </c>
      <c r="E325" s="43">
        <f t="shared" si="10"/>
        <v>365</v>
      </c>
      <c r="F325" s="43">
        <f>COUNTIF(E326:$E$981,365)</f>
        <v>656</v>
      </c>
      <c r="G325" s="43">
        <f>COUNTIF(E326:$E$981,366)</f>
        <v>0</v>
      </c>
      <c r="H325" s="2"/>
    </row>
    <row r="326" spans="1:8" x14ac:dyDescent="0.25">
      <c r="A326" s="45">
        <f t="shared" si="11"/>
        <v>45920</v>
      </c>
      <c r="B326" s="49">
        <f>ROUND(('Все выпуски'!$Z$3*'Все выпуски'!$Z$6/100)*((VLOOKUP(IF(D326="Нет",VLOOKUP(C326,'Айгенис Оп31'!$A$2:$C$13,3,0),VLOOKUP((C326-1),'Айгенис Оп31'!$A$2:$C$13,3,0)),$A$2:$G$981,6,0)-VLOOKUP(A326,$A$2:$G$981,6,0))/365+(VLOOKUP(IF(D326="Нет",VLOOKUP(C326,'Айгенис Оп31'!$A$2:$C$13,3,0),VLOOKUP((C326-1),'Айгенис Оп31'!$A$2:$C$13,3,0)),$A$2:$G$981,7,0)-VLOOKUP(A326,$A$2:$G$981,7,0))/366),2)</f>
        <v>4.16</v>
      </c>
      <c r="C326" s="1">
        <f>COUNTIF($D$2:D326,"Да")</f>
        <v>3</v>
      </c>
      <c r="D326" s="42" t="str">
        <f>IF(ISERROR(VLOOKUP(A326,'Айгенис Оп31'!$C$3:$C$13,1,0)),"Нет","Да")</f>
        <v>Нет</v>
      </c>
      <c r="E326" s="43">
        <f t="shared" si="10"/>
        <v>365</v>
      </c>
      <c r="F326" s="43">
        <f>COUNTIF(E327:$E$981,365)</f>
        <v>655</v>
      </c>
      <c r="G326" s="43">
        <f>COUNTIF(E327:$E$981,366)</f>
        <v>0</v>
      </c>
      <c r="H326" s="2"/>
    </row>
    <row r="327" spans="1:8" x14ac:dyDescent="0.25">
      <c r="A327" s="45">
        <f t="shared" si="11"/>
        <v>45921</v>
      </c>
      <c r="B327" s="49">
        <f>ROUND(('Все выпуски'!$Z$3*'Все выпуски'!$Z$6/100)*((VLOOKUP(IF(D327="Нет",VLOOKUP(C327,'Айгенис Оп31'!$A$2:$C$13,3,0),VLOOKUP((C327-1),'Айгенис Оп31'!$A$2:$C$13,3,0)),$A$2:$G$981,6,0)-VLOOKUP(A327,$A$2:$G$981,6,0))/365+(VLOOKUP(IF(D327="Нет",VLOOKUP(C327,'Айгенис Оп31'!$A$2:$C$13,3,0),VLOOKUP((C327-1),'Айгенис Оп31'!$A$2:$C$13,3,0)),$A$2:$G$981,7,0)-VLOOKUP(A327,$A$2:$G$981,7,0))/366),2)</f>
        <v>4.26</v>
      </c>
      <c r="C327" s="1">
        <f>COUNTIF($D$2:D327,"Да")</f>
        <v>3</v>
      </c>
      <c r="D327" s="42" t="str">
        <f>IF(ISERROR(VLOOKUP(A327,'Айгенис Оп31'!$C$3:$C$13,1,0)),"Нет","Да")</f>
        <v>Нет</v>
      </c>
      <c r="E327" s="43">
        <f t="shared" si="10"/>
        <v>365</v>
      </c>
      <c r="F327" s="43">
        <f>COUNTIF(E328:$E$981,365)</f>
        <v>654</v>
      </c>
      <c r="G327" s="43">
        <f>COUNTIF(E328:$E$981,366)</f>
        <v>0</v>
      </c>
      <c r="H327" s="2"/>
    </row>
    <row r="328" spans="1:8" x14ac:dyDescent="0.25">
      <c r="A328" s="45">
        <f t="shared" si="11"/>
        <v>45922</v>
      </c>
      <c r="B328" s="49">
        <f>ROUND(('Все выпуски'!$Z$3*'Все выпуски'!$Z$6/100)*((VLOOKUP(IF(D328="Нет",VLOOKUP(C328,'Айгенис Оп31'!$A$2:$C$13,3,0),VLOOKUP((C328-1),'Айгенис Оп31'!$A$2:$C$13,3,0)),$A$2:$G$981,6,0)-VLOOKUP(A328,$A$2:$G$981,6,0))/365+(VLOOKUP(IF(D328="Нет",VLOOKUP(C328,'Айгенис Оп31'!$A$2:$C$13,3,0),VLOOKUP((C328-1),'Айгенис Оп31'!$A$2:$C$13,3,0)),$A$2:$G$981,7,0)-VLOOKUP(A328,$A$2:$G$981,7,0))/366),2)</f>
        <v>4.3600000000000003</v>
      </c>
      <c r="C328" s="1">
        <f>COUNTIF($D$2:D328,"Да")</f>
        <v>3</v>
      </c>
      <c r="D328" s="42" t="str">
        <f>IF(ISERROR(VLOOKUP(A328,'Айгенис Оп31'!$C$3:$C$13,1,0)),"Нет","Да")</f>
        <v>Нет</v>
      </c>
      <c r="E328" s="43">
        <f t="shared" si="10"/>
        <v>365</v>
      </c>
      <c r="F328" s="43">
        <f>COUNTIF(E329:$E$981,365)</f>
        <v>653</v>
      </c>
      <c r="G328" s="43">
        <f>COUNTIF(E329:$E$981,366)</f>
        <v>0</v>
      </c>
      <c r="H328" s="2"/>
    </row>
    <row r="329" spans="1:8" x14ac:dyDescent="0.25">
      <c r="A329" s="45">
        <f t="shared" si="11"/>
        <v>45923</v>
      </c>
      <c r="B329" s="49">
        <f>ROUND(('Все выпуски'!$Z$3*'Все выпуски'!$Z$6/100)*((VLOOKUP(IF(D329="Нет",VLOOKUP(C329,'Айгенис Оп31'!$A$2:$C$13,3,0),VLOOKUP((C329-1),'Айгенис Оп31'!$A$2:$C$13,3,0)),$A$2:$G$981,6,0)-VLOOKUP(A329,$A$2:$G$981,6,0))/365+(VLOOKUP(IF(D329="Нет",VLOOKUP(C329,'Айгенис Оп31'!$A$2:$C$13,3,0),VLOOKUP((C329-1),'Айгенис Оп31'!$A$2:$C$13,3,0)),$A$2:$G$981,7,0)-VLOOKUP(A329,$A$2:$G$981,7,0))/366),2)</f>
        <v>4.46</v>
      </c>
      <c r="C329" s="1">
        <f>COUNTIF($D$2:D329,"Да")</f>
        <v>3</v>
      </c>
      <c r="D329" s="42" t="str">
        <f>IF(ISERROR(VLOOKUP(A329,'Айгенис Оп31'!$C$3:$C$13,1,0)),"Нет","Да")</f>
        <v>Нет</v>
      </c>
      <c r="E329" s="43">
        <f t="shared" si="10"/>
        <v>365</v>
      </c>
      <c r="F329" s="43">
        <f>COUNTIF(E330:$E$981,365)</f>
        <v>652</v>
      </c>
      <c r="G329" s="43">
        <f>COUNTIF(E330:$E$981,366)</f>
        <v>0</v>
      </c>
      <c r="H329" s="2"/>
    </row>
    <row r="330" spans="1:8" x14ac:dyDescent="0.25">
      <c r="A330" s="45">
        <f t="shared" si="11"/>
        <v>45924</v>
      </c>
      <c r="B330" s="49">
        <f>ROUND(('Все выпуски'!$Z$3*'Все выпуски'!$Z$6/100)*((VLOOKUP(IF(D330="Нет",VLOOKUP(C330,'Айгенис Оп31'!$A$2:$C$13,3,0),VLOOKUP((C330-1),'Айгенис Оп31'!$A$2:$C$13,3,0)),$A$2:$G$981,6,0)-VLOOKUP(A330,$A$2:$G$981,6,0))/365+(VLOOKUP(IF(D330="Нет",VLOOKUP(C330,'Айгенис Оп31'!$A$2:$C$13,3,0),VLOOKUP((C330-1),'Айгенис Оп31'!$A$2:$C$13,3,0)),$A$2:$G$981,7,0)-VLOOKUP(A330,$A$2:$G$981,7,0))/366),2)</f>
        <v>4.5599999999999996</v>
      </c>
      <c r="C330" s="1">
        <f>COUNTIF($D$2:D330,"Да")</f>
        <v>3</v>
      </c>
      <c r="D330" s="42" t="str">
        <f>IF(ISERROR(VLOOKUP(A330,'Айгенис Оп31'!$C$3:$C$13,1,0)),"Нет","Да")</f>
        <v>Нет</v>
      </c>
      <c r="E330" s="43">
        <f t="shared" si="10"/>
        <v>365</v>
      </c>
      <c r="F330" s="43">
        <f>COUNTIF(E331:$E$981,365)</f>
        <v>651</v>
      </c>
      <c r="G330" s="43">
        <f>COUNTIF(E331:$E$981,366)</f>
        <v>0</v>
      </c>
      <c r="H330" s="2"/>
    </row>
    <row r="331" spans="1:8" x14ac:dyDescent="0.25">
      <c r="A331" s="45">
        <f t="shared" si="11"/>
        <v>45925</v>
      </c>
      <c r="B331" s="49">
        <f>ROUND(('Все выпуски'!$Z$3*'Все выпуски'!$Z$6/100)*((VLOOKUP(IF(D331="Нет",VLOOKUP(C331,'Айгенис Оп31'!$A$2:$C$13,3,0),VLOOKUP((C331-1),'Айгенис Оп31'!$A$2:$C$13,3,0)),$A$2:$G$981,6,0)-VLOOKUP(A331,$A$2:$G$981,6,0))/365+(VLOOKUP(IF(D331="Нет",VLOOKUP(C331,'Айгенис Оп31'!$A$2:$C$13,3,0),VLOOKUP((C331-1),'Айгенис Оп31'!$A$2:$C$13,3,0)),$A$2:$G$981,7,0)-VLOOKUP(A331,$A$2:$G$981,7,0))/366),2)</f>
        <v>4.66</v>
      </c>
      <c r="C331" s="1">
        <f>COUNTIF($D$2:D331,"Да")</f>
        <v>3</v>
      </c>
      <c r="D331" s="42" t="str">
        <f>IF(ISERROR(VLOOKUP(A331,'Айгенис Оп31'!$C$3:$C$13,1,0)),"Нет","Да")</f>
        <v>Нет</v>
      </c>
      <c r="E331" s="43">
        <f t="shared" si="10"/>
        <v>365</v>
      </c>
      <c r="F331" s="43">
        <f>COUNTIF(E332:$E$981,365)</f>
        <v>650</v>
      </c>
      <c r="G331" s="43">
        <f>COUNTIF(E332:$E$981,366)</f>
        <v>0</v>
      </c>
      <c r="H331" s="2"/>
    </row>
    <row r="332" spans="1:8" x14ac:dyDescent="0.25">
      <c r="A332" s="45">
        <f t="shared" si="11"/>
        <v>45926</v>
      </c>
      <c r="B332" s="49">
        <f>ROUND(('Все выпуски'!$Z$3*'Все выпуски'!$Z$6/100)*((VLOOKUP(IF(D332="Нет",VLOOKUP(C332,'Айгенис Оп31'!$A$2:$C$13,3,0),VLOOKUP((C332-1),'Айгенис Оп31'!$A$2:$C$13,3,0)),$A$2:$G$981,6,0)-VLOOKUP(A332,$A$2:$G$981,6,0))/365+(VLOOKUP(IF(D332="Нет",VLOOKUP(C332,'Айгенис Оп31'!$A$2:$C$13,3,0),VLOOKUP((C332-1),'Айгенис Оп31'!$A$2:$C$13,3,0)),$A$2:$G$981,7,0)-VLOOKUP(A332,$A$2:$G$981,7,0))/366),2)</f>
        <v>4.76</v>
      </c>
      <c r="C332" s="1">
        <f>COUNTIF($D$2:D332,"Да")</f>
        <v>3</v>
      </c>
      <c r="D332" s="42" t="str">
        <f>IF(ISERROR(VLOOKUP(A332,'Айгенис Оп31'!$C$3:$C$13,1,0)),"Нет","Да")</f>
        <v>Нет</v>
      </c>
      <c r="E332" s="43">
        <f t="shared" si="10"/>
        <v>365</v>
      </c>
      <c r="F332" s="43">
        <f>COUNTIF(E333:$E$981,365)</f>
        <v>649</v>
      </c>
      <c r="G332" s="43">
        <f>COUNTIF(E333:$E$981,366)</f>
        <v>0</v>
      </c>
      <c r="H332" s="2"/>
    </row>
    <row r="333" spans="1:8" x14ac:dyDescent="0.25">
      <c r="A333" s="45">
        <f t="shared" si="11"/>
        <v>45927</v>
      </c>
      <c r="B333" s="49">
        <f>ROUND(('Все выпуски'!$Z$3*'Все выпуски'!$Z$6/100)*((VLOOKUP(IF(D333="Нет",VLOOKUP(C333,'Айгенис Оп31'!$A$2:$C$13,3,0),VLOOKUP((C333-1),'Айгенис Оп31'!$A$2:$C$13,3,0)),$A$2:$G$981,6,0)-VLOOKUP(A333,$A$2:$G$981,6,0))/365+(VLOOKUP(IF(D333="Нет",VLOOKUP(C333,'Айгенис Оп31'!$A$2:$C$13,3,0),VLOOKUP((C333-1),'Айгенис Оп31'!$A$2:$C$13,3,0)),$A$2:$G$981,7,0)-VLOOKUP(A333,$A$2:$G$981,7,0))/366),2)</f>
        <v>4.87</v>
      </c>
      <c r="C333" s="1">
        <f>COUNTIF($D$2:D333,"Да")</f>
        <v>3</v>
      </c>
      <c r="D333" s="42" t="str">
        <f>IF(ISERROR(VLOOKUP(A333,'Айгенис Оп31'!$C$3:$C$13,1,0)),"Нет","Да")</f>
        <v>Нет</v>
      </c>
      <c r="E333" s="43">
        <f t="shared" si="10"/>
        <v>365</v>
      </c>
      <c r="F333" s="43">
        <f>COUNTIF(E334:$E$981,365)</f>
        <v>648</v>
      </c>
      <c r="G333" s="43">
        <f>COUNTIF(E334:$E$981,366)</f>
        <v>0</v>
      </c>
      <c r="H333" s="2"/>
    </row>
    <row r="334" spans="1:8" x14ac:dyDescent="0.25">
      <c r="A334" s="45">
        <f t="shared" si="11"/>
        <v>45928</v>
      </c>
      <c r="B334" s="49">
        <f>ROUND(('Все выпуски'!$Z$3*'Все выпуски'!$Z$6/100)*((VLOOKUP(IF(D334="Нет",VLOOKUP(C334,'Айгенис Оп31'!$A$2:$C$13,3,0),VLOOKUP((C334-1),'Айгенис Оп31'!$A$2:$C$13,3,0)),$A$2:$G$981,6,0)-VLOOKUP(A334,$A$2:$G$981,6,0))/365+(VLOOKUP(IF(D334="Нет",VLOOKUP(C334,'Айгенис Оп31'!$A$2:$C$13,3,0),VLOOKUP((C334-1),'Айгенис Оп31'!$A$2:$C$13,3,0)),$A$2:$G$981,7,0)-VLOOKUP(A334,$A$2:$G$981,7,0))/366),2)</f>
        <v>4.97</v>
      </c>
      <c r="C334" s="1">
        <f>COUNTIF($D$2:D334,"Да")</f>
        <v>3</v>
      </c>
      <c r="D334" s="42" t="str">
        <f>IF(ISERROR(VLOOKUP(A334,'Айгенис Оп31'!$C$3:$C$13,1,0)),"Нет","Да")</f>
        <v>Нет</v>
      </c>
      <c r="E334" s="43">
        <f t="shared" si="10"/>
        <v>365</v>
      </c>
      <c r="F334" s="43">
        <f>COUNTIF(E335:$E$981,365)</f>
        <v>647</v>
      </c>
      <c r="G334" s="43">
        <f>COUNTIF(E335:$E$981,366)</f>
        <v>0</v>
      </c>
      <c r="H334" s="2"/>
    </row>
    <row r="335" spans="1:8" x14ac:dyDescent="0.25">
      <c r="A335" s="45">
        <f t="shared" si="11"/>
        <v>45929</v>
      </c>
      <c r="B335" s="49">
        <f>ROUND(('Все выпуски'!$Z$3*'Все выпуски'!$Z$6/100)*((VLOOKUP(IF(D335="Нет",VLOOKUP(C335,'Айгенис Оп31'!$A$2:$C$13,3,0),VLOOKUP((C335-1),'Айгенис Оп31'!$A$2:$C$13,3,0)),$A$2:$G$981,6,0)-VLOOKUP(A335,$A$2:$G$981,6,0))/365+(VLOOKUP(IF(D335="Нет",VLOOKUP(C335,'Айгенис Оп31'!$A$2:$C$13,3,0),VLOOKUP((C335-1),'Айгенис Оп31'!$A$2:$C$13,3,0)),$A$2:$G$981,7,0)-VLOOKUP(A335,$A$2:$G$981,7,0))/366),2)</f>
        <v>5.07</v>
      </c>
      <c r="C335" s="1">
        <f>COUNTIF($D$2:D335,"Да")</f>
        <v>3</v>
      </c>
      <c r="D335" s="42" t="str">
        <f>IF(ISERROR(VLOOKUP(A335,'Айгенис Оп31'!$C$3:$C$13,1,0)),"Нет","Да")</f>
        <v>Нет</v>
      </c>
      <c r="E335" s="43">
        <f t="shared" si="10"/>
        <v>365</v>
      </c>
      <c r="F335" s="43">
        <f>COUNTIF(E336:$E$981,365)</f>
        <v>646</v>
      </c>
      <c r="G335" s="43">
        <f>COUNTIF(E336:$E$981,366)</f>
        <v>0</v>
      </c>
      <c r="H335" s="2"/>
    </row>
    <row r="336" spans="1:8" x14ac:dyDescent="0.25">
      <c r="A336" s="45">
        <f t="shared" si="11"/>
        <v>45930</v>
      </c>
      <c r="B336" s="49">
        <f>ROUND(('Все выпуски'!$Z$3*'Все выпуски'!$Z$6/100)*((VLOOKUP(IF(D336="Нет",VLOOKUP(C336,'Айгенис Оп31'!$A$2:$C$13,3,0),VLOOKUP((C336-1),'Айгенис Оп31'!$A$2:$C$13,3,0)),$A$2:$G$981,6,0)-VLOOKUP(A336,$A$2:$G$981,6,0))/365+(VLOOKUP(IF(D336="Нет",VLOOKUP(C336,'Айгенис Оп31'!$A$2:$C$13,3,0),VLOOKUP((C336-1),'Айгенис Оп31'!$A$2:$C$13,3,0)),$A$2:$G$981,7,0)-VLOOKUP(A336,$A$2:$G$981,7,0))/366),2)</f>
        <v>5.17</v>
      </c>
      <c r="C336" s="1">
        <f>COUNTIF($D$2:D336,"Да")</f>
        <v>3</v>
      </c>
      <c r="D336" s="42" t="str">
        <f>IF(ISERROR(VLOOKUP(A336,'Айгенис Оп31'!$C$3:$C$13,1,0)),"Нет","Да")</f>
        <v>Нет</v>
      </c>
      <c r="E336" s="43">
        <f t="shared" si="10"/>
        <v>365</v>
      </c>
      <c r="F336" s="43">
        <f>COUNTIF(E337:$E$981,365)</f>
        <v>645</v>
      </c>
      <c r="G336" s="43">
        <f>COUNTIF(E337:$E$981,366)</f>
        <v>0</v>
      </c>
      <c r="H336" s="2"/>
    </row>
    <row r="337" spans="1:8" x14ac:dyDescent="0.25">
      <c r="A337" s="45">
        <f t="shared" si="11"/>
        <v>45931</v>
      </c>
      <c r="B337" s="49">
        <f>ROUND(('Все выпуски'!$Z$3*'Все выпуски'!$Z$6/100)*((VLOOKUP(IF(D337="Нет",VLOOKUP(C337,'Айгенис Оп31'!$A$2:$C$13,3,0),VLOOKUP((C337-1),'Айгенис Оп31'!$A$2:$C$13,3,0)),$A$2:$G$981,6,0)-VLOOKUP(A337,$A$2:$G$981,6,0))/365+(VLOOKUP(IF(D337="Нет",VLOOKUP(C337,'Айгенис Оп31'!$A$2:$C$13,3,0),VLOOKUP((C337-1),'Айгенис Оп31'!$A$2:$C$13,3,0)),$A$2:$G$981,7,0)-VLOOKUP(A337,$A$2:$G$981,7,0))/366),2)</f>
        <v>5.27</v>
      </c>
      <c r="C337" s="1">
        <f>COUNTIF($D$2:D337,"Да")</f>
        <v>3</v>
      </c>
      <c r="D337" s="42" t="str">
        <f>IF(ISERROR(VLOOKUP(A337,'Айгенис Оп31'!$C$3:$C$13,1,0)),"Нет","Да")</f>
        <v>Нет</v>
      </c>
      <c r="E337" s="43">
        <f t="shared" si="10"/>
        <v>365</v>
      </c>
      <c r="F337" s="43">
        <f>COUNTIF(E338:$E$981,365)</f>
        <v>644</v>
      </c>
      <c r="G337" s="43">
        <f>COUNTIF(E338:$E$981,366)</f>
        <v>0</v>
      </c>
      <c r="H337" s="2"/>
    </row>
    <row r="338" spans="1:8" x14ac:dyDescent="0.25">
      <c r="A338" s="45">
        <f t="shared" si="11"/>
        <v>45932</v>
      </c>
      <c r="B338" s="49">
        <f>ROUND(('Все выпуски'!$Z$3*'Все выпуски'!$Z$6/100)*((VLOOKUP(IF(D338="Нет",VLOOKUP(C338,'Айгенис Оп31'!$A$2:$C$13,3,0),VLOOKUP((C338-1),'Айгенис Оп31'!$A$2:$C$13,3,0)),$A$2:$G$981,6,0)-VLOOKUP(A338,$A$2:$G$981,6,0))/365+(VLOOKUP(IF(D338="Нет",VLOOKUP(C338,'Айгенис Оп31'!$A$2:$C$13,3,0),VLOOKUP((C338-1),'Айгенис Оп31'!$A$2:$C$13,3,0)),$A$2:$G$981,7,0)-VLOOKUP(A338,$A$2:$G$981,7,0))/366),2)</f>
        <v>5.37</v>
      </c>
      <c r="C338" s="1">
        <f>COUNTIF($D$2:D338,"Да")</f>
        <v>3</v>
      </c>
      <c r="D338" s="42" t="str">
        <f>IF(ISERROR(VLOOKUP(A338,'Айгенис Оп31'!$C$3:$C$13,1,0)),"Нет","Да")</f>
        <v>Нет</v>
      </c>
      <c r="E338" s="43">
        <f t="shared" si="10"/>
        <v>365</v>
      </c>
      <c r="F338" s="43">
        <f>COUNTIF(E339:$E$981,365)</f>
        <v>643</v>
      </c>
      <c r="G338" s="43">
        <f>COUNTIF(E339:$E$981,366)</f>
        <v>0</v>
      </c>
      <c r="H338" s="2"/>
    </row>
    <row r="339" spans="1:8" x14ac:dyDescent="0.25">
      <c r="A339" s="45">
        <f t="shared" si="11"/>
        <v>45933</v>
      </c>
      <c r="B339" s="49">
        <f>ROUND(('Все выпуски'!$Z$3*'Все выпуски'!$Z$6/100)*((VLOOKUP(IF(D339="Нет",VLOOKUP(C339,'Айгенис Оп31'!$A$2:$C$13,3,0),VLOOKUP((C339-1),'Айгенис Оп31'!$A$2:$C$13,3,0)),$A$2:$G$981,6,0)-VLOOKUP(A339,$A$2:$G$981,6,0))/365+(VLOOKUP(IF(D339="Нет",VLOOKUP(C339,'Айгенис Оп31'!$A$2:$C$13,3,0),VLOOKUP((C339-1),'Айгенис Оп31'!$A$2:$C$13,3,0)),$A$2:$G$981,7,0)-VLOOKUP(A339,$A$2:$G$981,7,0))/366),2)</f>
        <v>5.47</v>
      </c>
      <c r="C339" s="1">
        <f>COUNTIF($D$2:D339,"Да")</f>
        <v>3</v>
      </c>
      <c r="D339" s="42" t="str">
        <f>IF(ISERROR(VLOOKUP(A339,'Айгенис Оп31'!$C$3:$C$13,1,0)),"Нет","Да")</f>
        <v>Нет</v>
      </c>
      <c r="E339" s="43">
        <f t="shared" si="10"/>
        <v>365</v>
      </c>
      <c r="F339" s="43">
        <f>COUNTIF(E340:$E$981,365)</f>
        <v>642</v>
      </c>
      <c r="G339" s="43">
        <f>COUNTIF(E340:$E$981,366)</f>
        <v>0</v>
      </c>
      <c r="H339" s="2"/>
    </row>
    <row r="340" spans="1:8" x14ac:dyDescent="0.25">
      <c r="A340" s="45">
        <f t="shared" si="11"/>
        <v>45934</v>
      </c>
      <c r="B340" s="49">
        <f>ROUND(('Все выпуски'!$Z$3*'Все выпуски'!$Z$6/100)*((VLOOKUP(IF(D340="Нет",VLOOKUP(C340,'Айгенис Оп31'!$A$2:$C$13,3,0),VLOOKUP((C340-1),'Айгенис Оп31'!$A$2:$C$13,3,0)),$A$2:$G$981,6,0)-VLOOKUP(A340,$A$2:$G$981,6,0))/365+(VLOOKUP(IF(D340="Нет",VLOOKUP(C340,'Айгенис Оп31'!$A$2:$C$13,3,0),VLOOKUP((C340-1),'Айгенис Оп31'!$A$2:$C$13,3,0)),$A$2:$G$981,7,0)-VLOOKUP(A340,$A$2:$G$981,7,0))/366),2)</f>
        <v>5.58</v>
      </c>
      <c r="C340" s="1">
        <f>COUNTIF($D$2:D340,"Да")</f>
        <v>3</v>
      </c>
      <c r="D340" s="42" t="str">
        <f>IF(ISERROR(VLOOKUP(A340,'Айгенис Оп31'!$C$3:$C$13,1,0)),"Нет","Да")</f>
        <v>Нет</v>
      </c>
      <c r="E340" s="43">
        <f t="shared" si="10"/>
        <v>365</v>
      </c>
      <c r="F340" s="43">
        <f>COUNTIF(E341:$E$981,365)</f>
        <v>641</v>
      </c>
      <c r="G340" s="43">
        <f>COUNTIF(E341:$E$981,366)</f>
        <v>0</v>
      </c>
      <c r="H340" s="2"/>
    </row>
    <row r="341" spans="1:8" x14ac:dyDescent="0.25">
      <c r="A341" s="45">
        <f t="shared" si="11"/>
        <v>45935</v>
      </c>
      <c r="B341" s="49">
        <f>ROUND(('Все выпуски'!$Z$3*'Все выпуски'!$Z$6/100)*((VLOOKUP(IF(D341="Нет",VLOOKUP(C341,'Айгенис Оп31'!$A$2:$C$13,3,0),VLOOKUP((C341-1),'Айгенис Оп31'!$A$2:$C$13,3,0)),$A$2:$G$981,6,0)-VLOOKUP(A341,$A$2:$G$981,6,0))/365+(VLOOKUP(IF(D341="Нет",VLOOKUP(C341,'Айгенис Оп31'!$A$2:$C$13,3,0),VLOOKUP((C341-1),'Айгенис Оп31'!$A$2:$C$13,3,0)),$A$2:$G$981,7,0)-VLOOKUP(A341,$A$2:$G$981,7,0))/366),2)</f>
        <v>5.68</v>
      </c>
      <c r="C341" s="1">
        <f>COUNTIF($D$2:D341,"Да")</f>
        <v>3</v>
      </c>
      <c r="D341" s="42" t="str">
        <f>IF(ISERROR(VLOOKUP(A341,'Айгенис Оп31'!$C$3:$C$13,1,0)),"Нет","Да")</f>
        <v>Нет</v>
      </c>
      <c r="E341" s="43">
        <f t="shared" si="10"/>
        <v>365</v>
      </c>
      <c r="F341" s="43">
        <f>COUNTIF(E342:$E$981,365)</f>
        <v>640</v>
      </c>
      <c r="G341" s="43">
        <f>COUNTIF(E342:$E$981,366)</f>
        <v>0</v>
      </c>
      <c r="H341" s="2"/>
    </row>
    <row r="342" spans="1:8" x14ac:dyDescent="0.25">
      <c r="A342" s="45">
        <f t="shared" si="11"/>
        <v>45936</v>
      </c>
      <c r="B342" s="49">
        <f>ROUND(('Все выпуски'!$Z$3*'Все выпуски'!$Z$6/100)*((VLOOKUP(IF(D342="Нет",VLOOKUP(C342,'Айгенис Оп31'!$A$2:$C$13,3,0),VLOOKUP((C342-1),'Айгенис Оп31'!$A$2:$C$13,3,0)),$A$2:$G$981,6,0)-VLOOKUP(A342,$A$2:$G$981,6,0))/365+(VLOOKUP(IF(D342="Нет",VLOOKUP(C342,'Айгенис Оп31'!$A$2:$C$13,3,0),VLOOKUP((C342-1),'Айгенис Оп31'!$A$2:$C$13,3,0)),$A$2:$G$981,7,0)-VLOOKUP(A342,$A$2:$G$981,7,0))/366),2)</f>
        <v>5.78</v>
      </c>
      <c r="C342" s="1">
        <f>COUNTIF($D$2:D342,"Да")</f>
        <v>3</v>
      </c>
      <c r="D342" s="42" t="str">
        <f>IF(ISERROR(VLOOKUP(A342,'Айгенис Оп31'!$C$3:$C$13,1,0)),"Нет","Да")</f>
        <v>Нет</v>
      </c>
      <c r="E342" s="43">
        <f t="shared" si="10"/>
        <v>365</v>
      </c>
      <c r="F342" s="43">
        <f>COUNTIF(E343:$E$981,365)</f>
        <v>639</v>
      </c>
      <c r="G342" s="43">
        <f>COUNTIF(E343:$E$981,366)</f>
        <v>0</v>
      </c>
      <c r="H342" s="2"/>
    </row>
    <row r="343" spans="1:8" x14ac:dyDescent="0.25">
      <c r="A343" s="45">
        <f t="shared" si="11"/>
        <v>45937</v>
      </c>
      <c r="B343" s="49">
        <f>ROUND(('Все выпуски'!$Z$3*'Все выпуски'!$Z$6/100)*((VLOOKUP(IF(D343="Нет",VLOOKUP(C343,'Айгенис Оп31'!$A$2:$C$13,3,0),VLOOKUP((C343-1),'Айгенис Оп31'!$A$2:$C$13,3,0)),$A$2:$G$981,6,0)-VLOOKUP(A343,$A$2:$G$981,6,0))/365+(VLOOKUP(IF(D343="Нет",VLOOKUP(C343,'Айгенис Оп31'!$A$2:$C$13,3,0),VLOOKUP((C343-1),'Айгенис Оп31'!$A$2:$C$13,3,0)),$A$2:$G$981,7,0)-VLOOKUP(A343,$A$2:$G$981,7,0))/366),2)</f>
        <v>5.88</v>
      </c>
      <c r="C343" s="1">
        <f>COUNTIF($D$2:D343,"Да")</f>
        <v>3</v>
      </c>
      <c r="D343" s="42" t="str">
        <f>IF(ISERROR(VLOOKUP(A343,'Айгенис Оп31'!$C$3:$C$13,1,0)),"Нет","Да")</f>
        <v>Нет</v>
      </c>
      <c r="E343" s="43">
        <f t="shared" si="10"/>
        <v>365</v>
      </c>
      <c r="F343" s="43">
        <f>COUNTIF(E344:$E$981,365)</f>
        <v>638</v>
      </c>
      <c r="G343" s="43">
        <f>COUNTIF(E344:$E$981,366)</f>
        <v>0</v>
      </c>
      <c r="H343" s="2"/>
    </row>
    <row r="344" spans="1:8" x14ac:dyDescent="0.25">
      <c r="A344" s="45">
        <f t="shared" si="11"/>
        <v>45938</v>
      </c>
      <c r="B344" s="49">
        <f>ROUND(('Все выпуски'!$Z$3*'Все выпуски'!$Z$6/100)*((VLOOKUP(IF(D344="Нет",VLOOKUP(C344,'Айгенис Оп31'!$A$2:$C$13,3,0),VLOOKUP((C344-1),'Айгенис Оп31'!$A$2:$C$13,3,0)),$A$2:$G$981,6,0)-VLOOKUP(A344,$A$2:$G$981,6,0))/365+(VLOOKUP(IF(D344="Нет",VLOOKUP(C344,'Айгенис Оп31'!$A$2:$C$13,3,0),VLOOKUP((C344-1),'Айгенис Оп31'!$A$2:$C$13,3,0)),$A$2:$G$981,7,0)-VLOOKUP(A344,$A$2:$G$981,7,0))/366),2)</f>
        <v>5.98</v>
      </c>
      <c r="C344" s="1">
        <f>COUNTIF($D$2:D344,"Да")</f>
        <v>3</v>
      </c>
      <c r="D344" s="42" t="str">
        <f>IF(ISERROR(VLOOKUP(A344,'Айгенис Оп31'!$C$3:$C$13,1,0)),"Нет","Да")</f>
        <v>Нет</v>
      </c>
      <c r="E344" s="43">
        <f t="shared" si="10"/>
        <v>365</v>
      </c>
      <c r="F344" s="43">
        <f>COUNTIF(E345:$E$981,365)</f>
        <v>637</v>
      </c>
      <c r="G344" s="43">
        <f>COUNTIF(E345:$E$981,366)</f>
        <v>0</v>
      </c>
      <c r="H344" s="2"/>
    </row>
    <row r="345" spans="1:8" x14ac:dyDescent="0.25">
      <c r="A345" s="45">
        <f t="shared" si="11"/>
        <v>45939</v>
      </c>
      <c r="B345" s="49">
        <f>ROUND(('Все выпуски'!$Z$3*'Все выпуски'!$Z$6/100)*((VLOOKUP(IF(D345="Нет",VLOOKUP(C345,'Айгенис Оп31'!$A$2:$C$13,3,0),VLOOKUP((C345-1),'Айгенис Оп31'!$A$2:$C$13,3,0)),$A$2:$G$981,6,0)-VLOOKUP(A345,$A$2:$G$981,6,0))/365+(VLOOKUP(IF(D345="Нет",VLOOKUP(C345,'Айгенис Оп31'!$A$2:$C$13,3,0),VLOOKUP((C345-1),'Айгенис Оп31'!$A$2:$C$13,3,0)),$A$2:$G$981,7,0)-VLOOKUP(A345,$A$2:$G$981,7,0))/366),2)</f>
        <v>6.08</v>
      </c>
      <c r="C345" s="1">
        <f>COUNTIF($D$2:D345,"Да")</f>
        <v>3</v>
      </c>
      <c r="D345" s="42" t="str">
        <f>IF(ISERROR(VLOOKUP(A345,'Айгенис Оп31'!$C$3:$C$13,1,0)),"Нет","Да")</f>
        <v>Нет</v>
      </c>
      <c r="E345" s="43">
        <f t="shared" si="10"/>
        <v>365</v>
      </c>
      <c r="F345" s="43">
        <f>COUNTIF(E346:$E$981,365)</f>
        <v>636</v>
      </c>
      <c r="G345" s="43">
        <f>COUNTIF(E346:$E$981,366)</f>
        <v>0</v>
      </c>
      <c r="H345" s="2"/>
    </row>
    <row r="346" spans="1:8" x14ac:dyDescent="0.25">
      <c r="A346" s="45">
        <f t="shared" si="11"/>
        <v>45940</v>
      </c>
      <c r="B346" s="49">
        <f>ROUND(('Все выпуски'!$Z$3*'Все выпуски'!$Z$6/100)*((VLOOKUP(IF(D346="Нет",VLOOKUP(C346,'Айгенис Оп31'!$A$2:$C$13,3,0),VLOOKUP((C346-1),'Айгенис Оп31'!$A$2:$C$13,3,0)),$A$2:$G$981,6,0)-VLOOKUP(A346,$A$2:$G$981,6,0))/365+(VLOOKUP(IF(D346="Нет",VLOOKUP(C346,'Айгенис Оп31'!$A$2:$C$13,3,0),VLOOKUP((C346-1),'Айгенис Оп31'!$A$2:$C$13,3,0)),$A$2:$G$981,7,0)-VLOOKUP(A346,$A$2:$G$981,7,0))/366),2)</f>
        <v>6.18</v>
      </c>
      <c r="C346" s="1">
        <f>COUNTIF($D$2:D346,"Да")</f>
        <v>3</v>
      </c>
      <c r="D346" s="42" t="str">
        <f>IF(ISERROR(VLOOKUP(A346,'Айгенис Оп31'!$C$3:$C$13,1,0)),"Нет","Да")</f>
        <v>Нет</v>
      </c>
      <c r="E346" s="43">
        <f t="shared" si="10"/>
        <v>365</v>
      </c>
      <c r="F346" s="43">
        <f>COUNTIF(E347:$E$981,365)</f>
        <v>635</v>
      </c>
      <c r="G346" s="43">
        <f>COUNTIF(E347:$E$981,366)</f>
        <v>0</v>
      </c>
      <c r="H346" s="2"/>
    </row>
    <row r="347" spans="1:8" x14ac:dyDescent="0.25">
      <c r="A347" s="45">
        <f t="shared" si="11"/>
        <v>45941</v>
      </c>
      <c r="B347" s="49">
        <f>ROUND(('Все выпуски'!$Z$3*'Все выпуски'!$Z$6/100)*((VLOOKUP(IF(D347="Нет",VLOOKUP(C347,'Айгенис Оп31'!$A$2:$C$13,3,0),VLOOKUP((C347-1),'Айгенис Оп31'!$A$2:$C$13,3,0)),$A$2:$G$981,6,0)-VLOOKUP(A347,$A$2:$G$981,6,0))/365+(VLOOKUP(IF(D347="Нет",VLOOKUP(C347,'Айгенис Оп31'!$A$2:$C$13,3,0),VLOOKUP((C347-1),'Айгенис Оп31'!$A$2:$C$13,3,0)),$A$2:$G$981,7,0)-VLOOKUP(A347,$A$2:$G$981,7,0))/366),2)</f>
        <v>6.28</v>
      </c>
      <c r="C347" s="1">
        <f>COUNTIF($D$2:D347,"Да")</f>
        <v>3</v>
      </c>
      <c r="D347" s="42" t="str">
        <f>IF(ISERROR(VLOOKUP(A347,'Айгенис Оп31'!$C$3:$C$13,1,0)),"Нет","Да")</f>
        <v>Нет</v>
      </c>
      <c r="E347" s="43">
        <f t="shared" si="10"/>
        <v>365</v>
      </c>
      <c r="F347" s="43">
        <f>COUNTIF(E348:$E$981,365)</f>
        <v>634</v>
      </c>
      <c r="G347" s="43">
        <f>COUNTIF(E348:$E$981,366)</f>
        <v>0</v>
      </c>
      <c r="H347" s="2"/>
    </row>
    <row r="348" spans="1:8" x14ac:dyDescent="0.25">
      <c r="A348" s="45">
        <f t="shared" si="11"/>
        <v>45942</v>
      </c>
      <c r="B348" s="49">
        <f>ROUND(('Все выпуски'!$Z$3*'Все выпуски'!$Z$6/100)*((VLOOKUP(IF(D348="Нет",VLOOKUP(C348,'Айгенис Оп31'!$A$2:$C$13,3,0),VLOOKUP((C348-1),'Айгенис Оп31'!$A$2:$C$13,3,0)),$A$2:$G$981,6,0)-VLOOKUP(A348,$A$2:$G$981,6,0))/365+(VLOOKUP(IF(D348="Нет",VLOOKUP(C348,'Айгенис Оп31'!$A$2:$C$13,3,0),VLOOKUP((C348-1),'Айгенис Оп31'!$A$2:$C$13,3,0)),$A$2:$G$981,7,0)-VLOOKUP(A348,$A$2:$G$981,7,0))/366),2)</f>
        <v>6.39</v>
      </c>
      <c r="C348" s="1">
        <f>COUNTIF($D$2:D348,"Да")</f>
        <v>3</v>
      </c>
      <c r="D348" s="42" t="str">
        <f>IF(ISERROR(VLOOKUP(A348,'Айгенис Оп31'!$C$3:$C$13,1,0)),"Нет","Да")</f>
        <v>Нет</v>
      </c>
      <c r="E348" s="43">
        <f t="shared" si="10"/>
        <v>365</v>
      </c>
      <c r="F348" s="43">
        <f>COUNTIF(E349:$E$981,365)</f>
        <v>633</v>
      </c>
      <c r="G348" s="43">
        <f>COUNTIF(E349:$E$981,366)</f>
        <v>0</v>
      </c>
      <c r="H348" s="2"/>
    </row>
    <row r="349" spans="1:8" x14ac:dyDescent="0.25">
      <c r="A349" s="45">
        <f t="shared" si="11"/>
        <v>45943</v>
      </c>
      <c r="B349" s="49">
        <f>ROUND(('Все выпуски'!$Z$3*'Все выпуски'!$Z$6/100)*((VLOOKUP(IF(D349="Нет",VLOOKUP(C349,'Айгенис Оп31'!$A$2:$C$13,3,0),VLOOKUP((C349-1),'Айгенис Оп31'!$A$2:$C$13,3,0)),$A$2:$G$981,6,0)-VLOOKUP(A349,$A$2:$G$981,6,0))/365+(VLOOKUP(IF(D349="Нет",VLOOKUP(C349,'Айгенис Оп31'!$A$2:$C$13,3,0),VLOOKUP((C349-1),'Айгенис Оп31'!$A$2:$C$13,3,0)),$A$2:$G$981,7,0)-VLOOKUP(A349,$A$2:$G$981,7,0))/366),2)</f>
        <v>6.49</v>
      </c>
      <c r="C349" s="1">
        <f>COUNTIF($D$2:D349,"Да")</f>
        <v>3</v>
      </c>
      <c r="D349" s="42" t="str">
        <f>IF(ISERROR(VLOOKUP(A349,'Айгенис Оп31'!$C$3:$C$13,1,0)),"Нет","Да")</f>
        <v>Нет</v>
      </c>
      <c r="E349" s="43">
        <f t="shared" si="10"/>
        <v>365</v>
      </c>
      <c r="F349" s="43">
        <f>COUNTIF(E350:$E$981,365)</f>
        <v>632</v>
      </c>
      <c r="G349" s="43">
        <f>COUNTIF(E350:$E$981,366)</f>
        <v>0</v>
      </c>
      <c r="H349" s="2"/>
    </row>
    <row r="350" spans="1:8" x14ac:dyDescent="0.25">
      <c r="A350" s="45">
        <f t="shared" si="11"/>
        <v>45944</v>
      </c>
      <c r="B350" s="49">
        <f>ROUND(('Все выпуски'!$Z$3*'Все выпуски'!$Z$6/100)*((VLOOKUP(IF(D350="Нет",VLOOKUP(C350,'Айгенис Оп31'!$A$2:$C$13,3,0),VLOOKUP((C350-1),'Айгенис Оп31'!$A$2:$C$13,3,0)),$A$2:$G$981,6,0)-VLOOKUP(A350,$A$2:$G$981,6,0))/365+(VLOOKUP(IF(D350="Нет",VLOOKUP(C350,'Айгенис Оп31'!$A$2:$C$13,3,0),VLOOKUP((C350-1),'Айгенис Оп31'!$A$2:$C$13,3,0)),$A$2:$G$981,7,0)-VLOOKUP(A350,$A$2:$G$981,7,0))/366),2)</f>
        <v>6.59</v>
      </c>
      <c r="C350" s="1">
        <f>COUNTIF($D$2:D350,"Да")</f>
        <v>3</v>
      </c>
      <c r="D350" s="42" t="str">
        <f>IF(ISERROR(VLOOKUP(A350,'Айгенис Оп31'!$C$3:$C$13,1,0)),"Нет","Да")</f>
        <v>Нет</v>
      </c>
      <c r="E350" s="43">
        <f t="shared" si="10"/>
        <v>365</v>
      </c>
      <c r="F350" s="43">
        <f>COUNTIF(E351:$E$981,365)</f>
        <v>631</v>
      </c>
      <c r="G350" s="43">
        <f>COUNTIF(E351:$E$981,366)</f>
        <v>0</v>
      </c>
      <c r="H350" s="2"/>
    </row>
    <row r="351" spans="1:8" x14ac:dyDescent="0.25">
      <c r="A351" s="45">
        <f t="shared" si="11"/>
        <v>45945</v>
      </c>
      <c r="B351" s="49">
        <f>ROUND(('Все выпуски'!$Z$3*'Все выпуски'!$Z$6/100)*((VLOOKUP(IF(D351="Нет",VLOOKUP(C351,'Айгенис Оп31'!$A$2:$C$13,3,0),VLOOKUP((C351-1),'Айгенис Оп31'!$A$2:$C$13,3,0)),$A$2:$G$981,6,0)-VLOOKUP(A351,$A$2:$G$981,6,0))/365+(VLOOKUP(IF(D351="Нет",VLOOKUP(C351,'Айгенис Оп31'!$A$2:$C$13,3,0),VLOOKUP((C351-1),'Айгенис Оп31'!$A$2:$C$13,3,0)),$A$2:$G$981,7,0)-VLOOKUP(A351,$A$2:$G$981,7,0))/366),2)</f>
        <v>6.69</v>
      </c>
      <c r="C351" s="1">
        <f>COUNTIF($D$2:D351,"Да")</f>
        <v>3</v>
      </c>
      <c r="D351" s="42" t="str">
        <f>IF(ISERROR(VLOOKUP(A351,'Айгенис Оп31'!$C$3:$C$13,1,0)),"Нет","Да")</f>
        <v>Нет</v>
      </c>
      <c r="E351" s="43">
        <f t="shared" si="10"/>
        <v>365</v>
      </c>
      <c r="F351" s="43">
        <f>COUNTIF(E352:$E$981,365)</f>
        <v>630</v>
      </c>
      <c r="G351" s="43">
        <f>COUNTIF(E352:$E$981,366)</f>
        <v>0</v>
      </c>
      <c r="H351" s="2"/>
    </row>
    <row r="352" spans="1:8" x14ac:dyDescent="0.25">
      <c r="A352" s="45">
        <f t="shared" si="11"/>
        <v>45946</v>
      </c>
      <c r="B352" s="49">
        <f>ROUND(('Все выпуски'!$Z$3*'Все выпуски'!$Z$6/100)*((VLOOKUP(IF(D352="Нет",VLOOKUP(C352,'Айгенис Оп31'!$A$2:$C$13,3,0),VLOOKUP((C352-1),'Айгенис Оп31'!$A$2:$C$13,3,0)),$A$2:$G$981,6,0)-VLOOKUP(A352,$A$2:$G$981,6,0))/365+(VLOOKUP(IF(D352="Нет",VLOOKUP(C352,'Айгенис Оп31'!$A$2:$C$13,3,0),VLOOKUP((C352-1),'Айгенис Оп31'!$A$2:$C$13,3,0)),$A$2:$G$981,7,0)-VLOOKUP(A352,$A$2:$G$981,7,0))/366),2)</f>
        <v>6.79</v>
      </c>
      <c r="C352" s="1">
        <f>COUNTIF($D$2:D352,"Да")</f>
        <v>3</v>
      </c>
      <c r="D352" s="42" t="str">
        <f>IF(ISERROR(VLOOKUP(A352,'Айгенис Оп31'!$C$3:$C$13,1,0)),"Нет","Да")</f>
        <v>Нет</v>
      </c>
      <c r="E352" s="43">
        <f t="shared" si="10"/>
        <v>365</v>
      </c>
      <c r="F352" s="43">
        <f>COUNTIF(E353:$E$981,365)</f>
        <v>629</v>
      </c>
      <c r="G352" s="43">
        <f>COUNTIF(E353:$E$981,366)</f>
        <v>0</v>
      </c>
      <c r="H352" s="2"/>
    </row>
    <row r="353" spans="1:8" x14ac:dyDescent="0.25">
      <c r="A353" s="45">
        <f t="shared" si="11"/>
        <v>45947</v>
      </c>
      <c r="B353" s="49">
        <f>ROUND(('Все выпуски'!$Z$3*'Все выпуски'!$Z$6/100)*((VLOOKUP(IF(D353="Нет",VLOOKUP(C353,'Айгенис Оп31'!$A$2:$C$13,3,0),VLOOKUP((C353-1),'Айгенис Оп31'!$A$2:$C$13,3,0)),$A$2:$G$981,6,0)-VLOOKUP(A353,$A$2:$G$981,6,0))/365+(VLOOKUP(IF(D353="Нет",VLOOKUP(C353,'Айгенис Оп31'!$A$2:$C$13,3,0),VLOOKUP((C353-1),'Айгенис Оп31'!$A$2:$C$13,3,0)),$A$2:$G$981,7,0)-VLOOKUP(A353,$A$2:$G$981,7,0))/366),2)</f>
        <v>6.89</v>
      </c>
      <c r="C353" s="1">
        <f>COUNTIF($D$2:D353,"Да")</f>
        <v>3</v>
      </c>
      <c r="D353" s="42" t="str">
        <f>IF(ISERROR(VLOOKUP(A353,'Айгенис Оп31'!$C$3:$C$13,1,0)),"Нет","Да")</f>
        <v>Нет</v>
      </c>
      <c r="E353" s="43">
        <f t="shared" si="10"/>
        <v>365</v>
      </c>
      <c r="F353" s="43">
        <f>COUNTIF(E354:$E$981,365)</f>
        <v>628</v>
      </c>
      <c r="G353" s="43">
        <f>COUNTIF(E354:$E$981,366)</f>
        <v>0</v>
      </c>
      <c r="H353" s="2"/>
    </row>
    <row r="354" spans="1:8" x14ac:dyDescent="0.25">
      <c r="A354" s="45">
        <f t="shared" si="11"/>
        <v>45948</v>
      </c>
      <c r="B354" s="49">
        <f>ROUND(('Все выпуски'!$Z$3*'Все выпуски'!$Z$6/100)*((VLOOKUP(IF(D354="Нет",VLOOKUP(C354,'Айгенис Оп31'!$A$2:$C$13,3,0),VLOOKUP((C354-1),'Айгенис Оп31'!$A$2:$C$13,3,0)),$A$2:$G$981,6,0)-VLOOKUP(A354,$A$2:$G$981,6,0))/365+(VLOOKUP(IF(D354="Нет",VLOOKUP(C354,'Айгенис Оп31'!$A$2:$C$13,3,0),VLOOKUP((C354-1),'Айгенис Оп31'!$A$2:$C$13,3,0)),$A$2:$G$981,7,0)-VLOOKUP(A354,$A$2:$G$981,7,0))/366),2)</f>
        <v>6.99</v>
      </c>
      <c r="C354" s="1">
        <f>COUNTIF($D$2:D354,"Да")</f>
        <v>3</v>
      </c>
      <c r="D354" s="42" t="str">
        <f>IF(ISERROR(VLOOKUP(A354,'Айгенис Оп31'!$C$3:$C$13,1,0)),"Нет","Да")</f>
        <v>Нет</v>
      </c>
      <c r="E354" s="43">
        <f t="shared" si="10"/>
        <v>365</v>
      </c>
      <c r="F354" s="43">
        <f>COUNTIF(E355:$E$981,365)</f>
        <v>627</v>
      </c>
      <c r="G354" s="43">
        <f>COUNTIF(E355:$E$981,366)</f>
        <v>0</v>
      </c>
      <c r="H354" s="2"/>
    </row>
    <row r="355" spans="1:8" x14ac:dyDescent="0.25">
      <c r="A355" s="45">
        <f t="shared" si="11"/>
        <v>45949</v>
      </c>
      <c r="B355" s="49">
        <f>ROUND(('Все выпуски'!$Z$3*'Все выпуски'!$Z$6/100)*((VLOOKUP(IF(D355="Нет",VLOOKUP(C355,'Айгенис Оп31'!$A$2:$C$13,3,0),VLOOKUP((C355-1),'Айгенис Оп31'!$A$2:$C$13,3,0)),$A$2:$G$981,6,0)-VLOOKUP(A355,$A$2:$G$981,6,0))/365+(VLOOKUP(IF(D355="Нет",VLOOKUP(C355,'Айгенис Оп31'!$A$2:$C$13,3,0),VLOOKUP((C355-1),'Айгенис Оп31'!$A$2:$C$13,3,0)),$A$2:$G$981,7,0)-VLOOKUP(A355,$A$2:$G$981,7,0))/366),2)</f>
        <v>7.1</v>
      </c>
      <c r="C355" s="1">
        <f>COUNTIF($D$2:D355,"Да")</f>
        <v>3</v>
      </c>
      <c r="D355" s="42" t="str">
        <f>IF(ISERROR(VLOOKUP(A355,'Айгенис Оп31'!$C$3:$C$13,1,0)),"Нет","Да")</f>
        <v>Нет</v>
      </c>
      <c r="E355" s="43">
        <f t="shared" si="10"/>
        <v>365</v>
      </c>
      <c r="F355" s="43">
        <f>COUNTIF(E356:$E$981,365)</f>
        <v>626</v>
      </c>
      <c r="G355" s="43">
        <f>COUNTIF(E356:$E$981,366)</f>
        <v>0</v>
      </c>
      <c r="H355" s="2"/>
    </row>
    <row r="356" spans="1:8" x14ac:dyDescent="0.25">
      <c r="A356" s="45">
        <f t="shared" si="11"/>
        <v>45950</v>
      </c>
      <c r="B356" s="49">
        <f>ROUND(('Все выпуски'!$Z$3*'Все выпуски'!$Z$6/100)*((VLOOKUP(IF(D356="Нет",VLOOKUP(C356,'Айгенис Оп31'!$A$2:$C$13,3,0),VLOOKUP((C356-1),'Айгенис Оп31'!$A$2:$C$13,3,0)),$A$2:$G$981,6,0)-VLOOKUP(A356,$A$2:$G$981,6,0))/365+(VLOOKUP(IF(D356="Нет",VLOOKUP(C356,'Айгенис Оп31'!$A$2:$C$13,3,0),VLOOKUP((C356-1),'Айгенис Оп31'!$A$2:$C$13,3,0)),$A$2:$G$981,7,0)-VLOOKUP(A356,$A$2:$G$981,7,0))/366),2)</f>
        <v>7.2</v>
      </c>
      <c r="C356" s="1">
        <f>COUNTIF($D$2:D356,"Да")</f>
        <v>3</v>
      </c>
      <c r="D356" s="42" t="str">
        <f>IF(ISERROR(VLOOKUP(A356,'Айгенис Оп31'!$C$3:$C$13,1,0)),"Нет","Да")</f>
        <v>Нет</v>
      </c>
      <c r="E356" s="43">
        <f t="shared" si="10"/>
        <v>365</v>
      </c>
      <c r="F356" s="43">
        <f>COUNTIF(E357:$E$981,365)</f>
        <v>625</v>
      </c>
      <c r="G356" s="43">
        <f>COUNTIF(E357:$E$981,366)</f>
        <v>0</v>
      </c>
      <c r="H356" s="2"/>
    </row>
    <row r="357" spans="1:8" x14ac:dyDescent="0.25">
      <c r="A357" s="45">
        <f t="shared" si="11"/>
        <v>45951</v>
      </c>
      <c r="B357" s="49">
        <f>ROUND(('Все выпуски'!$Z$3*'Все выпуски'!$Z$6/100)*((VLOOKUP(IF(D357="Нет",VLOOKUP(C357,'Айгенис Оп31'!$A$2:$C$13,3,0),VLOOKUP((C357-1),'Айгенис Оп31'!$A$2:$C$13,3,0)),$A$2:$G$981,6,0)-VLOOKUP(A357,$A$2:$G$981,6,0))/365+(VLOOKUP(IF(D357="Нет",VLOOKUP(C357,'Айгенис Оп31'!$A$2:$C$13,3,0),VLOOKUP((C357-1),'Айгенис Оп31'!$A$2:$C$13,3,0)),$A$2:$G$981,7,0)-VLOOKUP(A357,$A$2:$G$981,7,0))/366),2)</f>
        <v>7.3</v>
      </c>
      <c r="C357" s="1">
        <f>COUNTIF($D$2:D357,"Да")</f>
        <v>3</v>
      </c>
      <c r="D357" s="42" t="str">
        <f>IF(ISERROR(VLOOKUP(A357,'Айгенис Оп31'!$C$3:$C$13,1,0)),"Нет","Да")</f>
        <v>Нет</v>
      </c>
      <c r="E357" s="43">
        <f t="shared" si="10"/>
        <v>365</v>
      </c>
      <c r="F357" s="43">
        <f>COUNTIF(E358:$E$981,365)</f>
        <v>624</v>
      </c>
      <c r="G357" s="43">
        <f>COUNTIF(E358:$E$981,366)</f>
        <v>0</v>
      </c>
      <c r="H357" s="2"/>
    </row>
    <row r="358" spans="1:8" x14ac:dyDescent="0.25">
      <c r="A358" s="45">
        <f t="shared" si="11"/>
        <v>45952</v>
      </c>
      <c r="B358" s="49">
        <f>ROUND(('Все выпуски'!$Z$3*'Все выпуски'!$Z$6/100)*((VLOOKUP(IF(D358="Нет",VLOOKUP(C358,'Айгенис Оп31'!$A$2:$C$13,3,0),VLOOKUP((C358-1),'Айгенис Оп31'!$A$2:$C$13,3,0)),$A$2:$G$981,6,0)-VLOOKUP(A358,$A$2:$G$981,6,0))/365+(VLOOKUP(IF(D358="Нет",VLOOKUP(C358,'Айгенис Оп31'!$A$2:$C$13,3,0),VLOOKUP((C358-1),'Айгенис Оп31'!$A$2:$C$13,3,0)),$A$2:$G$981,7,0)-VLOOKUP(A358,$A$2:$G$981,7,0))/366),2)</f>
        <v>7.4</v>
      </c>
      <c r="C358" s="1">
        <f>COUNTIF($D$2:D358,"Да")</f>
        <v>3</v>
      </c>
      <c r="D358" s="42" t="str">
        <f>IF(ISERROR(VLOOKUP(A358,'Айгенис Оп31'!$C$3:$C$13,1,0)),"Нет","Да")</f>
        <v>Нет</v>
      </c>
      <c r="E358" s="43">
        <f t="shared" si="10"/>
        <v>365</v>
      </c>
      <c r="F358" s="43">
        <f>COUNTIF(E359:$E$981,365)</f>
        <v>623</v>
      </c>
      <c r="G358" s="43">
        <f>COUNTIF(E359:$E$981,366)</f>
        <v>0</v>
      </c>
      <c r="H358" s="2"/>
    </row>
    <row r="359" spans="1:8" x14ac:dyDescent="0.25">
      <c r="A359" s="45">
        <f t="shared" si="11"/>
        <v>45953</v>
      </c>
      <c r="B359" s="49">
        <f>ROUND(('Все выпуски'!$Z$3*'Все выпуски'!$Z$6/100)*((VLOOKUP(IF(D359="Нет",VLOOKUP(C359,'Айгенис Оп31'!$A$2:$C$13,3,0),VLOOKUP((C359-1),'Айгенис Оп31'!$A$2:$C$13,3,0)),$A$2:$G$981,6,0)-VLOOKUP(A359,$A$2:$G$981,6,0))/365+(VLOOKUP(IF(D359="Нет",VLOOKUP(C359,'Айгенис Оп31'!$A$2:$C$13,3,0),VLOOKUP((C359-1),'Айгенис Оп31'!$A$2:$C$13,3,0)),$A$2:$G$981,7,0)-VLOOKUP(A359,$A$2:$G$981,7,0))/366),2)</f>
        <v>7.5</v>
      </c>
      <c r="C359" s="1">
        <f>COUNTIF($D$2:D359,"Да")</f>
        <v>3</v>
      </c>
      <c r="D359" s="42" t="str">
        <f>IF(ISERROR(VLOOKUP(A359,'Айгенис Оп31'!$C$3:$C$13,1,0)),"Нет","Да")</f>
        <v>Нет</v>
      </c>
      <c r="E359" s="43">
        <f t="shared" si="10"/>
        <v>365</v>
      </c>
      <c r="F359" s="43">
        <f>COUNTIF(E360:$E$981,365)</f>
        <v>622</v>
      </c>
      <c r="G359" s="43">
        <f>COUNTIF(E360:$E$981,366)</f>
        <v>0</v>
      </c>
      <c r="H359" s="2"/>
    </row>
    <row r="360" spans="1:8" x14ac:dyDescent="0.25">
      <c r="A360" s="45">
        <f t="shared" si="11"/>
        <v>45954</v>
      </c>
      <c r="B360" s="49">
        <f>ROUND(('Все выпуски'!$Z$3*'Все выпуски'!$Z$6/100)*((VLOOKUP(IF(D360="Нет",VLOOKUP(C360,'Айгенис Оп31'!$A$2:$C$13,3,0),VLOOKUP((C360-1),'Айгенис Оп31'!$A$2:$C$13,3,0)),$A$2:$G$981,6,0)-VLOOKUP(A360,$A$2:$G$981,6,0))/365+(VLOOKUP(IF(D360="Нет",VLOOKUP(C360,'Айгенис Оп31'!$A$2:$C$13,3,0),VLOOKUP((C360-1),'Айгенис Оп31'!$A$2:$C$13,3,0)),$A$2:$G$981,7,0)-VLOOKUP(A360,$A$2:$G$981,7,0))/366),2)</f>
        <v>7.6</v>
      </c>
      <c r="C360" s="1">
        <f>COUNTIF($D$2:D360,"Да")</f>
        <v>3</v>
      </c>
      <c r="D360" s="42" t="str">
        <f>IF(ISERROR(VLOOKUP(A360,'Айгенис Оп31'!$C$3:$C$13,1,0)),"Нет","Да")</f>
        <v>Нет</v>
      </c>
      <c r="E360" s="43">
        <f t="shared" si="10"/>
        <v>365</v>
      </c>
      <c r="F360" s="43">
        <f>COUNTIF(E361:$E$981,365)</f>
        <v>621</v>
      </c>
      <c r="G360" s="43">
        <f>COUNTIF(E361:$E$981,366)</f>
        <v>0</v>
      </c>
      <c r="H360" s="2"/>
    </row>
    <row r="361" spans="1:8" x14ac:dyDescent="0.25">
      <c r="A361" s="45">
        <f t="shared" si="11"/>
        <v>45955</v>
      </c>
      <c r="B361" s="49">
        <f>ROUND(('Все выпуски'!$Z$3*'Все выпуски'!$Z$6/100)*((VLOOKUP(IF(D361="Нет",VLOOKUP(C361,'Айгенис Оп31'!$A$2:$C$13,3,0),VLOOKUP((C361-1),'Айгенис Оп31'!$A$2:$C$13,3,0)),$A$2:$G$981,6,0)-VLOOKUP(A361,$A$2:$G$981,6,0))/365+(VLOOKUP(IF(D361="Нет",VLOOKUP(C361,'Айгенис Оп31'!$A$2:$C$13,3,0),VLOOKUP((C361-1),'Айгенис Оп31'!$A$2:$C$13,3,0)),$A$2:$G$981,7,0)-VLOOKUP(A361,$A$2:$G$981,7,0))/366),2)</f>
        <v>7.7</v>
      </c>
      <c r="C361" s="1">
        <f>COUNTIF($D$2:D361,"Да")</f>
        <v>3</v>
      </c>
      <c r="D361" s="42" t="str">
        <f>IF(ISERROR(VLOOKUP(A361,'Айгенис Оп31'!$C$3:$C$13,1,0)),"Нет","Да")</f>
        <v>Нет</v>
      </c>
      <c r="E361" s="43">
        <f t="shared" si="10"/>
        <v>365</v>
      </c>
      <c r="F361" s="43">
        <f>COUNTIF(E362:$E$981,365)</f>
        <v>620</v>
      </c>
      <c r="G361" s="43">
        <f>COUNTIF(E362:$E$981,366)</f>
        <v>0</v>
      </c>
      <c r="H361" s="2"/>
    </row>
    <row r="362" spans="1:8" x14ac:dyDescent="0.25">
      <c r="A362" s="45">
        <f t="shared" si="11"/>
        <v>45956</v>
      </c>
      <c r="B362" s="49">
        <f>ROUND(('Все выпуски'!$Z$3*'Все выпуски'!$Z$6/100)*((VLOOKUP(IF(D362="Нет",VLOOKUP(C362,'Айгенис Оп31'!$A$2:$C$13,3,0),VLOOKUP((C362-1),'Айгенис Оп31'!$A$2:$C$13,3,0)),$A$2:$G$981,6,0)-VLOOKUP(A362,$A$2:$G$981,6,0))/365+(VLOOKUP(IF(D362="Нет",VLOOKUP(C362,'Айгенис Оп31'!$A$2:$C$13,3,0),VLOOKUP((C362-1),'Айгенис Оп31'!$A$2:$C$13,3,0)),$A$2:$G$981,7,0)-VLOOKUP(A362,$A$2:$G$981,7,0))/366),2)</f>
        <v>7.81</v>
      </c>
      <c r="C362" s="1">
        <f>COUNTIF($D$2:D362,"Да")</f>
        <v>3</v>
      </c>
      <c r="D362" s="42" t="str">
        <f>IF(ISERROR(VLOOKUP(A362,'Айгенис Оп31'!$C$3:$C$13,1,0)),"Нет","Да")</f>
        <v>Нет</v>
      </c>
      <c r="E362" s="43">
        <f t="shared" si="10"/>
        <v>365</v>
      </c>
      <c r="F362" s="43">
        <f>COUNTIF(E363:$E$981,365)</f>
        <v>619</v>
      </c>
      <c r="G362" s="43">
        <f>COUNTIF(E363:$E$981,366)</f>
        <v>0</v>
      </c>
      <c r="H362" s="2"/>
    </row>
    <row r="363" spans="1:8" x14ac:dyDescent="0.25">
      <c r="A363" s="45">
        <f t="shared" si="11"/>
        <v>45957</v>
      </c>
      <c r="B363" s="49">
        <f>ROUND(('Все выпуски'!$Z$3*'Все выпуски'!$Z$6/100)*((VLOOKUP(IF(D363="Нет",VLOOKUP(C363,'Айгенис Оп31'!$A$2:$C$13,3,0),VLOOKUP((C363-1),'Айгенис Оп31'!$A$2:$C$13,3,0)),$A$2:$G$981,6,0)-VLOOKUP(A363,$A$2:$G$981,6,0))/365+(VLOOKUP(IF(D363="Нет",VLOOKUP(C363,'Айгенис Оп31'!$A$2:$C$13,3,0),VLOOKUP((C363-1),'Айгенис Оп31'!$A$2:$C$13,3,0)),$A$2:$G$981,7,0)-VLOOKUP(A363,$A$2:$G$981,7,0))/366),2)</f>
        <v>7.91</v>
      </c>
      <c r="C363" s="1">
        <f>COUNTIF($D$2:D363,"Да")</f>
        <v>3</v>
      </c>
      <c r="D363" s="42" t="str">
        <f>IF(ISERROR(VLOOKUP(A363,'Айгенис Оп31'!$C$3:$C$13,1,0)),"Нет","Да")</f>
        <v>Нет</v>
      </c>
      <c r="E363" s="43">
        <f t="shared" si="10"/>
        <v>365</v>
      </c>
      <c r="F363" s="43">
        <f>COUNTIF(E364:$E$981,365)</f>
        <v>618</v>
      </c>
      <c r="G363" s="43">
        <f>COUNTIF(E364:$E$981,366)</f>
        <v>0</v>
      </c>
      <c r="H363" s="2"/>
    </row>
    <row r="364" spans="1:8" x14ac:dyDescent="0.25">
      <c r="A364" s="45">
        <f t="shared" si="11"/>
        <v>45958</v>
      </c>
      <c r="B364" s="49">
        <f>ROUND(('Все выпуски'!$Z$3*'Все выпуски'!$Z$6/100)*((VLOOKUP(IF(D364="Нет",VLOOKUP(C364,'Айгенис Оп31'!$A$2:$C$13,3,0),VLOOKUP((C364-1),'Айгенис Оп31'!$A$2:$C$13,3,0)),$A$2:$G$981,6,0)-VLOOKUP(A364,$A$2:$G$981,6,0))/365+(VLOOKUP(IF(D364="Нет",VLOOKUP(C364,'Айгенис Оп31'!$A$2:$C$13,3,0),VLOOKUP((C364-1),'Айгенис Оп31'!$A$2:$C$13,3,0)),$A$2:$G$981,7,0)-VLOOKUP(A364,$A$2:$G$981,7,0))/366),2)</f>
        <v>8.01</v>
      </c>
      <c r="C364" s="1">
        <f>COUNTIF($D$2:D364,"Да")</f>
        <v>3</v>
      </c>
      <c r="D364" s="42" t="str">
        <f>IF(ISERROR(VLOOKUP(A364,'Айгенис Оп31'!$C$3:$C$13,1,0)),"Нет","Да")</f>
        <v>Нет</v>
      </c>
      <c r="E364" s="43">
        <f t="shared" si="10"/>
        <v>365</v>
      </c>
      <c r="F364" s="43">
        <f>COUNTIF(E365:$E$981,365)</f>
        <v>617</v>
      </c>
      <c r="G364" s="43">
        <f>COUNTIF(E365:$E$981,366)</f>
        <v>0</v>
      </c>
      <c r="H364" s="2"/>
    </row>
    <row r="365" spans="1:8" x14ac:dyDescent="0.25">
      <c r="A365" s="45">
        <f t="shared" si="11"/>
        <v>45959</v>
      </c>
      <c r="B365" s="49">
        <f>ROUND(('Все выпуски'!$Z$3*'Все выпуски'!$Z$6/100)*((VLOOKUP(IF(D365="Нет",VLOOKUP(C365,'Айгенис Оп31'!$A$2:$C$13,3,0),VLOOKUP((C365-1),'Айгенис Оп31'!$A$2:$C$13,3,0)),$A$2:$G$981,6,0)-VLOOKUP(A365,$A$2:$G$981,6,0))/365+(VLOOKUP(IF(D365="Нет",VLOOKUP(C365,'Айгенис Оп31'!$A$2:$C$13,3,0),VLOOKUP((C365-1),'Айгенис Оп31'!$A$2:$C$13,3,0)),$A$2:$G$981,7,0)-VLOOKUP(A365,$A$2:$G$981,7,0))/366),2)</f>
        <v>8.11</v>
      </c>
      <c r="C365" s="1">
        <f>COUNTIF($D$2:D365,"Да")</f>
        <v>3</v>
      </c>
      <c r="D365" s="42" t="str">
        <f>IF(ISERROR(VLOOKUP(A365,'Айгенис Оп31'!$C$3:$C$13,1,0)),"Нет","Да")</f>
        <v>Нет</v>
      </c>
      <c r="E365" s="43">
        <f t="shared" si="10"/>
        <v>365</v>
      </c>
      <c r="F365" s="43">
        <f>COUNTIF(E366:$E$981,365)</f>
        <v>616</v>
      </c>
      <c r="G365" s="43">
        <f>COUNTIF(E366:$E$981,366)</f>
        <v>0</v>
      </c>
      <c r="H365" s="2"/>
    </row>
    <row r="366" spans="1:8" x14ac:dyDescent="0.25">
      <c r="A366" s="45">
        <f t="shared" si="11"/>
        <v>45960</v>
      </c>
      <c r="B366" s="49">
        <f>ROUND(('Все выпуски'!$Z$3*'Все выпуски'!$Z$6/100)*((VLOOKUP(IF(D366="Нет",VLOOKUP(C366,'Айгенис Оп31'!$A$2:$C$13,3,0),VLOOKUP((C366-1),'Айгенис Оп31'!$A$2:$C$13,3,0)),$A$2:$G$981,6,0)-VLOOKUP(A366,$A$2:$G$981,6,0))/365+(VLOOKUP(IF(D366="Нет",VLOOKUP(C366,'Айгенис Оп31'!$A$2:$C$13,3,0),VLOOKUP((C366-1),'Айгенис Оп31'!$A$2:$C$13,3,0)),$A$2:$G$981,7,0)-VLOOKUP(A366,$A$2:$G$981,7,0))/366),2)</f>
        <v>8.2100000000000009</v>
      </c>
      <c r="C366" s="1">
        <f>COUNTIF($D$2:D366,"Да")</f>
        <v>3</v>
      </c>
      <c r="D366" s="42" t="str">
        <f>IF(ISERROR(VLOOKUP(A366,'Айгенис Оп31'!$C$3:$C$13,1,0)),"Нет","Да")</f>
        <v>Нет</v>
      </c>
      <c r="E366" s="43">
        <f t="shared" si="10"/>
        <v>365</v>
      </c>
      <c r="F366" s="43">
        <f>COUNTIF(E367:$E$981,365)</f>
        <v>615</v>
      </c>
      <c r="G366" s="43">
        <f>COUNTIF(E367:$E$981,366)</f>
        <v>0</v>
      </c>
      <c r="H366" s="2"/>
    </row>
    <row r="367" spans="1:8" x14ac:dyDescent="0.25">
      <c r="A367" s="45">
        <f t="shared" si="11"/>
        <v>45961</v>
      </c>
      <c r="B367" s="49">
        <f>ROUND(('Все выпуски'!$Z$3*'Все выпуски'!$Z$6/100)*((VLOOKUP(IF(D367="Нет",VLOOKUP(C367,'Айгенис Оп31'!$A$2:$C$13,3,0),VLOOKUP((C367-1),'Айгенис Оп31'!$A$2:$C$13,3,0)),$A$2:$G$981,6,0)-VLOOKUP(A367,$A$2:$G$981,6,0))/365+(VLOOKUP(IF(D367="Нет",VLOOKUP(C367,'Айгенис Оп31'!$A$2:$C$13,3,0),VLOOKUP((C367-1),'Айгенис Оп31'!$A$2:$C$13,3,0)),$A$2:$G$981,7,0)-VLOOKUP(A367,$A$2:$G$981,7,0))/366),2)</f>
        <v>8.31</v>
      </c>
      <c r="C367" s="1">
        <f>COUNTIF($D$2:D367,"Да")</f>
        <v>3</v>
      </c>
      <c r="D367" s="42" t="str">
        <f>IF(ISERROR(VLOOKUP(A367,'Айгенис Оп31'!$C$3:$C$13,1,0)),"Нет","Да")</f>
        <v>Нет</v>
      </c>
      <c r="E367" s="43">
        <f t="shared" si="10"/>
        <v>365</v>
      </c>
      <c r="F367" s="43">
        <f>COUNTIF(E368:$E$981,365)</f>
        <v>614</v>
      </c>
      <c r="G367" s="43">
        <f>COUNTIF(E368:$E$981,366)</f>
        <v>0</v>
      </c>
      <c r="H367" s="2"/>
    </row>
    <row r="368" spans="1:8" x14ac:dyDescent="0.25">
      <c r="A368" s="45">
        <f t="shared" si="11"/>
        <v>45962</v>
      </c>
      <c r="B368" s="49">
        <f>ROUND(('Все выпуски'!$Z$3*'Все выпуски'!$Z$6/100)*((VLOOKUP(IF(D368="Нет",VLOOKUP(C368,'Айгенис Оп31'!$A$2:$C$13,3,0),VLOOKUP((C368-1),'Айгенис Оп31'!$A$2:$C$13,3,0)),$A$2:$G$981,6,0)-VLOOKUP(A368,$A$2:$G$981,6,0))/365+(VLOOKUP(IF(D368="Нет",VLOOKUP(C368,'Айгенис Оп31'!$A$2:$C$13,3,0),VLOOKUP((C368-1),'Айгенис Оп31'!$A$2:$C$13,3,0)),$A$2:$G$981,7,0)-VLOOKUP(A368,$A$2:$G$981,7,0))/366),2)</f>
        <v>8.41</v>
      </c>
      <c r="C368" s="1">
        <f>COUNTIF($D$2:D368,"Да")</f>
        <v>3</v>
      </c>
      <c r="D368" s="42" t="str">
        <f>IF(ISERROR(VLOOKUP(A368,'Айгенис Оп31'!$C$3:$C$13,1,0)),"Нет","Да")</f>
        <v>Нет</v>
      </c>
      <c r="E368" s="43">
        <f t="shared" si="10"/>
        <v>365</v>
      </c>
      <c r="F368" s="43">
        <f>COUNTIF(E369:$E$981,365)</f>
        <v>613</v>
      </c>
      <c r="G368" s="43">
        <f>COUNTIF(E369:$E$981,366)</f>
        <v>0</v>
      </c>
      <c r="H368" s="2"/>
    </row>
    <row r="369" spans="1:8" x14ac:dyDescent="0.25">
      <c r="A369" s="45">
        <f t="shared" si="11"/>
        <v>45963</v>
      </c>
      <c r="B369" s="49">
        <f>ROUND(('Все выпуски'!$Z$3*'Все выпуски'!$Z$6/100)*((VLOOKUP(IF(D369="Нет",VLOOKUP(C369,'Айгенис Оп31'!$A$2:$C$13,3,0),VLOOKUP((C369-1),'Айгенис Оп31'!$A$2:$C$13,3,0)),$A$2:$G$981,6,0)-VLOOKUP(A369,$A$2:$G$981,6,0))/365+(VLOOKUP(IF(D369="Нет",VLOOKUP(C369,'Айгенис Оп31'!$A$2:$C$13,3,0),VLOOKUP((C369-1),'Айгенис Оп31'!$A$2:$C$13,3,0)),$A$2:$G$981,7,0)-VLOOKUP(A369,$A$2:$G$981,7,0))/366),2)</f>
        <v>8.52</v>
      </c>
      <c r="C369" s="1">
        <f>COUNTIF($D$2:D369,"Да")</f>
        <v>3</v>
      </c>
      <c r="D369" s="42" t="str">
        <f>IF(ISERROR(VLOOKUP(A369,'Айгенис Оп31'!$C$3:$C$13,1,0)),"Нет","Да")</f>
        <v>Нет</v>
      </c>
      <c r="E369" s="43">
        <f t="shared" si="10"/>
        <v>365</v>
      </c>
      <c r="F369" s="43">
        <f>COUNTIF(E370:$E$981,365)</f>
        <v>612</v>
      </c>
      <c r="G369" s="43">
        <f>COUNTIF(E370:$E$981,366)</f>
        <v>0</v>
      </c>
      <c r="H369" s="2"/>
    </row>
    <row r="370" spans="1:8" x14ac:dyDescent="0.25">
      <c r="A370" s="45">
        <f t="shared" si="11"/>
        <v>45964</v>
      </c>
      <c r="B370" s="49">
        <f>ROUND(('Все выпуски'!$Z$3*'Все выпуски'!$Z$6/100)*((VLOOKUP(IF(D370="Нет",VLOOKUP(C370,'Айгенис Оп31'!$A$2:$C$13,3,0),VLOOKUP((C370-1),'Айгенис Оп31'!$A$2:$C$13,3,0)),$A$2:$G$981,6,0)-VLOOKUP(A370,$A$2:$G$981,6,0))/365+(VLOOKUP(IF(D370="Нет",VLOOKUP(C370,'Айгенис Оп31'!$A$2:$C$13,3,0),VLOOKUP((C370-1),'Айгенис Оп31'!$A$2:$C$13,3,0)),$A$2:$G$981,7,0)-VLOOKUP(A370,$A$2:$G$981,7,0))/366),2)</f>
        <v>8.6199999999999992</v>
      </c>
      <c r="C370" s="1">
        <f>COUNTIF($D$2:D370,"Да")</f>
        <v>3</v>
      </c>
      <c r="D370" s="42" t="str">
        <f>IF(ISERROR(VLOOKUP(A370,'Айгенис Оп31'!$C$3:$C$13,1,0)),"Нет","Да")</f>
        <v>Нет</v>
      </c>
      <c r="E370" s="43">
        <f t="shared" si="10"/>
        <v>365</v>
      </c>
      <c r="F370" s="43">
        <f>COUNTIF(E371:$E$981,365)</f>
        <v>611</v>
      </c>
      <c r="G370" s="43">
        <f>COUNTIF(E371:$E$981,366)</f>
        <v>0</v>
      </c>
      <c r="H370" s="2"/>
    </row>
    <row r="371" spans="1:8" x14ac:dyDescent="0.25">
      <c r="A371" s="45">
        <f t="shared" si="11"/>
        <v>45965</v>
      </c>
      <c r="B371" s="49">
        <f>ROUND(('Все выпуски'!$Z$3*'Все выпуски'!$Z$6/100)*((VLOOKUP(IF(D371="Нет",VLOOKUP(C371,'Айгенис Оп31'!$A$2:$C$13,3,0),VLOOKUP((C371-1),'Айгенис Оп31'!$A$2:$C$13,3,0)),$A$2:$G$981,6,0)-VLOOKUP(A371,$A$2:$G$981,6,0))/365+(VLOOKUP(IF(D371="Нет",VLOOKUP(C371,'Айгенис Оп31'!$A$2:$C$13,3,0),VLOOKUP((C371-1),'Айгенис Оп31'!$A$2:$C$13,3,0)),$A$2:$G$981,7,0)-VLOOKUP(A371,$A$2:$G$981,7,0))/366),2)</f>
        <v>8.7200000000000006</v>
      </c>
      <c r="C371" s="1">
        <f>COUNTIF($D$2:D371,"Да")</f>
        <v>3</v>
      </c>
      <c r="D371" s="42" t="str">
        <f>IF(ISERROR(VLOOKUP(A371,'Айгенис Оп31'!$C$3:$C$13,1,0)),"Нет","Да")</f>
        <v>Нет</v>
      </c>
      <c r="E371" s="43">
        <f t="shared" si="10"/>
        <v>365</v>
      </c>
      <c r="F371" s="43">
        <f>COUNTIF(E372:$E$981,365)</f>
        <v>610</v>
      </c>
      <c r="G371" s="43">
        <f>COUNTIF(E372:$E$981,366)</f>
        <v>0</v>
      </c>
      <c r="H371" s="2"/>
    </row>
    <row r="372" spans="1:8" x14ac:dyDescent="0.25">
      <c r="A372" s="45">
        <f t="shared" si="11"/>
        <v>45966</v>
      </c>
      <c r="B372" s="49">
        <f>ROUND(('Все выпуски'!$Z$3*'Все выпуски'!$Z$6/100)*((VLOOKUP(IF(D372="Нет",VLOOKUP(C372,'Айгенис Оп31'!$A$2:$C$13,3,0),VLOOKUP((C372-1),'Айгенис Оп31'!$A$2:$C$13,3,0)),$A$2:$G$981,6,0)-VLOOKUP(A372,$A$2:$G$981,6,0))/365+(VLOOKUP(IF(D372="Нет",VLOOKUP(C372,'Айгенис Оп31'!$A$2:$C$13,3,0),VLOOKUP((C372-1),'Айгенис Оп31'!$A$2:$C$13,3,0)),$A$2:$G$981,7,0)-VLOOKUP(A372,$A$2:$G$981,7,0))/366),2)</f>
        <v>8.82</v>
      </c>
      <c r="C372" s="1">
        <f>COUNTIF($D$2:D372,"Да")</f>
        <v>3</v>
      </c>
      <c r="D372" s="42" t="str">
        <f>IF(ISERROR(VLOOKUP(A372,'Айгенис Оп31'!$C$3:$C$13,1,0)),"Нет","Да")</f>
        <v>Нет</v>
      </c>
      <c r="E372" s="43">
        <f t="shared" si="10"/>
        <v>365</v>
      </c>
      <c r="F372" s="43">
        <f>COUNTIF(E373:$E$981,365)</f>
        <v>609</v>
      </c>
      <c r="G372" s="43">
        <f>COUNTIF(E373:$E$981,366)</f>
        <v>0</v>
      </c>
      <c r="H372" s="2"/>
    </row>
    <row r="373" spans="1:8" x14ac:dyDescent="0.25">
      <c r="A373" s="45">
        <f t="shared" si="11"/>
        <v>45967</v>
      </c>
      <c r="B373" s="49">
        <f>ROUND(('Все выпуски'!$Z$3*'Все выпуски'!$Z$6/100)*((VLOOKUP(IF(D373="Нет",VLOOKUP(C373,'Айгенис Оп31'!$A$2:$C$13,3,0),VLOOKUP((C373-1),'Айгенис Оп31'!$A$2:$C$13,3,0)),$A$2:$G$981,6,0)-VLOOKUP(A373,$A$2:$G$981,6,0))/365+(VLOOKUP(IF(D373="Нет",VLOOKUP(C373,'Айгенис Оп31'!$A$2:$C$13,3,0),VLOOKUP((C373-1),'Айгенис Оп31'!$A$2:$C$13,3,0)),$A$2:$G$981,7,0)-VLOOKUP(A373,$A$2:$G$981,7,0))/366),2)</f>
        <v>8.92</v>
      </c>
      <c r="C373" s="1">
        <f>COUNTIF($D$2:D373,"Да")</f>
        <v>3</v>
      </c>
      <c r="D373" s="42" t="str">
        <f>IF(ISERROR(VLOOKUP(A373,'Айгенис Оп31'!$C$3:$C$13,1,0)),"Нет","Да")</f>
        <v>Нет</v>
      </c>
      <c r="E373" s="43">
        <f t="shared" si="10"/>
        <v>365</v>
      </c>
      <c r="F373" s="43">
        <f>COUNTIF(E374:$E$981,365)</f>
        <v>608</v>
      </c>
      <c r="G373" s="43">
        <f>COUNTIF(E374:$E$981,366)</f>
        <v>0</v>
      </c>
      <c r="H373" s="2"/>
    </row>
    <row r="374" spans="1:8" x14ac:dyDescent="0.25">
      <c r="A374" s="45">
        <f t="shared" si="11"/>
        <v>45968</v>
      </c>
      <c r="B374" s="49">
        <f>ROUND(('Все выпуски'!$Z$3*'Все выпуски'!$Z$6/100)*((VLOOKUP(IF(D374="Нет",VLOOKUP(C374,'Айгенис Оп31'!$A$2:$C$13,3,0),VLOOKUP((C374-1),'Айгенис Оп31'!$A$2:$C$13,3,0)),$A$2:$G$981,6,0)-VLOOKUP(A374,$A$2:$G$981,6,0))/365+(VLOOKUP(IF(D374="Нет",VLOOKUP(C374,'Айгенис Оп31'!$A$2:$C$13,3,0),VLOOKUP((C374-1),'Айгенис Оп31'!$A$2:$C$13,3,0)),$A$2:$G$981,7,0)-VLOOKUP(A374,$A$2:$G$981,7,0))/366),2)</f>
        <v>9.02</v>
      </c>
      <c r="C374" s="1">
        <f>COUNTIF($D$2:D374,"Да")</f>
        <v>3</v>
      </c>
      <c r="D374" s="42" t="str">
        <f>IF(ISERROR(VLOOKUP(A374,'Айгенис Оп31'!$C$3:$C$13,1,0)),"Нет","Да")</f>
        <v>Нет</v>
      </c>
      <c r="E374" s="43">
        <f t="shared" si="10"/>
        <v>365</v>
      </c>
      <c r="F374" s="43">
        <f>COUNTIF(E375:$E$981,365)</f>
        <v>607</v>
      </c>
      <c r="G374" s="43">
        <f>COUNTIF(E375:$E$981,366)</f>
        <v>0</v>
      </c>
      <c r="H374" s="2"/>
    </row>
    <row r="375" spans="1:8" x14ac:dyDescent="0.25">
      <c r="A375" s="45">
        <f t="shared" si="11"/>
        <v>45969</v>
      </c>
      <c r="B375" s="49">
        <f>ROUND(('Все выпуски'!$Z$3*'Все выпуски'!$Z$6/100)*((VLOOKUP(IF(D375="Нет",VLOOKUP(C375,'Айгенис Оп31'!$A$2:$C$13,3,0),VLOOKUP((C375-1),'Айгенис Оп31'!$A$2:$C$13,3,0)),$A$2:$G$981,6,0)-VLOOKUP(A375,$A$2:$G$981,6,0))/365+(VLOOKUP(IF(D375="Нет",VLOOKUP(C375,'Айгенис Оп31'!$A$2:$C$13,3,0),VLOOKUP((C375-1),'Айгенис Оп31'!$A$2:$C$13,3,0)),$A$2:$G$981,7,0)-VLOOKUP(A375,$A$2:$G$981,7,0))/366),2)</f>
        <v>9.1199999999999992</v>
      </c>
      <c r="C375" s="1">
        <f>COUNTIF($D$2:D375,"Да")</f>
        <v>3</v>
      </c>
      <c r="D375" s="42" t="str">
        <f>IF(ISERROR(VLOOKUP(A375,'Айгенис Оп31'!$C$3:$C$13,1,0)),"Нет","Да")</f>
        <v>Нет</v>
      </c>
      <c r="E375" s="43">
        <f t="shared" si="10"/>
        <v>365</v>
      </c>
      <c r="F375" s="43">
        <f>COUNTIF(E376:$E$981,365)</f>
        <v>606</v>
      </c>
      <c r="G375" s="43">
        <f>COUNTIF(E376:$E$981,366)</f>
        <v>0</v>
      </c>
      <c r="H375" s="2"/>
    </row>
    <row r="376" spans="1:8" x14ac:dyDescent="0.25">
      <c r="A376" s="45">
        <f t="shared" si="11"/>
        <v>45970</v>
      </c>
      <c r="B376" s="49">
        <f>ROUND(('Все выпуски'!$Z$3*'Все выпуски'!$Z$6/100)*((VLOOKUP(IF(D376="Нет",VLOOKUP(C376,'Айгенис Оп31'!$A$2:$C$13,3,0),VLOOKUP((C376-1),'Айгенис Оп31'!$A$2:$C$13,3,0)),$A$2:$G$981,6,0)-VLOOKUP(A376,$A$2:$G$981,6,0))/365+(VLOOKUP(IF(D376="Нет",VLOOKUP(C376,'Айгенис Оп31'!$A$2:$C$13,3,0),VLOOKUP((C376-1),'Айгенис Оп31'!$A$2:$C$13,3,0)),$A$2:$G$981,7,0)-VLOOKUP(A376,$A$2:$G$981,7,0))/366),2)</f>
        <v>9.2200000000000006</v>
      </c>
      <c r="C376" s="1">
        <f>COUNTIF($D$2:D376,"Да")</f>
        <v>3</v>
      </c>
      <c r="D376" s="42" t="str">
        <f>IF(ISERROR(VLOOKUP(A376,'Айгенис Оп31'!$C$3:$C$13,1,0)),"Нет","Да")</f>
        <v>Нет</v>
      </c>
      <c r="E376" s="43">
        <f t="shared" si="10"/>
        <v>365</v>
      </c>
      <c r="F376" s="43">
        <f>COUNTIF(E377:$E$981,365)</f>
        <v>605</v>
      </c>
      <c r="G376" s="43">
        <f>COUNTIF(E377:$E$981,366)</f>
        <v>0</v>
      </c>
      <c r="H376" s="2"/>
    </row>
    <row r="377" spans="1:8" x14ac:dyDescent="0.25">
      <c r="A377" s="45">
        <f t="shared" si="11"/>
        <v>45971</v>
      </c>
      <c r="B377" s="49">
        <f>ROUND(('Все выпуски'!$Z$3*'Все выпуски'!$Z$6/100)*((VLOOKUP(IF(D377="Нет",VLOOKUP(C377,'Айгенис Оп31'!$A$2:$C$13,3,0),VLOOKUP((C377-1),'Айгенис Оп31'!$A$2:$C$13,3,0)),$A$2:$G$981,6,0)-VLOOKUP(A377,$A$2:$G$981,6,0))/365+(VLOOKUP(IF(D377="Нет",VLOOKUP(C377,'Айгенис Оп31'!$A$2:$C$13,3,0),VLOOKUP((C377-1),'Айгенис Оп31'!$A$2:$C$13,3,0)),$A$2:$G$981,7,0)-VLOOKUP(A377,$A$2:$G$981,7,0))/366),2)</f>
        <v>9.33</v>
      </c>
      <c r="C377" s="1">
        <f>COUNTIF($D$2:D377,"Да")</f>
        <v>4</v>
      </c>
      <c r="D377" s="42" t="str">
        <f>IF(ISERROR(VLOOKUP(A377,'Айгенис Оп31'!$C$3:$C$13,1,0)),"Нет","Да")</f>
        <v>Да</v>
      </c>
      <c r="E377" s="43">
        <f t="shared" si="10"/>
        <v>365</v>
      </c>
      <c r="F377" s="43">
        <f>COUNTIF(E378:$E$981,365)</f>
        <v>604</v>
      </c>
      <c r="G377" s="43">
        <f>COUNTIF(E378:$E$981,366)</f>
        <v>0</v>
      </c>
      <c r="H377" s="2"/>
    </row>
    <row r="378" spans="1:8" x14ac:dyDescent="0.25">
      <c r="A378" s="45">
        <f t="shared" si="11"/>
        <v>45972</v>
      </c>
      <c r="B378" s="49">
        <f>ROUND(('Все выпуски'!$Z$3*'Все выпуски'!$Z$6/100)*((VLOOKUP(IF(D378="Нет",VLOOKUP(C378,'Айгенис Оп31'!$A$2:$C$13,3,0),VLOOKUP((C378-1),'Айгенис Оп31'!$A$2:$C$13,3,0)),$A$2:$G$981,6,0)-VLOOKUP(A378,$A$2:$G$981,6,0))/365+(VLOOKUP(IF(D378="Нет",VLOOKUP(C378,'Айгенис Оп31'!$A$2:$C$13,3,0),VLOOKUP((C378-1),'Айгенис Оп31'!$A$2:$C$13,3,0)),$A$2:$G$981,7,0)-VLOOKUP(A378,$A$2:$G$981,7,0))/366),2)</f>
        <v>0.1</v>
      </c>
      <c r="C378" s="1">
        <f>COUNTIF($D$2:D378,"Да")</f>
        <v>4</v>
      </c>
      <c r="D378" s="42" t="str">
        <f>IF(ISERROR(VLOOKUP(A378,'Айгенис Оп31'!$C$3:$C$13,1,0)),"Нет","Да")</f>
        <v>Нет</v>
      </c>
      <c r="E378" s="43">
        <f t="shared" si="10"/>
        <v>365</v>
      </c>
      <c r="F378" s="43">
        <f>COUNTIF(E379:$E$981,365)</f>
        <v>603</v>
      </c>
      <c r="G378" s="43">
        <f>COUNTIF(E379:$E$981,366)</f>
        <v>0</v>
      </c>
      <c r="H378" s="2"/>
    </row>
    <row r="379" spans="1:8" x14ac:dyDescent="0.25">
      <c r="A379" s="45">
        <f t="shared" si="11"/>
        <v>45973</v>
      </c>
      <c r="B379" s="49">
        <f>ROUND(('Все выпуски'!$Z$3*'Все выпуски'!$Z$6/100)*((VLOOKUP(IF(D379="Нет",VLOOKUP(C379,'Айгенис Оп31'!$A$2:$C$13,3,0),VLOOKUP((C379-1),'Айгенис Оп31'!$A$2:$C$13,3,0)),$A$2:$G$981,6,0)-VLOOKUP(A379,$A$2:$G$981,6,0))/365+(VLOOKUP(IF(D379="Нет",VLOOKUP(C379,'Айгенис Оп31'!$A$2:$C$13,3,0),VLOOKUP((C379-1),'Айгенис Оп31'!$A$2:$C$13,3,0)),$A$2:$G$981,7,0)-VLOOKUP(A379,$A$2:$G$981,7,0))/366),2)</f>
        <v>0.2</v>
      </c>
      <c r="C379" s="1">
        <f>COUNTIF($D$2:D379,"Да")</f>
        <v>4</v>
      </c>
      <c r="D379" s="42" t="str">
        <f>IF(ISERROR(VLOOKUP(A379,'Айгенис Оп31'!$C$3:$C$13,1,0)),"Нет","Да")</f>
        <v>Нет</v>
      </c>
      <c r="E379" s="43">
        <f t="shared" si="10"/>
        <v>365</v>
      </c>
      <c r="F379" s="43">
        <f>COUNTIF(E380:$E$981,365)</f>
        <v>602</v>
      </c>
      <c r="G379" s="43">
        <f>COUNTIF(E380:$E$981,366)</f>
        <v>0</v>
      </c>
      <c r="H379" s="2"/>
    </row>
    <row r="380" spans="1:8" x14ac:dyDescent="0.25">
      <c r="A380" s="45">
        <f t="shared" si="11"/>
        <v>45974</v>
      </c>
      <c r="B380" s="49">
        <f>ROUND(('Все выпуски'!$Z$3*'Все выпуски'!$Z$6/100)*((VLOOKUP(IF(D380="Нет",VLOOKUP(C380,'Айгенис Оп31'!$A$2:$C$13,3,0),VLOOKUP((C380-1),'Айгенис Оп31'!$A$2:$C$13,3,0)),$A$2:$G$981,6,0)-VLOOKUP(A380,$A$2:$G$981,6,0))/365+(VLOOKUP(IF(D380="Нет",VLOOKUP(C380,'Айгенис Оп31'!$A$2:$C$13,3,0),VLOOKUP((C380-1),'Айгенис Оп31'!$A$2:$C$13,3,0)),$A$2:$G$981,7,0)-VLOOKUP(A380,$A$2:$G$981,7,0))/366),2)</f>
        <v>0.3</v>
      </c>
      <c r="C380" s="1">
        <f>COUNTIF($D$2:D380,"Да")</f>
        <v>4</v>
      </c>
      <c r="D380" s="42" t="str">
        <f>IF(ISERROR(VLOOKUP(A380,'Айгенис Оп31'!$C$3:$C$13,1,0)),"Нет","Да")</f>
        <v>Нет</v>
      </c>
      <c r="E380" s="43">
        <f t="shared" si="10"/>
        <v>365</v>
      </c>
      <c r="F380" s="43">
        <f>COUNTIF(E381:$E$981,365)</f>
        <v>601</v>
      </c>
      <c r="G380" s="43">
        <f>COUNTIF(E381:$E$981,366)</f>
        <v>0</v>
      </c>
      <c r="H380" s="2"/>
    </row>
    <row r="381" spans="1:8" x14ac:dyDescent="0.25">
      <c r="A381" s="45">
        <f t="shared" si="11"/>
        <v>45975</v>
      </c>
      <c r="B381" s="49">
        <f>ROUND(('Все выпуски'!$Z$3*'Все выпуски'!$Z$6/100)*((VLOOKUP(IF(D381="Нет",VLOOKUP(C381,'Айгенис Оп31'!$A$2:$C$13,3,0),VLOOKUP((C381-1),'Айгенис Оп31'!$A$2:$C$13,3,0)),$A$2:$G$981,6,0)-VLOOKUP(A381,$A$2:$G$981,6,0))/365+(VLOOKUP(IF(D381="Нет",VLOOKUP(C381,'Айгенис Оп31'!$A$2:$C$13,3,0),VLOOKUP((C381-1),'Айгенис Оп31'!$A$2:$C$13,3,0)),$A$2:$G$981,7,0)-VLOOKUP(A381,$A$2:$G$981,7,0))/366),2)</f>
        <v>0.41</v>
      </c>
      <c r="C381" s="1">
        <f>COUNTIF($D$2:D381,"Да")</f>
        <v>4</v>
      </c>
      <c r="D381" s="42" t="str">
        <f>IF(ISERROR(VLOOKUP(A381,'Айгенис Оп31'!$C$3:$C$13,1,0)),"Нет","Да")</f>
        <v>Нет</v>
      </c>
      <c r="E381" s="43">
        <f t="shared" si="10"/>
        <v>365</v>
      </c>
      <c r="F381" s="43">
        <f>COUNTIF(E382:$E$981,365)</f>
        <v>600</v>
      </c>
      <c r="G381" s="43">
        <f>COUNTIF(E382:$E$981,366)</f>
        <v>0</v>
      </c>
      <c r="H381" s="2"/>
    </row>
    <row r="382" spans="1:8" x14ac:dyDescent="0.25">
      <c r="A382" s="45">
        <f t="shared" si="11"/>
        <v>45976</v>
      </c>
      <c r="B382" s="49">
        <f>ROUND(('Все выпуски'!$Z$3*'Все выпуски'!$Z$6/100)*((VLOOKUP(IF(D382="Нет",VLOOKUP(C382,'Айгенис Оп31'!$A$2:$C$13,3,0),VLOOKUP((C382-1),'Айгенис Оп31'!$A$2:$C$13,3,0)),$A$2:$G$981,6,0)-VLOOKUP(A382,$A$2:$G$981,6,0))/365+(VLOOKUP(IF(D382="Нет",VLOOKUP(C382,'Айгенис Оп31'!$A$2:$C$13,3,0),VLOOKUP((C382-1),'Айгенис Оп31'!$A$2:$C$13,3,0)),$A$2:$G$981,7,0)-VLOOKUP(A382,$A$2:$G$981,7,0))/366),2)</f>
        <v>0.51</v>
      </c>
      <c r="C382" s="1">
        <f>COUNTIF($D$2:D382,"Да")</f>
        <v>4</v>
      </c>
      <c r="D382" s="42" t="str">
        <f>IF(ISERROR(VLOOKUP(A382,'Айгенис Оп31'!$C$3:$C$13,1,0)),"Нет","Да")</f>
        <v>Нет</v>
      </c>
      <c r="E382" s="43">
        <f t="shared" si="10"/>
        <v>365</v>
      </c>
      <c r="F382" s="43">
        <f>COUNTIF(E383:$E$981,365)</f>
        <v>599</v>
      </c>
      <c r="G382" s="43">
        <f>COUNTIF(E383:$E$981,366)</f>
        <v>0</v>
      </c>
      <c r="H382" s="2"/>
    </row>
    <row r="383" spans="1:8" x14ac:dyDescent="0.25">
      <c r="A383" s="45">
        <f t="shared" si="11"/>
        <v>45977</v>
      </c>
      <c r="B383" s="49">
        <f>ROUND(('Все выпуски'!$Z$3*'Все выпуски'!$Z$6/100)*((VLOOKUP(IF(D383="Нет",VLOOKUP(C383,'Айгенис Оп31'!$A$2:$C$13,3,0),VLOOKUP((C383-1),'Айгенис Оп31'!$A$2:$C$13,3,0)),$A$2:$G$981,6,0)-VLOOKUP(A383,$A$2:$G$981,6,0))/365+(VLOOKUP(IF(D383="Нет",VLOOKUP(C383,'Айгенис Оп31'!$A$2:$C$13,3,0),VLOOKUP((C383-1),'Айгенис Оп31'!$A$2:$C$13,3,0)),$A$2:$G$981,7,0)-VLOOKUP(A383,$A$2:$G$981,7,0))/366),2)</f>
        <v>0.61</v>
      </c>
      <c r="C383" s="1">
        <f>COUNTIF($D$2:D383,"Да")</f>
        <v>4</v>
      </c>
      <c r="D383" s="42" t="str">
        <f>IF(ISERROR(VLOOKUP(A383,'Айгенис Оп31'!$C$3:$C$13,1,0)),"Нет","Да")</f>
        <v>Нет</v>
      </c>
      <c r="E383" s="43">
        <f t="shared" si="10"/>
        <v>365</v>
      </c>
      <c r="F383" s="43">
        <f>COUNTIF(E384:$E$981,365)</f>
        <v>598</v>
      </c>
      <c r="G383" s="43">
        <f>COUNTIF(E384:$E$981,366)</f>
        <v>0</v>
      </c>
      <c r="H383" s="2"/>
    </row>
    <row r="384" spans="1:8" x14ac:dyDescent="0.25">
      <c r="A384" s="45">
        <f t="shared" si="11"/>
        <v>45978</v>
      </c>
      <c r="B384" s="49">
        <f>ROUND(('Все выпуски'!$Z$3*'Все выпуски'!$Z$6/100)*((VLOOKUP(IF(D384="Нет",VLOOKUP(C384,'Айгенис Оп31'!$A$2:$C$13,3,0),VLOOKUP((C384-1),'Айгенис Оп31'!$A$2:$C$13,3,0)),$A$2:$G$981,6,0)-VLOOKUP(A384,$A$2:$G$981,6,0))/365+(VLOOKUP(IF(D384="Нет",VLOOKUP(C384,'Айгенис Оп31'!$A$2:$C$13,3,0),VLOOKUP((C384-1),'Айгенис Оп31'!$A$2:$C$13,3,0)),$A$2:$G$981,7,0)-VLOOKUP(A384,$A$2:$G$981,7,0))/366),2)</f>
        <v>0.71</v>
      </c>
      <c r="C384" s="1">
        <f>COUNTIF($D$2:D384,"Да")</f>
        <v>4</v>
      </c>
      <c r="D384" s="42" t="str">
        <f>IF(ISERROR(VLOOKUP(A384,'Айгенис Оп31'!$C$3:$C$13,1,0)),"Нет","Да")</f>
        <v>Нет</v>
      </c>
      <c r="E384" s="43">
        <f t="shared" si="10"/>
        <v>365</v>
      </c>
      <c r="F384" s="43">
        <f>COUNTIF(E385:$E$981,365)</f>
        <v>597</v>
      </c>
      <c r="G384" s="43">
        <f>COUNTIF(E385:$E$981,366)</f>
        <v>0</v>
      </c>
      <c r="H384" s="2"/>
    </row>
    <row r="385" spans="1:8" x14ac:dyDescent="0.25">
      <c r="A385" s="45">
        <f t="shared" si="11"/>
        <v>45979</v>
      </c>
      <c r="B385" s="49">
        <f>ROUND(('Все выпуски'!$Z$3*'Все выпуски'!$Z$6/100)*((VLOOKUP(IF(D385="Нет",VLOOKUP(C385,'Айгенис Оп31'!$A$2:$C$13,3,0),VLOOKUP((C385-1),'Айгенис Оп31'!$A$2:$C$13,3,0)),$A$2:$G$981,6,0)-VLOOKUP(A385,$A$2:$G$981,6,0))/365+(VLOOKUP(IF(D385="Нет",VLOOKUP(C385,'Айгенис Оп31'!$A$2:$C$13,3,0),VLOOKUP((C385-1),'Айгенис Оп31'!$A$2:$C$13,3,0)),$A$2:$G$981,7,0)-VLOOKUP(A385,$A$2:$G$981,7,0))/366),2)</f>
        <v>0.81</v>
      </c>
      <c r="C385" s="1">
        <f>COUNTIF($D$2:D385,"Да")</f>
        <v>4</v>
      </c>
      <c r="D385" s="42" t="str">
        <f>IF(ISERROR(VLOOKUP(A385,'Айгенис Оп31'!$C$3:$C$13,1,0)),"Нет","Да")</f>
        <v>Нет</v>
      </c>
      <c r="E385" s="43">
        <f t="shared" si="10"/>
        <v>365</v>
      </c>
      <c r="F385" s="43">
        <f>COUNTIF(E386:$E$981,365)</f>
        <v>596</v>
      </c>
      <c r="G385" s="43">
        <f>COUNTIF(E386:$E$981,366)</f>
        <v>0</v>
      </c>
      <c r="H385" s="2"/>
    </row>
    <row r="386" spans="1:8" x14ac:dyDescent="0.25">
      <c r="A386" s="45">
        <f t="shared" si="11"/>
        <v>45980</v>
      </c>
      <c r="B386" s="49">
        <f>ROUND(('Все выпуски'!$Z$3*'Все выпуски'!$Z$6/100)*((VLOOKUP(IF(D386="Нет",VLOOKUP(C386,'Айгенис Оп31'!$A$2:$C$13,3,0),VLOOKUP((C386-1),'Айгенис Оп31'!$A$2:$C$13,3,0)),$A$2:$G$981,6,0)-VLOOKUP(A386,$A$2:$G$981,6,0))/365+(VLOOKUP(IF(D386="Нет",VLOOKUP(C386,'Айгенис Оп31'!$A$2:$C$13,3,0),VLOOKUP((C386-1),'Айгенис Оп31'!$A$2:$C$13,3,0)),$A$2:$G$981,7,0)-VLOOKUP(A386,$A$2:$G$981,7,0))/366),2)</f>
        <v>0.91</v>
      </c>
      <c r="C386" s="1">
        <f>COUNTIF($D$2:D386,"Да")</f>
        <v>4</v>
      </c>
      <c r="D386" s="42" t="str">
        <f>IF(ISERROR(VLOOKUP(A386,'Айгенис Оп31'!$C$3:$C$13,1,0)),"Нет","Да")</f>
        <v>Нет</v>
      </c>
      <c r="E386" s="43">
        <f t="shared" si="10"/>
        <v>365</v>
      </c>
      <c r="F386" s="43">
        <f>COUNTIF(E387:$E$981,365)</f>
        <v>595</v>
      </c>
      <c r="G386" s="43">
        <f>COUNTIF(E387:$E$981,366)</f>
        <v>0</v>
      </c>
      <c r="H386" s="2"/>
    </row>
    <row r="387" spans="1:8" x14ac:dyDescent="0.25">
      <c r="A387" s="45">
        <f t="shared" si="11"/>
        <v>45981</v>
      </c>
      <c r="B387" s="49">
        <f>ROUND(('Все выпуски'!$Z$3*'Все выпуски'!$Z$6/100)*((VLOOKUP(IF(D387="Нет",VLOOKUP(C387,'Айгенис Оп31'!$A$2:$C$13,3,0),VLOOKUP((C387-1),'Айгенис Оп31'!$A$2:$C$13,3,0)),$A$2:$G$981,6,0)-VLOOKUP(A387,$A$2:$G$981,6,0))/365+(VLOOKUP(IF(D387="Нет",VLOOKUP(C387,'Айгенис Оп31'!$A$2:$C$13,3,0),VLOOKUP((C387-1),'Айгенис Оп31'!$A$2:$C$13,3,0)),$A$2:$G$981,7,0)-VLOOKUP(A387,$A$2:$G$981,7,0))/366),2)</f>
        <v>1.01</v>
      </c>
      <c r="C387" s="1">
        <f>COUNTIF($D$2:D387,"Да")</f>
        <v>4</v>
      </c>
      <c r="D387" s="42" t="str">
        <f>IF(ISERROR(VLOOKUP(A387,'Айгенис Оп31'!$C$3:$C$13,1,0)),"Нет","Да")</f>
        <v>Нет</v>
      </c>
      <c r="E387" s="43">
        <f t="shared" ref="E387:E450" si="12">IF(MOD(YEAR(A387),4)=0,366,365)</f>
        <v>365</v>
      </c>
      <c r="F387" s="43">
        <f>COUNTIF(E388:$E$981,365)</f>
        <v>594</v>
      </c>
      <c r="G387" s="43">
        <f>COUNTIF(E388:$E$981,366)</f>
        <v>0</v>
      </c>
      <c r="H387" s="2"/>
    </row>
    <row r="388" spans="1:8" x14ac:dyDescent="0.25">
      <c r="A388" s="45">
        <f t="shared" ref="A388:A451" si="13">A387+1</f>
        <v>45982</v>
      </c>
      <c r="B388" s="49">
        <f>ROUND(('Все выпуски'!$Z$3*'Все выпуски'!$Z$6/100)*((VLOOKUP(IF(D388="Нет",VLOOKUP(C388,'Айгенис Оп31'!$A$2:$C$13,3,0),VLOOKUP((C388-1),'Айгенис Оп31'!$A$2:$C$13,3,0)),$A$2:$G$981,6,0)-VLOOKUP(A388,$A$2:$G$981,6,0))/365+(VLOOKUP(IF(D388="Нет",VLOOKUP(C388,'Айгенис Оп31'!$A$2:$C$13,3,0),VLOOKUP((C388-1),'Айгенис Оп31'!$A$2:$C$13,3,0)),$A$2:$G$981,7,0)-VLOOKUP(A388,$A$2:$G$981,7,0))/366),2)</f>
        <v>1.1200000000000001</v>
      </c>
      <c r="C388" s="1">
        <f>COUNTIF($D$2:D388,"Да")</f>
        <v>4</v>
      </c>
      <c r="D388" s="42" t="str">
        <f>IF(ISERROR(VLOOKUP(A388,'Айгенис Оп31'!$C$3:$C$13,1,0)),"Нет","Да")</f>
        <v>Нет</v>
      </c>
      <c r="E388" s="43">
        <f t="shared" si="12"/>
        <v>365</v>
      </c>
      <c r="F388" s="43">
        <f>COUNTIF(E389:$E$981,365)</f>
        <v>593</v>
      </c>
      <c r="G388" s="43">
        <f>COUNTIF(E389:$E$981,366)</f>
        <v>0</v>
      </c>
      <c r="H388" s="2"/>
    </row>
    <row r="389" spans="1:8" x14ac:dyDescent="0.25">
      <c r="A389" s="45">
        <f t="shared" si="13"/>
        <v>45983</v>
      </c>
      <c r="B389" s="49">
        <f>ROUND(('Все выпуски'!$Z$3*'Все выпуски'!$Z$6/100)*((VLOOKUP(IF(D389="Нет",VLOOKUP(C389,'Айгенис Оп31'!$A$2:$C$13,3,0),VLOOKUP((C389-1),'Айгенис Оп31'!$A$2:$C$13,3,0)),$A$2:$G$981,6,0)-VLOOKUP(A389,$A$2:$G$981,6,0))/365+(VLOOKUP(IF(D389="Нет",VLOOKUP(C389,'Айгенис Оп31'!$A$2:$C$13,3,0),VLOOKUP((C389-1),'Айгенис Оп31'!$A$2:$C$13,3,0)),$A$2:$G$981,7,0)-VLOOKUP(A389,$A$2:$G$981,7,0))/366),2)</f>
        <v>1.22</v>
      </c>
      <c r="C389" s="1">
        <f>COUNTIF($D$2:D389,"Да")</f>
        <v>4</v>
      </c>
      <c r="D389" s="42" t="str">
        <f>IF(ISERROR(VLOOKUP(A389,'Айгенис Оп31'!$C$3:$C$13,1,0)),"Нет","Да")</f>
        <v>Нет</v>
      </c>
      <c r="E389" s="43">
        <f t="shared" si="12"/>
        <v>365</v>
      </c>
      <c r="F389" s="43">
        <f>COUNTIF(E390:$E$981,365)</f>
        <v>592</v>
      </c>
      <c r="G389" s="43">
        <f>COUNTIF(E390:$E$981,366)</f>
        <v>0</v>
      </c>
      <c r="H389" s="2"/>
    </row>
    <row r="390" spans="1:8" x14ac:dyDescent="0.25">
      <c r="A390" s="45">
        <f t="shared" si="13"/>
        <v>45984</v>
      </c>
      <c r="B390" s="49">
        <f>ROUND(('Все выпуски'!$Z$3*'Все выпуски'!$Z$6/100)*((VLOOKUP(IF(D390="Нет",VLOOKUP(C390,'Айгенис Оп31'!$A$2:$C$13,3,0),VLOOKUP((C390-1),'Айгенис Оп31'!$A$2:$C$13,3,0)),$A$2:$G$981,6,0)-VLOOKUP(A390,$A$2:$G$981,6,0))/365+(VLOOKUP(IF(D390="Нет",VLOOKUP(C390,'Айгенис Оп31'!$A$2:$C$13,3,0),VLOOKUP((C390-1),'Айгенис Оп31'!$A$2:$C$13,3,0)),$A$2:$G$981,7,0)-VLOOKUP(A390,$A$2:$G$981,7,0))/366),2)</f>
        <v>1.32</v>
      </c>
      <c r="C390" s="1">
        <f>COUNTIF($D$2:D390,"Да")</f>
        <v>4</v>
      </c>
      <c r="D390" s="42" t="str">
        <f>IF(ISERROR(VLOOKUP(A390,'Айгенис Оп31'!$C$3:$C$13,1,0)),"Нет","Да")</f>
        <v>Нет</v>
      </c>
      <c r="E390" s="43">
        <f t="shared" si="12"/>
        <v>365</v>
      </c>
      <c r="F390" s="43">
        <f>COUNTIF(E391:$E$981,365)</f>
        <v>591</v>
      </c>
      <c r="G390" s="43">
        <f>COUNTIF(E391:$E$981,366)</f>
        <v>0</v>
      </c>
      <c r="H390" s="2"/>
    </row>
    <row r="391" spans="1:8" x14ac:dyDescent="0.25">
      <c r="A391" s="45">
        <f t="shared" si="13"/>
        <v>45985</v>
      </c>
      <c r="B391" s="49">
        <f>ROUND(('Все выпуски'!$Z$3*'Все выпуски'!$Z$6/100)*((VLOOKUP(IF(D391="Нет",VLOOKUP(C391,'Айгенис Оп31'!$A$2:$C$13,3,0),VLOOKUP((C391-1),'Айгенис Оп31'!$A$2:$C$13,3,0)),$A$2:$G$981,6,0)-VLOOKUP(A391,$A$2:$G$981,6,0))/365+(VLOOKUP(IF(D391="Нет",VLOOKUP(C391,'Айгенис Оп31'!$A$2:$C$13,3,0),VLOOKUP((C391-1),'Айгенис Оп31'!$A$2:$C$13,3,0)),$A$2:$G$981,7,0)-VLOOKUP(A391,$A$2:$G$981,7,0))/366),2)</f>
        <v>1.42</v>
      </c>
      <c r="C391" s="1">
        <f>COUNTIF($D$2:D391,"Да")</f>
        <v>4</v>
      </c>
      <c r="D391" s="42" t="str">
        <f>IF(ISERROR(VLOOKUP(A391,'Айгенис Оп31'!$C$3:$C$13,1,0)),"Нет","Да")</f>
        <v>Нет</v>
      </c>
      <c r="E391" s="43">
        <f t="shared" si="12"/>
        <v>365</v>
      </c>
      <c r="F391" s="43">
        <f>COUNTIF(E392:$E$981,365)</f>
        <v>590</v>
      </c>
      <c r="G391" s="43">
        <f>COUNTIF(E392:$E$981,366)</f>
        <v>0</v>
      </c>
      <c r="H391" s="2"/>
    </row>
    <row r="392" spans="1:8" x14ac:dyDescent="0.25">
      <c r="A392" s="45">
        <f t="shared" si="13"/>
        <v>45986</v>
      </c>
      <c r="B392" s="49">
        <f>ROUND(('Все выпуски'!$Z$3*'Все выпуски'!$Z$6/100)*((VLOOKUP(IF(D392="Нет",VLOOKUP(C392,'Айгенис Оп31'!$A$2:$C$13,3,0),VLOOKUP((C392-1),'Айгенис Оп31'!$A$2:$C$13,3,0)),$A$2:$G$981,6,0)-VLOOKUP(A392,$A$2:$G$981,6,0))/365+(VLOOKUP(IF(D392="Нет",VLOOKUP(C392,'Айгенис Оп31'!$A$2:$C$13,3,0),VLOOKUP((C392-1),'Айгенис Оп31'!$A$2:$C$13,3,0)),$A$2:$G$981,7,0)-VLOOKUP(A392,$A$2:$G$981,7,0))/366),2)</f>
        <v>1.52</v>
      </c>
      <c r="C392" s="1">
        <f>COUNTIF($D$2:D392,"Да")</f>
        <v>4</v>
      </c>
      <c r="D392" s="42" t="str">
        <f>IF(ISERROR(VLOOKUP(A392,'Айгенис Оп31'!$C$3:$C$13,1,0)),"Нет","Да")</f>
        <v>Нет</v>
      </c>
      <c r="E392" s="43">
        <f t="shared" si="12"/>
        <v>365</v>
      </c>
      <c r="F392" s="43">
        <f>COUNTIF(E393:$E$981,365)</f>
        <v>589</v>
      </c>
      <c r="G392" s="43">
        <f>COUNTIF(E393:$E$981,366)</f>
        <v>0</v>
      </c>
      <c r="H392" s="2"/>
    </row>
    <row r="393" spans="1:8" x14ac:dyDescent="0.25">
      <c r="A393" s="45">
        <f t="shared" si="13"/>
        <v>45987</v>
      </c>
      <c r="B393" s="49">
        <f>ROUND(('Все выпуски'!$Z$3*'Все выпуски'!$Z$6/100)*((VLOOKUP(IF(D393="Нет",VLOOKUP(C393,'Айгенис Оп31'!$A$2:$C$13,3,0),VLOOKUP((C393-1),'Айгенис Оп31'!$A$2:$C$13,3,0)),$A$2:$G$981,6,0)-VLOOKUP(A393,$A$2:$G$981,6,0))/365+(VLOOKUP(IF(D393="Нет",VLOOKUP(C393,'Айгенис Оп31'!$A$2:$C$13,3,0),VLOOKUP((C393-1),'Айгенис Оп31'!$A$2:$C$13,3,0)),$A$2:$G$981,7,0)-VLOOKUP(A393,$A$2:$G$981,7,0))/366),2)</f>
        <v>1.62</v>
      </c>
      <c r="C393" s="1">
        <f>COUNTIF($D$2:D393,"Да")</f>
        <v>4</v>
      </c>
      <c r="D393" s="42" t="str">
        <f>IF(ISERROR(VLOOKUP(A393,'Айгенис Оп31'!$C$3:$C$13,1,0)),"Нет","Да")</f>
        <v>Нет</v>
      </c>
      <c r="E393" s="43">
        <f t="shared" si="12"/>
        <v>365</v>
      </c>
      <c r="F393" s="43">
        <f>COUNTIF(E394:$E$981,365)</f>
        <v>588</v>
      </c>
      <c r="G393" s="43">
        <f>COUNTIF(E394:$E$981,366)</f>
        <v>0</v>
      </c>
      <c r="H393" s="2"/>
    </row>
    <row r="394" spans="1:8" x14ac:dyDescent="0.25">
      <c r="A394" s="45">
        <f t="shared" si="13"/>
        <v>45988</v>
      </c>
      <c r="B394" s="49">
        <f>ROUND(('Все выпуски'!$Z$3*'Все выпуски'!$Z$6/100)*((VLOOKUP(IF(D394="Нет",VLOOKUP(C394,'Айгенис Оп31'!$A$2:$C$13,3,0),VLOOKUP((C394-1),'Айгенис Оп31'!$A$2:$C$13,3,0)),$A$2:$G$981,6,0)-VLOOKUP(A394,$A$2:$G$981,6,0))/365+(VLOOKUP(IF(D394="Нет",VLOOKUP(C394,'Айгенис Оп31'!$A$2:$C$13,3,0),VLOOKUP((C394-1),'Айгенис Оп31'!$A$2:$C$13,3,0)),$A$2:$G$981,7,0)-VLOOKUP(A394,$A$2:$G$981,7,0))/366),2)</f>
        <v>1.72</v>
      </c>
      <c r="C394" s="1">
        <f>COUNTIF($D$2:D394,"Да")</f>
        <v>4</v>
      </c>
      <c r="D394" s="42" t="str">
        <f>IF(ISERROR(VLOOKUP(A394,'Айгенис Оп31'!$C$3:$C$13,1,0)),"Нет","Да")</f>
        <v>Нет</v>
      </c>
      <c r="E394" s="43">
        <f t="shared" si="12"/>
        <v>365</v>
      </c>
      <c r="F394" s="43">
        <f>COUNTIF(E395:$E$981,365)</f>
        <v>587</v>
      </c>
      <c r="G394" s="43">
        <f>COUNTIF(E395:$E$981,366)</f>
        <v>0</v>
      </c>
      <c r="H394" s="2"/>
    </row>
    <row r="395" spans="1:8" x14ac:dyDescent="0.25">
      <c r="A395" s="45">
        <f t="shared" si="13"/>
        <v>45989</v>
      </c>
      <c r="B395" s="49">
        <f>ROUND(('Все выпуски'!$Z$3*'Все выпуски'!$Z$6/100)*((VLOOKUP(IF(D395="Нет",VLOOKUP(C395,'Айгенис Оп31'!$A$2:$C$13,3,0),VLOOKUP((C395-1),'Айгенис Оп31'!$A$2:$C$13,3,0)),$A$2:$G$981,6,0)-VLOOKUP(A395,$A$2:$G$981,6,0))/365+(VLOOKUP(IF(D395="Нет",VLOOKUP(C395,'Айгенис Оп31'!$A$2:$C$13,3,0),VLOOKUP((C395-1),'Айгенис Оп31'!$A$2:$C$13,3,0)),$A$2:$G$981,7,0)-VLOOKUP(A395,$A$2:$G$981,7,0))/366),2)</f>
        <v>1.82</v>
      </c>
      <c r="C395" s="1">
        <f>COUNTIF($D$2:D395,"Да")</f>
        <v>4</v>
      </c>
      <c r="D395" s="42" t="str">
        <f>IF(ISERROR(VLOOKUP(A395,'Айгенис Оп31'!$C$3:$C$13,1,0)),"Нет","Да")</f>
        <v>Нет</v>
      </c>
      <c r="E395" s="43">
        <f t="shared" si="12"/>
        <v>365</v>
      </c>
      <c r="F395" s="43">
        <f>COUNTIF(E396:$E$981,365)</f>
        <v>586</v>
      </c>
      <c r="G395" s="43">
        <f>COUNTIF(E396:$E$981,366)</f>
        <v>0</v>
      </c>
      <c r="H395" s="2"/>
    </row>
    <row r="396" spans="1:8" x14ac:dyDescent="0.25">
      <c r="A396" s="45">
        <f t="shared" si="13"/>
        <v>45990</v>
      </c>
      <c r="B396" s="49">
        <f>ROUND(('Все выпуски'!$Z$3*'Все выпуски'!$Z$6/100)*((VLOOKUP(IF(D396="Нет",VLOOKUP(C396,'Айгенис Оп31'!$A$2:$C$13,3,0),VLOOKUP((C396-1),'Айгенис Оп31'!$A$2:$C$13,3,0)),$A$2:$G$981,6,0)-VLOOKUP(A396,$A$2:$G$981,6,0))/365+(VLOOKUP(IF(D396="Нет",VLOOKUP(C396,'Айгенис Оп31'!$A$2:$C$13,3,0),VLOOKUP((C396-1),'Айгенис Оп31'!$A$2:$C$13,3,0)),$A$2:$G$981,7,0)-VLOOKUP(A396,$A$2:$G$981,7,0))/366),2)</f>
        <v>1.93</v>
      </c>
      <c r="C396" s="1">
        <f>COUNTIF($D$2:D396,"Да")</f>
        <v>4</v>
      </c>
      <c r="D396" s="42" t="str">
        <f>IF(ISERROR(VLOOKUP(A396,'Айгенис Оп31'!$C$3:$C$13,1,0)),"Нет","Да")</f>
        <v>Нет</v>
      </c>
      <c r="E396" s="43">
        <f t="shared" si="12"/>
        <v>365</v>
      </c>
      <c r="F396" s="43">
        <f>COUNTIF(E397:$E$981,365)</f>
        <v>585</v>
      </c>
      <c r="G396" s="43">
        <f>COUNTIF(E397:$E$981,366)</f>
        <v>0</v>
      </c>
      <c r="H396" s="2"/>
    </row>
    <row r="397" spans="1:8" x14ac:dyDescent="0.25">
      <c r="A397" s="45">
        <f t="shared" si="13"/>
        <v>45991</v>
      </c>
      <c r="B397" s="49">
        <f>ROUND(('Все выпуски'!$Z$3*'Все выпуски'!$Z$6/100)*((VLOOKUP(IF(D397="Нет",VLOOKUP(C397,'Айгенис Оп31'!$A$2:$C$13,3,0),VLOOKUP((C397-1),'Айгенис Оп31'!$A$2:$C$13,3,0)),$A$2:$G$981,6,0)-VLOOKUP(A397,$A$2:$G$981,6,0))/365+(VLOOKUP(IF(D397="Нет",VLOOKUP(C397,'Айгенис Оп31'!$A$2:$C$13,3,0),VLOOKUP((C397-1),'Айгенис Оп31'!$A$2:$C$13,3,0)),$A$2:$G$981,7,0)-VLOOKUP(A397,$A$2:$G$981,7,0))/366),2)</f>
        <v>2.0299999999999998</v>
      </c>
      <c r="C397" s="1">
        <f>COUNTIF($D$2:D397,"Да")</f>
        <v>4</v>
      </c>
      <c r="D397" s="42" t="str">
        <f>IF(ISERROR(VLOOKUP(A397,'Айгенис Оп31'!$C$3:$C$13,1,0)),"Нет","Да")</f>
        <v>Нет</v>
      </c>
      <c r="E397" s="43">
        <f t="shared" si="12"/>
        <v>365</v>
      </c>
      <c r="F397" s="43">
        <f>COUNTIF(E398:$E$981,365)</f>
        <v>584</v>
      </c>
      <c r="G397" s="43">
        <f>COUNTIF(E398:$E$981,366)</f>
        <v>0</v>
      </c>
      <c r="H397" s="2"/>
    </row>
    <row r="398" spans="1:8" x14ac:dyDescent="0.25">
      <c r="A398" s="45">
        <f t="shared" si="13"/>
        <v>45992</v>
      </c>
      <c r="B398" s="49">
        <f>ROUND(('Все выпуски'!$Z$3*'Все выпуски'!$Z$6/100)*((VLOOKUP(IF(D398="Нет",VLOOKUP(C398,'Айгенис Оп31'!$A$2:$C$13,3,0),VLOOKUP((C398-1),'Айгенис Оп31'!$A$2:$C$13,3,0)),$A$2:$G$981,6,0)-VLOOKUP(A398,$A$2:$G$981,6,0))/365+(VLOOKUP(IF(D398="Нет",VLOOKUP(C398,'Айгенис Оп31'!$A$2:$C$13,3,0),VLOOKUP((C398-1),'Айгенис Оп31'!$A$2:$C$13,3,0)),$A$2:$G$981,7,0)-VLOOKUP(A398,$A$2:$G$981,7,0))/366),2)</f>
        <v>2.13</v>
      </c>
      <c r="C398" s="1">
        <f>COUNTIF($D$2:D398,"Да")</f>
        <v>4</v>
      </c>
      <c r="D398" s="42" t="str">
        <f>IF(ISERROR(VLOOKUP(A398,'Айгенис Оп31'!$C$3:$C$13,1,0)),"Нет","Да")</f>
        <v>Нет</v>
      </c>
      <c r="E398" s="43">
        <f t="shared" si="12"/>
        <v>365</v>
      </c>
      <c r="F398" s="43">
        <f>COUNTIF(E399:$E$981,365)</f>
        <v>583</v>
      </c>
      <c r="G398" s="43">
        <f>COUNTIF(E399:$E$981,366)</f>
        <v>0</v>
      </c>
      <c r="H398" s="2"/>
    </row>
    <row r="399" spans="1:8" x14ac:dyDescent="0.25">
      <c r="A399" s="45">
        <f t="shared" si="13"/>
        <v>45993</v>
      </c>
      <c r="B399" s="49">
        <f>ROUND(('Все выпуски'!$Z$3*'Все выпуски'!$Z$6/100)*((VLOOKUP(IF(D399="Нет",VLOOKUP(C399,'Айгенис Оп31'!$A$2:$C$13,3,0),VLOOKUP((C399-1),'Айгенис Оп31'!$A$2:$C$13,3,0)),$A$2:$G$981,6,0)-VLOOKUP(A399,$A$2:$G$981,6,0))/365+(VLOOKUP(IF(D399="Нет",VLOOKUP(C399,'Айгенис Оп31'!$A$2:$C$13,3,0),VLOOKUP((C399-1),'Айгенис Оп31'!$A$2:$C$13,3,0)),$A$2:$G$981,7,0)-VLOOKUP(A399,$A$2:$G$981,7,0))/366),2)</f>
        <v>2.23</v>
      </c>
      <c r="C399" s="1">
        <f>COUNTIF($D$2:D399,"Да")</f>
        <v>4</v>
      </c>
      <c r="D399" s="42" t="str">
        <f>IF(ISERROR(VLOOKUP(A399,'Айгенис Оп31'!$C$3:$C$13,1,0)),"Нет","Да")</f>
        <v>Нет</v>
      </c>
      <c r="E399" s="43">
        <f t="shared" si="12"/>
        <v>365</v>
      </c>
      <c r="F399" s="43">
        <f>COUNTIF(E400:$E$981,365)</f>
        <v>582</v>
      </c>
      <c r="G399" s="43">
        <f>COUNTIF(E400:$E$981,366)</f>
        <v>0</v>
      </c>
      <c r="H399" s="2"/>
    </row>
    <row r="400" spans="1:8" x14ac:dyDescent="0.25">
      <c r="A400" s="45">
        <f t="shared" si="13"/>
        <v>45994</v>
      </c>
      <c r="B400" s="49">
        <f>ROUND(('Все выпуски'!$Z$3*'Все выпуски'!$Z$6/100)*((VLOOKUP(IF(D400="Нет",VLOOKUP(C400,'Айгенис Оп31'!$A$2:$C$13,3,0),VLOOKUP((C400-1),'Айгенис Оп31'!$A$2:$C$13,3,0)),$A$2:$G$981,6,0)-VLOOKUP(A400,$A$2:$G$981,6,0))/365+(VLOOKUP(IF(D400="Нет",VLOOKUP(C400,'Айгенис Оп31'!$A$2:$C$13,3,0),VLOOKUP((C400-1),'Айгенис Оп31'!$A$2:$C$13,3,0)),$A$2:$G$981,7,0)-VLOOKUP(A400,$A$2:$G$981,7,0))/366),2)</f>
        <v>2.33</v>
      </c>
      <c r="C400" s="1">
        <f>COUNTIF($D$2:D400,"Да")</f>
        <v>4</v>
      </c>
      <c r="D400" s="42" t="str">
        <f>IF(ISERROR(VLOOKUP(A400,'Айгенис Оп31'!$C$3:$C$13,1,0)),"Нет","Да")</f>
        <v>Нет</v>
      </c>
      <c r="E400" s="43">
        <f t="shared" si="12"/>
        <v>365</v>
      </c>
      <c r="F400" s="43">
        <f>COUNTIF(E401:$E$981,365)</f>
        <v>581</v>
      </c>
      <c r="G400" s="43">
        <f>COUNTIF(E401:$E$981,366)</f>
        <v>0</v>
      </c>
      <c r="H400" s="2"/>
    </row>
    <row r="401" spans="1:8" x14ac:dyDescent="0.25">
      <c r="A401" s="45">
        <f t="shared" si="13"/>
        <v>45995</v>
      </c>
      <c r="B401" s="49">
        <f>ROUND(('Все выпуски'!$Z$3*'Все выпуски'!$Z$6/100)*((VLOOKUP(IF(D401="Нет",VLOOKUP(C401,'Айгенис Оп31'!$A$2:$C$13,3,0),VLOOKUP((C401-1),'Айгенис Оп31'!$A$2:$C$13,3,0)),$A$2:$G$981,6,0)-VLOOKUP(A401,$A$2:$G$981,6,0))/365+(VLOOKUP(IF(D401="Нет",VLOOKUP(C401,'Айгенис Оп31'!$A$2:$C$13,3,0),VLOOKUP((C401-1),'Айгенис Оп31'!$A$2:$C$13,3,0)),$A$2:$G$981,7,0)-VLOOKUP(A401,$A$2:$G$981,7,0))/366),2)</f>
        <v>2.4300000000000002</v>
      </c>
      <c r="C401" s="1">
        <f>COUNTIF($D$2:D401,"Да")</f>
        <v>4</v>
      </c>
      <c r="D401" s="42" t="str">
        <f>IF(ISERROR(VLOOKUP(A401,'Айгенис Оп31'!$C$3:$C$13,1,0)),"Нет","Да")</f>
        <v>Нет</v>
      </c>
      <c r="E401" s="43">
        <f t="shared" si="12"/>
        <v>365</v>
      </c>
      <c r="F401" s="43">
        <f>COUNTIF(E402:$E$981,365)</f>
        <v>580</v>
      </c>
      <c r="G401" s="43">
        <f>COUNTIF(E402:$E$981,366)</f>
        <v>0</v>
      </c>
      <c r="H401" s="2"/>
    </row>
    <row r="402" spans="1:8" x14ac:dyDescent="0.25">
      <c r="A402" s="45">
        <f t="shared" si="13"/>
        <v>45996</v>
      </c>
      <c r="B402" s="49">
        <f>ROUND(('Все выпуски'!$Z$3*'Все выпуски'!$Z$6/100)*((VLOOKUP(IF(D402="Нет",VLOOKUP(C402,'Айгенис Оп31'!$A$2:$C$13,3,0),VLOOKUP((C402-1),'Айгенис Оп31'!$A$2:$C$13,3,0)),$A$2:$G$981,6,0)-VLOOKUP(A402,$A$2:$G$981,6,0))/365+(VLOOKUP(IF(D402="Нет",VLOOKUP(C402,'Айгенис Оп31'!$A$2:$C$13,3,0),VLOOKUP((C402-1),'Айгенис Оп31'!$A$2:$C$13,3,0)),$A$2:$G$981,7,0)-VLOOKUP(A402,$A$2:$G$981,7,0))/366),2)</f>
        <v>2.5299999999999998</v>
      </c>
      <c r="C402" s="1">
        <f>COUNTIF($D$2:D402,"Да")</f>
        <v>4</v>
      </c>
      <c r="D402" s="42" t="str">
        <f>IF(ISERROR(VLOOKUP(A402,'Айгенис Оп31'!$C$3:$C$13,1,0)),"Нет","Да")</f>
        <v>Нет</v>
      </c>
      <c r="E402" s="43">
        <f t="shared" si="12"/>
        <v>365</v>
      </c>
      <c r="F402" s="43">
        <f>COUNTIF(E403:$E$981,365)</f>
        <v>579</v>
      </c>
      <c r="G402" s="43">
        <f>COUNTIF(E403:$E$981,366)</f>
        <v>0</v>
      </c>
      <c r="H402" s="2"/>
    </row>
    <row r="403" spans="1:8" x14ac:dyDescent="0.25">
      <c r="A403" s="45">
        <f t="shared" si="13"/>
        <v>45997</v>
      </c>
      <c r="B403" s="49">
        <f>ROUND(('Все выпуски'!$Z$3*'Все выпуски'!$Z$6/100)*((VLOOKUP(IF(D403="Нет",VLOOKUP(C403,'Айгенис Оп31'!$A$2:$C$13,3,0),VLOOKUP((C403-1),'Айгенис Оп31'!$A$2:$C$13,3,0)),$A$2:$G$981,6,0)-VLOOKUP(A403,$A$2:$G$981,6,0))/365+(VLOOKUP(IF(D403="Нет",VLOOKUP(C403,'Айгенис Оп31'!$A$2:$C$13,3,0),VLOOKUP((C403-1),'Айгенис Оп31'!$A$2:$C$13,3,0)),$A$2:$G$981,7,0)-VLOOKUP(A403,$A$2:$G$981,7,0))/366),2)</f>
        <v>2.64</v>
      </c>
      <c r="C403" s="1">
        <f>COUNTIF($D$2:D403,"Да")</f>
        <v>4</v>
      </c>
      <c r="D403" s="42" t="str">
        <f>IF(ISERROR(VLOOKUP(A403,'Айгенис Оп31'!$C$3:$C$13,1,0)),"Нет","Да")</f>
        <v>Нет</v>
      </c>
      <c r="E403" s="43">
        <f t="shared" si="12"/>
        <v>365</v>
      </c>
      <c r="F403" s="43">
        <f>COUNTIF(E404:$E$981,365)</f>
        <v>578</v>
      </c>
      <c r="G403" s="43">
        <f>COUNTIF(E404:$E$981,366)</f>
        <v>0</v>
      </c>
      <c r="H403" s="2"/>
    </row>
    <row r="404" spans="1:8" x14ac:dyDescent="0.25">
      <c r="A404" s="45">
        <f t="shared" si="13"/>
        <v>45998</v>
      </c>
      <c r="B404" s="49">
        <f>ROUND(('Все выпуски'!$Z$3*'Все выпуски'!$Z$6/100)*((VLOOKUP(IF(D404="Нет",VLOOKUP(C404,'Айгенис Оп31'!$A$2:$C$13,3,0),VLOOKUP((C404-1),'Айгенис Оп31'!$A$2:$C$13,3,0)),$A$2:$G$981,6,0)-VLOOKUP(A404,$A$2:$G$981,6,0))/365+(VLOOKUP(IF(D404="Нет",VLOOKUP(C404,'Айгенис Оп31'!$A$2:$C$13,3,0),VLOOKUP((C404-1),'Айгенис Оп31'!$A$2:$C$13,3,0)),$A$2:$G$981,7,0)-VLOOKUP(A404,$A$2:$G$981,7,0))/366),2)</f>
        <v>2.74</v>
      </c>
      <c r="C404" s="1">
        <f>COUNTIF($D$2:D404,"Да")</f>
        <v>4</v>
      </c>
      <c r="D404" s="42" t="str">
        <f>IF(ISERROR(VLOOKUP(A404,'Айгенис Оп31'!$C$3:$C$13,1,0)),"Нет","Да")</f>
        <v>Нет</v>
      </c>
      <c r="E404" s="43">
        <f t="shared" si="12"/>
        <v>365</v>
      </c>
      <c r="F404" s="43">
        <f>COUNTIF(E405:$E$981,365)</f>
        <v>577</v>
      </c>
      <c r="G404" s="43">
        <f>COUNTIF(E405:$E$981,366)</f>
        <v>0</v>
      </c>
      <c r="H404" s="2"/>
    </row>
    <row r="405" spans="1:8" x14ac:dyDescent="0.25">
      <c r="A405" s="45">
        <f t="shared" si="13"/>
        <v>45999</v>
      </c>
      <c r="B405" s="49">
        <f>ROUND(('Все выпуски'!$Z$3*'Все выпуски'!$Z$6/100)*((VLOOKUP(IF(D405="Нет",VLOOKUP(C405,'Айгенис Оп31'!$A$2:$C$13,3,0),VLOOKUP((C405-1),'Айгенис Оп31'!$A$2:$C$13,3,0)),$A$2:$G$981,6,0)-VLOOKUP(A405,$A$2:$G$981,6,0))/365+(VLOOKUP(IF(D405="Нет",VLOOKUP(C405,'Айгенис Оп31'!$A$2:$C$13,3,0),VLOOKUP((C405-1),'Айгенис Оп31'!$A$2:$C$13,3,0)),$A$2:$G$981,7,0)-VLOOKUP(A405,$A$2:$G$981,7,0))/366),2)</f>
        <v>2.84</v>
      </c>
      <c r="C405" s="1">
        <f>COUNTIF($D$2:D405,"Да")</f>
        <v>4</v>
      </c>
      <c r="D405" s="42" t="str">
        <f>IF(ISERROR(VLOOKUP(A405,'Айгенис Оп31'!$C$3:$C$13,1,0)),"Нет","Да")</f>
        <v>Нет</v>
      </c>
      <c r="E405" s="43">
        <f t="shared" si="12"/>
        <v>365</v>
      </c>
      <c r="F405" s="43">
        <f>COUNTIF(E406:$E$981,365)</f>
        <v>576</v>
      </c>
      <c r="G405" s="43">
        <f>COUNTIF(E406:$E$981,366)</f>
        <v>0</v>
      </c>
      <c r="H405" s="2"/>
    </row>
    <row r="406" spans="1:8" x14ac:dyDescent="0.25">
      <c r="A406" s="45">
        <f t="shared" si="13"/>
        <v>46000</v>
      </c>
      <c r="B406" s="49">
        <f>ROUND(('Все выпуски'!$Z$3*'Все выпуски'!$Z$6/100)*((VLOOKUP(IF(D406="Нет",VLOOKUP(C406,'Айгенис Оп31'!$A$2:$C$13,3,0),VLOOKUP((C406-1),'Айгенис Оп31'!$A$2:$C$13,3,0)),$A$2:$G$981,6,0)-VLOOKUP(A406,$A$2:$G$981,6,0))/365+(VLOOKUP(IF(D406="Нет",VLOOKUP(C406,'Айгенис Оп31'!$A$2:$C$13,3,0),VLOOKUP((C406-1),'Айгенис Оп31'!$A$2:$C$13,3,0)),$A$2:$G$981,7,0)-VLOOKUP(A406,$A$2:$G$981,7,0))/366),2)</f>
        <v>2.94</v>
      </c>
      <c r="C406" s="1">
        <f>COUNTIF($D$2:D406,"Да")</f>
        <v>4</v>
      </c>
      <c r="D406" s="42" t="str">
        <f>IF(ISERROR(VLOOKUP(A406,'Айгенис Оп31'!$C$3:$C$13,1,0)),"Нет","Да")</f>
        <v>Нет</v>
      </c>
      <c r="E406" s="43">
        <f t="shared" si="12"/>
        <v>365</v>
      </c>
      <c r="F406" s="43">
        <f>COUNTIF(E407:$E$981,365)</f>
        <v>575</v>
      </c>
      <c r="G406" s="43">
        <f>COUNTIF(E407:$E$981,366)</f>
        <v>0</v>
      </c>
      <c r="H406" s="2"/>
    </row>
    <row r="407" spans="1:8" x14ac:dyDescent="0.25">
      <c r="A407" s="45">
        <f t="shared" si="13"/>
        <v>46001</v>
      </c>
      <c r="B407" s="49">
        <f>ROUND(('Все выпуски'!$Z$3*'Все выпуски'!$Z$6/100)*((VLOOKUP(IF(D407="Нет",VLOOKUP(C407,'Айгенис Оп31'!$A$2:$C$13,3,0),VLOOKUP((C407-1),'Айгенис Оп31'!$A$2:$C$13,3,0)),$A$2:$G$981,6,0)-VLOOKUP(A407,$A$2:$G$981,6,0))/365+(VLOOKUP(IF(D407="Нет",VLOOKUP(C407,'Айгенис Оп31'!$A$2:$C$13,3,0),VLOOKUP((C407-1),'Айгенис Оп31'!$A$2:$C$13,3,0)),$A$2:$G$981,7,0)-VLOOKUP(A407,$A$2:$G$981,7,0))/366),2)</f>
        <v>3.04</v>
      </c>
      <c r="C407" s="1">
        <f>COUNTIF($D$2:D407,"Да")</f>
        <v>4</v>
      </c>
      <c r="D407" s="42" t="str">
        <f>IF(ISERROR(VLOOKUP(A407,'Айгенис Оп31'!$C$3:$C$13,1,0)),"Нет","Да")</f>
        <v>Нет</v>
      </c>
      <c r="E407" s="43">
        <f t="shared" si="12"/>
        <v>365</v>
      </c>
      <c r="F407" s="43">
        <f>COUNTIF(E408:$E$981,365)</f>
        <v>574</v>
      </c>
      <c r="G407" s="43">
        <f>COUNTIF(E408:$E$981,366)</f>
        <v>0</v>
      </c>
      <c r="H407" s="2"/>
    </row>
    <row r="408" spans="1:8" x14ac:dyDescent="0.25">
      <c r="A408" s="45">
        <f t="shared" si="13"/>
        <v>46002</v>
      </c>
      <c r="B408" s="49">
        <f>ROUND(('Все выпуски'!$Z$3*'Все выпуски'!$Z$6/100)*((VLOOKUP(IF(D408="Нет",VLOOKUP(C408,'Айгенис Оп31'!$A$2:$C$13,3,0),VLOOKUP((C408-1),'Айгенис Оп31'!$A$2:$C$13,3,0)),$A$2:$G$981,6,0)-VLOOKUP(A408,$A$2:$G$981,6,0))/365+(VLOOKUP(IF(D408="Нет",VLOOKUP(C408,'Айгенис Оп31'!$A$2:$C$13,3,0),VLOOKUP((C408-1),'Айгенис Оп31'!$A$2:$C$13,3,0)),$A$2:$G$981,7,0)-VLOOKUP(A408,$A$2:$G$981,7,0))/366),2)</f>
        <v>3.14</v>
      </c>
      <c r="C408" s="1">
        <f>COUNTIF($D$2:D408,"Да")</f>
        <v>4</v>
      </c>
      <c r="D408" s="42" t="str">
        <f>IF(ISERROR(VLOOKUP(A408,'Айгенис Оп31'!$C$3:$C$13,1,0)),"Нет","Да")</f>
        <v>Нет</v>
      </c>
      <c r="E408" s="43">
        <f t="shared" si="12"/>
        <v>365</v>
      </c>
      <c r="F408" s="43">
        <f>COUNTIF(E409:$E$981,365)</f>
        <v>573</v>
      </c>
      <c r="G408" s="43">
        <f>COUNTIF(E409:$E$981,366)</f>
        <v>0</v>
      </c>
      <c r="H408" s="2"/>
    </row>
    <row r="409" spans="1:8" x14ac:dyDescent="0.25">
      <c r="A409" s="45">
        <f t="shared" si="13"/>
        <v>46003</v>
      </c>
      <c r="B409" s="49">
        <f>ROUND(('Все выпуски'!$Z$3*'Все выпуски'!$Z$6/100)*((VLOOKUP(IF(D409="Нет",VLOOKUP(C409,'Айгенис Оп31'!$A$2:$C$13,3,0),VLOOKUP((C409-1),'Айгенис Оп31'!$A$2:$C$13,3,0)),$A$2:$G$981,6,0)-VLOOKUP(A409,$A$2:$G$981,6,0))/365+(VLOOKUP(IF(D409="Нет",VLOOKUP(C409,'Айгенис Оп31'!$A$2:$C$13,3,0),VLOOKUP((C409-1),'Айгенис Оп31'!$A$2:$C$13,3,0)),$A$2:$G$981,7,0)-VLOOKUP(A409,$A$2:$G$981,7,0))/366),2)</f>
        <v>3.24</v>
      </c>
      <c r="C409" s="1">
        <f>COUNTIF($D$2:D409,"Да")</f>
        <v>4</v>
      </c>
      <c r="D409" s="42" t="str">
        <f>IF(ISERROR(VLOOKUP(A409,'Айгенис Оп31'!$C$3:$C$13,1,0)),"Нет","Да")</f>
        <v>Нет</v>
      </c>
      <c r="E409" s="43">
        <f t="shared" si="12"/>
        <v>365</v>
      </c>
      <c r="F409" s="43">
        <f>COUNTIF(E410:$E$981,365)</f>
        <v>572</v>
      </c>
      <c r="G409" s="43">
        <f>COUNTIF(E410:$E$981,366)</f>
        <v>0</v>
      </c>
      <c r="H409" s="2"/>
    </row>
    <row r="410" spans="1:8" x14ac:dyDescent="0.25">
      <c r="A410" s="45">
        <f t="shared" si="13"/>
        <v>46004</v>
      </c>
      <c r="B410" s="49">
        <f>ROUND(('Все выпуски'!$Z$3*'Все выпуски'!$Z$6/100)*((VLOOKUP(IF(D410="Нет",VLOOKUP(C410,'Айгенис Оп31'!$A$2:$C$13,3,0),VLOOKUP((C410-1),'Айгенис Оп31'!$A$2:$C$13,3,0)),$A$2:$G$981,6,0)-VLOOKUP(A410,$A$2:$G$981,6,0))/365+(VLOOKUP(IF(D410="Нет",VLOOKUP(C410,'Айгенис Оп31'!$A$2:$C$13,3,0),VLOOKUP((C410-1),'Айгенис Оп31'!$A$2:$C$13,3,0)),$A$2:$G$981,7,0)-VLOOKUP(A410,$A$2:$G$981,7,0))/366),2)</f>
        <v>3.35</v>
      </c>
      <c r="C410" s="1">
        <f>COUNTIF($D$2:D410,"Да")</f>
        <v>4</v>
      </c>
      <c r="D410" s="42" t="str">
        <f>IF(ISERROR(VLOOKUP(A410,'Айгенис Оп31'!$C$3:$C$13,1,0)),"Нет","Да")</f>
        <v>Нет</v>
      </c>
      <c r="E410" s="43">
        <f t="shared" si="12"/>
        <v>365</v>
      </c>
      <c r="F410" s="43">
        <f>COUNTIF(E411:$E$981,365)</f>
        <v>571</v>
      </c>
      <c r="G410" s="43">
        <f>COUNTIF(E411:$E$981,366)</f>
        <v>0</v>
      </c>
      <c r="H410" s="2"/>
    </row>
    <row r="411" spans="1:8" x14ac:dyDescent="0.25">
      <c r="A411" s="45">
        <f t="shared" si="13"/>
        <v>46005</v>
      </c>
      <c r="B411" s="49">
        <f>ROUND(('Все выпуски'!$Z$3*'Все выпуски'!$Z$6/100)*((VLOOKUP(IF(D411="Нет",VLOOKUP(C411,'Айгенис Оп31'!$A$2:$C$13,3,0),VLOOKUP((C411-1),'Айгенис Оп31'!$A$2:$C$13,3,0)),$A$2:$G$981,6,0)-VLOOKUP(A411,$A$2:$G$981,6,0))/365+(VLOOKUP(IF(D411="Нет",VLOOKUP(C411,'Айгенис Оп31'!$A$2:$C$13,3,0),VLOOKUP((C411-1),'Айгенис Оп31'!$A$2:$C$13,3,0)),$A$2:$G$981,7,0)-VLOOKUP(A411,$A$2:$G$981,7,0))/366),2)</f>
        <v>3.45</v>
      </c>
      <c r="C411" s="1">
        <f>COUNTIF($D$2:D411,"Да")</f>
        <v>4</v>
      </c>
      <c r="D411" s="42" t="str">
        <f>IF(ISERROR(VLOOKUP(A411,'Айгенис Оп31'!$C$3:$C$13,1,0)),"Нет","Да")</f>
        <v>Нет</v>
      </c>
      <c r="E411" s="43">
        <f t="shared" si="12"/>
        <v>365</v>
      </c>
      <c r="F411" s="43">
        <f>COUNTIF(E412:$E$981,365)</f>
        <v>570</v>
      </c>
      <c r="G411" s="43">
        <f>COUNTIF(E412:$E$981,366)</f>
        <v>0</v>
      </c>
      <c r="H411" s="2"/>
    </row>
    <row r="412" spans="1:8" x14ac:dyDescent="0.25">
      <c r="A412" s="45">
        <f t="shared" si="13"/>
        <v>46006</v>
      </c>
      <c r="B412" s="49">
        <f>ROUND(('Все выпуски'!$Z$3*'Все выпуски'!$Z$6/100)*((VLOOKUP(IF(D412="Нет",VLOOKUP(C412,'Айгенис Оп31'!$A$2:$C$13,3,0),VLOOKUP((C412-1),'Айгенис Оп31'!$A$2:$C$13,3,0)),$A$2:$G$981,6,0)-VLOOKUP(A412,$A$2:$G$981,6,0))/365+(VLOOKUP(IF(D412="Нет",VLOOKUP(C412,'Айгенис Оп31'!$A$2:$C$13,3,0),VLOOKUP((C412-1),'Айгенис Оп31'!$A$2:$C$13,3,0)),$A$2:$G$981,7,0)-VLOOKUP(A412,$A$2:$G$981,7,0))/366),2)</f>
        <v>3.55</v>
      </c>
      <c r="C412" s="1">
        <f>COUNTIF($D$2:D412,"Да")</f>
        <v>4</v>
      </c>
      <c r="D412" s="42" t="str">
        <f>IF(ISERROR(VLOOKUP(A412,'Айгенис Оп31'!$C$3:$C$13,1,0)),"Нет","Да")</f>
        <v>Нет</v>
      </c>
      <c r="E412" s="43">
        <f t="shared" si="12"/>
        <v>365</v>
      </c>
      <c r="F412" s="43">
        <f>COUNTIF(E413:$E$981,365)</f>
        <v>569</v>
      </c>
      <c r="G412" s="43">
        <f>COUNTIF(E413:$E$981,366)</f>
        <v>0</v>
      </c>
      <c r="H412" s="2"/>
    </row>
    <row r="413" spans="1:8" x14ac:dyDescent="0.25">
      <c r="A413" s="45">
        <f t="shared" si="13"/>
        <v>46007</v>
      </c>
      <c r="B413" s="49">
        <f>ROUND(('Все выпуски'!$Z$3*'Все выпуски'!$Z$6/100)*((VLOOKUP(IF(D413="Нет",VLOOKUP(C413,'Айгенис Оп31'!$A$2:$C$13,3,0),VLOOKUP((C413-1),'Айгенис Оп31'!$A$2:$C$13,3,0)),$A$2:$G$981,6,0)-VLOOKUP(A413,$A$2:$G$981,6,0))/365+(VLOOKUP(IF(D413="Нет",VLOOKUP(C413,'Айгенис Оп31'!$A$2:$C$13,3,0),VLOOKUP((C413-1),'Айгенис Оп31'!$A$2:$C$13,3,0)),$A$2:$G$981,7,0)-VLOOKUP(A413,$A$2:$G$981,7,0))/366),2)</f>
        <v>3.65</v>
      </c>
      <c r="C413" s="1">
        <f>COUNTIF($D$2:D413,"Да")</f>
        <v>4</v>
      </c>
      <c r="D413" s="42" t="str">
        <f>IF(ISERROR(VLOOKUP(A413,'Айгенис Оп31'!$C$3:$C$13,1,0)),"Нет","Да")</f>
        <v>Нет</v>
      </c>
      <c r="E413" s="43">
        <f t="shared" si="12"/>
        <v>365</v>
      </c>
      <c r="F413" s="43">
        <f>COUNTIF(E414:$E$981,365)</f>
        <v>568</v>
      </c>
      <c r="G413" s="43">
        <f>COUNTIF(E414:$E$981,366)</f>
        <v>0</v>
      </c>
      <c r="H413" s="2"/>
    </row>
    <row r="414" spans="1:8" x14ac:dyDescent="0.25">
      <c r="A414" s="45">
        <f t="shared" si="13"/>
        <v>46008</v>
      </c>
      <c r="B414" s="49">
        <f>ROUND(('Все выпуски'!$Z$3*'Все выпуски'!$Z$6/100)*((VLOOKUP(IF(D414="Нет",VLOOKUP(C414,'Айгенис Оп31'!$A$2:$C$13,3,0),VLOOKUP((C414-1),'Айгенис Оп31'!$A$2:$C$13,3,0)),$A$2:$G$981,6,0)-VLOOKUP(A414,$A$2:$G$981,6,0))/365+(VLOOKUP(IF(D414="Нет",VLOOKUP(C414,'Айгенис Оп31'!$A$2:$C$13,3,0),VLOOKUP((C414-1),'Айгенис Оп31'!$A$2:$C$13,3,0)),$A$2:$G$981,7,0)-VLOOKUP(A414,$A$2:$G$981,7,0))/366),2)</f>
        <v>3.75</v>
      </c>
      <c r="C414" s="1">
        <f>COUNTIF($D$2:D414,"Да")</f>
        <v>4</v>
      </c>
      <c r="D414" s="42" t="str">
        <f>IF(ISERROR(VLOOKUP(A414,'Айгенис Оп31'!$C$3:$C$13,1,0)),"Нет","Да")</f>
        <v>Нет</v>
      </c>
      <c r="E414" s="43">
        <f t="shared" si="12"/>
        <v>365</v>
      </c>
      <c r="F414" s="43">
        <f>COUNTIF(E415:$E$981,365)</f>
        <v>567</v>
      </c>
      <c r="G414" s="43">
        <f>COUNTIF(E415:$E$981,366)</f>
        <v>0</v>
      </c>
      <c r="H414" s="2"/>
    </row>
    <row r="415" spans="1:8" x14ac:dyDescent="0.25">
      <c r="A415" s="45">
        <f t="shared" si="13"/>
        <v>46009</v>
      </c>
      <c r="B415" s="49">
        <f>ROUND(('Все выпуски'!$Z$3*'Все выпуски'!$Z$6/100)*((VLOOKUP(IF(D415="Нет",VLOOKUP(C415,'Айгенис Оп31'!$A$2:$C$13,3,0),VLOOKUP((C415-1),'Айгенис Оп31'!$A$2:$C$13,3,0)),$A$2:$G$981,6,0)-VLOOKUP(A415,$A$2:$G$981,6,0))/365+(VLOOKUP(IF(D415="Нет",VLOOKUP(C415,'Айгенис Оп31'!$A$2:$C$13,3,0),VLOOKUP((C415-1),'Айгенис Оп31'!$A$2:$C$13,3,0)),$A$2:$G$981,7,0)-VLOOKUP(A415,$A$2:$G$981,7,0))/366),2)</f>
        <v>3.85</v>
      </c>
      <c r="C415" s="1">
        <f>COUNTIF($D$2:D415,"Да")</f>
        <v>4</v>
      </c>
      <c r="D415" s="42" t="str">
        <f>IF(ISERROR(VLOOKUP(A415,'Айгенис Оп31'!$C$3:$C$13,1,0)),"Нет","Да")</f>
        <v>Нет</v>
      </c>
      <c r="E415" s="43">
        <f t="shared" si="12"/>
        <v>365</v>
      </c>
      <c r="F415" s="43">
        <f>COUNTIF(E416:$E$981,365)</f>
        <v>566</v>
      </c>
      <c r="G415" s="43">
        <f>COUNTIF(E416:$E$981,366)</f>
        <v>0</v>
      </c>
      <c r="H415" s="2"/>
    </row>
    <row r="416" spans="1:8" x14ac:dyDescent="0.25">
      <c r="A416" s="45">
        <f t="shared" si="13"/>
        <v>46010</v>
      </c>
      <c r="B416" s="49">
        <f>ROUND(('Все выпуски'!$Z$3*'Все выпуски'!$Z$6/100)*((VLOOKUP(IF(D416="Нет",VLOOKUP(C416,'Айгенис Оп31'!$A$2:$C$13,3,0),VLOOKUP((C416-1),'Айгенис Оп31'!$A$2:$C$13,3,0)),$A$2:$G$981,6,0)-VLOOKUP(A416,$A$2:$G$981,6,0))/365+(VLOOKUP(IF(D416="Нет",VLOOKUP(C416,'Айгенис Оп31'!$A$2:$C$13,3,0),VLOOKUP((C416-1),'Айгенис Оп31'!$A$2:$C$13,3,0)),$A$2:$G$981,7,0)-VLOOKUP(A416,$A$2:$G$981,7,0))/366),2)</f>
        <v>3.95</v>
      </c>
      <c r="C416" s="1">
        <f>COUNTIF($D$2:D416,"Да")</f>
        <v>4</v>
      </c>
      <c r="D416" s="42" t="str">
        <f>IF(ISERROR(VLOOKUP(A416,'Айгенис Оп31'!$C$3:$C$13,1,0)),"Нет","Да")</f>
        <v>Нет</v>
      </c>
      <c r="E416" s="43">
        <f t="shared" si="12"/>
        <v>365</v>
      </c>
      <c r="F416" s="43">
        <f>COUNTIF(E417:$E$981,365)</f>
        <v>565</v>
      </c>
      <c r="G416" s="43">
        <f>COUNTIF(E417:$E$981,366)</f>
        <v>0</v>
      </c>
      <c r="H416" s="2"/>
    </row>
    <row r="417" spans="1:8" x14ac:dyDescent="0.25">
      <c r="A417" s="45">
        <f t="shared" si="13"/>
        <v>46011</v>
      </c>
      <c r="B417" s="49">
        <f>ROUND(('Все выпуски'!$Z$3*'Все выпуски'!$Z$6/100)*((VLOOKUP(IF(D417="Нет",VLOOKUP(C417,'Айгенис Оп31'!$A$2:$C$13,3,0),VLOOKUP((C417-1),'Айгенис Оп31'!$A$2:$C$13,3,0)),$A$2:$G$981,6,0)-VLOOKUP(A417,$A$2:$G$981,6,0))/365+(VLOOKUP(IF(D417="Нет",VLOOKUP(C417,'Айгенис Оп31'!$A$2:$C$13,3,0),VLOOKUP((C417-1),'Айгенис Оп31'!$A$2:$C$13,3,0)),$A$2:$G$981,7,0)-VLOOKUP(A417,$A$2:$G$981,7,0))/366),2)</f>
        <v>4.05</v>
      </c>
      <c r="C417" s="1">
        <f>COUNTIF($D$2:D417,"Да")</f>
        <v>4</v>
      </c>
      <c r="D417" s="42" t="str">
        <f>IF(ISERROR(VLOOKUP(A417,'Айгенис Оп31'!$C$3:$C$13,1,0)),"Нет","Да")</f>
        <v>Нет</v>
      </c>
      <c r="E417" s="43">
        <f t="shared" si="12"/>
        <v>365</v>
      </c>
      <c r="F417" s="43">
        <f>COUNTIF(E418:$E$981,365)</f>
        <v>564</v>
      </c>
      <c r="G417" s="43">
        <f>COUNTIF(E418:$E$981,366)</f>
        <v>0</v>
      </c>
      <c r="H417" s="2"/>
    </row>
    <row r="418" spans="1:8" x14ac:dyDescent="0.25">
      <c r="A418" s="45">
        <f t="shared" si="13"/>
        <v>46012</v>
      </c>
      <c r="B418" s="49">
        <f>ROUND(('Все выпуски'!$Z$3*'Все выпуски'!$Z$6/100)*((VLOOKUP(IF(D418="Нет",VLOOKUP(C418,'Айгенис Оп31'!$A$2:$C$13,3,0),VLOOKUP((C418-1),'Айгенис Оп31'!$A$2:$C$13,3,0)),$A$2:$G$981,6,0)-VLOOKUP(A418,$A$2:$G$981,6,0))/365+(VLOOKUP(IF(D418="Нет",VLOOKUP(C418,'Айгенис Оп31'!$A$2:$C$13,3,0),VLOOKUP((C418-1),'Айгенис Оп31'!$A$2:$C$13,3,0)),$A$2:$G$981,7,0)-VLOOKUP(A418,$A$2:$G$981,7,0))/366),2)</f>
        <v>4.16</v>
      </c>
      <c r="C418" s="1">
        <f>COUNTIF($D$2:D418,"Да")</f>
        <v>4</v>
      </c>
      <c r="D418" s="42" t="str">
        <f>IF(ISERROR(VLOOKUP(A418,'Айгенис Оп31'!$C$3:$C$13,1,0)),"Нет","Да")</f>
        <v>Нет</v>
      </c>
      <c r="E418" s="43">
        <f t="shared" si="12"/>
        <v>365</v>
      </c>
      <c r="F418" s="43">
        <f>COUNTIF(E419:$E$981,365)</f>
        <v>563</v>
      </c>
      <c r="G418" s="43">
        <f>COUNTIF(E419:$E$981,366)</f>
        <v>0</v>
      </c>
      <c r="H418" s="2"/>
    </row>
    <row r="419" spans="1:8" x14ac:dyDescent="0.25">
      <c r="A419" s="45">
        <f t="shared" si="13"/>
        <v>46013</v>
      </c>
      <c r="B419" s="49">
        <f>ROUND(('Все выпуски'!$Z$3*'Все выпуски'!$Z$6/100)*((VLOOKUP(IF(D419="Нет",VLOOKUP(C419,'Айгенис Оп31'!$A$2:$C$13,3,0),VLOOKUP((C419-1),'Айгенис Оп31'!$A$2:$C$13,3,0)),$A$2:$G$981,6,0)-VLOOKUP(A419,$A$2:$G$981,6,0))/365+(VLOOKUP(IF(D419="Нет",VLOOKUP(C419,'Айгенис Оп31'!$A$2:$C$13,3,0),VLOOKUP((C419-1),'Айгенис Оп31'!$A$2:$C$13,3,0)),$A$2:$G$981,7,0)-VLOOKUP(A419,$A$2:$G$981,7,0))/366),2)</f>
        <v>4.26</v>
      </c>
      <c r="C419" s="1">
        <f>COUNTIF($D$2:D419,"Да")</f>
        <v>4</v>
      </c>
      <c r="D419" s="42" t="str">
        <f>IF(ISERROR(VLOOKUP(A419,'Айгенис Оп31'!$C$3:$C$13,1,0)),"Нет","Да")</f>
        <v>Нет</v>
      </c>
      <c r="E419" s="43">
        <f t="shared" si="12"/>
        <v>365</v>
      </c>
      <c r="F419" s="43">
        <f>COUNTIF(E420:$E$981,365)</f>
        <v>562</v>
      </c>
      <c r="G419" s="43">
        <f>COUNTIF(E420:$E$981,366)</f>
        <v>0</v>
      </c>
      <c r="H419" s="2"/>
    </row>
    <row r="420" spans="1:8" x14ac:dyDescent="0.25">
      <c r="A420" s="45">
        <f t="shared" si="13"/>
        <v>46014</v>
      </c>
      <c r="B420" s="49">
        <f>ROUND(('Все выпуски'!$Z$3*'Все выпуски'!$Z$6/100)*((VLOOKUP(IF(D420="Нет",VLOOKUP(C420,'Айгенис Оп31'!$A$2:$C$13,3,0),VLOOKUP((C420-1),'Айгенис Оп31'!$A$2:$C$13,3,0)),$A$2:$G$981,6,0)-VLOOKUP(A420,$A$2:$G$981,6,0))/365+(VLOOKUP(IF(D420="Нет",VLOOKUP(C420,'Айгенис Оп31'!$A$2:$C$13,3,0),VLOOKUP((C420-1),'Айгенис Оп31'!$A$2:$C$13,3,0)),$A$2:$G$981,7,0)-VLOOKUP(A420,$A$2:$G$981,7,0))/366),2)</f>
        <v>4.3600000000000003</v>
      </c>
      <c r="C420" s="1">
        <f>COUNTIF($D$2:D420,"Да")</f>
        <v>4</v>
      </c>
      <c r="D420" s="42" t="str">
        <f>IF(ISERROR(VLOOKUP(A420,'Айгенис Оп31'!$C$3:$C$13,1,0)),"Нет","Да")</f>
        <v>Нет</v>
      </c>
      <c r="E420" s="43">
        <f t="shared" si="12"/>
        <v>365</v>
      </c>
      <c r="F420" s="43">
        <f>COUNTIF(E421:$E$981,365)</f>
        <v>561</v>
      </c>
      <c r="G420" s="43">
        <f>COUNTIF(E421:$E$981,366)</f>
        <v>0</v>
      </c>
      <c r="H420" s="2"/>
    </row>
    <row r="421" spans="1:8" x14ac:dyDescent="0.25">
      <c r="A421" s="45">
        <f t="shared" si="13"/>
        <v>46015</v>
      </c>
      <c r="B421" s="49">
        <f>ROUND(('Все выпуски'!$Z$3*'Все выпуски'!$Z$6/100)*((VLOOKUP(IF(D421="Нет",VLOOKUP(C421,'Айгенис Оп31'!$A$2:$C$13,3,0),VLOOKUP((C421-1),'Айгенис Оп31'!$A$2:$C$13,3,0)),$A$2:$G$981,6,0)-VLOOKUP(A421,$A$2:$G$981,6,0))/365+(VLOOKUP(IF(D421="Нет",VLOOKUP(C421,'Айгенис Оп31'!$A$2:$C$13,3,0),VLOOKUP((C421-1),'Айгенис Оп31'!$A$2:$C$13,3,0)),$A$2:$G$981,7,0)-VLOOKUP(A421,$A$2:$G$981,7,0))/366),2)</f>
        <v>4.46</v>
      </c>
      <c r="C421" s="1">
        <f>COUNTIF($D$2:D421,"Да")</f>
        <v>4</v>
      </c>
      <c r="D421" s="42" t="str">
        <f>IF(ISERROR(VLOOKUP(A421,'Айгенис Оп31'!$C$3:$C$13,1,0)),"Нет","Да")</f>
        <v>Нет</v>
      </c>
      <c r="E421" s="43">
        <f t="shared" si="12"/>
        <v>365</v>
      </c>
      <c r="F421" s="43">
        <f>COUNTIF(E422:$E$981,365)</f>
        <v>560</v>
      </c>
      <c r="G421" s="43">
        <f>COUNTIF(E422:$E$981,366)</f>
        <v>0</v>
      </c>
      <c r="H421" s="2"/>
    </row>
    <row r="422" spans="1:8" x14ac:dyDescent="0.25">
      <c r="A422" s="45">
        <f t="shared" si="13"/>
        <v>46016</v>
      </c>
      <c r="B422" s="49">
        <f>ROUND(('Все выпуски'!$Z$3*'Все выпуски'!$Z$6/100)*((VLOOKUP(IF(D422="Нет",VLOOKUP(C422,'Айгенис Оп31'!$A$2:$C$13,3,0),VLOOKUP((C422-1),'Айгенис Оп31'!$A$2:$C$13,3,0)),$A$2:$G$981,6,0)-VLOOKUP(A422,$A$2:$G$981,6,0))/365+(VLOOKUP(IF(D422="Нет",VLOOKUP(C422,'Айгенис Оп31'!$A$2:$C$13,3,0),VLOOKUP((C422-1),'Айгенис Оп31'!$A$2:$C$13,3,0)),$A$2:$G$981,7,0)-VLOOKUP(A422,$A$2:$G$981,7,0))/366),2)</f>
        <v>4.5599999999999996</v>
      </c>
      <c r="C422" s="1">
        <f>COUNTIF($D$2:D422,"Да")</f>
        <v>4</v>
      </c>
      <c r="D422" s="42" t="str">
        <f>IF(ISERROR(VLOOKUP(A422,'Айгенис Оп31'!$C$3:$C$13,1,0)),"Нет","Да")</f>
        <v>Нет</v>
      </c>
      <c r="E422" s="43">
        <f t="shared" si="12"/>
        <v>365</v>
      </c>
      <c r="F422" s="43">
        <f>COUNTIF(E423:$E$981,365)</f>
        <v>559</v>
      </c>
      <c r="G422" s="43">
        <f>COUNTIF(E423:$E$981,366)</f>
        <v>0</v>
      </c>
      <c r="H422" s="2"/>
    </row>
    <row r="423" spans="1:8" x14ac:dyDescent="0.25">
      <c r="A423" s="45">
        <f t="shared" si="13"/>
        <v>46017</v>
      </c>
      <c r="B423" s="49">
        <f>ROUND(('Все выпуски'!$Z$3*'Все выпуски'!$Z$6/100)*((VLOOKUP(IF(D423="Нет",VLOOKUP(C423,'Айгенис Оп31'!$A$2:$C$13,3,0),VLOOKUP((C423-1),'Айгенис Оп31'!$A$2:$C$13,3,0)),$A$2:$G$981,6,0)-VLOOKUP(A423,$A$2:$G$981,6,0))/365+(VLOOKUP(IF(D423="Нет",VLOOKUP(C423,'Айгенис Оп31'!$A$2:$C$13,3,0),VLOOKUP((C423-1),'Айгенис Оп31'!$A$2:$C$13,3,0)),$A$2:$G$981,7,0)-VLOOKUP(A423,$A$2:$G$981,7,0))/366),2)</f>
        <v>4.66</v>
      </c>
      <c r="C423" s="1">
        <f>COUNTIF($D$2:D423,"Да")</f>
        <v>4</v>
      </c>
      <c r="D423" s="42" t="str">
        <f>IF(ISERROR(VLOOKUP(A423,'Айгенис Оп31'!$C$3:$C$13,1,0)),"Нет","Да")</f>
        <v>Нет</v>
      </c>
      <c r="E423" s="43">
        <f t="shared" si="12"/>
        <v>365</v>
      </c>
      <c r="F423" s="43">
        <f>COUNTIF(E424:$E$981,365)</f>
        <v>558</v>
      </c>
      <c r="G423" s="43">
        <f>COUNTIF(E424:$E$981,366)</f>
        <v>0</v>
      </c>
      <c r="H423" s="2"/>
    </row>
    <row r="424" spans="1:8" x14ac:dyDescent="0.25">
      <c r="A424" s="45">
        <f t="shared" si="13"/>
        <v>46018</v>
      </c>
      <c r="B424" s="49">
        <f>ROUND(('Все выпуски'!$Z$3*'Все выпуски'!$Z$6/100)*((VLOOKUP(IF(D424="Нет",VLOOKUP(C424,'Айгенис Оп31'!$A$2:$C$13,3,0),VLOOKUP((C424-1),'Айгенис Оп31'!$A$2:$C$13,3,0)),$A$2:$G$981,6,0)-VLOOKUP(A424,$A$2:$G$981,6,0))/365+(VLOOKUP(IF(D424="Нет",VLOOKUP(C424,'Айгенис Оп31'!$A$2:$C$13,3,0),VLOOKUP((C424-1),'Айгенис Оп31'!$A$2:$C$13,3,0)),$A$2:$G$981,7,0)-VLOOKUP(A424,$A$2:$G$981,7,0))/366),2)</f>
        <v>4.76</v>
      </c>
      <c r="C424" s="1">
        <f>COUNTIF($D$2:D424,"Да")</f>
        <v>4</v>
      </c>
      <c r="D424" s="42" t="str">
        <f>IF(ISERROR(VLOOKUP(A424,'Айгенис Оп31'!$C$3:$C$13,1,0)),"Нет","Да")</f>
        <v>Нет</v>
      </c>
      <c r="E424" s="43">
        <f t="shared" si="12"/>
        <v>365</v>
      </c>
      <c r="F424" s="43">
        <f>COUNTIF(E425:$E$981,365)</f>
        <v>557</v>
      </c>
      <c r="G424" s="43">
        <f>COUNTIF(E425:$E$981,366)</f>
        <v>0</v>
      </c>
      <c r="H424" s="2"/>
    </row>
    <row r="425" spans="1:8" x14ac:dyDescent="0.25">
      <c r="A425" s="45">
        <f t="shared" si="13"/>
        <v>46019</v>
      </c>
      <c r="B425" s="49">
        <f>ROUND(('Все выпуски'!$Z$3*'Все выпуски'!$Z$6/100)*((VLOOKUP(IF(D425="Нет",VLOOKUP(C425,'Айгенис Оп31'!$A$2:$C$13,3,0),VLOOKUP((C425-1),'Айгенис Оп31'!$A$2:$C$13,3,0)),$A$2:$G$981,6,0)-VLOOKUP(A425,$A$2:$G$981,6,0))/365+(VLOOKUP(IF(D425="Нет",VLOOKUP(C425,'Айгенис Оп31'!$A$2:$C$13,3,0),VLOOKUP((C425-1),'Айгенис Оп31'!$A$2:$C$13,3,0)),$A$2:$G$981,7,0)-VLOOKUP(A425,$A$2:$G$981,7,0))/366),2)</f>
        <v>4.87</v>
      </c>
      <c r="C425" s="1">
        <f>COUNTIF($D$2:D425,"Да")</f>
        <v>4</v>
      </c>
      <c r="D425" s="42" t="str">
        <f>IF(ISERROR(VLOOKUP(A425,'Айгенис Оп31'!$C$3:$C$13,1,0)),"Нет","Да")</f>
        <v>Нет</v>
      </c>
      <c r="E425" s="43">
        <f t="shared" si="12"/>
        <v>365</v>
      </c>
      <c r="F425" s="43">
        <f>COUNTIF(E426:$E$981,365)</f>
        <v>556</v>
      </c>
      <c r="G425" s="43">
        <f>COUNTIF(E426:$E$981,366)</f>
        <v>0</v>
      </c>
      <c r="H425" s="2"/>
    </row>
    <row r="426" spans="1:8" x14ac:dyDescent="0.25">
      <c r="A426" s="45">
        <f t="shared" si="13"/>
        <v>46020</v>
      </c>
      <c r="B426" s="49">
        <f>ROUND(('Все выпуски'!$Z$3*'Все выпуски'!$Z$6/100)*((VLOOKUP(IF(D426="Нет",VLOOKUP(C426,'Айгенис Оп31'!$A$2:$C$13,3,0),VLOOKUP((C426-1),'Айгенис Оп31'!$A$2:$C$13,3,0)),$A$2:$G$981,6,0)-VLOOKUP(A426,$A$2:$G$981,6,0))/365+(VLOOKUP(IF(D426="Нет",VLOOKUP(C426,'Айгенис Оп31'!$A$2:$C$13,3,0),VLOOKUP((C426-1),'Айгенис Оп31'!$A$2:$C$13,3,0)),$A$2:$G$981,7,0)-VLOOKUP(A426,$A$2:$G$981,7,0))/366),2)</f>
        <v>4.97</v>
      </c>
      <c r="C426" s="1">
        <f>COUNTIF($D$2:D426,"Да")</f>
        <v>4</v>
      </c>
      <c r="D426" s="42" t="str">
        <f>IF(ISERROR(VLOOKUP(A426,'Айгенис Оп31'!$C$3:$C$13,1,0)),"Нет","Да")</f>
        <v>Нет</v>
      </c>
      <c r="E426" s="43">
        <f t="shared" si="12"/>
        <v>365</v>
      </c>
      <c r="F426" s="43">
        <f>COUNTIF(E427:$E$981,365)</f>
        <v>555</v>
      </c>
      <c r="G426" s="43">
        <f>COUNTIF(E427:$E$981,366)</f>
        <v>0</v>
      </c>
      <c r="H426" s="2"/>
    </row>
    <row r="427" spans="1:8" x14ac:dyDescent="0.25">
      <c r="A427" s="45">
        <f t="shared" si="13"/>
        <v>46021</v>
      </c>
      <c r="B427" s="49">
        <f>ROUND(('Все выпуски'!$Z$3*'Все выпуски'!$Z$6/100)*((VLOOKUP(IF(D427="Нет",VLOOKUP(C427,'Айгенис Оп31'!$A$2:$C$13,3,0),VLOOKUP((C427-1),'Айгенис Оп31'!$A$2:$C$13,3,0)),$A$2:$G$981,6,0)-VLOOKUP(A427,$A$2:$G$981,6,0))/365+(VLOOKUP(IF(D427="Нет",VLOOKUP(C427,'Айгенис Оп31'!$A$2:$C$13,3,0),VLOOKUP((C427-1),'Айгенис Оп31'!$A$2:$C$13,3,0)),$A$2:$G$981,7,0)-VLOOKUP(A427,$A$2:$G$981,7,0))/366),2)</f>
        <v>5.07</v>
      </c>
      <c r="C427" s="1">
        <f>COUNTIF($D$2:D427,"Да")</f>
        <v>4</v>
      </c>
      <c r="D427" s="42" t="str">
        <f>IF(ISERROR(VLOOKUP(A427,'Айгенис Оп31'!$C$3:$C$13,1,0)),"Нет","Да")</f>
        <v>Нет</v>
      </c>
      <c r="E427" s="43">
        <f t="shared" si="12"/>
        <v>365</v>
      </c>
      <c r="F427" s="43">
        <f>COUNTIF(E428:$E$981,365)</f>
        <v>554</v>
      </c>
      <c r="G427" s="43">
        <f>COUNTIF(E428:$E$981,366)</f>
        <v>0</v>
      </c>
      <c r="H427" s="2"/>
    </row>
    <row r="428" spans="1:8" x14ac:dyDescent="0.25">
      <c r="A428" s="45">
        <f t="shared" si="13"/>
        <v>46022</v>
      </c>
      <c r="B428" s="49">
        <f>ROUND(('Все выпуски'!$Z$3*'Все выпуски'!$Z$6/100)*((VLOOKUP(IF(D428="Нет",VLOOKUP(C428,'Айгенис Оп31'!$A$2:$C$13,3,0),VLOOKUP((C428-1),'Айгенис Оп31'!$A$2:$C$13,3,0)),$A$2:$G$981,6,0)-VLOOKUP(A428,$A$2:$G$981,6,0))/365+(VLOOKUP(IF(D428="Нет",VLOOKUP(C428,'Айгенис Оп31'!$A$2:$C$13,3,0),VLOOKUP((C428-1),'Айгенис Оп31'!$A$2:$C$13,3,0)),$A$2:$G$981,7,0)-VLOOKUP(A428,$A$2:$G$981,7,0))/366),2)</f>
        <v>5.17</v>
      </c>
      <c r="C428" s="1">
        <f>COUNTIF($D$2:D428,"Да")</f>
        <v>4</v>
      </c>
      <c r="D428" s="42" t="str">
        <f>IF(ISERROR(VLOOKUP(A428,'Айгенис Оп31'!$C$3:$C$13,1,0)),"Нет","Да")</f>
        <v>Нет</v>
      </c>
      <c r="E428" s="43">
        <f t="shared" si="12"/>
        <v>365</v>
      </c>
      <c r="F428" s="43">
        <f>COUNTIF(E429:$E$981,365)</f>
        <v>553</v>
      </c>
      <c r="G428" s="43">
        <f>COUNTIF(E429:$E$981,366)</f>
        <v>0</v>
      </c>
      <c r="H428" s="2"/>
    </row>
    <row r="429" spans="1:8" x14ac:dyDescent="0.25">
      <c r="A429" s="45">
        <f t="shared" si="13"/>
        <v>46023</v>
      </c>
      <c r="B429" s="49">
        <f>ROUND(('Все выпуски'!$Z$3*'Все выпуски'!$Z$6/100)*((VLOOKUP(IF(D429="Нет",VLOOKUP(C429,'Айгенис Оп31'!$A$2:$C$13,3,0),VLOOKUP((C429-1),'Айгенис Оп31'!$A$2:$C$13,3,0)),$A$2:$G$981,6,0)-VLOOKUP(A429,$A$2:$G$981,6,0))/365+(VLOOKUP(IF(D429="Нет",VLOOKUP(C429,'Айгенис Оп31'!$A$2:$C$13,3,0),VLOOKUP((C429-1),'Айгенис Оп31'!$A$2:$C$13,3,0)),$A$2:$G$981,7,0)-VLOOKUP(A429,$A$2:$G$981,7,0))/366),2)</f>
        <v>5.27</v>
      </c>
      <c r="C429" s="1">
        <f>COUNTIF($D$2:D429,"Да")</f>
        <v>4</v>
      </c>
      <c r="D429" s="42" t="str">
        <f>IF(ISERROR(VLOOKUP(A429,'Айгенис Оп31'!$C$3:$C$13,1,0)),"Нет","Да")</f>
        <v>Нет</v>
      </c>
      <c r="E429" s="43">
        <f t="shared" si="12"/>
        <v>365</v>
      </c>
      <c r="F429" s="43">
        <f>COUNTIF(E430:$E$981,365)</f>
        <v>552</v>
      </c>
      <c r="G429" s="43">
        <f>COUNTIF(E430:$E$981,366)</f>
        <v>0</v>
      </c>
      <c r="H429" s="2"/>
    </row>
    <row r="430" spans="1:8" x14ac:dyDescent="0.25">
      <c r="A430" s="45">
        <f t="shared" si="13"/>
        <v>46024</v>
      </c>
      <c r="B430" s="49">
        <f>ROUND(('Все выпуски'!$Z$3*'Все выпуски'!$Z$6/100)*((VLOOKUP(IF(D430="Нет",VLOOKUP(C430,'Айгенис Оп31'!$A$2:$C$13,3,0),VLOOKUP((C430-1),'Айгенис Оп31'!$A$2:$C$13,3,0)),$A$2:$G$981,6,0)-VLOOKUP(A430,$A$2:$G$981,6,0))/365+(VLOOKUP(IF(D430="Нет",VLOOKUP(C430,'Айгенис Оп31'!$A$2:$C$13,3,0),VLOOKUP((C430-1),'Айгенис Оп31'!$A$2:$C$13,3,0)),$A$2:$G$981,7,0)-VLOOKUP(A430,$A$2:$G$981,7,0))/366),2)</f>
        <v>5.37</v>
      </c>
      <c r="C430" s="1">
        <f>COUNTIF($D$2:D430,"Да")</f>
        <v>4</v>
      </c>
      <c r="D430" s="42" t="str">
        <f>IF(ISERROR(VLOOKUP(A430,'Айгенис Оп31'!$C$3:$C$13,1,0)),"Нет","Да")</f>
        <v>Нет</v>
      </c>
      <c r="E430" s="43">
        <f t="shared" si="12"/>
        <v>365</v>
      </c>
      <c r="F430" s="43">
        <f>COUNTIF(E431:$E$981,365)</f>
        <v>551</v>
      </c>
      <c r="G430" s="43">
        <f>COUNTIF(E431:$E$981,366)</f>
        <v>0</v>
      </c>
      <c r="H430" s="2"/>
    </row>
    <row r="431" spans="1:8" x14ac:dyDescent="0.25">
      <c r="A431" s="45">
        <f t="shared" si="13"/>
        <v>46025</v>
      </c>
      <c r="B431" s="49">
        <f>ROUND(('Все выпуски'!$Z$3*'Все выпуски'!$Z$6/100)*((VLOOKUP(IF(D431="Нет",VLOOKUP(C431,'Айгенис Оп31'!$A$2:$C$13,3,0),VLOOKUP((C431-1),'Айгенис Оп31'!$A$2:$C$13,3,0)),$A$2:$G$981,6,0)-VLOOKUP(A431,$A$2:$G$981,6,0))/365+(VLOOKUP(IF(D431="Нет",VLOOKUP(C431,'Айгенис Оп31'!$A$2:$C$13,3,0),VLOOKUP((C431-1),'Айгенис Оп31'!$A$2:$C$13,3,0)),$A$2:$G$981,7,0)-VLOOKUP(A431,$A$2:$G$981,7,0))/366),2)</f>
        <v>5.47</v>
      </c>
      <c r="C431" s="1">
        <f>COUNTIF($D$2:D431,"Да")</f>
        <v>4</v>
      </c>
      <c r="D431" s="42" t="str">
        <f>IF(ISERROR(VLOOKUP(A431,'Айгенис Оп31'!$C$3:$C$13,1,0)),"Нет","Да")</f>
        <v>Нет</v>
      </c>
      <c r="E431" s="43">
        <f t="shared" si="12"/>
        <v>365</v>
      </c>
      <c r="F431" s="43">
        <f>COUNTIF(E432:$E$981,365)</f>
        <v>550</v>
      </c>
      <c r="G431" s="43">
        <f>COUNTIF(E432:$E$981,366)</f>
        <v>0</v>
      </c>
      <c r="H431" s="2"/>
    </row>
    <row r="432" spans="1:8" x14ac:dyDescent="0.25">
      <c r="A432" s="45">
        <f t="shared" si="13"/>
        <v>46026</v>
      </c>
      <c r="B432" s="49">
        <f>ROUND(('Все выпуски'!$Z$3*'Все выпуски'!$Z$6/100)*((VLOOKUP(IF(D432="Нет",VLOOKUP(C432,'Айгенис Оп31'!$A$2:$C$13,3,0),VLOOKUP((C432-1),'Айгенис Оп31'!$A$2:$C$13,3,0)),$A$2:$G$981,6,0)-VLOOKUP(A432,$A$2:$G$981,6,0))/365+(VLOOKUP(IF(D432="Нет",VLOOKUP(C432,'Айгенис Оп31'!$A$2:$C$13,3,0),VLOOKUP((C432-1),'Айгенис Оп31'!$A$2:$C$13,3,0)),$A$2:$G$981,7,0)-VLOOKUP(A432,$A$2:$G$981,7,0))/366),2)</f>
        <v>5.58</v>
      </c>
      <c r="C432" s="1">
        <f>COUNTIF($D$2:D432,"Да")</f>
        <v>4</v>
      </c>
      <c r="D432" s="42" t="str">
        <f>IF(ISERROR(VLOOKUP(A432,'Айгенис Оп31'!$C$3:$C$13,1,0)),"Нет","Да")</f>
        <v>Нет</v>
      </c>
      <c r="E432" s="43">
        <f t="shared" si="12"/>
        <v>365</v>
      </c>
      <c r="F432" s="43">
        <f>COUNTIF(E433:$E$981,365)</f>
        <v>549</v>
      </c>
      <c r="G432" s="43">
        <f>COUNTIF(E433:$E$981,366)</f>
        <v>0</v>
      </c>
      <c r="H432" s="2"/>
    </row>
    <row r="433" spans="1:8" x14ac:dyDescent="0.25">
      <c r="A433" s="45">
        <f t="shared" si="13"/>
        <v>46027</v>
      </c>
      <c r="B433" s="49">
        <f>ROUND(('Все выпуски'!$Z$3*'Все выпуски'!$Z$6/100)*((VLOOKUP(IF(D433="Нет",VLOOKUP(C433,'Айгенис Оп31'!$A$2:$C$13,3,0),VLOOKUP((C433-1),'Айгенис Оп31'!$A$2:$C$13,3,0)),$A$2:$G$981,6,0)-VLOOKUP(A433,$A$2:$G$981,6,0))/365+(VLOOKUP(IF(D433="Нет",VLOOKUP(C433,'Айгенис Оп31'!$A$2:$C$13,3,0),VLOOKUP((C433-1),'Айгенис Оп31'!$A$2:$C$13,3,0)),$A$2:$G$981,7,0)-VLOOKUP(A433,$A$2:$G$981,7,0))/366),2)</f>
        <v>5.68</v>
      </c>
      <c r="C433" s="1">
        <f>COUNTIF($D$2:D433,"Да")</f>
        <v>4</v>
      </c>
      <c r="D433" s="42" t="str">
        <f>IF(ISERROR(VLOOKUP(A433,'Айгенис Оп31'!$C$3:$C$13,1,0)),"Нет","Да")</f>
        <v>Нет</v>
      </c>
      <c r="E433" s="43">
        <f t="shared" si="12"/>
        <v>365</v>
      </c>
      <c r="F433" s="43">
        <f>COUNTIF(E434:$E$981,365)</f>
        <v>548</v>
      </c>
      <c r="G433" s="43">
        <f>COUNTIF(E434:$E$981,366)</f>
        <v>0</v>
      </c>
      <c r="H433" s="2"/>
    </row>
    <row r="434" spans="1:8" x14ac:dyDescent="0.25">
      <c r="A434" s="45">
        <f t="shared" si="13"/>
        <v>46028</v>
      </c>
      <c r="B434" s="49">
        <f>ROUND(('Все выпуски'!$Z$3*'Все выпуски'!$Z$6/100)*((VLOOKUP(IF(D434="Нет",VLOOKUP(C434,'Айгенис Оп31'!$A$2:$C$13,3,0),VLOOKUP((C434-1),'Айгенис Оп31'!$A$2:$C$13,3,0)),$A$2:$G$981,6,0)-VLOOKUP(A434,$A$2:$G$981,6,0))/365+(VLOOKUP(IF(D434="Нет",VLOOKUP(C434,'Айгенис Оп31'!$A$2:$C$13,3,0),VLOOKUP((C434-1),'Айгенис Оп31'!$A$2:$C$13,3,0)),$A$2:$G$981,7,0)-VLOOKUP(A434,$A$2:$G$981,7,0))/366),2)</f>
        <v>5.78</v>
      </c>
      <c r="C434" s="1">
        <f>COUNTIF($D$2:D434,"Да")</f>
        <v>4</v>
      </c>
      <c r="D434" s="42" t="str">
        <f>IF(ISERROR(VLOOKUP(A434,'Айгенис Оп31'!$C$3:$C$13,1,0)),"Нет","Да")</f>
        <v>Нет</v>
      </c>
      <c r="E434" s="43">
        <f t="shared" si="12"/>
        <v>365</v>
      </c>
      <c r="F434" s="43">
        <f>COUNTIF(E435:$E$981,365)</f>
        <v>547</v>
      </c>
      <c r="G434" s="43">
        <f>COUNTIF(E435:$E$981,366)</f>
        <v>0</v>
      </c>
      <c r="H434" s="2"/>
    </row>
    <row r="435" spans="1:8" x14ac:dyDescent="0.25">
      <c r="A435" s="45">
        <f t="shared" si="13"/>
        <v>46029</v>
      </c>
      <c r="B435" s="49">
        <f>ROUND(('Все выпуски'!$Z$3*'Все выпуски'!$Z$6/100)*((VLOOKUP(IF(D435="Нет",VLOOKUP(C435,'Айгенис Оп31'!$A$2:$C$13,3,0),VLOOKUP((C435-1),'Айгенис Оп31'!$A$2:$C$13,3,0)),$A$2:$G$981,6,0)-VLOOKUP(A435,$A$2:$G$981,6,0))/365+(VLOOKUP(IF(D435="Нет",VLOOKUP(C435,'Айгенис Оп31'!$A$2:$C$13,3,0),VLOOKUP((C435-1),'Айгенис Оп31'!$A$2:$C$13,3,0)),$A$2:$G$981,7,0)-VLOOKUP(A435,$A$2:$G$981,7,0))/366),2)</f>
        <v>5.88</v>
      </c>
      <c r="C435" s="1">
        <f>COUNTIF($D$2:D435,"Да")</f>
        <v>4</v>
      </c>
      <c r="D435" s="42" t="str">
        <f>IF(ISERROR(VLOOKUP(A435,'Айгенис Оп31'!$C$3:$C$13,1,0)),"Нет","Да")</f>
        <v>Нет</v>
      </c>
      <c r="E435" s="43">
        <f t="shared" si="12"/>
        <v>365</v>
      </c>
      <c r="F435" s="43">
        <f>COUNTIF(E436:$E$981,365)</f>
        <v>546</v>
      </c>
      <c r="G435" s="43">
        <f>COUNTIF(E436:$E$981,366)</f>
        <v>0</v>
      </c>
      <c r="H435" s="2"/>
    </row>
    <row r="436" spans="1:8" x14ac:dyDescent="0.25">
      <c r="A436" s="45">
        <f t="shared" si="13"/>
        <v>46030</v>
      </c>
      <c r="B436" s="49">
        <f>ROUND(('Все выпуски'!$Z$3*'Все выпуски'!$Z$6/100)*((VLOOKUP(IF(D436="Нет",VLOOKUP(C436,'Айгенис Оп31'!$A$2:$C$13,3,0),VLOOKUP((C436-1),'Айгенис Оп31'!$A$2:$C$13,3,0)),$A$2:$G$981,6,0)-VLOOKUP(A436,$A$2:$G$981,6,0))/365+(VLOOKUP(IF(D436="Нет",VLOOKUP(C436,'Айгенис Оп31'!$A$2:$C$13,3,0),VLOOKUP((C436-1),'Айгенис Оп31'!$A$2:$C$13,3,0)),$A$2:$G$981,7,0)-VLOOKUP(A436,$A$2:$G$981,7,0))/366),2)</f>
        <v>5.98</v>
      </c>
      <c r="C436" s="1">
        <f>COUNTIF($D$2:D436,"Да")</f>
        <v>4</v>
      </c>
      <c r="D436" s="42" t="str">
        <f>IF(ISERROR(VLOOKUP(A436,'Айгенис Оп31'!$C$3:$C$13,1,0)),"Нет","Да")</f>
        <v>Нет</v>
      </c>
      <c r="E436" s="43">
        <f t="shared" si="12"/>
        <v>365</v>
      </c>
      <c r="F436" s="43">
        <f>COUNTIF(E437:$E$981,365)</f>
        <v>545</v>
      </c>
      <c r="G436" s="43">
        <f>COUNTIF(E437:$E$981,366)</f>
        <v>0</v>
      </c>
      <c r="H436" s="2"/>
    </row>
    <row r="437" spans="1:8" x14ac:dyDescent="0.25">
      <c r="A437" s="45">
        <f t="shared" si="13"/>
        <v>46031</v>
      </c>
      <c r="B437" s="49">
        <f>ROUND(('Все выпуски'!$Z$3*'Все выпуски'!$Z$6/100)*((VLOOKUP(IF(D437="Нет",VLOOKUP(C437,'Айгенис Оп31'!$A$2:$C$13,3,0),VLOOKUP((C437-1),'Айгенис Оп31'!$A$2:$C$13,3,0)),$A$2:$G$981,6,0)-VLOOKUP(A437,$A$2:$G$981,6,0))/365+(VLOOKUP(IF(D437="Нет",VLOOKUP(C437,'Айгенис Оп31'!$A$2:$C$13,3,0),VLOOKUP((C437-1),'Айгенис Оп31'!$A$2:$C$13,3,0)),$A$2:$G$981,7,0)-VLOOKUP(A437,$A$2:$G$981,7,0))/366),2)</f>
        <v>6.08</v>
      </c>
      <c r="C437" s="1">
        <f>COUNTIF($D$2:D437,"Да")</f>
        <v>4</v>
      </c>
      <c r="D437" s="42" t="str">
        <f>IF(ISERROR(VLOOKUP(A437,'Айгенис Оп31'!$C$3:$C$13,1,0)),"Нет","Да")</f>
        <v>Нет</v>
      </c>
      <c r="E437" s="43">
        <f t="shared" si="12"/>
        <v>365</v>
      </c>
      <c r="F437" s="43">
        <f>COUNTIF(E438:$E$981,365)</f>
        <v>544</v>
      </c>
      <c r="G437" s="43">
        <f>COUNTIF(E438:$E$981,366)</f>
        <v>0</v>
      </c>
      <c r="H437" s="2"/>
    </row>
    <row r="438" spans="1:8" x14ac:dyDescent="0.25">
      <c r="A438" s="45">
        <f t="shared" si="13"/>
        <v>46032</v>
      </c>
      <c r="B438" s="49">
        <f>ROUND(('Все выпуски'!$Z$3*'Все выпуски'!$Z$6/100)*((VLOOKUP(IF(D438="Нет",VLOOKUP(C438,'Айгенис Оп31'!$A$2:$C$13,3,0),VLOOKUP((C438-1),'Айгенис Оп31'!$A$2:$C$13,3,0)),$A$2:$G$981,6,0)-VLOOKUP(A438,$A$2:$G$981,6,0))/365+(VLOOKUP(IF(D438="Нет",VLOOKUP(C438,'Айгенис Оп31'!$A$2:$C$13,3,0),VLOOKUP((C438-1),'Айгенис Оп31'!$A$2:$C$13,3,0)),$A$2:$G$981,7,0)-VLOOKUP(A438,$A$2:$G$981,7,0))/366),2)</f>
        <v>6.18</v>
      </c>
      <c r="C438" s="1">
        <f>COUNTIF($D$2:D438,"Да")</f>
        <v>4</v>
      </c>
      <c r="D438" s="42" t="str">
        <f>IF(ISERROR(VLOOKUP(A438,'Айгенис Оп31'!$C$3:$C$13,1,0)),"Нет","Да")</f>
        <v>Нет</v>
      </c>
      <c r="E438" s="43">
        <f t="shared" si="12"/>
        <v>365</v>
      </c>
      <c r="F438" s="43">
        <f>COUNTIF(E439:$E$981,365)</f>
        <v>543</v>
      </c>
      <c r="G438" s="43">
        <f>COUNTIF(E439:$E$981,366)</f>
        <v>0</v>
      </c>
      <c r="H438" s="2"/>
    </row>
    <row r="439" spans="1:8" x14ac:dyDescent="0.25">
      <c r="A439" s="45">
        <f t="shared" si="13"/>
        <v>46033</v>
      </c>
      <c r="B439" s="49">
        <f>ROUND(('Все выпуски'!$Z$3*'Все выпуски'!$Z$6/100)*((VLOOKUP(IF(D439="Нет",VLOOKUP(C439,'Айгенис Оп31'!$A$2:$C$13,3,0),VLOOKUP((C439-1),'Айгенис Оп31'!$A$2:$C$13,3,0)),$A$2:$G$981,6,0)-VLOOKUP(A439,$A$2:$G$981,6,0))/365+(VLOOKUP(IF(D439="Нет",VLOOKUP(C439,'Айгенис Оп31'!$A$2:$C$13,3,0),VLOOKUP((C439-1),'Айгенис Оп31'!$A$2:$C$13,3,0)),$A$2:$G$981,7,0)-VLOOKUP(A439,$A$2:$G$981,7,0))/366),2)</f>
        <v>6.28</v>
      </c>
      <c r="C439" s="1">
        <f>COUNTIF($D$2:D439,"Да")</f>
        <v>4</v>
      </c>
      <c r="D439" s="42" t="str">
        <f>IF(ISERROR(VLOOKUP(A439,'Айгенис Оп31'!$C$3:$C$13,1,0)),"Нет","Да")</f>
        <v>Нет</v>
      </c>
      <c r="E439" s="43">
        <f t="shared" si="12"/>
        <v>365</v>
      </c>
      <c r="F439" s="43">
        <f>COUNTIF(E440:$E$981,365)</f>
        <v>542</v>
      </c>
      <c r="G439" s="43">
        <f>COUNTIF(E440:$E$981,366)</f>
        <v>0</v>
      </c>
      <c r="H439" s="2"/>
    </row>
    <row r="440" spans="1:8" x14ac:dyDescent="0.25">
      <c r="A440" s="45">
        <f t="shared" si="13"/>
        <v>46034</v>
      </c>
      <c r="B440" s="49">
        <f>ROUND(('Все выпуски'!$Z$3*'Все выпуски'!$Z$6/100)*((VLOOKUP(IF(D440="Нет",VLOOKUP(C440,'Айгенис Оп31'!$A$2:$C$13,3,0),VLOOKUP((C440-1),'Айгенис Оп31'!$A$2:$C$13,3,0)),$A$2:$G$981,6,0)-VLOOKUP(A440,$A$2:$G$981,6,0))/365+(VLOOKUP(IF(D440="Нет",VLOOKUP(C440,'Айгенис Оп31'!$A$2:$C$13,3,0),VLOOKUP((C440-1),'Айгенис Оп31'!$A$2:$C$13,3,0)),$A$2:$G$981,7,0)-VLOOKUP(A440,$A$2:$G$981,7,0))/366),2)</f>
        <v>6.39</v>
      </c>
      <c r="C440" s="1">
        <f>COUNTIF($D$2:D440,"Да")</f>
        <v>4</v>
      </c>
      <c r="D440" s="42" t="str">
        <f>IF(ISERROR(VLOOKUP(A440,'Айгенис Оп31'!$C$3:$C$13,1,0)),"Нет","Да")</f>
        <v>Нет</v>
      </c>
      <c r="E440" s="43">
        <f t="shared" si="12"/>
        <v>365</v>
      </c>
      <c r="F440" s="43">
        <f>COUNTIF(E441:$E$981,365)</f>
        <v>541</v>
      </c>
      <c r="G440" s="43">
        <f>COUNTIF(E441:$E$981,366)</f>
        <v>0</v>
      </c>
      <c r="H440" s="2"/>
    </row>
    <row r="441" spans="1:8" x14ac:dyDescent="0.25">
      <c r="A441" s="45">
        <f t="shared" si="13"/>
        <v>46035</v>
      </c>
      <c r="B441" s="49">
        <f>ROUND(('Все выпуски'!$Z$3*'Все выпуски'!$Z$6/100)*((VLOOKUP(IF(D441="Нет",VLOOKUP(C441,'Айгенис Оп31'!$A$2:$C$13,3,0),VLOOKUP((C441-1),'Айгенис Оп31'!$A$2:$C$13,3,0)),$A$2:$G$981,6,0)-VLOOKUP(A441,$A$2:$G$981,6,0))/365+(VLOOKUP(IF(D441="Нет",VLOOKUP(C441,'Айгенис Оп31'!$A$2:$C$13,3,0),VLOOKUP((C441-1),'Айгенис Оп31'!$A$2:$C$13,3,0)),$A$2:$G$981,7,0)-VLOOKUP(A441,$A$2:$G$981,7,0))/366),2)</f>
        <v>6.49</v>
      </c>
      <c r="C441" s="1">
        <f>COUNTIF($D$2:D441,"Да")</f>
        <v>4</v>
      </c>
      <c r="D441" s="42" t="str">
        <f>IF(ISERROR(VLOOKUP(A441,'Айгенис Оп31'!$C$3:$C$13,1,0)),"Нет","Да")</f>
        <v>Нет</v>
      </c>
      <c r="E441" s="43">
        <f t="shared" si="12"/>
        <v>365</v>
      </c>
      <c r="F441" s="43">
        <f>COUNTIF(E442:$E$981,365)</f>
        <v>540</v>
      </c>
      <c r="G441" s="43">
        <f>COUNTIF(E442:$E$981,366)</f>
        <v>0</v>
      </c>
      <c r="H441" s="2"/>
    </row>
    <row r="442" spans="1:8" x14ac:dyDescent="0.25">
      <c r="A442" s="45">
        <f t="shared" si="13"/>
        <v>46036</v>
      </c>
      <c r="B442" s="49">
        <f>ROUND(('Все выпуски'!$Z$3*'Все выпуски'!$Z$6/100)*((VLOOKUP(IF(D442="Нет",VLOOKUP(C442,'Айгенис Оп31'!$A$2:$C$13,3,0),VLOOKUP((C442-1),'Айгенис Оп31'!$A$2:$C$13,3,0)),$A$2:$G$981,6,0)-VLOOKUP(A442,$A$2:$G$981,6,0))/365+(VLOOKUP(IF(D442="Нет",VLOOKUP(C442,'Айгенис Оп31'!$A$2:$C$13,3,0),VLOOKUP((C442-1),'Айгенис Оп31'!$A$2:$C$13,3,0)),$A$2:$G$981,7,0)-VLOOKUP(A442,$A$2:$G$981,7,0))/366),2)</f>
        <v>6.59</v>
      </c>
      <c r="C442" s="1">
        <f>COUNTIF($D$2:D442,"Да")</f>
        <v>4</v>
      </c>
      <c r="D442" s="42" t="str">
        <f>IF(ISERROR(VLOOKUP(A442,'Айгенис Оп31'!$C$3:$C$13,1,0)),"Нет","Да")</f>
        <v>Нет</v>
      </c>
      <c r="E442" s="43">
        <f t="shared" si="12"/>
        <v>365</v>
      </c>
      <c r="F442" s="43">
        <f>COUNTIF(E443:$E$981,365)</f>
        <v>539</v>
      </c>
      <c r="G442" s="43">
        <f>COUNTIF(E443:$E$981,366)</f>
        <v>0</v>
      </c>
      <c r="H442" s="2"/>
    </row>
    <row r="443" spans="1:8" x14ac:dyDescent="0.25">
      <c r="A443" s="45">
        <f t="shared" si="13"/>
        <v>46037</v>
      </c>
      <c r="B443" s="49">
        <f>ROUND(('Все выпуски'!$Z$3*'Все выпуски'!$Z$6/100)*((VLOOKUP(IF(D443="Нет",VLOOKUP(C443,'Айгенис Оп31'!$A$2:$C$13,3,0),VLOOKUP((C443-1),'Айгенис Оп31'!$A$2:$C$13,3,0)),$A$2:$G$981,6,0)-VLOOKUP(A443,$A$2:$G$981,6,0))/365+(VLOOKUP(IF(D443="Нет",VLOOKUP(C443,'Айгенис Оп31'!$A$2:$C$13,3,0),VLOOKUP((C443-1),'Айгенис Оп31'!$A$2:$C$13,3,0)),$A$2:$G$981,7,0)-VLOOKUP(A443,$A$2:$G$981,7,0))/366),2)</f>
        <v>6.69</v>
      </c>
      <c r="C443" s="1">
        <f>COUNTIF($D$2:D443,"Да")</f>
        <v>4</v>
      </c>
      <c r="D443" s="42" t="str">
        <f>IF(ISERROR(VLOOKUP(A443,'Айгенис Оп31'!$C$3:$C$13,1,0)),"Нет","Да")</f>
        <v>Нет</v>
      </c>
      <c r="E443" s="43">
        <f t="shared" si="12"/>
        <v>365</v>
      </c>
      <c r="F443" s="43">
        <f>COUNTIF(E444:$E$981,365)</f>
        <v>538</v>
      </c>
      <c r="G443" s="43">
        <f>COUNTIF(E444:$E$981,366)</f>
        <v>0</v>
      </c>
      <c r="H443" s="2"/>
    </row>
    <row r="444" spans="1:8" x14ac:dyDescent="0.25">
      <c r="A444" s="45">
        <f t="shared" si="13"/>
        <v>46038</v>
      </c>
      <c r="B444" s="49">
        <f>ROUND(('Все выпуски'!$Z$3*'Все выпуски'!$Z$6/100)*((VLOOKUP(IF(D444="Нет",VLOOKUP(C444,'Айгенис Оп31'!$A$2:$C$13,3,0),VLOOKUP((C444-1),'Айгенис Оп31'!$A$2:$C$13,3,0)),$A$2:$G$981,6,0)-VLOOKUP(A444,$A$2:$G$981,6,0))/365+(VLOOKUP(IF(D444="Нет",VLOOKUP(C444,'Айгенис Оп31'!$A$2:$C$13,3,0),VLOOKUP((C444-1),'Айгенис Оп31'!$A$2:$C$13,3,0)),$A$2:$G$981,7,0)-VLOOKUP(A444,$A$2:$G$981,7,0))/366),2)</f>
        <v>6.79</v>
      </c>
      <c r="C444" s="1">
        <f>COUNTIF($D$2:D444,"Да")</f>
        <v>4</v>
      </c>
      <c r="D444" s="42" t="str">
        <f>IF(ISERROR(VLOOKUP(A444,'Айгенис Оп31'!$C$3:$C$13,1,0)),"Нет","Да")</f>
        <v>Нет</v>
      </c>
      <c r="E444" s="43">
        <f t="shared" si="12"/>
        <v>365</v>
      </c>
      <c r="F444" s="43">
        <f>COUNTIF(E445:$E$981,365)</f>
        <v>537</v>
      </c>
      <c r="G444" s="43">
        <f>COUNTIF(E445:$E$981,366)</f>
        <v>0</v>
      </c>
      <c r="H444" s="2"/>
    </row>
    <row r="445" spans="1:8" x14ac:dyDescent="0.25">
      <c r="A445" s="45">
        <f t="shared" si="13"/>
        <v>46039</v>
      </c>
      <c r="B445" s="49">
        <f>ROUND(('Все выпуски'!$Z$3*'Все выпуски'!$Z$6/100)*((VLOOKUP(IF(D445="Нет",VLOOKUP(C445,'Айгенис Оп31'!$A$2:$C$13,3,0),VLOOKUP((C445-1),'Айгенис Оп31'!$A$2:$C$13,3,0)),$A$2:$G$981,6,0)-VLOOKUP(A445,$A$2:$G$981,6,0))/365+(VLOOKUP(IF(D445="Нет",VLOOKUP(C445,'Айгенис Оп31'!$A$2:$C$13,3,0),VLOOKUP((C445-1),'Айгенис Оп31'!$A$2:$C$13,3,0)),$A$2:$G$981,7,0)-VLOOKUP(A445,$A$2:$G$981,7,0))/366),2)</f>
        <v>6.89</v>
      </c>
      <c r="C445" s="1">
        <f>COUNTIF($D$2:D445,"Да")</f>
        <v>4</v>
      </c>
      <c r="D445" s="42" t="str">
        <f>IF(ISERROR(VLOOKUP(A445,'Айгенис Оп31'!$C$3:$C$13,1,0)),"Нет","Да")</f>
        <v>Нет</v>
      </c>
      <c r="E445" s="43">
        <f t="shared" si="12"/>
        <v>365</v>
      </c>
      <c r="F445" s="43">
        <f>COUNTIF(E446:$E$981,365)</f>
        <v>536</v>
      </c>
      <c r="G445" s="43">
        <f>COUNTIF(E446:$E$981,366)</f>
        <v>0</v>
      </c>
      <c r="H445" s="2"/>
    </row>
    <row r="446" spans="1:8" x14ac:dyDescent="0.25">
      <c r="A446" s="45">
        <f t="shared" si="13"/>
        <v>46040</v>
      </c>
      <c r="B446" s="49">
        <f>ROUND(('Все выпуски'!$Z$3*'Все выпуски'!$Z$6/100)*((VLOOKUP(IF(D446="Нет",VLOOKUP(C446,'Айгенис Оп31'!$A$2:$C$13,3,0),VLOOKUP((C446-1),'Айгенис Оп31'!$A$2:$C$13,3,0)),$A$2:$G$981,6,0)-VLOOKUP(A446,$A$2:$G$981,6,0))/365+(VLOOKUP(IF(D446="Нет",VLOOKUP(C446,'Айгенис Оп31'!$A$2:$C$13,3,0),VLOOKUP((C446-1),'Айгенис Оп31'!$A$2:$C$13,3,0)),$A$2:$G$981,7,0)-VLOOKUP(A446,$A$2:$G$981,7,0))/366),2)</f>
        <v>6.99</v>
      </c>
      <c r="C446" s="1">
        <f>COUNTIF($D$2:D446,"Да")</f>
        <v>4</v>
      </c>
      <c r="D446" s="42" t="str">
        <f>IF(ISERROR(VLOOKUP(A446,'Айгенис Оп31'!$C$3:$C$13,1,0)),"Нет","Да")</f>
        <v>Нет</v>
      </c>
      <c r="E446" s="43">
        <f t="shared" si="12"/>
        <v>365</v>
      </c>
      <c r="F446" s="43">
        <f>COUNTIF(E447:$E$981,365)</f>
        <v>535</v>
      </c>
      <c r="G446" s="43">
        <f>COUNTIF(E447:$E$981,366)</f>
        <v>0</v>
      </c>
      <c r="H446" s="2"/>
    </row>
    <row r="447" spans="1:8" x14ac:dyDescent="0.25">
      <c r="A447" s="45">
        <f t="shared" si="13"/>
        <v>46041</v>
      </c>
      <c r="B447" s="49">
        <f>ROUND(('Все выпуски'!$Z$3*'Все выпуски'!$Z$6/100)*((VLOOKUP(IF(D447="Нет",VLOOKUP(C447,'Айгенис Оп31'!$A$2:$C$13,3,0),VLOOKUP((C447-1),'Айгенис Оп31'!$A$2:$C$13,3,0)),$A$2:$G$981,6,0)-VLOOKUP(A447,$A$2:$G$981,6,0))/365+(VLOOKUP(IF(D447="Нет",VLOOKUP(C447,'Айгенис Оп31'!$A$2:$C$13,3,0),VLOOKUP((C447-1),'Айгенис Оп31'!$A$2:$C$13,3,0)),$A$2:$G$981,7,0)-VLOOKUP(A447,$A$2:$G$981,7,0))/366),2)</f>
        <v>7.1</v>
      </c>
      <c r="C447" s="1">
        <f>COUNTIF($D$2:D447,"Да")</f>
        <v>4</v>
      </c>
      <c r="D447" s="42" t="str">
        <f>IF(ISERROR(VLOOKUP(A447,'Айгенис Оп31'!$C$3:$C$13,1,0)),"Нет","Да")</f>
        <v>Нет</v>
      </c>
      <c r="E447" s="43">
        <f t="shared" si="12"/>
        <v>365</v>
      </c>
      <c r="F447" s="43">
        <f>COUNTIF(E448:$E$981,365)</f>
        <v>534</v>
      </c>
      <c r="G447" s="43">
        <f>COUNTIF(E448:$E$981,366)</f>
        <v>0</v>
      </c>
      <c r="H447" s="2"/>
    </row>
    <row r="448" spans="1:8" x14ac:dyDescent="0.25">
      <c r="A448" s="45">
        <f t="shared" si="13"/>
        <v>46042</v>
      </c>
      <c r="B448" s="49">
        <f>ROUND(('Все выпуски'!$Z$3*'Все выпуски'!$Z$6/100)*((VLOOKUP(IF(D448="Нет",VLOOKUP(C448,'Айгенис Оп31'!$A$2:$C$13,3,0),VLOOKUP((C448-1),'Айгенис Оп31'!$A$2:$C$13,3,0)),$A$2:$G$981,6,0)-VLOOKUP(A448,$A$2:$G$981,6,0))/365+(VLOOKUP(IF(D448="Нет",VLOOKUP(C448,'Айгенис Оп31'!$A$2:$C$13,3,0),VLOOKUP((C448-1),'Айгенис Оп31'!$A$2:$C$13,3,0)),$A$2:$G$981,7,0)-VLOOKUP(A448,$A$2:$G$981,7,0))/366),2)</f>
        <v>7.2</v>
      </c>
      <c r="C448" s="1">
        <f>COUNTIF($D$2:D448,"Да")</f>
        <v>4</v>
      </c>
      <c r="D448" s="42" t="str">
        <f>IF(ISERROR(VLOOKUP(A448,'Айгенис Оп31'!$C$3:$C$13,1,0)),"Нет","Да")</f>
        <v>Нет</v>
      </c>
      <c r="E448" s="43">
        <f t="shared" si="12"/>
        <v>365</v>
      </c>
      <c r="F448" s="43">
        <f>COUNTIF(E449:$E$981,365)</f>
        <v>533</v>
      </c>
      <c r="G448" s="43">
        <f>COUNTIF(E449:$E$981,366)</f>
        <v>0</v>
      </c>
      <c r="H448" s="2"/>
    </row>
    <row r="449" spans="1:8" x14ac:dyDescent="0.25">
      <c r="A449" s="45">
        <f t="shared" si="13"/>
        <v>46043</v>
      </c>
      <c r="B449" s="49">
        <f>ROUND(('Все выпуски'!$Z$3*'Все выпуски'!$Z$6/100)*((VLOOKUP(IF(D449="Нет",VLOOKUP(C449,'Айгенис Оп31'!$A$2:$C$13,3,0),VLOOKUP((C449-1),'Айгенис Оп31'!$A$2:$C$13,3,0)),$A$2:$G$981,6,0)-VLOOKUP(A449,$A$2:$G$981,6,0))/365+(VLOOKUP(IF(D449="Нет",VLOOKUP(C449,'Айгенис Оп31'!$A$2:$C$13,3,0),VLOOKUP((C449-1),'Айгенис Оп31'!$A$2:$C$13,3,0)),$A$2:$G$981,7,0)-VLOOKUP(A449,$A$2:$G$981,7,0))/366),2)</f>
        <v>7.3</v>
      </c>
      <c r="C449" s="1">
        <f>COUNTIF($D$2:D449,"Да")</f>
        <v>4</v>
      </c>
      <c r="D449" s="42" t="str">
        <f>IF(ISERROR(VLOOKUP(A449,'Айгенис Оп31'!$C$3:$C$13,1,0)),"Нет","Да")</f>
        <v>Нет</v>
      </c>
      <c r="E449" s="43">
        <f t="shared" si="12"/>
        <v>365</v>
      </c>
      <c r="F449" s="43">
        <f>COUNTIF(E450:$E$981,365)</f>
        <v>532</v>
      </c>
      <c r="G449" s="43">
        <f>COUNTIF(E450:$E$981,366)</f>
        <v>0</v>
      </c>
      <c r="H449" s="2"/>
    </row>
    <row r="450" spans="1:8" x14ac:dyDescent="0.25">
      <c r="A450" s="45">
        <f t="shared" si="13"/>
        <v>46044</v>
      </c>
      <c r="B450" s="49">
        <f>ROUND(('Все выпуски'!$Z$3*'Все выпуски'!$Z$6/100)*((VLOOKUP(IF(D450="Нет",VLOOKUP(C450,'Айгенис Оп31'!$A$2:$C$13,3,0),VLOOKUP((C450-1),'Айгенис Оп31'!$A$2:$C$13,3,0)),$A$2:$G$981,6,0)-VLOOKUP(A450,$A$2:$G$981,6,0))/365+(VLOOKUP(IF(D450="Нет",VLOOKUP(C450,'Айгенис Оп31'!$A$2:$C$13,3,0),VLOOKUP((C450-1),'Айгенис Оп31'!$A$2:$C$13,3,0)),$A$2:$G$981,7,0)-VLOOKUP(A450,$A$2:$G$981,7,0))/366),2)</f>
        <v>7.4</v>
      </c>
      <c r="C450" s="1">
        <f>COUNTIF($D$2:D450,"Да")</f>
        <v>4</v>
      </c>
      <c r="D450" s="42" t="str">
        <f>IF(ISERROR(VLOOKUP(A450,'Айгенис Оп31'!$C$3:$C$13,1,0)),"Нет","Да")</f>
        <v>Нет</v>
      </c>
      <c r="E450" s="43">
        <f t="shared" si="12"/>
        <v>365</v>
      </c>
      <c r="F450" s="43">
        <f>COUNTIF(E451:$E$981,365)</f>
        <v>531</v>
      </c>
      <c r="G450" s="43">
        <f>COUNTIF(E451:$E$981,366)</f>
        <v>0</v>
      </c>
      <c r="H450" s="2"/>
    </row>
    <row r="451" spans="1:8" x14ac:dyDescent="0.25">
      <c r="A451" s="45">
        <f t="shared" si="13"/>
        <v>46045</v>
      </c>
      <c r="B451" s="49">
        <f>ROUND(('Все выпуски'!$Z$3*'Все выпуски'!$Z$6/100)*((VLOOKUP(IF(D451="Нет",VLOOKUP(C451,'Айгенис Оп31'!$A$2:$C$13,3,0),VLOOKUP((C451-1),'Айгенис Оп31'!$A$2:$C$13,3,0)),$A$2:$G$981,6,0)-VLOOKUP(A451,$A$2:$G$981,6,0))/365+(VLOOKUP(IF(D451="Нет",VLOOKUP(C451,'Айгенис Оп31'!$A$2:$C$13,3,0),VLOOKUP((C451-1),'Айгенис Оп31'!$A$2:$C$13,3,0)),$A$2:$G$981,7,0)-VLOOKUP(A451,$A$2:$G$981,7,0))/366),2)</f>
        <v>7.5</v>
      </c>
      <c r="C451" s="1">
        <f>COUNTIF($D$2:D451,"Да")</f>
        <v>4</v>
      </c>
      <c r="D451" s="42" t="str">
        <f>IF(ISERROR(VLOOKUP(A451,'Айгенис Оп31'!$C$3:$C$13,1,0)),"Нет","Да")</f>
        <v>Нет</v>
      </c>
      <c r="E451" s="43">
        <f t="shared" ref="E451:E514" si="14">IF(MOD(YEAR(A451),4)=0,366,365)</f>
        <v>365</v>
      </c>
      <c r="F451" s="43">
        <f>COUNTIF(E452:$E$981,365)</f>
        <v>530</v>
      </c>
      <c r="G451" s="43">
        <f>COUNTIF(E452:$E$981,366)</f>
        <v>0</v>
      </c>
      <c r="H451" s="2"/>
    </row>
    <row r="452" spans="1:8" x14ac:dyDescent="0.25">
      <c r="A452" s="45">
        <f t="shared" ref="A452:A515" si="15">A451+1</f>
        <v>46046</v>
      </c>
      <c r="B452" s="49">
        <f>ROUND(('Все выпуски'!$Z$3*'Все выпуски'!$Z$6/100)*((VLOOKUP(IF(D452="Нет",VLOOKUP(C452,'Айгенис Оп31'!$A$2:$C$13,3,0),VLOOKUP((C452-1),'Айгенис Оп31'!$A$2:$C$13,3,0)),$A$2:$G$981,6,0)-VLOOKUP(A452,$A$2:$G$981,6,0))/365+(VLOOKUP(IF(D452="Нет",VLOOKUP(C452,'Айгенис Оп31'!$A$2:$C$13,3,0),VLOOKUP((C452-1),'Айгенис Оп31'!$A$2:$C$13,3,0)),$A$2:$G$981,7,0)-VLOOKUP(A452,$A$2:$G$981,7,0))/366),2)</f>
        <v>7.6</v>
      </c>
      <c r="C452" s="1">
        <f>COUNTIF($D$2:D452,"Да")</f>
        <v>4</v>
      </c>
      <c r="D452" s="42" t="str">
        <f>IF(ISERROR(VLOOKUP(A452,'Айгенис Оп31'!$C$3:$C$13,1,0)),"Нет","Да")</f>
        <v>Нет</v>
      </c>
      <c r="E452" s="43">
        <f t="shared" si="14"/>
        <v>365</v>
      </c>
      <c r="F452" s="43">
        <f>COUNTIF(E453:$E$981,365)</f>
        <v>529</v>
      </c>
      <c r="G452" s="43">
        <f>COUNTIF(E453:$E$981,366)</f>
        <v>0</v>
      </c>
      <c r="H452" s="2"/>
    </row>
    <row r="453" spans="1:8" x14ac:dyDescent="0.25">
      <c r="A453" s="45">
        <f t="shared" si="15"/>
        <v>46047</v>
      </c>
      <c r="B453" s="49">
        <f>ROUND(('Все выпуски'!$Z$3*'Все выпуски'!$Z$6/100)*((VLOOKUP(IF(D453="Нет",VLOOKUP(C453,'Айгенис Оп31'!$A$2:$C$13,3,0),VLOOKUP((C453-1),'Айгенис Оп31'!$A$2:$C$13,3,0)),$A$2:$G$981,6,0)-VLOOKUP(A453,$A$2:$G$981,6,0))/365+(VLOOKUP(IF(D453="Нет",VLOOKUP(C453,'Айгенис Оп31'!$A$2:$C$13,3,0),VLOOKUP((C453-1),'Айгенис Оп31'!$A$2:$C$13,3,0)),$A$2:$G$981,7,0)-VLOOKUP(A453,$A$2:$G$981,7,0))/366),2)</f>
        <v>7.7</v>
      </c>
      <c r="C453" s="1">
        <f>COUNTIF($D$2:D453,"Да")</f>
        <v>4</v>
      </c>
      <c r="D453" s="42" t="str">
        <f>IF(ISERROR(VLOOKUP(A453,'Айгенис Оп31'!$C$3:$C$13,1,0)),"Нет","Да")</f>
        <v>Нет</v>
      </c>
      <c r="E453" s="43">
        <f t="shared" si="14"/>
        <v>365</v>
      </c>
      <c r="F453" s="43">
        <f>COUNTIF(E454:$E$981,365)</f>
        <v>528</v>
      </c>
      <c r="G453" s="43">
        <f>COUNTIF(E454:$E$981,366)</f>
        <v>0</v>
      </c>
      <c r="H453" s="2"/>
    </row>
    <row r="454" spans="1:8" x14ac:dyDescent="0.25">
      <c r="A454" s="45">
        <f t="shared" si="15"/>
        <v>46048</v>
      </c>
      <c r="B454" s="49">
        <f>ROUND(('Все выпуски'!$Z$3*'Все выпуски'!$Z$6/100)*((VLOOKUP(IF(D454="Нет",VLOOKUP(C454,'Айгенис Оп31'!$A$2:$C$13,3,0),VLOOKUP((C454-1),'Айгенис Оп31'!$A$2:$C$13,3,0)),$A$2:$G$981,6,0)-VLOOKUP(A454,$A$2:$G$981,6,0))/365+(VLOOKUP(IF(D454="Нет",VLOOKUP(C454,'Айгенис Оп31'!$A$2:$C$13,3,0),VLOOKUP((C454-1),'Айгенис Оп31'!$A$2:$C$13,3,0)),$A$2:$G$981,7,0)-VLOOKUP(A454,$A$2:$G$981,7,0))/366),2)</f>
        <v>7.81</v>
      </c>
      <c r="C454" s="1">
        <f>COUNTIF($D$2:D454,"Да")</f>
        <v>4</v>
      </c>
      <c r="D454" s="42" t="str">
        <f>IF(ISERROR(VLOOKUP(A454,'Айгенис Оп31'!$C$3:$C$13,1,0)),"Нет","Да")</f>
        <v>Нет</v>
      </c>
      <c r="E454" s="43">
        <f t="shared" si="14"/>
        <v>365</v>
      </c>
      <c r="F454" s="43">
        <f>COUNTIF(E455:$E$981,365)</f>
        <v>527</v>
      </c>
      <c r="G454" s="43">
        <f>COUNTIF(E455:$E$981,366)</f>
        <v>0</v>
      </c>
      <c r="H454" s="2"/>
    </row>
    <row r="455" spans="1:8" x14ac:dyDescent="0.25">
      <c r="A455" s="45">
        <f t="shared" si="15"/>
        <v>46049</v>
      </c>
      <c r="B455" s="49">
        <f>ROUND(('Все выпуски'!$Z$3*'Все выпуски'!$Z$6/100)*((VLOOKUP(IF(D455="Нет",VLOOKUP(C455,'Айгенис Оп31'!$A$2:$C$13,3,0),VLOOKUP((C455-1),'Айгенис Оп31'!$A$2:$C$13,3,0)),$A$2:$G$981,6,0)-VLOOKUP(A455,$A$2:$G$981,6,0))/365+(VLOOKUP(IF(D455="Нет",VLOOKUP(C455,'Айгенис Оп31'!$A$2:$C$13,3,0),VLOOKUP((C455-1),'Айгенис Оп31'!$A$2:$C$13,3,0)),$A$2:$G$981,7,0)-VLOOKUP(A455,$A$2:$G$981,7,0))/366),2)</f>
        <v>7.91</v>
      </c>
      <c r="C455" s="1">
        <f>COUNTIF($D$2:D455,"Да")</f>
        <v>4</v>
      </c>
      <c r="D455" s="42" t="str">
        <f>IF(ISERROR(VLOOKUP(A455,'Айгенис Оп31'!$C$3:$C$13,1,0)),"Нет","Да")</f>
        <v>Нет</v>
      </c>
      <c r="E455" s="43">
        <f t="shared" si="14"/>
        <v>365</v>
      </c>
      <c r="F455" s="43">
        <f>COUNTIF(E456:$E$981,365)</f>
        <v>526</v>
      </c>
      <c r="G455" s="43">
        <f>COUNTIF(E456:$E$981,366)</f>
        <v>0</v>
      </c>
      <c r="H455" s="2"/>
    </row>
    <row r="456" spans="1:8" x14ac:dyDescent="0.25">
      <c r="A456" s="45">
        <f t="shared" si="15"/>
        <v>46050</v>
      </c>
      <c r="B456" s="49">
        <f>ROUND(('Все выпуски'!$Z$3*'Все выпуски'!$Z$6/100)*((VLOOKUP(IF(D456="Нет",VLOOKUP(C456,'Айгенис Оп31'!$A$2:$C$13,3,0),VLOOKUP((C456-1),'Айгенис Оп31'!$A$2:$C$13,3,0)),$A$2:$G$981,6,0)-VLOOKUP(A456,$A$2:$G$981,6,0))/365+(VLOOKUP(IF(D456="Нет",VLOOKUP(C456,'Айгенис Оп31'!$A$2:$C$13,3,0),VLOOKUP((C456-1),'Айгенис Оп31'!$A$2:$C$13,3,0)),$A$2:$G$981,7,0)-VLOOKUP(A456,$A$2:$G$981,7,0))/366),2)</f>
        <v>8.01</v>
      </c>
      <c r="C456" s="1">
        <f>COUNTIF($D$2:D456,"Да")</f>
        <v>4</v>
      </c>
      <c r="D456" s="42" t="str">
        <f>IF(ISERROR(VLOOKUP(A456,'Айгенис Оп31'!$C$3:$C$13,1,0)),"Нет","Да")</f>
        <v>Нет</v>
      </c>
      <c r="E456" s="43">
        <f t="shared" si="14"/>
        <v>365</v>
      </c>
      <c r="F456" s="43">
        <f>COUNTIF(E457:$E$981,365)</f>
        <v>525</v>
      </c>
      <c r="G456" s="43">
        <f>COUNTIF(E457:$E$981,366)</f>
        <v>0</v>
      </c>
      <c r="H456" s="2"/>
    </row>
    <row r="457" spans="1:8" x14ac:dyDescent="0.25">
      <c r="A457" s="45">
        <f t="shared" si="15"/>
        <v>46051</v>
      </c>
      <c r="B457" s="49">
        <f>ROUND(('Все выпуски'!$Z$3*'Все выпуски'!$Z$6/100)*((VLOOKUP(IF(D457="Нет",VLOOKUP(C457,'Айгенис Оп31'!$A$2:$C$13,3,0),VLOOKUP((C457-1),'Айгенис Оп31'!$A$2:$C$13,3,0)),$A$2:$G$981,6,0)-VLOOKUP(A457,$A$2:$G$981,6,0))/365+(VLOOKUP(IF(D457="Нет",VLOOKUP(C457,'Айгенис Оп31'!$A$2:$C$13,3,0),VLOOKUP((C457-1),'Айгенис Оп31'!$A$2:$C$13,3,0)),$A$2:$G$981,7,0)-VLOOKUP(A457,$A$2:$G$981,7,0))/366),2)</f>
        <v>8.11</v>
      </c>
      <c r="C457" s="1">
        <f>COUNTIF($D$2:D457,"Да")</f>
        <v>4</v>
      </c>
      <c r="D457" s="42" t="str">
        <f>IF(ISERROR(VLOOKUP(A457,'Айгенис Оп31'!$C$3:$C$13,1,0)),"Нет","Да")</f>
        <v>Нет</v>
      </c>
      <c r="E457" s="43">
        <f t="shared" si="14"/>
        <v>365</v>
      </c>
      <c r="F457" s="43">
        <f>COUNTIF(E458:$E$981,365)</f>
        <v>524</v>
      </c>
      <c r="G457" s="43">
        <f>COUNTIF(E458:$E$981,366)</f>
        <v>0</v>
      </c>
      <c r="H457" s="2"/>
    </row>
    <row r="458" spans="1:8" x14ac:dyDescent="0.25">
      <c r="A458" s="45">
        <f t="shared" si="15"/>
        <v>46052</v>
      </c>
      <c r="B458" s="49">
        <f>ROUND(('Все выпуски'!$Z$3*'Все выпуски'!$Z$6/100)*((VLOOKUP(IF(D458="Нет",VLOOKUP(C458,'Айгенис Оп31'!$A$2:$C$13,3,0),VLOOKUP((C458-1),'Айгенис Оп31'!$A$2:$C$13,3,0)),$A$2:$G$981,6,0)-VLOOKUP(A458,$A$2:$G$981,6,0))/365+(VLOOKUP(IF(D458="Нет",VLOOKUP(C458,'Айгенис Оп31'!$A$2:$C$13,3,0),VLOOKUP((C458-1),'Айгенис Оп31'!$A$2:$C$13,3,0)),$A$2:$G$981,7,0)-VLOOKUP(A458,$A$2:$G$981,7,0))/366),2)</f>
        <v>8.2100000000000009</v>
      </c>
      <c r="C458" s="1">
        <f>COUNTIF($D$2:D458,"Да")</f>
        <v>4</v>
      </c>
      <c r="D458" s="42" t="str">
        <f>IF(ISERROR(VLOOKUP(A458,'Айгенис Оп31'!$C$3:$C$13,1,0)),"Нет","Да")</f>
        <v>Нет</v>
      </c>
      <c r="E458" s="43">
        <f t="shared" si="14"/>
        <v>365</v>
      </c>
      <c r="F458" s="43">
        <f>COUNTIF(E459:$E$981,365)</f>
        <v>523</v>
      </c>
      <c r="G458" s="43">
        <f>COUNTIF(E459:$E$981,366)</f>
        <v>0</v>
      </c>
      <c r="H458" s="2"/>
    </row>
    <row r="459" spans="1:8" x14ac:dyDescent="0.25">
      <c r="A459" s="45">
        <f t="shared" si="15"/>
        <v>46053</v>
      </c>
      <c r="B459" s="49">
        <f>ROUND(('Все выпуски'!$Z$3*'Все выпуски'!$Z$6/100)*((VLOOKUP(IF(D459="Нет",VLOOKUP(C459,'Айгенис Оп31'!$A$2:$C$13,3,0),VLOOKUP((C459-1),'Айгенис Оп31'!$A$2:$C$13,3,0)),$A$2:$G$981,6,0)-VLOOKUP(A459,$A$2:$G$981,6,0))/365+(VLOOKUP(IF(D459="Нет",VLOOKUP(C459,'Айгенис Оп31'!$A$2:$C$13,3,0),VLOOKUP((C459-1),'Айгенис Оп31'!$A$2:$C$13,3,0)),$A$2:$G$981,7,0)-VLOOKUP(A459,$A$2:$G$981,7,0))/366),2)</f>
        <v>8.31</v>
      </c>
      <c r="C459" s="1">
        <f>COUNTIF($D$2:D459,"Да")</f>
        <v>4</v>
      </c>
      <c r="D459" s="42" t="str">
        <f>IF(ISERROR(VLOOKUP(A459,'Айгенис Оп31'!$C$3:$C$13,1,0)),"Нет","Да")</f>
        <v>Нет</v>
      </c>
      <c r="E459" s="43">
        <f t="shared" si="14"/>
        <v>365</v>
      </c>
      <c r="F459" s="43">
        <f>COUNTIF(E460:$E$981,365)</f>
        <v>522</v>
      </c>
      <c r="G459" s="43">
        <f>COUNTIF(E460:$E$981,366)</f>
        <v>0</v>
      </c>
      <c r="H459" s="2"/>
    </row>
    <row r="460" spans="1:8" x14ac:dyDescent="0.25">
      <c r="A460" s="45">
        <f t="shared" si="15"/>
        <v>46054</v>
      </c>
      <c r="B460" s="49">
        <f>ROUND(('Все выпуски'!$Z$3*'Все выпуски'!$Z$6/100)*((VLOOKUP(IF(D460="Нет",VLOOKUP(C460,'Айгенис Оп31'!$A$2:$C$13,3,0),VLOOKUP((C460-1),'Айгенис Оп31'!$A$2:$C$13,3,0)),$A$2:$G$981,6,0)-VLOOKUP(A460,$A$2:$G$981,6,0))/365+(VLOOKUP(IF(D460="Нет",VLOOKUP(C460,'Айгенис Оп31'!$A$2:$C$13,3,0),VLOOKUP((C460-1),'Айгенис Оп31'!$A$2:$C$13,3,0)),$A$2:$G$981,7,0)-VLOOKUP(A460,$A$2:$G$981,7,0))/366),2)</f>
        <v>8.41</v>
      </c>
      <c r="C460" s="1">
        <f>COUNTIF($D$2:D460,"Да")</f>
        <v>4</v>
      </c>
      <c r="D460" s="42" t="str">
        <f>IF(ISERROR(VLOOKUP(A460,'Айгенис Оп31'!$C$3:$C$13,1,0)),"Нет","Да")</f>
        <v>Нет</v>
      </c>
      <c r="E460" s="43">
        <f t="shared" si="14"/>
        <v>365</v>
      </c>
      <c r="F460" s="43">
        <f>COUNTIF(E461:$E$981,365)</f>
        <v>521</v>
      </c>
      <c r="G460" s="43">
        <f>COUNTIF(E461:$E$981,366)</f>
        <v>0</v>
      </c>
      <c r="H460" s="2"/>
    </row>
    <row r="461" spans="1:8" x14ac:dyDescent="0.25">
      <c r="A461" s="45">
        <f t="shared" si="15"/>
        <v>46055</v>
      </c>
      <c r="B461" s="49">
        <f>ROUND(('Все выпуски'!$Z$3*'Все выпуски'!$Z$6/100)*((VLOOKUP(IF(D461="Нет",VLOOKUP(C461,'Айгенис Оп31'!$A$2:$C$13,3,0),VLOOKUP((C461-1),'Айгенис Оп31'!$A$2:$C$13,3,0)),$A$2:$G$981,6,0)-VLOOKUP(A461,$A$2:$G$981,6,0))/365+(VLOOKUP(IF(D461="Нет",VLOOKUP(C461,'Айгенис Оп31'!$A$2:$C$13,3,0),VLOOKUP((C461-1),'Айгенис Оп31'!$A$2:$C$13,3,0)),$A$2:$G$981,7,0)-VLOOKUP(A461,$A$2:$G$981,7,0))/366),2)</f>
        <v>8.52</v>
      </c>
      <c r="C461" s="1">
        <f>COUNTIF($D$2:D461,"Да")</f>
        <v>4</v>
      </c>
      <c r="D461" s="42" t="str">
        <f>IF(ISERROR(VLOOKUP(A461,'Айгенис Оп31'!$C$3:$C$13,1,0)),"Нет","Да")</f>
        <v>Нет</v>
      </c>
      <c r="E461" s="43">
        <f t="shared" si="14"/>
        <v>365</v>
      </c>
      <c r="F461" s="43">
        <f>COUNTIF(E462:$E$981,365)</f>
        <v>520</v>
      </c>
      <c r="G461" s="43">
        <f>COUNTIF(E462:$E$981,366)</f>
        <v>0</v>
      </c>
      <c r="H461" s="2"/>
    </row>
    <row r="462" spans="1:8" x14ac:dyDescent="0.25">
      <c r="A462" s="45">
        <f t="shared" si="15"/>
        <v>46056</v>
      </c>
      <c r="B462" s="49">
        <f>ROUND(('Все выпуски'!$Z$3*'Все выпуски'!$Z$6/100)*((VLOOKUP(IF(D462="Нет",VLOOKUP(C462,'Айгенис Оп31'!$A$2:$C$13,3,0),VLOOKUP((C462-1),'Айгенис Оп31'!$A$2:$C$13,3,0)),$A$2:$G$981,6,0)-VLOOKUP(A462,$A$2:$G$981,6,0))/365+(VLOOKUP(IF(D462="Нет",VLOOKUP(C462,'Айгенис Оп31'!$A$2:$C$13,3,0),VLOOKUP((C462-1),'Айгенис Оп31'!$A$2:$C$13,3,0)),$A$2:$G$981,7,0)-VLOOKUP(A462,$A$2:$G$981,7,0))/366),2)</f>
        <v>8.6199999999999992</v>
      </c>
      <c r="C462" s="1">
        <f>COUNTIF($D$2:D462,"Да")</f>
        <v>4</v>
      </c>
      <c r="D462" s="42" t="str">
        <f>IF(ISERROR(VLOOKUP(A462,'Айгенис Оп31'!$C$3:$C$13,1,0)),"Нет","Да")</f>
        <v>Нет</v>
      </c>
      <c r="E462" s="43">
        <f t="shared" si="14"/>
        <v>365</v>
      </c>
      <c r="F462" s="43">
        <f>COUNTIF(E463:$E$981,365)</f>
        <v>519</v>
      </c>
      <c r="G462" s="43">
        <f>COUNTIF(E463:$E$981,366)</f>
        <v>0</v>
      </c>
      <c r="H462" s="2"/>
    </row>
    <row r="463" spans="1:8" x14ac:dyDescent="0.25">
      <c r="A463" s="45">
        <f t="shared" si="15"/>
        <v>46057</v>
      </c>
      <c r="B463" s="49">
        <f>ROUND(('Все выпуски'!$Z$3*'Все выпуски'!$Z$6/100)*((VLOOKUP(IF(D463="Нет",VLOOKUP(C463,'Айгенис Оп31'!$A$2:$C$13,3,0),VLOOKUP((C463-1),'Айгенис Оп31'!$A$2:$C$13,3,0)),$A$2:$G$981,6,0)-VLOOKUP(A463,$A$2:$G$981,6,0))/365+(VLOOKUP(IF(D463="Нет",VLOOKUP(C463,'Айгенис Оп31'!$A$2:$C$13,3,0),VLOOKUP((C463-1),'Айгенис Оп31'!$A$2:$C$13,3,0)),$A$2:$G$981,7,0)-VLOOKUP(A463,$A$2:$G$981,7,0))/366),2)</f>
        <v>8.7200000000000006</v>
      </c>
      <c r="C463" s="1">
        <f>COUNTIF($D$2:D463,"Да")</f>
        <v>4</v>
      </c>
      <c r="D463" s="42" t="str">
        <f>IF(ISERROR(VLOOKUP(A463,'Айгенис Оп31'!$C$3:$C$13,1,0)),"Нет","Да")</f>
        <v>Нет</v>
      </c>
      <c r="E463" s="43">
        <f t="shared" si="14"/>
        <v>365</v>
      </c>
      <c r="F463" s="43">
        <f>COUNTIF(E464:$E$981,365)</f>
        <v>518</v>
      </c>
      <c r="G463" s="43">
        <f>COUNTIF(E464:$E$981,366)</f>
        <v>0</v>
      </c>
      <c r="H463" s="2"/>
    </row>
    <row r="464" spans="1:8" x14ac:dyDescent="0.25">
      <c r="A464" s="45">
        <f t="shared" si="15"/>
        <v>46058</v>
      </c>
      <c r="B464" s="49">
        <f>ROUND(('Все выпуски'!$Z$3*'Все выпуски'!$Z$6/100)*((VLOOKUP(IF(D464="Нет",VLOOKUP(C464,'Айгенис Оп31'!$A$2:$C$13,3,0),VLOOKUP((C464-1),'Айгенис Оп31'!$A$2:$C$13,3,0)),$A$2:$G$981,6,0)-VLOOKUP(A464,$A$2:$G$981,6,0))/365+(VLOOKUP(IF(D464="Нет",VLOOKUP(C464,'Айгенис Оп31'!$A$2:$C$13,3,0),VLOOKUP((C464-1),'Айгенис Оп31'!$A$2:$C$13,3,0)),$A$2:$G$981,7,0)-VLOOKUP(A464,$A$2:$G$981,7,0))/366),2)</f>
        <v>8.82</v>
      </c>
      <c r="C464" s="1">
        <f>COUNTIF($D$2:D464,"Да")</f>
        <v>4</v>
      </c>
      <c r="D464" s="42" t="str">
        <f>IF(ISERROR(VLOOKUP(A464,'Айгенис Оп31'!$C$3:$C$13,1,0)),"Нет","Да")</f>
        <v>Нет</v>
      </c>
      <c r="E464" s="43">
        <f t="shared" si="14"/>
        <v>365</v>
      </c>
      <c r="F464" s="43">
        <f>COUNTIF(E465:$E$981,365)</f>
        <v>517</v>
      </c>
      <c r="G464" s="43">
        <f>COUNTIF(E465:$E$981,366)</f>
        <v>0</v>
      </c>
      <c r="H464" s="2"/>
    </row>
    <row r="465" spans="1:8" x14ac:dyDescent="0.25">
      <c r="A465" s="45">
        <f t="shared" si="15"/>
        <v>46059</v>
      </c>
      <c r="B465" s="49">
        <f>ROUND(('Все выпуски'!$Z$3*'Все выпуски'!$Z$6/100)*((VLOOKUP(IF(D465="Нет",VLOOKUP(C465,'Айгенис Оп31'!$A$2:$C$13,3,0),VLOOKUP((C465-1),'Айгенис Оп31'!$A$2:$C$13,3,0)),$A$2:$G$981,6,0)-VLOOKUP(A465,$A$2:$G$981,6,0))/365+(VLOOKUP(IF(D465="Нет",VLOOKUP(C465,'Айгенис Оп31'!$A$2:$C$13,3,0),VLOOKUP((C465-1),'Айгенис Оп31'!$A$2:$C$13,3,0)),$A$2:$G$981,7,0)-VLOOKUP(A465,$A$2:$G$981,7,0))/366),2)</f>
        <v>8.92</v>
      </c>
      <c r="C465" s="1">
        <f>COUNTIF($D$2:D465,"Да")</f>
        <v>4</v>
      </c>
      <c r="D465" s="42" t="str">
        <f>IF(ISERROR(VLOOKUP(A465,'Айгенис Оп31'!$C$3:$C$13,1,0)),"Нет","Да")</f>
        <v>Нет</v>
      </c>
      <c r="E465" s="43">
        <f t="shared" si="14"/>
        <v>365</v>
      </c>
      <c r="F465" s="43">
        <f>COUNTIF(E466:$E$981,365)</f>
        <v>516</v>
      </c>
      <c r="G465" s="43">
        <f>COUNTIF(E466:$E$981,366)</f>
        <v>0</v>
      </c>
      <c r="H465" s="2"/>
    </row>
    <row r="466" spans="1:8" x14ac:dyDescent="0.25">
      <c r="A466" s="45">
        <f t="shared" si="15"/>
        <v>46060</v>
      </c>
      <c r="B466" s="49">
        <f>ROUND(('Все выпуски'!$Z$3*'Все выпуски'!$Z$6/100)*((VLOOKUP(IF(D466="Нет",VLOOKUP(C466,'Айгенис Оп31'!$A$2:$C$13,3,0),VLOOKUP((C466-1),'Айгенис Оп31'!$A$2:$C$13,3,0)),$A$2:$G$981,6,0)-VLOOKUP(A466,$A$2:$G$981,6,0))/365+(VLOOKUP(IF(D466="Нет",VLOOKUP(C466,'Айгенис Оп31'!$A$2:$C$13,3,0),VLOOKUP((C466-1),'Айгенис Оп31'!$A$2:$C$13,3,0)),$A$2:$G$981,7,0)-VLOOKUP(A466,$A$2:$G$981,7,0))/366),2)</f>
        <v>9.02</v>
      </c>
      <c r="C466" s="1">
        <f>COUNTIF($D$2:D466,"Да")</f>
        <v>4</v>
      </c>
      <c r="D466" s="42" t="str">
        <f>IF(ISERROR(VLOOKUP(A466,'Айгенис Оп31'!$C$3:$C$13,1,0)),"Нет","Да")</f>
        <v>Нет</v>
      </c>
      <c r="E466" s="43">
        <f t="shared" si="14"/>
        <v>365</v>
      </c>
      <c r="F466" s="43">
        <f>COUNTIF(E467:$E$981,365)</f>
        <v>515</v>
      </c>
      <c r="G466" s="43">
        <f>COUNTIF(E467:$E$981,366)</f>
        <v>0</v>
      </c>
      <c r="H466" s="2"/>
    </row>
    <row r="467" spans="1:8" x14ac:dyDescent="0.25">
      <c r="A467" s="45">
        <f t="shared" si="15"/>
        <v>46061</v>
      </c>
      <c r="B467" s="49">
        <f>ROUND(('Все выпуски'!$Z$3*'Все выпуски'!$Z$6/100)*((VLOOKUP(IF(D467="Нет",VLOOKUP(C467,'Айгенис Оп31'!$A$2:$C$13,3,0),VLOOKUP((C467-1),'Айгенис Оп31'!$A$2:$C$13,3,0)),$A$2:$G$981,6,0)-VLOOKUP(A467,$A$2:$G$981,6,0))/365+(VLOOKUP(IF(D467="Нет",VLOOKUP(C467,'Айгенис Оп31'!$A$2:$C$13,3,0),VLOOKUP((C467-1),'Айгенис Оп31'!$A$2:$C$13,3,0)),$A$2:$G$981,7,0)-VLOOKUP(A467,$A$2:$G$981,7,0))/366),2)</f>
        <v>9.1199999999999992</v>
      </c>
      <c r="C467" s="1">
        <f>COUNTIF($D$2:D467,"Да")</f>
        <v>4</v>
      </c>
      <c r="D467" s="42" t="str">
        <f>IF(ISERROR(VLOOKUP(A467,'Айгенис Оп31'!$C$3:$C$13,1,0)),"Нет","Да")</f>
        <v>Нет</v>
      </c>
      <c r="E467" s="43">
        <f t="shared" si="14"/>
        <v>365</v>
      </c>
      <c r="F467" s="43">
        <f>COUNTIF(E468:$E$981,365)</f>
        <v>514</v>
      </c>
      <c r="G467" s="43">
        <f>COUNTIF(E468:$E$981,366)</f>
        <v>0</v>
      </c>
      <c r="H467" s="2"/>
    </row>
    <row r="468" spans="1:8" x14ac:dyDescent="0.25">
      <c r="A468" s="45">
        <f t="shared" si="15"/>
        <v>46062</v>
      </c>
      <c r="B468" s="49">
        <f>ROUND(('Все выпуски'!$Z$3*'Все выпуски'!$Z$6/100)*((VLOOKUP(IF(D468="Нет",VLOOKUP(C468,'Айгенис Оп31'!$A$2:$C$13,3,0),VLOOKUP((C468-1),'Айгенис Оп31'!$A$2:$C$13,3,0)),$A$2:$G$981,6,0)-VLOOKUP(A468,$A$2:$G$981,6,0))/365+(VLOOKUP(IF(D468="Нет",VLOOKUP(C468,'Айгенис Оп31'!$A$2:$C$13,3,0),VLOOKUP((C468-1),'Айгенис Оп31'!$A$2:$C$13,3,0)),$A$2:$G$981,7,0)-VLOOKUP(A468,$A$2:$G$981,7,0))/366),2)</f>
        <v>9.2200000000000006</v>
      </c>
      <c r="C468" s="1">
        <f>COUNTIF($D$2:D468,"Да")</f>
        <v>4</v>
      </c>
      <c r="D468" s="42" t="str">
        <f>IF(ISERROR(VLOOKUP(A468,'Айгенис Оп31'!$C$3:$C$13,1,0)),"Нет","Да")</f>
        <v>Нет</v>
      </c>
      <c r="E468" s="43">
        <f t="shared" si="14"/>
        <v>365</v>
      </c>
      <c r="F468" s="43">
        <f>COUNTIF(E469:$E$981,365)</f>
        <v>513</v>
      </c>
      <c r="G468" s="43">
        <f>COUNTIF(E469:$E$981,366)</f>
        <v>0</v>
      </c>
      <c r="H468" s="2"/>
    </row>
    <row r="469" spans="1:8" x14ac:dyDescent="0.25">
      <c r="A469" s="45">
        <f t="shared" si="15"/>
        <v>46063</v>
      </c>
      <c r="B469" s="49">
        <f>ROUND(('Все выпуски'!$Z$3*'Все выпуски'!$Z$6/100)*((VLOOKUP(IF(D469="Нет",VLOOKUP(C469,'Айгенис Оп31'!$A$2:$C$13,3,0),VLOOKUP((C469-1),'Айгенис Оп31'!$A$2:$C$13,3,0)),$A$2:$G$981,6,0)-VLOOKUP(A469,$A$2:$G$981,6,0))/365+(VLOOKUP(IF(D469="Нет",VLOOKUP(C469,'Айгенис Оп31'!$A$2:$C$13,3,0),VLOOKUP((C469-1),'Айгенис Оп31'!$A$2:$C$13,3,0)),$A$2:$G$981,7,0)-VLOOKUP(A469,$A$2:$G$981,7,0))/366),2)</f>
        <v>9.33</v>
      </c>
      <c r="C469" s="1">
        <f>COUNTIF($D$2:D469,"Да")</f>
        <v>5</v>
      </c>
      <c r="D469" s="42" t="str">
        <f>IF(ISERROR(VLOOKUP(A469,'Айгенис Оп31'!$C$3:$C$13,1,0)),"Нет","Да")</f>
        <v>Да</v>
      </c>
      <c r="E469" s="43">
        <f t="shared" si="14"/>
        <v>365</v>
      </c>
      <c r="F469" s="43">
        <f>COUNTIF(E470:$E$981,365)</f>
        <v>512</v>
      </c>
      <c r="G469" s="43">
        <f>COUNTIF(E470:$E$981,366)</f>
        <v>0</v>
      </c>
      <c r="H469" s="2"/>
    </row>
    <row r="470" spans="1:8" x14ac:dyDescent="0.25">
      <c r="A470" s="45">
        <f t="shared" si="15"/>
        <v>46064</v>
      </c>
      <c r="B470" s="49">
        <f>ROUND(('Все выпуски'!$Z$3*'Все выпуски'!$Z$6/100)*((VLOOKUP(IF(D470="Нет",VLOOKUP(C470,'Айгенис Оп31'!$A$2:$C$13,3,0),VLOOKUP((C470-1),'Айгенис Оп31'!$A$2:$C$13,3,0)),$A$2:$G$981,6,0)-VLOOKUP(A470,$A$2:$G$981,6,0))/365+(VLOOKUP(IF(D470="Нет",VLOOKUP(C470,'Айгенис Оп31'!$A$2:$C$13,3,0),VLOOKUP((C470-1),'Айгенис Оп31'!$A$2:$C$13,3,0)),$A$2:$G$981,7,0)-VLOOKUP(A470,$A$2:$G$981,7,0))/366),2)</f>
        <v>0.1</v>
      </c>
      <c r="C470" s="1">
        <f>COUNTIF($D$2:D470,"Да")</f>
        <v>5</v>
      </c>
      <c r="D470" s="42" t="str">
        <f>IF(ISERROR(VLOOKUP(A470,'Айгенис Оп31'!$C$3:$C$13,1,0)),"Нет","Да")</f>
        <v>Нет</v>
      </c>
      <c r="E470" s="43">
        <f t="shared" si="14"/>
        <v>365</v>
      </c>
      <c r="F470" s="43">
        <f>COUNTIF(E471:$E$981,365)</f>
        <v>511</v>
      </c>
      <c r="G470" s="43">
        <f>COUNTIF(E471:$E$981,366)</f>
        <v>0</v>
      </c>
      <c r="H470" s="2"/>
    </row>
    <row r="471" spans="1:8" x14ac:dyDescent="0.25">
      <c r="A471" s="45">
        <f t="shared" si="15"/>
        <v>46065</v>
      </c>
      <c r="B471" s="49">
        <f>ROUND(('Все выпуски'!$Z$3*'Все выпуски'!$Z$6/100)*((VLOOKUP(IF(D471="Нет",VLOOKUP(C471,'Айгенис Оп31'!$A$2:$C$13,3,0),VLOOKUP((C471-1),'Айгенис Оп31'!$A$2:$C$13,3,0)),$A$2:$G$981,6,0)-VLOOKUP(A471,$A$2:$G$981,6,0))/365+(VLOOKUP(IF(D471="Нет",VLOOKUP(C471,'Айгенис Оп31'!$A$2:$C$13,3,0),VLOOKUP((C471-1),'Айгенис Оп31'!$A$2:$C$13,3,0)),$A$2:$G$981,7,0)-VLOOKUP(A471,$A$2:$G$981,7,0))/366),2)</f>
        <v>0.2</v>
      </c>
      <c r="C471" s="1">
        <f>COUNTIF($D$2:D471,"Да")</f>
        <v>5</v>
      </c>
      <c r="D471" s="42" t="str">
        <f>IF(ISERROR(VLOOKUP(A471,'Айгенис Оп31'!$C$3:$C$13,1,0)),"Нет","Да")</f>
        <v>Нет</v>
      </c>
      <c r="E471" s="43">
        <f t="shared" si="14"/>
        <v>365</v>
      </c>
      <c r="F471" s="43">
        <f>COUNTIF(E472:$E$981,365)</f>
        <v>510</v>
      </c>
      <c r="G471" s="43">
        <f>COUNTIF(E472:$E$981,366)</f>
        <v>0</v>
      </c>
      <c r="H471" s="2"/>
    </row>
    <row r="472" spans="1:8" x14ac:dyDescent="0.25">
      <c r="A472" s="45">
        <f t="shared" si="15"/>
        <v>46066</v>
      </c>
      <c r="B472" s="49">
        <f>ROUND(('Все выпуски'!$Z$3*'Все выпуски'!$Z$6/100)*((VLOOKUP(IF(D472="Нет",VLOOKUP(C472,'Айгенис Оп31'!$A$2:$C$13,3,0),VLOOKUP((C472-1),'Айгенис Оп31'!$A$2:$C$13,3,0)),$A$2:$G$981,6,0)-VLOOKUP(A472,$A$2:$G$981,6,0))/365+(VLOOKUP(IF(D472="Нет",VLOOKUP(C472,'Айгенис Оп31'!$A$2:$C$13,3,0),VLOOKUP((C472-1),'Айгенис Оп31'!$A$2:$C$13,3,0)),$A$2:$G$981,7,0)-VLOOKUP(A472,$A$2:$G$981,7,0))/366),2)</f>
        <v>0.3</v>
      </c>
      <c r="C472" s="1">
        <f>COUNTIF($D$2:D472,"Да")</f>
        <v>5</v>
      </c>
      <c r="D472" s="42" t="str">
        <f>IF(ISERROR(VLOOKUP(A472,'Айгенис Оп31'!$C$3:$C$13,1,0)),"Нет","Да")</f>
        <v>Нет</v>
      </c>
      <c r="E472" s="43">
        <f t="shared" si="14"/>
        <v>365</v>
      </c>
      <c r="F472" s="43">
        <f>COUNTIF(E473:$E$981,365)</f>
        <v>509</v>
      </c>
      <c r="G472" s="43">
        <f>COUNTIF(E473:$E$981,366)</f>
        <v>0</v>
      </c>
      <c r="H472" s="2"/>
    </row>
    <row r="473" spans="1:8" x14ac:dyDescent="0.25">
      <c r="A473" s="45">
        <f t="shared" si="15"/>
        <v>46067</v>
      </c>
      <c r="B473" s="49">
        <f>ROUND(('Все выпуски'!$Z$3*'Все выпуски'!$Z$6/100)*((VLOOKUP(IF(D473="Нет",VLOOKUP(C473,'Айгенис Оп31'!$A$2:$C$13,3,0),VLOOKUP((C473-1),'Айгенис Оп31'!$A$2:$C$13,3,0)),$A$2:$G$981,6,0)-VLOOKUP(A473,$A$2:$G$981,6,0))/365+(VLOOKUP(IF(D473="Нет",VLOOKUP(C473,'Айгенис Оп31'!$A$2:$C$13,3,0),VLOOKUP((C473-1),'Айгенис Оп31'!$A$2:$C$13,3,0)),$A$2:$G$981,7,0)-VLOOKUP(A473,$A$2:$G$981,7,0))/366),2)</f>
        <v>0.41</v>
      </c>
      <c r="C473" s="1">
        <f>COUNTIF($D$2:D473,"Да")</f>
        <v>5</v>
      </c>
      <c r="D473" s="42" t="str">
        <f>IF(ISERROR(VLOOKUP(A473,'Айгенис Оп31'!$C$3:$C$13,1,0)),"Нет","Да")</f>
        <v>Нет</v>
      </c>
      <c r="E473" s="43">
        <f t="shared" si="14"/>
        <v>365</v>
      </c>
      <c r="F473" s="43">
        <f>COUNTIF(E474:$E$981,365)</f>
        <v>508</v>
      </c>
      <c r="G473" s="43">
        <f>COUNTIF(E474:$E$981,366)</f>
        <v>0</v>
      </c>
      <c r="H473" s="2"/>
    </row>
    <row r="474" spans="1:8" x14ac:dyDescent="0.25">
      <c r="A474" s="45">
        <f t="shared" si="15"/>
        <v>46068</v>
      </c>
      <c r="B474" s="49">
        <f>ROUND(('Все выпуски'!$Z$3*'Все выпуски'!$Z$6/100)*((VLOOKUP(IF(D474="Нет",VLOOKUP(C474,'Айгенис Оп31'!$A$2:$C$13,3,0),VLOOKUP((C474-1),'Айгенис Оп31'!$A$2:$C$13,3,0)),$A$2:$G$981,6,0)-VLOOKUP(A474,$A$2:$G$981,6,0))/365+(VLOOKUP(IF(D474="Нет",VLOOKUP(C474,'Айгенис Оп31'!$A$2:$C$13,3,0),VLOOKUP((C474-1),'Айгенис Оп31'!$A$2:$C$13,3,0)),$A$2:$G$981,7,0)-VLOOKUP(A474,$A$2:$G$981,7,0))/366),2)</f>
        <v>0.51</v>
      </c>
      <c r="C474" s="1">
        <f>COUNTIF($D$2:D474,"Да")</f>
        <v>5</v>
      </c>
      <c r="D474" s="42" t="str">
        <f>IF(ISERROR(VLOOKUP(A474,'Айгенис Оп31'!$C$3:$C$13,1,0)),"Нет","Да")</f>
        <v>Нет</v>
      </c>
      <c r="E474" s="43">
        <f t="shared" si="14"/>
        <v>365</v>
      </c>
      <c r="F474" s="43">
        <f>COUNTIF(E475:$E$981,365)</f>
        <v>507</v>
      </c>
      <c r="G474" s="43">
        <f>COUNTIF(E475:$E$981,366)</f>
        <v>0</v>
      </c>
      <c r="H474" s="2"/>
    </row>
    <row r="475" spans="1:8" x14ac:dyDescent="0.25">
      <c r="A475" s="45">
        <f t="shared" si="15"/>
        <v>46069</v>
      </c>
      <c r="B475" s="49">
        <f>ROUND(('Все выпуски'!$Z$3*'Все выпуски'!$Z$6/100)*((VLOOKUP(IF(D475="Нет",VLOOKUP(C475,'Айгенис Оп31'!$A$2:$C$13,3,0),VLOOKUP((C475-1),'Айгенис Оп31'!$A$2:$C$13,3,0)),$A$2:$G$981,6,0)-VLOOKUP(A475,$A$2:$G$981,6,0))/365+(VLOOKUP(IF(D475="Нет",VLOOKUP(C475,'Айгенис Оп31'!$A$2:$C$13,3,0),VLOOKUP((C475-1),'Айгенис Оп31'!$A$2:$C$13,3,0)),$A$2:$G$981,7,0)-VLOOKUP(A475,$A$2:$G$981,7,0))/366),2)</f>
        <v>0.61</v>
      </c>
      <c r="C475" s="1">
        <f>COUNTIF($D$2:D475,"Да")</f>
        <v>5</v>
      </c>
      <c r="D475" s="42" t="str">
        <f>IF(ISERROR(VLOOKUP(A475,'Айгенис Оп31'!$C$3:$C$13,1,0)),"Нет","Да")</f>
        <v>Нет</v>
      </c>
      <c r="E475" s="43">
        <f t="shared" si="14"/>
        <v>365</v>
      </c>
      <c r="F475" s="43">
        <f>COUNTIF(E476:$E$981,365)</f>
        <v>506</v>
      </c>
      <c r="G475" s="43">
        <f>COUNTIF(E476:$E$981,366)</f>
        <v>0</v>
      </c>
      <c r="H475" s="2"/>
    </row>
    <row r="476" spans="1:8" x14ac:dyDescent="0.25">
      <c r="A476" s="45">
        <f t="shared" si="15"/>
        <v>46070</v>
      </c>
      <c r="B476" s="49">
        <f>ROUND(('Все выпуски'!$Z$3*'Все выпуски'!$Z$6/100)*((VLOOKUP(IF(D476="Нет",VLOOKUP(C476,'Айгенис Оп31'!$A$2:$C$13,3,0),VLOOKUP((C476-1),'Айгенис Оп31'!$A$2:$C$13,3,0)),$A$2:$G$981,6,0)-VLOOKUP(A476,$A$2:$G$981,6,0))/365+(VLOOKUP(IF(D476="Нет",VLOOKUP(C476,'Айгенис Оп31'!$A$2:$C$13,3,0),VLOOKUP((C476-1),'Айгенис Оп31'!$A$2:$C$13,3,0)),$A$2:$G$981,7,0)-VLOOKUP(A476,$A$2:$G$981,7,0))/366),2)</f>
        <v>0.71</v>
      </c>
      <c r="C476" s="1">
        <f>COUNTIF($D$2:D476,"Да")</f>
        <v>5</v>
      </c>
      <c r="D476" s="42" t="str">
        <f>IF(ISERROR(VLOOKUP(A476,'Айгенис Оп31'!$C$3:$C$13,1,0)),"Нет","Да")</f>
        <v>Нет</v>
      </c>
      <c r="E476" s="43">
        <f t="shared" si="14"/>
        <v>365</v>
      </c>
      <c r="F476" s="43">
        <f>COUNTIF(E477:$E$981,365)</f>
        <v>505</v>
      </c>
      <c r="G476" s="43">
        <f>COUNTIF(E477:$E$981,366)</f>
        <v>0</v>
      </c>
      <c r="H476" s="2"/>
    </row>
    <row r="477" spans="1:8" x14ac:dyDescent="0.25">
      <c r="A477" s="45">
        <f t="shared" si="15"/>
        <v>46071</v>
      </c>
      <c r="B477" s="49">
        <f>ROUND(('Все выпуски'!$Z$3*'Все выпуски'!$Z$6/100)*((VLOOKUP(IF(D477="Нет",VLOOKUP(C477,'Айгенис Оп31'!$A$2:$C$13,3,0),VLOOKUP((C477-1),'Айгенис Оп31'!$A$2:$C$13,3,0)),$A$2:$G$981,6,0)-VLOOKUP(A477,$A$2:$G$981,6,0))/365+(VLOOKUP(IF(D477="Нет",VLOOKUP(C477,'Айгенис Оп31'!$A$2:$C$13,3,0),VLOOKUP((C477-1),'Айгенис Оп31'!$A$2:$C$13,3,0)),$A$2:$G$981,7,0)-VLOOKUP(A477,$A$2:$G$981,7,0))/366),2)</f>
        <v>0.81</v>
      </c>
      <c r="C477" s="1">
        <f>COUNTIF($D$2:D477,"Да")</f>
        <v>5</v>
      </c>
      <c r="D477" s="42" t="str">
        <f>IF(ISERROR(VLOOKUP(A477,'Айгенис Оп31'!$C$3:$C$13,1,0)),"Нет","Да")</f>
        <v>Нет</v>
      </c>
      <c r="E477" s="43">
        <f t="shared" si="14"/>
        <v>365</v>
      </c>
      <c r="F477" s="43">
        <f>COUNTIF(E478:$E$981,365)</f>
        <v>504</v>
      </c>
      <c r="G477" s="43">
        <f>COUNTIF(E478:$E$981,366)</f>
        <v>0</v>
      </c>
      <c r="H477" s="2"/>
    </row>
    <row r="478" spans="1:8" x14ac:dyDescent="0.25">
      <c r="A478" s="45">
        <f t="shared" si="15"/>
        <v>46072</v>
      </c>
      <c r="B478" s="49">
        <f>ROUND(('Все выпуски'!$Z$3*'Все выпуски'!$Z$6/100)*((VLOOKUP(IF(D478="Нет",VLOOKUP(C478,'Айгенис Оп31'!$A$2:$C$13,3,0),VLOOKUP((C478-1),'Айгенис Оп31'!$A$2:$C$13,3,0)),$A$2:$G$981,6,0)-VLOOKUP(A478,$A$2:$G$981,6,0))/365+(VLOOKUP(IF(D478="Нет",VLOOKUP(C478,'Айгенис Оп31'!$A$2:$C$13,3,0),VLOOKUP((C478-1),'Айгенис Оп31'!$A$2:$C$13,3,0)),$A$2:$G$981,7,0)-VLOOKUP(A478,$A$2:$G$981,7,0))/366),2)</f>
        <v>0.91</v>
      </c>
      <c r="C478" s="1">
        <f>COUNTIF($D$2:D478,"Да")</f>
        <v>5</v>
      </c>
      <c r="D478" s="42" t="str">
        <f>IF(ISERROR(VLOOKUP(A478,'Айгенис Оп31'!$C$3:$C$13,1,0)),"Нет","Да")</f>
        <v>Нет</v>
      </c>
      <c r="E478" s="43">
        <f t="shared" si="14"/>
        <v>365</v>
      </c>
      <c r="F478" s="43">
        <f>COUNTIF(E479:$E$981,365)</f>
        <v>503</v>
      </c>
      <c r="G478" s="43">
        <f>COUNTIF(E479:$E$981,366)</f>
        <v>0</v>
      </c>
      <c r="H478" s="2"/>
    </row>
    <row r="479" spans="1:8" x14ac:dyDescent="0.25">
      <c r="A479" s="45">
        <f t="shared" si="15"/>
        <v>46073</v>
      </c>
      <c r="B479" s="49">
        <f>ROUND(('Все выпуски'!$Z$3*'Все выпуски'!$Z$6/100)*((VLOOKUP(IF(D479="Нет",VLOOKUP(C479,'Айгенис Оп31'!$A$2:$C$13,3,0),VLOOKUP((C479-1),'Айгенис Оп31'!$A$2:$C$13,3,0)),$A$2:$G$981,6,0)-VLOOKUP(A479,$A$2:$G$981,6,0))/365+(VLOOKUP(IF(D479="Нет",VLOOKUP(C479,'Айгенис Оп31'!$A$2:$C$13,3,0),VLOOKUP((C479-1),'Айгенис Оп31'!$A$2:$C$13,3,0)),$A$2:$G$981,7,0)-VLOOKUP(A479,$A$2:$G$981,7,0))/366),2)</f>
        <v>1.01</v>
      </c>
      <c r="C479" s="1">
        <f>COUNTIF($D$2:D479,"Да")</f>
        <v>5</v>
      </c>
      <c r="D479" s="42" t="str">
        <f>IF(ISERROR(VLOOKUP(A479,'Айгенис Оп31'!$C$3:$C$13,1,0)),"Нет","Да")</f>
        <v>Нет</v>
      </c>
      <c r="E479" s="43">
        <f t="shared" si="14"/>
        <v>365</v>
      </c>
      <c r="F479" s="43">
        <f>COUNTIF(E480:$E$981,365)</f>
        <v>502</v>
      </c>
      <c r="G479" s="43">
        <f>COUNTIF(E480:$E$981,366)</f>
        <v>0</v>
      </c>
      <c r="H479" s="2"/>
    </row>
    <row r="480" spans="1:8" x14ac:dyDescent="0.25">
      <c r="A480" s="45">
        <f t="shared" si="15"/>
        <v>46074</v>
      </c>
      <c r="B480" s="49">
        <f>ROUND(('Все выпуски'!$Z$3*'Все выпуски'!$Z$6/100)*((VLOOKUP(IF(D480="Нет",VLOOKUP(C480,'Айгенис Оп31'!$A$2:$C$13,3,0),VLOOKUP((C480-1),'Айгенис Оп31'!$A$2:$C$13,3,0)),$A$2:$G$981,6,0)-VLOOKUP(A480,$A$2:$G$981,6,0))/365+(VLOOKUP(IF(D480="Нет",VLOOKUP(C480,'Айгенис Оп31'!$A$2:$C$13,3,0),VLOOKUP((C480-1),'Айгенис Оп31'!$A$2:$C$13,3,0)),$A$2:$G$981,7,0)-VLOOKUP(A480,$A$2:$G$981,7,0))/366),2)</f>
        <v>1.1200000000000001</v>
      </c>
      <c r="C480" s="1">
        <f>COUNTIF($D$2:D480,"Да")</f>
        <v>5</v>
      </c>
      <c r="D480" s="42" t="str">
        <f>IF(ISERROR(VLOOKUP(A480,'Айгенис Оп31'!$C$3:$C$13,1,0)),"Нет","Да")</f>
        <v>Нет</v>
      </c>
      <c r="E480" s="43">
        <f t="shared" si="14"/>
        <v>365</v>
      </c>
      <c r="F480" s="43">
        <f>COUNTIF(E481:$E$981,365)</f>
        <v>501</v>
      </c>
      <c r="G480" s="43">
        <f>COUNTIF(E481:$E$981,366)</f>
        <v>0</v>
      </c>
      <c r="H480" s="2"/>
    </row>
    <row r="481" spans="1:8" x14ac:dyDescent="0.25">
      <c r="A481" s="45">
        <f t="shared" si="15"/>
        <v>46075</v>
      </c>
      <c r="B481" s="49">
        <f>ROUND(('Все выпуски'!$Z$3*'Все выпуски'!$Z$6/100)*((VLOOKUP(IF(D481="Нет",VLOOKUP(C481,'Айгенис Оп31'!$A$2:$C$13,3,0),VLOOKUP((C481-1),'Айгенис Оп31'!$A$2:$C$13,3,0)),$A$2:$G$981,6,0)-VLOOKUP(A481,$A$2:$G$981,6,0))/365+(VLOOKUP(IF(D481="Нет",VLOOKUP(C481,'Айгенис Оп31'!$A$2:$C$13,3,0),VLOOKUP((C481-1),'Айгенис Оп31'!$A$2:$C$13,3,0)),$A$2:$G$981,7,0)-VLOOKUP(A481,$A$2:$G$981,7,0))/366),2)</f>
        <v>1.22</v>
      </c>
      <c r="C481" s="1">
        <f>COUNTIF($D$2:D481,"Да")</f>
        <v>5</v>
      </c>
      <c r="D481" s="42" t="str">
        <f>IF(ISERROR(VLOOKUP(A481,'Айгенис Оп31'!$C$3:$C$13,1,0)),"Нет","Да")</f>
        <v>Нет</v>
      </c>
      <c r="E481" s="43">
        <f t="shared" si="14"/>
        <v>365</v>
      </c>
      <c r="F481" s="43">
        <f>COUNTIF(E482:$E$981,365)</f>
        <v>500</v>
      </c>
      <c r="G481" s="43">
        <f>COUNTIF(E482:$E$981,366)</f>
        <v>0</v>
      </c>
      <c r="H481" s="2"/>
    </row>
    <row r="482" spans="1:8" x14ac:dyDescent="0.25">
      <c r="A482" s="45">
        <f t="shared" si="15"/>
        <v>46076</v>
      </c>
      <c r="B482" s="49">
        <f>ROUND(('Все выпуски'!$Z$3*'Все выпуски'!$Z$6/100)*((VLOOKUP(IF(D482="Нет",VLOOKUP(C482,'Айгенис Оп31'!$A$2:$C$13,3,0),VLOOKUP((C482-1),'Айгенис Оп31'!$A$2:$C$13,3,0)),$A$2:$G$981,6,0)-VLOOKUP(A482,$A$2:$G$981,6,0))/365+(VLOOKUP(IF(D482="Нет",VLOOKUP(C482,'Айгенис Оп31'!$A$2:$C$13,3,0),VLOOKUP((C482-1),'Айгенис Оп31'!$A$2:$C$13,3,0)),$A$2:$G$981,7,0)-VLOOKUP(A482,$A$2:$G$981,7,0))/366),2)</f>
        <v>1.32</v>
      </c>
      <c r="C482" s="1">
        <f>COUNTIF($D$2:D482,"Да")</f>
        <v>5</v>
      </c>
      <c r="D482" s="42" t="str">
        <f>IF(ISERROR(VLOOKUP(A482,'Айгенис Оп31'!$C$3:$C$13,1,0)),"Нет","Да")</f>
        <v>Нет</v>
      </c>
      <c r="E482" s="43">
        <f t="shared" si="14"/>
        <v>365</v>
      </c>
      <c r="F482" s="43">
        <f>COUNTIF(E483:$E$981,365)</f>
        <v>499</v>
      </c>
      <c r="G482" s="43">
        <f>COUNTIF(E483:$E$981,366)</f>
        <v>0</v>
      </c>
      <c r="H482" s="2"/>
    </row>
    <row r="483" spans="1:8" x14ac:dyDescent="0.25">
      <c r="A483" s="45">
        <f t="shared" si="15"/>
        <v>46077</v>
      </c>
      <c r="B483" s="49">
        <f>ROUND(('Все выпуски'!$Z$3*'Все выпуски'!$Z$6/100)*((VLOOKUP(IF(D483="Нет",VLOOKUP(C483,'Айгенис Оп31'!$A$2:$C$13,3,0),VLOOKUP((C483-1),'Айгенис Оп31'!$A$2:$C$13,3,0)),$A$2:$G$981,6,0)-VLOOKUP(A483,$A$2:$G$981,6,0))/365+(VLOOKUP(IF(D483="Нет",VLOOKUP(C483,'Айгенис Оп31'!$A$2:$C$13,3,0),VLOOKUP((C483-1),'Айгенис Оп31'!$A$2:$C$13,3,0)),$A$2:$G$981,7,0)-VLOOKUP(A483,$A$2:$G$981,7,0))/366),2)</f>
        <v>1.42</v>
      </c>
      <c r="C483" s="1">
        <f>COUNTIF($D$2:D483,"Да")</f>
        <v>5</v>
      </c>
      <c r="D483" s="42" t="str">
        <f>IF(ISERROR(VLOOKUP(A483,'Айгенис Оп31'!$C$3:$C$13,1,0)),"Нет","Да")</f>
        <v>Нет</v>
      </c>
      <c r="E483" s="43">
        <f t="shared" si="14"/>
        <v>365</v>
      </c>
      <c r="F483" s="43">
        <f>COUNTIF(E484:$E$981,365)</f>
        <v>498</v>
      </c>
      <c r="G483" s="43">
        <f>COUNTIF(E484:$E$981,366)</f>
        <v>0</v>
      </c>
      <c r="H483" s="2"/>
    </row>
    <row r="484" spans="1:8" x14ac:dyDescent="0.25">
      <c r="A484" s="45">
        <f t="shared" si="15"/>
        <v>46078</v>
      </c>
      <c r="B484" s="49">
        <f>ROUND(('Все выпуски'!$Z$3*'Все выпуски'!$Z$6/100)*((VLOOKUP(IF(D484="Нет",VLOOKUP(C484,'Айгенис Оп31'!$A$2:$C$13,3,0),VLOOKUP((C484-1),'Айгенис Оп31'!$A$2:$C$13,3,0)),$A$2:$G$981,6,0)-VLOOKUP(A484,$A$2:$G$981,6,0))/365+(VLOOKUP(IF(D484="Нет",VLOOKUP(C484,'Айгенис Оп31'!$A$2:$C$13,3,0),VLOOKUP((C484-1),'Айгенис Оп31'!$A$2:$C$13,3,0)),$A$2:$G$981,7,0)-VLOOKUP(A484,$A$2:$G$981,7,0))/366),2)</f>
        <v>1.52</v>
      </c>
      <c r="C484" s="1">
        <f>COUNTIF($D$2:D484,"Да")</f>
        <v>5</v>
      </c>
      <c r="D484" s="42" t="str">
        <f>IF(ISERROR(VLOOKUP(A484,'Айгенис Оп31'!$C$3:$C$13,1,0)),"Нет","Да")</f>
        <v>Нет</v>
      </c>
      <c r="E484" s="43">
        <f t="shared" si="14"/>
        <v>365</v>
      </c>
      <c r="F484" s="43">
        <f>COUNTIF(E485:$E$981,365)</f>
        <v>497</v>
      </c>
      <c r="G484" s="43">
        <f>COUNTIF(E485:$E$981,366)</f>
        <v>0</v>
      </c>
      <c r="H484" s="2"/>
    </row>
    <row r="485" spans="1:8" x14ac:dyDescent="0.25">
      <c r="A485" s="45">
        <f t="shared" si="15"/>
        <v>46079</v>
      </c>
      <c r="B485" s="49">
        <f>ROUND(('Все выпуски'!$Z$3*'Все выпуски'!$Z$6/100)*((VLOOKUP(IF(D485="Нет",VLOOKUP(C485,'Айгенис Оп31'!$A$2:$C$13,3,0),VLOOKUP((C485-1),'Айгенис Оп31'!$A$2:$C$13,3,0)),$A$2:$G$981,6,0)-VLOOKUP(A485,$A$2:$G$981,6,0))/365+(VLOOKUP(IF(D485="Нет",VLOOKUP(C485,'Айгенис Оп31'!$A$2:$C$13,3,0),VLOOKUP((C485-1),'Айгенис Оп31'!$A$2:$C$13,3,0)),$A$2:$G$981,7,0)-VLOOKUP(A485,$A$2:$G$981,7,0))/366),2)</f>
        <v>1.62</v>
      </c>
      <c r="C485" s="1">
        <f>COUNTIF($D$2:D485,"Да")</f>
        <v>5</v>
      </c>
      <c r="D485" s="42" t="str">
        <f>IF(ISERROR(VLOOKUP(A485,'Айгенис Оп31'!$C$3:$C$13,1,0)),"Нет","Да")</f>
        <v>Нет</v>
      </c>
      <c r="E485" s="43">
        <f t="shared" si="14"/>
        <v>365</v>
      </c>
      <c r="F485" s="43">
        <f>COUNTIF(E486:$E$981,365)</f>
        <v>496</v>
      </c>
      <c r="G485" s="43">
        <f>COUNTIF(E486:$E$981,366)</f>
        <v>0</v>
      </c>
      <c r="H485" s="2"/>
    </row>
    <row r="486" spans="1:8" x14ac:dyDescent="0.25">
      <c r="A486" s="45">
        <f t="shared" si="15"/>
        <v>46080</v>
      </c>
      <c r="B486" s="49">
        <f>ROUND(('Все выпуски'!$Z$3*'Все выпуски'!$Z$6/100)*((VLOOKUP(IF(D486="Нет",VLOOKUP(C486,'Айгенис Оп31'!$A$2:$C$13,3,0),VLOOKUP((C486-1),'Айгенис Оп31'!$A$2:$C$13,3,0)),$A$2:$G$981,6,0)-VLOOKUP(A486,$A$2:$G$981,6,0))/365+(VLOOKUP(IF(D486="Нет",VLOOKUP(C486,'Айгенис Оп31'!$A$2:$C$13,3,0),VLOOKUP((C486-1),'Айгенис Оп31'!$A$2:$C$13,3,0)),$A$2:$G$981,7,0)-VLOOKUP(A486,$A$2:$G$981,7,0))/366),2)</f>
        <v>1.72</v>
      </c>
      <c r="C486" s="1">
        <f>COUNTIF($D$2:D486,"Да")</f>
        <v>5</v>
      </c>
      <c r="D486" s="42" t="str">
        <f>IF(ISERROR(VLOOKUP(A486,'Айгенис Оп31'!$C$3:$C$13,1,0)),"Нет","Да")</f>
        <v>Нет</v>
      </c>
      <c r="E486" s="43">
        <f t="shared" si="14"/>
        <v>365</v>
      </c>
      <c r="F486" s="43">
        <f>COUNTIF(E487:$E$981,365)</f>
        <v>495</v>
      </c>
      <c r="G486" s="43">
        <f>COUNTIF(E487:$E$981,366)</f>
        <v>0</v>
      </c>
      <c r="H486" s="2"/>
    </row>
    <row r="487" spans="1:8" x14ac:dyDescent="0.25">
      <c r="A487" s="45">
        <f t="shared" si="15"/>
        <v>46081</v>
      </c>
      <c r="B487" s="49">
        <f>ROUND(('Все выпуски'!$Z$3*'Все выпуски'!$Z$6/100)*((VLOOKUP(IF(D487="Нет",VLOOKUP(C487,'Айгенис Оп31'!$A$2:$C$13,3,0),VLOOKUP((C487-1),'Айгенис Оп31'!$A$2:$C$13,3,0)),$A$2:$G$981,6,0)-VLOOKUP(A487,$A$2:$G$981,6,0))/365+(VLOOKUP(IF(D487="Нет",VLOOKUP(C487,'Айгенис Оп31'!$A$2:$C$13,3,0),VLOOKUP((C487-1),'Айгенис Оп31'!$A$2:$C$13,3,0)),$A$2:$G$981,7,0)-VLOOKUP(A487,$A$2:$G$981,7,0))/366),2)</f>
        <v>1.82</v>
      </c>
      <c r="C487" s="1">
        <f>COUNTIF($D$2:D487,"Да")</f>
        <v>5</v>
      </c>
      <c r="D487" s="42" t="str">
        <f>IF(ISERROR(VLOOKUP(A487,'Айгенис Оп31'!$C$3:$C$13,1,0)),"Нет","Да")</f>
        <v>Нет</v>
      </c>
      <c r="E487" s="43">
        <f t="shared" si="14"/>
        <v>365</v>
      </c>
      <c r="F487" s="43">
        <f>COUNTIF(E488:$E$981,365)</f>
        <v>494</v>
      </c>
      <c r="G487" s="43">
        <f>COUNTIF(E488:$E$981,366)</f>
        <v>0</v>
      </c>
      <c r="H487" s="2"/>
    </row>
    <row r="488" spans="1:8" x14ac:dyDescent="0.25">
      <c r="A488" s="45">
        <f t="shared" si="15"/>
        <v>46082</v>
      </c>
      <c r="B488" s="49">
        <f>ROUND(('Все выпуски'!$Z$3*'Все выпуски'!$Z$6/100)*((VLOOKUP(IF(D488="Нет",VLOOKUP(C488,'Айгенис Оп31'!$A$2:$C$13,3,0),VLOOKUP((C488-1),'Айгенис Оп31'!$A$2:$C$13,3,0)),$A$2:$G$981,6,0)-VLOOKUP(A488,$A$2:$G$981,6,0))/365+(VLOOKUP(IF(D488="Нет",VLOOKUP(C488,'Айгенис Оп31'!$A$2:$C$13,3,0),VLOOKUP((C488-1),'Айгенис Оп31'!$A$2:$C$13,3,0)),$A$2:$G$981,7,0)-VLOOKUP(A488,$A$2:$G$981,7,0))/366),2)</f>
        <v>1.93</v>
      </c>
      <c r="C488" s="1">
        <f>COUNTIF($D$2:D488,"Да")</f>
        <v>5</v>
      </c>
      <c r="D488" s="42" t="str">
        <f>IF(ISERROR(VLOOKUP(A488,'Айгенис Оп31'!$C$3:$C$13,1,0)),"Нет","Да")</f>
        <v>Нет</v>
      </c>
      <c r="E488" s="43">
        <f t="shared" si="14"/>
        <v>365</v>
      </c>
      <c r="F488" s="43">
        <f>COUNTIF(E489:$E$981,365)</f>
        <v>493</v>
      </c>
      <c r="G488" s="43">
        <f>COUNTIF(E489:$E$981,366)</f>
        <v>0</v>
      </c>
      <c r="H488" s="2"/>
    </row>
    <row r="489" spans="1:8" x14ac:dyDescent="0.25">
      <c r="A489" s="45">
        <f t="shared" si="15"/>
        <v>46083</v>
      </c>
      <c r="B489" s="49">
        <f>ROUND(('Все выпуски'!$Z$3*'Все выпуски'!$Z$6/100)*((VLOOKUP(IF(D489="Нет",VLOOKUP(C489,'Айгенис Оп31'!$A$2:$C$13,3,0),VLOOKUP((C489-1),'Айгенис Оп31'!$A$2:$C$13,3,0)),$A$2:$G$981,6,0)-VLOOKUP(A489,$A$2:$G$981,6,0))/365+(VLOOKUP(IF(D489="Нет",VLOOKUP(C489,'Айгенис Оп31'!$A$2:$C$13,3,0),VLOOKUP((C489-1),'Айгенис Оп31'!$A$2:$C$13,3,0)),$A$2:$G$981,7,0)-VLOOKUP(A489,$A$2:$G$981,7,0))/366),2)</f>
        <v>2.0299999999999998</v>
      </c>
      <c r="C489" s="1">
        <f>COUNTIF($D$2:D489,"Да")</f>
        <v>5</v>
      </c>
      <c r="D489" s="42" t="str">
        <f>IF(ISERROR(VLOOKUP(A489,'Айгенис Оп31'!$C$3:$C$13,1,0)),"Нет","Да")</f>
        <v>Нет</v>
      </c>
      <c r="E489" s="43">
        <f t="shared" si="14"/>
        <v>365</v>
      </c>
      <c r="F489" s="43">
        <f>COUNTIF(E490:$E$981,365)</f>
        <v>492</v>
      </c>
      <c r="G489" s="43">
        <f>COUNTIF(E490:$E$981,366)</f>
        <v>0</v>
      </c>
      <c r="H489" s="2"/>
    </row>
    <row r="490" spans="1:8" x14ac:dyDescent="0.25">
      <c r="A490" s="45">
        <f t="shared" si="15"/>
        <v>46084</v>
      </c>
      <c r="B490" s="49">
        <f>ROUND(('Все выпуски'!$Z$3*'Все выпуски'!$Z$6/100)*((VLOOKUP(IF(D490="Нет",VLOOKUP(C490,'Айгенис Оп31'!$A$2:$C$13,3,0),VLOOKUP((C490-1),'Айгенис Оп31'!$A$2:$C$13,3,0)),$A$2:$G$981,6,0)-VLOOKUP(A490,$A$2:$G$981,6,0))/365+(VLOOKUP(IF(D490="Нет",VLOOKUP(C490,'Айгенис Оп31'!$A$2:$C$13,3,0),VLOOKUP((C490-1),'Айгенис Оп31'!$A$2:$C$13,3,0)),$A$2:$G$981,7,0)-VLOOKUP(A490,$A$2:$G$981,7,0))/366),2)</f>
        <v>2.13</v>
      </c>
      <c r="C490" s="1">
        <f>COUNTIF($D$2:D490,"Да")</f>
        <v>5</v>
      </c>
      <c r="D490" s="42" t="str">
        <f>IF(ISERROR(VLOOKUP(A490,'Айгенис Оп31'!$C$3:$C$13,1,0)),"Нет","Да")</f>
        <v>Нет</v>
      </c>
      <c r="E490" s="43">
        <f t="shared" si="14"/>
        <v>365</v>
      </c>
      <c r="F490" s="43">
        <f>COUNTIF(E491:$E$981,365)</f>
        <v>491</v>
      </c>
      <c r="G490" s="43">
        <f>COUNTIF(E491:$E$981,366)</f>
        <v>0</v>
      </c>
      <c r="H490" s="2"/>
    </row>
    <row r="491" spans="1:8" x14ac:dyDescent="0.25">
      <c r="A491" s="45">
        <f t="shared" si="15"/>
        <v>46085</v>
      </c>
      <c r="B491" s="49">
        <f>ROUND(('Все выпуски'!$Z$3*'Все выпуски'!$Z$6/100)*((VLOOKUP(IF(D491="Нет",VLOOKUP(C491,'Айгенис Оп31'!$A$2:$C$13,3,0),VLOOKUP((C491-1),'Айгенис Оп31'!$A$2:$C$13,3,0)),$A$2:$G$981,6,0)-VLOOKUP(A491,$A$2:$G$981,6,0))/365+(VLOOKUP(IF(D491="Нет",VLOOKUP(C491,'Айгенис Оп31'!$A$2:$C$13,3,0),VLOOKUP((C491-1),'Айгенис Оп31'!$A$2:$C$13,3,0)),$A$2:$G$981,7,0)-VLOOKUP(A491,$A$2:$G$981,7,0))/366),2)</f>
        <v>2.23</v>
      </c>
      <c r="C491" s="1">
        <f>COUNTIF($D$2:D491,"Да")</f>
        <v>5</v>
      </c>
      <c r="D491" s="42" t="str">
        <f>IF(ISERROR(VLOOKUP(A491,'Айгенис Оп31'!$C$3:$C$13,1,0)),"Нет","Да")</f>
        <v>Нет</v>
      </c>
      <c r="E491" s="43">
        <f t="shared" si="14"/>
        <v>365</v>
      </c>
      <c r="F491" s="43">
        <f>COUNTIF(E492:$E$981,365)</f>
        <v>490</v>
      </c>
      <c r="G491" s="43">
        <f>COUNTIF(E492:$E$981,366)</f>
        <v>0</v>
      </c>
      <c r="H491" s="2"/>
    </row>
    <row r="492" spans="1:8" x14ac:dyDescent="0.25">
      <c r="A492" s="45">
        <f t="shared" si="15"/>
        <v>46086</v>
      </c>
      <c r="B492" s="49">
        <f>ROUND(('Все выпуски'!$Z$3*'Все выпуски'!$Z$6/100)*((VLOOKUP(IF(D492="Нет",VLOOKUP(C492,'Айгенис Оп31'!$A$2:$C$13,3,0),VLOOKUP((C492-1),'Айгенис Оп31'!$A$2:$C$13,3,0)),$A$2:$G$981,6,0)-VLOOKUP(A492,$A$2:$G$981,6,0))/365+(VLOOKUP(IF(D492="Нет",VLOOKUP(C492,'Айгенис Оп31'!$A$2:$C$13,3,0),VLOOKUP((C492-1),'Айгенис Оп31'!$A$2:$C$13,3,0)),$A$2:$G$981,7,0)-VLOOKUP(A492,$A$2:$G$981,7,0))/366),2)</f>
        <v>2.33</v>
      </c>
      <c r="C492" s="1">
        <f>COUNTIF($D$2:D492,"Да")</f>
        <v>5</v>
      </c>
      <c r="D492" s="42" t="str">
        <f>IF(ISERROR(VLOOKUP(A492,'Айгенис Оп31'!$C$3:$C$13,1,0)),"Нет","Да")</f>
        <v>Нет</v>
      </c>
      <c r="E492" s="43">
        <f t="shared" si="14"/>
        <v>365</v>
      </c>
      <c r="F492" s="43">
        <f>COUNTIF(E493:$E$981,365)</f>
        <v>489</v>
      </c>
      <c r="G492" s="43">
        <f>COUNTIF(E493:$E$981,366)</f>
        <v>0</v>
      </c>
      <c r="H492" s="2"/>
    </row>
    <row r="493" spans="1:8" x14ac:dyDescent="0.25">
      <c r="A493" s="45">
        <f t="shared" si="15"/>
        <v>46087</v>
      </c>
      <c r="B493" s="49">
        <f>ROUND(('Все выпуски'!$Z$3*'Все выпуски'!$Z$6/100)*((VLOOKUP(IF(D493="Нет",VLOOKUP(C493,'Айгенис Оп31'!$A$2:$C$13,3,0),VLOOKUP((C493-1),'Айгенис Оп31'!$A$2:$C$13,3,0)),$A$2:$G$981,6,0)-VLOOKUP(A493,$A$2:$G$981,6,0))/365+(VLOOKUP(IF(D493="Нет",VLOOKUP(C493,'Айгенис Оп31'!$A$2:$C$13,3,0),VLOOKUP((C493-1),'Айгенис Оп31'!$A$2:$C$13,3,0)),$A$2:$G$981,7,0)-VLOOKUP(A493,$A$2:$G$981,7,0))/366),2)</f>
        <v>2.4300000000000002</v>
      </c>
      <c r="C493" s="1">
        <f>COUNTIF($D$2:D493,"Да")</f>
        <v>5</v>
      </c>
      <c r="D493" s="42" t="str">
        <f>IF(ISERROR(VLOOKUP(A493,'Айгенис Оп31'!$C$3:$C$13,1,0)),"Нет","Да")</f>
        <v>Нет</v>
      </c>
      <c r="E493" s="43">
        <f t="shared" si="14"/>
        <v>365</v>
      </c>
      <c r="F493" s="43">
        <f>COUNTIF(E494:$E$981,365)</f>
        <v>488</v>
      </c>
      <c r="G493" s="43">
        <f>COUNTIF(E494:$E$981,366)</f>
        <v>0</v>
      </c>
      <c r="H493" s="2"/>
    </row>
    <row r="494" spans="1:8" x14ac:dyDescent="0.25">
      <c r="A494" s="45">
        <f t="shared" si="15"/>
        <v>46088</v>
      </c>
      <c r="B494" s="49">
        <f>ROUND(('Все выпуски'!$Z$3*'Все выпуски'!$Z$6/100)*((VLOOKUP(IF(D494="Нет",VLOOKUP(C494,'Айгенис Оп31'!$A$2:$C$13,3,0),VLOOKUP((C494-1),'Айгенис Оп31'!$A$2:$C$13,3,0)),$A$2:$G$981,6,0)-VLOOKUP(A494,$A$2:$G$981,6,0))/365+(VLOOKUP(IF(D494="Нет",VLOOKUP(C494,'Айгенис Оп31'!$A$2:$C$13,3,0),VLOOKUP((C494-1),'Айгенис Оп31'!$A$2:$C$13,3,0)),$A$2:$G$981,7,0)-VLOOKUP(A494,$A$2:$G$981,7,0))/366),2)</f>
        <v>2.5299999999999998</v>
      </c>
      <c r="C494" s="1">
        <f>COUNTIF($D$2:D494,"Да")</f>
        <v>5</v>
      </c>
      <c r="D494" s="42" t="str">
        <f>IF(ISERROR(VLOOKUP(A494,'Айгенис Оп31'!$C$3:$C$13,1,0)),"Нет","Да")</f>
        <v>Нет</v>
      </c>
      <c r="E494" s="43">
        <f t="shared" si="14"/>
        <v>365</v>
      </c>
      <c r="F494" s="43">
        <f>COUNTIF(E495:$E$981,365)</f>
        <v>487</v>
      </c>
      <c r="G494" s="43">
        <f>COUNTIF(E495:$E$981,366)</f>
        <v>0</v>
      </c>
      <c r="H494" s="2"/>
    </row>
    <row r="495" spans="1:8" x14ac:dyDescent="0.25">
      <c r="A495" s="45">
        <f t="shared" si="15"/>
        <v>46089</v>
      </c>
      <c r="B495" s="49">
        <f>ROUND(('Все выпуски'!$Z$3*'Все выпуски'!$Z$6/100)*((VLOOKUP(IF(D495="Нет",VLOOKUP(C495,'Айгенис Оп31'!$A$2:$C$13,3,0),VLOOKUP((C495-1),'Айгенис Оп31'!$A$2:$C$13,3,0)),$A$2:$G$981,6,0)-VLOOKUP(A495,$A$2:$G$981,6,0))/365+(VLOOKUP(IF(D495="Нет",VLOOKUP(C495,'Айгенис Оп31'!$A$2:$C$13,3,0),VLOOKUP((C495-1),'Айгенис Оп31'!$A$2:$C$13,3,0)),$A$2:$G$981,7,0)-VLOOKUP(A495,$A$2:$G$981,7,0))/366),2)</f>
        <v>2.64</v>
      </c>
      <c r="C495" s="1">
        <f>COUNTIF($D$2:D495,"Да")</f>
        <v>5</v>
      </c>
      <c r="D495" s="42" t="str">
        <f>IF(ISERROR(VLOOKUP(A495,'Айгенис Оп31'!$C$3:$C$13,1,0)),"Нет","Да")</f>
        <v>Нет</v>
      </c>
      <c r="E495" s="43">
        <f t="shared" si="14"/>
        <v>365</v>
      </c>
      <c r="F495" s="43">
        <f>COUNTIF(E496:$E$981,365)</f>
        <v>486</v>
      </c>
      <c r="G495" s="43">
        <f>COUNTIF(E496:$E$981,366)</f>
        <v>0</v>
      </c>
      <c r="H495" s="2"/>
    </row>
    <row r="496" spans="1:8" x14ac:dyDescent="0.25">
      <c r="A496" s="45">
        <f t="shared" si="15"/>
        <v>46090</v>
      </c>
      <c r="B496" s="49">
        <f>ROUND(('Все выпуски'!$Z$3*'Все выпуски'!$Z$6/100)*((VLOOKUP(IF(D496="Нет",VLOOKUP(C496,'Айгенис Оп31'!$A$2:$C$13,3,0),VLOOKUP((C496-1),'Айгенис Оп31'!$A$2:$C$13,3,0)),$A$2:$G$981,6,0)-VLOOKUP(A496,$A$2:$G$981,6,0))/365+(VLOOKUP(IF(D496="Нет",VLOOKUP(C496,'Айгенис Оп31'!$A$2:$C$13,3,0),VLOOKUP((C496-1),'Айгенис Оп31'!$A$2:$C$13,3,0)),$A$2:$G$981,7,0)-VLOOKUP(A496,$A$2:$G$981,7,0))/366),2)</f>
        <v>2.74</v>
      </c>
      <c r="C496" s="1">
        <f>COUNTIF($D$2:D496,"Да")</f>
        <v>5</v>
      </c>
      <c r="D496" s="42" t="str">
        <f>IF(ISERROR(VLOOKUP(A496,'Айгенис Оп31'!$C$3:$C$13,1,0)),"Нет","Да")</f>
        <v>Нет</v>
      </c>
      <c r="E496" s="43">
        <f t="shared" si="14"/>
        <v>365</v>
      </c>
      <c r="F496" s="43">
        <f>COUNTIF(E497:$E$981,365)</f>
        <v>485</v>
      </c>
      <c r="G496" s="43">
        <f>COUNTIF(E497:$E$981,366)</f>
        <v>0</v>
      </c>
      <c r="H496" s="2"/>
    </row>
    <row r="497" spans="1:8" x14ac:dyDescent="0.25">
      <c r="A497" s="45">
        <f t="shared" si="15"/>
        <v>46091</v>
      </c>
      <c r="B497" s="49">
        <f>ROUND(('Все выпуски'!$Z$3*'Все выпуски'!$Z$6/100)*((VLOOKUP(IF(D497="Нет",VLOOKUP(C497,'Айгенис Оп31'!$A$2:$C$13,3,0),VLOOKUP((C497-1),'Айгенис Оп31'!$A$2:$C$13,3,0)),$A$2:$G$981,6,0)-VLOOKUP(A497,$A$2:$G$981,6,0))/365+(VLOOKUP(IF(D497="Нет",VLOOKUP(C497,'Айгенис Оп31'!$A$2:$C$13,3,0),VLOOKUP((C497-1),'Айгенис Оп31'!$A$2:$C$13,3,0)),$A$2:$G$981,7,0)-VLOOKUP(A497,$A$2:$G$981,7,0))/366),2)</f>
        <v>2.84</v>
      </c>
      <c r="C497" s="1">
        <f>COUNTIF($D$2:D497,"Да")</f>
        <v>5</v>
      </c>
      <c r="D497" s="42" t="str">
        <f>IF(ISERROR(VLOOKUP(A497,'Айгенис Оп31'!$C$3:$C$13,1,0)),"Нет","Да")</f>
        <v>Нет</v>
      </c>
      <c r="E497" s="43">
        <f t="shared" si="14"/>
        <v>365</v>
      </c>
      <c r="F497" s="43">
        <f>COUNTIF(E498:$E$981,365)</f>
        <v>484</v>
      </c>
      <c r="G497" s="43">
        <f>COUNTIF(E498:$E$981,366)</f>
        <v>0</v>
      </c>
      <c r="H497" s="2"/>
    </row>
    <row r="498" spans="1:8" x14ac:dyDescent="0.25">
      <c r="A498" s="45">
        <f t="shared" si="15"/>
        <v>46092</v>
      </c>
      <c r="B498" s="49">
        <f>ROUND(('Все выпуски'!$Z$3*'Все выпуски'!$Z$6/100)*((VLOOKUP(IF(D498="Нет",VLOOKUP(C498,'Айгенис Оп31'!$A$2:$C$13,3,0),VLOOKUP((C498-1),'Айгенис Оп31'!$A$2:$C$13,3,0)),$A$2:$G$981,6,0)-VLOOKUP(A498,$A$2:$G$981,6,0))/365+(VLOOKUP(IF(D498="Нет",VLOOKUP(C498,'Айгенис Оп31'!$A$2:$C$13,3,0),VLOOKUP((C498-1),'Айгенис Оп31'!$A$2:$C$13,3,0)),$A$2:$G$981,7,0)-VLOOKUP(A498,$A$2:$G$981,7,0))/366),2)</f>
        <v>2.94</v>
      </c>
      <c r="C498" s="1">
        <f>COUNTIF($D$2:D498,"Да")</f>
        <v>5</v>
      </c>
      <c r="D498" s="42" t="str">
        <f>IF(ISERROR(VLOOKUP(A498,'Айгенис Оп31'!$C$3:$C$13,1,0)),"Нет","Да")</f>
        <v>Нет</v>
      </c>
      <c r="E498" s="43">
        <f t="shared" si="14"/>
        <v>365</v>
      </c>
      <c r="F498" s="43">
        <f>COUNTIF(E499:$E$981,365)</f>
        <v>483</v>
      </c>
      <c r="G498" s="43">
        <f>COUNTIF(E499:$E$981,366)</f>
        <v>0</v>
      </c>
      <c r="H498" s="2"/>
    </row>
    <row r="499" spans="1:8" x14ac:dyDescent="0.25">
      <c r="A499" s="45">
        <f t="shared" si="15"/>
        <v>46093</v>
      </c>
      <c r="B499" s="49">
        <f>ROUND(('Все выпуски'!$Z$3*'Все выпуски'!$Z$6/100)*((VLOOKUP(IF(D499="Нет",VLOOKUP(C499,'Айгенис Оп31'!$A$2:$C$13,3,0),VLOOKUP((C499-1),'Айгенис Оп31'!$A$2:$C$13,3,0)),$A$2:$G$981,6,0)-VLOOKUP(A499,$A$2:$G$981,6,0))/365+(VLOOKUP(IF(D499="Нет",VLOOKUP(C499,'Айгенис Оп31'!$A$2:$C$13,3,0),VLOOKUP((C499-1),'Айгенис Оп31'!$A$2:$C$13,3,0)),$A$2:$G$981,7,0)-VLOOKUP(A499,$A$2:$G$981,7,0))/366),2)</f>
        <v>3.04</v>
      </c>
      <c r="C499" s="1">
        <f>COUNTIF($D$2:D499,"Да")</f>
        <v>5</v>
      </c>
      <c r="D499" s="42" t="str">
        <f>IF(ISERROR(VLOOKUP(A499,'Айгенис Оп31'!$C$3:$C$13,1,0)),"Нет","Да")</f>
        <v>Нет</v>
      </c>
      <c r="E499" s="43">
        <f t="shared" si="14"/>
        <v>365</v>
      </c>
      <c r="F499" s="43">
        <f>COUNTIF(E500:$E$981,365)</f>
        <v>482</v>
      </c>
      <c r="G499" s="43">
        <f>COUNTIF(E500:$E$981,366)</f>
        <v>0</v>
      </c>
      <c r="H499" s="2"/>
    </row>
    <row r="500" spans="1:8" x14ac:dyDescent="0.25">
      <c r="A500" s="45">
        <f t="shared" si="15"/>
        <v>46094</v>
      </c>
      <c r="B500" s="49">
        <f>ROUND(('Все выпуски'!$Z$3*'Все выпуски'!$Z$6/100)*((VLOOKUP(IF(D500="Нет",VLOOKUP(C500,'Айгенис Оп31'!$A$2:$C$13,3,0),VLOOKUP((C500-1),'Айгенис Оп31'!$A$2:$C$13,3,0)),$A$2:$G$981,6,0)-VLOOKUP(A500,$A$2:$G$981,6,0))/365+(VLOOKUP(IF(D500="Нет",VLOOKUP(C500,'Айгенис Оп31'!$A$2:$C$13,3,0),VLOOKUP((C500-1),'Айгенис Оп31'!$A$2:$C$13,3,0)),$A$2:$G$981,7,0)-VLOOKUP(A500,$A$2:$G$981,7,0))/366),2)</f>
        <v>3.14</v>
      </c>
      <c r="C500" s="1">
        <f>COUNTIF($D$2:D500,"Да")</f>
        <v>5</v>
      </c>
      <c r="D500" s="42" t="str">
        <f>IF(ISERROR(VLOOKUP(A500,'Айгенис Оп31'!$C$3:$C$13,1,0)),"Нет","Да")</f>
        <v>Нет</v>
      </c>
      <c r="E500" s="43">
        <f t="shared" si="14"/>
        <v>365</v>
      </c>
      <c r="F500" s="43">
        <f>COUNTIF(E501:$E$981,365)</f>
        <v>481</v>
      </c>
      <c r="G500" s="43">
        <f>COUNTIF(E501:$E$981,366)</f>
        <v>0</v>
      </c>
      <c r="H500" s="2"/>
    </row>
    <row r="501" spans="1:8" x14ac:dyDescent="0.25">
      <c r="A501" s="45">
        <f t="shared" si="15"/>
        <v>46095</v>
      </c>
      <c r="B501" s="49">
        <f>ROUND(('Все выпуски'!$Z$3*'Все выпуски'!$Z$6/100)*((VLOOKUP(IF(D501="Нет",VLOOKUP(C501,'Айгенис Оп31'!$A$2:$C$13,3,0),VLOOKUP((C501-1),'Айгенис Оп31'!$A$2:$C$13,3,0)),$A$2:$G$981,6,0)-VLOOKUP(A501,$A$2:$G$981,6,0))/365+(VLOOKUP(IF(D501="Нет",VLOOKUP(C501,'Айгенис Оп31'!$A$2:$C$13,3,0),VLOOKUP((C501-1),'Айгенис Оп31'!$A$2:$C$13,3,0)),$A$2:$G$981,7,0)-VLOOKUP(A501,$A$2:$G$981,7,0))/366),2)</f>
        <v>3.24</v>
      </c>
      <c r="C501" s="1">
        <f>COUNTIF($D$2:D501,"Да")</f>
        <v>5</v>
      </c>
      <c r="D501" s="42" t="str">
        <f>IF(ISERROR(VLOOKUP(A501,'Айгенис Оп31'!$C$3:$C$13,1,0)),"Нет","Да")</f>
        <v>Нет</v>
      </c>
      <c r="E501" s="43">
        <f t="shared" si="14"/>
        <v>365</v>
      </c>
      <c r="F501" s="43">
        <f>COUNTIF(E502:$E$981,365)</f>
        <v>480</v>
      </c>
      <c r="G501" s="43">
        <f>COUNTIF(E502:$E$981,366)</f>
        <v>0</v>
      </c>
      <c r="H501" s="2"/>
    </row>
    <row r="502" spans="1:8" x14ac:dyDescent="0.25">
      <c r="A502" s="45">
        <f t="shared" si="15"/>
        <v>46096</v>
      </c>
      <c r="B502" s="49">
        <f>ROUND(('Все выпуски'!$Z$3*'Все выпуски'!$Z$6/100)*((VLOOKUP(IF(D502="Нет",VLOOKUP(C502,'Айгенис Оп31'!$A$2:$C$13,3,0),VLOOKUP((C502-1),'Айгенис Оп31'!$A$2:$C$13,3,0)),$A$2:$G$981,6,0)-VLOOKUP(A502,$A$2:$G$981,6,0))/365+(VLOOKUP(IF(D502="Нет",VLOOKUP(C502,'Айгенис Оп31'!$A$2:$C$13,3,0),VLOOKUP((C502-1),'Айгенис Оп31'!$A$2:$C$13,3,0)),$A$2:$G$981,7,0)-VLOOKUP(A502,$A$2:$G$981,7,0))/366),2)</f>
        <v>3.35</v>
      </c>
      <c r="C502" s="1">
        <f>COUNTIF($D$2:D502,"Да")</f>
        <v>5</v>
      </c>
      <c r="D502" s="42" t="str">
        <f>IF(ISERROR(VLOOKUP(A502,'Айгенис Оп31'!$C$3:$C$13,1,0)),"Нет","Да")</f>
        <v>Нет</v>
      </c>
      <c r="E502" s="43">
        <f t="shared" si="14"/>
        <v>365</v>
      </c>
      <c r="F502" s="43">
        <f>COUNTIF(E503:$E$981,365)</f>
        <v>479</v>
      </c>
      <c r="G502" s="43">
        <f>COUNTIF(E503:$E$981,366)</f>
        <v>0</v>
      </c>
      <c r="H502" s="2"/>
    </row>
    <row r="503" spans="1:8" x14ac:dyDescent="0.25">
      <c r="A503" s="45">
        <f t="shared" si="15"/>
        <v>46097</v>
      </c>
      <c r="B503" s="49">
        <f>ROUND(('Все выпуски'!$Z$3*'Все выпуски'!$Z$6/100)*((VLOOKUP(IF(D503="Нет",VLOOKUP(C503,'Айгенис Оп31'!$A$2:$C$13,3,0),VLOOKUP((C503-1),'Айгенис Оп31'!$A$2:$C$13,3,0)),$A$2:$G$981,6,0)-VLOOKUP(A503,$A$2:$G$981,6,0))/365+(VLOOKUP(IF(D503="Нет",VLOOKUP(C503,'Айгенис Оп31'!$A$2:$C$13,3,0),VLOOKUP((C503-1),'Айгенис Оп31'!$A$2:$C$13,3,0)),$A$2:$G$981,7,0)-VLOOKUP(A503,$A$2:$G$981,7,0))/366),2)</f>
        <v>3.45</v>
      </c>
      <c r="C503" s="1">
        <f>COUNTIF($D$2:D503,"Да")</f>
        <v>5</v>
      </c>
      <c r="D503" s="42" t="str">
        <f>IF(ISERROR(VLOOKUP(A503,'Айгенис Оп31'!$C$3:$C$13,1,0)),"Нет","Да")</f>
        <v>Нет</v>
      </c>
      <c r="E503" s="43">
        <f t="shared" si="14"/>
        <v>365</v>
      </c>
      <c r="F503" s="43">
        <f>COUNTIF(E504:$E$981,365)</f>
        <v>478</v>
      </c>
      <c r="G503" s="43">
        <f>COUNTIF(E504:$E$981,366)</f>
        <v>0</v>
      </c>
      <c r="H503" s="2"/>
    </row>
    <row r="504" spans="1:8" x14ac:dyDescent="0.25">
      <c r="A504" s="45">
        <f t="shared" si="15"/>
        <v>46098</v>
      </c>
      <c r="B504" s="49">
        <f>ROUND(('Все выпуски'!$Z$3*'Все выпуски'!$Z$6/100)*((VLOOKUP(IF(D504="Нет",VLOOKUP(C504,'Айгенис Оп31'!$A$2:$C$13,3,0),VLOOKUP((C504-1),'Айгенис Оп31'!$A$2:$C$13,3,0)),$A$2:$G$981,6,0)-VLOOKUP(A504,$A$2:$G$981,6,0))/365+(VLOOKUP(IF(D504="Нет",VLOOKUP(C504,'Айгенис Оп31'!$A$2:$C$13,3,0),VLOOKUP((C504-1),'Айгенис Оп31'!$A$2:$C$13,3,0)),$A$2:$G$981,7,0)-VLOOKUP(A504,$A$2:$G$981,7,0))/366),2)</f>
        <v>3.55</v>
      </c>
      <c r="C504" s="1">
        <f>COUNTIF($D$2:D504,"Да")</f>
        <v>5</v>
      </c>
      <c r="D504" s="42" t="str">
        <f>IF(ISERROR(VLOOKUP(A504,'Айгенис Оп31'!$C$3:$C$13,1,0)),"Нет","Да")</f>
        <v>Нет</v>
      </c>
      <c r="E504" s="43">
        <f t="shared" si="14"/>
        <v>365</v>
      </c>
      <c r="F504" s="43">
        <f>COUNTIF(E505:$E$981,365)</f>
        <v>477</v>
      </c>
      <c r="G504" s="43">
        <f>COUNTIF(E505:$E$981,366)</f>
        <v>0</v>
      </c>
      <c r="H504" s="2"/>
    </row>
    <row r="505" spans="1:8" x14ac:dyDescent="0.25">
      <c r="A505" s="45">
        <f t="shared" si="15"/>
        <v>46099</v>
      </c>
      <c r="B505" s="49">
        <f>ROUND(('Все выпуски'!$Z$3*'Все выпуски'!$Z$6/100)*((VLOOKUP(IF(D505="Нет",VLOOKUP(C505,'Айгенис Оп31'!$A$2:$C$13,3,0),VLOOKUP((C505-1),'Айгенис Оп31'!$A$2:$C$13,3,0)),$A$2:$G$981,6,0)-VLOOKUP(A505,$A$2:$G$981,6,0))/365+(VLOOKUP(IF(D505="Нет",VLOOKUP(C505,'Айгенис Оп31'!$A$2:$C$13,3,0),VLOOKUP((C505-1),'Айгенис Оп31'!$A$2:$C$13,3,0)),$A$2:$G$981,7,0)-VLOOKUP(A505,$A$2:$G$981,7,0))/366),2)</f>
        <v>3.65</v>
      </c>
      <c r="C505" s="1">
        <f>COUNTIF($D$2:D505,"Да")</f>
        <v>5</v>
      </c>
      <c r="D505" s="42" t="str">
        <f>IF(ISERROR(VLOOKUP(A505,'Айгенис Оп31'!$C$3:$C$13,1,0)),"Нет","Да")</f>
        <v>Нет</v>
      </c>
      <c r="E505" s="43">
        <f t="shared" si="14"/>
        <v>365</v>
      </c>
      <c r="F505" s="43">
        <f>COUNTIF(E506:$E$981,365)</f>
        <v>476</v>
      </c>
      <c r="G505" s="43">
        <f>COUNTIF(E506:$E$981,366)</f>
        <v>0</v>
      </c>
      <c r="H505" s="2"/>
    </row>
    <row r="506" spans="1:8" x14ac:dyDescent="0.25">
      <c r="A506" s="45">
        <f t="shared" si="15"/>
        <v>46100</v>
      </c>
      <c r="B506" s="49">
        <f>ROUND(('Все выпуски'!$Z$3*'Все выпуски'!$Z$6/100)*((VLOOKUP(IF(D506="Нет",VLOOKUP(C506,'Айгенис Оп31'!$A$2:$C$13,3,0),VLOOKUP((C506-1),'Айгенис Оп31'!$A$2:$C$13,3,0)),$A$2:$G$981,6,0)-VLOOKUP(A506,$A$2:$G$981,6,0))/365+(VLOOKUP(IF(D506="Нет",VLOOKUP(C506,'Айгенис Оп31'!$A$2:$C$13,3,0),VLOOKUP((C506-1),'Айгенис Оп31'!$A$2:$C$13,3,0)),$A$2:$G$981,7,0)-VLOOKUP(A506,$A$2:$G$981,7,0))/366),2)</f>
        <v>3.75</v>
      </c>
      <c r="C506" s="1">
        <f>COUNTIF($D$2:D506,"Да")</f>
        <v>5</v>
      </c>
      <c r="D506" s="42" t="str">
        <f>IF(ISERROR(VLOOKUP(A506,'Айгенис Оп31'!$C$3:$C$13,1,0)),"Нет","Да")</f>
        <v>Нет</v>
      </c>
      <c r="E506" s="43">
        <f t="shared" si="14"/>
        <v>365</v>
      </c>
      <c r="F506" s="43">
        <f>COUNTIF(E507:$E$981,365)</f>
        <v>475</v>
      </c>
      <c r="G506" s="43">
        <f>COUNTIF(E507:$E$981,366)</f>
        <v>0</v>
      </c>
      <c r="H506" s="2"/>
    </row>
    <row r="507" spans="1:8" x14ac:dyDescent="0.25">
      <c r="A507" s="45">
        <f t="shared" si="15"/>
        <v>46101</v>
      </c>
      <c r="B507" s="49">
        <f>ROUND(('Все выпуски'!$Z$3*'Все выпуски'!$Z$6/100)*((VLOOKUP(IF(D507="Нет",VLOOKUP(C507,'Айгенис Оп31'!$A$2:$C$13,3,0),VLOOKUP((C507-1),'Айгенис Оп31'!$A$2:$C$13,3,0)),$A$2:$G$981,6,0)-VLOOKUP(A507,$A$2:$G$981,6,0))/365+(VLOOKUP(IF(D507="Нет",VLOOKUP(C507,'Айгенис Оп31'!$A$2:$C$13,3,0),VLOOKUP((C507-1),'Айгенис Оп31'!$A$2:$C$13,3,0)),$A$2:$G$981,7,0)-VLOOKUP(A507,$A$2:$G$981,7,0))/366),2)</f>
        <v>3.85</v>
      </c>
      <c r="C507" s="1">
        <f>COUNTIF($D$2:D507,"Да")</f>
        <v>5</v>
      </c>
      <c r="D507" s="42" t="str">
        <f>IF(ISERROR(VLOOKUP(A507,'Айгенис Оп31'!$C$3:$C$13,1,0)),"Нет","Да")</f>
        <v>Нет</v>
      </c>
      <c r="E507" s="43">
        <f t="shared" si="14"/>
        <v>365</v>
      </c>
      <c r="F507" s="43">
        <f>COUNTIF(E508:$E$981,365)</f>
        <v>474</v>
      </c>
      <c r="G507" s="43">
        <f>COUNTIF(E508:$E$981,366)</f>
        <v>0</v>
      </c>
      <c r="H507" s="2"/>
    </row>
    <row r="508" spans="1:8" x14ac:dyDescent="0.25">
      <c r="A508" s="45">
        <f t="shared" si="15"/>
        <v>46102</v>
      </c>
      <c r="B508" s="49">
        <f>ROUND(('Все выпуски'!$Z$3*'Все выпуски'!$Z$6/100)*((VLOOKUP(IF(D508="Нет",VLOOKUP(C508,'Айгенис Оп31'!$A$2:$C$13,3,0),VLOOKUP((C508-1),'Айгенис Оп31'!$A$2:$C$13,3,0)),$A$2:$G$981,6,0)-VLOOKUP(A508,$A$2:$G$981,6,0))/365+(VLOOKUP(IF(D508="Нет",VLOOKUP(C508,'Айгенис Оп31'!$A$2:$C$13,3,0),VLOOKUP((C508-1),'Айгенис Оп31'!$A$2:$C$13,3,0)),$A$2:$G$981,7,0)-VLOOKUP(A508,$A$2:$G$981,7,0))/366),2)</f>
        <v>3.95</v>
      </c>
      <c r="C508" s="1">
        <f>COUNTIF($D$2:D508,"Да")</f>
        <v>5</v>
      </c>
      <c r="D508" s="42" t="str">
        <f>IF(ISERROR(VLOOKUP(A508,'Айгенис Оп31'!$C$3:$C$13,1,0)),"Нет","Да")</f>
        <v>Нет</v>
      </c>
      <c r="E508" s="43">
        <f t="shared" si="14"/>
        <v>365</v>
      </c>
      <c r="F508" s="43">
        <f>COUNTIF(E509:$E$981,365)</f>
        <v>473</v>
      </c>
      <c r="G508" s="43">
        <f>COUNTIF(E509:$E$981,366)</f>
        <v>0</v>
      </c>
      <c r="H508" s="2"/>
    </row>
    <row r="509" spans="1:8" x14ac:dyDescent="0.25">
      <c r="A509" s="45">
        <f t="shared" si="15"/>
        <v>46103</v>
      </c>
      <c r="B509" s="49">
        <f>ROUND(('Все выпуски'!$Z$3*'Все выпуски'!$Z$6/100)*((VLOOKUP(IF(D509="Нет",VLOOKUP(C509,'Айгенис Оп31'!$A$2:$C$13,3,0),VLOOKUP((C509-1),'Айгенис Оп31'!$A$2:$C$13,3,0)),$A$2:$G$981,6,0)-VLOOKUP(A509,$A$2:$G$981,6,0))/365+(VLOOKUP(IF(D509="Нет",VLOOKUP(C509,'Айгенис Оп31'!$A$2:$C$13,3,0),VLOOKUP((C509-1),'Айгенис Оп31'!$A$2:$C$13,3,0)),$A$2:$G$981,7,0)-VLOOKUP(A509,$A$2:$G$981,7,0))/366),2)</f>
        <v>4.05</v>
      </c>
      <c r="C509" s="1">
        <f>COUNTIF($D$2:D509,"Да")</f>
        <v>5</v>
      </c>
      <c r="D509" s="42" t="str">
        <f>IF(ISERROR(VLOOKUP(A509,'Айгенис Оп31'!$C$3:$C$13,1,0)),"Нет","Да")</f>
        <v>Нет</v>
      </c>
      <c r="E509" s="43">
        <f t="shared" si="14"/>
        <v>365</v>
      </c>
      <c r="F509" s="43">
        <f>COUNTIF(E510:$E$981,365)</f>
        <v>472</v>
      </c>
      <c r="G509" s="43">
        <f>COUNTIF(E510:$E$981,366)</f>
        <v>0</v>
      </c>
      <c r="H509" s="2"/>
    </row>
    <row r="510" spans="1:8" x14ac:dyDescent="0.25">
      <c r="A510" s="45">
        <f t="shared" si="15"/>
        <v>46104</v>
      </c>
      <c r="B510" s="49">
        <f>ROUND(('Все выпуски'!$Z$3*'Все выпуски'!$Z$6/100)*((VLOOKUP(IF(D510="Нет",VLOOKUP(C510,'Айгенис Оп31'!$A$2:$C$13,3,0),VLOOKUP((C510-1),'Айгенис Оп31'!$A$2:$C$13,3,0)),$A$2:$G$981,6,0)-VLOOKUP(A510,$A$2:$G$981,6,0))/365+(VLOOKUP(IF(D510="Нет",VLOOKUP(C510,'Айгенис Оп31'!$A$2:$C$13,3,0),VLOOKUP((C510-1),'Айгенис Оп31'!$A$2:$C$13,3,0)),$A$2:$G$981,7,0)-VLOOKUP(A510,$A$2:$G$981,7,0))/366),2)</f>
        <v>4.16</v>
      </c>
      <c r="C510" s="1">
        <f>COUNTIF($D$2:D510,"Да")</f>
        <v>5</v>
      </c>
      <c r="D510" s="42" t="str">
        <f>IF(ISERROR(VLOOKUP(A510,'Айгенис Оп31'!$C$3:$C$13,1,0)),"Нет","Да")</f>
        <v>Нет</v>
      </c>
      <c r="E510" s="43">
        <f t="shared" si="14"/>
        <v>365</v>
      </c>
      <c r="F510" s="43">
        <f>COUNTIF(E511:$E$981,365)</f>
        <v>471</v>
      </c>
      <c r="G510" s="43">
        <f>COUNTIF(E511:$E$981,366)</f>
        <v>0</v>
      </c>
      <c r="H510" s="2"/>
    </row>
    <row r="511" spans="1:8" x14ac:dyDescent="0.25">
      <c r="A511" s="45">
        <f t="shared" si="15"/>
        <v>46105</v>
      </c>
      <c r="B511" s="49">
        <f>ROUND(('Все выпуски'!$Z$3*'Все выпуски'!$Z$6/100)*((VLOOKUP(IF(D511="Нет",VLOOKUP(C511,'Айгенис Оп31'!$A$2:$C$13,3,0),VLOOKUP((C511-1),'Айгенис Оп31'!$A$2:$C$13,3,0)),$A$2:$G$981,6,0)-VLOOKUP(A511,$A$2:$G$981,6,0))/365+(VLOOKUP(IF(D511="Нет",VLOOKUP(C511,'Айгенис Оп31'!$A$2:$C$13,3,0),VLOOKUP((C511-1),'Айгенис Оп31'!$A$2:$C$13,3,0)),$A$2:$G$981,7,0)-VLOOKUP(A511,$A$2:$G$981,7,0))/366),2)</f>
        <v>4.26</v>
      </c>
      <c r="C511" s="1">
        <f>COUNTIF($D$2:D511,"Да")</f>
        <v>5</v>
      </c>
      <c r="D511" s="42" t="str">
        <f>IF(ISERROR(VLOOKUP(A511,'Айгенис Оп31'!$C$3:$C$13,1,0)),"Нет","Да")</f>
        <v>Нет</v>
      </c>
      <c r="E511" s="43">
        <f t="shared" si="14"/>
        <v>365</v>
      </c>
      <c r="F511" s="43">
        <f>COUNTIF(E512:$E$981,365)</f>
        <v>470</v>
      </c>
      <c r="G511" s="43">
        <f>COUNTIF(E512:$E$981,366)</f>
        <v>0</v>
      </c>
      <c r="H511" s="2"/>
    </row>
    <row r="512" spans="1:8" x14ac:dyDescent="0.25">
      <c r="A512" s="45">
        <f t="shared" si="15"/>
        <v>46106</v>
      </c>
      <c r="B512" s="49">
        <f>ROUND(('Все выпуски'!$Z$3*'Все выпуски'!$Z$6/100)*((VLOOKUP(IF(D512="Нет",VLOOKUP(C512,'Айгенис Оп31'!$A$2:$C$13,3,0),VLOOKUP((C512-1),'Айгенис Оп31'!$A$2:$C$13,3,0)),$A$2:$G$981,6,0)-VLOOKUP(A512,$A$2:$G$981,6,0))/365+(VLOOKUP(IF(D512="Нет",VLOOKUP(C512,'Айгенис Оп31'!$A$2:$C$13,3,0),VLOOKUP((C512-1),'Айгенис Оп31'!$A$2:$C$13,3,0)),$A$2:$G$981,7,0)-VLOOKUP(A512,$A$2:$G$981,7,0))/366),2)</f>
        <v>4.3600000000000003</v>
      </c>
      <c r="C512" s="1">
        <f>COUNTIF($D$2:D512,"Да")</f>
        <v>5</v>
      </c>
      <c r="D512" s="42" t="str">
        <f>IF(ISERROR(VLOOKUP(A512,'Айгенис Оп31'!$C$3:$C$13,1,0)),"Нет","Да")</f>
        <v>Нет</v>
      </c>
      <c r="E512" s="43">
        <f t="shared" si="14"/>
        <v>365</v>
      </c>
      <c r="F512" s="43">
        <f>COUNTIF(E513:$E$981,365)</f>
        <v>469</v>
      </c>
      <c r="G512" s="43">
        <f>COUNTIF(E513:$E$981,366)</f>
        <v>0</v>
      </c>
      <c r="H512" s="2"/>
    </row>
    <row r="513" spans="1:8" x14ac:dyDescent="0.25">
      <c r="A513" s="45">
        <f t="shared" si="15"/>
        <v>46107</v>
      </c>
      <c r="B513" s="49">
        <f>ROUND(('Все выпуски'!$Z$3*'Все выпуски'!$Z$6/100)*((VLOOKUP(IF(D513="Нет",VLOOKUP(C513,'Айгенис Оп31'!$A$2:$C$13,3,0),VLOOKUP((C513-1),'Айгенис Оп31'!$A$2:$C$13,3,0)),$A$2:$G$981,6,0)-VLOOKUP(A513,$A$2:$G$981,6,0))/365+(VLOOKUP(IF(D513="Нет",VLOOKUP(C513,'Айгенис Оп31'!$A$2:$C$13,3,0),VLOOKUP((C513-1),'Айгенис Оп31'!$A$2:$C$13,3,0)),$A$2:$G$981,7,0)-VLOOKUP(A513,$A$2:$G$981,7,0))/366),2)</f>
        <v>4.46</v>
      </c>
      <c r="C513" s="1">
        <f>COUNTIF($D$2:D513,"Да")</f>
        <v>5</v>
      </c>
      <c r="D513" s="42" t="str">
        <f>IF(ISERROR(VLOOKUP(A513,'Айгенис Оп31'!$C$3:$C$13,1,0)),"Нет","Да")</f>
        <v>Нет</v>
      </c>
      <c r="E513" s="43">
        <f t="shared" si="14"/>
        <v>365</v>
      </c>
      <c r="F513" s="43">
        <f>COUNTIF(E514:$E$981,365)</f>
        <v>468</v>
      </c>
      <c r="G513" s="43">
        <f>COUNTIF(E514:$E$981,366)</f>
        <v>0</v>
      </c>
      <c r="H513" s="2"/>
    </row>
    <row r="514" spans="1:8" x14ac:dyDescent="0.25">
      <c r="A514" s="45">
        <f t="shared" si="15"/>
        <v>46108</v>
      </c>
      <c r="B514" s="49">
        <f>ROUND(('Все выпуски'!$Z$3*'Все выпуски'!$Z$6/100)*((VLOOKUP(IF(D514="Нет",VLOOKUP(C514,'Айгенис Оп31'!$A$2:$C$13,3,0),VLOOKUP((C514-1),'Айгенис Оп31'!$A$2:$C$13,3,0)),$A$2:$G$981,6,0)-VLOOKUP(A514,$A$2:$G$981,6,0))/365+(VLOOKUP(IF(D514="Нет",VLOOKUP(C514,'Айгенис Оп31'!$A$2:$C$13,3,0),VLOOKUP((C514-1),'Айгенис Оп31'!$A$2:$C$13,3,0)),$A$2:$G$981,7,0)-VLOOKUP(A514,$A$2:$G$981,7,0))/366),2)</f>
        <v>4.5599999999999996</v>
      </c>
      <c r="C514" s="1">
        <f>COUNTIF($D$2:D514,"Да")</f>
        <v>5</v>
      </c>
      <c r="D514" s="42" t="str">
        <f>IF(ISERROR(VLOOKUP(A514,'Айгенис Оп31'!$C$3:$C$13,1,0)),"Нет","Да")</f>
        <v>Нет</v>
      </c>
      <c r="E514" s="43">
        <f t="shared" si="14"/>
        <v>365</v>
      </c>
      <c r="F514" s="43">
        <f>COUNTIF(E515:$E$981,365)</f>
        <v>467</v>
      </c>
      <c r="G514" s="43">
        <f>COUNTIF(E515:$E$981,366)</f>
        <v>0</v>
      </c>
      <c r="H514" s="2"/>
    </row>
    <row r="515" spans="1:8" x14ac:dyDescent="0.25">
      <c r="A515" s="45">
        <f t="shared" si="15"/>
        <v>46109</v>
      </c>
      <c r="B515" s="49">
        <f>ROUND(('Все выпуски'!$Z$3*'Все выпуски'!$Z$6/100)*((VLOOKUP(IF(D515="Нет",VLOOKUP(C515,'Айгенис Оп31'!$A$2:$C$13,3,0),VLOOKUP((C515-1),'Айгенис Оп31'!$A$2:$C$13,3,0)),$A$2:$G$981,6,0)-VLOOKUP(A515,$A$2:$G$981,6,0))/365+(VLOOKUP(IF(D515="Нет",VLOOKUP(C515,'Айгенис Оп31'!$A$2:$C$13,3,0),VLOOKUP((C515-1),'Айгенис Оп31'!$A$2:$C$13,3,0)),$A$2:$G$981,7,0)-VLOOKUP(A515,$A$2:$G$981,7,0))/366),2)</f>
        <v>4.66</v>
      </c>
      <c r="C515" s="1">
        <f>COUNTIF($D$2:D515,"Да")</f>
        <v>5</v>
      </c>
      <c r="D515" s="42" t="str">
        <f>IF(ISERROR(VLOOKUP(A515,'Айгенис Оп31'!$C$3:$C$13,1,0)),"Нет","Да")</f>
        <v>Нет</v>
      </c>
      <c r="E515" s="43">
        <f t="shared" ref="E515:E578" si="16">IF(MOD(YEAR(A515),4)=0,366,365)</f>
        <v>365</v>
      </c>
      <c r="F515" s="43">
        <f>COUNTIF(E516:$E$981,365)</f>
        <v>466</v>
      </c>
      <c r="G515" s="43">
        <f>COUNTIF(E516:$E$981,366)</f>
        <v>0</v>
      </c>
      <c r="H515" s="2"/>
    </row>
    <row r="516" spans="1:8" x14ac:dyDescent="0.25">
      <c r="A516" s="45">
        <f t="shared" ref="A516:A579" si="17">A515+1</f>
        <v>46110</v>
      </c>
      <c r="B516" s="49">
        <f>ROUND(('Все выпуски'!$Z$3*'Все выпуски'!$Z$6/100)*((VLOOKUP(IF(D516="Нет",VLOOKUP(C516,'Айгенис Оп31'!$A$2:$C$13,3,0),VLOOKUP((C516-1),'Айгенис Оп31'!$A$2:$C$13,3,0)),$A$2:$G$981,6,0)-VLOOKUP(A516,$A$2:$G$981,6,0))/365+(VLOOKUP(IF(D516="Нет",VLOOKUP(C516,'Айгенис Оп31'!$A$2:$C$13,3,0),VLOOKUP((C516-1),'Айгенис Оп31'!$A$2:$C$13,3,0)),$A$2:$G$981,7,0)-VLOOKUP(A516,$A$2:$G$981,7,0))/366),2)</f>
        <v>4.76</v>
      </c>
      <c r="C516" s="1">
        <f>COUNTIF($D$2:D516,"Да")</f>
        <v>5</v>
      </c>
      <c r="D516" s="42" t="str">
        <f>IF(ISERROR(VLOOKUP(A516,'Айгенис Оп31'!$C$3:$C$13,1,0)),"Нет","Да")</f>
        <v>Нет</v>
      </c>
      <c r="E516" s="43">
        <f t="shared" si="16"/>
        <v>365</v>
      </c>
      <c r="F516" s="43">
        <f>COUNTIF(E517:$E$981,365)</f>
        <v>465</v>
      </c>
      <c r="G516" s="43">
        <f>COUNTIF(E517:$E$981,366)</f>
        <v>0</v>
      </c>
      <c r="H516" s="2"/>
    </row>
    <row r="517" spans="1:8" x14ac:dyDescent="0.25">
      <c r="A517" s="45">
        <f t="shared" si="17"/>
        <v>46111</v>
      </c>
      <c r="B517" s="49">
        <f>ROUND(('Все выпуски'!$Z$3*'Все выпуски'!$Z$6/100)*((VLOOKUP(IF(D517="Нет",VLOOKUP(C517,'Айгенис Оп31'!$A$2:$C$13,3,0),VLOOKUP((C517-1),'Айгенис Оп31'!$A$2:$C$13,3,0)),$A$2:$G$981,6,0)-VLOOKUP(A517,$A$2:$G$981,6,0))/365+(VLOOKUP(IF(D517="Нет",VLOOKUP(C517,'Айгенис Оп31'!$A$2:$C$13,3,0),VLOOKUP((C517-1),'Айгенис Оп31'!$A$2:$C$13,3,0)),$A$2:$G$981,7,0)-VLOOKUP(A517,$A$2:$G$981,7,0))/366),2)</f>
        <v>4.87</v>
      </c>
      <c r="C517" s="1">
        <f>COUNTIF($D$2:D517,"Да")</f>
        <v>5</v>
      </c>
      <c r="D517" s="42" t="str">
        <f>IF(ISERROR(VLOOKUP(A517,'Айгенис Оп31'!$C$3:$C$13,1,0)),"Нет","Да")</f>
        <v>Нет</v>
      </c>
      <c r="E517" s="43">
        <f t="shared" si="16"/>
        <v>365</v>
      </c>
      <c r="F517" s="43">
        <f>COUNTIF(E518:$E$981,365)</f>
        <v>464</v>
      </c>
      <c r="G517" s="43">
        <f>COUNTIF(E518:$E$981,366)</f>
        <v>0</v>
      </c>
      <c r="H517" s="2"/>
    </row>
    <row r="518" spans="1:8" x14ac:dyDescent="0.25">
      <c r="A518" s="45">
        <f t="shared" si="17"/>
        <v>46112</v>
      </c>
      <c r="B518" s="49">
        <f>ROUND(('Все выпуски'!$Z$3*'Все выпуски'!$Z$6/100)*((VLOOKUP(IF(D518="Нет",VLOOKUP(C518,'Айгенис Оп31'!$A$2:$C$13,3,0),VLOOKUP((C518-1),'Айгенис Оп31'!$A$2:$C$13,3,0)),$A$2:$G$981,6,0)-VLOOKUP(A518,$A$2:$G$981,6,0))/365+(VLOOKUP(IF(D518="Нет",VLOOKUP(C518,'Айгенис Оп31'!$A$2:$C$13,3,0),VLOOKUP((C518-1),'Айгенис Оп31'!$A$2:$C$13,3,0)),$A$2:$G$981,7,0)-VLOOKUP(A518,$A$2:$G$981,7,0))/366),2)</f>
        <v>4.97</v>
      </c>
      <c r="C518" s="1">
        <f>COUNTIF($D$2:D518,"Да")</f>
        <v>5</v>
      </c>
      <c r="D518" s="42" t="str">
        <f>IF(ISERROR(VLOOKUP(A518,'Айгенис Оп31'!$C$3:$C$13,1,0)),"Нет","Да")</f>
        <v>Нет</v>
      </c>
      <c r="E518" s="43">
        <f t="shared" si="16"/>
        <v>365</v>
      </c>
      <c r="F518" s="43">
        <f>COUNTIF(E519:$E$981,365)</f>
        <v>463</v>
      </c>
      <c r="G518" s="43">
        <f>COUNTIF(E519:$E$981,366)</f>
        <v>0</v>
      </c>
      <c r="H518" s="2"/>
    </row>
    <row r="519" spans="1:8" x14ac:dyDescent="0.25">
      <c r="A519" s="45">
        <f t="shared" si="17"/>
        <v>46113</v>
      </c>
      <c r="B519" s="49">
        <f>ROUND(('Все выпуски'!$Z$3*'Все выпуски'!$Z$6/100)*((VLOOKUP(IF(D519="Нет",VLOOKUP(C519,'Айгенис Оп31'!$A$2:$C$13,3,0),VLOOKUP((C519-1),'Айгенис Оп31'!$A$2:$C$13,3,0)),$A$2:$G$981,6,0)-VLOOKUP(A519,$A$2:$G$981,6,0))/365+(VLOOKUP(IF(D519="Нет",VLOOKUP(C519,'Айгенис Оп31'!$A$2:$C$13,3,0),VLOOKUP((C519-1),'Айгенис Оп31'!$A$2:$C$13,3,0)),$A$2:$G$981,7,0)-VLOOKUP(A519,$A$2:$G$981,7,0))/366),2)</f>
        <v>5.07</v>
      </c>
      <c r="C519" s="1">
        <f>COUNTIF($D$2:D519,"Да")</f>
        <v>5</v>
      </c>
      <c r="D519" s="42" t="str">
        <f>IF(ISERROR(VLOOKUP(A519,'Айгенис Оп31'!$C$3:$C$13,1,0)),"Нет","Да")</f>
        <v>Нет</v>
      </c>
      <c r="E519" s="43">
        <f t="shared" si="16"/>
        <v>365</v>
      </c>
      <c r="F519" s="43">
        <f>COUNTIF(E520:$E$981,365)</f>
        <v>462</v>
      </c>
      <c r="G519" s="43">
        <f>COUNTIF(E520:$E$981,366)</f>
        <v>0</v>
      </c>
      <c r="H519" s="2"/>
    </row>
    <row r="520" spans="1:8" x14ac:dyDescent="0.25">
      <c r="A520" s="45">
        <f t="shared" si="17"/>
        <v>46114</v>
      </c>
      <c r="B520" s="49">
        <f>ROUND(('Все выпуски'!$Z$3*'Все выпуски'!$Z$6/100)*((VLOOKUP(IF(D520="Нет",VLOOKUP(C520,'Айгенис Оп31'!$A$2:$C$13,3,0),VLOOKUP((C520-1),'Айгенис Оп31'!$A$2:$C$13,3,0)),$A$2:$G$981,6,0)-VLOOKUP(A520,$A$2:$G$981,6,0))/365+(VLOOKUP(IF(D520="Нет",VLOOKUP(C520,'Айгенис Оп31'!$A$2:$C$13,3,0),VLOOKUP((C520-1),'Айгенис Оп31'!$A$2:$C$13,3,0)),$A$2:$G$981,7,0)-VLOOKUP(A520,$A$2:$G$981,7,0))/366),2)</f>
        <v>5.17</v>
      </c>
      <c r="C520" s="1">
        <f>COUNTIF($D$2:D520,"Да")</f>
        <v>5</v>
      </c>
      <c r="D520" s="42" t="str">
        <f>IF(ISERROR(VLOOKUP(A520,'Айгенис Оп31'!$C$3:$C$13,1,0)),"Нет","Да")</f>
        <v>Нет</v>
      </c>
      <c r="E520" s="43">
        <f t="shared" si="16"/>
        <v>365</v>
      </c>
      <c r="F520" s="43">
        <f>COUNTIF(E521:$E$981,365)</f>
        <v>461</v>
      </c>
      <c r="G520" s="43">
        <f>COUNTIF(E521:$E$981,366)</f>
        <v>0</v>
      </c>
      <c r="H520" s="2"/>
    </row>
    <row r="521" spans="1:8" x14ac:dyDescent="0.25">
      <c r="A521" s="45">
        <f t="shared" si="17"/>
        <v>46115</v>
      </c>
      <c r="B521" s="49">
        <f>ROUND(('Все выпуски'!$Z$3*'Все выпуски'!$Z$6/100)*((VLOOKUP(IF(D521="Нет",VLOOKUP(C521,'Айгенис Оп31'!$A$2:$C$13,3,0),VLOOKUP((C521-1),'Айгенис Оп31'!$A$2:$C$13,3,0)),$A$2:$G$981,6,0)-VLOOKUP(A521,$A$2:$G$981,6,0))/365+(VLOOKUP(IF(D521="Нет",VLOOKUP(C521,'Айгенис Оп31'!$A$2:$C$13,3,0),VLOOKUP((C521-1),'Айгенис Оп31'!$A$2:$C$13,3,0)),$A$2:$G$981,7,0)-VLOOKUP(A521,$A$2:$G$981,7,0))/366),2)</f>
        <v>5.27</v>
      </c>
      <c r="C521" s="1">
        <f>COUNTIF($D$2:D521,"Да")</f>
        <v>5</v>
      </c>
      <c r="D521" s="42" t="str">
        <f>IF(ISERROR(VLOOKUP(A521,'Айгенис Оп31'!$C$3:$C$13,1,0)),"Нет","Да")</f>
        <v>Нет</v>
      </c>
      <c r="E521" s="43">
        <f t="shared" si="16"/>
        <v>365</v>
      </c>
      <c r="F521" s="43">
        <f>COUNTIF(E522:$E$981,365)</f>
        <v>460</v>
      </c>
      <c r="G521" s="43">
        <f>COUNTIF(E522:$E$981,366)</f>
        <v>0</v>
      </c>
      <c r="H521" s="2"/>
    </row>
    <row r="522" spans="1:8" x14ac:dyDescent="0.25">
      <c r="A522" s="45">
        <f t="shared" si="17"/>
        <v>46116</v>
      </c>
      <c r="B522" s="49">
        <f>ROUND(('Все выпуски'!$Z$3*'Все выпуски'!$Z$6/100)*((VLOOKUP(IF(D522="Нет",VLOOKUP(C522,'Айгенис Оп31'!$A$2:$C$13,3,0),VLOOKUP((C522-1),'Айгенис Оп31'!$A$2:$C$13,3,0)),$A$2:$G$981,6,0)-VLOOKUP(A522,$A$2:$G$981,6,0))/365+(VLOOKUP(IF(D522="Нет",VLOOKUP(C522,'Айгенис Оп31'!$A$2:$C$13,3,0),VLOOKUP((C522-1),'Айгенис Оп31'!$A$2:$C$13,3,0)),$A$2:$G$981,7,0)-VLOOKUP(A522,$A$2:$G$981,7,0))/366),2)</f>
        <v>5.37</v>
      </c>
      <c r="C522" s="1">
        <f>COUNTIF($D$2:D522,"Да")</f>
        <v>5</v>
      </c>
      <c r="D522" s="42" t="str">
        <f>IF(ISERROR(VLOOKUP(A522,'Айгенис Оп31'!$C$3:$C$13,1,0)),"Нет","Да")</f>
        <v>Нет</v>
      </c>
      <c r="E522" s="43">
        <f t="shared" si="16"/>
        <v>365</v>
      </c>
      <c r="F522" s="43">
        <f>COUNTIF(E523:$E$981,365)</f>
        <v>459</v>
      </c>
      <c r="G522" s="43">
        <f>COUNTIF(E523:$E$981,366)</f>
        <v>0</v>
      </c>
      <c r="H522" s="2"/>
    </row>
    <row r="523" spans="1:8" x14ac:dyDescent="0.25">
      <c r="A523" s="45">
        <f t="shared" si="17"/>
        <v>46117</v>
      </c>
      <c r="B523" s="49">
        <f>ROUND(('Все выпуски'!$Z$3*'Все выпуски'!$Z$6/100)*((VLOOKUP(IF(D523="Нет",VLOOKUP(C523,'Айгенис Оп31'!$A$2:$C$13,3,0),VLOOKUP((C523-1),'Айгенис Оп31'!$A$2:$C$13,3,0)),$A$2:$G$981,6,0)-VLOOKUP(A523,$A$2:$G$981,6,0))/365+(VLOOKUP(IF(D523="Нет",VLOOKUP(C523,'Айгенис Оп31'!$A$2:$C$13,3,0),VLOOKUP((C523-1),'Айгенис Оп31'!$A$2:$C$13,3,0)),$A$2:$G$981,7,0)-VLOOKUP(A523,$A$2:$G$981,7,0))/366),2)</f>
        <v>5.47</v>
      </c>
      <c r="C523" s="1">
        <f>COUNTIF($D$2:D523,"Да")</f>
        <v>5</v>
      </c>
      <c r="D523" s="42" t="str">
        <f>IF(ISERROR(VLOOKUP(A523,'Айгенис Оп31'!$C$3:$C$13,1,0)),"Нет","Да")</f>
        <v>Нет</v>
      </c>
      <c r="E523" s="43">
        <f t="shared" si="16"/>
        <v>365</v>
      </c>
      <c r="F523" s="43">
        <f>COUNTIF(E524:$E$981,365)</f>
        <v>458</v>
      </c>
      <c r="G523" s="43">
        <f>COUNTIF(E524:$E$981,366)</f>
        <v>0</v>
      </c>
      <c r="H523" s="2"/>
    </row>
    <row r="524" spans="1:8" x14ac:dyDescent="0.25">
      <c r="A524" s="45">
        <f t="shared" si="17"/>
        <v>46118</v>
      </c>
      <c r="B524" s="49">
        <f>ROUND(('Все выпуски'!$Z$3*'Все выпуски'!$Z$6/100)*((VLOOKUP(IF(D524="Нет",VLOOKUP(C524,'Айгенис Оп31'!$A$2:$C$13,3,0),VLOOKUP((C524-1),'Айгенис Оп31'!$A$2:$C$13,3,0)),$A$2:$G$981,6,0)-VLOOKUP(A524,$A$2:$G$981,6,0))/365+(VLOOKUP(IF(D524="Нет",VLOOKUP(C524,'Айгенис Оп31'!$A$2:$C$13,3,0),VLOOKUP((C524-1),'Айгенис Оп31'!$A$2:$C$13,3,0)),$A$2:$G$981,7,0)-VLOOKUP(A524,$A$2:$G$981,7,0))/366),2)</f>
        <v>5.58</v>
      </c>
      <c r="C524" s="1">
        <f>COUNTIF($D$2:D524,"Да")</f>
        <v>5</v>
      </c>
      <c r="D524" s="42" t="str">
        <f>IF(ISERROR(VLOOKUP(A524,'Айгенис Оп31'!$C$3:$C$13,1,0)),"Нет","Да")</f>
        <v>Нет</v>
      </c>
      <c r="E524" s="43">
        <f t="shared" si="16"/>
        <v>365</v>
      </c>
      <c r="F524" s="43">
        <f>COUNTIF(E525:$E$981,365)</f>
        <v>457</v>
      </c>
      <c r="G524" s="43">
        <f>COUNTIF(E525:$E$981,366)</f>
        <v>0</v>
      </c>
      <c r="H524" s="2"/>
    </row>
    <row r="525" spans="1:8" x14ac:dyDescent="0.25">
      <c r="A525" s="45">
        <f t="shared" si="17"/>
        <v>46119</v>
      </c>
      <c r="B525" s="49">
        <f>ROUND(('Все выпуски'!$Z$3*'Все выпуски'!$Z$6/100)*((VLOOKUP(IF(D525="Нет",VLOOKUP(C525,'Айгенис Оп31'!$A$2:$C$13,3,0),VLOOKUP((C525-1),'Айгенис Оп31'!$A$2:$C$13,3,0)),$A$2:$G$981,6,0)-VLOOKUP(A525,$A$2:$G$981,6,0))/365+(VLOOKUP(IF(D525="Нет",VLOOKUP(C525,'Айгенис Оп31'!$A$2:$C$13,3,0),VLOOKUP((C525-1),'Айгенис Оп31'!$A$2:$C$13,3,0)),$A$2:$G$981,7,0)-VLOOKUP(A525,$A$2:$G$981,7,0))/366),2)</f>
        <v>5.68</v>
      </c>
      <c r="C525" s="1">
        <f>COUNTIF($D$2:D525,"Да")</f>
        <v>5</v>
      </c>
      <c r="D525" s="42" t="str">
        <f>IF(ISERROR(VLOOKUP(A525,'Айгенис Оп31'!$C$3:$C$13,1,0)),"Нет","Да")</f>
        <v>Нет</v>
      </c>
      <c r="E525" s="43">
        <f t="shared" si="16"/>
        <v>365</v>
      </c>
      <c r="F525" s="43">
        <f>COUNTIF(E526:$E$981,365)</f>
        <v>456</v>
      </c>
      <c r="G525" s="43">
        <f>COUNTIF(E526:$E$981,366)</f>
        <v>0</v>
      </c>
      <c r="H525" s="2"/>
    </row>
    <row r="526" spans="1:8" x14ac:dyDescent="0.25">
      <c r="A526" s="45">
        <f t="shared" si="17"/>
        <v>46120</v>
      </c>
      <c r="B526" s="49">
        <f>ROUND(('Все выпуски'!$Z$3*'Все выпуски'!$Z$6/100)*((VLOOKUP(IF(D526="Нет",VLOOKUP(C526,'Айгенис Оп31'!$A$2:$C$13,3,0),VLOOKUP((C526-1),'Айгенис Оп31'!$A$2:$C$13,3,0)),$A$2:$G$981,6,0)-VLOOKUP(A526,$A$2:$G$981,6,0))/365+(VLOOKUP(IF(D526="Нет",VLOOKUP(C526,'Айгенис Оп31'!$A$2:$C$13,3,0),VLOOKUP((C526-1),'Айгенис Оп31'!$A$2:$C$13,3,0)),$A$2:$G$981,7,0)-VLOOKUP(A526,$A$2:$G$981,7,0))/366),2)</f>
        <v>5.78</v>
      </c>
      <c r="C526" s="1">
        <f>COUNTIF($D$2:D526,"Да")</f>
        <v>5</v>
      </c>
      <c r="D526" s="42" t="str">
        <f>IF(ISERROR(VLOOKUP(A526,'Айгенис Оп31'!$C$3:$C$13,1,0)),"Нет","Да")</f>
        <v>Нет</v>
      </c>
      <c r="E526" s="43">
        <f t="shared" si="16"/>
        <v>365</v>
      </c>
      <c r="F526" s="43">
        <f>COUNTIF(E527:$E$981,365)</f>
        <v>455</v>
      </c>
      <c r="G526" s="43">
        <f>COUNTIF(E527:$E$981,366)</f>
        <v>0</v>
      </c>
      <c r="H526" s="2"/>
    </row>
    <row r="527" spans="1:8" x14ac:dyDescent="0.25">
      <c r="A527" s="45">
        <f t="shared" si="17"/>
        <v>46121</v>
      </c>
      <c r="B527" s="49">
        <f>ROUND(('Все выпуски'!$Z$3*'Все выпуски'!$Z$6/100)*((VLOOKUP(IF(D527="Нет",VLOOKUP(C527,'Айгенис Оп31'!$A$2:$C$13,3,0),VLOOKUP((C527-1),'Айгенис Оп31'!$A$2:$C$13,3,0)),$A$2:$G$981,6,0)-VLOOKUP(A527,$A$2:$G$981,6,0))/365+(VLOOKUP(IF(D527="Нет",VLOOKUP(C527,'Айгенис Оп31'!$A$2:$C$13,3,0),VLOOKUP((C527-1),'Айгенис Оп31'!$A$2:$C$13,3,0)),$A$2:$G$981,7,0)-VLOOKUP(A527,$A$2:$G$981,7,0))/366),2)</f>
        <v>5.88</v>
      </c>
      <c r="C527" s="1">
        <f>COUNTIF($D$2:D527,"Да")</f>
        <v>5</v>
      </c>
      <c r="D527" s="42" t="str">
        <f>IF(ISERROR(VLOOKUP(A527,'Айгенис Оп31'!$C$3:$C$13,1,0)),"Нет","Да")</f>
        <v>Нет</v>
      </c>
      <c r="E527" s="43">
        <f t="shared" si="16"/>
        <v>365</v>
      </c>
      <c r="F527" s="43">
        <f>COUNTIF(E528:$E$981,365)</f>
        <v>454</v>
      </c>
      <c r="G527" s="43">
        <f>COUNTIF(E528:$E$981,366)</f>
        <v>0</v>
      </c>
      <c r="H527" s="2"/>
    </row>
    <row r="528" spans="1:8" x14ac:dyDescent="0.25">
      <c r="A528" s="45">
        <f t="shared" si="17"/>
        <v>46122</v>
      </c>
      <c r="B528" s="49">
        <f>ROUND(('Все выпуски'!$Z$3*'Все выпуски'!$Z$6/100)*((VLOOKUP(IF(D528="Нет",VLOOKUP(C528,'Айгенис Оп31'!$A$2:$C$13,3,0),VLOOKUP((C528-1),'Айгенис Оп31'!$A$2:$C$13,3,0)),$A$2:$G$981,6,0)-VLOOKUP(A528,$A$2:$G$981,6,0))/365+(VLOOKUP(IF(D528="Нет",VLOOKUP(C528,'Айгенис Оп31'!$A$2:$C$13,3,0),VLOOKUP((C528-1),'Айгенис Оп31'!$A$2:$C$13,3,0)),$A$2:$G$981,7,0)-VLOOKUP(A528,$A$2:$G$981,7,0))/366),2)</f>
        <v>5.98</v>
      </c>
      <c r="C528" s="1">
        <f>COUNTIF($D$2:D528,"Да")</f>
        <v>5</v>
      </c>
      <c r="D528" s="42" t="str">
        <f>IF(ISERROR(VLOOKUP(A528,'Айгенис Оп31'!$C$3:$C$13,1,0)),"Нет","Да")</f>
        <v>Нет</v>
      </c>
      <c r="E528" s="43">
        <f t="shared" si="16"/>
        <v>365</v>
      </c>
      <c r="F528" s="43">
        <f>COUNTIF(E529:$E$981,365)</f>
        <v>453</v>
      </c>
      <c r="G528" s="43">
        <f>COUNTIF(E529:$E$981,366)</f>
        <v>0</v>
      </c>
      <c r="H528" s="2"/>
    </row>
    <row r="529" spans="1:8" x14ac:dyDescent="0.25">
      <c r="A529" s="45">
        <f t="shared" si="17"/>
        <v>46123</v>
      </c>
      <c r="B529" s="49">
        <f>ROUND(('Все выпуски'!$Z$3*'Все выпуски'!$Z$6/100)*((VLOOKUP(IF(D529="Нет",VLOOKUP(C529,'Айгенис Оп31'!$A$2:$C$13,3,0),VLOOKUP((C529-1),'Айгенис Оп31'!$A$2:$C$13,3,0)),$A$2:$G$981,6,0)-VLOOKUP(A529,$A$2:$G$981,6,0))/365+(VLOOKUP(IF(D529="Нет",VLOOKUP(C529,'Айгенис Оп31'!$A$2:$C$13,3,0),VLOOKUP((C529-1),'Айгенис Оп31'!$A$2:$C$13,3,0)),$A$2:$G$981,7,0)-VLOOKUP(A529,$A$2:$G$981,7,0))/366),2)</f>
        <v>6.08</v>
      </c>
      <c r="C529" s="1">
        <f>COUNTIF($D$2:D529,"Да")</f>
        <v>5</v>
      </c>
      <c r="D529" s="42" t="str">
        <f>IF(ISERROR(VLOOKUP(A529,'Айгенис Оп31'!$C$3:$C$13,1,0)),"Нет","Да")</f>
        <v>Нет</v>
      </c>
      <c r="E529" s="43">
        <f t="shared" si="16"/>
        <v>365</v>
      </c>
      <c r="F529" s="43">
        <f>COUNTIF(E530:$E$981,365)</f>
        <v>452</v>
      </c>
      <c r="G529" s="43">
        <f>COUNTIF(E530:$E$981,366)</f>
        <v>0</v>
      </c>
      <c r="H529" s="2"/>
    </row>
    <row r="530" spans="1:8" x14ac:dyDescent="0.25">
      <c r="A530" s="45">
        <f t="shared" si="17"/>
        <v>46124</v>
      </c>
      <c r="B530" s="49">
        <f>ROUND(('Все выпуски'!$Z$3*'Все выпуски'!$Z$6/100)*((VLOOKUP(IF(D530="Нет",VLOOKUP(C530,'Айгенис Оп31'!$A$2:$C$13,3,0),VLOOKUP((C530-1),'Айгенис Оп31'!$A$2:$C$13,3,0)),$A$2:$G$981,6,0)-VLOOKUP(A530,$A$2:$G$981,6,0))/365+(VLOOKUP(IF(D530="Нет",VLOOKUP(C530,'Айгенис Оп31'!$A$2:$C$13,3,0),VLOOKUP((C530-1),'Айгенис Оп31'!$A$2:$C$13,3,0)),$A$2:$G$981,7,0)-VLOOKUP(A530,$A$2:$G$981,7,0))/366),2)</f>
        <v>6.18</v>
      </c>
      <c r="C530" s="1">
        <f>COUNTIF($D$2:D530,"Да")</f>
        <v>5</v>
      </c>
      <c r="D530" s="42" t="str">
        <f>IF(ISERROR(VLOOKUP(A530,'Айгенис Оп31'!$C$3:$C$13,1,0)),"Нет","Да")</f>
        <v>Нет</v>
      </c>
      <c r="E530" s="43">
        <f t="shared" si="16"/>
        <v>365</v>
      </c>
      <c r="F530" s="43">
        <f>COUNTIF(E531:$E$981,365)</f>
        <v>451</v>
      </c>
      <c r="G530" s="43">
        <f>COUNTIF(E531:$E$981,366)</f>
        <v>0</v>
      </c>
      <c r="H530" s="2"/>
    </row>
    <row r="531" spans="1:8" x14ac:dyDescent="0.25">
      <c r="A531" s="45">
        <f t="shared" si="17"/>
        <v>46125</v>
      </c>
      <c r="B531" s="49">
        <f>ROUND(('Все выпуски'!$Z$3*'Все выпуски'!$Z$6/100)*((VLOOKUP(IF(D531="Нет",VLOOKUP(C531,'Айгенис Оп31'!$A$2:$C$13,3,0),VLOOKUP((C531-1),'Айгенис Оп31'!$A$2:$C$13,3,0)),$A$2:$G$981,6,0)-VLOOKUP(A531,$A$2:$G$981,6,0))/365+(VLOOKUP(IF(D531="Нет",VLOOKUP(C531,'Айгенис Оп31'!$A$2:$C$13,3,0),VLOOKUP((C531-1),'Айгенис Оп31'!$A$2:$C$13,3,0)),$A$2:$G$981,7,0)-VLOOKUP(A531,$A$2:$G$981,7,0))/366),2)</f>
        <v>6.28</v>
      </c>
      <c r="C531" s="1">
        <f>COUNTIF($D$2:D531,"Да")</f>
        <v>5</v>
      </c>
      <c r="D531" s="42" t="str">
        <f>IF(ISERROR(VLOOKUP(A531,'Айгенис Оп31'!$C$3:$C$13,1,0)),"Нет","Да")</f>
        <v>Нет</v>
      </c>
      <c r="E531" s="43">
        <f t="shared" si="16"/>
        <v>365</v>
      </c>
      <c r="F531" s="43">
        <f>COUNTIF(E532:$E$981,365)</f>
        <v>450</v>
      </c>
      <c r="G531" s="43">
        <f>COUNTIF(E532:$E$981,366)</f>
        <v>0</v>
      </c>
      <c r="H531" s="2"/>
    </row>
    <row r="532" spans="1:8" x14ac:dyDescent="0.25">
      <c r="A532" s="45">
        <f t="shared" si="17"/>
        <v>46126</v>
      </c>
      <c r="B532" s="49">
        <f>ROUND(('Все выпуски'!$Z$3*'Все выпуски'!$Z$6/100)*((VLOOKUP(IF(D532="Нет",VLOOKUP(C532,'Айгенис Оп31'!$A$2:$C$13,3,0),VLOOKUP((C532-1),'Айгенис Оп31'!$A$2:$C$13,3,0)),$A$2:$G$981,6,0)-VLOOKUP(A532,$A$2:$G$981,6,0))/365+(VLOOKUP(IF(D532="Нет",VLOOKUP(C532,'Айгенис Оп31'!$A$2:$C$13,3,0),VLOOKUP((C532-1),'Айгенис Оп31'!$A$2:$C$13,3,0)),$A$2:$G$981,7,0)-VLOOKUP(A532,$A$2:$G$981,7,0))/366),2)</f>
        <v>6.39</v>
      </c>
      <c r="C532" s="1">
        <f>COUNTIF($D$2:D532,"Да")</f>
        <v>5</v>
      </c>
      <c r="D532" s="42" t="str">
        <f>IF(ISERROR(VLOOKUP(A532,'Айгенис Оп31'!$C$3:$C$13,1,0)),"Нет","Да")</f>
        <v>Нет</v>
      </c>
      <c r="E532" s="43">
        <f t="shared" si="16"/>
        <v>365</v>
      </c>
      <c r="F532" s="43">
        <f>COUNTIF(E533:$E$981,365)</f>
        <v>449</v>
      </c>
      <c r="G532" s="43">
        <f>COUNTIF(E533:$E$981,366)</f>
        <v>0</v>
      </c>
      <c r="H532" s="2"/>
    </row>
    <row r="533" spans="1:8" x14ac:dyDescent="0.25">
      <c r="A533" s="45">
        <f t="shared" si="17"/>
        <v>46127</v>
      </c>
      <c r="B533" s="49">
        <f>ROUND(('Все выпуски'!$Z$3*'Все выпуски'!$Z$6/100)*((VLOOKUP(IF(D533="Нет",VLOOKUP(C533,'Айгенис Оп31'!$A$2:$C$13,3,0),VLOOKUP((C533-1),'Айгенис Оп31'!$A$2:$C$13,3,0)),$A$2:$G$981,6,0)-VLOOKUP(A533,$A$2:$G$981,6,0))/365+(VLOOKUP(IF(D533="Нет",VLOOKUP(C533,'Айгенис Оп31'!$A$2:$C$13,3,0),VLOOKUP((C533-1),'Айгенис Оп31'!$A$2:$C$13,3,0)),$A$2:$G$981,7,0)-VLOOKUP(A533,$A$2:$G$981,7,0))/366),2)</f>
        <v>6.49</v>
      </c>
      <c r="C533" s="1">
        <f>COUNTIF($D$2:D533,"Да")</f>
        <v>5</v>
      </c>
      <c r="D533" s="42" t="str">
        <f>IF(ISERROR(VLOOKUP(A533,'Айгенис Оп31'!$C$3:$C$13,1,0)),"Нет","Да")</f>
        <v>Нет</v>
      </c>
      <c r="E533" s="43">
        <f t="shared" si="16"/>
        <v>365</v>
      </c>
      <c r="F533" s="43">
        <f>COUNTIF(E534:$E$981,365)</f>
        <v>448</v>
      </c>
      <c r="G533" s="43">
        <f>COUNTIF(E534:$E$981,366)</f>
        <v>0</v>
      </c>
      <c r="H533" s="2"/>
    </row>
    <row r="534" spans="1:8" x14ac:dyDescent="0.25">
      <c r="A534" s="45">
        <f t="shared" si="17"/>
        <v>46128</v>
      </c>
      <c r="B534" s="49">
        <f>ROUND(('Все выпуски'!$Z$3*'Все выпуски'!$Z$6/100)*((VLOOKUP(IF(D534="Нет",VLOOKUP(C534,'Айгенис Оп31'!$A$2:$C$13,3,0),VLOOKUP((C534-1),'Айгенис Оп31'!$A$2:$C$13,3,0)),$A$2:$G$981,6,0)-VLOOKUP(A534,$A$2:$G$981,6,0))/365+(VLOOKUP(IF(D534="Нет",VLOOKUP(C534,'Айгенис Оп31'!$A$2:$C$13,3,0),VLOOKUP((C534-1),'Айгенис Оп31'!$A$2:$C$13,3,0)),$A$2:$G$981,7,0)-VLOOKUP(A534,$A$2:$G$981,7,0))/366),2)</f>
        <v>6.59</v>
      </c>
      <c r="C534" s="1">
        <f>COUNTIF($D$2:D534,"Да")</f>
        <v>5</v>
      </c>
      <c r="D534" s="42" t="str">
        <f>IF(ISERROR(VLOOKUP(A534,'Айгенис Оп31'!$C$3:$C$13,1,0)),"Нет","Да")</f>
        <v>Нет</v>
      </c>
      <c r="E534" s="43">
        <f t="shared" si="16"/>
        <v>365</v>
      </c>
      <c r="F534" s="43">
        <f>COUNTIF(E535:$E$981,365)</f>
        <v>447</v>
      </c>
      <c r="G534" s="43">
        <f>COUNTIF(E535:$E$981,366)</f>
        <v>0</v>
      </c>
      <c r="H534" s="2"/>
    </row>
    <row r="535" spans="1:8" x14ac:dyDescent="0.25">
      <c r="A535" s="45">
        <f t="shared" si="17"/>
        <v>46129</v>
      </c>
      <c r="B535" s="49">
        <f>ROUND(('Все выпуски'!$Z$3*'Все выпуски'!$Z$6/100)*((VLOOKUP(IF(D535="Нет",VLOOKUP(C535,'Айгенис Оп31'!$A$2:$C$13,3,0),VLOOKUP((C535-1),'Айгенис Оп31'!$A$2:$C$13,3,0)),$A$2:$G$981,6,0)-VLOOKUP(A535,$A$2:$G$981,6,0))/365+(VLOOKUP(IF(D535="Нет",VLOOKUP(C535,'Айгенис Оп31'!$A$2:$C$13,3,0),VLOOKUP((C535-1),'Айгенис Оп31'!$A$2:$C$13,3,0)),$A$2:$G$981,7,0)-VLOOKUP(A535,$A$2:$G$981,7,0))/366),2)</f>
        <v>6.69</v>
      </c>
      <c r="C535" s="1">
        <f>COUNTIF($D$2:D535,"Да")</f>
        <v>5</v>
      </c>
      <c r="D535" s="42" t="str">
        <f>IF(ISERROR(VLOOKUP(A535,'Айгенис Оп31'!$C$3:$C$13,1,0)),"Нет","Да")</f>
        <v>Нет</v>
      </c>
      <c r="E535" s="43">
        <f t="shared" si="16"/>
        <v>365</v>
      </c>
      <c r="F535" s="43">
        <f>COUNTIF(E536:$E$981,365)</f>
        <v>446</v>
      </c>
      <c r="G535" s="43">
        <f>COUNTIF(E536:$E$981,366)</f>
        <v>0</v>
      </c>
      <c r="H535" s="2"/>
    </row>
    <row r="536" spans="1:8" x14ac:dyDescent="0.25">
      <c r="A536" s="45">
        <f t="shared" si="17"/>
        <v>46130</v>
      </c>
      <c r="B536" s="49">
        <f>ROUND(('Все выпуски'!$Z$3*'Все выпуски'!$Z$6/100)*((VLOOKUP(IF(D536="Нет",VLOOKUP(C536,'Айгенис Оп31'!$A$2:$C$13,3,0),VLOOKUP((C536-1),'Айгенис Оп31'!$A$2:$C$13,3,0)),$A$2:$G$981,6,0)-VLOOKUP(A536,$A$2:$G$981,6,0))/365+(VLOOKUP(IF(D536="Нет",VLOOKUP(C536,'Айгенис Оп31'!$A$2:$C$13,3,0),VLOOKUP((C536-1),'Айгенис Оп31'!$A$2:$C$13,3,0)),$A$2:$G$981,7,0)-VLOOKUP(A536,$A$2:$G$981,7,0))/366),2)</f>
        <v>6.79</v>
      </c>
      <c r="C536" s="1">
        <f>COUNTIF($D$2:D536,"Да")</f>
        <v>5</v>
      </c>
      <c r="D536" s="42" t="str">
        <f>IF(ISERROR(VLOOKUP(A536,'Айгенис Оп31'!$C$3:$C$13,1,0)),"Нет","Да")</f>
        <v>Нет</v>
      </c>
      <c r="E536" s="43">
        <f t="shared" si="16"/>
        <v>365</v>
      </c>
      <c r="F536" s="43">
        <f>COUNTIF(E537:$E$981,365)</f>
        <v>445</v>
      </c>
      <c r="G536" s="43">
        <f>COUNTIF(E537:$E$981,366)</f>
        <v>0</v>
      </c>
      <c r="H536" s="2"/>
    </row>
    <row r="537" spans="1:8" x14ac:dyDescent="0.25">
      <c r="A537" s="45">
        <f t="shared" si="17"/>
        <v>46131</v>
      </c>
      <c r="B537" s="49">
        <f>ROUND(('Все выпуски'!$Z$3*'Все выпуски'!$Z$6/100)*((VLOOKUP(IF(D537="Нет",VLOOKUP(C537,'Айгенис Оп31'!$A$2:$C$13,3,0),VLOOKUP((C537-1),'Айгенис Оп31'!$A$2:$C$13,3,0)),$A$2:$G$981,6,0)-VLOOKUP(A537,$A$2:$G$981,6,0))/365+(VLOOKUP(IF(D537="Нет",VLOOKUP(C537,'Айгенис Оп31'!$A$2:$C$13,3,0),VLOOKUP((C537-1),'Айгенис Оп31'!$A$2:$C$13,3,0)),$A$2:$G$981,7,0)-VLOOKUP(A537,$A$2:$G$981,7,0))/366),2)</f>
        <v>6.89</v>
      </c>
      <c r="C537" s="1">
        <f>COUNTIF($D$2:D537,"Да")</f>
        <v>5</v>
      </c>
      <c r="D537" s="42" t="str">
        <f>IF(ISERROR(VLOOKUP(A537,'Айгенис Оп31'!$C$3:$C$13,1,0)),"Нет","Да")</f>
        <v>Нет</v>
      </c>
      <c r="E537" s="43">
        <f t="shared" si="16"/>
        <v>365</v>
      </c>
      <c r="F537" s="43">
        <f>COUNTIF(E538:$E$981,365)</f>
        <v>444</v>
      </c>
      <c r="G537" s="43">
        <f>COUNTIF(E538:$E$981,366)</f>
        <v>0</v>
      </c>
      <c r="H537" s="2"/>
    </row>
    <row r="538" spans="1:8" x14ac:dyDescent="0.25">
      <c r="A538" s="45">
        <f t="shared" si="17"/>
        <v>46132</v>
      </c>
      <c r="B538" s="49">
        <f>ROUND(('Все выпуски'!$Z$3*'Все выпуски'!$Z$6/100)*((VLOOKUP(IF(D538="Нет",VLOOKUP(C538,'Айгенис Оп31'!$A$2:$C$13,3,0),VLOOKUP((C538-1),'Айгенис Оп31'!$A$2:$C$13,3,0)),$A$2:$G$981,6,0)-VLOOKUP(A538,$A$2:$G$981,6,0))/365+(VLOOKUP(IF(D538="Нет",VLOOKUP(C538,'Айгенис Оп31'!$A$2:$C$13,3,0),VLOOKUP((C538-1),'Айгенис Оп31'!$A$2:$C$13,3,0)),$A$2:$G$981,7,0)-VLOOKUP(A538,$A$2:$G$981,7,0))/366),2)</f>
        <v>6.99</v>
      </c>
      <c r="C538" s="1">
        <f>COUNTIF($D$2:D538,"Да")</f>
        <v>5</v>
      </c>
      <c r="D538" s="42" t="str">
        <f>IF(ISERROR(VLOOKUP(A538,'Айгенис Оп31'!$C$3:$C$13,1,0)),"Нет","Да")</f>
        <v>Нет</v>
      </c>
      <c r="E538" s="43">
        <f t="shared" si="16"/>
        <v>365</v>
      </c>
      <c r="F538" s="43">
        <f>COUNTIF(E539:$E$981,365)</f>
        <v>443</v>
      </c>
      <c r="G538" s="43">
        <f>COUNTIF(E539:$E$981,366)</f>
        <v>0</v>
      </c>
      <c r="H538" s="2"/>
    </row>
    <row r="539" spans="1:8" x14ac:dyDescent="0.25">
      <c r="A539" s="45">
        <f t="shared" si="17"/>
        <v>46133</v>
      </c>
      <c r="B539" s="49">
        <f>ROUND(('Все выпуски'!$Z$3*'Все выпуски'!$Z$6/100)*((VLOOKUP(IF(D539="Нет",VLOOKUP(C539,'Айгенис Оп31'!$A$2:$C$13,3,0),VLOOKUP((C539-1),'Айгенис Оп31'!$A$2:$C$13,3,0)),$A$2:$G$981,6,0)-VLOOKUP(A539,$A$2:$G$981,6,0))/365+(VLOOKUP(IF(D539="Нет",VLOOKUP(C539,'Айгенис Оп31'!$A$2:$C$13,3,0),VLOOKUP((C539-1),'Айгенис Оп31'!$A$2:$C$13,3,0)),$A$2:$G$981,7,0)-VLOOKUP(A539,$A$2:$G$981,7,0))/366),2)</f>
        <v>7.1</v>
      </c>
      <c r="C539" s="1">
        <f>COUNTIF($D$2:D539,"Да")</f>
        <v>5</v>
      </c>
      <c r="D539" s="42" t="str">
        <f>IF(ISERROR(VLOOKUP(A539,'Айгенис Оп31'!$C$3:$C$13,1,0)),"Нет","Да")</f>
        <v>Нет</v>
      </c>
      <c r="E539" s="43">
        <f t="shared" si="16"/>
        <v>365</v>
      </c>
      <c r="F539" s="43">
        <f>COUNTIF(E540:$E$981,365)</f>
        <v>442</v>
      </c>
      <c r="G539" s="43">
        <f>COUNTIF(E540:$E$981,366)</f>
        <v>0</v>
      </c>
      <c r="H539" s="2"/>
    </row>
    <row r="540" spans="1:8" x14ac:dyDescent="0.25">
      <c r="A540" s="45">
        <f t="shared" si="17"/>
        <v>46134</v>
      </c>
      <c r="B540" s="49">
        <f>ROUND(('Все выпуски'!$Z$3*'Все выпуски'!$Z$6/100)*((VLOOKUP(IF(D540="Нет",VLOOKUP(C540,'Айгенис Оп31'!$A$2:$C$13,3,0),VLOOKUP((C540-1),'Айгенис Оп31'!$A$2:$C$13,3,0)),$A$2:$G$981,6,0)-VLOOKUP(A540,$A$2:$G$981,6,0))/365+(VLOOKUP(IF(D540="Нет",VLOOKUP(C540,'Айгенис Оп31'!$A$2:$C$13,3,0),VLOOKUP((C540-1),'Айгенис Оп31'!$A$2:$C$13,3,0)),$A$2:$G$981,7,0)-VLOOKUP(A540,$A$2:$G$981,7,0))/366),2)</f>
        <v>7.2</v>
      </c>
      <c r="C540" s="1">
        <f>COUNTIF($D$2:D540,"Да")</f>
        <v>5</v>
      </c>
      <c r="D540" s="42" t="str">
        <f>IF(ISERROR(VLOOKUP(A540,'Айгенис Оп31'!$C$3:$C$13,1,0)),"Нет","Да")</f>
        <v>Нет</v>
      </c>
      <c r="E540" s="43">
        <f t="shared" si="16"/>
        <v>365</v>
      </c>
      <c r="F540" s="43">
        <f>COUNTIF(E541:$E$981,365)</f>
        <v>441</v>
      </c>
      <c r="G540" s="43">
        <f>COUNTIF(E541:$E$981,366)</f>
        <v>0</v>
      </c>
      <c r="H540" s="2"/>
    </row>
    <row r="541" spans="1:8" x14ac:dyDescent="0.25">
      <c r="A541" s="45">
        <f t="shared" si="17"/>
        <v>46135</v>
      </c>
      <c r="B541" s="49">
        <f>ROUND(('Все выпуски'!$Z$3*'Все выпуски'!$Z$6/100)*((VLOOKUP(IF(D541="Нет",VLOOKUP(C541,'Айгенис Оп31'!$A$2:$C$13,3,0),VLOOKUP((C541-1),'Айгенис Оп31'!$A$2:$C$13,3,0)),$A$2:$G$981,6,0)-VLOOKUP(A541,$A$2:$G$981,6,0))/365+(VLOOKUP(IF(D541="Нет",VLOOKUP(C541,'Айгенис Оп31'!$A$2:$C$13,3,0),VLOOKUP((C541-1),'Айгенис Оп31'!$A$2:$C$13,3,0)),$A$2:$G$981,7,0)-VLOOKUP(A541,$A$2:$G$981,7,0))/366),2)</f>
        <v>7.3</v>
      </c>
      <c r="C541" s="1">
        <f>COUNTIF($D$2:D541,"Да")</f>
        <v>5</v>
      </c>
      <c r="D541" s="42" t="str">
        <f>IF(ISERROR(VLOOKUP(A541,'Айгенис Оп31'!$C$3:$C$13,1,0)),"Нет","Да")</f>
        <v>Нет</v>
      </c>
      <c r="E541" s="43">
        <f t="shared" si="16"/>
        <v>365</v>
      </c>
      <c r="F541" s="43">
        <f>COUNTIF(E542:$E$981,365)</f>
        <v>440</v>
      </c>
      <c r="G541" s="43">
        <f>COUNTIF(E542:$E$981,366)</f>
        <v>0</v>
      </c>
      <c r="H541" s="2"/>
    </row>
    <row r="542" spans="1:8" x14ac:dyDescent="0.25">
      <c r="A542" s="45">
        <f t="shared" si="17"/>
        <v>46136</v>
      </c>
      <c r="B542" s="49">
        <f>ROUND(('Все выпуски'!$Z$3*'Все выпуски'!$Z$6/100)*((VLOOKUP(IF(D542="Нет",VLOOKUP(C542,'Айгенис Оп31'!$A$2:$C$13,3,0),VLOOKUP((C542-1),'Айгенис Оп31'!$A$2:$C$13,3,0)),$A$2:$G$981,6,0)-VLOOKUP(A542,$A$2:$G$981,6,0))/365+(VLOOKUP(IF(D542="Нет",VLOOKUP(C542,'Айгенис Оп31'!$A$2:$C$13,3,0),VLOOKUP((C542-1),'Айгенис Оп31'!$A$2:$C$13,3,0)),$A$2:$G$981,7,0)-VLOOKUP(A542,$A$2:$G$981,7,0))/366),2)</f>
        <v>7.4</v>
      </c>
      <c r="C542" s="1">
        <f>COUNTIF($D$2:D542,"Да")</f>
        <v>5</v>
      </c>
      <c r="D542" s="42" t="str">
        <f>IF(ISERROR(VLOOKUP(A542,'Айгенис Оп31'!$C$3:$C$13,1,0)),"Нет","Да")</f>
        <v>Нет</v>
      </c>
      <c r="E542" s="43">
        <f t="shared" si="16"/>
        <v>365</v>
      </c>
      <c r="F542" s="43">
        <f>COUNTIF(E543:$E$981,365)</f>
        <v>439</v>
      </c>
      <c r="G542" s="43">
        <f>COUNTIF(E543:$E$981,366)</f>
        <v>0</v>
      </c>
      <c r="H542" s="2"/>
    </row>
    <row r="543" spans="1:8" x14ac:dyDescent="0.25">
      <c r="A543" s="45">
        <f t="shared" si="17"/>
        <v>46137</v>
      </c>
      <c r="B543" s="49">
        <f>ROUND(('Все выпуски'!$Z$3*'Все выпуски'!$Z$6/100)*((VLOOKUP(IF(D543="Нет",VLOOKUP(C543,'Айгенис Оп31'!$A$2:$C$13,3,0),VLOOKUP((C543-1),'Айгенис Оп31'!$A$2:$C$13,3,0)),$A$2:$G$981,6,0)-VLOOKUP(A543,$A$2:$G$981,6,0))/365+(VLOOKUP(IF(D543="Нет",VLOOKUP(C543,'Айгенис Оп31'!$A$2:$C$13,3,0),VLOOKUP((C543-1),'Айгенис Оп31'!$A$2:$C$13,3,0)),$A$2:$G$981,7,0)-VLOOKUP(A543,$A$2:$G$981,7,0))/366),2)</f>
        <v>7.5</v>
      </c>
      <c r="C543" s="1">
        <f>COUNTIF($D$2:D543,"Да")</f>
        <v>5</v>
      </c>
      <c r="D543" s="42" t="str">
        <f>IF(ISERROR(VLOOKUP(A543,'Айгенис Оп31'!$C$3:$C$13,1,0)),"Нет","Да")</f>
        <v>Нет</v>
      </c>
      <c r="E543" s="43">
        <f t="shared" si="16"/>
        <v>365</v>
      </c>
      <c r="F543" s="43">
        <f>COUNTIF(E544:$E$981,365)</f>
        <v>438</v>
      </c>
      <c r="G543" s="43">
        <f>COUNTIF(E544:$E$981,366)</f>
        <v>0</v>
      </c>
      <c r="H543" s="2"/>
    </row>
    <row r="544" spans="1:8" x14ac:dyDescent="0.25">
      <c r="A544" s="45">
        <f t="shared" si="17"/>
        <v>46138</v>
      </c>
      <c r="B544" s="49">
        <f>ROUND(('Все выпуски'!$Z$3*'Все выпуски'!$Z$6/100)*((VLOOKUP(IF(D544="Нет",VLOOKUP(C544,'Айгенис Оп31'!$A$2:$C$13,3,0),VLOOKUP((C544-1),'Айгенис Оп31'!$A$2:$C$13,3,0)),$A$2:$G$981,6,0)-VLOOKUP(A544,$A$2:$G$981,6,0))/365+(VLOOKUP(IF(D544="Нет",VLOOKUP(C544,'Айгенис Оп31'!$A$2:$C$13,3,0),VLOOKUP((C544-1),'Айгенис Оп31'!$A$2:$C$13,3,0)),$A$2:$G$981,7,0)-VLOOKUP(A544,$A$2:$G$981,7,0))/366),2)</f>
        <v>7.6</v>
      </c>
      <c r="C544" s="1">
        <f>COUNTIF($D$2:D544,"Да")</f>
        <v>5</v>
      </c>
      <c r="D544" s="42" t="str">
        <f>IF(ISERROR(VLOOKUP(A544,'Айгенис Оп31'!$C$3:$C$13,1,0)),"Нет","Да")</f>
        <v>Нет</v>
      </c>
      <c r="E544" s="43">
        <f t="shared" si="16"/>
        <v>365</v>
      </c>
      <c r="F544" s="43">
        <f>COUNTIF(E545:$E$981,365)</f>
        <v>437</v>
      </c>
      <c r="G544" s="43">
        <f>COUNTIF(E545:$E$981,366)</f>
        <v>0</v>
      </c>
      <c r="H544" s="2"/>
    </row>
    <row r="545" spans="1:8" x14ac:dyDescent="0.25">
      <c r="A545" s="45">
        <f t="shared" si="17"/>
        <v>46139</v>
      </c>
      <c r="B545" s="49">
        <f>ROUND(('Все выпуски'!$Z$3*'Все выпуски'!$Z$6/100)*((VLOOKUP(IF(D545="Нет",VLOOKUP(C545,'Айгенис Оп31'!$A$2:$C$13,3,0),VLOOKUP((C545-1),'Айгенис Оп31'!$A$2:$C$13,3,0)),$A$2:$G$981,6,0)-VLOOKUP(A545,$A$2:$G$981,6,0))/365+(VLOOKUP(IF(D545="Нет",VLOOKUP(C545,'Айгенис Оп31'!$A$2:$C$13,3,0),VLOOKUP((C545-1),'Айгенис Оп31'!$A$2:$C$13,3,0)),$A$2:$G$981,7,0)-VLOOKUP(A545,$A$2:$G$981,7,0))/366),2)</f>
        <v>7.7</v>
      </c>
      <c r="C545" s="1">
        <f>COUNTIF($D$2:D545,"Да")</f>
        <v>5</v>
      </c>
      <c r="D545" s="42" t="str">
        <f>IF(ISERROR(VLOOKUP(A545,'Айгенис Оп31'!$C$3:$C$13,1,0)),"Нет","Да")</f>
        <v>Нет</v>
      </c>
      <c r="E545" s="43">
        <f t="shared" si="16"/>
        <v>365</v>
      </c>
      <c r="F545" s="43">
        <f>COUNTIF(E546:$E$981,365)</f>
        <v>436</v>
      </c>
      <c r="G545" s="43">
        <f>COUNTIF(E546:$E$981,366)</f>
        <v>0</v>
      </c>
      <c r="H545" s="2"/>
    </row>
    <row r="546" spans="1:8" x14ac:dyDescent="0.25">
      <c r="A546" s="45">
        <f t="shared" si="17"/>
        <v>46140</v>
      </c>
      <c r="B546" s="49">
        <f>ROUND(('Все выпуски'!$Z$3*'Все выпуски'!$Z$6/100)*((VLOOKUP(IF(D546="Нет",VLOOKUP(C546,'Айгенис Оп31'!$A$2:$C$13,3,0),VLOOKUP((C546-1),'Айгенис Оп31'!$A$2:$C$13,3,0)),$A$2:$G$981,6,0)-VLOOKUP(A546,$A$2:$G$981,6,0))/365+(VLOOKUP(IF(D546="Нет",VLOOKUP(C546,'Айгенис Оп31'!$A$2:$C$13,3,0),VLOOKUP((C546-1),'Айгенис Оп31'!$A$2:$C$13,3,0)),$A$2:$G$981,7,0)-VLOOKUP(A546,$A$2:$G$981,7,0))/366),2)</f>
        <v>7.81</v>
      </c>
      <c r="C546" s="1">
        <f>COUNTIF($D$2:D546,"Да")</f>
        <v>5</v>
      </c>
      <c r="D546" s="42" t="str">
        <f>IF(ISERROR(VLOOKUP(A546,'Айгенис Оп31'!$C$3:$C$13,1,0)),"Нет","Да")</f>
        <v>Нет</v>
      </c>
      <c r="E546" s="43">
        <f t="shared" si="16"/>
        <v>365</v>
      </c>
      <c r="F546" s="43">
        <f>COUNTIF(E547:$E$981,365)</f>
        <v>435</v>
      </c>
      <c r="G546" s="43">
        <f>COUNTIF(E547:$E$981,366)</f>
        <v>0</v>
      </c>
      <c r="H546" s="2"/>
    </row>
    <row r="547" spans="1:8" x14ac:dyDescent="0.25">
      <c r="A547" s="45">
        <f t="shared" si="17"/>
        <v>46141</v>
      </c>
      <c r="B547" s="49">
        <f>ROUND(('Все выпуски'!$Z$3*'Все выпуски'!$Z$6/100)*((VLOOKUP(IF(D547="Нет",VLOOKUP(C547,'Айгенис Оп31'!$A$2:$C$13,3,0),VLOOKUP((C547-1),'Айгенис Оп31'!$A$2:$C$13,3,0)),$A$2:$G$981,6,0)-VLOOKUP(A547,$A$2:$G$981,6,0))/365+(VLOOKUP(IF(D547="Нет",VLOOKUP(C547,'Айгенис Оп31'!$A$2:$C$13,3,0),VLOOKUP((C547-1),'Айгенис Оп31'!$A$2:$C$13,3,0)),$A$2:$G$981,7,0)-VLOOKUP(A547,$A$2:$G$981,7,0))/366),2)</f>
        <v>7.91</v>
      </c>
      <c r="C547" s="1">
        <f>COUNTIF($D$2:D547,"Да")</f>
        <v>5</v>
      </c>
      <c r="D547" s="42" t="str">
        <f>IF(ISERROR(VLOOKUP(A547,'Айгенис Оп31'!$C$3:$C$13,1,0)),"Нет","Да")</f>
        <v>Нет</v>
      </c>
      <c r="E547" s="43">
        <f t="shared" si="16"/>
        <v>365</v>
      </c>
      <c r="F547" s="43">
        <f>COUNTIF(E548:$E$981,365)</f>
        <v>434</v>
      </c>
      <c r="G547" s="43">
        <f>COUNTIF(E548:$E$981,366)</f>
        <v>0</v>
      </c>
      <c r="H547" s="2"/>
    </row>
    <row r="548" spans="1:8" x14ac:dyDescent="0.25">
      <c r="A548" s="45">
        <f t="shared" si="17"/>
        <v>46142</v>
      </c>
      <c r="B548" s="49">
        <f>ROUND(('Все выпуски'!$Z$3*'Все выпуски'!$Z$6/100)*((VLOOKUP(IF(D548="Нет",VLOOKUP(C548,'Айгенис Оп31'!$A$2:$C$13,3,0),VLOOKUP((C548-1),'Айгенис Оп31'!$A$2:$C$13,3,0)),$A$2:$G$981,6,0)-VLOOKUP(A548,$A$2:$G$981,6,0))/365+(VLOOKUP(IF(D548="Нет",VLOOKUP(C548,'Айгенис Оп31'!$A$2:$C$13,3,0),VLOOKUP((C548-1),'Айгенис Оп31'!$A$2:$C$13,3,0)),$A$2:$G$981,7,0)-VLOOKUP(A548,$A$2:$G$981,7,0))/366),2)</f>
        <v>8.01</v>
      </c>
      <c r="C548" s="1">
        <f>COUNTIF($D$2:D548,"Да")</f>
        <v>5</v>
      </c>
      <c r="D548" s="42" t="str">
        <f>IF(ISERROR(VLOOKUP(A548,'Айгенис Оп31'!$C$3:$C$13,1,0)),"Нет","Да")</f>
        <v>Нет</v>
      </c>
      <c r="E548" s="43">
        <f t="shared" si="16"/>
        <v>365</v>
      </c>
      <c r="F548" s="43">
        <f>COUNTIF(E549:$E$981,365)</f>
        <v>433</v>
      </c>
      <c r="G548" s="43">
        <f>COUNTIF(E549:$E$981,366)</f>
        <v>0</v>
      </c>
      <c r="H548" s="2"/>
    </row>
    <row r="549" spans="1:8" x14ac:dyDescent="0.25">
      <c r="A549" s="45">
        <f t="shared" si="17"/>
        <v>46143</v>
      </c>
      <c r="B549" s="49">
        <f>ROUND(('Все выпуски'!$Z$3*'Все выпуски'!$Z$6/100)*((VLOOKUP(IF(D549="Нет",VLOOKUP(C549,'Айгенис Оп31'!$A$2:$C$13,3,0),VLOOKUP((C549-1),'Айгенис Оп31'!$A$2:$C$13,3,0)),$A$2:$G$981,6,0)-VLOOKUP(A549,$A$2:$G$981,6,0))/365+(VLOOKUP(IF(D549="Нет",VLOOKUP(C549,'Айгенис Оп31'!$A$2:$C$13,3,0),VLOOKUP((C549-1),'Айгенис Оп31'!$A$2:$C$13,3,0)),$A$2:$G$981,7,0)-VLOOKUP(A549,$A$2:$G$981,7,0))/366),2)</f>
        <v>8.11</v>
      </c>
      <c r="C549" s="1">
        <f>COUNTIF($D$2:D549,"Да")</f>
        <v>5</v>
      </c>
      <c r="D549" s="42" t="str">
        <f>IF(ISERROR(VLOOKUP(A549,'Айгенис Оп31'!$C$3:$C$13,1,0)),"Нет","Да")</f>
        <v>Нет</v>
      </c>
      <c r="E549" s="43">
        <f t="shared" si="16"/>
        <v>365</v>
      </c>
      <c r="F549" s="43">
        <f>COUNTIF(E550:$E$981,365)</f>
        <v>432</v>
      </c>
      <c r="G549" s="43">
        <f>COUNTIF(E550:$E$981,366)</f>
        <v>0</v>
      </c>
      <c r="H549" s="2"/>
    </row>
    <row r="550" spans="1:8" x14ac:dyDescent="0.25">
      <c r="A550" s="45">
        <f t="shared" si="17"/>
        <v>46144</v>
      </c>
      <c r="B550" s="49">
        <f>ROUND(('Все выпуски'!$Z$3*'Все выпуски'!$Z$6/100)*((VLOOKUP(IF(D550="Нет",VLOOKUP(C550,'Айгенис Оп31'!$A$2:$C$13,3,0),VLOOKUP((C550-1),'Айгенис Оп31'!$A$2:$C$13,3,0)),$A$2:$G$981,6,0)-VLOOKUP(A550,$A$2:$G$981,6,0))/365+(VLOOKUP(IF(D550="Нет",VLOOKUP(C550,'Айгенис Оп31'!$A$2:$C$13,3,0),VLOOKUP((C550-1),'Айгенис Оп31'!$A$2:$C$13,3,0)),$A$2:$G$981,7,0)-VLOOKUP(A550,$A$2:$G$981,7,0))/366),2)</f>
        <v>8.2100000000000009</v>
      </c>
      <c r="C550" s="1">
        <f>COUNTIF($D$2:D550,"Да")</f>
        <v>5</v>
      </c>
      <c r="D550" s="42" t="str">
        <f>IF(ISERROR(VLOOKUP(A550,'Айгенис Оп31'!$C$3:$C$13,1,0)),"Нет","Да")</f>
        <v>Нет</v>
      </c>
      <c r="E550" s="43">
        <f t="shared" si="16"/>
        <v>365</v>
      </c>
      <c r="F550" s="43">
        <f>COUNTIF(E551:$E$981,365)</f>
        <v>431</v>
      </c>
      <c r="G550" s="43">
        <f>COUNTIF(E551:$E$981,366)</f>
        <v>0</v>
      </c>
      <c r="H550" s="2"/>
    </row>
    <row r="551" spans="1:8" x14ac:dyDescent="0.25">
      <c r="A551" s="45">
        <f t="shared" si="17"/>
        <v>46145</v>
      </c>
      <c r="B551" s="49">
        <f>ROUND(('Все выпуски'!$Z$3*'Все выпуски'!$Z$6/100)*((VLOOKUP(IF(D551="Нет",VLOOKUP(C551,'Айгенис Оп31'!$A$2:$C$13,3,0),VLOOKUP((C551-1),'Айгенис Оп31'!$A$2:$C$13,3,0)),$A$2:$G$981,6,0)-VLOOKUP(A551,$A$2:$G$981,6,0))/365+(VLOOKUP(IF(D551="Нет",VLOOKUP(C551,'Айгенис Оп31'!$A$2:$C$13,3,0),VLOOKUP((C551-1),'Айгенис Оп31'!$A$2:$C$13,3,0)),$A$2:$G$981,7,0)-VLOOKUP(A551,$A$2:$G$981,7,0))/366),2)</f>
        <v>8.31</v>
      </c>
      <c r="C551" s="1">
        <f>COUNTIF($D$2:D551,"Да")</f>
        <v>5</v>
      </c>
      <c r="D551" s="42" t="str">
        <f>IF(ISERROR(VLOOKUP(A551,'Айгенис Оп31'!$C$3:$C$13,1,0)),"Нет","Да")</f>
        <v>Нет</v>
      </c>
      <c r="E551" s="43">
        <f t="shared" si="16"/>
        <v>365</v>
      </c>
      <c r="F551" s="43">
        <f>COUNTIF(E552:$E$981,365)</f>
        <v>430</v>
      </c>
      <c r="G551" s="43">
        <f>COUNTIF(E552:$E$981,366)</f>
        <v>0</v>
      </c>
      <c r="H551" s="2"/>
    </row>
    <row r="552" spans="1:8" x14ac:dyDescent="0.25">
      <c r="A552" s="45">
        <f t="shared" si="17"/>
        <v>46146</v>
      </c>
      <c r="B552" s="49">
        <f>ROUND(('Все выпуски'!$Z$3*'Все выпуски'!$Z$6/100)*((VLOOKUP(IF(D552="Нет",VLOOKUP(C552,'Айгенис Оп31'!$A$2:$C$13,3,0),VLOOKUP((C552-1),'Айгенис Оп31'!$A$2:$C$13,3,0)),$A$2:$G$981,6,0)-VLOOKUP(A552,$A$2:$G$981,6,0))/365+(VLOOKUP(IF(D552="Нет",VLOOKUP(C552,'Айгенис Оп31'!$A$2:$C$13,3,0),VLOOKUP((C552-1),'Айгенис Оп31'!$A$2:$C$13,3,0)),$A$2:$G$981,7,0)-VLOOKUP(A552,$A$2:$G$981,7,0))/366),2)</f>
        <v>8.41</v>
      </c>
      <c r="C552" s="1">
        <f>COUNTIF($D$2:D552,"Да")</f>
        <v>5</v>
      </c>
      <c r="D552" s="42" t="str">
        <f>IF(ISERROR(VLOOKUP(A552,'Айгенис Оп31'!$C$3:$C$13,1,0)),"Нет","Да")</f>
        <v>Нет</v>
      </c>
      <c r="E552" s="43">
        <f t="shared" si="16"/>
        <v>365</v>
      </c>
      <c r="F552" s="43">
        <f>COUNTIF(E553:$E$981,365)</f>
        <v>429</v>
      </c>
      <c r="G552" s="43">
        <f>COUNTIF(E553:$E$981,366)</f>
        <v>0</v>
      </c>
      <c r="H552" s="2"/>
    </row>
    <row r="553" spans="1:8" x14ac:dyDescent="0.25">
      <c r="A553" s="45">
        <f t="shared" si="17"/>
        <v>46147</v>
      </c>
      <c r="B553" s="49">
        <f>ROUND(('Все выпуски'!$Z$3*'Все выпуски'!$Z$6/100)*((VLOOKUP(IF(D553="Нет",VLOOKUP(C553,'Айгенис Оп31'!$A$2:$C$13,3,0),VLOOKUP((C553-1),'Айгенис Оп31'!$A$2:$C$13,3,0)),$A$2:$G$981,6,0)-VLOOKUP(A553,$A$2:$G$981,6,0))/365+(VLOOKUP(IF(D553="Нет",VLOOKUP(C553,'Айгенис Оп31'!$A$2:$C$13,3,0),VLOOKUP((C553-1),'Айгенис Оп31'!$A$2:$C$13,3,0)),$A$2:$G$981,7,0)-VLOOKUP(A553,$A$2:$G$981,7,0))/366),2)</f>
        <v>8.52</v>
      </c>
      <c r="C553" s="1">
        <f>COUNTIF($D$2:D553,"Да")</f>
        <v>5</v>
      </c>
      <c r="D553" s="42" t="str">
        <f>IF(ISERROR(VLOOKUP(A553,'Айгенис Оп31'!$C$3:$C$13,1,0)),"Нет","Да")</f>
        <v>Нет</v>
      </c>
      <c r="E553" s="43">
        <f t="shared" si="16"/>
        <v>365</v>
      </c>
      <c r="F553" s="43">
        <f>COUNTIF(E554:$E$981,365)</f>
        <v>428</v>
      </c>
      <c r="G553" s="43">
        <f>COUNTIF(E554:$E$981,366)</f>
        <v>0</v>
      </c>
      <c r="H553" s="2"/>
    </row>
    <row r="554" spans="1:8" x14ac:dyDescent="0.25">
      <c r="A554" s="45">
        <f t="shared" si="17"/>
        <v>46148</v>
      </c>
      <c r="B554" s="49">
        <f>ROUND(('Все выпуски'!$Z$3*'Все выпуски'!$Z$6/100)*((VLOOKUP(IF(D554="Нет",VLOOKUP(C554,'Айгенис Оп31'!$A$2:$C$13,3,0),VLOOKUP((C554-1),'Айгенис Оп31'!$A$2:$C$13,3,0)),$A$2:$G$981,6,0)-VLOOKUP(A554,$A$2:$G$981,6,0))/365+(VLOOKUP(IF(D554="Нет",VLOOKUP(C554,'Айгенис Оп31'!$A$2:$C$13,3,0),VLOOKUP((C554-1),'Айгенис Оп31'!$A$2:$C$13,3,0)),$A$2:$G$981,7,0)-VLOOKUP(A554,$A$2:$G$981,7,0))/366),2)</f>
        <v>8.6199999999999992</v>
      </c>
      <c r="C554" s="1">
        <f>COUNTIF($D$2:D554,"Да")</f>
        <v>5</v>
      </c>
      <c r="D554" s="42" t="str">
        <f>IF(ISERROR(VLOOKUP(A554,'Айгенис Оп31'!$C$3:$C$13,1,0)),"Нет","Да")</f>
        <v>Нет</v>
      </c>
      <c r="E554" s="43">
        <f t="shared" si="16"/>
        <v>365</v>
      </c>
      <c r="F554" s="43">
        <f>COUNTIF(E555:$E$981,365)</f>
        <v>427</v>
      </c>
      <c r="G554" s="43">
        <f>COUNTIF(E555:$E$981,366)</f>
        <v>0</v>
      </c>
      <c r="H554" s="2"/>
    </row>
    <row r="555" spans="1:8" x14ac:dyDescent="0.25">
      <c r="A555" s="45">
        <f t="shared" si="17"/>
        <v>46149</v>
      </c>
      <c r="B555" s="49">
        <f>ROUND(('Все выпуски'!$Z$3*'Все выпуски'!$Z$6/100)*((VLOOKUP(IF(D555="Нет",VLOOKUP(C555,'Айгенис Оп31'!$A$2:$C$13,3,0),VLOOKUP((C555-1),'Айгенис Оп31'!$A$2:$C$13,3,0)),$A$2:$G$981,6,0)-VLOOKUP(A555,$A$2:$G$981,6,0))/365+(VLOOKUP(IF(D555="Нет",VLOOKUP(C555,'Айгенис Оп31'!$A$2:$C$13,3,0),VLOOKUP((C555-1),'Айгенис Оп31'!$A$2:$C$13,3,0)),$A$2:$G$981,7,0)-VLOOKUP(A555,$A$2:$G$981,7,0))/366),2)</f>
        <v>8.7200000000000006</v>
      </c>
      <c r="C555" s="1">
        <f>COUNTIF($D$2:D555,"Да")</f>
        <v>5</v>
      </c>
      <c r="D555" s="42" t="str">
        <f>IF(ISERROR(VLOOKUP(A555,'Айгенис Оп31'!$C$3:$C$13,1,0)),"Нет","Да")</f>
        <v>Нет</v>
      </c>
      <c r="E555" s="43">
        <f t="shared" si="16"/>
        <v>365</v>
      </c>
      <c r="F555" s="43">
        <f>COUNTIF(E556:$E$981,365)</f>
        <v>426</v>
      </c>
      <c r="G555" s="43">
        <f>COUNTIF(E556:$E$981,366)</f>
        <v>0</v>
      </c>
      <c r="H555" s="2"/>
    </row>
    <row r="556" spans="1:8" x14ac:dyDescent="0.25">
      <c r="A556" s="45">
        <f t="shared" si="17"/>
        <v>46150</v>
      </c>
      <c r="B556" s="49">
        <f>ROUND(('Все выпуски'!$Z$3*'Все выпуски'!$Z$6/100)*((VLOOKUP(IF(D556="Нет",VLOOKUP(C556,'Айгенис Оп31'!$A$2:$C$13,3,0),VLOOKUP((C556-1),'Айгенис Оп31'!$A$2:$C$13,3,0)),$A$2:$G$981,6,0)-VLOOKUP(A556,$A$2:$G$981,6,0))/365+(VLOOKUP(IF(D556="Нет",VLOOKUP(C556,'Айгенис Оп31'!$A$2:$C$13,3,0),VLOOKUP((C556-1),'Айгенис Оп31'!$A$2:$C$13,3,0)),$A$2:$G$981,7,0)-VLOOKUP(A556,$A$2:$G$981,7,0))/366),2)</f>
        <v>8.82</v>
      </c>
      <c r="C556" s="1">
        <f>COUNTIF($D$2:D556,"Да")</f>
        <v>5</v>
      </c>
      <c r="D556" s="42" t="str">
        <f>IF(ISERROR(VLOOKUP(A556,'Айгенис Оп31'!$C$3:$C$13,1,0)),"Нет","Да")</f>
        <v>Нет</v>
      </c>
      <c r="E556" s="43">
        <f t="shared" si="16"/>
        <v>365</v>
      </c>
      <c r="F556" s="43">
        <f>COUNTIF(E557:$E$981,365)</f>
        <v>425</v>
      </c>
      <c r="G556" s="43">
        <f>COUNTIF(E557:$E$981,366)</f>
        <v>0</v>
      </c>
      <c r="H556" s="2"/>
    </row>
    <row r="557" spans="1:8" x14ac:dyDescent="0.25">
      <c r="A557" s="45">
        <f t="shared" si="17"/>
        <v>46151</v>
      </c>
      <c r="B557" s="49">
        <f>ROUND(('Все выпуски'!$Z$3*'Все выпуски'!$Z$6/100)*((VLOOKUP(IF(D557="Нет",VLOOKUP(C557,'Айгенис Оп31'!$A$2:$C$13,3,0),VLOOKUP((C557-1),'Айгенис Оп31'!$A$2:$C$13,3,0)),$A$2:$G$981,6,0)-VLOOKUP(A557,$A$2:$G$981,6,0))/365+(VLOOKUP(IF(D557="Нет",VLOOKUP(C557,'Айгенис Оп31'!$A$2:$C$13,3,0),VLOOKUP((C557-1),'Айгенис Оп31'!$A$2:$C$13,3,0)),$A$2:$G$981,7,0)-VLOOKUP(A557,$A$2:$G$981,7,0))/366),2)</f>
        <v>8.92</v>
      </c>
      <c r="C557" s="1">
        <f>COUNTIF($D$2:D557,"Да")</f>
        <v>5</v>
      </c>
      <c r="D557" s="42" t="str">
        <f>IF(ISERROR(VLOOKUP(A557,'Айгенис Оп31'!$C$3:$C$13,1,0)),"Нет","Да")</f>
        <v>Нет</v>
      </c>
      <c r="E557" s="43">
        <f t="shared" si="16"/>
        <v>365</v>
      </c>
      <c r="F557" s="43">
        <f>COUNTIF(E558:$E$981,365)</f>
        <v>424</v>
      </c>
      <c r="G557" s="43">
        <f>COUNTIF(E558:$E$981,366)</f>
        <v>0</v>
      </c>
      <c r="H557" s="2"/>
    </row>
    <row r="558" spans="1:8" x14ac:dyDescent="0.25">
      <c r="A558" s="45">
        <f t="shared" si="17"/>
        <v>46152</v>
      </c>
      <c r="B558" s="49">
        <f>ROUND(('Все выпуски'!$Z$3*'Все выпуски'!$Z$6/100)*((VLOOKUP(IF(D558="Нет",VLOOKUP(C558,'Айгенис Оп31'!$A$2:$C$13,3,0),VLOOKUP((C558-1),'Айгенис Оп31'!$A$2:$C$13,3,0)),$A$2:$G$981,6,0)-VLOOKUP(A558,$A$2:$G$981,6,0))/365+(VLOOKUP(IF(D558="Нет",VLOOKUP(C558,'Айгенис Оп31'!$A$2:$C$13,3,0),VLOOKUP((C558-1),'Айгенис Оп31'!$A$2:$C$13,3,0)),$A$2:$G$981,7,0)-VLOOKUP(A558,$A$2:$G$981,7,0))/366),2)</f>
        <v>9.02</v>
      </c>
      <c r="C558" s="1">
        <f>COUNTIF($D$2:D558,"Да")</f>
        <v>6</v>
      </c>
      <c r="D558" s="42" t="str">
        <f>IF(ISERROR(VLOOKUP(A558,'Айгенис Оп31'!$C$3:$C$13,1,0)),"Нет","Да")</f>
        <v>Да</v>
      </c>
      <c r="E558" s="43">
        <f t="shared" si="16"/>
        <v>365</v>
      </c>
      <c r="F558" s="43">
        <f>COUNTIF(E559:$E$981,365)</f>
        <v>423</v>
      </c>
      <c r="G558" s="43">
        <f>COUNTIF(E559:$E$981,366)</f>
        <v>0</v>
      </c>
      <c r="H558" s="2"/>
    </row>
    <row r="559" spans="1:8" x14ac:dyDescent="0.25">
      <c r="A559" s="45">
        <f t="shared" si="17"/>
        <v>46153</v>
      </c>
      <c r="B559" s="49">
        <f>ROUND(('Все выпуски'!$Z$3*'Все выпуски'!$Z$6/100)*((VLOOKUP(IF(D559="Нет",VLOOKUP(C559,'Айгенис Оп31'!$A$2:$C$13,3,0),VLOOKUP((C559-1),'Айгенис Оп31'!$A$2:$C$13,3,0)),$A$2:$G$981,6,0)-VLOOKUP(A559,$A$2:$G$981,6,0))/365+(VLOOKUP(IF(D559="Нет",VLOOKUP(C559,'Айгенис Оп31'!$A$2:$C$13,3,0),VLOOKUP((C559-1),'Айгенис Оп31'!$A$2:$C$13,3,0)),$A$2:$G$981,7,0)-VLOOKUP(A559,$A$2:$G$981,7,0))/366),2)</f>
        <v>0.1</v>
      </c>
      <c r="C559" s="1">
        <f>COUNTIF($D$2:D559,"Да")</f>
        <v>6</v>
      </c>
      <c r="D559" s="42" t="str">
        <f>IF(ISERROR(VLOOKUP(A559,'Айгенис Оп31'!$C$3:$C$13,1,0)),"Нет","Да")</f>
        <v>Нет</v>
      </c>
      <c r="E559" s="43">
        <f t="shared" si="16"/>
        <v>365</v>
      </c>
      <c r="F559" s="43">
        <f>COUNTIF(E560:$E$981,365)</f>
        <v>422</v>
      </c>
      <c r="G559" s="43">
        <f>COUNTIF(E560:$E$981,366)</f>
        <v>0</v>
      </c>
      <c r="H559" s="2"/>
    </row>
    <row r="560" spans="1:8" x14ac:dyDescent="0.25">
      <c r="A560" s="45">
        <f t="shared" si="17"/>
        <v>46154</v>
      </c>
      <c r="B560" s="49">
        <f>ROUND(('Все выпуски'!$Z$3*'Все выпуски'!$Z$6/100)*((VLOOKUP(IF(D560="Нет",VLOOKUP(C560,'Айгенис Оп31'!$A$2:$C$13,3,0),VLOOKUP((C560-1),'Айгенис Оп31'!$A$2:$C$13,3,0)),$A$2:$G$981,6,0)-VLOOKUP(A560,$A$2:$G$981,6,0))/365+(VLOOKUP(IF(D560="Нет",VLOOKUP(C560,'Айгенис Оп31'!$A$2:$C$13,3,0),VLOOKUP((C560-1),'Айгенис Оп31'!$A$2:$C$13,3,0)),$A$2:$G$981,7,0)-VLOOKUP(A560,$A$2:$G$981,7,0))/366),2)</f>
        <v>0.2</v>
      </c>
      <c r="C560" s="1">
        <f>COUNTIF($D$2:D560,"Да")</f>
        <v>6</v>
      </c>
      <c r="D560" s="42" t="str">
        <f>IF(ISERROR(VLOOKUP(A560,'Айгенис Оп31'!$C$3:$C$13,1,0)),"Нет","Да")</f>
        <v>Нет</v>
      </c>
      <c r="E560" s="43">
        <f t="shared" si="16"/>
        <v>365</v>
      </c>
      <c r="F560" s="43">
        <f>COUNTIF(E561:$E$981,365)</f>
        <v>421</v>
      </c>
      <c r="G560" s="43">
        <f>COUNTIF(E561:$E$981,366)</f>
        <v>0</v>
      </c>
      <c r="H560" s="2"/>
    </row>
    <row r="561" spans="1:8" x14ac:dyDescent="0.25">
      <c r="A561" s="45">
        <f t="shared" si="17"/>
        <v>46155</v>
      </c>
      <c r="B561" s="49">
        <f>ROUND(('Все выпуски'!$Z$3*'Все выпуски'!$Z$6/100)*((VLOOKUP(IF(D561="Нет",VLOOKUP(C561,'Айгенис Оп31'!$A$2:$C$13,3,0),VLOOKUP((C561-1),'Айгенис Оп31'!$A$2:$C$13,3,0)),$A$2:$G$981,6,0)-VLOOKUP(A561,$A$2:$G$981,6,0))/365+(VLOOKUP(IF(D561="Нет",VLOOKUP(C561,'Айгенис Оп31'!$A$2:$C$13,3,0),VLOOKUP((C561-1),'Айгенис Оп31'!$A$2:$C$13,3,0)),$A$2:$G$981,7,0)-VLOOKUP(A561,$A$2:$G$981,7,0))/366),2)</f>
        <v>0.3</v>
      </c>
      <c r="C561" s="1">
        <f>COUNTIF($D$2:D561,"Да")</f>
        <v>6</v>
      </c>
      <c r="D561" s="42" t="str">
        <f>IF(ISERROR(VLOOKUP(A561,'Айгенис Оп31'!$C$3:$C$13,1,0)),"Нет","Да")</f>
        <v>Нет</v>
      </c>
      <c r="E561" s="43">
        <f t="shared" si="16"/>
        <v>365</v>
      </c>
      <c r="F561" s="43">
        <f>COUNTIF(E562:$E$981,365)</f>
        <v>420</v>
      </c>
      <c r="G561" s="43">
        <f>COUNTIF(E562:$E$981,366)</f>
        <v>0</v>
      </c>
      <c r="H561" s="2"/>
    </row>
    <row r="562" spans="1:8" x14ac:dyDescent="0.25">
      <c r="A562" s="45">
        <f t="shared" si="17"/>
        <v>46156</v>
      </c>
      <c r="B562" s="49">
        <f>ROUND(('Все выпуски'!$Z$3*'Все выпуски'!$Z$6/100)*((VLOOKUP(IF(D562="Нет",VLOOKUP(C562,'Айгенис Оп31'!$A$2:$C$13,3,0),VLOOKUP((C562-1),'Айгенис Оп31'!$A$2:$C$13,3,0)),$A$2:$G$981,6,0)-VLOOKUP(A562,$A$2:$G$981,6,0))/365+(VLOOKUP(IF(D562="Нет",VLOOKUP(C562,'Айгенис Оп31'!$A$2:$C$13,3,0),VLOOKUP((C562-1),'Айгенис Оп31'!$A$2:$C$13,3,0)),$A$2:$G$981,7,0)-VLOOKUP(A562,$A$2:$G$981,7,0))/366),2)</f>
        <v>0.41</v>
      </c>
      <c r="C562" s="1">
        <f>COUNTIF($D$2:D562,"Да")</f>
        <v>6</v>
      </c>
      <c r="D562" s="42" t="str">
        <f>IF(ISERROR(VLOOKUP(A562,'Айгенис Оп31'!$C$3:$C$13,1,0)),"Нет","Да")</f>
        <v>Нет</v>
      </c>
      <c r="E562" s="43">
        <f t="shared" si="16"/>
        <v>365</v>
      </c>
      <c r="F562" s="43">
        <f>COUNTIF(E563:$E$981,365)</f>
        <v>419</v>
      </c>
      <c r="G562" s="43">
        <f>COUNTIF(E563:$E$981,366)</f>
        <v>0</v>
      </c>
      <c r="H562" s="2"/>
    </row>
    <row r="563" spans="1:8" x14ac:dyDescent="0.25">
      <c r="A563" s="45">
        <f t="shared" si="17"/>
        <v>46157</v>
      </c>
      <c r="B563" s="49">
        <f>ROUND(('Все выпуски'!$Z$3*'Все выпуски'!$Z$6/100)*((VLOOKUP(IF(D563="Нет",VLOOKUP(C563,'Айгенис Оп31'!$A$2:$C$13,3,0),VLOOKUP((C563-1),'Айгенис Оп31'!$A$2:$C$13,3,0)),$A$2:$G$981,6,0)-VLOOKUP(A563,$A$2:$G$981,6,0))/365+(VLOOKUP(IF(D563="Нет",VLOOKUP(C563,'Айгенис Оп31'!$A$2:$C$13,3,0),VLOOKUP((C563-1),'Айгенис Оп31'!$A$2:$C$13,3,0)),$A$2:$G$981,7,0)-VLOOKUP(A563,$A$2:$G$981,7,0))/366),2)</f>
        <v>0.51</v>
      </c>
      <c r="C563" s="1">
        <f>COUNTIF($D$2:D563,"Да")</f>
        <v>6</v>
      </c>
      <c r="D563" s="42" t="str">
        <f>IF(ISERROR(VLOOKUP(A563,'Айгенис Оп31'!$C$3:$C$13,1,0)),"Нет","Да")</f>
        <v>Нет</v>
      </c>
      <c r="E563" s="43">
        <f t="shared" si="16"/>
        <v>365</v>
      </c>
      <c r="F563" s="43">
        <f>COUNTIF(E564:$E$981,365)</f>
        <v>418</v>
      </c>
      <c r="G563" s="43">
        <f>COUNTIF(E564:$E$981,366)</f>
        <v>0</v>
      </c>
      <c r="H563" s="2"/>
    </row>
    <row r="564" spans="1:8" x14ac:dyDescent="0.25">
      <c r="A564" s="45">
        <f t="shared" si="17"/>
        <v>46158</v>
      </c>
      <c r="B564" s="49">
        <f>ROUND(('Все выпуски'!$Z$3*'Все выпуски'!$Z$6/100)*((VLOOKUP(IF(D564="Нет",VLOOKUP(C564,'Айгенис Оп31'!$A$2:$C$13,3,0),VLOOKUP((C564-1),'Айгенис Оп31'!$A$2:$C$13,3,0)),$A$2:$G$981,6,0)-VLOOKUP(A564,$A$2:$G$981,6,0))/365+(VLOOKUP(IF(D564="Нет",VLOOKUP(C564,'Айгенис Оп31'!$A$2:$C$13,3,0),VLOOKUP((C564-1),'Айгенис Оп31'!$A$2:$C$13,3,0)),$A$2:$G$981,7,0)-VLOOKUP(A564,$A$2:$G$981,7,0))/366),2)</f>
        <v>0.61</v>
      </c>
      <c r="C564" s="1">
        <f>COUNTIF($D$2:D564,"Да")</f>
        <v>6</v>
      </c>
      <c r="D564" s="42" t="str">
        <f>IF(ISERROR(VLOOKUP(A564,'Айгенис Оп31'!$C$3:$C$13,1,0)),"Нет","Да")</f>
        <v>Нет</v>
      </c>
      <c r="E564" s="43">
        <f t="shared" si="16"/>
        <v>365</v>
      </c>
      <c r="F564" s="43">
        <f>COUNTIF(E565:$E$981,365)</f>
        <v>417</v>
      </c>
      <c r="G564" s="43">
        <f>COUNTIF(E565:$E$981,366)</f>
        <v>0</v>
      </c>
      <c r="H564" s="2"/>
    </row>
    <row r="565" spans="1:8" x14ac:dyDescent="0.25">
      <c r="A565" s="45">
        <f t="shared" si="17"/>
        <v>46159</v>
      </c>
      <c r="B565" s="49">
        <f>ROUND(('Все выпуски'!$Z$3*'Все выпуски'!$Z$6/100)*((VLOOKUP(IF(D565="Нет",VLOOKUP(C565,'Айгенис Оп31'!$A$2:$C$13,3,0),VLOOKUP((C565-1),'Айгенис Оп31'!$A$2:$C$13,3,0)),$A$2:$G$981,6,0)-VLOOKUP(A565,$A$2:$G$981,6,0))/365+(VLOOKUP(IF(D565="Нет",VLOOKUP(C565,'Айгенис Оп31'!$A$2:$C$13,3,0),VLOOKUP((C565-1),'Айгенис Оп31'!$A$2:$C$13,3,0)),$A$2:$G$981,7,0)-VLOOKUP(A565,$A$2:$G$981,7,0))/366),2)</f>
        <v>0.71</v>
      </c>
      <c r="C565" s="1">
        <f>COUNTIF($D$2:D565,"Да")</f>
        <v>6</v>
      </c>
      <c r="D565" s="42" t="str">
        <f>IF(ISERROR(VLOOKUP(A565,'Айгенис Оп31'!$C$3:$C$13,1,0)),"Нет","Да")</f>
        <v>Нет</v>
      </c>
      <c r="E565" s="43">
        <f t="shared" si="16"/>
        <v>365</v>
      </c>
      <c r="F565" s="43">
        <f>COUNTIF(E566:$E$981,365)</f>
        <v>416</v>
      </c>
      <c r="G565" s="43">
        <f>COUNTIF(E566:$E$981,366)</f>
        <v>0</v>
      </c>
      <c r="H565" s="2"/>
    </row>
    <row r="566" spans="1:8" x14ac:dyDescent="0.25">
      <c r="A566" s="45">
        <f t="shared" si="17"/>
        <v>46160</v>
      </c>
      <c r="B566" s="49">
        <f>ROUND(('Все выпуски'!$Z$3*'Все выпуски'!$Z$6/100)*((VLOOKUP(IF(D566="Нет",VLOOKUP(C566,'Айгенис Оп31'!$A$2:$C$13,3,0),VLOOKUP((C566-1),'Айгенис Оп31'!$A$2:$C$13,3,0)),$A$2:$G$981,6,0)-VLOOKUP(A566,$A$2:$G$981,6,0))/365+(VLOOKUP(IF(D566="Нет",VLOOKUP(C566,'Айгенис Оп31'!$A$2:$C$13,3,0),VLOOKUP((C566-1),'Айгенис Оп31'!$A$2:$C$13,3,0)),$A$2:$G$981,7,0)-VLOOKUP(A566,$A$2:$G$981,7,0))/366),2)</f>
        <v>0.81</v>
      </c>
      <c r="C566" s="1">
        <f>COUNTIF($D$2:D566,"Да")</f>
        <v>6</v>
      </c>
      <c r="D566" s="42" t="str">
        <f>IF(ISERROR(VLOOKUP(A566,'Айгенис Оп31'!$C$3:$C$13,1,0)),"Нет","Да")</f>
        <v>Нет</v>
      </c>
      <c r="E566" s="43">
        <f t="shared" si="16"/>
        <v>365</v>
      </c>
      <c r="F566" s="43">
        <f>COUNTIF(E567:$E$981,365)</f>
        <v>415</v>
      </c>
      <c r="G566" s="43">
        <f>COUNTIF(E567:$E$981,366)</f>
        <v>0</v>
      </c>
      <c r="H566" s="2"/>
    </row>
    <row r="567" spans="1:8" x14ac:dyDescent="0.25">
      <c r="A567" s="45">
        <f t="shared" si="17"/>
        <v>46161</v>
      </c>
      <c r="B567" s="49">
        <f>ROUND(('Все выпуски'!$Z$3*'Все выпуски'!$Z$6/100)*((VLOOKUP(IF(D567="Нет",VLOOKUP(C567,'Айгенис Оп31'!$A$2:$C$13,3,0),VLOOKUP((C567-1),'Айгенис Оп31'!$A$2:$C$13,3,0)),$A$2:$G$981,6,0)-VLOOKUP(A567,$A$2:$G$981,6,0))/365+(VLOOKUP(IF(D567="Нет",VLOOKUP(C567,'Айгенис Оп31'!$A$2:$C$13,3,0),VLOOKUP((C567-1),'Айгенис Оп31'!$A$2:$C$13,3,0)),$A$2:$G$981,7,0)-VLOOKUP(A567,$A$2:$G$981,7,0))/366),2)</f>
        <v>0.91</v>
      </c>
      <c r="C567" s="1">
        <f>COUNTIF($D$2:D567,"Да")</f>
        <v>6</v>
      </c>
      <c r="D567" s="42" t="str">
        <f>IF(ISERROR(VLOOKUP(A567,'Айгенис Оп31'!$C$3:$C$13,1,0)),"Нет","Да")</f>
        <v>Нет</v>
      </c>
      <c r="E567" s="43">
        <f t="shared" si="16"/>
        <v>365</v>
      </c>
      <c r="F567" s="43">
        <f>COUNTIF(E568:$E$981,365)</f>
        <v>414</v>
      </c>
      <c r="G567" s="43">
        <f>COUNTIF(E568:$E$981,366)</f>
        <v>0</v>
      </c>
      <c r="H567" s="2"/>
    </row>
    <row r="568" spans="1:8" x14ac:dyDescent="0.25">
      <c r="A568" s="45">
        <f t="shared" si="17"/>
        <v>46162</v>
      </c>
      <c r="B568" s="49">
        <f>ROUND(('Все выпуски'!$Z$3*'Все выпуски'!$Z$6/100)*((VLOOKUP(IF(D568="Нет",VLOOKUP(C568,'Айгенис Оп31'!$A$2:$C$13,3,0),VLOOKUP((C568-1),'Айгенис Оп31'!$A$2:$C$13,3,0)),$A$2:$G$981,6,0)-VLOOKUP(A568,$A$2:$G$981,6,0))/365+(VLOOKUP(IF(D568="Нет",VLOOKUP(C568,'Айгенис Оп31'!$A$2:$C$13,3,0),VLOOKUP((C568-1),'Айгенис Оп31'!$A$2:$C$13,3,0)),$A$2:$G$981,7,0)-VLOOKUP(A568,$A$2:$G$981,7,0))/366),2)</f>
        <v>1.01</v>
      </c>
      <c r="C568" s="1">
        <f>COUNTIF($D$2:D568,"Да")</f>
        <v>6</v>
      </c>
      <c r="D568" s="42" t="str">
        <f>IF(ISERROR(VLOOKUP(A568,'Айгенис Оп31'!$C$3:$C$13,1,0)),"Нет","Да")</f>
        <v>Нет</v>
      </c>
      <c r="E568" s="43">
        <f t="shared" si="16"/>
        <v>365</v>
      </c>
      <c r="F568" s="43">
        <f>COUNTIF(E569:$E$981,365)</f>
        <v>413</v>
      </c>
      <c r="G568" s="43">
        <f>COUNTIF(E569:$E$981,366)</f>
        <v>0</v>
      </c>
      <c r="H568" s="2"/>
    </row>
    <row r="569" spans="1:8" x14ac:dyDescent="0.25">
      <c r="A569" s="45">
        <f t="shared" si="17"/>
        <v>46163</v>
      </c>
      <c r="B569" s="49">
        <f>ROUND(('Все выпуски'!$Z$3*'Все выпуски'!$Z$6/100)*((VLOOKUP(IF(D569="Нет",VLOOKUP(C569,'Айгенис Оп31'!$A$2:$C$13,3,0),VLOOKUP((C569-1),'Айгенис Оп31'!$A$2:$C$13,3,0)),$A$2:$G$981,6,0)-VLOOKUP(A569,$A$2:$G$981,6,0))/365+(VLOOKUP(IF(D569="Нет",VLOOKUP(C569,'Айгенис Оп31'!$A$2:$C$13,3,0),VLOOKUP((C569-1),'Айгенис Оп31'!$A$2:$C$13,3,0)),$A$2:$G$981,7,0)-VLOOKUP(A569,$A$2:$G$981,7,0))/366),2)</f>
        <v>1.1200000000000001</v>
      </c>
      <c r="C569" s="1">
        <f>COUNTIF($D$2:D569,"Да")</f>
        <v>6</v>
      </c>
      <c r="D569" s="42" t="str">
        <f>IF(ISERROR(VLOOKUP(A569,'Айгенис Оп31'!$C$3:$C$13,1,0)),"Нет","Да")</f>
        <v>Нет</v>
      </c>
      <c r="E569" s="43">
        <f t="shared" si="16"/>
        <v>365</v>
      </c>
      <c r="F569" s="43">
        <f>COUNTIF(E570:$E$981,365)</f>
        <v>412</v>
      </c>
      <c r="G569" s="43">
        <f>COUNTIF(E570:$E$981,366)</f>
        <v>0</v>
      </c>
      <c r="H569" s="2"/>
    </row>
    <row r="570" spans="1:8" x14ac:dyDescent="0.25">
      <c r="A570" s="45">
        <f t="shared" si="17"/>
        <v>46164</v>
      </c>
      <c r="B570" s="49">
        <f>ROUND(('Все выпуски'!$Z$3*'Все выпуски'!$Z$6/100)*((VLOOKUP(IF(D570="Нет",VLOOKUP(C570,'Айгенис Оп31'!$A$2:$C$13,3,0),VLOOKUP((C570-1),'Айгенис Оп31'!$A$2:$C$13,3,0)),$A$2:$G$981,6,0)-VLOOKUP(A570,$A$2:$G$981,6,0))/365+(VLOOKUP(IF(D570="Нет",VLOOKUP(C570,'Айгенис Оп31'!$A$2:$C$13,3,0),VLOOKUP((C570-1),'Айгенис Оп31'!$A$2:$C$13,3,0)),$A$2:$G$981,7,0)-VLOOKUP(A570,$A$2:$G$981,7,0))/366),2)</f>
        <v>1.22</v>
      </c>
      <c r="C570" s="1">
        <f>COUNTIF($D$2:D570,"Да")</f>
        <v>6</v>
      </c>
      <c r="D570" s="42" t="str">
        <f>IF(ISERROR(VLOOKUP(A570,'Айгенис Оп31'!$C$3:$C$13,1,0)),"Нет","Да")</f>
        <v>Нет</v>
      </c>
      <c r="E570" s="43">
        <f t="shared" si="16"/>
        <v>365</v>
      </c>
      <c r="F570" s="43">
        <f>COUNTIF(E571:$E$981,365)</f>
        <v>411</v>
      </c>
      <c r="G570" s="43">
        <f>COUNTIF(E571:$E$981,366)</f>
        <v>0</v>
      </c>
      <c r="H570" s="2"/>
    </row>
    <row r="571" spans="1:8" x14ac:dyDescent="0.25">
      <c r="A571" s="45">
        <f t="shared" si="17"/>
        <v>46165</v>
      </c>
      <c r="B571" s="49">
        <f>ROUND(('Все выпуски'!$Z$3*'Все выпуски'!$Z$6/100)*((VLOOKUP(IF(D571="Нет",VLOOKUP(C571,'Айгенис Оп31'!$A$2:$C$13,3,0),VLOOKUP((C571-1),'Айгенис Оп31'!$A$2:$C$13,3,0)),$A$2:$G$981,6,0)-VLOOKUP(A571,$A$2:$G$981,6,0))/365+(VLOOKUP(IF(D571="Нет",VLOOKUP(C571,'Айгенис Оп31'!$A$2:$C$13,3,0),VLOOKUP((C571-1),'Айгенис Оп31'!$A$2:$C$13,3,0)),$A$2:$G$981,7,0)-VLOOKUP(A571,$A$2:$G$981,7,0))/366),2)</f>
        <v>1.32</v>
      </c>
      <c r="C571" s="1">
        <f>COUNTIF($D$2:D571,"Да")</f>
        <v>6</v>
      </c>
      <c r="D571" s="42" t="str">
        <f>IF(ISERROR(VLOOKUP(A571,'Айгенис Оп31'!$C$3:$C$13,1,0)),"Нет","Да")</f>
        <v>Нет</v>
      </c>
      <c r="E571" s="43">
        <f t="shared" si="16"/>
        <v>365</v>
      </c>
      <c r="F571" s="43">
        <f>COUNTIF(E572:$E$981,365)</f>
        <v>410</v>
      </c>
      <c r="G571" s="43">
        <f>COUNTIF(E572:$E$981,366)</f>
        <v>0</v>
      </c>
      <c r="H571" s="2"/>
    </row>
    <row r="572" spans="1:8" x14ac:dyDescent="0.25">
      <c r="A572" s="45">
        <f t="shared" si="17"/>
        <v>46166</v>
      </c>
      <c r="B572" s="49">
        <f>ROUND(('Все выпуски'!$Z$3*'Все выпуски'!$Z$6/100)*((VLOOKUP(IF(D572="Нет",VLOOKUP(C572,'Айгенис Оп31'!$A$2:$C$13,3,0),VLOOKUP((C572-1),'Айгенис Оп31'!$A$2:$C$13,3,0)),$A$2:$G$981,6,0)-VLOOKUP(A572,$A$2:$G$981,6,0))/365+(VLOOKUP(IF(D572="Нет",VLOOKUP(C572,'Айгенис Оп31'!$A$2:$C$13,3,0),VLOOKUP((C572-1),'Айгенис Оп31'!$A$2:$C$13,3,0)),$A$2:$G$981,7,0)-VLOOKUP(A572,$A$2:$G$981,7,0))/366),2)</f>
        <v>1.42</v>
      </c>
      <c r="C572" s="1">
        <f>COUNTIF($D$2:D572,"Да")</f>
        <v>6</v>
      </c>
      <c r="D572" s="42" t="str">
        <f>IF(ISERROR(VLOOKUP(A572,'Айгенис Оп31'!$C$3:$C$13,1,0)),"Нет","Да")</f>
        <v>Нет</v>
      </c>
      <c r="E572" s="43">
        <f t="shared" si="16"/>
        <v>365</v>
      </c>
      <c r="F572" s="43">
        <f>COUNTIF(E573:$E$981,365)</f>
        <v>409</v>
      </c>
      <c r="G572" s="43">
        <f>COUNTIF(E573:$E$981,366)</f>
        <v>0</v>
      </c>
      <c r="H572" s="2"/>
    </row>
    <row r="573" spans="1:8" x14ac:dyDescent="0.25">
      <c r="A573" s="45">
        <f t="shared" si="17"/>
        <v>46167</v>
      </c>
      <c r="B573" s="49">
        <f>ROUND(('Все выпуски'!$Z$3*'Все выпуски'!$Z$6/100)*((VLOOKUP(IF(D573="Нет",VLOOKUP(C573,'Айгенис Оп31'!$A$2:$C$13,3,0),VLOOKUP((C573-1),'Айгенис Оп31'!$A$2:$C$13,3,0)),$A$2:$G$981,6,0)-VLOOKUP(A573,$A$2:$G$981,6,0))/365+(VLOOKUP(IF(D573="Нет",VLOOKUP(C573,'Айгенис Оп31'!$A$2:$C$13,3,0),VLOOKUP((C573-1),'Айгенис Оп31'!$A$2:$C$13,3,0)),$A$2:$G$981,7,0)-VLOOKUP(A573,$A$2:$G$981,7,0))/366),2)</f>
        <v>1.52</v>
      </c>
      <c r="C573" s="1">
        <f>COUNTIF($D$2:D573,"Да")</f>
        <v>6</v>
      </c>
      <c r="D573" s="42" t="str">
        <f>IF(ISERROR(VLOOKUP(A573,'Айгенис Оп31'!$C$3:$C$13,1,0)),"Нет","Да")</f>
        <v>Нет</v>
      </c>
      <c r="E573" s="43">
        <f t="shared" si="16"/>
        <v>365</v>
      </c>
      <c r="F573" s="43">
        <f>COUNTIF(E574:$E$981,365)</f>
        <v>408</v>
      </c>
      <c r="G573" s="43">
        <f>COUNTIF(E574:$E$981,366)</f>
        <v>0</v>
      </c>
      <c r="H573" s="2"/>
    </row>
    <row r="574" spans="1:8" x14ac:dyDescent="0.25">
      <c r="A574" s="45">
        <f t="shared" si="17"/>
        <v>46168</v>
      </c>
      <c r="B574" s="49">
        <f>ROUND(('Все выпуски'!$Z$3*'Все выпуски'!$Z$6/100)*((VLOOKUP(IF(D574="Нет",VLOOKUP(C574,'Айгенис Оп31'!$A$2:$C$13,3,0),VLOOKUP((C574-1),'Айгенис Оп31'!$A$2:$C$13,3,0)),$A$2:$G$981,6,0)-VLOOKUP(A574,$A$2:$G$981,6,0))/365+(VLOOKUP(IF(D574="Нет",VLOOKUP(C574,'Айгенис Оп31'!$A$2:$C$13,3,0),VLOOKUP((C574-1),'Айгенис Оп31'!$A$2:$C$13,3,0)),$A$2:$G$981,7,0)-VLOOKUP(A574,$A$2:$G$981,7,0))/366),2)</f>
        <v>1.62</v>
      </c>
      <c r="C574" s="1">
        <f>COUNTIF($D$2:D574,"Да")</f>
        <v>6</v>
      </c>
      <c r="D574" s="42" t="str">
        <f>IF(ISERROR(VLOOKUP(A574,'Айгенис Оп31'!$C$3:$C$13,1,0)),"Нет","Да")</f>
        <v>Нет</v>
      </c>
      <c r="E574" s="43">
        <f t="shared" si="16"/>
        <v>365</v>
      </c>
      <c r="F574" s="43">
        <f>COUNTIF(E575:$E$981,365)</f>
        <v>407</v>
      </c>
      <c r="G574" s="43">
        <f>COUNTIF(E575:$E$981,366)</f>
        <v>0</v>
      </c>
      <c r="H574" s="2"/>
    </row>
    <row r="575" spans="1:8" x14ac:dyDescent="0.25">
      <c r="A575" s="45">
        <f t="shared" si="17"/>
        <v>46169</v>
      </c>
      <c r="B575" s="49">
        <f>ROUND(('Все выпуски'!$Z$3*'Все выпуски'!$Z$6/100)*((VLOOKUP(IF(D575="Нет",VLOOKUP(C575,'Айгенис Оп31'!$A$2:$C$13,3,0),VLOOKUP((C575-1),'Айгенис Оп31'!$A$2:$C$13,3,0)),$A$2:$G$981,6,0)-VLOOKUP(A575,$A$2:$G$981,6,0))/365+(VLOOKUP(IF(D575="Нет",VLOOKUP(C575,'Айгенис Оп31'!$A$2:$C$13,3,0),VLOOKUP((C575-1),'Айгенис Оп31'!$A$2:$C$13,3,0)),$A$2:$G$981,7,0)-VLOOKUP(A575,$A$2:$G$981,7,0))/366),2)</f>
        <v>1.72</v>
      </c>
      <c r="C575" s="1">
        <f>COUNTIF($D$2:D575,"Да")</f>
        <v>6</v>
      </c>
      <c r="D575" s="42" t="str">
        <f>IF(ISERROR(VLOOKUP(A575,'Айгенис Оп31'!$C$3:$C$13,1,0)),"Нет","Да")</f>
        <v>Нет</v>
      </c>
      <c r="E575" s="43">
        <f t="shared" si="16"/>
        <v>365</v>
      </c>
      <c r="F575" s="43">
        <f>COUNTIF(E576:$E$981,365)</f>
        <v>406</v>
      </c>
      <c r="G575" s="43">
        <f>COUNTIF(E576:$E$981,366)</f>
        <v>0</v>
      </c>
      <c r="H575" s="2"/>
    </row>
    <row r="576" spans="1:8" x14ac:dyDescent="0.25">
      <c r="A576" s="45">
        <f t="shared" si="17"/>
        <v>46170</v>
      </c>
      <c r="B576" s="49">
        <f>ROUND(('Все выпуски'!$Z$3*'Все выпуски'!$Z$6/100)*((VLOOKUP(IF(D576="Нет",VLOOKUP(C576,'Айгенис Оп31'!$A$2:$C$13,3,0),VLOOKUP((C576-1),'Айгенис Оп31'!$A$2:$C$13,3,0)),$A$2:$G$981,6,0)-VLOOKUP(A576,$A$2:$G$981,6,0))/365+(VLOOKUP(IF(D576="Нет",VLOOKUP(C576,'Айгенис Оп31'!$A$2:$C$13,3,0),VLOOKUP((C576-1),'Айгенис Оп31'!$A$2:$C$13,3,0)),$A$2:$G$981,7,0)-VLOOKUP(A576,$A$2:$G$981,7,0))/366),2)</f>
        <v>1.82</v>
      </c>
      <c r="C576" s="1">
        <f>COUNTIF($D$2:D576,"Да")</f>
        <v>6</v>
      </c>
      <c r="D576" s="42" t="str">
        <f>IF(ISERROR(VLOOKUP(A576,'Айгенис Оп31'!$C$3:$C$13,1,0)),"Нет","Да")</f>
        <v>Нет</v>
      </c>
      <c r="E576" s="43">
        <f t="shared" si="16"/>
        <v>365</v>
      </c>
      <c r="F576" s="43">
        <f>COUNTIF(E577:$E$981,365)</f>
        <v>405</v>
      </c>
      <c r="G576" s="43">
        <f>COUNTIF(E577:$E$981,366)</f>
        <v>0</v>
      </c>
      <c r="H576" s="2"/>
    </row>
    <row r="577" spans="1:8" x14ac:dyDescent="0.25">
      <c r="A577" s="45">
        <f t="shared" si="17"/>
        <v>46171</v>
      </c>
      <c r="B577" s="49">
        <f>ROUND(('Все выпуски'!$Z$3*'Все выпуски'!$Z$6/100)*((VLOOKUP(IF(D577="Нет",VLOOKUP(C577,'Айгенис Оп31'!$A$2:$C$13,3,0),VLOOKUP((C577-1),'Айгенис Оп31'!$A$2:$C$13,3,0)),$A$2:$G$981,6,0)-VLOOKUP(A577,$A$2:$G$981,6,0))/365+(VLOOKUP(IF(D577="Нет",VLOOKUP(C577,'Айгенис Оп31'!$A$2:$C$13,3,0),VLOOKUP((C577-1),'Айгенис Оп31'!$A$2:$C$13,3,0)),$A$2:$G$981,7,0)-VLOOKUP(A577,$A$2:$G$981,7,0))/366),2)</f>
        <v>1.93</v>
      </c>
      <c r="C577" s="1">
        <f>COUNTIF($D$2:D577,"Да")</f>
        <v>6</v>
      </c>
      <c r="D577" s="42" t="str">
        <f>IF(ISERROR(VLOOKUP(A577,'Айгенис Оп31'!$C$3:$C$13,1,0)),"Нет","Да")</f>
        <v>Нет</v>
      </c>
      <c r="E577" s="43">
        <f t="shared" si="16"/>
        <v>365</v>
      </c>
      <c r="F577" s="43">
        <f>COUNTIF(E578:$E$981,365)</f>
        <v>404</v>
      </c>
      <c r="G577" s="43">
        <f>COUNTIF(E578:$E$981,366)</f>
        <v>0</v>
      </c>
      <c r="H577" s="2"/>
    </row>
    <row r="578" spans="1:8" x14ac:dyDescent="0.25">
      <c r="A578" s="45">
        <f t="shared" si="17"/>
        <v>46172</v>
      </c>
      <c r="B578" s="49">
        <f>ROUND(('Все выпуски'!$Z$3*'Все выпуски'!$Z$6/100)*((VLOOKUP(IF(D578="Нет",VLOOKUP(C578,'Айгенис Оп31'!$A$2:$C$13,3,0),VLOOKUP((C578-1),'Айгенис Оп31'!$A$2:$C$13,3,0)),$A$2:$G$981,6,0)-VLOOKUP(A578,$A$2:$G$981,6,0))/365+(VLOOKUP(IF(D578="Нет",VLOOKUP(C578,'Айгенис Оп31'!$A$2:$C$13,3,0),VLOOKUP((C578-1),'Айгенис Оп31'!$A$2:$C$13,3,0)),$A$2:$G$981,7,0)-VLOOKUP(A578,$A$2:$G$981,7,0))/366),2)</f>
        <v>2.0299999999999998</v>
      </c>
      <c r="C578" s="1">
        <f>COUNTIF($D$2:D578,"Да")</f>
        <v>6</v>
      </c>
      <c r="D578" s="42" t="str">
        <f>IF(ISERROR(VLOOKUP(A578,'Айгенис Оп31'!$C$3:$C$13,1,0)),"Нет","Да")</f>
        <v>Нет</v>
      </c>
      <c r="E578" s="43">
        <f t="shared" si="16"/>
        <v>365</v>
      </c>
      <c r="F578" s="43">
        <f>COUNTIF(E579:$E$981,365)</f>
        <v>403</v>
      </c>
      <c r="G578" s="43">
        <f>COUNTIF(E579:$E$981,366)</f>
        <v>0</v>
      </c>
      <c r="H578" s="2"/>
    </row>
    <row r="579" spans="1:8" x14ac:dyDescent="0.25">
      <c r="A579" s="45">
        <f t="shared" si="17"/>
        <v>46173</v>
      </c>
      <c r="B579" s="49">
        <f>ROUND(('Все выпуски'!$Z$3*'Все выпуски'!$Z$6/100)*((VLOOKUP(IF(D579="Нет",VLOOKUP(C579,'Айгенис Оп31'!$A$2:$C$13,3,0),VLOOKUP((C579-1),'Айгенис Оп31'!$A$2:$C$13,3,0)),$A$2:$G$981,6,0)-VLOOKUP(A579,$A$2:$G$981,6,0))/365+(VLOOKUP(IF(D579="Нет",VLOOKUP(C579,'Айгенис Оп31'!$A$2:$C$13,3,0),VLOOKUP((C579-1),'Айгенис Оп31'!$A$2:$C$13,3,0)),$A$2:$G$981,7,0)-VLOOKUP(A579,$A$2:$G$981,7,0))/366),2)</f>
        <v>2.13</v>
      </c>
      <c r="C579" s="1">
        <f>COUNTIF($D$2:D579,"Да")</f>
        <v>6</v>
      </c>
      <c r="D579" s="42" t="str">
        <f>IF(ISERROR(VLOOKUP(A579,'Айгенис Оп31'!$C$3:$C$13,1,0)),"Нет","Да")</f>
        <v>Нет</v>
      </c>
      <c r="E579" s="43">
        <f t="shared" ref="E579:E642" si="18">IF(MOD(YEAR(A579),4)=0,366,365)</f>
        <v>365</v>
      </c>
      <c r="F579" s="43">
        <f>COUNTIF(E580:$E$981,365)</f>
        <v>402</v>
      </c>
      <c r="G579" s="43">
        <f>COUNTIF(E580:$E$981,366)</f>
        <v>0</v>
      </c>
      <c r="H579" s="2"/>
    </row>
    <row r="580" spans="1:8" x14ac:dyDescent="0.25">
      <c r="A580" s="45">
        <f t="shared" ref="A580:A643" si="19">A579+1</f>
        <v>46174</v>
      </c>
      <c r="B580" s="49">
        <f>ROUND(('Все выпуски'!$Z$3*'Все выпуски'!$Z$6/100)*((VLOOKUP(IF(D580="Нет",VLOOKUP(C580,'Айгенис Оп31'!$A$2:$C$13,3,0),VLOOKUP((C580-1),'Айгенис Оп31'!$A$2:$C$13,3,0)),$A$2:$G$981,6,0)-VLOOKUP(A580,$A$2:$G$981,6,0))/365+(VLOOKUP(IF(D580="Нет",VLOOKUP(C580,'Айгенис Оп31'!$A$2:$C$13,3,0),VLOOKUP((C580-1),'Айгенис Оп31'!$A$2:$C$13,3,0)),$A$2:$G$981,7,0)-VLOOKUP(A580,$A$2:$G$981,7,0))/366),2)</f>
        <v>2.23</v>
      </c>
      <c r="C580" s="1">
        <f>COUNTIF($D$2:D580,"Да")</f>
        <v>6</v>
      </c>
      <c r="D580" s="42" t="str">
        <f>IF(ISERROR(VLOOKUP(A580,'Айгенис Оп31'!$C$3:$C$13,1,0)),"Нет","Да")</f>
        <v>Нет</v>
      </c>
      <c r="E580" s="43">
        <f t="shared" si="18"/>
        <v>365</v>
      </c>
      <c r="F580" s="43">
        <f>COUNTIF(E581:$E$981,365)</f>
        <v>401</v>
      </c>
      <c r="G580" s="43">
        <f>COUNTIF(E581:$E$981,366)</f>
        <v>0</v>
      </c>
      <c r="H580" s="2"/>
    </row>
    <row r="581" spans="1:8" x14ac:dyDescent="0.25">
      <c r="A581" s="45">
        <f t="shared" si="19"/>
        <v>46175</v>
      </c>
      <c r="B581" s="49">
        <f>ROUND(('Все выпуски'!$Z$3*'Все выпуски'!$Z$6/100)*((VLOOKUP(IF(D581="Нет",VLOOKUP(C581,'Айгенис Оп31'!$A$2:$C$13,3,0),VLOOKUP((C581-1),'Айгенис Оп31'!$A$2:$C$13,3,0)),$A$2:$G$981,6,0)-VLOOKUP(A581,$A$2:$G$981,6,0))/365+(VLOOKUP(IF(D581="Нет",VLOOKUP(C581,'Айгенис Оп31'!$A$2:$C$13,3,0),VLOOKUP((C581-1),'Айгенис Оп31'!$A$2:$C$13,3,0)),$A$2:$G$981,7,0)-VLOOKUP(A581,$A$2:$G$981,7,0))/366),2)</f>
        <v>2.33</v>
      </c>
      <c r="C581" s="1">
        <f>COUNTIF($D$2:D581,"Да")</f>
        <v>6</v>
      </c>
      <c r="D581" s="42" t="str">
        <f>IF(ISERROR(VLOOKUP(A581,'Айгенис Оп31'!$C$3:$C$13,1,0)),"Нет","Да")</f>
        <v>Нет</v>
      </c>
      <c r="E581" s="43">
        <f t="shared" si="18"/>
        <v>365</v>
      </c>
      <c r="F581" s="43">
        <f>COUNTIF(E582:$E$981,365)</f>
        <v>400</v>
      </c>
      <c r="G581" s="43">
        <f>COUNTIF(E582:$E$981,366)</f>
        <v>0</v>
      </c>
      <c r="H581" s="2"/>
    </row>
    <row r="582" spans="1:8" x14ac:dyDescent="0.25">
      <c r="A582" s="45">
        <f t="shared" si="19"/>
        <v>46176</v>
      </c>
      <c r="B582" s="49">
        <f>ROUND(('Все выпуски'!$Z$3*'Все выпуски'!$Z$6/100)*((VLOOKUP(IF(D582="Нет",VLOOKUP(C582,'Айгенис Оп31'!$A$2:$C$13,3,0),VLOOKUP((C582-1),'Айгенис Оп31'!$A$2:$C$13,3,0)),$A$2:$G$981,6,0)-VLOOKUP(A582,$A$2:$G$981,6,0))/365+(VLOOKUP(IF(D582="Нет",VLOOKUP(C582,'Айгенис Оп31'!$A$2:$C$13,3,0),VLOOKUP((C582-1),'Айгенис Оп31'!$A$2:$C$13,3,0)),$A$2:$G$981,7,0)-VLOOKUP(A582,$A$2:$G$981,7,0))/366),2)</f>
        <v>2.4300000000000002</v>
      </c>
      <c r="C582" s="1">
        <f>COUNTIF($D$2:D582,"Да")</f>
        <v>6</v>
      </c>
      <c r="D582" s="42" t="str">
        <f>IF(ISERROR(VLOOKUP(A582,'Айгенис Оп31'!$C$3:$C$13,1,0)),"Нет","Да")</f>
        <v>Нет</v>
      </c>
      <c r="E582" s="43">
        <f t="shared" si="18"/>
        <v>365</v>
      </c>
      <c r="F582" s="43">
        <f>COUNTIF(E583:$E$981,365)</f>
        <v>399</v>
      </c>
      <c r="G582" s="43">
        <f>COUNTIF(E583:$E$981,366)</f>
        <v>0</v>
      </c>
      <c r="H582" s="2"/>
    </row>
    <row r="583" spans="1:8" x14ac:dyDescent="0.25">
      <c r="A583" s="45">
        <f t="shared" si="19"/>
        <v>46177</v>
      </c>
      <c r="B583" s="49">
        <f>ROUND(('Все выпуски'!$Z$3*'Все выпуски'!$Z$6/100)*((VLOOKUP(IF(D583="Нет",VLOOKUP(C583,'Айгенис Оп31'!$A$2:$C$13,3,0),VLOOKUP((C583-1),'Айгенис Оп31'!$A$2:$C$13,3,0)),$A$2:$G$981,6,0)-VLOOKUP(A583,$A$2:$G$981,6,0))/365+(VLOOKUP(IF(D583="Нет",VLOOKUP(C583,'Айгенис Оп31'!$A$2:$C$13,3,0),VLOOKUP((C583-1),'Айгенис Оп31'!$A$2:$C$13,3,0)),$A$2:$G$981,7,0)-VLOOKUP(A583,$A$2:$G$981,7,0))/366),2)</f>
        <v>2.5299999999999998</v>
      </c>
      <c r="C583" s="1">
        <f>COUNTIF($D$2:D583,"Да")</f>
        <v>6</v>
      </c>
      <c r="D583" s="42" t="str">
        <f>IF(ISERROR(VLOOKUP(A583,'Айгенис Оп31'!$C$3:$C$13,1,0)),"Нет","Да")</f>
        <v>Нет</v>
      </c>
      <c r="E583" s="43">
        <f t="shared" si="18"/>
        <v>365</v>
      </c>
      <c r="F583" s="43">
        <f>COUNTIF(E584:$E$981,365)</f>
        <v>398</v>
      </c>
      <c r="G583" s="43">
        <f>COUNTIF(E584:$E$981,366)</f>
        <v>0</v>
      </c>
      <c r="H583" s="2"/>
    </row>
    <row r="584" spans="1:8" x14ac:dyDescent="0.25">
      <c r="A584" s="45">
        <f t="shared" si="19"/>
        <v>46178</v>
      </c>
      <c r="B584" s="49">
        <f>ROUND(('Все выпуски'!$Z$3*'Все выпуски'!$Z$6/100)*((VLOOKUP(IF(D584="Нет",VLOOKUP(C584,'Айгенис Оп31'!$A$2:$C$13,3,0),VLOOKUP((C584-1),'Айгенис Оп31'!$A$2:$C$13,3,0)),$A$2:$G$981,6,0)-VLOOKUP(A584,$A$2:$G$981,6,0))/365+(VLOOKUP(IF(D584="Нет",VLOOKUP(C584,'Айгенис Оп31'!$A$2:$C$13,3,0),VLOOKUP((C584-1),'Айгенис Оп31'!$A$2:$C$13,3,0)),$A$2:$G$981,7,0)-VLOOKUP(A584,$A$2:$G$981,7,0))/366),2)</f>
        <v>2.64</v>
      </c>
      <c r="C584" s="1">
        <f>COUNTIF($D$2:D584,"Да")</f>
        <v>6</v>
      </c>
      <c r="D584" s="42" t="str">
        <f>IF(ISERROR(VLOOKUP(A584,'Айгенис Оп31'!$C$3:$C$13,1,0)),"Нет","Да")</f>
        <v>Нет</v>
      </c>
      <c r="E584" s="43">
        <f t="shared" si="18"/>
        <v>365</v>
      </c>
      <c r="F584" s="43">
        <f>COUNTIF(E585:$E$981,365)</f>
        <v>397</v>
      </c>
      <c r="G584" s="43">
        <f>COUNTIF(E585:$E$981,366)</f>
        <v>0</v>
      </c>
      <c r="H584" s="2"/>
    </row>
    <row r="585" spans="1:8" x14ac:dyDescent="0.25">
      <c r="A585" s="45">
        <f t="shared" si="19"/>
        <v>46179</v>
      </c>
      <c r="B585" s="49">
        <f>ROUND(('Все выпуски'!$Z$3*'Все выпуски'!$Z$6/100)*((VLOOKUP(IF(D585="Нет",VLOOKUP(C585,'Айгенис Оп31'!$A$2:$C$13,3,0),VLOOKUP((C585-1),'Айгенис Оп31'!$A$2:$C$13,3,0)),$A$2:$G$981,6,0)-VLOOKUP(A585,$A$2:$G$981,6,0))/365+(VLOOKUP(IF(D585="Нет",VLOOKUP(C585,'Айгенис Оп31'!$A$2:$C$13,3,0),VLOOKUP((C585-1),'Айгенис Оп31'!$A$2:$C$13,3,0)),$A$2:$G$981,7,0)-VLOOKUP(A585,$A$2:$G$981,7,0))/366),2)</f>
        <v>2.74</v>
      </c>
      <c r="C585" s="1">
        <f>COUNTIF($D$2:D585,"Да")</f>
        <v>6</v>
      </c>
      <c r="D585" s="42" t="str">
        <f>IF(ISERROR(VLOOKUP(A585,'Айгенис Оп31'!$C$3:$C$13,1,0)),"Нет","Да")</f>
        <v>Нет</v>
      </c>
      <c r="E585" s="43">
        <f t="shared" si="18"/>
        <v>365</v>
      </c>
      <c r="F585" s="43">
        <f>COUNTIF(E586:$E$981,365)</f>
        <v>396</v>
      </c>
      <c r="G585" s="43">
        <f>COUNTIF(E586:$E$981,366)</f>
        <v>0</v>
      </c>
      <c r="H585" s="2"/>
    </row>
    <row r="586" spans="1:8" x14ac:dyDescent="0.25">
      <c r="A586" s="45">
        <f t="shared" si="19"/>
        <v>46180</v>
      </c>
      <c r="B586" s="49">
        <f>ROUND(('Все выпуски'!$Z$3*'Все выпуски'!$Z$6/100)*((VLOOKUP(IF(D586="Нет",VLOOKUP(C586,'Айгенис Оп31'!$A$2:$C$13,3,0),VLOOKUP((C586-1),'Айгенис Оп31'!$A$2:$C$13,3,0)),$A$2:$G$981,6,0)-VLOOKUP(A586,$A$2:$G$981,6,0))/365+(VLOOKUP(IF(D586="Нет",VLOOKUP(C586,'Айгенис Оп31'!$A$2:$C$13,3,0),VLOOKUP((C586-1),'Айгенис Оп31'!$A$2:$C$13,3,0)),$A$2:$G$981,7,0)-VLOOKUP(A586,$A$2:$G$981,7,0))/366),2)</f>
        <v>2.84</v>
      </c>
      <c r="C586" s="1">
        <f>COUNTIF($D$2:D586,"Да")</f>
        <v>6</v>
      </c>
      <c r="D586" s="42" t="str">
        <f>IF(ISERROR(VLOOKUP(A586,'Айгенис Оп31'!$C$3:$C$13,1,0)),"Нет","Да")</f>
        <v>Нет</v>
      </c>
      <c r="E586" s="43">
        <f t="shared" si="18"/>
        <v>365</v>
      </c>
      <c r="F586" s="43">
        <f>COUNTIF(E587:$E$981,365)</f>
        <v>395</v>
      </c>
      <c r="G586" s="43">
        <f>COUNTIF(E587:$E$981,366)</f>
        <v>0</v>
      </c>
      <c r="H586" s="2"/>
    </row>
    <row r="587" spans="1:8" x14ac:dyDescent="0.25">
      <c r="A587" s="45">
        <f t="shared" si="19"/>
        <v>46181</v>
      </c>
      <c r="B587" s="49">
        <f>ROUND(('Все выпуски'!$Z$3*'Все выпуски'!$Z$6/100)*((VLOOKUP(IF(D587="Нет",VLOOKUP(C587,'Айгенис Оп31'!$A$2:$C$13,3,0),VLOOKUP((C587-1),'Айгенис Оп31'!$A$2:$C$13,3,0)),$A$2:$G$981,6,0)-VLOOKUP(A587,$A$2:$G$981,6,0))/365+(VLOOKUP(IF(D587="Нет",VLOOKUP(C587,'Айгенис Оп31'!$A$2:$C$13,3,0),VLOOKUP((C587-1),'Айгенис Оп31'!$A$2:$C$13,3,0)),$A$2:$G$981,7,0)-VLOOKUP(A587,$A$2:$G$981,7,0))/366),2)</f>
        <v>2.94</v>
      </c>
      <c r="C587" s="1">
        <f>COUNTIF($D$2:D587,"Да")</f>
        <v>6</v>
      </c>
      <c r="D587" s="42" t="str">
        <f>IF(ISERROR(VLOOKUP(A587,'Айгенис Оп31'!$C$3:$C$13,1,0)),"Нет","Да")</f>
        <v>Нет</v>
      </c>
      <c r="E587" s="43">
        <f t="shared" si="18"/>
        <v>365</v>
      </c>
      <c r="F587" s="43">
        <f>COUNTIF(E588:$E$981,365)</f>
        <v>394</v>
      </c>
      <c r="G587" s="43">
        <f>COUNTIF(E588:$E$981,366)</f>
        <v>0</v>
      </c>
      <c r="H587" s="2"/>
    </row>
    <row r="588" spans="1:8" x14ac:dyDescent="0.25">
      <c r="A588" s="45">
        <f t="shared" si="19"/>
        <v>46182</v>
      </c>
      <c r="B588" s="49">
        <f>ROUND(('Все выпуски'!$Z$3*'Все выпуски'!$Z$6/100)*((VLOOKUP(IF(D588="Нет",VLOOKUP(C588,'Айгенис Оп31'!$A$2:$C$13,3,0),VLOOKUP((C588-1),'Айгенис Оп31'!$A$2:$C$13,3,0)),$A$2:$G$981,6,0)-VLOOKUP(A588,$A$2:$G$981,6,0))/365+(VLOOKUP(IF(D588="Нет",VLOOKUP(C588,'Айгенис Оп31'!$A$2:$C$13,3,0),VLOOKUP((C588-1),'Айгенис Оп31'!$A$2:$C$13,3,0)),$A$2:$G$981,7,0)-VLOOKUP(A588,$A$2:$G$981,7,0))/366),2)</f>
        <v>3.04</v>
      </c>
      <c r="C588" s="1">
        <f>COUNTIF($D$2:D588,"Да")</f>
        <v>6</v>
      </c>
      <c r="D588" s="42" t="str">
        <f>IF(ISERROR(VLOOKUP(A588,'Айгенис Оп31'!$C$3:$C$13,1,0)),"Нет","Да")</f>
        <v>Нет</v>
      </c>
      <c r="E588" s="43">
        <f t="shared" si="18"/>
        <v>365</v>
      </c>
      <c r="F588" s="43">
        <f>COUNTIF(E589:$E$981,365)</f>
        <v>393</v>
      </c>
      <c r="G588" s="43">
        <f>COUNTIF(E589:$E$981,366)</f>
        <v>0</v>
      </c>
      <c r="H588" s="2"/>
    </row>
    <row r="589" spans="1:8" x14ac:dyDescent="0.25">
      <c r="A589" s="45">
        <f t="shared" si="19"/>
        <v>46183</v>
      </c>
      <c r="B589" s="49">
        <f>ROUND(('Все выпуски'!$Z$3*'Все выпуски'!$Z$6/100)*((VLOOKUP(IF(D589="Нет",VLOOKUP(C589,'Айгенис Оп31'!$A$2:$C$13,3,0),VLOOKUP((C589-1),'Айгенис Оп31'!$A$2:$C$13,3,0)),$A$2:$G$981,6,0)-VLOOKUP(A589,$A$2:$G$981,6,0))/365+(VLOOKUP(IF(D589="Нет",VLOOKUP(C589,'Айгенис Оп31'!$A$2:$C$13,3,0),VLOOKUP((C589-1),'Айгенис Оп31'!$A$2:$C$13,3,0)),$A$2:$G$981,7,0)-VLOOKUP(A589,$A$2:$G$981,7,0))/366),2)</f>
        <v>3.14</v>
      </c>
      <c r="C589" s="1">
        <f>COUNTIF($D$2:D589,"Да")</f>
        <v>6</v>
      </c>
      <c r="D589" s="42" t="str">
        <f>IF(ISERROR(VLOOKUP(A589,'Айгенис Оп31'!$C$3:$C$13,1,0)),"Нет","Да")</f>
        <v>Нет</v>
      </c>
      <c r="E589" s="43">
        <f t="shared" si="18"/>
        <v>365</v>
      </c>
      <c r="F589" s="43">
        <f>COUNTIF(E590:$E$981,365)</f>
        <v>392</v>
      </c>
      <c r="G589" s="43">
        <f>COUNTIF(E590:$E$981,366)</f>
        <v>0</v>
      </c>
      <c r="H589" s="2"/>
    </row>
    <row r="590" spans="1:8" x14ac:dyDescent="0.25">
      <c r="A590" s="45">
        <f t="shared" si="19"/>
        <v>46184</v>
      </c>
      <c r="B590" s="49">
        <f>ROUND(('Все выпуски'!$Z$3*'Все выпуски'!$Z$6/100)*((VLOOKUP(IF(D590="Нет",VLOOKUP(C590,'Айгенис Оп31'!$A$2:$C$13,3,0),VLOOKUP((C590-1),'Айгенис Оп31'!$A$2:$C$13,3,0)),$A$2:$G$981,6,0)-VLOOKUP(A590,$A$2:$G$981,6,0))/365+(VLOOKUP(IF(D590="Нет",VLOOKUP(C590,'Айгенис Оп31'!$A$2:$C$13,3,0),VLOOKUP((C590-1),'Айгенис Оп31'!$A$2:$C$13,3,0)),$A$2:$G$981,7,0)-VLOOKUP(A590,$A$2:$G$981,7,0))/366),2)</f>
        <v>3.24</v>
      </c>
      <c r="C590" s="1">
        <f>COUNTIF($D$2:D590,"Да")</f>
        <v>6</v>
      </c>
      <c r="D590" s="42" t="str">
        <f>IF(ISERROR(VLOOKUP(A590,'Айгенис Оп31'!$C$3:$C$13,1,0)),"Нет","Да")</f>
        <v>Нет</v>
      </c>
      <c r="E590" s="43">
        <f t="shared" si="18"/>
        <v>365</v>
      </c>
      <c r="F590" s="43">
        <f>COUNTIF(E591:$E$981,365)</f>
        <v>391</v>
      </c>
      <c r="G590" s="43">
        <f>COUNTIF(E591:$E$981,366)</f>
        <v>0</v>
      </c>
      <c r="H590" s="2"/>
    </row>
    <row r="591" spans="1:8" x14ac:dyDescent="0.25">
      <c r="A591" s="45">
        <f t="shared" si="19"/>
        <v>46185</v>
      </c>
      <c r="B591" s="49">
        <f>ROUND(('Все выпуски'!$Z$3*'Все выпуски'!$Z$6/100)*((VLOOKUP(IF(D591="Нет",VLOOKUP(C591,'Айгенис Оп31'!$A$2:$C$13,3,0),VLOOKUP((C591-1),'Айгенис Оп31'!$A$2:$C$13,3,0)),$A$2:$G$981,6,0)-VLOOKUP(A591,$A$2:$G$981,6,0))/365+(VLOOKUP(IF(D591="Нет",VLOOKUP(C591,'Айгенис Оп31'!$A$2:$C$13,3,0),VLOOKUP((C591-1),'Айгенис Оп31'!$A$2:$C$13,3,0)),$A$2:$G$981,7,0)-VLOOKUP(A591,$A$2:$G$981,7,0))/366),2)</f>
        <v>3.35</v>
      </c>
      <c r="C591" s="1">
        <f>COUNTIF($D$2:D591,"Да")</f>
        <v>6</v>
      </c>
      <c r="D591" s="42" t="str">
        <f>IF(ISERROR(VLOOKUP(A591,'Айгенис Оп31'!$C$3:$C$13,1,0)),"Нет","Да")</f>
        <v>Нет</v>
      </c>
      <c r="E591" s="43">
        <f t="shared" si="18"/>
        <v>365</v>
      </c>
      <c r="F591" s="43">
        <f>COUNTIF(E592:$E$981,365)</f>
        <v>390</v>
      </c>
      <c r="G591" s="43">
        <f>COUNTIF(E592:$E$981,366)</f>
        <v>0</v>
      </c>
      <c r="H591" s="2"/>
    </row>
    <row r="592" spans="1:8" x14ac:dyDescent="0.25">
      <c r="A592" s="45">
        <f t="shared" si="19"/>
        <v>46186</v>
      </c>
      <c r="B592" s="49">
        <f>ROUND(('Все выпуски'!$Z$3*'Все выпуски'!$Z$6/100)*((VLOOKUP(IF(D592="Нет",VLOOKUP(C592,'Айгенис Оп31'!$A$2:$C$13,3,0),VLOOKUP((C592-1),'Айгенис Оп31'!$A$2:$C$13,3,0)),$A$2:$G$981,6,0)-VLOOKUP(A592,$A$2:$G$981,6,0))/365+(VLOOKUP(IF(D592="Нет",VLOOKUP(C592,'Айгенис Оп31'!$A$2:$C$13,3,0),VLOOKUP((C592-1),'Айгенис Оп31'!$A$2:$C$13,3,0)),$A$2:$G$981,7,0)-VLOOKUP(A592,$A$2:$G$981,7,0))/366),2)</f>
        <v>3.45</v>
      </c>
      <c r="C592" s="1">
        <f>COUNTIF($D$2:D592,"Да")</f>
        <v>6</v>
      </c>
      <c r="D592" s="42" t="str">
        <f>IF(ISERROR(VLOOKUP(A592,'Айгенис Оп31'!$C$3:$C$13,1,0)),"Нет","Да")</f>
        <v>Нет</v>
      </c>
      <c r="E592" s="43">
        <f t="shared" si="18"/>
        <v>365</v>
      </c>
      <c r="F592" s="43">
        <f>COUNTIF(E593:$E$981,365)</f>
        <v>389</v>
      </c>
      <c r="G592" s="43">
        <f>COUNTIF(E593:$E$981,366)</f>
        <v>0</v>
      </c>
      <c r="H592" s="2"/>
    </row>
    <row r="593" spans="1:8" x14ac:dyDescent="0.25">
      <c r="A593" s="45">
        <f t="shared" si="19"/>
        <v>46187</v>
      </c>
      <c r="B593" s="49">
        <f>ROUND(('Все выпуски'!$Z$3*'Все выпуски'!$Z$6/100)*((VLOOKUP(IF(D593="Нет",VLOOKUP(C593,'Айгенис Оп31'!$A$2:$C$13,3,0),VLOOKUP((C593-1),'Айгенис Оп31'!$A$2:$C$13,3,0)),$A$2:$G$981,6,0)-VLOOKUP(A593,$A$2:$G$981,6,0))/365+(VLOOKUP(IF(D593="Нет",VLOOKUP(C593,'Айгенис Оп31'!$A$2:$C$13,3,0),VLOOKUP((C593-1),'Айгенис Оп31'!$A$2:$C$13,3,0)),$A$2:$G$981,7,0)-VLOOKUP(A593,$A$2:$G$981,7,0))/366),2)</f>
        <v>3.55</v>
      </c>
      <c r="C593" s="1">
        <f>COUNTIF($D$2:D593,"Да")</f>
        <v>6</v>
      </c>
      <c r="D593" s="42" t="str">
        <f>IF(ISERROR(VLOOKUP(A593,'Айгенис Оп31'!$C$3:$C$13,1,0)),"Нет","Да")</f>
        <v>Нет</v>
      </c>
      <c r="E593" s="43">
        <f t="shared" si="18"/>
        <v>365</v>
      </c>
      <c r="F593" s="43">
        <f>COUNTIF(E594:$E$981,365)</f>
        <v>388</v>
      </c>
      <c r="G593" s="43">
        <f>COUNTIF(E594:$E$981,366)</f>
        <v>0</v>
      </c>
      <c r="H593" s="2"/>
    </row>
    <row r="594" spans="1:8" x14ac:dyDescent="0.25">
      <c r="A594" s="45">
        <f t="shared" si="19"/>
        <v>46188</v>
      </c>
      <c r="B594" s="49">
        <f>ROUND(('Все выпуски'!$Z$3*'Все выпуски'!$Z$6/100)*((VLOOKUP(IF(D594="Нет",VLOOKUP(C594,'Айгенис Оп31'!$A$2:$C$13,3,0),VLOOKUP((C594-1),'Айгенис Оп31'!$A$2:$C$13,3,0)),$A$2:$G$981,6,0)-VLOOKUP(A594,$A$2:$G$981,6,0))/365+(VLOOKUP(IF(D594="Нет",VLOOKUP(C594,'Айгенис Оп31'!$A$2:$C$13,3,0),VLOOKUP((C594-1),'Айгенис Оп31'!$A$2:$C$13,3,0)),$A$2:$G$981,7,0)-VLOOKUP(A594,$A$2:$G$981,7,0))/366),2)</f>
        <v>3.65</v>
      </c>
      <c r="C594" s="1">
        <f>COUNTIF($D$2:D594,"Да")</f>
        <v>6</v>
      </c>
      <c r="D594" s="42" t="str">
        <f>IF(ISERROR(VLOOKUP(A594,'Айгенис Оп31'!$C$3:$C$13,1,0)),"Нет","Да")</f>
        <v>Нет</v>
      </c>
      <c r="E594" s="43">
        <f t="shared" si="18"/>
        <v>365</v>
      </c>
      <c r="F594" s="43">
        <f>COUNTIF(E595:$E$981,365)</f>
        <v>387</v>
      </c>
      <c r="G594" s="43">
        <f>COUNTIF(E595:$E$981,366)</f>
        <v>0</v>
      </c>
      <c r="H594" s="2"/>
    </row>
    <row r="595" spans="1:8" x14ac:dyDescent="0.25">
      <c r="A595" s="45">
        <f t="shared" si="19"/>
        <v>46189</v>
      </c>
      <c r="B595" s="49">
        <f>ROUND(('Все выпуски'!$Z$3*'Все выпуски'!$Z$6/100)*((VLOOKUP(IF(D595="Нет",VLOOKUP(C595,'Айгенис Оп31'!$A$2:$C$13,3,0),VLOOKUP((C595-1),'Айгенис Оп31'!$A$2:$C$13,3,0)),$A$2:$G$981,6,0)-VLOOKUP(A595,$A$2:$G$981,6,0))/365+(VLOOKUP(IF(D595="Нет",VLOOKUP(C595,'Айгенис Оп31'!$A$2:$C$13,3,0),VLOOKUP((C595-1),'Айгенис Оп31'!$A$2:$C$13,3,0)),$A$2:$G$981,7,0)-VLOOKUP(A595,$A$2:$G$981,7,0))/366),2)</f>
        <v>3.75</v>
      </c>
      <c r="C595" s="1">
        <f>COUNTIF($D$2:D595,"Да")</f>
        <v>6</v>
      </c>
      <c r="D595" s="42" t="str">
        <f>IF(ISERROR(VLOOKUP(A595,'Айгенис Оп31'!$C$3:$C$13,1,0)),"Нет","Да")</f>
        <v>Нет</v>
      </c>
      <c r="E595" s="43">
        <f t="shared" si="18"/>
        <v>365</v>
      </c>
      <c r="F595" s="43">
        <f>COUNTIF(E596:$E$981,365)</f>
        <v>386</v>
      </c>
      <c r="G595" s="43">
        <f>COUNTIF(E596:$E$981,366)</f>
        <v>0</v>
      </c>
      <c r="H595" s="2"/>
    </row>
    <row r="596" spans="1:8" x14ac:dyDescent="0.25">
      <c r="A596" s="45">
        <f t="shared" si="19"/>
        <v>46190</v>
      </c>
      <c r="B596" s="49">
        <f>ROUND(('Все выпуски'!$Z$3*'Все выпуски'!$Z$6/100)*((VLOOKUP(IF(D596="Нет",VLOOKUP(C596,'Айгенис Оп31'!$A$2:$C$13,3,0),VLOOKUP((C596-1),'Айгенис Оп31'!$A$2:$C$13,3,0)),$A$2:$G$981,6,0)-VLOOKUP(A596,$A$2:$G$981,6,0))/365+(VLOOKUP(IF(D596="Нет",VLOOKUP(C596,'Айгенис Оп31'!$A$2:$C$13,3,0),VLOOKUP((C596-1),'Айгенис Оп31'!$A$2:$C$13,3,0)),$A$2:$G$981,7,0)-VLOOKUP(A596,$A$2:$G$981,7,0))/366),2)</f>
        <v>3.85</v>
      </c>
      <c r="C596" s="1">
        <f>COUNTIF($D$2:D596,"Да")</f>
        <v>6</v>
      </c>
      <c r="D596" s="42" t="str">
        <f>IF(ISERROR(VLOOKUP(A596,'Айгенис Оп31'!$C$3:$C$13,1,0)),"Нет","Да")</f>
        <v>Нет</v>
      </c>
      <c r="E596" s="43">
        <f t="shared" si="18"/>
        <v>365</v>
      </c>
      <c r="F596" s="43">
        <f>COUNTIF(E597:$E$981,365)</f>
        <v>385</v>
      </c>
      <c r="G596" s="43">
        <f>COUNTIF(E597:$E$981,366)</f>
        <v>0</v>
      </c>
      <c r="H596" s="2"/>
    </row>
    <row r="597" spans="1:8" x14ac:dyDescent="0.25">
      <c r="A597" s="45">
        <f t="shared" si="19"/>
        <v>46191</v>
      </c>
      <c r="B597" s="49">
        <f>ROUND(('Все выпуски'!$Z$3*'Все выпуски'!$Z$6/100)*((VLOOKUP(IF(D597="Нет",VLOOKUP(C597,'Айгенис Оп31'!$A$2:$C$13,3,0),VLOOKUP((C597-1),'Айгенис Оп31'!$A$2:$C$13,3,0)),$A$2:$G$981,6,0)-VLOOKUP(A597,$A$2:$G$981,6,0))/365+(VLOOKUP(IF(D597="Нет",VLOOKUP(C597,'Айгенис Оп31'!$A$2:$C$13,3,0),VLOOKUP((C597-1),'Айгенис Оп31'!$A$2:$C$13,3,0)),$A$2:$G$981,7,0)-VLOOKUP(A597,$A$2:$G$981,7,0))/366),2)</f>
        <v>3.95</v>
      </c>
      <c r="C597" s="1">
        <f>COUNTIF($D$2:D597,"Да")</f>
        <v>6</v>
      </c>
      <c r="D597" s="42" t="str">
        <f>IF(ISERROR(VLOOKUP(A597,'Айгенис Оп31'!$C$3:$C$13,1,0)),"Нет","Да")</f>
        <v>Нет</v>
      </c>
      <c r="E597" s="43">
        <f t="shared" si="18"/>
        <v>365</v>
      </c>
      <c r="F597" s="43">
        <f>COUNTIF(E598:$E$981,365)</f>
        <v>384</v>
      </c>
      <c r="G597" s="43">
        <f>COUNTIF(E598:$E$981,366)</f>
        <v>0</v>
      </c>
      <c r="H597" s="2"/>
    </row>
    <row r="598" spans="1:8" x14ac:dyDescent="0.25">
      <c r="A598" s="45">
        <f t="shared" si="19"/>
        <v>46192</v>
      </c>
      <c r="B598" s="49">
        <f>ROUND(('Все выпуски'!$Z$3*'Все выпуски'!$Z$6/100)*((VLOOKUP(IF(D598="Нет",VLOOKUP(C598,'Айгенис Оп31'!$A$2:$C$13,3,0),VLOOKUP((C598-1),'Айгенис Оп31'!$A$2:$C$13,3,0)),$A$2:$G$981,6,0)-VLOOKUP(A598,$A$2:$G$981,6,0))/365+(VLOOKUP(IF(D598="Нет",VLOOKUP(C598,'Айгенис Оп31'!$A$2:$C$13,3,0),VLOOKUP((C598-1),'Айгенис Оп31'!$A$2:$C$13,3,0)),$A$2:$G$981,7,0)-VLOOKUP(A598,$A$2:$G$981,7,0))/366),2)</f>
        <v>4.05</v>
      </c>
      <c r="C598" s="1">
        <f>COUNTIF($D$2:D598,"Да")</f>
        <v>6</v>
      </c>
      <c r="D598" s="42" t="str">
        <f>IF(ISERROR(VLOOKUP(A598,'Айгенис Оп31'!$C$3:$C$13,1,0)),"Нет","Да")</f>
        <v>Нет</v>
      </c>
      <c r="E598" s="43">
        <f t="shared" si="18"/>
        <v>365</v>
      </c>
      <c r="F598" s="43">
        <f>COUNTIF(E599:$E$981,365)</f>
        <v>383</v>
      </c>
      <c r="G598" s="43">
        <f>COUNTIF(E599:$E$981,366)</f>
        <v>0</v>
      </c>
      <c r="H598" s="2"/>
    </row>
    <row r="599" spans="1:8" x14ac:dyDescent="0.25">
      <c r="A599" s="45">
        <f t="shared" si="19"/>
        <v>46193</v>
      </c>
      <c r="B599" s="49">
        <f>ROUND(('Все выпуски'!$Z$3*'Все выпуски'!$Z$6/100)*((VLOOKUP(IF(D599="Нет",VLOOKUP(C599,'Айгенис Оп31'!$A$2:$C$13,3,0),VLOOKUP((C599-1),'Айгенис Оп31'!$A$2:$C$13,3,0)),$A$2:$G$981,6,0)-VLOOKUP(A599,$A$2:$G$981,6,0))/365+(VLOOKUP(IF(D599="Нет",VLOOKUP(C599,'Айгенис Оп31'!$A$2:$C$13,3,0),VLOOKUP((C599-1),'Айгенис Оп31'!$A$2:$C$13,3,0)),$A$2:$G$981,7,0)-VLOOKUP(A599,$A$2:$G$981,7,0))/366),2)</f>
        <v>4.16</v>
      </c>
      <c r="C599" s="1">
        <f>COUNTIF($D$2:D599,"Да")</f>
        <v>6</v>
      </c>
      <c r="D599" s="42" t="str">
        <f>IF(ISERROR(VLOOKUP(A599,'Айгенис Оп31'!$C$3:$C$13,1,0)),"Нет","Да")</f>
        <v>Нет</v>
      </c>
      <c r="E599" s="43">
        <f t="shared" si="18"/>
        <v>365</v>
      </c>
      <c r="F599" s="43">
        <f>COUNTIF(E600:$E$981,365)</f>
        <v>382</v>
      </c>
      <c r="G599" s="43">
        <f>COUNTIF(E600:$E$981,366)</f>
        <v>0</v>
      </c>
      <c r="H599" s="2"/>
    </row>
    <row r="600" spans="1:8" x14ac:dyDescent="0.25">
      <c r="A600" s="45">
        <f t="shared" si="19"/>
        <v>46194</v>
      </c>
      <c r="B600" s="49">
        <f>ROUND(('Все выпуски'!$Z$3*'Все выпуски'!$Z$6/100)*((VLOOKUP(IF(D600="Нет",VLOOKUP(C600,'Айгенис Оп31'!$A$2:$C$13,3,0),VLOOKUP((C600-1),'Айгенис Оп31'!$A$2:$C$13,3,0)),$A$2:$G$981,6,0)-VLOOKUP(A600,$A$2:$G$981,6,0))/365+(VLOOKUP(IF(D600="Нет",VLOOKUP(C600,'Айгенис Оп31'!$A$2:$C$13,3,0),VLOOKUP((C600-1),'Айгенис Оп31'!$A$2:$C$13,3,0)),$A$2:$G$981,7,0)-VLOOKUP(A600,$A$2:$G$981,7,0))/366),2)</f>
        <v>4.26</v>
      </c>
      <c r="C600" s="1">
        <f>COUNTIF($D$2:D600,"Да")</f>
        <v>6</v>
      </c>
      <c r="D600" s="42" t="str">
        <f>IF(ISERROR(VLOOKUP(A600,'Айгенис Оп31'!$C$3:$C$13,1,0)),"Нет","Да")</f>
        <v>Нет</v>
      </c>
      <c r="E600" s="43">
        <f t="shared" si="18"/>
        <v>365</v>
      </c>
      <c r="F600" s="43">
        <f>COUNTIF(E601:$E$981,365)</f>
        <v>381</v>
      </c>
      <c r="G600" s="43">
        <f>COUNTIF(E601:$E$981,366)</f>
        <v>0</v>
      </c>
      <c r="H600" s="2"/>
    </row>
    <row r="601" spans="1:8" x14ac:dyDescent="0.25">
      <c r="A601" s="45">
        <f t="shared" si="19"/>
        <v>46195</v>
      </c>
      <c r="B601" s="49">
        <f>ROUND(('Все выпуски'!$Z$3*'Все выпуски'!$Z$6/100)*((VLOOKUP(IF(D601="Нет",VLOOKUP(C601,'Айгенис Оп31'!$A$2:$C$13,3,0),VLOOKUP((C601-1),'Айгенис Оп31'!$A$2:$C$13,3,0)),$A$2:$G$981,6,0)-VLOOKUP(A601,$A$2:$G$981,6,0))/365+(VLOOKUP(IF(D601="Нет",VLOOKUP(C601,'Айгенис Оп31'!$A$2:$C$13,3,0),VLOOKUP((C601-1),'Айгенис Оп31'!$A$2:$C$13,3,0)),$A$2:$G$981,7,0)-VLOOKUP(A601,$A$2:$G$981,7,0))/366),2)</f>
        <v>4.3600000000000003</v>
      </c>
      <c r="C601" s="1">
        <f>COUNTIF($D$2:D601,"Да")</f>
        <v>6</v>
      </c>
      <c r="D601" s="42" t="str">
        <f>IF(ISERROR(VLOOKUP(A601,'Айгенис Оп31'!$C$3:$C$13,1,0)),"Нет","Да")</f>
        <v>Нет</v>
      </c>
      <c r="E601" s="43">
        <f t="shared" si="18"/>
        <v>365</v>
      </c>
      <c r="F601" s="43">
        <f>COUNTIF(E602:$E$981,365)</f>
        <v>380</v>
      </c>
      <c r="G601" s="43">
        <f>COUNTIF(E602:$E$981,366)</f>
        <v>0</v>
      </c>
      <c r="H601" s="2"/>
    </row>
    <row r="602" spans="1:8" x14ac:dyDescent="0.25">
      <c r="A602" s="45">
        <f t="shared" si="19"/>
        <v>46196</v>
      </c>
      <c r="B602" s="49">
        <f>ROUND(('Все выпуски'!$Z$3*'Все выпуски'!$Z$6/100)*((VLOOKUP(IF(D602="Нет",VLOOKUP(C602,'Айгенис Оп31'!$A$2:$C$13,3,0),VLOOKUP((C602-1),'Айгенис Оп31'!$A$2:$C$13,3,0)),$A$2:$G$981,6,0)-VLOOKUP(A602,$A$2:$G$981,6,0))/365+(VLOOKUP(IF(D602="Нет",VLOOKUP(C602,'Айгенис Оп31'!$A$2:$C$13,3,0),VLOOKUP((C602-1),'Айгенис Оп31'!$A$2:$C$13,3,0)),$A$2:$G$981,7,0)-VLOOKUP(A602,$A$2:$G$981,7,0))/366),2)</f>
        <v>4.46</v>
      </c>
      <c r="C602" s="1">
        <f>COUNTIF($D$2:D602,"Да")</f>
        <v>6</v>
      </c>
      <c r="D602" s="42" t="str">
        <f>IF(ISERROR(VLOOKUP(A602,'Айгенис Оп31'!$C$3:$C$13,1,0)),"Нет","Да")</f>
        <v>Нет</v>
      </c>
      <c r="E602" s="43">
        <f t="shared" si="18"/>
        <v>365</v>
      </c>
      <c r="F602" s="43">
        <f>COUNTIF(E603:$E$981,365)</f>
        <v>379</v>
      </c>
      <c r="G602" s="43">
        <f>COUNTIF(E603:$E$981,366)</f>
        <v>0</v>
      </c>
      <c r="H602" s="2"/>
    </row>
    <row r="603" spans="1:8" x14ac:dyDescent="0.25">
      <c r="A603" s="45">
        <f t="shared" si="19"/>
        <v>46197</v>
      </c>
      <c r="B603" s="49">
        <f>ROUND(('Все выпуски'!$Z$3*'Все выпуски'!$Z$6/100)*((VLOOKUP(IF(D603="Нет",VLOOKUP(C603,'Айгенис Оп31'!$A$2:$C$13,3,0),VLOOKUP((C603-1),'Айгенис Оп31'!$A$2:$C$13,3,0)),$A$2:$G$981,6,0)-VLOOKUP(A603,$A$2:$G$981,6,0))/365+(VLOOKUP(IF(D603="Нет",VLOOKUP(C603,'Айгенис Оп31'!$A$2:$C$13,3,0),VLOOKUP((C603-1),'Айгенис Оп31'!$A$2:$C$13,3,0)),$A$2:$G$981,7,0)-VLOOKUP(A603,$A$2:$G$981,7,0))/366),2)</f>
        <v>4.5599999999999996</v>
      </c>
      <c r="C603" s="1">
        <f>COUNTIF($D$2:D603,"Да")</f>
        <v>6</v>
      </c>
      <c r="D603" s="42" t="str">
        <f>IF(ISERROR(VLOOKUP(A603,'Айгенис Оп31'!$C$3:$C$13,1,0)),"Нет","Да")</f>
        <v>Нет</v>
      </c>
      <c r="E603" s="43">
        <f t="shared" si="18"/>
        <v>365</v>
      </c>
      <c r="F603" s="43">
        <f>COUNTIF(E604:$E$981,365)</f>
        <v>378</v>
      </c>
      <c r="G603" s="43">
        <f>COUNTIF(E604:$E$981,366)</f>
        <v>0</v>
      </c>
      <c r="H603" s="2"/>
    </row>
    <row r="604" spans="1:8" x14ac:dyDescent="0.25">
      <c r="A604" s="45">
        <f t="shared" si="19"/>
        <v>46198</v>
      </c>
      <c r="B604" s="49">
        <f>ROUND(('Все выпуски'!$Z$3*'Все выпуски'!$Z$6/100)*((VLOOKUP(IF(D604="Нет",VLOOKUP(C604,'Айгенис Оп31'!$A$2:$C$13,3,0),VLOOKUP((C604-1),'Айгенис Оп31'!$A$2:$C$13,3,0)),$A$2:$G$981,6,0)-VLOOKUP(A604,$A$2:$G$981,6,0))/365+(VLOOKUP(IF(D604="Нет",VLOOKUP(C604,'Айгенис Оп31'!$A$2:$C$13,3,0),VLOOKUP((C604-1),'Айгенис Оп31'!$A$2:$C$13,3,0)),$A$2:$G$981,7,0)-VLOOKUP(A604,$A$2:$G$981,7,0))/366),2)</f>
        <v>4.66</v>
      </c>
      <c r="C604" s="1">
        <f>COUNTIF($D$2:D604,"Да")</f>
        <v>6</v>
      </c>
      <c r="D604" s="42" t="str">
        <f>IF(ISERROR(VLOOKUP(A604,'Айгенис Оп31'!$C$3:$C$13,1,0)),"Нет","Да")</f>
        <v>Нет</v>
      </c>
      <c r="E604" s="43">
        <f t="shared" si="18"/>
        <v>365</v>
      </c>
      <c r="F604" s="43">
        <f>COUNTIF(E605:$E$981,365)</f>
        <v>377</v>
      </c>
      <c r="G604" s="43">
        <f>COUNTIF(E605:$E$981,366)</f>
        <v>0</v>
      </c>
      <c r="H604" s="2"/>
    </row>
    <row r="605" spans="1:8" x14ac:dyDescent="0.25">
      <c r="A605" s="45">
        <f t="shared" si="19"/>
        <v>46199</v>
      </c>
      <c r="B605" s="49">
        <f>ROUND(('Все выпуски'!$Z$3*'Все выпуски'!$Z$6/100)*((VLOOKUP(IF(D605="Нет",VLOOKUP(C605,'Айгенис Оп31'!$A$2:$C$13,3,0),VLOOKUP((C605-1),'Айгенис Оп31'!$A$2:$C$13,3,0)),$A$2:$G$981,6,0)-VLOOKUP(A605,$A$2:$G$981,6,0))/365+(VLOOKUP(IF(D605="Нет",VLOOKUP(C605,'Айгенис Оп31'!$A$2:$C$13,3,0),VLOOKUP((C605-1),'Айгенис Оп31'!$A$2:$C$13,3,0)),$A$2:$G$981,7,0)-VLOOKUP(A605,$A$2:$G$981,7,0))/366),2)</f>
        <v>4.76</v>
      </c>
      <c r="C605" s="1">
        <f>COUNTIF($D$2:D605,"Да")</f>
        <v>6</v>
      </c>
      <c r="D605" s="42" t="str">
        <f>IF(ISERROR(VLOOKUP(A605,'Айгенис Оп31'!$C$3:$C$13,1,0)),"Нет","Да")</f>
        <v>Нет</v>
      </c>
      <c r="E605" s="43">
        <f t="shared" si="18"/>
        <v>365</v>
      </c>
      <c r="F605" s="43">
        <f>COUNTIF(E606:$E$981,365)</f>
        <v>376</v>
      </c>
      <c r="G605" s="43">
        <f>COUNTIF(E606:$E$981,366)</f>
        <v>0</v>
      </c>
      <c r="H605" s="2"/>
    </row>
    <row r="606" spans="1:8" x14ac:dyDescent="0.25">
      <c r="A606" s="45">
        <f t="shared" si="19"/>
        <v>46200</v>
      </c>
      <c r="B606" s="49">
        <f>ROUND(('Все выпуски'!$Z$3*'Все выпуски'!$Z$6/100)*((VLOOKUP(IF(D606="Нет",VLOOKUP(C606,'Айгенис Оп31'!$A$2:$C$13,3,0),VLOOKUP((C606-1),'Айгенис Оп31'!$A$2:$C$13,3,0)),$A$2:$G$981,6,0)-VLOOKUP(A606,$A$2:$G$981,6,0))/365+(VLOOKUP(IF(D606="Нет",VLOOKUP(C606,'Айгенис Оп31'!$A$2:$C$13,3,0),VLOOKUP((C606-1),'Айгенис Оп31'!$A$2:$C$13,3,0)),$A$2:$G$981,7,0)-VLOOKUP(A606,$A$2:$G$981,7,0))/366),2)</f>
        <v>4.87</v>
      </c>
      <c r="C606" s="1">
        <f>COUNTIF($D$2:D606,"Да")</f>
        <v>6</v>
      </c>
      <c r="D606" s="42" t="str">
        <f>IF(ISERROR(VLOOKUP(A606,'Айгенис Оп31'!$C$3:$C$13,1,0)),"Нет","Да")</f>
        <v>Нет</v>
      </c>
      <c r="E606" s="43">
        <f t="shared" si="18"/>
        <v>365</v>
      </c>
      <c r="F606" s="43">
        <f>COUNTIF(E607:$E$981,365)</f>
        <v>375</v>
      </c>
      <c r="G606" s="43">
        <f>COUNTIF(E607:$E$981,366)</f>
        <v>0</v>
      </c>
      <c r="H606" s="2"/>
    </row>
    <row r="607" spans="1:8" x14ac:dyDescent="0.25">
      <c r="A607" s="45">
        <f t="shared" si="19"/>
        <v>46201</v>
      </c>
      <c r="B607" s="49">
        <f>ROUND(('Все выпуски'!$Z$3*'Все выпуски'!$Z$6/100)*((VLOOKUP(IF(D607="Нет",VLOOKUP(C607,'Айгенис Оп31'!$A$2:$C$13,3,0),VLOOKUP((C607-1),'Айгенис Оп31'!$A$2:$C$13,3,0)),$A$2:$G$981,6,0)-VLOOKUP(A607,$A$2:$G$981,6,0))/365+(VLOOKUP(IF(D607="Нет",VLOOKUP(C607,'Айгенис Оп31'!$A$2:$C$13,3,0),VLOOKUP((C607-1),'Айгенис Оп31'!$A$2:$C$13,3,0)),$A$2:$G$981,7,0)-VLOOKUP(A607,$A$2:$G$981,7,0))/366),2)</f>
        <v>4.97</v>
      </c>
      <c r="C607" s="1">
        <f>COUNTIF($D$2:D607,"Да")</f>
        <v>6</v>
      </c>
      <c r="D607" s="42" t="str">
        <f>IF(ISERROR(VLOOKUP(A607,'Айгенис Оп31'!$C$3:$C$13,1,0)),"Нет","Да")</f>
        <v>Нет</v>
      </c>
      <c r="E607" s="43">
        <f t="shared" si="18"/>
        <v>365</v>
      </c>
      <c r="F607" s="43">
        <f>COUNTIF(E608:$E$981,365)</f>
        <v>374</v>
      </c>
      <c r="G607" s="43">
        <f>COUNTIF(E608:$E$981,366)</f>
        <v>0</v>
      </c>
      <c r="H607" s="2"/>
    </row>
    <row r="608" spans="1:8" x14ac:dyDescent="0.25">
      <c r="A608" s="45">
        <f t="shared" si="19"/>
        <v>46202</v>
      </c>
      <c r="B608" s="49">
        <f>ROUND(('Все выпуски'!$Z$3*'Все выпуски'!$Z$6/100)*((VLOOKUP(IF(D608="Нет",VLOOKUP(C608,'Айгенис Оп31'!$A$2:$C$13,3,0),VLOOKUP((C608-1),'Айгенис Оп31'!$A$2:$C$13,3,0)),$A$2:$G$981,6,0)-VLOOKUP(A608,$A$2:$G$981,6,0))/365+(VLOOKUP(IF(D608="Нет",VLOOKUP(C608,'Айгенис Оп31'!$A$2:$C$13,3,0),VLOOKUP((C608-1),'Айгенис Оп31'!$A$2:$C$13,3,0)),$A$2:$G$981,7,0)-VLOOKUP(A608,$A$2:$G$981,7,0))/366),2)</f>
        <v>5.07</v>
      </c>
      <c r="C608" s="1">
        <f>COUNTIF($D$2:D608,"Да")</f>
        <v>6</v>
      </c>
      <c r="D608" s="42" t="str">
        <f>IF(ISERROR(VLOOKUP(A608,'Айгенис Оп31'!$C$3:$C$13,1,0)),"Нет","Да")</f>
        <v>Нет</v>
      </c>
      <c r="E608" s="43">
        <f t="shared" si="18"/>
        <v>365</v>
      </c>
      <c r="F608" s="43">
        <f>COUNTIF(E609:$E$981,365)</f>
        <v>373</v>
      </c>
      <c r="G608" s="43">
        <f>COUNTIF(E609:$E$981,366)</f>
        <v>0</v>
      </c>
      <c r="H608" s="2"/>
    </row>
    <row r="609" spans="1:8" x14ac:dyDescent="0.25">
      <c r="A609" s="45">
        <f t="shared" si="19"/>
        <v>46203</v>
      </c>
      <c r="B609" s="49">
        <f>ROUND(('Все выпуски'!$Z$3*'Все выпуски'!$Z$6/100)*((VLOOKUP(IF(D609="Нет",VLOOKUP(C609,'Айгенис Оп31'!$A$2:$C$13,3,0),VLOOKUP((C609-1),'Айгенис Оп31'!$A$2:$C$13,3,0)),$A$2:$G$981,6,0)-VLOOKUP(A609,$A$2:$G$981,6,0))/365+(VLOOKUP(IF(D609="Нет",VLOOKUP(C609,'Айгенис Оп31'!$A$2:$C$13,3,0),VLOOKUP((C609-1),'Айгенис Оп31'!$A$2:$C$13,3,0)),$A$2:$G$981,7,0)-VLOOKUP(A609,$A$2:$G$981,7,0))/366),2)</f>
        <v>5.17</v>
      </c>
      <c r="C609" s="1">
        <f>COUNTIF($D$2:D609,"Да")</f>
        <v>6</v>
      </c>
      <c r="D609" s="42" t="str">
        <f>IF(ISERROR(VLOOKUP(A609,'Айгенис Оп31'!$C$3:$C$13,1,0)),"Нет","Да")</f>
        <v>Нет</v>
      </c>
      <c r="E609" s="43">
        <f t="shared" si="18"/>
        <v>365</v>
      </c>
      <c r="F609" s="43">
        <f>COUNTIF(E610:$E$981,365)</f>
        <v>372</v>
      </c>
      <c r="G609" s="43">
        <f>COUNTIF(E610:$E$981,366)</f>
        <v>0</v>
      </c>
      <c r="H609" s="2"/>
    </row>
    <row r="610" spans="1:8" x14ac:dyDescent="0.25">
      <c r="A610" s="45">
        <f t="shared" si="19"/>
        <v>46204</v>
      </c>
      <c r="B610" s="49">
        <f>ROUND(('Все выпуски'!$Z$3*'Все выпуски'!$Z$6/100)*((VLOOKUP(IF(D610="Нет",VLOOKUP(C610,'Айгенис Оп31'!$A$2:$C$13,3,0),VLOOKUP((C610-1),'Айгенис Оп31'!$A$2:$C$13,3,0)),$A$2:$G$981,6,0)-VLOOKUP(A610,$A$2:$G$981,6,0))/365+(VLOOKUP(IF(D610="Нет",VLOOKUP(C610,'Айгенис Оп31'!$A$2:$C$13,3,0),VLOOKUP((C610-1),'Айгенис Оп31'!$A$2:$C$13,3,0)),$A$2:$G$981,7,0)-VLOOKUP(A610,$A$2:$G$981,7,0))/366),2)</f>
        <v>5.27</v>
      </c>
      <c r="C610" s="1">
        <f>COUNTIF($D$2:D610,"Да")</f>
        <v>6</v>
      </c>
      <c r="D610" s="42" t="str">
        <f>IF(ISERROR(VLOOKUP(A610,'Айгенис Оп31'!$C$3:$C$13,1,0)),"Нет","Да")</f>
        <v>Нет</v>
      </c>
      <c r="E610" s="43">
        <f t="shared" si="18"/>
        <v>365</v>
      </c>
      <c r="F610" s="43">
        <f>COUNTIF(E611:$E$981,365)</f>
        <v>371</v>
      </c>
      <c r="G610" s="43">
        <f>COUNTIF(E611:$E$981,366)</f>
        <v>0</v>
      </c>
      <c r="H610" s="2"/>
    </row>
    <row r="611" spans="1:8" x14ac:dyDescent="0.25">
      <c r="A611" s="45">
        <f t="shared" si="19"/>
        <v>46205</v>
      </c>
      <c r="B611" s="49">
        <f>ROUND(('Все выпуски'!$Z$3*'Все выпуски'!$Z$6/100)*((VLOOKUP(IF(D611="Нет",VLOOKUP(C611,'Айгенис Оп31'!$A$2:$C$13,3,0),VLOOKUP((C611-1),'Айгенис Оп31'!$A$2:$C$13,3,0)),$A$2:$G$981,6,0)-VLOOKUP(A611,$A$2:$G$981,6,0))/365+(VLOOKUP(IF(D611="Нет",VLOOKUP(C611,'Айгенис Оп31'!$A$2:$C$13,3,0),VLOOKUP((C611-1),'Айгенис Оп31'!$A$2:$C$13,3,0)),$A$2:$G$981,7,0)-VLOOKUP(A611,$A$2:$G$981,7,0))/366),2)</f>
        <v>5.37</v>
      </c>
      <c r="C611" s="1">
        <f>COUNTIF($D$2:D611,"Да")</f>
        <v>6</v>
      </c>
      <c r="D611" s="42" t="str">
        <f>IF(ISERROR(VLOOKUP(A611,'Айгенис Оп31'!$C$3:$C$13,1,0)),"Нет","Да")</f>
        <v>Нет</v>
      </c>
      <c r="E611" s="43">
        <f t="shared" si="18"/>
        <v>365</v>
      </c>
      <c r="F611" s="43">
        <f>COUNTIF(E612:$E$981,365)</f>
        <v>370</v>
      </c>
      <c r="G611" s="43">
        <f>COUNTIF(E612:$E$981,366)</f>
        <v>0</v>
      </c>
      <c r="H611" s="2"/>
    </row>
    <row r="612" spans="1:8" x14ac:dyDescent="0.25">
      <c r="A612" s="45">
        <f t="shared" si="19"/>
        <v>46206</v>
      </c>
      <c r="B612" s="49">
        <f>ROUND(('Все выпуски'!$Z$3*'Все выпуски'!$Z$6/100)*((VLOOKUP(IF(D612="Нет",VLOOKUP(C612,'Айгенис Оп31'!$A$2:$C$13,3,0),VLOOKUP((C612-1),'Айгенис Оп31'!$A$2:$C$13,3,0)),$A$2:$G$981,6,0)-VLOOKUP(A612,$A$2:$G$981,6,0))/365+(VLOOKUP(IF(D612="Нет",VLOOKUP(C612,'Айгенис Оп31'!$A$2:$C$13,3,0),VLOOKUP((C612-1),'Айгенис Оп31'!$A$2:$C$13,3,0)),$A$2:$G$981,7,0)-VLOOKUP(A612,$A$2:$G$981,7,0))/366),2)</f>
        <v>5.47</v>
      </c>
      <c r="C612" s="1">
        <f>COUNTIF($D$2:D612,"Да")</f>
        <v>6</v>
      </c>
      <c r="D612" s="42" t="str">
        <f>IF(ISERROR(VLOOKUP(A612,'Айгенис Оп31'!$C$3:$C$13,1,0)),"Нет","Да")</f>
        <v>Нет</v>
      </c>
      <c r="E612" s="43">
        <f t="shared" si="18"/>
        <v>365</v>
      </c>
      <c r="F612" s="43">
        <f>COUNTIF(E613:$E$981,365)</f>
        <v>369</v>
      </c>
      <c r="G612" s="43">
        <f>COUNTIF(E613:$E$981,366)</f>
        <v>0</v>
      </c>
      <c r="H612" s="2"/>
    </row>
    <row r="613" spans="1:8" x14ac:dyDescent="0.25">
      <c r="A613" s="45">
        <f t="shared" si="19"/>
        <v>46207</v>
      </c>
      <c r="B613" s="49">
        <f>ROUND(('Все выпуски'!$Z$3*'Все выпуски'!$Z$6/100)*((VLOOKUP(IF(D613="Нет",VLOOKUP(C613,'Айгенис Оп31'!$A$2:$C$13,3,0),VLOOKUP((C613-1),'Айгенис Оп31'!$A$2:$C$13,3,0)),$A$2:$G$981,6,0)-VLOOKUP(A613,$A$2:$G$981,6,0))/365+(VLOOKUP(IF(D613="Нет",VLOOKUP(C613,'Айгенис Оп31'!$A$2:$C$13,3,0),VLOOKUP((C613-1),'Айгенис Оп31'!$A$2:$C$13,3,0)),$A$2:$G$981,7,0)-VLOOKUP(A613,$A$2:$G$981,7,0))/366),2)</f>
        <v>5.58</v>
      </c>
      <c r="C613" s="1">
        <f>COUNTIF($D$2:D613,"Да")</f>
        <v>6</v>
      </c>
      <c r="D613" s="42" t="str">
        <f>IF(ISERROR(VLOOKUP(A613,'Айгенис Оп31'!$C$3:$C$13,1,0)),"Нет","Да")</f>
        <v>Нет</v>
      </c>
      <c r="E613" s="43">
        <f t="shared" si="18"/>
        <v>365</v>
      </c>
      <c r="F613" s="43">
        <f>COUNTIF(E614:$E$981,365)</f>
        <v>368</v>
      </c>
      <c r="G613" s="43">
        <f>COUNTIF(E614:$E$981,366)</f>
        <v>0</v>
      </c>
      <c r="H613" s="2"/>
    </row>
    <row r="614" spans="1:8" x14ac:dyDescent="0.25">
      <c r="A614" s="45">
        <f t="shared" si="19"/>
        <v>46208</v>
      </c>
      <c r="B614" s="49">
        <f>ROUND(('Все выпуски'!$Z$3*'Все выпуски'!$Z$6/100)*((VLOOKUP(IF(D614="Нет",VLOOKUP(C614,'Айгенис Оп31'!$A$2:$C$13,3,0),VLOOKUP((C614-1),'Айгенис Оп31'!$A$2:$C$13,3,0)),$A$2:$G$981,6,0)-VLOOKUP(A614,$A$2:$G$981,6,0))/365+(VLOOKUP(IF(D614="Нет",VLOOKUP(C614,'Айгенис Оп31'!$A$2:$C$13,3,0),VLOOKUP((C614-1),'Айгенис Оп31'!$A$2:$C$13,3,0)),$A$2:$G$981,7,0)-VLOOKUP(A614,$A$2:$G$981,7,0))/366),2)</f>
        <v>5.68</v>
      </c>
      <c r="C614" s="1">
        <f>COUNTIF($D$2:D614,"Да")</f>
        <v>6</v>
      </c>
      <c r="D614" s="42" t="str">
        <f>IF(ISERROR(VLOOKUP(A614,'Айгенис Оп31'!$C$3:$C$13,1,0)),"Нет","Да")</f>
        <v>Нет</v>
      </c>
      <c r="E614" s="43">
        <f t="shared" si="18"/>
        <v>365</v>
      </c>
      <c r="F614" s="43">
        <f>COUNTIF(E615:$E$981,365)</f>
        <v>367</v>
      </c>
      <c r="G614" s="43">
        <f>COUNTIF(E615:$E$981,366)</f>
        <v>0</v>
      </c>
      <c r="H614" s="2"/>
    </row>
    <row r="615" spans="1:8" x14ac:dyDescent="0.25">
      <c r="A615" s="45">
        <f t="shared" si="19"/>
        <v>46209</v>
      </c>
      <c r="B615" s="49">
        <f>ROUND(('Все выпуски'!$Z$3*'Все выпуски'!$Z$6/100)*((VLOOKUP(IF(D615="Нет",VLOOKUP(C615,'Айгенис Оп31'!$A$2:$C$13,3,0),VLOOKUP((C615-1),'Айгенис Оп31'!$A$2:$C$13,3,0)),$A$2:$G$981,6,0)-VLOOKUP(A615,$A$2:$G$981,6,0))/365+(VLOOKUP(IF(D615="Нет",VLOOKUP(C615,'Айгенис Оп31'!$A$2:$C$13,3,0),VLOOKUP((C615-1),'Айгенис Оп31'!$A$2:$C$13,3,0)),$A$2:$G$981,7,0)-VLOOKUP(A615,$A$2:$G$981,7,0))/366),2)</f>
        <v>5.78</v>
      </c>
      <c r="C615" s="1">
        <f>COUNTIF($D$2:D615,"Да")</f>
        <v>6</v>
      </c>
      <c r="D615" s="42" t="str">
        <f>IF(ISERROR(VLOOKUP(A615,'Айгенис Оп31'!$C$3:$C$13,1,0)),"Нет","Да")</f>
        <v>Нет</v>
      </c>
      <c r="E615" s="43">
        <f t="shared" si="18"/>
        <v>365</v>
      </c>
      <c r="F615" s="43">
        <f>COUNTIF(E616:$E$981,365)</f>
        <v>366</v>
      </c>
      <c r="G615" s="43">
        <f>COUNTIF(E616:$E$981,366)</f>
        <v>0</v>
      </c>
      <c r="H615" s="2"/>
    </row>
    <row r="616" spans="1:8" x14ac:dyDescent="0.25">
      <c r="A616" s="45">
        <f t="shared" si="19"/>
        <v>46210</v>
      </c>
      <c r="B616" s="49">
        <f>ROUND(('Все выпуски'!$Z$3*'Все выпуски'!$Z$6/100)*((VLOOKUP(IF(D616="Нет",VLOOKUP(C616,'Айгенис Оп31'!$A$2:$C$13,3,0),VLOOKUP((C616-1),'Айгенис Оп31'!$A$2:$C$13,3,0)),$A$2:$G$981,6,0)-VLOOKUP(A616,$A$2:$G$981,6,0))/365+(VLOOKUP(IF(D616="Нет",VLOOKUP(C616,'Айгенис Оп31'!$A$2:$C$13,3,0),VLOOKUP((C616-1),'Айгенис Оп31'!$A$2:$C$13,3,0)),$A$2:$G$981,7,0)-VLOOKUP(A616,$A$2:$G$981,7,0))/366),2)</f>
        <v>5.88</v>
      </c>
      <c r="C616" s="1">
        <f>COUNTIF($D$2:D616,"Да")</f>
        <v>6</v>
      </c>
      <c r="D616" s="42" t="str">
        <f>IF(ISERROR(VLOOKUP(A616,'Айгенис Оп31'!$C$3:$C$13,1,0)),"Нет","Да")</f>
        <v>Нет</v>
      </c>
      <c r="E616" s="43">
        <f t="shared" si="18"/>
        <v>365</v>
      </c>
      <c r="F616" s="43">
        <f>COUNTIF(E617:$E$981,365)</f>
        <v>365</v>
      </c>
      <c r="G616" s="43">
        <f>COUNTIF(E617:$E$981,366)</f>
        <v>0</v>
      </c>
      <c r="H616" s="2"/>
    </row>
    <row r="617" spans="1:8" x14ac:dyDescent="0.25">
      <c r="A617" s="45">
        <f t="shared" si="19"/>
        <v>46211</v>
      </c>
      <c r="B617" s="49">
        <f>ROUND(('Все выпуски'!$Z$3*'Все выпуски'!$Z$6/100)*((VLOOKUP(IF(D617="Нет",VLOOKUP(C617,'Айгенис Оп31'!$A$2:$C$13,3,0),VLOOKUP((C617-1),'Айгенис Оп31'!$A$2:$C$13,3,0)),$A$2:$G$981,6,0)-VLOOKUP(A617,$A$2:$G$981,6,0))/365+(VLOOKUP(IF(D617="Нет",VLOOKUP(C617,'Айгенис Оп31'!$A$2:$C$13,3,0),VLOOKUP((C617-1),'Айгенис Оп31'!$A$2:$C$13,3,0)),$A$2:$G$981,7,0)-VLOOKUP(A617,$A$2:$G$981,7,0))/366),2)</f>
        <v>5.98</v>
      </c>
      <c r="C617" s="1">
        <f>COUNTIF($D$2:D617,"Да")</f>
        <v>6</v>
      </c>
      <c r="D617" s="42" t="str">
        <f>IF(ISERROR(VLOOKUP(A617,'Айгенис Оп31'!$C$3:$C$13,1,0)),"Нет","Да")</f>
        <v>Нет</v>
      </c>
      <c r="E617" s="43">
        <f t="shared" si="18"/>
        <v>365</v>
      </c>
      <c r="F617" s="43">
        <f>COUNTIF(E618:$E$981,365)</f>
        <v>364</v>
      </c>
      <c r="G617" s="43">
        <f>COUNTIF(E618:$E$981,366)</f>
        <v>0</v>
      </c>
      <c r="H617" s="2"/>
    </row>
    <row r="618" spans="1:8" x14ac:dyDescent="0.25">
      <c r="A618" s="45">
        <f t="shared" si="19"/>
        <v>46212</v>
      </c>
      <c r="B618" s="49">
        <f>ROUND(('Все выпуски'!$Z$3*'Все выпуски'!$Z$6/100)*((VLOOKUP(IF(D618="Нет",VLOOKUP(C618,'Айгенис Оп31'!$A$2:$C$13,3,0),VLOOKUP((C618-1),'Айгенис Оп31'!$A$2:$C$13,3,0)),$A$2:$G$981,6,0)-VLOOKUP(A618,$A$2:$G$981,6,0))/365+(VLOOKUP(IF(D618="Нет",VLOOKUP(C618,'Айгенис Оп31'!$A$2:$C$13,3,0),VLOOKUP((C618-1),'Айгенис Оп31'!$A$2:$C$13,3,0)),$A$2:$G$981,7,0)-VLOOKUP(A618,$A$2:$G$981,7,0))/366),2)</f>
        <v>6.08</v>
      </c>
      <c r="C618" s="1">
        <f>COUNTIF($D$2:D618,"Да")</f>
        <v>6</v>
      </c>
      <c r="D618" s="42" t="str">
        <f>IF(ISERROR(VLOOKUP(A618,'Айгенис Оп31'!$C$3:$C$13,1,0)),"Нет","Да")</f>
        <v>Нет</v>
      </c>
      <c r="E618" s="43">
        <f t="shared" si="18"/>
        <v>365</v>
      </c>
      <c r="F618" s="43">
        <f>COUNTIF(E619:$E$981,365)</f>
        <v>363</v>
      </c>
      <c r="G618" s="43">
        <f>COUNTIF(E619:$E$981,366)</f>
        <v>0</v>
      </c>
      <c r="H618" s="2"/>
    </row>
    <row r="619" spans="1:8" x14ac:dyDescent="0.25">
      <c r="A619" s="45">
        <f t="shared" si="19"/>
        <v>46213</v>
      </c>
      <c r="B619" s="49">
        <f>ROUND(('Все выпуски'!$Z$3*'Все выпуски'!$Z$6/100)*((VLOOKUP(IF(D619="Нет",VLOOKUP(C619,'Айгенис Оп31'!$A$2:$C$13,3,0),VLOOKUP((C619-1),'Айгенис Оп31'!$A$2:$C$13,3,0)),$A$2:$G$981,6,0)-VLOOKUP(A619,$A$2:$G$981,6,0))/365+(VLOOKUP(IF(D619="Нет",VLOOKUP(C619,'Айгенис Оп31'!$A$2:$C$13,3,0),VLOOKUP((C619-1),'Айгенис Оп31'!$A$2:$C$13,3,0)),$A$2:$G$981,7,0)-VLOOKUP(A619,$A$2:$G$981,7,0))/366),2)</f>
        <v>6.18</v>
      </c>
      <c r="C619" s="1">
        <f>COUNTIF($D$2:D619,"Да")</f>
        <v>6</v>
      </c>
      <c r="D619" s="42" t="str">
        <f>IF(ISERROR(VLOOKUP(A619,'Айгенис Оп31'!$C$3:$C$13,1,0)),"Нет","Да")</f>
        <v>Нет</v>
      </c>
      <c r="E619" s="43">
        <f t="shared" si="18"/>
        <v>365</v>
      </c>
      <c r="F619" s="43">
        <f>COUNTIF(E620:$E$981,365)</f>
        <v>362</v>
      </c>
      <c r="G619" s="43">
        <f>COUNTIF(E620:$E$981,366)</f>
        <v>0</v>
      </c>
      <c r="H619" s="2"/>
    </row>
    <row r="620" spans="1:8" x14ac:dyDescent="0.25">
      <c r="A620" s="45">
        <f t="shared" si="19"/>
        <v>46214</v>
      </c>
      <c r="B620" s="49">
        <f>ROUND(('Все выпуски'!$Z$3*'Все выпуски'!$Z$6/100)*((VLOOKUP(IF(D620="Нет",VLOOKUP(C620,'Айгенис Оп31'!$A$2:$C$13,3,0),VLOOKUP((C620-1),'Айгенис Оп31'!$A$2:$C$13,3,0)),$A$2:$G$981,6,0)-VLOOKUP(A620,$A$2:$G$981,6,0))/365+(VLOOKUP(IF(D620="Нет",VLOOKUP(C620,'Айгенис Оп31'!$A$2:$C$13,3,0),VLOOKUP((C620-1),'Айгенис Оп31'!$A$2:$C$13,3,0)),$A$2:$G$981,7,0)-VLOOKUP(A620,$A$2:$G$981,7,0))/366),2)</f>
        <v>6.28</v>
      </c>
      <c r="C620" s="1">
        <f>COUNTIF($D$2:D620,"Да")</f>
        <v>6</v>
      </c>
      <c r="D620" s="42" t="str">
        <f>IF(ISERROR(VLOOKUP(A620,'Айгенис Оп31'!$C$3:$C$13,1,0)),"Нет","Да")</f>
        <v>Нет</v>
      </c>
      <c r="E620" s="43">
        <f t="shared" si="18"/>
        <v>365</v>
      </c>
      <c r="F620" s="43">
        <f>COUNTIF(E621:$E$981,365)</f>
        <v>361</v>
      </c>
      <c r="G620" s="43">
        <f>COUNTIF(E621:$E$981,366)</f>
        <v>0</v>
      </c>
      <c r="H620" s="2"/>
    </row>
    <row r="621" spans="1:8" x14ac:dyDescent="0.25">
      <c r="A621" s="45">
        <f t="shared" si="19"/>
        <v>46215</v>
      </c>
      <c r="B621" s="49">
        <f>ROUND(('Все выпуски'!$Z$3*'Все выпуски'!$Z$6/100)*((VLOOKUP(IF(D621="Нет",VLOOKUP(C621,'Айгенис Оп31'!$A$2:$C$13,3,0),VLOOKUP((C621-1),'Айгенис Оп31'!$A$2:$C$13,3,0)),$A$2:$G$981,6,0)-VLOOKUP(A621,$A$2:$G$981,6,0))/365+(VLOOKUP(IF(D621="Нет",VLOOKUP(C621,'Айгенис Оп31'!$A$2:$C$13,3,0),VLOOKUP((C621-1),'Айгенис Оп31'!$A$2:$C$13,3,0)),$A$2:$G$981,7,0)-VLOOKUP(A621,$A$2:$G$981,7,0))/366),2)</f>
        <v>6.39</v>
      </c>
      <c r="C621" s="1">
        <f>COUNTIF($D$2:D621,"Да")</f>
        <v>6</v>
      </c>
      <c r="D621" s="42" t="str">
        <f>IF(ISERROR(VLOOKUP(A621,'Айгенис Оп31'!$C$3:$C$13,1,0)),"Нет","Да")</f>
        <v>Нет</v>
      </c>
      <c r="E621" s="43">
        <f t="shared" si="18"/>
        <v>365</v>
      </c>
      <c r="F621" s="43">
        <f>COUNTIF(E622:$E$981,365)</f>
        <v>360</v>
      </c>
      <c r="G621" s="43">
        <f>COUNTIF(E622:$E$981,366)</f>
        <v>0</v>
      </c>
      <c r="H621" s="2"/>
    </row>
    <row r="622" spans="1:8" x14ac:dyDescent="0.25">
      <c r="A622" s="45">
        <f t="shared" si="19"/>
        <v>46216</v>
      </c>
      <c r="B622" s="49">
        <f>ROUND(('Все выпуски'!$Z$3*'Все выпуски'!$Z$6/100)*((VLOOKUP(IF(D622="Нет",VLOOKUP(C622,'Айгенис Оп31'!$A$2:$C$13,3,0),VLOOKUP((C622-1),'Айгенис Оп31'!$A$2:$C$13,3,0)),$A$2:$G$981,6,0)-VLOOKUP(A622,$A$2:$G$981,6,0))/365+(VLOOKUP(IF(D622="Нет",VLOOKUP(C622,'Айгенис Оп31'!$A$2:$C$13,3,0),VLOOKUP((C622-1),'Айгенис Оп31'!$A$2:$C$13,3,0)),$A$2:$G$981,7,0)-VLOOKUP(A622,$A$2:$G$981,7,0))/366),2)</f>
        <v>6.49</v>
      </c>
      <c r="C622" s="1">
        <f>COUNTIF($D$2:D622,"Да")</f>
        <v>6</v>
      </c>
      <c r="D622" s="42" t="str">
        <f>IF(ISERROR(VLOOKUP(A622,'Айгенис Оп31'!$C$3:$C$13,1,0)),"Нет","Да")</f>
        <v>Нет</v>
      </c>
      <c r="E622" s="43">
        <f t="shared" si="18"/>
        <v>365</v>
      </c>
      <c r="F622" s="43">
        <f>COUNTIF(E623:$E$981,365)</f>
        <v>359</v>
      </c>
      <c r="G622" s="43">
        <f>COUNTIF(E623:$E$981,366)</f>
        <v>0</v>
      </c>
      <c r="H622" s="2"/>
    </row>
    <row r="623" spans="1:8" x14ac:dyDescent="0.25">
      <c r="A623" s="45">
        <f t="shared" si="19"/>
        <v>46217</v>
      </c>
      <c r="B623" s="49">
        <f>ROUND(('Все выпуски'!$Z$3*'Все выпуски'!$Z$6/100)*((VLOOKUP(IF(D623="Нет",VLOOKUP(C623,'Айгенис Оп31'!$A$2:$C$13,3,0),VLOOKUP((C623-1),'Айгенис Оп31'!$A$2:$C$13,3,0)),$A$2:$G$981,6,0)-VLOOKUP(A623,$A$2:$G$981,6,0))/365+(VLOOKUP(IF(D623="Нет",VLOOKUP(C623,'Айгенис Оп31'!$A$2:$C$13,3,0),VLOOKUP((C623-1),'Айгенис Оп31'!$A$2:$C$13,3,0)),$A$2:$G$981,7,0)-VLOOKUP(A623,$A$2:$G$981,7,0))/366),2)</f>
        <v>6.59</v>
      </c>
      <c r="C623" s="1">
        <f>COUNTIF($D$2:D623,"Да")</f>
        <v>6</v>
      </c>
      <c r="D623" s="42" t="str">
        <f>IF(ISERROR(VLOOKUP(A623,'Айгенис Оп31'!$C$3:$C$13,1,0)),"Нет","Да")</f>
        <v>Нет</v>
      </c>
      <c r="E623" s="43">
        <f t="shared" si="18"/>
        <v>365</v>
      </c>
      <c r="F623" s="43">
        <f>COUNTIF(E624:$E$981,365)</f>
        <v>358</v>
      </c>
      <c r="G623" s="43">
        <f>COUNTIF(E624:$E$981,366)</f>
        <v>0</v>
      </c>
      <c r="H623" s="2"/>
    </row>
    <row r="624" spans="1:8" x14ac:dyDescent="0.25">
      <c r="A624" s="45">
        <f t="shared" si="19"/>
        <v>46218</v>
      </c>
      <c r="B624" s="49">
        <f>ROUND(('Все выпуски'!$Z$3*'Все выпуски'!$Z$6/100)*((VLOOKUP(IF(D624="Нет",VLOOKUP(C624,'Айгенис Оп31'!$A$2:$C$13,3,0),VLOOKUP((C624-1),'Айгенис Оп31'!$A$2:$C$13,3,0)),$A$2:$G$981,6,0)-VLOOKUP(A624,$A$2:$G$981,6,0))/365+(VLOOKUP(IF(D624="Нет",VLOOKUP(C624,'Айгенис Оп31'!$A$2:$C$13,3,0),VLOOKUP((C624-1),'Айгенис Оп31'!$A$2:$C$13,3,0)),$A$2:$G$981,7,0)-VLOOKUP(A624,$A$2:$G$981,7,0))/366),2)</f>
        <v>6.69</v>
      </c>
      <c r="C624" s="1">
        <f>COUNTIF($D$2:D624,"Да")</f>
        <v>6</v>
      </c>
      <c r="D624" s="42" t="str">
        <f>IF(ISERROR(VLOOKUP(A624,'Айгенис Оп31'!$C$3:$C$13,1,0)),"Нет","Да")</f>
        <v>Нет</v>
      </c>
      <c r="E624" s="43">
        <f t="shared" si="18"/>
        <v>365</v>
      </c>
      <c r="F624" s="43">
        <f>COUNTIF(E625:$E$981,365)</f>
        <v>357</v>
      </c>
      <c r="G624" s="43">
        <f>COUNTIF(E625:$E$981,366)</f>
        <v>0</v>
      </c>
      <c r="H624" s="2"/>
    </row>
    <row r="625" spans="1:8" x14ac:dyDescent="0.25">
      <c r="A625" s="45">
        <f t="shared" si="19"/>
        <v>46219</v>
      </c>
      <c r="B625" s="49">
        <f>ROUND(('Все выпуски'!$Z$3*'Все выпуски'!$Z$6/100)*((VLOOKUP(IF(D625="Нет",VLOOKUP(C625,'Айгенис Оп31'!$A$2:$C$13,3,0),VLOOKUP((C625-1),'Айгенис Оп31'!$A$2:$C$13,3,0)),$A$2:$G$981,6,0)-VLOOKUP(A625,$A$2:$G$981,6,0))/365+(VLOOKUP(IF(D625="Нет",VLOOKUP(C625,'Айгенис Оп31'!$A$2:$C$13,3,0),VLOOKUP((C625-1),'Айгенис Оп31'!$A$2:$C$13,3,0)),$A$2:$G$981,7,0)-VLOOKUP(A625,$A$2:$G$981,7,0))/366),2)</f>
        <v>6.79</v>
      </c>
      <c r="C625" s="1">
        <f>COUNTIF($D$2:D625,"Да")</f>
        <v>6</v>
      </c>
      <c r="D625" s="42" t="str">
        <f>IF(ISERROR(VLOOKUP(A625,'Айгенис Оп31'!$C$3:$C$13,1,0)),"Нет","Да")</f>
        <v>Нет</v>
      </c>
      <c r="E625" s="43">
        <f t="shared" si="18"/>
        <v>365</v>
      </c>
      <c r="F625" s="43">
        <f>COUNTIF(E626:$E$981,365)</f>
        <v>356</v>
      </c>
      <c r="G625" s="43">
        <f>COUNTIF(E626:$E$981,366)</f>
        <v>0</v>
      </c>
      <c r="H625" s="2"/>
    </row>
    <row r="626" spans="1:8" x14ac:dyDescent="0.25">
      <c r="A626" s="45">
        <f t="shared" si="19"/>
        <v>46220</v>
      </c>
      <c r="B626" s="49">
        <f>ROUND(('Все выпуски'!$Z$3*'Все выпуски'!$Z$6/100)*((VLOOKUP(IF(D626="Нет",VLOOKUP(C626,'Айгенис Оп31'!$A$2:$C$13,3,0),VLOOKUP((C626-1),'Айгенис Оп31'!$A$2:$C$13,3,0)),$A$2:$G$981,6,0)-VLOOKUP(A626,$A$2:$G$981,6,0))/365+(VLOOKUP(IF(D626="Нет",VLOOKUP(C626,'Айгенис Оп31'!$A$2:$C$13,3,0),VLOOKUP((C626-1),'Айгенис Оп31'!$A$2:$C$13,3,0)),$A$2:$G$981,7,0)-VLOOKUP(A626,$A$2:$G$981,7,0))/366),2)</f>
        <v>6.89</v>
      </c>
      <c r="C626" s="1">
        <f>COUNTIF($D$2:D626,"Да")</f>
        <v>6</v>
      </c>
      <c r="D626" s="42" t="str">
        <f>IF(ISERROR(VLOOKUP(A626,'Айгенис Оп31'!$C$3:$C$13,1,0)),"Нет","Да")</f>
        <v>Нет</v>
      </c>
      <c r="E626" s="43">
        <f t="shared" si="18"/>
        <v>365</v>
      </c>
      <c r="F626" s="43">
        <f>COUNTIF(E627:$E$981,365)</f>
        <v>355</v>
      </c>
      <c r="G626" s="43">
        <f>COUNTIF(E627:$E$981,366)</f>
        <v>0</v>
      </c>
      <c r="H626" s="2"/>
    </row>
    <row r="627" spans="1:8" x14ac:dyDescent="0.25">
      <c r="A627" s="45">
        <f t="shared" si="19"/>
        <v>46221</v>
      </c>
      <c r="B627" s="49">
        <f>ROUND(('Все выпуски'!$Z$3*'Все выпуски'!$Z$6/100)*((VLOOKUP(IF(D627="Нет",VLOOKUP(C627,'Айгенис Оп31'!$A$2:$C$13,3,0),VLOOKUP((C627-1),'Айгенис Оп31'!$A$2:$C$13,3,0)),$A$2:$G$981,6,0)-VLOOKUP(A627,$A$2:$G$981,6,0))/365+(VLOOKUP(IF(D627="Нет",VLOOKUP(C627,'Айгенис Оп31'!$A$2:$C$13,3,0),VLOOKUP((C627-1),'Айгенис Оп31'!$A$2:$C$13,3,0)),$A$2:$G$981,7,0)-VLOOKUP(A627,$A$2:$G$981,7,0))/366),2)</f>
        <v>6.99</v>
      </c>
      <c r="C627" s="1">
        <f>COUNTIF($D$2:D627,"Да")</f>
        <v>6</v>
      </c>
      <c r="D627" s="42" t="str">
        <f>IF(ISERROR(VLOOKUP(A627,'Айгенис Оп31'!$C$3:$C$13,1,0)),"Нет","Да")</f>
        <v>Нет</v>
      </c>
      <c r="E627" s="43">
        <f t="shared" si="18"/>
        <v>365</v>
      </c>
      <c r="F627" s="43">
        <f>COUNTIF(E628:$E$981,365)</f>
        <v>354</v>
      </c>
      <c r="G627" s="43">
        <f>COUNTIF(E628:$E$981,366)</f>
        <v>0</v>
      </c>
      <c r="H627" s="2"/>
    </row>
    <row r="628" spans="1:8" x14ac:dyDescent="0.25">
      <c r="A628" s="45">
        <f t="shared" si="19"/>
        <v>46222</v>
      </c>
      <c r="B628" s="49">
        <f>ROUND(('Все выпуски'!$Z$3*'Все выпуски'!$Z$6/100)*((VLOOKUP(IF(D628="Нет",VLOOKUP(C628,'Айгенис Оп31'!$A$2:$C$13,3,0),VLOOKUP((C628-1),'Айгенис Оп31'!$A$2:$C$13,3,0)),$A$2:$G$981,6,0)-VLOOKUP(A628,$A$2:$G$981,6,0))/365+(VLOOKUP(IF(D628="Нет",VLOOKUP(C628,'Айгенис Оп31'!$A$2:$C$13,3,0),VLOOKUP((C628-1),'Айгенис Оп31'!$A$2:$C$13,3,0)),$A$2:$G$981,7,0)-VLOOKUP(A628,$A$2:$G$981,7,0))/366),2)</f>
        <v>7.1</v>
      </c>
      <c r="C628" s="1">
        <f>COUNTIF($D$2:D628,"Да")</f>
        <v>6</v>
      </c>
      <c r="D628" s="42" t="str">
        <f>IF(ISERROR(VLOOKUP(A628,'Айгенис Оп31'!$C$3:$C$13,1,0)),"Нет","Да")</f>
        <v>Нет</v>
      </c>
      <c r="E628" s="43">
        <f t="shared" si="18"/>
        <v>365</v>
      </c>
      <c r="F628" s="43">
        <f>COUNTIF(E629:$E$981,365)</f>
        <v>353</v>
      </c>
      <c r="G628" s="43">
        <f>COUNTIF(E629:$E$981,366)</f>
        <v>0</v>
      </c>
      <c r="H628" s="2"/>
    </row>
    <row r="629" spans="1:8" x14ac:dyDescent="0.25">
      <c r="A629" s="45">
        <f t="shared" si="19"/>
        <v>46223</v>
      </c>
      <c r="B629" s="49">
        <f>ROUND(('Все выпуски'!$Z$3*'Все выпуски'!$Z$6/100)*((VLOOKUP(IF(D629="Нет",VLOOKUP(C629,'Айгенис Оп31'!$A$2:$C$13,3,0),VLOOKUP((C629-1),'Айгенис Оп31'!$A$2:$C$13,3,0)),$A$2:$G$981,6,0)-VLOOKUP(A629,$A$2:$G$981,6,0))/365+(VLOOKUP(IF(D629="Нет",VLOOKUP(C629,'Айгенис Оп31'!$A$2:$C$13,3,0),VLOOKUP((C629-1),'Айгенис Оп31'!$A$2:$C$13,3,0)),$A$2:$G$981,7,0)-VLOOKUP(A629,$A$2:$G$981,7,0))/366),2)</f>
        <v>7.2</v>
      </c>
      <c r="C629" s="1">
        <f>COUNTIF($D$2:D629,"Да")</f>
        <v>6</v>
      </c>
      <c r="D629" s="42" t="str">
        <f>IF(ISERROR(VLOOKUP(A629,'Айгенис Оп31'!$C$3:$C$13,1,0)),"Нет","Да")</f>
        <v>Нет</v>
      </c>
      <c r="E629" s="43">
        <f t="shared" si="18"/>
        <v>365</v>
      </c>
      <c r="F629" s="43">
        <f>COUNTIF(E630:$E$981,365)</f>
        <v>352</v>
      </c>
      <c r="G629" s="43">
        <f>COUNTIF(E630:$E$981,366)</f>
        <v>0</v>
      </c>
      <c r="H629" s="2"/>
    </row>
    <row r="630" spans="1:8" x14ac:dyDescent="0.25">
      <c r="A630" s="45">
        <f t="shared" si="19"/>
        <v>46224</v>
      </c>
      <c r="B630" s="49">
        <f>ROUND(('Все выпуски'!$Z$3*'Все выпуски'!$Z$6/100)*((VLOOKUP(IF(D630="Нет",VLOOKUP(C630,'Айгенис Оп31'!$A$2:$C$13,3,0),VLOOKUP((C630-1),'Айгенис Оп31'!$A$2:$C$13,3,0)),$A$2:$G$981,6,0)-VLOOKUP(A630,$A$2:$G$981,6,0))/365+(VLOOKUP(IF(D630="Нет",VLOOKUP(C630,'Айгенис Оп31'!$A$2:$C$13,3,0),VLOOKUP((C630-1),'Айгенис Оп31'!$A$2:$C$13,3,0)),$A$2:$G$981,7,0)-VLOOKUP(A630,$A$2:$G$981,7,0))/366),2)</f>
        <v>7.3</v>
      </c>
      <c r="C630" s="1">
        <f>COUNTIF($D$2:D630,"Да")</f>
        <v>6</v>
      </c>
      <c r="D630" s="42" t="str">
        <f>IF(ISERROR(VLOOKUP(A630,'Айгенис Оп31'!$C$3:$C$13,1,0)),"Нет","Да")</f>
        <v>Нет</v>
      </c>
      <c r="E630" s="43">
        <f t="shared" si="18"/>
        <v>365</v>
      </c>
      <c r="F630" s="43">
        <f>COUNTIF(E631:$E$981,365)</f>
        <v>351</v>
      </c>
      <c r="G630" s="43">
        <f>COUNTIF(E631:$E$981,366)</f>
        <v>0</v>
      </c>
      <c r="H630" s="2"/>
    </row>
    <row r="631" spans="1:8" x14ac:dyDescent="0.25">
      <c r="A631" s="45">
        <f t="shared" si="19"/>
        <v>46225</v>
      </c>
      <c r="B631" s="49">
        <f>ROUND(('Все выпуски'!$Z$3*'Все выпуски'!$Z$6/100)*((VLOOKUP(IF(D631="Нет",VLOOKUP(C631,'Айгенис Оп31'!$A$2:$C$13,3,0),VLOOKUP((C631-1),'Айгенис Оп31'!$A$2:$C$13,3,0)),$A$2:$G$981,6,0)-VLOOKUP(A631,$A$2:$G$981,6,0))/365+(VLOOKUP(IF(D631="Нет",VLOOKUP(C631,'Айгенис Оп31'!$A$2:$C$13,3,0),VLOOKUP((C631-1),'Айгенис Оп31'!$A$2:$C$13,3,0)),$A$2:$G$981,7,0)-VLOOKUP(A631,$A$2:$G$981,7,0))/366),2)</f>
        <v>7.4</v>
      </c>
      <c r="C631" s="1">
        <f>COUNTIF($D$2:D631,"Да")</f>
        <v>6</v>
      </c>
      <c r="D631" s="42" t="str">
        <f>IF(ISERROR(VLOOKUP(A631,'Айгенис Оп31'!$C$3:$C$13,1,0)),"Нет","Да")</f>
        <v>Нет</v>
      </c>
      <c r="E631" s="43">
        <f t="shared" si="18"/>
        <v>365</v>
      </c>
      <c r="F631" s="43">
        <f>COUNTIF(E632:$E$981,365)</f>
        <v>350</v>
      </c>
      <c r="G631" s="43">
        <f>COUNTIF(E632:$E$981,366)</f>
        <v>0</v>
      </c>
      <c r="H631" s="2"/>
    </row>
    <row r="632" spans="1:8" x14ac:dyDescent="0.25">
      <c r="A632" s="45">
        <f t="shared" si="19"/>
        <v>46226</v>
      </c>
      <c r="B632" s="49">
        <f>ROUND(('Все выпуски'!$Z$3*'Все выпуски'!$Z$6/100)*((VLOOKUP(IF(D632="Нет",VLOOKUP(C632,'Айгенис Оп31'!$A$2:$C$13,3,0),VLOOKUP((C632-1),'Айгенис Оп31'!$A$2:$C$13,3,0)),$A$2:$G$981,6,0)-VLOOKUP(A632,$A$2:$G$981,6,0))/365+(VLOOKUP(IF(D632="Нет",VLOOKUP(C632,'Айгенис Оп31'!$A$2:$C$13,3,0),VLOOKUP((C632-1),'Айгенис Оп31'!$A$2:$C$13,3,0)),$A$2:$G$981,7,0)-VLOOKUP(A632,$A$2:$G$981,7,0))/366),2)</f>
        <v>7.5</v>
      </c>
      <c r="C632" s="1">
        <f>COUNTIF($D$2:D632,"Да")</f>
        <v>6</v>
      </c>
      <c r="D632" s="42" t="str">
        <f>IF(ISERROR(VLOOKUP(A632,'Айгенис Оп31'!$C$3:$C$13,1,0)),"Нет","Да")</f>
        <v>Нет</v>
      </c>
      <c r="E632" s="43">
        <f t="shared" si="18"/>
        <v>365</v>
      </c>
      <c r="F632" s="43">
        <f>COUNTIF(E633:$E$981,365)</f>
        <v>349</v>
      </c>
      <c r="G632" s="43">
        <f>COUNTIF(E633:$E$981,366)</f>
        <v>0</v>
      </c>
      <c r="H632" s="2"/>
    </row>
    <row r="633" spans="1:8" x14ac:dyDescent="0.25">
      <c r="A633" s="45">
        <f t="shared" si="19"/>
        <v>46227</v>
      </c>
      <c r="B633" s="49">
        <f>ROUND(('Все выпуски'!$Z$3*'Все выпуски'!$Z$6/100)*((VLOOKUP(IF(D633="Нет",VLOOKUP(C633,'Айгенис Оп31'!$A$2:$C$13,3,0),VLOOKUP((C633-1),'Айгенис Оп31'!$A$2:$C$13,3,0)),$A$2:$G$981,6,0)-VLOOKUP(A633,$A$2:$G$981,6,0))/365+(VLOOKUP(IF(D633="Нет",VLOOKUP(C633,'Айгенис Оп31'!$A$2:$C$13,3,0),VLOOKUP((C633-1),'Айгенис Оп31'!$A$2:$C$13,3,0)),$A$2:$G$981,7,0)-VLOOKUP(A633,$A$2:$G$981,7,0))/366),2)</f>
        <v>7.6</v>
      </c>
      <c r="C633" s="1">
        <f>COUNTIF($D$2:D633,"Да")</f>
        <v>6</v>
      </c>
      <c r="D633" s="42" t="str">
        <f>IF(ISERROR(VLOOKUP(A633,'Айгенис Оп31'!$C$3:$C$13,1,0)),"Нет","Да")</f>
        <v>Нет</v>
      </c>
      <c r="E633" s="43">
        <f t="shared" si="18"/>
        <v>365</v>
      </c>
      <c r="F633" s="43">
        <f>COUNTIF(E634:$E$981,365)</f>
        <v>348</v>
      </c>
      <c r="G633" s="43">
        <f>COUNTIF(E634:$E$981,366)</f>
        <v>0</v>
      </c>
      <c r="H633" s="2"/>
    </row>
    <row r="634" spans="1:8" x14ac:dyDescent="0.25">
      <c r="A634" s="45">
        <f t="shared" si="19"/>
        <v>46228</v>
      </c>
      <c r="B634" s="49">
        <f>ROUND(('Все выпуски'!$Z$3*'Все выпуски'!$Z$6/100)*((VLOOKUP(IF(D634="Нет",VLOOKUP(C634,'Айгенис Оп31'!$A$2:$C$13,3,0),VLOOKUP((C634-1),'Айгенис Оп31'!$A$2:$C$13,3,0)),$A$2:$G$981,6,0)-VLOOKUP(A634,$A$2:$G$981,6,0))/365+(VLOOKUP(IF(D634="Нет",VLOOKUP(C634,'Айгенис Оп31'!$A$2:$C$13,3,0),VLOOKUP((C634-1),'Айгенис Оп31'!$A$2:$C$13,3,0)),$A$2:$G$981,7,0)-VLOOKUP(A634,$A$2:$G$981,7,0))/366),2)</f>
        <v>7.7</v>
      </c>
      <c r="C634" s="1">
        <f>COUNTIF($D$2:D634,"Да")</f>
        <v>6</v>
      </c>
      <c r="D634" s="42" t="str">
        <f>IF(ISERROR(VLOOKUP(A634,'Айгенис Оп31'!$C$3:$C$13,1,0)),"Нет","Да")</f>
        <v>Нет</v>
      </c>
      <c r="E634" s="43">
        <f t="shared" si="18"/>
        <v>365</v>
      </c>
      <c r="F634" s="43">
        <f>COUNTIF(E635:$E$981,365)</f>
        <v>347</v>
      </c>
      <c r="G634" s="43">
        <f>COUNTIF(E635:$E$981,366)</f>
        <v>0</v>
      </c>
      <c r="H634" s="2"/>
    </row>
    <row r="635" spans="1:8" x14ac:dyDescent="0.25">
      <c r="A635" s="45">
        <f t="shared" si="19"/>
        <v>46229</v>
      </c>
      <c r="B635" s="49">
        <f>ROUND(('Все выпуски'!$Z$3*'Все выпуски'!$Z$6/100)*((VLOOKUP(IF(D635="Нет",VLOOKUP(C635,'Айгенис Оп31'!$A$2:$C$13,3,0),VLOOKUP((C635-1),'Айгенис Оп31'!$A$2:$C$13,3,0)),$A$2:$G$981,6,0)-VLOOKUP(A635,$A$2:$G$981,6,0))/365+(VLOOKUP(IF(D635="Нет",VLOOKUP(C635,'Айгенис Оп31'!$A$2:$C$13,3,0),VLOOKUP((C635-1),'Айгенис Оп31'!$A$2:$C$13,3,0)),$A$2:$G$981,7,0)-VLOOKUP(A635,$A$2:$G$981,7,0))/366),2)</f>
        <v>7.81</v>
      </c>
      <c r="C635" s="1">
        <f>COUNTIF($D$2:D635,"Да")</f>
        <v>6</v>
      </c>
      <c r="D635" s="42" t="str">
        <f>IF(ISERROR(VLOOKUP(A635,'Айгенис Оп31'!$C$3:$C$13,1,0)),"Нет","Да")</f>
        <v>Нет</v>
      </c>
      <c r="E635" s="43">
        <f t="shared" si="18"/>
        <v>365</v>
      </c>
      <c r="F635" s="43">
        <f>COUNTIF(E636:$E$981,365)</f>
        <v>346</v>
      </c>
      <c r="G635" s="43">
        <f>COUNTIF(E636:$E$981,366)</f>
        <v>0</v>
      </c>
      <c r="H635" s="2"/>
    </row>
    <row r="636" spans="1:8" x14ac:dyDescent="0.25">
      <c r="A636" s="45">
        <f t="shared" si="19"/>
        <v>46230</v>
      </c>
      <c r="B636" s="49">
        <f>ROUND(('Все выпуски'!$Z$3*'Все выпуски'!$Z$6/100)*((VLOOKUP(IF(D636="Нет",VLOOKUP(C636,'Айгенис Оп31'!$A$2:$C$13,3,0),VLOOKUP((C636-1),'Айгенис Оп31'!$A$2:$C$13,3,0)),$A$2:$G$981,6,0)-VLOOKUP(A636,$A$2:$G$981,6,0))/365+(VLOOKUP(IF(D636="Нет",VLOOKUP(C636,'Айгенис Оп31'!$A$2:$C$13,3,0),VLOOKUP((C636-1),'Айгенис Оп31'!$A$2:$C$13,3,0)),$A$2:$G$981,7,0)-VLOOKUP(A636,$A$2:$G$981,7,0))/366),2)</f>
        <v>7.91</v>
      </c>
      <c r="C636" s="1">
        <f>COUNTIF($D$2:D636,"Да")</f>
        <v>6</v>
      </c>
      <c r="D636" s="42" t="str">
        <f>IF(ISERROR(VLOOKUP(A636,'Айгенис Оп31'!$C$3:$C$13,1,0)),"Нет","Да")</f>
        <v>Нет</v>
      </c>
      <c r="E636" s="43">
        <f t="shared" si="18"/>
        <v>365</v>
      </c>
      <c r="F636" s="43">
        <f>COUNTIF(E637:$E$981,365)</f>
        <v>345</v>
      </c>
      <c r="G636" s="43">
        <f>COUNTIF(E637:$E$981,366)</f>
        <v>0</v>
      </c>
      <c r="H636" s="2"/>
    </row>
    <row r="637" spans="1:8" x14ac:dyDescent="0.25">
      <c r="A637" s="45">
        <f t="shared" si="19"/>
        <v>46231</v>
      </c>
      <c r="B637" s="49">
        <f>ROUND(('Все выпуски'!$Z$3*'Все выпуски'!$Z$6/100)*((VLOOKUP(IF(D637="Нет",VLOOKUP(C637,'Айгенис Оп31'!$A$2:$C$13,3,0),VLOOKUP((C637-1),'Айгенис Оп31'!$A$2:$C$13,3,0)),$A$2:$G$981,6,0)-VLOOKUP(A637,$A$2:$G$981,6,0))/365+(VLOOKUP(IF(D637="Нет",VLOOKUP(C637,'Айгенис Оп31'!$A$2:$C$13,3,0),VLOOKUP((C637-1),'Айгенис Оп31'!$A$2:$C$13,3,0)),$A$2:$G$981,7,0)-VLOOKUP(A637,$A$2:$G$981,7,0))/366),2)</f>
        <v>8.01</v>
      </c>
      <c r="C637" s="1">
        <f>COUNTIF($D$2:D637,"Да")</f>
        <v>6</v>
      </c>
      <c r="D637" s="42" t="str">
        <f>IF(ISERROR(VLOOKUP(A637,'Айгенис Оп31'!$C$3:$C$13,1,0)),"Нет","Да")</f>
        <v>Нет</v>
      </c>
      <c r="E637" s="43">
        <f t="shared" si="18"/>
        <v>365</v>
      </c>
      <c r="F637" s="43">
        <f>COUNTIF(E638:$E$981,365)</f>
        <v>344</v>
      </c>
      <c r="G637" s="43">
        <f>COUNTIF(E638:$E$981,366)</f>
        <v>0</v>
      </c>
      <c r="H637" s="2"/>
    </row>
    <row r="638" spans="1:8" x14ac:dyDescent="0.25">
      <c r="A638" s="45">
        <f t="shared" si="19"/>
        <v>46232</v>
      </c>
      <c r="B638" s="49">
        <f>ROUND(('Все выпуски'!$Z$3*'Все выпуски'!$Z$6/100)*((VLOOKUP(IF(D638="Нет",VLOOKUP(C638,'Айгенис Оп31'!$A$2:$C$13,3,0),VLOOKUP((C638-1),'Айгенис Оп31'!$A$2:$C$13,3,0)),$A$2:$G$981,6,0)-VLOOKUP(A638,$A$2:$G$981,6,0))/365+(VLOOKUP(IF(D638="Нет",VLOOKUP(C638,'Айгенис Оп31'!$A$2:$C$13,3,0),VLOOKUP((C638-1),'Айгенис Оп31'!$A$2:$C$13,3,0)),$A$2:$G$981,7,0)-VLOOKUP(A638,$A$2:$G$981,7,0))/366),2)</f>
        <v>8.11</v>
      </c>
      <c r="C638" s="1">
        <f>COUNTIF($D$2:D638,"Да")</f>
        <v>6</v>
      </c>
      <c r="D638" s="42" t="str">
        <f>IF(ISERROR(VLOOKUP(A638,'Айгенис Оп31'!$C$3:$C$13,1,0)),"Нет","Да")</f>
        <v>Нет</v>
      </c>
      <c r="E638" s="43">
        <f t="shared" si="18"/>
        <v>365</v>
      </c>
      <c r="F638" s="43">
        <f>COUNTIF(E639:$E$981,365)</f>
        <v>343</v>
      </c>
      <c r="G638" s="43">
        <f>COUNTIF(E639:$E$981,366)</f>
        <v>0</v>
      </c>
      <c r="H638" s="2"/>
    </row>
    <row r="639" spans="1:8" x14ac:dyDescent="0.25">
      <c r="A639" s="45">
        <f t="shared" si="19"/>
        <v>46233</v>
      </c>
      <c r="B639" s="49">
        <f>ROUND(('Все выпуски'!$Z$3*'Все выпуски'!$Z$6/100)*((VLOOKUP(IF(D639="Нет",VLOOKUP(C639,'Айгенис Оп31'!$A$2:$C$13,3,0),VLOOKUP((C639-1),'Айгенис Оп31'!$A$2:$C$13,3,0)),$A$2:$G$981,6,0)-VLOOKUP(A639,$A$2:$G$981,6,0))/365+(VLOOKUP(IF(D639="Нет",VLOOKUP(C639,'Айгенис Оп31'!$A$2:$C$13,3,0),VLOOKUP((C639-1),'Айгенис Оп31'!$A$2:$C$13,3,0)),$A$2:$G$981,7,0)-VLOOKUP(A639,$A$2:$G$981,7,0))/366),2)</f>
        <v>8.2100000000000009</v>
      </c>
      <c r="C639" s="1">
        <f>COUNTIF($D$2:D639,"Да")</f>
        <v>6</v>
      </c>
      <c r="D639" s="42" t="str">
        <f>IF(ISERROR(VLOOKUP(A639,'Айгенис Оп31'!$C$3:$C$13,1,0)),"Нет","Да")</f>
        <v>Нет</v>
      </c>
      <c r="E639" s="43">
        <f t="shared" si="18"/>
        <v>365</v>
      </c>
      <c r="F639" s="43">
        <f>COUNTIF(E640:$E$981,365)</f>
        <v>342</v>
      </c>
      <c r="G639" s="43">
        <f>COUNTIF(E640:$E$981,366)</f>
        <v>0</v>
      </c>
      <c r="H639" s="2"/>
    </row>
    <row r="640" spans="1:8" x14ac:dyDescent="0.25">
      <c r="A640" s="45">
        <f t="shared" si="19"/>
        <v>46234</v>
      </c>
      <c r="B640" s="49">
        <f>ROUND(('Все выпуски'!$Z$3*'Все выпуски'!$Z$6/100)*((VLOOKUP(IF(D640="Нет",VLOOKUP(C640,'Айгенис Оп31'!$A$2:$C$13,3,0),VLOOKUP((C640-1),'Айгенис Оп31'!$A$2:$C$13,3,0)),$A$2:$G$981,6,0)-VLOOKUP(A640,$A$2:$G$981,6,0))/365+(VLOOKUP(IF(D640="Нет",VLOOKUP(C640,'Айгенис Оп31'!$A$2:$C$13,3,0),VLOOKUP((C640-1),'Айгенис Оп31'!$A$2:$C$13,3,0)),$A$2:$G$981,7,0)-VLOOKUP(A640,$A$2:$G$981,7,0))/366),2)</f>
        <v>8.31</v>
      </c>
      <c r="C640" s="1">
        <f>COUNTIF($D$2:D640,"Да")</f>
        <v>6</v>
      </c>
      <c r="D640" s="42" t="str">
        <f>IF(ISERROR(VLOOKUP(A640,'Айгенис Оп31'!$C$3:$C$13,1,0)),"Нет","Да")</f>
        <v>Нет</v>
      </c>
      <c r="E640" s="43">
        <f t="shared" si="18"/>
        <v>365</v>
      </c>
      <c r="F640" s="43">
        <f>COUNTIF(E641:$E$981,365)</f>
        <v>341</v>
      </c>
      <c r="G640" s="43">
        <f>COUNTIF(E641:$E$981,366)</f>
        <v>0</v>
      </c>
      <c r="H640" s="2"/>
    </row>
    <row r="641" spans="1:8" x14ac:dyDescent="0.25">
      <c r="A641" s="45">
        <f t="shared" si="19"/>
        <v>46235</v>
      </c>
      <c r="B641" s="49">
        <f>ROUND(('Все выпуски'!$Z$3*'Все выпуски'!$Z$6/100)*((VLOOKUP(IF(D641="Нет",VLOOKUP(C641,'Айгенис Оп31'!$A$2:$C$13,3,0),VLOOKUP((C641-1),'Айгенис Оп31'!$A$2:$C$13,3,0)),$A$2:$G$981,6,0)-VLOOKUP(A641,$A$2:$G$981,6,0))/365+(VLOOKUP(IF(D641="Нет",VLOOKUP(C641,'Айгенис Оп31'!$A$2:$C$13,3,0),VLOOKUP((C641-1),'Айгенис Оп31'!$A$2:$C$13,3,0)),$A$2:$G$981,7,0)-VLOOKUP(A641,$A$2:$G$981,7,0))/366),2)</f>
        <v>8.41</v>
      </c>
      <c r="C641" s="1">
        <f>COUNTIF($D$2:D641,"Да")</f>
        <v>6</v>
      </c>
      <c r="D641" s="42" t="str">
        <f>IF(ISERROR(VLOOKUP(A641,'Айгенис Оп31'!$C$3:$C$13,1,0)),"Нет","Да")</f>
        <v>Нет</v>
      </c>
      <c r="E641" s="43">
        <f t="shared" si="18"/>
        <v>365</v>
      </c>
      <c r="F641" s="43">
        <f>COUNTIF(E642:$E$981,365)</f>
        <v>340</v>
      </c>
      <c r="G641" s="43">
        <f>COUNTIF(E642:$E$981,366)</f>
        <v>0</v>
      </c>
      <c r="H641" s="2"/>
    </row>
    <row r="642" spans="1:8" x14ac:dyDescent="0.25">
      <c r="A642" s="45">
        <f t="shared" si="19"/>
        <v>46236</v>
      </c>
      <c r="B642" s="49">
        <f>ROUND(('Все выпуски'!$Z$3*'Все выпуски'!$Z$6/100)*((VLOOKUP(IF(D642="Нет",VLOOKUP(C642,'Айгенис Оп31'!$A$2:$C$13,3,0),VLOOKUP((C642-1),'Айгенис Оп31'!$A$2:$C$13,3,0)),$A$2:$G$981,6,0)-VLOOKUP(A642,$A$2:$G$981,6,0))/365+(VLOOKUP(IF(D642="Нет",VLOOKUP(C642,'Айгенис Оп31'!$A$2:$C$13,3,0),VLOOKUP((C642-1),'Айгенис Оп31'!$A$2:$C$13,3,0)),$A$2:$G$981,7,0)-VLOOKUP(A642,$A$2:$G$981,7,0))/366),2)</f>
        <v>8.52</v>
      </c>
      <c r="C642" s="1">
        <f>COUNTIF($D$2:D642,"Да")</f>
        <v>6</v>
      </c>
      <c r="D642" s="42" t="str">
        <f>IF(ISERROR(VLOOKUP(A642,'Айгенис Оп31'!$C$3:$C$13,1,0)),"Нет","Да")</f>
        <v>Нет</v>
      </c>
      <c r="E642" s="43">
        <f t="shared" si="18"/>
        <v>365</v>
      </c>
      <c r="F642" s="43">
        <f>COUNTIF(E643:$E$981,365)</f>
        <v>339</v>
      </c>
      <c r="G642" s="43">
        <f>COUNTIF(E643:$E$981,366)</f>
        <v>0</v>
      </c>
      <c r="H642" s="2"/>
    </row>
    <row r="643" spans="1:8" x14ac:dyDescent="0.25">
      <c r="A643" s="45">
        <f t="shared" si="19"/>
        <v>46237</v>
      </c>
      <c r="B643" s="49">
        <f>ROUND(('Все выпуски'!$Z$3*'Все выпуски'!$Z$6/100)*((VLOOKUP(IF(D643="Нет",VLOOKUP(C643,'Айгенис Оп31'!$A$2:$C$13,3,0),VLOOKUP((C643-1),'Айгенис Оп31'!$A$2:$C$13,3,0)),$A$2:$G$981,6,0)-VLOOKUP(A643,$A$2:$G$981,6,0))/365+(VLOOKUP(IF(D643="Нет",VLOOKUP(C643,'Айгенис Оп31'!$A$2:$C$13,3,0),VLOOKUP((C643-1),'Айгенис Оп31'!$A$2:$C$13,3,0)),$A$2:$G$981,7,0)-VLOOKUP(A643,$A$2:$G$981,7,0))/366),2)</f>
        <v>8.6199999999999992</v>
      </c>
      <c r="C643" s="1">
        <f>COUNTIF($D$2:D643,"Да")</f>
        <v>6</v>
      </c>
      <c r="D643" s="42" t="str">
        <f>IF(ISERROR(VLOOKUP(A643,'Айгенис Оп31'!$C$3:$C$13,1,0)),"Нет","Да")</f>
        <v>Нет</v>
      </c>
      <c r="E643" s="43">
        <f t="shared" ref="E643:E706" si="20">IF(MOD(YEAR(A643),4)=0,366,365)</f>
        <v>365</v>
      </c>
      <c r="F643" s="43">
        <f>COUNTIF(E644:$E$981,365)</f>
        <v>338</v>
      </c>
      <c r="G643" s="43">
        <f>COUNTIF(E644:$E$981,366)</f>
        <v>0</v>
      </c>
      <c r="H643" s="2"/>
    </row>
    <row r="644" spans="1:8" x14ac:dyDescent="0.25">
      <c r="A644" s="45">
        <f t="shared" ref="A644:A707" si="21">A643+1</f>
        <v>46238</v>
      </c>
      <c r="B644" s="49">
        <f>ROUND(('Все выпуски'!$Z$3*'Все выпуски'!$Z$6/100)*((VLOOKUP(IF(D644="Нет",VLOOKUP(C644,'Айгенис Оп31'!$A$2:$C$13,3,0),VLOOKUP((C644-1),'Айгенис Оп31'!$A$2:$C$13,3,0)),$A$2:$G$981,6,0)-VLOOKUP(A644,$A$2:$G$981,6,0))/365+(VLOOKUP(IF(D644="Нет",VLOOKUP(C644,'Айгенис Оп31'!$A$2:$C$13,3,0),VLOOKUP((C644-1),'Айгенис Оп31'!$A$2:$C$13,3,0)),$A$2:$G$981,7,0)-VLOOKUP(A644,$A$2:$G$981,7,0))/366),2)</f>
        <v>8.7200000000000006</v>
      </c>
      <c r="C644" s="1">
        <f>COUNTIF($D$2:D644,"Да")</f>
        <v>6</v>
      </c>
      <c r="D644" s="42" t="str">
        <f>IF(ISERROR(VLOOKUP(A644,'Айгенис Оп31'!$C$3:$C$13,1,0)),"Нет","Да")</f>
        <v>Нет</v>
      </c>
      <c r="E644" s="43">
        <f t="shared" si="20"/>
        <v>365</v>
      </c>
      <c r="F644" s="43">
        <f>COUNTIF(E645:$E$981,365)</f>
        <v>337</v>
      </c>
      <c r="G644" s="43">
        <f>COUNTIF(E645:$E$981,366)</f>
        <v>0</v>
      </c>
      <c r="H644" s="2"/>
    </row>
    <row r="645" spans="1:8" x14ac:dyDescent="0.25">
      <c r="A645" s="45">
        <f t="shared" si="21"/>
        <v>46239</v>
      </c>
      <c r="B645" s="49">
        <f>ROUND(('Все выпуски'!$Z$3*'Все выпуски'!$Z$6/100)*((VLOOKUP(IF(D645="Нет",VLOOKUP(C645,'Айгенис Оп31'!$A$2:$C$13,3,0),VLOOKUP((C645-1),'Айгенис Оп31'!$A$2:$C$13,3,0)),$A$2:$G$981,6,0)-VLOOKUP(A645,$A$2:$G$981,6,0))/365+(VLOOKUP(IF(D645="Нет",VLOOKUP(C645,'Айгенис Оп31'!$A$2:$C$13,3,0),VLOOKUP((C645-1),'Айгенис Оп31'!$A$2:$C$13,3,0)),$A$2:$G$981,7,0)-VLOOKUP(A645,$A$2:$G$981,7,0))/366),2)</f>
        <v>8.82</v>
      </c>
      <c r="C645" s="1">
        <f>COUNTIF($D$2:D645,"Да")</f>
        <v>6</v>
      </c>
      <c r="D645" s="42" t="str">
        <f>IF(ISERROR(VLOOKUP(A645,'Айгенис Оп31'!$C$3:$C$13,1,0)),"Нет","Да")</f>
        <v>Нет</v>
      </c>
      <c r="E645" s="43">
        <f t="shared" si="20"/>
        <v>365</v>
      </c>
      <c r="F645" s="43">
        <f>COUNTIF(E646:$E$981,365)</f>
        <v>336</v>
      </c>
      <c r="G645" s="43">
        <f>COUNTIF(E646:$E$981,366)</f>
        <v>0</v>
      </c>
      <c r="H645" s="2"/>
    </row>
    <row r="646" spans="1:8" x14ac:dyDescent="0.25">
      <c r="A646" s="45">
        <f t="shared" si="21"/>
        <v>46240</v>
      </c>
      <c r="B646" s="49">
        <f>ROUND(('Все выпуски'!$Z$3*'Все выпуски'!$Z$6/100)*((VLOOKUP(IF(D646="Нет",VLOOKUP(C646,'Айгенис Оп31'!$A$2:$C$13,3,0),VLOOKUP((C646-1),'Айгенис Оп31'!$A$2:$C$13,3,0)),$A$2:$G$981,6,0)-VLOOKUP(A646,$A$2:$G$981,6,0))/365+(VLOOKUP(IF(D646="Нет",VLOOKUP(C646,'Айгенис Оп31'!$A$2:$C$13,3,0),VLOOKUP((C646-1),'Айгенис Оп31'!$A$2:$C$13,3,0)),$A$2:$G$981,7,0)-VLOOKUP(A646,$A$2:$G$981,7,0))/366),2)</f>
        <v>8.92</v>
      </c>
      <c r="C646" s="1">
        <f>COUNTIF($D$2:D646,"Да")</f>
        <v>6</v>
      </c>
      <c r="D646" s="42" t="str">
        <f>IF(ISERROR(VLOOKUP(A646,'Айгенис Оп31'!$C$3:$C$13,1,0)),"Нет","Да")</f>
        <v>Нет</v>
      </c>
      <c r="E646" s="43">
        <f t="shared" si="20"/>
        <v>365</v>
      </c>
      <c r="F646" s="43">
        <f>COUNTIF(E647:$E$981,365)</f>
        <v>335</v>
      </c>
      <c r="G646" s="43">
        <f>COUNTIF(E647:$E$981,366)</f>
        <v>0</v>
      </c>
      <c r="H646" s="2"/>
    </row>
    <row r="647" spans="1:8" x14ac:dyDescent="0.25">
      <c r="A647" s="45">
        <f t="shared" si="21"/>
        <v>46241</v>
      </c>
      <c r="B647" s="49">
        <f>ROUND(('Все выпуски'!$Z$3*'Все выпуски'!$Z$6/100)*((VLOOKUP(IF(D647="Нет",VLOOKUP(C647,'Айгенис Оп31'!$A$2:$C$13,3,0),VLOOKUP((C647-1),'Айгенис Оп31'!$A$2:$C$13,3,0)),$A$2:$G$981,6,0)-VLOOKUP(A647,$A$2:$G$981,6,0))/365+(VLOOKUP(IF(D647="Нет",VLOOKUP(C647,'Айгенис Оп31'!$A$2:$C$13,3,0),VLOOKUP((C647-1),'Айгенис Оп31'!$A$2:$C$13,3,0)),$A$2:$G$981,7,0)-VLOOKUP(A647,$A$2:$G$981,7,0))/366),2)</f>
        <v>9.02</v>
      </c>
      <c r="C647" s="1">
        <f>COUNTIF($D$2:D647,"Да")</f>
        <v>6</v>
      </c>
      <c r="D647" s="42" t="str">
        <f>IF(ISERROR(VLOOKUP(A647,'Айгенис Оп31'!$C$3:$C$13,1,0)),"Нет","Да")</f>
        <v>Нет</v>
      </c>
      <c r="E647" s="43">
        <f t="shared" si="20"/>
        <v>365</v>
      </c>
      <c r="F647" s="43">
        <f>COUNTIF(E648:$E$981,365)</f>
        <v>334</v>
      </c>
      <c r="G647" s="43">
        <f>COUNTIF(E648:$E$981,366)</f>
        <v>0</v>
      </c>
      <c r="H647" s="2"/>
    </row>
    <row r="648" spans="1:8" x14ac:dyDescent="0.25">
      <c r="A648" s="45">
        <f t="shared" si="21"/>
        <v>46242</v>
      </c>
      <c r="B648" s="49">
        <f>ROUND(('Все выпуски'!$Z$3*'Все выпуски'!$Z$6/100)*((VLOOKUP(IF(D648="Нет",VLOOKUP(C648,'Айгенис Оп31'!$A$2:$C$13,3,0),VLOOKUP((C648-1),'Айгенис Оп31'!$A$2:$C$13,3,0)),$A$2:$G$981,6,0)-VLOOKUP(A648,$A$2:$G$981,6,0))/365+(VLOOKUP(IF(D648="Нет",VLOOKUP(C648,'Айгенис Оп31'!$A$2:$C$13,3,0),VLOOKUP((C648-1),'Айгенис Оп31'!$A$2:$C$13,3,0)),$A$2:$G$981,7,0)-VLOOKUP(A648,$A$2:$G$981,7,0))/366),2)</f>
        <v>9.1199999999999992</v>
      </c>
      <c r="C648" s="1">
        <f>COUNTIF($D$2:D648,"Да")</f>
        <v>6</v>
      </c>
      <c r="D648" s="42" t="str">
        <f>IF(ISERROR(VLOOKUP(A648,'Айгенис Оп31'!$C$3:$C$13,1,0)),"Нет","Да")</f>
        <v>Нет</v>
      </c>
      <c r="E648" s="43">
        <f t="shared" si="20"/>
        <v>365</v>
      </c>
      <c r="F648" s="43">
        <f>COUNTIF(E649:$E$981,365)</f>
        <v>333</v>
      </c>
      <c r="G648" s="43">
        <f>COUNTIF(E649:$E$981,366)</f>
        <v>0</v>
      </c>
      <c r="H648" s="2"/>
    </row>
    <row r="649" spans="1:8" x14ac:dyDescent="0.25">
      <c r="A649" s="45">
        <f t="shared" si="21"/>
        <v>46243</v>
      </c>
      <c r="B649" s="49">
        <f>ROUND(('Все выпуски'!$Z$3*'Все выпуски'!$Z$6/100)*((VLOOKUP(IF(D649="Нет",VLOOKUP(C649,'Айгенис Оп31'!$A$2:$C$13,3,0),VLOOKUP((C649-1),'Айгенис Оп31'!$A$2:$C$13,3,0)),$A$2:$G$981,6,0)-VLOOKUP(A649,$A$2:$G$981,6,0))/365+(VLOOKUP(IF(D649="Нет",VLOOKUP(C649,'Айгенис Оп31'!$A$2:$C$13,3,0),VLOOKUP((C649-1),'Айгенис Оп31'!$A$2:$C$13,3,0)),$A$2:$G$981,7,0)-VLOOKUP(A649,$A$2:$G$981,7,0))/366),2)</f>
        <v>9.2200000000000006</v>
      </c>
      <c r="C649" s="1">
        <f>COUNTIF($D$2:D649,"Да")</f>
        <v>6</v>
      </c>
      <c r="D649" s="42" t="str">
        <f>IF(ISERROR(VLOOKUP(A649,'Айгенис Оп31'!$C$3:$C$13,1,0)),"Нет","Да")</f>
        <v>Нет</v>
      </c>
      <c r="E649" s="43">
        <f t="shared" si="20"/>
        <v>365</v>
      </c>
      <c r="F649" s="43">
        <f>COUNTIF(E650:$E$981,365)</f>
        <v>332</v>
      </c>
      <c r="G649" s="43">
        <f>COUNTIF(E650:$E$981,366)</f>
        <v>0</v>
      </c>
      <c r="H649" s="2"/>
    </row>
    <row r="650" spans="1:8" x14ac:dyDescent="0.25">
      <c r="A650" s="45">
        <f t="shared" si="21"/>
        <v>46244</v>
      </c>
      <c r="B650" s="49">
        <f>ROUND(('Все выпуски'!$Z$3*'Все выпуски'!$Z$6/100)*((VLOOKUP(IF(D650="Нет",VLOOKUP(C650,'Айгенис Оп31'!$A$2:$C$13,3,0),VLOOKUP((C650-1),'Айгенис Оп31'!$A$2:$C$13,3,0)),$A$2:$G$981,6,0)-VLOOKUP(A650,$A$2:$G$981,6,0))/365+(VLOOKUP(IF(D650="Нет",VLOOKUP(C650,'Айгенис Оп31'!$A$2:$C$13,3,0),VLOOKUP((C650-1),'Айгенис Оп31'!$A$2:$C$13,3,0)),$A$2:$G$981,7,0)-VLOOKUP(A650,$A$2:$G$981,7,0))/366),2)</f>
        <v>9.33</v>
      </c>
      <c r="C650" s="1">
        <f>COUNTIF($D$2:D650,"Да")</f>
        <v>7</v>
      </c>
      <c r="D650" s="42" t="str">
        <f>IF(ISERROR(VLOOKUP(A650,'Айгенис Оп31'!$C$3:$C$13,1,0)),"Нет","Да")</f>
        <v>Да</v>
      </c>
      <c r="E650" s="43">
        <f t="shared" si="20"/>
        <v>365</v>
      </c>
      <c r="F650" s="43">
        <f>COUNTIF(E651:$E$981,365)</f>
        <v>331</v>
      </c>
      <c r="G650" s="43">
        <f>COUNTIF(E651:$E$981,366)</f>
        <v>0</v>
      </c>
      <c r="H650" s="2"/>
    </row>
    <row r="651" spans="1:8" x14ac:dyDescent="0.25">
      <c r="A651" s="45">
        <f t="shared" si="21"/>
        <v>46245</v>
      </c>
      <c r="B651" s="49">
        <f>ROUND(('Все выпуски'!$Z$3*'Все выпуски'!$Z$6/100)*((VLOOKUP(IF(D651="Нет",VLOOKUP(C651,'Айгенис Оп31'!$A$2:$C$13,3,0),VLOOKUP((C651-1),'Айгенис Оп31'!$A$2:$C$13,3,0)),$A$2:$G$981,6,0)-VLOOKUP(A651,$A$2:$G$981,6,0))/365+(VLOOKUP(IF(D651="Нет",VLOOKUP(C651,'Айгенис Оп31'!$A$2:$C$13,3,0),VLOOKUP((C651-1),'Айгенис Оп31'!$A$2:$C$13,3,0)),$A$2:$G$981,7,0)-VLOOKUP(A651,$A$2:$G$981,7,0))/366),2)</f>
        <v>0.1</v>
      </c>
      <c r="C651" s="1">
        <f>COUNTIF($D$2:D651,"Да")</f>
        <v>7</v>
      </c>
      <c r="D651" s="42" t="str">
        <f>IF(ISERROR(VLOOKUP(A651,'Айгенис Оп31'!$C$3:$C$13,1,0)),"Нет","Да")</f>
        <v>Нет</v>
      </c>
      <c r="E651" s="43">
        <f t="shared" si="20"/>
        <v>365</v>
      </c>
      <c r="F651" s="43">
        <f>COUNTIF(E652:$E$981,365)</f>
        <v>330</v>
      </c>
      <c r="G651" s="43">
        <f>COUNTIF(E652:$E$981,366)</f>
        <v>0</v>
      </c>
      <c r="H651" s="2"/>
    </row>
    <row r="652" spans="1:8" x14ac:dyDescent="0.25">
      <c r="A652" s="45">
        <f t="shared" si="21"/>
        <v>46246</v>
      </c>
      <c r="B652" s="49">
        <f>ROUND(('Все выпуски'!$Z$3*'Все выпуски'!$Z$6/100)*((VLOOKUP(IF(D652="Нет",VLOOKUP(C652,'Айгенис Оп31'!$A$2:$C$13,3,0),VLOOKUP((C652-1),'Айгенис Оп31'!$A$2:$C$13,3,0)),$A$2:$G$981,6,0)-VLOOKUP(A652,$A$2:$G$981,6,0))/365+(VLOOKUP(IF(D652="Нет",VLOOKUP(C652,'Айгенис Оп31'!$A$2:$C$13,3,0),VLOOKUP((C652-1),'Айгенис Оп31'!$A$2:$C$13,3,0)),$A$2:$G$981,7,0)-VLOOKUP(A652,$A$2:$G$981,7,0))/366),2)</f>
        <v>0.2</v>
      </c>
      <c r="C652" s="1">
        <f>COUNTIF($D$2:D652,"Да")</f>
        <v>7</v>
      </c>
      <c r="D652" s="42" t="str">
        <f>IF(ISERROR(VLOOKUP(A652,'Айгенис Оп31'!$C$3:$C$13,1,0)),"Нет","Да")</f>
        <v>Нет</v>
      </c>
      <c r="E652" s="43">
        <f t="shared" si="20"/>
        <v>365</v>
      </c>
      <c r="F652" s="43">
        <f>COUNTIF(E653:$E$981,365)</f>
        <v>329</v>
      </c>
      <c r="G652" s="43">
        <f>COUNTIF(E653:$E$981,366)</f>
        <v>0</v>
      </c>
      <c r="H652" s="2"/>
    </row>
    <row r="653" spans="1:8" x14ac:dyDescent="0.25">
      <c r="A653" s="45">
        <f t="shared" si="21"/>
        <v>46247</v>
      </c>
      <c r="B653" s="49">
        <f>ROUND(('Все выпуски'!$Z$3*'Все выпуски'!$Z$6/100)*((VLOOKUP(IF(D653="Нет",VLOOKUP(C653,'Айгенис Оп31'!$A$2:$C$13,3,0),VLOOKUP((C653-1),'Айгенис Оп31'!$A$2:$C$13,3,0)),$A$2:$G$981,6,0)-VLOOKUP(A653,$A$2:$G$981,6,0))/365+(VLOOKUP(IF(D653="Нет",VLOOKUP(C653,'Айгенис Оп31'!$A$2:$C$13,3,0),VLOOKUP((C653-1),'Айгенис Оп31'!$A$2:$C$13,3,0)),$A$2:$G$981,7,0)-VLOOKUP(A653,$A$2:$G$981,7,0))/366),2)</f>
        <v>0.3</v>
      </c>
      <c r="C653" s="1">
        <f>COUNTIF($D$2:D653,"Да")</f>
        <v>7</v>
      </c>
      <c r="D653" s="42" t="str">
        <f>IF(ISERROR(VLOOKUP(A653,'Айгенис Оп31'!$C$3:$C$13,1,0)),"Нет","Да")</f>
        <v>Нет</v>
      </c>
      <c r="E653" s="43">
        <f t="shared" si="20"/>
        <v>365</v>
      </c>
      <c r="F653" s="43">
        <f>COUNTIF(E654:$E$981,365)</f>
        <v>328</v>
      </c>
      <c r="G653" s="43">
        <f>COUNTIF(E654:$E$981,366)</f>
        <v>0</v>
      </c>
      <c r="H653" s="2"/>
    </row>
    <row r="654" spans="1:8" x14ac:dyDescent="0.25">
      <c r="A654" s="45">
        <f t="shared" si="21"/>
        <v>46248</v>
      </c>
      <c r="B654" s="49">
        <f>ROUND(('Все выпуски'!$Z$3*'Все выпуски'!$Z$6/100)*((VLOOKUP(IF(D654="Нет",VLOOKUP(C654,'Айгенис Оп31'!$A$2:$C$13,3,0),VLOOKUP((C654-1),'Айгенис Оп31'!$A$2:$C$13,3,0)),$A$2:$G$981,6,0)-VLOOKUP(A654,$A$2:$G$981,6,0))/365+(VLOOKUP(IF(D654="Нет",VLOOKUP(C654,'Айгенис Оп31'!$A$2:$C$13,3,0),VLOOKUP((C654-1),'Айгенис Оп31'!$A$2:$C$13,3,0)),$A$2:$G$981,7,0)-VLOOKUP(A654,$A$2:$G$981,7,0))/366),2)</f>
        <v>0.41</v>
      </c>
      <c r="C654" s="1">
        <f>COUNTIF($D$2:D654,"Да")</f>
        <v>7</v>
      </c>
      <c r="D654" s="42" t="str">
        <f>IF(ISERROR(VLOOKUP(A654,'Айгенис Оп31'!$C$3:$C$13,1,0)),"Нет","Да")</f>
        <v>Нет</v>
      </c>
      <c r="E654" s="43">
        <f t="shared" si="20"/>
        <v>365</v>
      </c>
      <c r="F654" s="43">
        <f>COUNTIF(E655:$E$981,365)</f>
        <v>327</v>
      </c>
      <c r="G654" s="43">
        <f>COUNTIF(E655:$E$981,366)</f>
        <v>0</v>
      </c>
      <c r="H654" s="2"/>
    </row>
    <row r="655" spans="1:8" x14ac:dyDescent="0.25">
      <c r="A655" s="45">
        <f t="shared" si="21"/>
        <v>46249</v>
      </c>
      <c r="B655" s="49">
        <f>ROUND(('Все выпуски'!$Z$3*'Все выпуски'!$Z$6/100)*((VLOOKUP(IF(D655="Нет",VLOOKUP(C655,'Айгенис Оп31'!$A$2:$C$13,3,0),VLOOKUP((C655-1),'Айгенис Оп31'!$A$2:$C$13,3,0)),$A$2:$G$981,6,0)-VLOOKUP(A655,$A$2:$G$981,6,0))/365+(VLOOKUP(IF(D655="Нет",VLOOKUP(C655,'Айгенис Оп31'!$A$2:$C$13,3,0),VLOOKUP((C655-1),'Айгенис Оп31'!$A$2:$C$13,3,0)),$A$2:$G$981,7,0)-VLOOKUP(A655,$A$2:$G$981,7,0))/366),2)</f>
        <v>0.51</v>
      </c>
      <c r="C655" s="1">
        <f>COUNTIF($D$2:D655,"Да")</f>
        <v>7</v>
      </c>
      <c r="D655" s="42" t="str">
        <f>IF(ISERROR(VLOOKUP(A655,'Айгенис Оп31'!$C$3:$C$13,1,0)),"Нет","Да")</f>
        <v>Нет</v>
      </c>
      <c r="E655" s="43">
        <f t="shared" si="20"/>
        <v>365</v>
      </c>
      <c r="F655" s="43">
        <f>COUNTIF(E656:$E$981,365)</f>
        <v>326</v>
      </c>
      <c r="G655" s="43">
        <f>COUNTIF(E656:$E$981,366)</f>
        <v>0</v>
      </c>
      <c r="H655" s="2"/>
    </row>
    <row r="656" spans="1:8" x14ac:dyDescent="0.25">
      <c r="A656" s="45">
        <f t="shared" si="21"/>
        <v>46250</v>
      </c>
      <c r="B656" s="49">
        <f>ROUND(('Все выпуски'!$Z$3*'Все выпуски'!$Z$6/100)*((VLOOKUP(IF(D656="Нет",VLOOKUP(C656,'Айгенис Оп31'!$A$2:$C$13,3,0),VLOOKUP((C656-1),'Айгенис Оп31'!$A$2:$C$13,3,0)),$A$2:$G$981,6,0)-VLOOKUP(A656,$A$2:$G$981,6,0))/365+(VLOOKUP(IF(D656="Нет",VLOOKUP(C656,'Айгенис Оп31'!$A$2:$C$13,3,0),VLOOKUP((C656-1),'Айгенис Оп31'!$A$2:$C$13,3,0)),$A$2:$G$981,7,0)-VLOOKUP(A656,$A$2:$G$981,7,0))/366),2)</f>
        <v>0.61</v>
      </c>
      <c r="C656" s="1">
        <f>COUNTIF($D$2:D656,"Да")</f>
        <v>7</v>
      </c>
      <c r="D656" s="42" t="str">
        <f>IF(ISERROR(VLOOKUP(A656,'Айгенис Оп31'!$C$3:$C$13,1,0)),"Нет","Да")</f>
        <v>Нет</v>
      </c>
      <c r="E656" s="43">
        <f t="shared" si="20"/>
        <v>365</v>
      </c>
      <c r="F656" s="43">
        <f>COUNTIF(E657:$E$981,365)</f>
        <v>325</v>
      </c>
      <c r="G656" s="43">
        <f>COUNTIF(E657:$E$981,366)</f>
        <v>0</v>
      </c>
      <c r="H656" s="2"/>
    </row>
    <row r="657" spans="1:8" x14ac:dyDescent="0.25">
      <c r="A657" s="45">
        <f t="shared" si="21"/>
        <v>46251</v>
      </c>
      <c r="B657" s="49">
        <f>ROUND(('Все выпуски'!$Z$3*'Все выпуски'!$Z$6/100)*((VLOOKUP(IF(D657="Нет",VLOOKUP(C657,'Айгенис Оп31'!$A$2:$C$13,3,0),VLOOKUP((C657-1),'Айгенис Оп31'!$A$2:$C$13,3,0)),$A$2:$G$981,6,0)-VLOOKUP(A657,$A$2:$G$981,6,0))/365+(VLOOKUP(IF(D657="Нет",VLOOKUP(C657,'Айгенис Оп31'!$A$2:$C$13,3,0),VLOOKUP((C657-1),'Айгенис Оп31'!$A$2:$C$13,3,0)),$A$2:$G$981,7,0)-VLOOKUP(A657,$A$2:$G$981,7,0))/366),2)</f>
        <v>0.71</v>
      </c>
      <c r="C657" s="1">
        <f>COUNTIF($D$2:D657,"Да")</f>
        <v>7</v>
      </c>
      <c r="D657" s="42" t="str">
        <f>IF(ISERROR(VLOOKUP(A657,'Айгенис Оп31'!$C$3:$C$13,1,0)),"Нет","Да")</f>
        <v>Нет</v>
      </c>
      <c r="E657" s="43">
        <f t="shared" si="20"/>
        <v>365</v>
      </c>
      <c r="F657" s="43">
        <f>COUNTIF(E658:$E$981,365)</f>
        <v>324</v>
      </c>
      <c r="G657" s="43">
        <f>COUNTIF(E658:$E$981,366)</f>
        <v>0</v>
      </c>
      <c r="H657" s="2"/>
    </row>
    <row r="658" spans="1:8" x14ac:dyDescent="0.25">
      <c r="A658" s="45">
        <f t="shared" si="21"/>
        <v>46252</v>
      </c>
      <c r="B658" s="49">
        <f>ROUND(('Все выпуски'!$Z$3*'Все выпуски'!$Z$6/100)*((VLOOKUP(IF(D658="Нет",VLOOKUP(C658,'Айгенис Оп31'!$A$2:$C$13,3,0),VLOOKUP((C658-1),'Айгенис Оп31'!$A$2:$C$13,3,0)),$A$2:$G$981,6,0)-VLOOKUP(A658,$A$2:$G$981,6,0))/365+(VLOOKUP(IF(D658="Нет",VLOOKUP(C658,'Айгенис Оп31'!$A$2:$C$13,3,0),VLOOKUP((C658-1),'Айгенис Оп31'!$A$2:$C$13,3,0)),$A$2:$G$981,7,0)-VLOOKUP(A658,$A$2:$G$981,7,0))/366),2)</f>
        <v>0.81</v>
      </c>
      <c r="C658" s="1">
        <f>COUNTIF($D$2:D658,"Да")</f>
        <v>7</v>
      </c>
      <c r="D658" s="42" t="str">
        <f>IF(ISERROR(VLOOKUP(A658,'Айгенис Оп31'!$C$3:$C$13,1,0)),"Нет","Да")</f>
        <v>Нет</v>
      </c>
      <c r="E658" s="43">
        <f t="shared" si="20"/>
        <v>365</v>
      </c>
      <c r="F658" s="43">
        <f>COUNTIF(E659:$E$981,365)</f>
        <v>323</v>
      </c>
      <c r="G658" s="43">
        <f>COUNTIF(E659:$E$981,366)</f>
        <v>0</v>
      </c>
      <c r="H658" s="2"/>
    </row>
    <row r="659" spans="1:8" x14ac:dyDescent="0.25">
      <c r="A659" s="45">
        <f t="shared" si="21"/>
        <v>46253</v>
      </c>
      <c r="B659" s="49">
        <f>ROUND(('Все выпуски'!$Z$3*'Все выпуски'!$Z$6/100)*((VLOOKUP(IF(D659="Нет",VLOOKUP(C659,'Айгенис Оп31'!$A$2:$C$13,3,0),VLOOKUP((C659-1),'Айгенис Оп31'!$A$2:$C$13,3,0)),$A$2:$G$981,6,0)-VLOOKUP(A659,$A$2:$G$981,6,0))/365+(VLOOKUP(IF(D659="Нет",VLOOKUP(C659,'Айгенис Оп31'!$A$2:$C$13,3,0),VLOOKUP((C659-1),'Айгенис Оп31'!$A$2:$C$13,3,0)),$A$2:$G$981,7,0)-VLOOKUP(A659,$A$2:$G$981,7,0))/366),2)</f>
        <v>0.91</v>
      </c>
      <c r="C659" s="1">
        <f>COUNTIF($D$2:D659,"Да")</f>
        <v>7</v>
      </c>
      <c r="D659" s="42" t="str">
        <f>IF(ISERROR(VLOOKUP(A659,'Айгенис Оп31'!$C$3:$C$13,1,0)),"Нет","Да")</f>
        <v>Нет</v>
      </c>
      <c r="E659" s="43">
        <f t="shared" si="20"/>
        <v>365</v>
      </c>
      <c r="F659" s="43">
        <f>COUNTIF(E660:$E$981,365)</f>
        <v>322</v>
      </c>
      <c r="G659" s="43">
        <f>COUNTIF(E660:$E$981,366)</f>
        <v>0</v>
      </c>
      <c r="H659" s="2"/>
    </row>
    <row r="660" spans="1:8" x14ac:dyDescent="0.25">
      <c r="A660" s="45">
        <f t="shared" si="21"/>
        <v>46254</v>
      </c>
      <c r="B660" s="49">
        <f>ROUND(('Все выпуски'!$Z$3*'Все выпуски'!$Z$6/100)*((VLOOKUP(IF(D660="Нет",VLOOKUP(C660,'Айгенис Оп31'!$A$2:$C$13,3,0),VLOOKUP((C660-1),'Айгенис Оп31'!$A$2:$C$13,3,0)),$A$2:$G$981,6,0)-VLOOKUP(A660,$A$2:$G$981,6,0))/365+(VLOOKUP(IF(D660="Нет",VLOOKUP(C660,'Айгенис Оп31'!$A$2:$C$13,3,0),VLOOKUP((C660-1),'Айгенис Оп31'!$A$2:$C$13,3,0)),$A$2:$G$981,7,0)-VLOOKUP(A660,$A$2:$G$981,7,0))/366),2)</f>
        <v>1.01</v>
      </c>
      <c r="C660" s="1">
        <f>COUNTIF($D$2:D660,"Да")</f>
        <v>7</v>
      </c>
      <c r="D660" s="42" t="str">
        <f>IF(ISERROR(VLOOKUP(A660,'Айгенис Оп31'!$C$3:$C$13,1,0)),"Нет","Да")</f>
        <v>Нет</v>
      </c>
      <c r="E660" s="43">
        <f t="shared" si="20"/>
        <v>365</v>
      </c>
      <c r="F660" s="43">
        <f>COUNTIF(E661:$E$981,365)</f>
        <v>321</v>
      </c>
      <c r="G660" s="43">
        <f>COUNTIF(E661:$E$981,366)</f>
        <v>0</v>
      </c>
      <c r="H660" s="2"/>
    </row>
    <row r="661" spans="1:8" x14ac:dyDescent="0.25">
      <c r="A661" s="45">
        <f t="shared" si="21"/>
        <v>46255</v>
      </c>
      <c r="B661" s="49">
        <f>ROUND(('Все выпуски'!$Z$3*'Все выпуски'!$Z$6/100)*((VLOOKUP(IF(D661="Нет",VLOOKUP(C661,'Айгенис Оп31'!$A$2:$C$13,3,0),VLOOKUP((C661-1),'Айгенис Оп31'!$A$2:$C$13,3,0)),$A$2:$G$981,6,0)-VLOOKUP(A661,$A$2:$G$981,6,0))/365+(VLOOKUP(IF(D661="Нет",VLOOKUP(C661,'Айгенис Оп31'!$A$2:$C$13,3,0),VLOOKUP((C661-1),'Айгенис Оп31'!$A$2:$C$13,3,0)),$A$2:$G$981,7,0)-VLOOKUP(A661,$A$2:$G$981,7,0))/366),2)</f>
        <v>1.1200000000000001</v>
      </c>
      <c r="C661" s="1">
        <f>COUNTIF($D$2:D661,"Да")</f>
        <v>7</v>
      </c>
      <c r="D661" s="42" t="str">
        <f>IF(ISERROR(VLOOKUP(A661,'Айгенис Оп31'!$C$3:$C$13,1,0)),"Нет","Да")</f>
        <v>Нет</v>
      </c>
      <c r="E661" s="43">
        <f t="shared" si="20"/>
        <v>365</v>
      </c>
      <c r="F661" s="43">
        <f>COUNTIF(E662:$E$981,365)</f>
        <v>320</v>
      </c>
      <c r="G661" s="43">
        <f>COUNTIF(E662:$E$981,366)</f>
        <v>0</v>
      </c>
      <c r="H661" s="2"/>
    </row>
    <row r="662" spans="1:8" x14ac:dyDescent="0.25">
      <c r="A662" s="45">
        <f t="shared" si="21"/>
        <v>46256</v>
      </c>
      <c r="B662" s="49">
        <f>ROUND(('Все выпуски'!$Z$3*'Все выпуски'!$Z$6/100)*((VLOOKUP(IF(D662="Нет",VLOOKUP(C662,'Айгенис Оп31'!$A$2:$C$13,3,0),VLOOKUP((C662-1),'Айгенис Оп31'!$A$2:$C$13,3,0)),$A$2:$G$981,6,0)-VLOOKUP(A662,$A$2:$G$981,6,0))/365+(VLOOKUP(IF(D662="Нет",VLOOKUP(C662,'Айгенис Оп31'!$A$2:$C$13,3,0),VLOOKUP((C662-1),'Айгенис Оп31'!$A$2:$C$13,3,0)),$A$2:$G$981,7,0)-VLOOKUP(A662,$A$2:$G$981,7,0))/366),2)</f>
        <v>1.22</v>
      </c>
      <c r="C662" s="1">
        <f>COUNTIF($D$2:D662,"Да")</f>
        <v>7</v>
      </c>
      <c r="D662" s="42" t="str">
        <f>IF(ISERROR(VLOOKUP(A662,'Айгенис Оп31'!$C$3:$C$13,1,0)),"Нет","Да")</f>
        <v>Нет</v>
      </c>
      <c r="E662" s="43">
        <f t="shared" si="20"/>
        <v>365</v>
      </c>
      <c r="F662" s="43">
        <f>COUNTIF(E663:$E$981,365)</f>
        <v>319</v>
      </c>
      <c r="G662" s="43">
        <f>COUNTIF(E663:$E$981,366)</f>
        <v>0</v>
      </c>
      <c r="H662" s="2"/>
    </row>
    <row r="663" spans="1:8" x14ac:dyDescent="0.25">
      <c r="A663" s="45">
        <f t="shared" si="21"/>
        <v>46257</v>
      </c>
      <c r="B663" s="49">
        <f>ROUND(('Все выпуски'!$Z$3*'Все выпуски'!$Z$6/100)*((VLOOKUP(IF(D663="Нет",VLOOKUP(C663,'Айгенис Оп31'!$A$2:$C$13,3,0),VLOOKUP((C663-1),'Айгенис Оп31'!$A$2:$C$13,3,0)),$A$2:$G$981,6,0)-VLOOKUP(A663,$A$2:$G$981,6,0))/365+(VLOOKUP(IF(D663="Нет",VLOOKUP(C663,'Айгенис Оп31'!$A$2:$C$13,3,0),VLOOKUP((C663-1),'Айгенис Оп31'!$A$2:$C$13,3,0)),$A$2:$G$981,7,0)-VLOOKUP(A663,$A$2:$G$981,7,0))/366),2)</f>
        <v>1.32</v>
      </c>
      <c r="C663" s="1">
        <f>COUNTIF($D$2:D663,"Да")</f>
        <v>7</v>
      </c>
      <c r="D663" s="42" t="str">
        <f>IF(ISERROR(VLOOKUP(A663,'Айгенис Оп31'!$C$3:$C$13,1,0)),"Нет","Да")</f>
        <v>Нет</v>
      </c>
      <c r="E663" s="43">
        <f t="shared" si="20"/>
        <v>365</v>
      </c>
      <c r="F663" s="43">
        <f>COUNTIF(E664:$E$981,365)</f>
        <v>318</v>
      </c>
      <c r="G663" s="43">
        <f>COUNTIF(E664:$E$981,366)</f>
        <v>0</v>
      </c>
      <c r="H663" s="2"/>
    </row>
    <row r="664" spans="1:8" x14ac:dyDescent="0.25">
      <c r="A664" s="45">
        <f t="shared" si="21"/>
        <v>46258</v>
      </c>
      <c r="B664" s="49">
        <f>ROUND(('Все выпуски'!$Z$3*'Все выпуски'!$Z$6/100)*((VLOOKUP(IF(D664="Нет",VLOOKUP(C664,'Айгенис Оп31'!$A$2:$C$13,3,0),VLOOKUP((C664-1),'Айгенис Оп31'!$A$2:$C$13,3,0)),$A$2:$G$981,6,0)-VLOOKUP(A664,$A$2:$G$981,6,0))/365+(VLOOKUP(IF(D664="Нет",VLOOKUP(C664,'Айгенис Оп31'!$A$2:$C$13,3,0),VLOOKUP((C664-1),'Айгенис Оп31'!$A$2:$C$13,3,0)),$A$2:$G$981,7,0)-VLOOKUP(A664,$A$2:$G$981,7,0))/366),2)</f>
        <v>1.42</v>
      </c>
      <c r="C664" s="1">
        <f>COUNTIF($D$2:D664,"Да")</f>
        <v>7</v>
      </c>
      <c r="D664" s="42" t="str">
        <f>IF(ISERROR(VLOOKUP(A664,'Айгенис Оп31'!$C$3:$C$13,1,0)),"Нет","Да")</f>
        <v>Нет</v>
      </c>
      <c r="E664" s="43">
        <f t="shared" si="20"/>
        <v>365</v>
      </c>
      <c r="F664" s="43">
        <f>COUNTIF(E665:$E$981,365)</f>
        <v>317</v>
      </c>
      <c r="G664" s="43">
        <f>COUNTIF(E665:$E$981,366)</f>
        <v>0</v>
      </c>
      <c r="H664" s="2"/>
    </row>
    <row r="665" spans="1:8" x14ac:dyDescent="0.25">
      <c r="A665" s="45">
        <f t="shared" si="21"/>
        <v>46259</v>
      </c>
      <c r="B665" s="49">
        <f>ROUND(('Все выпуски'!$Z$3*'Все выпуски'!$Z$6/100)*((VLOOKUP(IF(D665="Нет",VLOOKUP(C665,'Айгенис Оп31'!$A$2:$C$13,3,0),VLOOKUP((C665-1),'Айгенис Оп31'!$A$2:$C$13,3,0)),$A$2:$G$981,6,0)-VLOOKUP(A665,$A$2:$G$981,6,0))/365+(VLOOKUP(IF(D665="Нет",VLOOKUP(C665,'Айгенис Оп31'!$A$2:$C$13,3,0),VLOOKUP((C665-1),'Айгенис Оп31'!$A$2:$C$13,3,0)),$A$2:$G$981,7,0)-VLOOKUP(A665,$A$2:$G$981,7,0))/366),2)</f>
        <v>1.52</v>
      </c>
      <c r="C665" s="1">
        <f>COUNTIF($D$2:D665,"Да")</f>
        <v>7</v>
      </c>
      <c r="D665" s="42" t="str">
        <f>IF(ISERROR(VLOOKUP(A665,'Айгенис Оп31'!$C$3:$C$13,1,0)),"Нет","Да")</f>
        <v>Нет</v>
      </c>
      <c r="E665" s="43">
        <f t="shared" si="20"/>
        <v>365</v>
      </c>
      <c r="F665" s="43">
        <f>COUNTIF(E666:$E$981,365)</f>
        <v>316</v>
      </c>
      <c r="G665" s="43">
        <f>COUNTIF(E666:$E$981,366)</f>
        <v>0</v>
      </c>
      <c r="H665" s="2"/>
    </row>
    <row r="666" spans="1:8" x14ac:dyDescent="0.25">
      <c r="A666" s="45">
        <f t="shared" si="21"/>
        <v>46260</v>
      </c>
      <c r="B666" s="49">
        <f>ROUND(('Все выпуски'!$Z$3*'Все выпуски'!$Z$6/100)*((VLOOKUP(IF(D666="Нет",VLOOKUP(C666,'Айгенис Оп31'!$A$2:$C$13,3,0),VLOOKUP((C666-1),'Айгенис Оп31'!$A$2:$C$13,3,0)),$A$2:$G$981,6,0)-VLOOKUP(A666,$A$2:$G$981,6,0))/365+(VLOOKUP(IF(D666="Нет",VLOOKUP(C666,'Айгенис Оп31'!$A$2:$C$13,3,0),VLOOKUP((C666-1),'Айгенис Оп31'!$A$2:$C$13,3,0)),$A$2:$G$981,7,0)-VLOOKUP(A666,$A$2:$G$981,7,0))/366),2)</f>
        <v>1.62</v>
      </c>
      <c r="C666" s="1">
        <f>COUNTIF($D$2:D666,"Да")</f>
        <v>7</v>
      </c>
      <c r="D666" s="42" t="str">
        <f>IF(ISERROR(VLOOKUP(A666,'Айгенис Оп31'!$C$3:$C$13,1,0)),"Нет","Да")</f>
        <v>Нет</v>
      </c>
      <c r="E666" s="43">
        <f t="shared" si="20"/>
        <v>365</v>
      </c>
      <c r="F666" s="43">
        <f>COUNTIF(E667:$E$981,365)</f>
        <v>315</v>
      </c>
      <c r="G666" s="43">
        <f>COUNTIF(E667:$E$981,366)</f>
        <v>0</v>
      </c>
      <c r="H666" s="2"/>
    </row>
    <row r="667" spans="1:8" x14ac:dyDescent="0.25">
      <c r="A667" s="45">
        <f t="shared" si="21"/>
        <v>46261</v>
      </c>
      <c r="B667" s="49">
        <f>ROUND(('Все выпуски'!$Z$3*'Все выпуски'!$Z$6/100)*((VLOOKUP(IF(D667="Нет",VLOOKUP(C667,'Айгенис Оп31'!$A$2:$C$13,3,0),VLOOKUP((C667-1),'Айгенис Оп31'!$A$2:$C$13,3,0)),$A$2:$G$981,6,0)-VLOOKUP(A667,$A$2:$G$981,6,0))/365+(VLOOKUP(IF(D667="Нет",VLOOKUP(C667,'Айгенис Оп31'!$A$2:$C$13,3,0),VLOOKUP((C667-1),'Айгенис Оп31'!$A$2:$C$13,3,0)),$A$2:$G$981,7,0)-VLOOKUP(A667,$A$2:$G$981,7,0))/366),2)</f>
        <v>1.72</v>
      </c>
      <c r="C667" s="1">
        <f>COUNTIF($D$2:D667,"Да")</f>
        <v>7</v>
      </c>
      <c r="D667" s="42" t="str">
        <f>IF(ISERROR(VLOOKUP(A667,'Айгенис Оп31'!$C$3:$C$13,1,0)),"Нет","Да")</f>
        <v>Нет</v>
      </c>
      <c r="E667" s="43">
        <f t="shared" si="20"/>
        <v>365</v>
      </c>
      <c r="F667" s="43">
        <f>COUNTIF(E668:$E$981,365)</f>
        <v>314</v>
      </c>
      <c r="G667" s="43">
        <f>COUNTIF(E668:$E$981,366)</f>
        <v>0</v>
      </c>
      <c r="H667" s="2"/>
    </row>
    <row r="668" spans="1:8" x14ac:dyDescent="0.25">
      <c r="A668" s="45">
        <f t="shared" si="21"/>
        <v>46262</v>
      </c>
      <c r="B668" s="49">
        <f>ROUND(('Все выпуски'!$Z$3*'Все выпуски'!$Z$6/100)*((VLOOKUP(IF(D668="Нет",VLOOKUP(C668,'Айгенис Оп31'!$A$2:$C$13,3,0),VLOOKUP((C668-1),'Айгенис Оп31'!$A$2:$C$13,3,0)),$A$2:$G$981,6,0)-VLOOKUP(A668,$A$2:$G$981,6,0))/365+(VLOOKUP(IF(D668="Нет",VLOOKUP(C668,'Айгенис Оп31'!$A$2:$C$13,3,0),VLOOKUP((C668-1),'Айгенис Оп31'!$A$2:$C$13,3,0)),$A$2:$G$981,7,0)-VLOOKUP(A668,$A$2:$G$981,7,0))/366),2)</f>
        <v>1.82</v>
      </c>
      <c r="C668" s="1">
        <f>COUNTIF($D$2:D668,"Да")</f>
        <v>7</v>
      </c>
      <c r="D668" s="42" t="str">
        <f>IF(ISERROR(VLOOKUP(A668,'Айгенис Оп31'!$C$3:$C$13,1,0)),"Нет","Да")</f>
        <v>Нет</v>
      </c>
      <c r="E668" s="43">
        <f t="shared" si="20"/>
        <v>365</v>
      </c>
      <c r="F668" s="43">
        <f>COUNTIF(E669:$E$981,365)</f>
        <v>313</v>
      </c>
      <c r="G668" s="43">
        <f>COUNTIF(E669:$E$981,366)</f>
        <v>0</v>
      </c>
      <c r="H668" s="2"/>
    </row>
    <row r="669" spans="1:8" x14ac:dyDescent="0.25">
      <c r="A669" s="45">
        <f t="shared" si="21"/>
        <v>46263</v>
      </c>
      <c r="B669" s="49">
        <f>ROUND(('Все выпуски'!$Z$3*'Все выпуски'!$Z$6/100)*((VLOOKUP(IF(D669="Нет",VLOOKUP(C669,'Айгенис Оп31'!$A$2:$C$13,3,0),VLOOKUP((C669-1),'Айгенис Оп31'!$A$2:$C$13,3,0)),$A$2:$G$981,6,0)-VLOOKUP(A669,$A$2:$G$981,6,0))/365+(VLOOKUP(IF(D669="Нет",VLOOKUP(C669,'Айгенис Оп31'!$A$2:$C$13,3,0),VLOOKUP((C669-1),'Айгенис Оп31'!$A$2:$C$13,3,0)),$A$2:$G$981,7,0)-VLOOKUP(A669,$A$2:$G$981,7,0))/366),2)</f>
        <v>1.93</v>
      </c>
      <c r="C669" s="1">
        <f>COUNTIF($D$2:D669,"Да")</f>
        <v>7</v>
      </c>
      <c r="D669" s="42" t="str">
        <f>IF(ISERROR(VLOOKUP(A669,'Айгенис Оп31'!$C$3:$C$13,1,0)),"Нет","Да")</f>
        <v>Нет</v>
      </c>
      <c r="E669" s="43">
        <f t="shared" si="20"/>
        <v>365</v>
      </c>
      <c r="F669" s="43">
        <f>COUNTIF(E670:$E$981,365)</f>
        <v>312</v>
      </c>
      <c r="G669" s="43">
        <f>COUNTIF(E670:$E$981,366)</f>
        <v>0</v>
      </c>
      <c r="H669" s="2"/>
    </row>
    <row r="670" spans="1:8" x14ac:dyDescent="0.25">
      <c r="A670" s="45">
        <f t="shared" si="21"/>
        <v>46264</v>
      </c>
      <c r="B670" s="49">
        <f>ROUND(('Все выпуски'!$Z$3*'Все выпуски'!$Z$6/100)*((VLOOKUP(IF(D670="Нет",VLOOKUP(C670,'Айгенис Оп31'!$A$2:$C$13,3,0),VLOOKUP((C670-1),'Айгенис Оп31'!$A$2:$C$13,3,0)),$A$2:$G$981,6,0)-VLOOKUP(A670,$A$2:$G$981,6,0))/365+(VLOOKUP(IF(D670="Нет",VLOOKUP(C670,'Айгенис Оп31'!$A$2:$C$13,3,0),VLOOKUP((C670-1),'Айгенис Оп31'!$A$2:$C$13,3,0)),$A$2:$G$981,7,0)-VLOOKUP(A670,$A$2:$G$981,7,0))/366),2)</f>
        <v>2.0299999999999998</v>
      </c>
      <c r="C670" s="1">
        <f>COUNTIF($D$2:D670,"Да")</f>
        <v>7</v>
      </c>
      <c r="D670" s="42" t="str">
        <f>IF(ISERROR(VLOOKUP(A670,'Айгенис Оп31'!$C$3:$C$13,1,0)),"Нет","Да")</f>
        <v>Нет</v>
      </c>
      <c r="E670" s="43">
        <f t="shared" si="20"/>
        <v>365</v>
      </c>
      <c r="F670" s="43">
        <f>COUNTIF(E671:$E$981,365)</f>
        <v>311</v>
      </c>
      <c r="G670" s="43">
        <f>COUNTIF(E671:$E$981,366)</f>
        <v>0</v>
      </c>
      <c r="H670" s="2"/>
    </row>
    <row r="671" spans="1:8" x14ac:dyDescent="0.25">
      <c r="A671" s="45">
        <f t="shared" si="21"/>
        <v>46265</v>
      </c>
      <c r="B671" s="49">
        <f>ROUND(('Все выпуски'!$Z$3*'Все выпуски'!$Z$6/100)*((VLOOKUP(IF(D671="Нет",VLOOKUP(C671,'Айгенис Оп31'!$A$2:$C$13,3,0),VLOOKUP((C671-1),'Айгенис Оп31'!$A$2:$C$13,3,0)),$A$2:$G$981,6,0)-VLOOKUP(A671,$A$2:$G$981,6,0))/365+(VLOOKUP(IF(D671="Нет",VLOOKUP(C671,'Айгенис Оп31'!$A$2:$C$13,3,0),VLOOKUP((C671-1),'Айгенис Оп31'!$A$2:$C$13,3,0)),$A$2:$G$981,7,0)-VLOOKUP(A671,$A$2:$G$981,7,0))/366),2)</f>
        <v>2.13</v>
      </c>
      <c r="C671" s="1">
        <f>COUNTIF($D$2:D671,"Да")</f>
        <v>7</v>
      </c>
      <c r="D671" s="42" t="str">
        <f>IF(ISERROR(VLOOKUP(A671,'Айгенис Оп31'!$C$3:$C$13,1,0)),"Нет","Да")</f>
        <v>Нет</v>
      </c>
      <c r="E671" s="43">
        <f t="shared" si="20"/>
        <v>365</v>
      </c>
      <c r="F671" s="43">
        <f>COUNTIF(E672:$E$981,365)</f>
        <v>310</v>
      </c>
      <c r="G671" s="43">
        <f>COUNTIF(E672:$E$981,366)</f>
        <v>0</v>
      </c>
      <c r="H671" s="2"/>
    </row>
    <row r="672" spans="1:8" x14ac:dyDescent="0.25">
      <c r="A672" s="45">
        <f t="shared" si="21"/>
        <v>46266</v>
      </c>
      <c r="B672" s="49">
        <f>ROUND(('Все выпуски'!$Z$3*'Все выпуски'!$Z$6/100)*((VLOOKUP(IF(D672="Нет",VLOOKUP(C672,'Айгенис Оп31'!$A$2:$C$13,3,0),VLOOKUP((C672-1),'Айгенис Оп31'!$A$2:$C$13,3,0)),$A$2:$G$981,6,0)-VLOOKUP(A672,$A$2:$G$981,6,0))/365+(VLOOKUP(IF(D672="Нет",VLOOKUP(C672,'Айгенис Оп31'!$A$2:$C$13,3,0),VLOOKUP((C672-1),'Айгенис Оп31'!$A$2:$C$13,3,0)),$A$2:$G$981,7,0)-VLOOKUP(A672,$A$2:$G$981,7,0))/366),2)</f>
        <v>2.23</v>
      </c>
      <c r="C672" s="1">
        <f>COUNTIF($D$2:D672,"Да")</f>
        <v>7</v>
      </c>
      <c r="D672" s="42" t="str">
        <f>IF(ISERROR(VLOOKUP(A672,'Айгенис Оп31'!$C$3:$C$13,1,0)),"Нет","Да")</f>
        <v>Нет</v>
      </c>
      <c r="E672" s="43">
        <f t="shared" si="20"/>
        <v>365</v>
      </c>
      <c r="F672" s="43">
        <f>COUNTIF(E673:$E$981,365)</f>
        <v>309</v>
      </c>
      <c r="G672" s="43">
        <f>COUNTIF(E673:$E$981,366)</f>
        <v>0</v>
      </c>
      <c r="H672" s="2"/>
    </row>
    <row r="673" spans="1:8" x14ac:dyDescent="0.25">
      <c r="A673" s="45">
        <f t="shared" si="21"/>
        <v>46267</v>
      </c>
      <c r="B673" s="49">
        <f>ROUND(('Все выпуски'!$Z$3*'Все выпуски'!$Z$6/100)*((VLOOKUP(IF(D673="Нет",VLOOKUP(C673,'Айгенис Оп31'!$A$2:$C$13,3,0),VLOOKUP((C673-1),'Айгенис Оп31'!$A$2:$C$13,3,0)),$A$2:$G$981,6,0)-VLOOKUP(A673,$A$2:$G$981,6,0))/365+(VLOOKUP(IF(D673="Нет",VLOOKUP(C673,'Айгенис Оп31'!$A$2:$C$13,3,0),VLOOKUP((C673-1),'Айгенис Оп31'!$A$2:$C$13,3,0)),$A$2:$G$981,7,0)-VLOOKUP(A673,$A$2:$G$981,7,0))/366),2)</f>
        <v>2.33</v>
      </c>
      <c r="C673" s="1">
        <f>COUNTIF($D$2:D673,"Да")</f>
        <v>7</v>
      </c>
      <c r="D673" s="42" t="str">
        <f>IF(ISERROR(VLOOKUP(A673,'Айгенис Оп31'!$C$3:$C$13,1,0)),"Нет","Да")</f>
        <v>Нет</v>
      </c>
      <c r="E673" s="43">
        <f t="shared" si="20"/>
        <v>365</v>
      </c>
      <c r="F673" s="43">
        <f>COUNTIF(E674:$E$981,365)</f>
        <v>308</v>
      </c>
      <c r="G673" s="43">
        <f>COUNTIF(E674:$E$981,366)</f>
        <v>0</v>
      </c>
      <c r="H673" s="2"/>
    </row>
    <row r="674" spans="1:8" x14ac:dyDescent="0.25">
      <c r="A674" s="45">
        <f t="shared" si="21"/>
        <v>46268</v>
      </c>
      <c r="B674" s="49">
        <f>ROUND(('Все выпуски'!$Z$3*'Все выпуски'!$Z$6/100)*((VLOOKUP(IF(D674="Нет",VLOOKUP(C674,'Айгенис Оп31'!$A$2:$C$13,3,0),VLOOKUP((C674-1),'Айгенис Оп31'!$A$2:$C$13,3,0)),$A$2:$G$981,6,0)-VLOOKUP(A674,$A$2:$G$981,6,0))/365+(VLOOKUP(IF(D674="Нет",VLOOKUP(C674,'Айгенис Оп31'!$A$2:$C$13,3,0),VLOOKUP((C674-1),'Айгенис Оп31'!$A$2:$C$13,3,0)),$A$2:$G$981,7,0)-VLOOKUP(A674,$A$2:$G$981,7,0))/366),2)</f>
        <v>2.4300000000000002</v>
      </c>
      <c r="C674" s="1">
        <f>COUNTIF($D$2:D674,"Да")</f>
        <v>7</v>
      </c>
      <c r="D674" s="42" t="str">
        <f>IF(ISERROR(VLOOKUP(A674,'Айгенис Оп31'!$C$3:$C$13,1,0)),"Нет","Да")</f>
        <v>Нет</v>
      </c>
      <c r="E674" s="43">
        <f t="shared" si="20"/>
        <v>365</v>
      </c>
      <c r="F674" s="43">
        <f>COUNTIF(E675:$E$981,365)</f>
        <v>307</v>
      </c>
      <c r="G674" s="43">
        <f>COUNTIF(E675:$E$981,366)</f>
        <v>0</v>
      </c>
      <c r="H674" s="2"/>
    </row>
    <row r="675" spans="1:8" x14ac:dyDescent="0.25">
      <c r="A675" s="45">
        <f t="shared" si="21"/>
        <v>46269</v>
      </c>
      <c r="B675" s="49">
        <f>ROUND(('Все выпуски'!$Z$3*'Все выпуски'!$Z$6/100)*((VLOOKUP(IF(D675="Нет",VLOOKUP(C675,'Айгенис Оп31'!$A$2:$C$13,3,0),VLOOKUP((C675-1),'Айгенис Оп31'!$A$2:$C$13,3,0)),$A$2:$G$981,6,0)-VLOOKUP(A675,$A$2:$G$981,6,0))/365+(VLOOKUP(IF(D675="Нет",VLOOKUP(C675,'Айгенис Оп31'!$A$2:$C$13,3,0),VLOOKUP((C675-1),'Айгенис Оп31'!$A$2:$C$13,3,0)),$A$2:$G$981,7,0)-VLOOKUP(A675,$A$2:$G$981,7,0))/366),2)</f>
        <v>2.5299999999999998</v>
      </c>
      <c r="C675" s="1">
        <f>COUNTIF($D$2:D675,"Да")</f>
        <v>7</v>
      </c>
      <c r="D675" s="42" t="str">
        <f>IF(ISERROR(VLOOKUP(A675,'Айгенис Оп31'!$C$3:$C$13,1,0)),"Нет","Да")</f>
        <v>Нет</v>
      </c>
      <c r="E675" s="43">
        <f t="shared" si="20"/>
        <v>365</v>
      </c>
      <c r="F675" s="43">
        <f>COUNTIF(E676:$E$981,365)</f>
        <v>306</v>
      </c>
      <c r="G675" s="43">
        <f>COUNTIF(E676:$E$981,366)</f>
        <v>0</v>
      </c>
      <c r="H675" s="2"/>
    </row>
    <row r="676" spans="1:8" x14ac:dyDescent="0.25">
      <c r="A676" s="45">
        <f t="shared" si="21"/>
        <v>46270</v>
      </c>
      <c r="B676" s="49">
        <f>ROUND(('Все выпуски'!$Z$3*'Все выпуски'!$Z$6/100)*((VLOOKUP(IF(D676="Нет",VLOOKUP(C676,'Айгенис Оп31'!$A$2:$C$13,3,0),VLOOKUP((C676-1),'Айгенис Оп31'!$A$2:$C$13,3,0)),$A$2:$G$981,6,0)-VLOOKUP(A676,$A$2:$G$981,6,0))/365+(VLOOKUP(IF(D676="Нет",VLOOKUP(C676,'Айгенис Оп31'!$A$2:$C$13,3,0),VLOOKUP((C676-1),'Айгенис Оп31'!$A$2:$C$13,3,0)),$A$2:$G$981,7,0)-VLOOKUP(A676,$A$2:$G$981,7,0))/366),2)</f>
        <v>2.64</v>
      </c>
      <c r="C676" s="1">
        <f>COUNTIF($D$2:D676,"Да")</f>
        <v>7</v>
      </c>
      <c r="D676" s="42" t="str">
        <f>IF(ISERROR(VLOOKUP(A676,'Айгенис Оп31'!$C$3:$C$13,1,0)),"Нет","Да")</f>
        <v>Нет</v>
      </c>
      <c r="E676" s="43">
        <f t="shared" si="20"/>
        <v>365</v>
      </c>
      <c r="F676" s="43">
        <f>COUNTIF(E677:$E$981,365)</f>
        <v>305</v>
      </c>
      <c r="G676" s="43">
        <f>COUNTIF(E677:$E$981,366)</f>
        <v>0</v>
      </c>
      <c r="H676" s="2"/>
    </row>
    <row r="677" spans="1:8" x14ac:dyDescent="0.25">
      <c r="A677" s="45">
        <f t="shared" si="21"/>
        <v>46271</v>
      </c>
      <c r="B677" s="49">
        <f>ROUND(('Все выпуски'!$Z$3*'Все выпуски'!$Z$6/100)*((VLOOKUP(IF(D677="Нет",VLOOKUP(C677,'Айгенис Оп31'!$A$2:$C$13,3,0),VLOOKUP((C677-1),'Айгенис Оп31'!$A$2:$C$13,3,0)),$A$2:$G$981,6,0)-VLOOKUP(A677,$A$2:$G$981,6,0))/365+(VLOOKUP(IF(D677="Нет",VLOOKUP(C677,'Айгенис Оп31'!$A$2:$C$13,3,0),VLOOKUP((C677-1),'Айгенис Оп31'!$A$2:$C$13,3,0)),$A$2:$G$981,7,0)-VLOOKUP(A677,$A$2:$G$981,7,0))/366),2)</f>
        <v>2.74</v>
      </c>
      <c r="C677" s="1">
        <f>COUNTIF($D$2:D677,"Да")</f>
        <v>7</v>
      </c>
      <c r="D677" s="42" t="str">
        <f>IF(ISERROR(VLOOKUP(A677,'Айгенис Оп31'!$C$3:$C$13,1,0)),"Нет","Да")</f>
        <v>Нет</v>
      </c>
      <c r="E677" s="43">
        <f t="shared" si="20"/>
        <v>365</v>
      </c>
      <c r="F677" s="43">
        <f>COUNTIF(E678:$E$981,365)</f>
        <v>304</v>
      </c>
      <c r="G677" s="43">
        <f>COUNTIF(E678:$E$981,366)</f>
        <v>0</v>
      </c>
      <c r="H677" s="2"/>
    </row>
    <row r="678" spans="1:8" x14ac:dyDescent="0.25">
      <c r="A678" s="45">
        <f t="shared" si="21"/>
        <v>46272</v>
      </c>
      <c r="B678" s="49">
        <f>ROUND(('Все выпуски'!$Z$3*'Все выпуски'!$Z$6/100)*((VLOOKUP(IF(D678="Нет",VLOOKUP(C678,'Айгенис Оп31'!$A$2:$C$13,3,0),VLOOKUP((C678-1),'Айгенис Оп31'!$A$2:$C$13,3,0)),$A$2:$G$981,6,0)-VLOOKUP(A678,$A$2:$G$981,6,0))/365+(VLOOKUP(IF(D678="Нет",VLOOKUP(C678,'Айгенис Оп31'!$A$2:$C$13,3,0),VLOOKUP((C678-1),'Айгенис Оп31'!$A$2:$C$13,3,0)),$A$2:$G$981,7,0)-VLOOKUP(A678,$A$2:$G$981,7,0))/366),2)</f>
        <v>2.84</v>
      </c>
      <c r="C678" s="1">
        <f>COUNTIF($D$2:D678,"Да")</f>
        <v>7</v>
      </c>
      <c r="D678" s="42" t="str">
        <f>IF(ISERROR(VLOOKUP(A678,'Айгенис Оп31'!$C$3:$C$13,1,0)),"Нет","Да")</f>
        <v>Нет</v>
      </c>
      <c r="E678" s="43">
        <f t="shared" si="20"/>
        <v>365</v>
      </c>
      <c r="F678" s="43">
        <f>COUNTIF(E679:$E$981,365)</f>
        <v>303</v>
      </c>
      <c r="G678" s="43">
        <f>COUNTIF(E679:$E$981,366)</f>
        <v>0</v>
      </c>
      <c r="H678" s="2"/>
    </row>
    <row r="679" spans="1:8" x14ac:dyDescent="0.25">
      <c r="A679" s="45">
        <f t="shared" si="21"/>
        <v>46273</v>
      </c>
      <c r="B679" s="49">
        <f>ROUND(('Все выпуски'!$Z$3*'Все выпуски'!$Z$6/100)*((VLOOKUP(IF(D679="Нет",VLOOKUP(C679,'Айгенис Оп31'!$A$2:$C$13,3,0),VLOOKUP((C679-1),'Айгенис Оп31'!$A$2:$C$13,3,0)),$A$2:$G$981,6,0)-VLOOKUP(A679,$A$2:$G$981,6,0))/365+(VLOOKUP(IF(D679="Нет",VLOOKUP(C679,'Айгенис Оп31'!$A$2:$C$13,3,0),VLOOKUP((C679-1),'Айгенис Оп31'!$A$2:$C$13,3,0)),$A$2:$G$981,7,0)-VLOOKUP(A679,$A$2:$G$981,7,0))/366),2)</f>
        <v>2.94</v>
      </c>
      <c r="C679" s="1">
        <f>COUNTIF($D$2:D679,"Да")</f>
        <v>7</v>
      </c>
      <c r="D679" s="42" t="str">
        <f>IF(ISERROR(VLOOKUP(A679,'Айгенис Оп31'!$C$3:$C$13,1,0)),"Нет","Да")</f>
        <v>Нет</v>
      </c>
      <c r="E679" s="43">
        <f t="shared" si="20"/>
        <v>365</v>
      </c>
      <c r="F679" s="43">
        <f>COUNTIF(E680:$E$981,365)</f>
        <v>302</v>
      </c>
      <c r="G679" s="43">
        <f>COUNTIF(E680:$E$981,366)</f>
        <v>0</v>
      </c>
      <c r="H679" s="2"/>
    </row>
    <row r="680" spans="1:8" x14ac:dyDescent="0.25">
      <c r="A680" s="45">
        <f t="shared" si="21"/>
        <v>46274</v>
      </c>
      <c r="B680" s="49">
        <f>ROUND(('Все выпуски'!$Z$3*'Все выпуски'!$Z$6/100)*((VLOOKUP(IF(D680="Нет",VLOOKUP(C680,'Айгенис Оп31'!$A$2:$C$13,3,0),VLOOKUP((C680-1),'Айгенис Оп31'!$A$2:$C$13,3,0)),$A$2:$G$981,6,0)-VLOOKUP(A680,$A$2:$G$981,6,0))/365+(VLOOKUP(IF(D680="Нет",VLOOKUP(C680,'Айгенис Оп31'!$A$2:$C$13,3,0),VLOOKUP((C680-1),'Айгенис Оп31'!$A$2:$C$13,3,0)),$A$2:$G$981,7,0)-VLOOKUP(A680,$A$2:$G$981,7,0))/366),2)</f>
        <v>3.04</v>
      </c>
      <c r="C680" s="1">
        <f>COUNTIF($D$2:D680,"Да")</f>
        <v>7</v>
      </c>
      <c r="D680" s="42" t="str">
        <f>IF(ISERROR(VLOOKUP(A680,'Айгенис Оп31'!$C$3:$C$13,1,0)),"Нет","Да")</f>
        <v>Нет</v>
      </c>
      <c r="E680" s="43">
        <f t="shared" si="20"/>
        <v>365</v>
      </c>
      <c r="F680" s="43">
        <f>COUNTIF(E681:$E$981,365)</f>
        <v>301</v>
      </c>
      <c r="G680" s="43">
        <f>COUNTIF(E681:$E$981,366)</f>
        <v>0</v>
      </c>
      <c r="H680" s="2"/>
    </row>
    <row r="681" spans="1:8" x14ac:dyDescent="0.25">
      <c r="A681" s="45">
        <f t="shared" si="21"/>
        <v>46275</v>
      </c>
      <c r="B681" s="49">
        <f>ROUND(('Все выпуски'!$Z$3*'Все выпуски'!$Z$6/100)*((VLOOKUP(IF(D681="Нет",VLOOKUP(C681,'Айгенис Оп31'!$A$2:$C$13,3,0),VLOOKUP((C681-1),'Айгенис Оп31'!$A$2:$C$13,3,0)),$A$2:$G$981,6,0)-VLOOKUP(A681,$A$2:$G$981,6,0))/365+(VLOOKUP(IF(D681="Нет",VLOOKUP(C681,'Айгенис Оп31'!$A$2:$C$13,3,0),VLOOKUP((C681-1),'Айгенис Оп31'!$A$2:$C$13,3,0)),$A$2:$G$981,7,0)-VLOOKUP(A681,$A$2:$G$981,7,0))/366),2)</f>
        <v>3.14</v>
      </c>
      <c r="C681" s="1">
        <f>COUNTIF($D$2:D681,"Да")</f>
        <v>7</v>
      </c>
      <c r="D681" s="42" t="str">
        <f>IF(ISERROR(VLOOKUP(A681,'Айгенис Оп31'!$C$3:$C$13,1,0)),"Нет","Да")</f>
        <v>Нет</v>
      </c>
      <c r="E681" s="43">
        <f t="shared" si="20"/>
        <v>365</v>
      </c>
      <c r="F681" s="43">
        <f>COUNTIF(E682:$E$981,365)</f>
        <v>300</v>
      </c>
      <c r="G681" s="43">
        <f>COUNTIF(E682:$E$981,366)</f>
        <v>0</v>
      </c>
      <c r="H681" s="2"/>
    </row>
    <row r="682" spans="1:8" x14ac:dyDescent="0.25">
      <c r="A682" s="45">
        <f t="shared" si="21"/>
        <v>46276</v>
      </c>
      <c r="B682" s="49">
        <f>ROUND(('Все выпуски'!$Z$3*'Все выпуски'!$Z$6/100)*((VLOOKUP(IF(D682="Нет",VLOOKUP(C682,'Айгенис Оп31'!$A$2:$C$13,3,0),VLOOKUP((C682-1),'Айгенис Оп31'!$A$2:$C$13,3,0)),$A$2:$G$981,6,0)-VLOOKUP(A682,$A$2:$G$981,6,0))/365+(VLOOKUP(IF(D682="Нет",VLOOKUP(C682,'Айгенис Оп31'!$A$2:$C$13,3,0),VLOOKUP((C682-1),'Айгенис Оп31'!$A$2:$C$13,3,0)),$A$2:$G$981,7,0)-VLOOKUP(A682,$A$2:$G$981,7,0))/366),2)</f>
        <v>3.24</v>
      </c>
      <c r="C682" s="1">
        <f>COUNTIF($D$2:D682,"Да")</f>
        <v>7</v>
      </c>
      <c r="D682" s="42" t="str">
        <f>IF(ISERROR(VLOOKUP(A682,'Айгенис Оп31'!$C$3:$C$13,1,0)),"Нет","Да")</f>
        <v>Нет</v>
      </c>
      <c r="E682" s="43">
        <f t="shared" si="20"/>
        <v>365</v>
      </c>
      <c r="F682" s="43">
        <f>COUNTIF(E683:$E$981,365)</f>
        <v>299</v>
      </c>
      <c r="G682" s="43">
        <f>COUNTIF(E683:$E$981,366)</f>
        <v>0</v>
      </c>
      <c r="H682" s="2"/>
    </row>
    <row r="683" spans="1:8" x14ac:dyDescent="0.25">
      <c r="A683" s="45">
        <f t="shared" si="21"/>
        <v>46277</v>
      </c>
      <c r="B683" s="49">
        <f>ROUND(('Все выпуски'!$Z$3*'Все выпуски'!$Z$6/100)*((VLOOKUP(IF(D683="Нет",VLOOKUP(C683,'Айгенис Оп31'!$A$2:$C$13,3,0),VLOOKUP((C683-1),'Айгенис Оп31'!$A$2:$C$13,3,0)),$A$2:$G$981,6,0)-VLOOKUP(A683,$A$2:$G$981,6,0))/365+(VLOOKUP(IF(D683="Нет",VLOOKUP(C683,'Айгенис Оп31'!$A$2:$C$13,3,0),VLOOKUP((C683-1),'Айгенис Оп31'!$A$2:$C$13,3,0)),$A$2:$G$981,7,0)-VLOOKUP(A683,$A$2:$G$981,7,0))/366),2)</f>
        <v>3.35</v>
      </c>
      <c r="C683" s="1">
        <f>COUNTIF($D$2:D683,"Да")</f>
        <v>7</v>
      </c>
      <c r="D683" s="42" t="str">
        <f>IF(ISERROR(VLOOKUP(A683,'Айгенис Оп31'!$C$3:$C$13,1,0)),"Нет","Да")</f>
        <v>Нет</v>
      </c>
      <c r="E683" s="43">
        <f t="shared" si="20"/>
        <v>365</v>
      </c>
      <c r="F683" s="43">
        <f>COUNTIF(E684:$E$981,365)</f>
        <v>298</v>
      </c>
      <c r="G683" s="43">
        <f>COUNTIF(E684:$E$981,366)</f>
        <v>0</v>
      </c>
      <c r="H683" s="2"/>
    </row>
    <row r="684" spans="1:8" x14ac:dyDescent="0.25">
      <c r="A684" s="45">
        <f t="shared" si="21"/>
        <v>46278</v>
      </c>
      <c r="B684" s="49">
        <f>ROUND(('Все выпуски'!$Z$3*'Все выпуски'!$Z$6/100)*((VLOOKUP(IF(D684="Нет",VLOOKUP(C684,'Айгенис Оп31'!$A$2:$C$13,3,0),VLOOKUP((C684-1),'Айгенис Оп31'!$A$2:$C$13,3,0)),$A$2:$G$981,6,0)-VLOOKUP(A684,$A$2:$G$981,6,0))/365+(VLOOKUP(IF(D684="Нет",VLOOKUP(C684,'Айгенис Оп31'!$A$2:$C$13,3,0),VLOOKUP((C684-1),'Айгенис Оп31'!$A$2:$C$13,3,0)),$A$2:$G$981,7,0)-VLOOKUP(A684,$A$2:$G$981,7,0))/366),2)</f>
        <v>3.45</v>
      </c>
      <c r="C684" s="1">
        <f>COUNTIF($D$2:D684,"Да")</f>
        <v>7</v>
      </c>
      <c r="D684" s="42" t="str">
        <f>IF(ISERROR(VLOOKUP(A684,'Айгенис Оп31'!$C$3:$C$13,1,0)),"Нет","Да")</f>
        <v>Нет</v>
      </c>
      <c r="E684" s="43">
        <f t="shared" si="20"/>
        <v>365</v>
      </c>
      <c r="F684" s="43">
        <f>COUNTIF(E685:$E$981,365)</f>
        <v>297</v>
      </c>
      <c r="G684" s="43">
        <f>COUNTIF(E685:$E$981,366)</f>
        <v>0</v>
      </c>
      <c r="H684" s="2"/>
    </row>
    <row r="685" spans="1:8" x14ac:dyDescent="0.25">
      <c r="A685" s="45">
        <f t="shared" si="21"/>
        <v>46279</v>
      </c>
      <c r="B685" s="49">
        <f>ROUND(('Все выпуски'!$Z$3*'Все выпуски'!$Z$6/100)*((VLOOKUP(IF(D685="Нет",VLOOKUP(C685,'Айгенис Оп31'!$A$2:$C$13,3,0),VLOOKUP((C685-1),'Айгенис Оп31'!$A$2:$C$13,3,0)),$A$2:$G$981,6,0)-VLOOKUP(A685,$A$2:$G$981,6,0))/365+(VLOOKUP(IF(D685="Нет",VLOOKUP(C685,'Айгенис Оп31'!$A$2:$C$13,3,0),VLOOKUP((C685-1),'Айгенис Оп31'!$A$2:$C$13,3,0)),$A$2:$G$981,7,0)-VLOOKUP(A685,$A$2:$G$981,7,0))/366),2)</f>
        <v>3.55</v>
      </c>
      <c r="C685" s="1">
        <f>COUNTIF($D$2:D685,"Да")</f>
        <v>7</v>
      </c>
      <c r="D685" s="42" t="str">
        <f>IF(ISERROR(VLOOKUP(A685,'Айгенис Оп31'!$C$3:$C$13,1,0)),"Нет","Да")</f>
        <v>Нет</v>
      </c>
      <c r="E685" s="43">
        <f t="shared" si="20"/>
        <v>365</v>
      </c>
      <c r="F685" s="43">
        <f>COUNTIF(E686:$E$981,365)</f>
        <v>296</v>
      </c>
      <c r="G685" s="43">
        <f>COUNTIF(E686:$E$981,366)</f>
        <v>0</v>
      </c>
      <c r="H685" s="2"/>
    </row>
    <row r="686" spans="1:8" x14ac:dyDescent="0.25">
      <c r="A686" s="45">
        <f t="shared" si="21"/>
        <v>46280</v>
      </c>
      <c r="B686" s="49">
        <f>ROUND(('Все выпуски'!$Z$3*'Все выпуски'!$Z$6/100)*((VLOOKUP(IF(D686="Нет",VLOOKUP(C686,'Айгенис Оп31'!$A$2:$C$13,3,0),VLOOKUP((C686-1),'Айгенис Оп31'!$A$2:$C$13,3,0)),$A$2:$G$981,6,0)-VLOOKUP(A686,$A$2:$G$981,6,0))/365+(VLOOKUP(IF(D686="Нет",VLOOKUP(C686,'Айгенис Оп31'!$A$2:$C$13,3,0),VLOOKUP((C686-1),'Айгенис Оп31'!$A$2:$C$13,3,0)),$A$2:$G$981,7,0)-VLOOKUP(A686,$A$2:$G$981,7,0))/366),2)</f>
        <v>3.65</v>
      </c>
      <c r="C686" s="1">
        <f>COUNTIF($D$2:D686,"Да")</f>
        <v>7</v>
      </c>
      <c r="D686" s="42" t="str">
        <f>IF(ISERROR(VLOOKUP(A686,'Айгенис Оп31'!$C$3:$C$13,1,0)),"Нет","Да")</f>
        <v>Нет</v>
      </c>
      <c r="E686" s="43">
        <f t="shared" si="20"/>
        <v>365</v>
      </c>
      <c r="F686" s="43">
        <f>COUNTIF(E687:$E$981,365)</f>
        <v>295</v>
      </c>
      <c r="G686" s="43">
        <f>COUNTIF(E687:$E$981,366)</f>
        <v>0</v>
      </c>
      <c r="H686" s="2"/>
    </row>
    <row r="687" spans="1:8" x14ac:dyDescent="0.25">
      <c r="A687" s="45">
        <f t="shared" si="21"/>
        <v>46281</v>
      </c>
      <c r="B687" s="49">
        <f>ROUND(('Все выпуски'!$Z$3*'Все выпуски'!$Z$6/100)*((VLOOKUP(IF(D687="Нет",VLOOKUP(C687,'Айгенис Оп31'!$A$2:$C$13,3,0),VLOOKUP((C687-1),'Айгенис Оп31'!$A$2:$C$13,3,0)),$A$2:$G$981,6,0)-VLOOKUP(A687,$A$2:$G$981,6,0))/365+(VLOOKUP(IF(D687="Нет",VLOOKUP(C687,'Айгенис Оп31'!$A$2:$C$13,3,0),VLOOKUP((C687-1),'Айгенис Оп31'!$A$2:$C$13,3,0)),$A$2:$G$981,7,0)-VLOOKUP(A687,$A$2:$G$981,7,0))/366),2)</f>
        <v>3.75</v>
      </c>
      <c r="C687" s="1">
        <f>COUNTIF($D$2:D687,"Да")</f>
        <v>7</v>
      </c>
      <c r="D687" s="42" t="str">
        <f>IF(ISERROR(VLOOKUP(A687,'Айгенис Оп31'!$C$3:$C$13,1,0)),"Нет","Да")</f>
        <v>Нет</v>
      </c>
      <c r="E687" s="43">
        <f t="shared" si="20"/>
        <v>365</v>
      </c>
      <c r="F687" s="43">
        <f>COUNTIF(E688:$E$981,365)</f>
        <v>294</v>
      </c>
      <c r="G687" s="43">
        <f>COUNTIF(E688:$E$981,366)</f>
        <v>0</v>
      </c>
      <c r="H687" s="2"/>
    </row>
    <row r="688" spans="1:8" x14ac:dyDescent="0.25">
      <c r="A688" s="45">
        <f t="shared" si="21"/>
        <v>46282</v>
      </c>
      <c r="B688" s="49">
        <f>ROUND(('Все выпуски'!$Z$3*'Все выпуски'!$Z$6/100)*((VLOOKUP(IF(D688="Нет",VLOOKUP(C688,'Айгенис Оп31'!$A$2:$C$13,3,0),VLOOKUP((C688-1),'Айгенис Оп31'!$A$2:$C$13,3,0)),$A$2:$G$981,6,0)-VLOOKUP(A688,$A$2:$G$981,6,0))/365+(VLOOKUP(IF(D688="Нет",VLOOKUP(C688,'Айгенис Оп31'!$A$2:$C$13,3,0),VLOOKUP((C688-1),'Айгенис Оп31'!$A$2:$C$13,3,0)),$A$2:$G$981,7,0)-VLOOKUP(A688,$A$2:$G$981,7,0))/366),2)</f>
        <v>3.85</v>
      </c>
      <c r="C688" s="1">
        <f>COUNTIF($D$2:D688,"Да")</f>
        <v>7</v>
      </c>
      <c r="D688" s="42" t="str">
        <f>IF(ISERROR(VLOOKUP(A688,'Айгенис Оп31'!$C$3:$C$13,1,0)),"Нет","Да")</f>
        <v>Нет</v>
      </c>
      <c r="E688" s="43">
        <f t="shared" si="20"/>
        <v>365</v>
      </c>
      <c r="F688" s="43">
        <f>COUNTIF(E689:$E$981,365)</f>
        <v>293</v>
      </c>
      <c r="G688" s="43">
        <f>COUNTIF(E689:$E$981,366)</f>
        <v>0</v>
      </c>
      <c r="H688" s="2"/>
    </row>
    <row r="689" spans="1:8" x14ac:dyDescent="0.25">
      <c r="A689" s="45">
        <f t="shared" si="21"/>
        <v>46283</v>
      </c>
      <c r="B689" s="49">
        <f>ROUND(('Все выпуски'!$Z$3*'Все выпуски'!$Z$6/100)*((VLOOKUP(IF(D689="Нет",VLOOKUP(C689,'Айгенис Оп31'!$A$2:$C$13,3,0),VLOOKUP((C689-1),'Айгенис Оп31'!$A$2:$C$13,3,0)),$A$2:$G$981,6,0)-VLOOKUP(A689,$A$2:$G$981,6,0))/365+(VLOOKUP(IF(D689="Нет",VLOOKUP(C689,'Айгенис Оп31'!$A$2:$C$13,3,0),VLOOKUP((C689-1),'Айгенис Оп31'!$A$2:$C$13,3,0)),$A$2:$G$981,7,0)-VLOOKUP(A689,$A$2:$G$981,7,0))/366),2)</f>
        <v>3.95</v>
      </c>
      <c r="C689" s="1">
        <f>COUNTIF($D$2:D689,"Да")</f>
        <v>7</v>
      </c>
      <c r="D689" s="42" t="str">
        <f>IF(ISERROR(VLOOKUP(A689,'Айгенис Оп31'!$C$3:$C$13,1,0)),"Нет","Да")</f>
        <v>Нет</v>
      </c>
      <c r="E689" s="43">
        <f t="shared" si="20"/>
        <v>365</v>
      </c>
      <c r="F689" s="43">
        <f>COUNTIF(E690:$E$981,365)</f>
        <v>292</v>
      </c>
      <c r="G689" s="43">
        <f>COUNTIF(E690:$E$981,366)</f>
        <v>0</v>
      </c>
      <c r="H689" s="2"/>
    </row>
    <row r="690" spans="1:8" x14ac:dyDescent="0.25">
      <c r="A690" s="45">
        <f t="shared" si="21"/>
        <v>46284</v>
      </c>
      <c r="B690" s="49">
        <f>ROUND(('Все выпуски'!$Z$3*'Все выпуски'!$Z$6/100)*((VLOOKUP(IF(D690="Нет",VLOOKUP(C690,'Айгенис Оп31'!$A$2:$C$13,3,0),VLOOKUP((C690-1),'Айгенис Оп31'!$A$2:$C$13,3,0)),$A$2:$G$981,6,0)-VLOOKUP(A690,$A$2:$G$981,6,0))/365+(VLOOKUP(IF(D690="Нет",VLOOKUP(C690,'Айгенис Оп31'!$A$2:$C$13,3,0),VLOOKUP((C690-1),'Айгенис Оп31'!$A$2:$C$13,3,0)),$A$2:$G$981,7,0)-VLOOKUP(A690,$A$2:$G$981,7,0))/366),2)</f>
        <v>4.05</v>
      </c>
      <c r="C690" s="1">
        <f>COUNTIF($D$2:D690,"Да")</f>
        <v>7</v>
      </c>
      <c r="D690" s="42" t="str">
        <f>IF(ISERROR(VLOOKUP(A690,'Айгенис Оп31'!$C$3:$C$13,1,0)),"Нет","Да")</f>
        <v>Нет</v>
      </c>
      <c r="E690" s="43">
        <f t="shared" si="20"/>
        <v>365</v>
      </c>
      <c r="F690" s="43">
        <f>COUNTIF(E691:$E$981,365)</f>
        <v>291</v>
      </c>
      <c r="G690" s="43">
        <f>COUNTIF(E691:$E$981,366)</f>
        <v>0</v>
      </c>
      <c r="H690" s="2"/>
    </row>
    <row r="691" spans="1:8" x14ac:dyDescent="0.25">
      <c r="A691" s="45">
        <f t="shared" si="21"/>
        <v>46285</v>
      </c>
      <c r="B691" s="49">
        <f>ROUND(('Все выпуски'!$Z$3*'Все выпуски'!$Z$6/100)*((VLOOKUP(IF(D691="Нет",VLOOKUP(C691,'Айгенис Оп31'!$A$2:$C$13,3,0),VLOOKUP((C691-1),'Айгенис Оп31'!$A$2:$C$13,3,0)),$A$2:$G$981,6,0)-VLOOKUP(A691,$A$2:$G$981,6,0))/365+(VLOOKUP(IF(D691="Нет",VLOOKUP(C691,'Айгенис Оп31'!$A$2:$C$13,3,0),VLOOKUP((C691-1),'Айгенис Оп31'!$A$2:$C$13,3,0)),$A$2:$G$981,7,0)-VLOOKUP(A691,$A$2:$G$981,7,0))/366),2)</f>
        <v>4.16</v>
      </c>
      <c r="C691" s="1">
        <f>COUNTIF($D$2:D691,"Да")</f>
        <v>7</v>
      </c>
      <c r="D691" s="42" t="str">
        <f>IF(ISERROR(VLOOKUP(A691,'Айгенис Оп31'!$C$3:$C$13,1,0)),"Нет","Да")</f>
        <v>Нет</v>
      </c>
      <c r="E691" s="43">
        <f t="shared" si="20"/>
        <v>365</v>
      </c>
      <c r="F691" s="43">
        <f>COUNTIF(E692:$E$981,365)</f>
        <v>290</v>
      </c>
      <c r="G691" s="43">
        <f>COUNTIF(E692:$E$981,366)</f>
        <v>0</v>
      </c>
      <c r="H691" s="2"/>
    </row>
    <row r="692" spans="1:8" x14ac:dyDescent="0.25">
      <c r="A692" s="45">
        <f t="shared" si="21"/>
        <v>46286</v>
      </c>
      <c r="B692" s="49">
        <f>ROUND(('Все выпуски'!$Z$3*'Все выпуски'!$Z$6/100)*((VLOOKUP(IF(D692="Нет",VLOOKUP(C692,'Айгенис Оп31'!$A$2:$C$13,3,0),VLOOKUP((C692-1),'Айгенис Оп31'!$A$2:$C$13,3,0)),$A$2:$G$981,6,0)-VLOOKUP(A692,$A$2:$G$981,6,0))/365+(VLOOKUP(IF(D692="Нет",VLOOKUP(C692,'Айгенис Оп31'!$A$2:$C$13,3,0),VLOOKUP((C692-1),'Айгенис Оп31'!$A$2:$C$13,3,0)),$A$2:$G$981,7,0)-VLOOKUP(A692,$A$2:$G$981,7,0))/366),2)</f>
        <v>4.26</v>
      </c>
      <c r="C692" s="1">
        <f>COUNTIF($D$2:D692,"Да")</f>
        <v>7</v>
      </c>
      <c r="D692" s="42" t="str">
        <f>IF(ISERROR(VLOOKUP(A692,'Айгенис Оп31'!$C$3:$C$13,1,0)),"Нет","Да")</f>
        <v>Нет</v>
      </c>
      <c r="E692" s="43">
        <f t="shared" si="20"/>
        <v>365</v>
      </c>
      <c r="F692" s="43">
        <f>COUNTIF(E693:$E$981,365)</f>
        <v>289</v>
      </c>
      <c r="G692" s="43">
        <f>COUNTIF(E693:$E$981,366)</f>
        <v>0</v>
      </c>
      <c r="H692" s="2"/>
    </row>
    <row r="693" spans="1:8" x14ac:dyDescent="0.25">
      <c r="A693" s="45">
        <f t="shared" si="21"/>
        <v>46287</v>
      </c>
      <c r="B693" s="49">
        <f>ROUND(('Все выпуски'!$Z$3*'Все выпуски'!$Z$6/100)*((VLOOKUP(IF(D693="Нет",VLOOKUP(C693,'Айгенис Оп31'!$A$2:$C$13,3,0),VLOOKUP((C693-1),'Айгенис Оп31'!$A$2:$C$13,3,0)),$A$2:$G$981,6,0)-VLOOKUP(A693,$A$2:$G$981,6,0))/365+(VLOOKUP(IF(D693="Нет",VLOOKUP(C693,'Айгенис Оп31'!$A$2:$C$13,3,0),VLOOKUP((C693-1),'Айгенис Оп31'!$A$2:$C$13,3,0)),$A$2:$G$981,7,0)-VLOOKUP(A693,$A$2:$G$981,7,0))/366),2)</f>
        <v>4.3600000000000003</v>
      </c>
      <c r="C693" s="1">
        <f>COUNTIF($D$2:D693,"Да")</f>
        <v>7</v>
      </c>
      <c r="D693" s="42" t="str">
        <f>IF(ISERROR(VLOOKUP(A693,'Айгенис Оп31'!$C$3:$C$13,1,0)),"Нет","Да")</f>
        <v>Нет</v>
      </c>
      <c r="E693" s="43">
        <f t="shared" si="20"/>
        <v>365</v>
      </c>
      <c r="F693" s="43">
        <f>COUNTIF(E694:$E$981,365)</f>
        <v>288</v>
      </c>
      <c r="G693" s="43">
        <f>COUNTIF(E694:$E$981,366)</f>
        <v>0</v>
      </c>
      <c r="H693" s="2"/>
    </row>
    <row r="694" spans="1:8" x14ac:dyDescent="0.25">
      <c r="A694" s="45">
        <f t="shared" si="21"/>
        <v>46288</v>
      </c>
      <c r="B694" s="49">
        <f>ROUND(('Все выпуски'!$Z$3*'Все выпуски'!$Z$6/100)*((VLOOKUP(IF(D694="Нет",VLOOKUP(C694,'Айгенис Оп31'!$A$2:$C$13,3,0),VLOOKUP((C694-1),'Айгенис Оп31'!$A$2:$C$13,3,0)),$A$2:$G$981,6,0)-VLOOKUP(A694,$A$2:$G$981,6,0))/365+(VLOOKUP(IF(D694="Нет",VLOOKUP(C694,'Айгенис Оп31'!$A$2:$C$13,3,0),VLOOKUP((C694-1),'Айгенис Оп31'!$A$2:$C$13,3,0)),$A$2:$G$981,7,0)-VLOOKUP(A694,$A$2:$G$981,7,0))/366),2)</f>
        <v>4.46</v>
      </c>
      <c r="C694" s="1">
        <f>COUNTIF($D$2:D694,"Да")</f>
        <v>7</v>
      </c>
      <c r="D694" s="42" t="str">
        <f>IF(ISERROR(VLOOKUP(A694,'Айгенис Оп31'!$C$3:$C$13,1,0)),"Нет","Да")</f>
        <v>Нет</v>
      </c>
      <c r="E694" s="43">
        <f t="shared" si="20"/>
        <v>365</v>
      </c>
      <c r="F694" s="43">
        <f>COUNTIF(E695:$E$981,365)</f>
        <v>287</v>
      </c>
      <c r="G694" s="43">
        <f>COUNTIF(E695:$E$981,366)</f>
        <v>0</v>
      </c>
      <c r="H694" s="2"/>
    </row>
    <row r="695" spans="1:8" x14ac:dyDescent="0.25">
      <c r="A695" s="45">
        <f t="shared" si="21"/>
        <v>46289</v>
      </c>
      <c r="B695" s="49">
        <f>ROUND(('Все выпуски'!$Z$3*'Все выпуски'!$Z$6/100)*((VLOOKUP(IF(D695="Нет",VLOOKUP(C695,'Айгенис Оп31'!$A$2:$C$13,3,0),VLOOKUP((C695-1),'Айгенис Оп31'!$A$2:$C$13,3,0)),$A$2:$G$981,6,0)-VLOOKUP(A695,$A$2:$G$981,6,0))/365+(VLOOKUP(IF(D695="Нет",VLOOKUP(C695,'Айгенис Оп31'!$A$2:$C$13,3,0),VLOOKUP((C695-1),'Айгенис Оп31'!$A$2:$C$13,3,0)),$A$2:$G$981,7,0)-VLOOKUP(A695,$A$2:$G$981,7,0))/366),2)</f>
        <v>4.5599999999999996</v>
      </c>
      <c r="C695" s="1">
        <f>COUNTIF($D$2:D695,"Да")</f>
        <v>7</v>
      </c>
      <c r="D695" s="42" t="str">
        <f>IF(ISERROR(VLOOKUP(A695,'Айгенис Оп31'!$C$3:$C$13,1,0)),"Нет","Да")</f>
        <v>Нет</v>
      </c>
      <c r="E695" s="43">
        <f t="shared" si="20"/>
        <v>365</v>
      </c>
      <c r="F695" s="43">
        <f>COUNTIF(E696:$E$981,365)</f>
        <v>286</v>
      </c>
      <c r="G695" s="43">
        <f>COUNTIF(E696:$E$981,366)</f>
        <v>0</v>
      </c>
      <c r="H695" s="2"/>
    </row>
    <row r="696" spans="1:8" x14ac:dyDescent="0.25">
      <c r="A696" s="45">
        <f t="shared" si="21"/>
        <v>46290</v>
      </c>
      <c r="B696" s="49">
        <f>ROUND(('Все выпуски'!$Z$3*'Все выпуски'!$Z$6/100)*((VLOOKUP(IF(D696="Нет",VLOOKUP(C696,'Айгенис Оп31'!$A$2:$C$13,3,0),VLOOKUP((C696-1),'Айгенис Оп31'!$A$2:$C$13,3,0)),$A$2:$G$981,6,0)-VLOOKUP(A696,$A$2:$G$981,6,0))/365+(VLOOKUP(IF(D696="Нет",VLOOKUP(C696,'Айгенис Оп31'!$A$2:$C$13,3,0),VLOOKUP((C696-1),'Айгенис Оп31'!$A$2:$C$13,3,0)),$A$2:$G$981,7,0)-VLOOKUP(A696,$A$2:$G$981,7,0))/366),2)</f>
        <v>4.66</v>
      </c>
      <c r="C696" s="1">
        <f>COUNTIF($D$2:D696,"Да")</f>
        <v>7</v>
      </c>
      <c r="D696" s="42" t="str">
        <f>IF(ISERROR(VLOOKUP(A696,'Айгенис Оп31'!$C$3:$C$13,1,0)),"Нет","Да")</f>
        <v>Нет</v>
      </c>
      <c r="E696" s="43">
        <f t="shared" si="20"/>
        <v>365</v>
      </c>
      <c r="F696" s="43">
        <f>COUNTIF(E697:$E$981,365)</f>
        <v>285</v>
      </c>
      <c r="G696" s="43">
        <f>COUNTIF(E697:$E$981,366)</f>
        <v>0</v>
      </c>
      <c r="H696" s="2"/>
    </row>
    <row r="697" spans="1:8" x14ac:dyDescent="0.25">
      <c r="A697" s="45">
        <f t="shared" si="21"/>
        <v>46291</v>
      </c>
      <c r="B697" s="49">
        <f>ROUND(('Все выпуски'!$Z$3*'Все выпуски'!$Z$6/100)*((VLOOKUP(IF(D697="Нет",VLOOKUP(C697,'Айгенис Оп31'!$A$2:$C$13,3,0),VLOOKUP((C697-1),'Айгенис Оп31'!$A$2:$C$13,3,0)),$A$2:$G$981,6,0)-VLOOKUP(A697,$A$2:$G$981,6,0))/365+(VLOOKUP(IF(D697="Нет",VLOOKUP(C697,'Айгенис Оп31'!$A$2:$C$13,3,0),VLOOKUP((C697-1),'Айгенис Оп31'!$A$2:$C$13,3,0)),$A$2:$G$981,7,0)-VLOOKUP(A697,$A$2:$G$981,7,0))/366),2)</f>
        <v>4.76</v>
      </c>
      <c r="C697" s="1">
        <f>COUNTIF($D$2:D697,"Да")</f>
        <v>7</v>
      </c>
      <c r="D697" s="42" t="str">
        <f>IF(ISERROR(VLOOKUP(A697,'Айгенис Оп31'!$C$3:$C$13,1,0)),"Нет","Да")</f>
        <v>Нет</v>
      </c>
      <c r="E697" s="43">
        <f t="shared" si="20"/>
        <v>365</v>
      </c>
      <c r="F697" s="43">
        <f>COUNTIF(E698:$E$981,365)</f>
        <v>284</v>
      </c>
      <c r="G697" s="43">
        <f>COUNTIF(E698:$E$981,366)</f>
        <v>0</v>
      </c>
      <c r="H697" s="2"/>
    </row>
    <row r="698" spans="1:8" x14ac:dyDescent="0.25">
      <c r="A698" s="45">
        <f t="shared" si="21"/>
        <v>46292</v>
      </c>
      <c r="B698" s="49">
        <f>ROUND(('Все выпуски'!$Z$3*'Все выпуски'!$Z$6/100)*((VLOOKUP(IF(D698="Нет",VLOOKUP(C698,'Айгенис Оп31'!$A$2:$C$13,3,0),VLOOKUP((C698-1),'Айгенис Оп31'!$A$2:$C$13,3,0)),$A$2:$G$981,6,0)-VLOOKUP(A698,$A$2:$G$981,6,0))/365+(VLOOKUP(IF(D698="Нет",VLOOKUP(C698,'Айгенис Оп31'!$A$2:$C$13,3,0),VLOOKUP((C698-1),'Айгенис Оп31'!$A$2:$C$13,3,0)),$A$2:$G$981,7,0)-VLOOKUP(A698,$A$2:$G$981,7,0))/366),2)</f>
        <v>4.87</v>
      </c>
      <c r="C698" s="1">
        <f>COUNTIF($D$2:D698,"Да")</f>
        <v>7</v>
      </c>
      <c r="D698" s="42" t="str">
        <f>IF(ISERROR(VLOOKUP(A698,'Айгенис Оп31'!$C$3:$C$13,1,0)),"Нет","Да")</f>
        <v>Нет</v>
      </c>
      <c r="E698" s="43">
        <f t="shared" si="20"/>
        <v>365</v>
      </c>
      <c r="F698" s="43">
        <f>COUNTIF(E699:$E$981,365)</f>
        <v>283</v>
      </c>
      <c r="G698" s="43">
        <f>COUNTIF(E699:$E$981,366)</f>
        <v>0</v>
      </c>
      <c r="H698" s="2"/>
    </row>
    <row r="699" spans="1:8" x14ac:dyDescent="0.25">
      <c r="A699" s="45">
        <f t="shared" si="21"/>
        <v>46293</v>
      </c>
      <c r="B699" s="49">
        <f>ROUND(('Все выпуски'!$Z$3*'Все выпуски'!$Z$6/100)*((VLOOKUP(IF(D699="Нет",VLOOKUP(C699,'Айгенис Оп31'!$A$2:$C$13,3,0),VLOOKUP((C699-1),'Айгенис Оп31'!$A$2:$C$13,3,0)),$A$2:$G$981,6,0)-VLOOKUP(A699,$A$2:$G$981,6,0))/365+(VLOOKUP(IF(D699="Нет",VLOOKUP(C699,'Айгенис Оп31'!$A$2:$C$13,3,0),VLOOKUP((C699-1),'Айгенис Оп31'!$A$2:$C$13,3,0)),$A$2:$G$981,7,0)-VLOOKUP(A699,$A$2:$G$981,7,0))/366),2)</f>
        <v>4.97</v>
      </c>
      <c r="C699" s="1">
        <f>COUNTIF($D$2:D699,"Да")</f>
        <v>7</v>
      </c>
      <c r="D699" s="42" t="str">
        <f>IF(ISERROR(VLOOKUP(A699,'Айгенис Оп31'!$C$3:$C$13,1,0)),"Нет","Да")</f>
        <v>Нет</v>
      </c>
      <c r="E699" s="43">
        <f t="shared" si="20"/>
        <v>365</v>
      </c>
      <c r="F699" s="43">
        <f>COUNTIF(E700:$E$981,365)</f>
        <v>282</v>
      </c>
      <c r="G699" s="43">
        <f>COUNTIF(E700:$E$981,366)</f>
        <v>0</v>
      </c>
      <c r="H699" s="2"/>
    </row>
    <row r="700" spans="1:8" x14ac:dyDescent="0.25">
      <c r="A700" s="45">
        <f t="shared" si="21"/>
        <v>46294</v>
      </c>
      <c r="B700" s="49">
        <f>ROUND(('Все выпуски'!$Z$3*'Все выпуски'!$Z$6/100)*((VLOOKUP(IF(D700="Нет",VLOOKUP(C700,'Айгенис Оп31'!$A$2:$C$13,3,0),VLOOKUP((C700-1),'Айгенис Оп31'!$A$2:$C$13,3,0)),$A$2:$G$981,6,0)-VLOOKUP(A700,$A$2:$G$981,6,0))/365+(VLOOKUP(IF(D700="Нет",VLOOKUP(C700,'Айгенис Оп31'!$A$2:$C$13,3,0),VLOOKUP((C700-1),'Айгенис Оп31'!$A$2:$C$13,3,0)),$A$2:$G$981,7,0)-VLOOKUP(A700,$A$2:$G$981,7,0))/366),2)</f>
        <v>5.07</v>
      </c>
      <c r="C700" s="1">
        <f>COUNTIF($D$2:D700,"Да")</f>
        <v>7</v>
      </c>
      <c r="D700" s="42" t="str">
        <f>IF(ISERROR(VLOOKUP(A700,'Айгенис Оп31'!$C$3:$C$13,1,0)),"Нет","Да")</f>
        <v>Нет</v>
      </c>
      <c r="E700" s="43">
        <f t="shared" si="20"/>
        <v>365</v>
      </c>
      <c r="F700" s="43">
        <f>COUNTIF(E701:$E$981,365)</f>
        <v>281</v>
      </c>
      <c r="G700" s="43">
        <f>COUNTIF(E701:$E$981,366)</f>
        <v>0</v>
      </c>
      <c r="H700" s="2"/>
    </row>
    <row r="701" spans="1:8" x14ac:dyDescent="0.25">
      <c r="A701" s="45">
        <f t="shared" si="21"/>
        <v>46295</v>
      </c>
      <c r="B701" s="49">
        <f>ROUND(('Все выпуски'!$Z$3*'Все выпуски'!$Z$6/100)*((VLOOKUP(IF(D701="Нет",VLOOKUP(C701,'Айгенис Оп31'!$A$2:$C$13,3,0),VLOOKUP((C701-1),'Айгенис Оп31'!$A$2:$C$13,3,0)),$A$2:$G$981,6,0)-VLOOKUP(A701,$A$2:$G$981,6,0))/365+(VLOOKUP(IF(D701="Нет",VLOOKUP(C701,'Айгенис Оп31'!$A$2:$C$13,3,0),VLOOKUP((C701-1),'Айгенис Оп31'!$A$2:$C$13,3,0)),$A$2:$G$981,7,0)-VLOOKUP(A701,$A$2:$G$981,7,0))/366),2)</f>
        <v>5.17</v>
      </c>
      <c r="C701" s="1">
        <f>COUNTIF($D$2:D701,"Да")</f>
        <v>7</v>
      </c>
      <c r="D701" s="42" t="str">
        <f>IF(ISERROR(VLOOKUP(A701,'Айгенис Оп31'!$C$3:$C$13,1,0)),"Нет","Да")</f>
        <v>Нет</v>
      </c>
      <c r="E701" s="43">
        <f t="shared" si="20"/>
        <v>365</v>
      </c>
      <c r="F701" s="43">
        <f>COUNTIF(E702:$E$981,365)</f>
        <v>280</v>
      </c>
      <c r="G701" s="43">
        <f>COUNTIF(E702:$E$981,366)</f>
        <v>0</v>
      </c>
      <c r="H701" s="2"/>
    </row>
    <row r="702" spans="1:8" x14ac:dyDescent="0.25">
      <c r="A702" s="45">
        <f t="shared" si="21"/>
        <v>46296</v>
      </c>
      <c r="B702" s="49">
        <f>ROUND(('Все выпуски'!$Z$3*'Все выпуски'!$Z$6/100)*((VLOOKUP(IF(D702="Нет",VLOOKUP(C702,'Айгенис Оп31'!$A$2:$C$13,3,0),VLOOKUP((C702-1),'Айгенис Оп31'!$A$2:$C$13,3,0)),$A$2:$G$981,6,0)-VLOOKUP(A702,$A$2:$G$981,6,0))/365+(VLOOKUP(IF(D702="Нет",VLOOKUP(C702,'Айгенис Оп31'!$A$2:$C$13,3,0),VLOOKUP((C702-1),'Айгенис Оп31'!$A$2:$C$13,3,0)),$A$2:$G$981,7,0)-VLOOKUP(A702,$A$2:$G$981,7,0))/366),2)</f>
        <v>5.27</v>
      </c>
      <c r="C702" s="1">
        <f>COUNTIF($D$2:D702,"Да")</f>
        <v>7</v>
      </c>
      <c r="D702" s="42" t="str">
        <f>IF(ISERROR(VLOOKUP(A702,'Айгенис Оп31'!$C$3:$C$13,1,0)),"Нет","Да")</f>
        <v>Нет</v>
      </c>
      <c r="E702" s="43">
        <f t="shared" si="20"/>
        <v>365</v>
      </c>
      <c r="F702" s="43">
        <f>COUNTIF(E703:$E$981,365)</f>
        <v>279</v>
      </c>
      <c r="G702" s="43">
        <f>COUNTIF(E703:$E$981,366)</f>
        <v>0</v>
      </c>
      <c r="H702" s="2"/>
    </row>
    <row r="703" spans="1:8" x14ac:dyDescent="0.25">
      <c r="A703" s="45">
        <f t="shared" si="21"/>
        <v>46297</v>
      </c>
      <c r="B703" s="49">
        <f>ROUND(('Все выпуски'!$Z$3*'Все выпуски'!$Z$6/100)*((VLOOKUP(IF(D703="Нет",VLOOKUP(C703,'Айгенис Оп31'!$A$2:$C$13,3,0),VLOOKUP((C703-1),'Айгенис Оп31'!$A$2:$C$13,3,0)),$A$2:$G$981,6,0)-VLOOKUP(A703,$A$2:$G$981,6,0))/365+(VLOOKUP(IF(D703="Нет",VLOOKUP(C703,'Айгенис Оп31'!$A$2:$C$13,3,0),VLOOKUP((C703-1),'Айгенис Оп31'!$A$2:$C$13,3,0)),$A$2:$G$981,7,0)-VLOOKUP(A703,$A$2:$G$981,7,0))/366),2)</f>
        <v>5.37</v>
      </c>
      <c r="C703" s="1">
        <f>COUNTIF($D$2:D703,"Да")</f>
        <v>7</v>
      </c>
      <c r="D703" s="42" t="str">
        <f>IF(ISERROR(VLOOKUP(A703,'Айгенис Оп31'!$C$3:$C$13,1,0)),"Нет","Да")</f>
        <v>Нет</v>
      </c>
      <c r="E703" s="43">
        <f t="shared" si="20"/>
        <v>365</v>
      </c>
      <c r="F703" s="43">
        <f>COUNTIF(E704:$E$981,365)</f>
        <v>278</v>
      </c>
      <c r="G703" s="43">
        <f>COUNTIF(E704:$E$981,366)</f>
        <v>0</v>
      </c>
      <c r="H703" s="2"/>
    </row>
    <row r="704" spans="1:8" x14ac:dyDescent="0.25">
      <c r="A704" s="45">
        <f t="shared" si="21"/>
        <v>46298</v>
      </c>
      <c r="B704" s="49">
        <f>ROUND(('Все выпуски'!$Z$3*'Все выпуски'!$Z$6/100)*((VLOOKUP(IF(D704="Нет",VLOOKUP(C704,'Айгенис Оп31'!$A$2:$C$13,3,0),VLOOKUP((C704-1),'Айгенис Оп31'!$A$2:$C$13,3,0)),$A$2:$G$981,6,0)-VLOOKUP(A704,$A$2:$G$981,6,0))/365+(VLOOKUP(IF(D704="Нет",VLOOKUP(C704,'Айгенис Оп31'!$A$2:$C$13,3,0),VLOOKUP((C704-1),'Айгенис Оп31'!$A$2:$C$13,3,0)),$A$2:$G$981,7,0)-VLOOKUP(A704,$A$2:$G$981,7,0))/366),2)</f>
        <v>5.47</v>
      </c>
      <c r="C704" s="1">
        <f>COUNTIF($D$2:D704,"Да")</f>
        <v>7</v>
      </c>
      <c r="D704" s="42" t="str">
        <f>IF(ISERROR(VLOOKUP(A704,'Айгенис Оп31'!$C$3:$C$13,1,0)),"Нет","Да")</f>
        <v>Нет</v>
      </c>
      <c r="E704" s="43">
        <f t="shared" si="20"/>
        <v>365</v>
      </c>
      <c r="F704" s="43">
        <f>COUNTIF(E705:$E$981,365)</f>
        <v>277</v>
      </c>
      <c r="G704" s="43">
        <f>COUNTIF(E705:$E$981,366)</f>
        <v>0</v>
      </c>
      <c r="H704" s="2"/>
    </row>
    <row r="705" spans="1:8" x14ac:dyDescent="0.25">
      <c r="A705" s="45">
        <f t="shared" si="21"/>
        <v>46299</v>
      </c>
      <c r="B705" s="49">
        <f>ROUND(('Все выпуски'!$Z$3*'Все выпуски'!$Z$6/100)*((VLOOKUP(IF(D705="Нет",VLOOKUP(C705,'Айгенис Оп31'!$A$2:$C$13,3,0),VLOOKUP((C705-1),'Айгенис Оп31'!$A$2:$C$13,3,0)),$A$2:$G$981,6,0)-VLOOKUP(A705,$A$2:$G$981,6,0))/365+(VLOOKUP(IF(D705="Нет",VLOOKUP(C705,'Айгенис Оп31'!$A$2:$C$13,3,0),VLOOKUP((C705-1),'Айгенис Оп31'!$A$2:$C$13,3,0)),$A$2:$G$981,7,0)-VLOOKUP(A705,$A$2:$G$981,7,0))/366),2)</f>
        <v>5.58</v>
      </c>
      <c r="C705" s="1">
        <f>COUNTIF($D$2:D705,"Да")</f>
        <v>7</v>
      </c>
      <c r="D705" s="42" t="str">
        <f>IF(ISERROR(VLOOKUP(A705,'Айгенис Оп31'!$C$3:$C$13,1,0)),"Нет","Да")</f>
        <v>Нет</v>
      </c>
      <c r="E705" s="43">
        <f t="shared" si="20"/>
        <v>365</v>
      </c>
      <c r="F705" s="43">
        <f>COUNTIF(E706:$E$981,365)</f>
        <v>276</v>
      </c>
      <c r="G705" s="43">
        <f>COUNTIF(E706:$E$981,366)</f>
        <v>0</v>
      </c>
      <c r="H705" s="2"/>
    </row>
    <row r="706" spans="1:8" x14ac:dyDescent="0.25">
      <c r="A706" s="45">
        <f t="shared" si="21"/>
        <v>46300</v>
      </c>
      <c r="B706" s="49">
        <f>ROUND(('Все выпуски'!$Z$3*'Все выпуски'!$Z$6/100)*((VLOOKUP(IF(D706="Нет",VLOOKUP(C706,'Айгенис Оп31'!$A$2:$C$13,3,0),VLOOKUP((C706-1),'Айгенис Оп31'!$A$2:$C$13,3,0)),$A$2:$G$981,6,0)-VLOOKUP(A706,$A$2:$G$981,6,0))/365+(VLOOKUP(IF(D706="Нет",VLOOKUP(C706,'Айгенис Оп31'!$A$2:$C$13,3,0),VLOOKUP((C706-1),'Айгенис Оп31'!$A$2:$C$13,3,0)),$A$2:$G$981,7,0)-VLOOKUP(A706,$A$2:$G$981,7,0))/366),2)</f>
        <v>5.68</v>
      </c>
      <c r="C706" s="1">
        <f>COUNTIF($D$2:D706,"Да")</f>
        <v>7</v>
      </c>
      <c r="D706" s="42" t="str">
        <f>IF(ISERROR(VLOOKUP(A706,'Айгенис Оп31'!$C$3:$C$13,1,0)),"Нет","Да")</f>
        <v>Нет</v>
      </c>
      <c r="E706" s="43">
        <f t="shared" si="20"/>
        <v>365</v>
      </c>
      <c r="F706" s="43">
        <f>COUNTIF(E707:$E$981,365)</f>
        <v>275</v>
      </c>
      <c r="G706" s="43">
        <f>COUNTIF(E707:$E$981,366)</f>
        <v>0</v>
      </c>
      <c r="H706" s="2"/>
    </row>
    <row r="707" spans="1:8" x14ac:dyDescent="0.25">
      <c r="A707" s="45">
        <f t="shared" si="21"/>
        <v>46301</v>
      </c>
      <c r="B707" s="49">
        <f>ROUND(('Все выпуски'!$Z$3*'Все выпуски'!$Z$6/100)*((VLOOKUP(IF(D707="Нет",VLOOKUP(C707,'Айгенис Оп31'!$A$2:$C$13,3,0),VLOOKUP((C707-1),'Айгенис Оп31'!$A$2:$C$13,3,0)),$A$2:$G$981,6,0)-VLOOKUP(A707,$A$2:$G$981,6,0))/365+(VLOOKUP(IF(D707="Нет",VLOOKUP(C707,'Айгенис Оп31'!$A$2:$C$13,3,0),VLOOKUP((C707-1),'Айгенис Оп31'!$A$2:$C$13,3,0)),$A$2:$G$981,7,0)-VLOOKUP(A707,$A$2:$G$981,7,0))/366),2)</f>
        <v>5.78</v>
      </c>
      <c r="C707" s="1">
        <f>COUNTIF($D$2:D707,"Да")</f>
        <v>7</v>
      </c>
      <c r="D707" s="42" t="str">
        <f>IF(ISERROR(VLOOKUP(A707,'Айгенис Оп31'!$C$3:$C$13,1,0)),"Нет","Да")</f>
        <v>Нет</v>
      </c>
      <c r="E707" s="43">
        <f t="shared" ref="E707:E770" si="22">IF(MOD(YEAR(A707),4)=0,366,365)</f>
        <v>365</v>
      </c>
      <c r="F707" s="43">
        <f>COUNTIF(E708:$E$981,365)</f>
        <v>274</v>
      </c>
      <c r="G707" s="43">
        <f>COUNTIF(E708:$E$981,366)</f>
        <v>0</v>
      </c>
      <c r="H707" s="2"/>
    </row>
    <row r="708" spans="1:8" x14ac:dyDescent="0.25">
      <c r="A708" s="45">
        <f t="shared" ref="A708:A771" si="23">A707+1</f>
        <v>46302</v>
      </c>
      <c r="B708" s="49">
        <f>ROUND(('Все выпуски'!$Z$3*'Все выпуски'!$Z$6/100)*((VLOOKUP(IF(D708="Нет",VLOOKUP(C708,'Айгенис Оп31'!$A$2:$C$13,3,0),VLOOKUP((C708-1),'Айгенис Оп31'!$A$2:$C$13,3,0)),$A$2:$G$981,6,0)-VLOOKUP(A708,$A$2:$G$981,6,0))/365+(VLOOKUP(IF(D708="Нет",VLOOKUP(C708,'Айгенис Оп31'!$A$2:$C$13,3,0),VLOOKUP((C708-1),'Айгенис Оп31'!$A$2:$C$13,3,0)),$A$2:$G$981,7,0)-VLOOKUP(A708,$A$2:$G$981,7,0))/366),2)</f>
        <v>5.88</v>
      </c>
      <c r="C708" s="1">
        <f>COUNTIF($D$2:D708,"Да")</f>
        <v>7</v>
      </c>
      <c r="D708" s="42" t="str">
        <f>IF(ISERROR(VLOOKUP(A708,'Айгенис Оп31'!$C$3:$C$13,1,0)),"Нет","Да")</f>
        <v>Нет</v>
      </c>
      <c r="E708" s="43">
        <f t="shared" si="22"/>
        <v>365</v>
      </c>
      <c r="F708" s="43">
        <f>COUNTIF(E709:$E$981,365)</f>
        <v>273</v>
      </c>
      <c r="G708" s="43">
        <f>COUNTIF(E709:$E$981,366)</f>
        <v>0</v>
      </c>
      <c r="H708" s="2"/>
    </row>
    <row r="709" spans="1:8" x14ac:dyDescent="0.25">
      <c r="A709" s="45">
        <f t="shared" si="23"/>
        <v>46303</v>
      </c>
      <c r="B709" s="49">
        <f>ROUND(('Все выпуски'!$Z$3*'Все выпуски'!$Z$6/100)*((VLOOKUP(IF(D709="Нет",VLOOKUP(C709,'Айгенис Оп31'!$A$2:$C$13,3,0),VLOOKUP((C709-1),'Айгенис Оп31'!$A$2:$C$13,3,0)),$A$2:$G$981,6,0)-VLOOKUP(A709,$A$2:$G$981,6,0))/365+(VLOOKUP(IF(D709="Нет",VLOOKUP(C709,'Айгенис Оп31'!$A$2:$C$13,3,0),VLOOKUP((C709-1),'Айгенис Оп31'!$A$2:$C$13,3,0)),$A$2:$G$981,7,0)-VLOOKUP(A709,$A$2:$G$981,7,0))/366),2)</f>
        <v>5.98</v>
      </c>
      <c r="C709" s="1">
        <f>COUNTIF($D$2:D709,"Да")</f>
        <v>7</v>
      </c>
      <c r="D709" s="42" t="str">
        <f>IF(ISERROR(VLOOKUP(A709,'Айгенис Оп31'!$C$3:$C$13,1,0)),"Нет","Да")</f>
        <v>Нет</v>
      </c>
      <c r="E709" s="43">
        <f t="shared" si="22"/>
        <v>365</v>
      </c>
      <c r="F709" s="43">
        <f>COUNTIF(E710:$E$981,365)</f>
        <v>272</v>
      </c>
      <c r="G709" s="43">
        <f>COUNTIF(E710:$E$981,366)</f>
        <v>0</v>
      </c>
      <c r="H709" s="2"/>
    </row>
    <row r="710" spans="1:8" x14ac:dyDescent="0.25">
      <c r="A710" s="45">
        <f t="shared" si="23"/>
        <v>46304</v>
      </c>
      <c r="B710" s="49">
        <f>ROUND(('Все выпуски'!$Z$3*'Все выпуски'!$Z$6/100)*((VLOOKUP(IF(D710="Нет",VLOOKUP(C710,'Айгенис Оп31'!$A$2:$C$13,3,0),VLOOKUP((C710-1),'Айгенис Оп31'!$A$2:$C$13,3,0)),$A$2:$G$981,6,0)-VLOOKUP(A710,$A$2:$G$981,6,0))/365+(VLOOKUP(IF(D710="Нет",VLOOKUP(C710,'Айгенис Оп31'!$A$2:$C$13,3,0),VLOOKUP((C710-1),'Айгенис Оп31'!$A$2:$C$13,3,0)),$A$2:$G$981,7,0)-VLOOKUP(A710,$A$2:$G$981,7,0))/366),2)</f>
        <v>6.08</v>
      </c>
      <c r="C710" s="1">
        <f>COUNTIF($D$2:D710,"Да")</f>
        <v>7</v>
      </c>
      <c r="D710" s="42" t="str">
        <f>IF(ISERROR(VLOOKUP(A710,'Айгенис Оп31'!$C$3:$C$13,1,0)),"Нет","Да")</f>
        <v>Нет</v>
      </c>
      <c r="E710" s="43">
        <f t="shared" si="22"/>
        <v>365</v>
      </c>
      <c r="F710" s="43">
        <f>COUNTIF(E711:$E$981,365)</f>
        <v>271</v>
      </c>
      <c r="G710" s="43">
        <f>COUNTIF(E711:$E$981,366)</f>
        <v>0</v>
      </c>
      <c r="H710" s="2"/>
    </row>
    <row r="711" spans="1:8" x14ac:dyDescent="0.25">
      <c r="A711" s="45">
        <f t="shared" si="23"/>
        <v>46305</v>
      </c>
      <c r="B711" s="49">
        <f>ROUND(('Все выпуски'!$Z$3*'Все выпуски'!$Z$6/100)*((VLOOKUP(IF(D711="Нет",VLOOKUP(C711,'Айгенис Оп31'!$A$2:$C$13,3,0),VLOOKUP((C711-1),'Айгенис Оп31'!$A$2:$C$13,3,0)),$A$2:$G$981,6,0)-VLOOKUP(A711,$A$2:$G$981,6,0))/365+(VLOOKUP(IF(D711="Нет",VLOOKUP(C711,'Айгенис Оп31'!$A$2:$C$13,3,0),VLOOKUP((C711-1),'Айгенис Оп31'!$A$2:$C$13,3,0)),$A$2:$G$981,7,0)-VLOOKUP(A711,$A$2:$G$981,7,0))/366),2)</f>
        <v>6.18</v>
      </c>
      <c r="C711" s="1">
        <f>COUNTIF($D$2:D711,"Да")</f>
        <v>7</v>
      </c>
      <c r="D711" s="42" t="str">
        <f>IF(ISERROR(VLOOKUP(A711,'Айгенис Оп31'!$C$3:$C$13,1,0)),"Нет","Да")</f>
        <v>Нет</v>
      </c>
      <c r="E711" s="43">
        <f t="shared" si="22"/>
        <v>365</v>
      </c>
      <c r="F711" s="43">
        <f>COUNTIF(E712:$E$981,365)</f>
        <v>270</v>
      </c>
      <c r="G711" s="43">
        <f>COUNTIF(E712:$E$981,366)</f>
        <v>0</v>
      </c>
      <c r="H711" s="2"/>
    </row>
    <row r="712" spans="1:8" x14ac:dyDescent="0.25">
      <c r="A712" s="45">
        <f t="shared" si="23"/>
        <v>46306</v>
      </c>
      <c r="B712" s="49">
        <f>ROUND(('Все выпуски'!$Z$3*'Все выпуски'!$Z$6/100)*((VLOOKUP(IF(D712="Нет",VLOOKUP(C712,'Айгенис Оп31'!$A$2:$C$13,3,0),VLOOKUP((C712-1),'Айгенис Оп31'!$A$2:$C$13,3,0)),$A$2:$G$981,6,0)-VLOOKUP(A712,$A$2:$G$981,6,0))/365+(VLOOKUP(IF(D712="Нет",VLOOKUP(C712,'Айгенис Оп31'!$A$2:$C$13,3,0),VLOOKUP((C712-1),'Айгенис Оп31'!$A$2:$C$13,3,0)),$A$2:$G$981,7,0)-VLOOKUP(A712,$A$2:$G$981,7,0))/366),2)</f>
        <v>6.28</v>
      </c>
      <c r="C712" s="1">
        <f>COUNTIF($D$2:D712,"Да")</f>
        <v>7</v>
      </c>
      <c r="D712" s="42" t="str">
        <f>IF(ISERROR(VLOOKUP(A712,'Айгенис Оп31'!$C$3:$C$13,1,0)),"Нет","Да")</f>
        <v>Нет</v>
      </c>
      <c r="E712" s="43">
        <f t="shared" si="22"/>
        <v>365</v>
      </c>
      <c r="F712" s="43">
        <f>COUNTIF(E713:$E$981,365)</f>
        <v>269</v>
      </c>
      <c r="G712" s="43">
        <f>COUNTIF(E713:$E$981,366)</f>
        <v>0</v>
      </c>
      <c r="H712" s="2"/>
    </row>
    <row r="713" spans="1:8" x14ac:dyDescent="0.25">
      <c r="A713" s="45">
        <f t="shared" si="23"/>
        <v>46307</v>
      </c>
      <c r="B713" s="49">
        <f>ROUND(('Все выпуски'!$Z$3*'Все выпуски'!$Z$6/100)*((VLOOKUP(IF(D713="Нет",VLOOKUP(C713,'Айгенис Оп31'!$A$2:$C$13,3,0),VLOOKUP((C713-1),'Айгенис Оп31'!$A$2:$C$13,3,0)),$A$2:$G$981,6,0)-VLOOKUP(A713,$A$2:$G$981,6,0))/365+(VLOOKUP(IF(D713="Нет",VLOOKUP(C713,'Айгенис Оп31'!$A$2:$C$13,3,0),VLOOKUP((C713-1),'Айгенис Оп31'!$A$2:$C$13,3,0)),$A$2:$G$981,7,0)-VLOOKUP(A713,$A$2:$G$981,7,0))/366),2)</f>
        <v>6.39</v>
      </c>
      <c r="C713" s="1">
        <f>COUNTIF($D$2:D713,"Да")</f>
        <v>7</v>
      </c>
      <c r="D713" s="42" t="str">
        <f>IF(ISERROR(VLOOKUP(A713,'Айгенис Оп31'!$C$3:$C$13,1,0)),"Нет","Да")</f>
        <v>Нет</v>
      </c>
      <c r="E713" s="43">
        <f t="shared" si="22"/>
        <v>365</v>
      </c>
      <c r="F713" s="43">
        <f>COUNTIF(E714:$E$981,365)</f>
        <v>268</v>
      </c>
      <c r="G713" s="43">
        <f>COUNTIF(E714:$E$981,366)</f>
        <v>0</v>
      </c>
      <c r="H713" s="2"/>
    </row>
    <row r="714" spans="1:8" x14ac:dyDescent="0.25">
      <c r="A714" s="45">
        <f t="shared" si="23"/>
        <v>46308</v>
      </c>
      <c r="B714" s="49">
        <f>ROUND(('Все выпуски'!$Z$3*'Все выпуски'!$Z$6/100)*((VLOOKUP(IF(D714="Нет",VLOOKUP(C714,'Айгенис Оп31'!$A$2:$C$13,3,0),VLOOKUP((C714-1),'Айгенис Оп31'!$A$2:$C$13,3,0)),$A$2:$G$981,6,0)-VLOOKUP(A714,$A$2:$G$981,6,0))/365+(VLOOKUP(IF(D714="Нет",VLOOKUP(C714,'Айгенис Оп31'!$A$2:$C$13,3,0),VLOOKUP((C714-1),'Айгенис Оп31'!$A$2:$C$13,3,0)),$A$2:$G$981,7,0)-VLOOKUP(A714,$A$2:$G$981,7,0))/366),2)</f>
        <v>6.49</v>
      </c>
      <c r="C714" s="1">
        <f>COUNTIF($D$2:D714,"Да")</f>
        <v>7</v>
      </c>
      <c r="D714" s="42" t="str">
        <f>IF(ISERROR(VLOOKUP(A714,'Айгенис Оп31'!$C$3:$C$13,1,0)),"Нет","Да")</f>
        <v>Нет</v>
      </c>
      <c r="E714" s="43">
        <f t="shared" si="22"/>
        <v>365</v>
      </c>
      <c r="F714" s="43">
        <f>COUNTIF(E715:$E$981,365)</f>
        <v>267</v>
      </c>
      <c r="G714" s="43">
        <f>COUNTIF(E715:$E$981,366)</f>
        <v>0</v>
      </c>
      <c r="H714" s="2"/>
    </row>
    <row r="715" spans="1:8" x14ac:dyDescent="0.25">
      <c r="A715" s="45">
        <f t="shared" si="23"/>
        <v>46309</v>
      </c>
      <c r="B715" s="49">
        <f>ROUND(('Все выпуски'!$Z$3*'Все выпуски'!$Z$6/100)*((VLOOKUP(IF(D715="Нет",VLOOKUP(C715,'Айгенис Оп31'!$A$2:$C$13,3,0),VLOOKUP((C715-1),'Айгенис Оп31'!$A$2:$C$13,3,0)),$A$2:$G$981,6,0)-VLOOKUP(A715,$A$2:$G$981,6,0))/365+(VLOOKUP(IF(D715="Нет",VLOOKUP(C715,'Айгенис Оп31'!$A$2:$C$13,3,0),VLOOKUP((C715-1),'Айгенис Оп31'!$A$2:$C$13,3,0)),$A$2:$G$981,7,0)-VLOOKUP(A715,$A$2:$G$981,7,0))/366),2)</f>
        <v>6.59</v>
      </c>
      <c r="C715" s="1">
        <f>COUNTIF($D$2:D715,"Да")</f>
        <v>7</v>
      </c>
      <c r="D715" s="42" t="str">
        <f>IF(ISERROR(VLOOKUP(A715,'Айгенис Оп31'!$C$3:$C$13,1,0)),"Нет","Да")</f>
        <v>Нет</v>
      </c>
      <c r="E715" s="43">
        <f t="shared" si="22"/>
        <v>365</v>
      </c>
      <c r="F715" s="43">
        <f>COUNTIF(E716:$E$981,365)</f>
        <v>266</v>
      </c>
      <c r="G715" s="43">
        <f>COUNTIF(E716:$E$981,366)</f>
        <v>0</v>
      </c>
      <c r="H715" s="2"/>
    </row>
    <row r="716" spans="1:8" x14ac:dyDescent="0.25">
      <c r="A716" s="45">
        <f t="shared" si="23"/>
        <v>46310</v>
      </c>
      <c r="B716" s="49">
        <f>ROUND(('Все выпуски'!$Z$3*'Все выпуски'!$Z$6/100)*((VLOOKUP(IF(D716="Нет",VLOOKUP(C716,'Айгенис Оп31'!$A$2:$C$13,3,0),VLOOKUP((C716-1),'Айгенис Оп31'!$A$2:$C$13,3,0)),$A$2:$G$981,6,0)-VLOOKUP(A716,$A$2:$G$981,6,0))/365+(VLOOKUP(IF(D716="Нет",VLOOKUP(C716,'Айгенис Оп31'!$A$2:$C$13,3,0),VLOOKUP((C716-1),'Айгенис Оп31'!$A$2:$C$13,3,0)),$A$2:$G$981,7,0)-VLOOKUP(A716,$A$2:$G$981,7,0))/366),2)</f>
        <v>6.69</v>
      </c>
      <c r="C716" s="1">
        <f>COUNTIF($D$2:D716,"Да")</f>
        <v>7</v>
      </c>
      <c r="D716" s="42" t="str">
        <f>IF(ISERROR(VLOOKUP(A716,'Айгенис Оп31'!$C$3:$C$13,1,0)),"Нет","Да")</f>
        <v>Нет</v>
      </c>
      <c r="E716" s="43">
        <f t="shared" si="22"/>
        <v>365</v>
      </c>
      <c r="F716" s="43">
        <f>COUNTIF(E717:$E$981,365)</f>
        <v>265</v>
      </c>
      <c r="G716" s="43">
        <f>COUNTIF(E717:$E$981,366)</f>
        <v>0</v>
      </c>
      <c r="H716" s="2"/>
    </row>
    <row r="717" spans="1:8" x14ac:dyDescent="0.25">
      <c r="A717" s="45">
        <f t="shared" si="23"/>
        <v>46311</v>
      </c>
      <c r="B717" s="49">
        <f>ROUND(('Все выпуски'!$Z$3*'Все выпуски'!$Z$6/100)*((VLOOKUP(IF(D717="Нет",VLOOKUP(C717,'Айгенис Оп31'!$A$2:$C$13,3,0),VLOOKUP((C717-1),'Айгенис Оп31'!$A$2:$C$13,3,0)),$A$2:$G$981,6,0)-VLOOKUP(A717,$A$2:$G$981,6,0))/365+(VLOOKUP(IF(D717="Нет",VLOOKUP(C717,'Айгенис Оп31'!$A$2:$C$13,3,0),VLOOKUP((C717-1),'Айгенис Оп31'!$A$2:$C$13,3,0)),$A$2:$G$981,7,0)-VLOOKUP(A717,$A$2:$G$981,7,0))/366),2)</f>
        <v>6.79</v>
      </c>
      <c r="C717" s="1">
        <f>COUNTIF($D$2:D717,"Да")</f>
        <v>7</v>
      </c>
      <c r="D717" s="42" t="str">
        <f>IF(ISERROR(VLOOKUP(A717,'Айгенис Оп31'!$C$3:$C$13,1,0)),"Нет","Да")</f>
        <v>Нет</v>
      </c>
      <c r="E717" s="43">
        <f t="shared" si="22"/>
        <v>365</v>
      </c>
      <c r="F717" s="43">
        <f>COUNTIF(E718:$E$981,365)</f>
        <v>264</v>
      </c>
      <c r="G717" s="43">
        <f>COUNTIF(E718:$E$981,366)</f>
        <v>0</v>
      </c>
      <c r="H717" s="2"/>
    </row>
    <row r="718" spans="1:8" x14ac:dyDescent="0.25">
      <c r="A718" s="45">
        <f t="shared" si="23"/>
        <v>46312</v>
      </c>
      <c r="B718" s="49">
        <f>ROUND(('Все выпуски'!$Z$3*'Все выпуски'!$Z$6/100)*((VLOOKUP(IF(D718="Нет",VLOOKUP(C718,'Айгенис Оп31'!$A$2:$C$13,3,0),VLOOKUP((C718-1),'Айгенис Оп31'!$A$2:$C$13,3,0)),$A$2:$G$981,6,0)-VLOOKUP(A718,$A$2:$G$981,6,0))/365+(VLOOKUP(IF(D718="Нет",VLOOKUP(C718,'Айгенис Оп31'!$A$2:$C$13,3,0),VLOOKUP((C718-1),'Айгенис Оп31'!$A$2:$C$13,3,0)),$A$2:$G$981,7,0)-VLOOKUP(A718,$A$2:$G$981,7,0))/366),2)</f>
        <v>6.89</v>
      </c>
      <c r="C718" s="1">
        <f>COUNTIF($D$2:D718,"Да")</f>
        <v>7</v>
      </c>
      <c r="D718" s="42" t="str">
        <f>IF(ISERROR(VLOOKUP(A718,'Айгенис Оп31'!$C$3:$C$13,1,0)),"Нет","Да")</f>
        <v>Нет</v>
      </c>
      <c r="E718" s="43">
        <f t="shared" si="22"/>
        <v>365</v>
      </c>
      <c r="F718" s="43">
        <f>COUNTIF(E719:$E$981,365)</f>
        <v>263</v>
      </c>
      <c r="G718" s="43">
        <f>COUNTIF(E719:$E$981,366)</f>
        <v>0</v>
      </c>
      <c r="H718" s="2"/>
    </row>
    <row r="719" spans="1:8" x14ac:dyDescent="0.25">
      <c r="A719" s="45">
        <f t="shared" si="23"/>
        <v>46313</v>
      </c>
      <c r="B719" s="49">
        <f>ROUND(('Все выпуски'!$Z$3*'Все выпуски'!$Z$6/100)*((VLOOKUP(IF(D719="Нет",VLOOKUP(C719,'Айгенис Оп31'!$A$2:$C$13,3,0),VLOOKUP((C719-1),'Айгенис Оп31'!$A$2:$C$13,3,0)),$A$2:$G$981,6,0)-VLOOKUP(A719,$A$2:$G$981,6,0))/365+(VLOOKUP(IF(D719="Нет",VLOOKUP(C719,'Айгенис Оп31'!$A$2:$C$13,3,0),VLOOKUP((C719-1),'Айгенис Оп31'!$A$2:$C$13,3,0)),$A$2:$G$981,7,0)-VLOOKUP(A719,$A$2:$G$981,7,0))/366),2)</f>
        <v>6.99</v>
      </c>
      <c r="C719" s="1">
        <f>COUNTIF($D$2:D719,"Да")</f>
        <v>7</v>
      </c>
      <c r="D719" s="42" t="str">
        <f>IF(ISERROR(VLOOKUP(A719,'Айгенис Оп31'!$C$3:$C$13,1,0)),"Нет","Да")</f>
        <v>Нет</v>
      </c>
      <c r="E719" s="43">
        <f t="shared" si="22"/>
        <v>365</v>
      </c>
      <c r="F719" s="43">
        <f>COUNTIF(E720:$E$981,365)</f>
        <v>262</v>
      </c>
      <c r="G719" s="43">
        <f>COUNTIF(E720:$E$981,366)</f>
        <v>0</v>
      </c>
      <c r="H719" s="2"/>
    </row>
    <row r="720" spans="1:8" x14ac:dyDescent="0.25">
      <c r="A720" s="45">
        <f t="shared" si="23"/>
        <v>46314</v>
      </c>
      <c r="B720" s="49">
        <f>ROUND(('Все выпуски'!$Z$3*'Все выпуски'!$Z$6/100)*((VLOOKUP(IF(D720="Нет",VLOOKUP(C720,'Айгенис Оп31'!$A$2:$C$13,3,0),VLOOKUP((C720-1),'Айгенис Оп31'!$A$2:$C$13,3,0)),$A$2:$G$981,6,0)-VLOOKUP(A720,$A$2:$G$981,6,0))/365+(VLOOKUP(IF(D720="Нет",VLOOKUP(C720,'Айгенис Оп31'!$A$2:$C$13,3,0),VLOOKUP((C720-1),'Айгенис Оп31'!$A$2:$C$13,3,0)),$A$2:$G$981,7,0)-VLOOKUP(A720,$A$2:$G$981,7,0))/366),2)</f>
        <v>7.1</v>
      </c>
      <c r="C720" s="1">
        <f>COUNTIF($D$2:D720,"Да")</f>
        <v>7</v>
      </c>
      <c r="D720" s="42" t="str">
        <f>IF(ISERROR(VLOOKUP(A720,'Айгенис Оп31'!$C$3:$C$13,1,0)),"Нет","Да")</f>
        <v>Нет</v>
      </c>
      <c r="E720" s="43">
        <f t="shared" si="22"/>
        <v>365</v>
      </c>
      <c r="F720" s="43">
        <f>COUNTIF(E721:$E$981,365)</f>
        <v>261</v>
      </c>
      <c r="G720" s="43">
        <f>COUNTIF(E721:$E$981,366)</f>
        <v>0</v>
      </c>
      <c r="H720" s="2"/>
    </row>
    <row r="721" spans="1:8" x14ac:dyDescent="0.25">
      <c r="A721" s="45">
        <f t="shared" si="23"/>
        <v>46315</v>
      </c>
      <c r="B721" s="49">
        <f>ROUND(('Все выпуски'!$Z$3*'Все выпуски'!$Z$6/100)*((VLOOKUP(IF(D721="Нет",VLOOKUP(C721,'Айгенис Оп31'!$A$2:$C$13,3,0),VLOOKUP((C721-1),'Айгенис Оп31'!$A$2:$C$13,3,0)),$A$2:$G$981,6,0)-VLOOKUP(A721,$A$2:$G$981,6,0))/365+(VLOOKUP(IF(D721="Нет",VLOOKUP(C721,'Айгенис Оп31'!$A$2:$C$13,3,0),VLOOKUP((C721-1),'Айгенис Оп31'!$A$2:$C$13,3,0)),$A$2:$G$981,7,0)-VLOOKUP(A721,$A$2:$G$981,7,0))/366),2)</f>
        <v>7.2</v>
      </c>
      <c r="C721" s="1">
        <f>COUNTIF($D$2:D721,"Да")</f>
        <v>7</v>
      </c>
      <c r="D721" s="42" t="str">
        <f>IF(ISERROR(VLOOKUP(A721,'Айгенис Оп31'!$C$3:$C$13,1,0)),"Нет","Да")</f>
        <v>Нет</v>
      </c>
      <c r="E721" s="43">
        <f t="shared" si="22"/>
        <v>365</v>
      </c>
      <c r="F721" s="43">
        <f>COUNTIF(E722:$E$981,365)</f>
        <v>260</v>
      </c>
      <c r="G721" s="43">
        <f>COUNTIF(E722:$E$981,366)</f>
        <v>0</v>
      </c>
      <c r="H721" s="2"/>
    </row>
    <row r="722" spans="1:8" x14ac:dyDescent="0.25">
      <c r="A722" s="45">
        <f t="shared" si="23"/>
        <v>46316</v>
      </c>
      <c r="B722" s="49">
        <f>ROUND(('Все выпуски'!$Z$3*'Все выпуски'!$Z$6/100)*((VLOOKUP(IF(D722="Нет",VLOOKUP(C722,'Айгенис Оп31'!$A$2:$C$13,3,0),VLOOKUP((C722-1),'Айгенис Оп31'!$A$2:$C$13,3,0)),$A$2:$G$981,6,0)-VLOOKUP(A722,$A$2:$G$981,6,0))/365+(VLOOKUP(IF(D722="Нет",VLOOKUP(C722,'Айгенис Оп31'!$A$2:$C$13,3,0),VLOOKUP((C722-1),'Айгенис Оп31'!$A$2:$C$13,3,0)),$A$2:$G$981,7,0)-VLOOKUP(A722,$A$2:$G$981,7,0))/366),2)</f>
        <v>7.3</v>
      </c>
      <c r="C722" s="1">
        <f>COUNTIF($D$2:D722,"Да")</f>
        <v>7</v>
      </c>
      <c r="D722" s="42" t="str">
        <f>IF(ISERROR(VLOOKUP(A722,'Айгенис Оп31'!$C$3:$C$13,1,0)),"Нет","Да")</f>
        <v>Нет</v>
      </c>
      <c r="E722" s="43">
        <f t="shared" si="22"/>
        <v>365</v>
      </c>
      <c r="F722" s="43">
        <f>COUNTIF(E723:$E$981,365)</f>
        <v>259</v>
      </c>
      <c r="G722" s="43">
        <f>COUNTIF(E723:$E$981,366)</f>
        <v>0</v>
      </c>
      <c r="H722" s="2"/>
    </row>
    <row r="723" spans="1:8" x14ac:dyDescent="0.25">
      <c r="A723" s="45">
        <f t="shared" si="23"/>
        <v>46317</v>
      </c>
      <c r="B723" s="49">
        <f>ROUND(('Все выпуски'!$Z$3*'Все выпуски'!$Z$6/100)*((VLOOKUP(IF(D723="Нет",VLOOKUP(C723,'Айгенис Оп31'!$A$2:$C$13,3,0),VLOOKUP((C723-1),'Айгенис Оп31'!$A$2:$C$13,3,0)),$A$2:$G$981,6,0)-VLOOKUP(A723,$A$2:$G$981,6,0))/365+(VLOOKUP(IF(D723="Нет",VLOOKUP(C723,'Айгенис Оп31'!$A$2:$C$13,3,0),VLOOKUP((C723-1),'Айгенис Оп31'!$A$2:$C$13,3,0)),$A$2:$G$981,7,0)-VLOOKUP(A723,$A$2:$G$981,7,0))/366),2)</f>
        <v>7.4</v>
      </c>
      <c r="C723" s="1">
        <f>COUNTIF($D$2:D723,"Да")</f>
        <v>7</v>
      </c>
      <c r="D723" s="42" t="str">
        <f>IF(ISERROR(VLOOKUP(A723,'Айгенис Оп31'!$C$3:$C$13,1,0)),"Нет","Да")</f>
        <v>Нет</v>
      </c>
      <c r="E723" s="43">
        <f t="shared" si="22"/>
        <v>365</v>
      </c>
      <c r="F723" s="43">
        <f>COUNTIF(E724:$E$981,365)</f>
        <v>258</v>
      </c>
      <c r="G723" s="43">
        <f>COUNTIF(E724:$E$981,366)</f>
        <v>0</v>
      </c>
      <c r="H723" s="2"/>
    </row>
    <row r="724" spans="1:8" x14ac:dyDescent="0.25">
      <c r="A724" s="45">
        <f t="shared" si="23"/>
        <v>46318</v>
      </c>
      <c r="B724" s="49">
        <f>ROUND(('Все выпуски'!$Z$3*'Все выпуски'!$Z$6/100)*((VLOOKUP(IF(D724="Нет",VLOOKUP(C724,'Айгенис Оп31'!$A$2:$C$13,3,0),VLOOKUP((C724-1),'Айгенис Оп31'!$A$2:$C$13,3,0)),$A$2:$G$981,6,0)-VLOOKUP(A724,$A$2:$G$981,6,0))/365+(VLOOKUP(IF(D724="Нет",VLOOKUP(C724,'Айгенис Оп31'!$A$2:$C$13,3,0),VLOOKUP((C724-1),'Айгенис Оп31'!$A$2:$C$13,3,0)),$A$2:$G$981,7,0)-VLOOKUP(A724,$A$2:$G$981,7,0))/366),2)</f>
        <v>7.5</v>
      </c>
      <c r="C724" s="1">
        <f>COUNTIF($D$2:D724,"Да")</f>
        <v>7</v>
      </c>
      <c r="D724" s="42" t="str">
        <f>IF(ISERROR(VLOOKUP(A724,'Айгенис Оп31'!$C$3:$C$13,1,0)),"Нет","Да")</f>
        <v>Нет</v>
      </c>
      <c r="E724" s="43">
        <f t="shared" si="22"/>
        <v>365</v>
      </c>
      <c r="F724" s="43">
        <f>COUNTIF(E725:$E$981,365)</f>
        <v>257</v>
      </c>
      <c r="G724" s="43">
        <f>COUNTIF(E725:$E$981,366)</f>
        <v>0</v>
      </c>
      <c r="H724" s="2"/>
    </row>
    <row r="725" spans="1:8" x14ac:dyDescent="0.25">
      <c r="A725" s="45">
        <f t="shared" si="23"/>
        <v>46319</v>
      </c>
      <c r="B725" s="49">
        <f>ROUND(('Все выпуски'!$Z$3*'Все выпуски'!$Z$6/100)*((VLOOKUP(IF(D725="Нет",VLOOKUP(C725,'Айгенис Оп31'!$A$2:$C$13,3,0),VLOOKUP((C725-1),'Айгенис Оп31'!$A$2:$C$13,3,0)),$A$2:$G$981,6,0)-VLOOKUP(A725,$A$2:$G$981,6,0))/365+(VLOOKUP(IF(D725="Нет",VLOOKUP(C725,'Айгенис Оп31'!$A$2:$C$13,3,0),VLOOKUP((C725-1),'Айгенис Оп31'!$A$2:$C$13,3,0)),$A$2:$G$981,7,0)-VLOOKUP(A725,$A$2:$G$981,7,0))/366),2)</f>
        <v>7.6</v>
      </c>
      <c r="C725" s="1">
        <f>COUNTIF($D$2:D725,"Да")</f>
        <v>7</v>
      </c>
      <c r="D725" s="42" t="str">
        <f>IF(ISERROR(VLOOKUP(A725,'Айгенис Оп31'!$C$3:$C$13,1,0)),"Нет","Да")</f>
        <v>Нет</v>
      </c>
      <c r="E725" s="43">
        <f t="shared" si="22"/>
        <v>365</v>
      </c>
      <c r="F725" s="43">
        <f>COUNTIF(E726:$E$981,365)</f>
        <v>256</v>
      </c>
      <c r="G725" s="43">
        <f>COUNTIF(E726:$E$981,366)</f>
        <v>0</v>
      </c>
      <c r="H725" s="2"/>
    </row>
    <row r="726" spans="1:8" x14ac:dyDescent="0.25">
      <c r="A726" s="45">
        <f t="shared" si="23"/>
        <v>46320</v>
      </c>
      <c r="B726" s="49">
        <f>ROUND(('Все выпуски'!$Z$3*'Все выпуски'!$Z$6/100)*((VLOOKUP(IF(D726="Нет",VLOOKUP(C726,'Айгенис Оп31'!$A$2:$C$13,3,0),VLOOKUP((C726-1),'Айгенис Оп31'!$A$2:$C$13,3,0)),$A$2:$G$981,6,0)-VLOOKUP(A726,$A$2:$G$981,6,0))/365+(VLOOKUP(IF(D726="Нет",VLOOKUP(C726,'Айгенис Оп31'!$A$2:$C$13,3,0),VLOOKUP((C726-1),'Айгенис Оп31'!$A$2:$C$13,3,0)),$A$2:$G$981,7,0)-VLOOKUP(A726,$A$2:$G$981,7,0))/366),2)</f>
        <v>7.7</v>
      </c>
      <c r="C726" s="1">
        <f>COUNTIF($D$2:D726,"Да")</f>
        <v>7</v>
      </c>
      <c r="D726" s="42" t="str">
        <f>IF(ISERROR(VLOOKUP(A726,'Айгенис Оп31'!$C$3:$C$13,1,0)),"Нет","Да")</f>
        <v>Нет</v>
      </c>
      <c r="E726" s="43">
        <f t="shared" si="22"/>
        <v>365</v>
      </c>
      <c r="F726" s="43">
        <f>COUNTIF(E727:$E$981,365)</f>
        <v>255</v>
      </c>
      <c r="G726" s="43">
        <f>COUNTIF(E727:$E$981,366)</f>
        <v>0</v>
      </c>
      <c r="H726" s="2"/>
    </row>
    <row r="727" spans="1:8" x14ac:dyDescent="0.25">
      <c r="A727" s="45">
        <f t="shared" si="23"/>
        <v>46321</v>
      </c>
      <c r="B727" s="49">
        <f>ROUND(('Все выпуски'!$Z$3*'Все выпуски'!$Z$6/100)*((VLOOKUP(IF(D727="Нет",VLOOKUP(C727,'Айгенис Оп31'!$A$2:$C$13,3,0),VLOOKUP((C727-1),'Айгенис Оп31'!$A$2:$C$13,3,0)),$A$2:$G$981,6,0)-VLOOKUP(A727,$A$2:$G$981,6,0))/365+(VLOOKUP(IF(D727="Нет",VLOOKUP(C727,'Айгенис Оп31'!$A$2:$C$13,3,0),VLOOKUP((C727-1),'Айгенис Оп31'!$A$2:$C$13,3,0)),$A$2:$G$981,7,0)-VLOOKUP(A727,$A$2:$G$981,7,0))/366),2)</f>
        <v>7.81</v>
      </c>
      <c r="C727" s="1">
        <f>COUNTIF($D$2:D727,"Да")</f>
        <v>7</v>
      </c>
      <c r="D727" s="42" t="str">
        <f>IF(ISERROR(VLOOKUP(A727,'Айгенис Оп31'!$C$3:$C$13,1,0)),"Нет","Да")</f>
        <v>Нет</v>
      </c>
      <c r="E727" s="43">
        <f t="shared" si="22"/>
        <v>365</v>
      </c>
      <c r="F727" s="43">
        <f>COUNTIF(E728:$E$981,365)</f>
        <v>254</v>
      </c>
      <c r="G727" s="43">
        <f>COUNTIF(E728:$E$981,366)</f>
        <v>0</v>
      </c>
      <c r="H727" s="2"/>
    </row>
    <row r="728" spans="1:8" x14ac:dyDescent="0.25">
      <c r="A728" s="45">
        <f t="shared" si="23"/>
        <v>46322</v>
      </c>
      <c r="B728" s="49">
        <f>ROUND(('Все выпуски'!$Z$3*'Все выпуски'!$Z$6/100)*((VLOOKUP(IF(D728="Нет",VLOOKUP(C728,'Айгенис Оп31'!$A$2:$C$13,3,0),VLOOKUP((C728-1),'Айгенис Оп31'!$A$2:$C$13,3,0)),$A$2:$G$981,6,0)-VLOOKUP(A728,$A$2:$G$981,6,0))/365+(VLOOKUP(IF(D728="Нет",VLOOKUP(C728,'Айгенис Оп31'!$A$2:$C$13,3,0),VLOOKUP((C728-1),'Айгенис Оп31'!$A$2:$C$13,3,0)),$A$2:$G$981,7,0)-VLOOKUP(A728,$A$2:$G$981,7,0))/366),2)</f>
        <v>7.91</v>
      </c>
      <c r="C728" s="1">
        <f>COUNTIF($D$2:D728,"Да")</f>
        <v>7</v>
      </c>
      <c r="D728" s="42" t="str">
        <f>IF(ISERROR(VLOOKUP(A728,'Айгенис Оп31'!$C$3:$C$13,1,0)),"Нет","Да")</f>
        <v>Нет</v>
      </c>
      <c r="E728" s="43">
        <f t="shared" si="22"/>
        <v>365</v>
      </c>
      <c r="F728" s="43">
        <f>COUNTIF(E729:$E$981,365)</f>
        <v>253</v>
      </c>
      <c r="G728" s="43">
        <f>COUNTIF(E729:$E$981,366)</f>
        <v>0</v>
      </c>
      <c r="H728" s="2"/>
    </row>
    <row r="729" spans="1:8" x14ac:dyDescent="0.25">
      <c r="A729" s="45">
        <f t="shared" si="23"/>
        <v>46323</v>
      </c>
      <c r="B729" s="49">
        <f>ROUND(('Все выпуски'!$Z$3*'Все выпуски'!$Z$6/100)*((VLOOKUP(IF(D729="Нет",VLOOKUP(C729,'Айгенис Оп31'!$A$2:$C$13,3,0),VLOOKUP((C729-1),'Айгенис Оп31'!$A$2:$C$13,3,0)),$A$2:$G$981,6,0)-VLOOKUP(A729,$A$2:$G$981,6,0))/365+(VLOOKUP(IF(D729="Нет",VLOOKUP(C729,'Айгенис Оп31'!$A$2:$C$13,3,0),VLOOKUP((C729-1),'Айгенис Оп31'!$A$2:$C$13,3,0)),$A$2:$G$981,7,0)-VLOOKUP(A729,$A$2:$G$981,7,0))/366),2)</f>
        <v>8.01</v>
      </c>
      <c r="C729" s="1">
        <f>COUNTIF($D$2:D729,"Да")</f>
        <v>7</v>
      </c>
      <c r="D729" s="42" t="str">
        <f>IF(ISERROR(VLOOKUP(A729,'Айгенис Оп31'!$C$3:$C$13,1,0)),"Нет","Да")</f>
        <v>Нет</v>
      </c>
      <c r="E729" s="43">
        <f t="shared" si="22"/>
        <v>365</v>
      </c>
      <c r="F729" s="43">
        <f>COUNTIF(E730:$E$981,365)</f>
        <v>252</v>
      </c>
      <c r="G729" s="43">
        <f>COUNTIF(E730:$E$981,366)</f>
        <v>0</v>
      </c>
      <c r="H729" s="2"/>
    </row>
    <row r="730" spans="1:8" x14ac:dyDescent="0.25">
      <c r="A730" s="45">
        <f t="shared" si="23"/>
        <v>46324</v>
      </c>
      <c r="B730" s="49">
        <f>ROUND(('Все выпуски'!$Z$3*'Все выпуски'!$Z$6/100)*((VLOOKUP(IF(D730="Нет",VLOOKUP(C730,'Айгенис Оп31'!$A$2:$C$13,3,0),VLOOKUP((C730-1),'Айгенис Оп31'!$A$2:$C$13,3,0)),$A$2:$G$981,6,0)-VLOOKUP(A730,$A$2:$G$981,6,0))/365+(VLOOKUP(IF(D730="Нет",VLOOKUP(C730,'Айгенис Оп31'!$A$2:$C$13,3,0),VLOOKUP((C730-1),'Айгенис Оп31'!$A$2:$C$13,3,0)),$A$2:$G$981,7,0)-VLOOKUP(A730,$A$2:$G$981,7,0))/366),2)</f>
        <v>8.11</v>
      </c>
      <c r="C730" s="1">
        <f>COUNTIF($D$2:D730,"Да")</f>
        <v>7</v>
      </c>
      <c r="D730" s="42" t="str">
        <f>IF(ISERROR(VLOOKUP(A730,'Айгенис Оп31'!$C$3:$C$13,1,0)),"Нет","Да")</f>
        <v>Нет</v>
      </c>
      <c r="E730" s="43">
        <f t="shared" si="22"/>
        <v>365</v>
      </c>
      <c r="F730" s="43">
        <f>COUNTIF(E731:$E$981,365)</f>
        <v>251</v>
      </c>
      <c r="G730" s="43">
        <f>COUNTIF(E731:$E$981,366)</f>
        <v>0</v>
      </c>
      <c r="H730" s="2"/>
    </row>
    <row r="731" spans="1:8" x14ac:dyDescent="0.25">
      <c r="A731" s="45">
        <f t="shared" si="23"/>
        <v>46325</v>
      </c>
      <c r="B731" s="49">
        <f>ROUND(('Все выпуски'!$Z$3*'Все выпуски'!$Z$6/100)*((VLOOKUP(IF(D731="Нет",VLOOKUP(C731,'Айгенис Оп31'!$A$2:$C$13,3,0),VLOOKUP((C731-1),'Айгенис Оп31'!$A$2:$C$13,3,0)),$A$2:$G$981,6,0)-VLOOKUP(A731,$A$2:$G$981,6,0))/365+(VLOOKUP(IF(D731="Нет",VLOOKUP(C731,'Айгенис Оп31'!$A$2:$C$13,3,0),VLOOKUP((C731-1),'Айгенис Оп31'!$A$2:$C$13,3,0)),$A$2:$G$981,7,0)-VLOOKUP(A731,$A$2:$G$981,7,0))/366),2)</f>
        <v>8.2100000000000009</v>
      </c>
      <c r="C731" s="1">
        <f>COUNTIF($D$2:D731,"Да")</f>
        <v>7</v>
      </c>
      <c r="D731" s="42" t="str">
        <f>IF(ISERROR(VLOOKUP(A731,'Айгенис Оп31'!$C$3:$C$13,1,0)),"Нет","Да")</f>
        <v>Нет</v>
      </c>
      <c r="E731" s="43">
        <f t="shared" si="22"/>
        <v>365</v>
      </c>
      <c r="F731" s="43">
        <f>COUNTIF(E732:$E$981,365)</f>
        <v>250</v>
      </c>
      <c r="G731" s="43">
        <f>COUNTIF(E732:$E$981,366)</f>
        <v>0</v>
      </c>
      <c r="H731" s="2"/>
    </row>
    <row r="732" spans="1:8" x14ac:dyDescent="0.25">
      <c r="A732" s="45">
        <f t="shared" si="23"/>
        <v>46326</v>
      </c>
      <c r="B732" s="49">
        <f>ROUND(('Все выпуски'!$Z$3*'Все выпуски'!$Z$6/100)*((VLOOKUP(IF(D732="Нет",VLOOKUP(C732,'Айгенис Оп31'!$A$2:$C$13,3,0),VLOOKUP((C732-1),'Айгенис Оп31'!$A$2:$C$13,3,0)),$A$2:$G$981,6,0)-VLOOKUP(A732,$A$2:$G$981,6,0))/365+(VLOOKUP(IF(D732="Нет",VLOOKUP(C732,'Айгенис Оп31'!$A$2:$C$13,3,0),VLOOKUP((C732-1),'Айгенис Оп31'!$A$2:$C$13,3,0)),$A$2:$G$981,7,0)-VLOOKUP(A732,$A$2:$G$981,7,0))/366),2)</f>
        <v>8.31</v>
      </c>
      <c r="C732" s="1">
        <f>COUNTIF($D$2:D732,"Да")</f>
        <v>7</v>
      </c>
      <c r="D732" s="42" t="str">
        <f>IF(ISERROR(VLOOKUP(A732,'Айгенис Оп31'!$C$3:$C$13,1,0)),"Нет","Да")</f>
        <v>Нет</v>
      </c>
      <c r="E732" s="43">
        <f t="shared" si="22"/>
        <v>365</v>
      </c>
      <c r="F732" s="43">
        <f>COUNTIF(E733:$E$981,365)</f>
        <v>249</v>
      </c>
      <c r="G732" s="43">
        <f>COUNTIF(E733:$E$981,366)</f>
        <v>0</v>
      </c>
      <c r="H732" s="2"/>
    </row>
    <row r="733" spans="1:8" x14ac:dyDescent="0.25">
      <c r="A733" s="45">
        <f t="shared" si="23"/>
        <v>46327</v>
      </c>
      <c r="B733" s="49">
        <f>ROUND(('Все выпуски'!$Z$3*'Все выпуски'!$Z$6/100)*((VLOOKUP(IF(D733="Нет",VLOOKUP(C733,'Айгенис Оп31'!$A$2:$C$13,3,0),VLOOKUP((C733-1),'Айгенис Оп31'!$A$2:$C$13,3,0)),$A$2:$G$981,6,0)-VLOOKUP(A733,$A$2:$G$981,6,0))/365+(VLOOKUP(IF(D733="Нет",VLOOKUP(C733,'Айгенис Оп31'!$A$2:$C$13,3,0),VLOOKUP((C733-1),'Айгенис Оп31'!$A$2:$C$13,3,0)),$A$2:$G$981,7,0)-VLOOKUP(A733,$A$2:$G$981,7,0))/366),2)</f>
        <v>8.41</v>
      </c>
      <c r="C733" s="1">
        <f>COUNTIF($D$2:D733,"Да")</f>
        <v>7</v>
      </c>
      <c r="D733" s="42" t="str">
        <f>IF(ISERROR(VLOOKUP(A733,'Айгенис Оп31'!$C$3:$C$13,1,0)),"Нет","Да")</f>
        <v>Нет</v>
      </c>
      <c r="E733" s="43">
        <f t="shared" si="22"/>
        <v>365</v>
      </c>
      <c r="F733" s="43">
        <f>COUNTIF(E734:$E$981,365)</f>
        <v>248</v>
      </c>
      <c r="G733" s="43">
        <f>COUNTIF(E734:$E$981,366)</f>
        <v>0</v>
      </c>
      <c r="H733" s="2"/>
    </row>
    <row r="734" spans="1:8" x14ac:dyDescent="0.25">
      <c r="A734" s="45">
        <f t="shared" si="23"/>
        <v>46328</v>
      </c>
      <c r="B734" s="49">
        <f>ROUND(('Все выпуски'!$Z$3*'Все выпуски'!$Z$6/100)*((VLOOKUP(IF(D734="Нет",VLOOKUP(C734,'Айгенис Оп31'!$A$2:$C$13,3,0),VLOOKUP((C734-1),'Айгенис Оп31'!$A$2:$C$13,3,0)),$A$2:$G$981,6,0)-VLOOKUP(A734,$A$2:$G$981,6,0))/365+(VLOOKUP(IF(D734="Нет",VLOOKUP(C734,'Айгенис Оп31'!$A$2:$C$13,3,0),VLOOKUP((C734-1),'Айгенис Оп31'!$A$2:$C$13,3,0)),$A$2:$G$981,7,0)-VLOOKUP(A734,$A$2:$G$981,7,0))/366),2)</f>
        <v>8.52</v>
      </c>
      <c r="C734" s="1">
        <f>COUNTIF($D$2:D734,"Да")</f>
        <v>7</v>
      </c>
      <c r="D734" s="42" t="str">
        <f>IF(ISERROR(VLOOKUP(A734,'Айгенис Оп31'!$C$3:$C$13,1,0)),"Нет","Да")</f>
        <v>Нет</v>
      </c>
      <c r="E734" s="43">
        <f t="shared" si="22"/>
        <v>365</v>
      </c>
      <c r="F734" s="43">
        <f>COUNTIF(E735:$E$981,365)</f>
        <v>247</v>
      </c>
      <c r="G734" s="43">
        <f>COUNTIF(E735:$E$981,366)</f>
        <v>0</v>
      </c>
      <c r="H734" s="2"/>
    </row>
    <row r="735" spans="1:8" x14ac:dyDescent="0.25">
      <c r="A735" s="45">
        <f t="shared" si="23"/>
        <v>46329</v>
      </c>
      <c r="B735" s="49">
        <f>ROUND(('Все выпуски'!$Z$3*'Все выпуски'!$Z$6/100)*((VLOOKUP(IF(D735="Нет",VLOOKUP(C735,'Айгенис Оп31'!$A$2:$C$13,3,0),VLOOKUP((C735-1),'Айгенис Оп31'!$A$2:$C$13,3,0)),$A$2:$G$981,6,0)-VLOOKUP(A735,$A$2:$G$981,6,0))/365+(VLOOKUP(IF(D735="Нет",VLOOKUP(C735,'Айгенис Оп31'!$A$2:$C$13,3,0),VLOOKUP((C735-1),'Айгенис Оп31'!$A$2:$C$13,3,0)),$A$2:$G$981,7,0)-VLOOKUP(A735,$A$2:$G$981,7,0))/366),2)</f>
        <v>8.6199999999999992</v>
      </c>
      <c r="C735" s="1">
        <f>COUNTIF($D$2:D735,"Да")</f>
        <v>7</v>
      </c>
      <c r="D735" s="42" t="str">
        <f>IF(ISERROR(VLOOKUP(A735,'Айгенис Оп31'!$C$3:$C$13,1,0)),"Нет","Да")</f>
        <v>Нет</v>
      </c>
      <c r="E735" s="43">
        <f t="shared" si="22"/>
        <v>365</v>
      </c>
      <c r="F735" s="43">
        <f>COUNTIF(E736:$E$981,365)</f>
        <v>246</v>
      </c>
      <c r="G735" s="43">
        <f>COUNTIF(E736:$E$981,366)</f>
        <v>0</v>
      </c>
      <c r="H735" s="2"/>
    </row>
    <row r="736" spans="1:8" x14ac:dyDescent="0.25">
      <c r="A736" s="45">
        <f t="shared" si="23"/>
        <v>46330</v>
      </c>
      <c r="B736" s="49">
        <f>ROUND(('Все выпуски'!$Z$3*'Все выпуски'!$Z$6/100)*((VLOOKUP(IF(D736="Нет",VLOOKUP(C736,'Айгенис Оп31'!$A$2:$C$13,3,0),VLOOKUP((C736-1),'Айгенис Оп31'!$A$2:$C$13,3,0)),$A$2:$G$981,6,0)-VLOOKUP(A736,$A$2:$G$981,6,0))/365+(VLOOKUP(IF(D736="Нет",VLOOKUP(C736,'Айгенис Оп31'!$A$2:$C$13,3,0),VLOOKUP((C736-1),'Айгенис Оп31'!$A$2:$C$13,3,0)),$A$2:$G$981,7,0)-VLOOKUP(A736,$A$2:$G$981,7,0))/366),2)</f>
        <v>8.7200000000000006</v>
      </c>
      <c r="C736" s="1">
        <f>COUNTIF($D$2:D736,"Да")</f>
        <v>7</v>
      </c>
      <c r="D736" s="42" t="str">
        <f>IF(ISERROR(VLOOKUP(A736,'Айгенис Оп31'!$C$3:$C$13,1,0)),"Нет","Да")</f>
        <v>Нет</v>
      </c>
      <c r="E736" s="43">
        <f t="shared" si="22"/>
        <v>365</v>
      </c>
      <c r="F736" s="43">
        <f>COUNTIF(E737:$E$981,365)</f>
        <v>245</v>
      </c>
      <c r="G736" s="43">
        <f>COUNTIF(E737:$E$981,366)</f>
        <v>0</v>
      </c>
      <c r="H736" s="2"/>
    </row>
    <row r="737" spans="1:8" x14ac:dyDescent="0.25">
      <c r="A737" s="45">
        <f t="shared" si="23"/>
        <v>46331</v>
      </c>
      <c r="B737" s="49">
        <f>ROUND(('Все выпуски'!$Z$3*'Все выпуски'!$Z$6/100)*((VLOOKUP(IF(D737="Нет",VLOOKUP(C737,'Айгенис Оп31'!$A$2:$C$13,3,0),VLOOKUP((C737-1),'Айгенис Оп31'!$A$2:$C$13,3,0)),$A$2:$G$981,6,0)-VLOOKUP(A737,$A$2:$G$981,6,0))/365+(VLOOKUP(IF(D737="Нет",VLOOKUP(C737,'Айгенис Оп31'!$A$2:$C$13,3,0),VLOOKUP((C737-1),'Айгенис Оп31'!$A$2:$C$13,3,0)),$A$2:$G$981,7,0)-VLOOKUP(A737,$A$2:$G$981,7,0))/366),2)</f>
        <v>8.82</v>
      </c>
      <c r="C737" s="1">
        <f>COUNTIF($D$2:D737,"Да")</f>
        <v>7</v>
      </c>
      <c r="D737" s="42" t="str">
        <f>IF(ISERROR(VLOOKUP(A737,'Айгенис Оп31'!$C$3:$C$13,1,0)),"Нет","Да")</f>
        <v>Нет</v>
      </c>
      <c r="E737" s="43">
        <f t="shared" si="22"/>
        <v>365</v>
      </c>
      <c r="F737" s="43">
        <f>COUNTIF(E738:$E$981,365)</f>
        <v>244</v>
      </c>
      <c r="G737" s="43">
        <f>COUNTIF(E738:$E$981,366)</f>
        <v>0</v>
      </c>
      <c r="H737" s="2"/>
    </row>
    <row r="738" spans="1:8" x14ac:dyDescent="0.25">
      <c r="A738" s="45">
        <f t="shared" si="23"/>
        <v>46332</v>
      </c>
      <c r="B738" s="49">
        <f>ROUND(('Все выпуски'!$Z$3*'Все выпуски'!$Z$6/100)*((VLOOKUP(IF(D738="Нет",VLOOKUP(C738,'Айгенис Оп31'!$A$2:$C$13,3,0),VLOOKUP((C738-1),'Айгенис Оп31'!$A$2:$C$13,3,0)),$A$2:$G$981,6,0)-VLOOKUP(A738,$A$2:$G$981,6,0))/365+(VLOOKUP(IF(D738="Нет",VLOOKUP(C738,'Айгенис Оп31'!$A$2:$C$13,3,0),VLOOKUP((C738-1),'Айгенис Оп31'!$A$2:$C$13,3,0)),$A$2:$G$981,7,0)-VLOOKUP(A738,$A$2:$G$981,7,0))/366),2)</f>
        <v>8.92</v>
      </c>
      <c r="C738" s="1">
        <f>COUNTIF($D$2:D738,"Да")</f>
        <v>7</v>
      </c>
      <c r="D738" s="42" t="str">
        <f>IF(ISERROR(VLOOKUP(A738,'Айгенис Оп31'!$C$3:$C$13,1,0)),"Нет","Да")</f>
        <v>Нет</v>
      </c>
      <c r="E738" s="43">
        <f t="shared" si="22"/>
        <v>365</v>
      </c>
      <c r="F738" s="43">
        <f>COUNTIF(E739:$E$981,365)</f>
        <v>243</v>
      </c>
      <c r="G738" s="43">
        <f>COUNTIF(E739:$E$981,366)</f>
        <v>0</v>
      </c>
      <c r="H738" s="2"/>
    </row>
    <row r="739" spans="1:8" x14ac:dyDescent="0.25">
      <c r="A739" s="45">
        <f t="shared" si="23"/>
        <v>46333</v>
      </c>
      <c r="B739" s="49">
        <f>ROUND(('Все выпуски'!$Z$3*'Все выпуски'!$Z$6/100)*((VLOOKUP(IF(D739="Нет",VLOOKUP(C739,'Айгенис Оп31'!$A$2:$C$13,3,0),VLOOKUP((C739-1),'Айгенис Оп31'!$A$2:$C$13,3,0)),$A$2:$G$981,6,0)-VLOOKUP(A739,$A$2:$G$981,6,0))/365+(VLOOKUP(IF(D739="Нет",VLOOKUP(C739,'Айгенис Оп31'!$A$2:$C$13,3,0),VLOOKUP((C739-1),'Айгенис Оп31'!$A$2:$C$13,3,0)),$A$2:$G$981,7,0)-VLOOKUP(A739,$A$2:$G$981,7,0))/366),2)</f>
        <v>9.02</v>
      </c>
      <c r="C739" s="1">
        <f>COUNTIF($D$2:D739,"Да")</f>
        <v>7</v>
      </c>
      <c r="D739" s="42" t="str">
        <f>IF(ISERROR(VLOOKUP(A739,'Айгенис Оп31'!$C$3:$C$13,1,0)),"Нет","Да")</f>
        <v>Нет</v>
      </c>
      <c r="E739" s="43">
        <f t="shared" si="22"/>
        <v>365</v>
      </c>
      <c r="F739" s="43">
        <f>COUNTIF(E740:$E$981,365)</f>
        <v>242</v>
      </c>
      <c r="G739" s="43">
        <f>COUNTIF(E740:$E$981,366)</f>
        <v>0</v>
      </c>
      <c r="H739" s="2"/>
    </row>
    <row r="740" spans="1:8" x14ac:dyDescent="0.25">
      <c r="A740" s="45">
        <f t="shared" si="23"/>
        <v>46334</v>
      </c>
      <c r="B740" s="49">
        <f>ROUND(('Все выпуски'!$Z$3*'Все выпуски'!$Z$6/100)*((VLOOKUP(IF(D740="Нет",VLOOKUP(C740,'Айгенис Оп31'!$A$2:$C$13,3,0),VLOOKUP((C740-1),'Айгенис Оп31'!$A$2:$C$13,3,0)),$A$2:$G$981,6,0)-VLOOKUP(A740,$A$2:$G$981,6,0))/365+(VLOOKUP(IF(D740="Нет",VLOOKUP(C740,'Айгенис Оп31'!$A$2:$C$13,3,0),VLOOKUP((C740-1),'Айгенис Оп31'!$A$2:$C$13,3,0)),$A$2:$G$981,7,0)-VLOOKUP(A740,$A$2:$G$981,7,0))/366),2)</f>
        <v>9.1199999999999992</v>
      </c>
      <c r="C740" s="1">
        <f>COUNTIF($D$2:D740,"Да")</f>
        <v>7</v>
      </c>
      <c r="D740" s="42" t="str">
        <f>IF(ISERROR(VLOOKUP(A740,'Айгенис Оп31'!$C$3:$C$13,1,0)),"Нет","Да")</f>
        <v>Нет</v>
      </c>
      <c r="E740" s="43">
        <f t="shared" si="22"/>
        <v>365</v>
      </c>
      <c r="F740" s="43">
        <f>COUNTIF(E741:$E$981,365)</f>
        <v>241</v>
      </c>
      <c r="G740" s="43">
        <f>COUNTIF(E741:$E$981,366)</f>
        <v>0</v>
      </c>
      <c r="H740" s="2"/>
    </row>
    <row r="741" spans="1:8" x14ac:dyDescent="0.25">
      <c r="A741" s="45">
        <f t="shared" si="23"/>
        <v>46335</v>
      </c>
      <c r="B741" s="49">
        <f>ROUND(('Все выпуски'!$Z$3*'Все выпуски'!$Z$6/100)*((VLOOKUP(IF(D741="Нет",VLOOKUP(C741,'Айгенис Оп31'!$A$2:$C$13,3,0),VLOOKUP((C741-1),'Айгенис Оп31'!$A$2:$C$13,3,0)),$A$2:$G$981,6,0)-VLOOKUP(A741,$A$2:$G$981,6,0))/365+(VLOOKUP(IF(D741="Нет",VLOOKUP(C741,'Айгенис Оп31'!$A$2:$C$13,3,0),VLOOKUP((C741-1),'Айгенис Оп31'!$A$2:$C$13,3,0)),$A$2:$G$981,7,0)-VLOOKUP(A741,$A$2:$G$981,7,0))/366),2)</f>
        <v>9.2200000000000006</v>
      </c>
      <c r="C741" s="1">
        <f>COUNTIF($D$2:D741,"Да")</f>
        <v>7</v>
      </c>
      <c r="D741" s="42" t="str">
        <f>IF(ISERROR(VLOOKUP(A741,'Айгенис Оп31'!$C$3:$C$13,1,0)),"Нет","Да")</f>
        <v>Нет</v>
      </c>
      <c r="E741" s="43">
        <f t="shared" si="22"/>
        <v>365</v>
      </c>
      <c r="F741" s="43">
        <f>COUNTIF(E742:$E$981,365)</f>
        <v>240</v>
      </c>
      <c r="G741" s="43">
        <f>COUNTIF(E742:$E$981,366)</f>
        <v>0</v>
      </c>
      <c r="H741" s="2"/>
    </row>
    <row r="742" spans="1:8" x14ac:dyDescent="0.25">
      <c r="A742" s="45">
        <f t="shared" si="23"/>
        <v>46336</v>
      </c>
      <c r="B742" s="49">
        <f>ROUND(('Все выпуски'!$Z$3*'Все выпуски'!$Z$6/100)*((VLOOKUP(IF(D742="Нет",VLOOKUP(C742,'Айгенис Оп31'!$A$2:$C$13,3,0),VLOOKUP((C742-1),'Айгенис Оп31'!$A$2:$C$13,3,0)),$A$2:$G$981,6,0)-VLOOKUP(A742,$A$2:$G$981,6,0))/365+(VLOOKUP(IF(D742="Нет",VLOOKUP(C742,'Айгенис Оп31'!$A$2:$C$13,3,0),VLOOKUP((C742-1),'Айгенис Оп31'!$A$2:$C$13,3,0)),$A$2:$G$981,7,0)-VLOOKUP(A742,$A$2:$G$981,7,0))/366),2)</f>
        <v>9.33</v>
      </c>
      <c r="C742" s="1">
        <f>COUNTIF($D$2:D742,"Да")</f>
        <v>8</v>
      </c>
      <c r="D742" s="42" t="str">
        <f>IF(ISERROR(VLOOKUP(A742,'Айгенис Оп31'!$C$3:$C$13,1,0)),"Нет","Да")</f>
        <v>Да</v>
      </c>
      <c r="E742" s="43">
        <f t="shared" si="22"/>
        <v>365</v>
      </c>
      <c r="F742" s="43">
        <f>COUNTIF(E743:$E$981,365)</f>
        <v>239</v>
      </c>
      <c r="G742" s="43">
        <f>COUNTIF(E743:$E$981,366)</f>
        <v>0</v>
      </c>
      <c r="H742" s="2"/>
    </row>
    <row r="743" spans="1:8" x14ac:dyDescent="0.25">
      <c r="A743" s="45">
        <f t="shared" si="23"/>
        <v>46337</v>
      </c>
      <c r="B743" s="49">
        <f>ROUND(('Все выпуски'!$Z$3*'Все выпуски'!$Z$6/100)*((VLOOKUP(IF(D743="Нет",VLOOKUP(C743,'Айгенис Оп31'!$A$2:$C$13,3,0),VLOOKUP((C743-1),'Айгенис Оп31'!$A$2:$C$13,3,0)),$A$2:$G$981,6,0)-VLOOKUP(A743,$A$2:$G$981,6,0))/365+(VLOOKUP(IF(D743="Нет",VLOOKUP(C743,'Айгенис Оп31'!$A$2:$C$13,3,0),VLOOKUP((C743-1),'Айгенис Оп31'!$A$2:$C$13,3,0)),$A$2:$G$981,7,0)-VLOOKUP(A743,$A$2:$G$981,7,0))/366),2)</f>
        <v>0.1</v>
      </c>
      <c r="C743" s="1">
        <f>COUNTIF($D$2:D743,"Да")</f>
        <v>8</v>
      </c>
      <c r="D743" s="42" t="str">
        <f>IF(ISERROR(VLOOKUP(A743,'Айгенис Оп31'!$C$3:$C$13,1,0)),"Нет","Да")</f>
        <v>Нет</v>
      </c>
      <c r="E743" s="43">
        <f t="shared" si="22"/>
        <v>365</v>
      </c>
      <c r="F743" s="43">
        <f>COUNTIF(E744:$E$981,365)</f>
        <v>238</v>
      </c>
      <c r="G743" s="43">
        <f>COUNTIF(E744:$E$981,366)</f>
        <v>0</v>
      </c>
      <c r="H743" s="2"/>
    </row>
    <row r="744" spans="1:8" x14ac:dyDescent="0.25">
      <c r="A744" s="45">
        <f t="shared" si="23"/>
        <v>46338</v>
      </c>
      <c r="B744" s="49">
        <f>ROUND(('Все выпуски'!$Z$3*'Все выпуски'!$Z$6/100)*((VLOOKUP(IF(D744="Нет",VLOOKUP(C744,'Айгенис Оп31'!$A$2:$C$13,3,0),VLOOKUP((C744-1),'Айгенис Оп31'!$A$2:$C$13,3,0)),$A$2:$G$981,6,0)-VLOOKUP(A744,$A$2:$G$981,6,0))/365+(VLOOKUP(IF(D744="Нет",VLOOKUP(C744,'Айгенис Оп31'!$A$2:$C$13,3,0),VLOOKUP((C744-1),'Айгенис Оп31'!$A$2:$C$13,3,0)),$A$2:$G$981,7,0)-VLOOKUP(A744,$A$2:$G$981,7,0))/366),2)</f>
        <v>0.2</v>
      </c>
      <c r="C744" s="1">
        <f>COUNTIF($D$2:D744,"Да")</f>
        <v>8</v>
      </c>
      <c r="D744" s="42" t="str">
        <f>IF(ISERROR(VLOOKUP(A744,'Айгенис Оп31'!$C$3:$C$13,1,0)),"Нет","Да")</f>
        <v>Нет</v>
      </c>
      <c r="E744" s="43">
        <f t="shared" si="22"/>
        <v>365</v>
      </c>
      <c r="F744" s="43">
        <f>COUNTIF(E745:$E$981,365)</f>
        <v>237</v>
      </c>
      <c r="G744" s="43">
        <f>COUNTIF(E745:$E$981,366)</f>
        <v>0</v>
      </c>
      <c r="H744" s="2"/>
    </row>
    <row r="745" spans="1:8" x14ac:dyDescent="0.25">
      <c r="A745" s="45">
        <f t="shared" si="23"/>
        <v>46339</v>
      </c>
      <c r="B745" s="49">
        <f>ROUND(('Все выпуски'!$Z$3*'Все выпуски'!$Z$6/100)*((VLOOKUP(IF(D745="Нет",VLOOKUP(C745,'Айгенис Оп31'!$A$2:$C$13,3,0),VLOOKUP((C745-1),'Айгенис Оп31'!$A$2:$C$13,3,0)),$A$2:$G$981,6,0)-VLOOKUP(A745,$A$2:$G$981,6,0))/365+(VLOOKUP(IF(D745="Нет",VLOOKUP(C745,'Айгенис Оп31'!$A$2:$C$13,3,0),VLOOKUP((C745-1),'Айгенис Оп31'!$A$2:$C$13,3,0)),$A$2:$G$981,7,0)-VLOOKUP(A745,$A$2:$G$981,7,0))/366),2)</f>
        <v>0.3</v>
      </c>
      <c r="C745" s="1">
        <f>COUNTIF($D$2:D745,"Да")</f>
        <v>8</v>
      </c>
      <c r="D745" s="42" t="str">
        <f>IF(ISERROR(VLOOKUP(A745,'Айгенис Оп31'!$C$3:$C$13,1,0)),"Нет","Да")</f>
        <v>Нет</v>
      </c>
      <c r="E745" s="43">
        <f t="shared" si="22"/>
        <v>365</v>
      </c>
      <c r="F745" s="43">
        <f>COUNTIF(E746:$E$981,365)</f>
        <v>236</v>
      </c>
      <c r="G745" s="43">
        <f>COUNTIF(E746:$E$981,366)</f>
        <v>0</v>
      </c>
      <c r="H745" s="2"/>
    </row>
    <row r="746" spans="1:8" x14ac:dyDescent="0.25">
      <c r="A746" s="45">
        <f t="shared" si="23"/>
        <v>46340</v>
      </c>
      <c r="B746" s="49">
        <f>ROUND(('Все выпуски'!$Z$3*'Все выпуски'!$Z$6/100)*((VLOOKUP(IF(D746="Нет",VLOOKUP(C746,'Айгенис Оп31'!$A$2:$C$13,3,0),VLOOKUP((C746-1),'Айгенис Оп31'!$A$2:$C$13,3,0)),$A$2:$G$981,6,0)-VLOOKUP(A746,$A$2:$G$981,6,0))/365+(VLOOKUP(IF(D746="Нет",VLOOKUP(C746,'Айгенис Оп31'!$A$2:$C$13,3,0),VLOOKUP((C746-1),'Айгенис Оп31'!$A$2:$C$13,3,0)),$A$2:$G$981,7,0)-VLOOKUP(A746,$A$2:$G$981,7,0))/366),2)</f>
        <v>0.41</v>
      </c>
      <c r="C746" s="1">
        <f>COUNTIF($D$2:D746,"Да")</f>
        <v>8</v>
      </c>
      <c r="D746" s="42" t="str">
        <f>IF(ISERROR(VLOOKUP(A746,'Айгенис Оп31'!$C$3:$C$13,1,0)),"Нет","Да")</f>
        <v>Нет</v>
      </c>
      <c r="E746" s="43">
        <f t="shared" si="22"/>
        <v>365</v>
      </c>
      <c r="F746" s="43">
        <f>COUNTIF(E747:$E$981,365)</f>
        <v>235</v>
      </c>
      <c r="G746" s="43">
        <f>COUNTIF(E747:$E$981,366)</f>
        <v>0</v>
      </c>
      <c r="H746" s="2"/>
    </row>
    <row r="747" spans="1:8" x14ac:dyDescent="0.25">
      <c r="A747" s="45">
        <f t="shared" si="23"/>
        <v>46341</v>
      </c>
      <c r="B747" s="49">
        <f>ROUND(('Все выпуски'!$Z$3*'Все выпуски'!$Z$6/100)*((VLOOKUP(IF(D747="Нет",VLOOKUP(C747,'Айгенис Оп31'!$A$2:$C$13,3,0),VLOOKUP((C747-1),'Айгенис Оп31'!$A$2:$C$13,3,0)),$A$2:$G$981,6,0)-VLOOKUP(A747,$A$2:$G$981,6,0))/365+(VLOOKUP(IF(D747="Нет",VLOOKUP(C747,'Айгенис Оп31'!$A$2:$C$13,3,0),VLOOKUP((C747-1),'Айгенис Оп31'!$A$2:$C$13,3,0)),$A$2:$G$981,7,0)-VLOOKUP(A747,$A$2:$G$981,7,0))/366),2)</f>
        <v>0.51</v>
      </c>
      <c r="C747" s="1">
        <f>COUNTIF($D$2:D747,"Да")</f>
        <v>8</v>
      </c>
      <c r="D747" s="42" t="str">
        <f>IF(ISERROR(VLOOKUP(A747,'Айгенис Оп31'!$C$3:$C$13,1,0)),"Нет","Да")</f>
        <v>Нет</v>
      </c>
      <c r="E747" s="43">
        <f t="shared" si="22"/>
        <v>365</v>
      </c>
      <c r="F747" s="43">
        <f>COUNTIF(E748:$E$981,365)</f>
        <v>234</v>
      </c>
      <c r="G747" s="43">
        <f>COUNTIF(E748:$E$981,366)</f>
        <v>0</v>
      </c>
      <c r="H747" s="2"/>
    </row>
    <row r="748" spans="1:8" x14ac:dyDescent="0.25">
      <c r="A748" s="45">
        <f t="shared" si="23"/>
        <v>46342</v>
      </c>
      <c r="B748" s="49">
        <f>ROUND(('Все выпуски'!$Z$3*'Все выпуски'!$Z$6/100)*((VLOOKUP(IF(D748="Нет",VLOOKUP(C748,'Айгенис Оп31'!$A$2:$C$13,3,0),VLOOKUP((C748-1),'Айгенис Оп31'!$A$2:$C$13,3,0)),$A$2:$G$981,6,0)-VLOOKUP(A748,$A$2:$G$981,6,0))/365+(VLOOKUP(IF(D748="Нет",VLOOKUP(C748,'Айгенис Оп31'!$A$2:$C$13,3,0),VLOOKUP((C748-1),'Айгенис Оп31'!$A$2:$C$13,3,0)),$A$2:$G$981,7,0)-VLOOKUP(A748,$A$2:$G$981,7,0))/366),2)</f>
        <v>0.61</v>
      </c>
      <c r="C748" s="1">
        <f>COUNTIF($D$2:D748,"Да")</f>
        <v>8</v>
      </c>
      <c r="D748" s="42" t="str">
        <f>IF(ISERROR(VLOOKUP(A748,'Айгенис Оп31'!$C$3:$C$13,1,0)),"Нет","Да")</f>
        <v>Нет</v>
      </c>
      <c r="E748" s="43">
        <f t="shared" si="22"/>
        <v>365</v>
      </c>
      <c r="F748" s="43">
        <f>COUNTIF(E749:$E$981,365)</f>
        <v>233</v>
      </c>
      <c r="G748" s="43">
        <f>COUNTIF(E749:$E$981,366)</f>
        <v>0</v>
      </c>
      <c r="H748" s="2"/>
    </row>
    <row r="749" spans="1:8" x14ac:dyDescent="0.25">
      <c r="A749" s="45">
        <f t="shared" si="23"/>
        <v>46343</v>
      </c>
      <c r="B749" s="49">
        <f>ROUND(('Все выпуски'!$Z$3*'Все выпуски'!$Z$6/100)*((VLOOKUP(IF(D749="Нет",VLOOKUP(C749,'Айгенис Оп31'!$A$2:$C$13,3,0),VLOOKUP((C749-1),'Айгенис Оп31'!$A$2:$C$13,3,0)),$A$2:$G$981,6,0)-VLOOKUP(A749,$A$2:$G$981,6,0))/365+(VLOOKUP(IF(D749="Нет",VLOOKUP(C749,'Айгенис Оп31'!$A$2:$C$13,3,0),VLOOKUP((C749-1),'Айгенис Оп31'!$A$2:$C$13,3,0)),$A$2:$G$981,7,0)-VLOOKUP(A749,$A$2:$G$981,7,0))/366),2)</f>
        <v>0.71</v>
      </c>
      <c r="C749" s="1">
        <f>COUNTIF($D$2:D749,"Да")</f>
        <v>8</v>
      </c>
      <c r="D749" s="42" t="str">
        <f>IF(ISERROR(VLOOKUP(A749,'Айгенис Оп31'!$C$3:$C$13,1,0)),"Нет","Да")</f>
        <v>Нет</v>
      </c>
      <c r="E749" s="43">
        <f t="shared" si="22"/>
        <v>365</v>
      </c>
      <c r="F749" s="43">
        <f>COUNTIF(E750:$E$981,365)</f>
        <v>232</v>
      </c>
      <c r="G749" s="43">
        <f>COUNTIF(E750:$E$981,366)</f>
        <v>0</v>
      </c>
      <c r="H749" s="2"/>
    </row>
    <row r="750" spans="1:8" x14ac:dyDescent="0.25">
      <c r="A750" s="45">
        <f t="shared" si="23"/>
        <v>46344</v>
      </c>
      <c r="B750" s="49">
        <f>ROUND(('Все выпуски'!$Z$3*'Все выпуски'!$Z$6/100)*((VLOOKUP(IF(D750="Нет",VLOOKUP(C750,'Айгенис Оп31'!$A$2:$C$13,3,0),VLOOKUP((C750-1),'Айгенис Оп31'!$A$2:$C$13,3,0)),$A$2:$G$981,6,0)-VLOOKUP(A750,$A$2:$G$981,6,0))/365+(VLOOKUP(IF(D750="Нет",VLOOKUP(C750,'Айгенис Оп31'!$A$2:$C$13,3,0),VLOOKUP((C750-1),'Айгенис Оп31'!$A$2:$C$13,3,0)),$A$2:$G$981,7,0)-VLOOKUP(A750,$A$2:$G$981,7,0))/366),2)</f>
        <v>0.81</v>
      </c>
      <c r="C750" s="1">
        <f>COUNTIF($D$2:D750,"Да")</f>
        <v>8</v>
      </c>
      <c r="D750" s="42" t="str">
        <f>IF(ISERROR(VLOOKUP(A750,'Айгенис Оп31'!$C$3:$C$13,1,0)),"Нет","Да")</f>
        <v>Нет</v>
      </c>
      <c r="E750" s="43">
        <f t="shared" si="22"/>
        <v>365</v>
      </c>
      <c r="F750" s="43">
        <f>COUNTIF(E751:$E$981,365)</f>
        <v>231</v>
      </c>
      <c r="G750" s="43">
        <f>COUNTIF(E751:$E$981,366)</f>
        <v>0</v>
      </c>
      <c r="H750" s="2"/>
    </row>
    <row r="751" spans="1:8" x14ac:dyDescent="0.25">
      <c r="A751" s="45">
        <f t="shared" si="23"/>
        <v>46345</v>
      </c>
      <c r="B751" s="49">
        <f>ROUND(('Все выпуски'!$Z$3*'Все выпуски'!$Z$6/100)*((VLOOKUP(IF(D751="Нет",VLOOKUP(C751,'Айгенис Оп31'!$A$2:$C$13,3,0),VLOOKUP((C751-1),'Айгенис Оп31'!$A$2:$C$13,3,0)),$A$2:$G$981,6,0)-VLOOKUP(A751,$A$2:$G$981,6,0))/365+(VLOOKUP(IF(D751="Нет",VLOOKUP(C751,'Айгенис Оп31'!$A$2:$C$13,3,0),VLOOKUP((C751-1),'Айгенис Оп31'!$A$2:$C$13,3,0)),$A$2:$G$981,7,0)-VLOOKUP(A751,$A$2:$G$981,7,0))/366),2)</f>
        <v>0.91</v>
      </c>
      <c r="C751" s="1">
        <f>COUNTIF($D$2:D751,"Да")</f>
        <v>8</v>
      </c>
      <c r="D751" s="42" t="str">
        <f>IF(ISERROR(VLOOKUP(A751,'Айгенис Оп31'!$C$3:$C$13,1,0)),"Нет","Да")</f>
        <v>Нет</v>
      </c>
      <c r="E751" s="43">
        <f t="shared" si="22"/>
        <v>365</v>
      </c>
      <c r="F751" s="43">
        <f>COUNTIF(E752:$E$981,365)</f>
        <v>230</v>
      </c>
      <c r="G751" s="43">
        <f>COUNTIF(E752:$E$981,366)</f>
        <v>0</v>
      </c>
      <c r="H751" s="2"/>
    </row>
    <row r="752" spans="1:8" x14ac:dyDescent="0.25">
      <c r="A752" s="45">
        <f t="shared" si="23"/>
        <v>46346</v>
      </c>
      <c r="B752" s="49">
        <f>ROUND(('Все выпуски'!$Z$3*'Все выпуски'!$Z$6/100)*((VLOOKUP(IF(D752="Нет",VLOOKUP(C752,'Айгенис Оп31'!$A$2:$C$13,3,0),VLOOKUP((C752-1),'Айгенис Оп31'!$A$2:$C$13,3,0)),$A$2:$G$981,6,0)-VLOOKUP(A752,$A$2:$G$981,6,0))/365+(VLOOKUP(IF(D752="Нет",VLOOKUP(C752,'Айгенис Оп31'!$A$2:$C$13,3,0),VLOOKUP((C752-1),'Айгенис Оп31'!$A$2:$C$13,3,0)),$A$2:$G$981,7,0)-VLOOKUP(A752,$A$2:$G$981,7,0))/366),2)</f>
        <v>1.01</v>
      </c>
      <c r="C752" s="1">
        <f>COUNTIF($D$2:D752,"Да")</f>
        <v>8</v>
      </c>
      <c r="D752" s="42" t="str">
        <f>IF(ISERROR(VLOOKUP(A752,'Айгенис Оп31'!$C$3:$C$13,1,0)),"Нет","Да")</f>
        <v>Нет</v>
      </c>
      <c r="E752" s="43">
        <f t="shared" si="22"/>
        <v>365</v>
      </c>
      <c r="F752" s="43">
        <f>COUNTIF(E753:$E$981,365)</f>
        <v>229</v>
      </c>
      <c r="G752" s="43">
        <f>COUNTIF(E753:$E$981,366)</f>
        <v>0</v>
      </c>
      <c r="H752" s="2"/>
    </row>
    <row r="753" spans="1:8" x14ac:dyDescent="0.25">
      <c r="A753" s="45">
        <f t="shared" si="23"/>
        <v>46347</v>
      </c>
      <c r="B753" s="49">
        <f>ROUND(('Все выпуски'!$Z$3*'Все выпуски'!$Z$6/100)*((VLOOKUP(IF(D753="Нет",VLOOKUP(C753,'Айгенис Оп31'!$A$2:$C$13,3,0),VLOOKUP((C753-1),'Айгенис Оп31'!$A$2:$C$13,3,0)),$A$2:$G$981,6,0)-VLOOKUP(A753,$A$2:$G$981,6,0))/365+(VLOOKUP(IF(D753="Нет",VLOOKUP(C753,'Айгенис Оп31'!$A$2:$C$13,3,0),VLOOKUP((C753-1),'Айгенис Оп31'!$A$2:$C$13,3,0)),$A$2:$G$981,7,0)-VLOOKUP(A753,$A$2:$G$981,7,0))/366),2)</f>
        <v>1.1200000000000001</v>
      </c>
      <c r="C753" s="1">
        <f>COUNTIF($D$2:D753,"Да")</f>
        <v>8</v>
      </c>
      <c r="D753" s="42" t="str">
        <f>IF(ISERROR(VLOOKUP(A753,'Айгенис Оп31'!$C$3:$C$13,1,0)),"Нет","Да")</f>
        <v>Нет</v>
      </c>
      <c r="E753" s="43">
        <f t="shared" si="22"/>
        <v>365</v>
      </c>
      <c r="F753" s="43">
        <f>COUNTIF(E754:$E$981,365)</f>
        <v>228</v>
      </c>
      <c r="G753" s="43">
        <f>COUNTIF(E754:$E$981,366)</f>
        <v>0</v>
      </c>
      <c r="H753" s="2"/>
    </row>
    <row r="754" spans="1:8" x14ac:dyDescent="0.25">
      <c r="A754" s="45">
        <f t="shared" si="23"/>
        <v>46348</v>
      </c>
      <c r="B754" s="49">
        <f>ROUND(('Все выпуски'!$Z$3*'Все выпуски'!$Z$6/100)*((VLOOKUP(IF(D754="Нет",VLOOKUP(C754,'Айгенис Оп31'!$A$2:$C$13,3,0),VLOOKUP((C754-1),'Айгенис Оп31'!$A$2:$C$13,3,0)),$A$2:$G$981,6,0)-VLOOKUP(A754,$A$2:$G$981,6,0))/365+(VLOOKUP(IF(D754="Нет",VLOOKUP(C754,'Айгенис Оп31'!$A$2:$C$13,3,0),VLOOKUP((C754-1),'Айгенис Оп31'!$A$2:$C$13,3,0)),$A$2:$G$981,7,0)-VLOOKUP(A754,$A$2:$G$981,7,0))/366),2)</f>
        <v>1.22</v>
      </c>
      <c r="C754" s="1">
        <f>COUNTIF($D$2:D754,"Да")</f>
        <v>8</v>
      </c>
      <c r="D754" s="42" t="str">
        <f>IF(ISERROR(VLOOKUP(A754,'Айгенис Оп31'!$C$3:$C$13,1,0)),"Нет","Да")</f>
        <v>Нет</v>
      </c>
      <c r="E754" s="43">
        <f t="shared" si="22"/>
        <v>365</v>
      </c>
      <c r="F754" s="43">
        <f>COUNTIF(E755:$E$981,365)</f>
        <v>227</v>
      </c>
      <c r="G754" s="43">
        <f>COUNTIF(E755:$E$981,366)</f>
        <v>0</v>
      </c>
      <c r="H754" s="2"/>
    </row>
    <row r="755" spans="1:8" x14ac:dyDescent="0.25">
      <c r="A755" s="45">
        <f t="shared" si="23"/>
        <v>46349</v>
      </c>
      <c r="B755" s="49">
        <f>ROUND(('Все выпуски'!$Z$3*'Все выпуски'!$Z$6/100)*((VLOOKUP(IF(D755="Нет",VLOOKUP(C755,'Айгенис Оп31'!$A$2:$C$13,3,0),VLOOKUP((C755-1),'Айгенис Оп31'!$A$2:$C$13,3,0)),$A$2:$G$981,6,0)-VLOOKUP(A755,$A$2:$G$981,6,0))/365+(VLOOKUP(IF(D755="Нет",VLOOKUP(C755,'Айгенис Оп31'!$A$2:$C$13,3,0),VLOOKUP((C755-1),'Айгенис Оп31'!$A$2:$C$13,3,0)),$A$2:$G$981,7,0)-VLOOKUP(A755,$A$2:$G$981,7,0))/366),2)</f>
        <v>1.32</v>
      </c>
      <c r="C755" s="1">
        <f>COUNTIF($D$2:D755,"Да")</f>
        <v>8</v>
      </c>
      <c r="D755" s="42" t="str">
        <f>IF(ISERROR(VLOOKUP(A755,'Айгенис Оп31'!$C$3:$C$13,1,0)),"Нет","Да")</f>
        <v>Нет</v>
      </c>
      <c r="E755" s="43">
        <f t="shared" si="22"/>
        <v>365</v>
      </c>
      <c r="F755" s="43">
        <f>COUNTIF(E756:$E$981,365)</f>
        <v>226</v>
      </c>
      <c r="G755" s="43">
        <f>COUNTIF(E756:$E$981,366)</f>
        <v>0</v>
      </c>
      <c r="H755" s="2"/>
    </row>
    <row r="756" spans="1:8" x14ac:dyDescent="0.25">
      <c r="A756" s="45">
        <f t="shared" si="23"/>
        <v>46350</v>
      </c>
      <c r="B756" s="49">
        <f>ROUND(('Все выпуски'!$Z$3*'Все выпуски'!$Z$6/100)*((VLOOKUP(IF(D756="Нет",VLOOKUP(C756,'Айгенис Оп31'!$A$2:$C$13,3,0),VLOOKUP((C756-1),'Айгенис Оп31'!$A$2:$C$13,3,0)),$A$2:$G$981,6,0)-VLOOKUP(A756,$A$2:$G$981,6,0))/365+(VLOOKUP(IF(D756="Нет",VLOOKUP(C756,'Айгенис Оп31'!$A$2:$C$13,3,0),VLOOKUP((C756-1),'Айгенис Оп31'!$A$2:$C$13,3,0)),$A$2:$G$981,7,0)-VLOOKUP(A756,$A$2:$G$981,7,0))/366),2)</f>
        <v>1.42</v>
      </c>
      <c r="C756" s="1">
        <f>COUNTIF($D$2:D756,"Да")</f>
        <v>8</v>
      </c>
      <c r="D756" s="42" t="str">
        <f>IF(ISERROR(VLOOKUP(A756,'Айгенис Оп31'!$C$3:$C$13,1,0)),"Нет","Да")</f>
        <v>Нет</v>
      </c>
      <c r="E756" s="43">
        <f t="shared" si="22"/>
        <v>365</v>
      </c>
      <c r="F756" s="43">
        <f>COUNTIF(E757:$E$981,365)</f>
        <v>225</v>
      </c>
      <c r="G756" s="43">
        <f>COUNTIF(E757:$E$981,366)</f>
        <v>0</v>
      </c>
      <c r="H756" s="2"/>
    </row>
    <row r="757" spans="1:8" x14ac:dyDescent="0.25">
      <c r="A757" s="45">
        <f t="shared" si="23"/>
        <v>46351</v>
      </c>
      <c r="B757" s="49">
        <f>ROUND(('Все выпуски'!$Z$3*'Все выпуски'!$Z$6/100)*((VLOOKUP(IF(D757="Нет",VLOOKUP(C757,'Айгенис Оп31'!$A$2:$C$13,3,0),VLOOKUP((C757-1),'Айгенис Оп31'!$A$2:$C$13,3,0)),$A$2:$G$981,6,0)-VLOOKUP(A757,$A$2:$G$981,6,0))/365+(VLOOKUP(IF(D757="Нет",VLOOKUP(C757,'Айгенис Оп31'!$A$2:$C$13,3,0),VLOOKUP((C757-1),'Айгенис Оп31'!$A$2:$C$13,3,0)),$A$2:$G$981,7,0)-VLOOKUP(A757,$A$2:$G$981,7,0))/366),2)</f>
        <v>1.52</v>
      </c>
      <c r="C757" s="1">
        <f>COUNTIF($D$2:D757,"Да")</f>
        <v>8</v>
      </c>
      <c r="D757" s="42" t="str">
        <f>IF(ISERROR(VLOOKUP(A757,'Айгенис Оп31'!$C$3:$C$13,1,0)),"Нет","Да")</f>
        <v>Нет</v>
      </c>
      <c r="E757" s="43">
        <f t="shared" si="22"/>
        <v>365</v>
      </c>
      <c r="F757" s="43">
        <f>COUNTIF(E758:$E$981,365)</f>
        <v>224</v>
      </c>
      <c r="G757" s="43">
        <f>COUNTIF(E758:$E$981,366)</f>
        <v>0</v>
      </c>
      <c r="H757" s="2"/>
    </row>
    <row r="758" spans="1:8" x14ac:dyDescent="0.25">
      <c r="A758" s="45">
        <f t="shared" si="23"/>
        <v>46352</v>
      </c>
      <c r="B758" s="49">
        <f>ROUND(('Все выпуски'!$Z$3*'Все выпуски'!$Z$6/100)*((VLOOKUP(IF(D758="Нет",VLOOKUP(C758,'Айгенис Оп31'!$A$2:$C$13,3,0),VLOOKUP((C758-1),'Айгенис Оп31'!$A$2:$C$13,3,0)),$A$2:$G$981,6,0)-VLOOKUP(A758,$A$2:$G$981,6,0))/365+(VLOOKUP(IF(D758="Нет",VLOOKUP(C758,'Айгенис Оп31'!$A$2:$C$13,3,0),VLOOKUP((C758-1),'Айгенис Оп31'!$A$2:$C$13,3,0)),$A$2:$G$981,7,0)-VLOOKUP(A758,$A$2:$G$981,7,0))/366),2)</f>
        <v>1.62</v>
      </c>
      <c r="C758" s="1">
        <f>COUNTIF($D$2:D758,"Да")</f>
        <v>8</v>
      </c>
      <c r="D758" s="42" t="str">
        <f>IF(ISERROR(VLOOKUP(A758,'Айгенис Оп31'!$C$3:$C$13,1,0)),"Нет","Да")</f>
        <v>Нет</v>
      </c>
      <c r="E758" s="43">
        <f t="shared" si="22"/>
        <v>365</v>
      </c>
      <c r="F758" s="43">
        <f>COUNTIF(E759:$E$981,365)</f>
        <v>223</v>
      </c>
      <c r="G758" s="43">
        <f>COUNTIF(E759:$E$981,366)</f>
        <v>0</v>
      </c>
      <c r="H758" s="2"/>
    </row>
    <row r="759" spans="1:8" x14ac:dyDescent="0.25">
      <c r="A759" s="45">
        <f t="shared" si="23"/>
        <v>46353</v>
      </c>
      <c r="B759" s="49">
        <f>ROUND(('Все выпуски'!$Z$3*'Все выпуски'!$Z$6/100)*((VLOOKUP(IF(D759="Нет",VLOOKUP(C759,'Айгенис Оп31'!$A$2:$C$13,3,0),VLOOKUP((C759-1),'Айгенис Оп31'!$A$2:$C$13,3,0)),$A$2:$G$981,6,0)-VLOOKUP(A759,$A$2:$G$981,6,0))/365+(VLOOKUP(IF(D759="Нет",VLOOKUP(C759,'Айгенис Оп31'!$A$2:$C$13,3,0),VLOOKUP((C759-1),'Айгенис Оп31'!$A$2:$C$13,3,0)),$A$2:$G$981,7,0)-VLOOKUP(A759,$A$2:$G$981,7,0))/366),2)</f>
        <v>1.72</v>
      </c>
      <c r="C759" s="1">
        <f>COUNTIF($D$2:D759,"Да")</f>
        <v>8</v>
      </c>
      <c r="D759" s="42" t="str">
        <f>IF(ISERROR(VLOOKUP(A759,'Айгенис Оп31'!$C$3:$C$13,1,0)),"Нет","Да")</f>
        <v>Нет</v>
      </c>
      <c r="E759" s="43">
        <f t="shared" si="22"/>
        <v>365</v>
      </c>
      <c r="F759" s="43">
        <f>COUNTIF(E760:$E$981,365)</f>
        <v>222</v>
      </c>
      <c r="G759" s="43">
        <f>COUNTIF(E760:$E$981,366)</f>
        <v>0</v>
      </c>
      <c r="H759" s="2"/>
    </row>
    <row r="760" spans="1:8" x14ac:dyDescent="0.25">
      <c r="A760" s="45">
        <f t="shared" si="23"/>
        <v>46354</v>
      </c>
      <c r="B760" s="49">
        <f>ROUND(('Все выпуски'!$Z$3*'Все выпуски'!$Z$6/100)*((VLOOKUP(IF(D760="Нет",VLOOKUP(C760,'Айгенис Оп31'!$A$2:$C$13,3,0),VLOOKUP((C760-1),'Айгенис Оп31'!$A$2:$C$13,3,0)),$A$2:$G$981,6,0)-VLOOKUP(A760,$A$2:$G$981,6,0))/365+(VLOOKUP(IF(D760="Нет",VLOOKUP(C760,'Айгенис Оп31'!$A$2:$C$13,3,0),VLOOKUP((C760-1),'Айгенис Оп31'!$A$2:$C$13,3,0)),$A$2:$G$981,7,0)-VLOOKUP(A760,$A$2:$G$981,7,0))/366),2)</f>
        <v>1.82</v>
      </c>
      <c r="C760" s="1">
        <f>COUNTIF($D$2:D760,"Да")</f>
        <v>8</v>
      </c>
      <c r="D760" s="42" t="str">
        <f>IF(ISERROR(VLOOKUP(A760,'Айгенис Оп31'!$C$3:$C$13,1,0)),"Нет","Да")</f>
        <v>Нет</v>
      </c>
      <c r="E760" s="43">
        <f t="shared" si="22"/>
        <v>365</v>
      </c>
      <c r="F760" s="43">
        <f>COUNTIF(E761:$E$981,365)</f>
        <v>221</v>
      </c>
      <c r="G760" s="43">
        <f>COUNTIF(E761:$E$981,366)</f>
        <v>0</v>
      </c>
      <c r="H760" s="2"/>
    </row>
    <row r="761" spans="1:8" x14ac:dyDescent="0.25">
      <c r="A761" s="45">
        <f t="shared" si="23"/>
        <v>46355</v>
      </c>
      <c r="B761" s="49">
        <f>ROUND(('Все выпуски'!$Z$3*'Все выпуски'!$Z$6/100)*((VLOOKUP(IF(D761="Нет",VLOOKUP(C761,'Айгенис Оп31'!$A$2:$C$13,3,0),VLOOKUP((C761-1),'Айгенис Оп31'!$A$2:$C$13,3,0)),$A$2:$G$981,6,0)-VLOOKUP(A761,$A$2:$G$981,6,0))/365+(VLOOKUP(IF(D761="Нет",VLOOKUP(C761,'Айгенис Оп31'!$A$2:$C$13,3,0),VLOOKUP((C761-1),'Айгенис Оп31'!$A$2:$C$13,3,0)),$A$2:$G$981,7,0)-VLOOKUP(A761,$A$2:$G$981,7,0))/366),2)</f>
        <v>1.93</v>
      </c>
      <c r="C761" s="1">
        <f>COUNTIF($D$2:D761,"Да")</f>
        <v>8</v>
      </c>
      <c r="D761" s="42" t="str">
        <f>IF(ISERROR(VLOOKUP(A761,'Айгенис Оп31'!$C$3:$C$13,1,0)),"Нет","Да")</f>
        <v>Нет</v>
      </c>
      <c r="E761" s="43">
        <f t="shared" si="22"/>
        <v>365</v>
      </c>
      <c r="F761" s="43">
        <f>COUNTIF(E762:$E$981,365)</f>
        <v>220</v>
      </c>
      <c r="G761" s="43">
        <f>COUNTIF(E762:$E$981,366)</f>
        <v>0</v>
      </c>
      <c r="H761" s="2"/>
    </row>
    <row r="762" spans="1:8" x14ac:dyDescent="0.25">
      <c r="A762" s="45">
        <f t="shared" si="23"/>
        <v>46356</v>
      </c>
      <c r="B762" s="49">
        <f>ROUND(('Все выпуски'!$Z$3*'Все выпуски'!$Z$6/100)*((VLOOKUP(IF(D762="Нет",VLOOKUP(C762,'Айгенис Оп31'!$A$2:$C$13,3,0),VLOOKUP((C762-1),'Айгенис Оп31'!$A$2:$C$13,3,0)),$A$2:$G$981,6,0)-VLOOKUP(A762,$A$2:$G$981,6,0))/365+(VLOOKUP(IF(D762="Нет",VLOOKUP(C762,'Айгенис Оп31'!$A$2:$C$13,3,0),VLOOKUP((C762-1),'Айгенис Оп31'!$A$2:$C$13,3,0)),$A$2:$G$981,7,0)-VLOOKUP(A762,$A$2:$G$981,7,0))/366),2)</f>
        <v>2.0299999999999998</v>
      </c>
      <c r="C762" s="1">
        <f>COUNTIF($D$2:D762,"Да")</f>
        <v>8</v>
      </c>
      <c r="D762" s="42" t="str">
        <f>IF(ISERROR(VLOOKUP(A762,'Айгенис Оп31'!$C$3:$C$13,1,0)),"Нет","Да")</f>
        <v>Нет</v>
      </c>
      <c r="E762" s="43">
        <f t="shared" si="22"/>
        <v>365</v>
      </c>
      <c r="F762" s="43">
        <f>COUNTIF(E763:$E$981,365)</f>
        <v>219</v>
      </c>
      <c r="G762" s="43">
        <f>COUNTIF(E763:$E$981,366)</f>
        <v>0</v>
      </c>
      <c r="H762" s="2"/>
    </row>
    <row r="763" spans="1:8" x14ac:dyDescent="0.25">
      <c r="A763" s="45">
        <f t="shared" si="23"/>
        <v>46357</v>
      </c>
      <c r="B763" s="49">
        <f>ROUND(('Все выпуски'!$Z$3*'Все выпуски'!$Z$6/100)*((VLOOKUP(IF(D763="Нет",VLOOKUP(C763,'Айгенис Оп31'!$A$2:$C$13,3,0),VLOOKUP((C763-1),'Айгенис Оп31'!$A$2:$C$13,3,0)),$A$2:$G$981,6,0)-VLOOKUP(A763,$A$2:$G$981,6,0))/365+(VLOOKUP(IF(D763="Нет",VLOOKUP(C763,'Айгенис Оп31'!$A$2:$C$13,3,0),VLOOKUP((C763-1),'Айгенис Оп31'!$A$2:$C$13,3,0)),$A$2:$G$981,7,0)-VLOOKUP(A763,$A$2:$G$981,7,0))/366),2)</f>
        <v>2.13</v>
      </c>
      <c r="C763" s="1">
        <f>COUNTIF($D$2:D763,"Да")</f>
        <v>8</v>
      </c>
      <c r="D763" s="42" t="str">
        <f>IF(ISERROR(VLOOKUP(A763,'Айгенис Оп31'!$C$3:$C$13,1,0)),"Нет","Да")</f>
        <v>Нет</v>
      </c>
      <c r="E763" s="43">
        <f t="shared" si="22"/>
        <v>365</v>
      </c>
      <c r="F763" s="43">
        <f>COUNTIF(E764:$E$981,365)</f>
        <v>218</v>
      </c>
      <c r="G763" s="43">
        <f>COUNTIF(E764:$E$981,366)</f>
        <v>0</v>
      </c>
      <c r="H763" s="2"/>
    </row>
    <row r="764" spans="1:8" x14ac:dyDescent="0.25">
      <c r="A764" s="45">
        <f t="shared" si="23"/>
        <v>46358</v>
      </c>
      <c r="B764" s="49">
        <f>ROUND(('Все выпуски'!$Z$3*'Все выпуски'!$Z$6/100)*((VLOOKUP(IF(D764="Нет",VLOOKUP(C764,'Айгенис Оп31'!$A$2:$C$13,3,0),VLOOKUP((C764-1),'Айгенис Оп31'!$A$2:$C$13,3,0)),$A$2:$G$981,6,0)-VLOOKUP(A764,$A$2:$G$981,6,0))/365+(VLOOKUP(IF(D764="Нет",VLOOKUP(C764,'Айгенис Оп31'!$A$2:$C$13,3,0),VLOOKUP((C764-1),'Айгенис Оп31'!$A$2:$C$13,3,0)),$A$2:$G$981,7,0)-VLOOKUP(A764,$A$2:$G$981,7,0))/366),2)</f>
        <v>2.23</v>
      </c>
      <c r="C764" s="1">
        <f>COUNTIF($D$2:D764,"Да")</f>
        <v>8</v>
      </c>
      <c r="D764" s="42" t="str">
        <f>IF(ISERROR(VLOOKUP(A764,'Айгенис Оп31'!$C$3:$C$13,1,0)),"Нет","Да")</f>
        <v>Нет</v>
      </c>
      <c r="E764" s="43">
        <f t="shared" si="22"/>
        <v>365</v>
      </c>
      <c r="F764" s="43">
        <f>COUNTIF(E765:$E$981,365)</f>
        <v>217</v>
      </c>
      <c r="G764" s="43">
        <f>COUNTIF(E765:$E$981,366)</f>
        <v>0</v>
      </c>
      <c r="H764" s="2"/>
    </row>
    <row r="765" spans="1:8" x14ac:dyDescent="0.25">
      <c r="A765" s="45">
        <f t="shared" si="23"/>
        <v>46359</v>
      </c>
      <c r="B765" s="49">
        <f>ROUND(('Все выпуски'!$Z$3*'Все выпуски'!$Z$6/100)*((VLOOKUP(IF(D765="Нет",VLOOKUP(C765,'Айгенис Оп31'!$A$2:$C$13,3,0),VLOOKUP((C765-1),'Айгенис Оп31'!$A$2:$C$13,3,0)),$A$2:$G$981,6,0)-VLOOKUP(A765,$A$2:$G$981,6,0))/365+(VLOOKUP(IF(D765="Нет",VLOOKUP(C765,'Айгенис Оп31'!$A$2:$C$13,3,0),VLOOKUP((C765-1),'Айгенис Оп31'!$A$2:$C$13,3,0)),$A$2:$G$981,7,0)-VLOOKUP(A765,$A$2:$G$981,7,0))/366),2)</f>
        <v>2.33</v>
      </c>
      <c r="C765" s="1">
        <f>COUNTIF($D$2:D765,"Да")</f>
        <v>8</v>
      </c>
      <c r="D765" s="42" t="str">
        <f>IF(ISERROR(VLOOKUP(A765,'Айгенис Оп31'!$C$3:$C$13,1,0)),"Нет","Да")</f>
        <v>Нет</v>
      </c>
      <c r="E765" s="43">
        <f t="shared" si="22"/>
        <v>365</v>
      </c>
      <c r="F765" s="43">
        <f>COUNTIF(E766:$E$981,365)</f>
        <v>216</v>
      </c>
      <c r="G765" s="43">
        <f>COUNTIF(E766:$E$981,366)</f>
        <v>0</v>
      </c>
      <c r="H765" s="2"/>
    </row>
    <row r="766" spans="1:8" x14ac:dyDescent="0.25">
      <c r="A766" s="45">
        <f t="shared" si="23"/>
        <v>46360</v>
      </c>
      <c r="B766" s="49">
        <f>ROUND(('Все выпуски'!$Z$3*'Все выпуски'!$Z$6/100)*((VLOOKUP(IF(D766="Нет",VLOOKUP(C766,'Айгенис Оп31'!$A$2:$C$13,3,0),VLOOKUP((C766-1),'Айгенис Оп31'!$A$2:$C$13,3,0)),$A$2:$G$981,6,0)-VLOOKUP(A766,$A$2:$G$981,6,0))/365+(VLOOKUP(IF(D766="Нет",VLOOKUP(C766,'Айгенис Оп31'!$A$2:$C$13,3,0),VLOOKUP((C766-1),'Айгенис Оп31'!$A$2:$C$13,3,0)),$A$2:$G$981,7,0)-VLOOKUP(A766,$A$2:$G$981,7,0))/366),2)</f>
        <v>2.4300000000000002</v>
      </c>
      <c r="C766" s="1">
        <f>COUNTIF($D$2:D766,"Да")</f>
        <v>8</v>
      </c>
      <c r="D766" s="42" t="str">
        <f>IF(ISERROR(VLOOKUP(A766,'Айгенис Оп31'!$C$3:$C$13,1,0)),"Нет","Да")</f>
        <v>Нет</v>
      </c>
      <c r="E766" s="43">
        <f t="shared" si="22"/>
        <v>365</v>
      </c>
      <c r="F766" s="43">
        <f>COUNTIF(E767:$E$981,365)</f>
        <v>215</v>
      </c>
      <c r="G766" s="43">
        <f>COUNTIF(E767:$E$981,366)</f>
        <v>0</v>
      </c>
      <c r="H766" s="2"/>
    </row>
    <row r="767" spans="1:8" x14ac:dyDescent="0.25">
      <c r="A767" s="45">
        <f t="shared" si="23"/>
        <v>46361</v>
      </c>
      <c r="B767" s="49">
        <f>ROUND(('Все выпуски'!$Z$3*'Все выпуски'!$Z$6/100)*((VLOOKUP(IF(D767="Нет",VLOOKUP(C767,'Айгенис Оп31'!$A$2:$C$13,3,0),VLOOKUP((C767-1),'Айгенис Оп31'!$A$2:$C$13,3,0)),$A$2:$G$981,6,0)-VLOOKUP(A767,$A$2:$G$981,6,0))/365+(VLOOKUP(IF(D767="Нет",VLOOKUP(C767,'Айгенис Оп31'!$A$2:$C$13,3,0),VLOOKUP((C767-1),'Айгенис Оп31'!$A$2:$C$13,3,0)),$A$2:$G$981,7,0)-VLOOKUP(A767,$A$2:$G$981,7,0))/366),2)</f>
        <v>2.5299999999999998</v>
      </c>
      <c r="C767" s="1">
        <f>COUNTIF($D$2:D767,"Да")</f>
        <v>8</v>
      </c>
      <c r="D767" s="42" t="str">
        <f>IF(ISERROR(VLOOKUP(A767,'Айгенис Оп31'!$C$3:$C$13,1,0)),"Нет","Да")</f>
        <v>Нет</v>
      </c>
      <c r="E767" s="43">
        <f t="shared" si="22"/>
        <v>365</v>
      </c>
      <c r="F767" s="43">
        <f>COUNTIF(E768:$E$981,365)</f>
        <v>214</v>
      </c>
      <c r="G767" s="43">
        <f>COUNTIF(E768:$E$981,366)</f>
        <v>0</v>
      </c>
      <c r="H767" s="2"/>
    </row>
    <row r="768" spans="1:8" x14ac:dyDescent="0.25">
      <c r="A768" s="45">
        <f t="shared" si="23"/>
        <v>46362</v>
      </c>
      <c r="B768" s="49">
        <f>ROUND(('Все выпуски'!$Z$3*'Все выпуски'!$Z$6/100)*((VLOOKUP(IF(D768="Нет",VLOOKUP(C768,'Айгенис Оп31'!$A$2:$C$13,3,0),VLOOKUP((C768-1),'Айгенис Оп31'!$A$2:$C$13,3,0)),$A$2:$G$981,6,0)-VLOOKUP(A768,$A$2:$G$981,6,0))/365+(VLOOKUP(IF(D768="Нет",VLOOKUP(C768,'Айгенис Оп31'!$A$2:$C$13,3,0),VLOOKUP((C768-1),'Айгенис Оп31'!$A$2:$C$13,3,0)),$A$2:$G$981,7,0)-VLOOKUP(A768,$A$2:$G$981,7,0))/366),2)</f>
        <v>2.64</v>
      </c>
      <c r="C768" s="1">
        <f>COUNTIF($D$2:D768,"Да")</f>
        <v>8</v>
      </c>
      <c r="D768" s="42" t="str">
        <f>IF(ISERROR(VLOOKUP(A768,'Айгенис Оп31'!$C$3:$C$13,1,0)),"Нет","Да")</f>
        <v>Нет</v>
      </c>
      <c r="E768" s="43">
        <f t="shared" si="22"/>
        <v>365</v>
      </c>
      <c r="F768" s="43">
        <f>COUNTIF(E769:$E$981,365)</f>
        <v>213</v>
      </c>
      <c r="G768" s="43">
        <f>COUNTIF(E769:$E$981,366)</f>
        <v>0</v>
      </c>
      <c r="H768" s="2"/>
    </row>
    <row r="769" spans="1:8" x14ac:dyDescent="0.25">
      <c r="A769" s="45">
        <f t="shared" si="23"/>
        <v>46363</v>
      </c>
      <c r="B769" s="49">
        <f>ROUND(('Все выпуски'!$Z$3*'Все выпуски'!$Z$6/100)*((VLOOKUP(IF(D769="Нет",VLOOKUP(C769,'Айгенис Оп31'!$A$2:$C$13,3,0),VLOOKUP((C769-1),'Айгенис Оп31'!$A$2:$C$13,3,0)),$A$2:$G$981,6,0)-VLOOKUP(A769,$A$2:$G$981,6,0))/365+(VLOOKUP(IF(D769="Нет",VLOOKUP(C769,'Айгенис Оп31'!$A$2:$C$13,3,0),VLOOKUP((C769-1),'Айгенис Оп31'!$A$2:$C$13,3,0)),$A$2:$G$981,7,0)-VLOOKUP(A769,$A$2:$G$981,7,0))/366),2)</f>
        <v>2.74</v>
      </c>
      <c r="C769" s="1">
        <f>COUNTIF($D$2:D769,"Да")</f>
        <v>8</v>
      </c>
      <c r="D769" s="42" t="str">
        <f>IF(ISERROR(VLOOKUP(A769,'Айгенис Оп31'!$C$3:$C$13,1,0)),"Нет","Да")</f>
        <v>Нет</v>
      </c>
      <c r="E769" s="43">
        <f t="shared" si="22"/>
        <v>365</v>
      </c>
      <c r="F769" s="43">
        <f>COUNTIF(E770:$E$981,365)</f>
        <v>212</v>
      </c>
      <c r="G769" s="43">
        <f>COUNTIF(E770:$E$981,366)</f>
        <v>0</v>
      </c>
      <c r="H769" s="2"/>
    </row>
    <row r="770" spans="1:8" x14ac:dyDescent="0.25">
      <c r="A770" s="45">
        <f t="shared" si="23"/>
        <v>46364</v>
      </c>
      <c r="B770" s="49">
        <f>ROUND(('Все выпуски'!$Z$3*'Все выпуски'!$Z$6/100)*((VLOOKUP(IF(D770="Нет",VLOOKUP(C770,'Айгенис Оп31'!$A$2:$C$13,3,0),VLOOKUP((C770-1),'Айгенис Оп31'!$A$2:$C$13,3,0)),$A$2:$G$981,6,0)-VLOOKUP(A770,$A$2:$G$981,6,0))/365+(VLOOKUP(IF(D770="Нет",VLOOKUP(C770,'Айгенис Оп31'!$A$2:$C$13,3,0),VLOOKUP((C770-1),'Айгенис Оп31'!$A$2:$C$13,3,0)),$A$2:$G$981,7,0)-VLOOKUP(A770,$A$2:$G$981,7,0))/366),2)</f>
        <v>2.84</v>
      </c>
      <c r="C770" s="1">
        <f>COUNTIF($D$2:D770,"Да")</f>
        <v>8</v>
      </c>
      <c r="D770" s="42" t="str">
        <f>IF(ISERROR(VLOOKUP(A770,'Айгенис Оп31'!$C$3:$C$13,1,0)),"Нет","Да")</f>
        <v>Нет</v>
      </c>
      <c r="E770" s="43">
        <f t="shared" si="22"/>
        <v>365</v>
      </c>
      <c r="F770" s="43">
        <f>COUNTIF(E771:$E$981,365)</f>
        <v>211</v>
      </c>
      <c r="G770" s="43">
        <f>COUNTIF(E771:$E$981,366)</f>
        <v>0</v>
      </c>
      <c r="H770" s="2"/>
    </row>
    <row r="771" spans="1:8" x14ac:dyDescent="0.25">
      <c r="A771" s="45">
        <f t="shared" si="23"/>
        <v>46365</v>
      </c>
      <c r="B771" s="49">
        <f>ROUND(('Все выпуски'!$Z$3*'Все выпуски'!$Z$6/100)*((VLOOKUP(IF(D771="Нет",VLOOKUP(C771,'Айгенис Оп31'!$A$2:$C$13,3,0),VLOOKUP((C771-1),'Айгенис Оп31'!$A$2:$C$13,3,0)),$A$2:$G$981,6,0)-VLOOKUP(A771,$A$2:$G$981,6,0))/365+(VLOOKUP(IF(D771="Нет",VLOOKUP(C771,'Айгенис Оп31'!$A$2:$C$13,3,0),VLOOKUP((C771-1),'Айгенис Оп31'!$A$2:$C$13,3,0)),$A$2:$G$981,7,0)-VLOOKUP(A771,$A$2:$G$981,7,0))/366),2)</f>
        <v>2.94</v>
      </c>
      <c r="C771" s="1">
        <f>COUNTIF($D$2:D771,"Да")</f>
        <v>8</v>
      </c>
      <c r="D771" s="42" t="str">
        <f>IF(ISERROR(VLOOKUP(A771,'Айгенис Оп31'!$C$3:$C$13,1,0)),"Нет","Да")</f>
        <v>Нет</v>
      </c>
      <c r="E771" s="43">
        <f t="shared" ref="E771:E834" si="24">IF(MOD(YEAR(A771),4)=0,366,365)</f>
        <v>365</v>
      </c>
      <c r="F771" s="43">
        <f>COUNTIF(E772:$E$981,365)</f>
        <v>210</v>
      </c>
      <c r="G771" s="43">
        <f>COUNTIF(E772:$E$981,366)</f>
        <v>0</v>
      </c>
      <c r="H771" s="2"/>
    </row>
    <row r="772" spans="1:8" x14ac:dyDescent="0.25">
      <c r="A772" s="45">
        <f t="shared" ref="A772:A835" si="25">A771+1</f>
        <v>46366</v>
      </c>
      <c r="B772" s="49">
        <f>ROUND(('Все выпуски'!$Z$3*'Все выпуски'!$Z$6/100)*((VLOOKUP(IF(D772="Нет",VLOOKUP(C772,'Айгенис Оп31'!$A$2:$C$13,3,0),VLOOKUP((C772-1),'Айгенис Оп31'!$A$2:$C$13,3,0)),$A$2:$G$981,6,0)-VLOOKUP(A772,$A$2:$G$981,6,0))/365+(VLOOKUP(IF(D772="Нет",VLOOKUP(C772,'Айгенис Оп31'!$A$2:$C$13,3,0),VLOOKUP((C772-1),'Айгенис Оп31'!$A$2:$C$13,3,0)),$A$2:$G$981,7,0)-VLOOKUP(A772,$A$2:$G$981,7,0))/366),2)</f>
        <v>3.04</v>
      </c>
      <c r="C772" s="1">
        <f>COUNTIF($D$2:D772,"Да")</f>
        <v>8</v>
      </c>
      <c r="D772" s="42" t="str">
        <f>IF(ISERROR(VLOOKUP(A772,'Айгенис Оп31'!$C$3:$C$13,1,0)),"Нет","Да")</f>
        <v>Нет</v>
      </c>
      <c r="E772" s="43">
        <f t="shared" si="24"/>
        <v>365</v>
      </c>
      <c r="F772" s="43">
        <f>COUNTIF(E773:$E$981,365)</f>
        <v>209</v>
      </c>
      <c r="G772" s="43">
        <f>COUNTIF(E773:$E$981,366)</f>
        <v>0</v>
      </c>
      <c r="H772" s="2"/>
    </row>
    <row r="773" spans="1:8" x14ac:dyDescent="0.25">
      <c r="A773" s="45">
        <f t="shared" si="25"/>
        <v>46367</v>
      </c>
      <c r="B773" s="49">
        <f>ROUND(('Все выпуски'!$Z$3*'Все выпуски'!$Z$6/100)*((VLOOKUP(IF(D773="Нет",VLOOKUP(C773,'Айгенис Оп31'!$A$2:$C$13,3,0),VLOOKUP((C773-1),'Айгенис Оп31'!$A$2:$C$13,3,0)),$A$2:$G$981,6,0)-VLOOKUP(A773,$A$2:$G$981,6,0))/365+(VLOOKUP(IF(D773="Нет",VLOOKUP(C773,'Айгенис Оп31'!$A$2:$C$13,3,0),VLOOKUP((C773-1),'Айгенис Оп31'!$A$2:$C$13,3,0)),$A$2:$G$981,7,0)-VLOOKUP(A773,$A$2:$G$981,7,0))/366),2)</f>
        <v>3.14</v>
      </c>
      <c r="C773" s="1">
        <f>COUNTIF($D$2:D773,"Да")</f>
        <v>8</v>
      </c>
      <c r="D773" s="42" t="str">
        <f>IF(ISERROR(VLOOKUP(A773,'Айгенис Оп31'!$C$3:$C$13,1,0)),"Нет","Да")</f>
        <v>Нет</v>
      </c>
      <c r="E773" s="43">
        <f t="shared" si="24"/>
        <v>365</v>
      </c>
      <c r="F773" s="43">
        <f>COUNTIF(E774:$E$981,365)</f>
        <v>208</v>
      </c>
      <c r="G773" s="43">
        <f>COUNTIF(E774:$E$981,366)</f>
        <v>0</v>
      </c>
      <c r="H773" s="2"/>
    </row>
    <row r="774" spans="1:8" x14ac:dyDescent="0.25">
      <c r="A774" s="45">
        <f t="shared" si="25"/>
        <v>46368</v>
      </c>
      <c r="B774" s="49">
        <f>ROUND(('Все выпуски'!$Z$3*'Все выпуски'!$Z$6/100)*((VLOOKUP(IF(D774="Нет",VLOOKUP(C774,'Айгенис Оп31'!$A$2:$C$13,3,0),VLOOKUP((C774-1),'Айгенис Оп31'!$A$2:$C$13,3,0)),$A$2:$G$981,6,0)-VLOOKUP(A774,$A$2:$G$981,6,0))/365+(VLOOKUP(IF(D774="Нет",VLOOKUP(C774,'Айгенис Оп31'!$A$2:$C$13,3,0),VLOOKUP((C774-1),'Айгенис Оп31'!$A$2:$C$13,3,0)),$A$2:$G$981,7,0)-VLOOKUP(A774,$A$2:$G$981,7,0))/366),2)</f>
        <v>3.24</v>
      </c>
      <c r="C774" s="1">
        <f>COUNTIF($D$2:D774,"Да")</f>
        <v>8</v>
      </c>
      <c r="D774" s="42" t="str">
        <f>IF(ISERROR(VLOOKUP(A774,'Айгенис Оп31'!$C$3:$C$13,1,0)),"Нет","Да")</f>
        <v>Нет</v>
      </c>
      <c r="E774" s="43">
        <f t="shared" si="24"/>
        <v>365</v>
      </c>
      <c r="F774" s="43">
        <f>COUNTIF(E775:$E$981,365)</f>
        <v>207</v>
      </c>
      <c r="G774" s="43">
        <f>COUNTIF(E775:$E$981,366)</f>
        <v>0</v>
      </c>
      <c r="H774" s="2"/>
    </row>
    <row r="775" spans="1:8" x14ac:dyDescent="0.25">
      <c r="A775" s="45">
        <f t="shared" si="25"/>
        <v>46369</v>
      </c>
      <c r="B775" s="49">
        <f>ROUND(('Все выпуски'!$Z$3*'Все выпуски'!$Z$6/100)*((VLOOKUP(IF(D775="Нет",VLOOKUP(C775,'Айгенис Оп31'!$A$2:$C$13,3,0),VLOOKUP((C775-1),'Айгенис Оп31'!$A$2:$C$13,3,0)),$A$2:$G$981,6,0)-VLOOKUP(A775,$A$2:$G$981,6,0))/365+(VLOOKUP(IF(D775="Нет",VLOOKUP(C775,'Айгенис Оп31'!$A$2:$C$13,3,0),VLOOKUP((C775-1),'Айгенис Оп31'!$A$2:$C$13,3,0)),$A$2:$G$981,7,0)-VLOOKUP(A775,$A$2:$G$981,7,0))/366),2)</f>
        <v>3.35</v>
      </c>
      <c r="C775" s="1">
        <f>COUNTIF($D$2:D775,"Да")</f>
        <v>8</v>
      </c>
      <c r="D775" s="42" t="str">
        <f>IF(ISERROR(VLOOKUP(A775,'Айгенис Оп31'!$C$3:$C$13,1,0)),"Нет","Да")</f>
        <v>Нет</v>
      </c>
      <c r="E775" s="43">
        <f t="shared" si="24"/>
        <v>365</v>
      </c>
      <c r="F775" s="43">
        <f>COUNTIF(E776:$E$981,365)</f>
        <v>206</v>
      </c>
      <c r="G775" s="43">
        <f>COUNTIF(E776:$E$981,366)</f>
        <v>0</v>
      </c>
      <c r="H775" s="2"/>
    </row>
    <row r="776" spans="1:8" x14ac:dyDescent="0.25">
      <c r="A776" s="45">
        <f t="shared" si="25"/>
        <v>46370</v>
      </c>
      <c r="B776" s="49">
        <f>ROUND(('Все выпуски'!$Z$3*'Все выпуски'!$Z$6/100)*((VLOOKUP(IF(D776="Нет",VLOOKUP(C776,'Айгенис Оп31'!$A$2:$C$13,3,0),VLOOKUP((C776-1),'Айгенис Оп31'!$A$2:$C$13,3,0)),$A$2:$G$981,6,0)-VLOOKUP(A776,$A$2:$G$981,6,0))/365+(VLOOKUP(IF(D776="Нет",VLOOKUP(C776,'Айгенис Оп31'!$A$2:$C$13,3,0),VLOOKUP((C776-1),'Айгенис Оп31'!$A$2:$C$13,3,0)),$A$2:$G$981,7,0)-VLOOKUP(A776,$A$2:$G$981,7,0))/366),2)</f>
        <v>3.45</v>
      </c>
      <c r="C776" s="1">
        <f>COUNTIF($D$2:D776,"Да")</f>
        <v>8</v>
      </c>
      <c r="D776" s="42" t="str">
        <f>IF(ISERROR(VLOOKUP(A776,'Айгенис Оп31'!$C$3:$C$13,1,0)),"Нет","Да")</f>
        <v>Нет</v>
      </c>
      <c r="E776" s="43">
        <f t="shared" si="24"/>
        <v>365</v>
      </c>
      <c r="F776" s="43">
        <f>COUNTIF(E777:$E$981,365)</f>
        <v>205</v>
      </c>
      <c r="G776" s="43">
        <f>COUNTIF(E777:$E$981,366)</f>
        <v>0</v>
      </c>
      <c r="H776" s="2"/>
    </row>
    <row r="777" spans="1:8" x14ac:dyDescent="0.25">
      <c r="A777" s="45">
        <f t="shared" si="25"/>
        <v>46371</v>
      </c>
      <c r="B777" s="49">
        <f>ROUND(('Все выпуски'!$Z$3*'Все выпуски'!$Z$6/100)*((VLOOKUP(IF(D777="Нет",VLOOKUP(C777,'Айгенис Оп31'!$A$2:$C$13,3,0),VLOOKUP((C777-1),'Айгенис Оп31'!$A$2:$C$13,3,0)),$A$2:$G$981,6,0)-VLOOKUP(A777,$A$2:$G$981,6,0))/365+(VLOOKUP(IF(D777="Нет",VLOOKUP(C777,'Айгенис Оп31'!$A$2:$C$13,3,0),VLOOKUP((C777-1),'Айгенис Оп31'!$A$2:$C$13,3,0)),$A$2:$G$981,7,0)-VLOOKUP(A777,$A$2:$G$981,7,0))/366),2)</f>
        <v>3.55</v>
      </c>
      <c r="C777" s="1">
        <f>COUNTIF($D$2:D777,"Да")</f>
        <v>8</v>
      </c>
      <c r="D777" s="42" t="str">
        <f>IF(ISERROR(VLOOKUP(A777,'Айгенис Оп31'!$C$3:$C$13,1,0)),"Нет","Да")</f>
        <v>Нет</v>
      </c>
      <c r="E777" s="43">
        <f t="shared" si="24"/>
        <v>365</v>
      </c>
      <c r="F777" s="43">
        <f>COUNTIF(E778:$E$981,365)</f>
        <v>204</v>
      </c>
      <c r="G777" s="43">
        <f>COUNTIF(E778:$E$981,366)</f>
        <v>0</v>
      </c>
      <c r="H777" s="2"/>
    </row>
    <row r="778" spans="1:8" x14ac:dyDescent="0.25">
      <c r="A778" s="45">
        <f t="shared" si="25"/>
        <v>46372</v>
      </c>
      <c r="B778" s="49">
        <f>ROUND(('Все выпуски'!$Z$3*'Все выпуски'!$Z$6/100)*((VLOOKUP(IF(D778="Нет",VLOOKUP(C778,'Айгенис Оп31'!$A$2:$C$13,3,0),VLOOKUP((C778-1),'Айгенис Оп31'!$A$2:$C$13,3,0)),$A$2:$G$981,6,0)-VLOOKUP(A778,$A$2:$G$981,6,0))/365+(VLOOKUP(IF(D778="Нет",VLOOKUP(C778,'Айгенис Оп31'!$A$2:$C$13,3,0),VLOOKUP((C778-1),'Айгенис Оп31'!$A$2:$C$13,3,0)),$A$2:$G$981,7,0)-VLOOKUP(A778,$A$2:$G$981,7,0))/366),2)</f>
        <v>3.65</v>
      </c>
      <c r="C778" s="1">
        <f>COUNTIF($D$2:D778,"Да")</f>
        <v>8</v>
      </c>
      <c r="D778" s="42" t="str">
        <f>IF(ISERROR(VLOOKUP(A778,'Айгенис Оп31'!$C$3:$C$13,1,0)),"Нет","Да")</f>
        <v>Нет</v>
      </c>
      <c r="E778" s="43">
        <f t="shared" si="24"/>
        <v>365</v>
      </c>
      <c r="F778" s="43">
        <f>COUNTIF(E779:$E$981,365)</f>
        <v>203</v>
      </c>
      <c r="G778" s="43">
        <f>COUNTIF(E779:$E$981,366)</f>
        <v>0</v>
      </c>
      <c r="H778" s="2"/>
    </row>
    <row r="779" spans="1:8" x14ac:dyDescent="0.25">
      <c r="A779" s="45">
        <f t="shared" si="25"/>
        <v>46373</v>
      </c>
      <c r="B779" s="49">
        <f>ROUND(('Все выпуски'!$Z$3*'Все выпуски'!$Z$6/100)*((VLOOKUP(IF(D779="Нет",VLOOKUP(C779,'Айгенис Оп31'!$A$2:$C$13,3,0),VLOOKUP((C779-1),'Айгенис Оп31'!$A$2:$C$13,3,0)),$A$2:$G$981,6,0)-VLOOKUP(A779,$A$2:$G$981,6,0))/365+(VLOOKUP(IF(D779="Нет",VLOOKUP(C779,'Айгенис Оп31'!$A$2:$C$13,3,0),VLOOKUP((C779-1),'Айгенис Оп31'!$A$2:$C$13,3,0)),$A$2:$G$981,7,0)-VLOOKUP(A779,$A$2:$G$981,7,0))/366),2)</f>
        <v>3.75</v>
      </c>
      <c r="C779" s="1">
        <f>COUNTIF($D$2:D779,"Да")</f>
        <v>8</v>
      </c>
      <c r="D779" s="42" t="str">
        <f>IF(ISERROR(VLOOKUP(A779,'Айгенис Оп31'!$C$3:$C$13,1,0)),"Нет","Да")</f>
        <v>Нет</v>
      </c>
      <c r="E779" s="43">
        <f t="shared" si="24"/>
        <v>365</v>
      </c>
      <c r="F779" s="43">
        <f>COUNTIF(E780:$E$981,365)</f>
        <v>202</v>
      </c>
      <c r="G779" s="43">
        <f>COUNTIF(E780:$E$981,366)</f>
        <v>0</v>
      </c>
      <c r="H779" s="2"/>
    </row>
    <row r="780" spans="1:8" x14ac:dyDescent="0.25">
      <c r="A780" s="45">
        <f t="shared" si="25"/>
        <v>46374</v>
      </c>
      <c r="B780" s="49">
        <f>ROUND(('Все выпуски'!$Z$3*'Все выпуски'!$Z$6/100)*((VLOOKUP(IF(D780="Нет",VLOOKUP(C780,'Айгенис Оп31'!$A$2:$C$13,3,0),VLOOKUP((C780-1),'Айгенис Оп31'!$A$2:$C$13,3,0)),$A$2:$G$981,6,0)-VLOOKUP(A780,$A$2:$G$981,6,0))/365+(VLOOKUP(IF(D780="Нет",VLOOKUP(C780,'Айгенис Оп31'!$A$2:$C$13,3,0),VLOOKUP((C780-1),'Айгенис Оп31'!$A$2:$C$13,3,0)),$A$2:$G$981,7,0)-VLOOKUP(A780,$A$2:$G$981,7,0))/366),2)</f>
        <v>3.85</v>
      </c>
      <c r="C780" s="1">
        <f>COUNTIF($D$2:D780,"Да")</f>
        <v>8</v>
      </c>
      <c r="D780" s="42" t="str">
        <f>IF(ISERROR(VLOOKUP(A780,'Айгенис Оп31'!$C$3:$C$13,1,0)),"Нет","Да")</f>
        <v>Нет</v>
      </c>
      <c r="E780" s="43">
        <f t="shared" si="24"/>
        <v>365</v>
      </c>
      <c r="F780" s="43">
        <f>COUNTIF(E781:$E$981,365)</f>
        <v>201</v>
      </c>
      <c r="G780" s="43">
        <f>COUNTIF(E781:$E$981,366)</f>
        <v>0</v>
      </c>
      <c r="H780" s="2"/>
    </row>
    <row r="781" spans="1:8" x14ac:dyDescent="0.25">
      <c r="A781" s="45">
        <f t="shared" si="25"/>
        <v>46375</v>
      </c>
      <c r="B781" s="49">
        <f>ROUND(('Все выпуски'!$Z$3*'Все выпуски'!$Z$6/100)*((VLOOKUP(IF(D781="Нет",VLOOKUP(C781,'Айгенис Оп31'!$A$2:$C$13,3,0),VLOOKUP((C781-1),'Айгенис Оп31'!$A$2:$C$13,3,0)),$A$2:$G$981,6,0)-VLOOKUP(A781,$A$2:$G$981,6,0))/365+(VLOOKUP(IF(D781="Нет",VLOOKUP(C781,'Айгенис Оп31'!$A$2:$C$13,3,0),VLOOKUP((C781-1),'Айгенис Оп31'!$A$2:$C$13,3,0)),$A$2:$G$981,7,0)-VLOOKUP(A781,$A$2:$G$981,7,0))/366),2)</f>
        <v>3.95</v>
      </c>
      <c r="C781" s="1">
        <f>COUNTIF($D$2:D781,"Да")</f>
        <v>8</v>
      </c>
      <c r="D781" s="42" t="str">
        <f>IF(ISERROR(VLOOKUP(A781,'Айгенис Оп31'!$C$3:$C$13,1,0)),"Нет","Да")</f>
        <v>Нет</v>
      </c>
      <c r="E781" s="43">
        <f t="shared" si="24"/>
        <v>365</v>
      </c>
      <c r="F781" s="43">
        <f>COUNTIF(E782:$E$981,365)</f>
        <v>200</v>
      </c>
      <c r="G781" s="43">
        <f>COUNTIF(E782:$E$981,366)</f>
        <v>0</v>
      </c>
      <c r="H781" s="2"/>
    </row>
    <row r="782" spans="1:8" x14ac:dyDescent="0.25">
      <c r="A782" s="45">
        <f t="shared" si="25"/>
        <v>46376</v>
      </c>
      <c r="B782" s="49">
        <f>ROUND(('Все выпуски'!$Z$3*'Все выпуски'!$Z$6/100)*((VLOOKUP(IF(D782="Нет",VLOOKUP(C782,'Айгенис Оп31'!$A$2:$C$13,3,0),VLOOKUP((C782-1),'Айгенис Оп31'!$A$2:$C$13,3,0)),$A$2:$G$981,6,0)-VLOOKUP(A782,$A$2:$G$981,6,0))/365+(VLOOKUP(IF(D782="Нет",VLOOKUP(C782,'Айгенис Оп31'!$A$2:$C$13,3,0),VLOOKUP((C782-1),'Айгенис Оп31'!$A$2:$C$13,3,0)),$A$2:$G$981,7,0)-VLOOKUP(A782,$A$2:$G$981,7,0))/366),2)</f>
        <v>4.05</v>
      </c>
      <c r="C782" s="1">
        <f>COUNTIF($D$2:D782,"Да")</f>
        <v>8</v>
      </c>
      <c r="D782" s="42" t="str">
        <f>IF(ISERROR(VLOOKUP(A782,'Айгенис Оп31'!$C$3:$C$13,1,0)),"Нет","Да")</f>
        <v>Нет</v>
      </c>
      <c r="E782" s="43">
        <f t="shared" si="24"/>
        <v>365</v>
      </c>
      <c r="F782" s="43">
        <f>COUNTIF(E783:$E$981,365)</f>
        <v>199</v>
      </c>
      <c r="G782" s="43">
        <f>COUNTIF(E783:$E$981,366)</f>
        <v>0</v>
      </c>
      <c r="H782" s="2"/>
    </row>
    <row r="783" spans="1:8" x14ac:dyDescent="0.25">
      <c r="A783" s="45">
        <f t="shared" si="25"/>
        <v>46377</v>
      </c>
      <c r="B783" s="49">
        <f>ROUND(('Все выпуски'!$Z$3*'Все выпуски'!$Z$6/100)*((VLOOKUP(IF(D783="Нет",VLOOKUP(C783,'Айгенис Оп31'!$A$2:$C$13,3,0),VLOOKUP((C783-1),'Айгенис Оп31'!$A$2:$C$13,3,0)),$A$2:$G$981,6,0)-VLOOKUP(A783,$A$2:$G$981,6,0))/365+(VLOOKUP(IF(D783="Нет",VLOOKUP(C783,'Айгенис Оп31'!$A$2:$C$13,3,0),VLOOKUP((C783-1),'Айгенис Оп31'!$A$2:$C$13,3,0)),$A$2:$G$981,7,0)-VLOOKUP(A783,$A$2:$G$981,7,0))/366),2)</f>
        <v>4.16</v>
      </c>
      <c r="C783" s="1">
        <f>COUNTIF($D$2:D783,"Да")</f>
        <v>8</v>
      </c>
      <c r="D783" s="42" t="str">
        <f>IF(ISERROR(VLOOKUP(A783,'Айгенис Оп31'!$C$3:$C$13,1,0)),"Нет","Да")</f>
        <v>Нет</v>
      </c>
      <c r="E783" s="43">
        <f t="shared" si="24"/>
        <v>365</v>
      </c>
      <c r="F783" s="43">
        <f>COUNTIF(E784:$E$981,365)</f>
        <v>198</v>
      </c>
      <c r="G783" s="43">
        <f>COUNTIF(E784:$E$981,366)</f>
        <v>0</v>
      </c>
      <c r="H783" s="2"/>
    </row>
    <row r="784" spans="1:8" x14ac:dyDescent="0.25">
      <c r="A784" s="45">
        <f t="shared" si="25"/>
        <v>46378</v>
      </c>
      <c r="B784" s="49">
        <f>ROUND(('Все выпуски'!$Z$3*'Все выпуски'!$Z$6/100)*((VLOOKUP(IF(D784="Нет",VLOOKUP(C784,'Айгенис Оп31'!$A$2:$C$13,3,0),VLOOKUP((C784-1),'Айгенис Оп31'!$A$2:$C$13,3,0)),$A$2:$G$981,6,0)-VLOOKUP(A784,$A$2:$G$981,6,0))/365+(VLOOKUP(IF(D784="Нет",VLOOKUP(C784,'Айгенис Оп31'!$A$2:$C$13,3,0),VLOOKUP((C784-1),'Айгенис Оп31'!$A$2:$C$13,3,0)),$A$2:$G$981,7,0)-VLOOKUP(A784,$A$2:$G$981,7,0))/366),2)</f>
        <v>4.26</v>
      </c>
      <c r="C784" s="1">
        <f>COUNTIF($D$2:D784,"Да")</f>
        <v>8</v>
      </c>
      <c r="D784" s="42" t="str">
        <f>IF(ISERROR(VLOOKUP(A784,'Айгенис Оп31'!$C$3:$C$13,1,0)),"Нет","Да")</f>
        <v>Нет</v>
      </c>
      <c r="E784" s="43">
        <f t="shared" si="24"/>
        <v>365</v>
      </c>
      <c r="F784" s="43">
        <f>COUNTIF(E785:$E$981,365)</f>
        <v>197</v>
      </c>
      <c r="G784" s="43">
        <f>COUNTIF(E785:$E$981,366)</f>
        <v>0</v>
      </c>
      <c r="H784" s="2"/>
    </row>
    <row r="785" spans="1:8" x14ac:dyDescent="0.25">
      <c r="A785" s="45">
        <f t="shared" si="25"/>
        <v>46379</v>
      </c>
      <c r="B785" s="49">
        <f>ROUND(('Все выпуски'!$Z$3*'Все выпуски'!$Z$6/100)*((VLOOKUP(IF(D785="Нет",VLOOKUP(C785,'Айгенис Оп31'!$A$2:$C$13,3,0),VLOOKUP((C785-1),'Айгенис Оп31'!$A$2:$C$13,3,0)),$A$2:$G$981,6,0)-VLOOKUP(A785,$A$2:$G$981,6,0))/365+(VLOOKUP(IF(D785="Нет",VLOOKUP(C785,'Айгенис Оп31'!$A$2:$C$13,3,0),VLOOKUP((C785-1),'Айгенис Оп31'!$A$2:$C$13,3,0)),$A$2:$G$981,7,0)-VLOOKUP(A785,$A$2:$G$981,7,0))/366),2)</f>
        <v>4.3600000000000003</v>
      </c>
      <c r="C785" s="1">
        <f>COUNTIF($D$2:D785,"Да")</f>
        <v>8</v>
      </c>
      <c r="D785" s="42" t="str">
        <f>IF(ISERROR(VLOOKUP(A785,'Айгенис Оп31'!$C$3:$C$13,1,0)),"Нет","Да")</f>
        <v>Нет</v>
      </c>
      <c r="E785" s="43">
        <f t="shared" si="24"/>
        <v>365</v>
      </c>
      <c r="F785" s="43">
        <f>COUNTIF(E786:$E$981,365)</f>
        <v>196</v>
      </c>
      <c r="G785" s="43">
        <f>COUNTIF(E786:$E$981,366)</f>
        <v>0</v>
      </c>
      <c r="H785" s="2"/>
    </row>
    <row r="786" spans="1:8" x14ac:dyDescent="0.25">
      <c r="A786" s="45">
        <f t="shared" si="25"/>
        <v>46380</v>
      </c>
      <c r="B786" s="49">
        <f>ROUND(('Все выпуски'!$Z$3*'Все выпуски'!$Z$6/100)*((VLOOKUP(IF(D786="Нет",VLOOKUP(C786,'Айгенис Оп31'!$A$2:$C$13,3,0),VLOOKUP((C786-1),'Айгенис Оп31'!$A$2:$C$13,3,0)),$A$2:$G$981,6,0)-VLOOKUP(A786,$A$2:$G$981,6,0))/365+(VLOOKUP(IF(D786="Нет",VLOOKUP(C786,'Айгенис Оп31'!$A$2:$C$13,3,0),VLOOKUP((C786-1),'Айгенис Оп31'!$A$2:$C$13,3,0)),$A$2:$G$981,7,0)-VLOOKUP(A786,$A$2:$G$981,7,0))/366),2)</f>
        <v>4.46</v>
      </c>
      <c r="C786" s="1">
        <f>COUNTIF($D$2:D786,"Да")</f>
        <v>8</v>
      </c>
      <c r="D786" s="42" t="str">
        <f>IF(ISERROR(VLOOKUP(A786,'Айгенис Оп31'!$C$3:$C$13,1,0)),"Нет","Да")</f>
        <v>Нет</v>
      </c>
      <c r="E786" s="43">
        <f t="shared" si="24"/>
        <v>365</v>
      </c>
      <c r="F786" s="43">
        <f>COUNTIF(E787:$E$981,365)</f>
        <v>195</v>
      </c>
      <c r="G786" s="43">
        <f>COUNTIF(E787:$E$981,366)</f>
        <v>0</v>
      </c>
      <c r="H786" s="2"/>
    </row>
    <row r="787" spans="1:8" x14ac:dyDescent="0.25">
      <c r="A787" s="45">
        <f t="shared" si="25"/>
        <v>46381</v>
      </c>
      <c r="B787" s="49">
        <f>ROUND(('Все выпуски'!$Z$3*'Все выпуски'!$Z$6/100)*((VLOOKUP(IF(D787="Нет",VLOOKUP(C787,'Айгенис Оп31'!$A$2:$C$13,3,0),VLOOKUP((C787-1),'Айгенис Оп31'!$A$2:$C$13,3,0)),$A$2:$G$981,6,0)-VLOOKUP(A787,$A$2:$G$981,6,0))/365+(VLOOKUP(IF(D787="Нет",VLOOKUP(C787,'Айгенис Оп31'!$A$2:$C$13,3,0),VLOOKUP((C787-1),'Айгенис Оп31'!$A$2:$C$13,3,0)),$A$2:$G$981,7,0)-VLOOKUP(A787,$A$2:$G$981,7,0))/366),2)</f>
        <v>4.5599999999999996</v>
      </c>
      <c r="C787" s="1">
        <f>COUNTIF($D$2:D787,"Да")</f>
        <v>8</v>
      </c>
      <c r="D787" s="42" t="str">
        <f>IF(ISERROR(VLOOKUP(A787,'Айгенис Оп31'!$C$3:$C$13,1,0)),"Нет","Да")</f>
        <v>Нет</v>
      </c>
      <c r="E787" s="43">
        <f t="shared" si="24"/>
        <v>365</v>
      </c>
      <c r="F787" s="43">
        <f>COUNTIF(E788:$E$981,365)</f>
        <v>194</v>
      </c>
      <c r="G787" s="43">
        <f>COUNTIF(E788:$E$981,366)</f>
        <v>0</v>
      </c>
      <c r="H787" s="2"/>
    </row>
    <row r="788" spans="1:8" x14ac:dyDescent="0.25">
      <c r="A788" s="45">
        <f t="shared" si="25"/>
        <v>46382</v>
      </c>
      <c r="B788" s="49">
        <f>ROUND(('Все выпуски'!$Z$3*'Все выпуски'!$Z$6/100)*((VLOOKUP(IF(D788="Нет",VLOOKUP(C788,'Айгенис Оп31'!$A$2:$C$13,3,0),VLOOKUP((C788-1),'Айгенис Оп31'!$A$2:$C$13,3,0)),$A$2:$G$981,6,0)-VLOOKUP(A788,$A$2:$G$981,6,0))/365+(VLOOKUP(IF(D788="Нет",VLOOKUP(C788,'Айгенис Оп31'!$A$2:$C$13,3,0),VLOOKUP((C788-1),'Айгенис Оп31'!$A$2:$C$13,3,0)),$A$2:$G$981,7,0)-VLOOKUP(A788,$A$2:$G$981,7,0))/366),2)</f>
        <v>4.66</v>
      </c>
      <c r="C788" s="1">
        <f>COUNTIF($D$2:D788,"Да")</f>
        <v>8</v>
      </c>
      <c r="D788" s="42" t="str">
        <f>IF(ISERROR(VLOOKUP(A788,'Айгенис Оп31'!$C$3:$C$13,1,0)),"Нет","Да")</f>
        <v>Нет</v>
      </c>
      <c r="E788" s="43">
        <f t="shared" si="24"/>
        <v>365</v>
      </c>
      <c r="F788" s="43">
        <f>COUNTIF(E789:$E$981,365)</f>
        <v>193</v>
      </c>
      <c r="G788" s="43">
        <f>COUNTIF(E789:$E$981,366)</f>
        <v>0</v>
      </c>
      <c r="H788" s="2"/>
    </row>
    <row r="789" spans="1:8" x14ac:dyDescent="0.25">
      <c r="A789" s="45">
        <f t="shared" si="25"/>
        <v>46383</v>
      </c>
      <c r="B789" s="49">
        <f>ROUND(('Все выпуски'!$Z$3*'Все выпуски'!$Z$6/100)*((VLOOKUP(IF(D789="Нет",VLOOKUP(C789,'Айгенис Оп31'!$A$2:$C$13,3,0),VLOOKUP((C789-1),'Айгенис Оп31'!$A$2:$C$13,3,0)),$A$2:$G$981,6,0)-VLOOKUP(A789,$A$2:$G$981,6,0))/365+(VLOOKUP(IF(D789="Нет",VLOOKUP(C789,'Айгенис Оп31'!$A$2:$C$13,3,0),VLOOKUP((C789-1),'Айгенис Оп31'!$A$2:$C$13,3,0)),$A$2:$G$981,7,0)-VLOOKUP(A789,$A$2:$G$981,7,0))/366),2)</f>
        <v>4.76</v>
      </c>
      <c r="C789" s="1">
        <f>COUNTIF($D$2:D789,"Да")</f>
        <v>8</v>
      </c>
      <c r="D789" s="42" t="str">
        <f>IF(ISERROR(VLOOKUP(A789,'Айгенис Оп31'!$C$3:$C$13,1,0)),"Нет","Да")</f>
        <v>Нет</v>
      </c>
      <c r="E789" s="43">
        <f t="shared" si="24"/>
        <v>365</v>
      </c>
      <c r="F789" s="43">
        <f>COUNTIF(E790:$E$981,365)</f>
        <v>192</v>
      </c>
      <c r="G789" s="43">
        <f>COUNTIF(E790:$E$981,366)</f>
        <v>0</v>
      </c>
      <c r="H789" s="2"/>
    </row>
    <row r="790" spans="1:8" x14ac:dyDescent="0.25">
      <c r="A790" s="45">
        <f t="shared" si="25"/>
        <v>46384</v>
      </c>
      <c r="B790" s="49">
        <f>ROUND(('Все выпуски'!$Z$3*'Все выпуски'!$Z$6/100)*((VLOOKUP(IF(D790="Нет",VLOOKUP(C790,'Айгенис Оп31'!$A$2:$C$13,3,0),VLOOKUP((C790-1),'Айгенис Оп31'!$A$2:$C$13,3,0)),$A$2:$G$981,6,0)-VLOOKUP(A790,$A$2:$G$981,6,0))/365+(VLOOKUP(IF(D790="Нет",VLOOKUP(C790,'Айгенис Оп31'!$A$2:$C$13,3,0),VLOOKUP((C790-1),'Айгенис Оп31'!$A$2:$C$13,3,0)),$A$2:$G$981,7,0)-VLOOKUP(A790,$A$2:$G$981,7,0))/366),2)</f>
        <v>4.87</v>
      </c>
      <c r="C790" s="1">
        <f>COUNTIF($D$2:D790,"Да")</f>
        <v>8</v>
      </c>
      <c r="D790" s="42" t="str">
        <f>IF(ISERROR(VLOOKUP(A790,'Айгенис Оп31'!$C$3:$C$13,1,0)),"Нет","Да")</f>
        <v>Нет</v>
      </c>
      <c r="E790" s="43">
        <f t="shared" si="24"/>
        <v>365</v>
      </c>
      <c r="F790" s="43">
        <f>COUNTIF(E791:$E$981,365)</f>
        <v>191</v>
      </c>
      <c r="G790" s="43">
        <f>COUNTIF(E791:$E$981,366)</f>
        <v>0</v>
      </c>
      <c r="H790" s="2"/>
    </row>
    <row r="791" spans="1:8" x14ac:dyDescent="0.25">
      <c r="A791" s="45">
        <f t="shared" si="25"/>
        <v>46385</v>
      </c>
      <c r="B791" s="49">
        <f>ROUND(('Все выпуски'!$Z$3*'Все выпуски'!$Z$6/100)*((VLOOKUP(IF(D791="Нет",VLOOKUP(C791,'Айгенис Оп31'!$A$2:$C$13,3,0),VLOOKUP((C791-1),'Айгенис Оп31'!$A$2:$C$13,3,0)),$A$2:$G$981,6,0)-VLOOKUP(A791,$A$2:$G$981,6,0))/365+(VLOOKUP(IF(D791="Нет",VLOOKUP(C791,'Айгенис Оп31'!$A$2:$C$13,3,0),VLOOKUP((C791-1),'Айгенис Оп31'!$A$2:$C$13,3,0)),$A$2:$G$981,7,0)-VLOOKUP(A791,$A$2:$G$981,7,0))/366),2)</f>
        <v>4.97</v>
      </c>
      <c r="C791" s="1">
        <f>COUNTIF($D$2:D791,"Да")</f>
        <v>8</v>
      </c>
      <c r="D791" s="42" t="str">
        <f>IF(ISERROR(VLOOKUP(A791,'Айгенис Оп31'!$C$3:$C$13,1,0)),"Нет","Да")</f>
        <v>Нет</v>
      </c>
      <c r="E791" s="43">
        <f t="shared" si="24"/>
        <v>365</v>
      </c>
      <c r="F791" s="43">
        <f>COUNTIF(E792:$E$981,365)</f>
        <v>190</v>
      </c>
      <c r="G791" s="43">
        <f>COUNTIF(E792:$E$981,366)</f>
        <v>0</v>
      </c>
      <c r="H791" s="2"/>
    </row>
    <row r="792" spans="1:8" x14ac:dyDescent="0.25">
      <c r="A792" s="45">
        <f t="shared" si="25"/>
        <v>46386</v>
      </c>
      <c r="B792" s="49">
        <f>ROUND(('Все выпуски'!$Z$3*'Все выпуски'!$Z$6/100)*((VLOOKUP(IF(D792="Нет",VLOOKUP(C792,'Айгенис Оп31'!$A$2:$C$13,3,0),VLOOKUP((C792-1),'Айгенис Оп31'!$A$2:$C$13,3,0)),$A$2:$G$981,6,0)-VLOOKUP(A792,$A$2:$G$981,6,0))/365+(VLOOKUP(IF(D792="Нет",VLOOKUP(C792,'Айгенис Оп31'!$A$2:$C$13,3,0),VLOOKUP((C792-1),'Айгенис Оп31'!$A$2:$C$13,3,0)),$A$2:$G$981,7,0)-VLOOKUP(A792,$A$2:$G$981,7,0))/366),2)</f>
        <v>5.07</v>
      </c>
      <c r="C792" s="1">
        <f>COUNTIF($D$2:D792,"Да")</f>
        <v>8</v>
      </c>
      <c r="D792" s="42" t="str">
        <f>IF(ISERROR(VLOOKUP(A792,'Айгенис Оп31'!$C$3:$C$13,1,0)),"Нет","Да")</f>
        <v>Нет</v>
      </c>
      <c r="E792" s="43">
        <f t="shared" si="24"/>
        <v>365</v>
      </c>
      <c r="F792" s="43">
        <f>COUNTIF(E793:$E$981,365)</f>
        <v>189</v>
      </c>
      <c r="G792" s="43">
        <f>COUNTIF(E793:$E$981,366)</f>
        <v>0</v>
      </c>
      <c r="H792" s="2"/>
    </row>
    <row r="793" spans="1:8" x14ac:dyDescent="0.25">
      <c r="A793" s="45">
        <f t="shared" si="25"/>
        <v>46387</v>
      </c>
      <c r="B793" s="49">
        <f>ROUND(('Все выпуски'!$Z$3*'Все выпуски'!$Z$6/100)*((VLOOKUP(IF(D793="Нет",VLOOKUP(C793,'Айгенис Оп31'!$A$2:$C$13,3,0),VLOOKUP((C793-1),'Айгенис Оп31'!$A$2:$C$13,3,0)),$A$2:$G$981,6,0)-VLOOKUP(A793,$A$2:$G$981,6,0))/365+(VLOOKUP(IF(D793="Нет",VLOOKUP(C793,'Айгенис Оп31'!$A$2:$C$13,3,0),VLOOKUP((C793-1),'Айгенис Оп31'!$A$2:$C$13,3,0)),$A$2:$G$981,7,0)-VLOOKUP(A793,$A$2:$G$981,7,0))/366),2)</f>
        <v>5.17</v>
      </c>
      <c r="C793" s="1">
        <f>COUNTIF($D$2:D793,"Да")</f>
        <v>8</v>
      </c>
      <c r="D793" s="42" t="str">
        <f>IF(ISERROR(VLOOKUP(A793,'Айгенис Оп31'!$C$3:$C$13,1,0)),"Нет","Да")</f>
        <v>Нет</v>
      </c>
      <c r="E793" s="43">
        <f t="shared" si="24"/>
        <v>365</v>
      </c>
      <c r="F793" s="43">
        <f>COUNTIF(E794:$E$981,365)</f>
        <v>188</v>
      </c>
      <c r="G793" s="43">
        <f>COUNTIF(E794:$E$981,366)</f>
        <v>0</v>
      </c>
      <c r="H793" s="2"/>
    </row>
    <row r="794" spans="1:8" x14ac:dyDescent="0.25">
      <c r="A794" s="45">
        <f t="shared" si="25"/>
        <v>46388</v>
      </c>
      <c r="B794" s="49">
        <f>ROUND(('Все выпуски'!$Z$3*'Все выпуски'!$Z$6/100)*((VLOOKUP(IF(D794="Нет",VLOOKUP(C794,'Айгенис Оп31'!$A$2:$C$13,3,0),VLOOKUP((C794-1),'Айгенис Оп31'!$A$2:$C$13,3,0)),$A$2:$G$981,6,0)-VLOOKUP(A794,$A$2:$G$981,6,0))/365+(VLOOKUP(IF(D794="Нет",VLOOKUP(C794,'Айгенис Оп31'!$A$2:$C$13,3,0),VLOOKUP((C794-1),'Айгенис Оп31'!$A$2:$C$13,3,0)),$A$2:$G$981,7,0)-VLOOKUP(A794,$A$2:$G$981,7,0))/366),2)</f>
        <v>5.27</v>
      </c>
      <c r="C794" s="1">
        <f>COUNTIF($D$2:D794,"Да")</f>
        <v>8</v>
      </c>
      <c r="D794" s="42" t="str">
        <f>IF(ISERROR(VLOOKUP(A794,'Айгенис Оп31'!$C$3:$C$13,1,0)),"Нет","Да")</f>
        <v>Нет</v>
      </c>
      <c r="E794" s="43">
        <f t="shared" si="24"/>
        <v>365</v>
      </c>
      <c r="F794" s="43">
        <f>COUNTIF(E795:$E$981,365)</f>
        <v>187</v>
      </c>
      <c r="G794" s="43">
        <f>COUNTIF(E795:$E$981,366)</f>
        <v>0</v>
      </c>
      <c r="H794" s="2"/>
    </row>
    <row r="795" spans="1:8" x14ac:dyDescent="0.25">
      <c r="A795" s="45">
        <f t="shared" si="25"/>
        <v>46389</v>
      </c>
      <c r="B795" s="49">
        <f>ROUND(('Все выпуски'!$Z$3*'Все выпуски'!$Z$6/100)*((VLOOKUP(IF(D795="Нет",VLOOKUP(C795,'Айгенис Оп31'!$A$2:$C$13,3,0),VLOOKUP((C795-1),'Айгенис Оп31'!$A$2:$C$13,3,0)),$A$2:$G$981,6,0)-VLOOKUP(A795,$A$2:$G$981,6,0))/365+(VLOOKUP(IF(D795="Нет",VLOOKUP(C795,'Айгенис Оп31'!$A$2:$C$13,3,0),VLOOKUP((C795-1),'Айгенис Оп31'!$A$2:$C$13,3,0)),$A$2:$G$981,7,0)-VLOOKUP(A795,$A$2:$G$981,7,0))/366),2)</f>
        <v>5.37</v>
      </c>
      <c r="C795" s="1">
        <f>COUNTIF($D$2:D795,"Да")</f>
        <v>8</v>
      </c>
      <c r="D795" s="42" t="str">
        <f>IF(ISERROR(VLOOKUP(A795,'Айгенис Оп31'!$C$3:$C$13,1,0)),"Нет","Да")</f>
        <v>Нет</v>
      </c>
      <c r="E795" s="43">
        <f t="shared" si="24"/>
        <v>365</v>
      </c>
      <c r="F795" s="43">
        <f>COUNTIF(E796:$E$981,365)</f>
        <v>186</v>
      </c>
      <c r="G795" s="43">
        <f>COUNTIF(E796:$E$981,366)</f>
        <v>0</v>
      </c>
      <c r="H795" s="2"/>
    </row>
    <row r="796" spans="1:8" x14ac:dyDescent="0.25">
      <c r="A796" s="45">
        <f t="shared" si="25"/>
        <v>46390</v>
      </c>
      <c r="B796" s="49">
        <f>ROUND(('Все выпуски'!$Z$3*'Все выпуски'!$Z$6/100)*((VLOOKUP(IF(D796="Нет",VLOOKUP(C796,'Айгенис Оп31'!$A$2:$C$13,3,0),VLOOKUP((C796-1),'Айгенис Оп31'!$A$2:$C$13,3,0)),$A$2:$G$981,6,0)-VLOOKUP(A796,$A$2:$G$981,6,0))/365+(VLOOKUP(IF(D796="Нет",VLOOKUP(C796,'Айгенис Оп31'!$A$2:$C$13,3,0),VLOOKUP((C796-1),'Айгенис Оп31'!$A$2:$C$13,3,0)),$A$2:$G$981,7,0)-VLOOKUP(A796,$A$2:$G$981,7,0))/366),2)</f>
        <v>5.47</v>
      </c>
      <c r="C796" s="1">
        <f>COUNTIF($D$2:D796,"Да")</f>
        <v>8</v>
      </c>
      <c r="D796" s="42" t="str">
        <f>IF(ISERROR(VLOOKUP(A796,'Айгенис Оп31'!$C$3:$C$13,1,0)),"Нет","Да")</f>
        <v>Нет</v>
      </c>
      <c r="E796" s="43">
        <f t="shared" si="24"/>
        <v>365</v>
      </c>
      <c r="F796" s="43">
        <f>COUNTIF(E797:$E$981,365)</f>
        <v>185</v>
      </c>
      <c r="G796" s="43">
        <f>COUNTIF(E797:$E$981,366)</f>
        <v>0</v>
      </c>
      <c r="H796" s="2"/>
    </row>
    <row r="797" spans="1:8" x14ac:dyDescent="0.25">
      <c r="A797" s="45">
        <f t="shared" si="25"/>
        <v>46391</v>
      </c>
      <c r="B797" s="49">
        <f>ROUND(('Все выпуски'!$Z$3*'Все выпуски'!$Z$6/100)*((VLOOKUP(IF(D797="Нет",VLOOKUP(C797,'Айгенис Оп31'!$A$2:$C$13,3,0),VLOOKUP((C797-1),'Айгенис Оп31'!$A$2:$C$13,3,0)),$A$2:$G$981,6,0)-VLOOKUP(A797,$A$2:$G$981,6,0))/365+(VLOOKUP(IF(D797="Нет",VLOOKUP(C797,'Айгенис Оп31'!$A$2:$C$13,3,0),VLOOKUP((C797-1),'Айгенис Оп31'!$A$2:$C$13,3,0)),$A$2:$G$981,7,0)-VLOOKUP(A797,$A$2:$G$981,7,0))/366),2)</f>
        <v>5.58</v>
      </c>
      <c r="C797" s="1">
        <f>COUNTIF($D$2:D797,"Да")</f>
        <v>8</v>
      </c>
      <c r="D797" s="42" t="str">
        <f>IF(ISERROR(VLOOKUP(A797,'Айгенис Оп31'!$C$3:$C$13,1,0)),"Нет","Да")</f>
        <v>Нет</v>
      </c>
      <c r="E797" s="43">
        <f t="shared" si="24"/>
        <v>365</v>
      </c>
      <c r="F797" s="43">
        <f>COUNTIF(E798:$E$981,365)</f>
        <v>184</v>
      </c>
      <c r="G797" s="43">
        <f>COUNTIF(E798:$E$981,366)</f>
        <v>0</v>
      </c>
      <c r="H797" s="2"/>
    </row>
    <row r="798" spans="1:8" x14ac:dyDescent="0.25">
      <c r="A798" s="45">
        <f t="shared" si="25"/>
        <v>46392</v>
      </c>
      <c r="B798" s="49">
        <f>ROUND(('Все выпуски'!$Z$3*'Все выпуски'!$Z$6/100)*((VLOOKUP(IF(D798="Нет",VLOOKUP(C798,'Айгенис Оп31'!$A$2:$C$13,3,0),VLOOKUP((C798-1),'Айгенис Оп31'!$A$2:$C$13,3,0)),$A$2:$G$981,6,0)-VLOOKUP(A798,$A$2:$G$981,6,0))/365+(VLOOKUP(IF(D798="Нет",VLOOKUP(C798,'Айгенис Оп31'!$A$2:$C$13,3,0),VLOOKUP((C798-1),'Айгенис Оп31'!$A$2:$C$13,3,0)),$A$2:$G$981,7,0)-VLOOKUP(A798,$A$2:$G$981,7,0))/366),2)</f>
        <v>5.68</v>
      </c>
      <c r="C798" s="1">
        <f>COUNTIF($D$2:D798,"Да")</f>
        <v>8</v>
      </c>
      <c r="D798" s="42" t="str">
        <f>IF(ISERROR(VLOOKUP(A798,'Айгенис Оп31'!$C$3:$C$13,1,0)),"Нет","Да")</f>
        <v>Нет</v>
      </c>
      <c r="E798" s="43">
        <f t="shared" si="24"/>
        <v>365</v>
      </c>
      <c r="F798" s="43">
        <f>COUNTIF(E799:$E$981,365)</f>
        <v>183</v>
      </c>
      <c r="G798" s="43">
        <f>COUNTIF(E799:$E$981,366)</f>
        <v>0</v>
      </c>
      <c r="H798" s="2"/>
    </row>
    <row r="799" spans="1:8" x14ac:dyDescent="0.25">
      <c r="A799" s="45">
        <f t="shared" si="25"/>
        <v>46393</v>
      </c>
      <c r="B799" s="49">
        <f>ROUND(('Все выпуски'!$Z$3*'Все выпуски'!$Z$6/100)*((VLOOKUP(IF(D799="Нет",VLOOKUP(C799,'Айгенис Оп31'!$A$2:$C$13,3,0),VLOOKUP((C799-1),'Айгенис Оп31'!$A$2:$C$13,3,0)),$A$2:$G$981,6,0)-VLOOKUP(A799,$A$2:$G$981,6,0))/365+(VLOOKUP(IF(D799="Нет",VLOOKUP(C799,'Айгенис Оп31'!$A$2:$C$13,3,0),VLOOKUP((C799-1),'Айгенис Оп31'!$A$2:$C$13,3,0)),$A$2:$G$981,7,0)-VLOOKUP(A799,$A$2:$G$981,7,0))/366),2)</f>
        <v>5.78</v>
      </c>
      <c r="C799" s="1">
        <f>COUNTIF($D$2:D799,"Да")</f>
        <v>8</v>
      </c>
      <c r="D799" s="42" t="str">
        <f>IF(ISERROR(VLOOKUP(A799,'Айгенис Оп31'!$C$3:$C$13,1,0)),"Нет","Да")</f>
        <v>Нет</v>
      </c>
      <c r="E799" s="43">
        <f t="shared" si="24"/>
        <v>365</v>
      </c>
      <c r="F799" s="43">
        <f>COUNTIF(E800:$E$981,365)</f>
        <v>182</v>
      </c>
      <c r="G799" s="43">
        <f>COUNTIF(E800:$E$981,366)</f>
        <v>0</v>
      </c>
      <c r="H799" s="2"/>
    </row>
    <row r="800" spans="1:8" x14ac:dyDescent="0.25">
      <c r="A800" s="45">
        <f t="shared" si="25"/>
        <v>46394</v>
      </c>
      <c r="B800" s="49">
        <f>ROUND(('Все выпуски'!$Z$3*'Все выпуски'!$Z$6/100)*((VLOOKUP(IF(D800="Нет",VLOOKUP(C800,'Айгенис Оп31'!$A$2:$C$13,3,0),VLOOKUP((C800-1),'Айгенис Оп31'!$A$2:$C$13,3,0)),$A$2:$G$981,6,0)-VLOOKUP(A800,$A$2:$G$981,6,0))/365+(VLOOKUP(IF(D800="Нет",VLOOKUP(C800,'Айгенис Оп31'!$A$2:$C$13,3,0),VLOOKUP((C800-1),'Айгенис Оп31'!$A$2:$C$13,3,0)),$A$2:$G$981,7,0)-VLOOKUP(A800,$A$2:$G$981,7,0))/366),2)</f>
        <v>5.88</v>
      </c>
      <c r="C800" s="1">
        <f>COUNTIF($D$2:D800,"Да")</f>
        <v>8</v>
      </c>
      <c r="D800" s="42" t="str">
        <f>IF(ISERROR(VLOOKUP(A800,'Айгенис Оп31'!$C$3:$C$13,1,0)),"Нет","Да")</f>
        <v>Нет</v>
      </c>
      <c r="E800" s="43">
        <f t="shared" si="24"/>
        <v>365</v>
      </c>
      <c r="F800" s="43">
        <f>COUNTIF(E801:$E$981,365)</f>
        <v>181</v>
      </c>
      <c r="G800" s="43">
        <f>COUNTIF(E801:$E$981,366)</f>
        <v>0</v>
      </c>
      <c r="H800" s="2"/>
    </row>
    <row r="801" spans="1:8" x14ac:dyDescent="0.25">
      <c r="A801" s="45">
        <f t="shared" si="25"/>
        <v>46395</v>
      </c>
      <c r="B801" s="49">
        <f>ROUND(('Все выпуски'!$Z$3*'Все выпуски'!$Z$6/100)*((VLOOKUP(IF(D801="Нет",VLOOKUP(C801,'Айгенис Оп31'!$A$2:$C$13,3,0),VLOOKUP((C801-1),'Айгенис Оп31'!$A$2:$C$13,3,0)),$A$2:$G$981,6,0)-VLOOKUP(A801,$A$2:$G$981,6,0))/365+(VLOOKUP(IF(D801="Нет",VLOOKUP(C801,'Айгенис Оп31'!$A$2:$C$13,3,0),VLOOKUP((C801-1),'Айгенис Оп31'!$A$2:$C$13,3,0)),$A$2:$G$981,7,0)-VLOOKUP(A801,$A$2:$G$981,7,0))/366),2)</f>
        <v>5.98</v>
      </c>
      <c r="C801" s="1">
        <f>COUNTIF($D$2:D801,"Да")</f>
        <v>8</v>
      </c>
      <c r="D801" s="42" t="str">
        <f>IF(ISERROR(VLOOKUP(A801,'Айгенис Оп31'!$C$3:$C$13,1,0)),"Нет","Да")</f>
        <v>Нет</v>
      </c>
      <c r="E801" s="43">
        <f t="shared" si="24"/>
        <v>365</v>
      </c>
      <c r="F801" s="43">
        <f>COUNTIF(E802:$E$981,365)</f>
        <v>180</v>
      </c>
      <c r="G801" s="43">
        <f>COUNTIF(E802:$E$981,366)</f>
        <v>0</v>
      </c>
      <c r="H801" s="2"/>
    </row>
    <row r="802" spans="1:8" x14ac:dyDescent="0.25">
      <c r="A802" s="45">
        <f t="shared" si="25"/>
        <v>46396</v>
      </c>
      <c r="B802" s="49">
        <f>ROUND(('Все выпуски'!$Z$3*'Все выпуски'!$Z$6/100)*((VLOOKUP(IF(D802="Нет",VLOOKUP(C802,'Айгенис Оп31'!$A$2:$C$13,3,0),VLOOKUP((C802-1),'Айгенис Оп31'!$A$2:$C$13,3,0)),$A$2:$G$981,6,0)-VLOOKUP(A802,$A$2:$G$981,6,0))/365+(VLOOKUP(IF(D802="Нет",VLOOKUP(C802,'Айгенис Оп31'!$A$2:$C$13,3,0),VLOOKUP((C802-1),'Айгенис Оп31'!$A$2:$C$13,3,0)),$A$2:$G$981,7,0)-VLOOKUP(A802,$A$2:$G$981,7,0))/366),2)</f>
        <v>6.08</v>
      </c>
      <c r="C802" s="1">
        <f>COUNTIF($D$2:D802,"Да")</f>
        <v>8</v>
      </c>
      <c r="D802" s="42" t="str">
        <f>IF(ISERROR(VLOOKUP(A802,'Айгенис Оп31'!$C$3:$C$13,1,0)),"Нет","Да")</f>
        <v>Нет</v>
      </c>
      <c r="E802" s="43">
        <f t="shared" si="24"/>
        <v>365</v>
      </c>
      <c r="F802" s="43">
        <f>COUNTIF(E803:$E$981,365)</f>
        <v>179</v>
      </c>
      <c r="G802" s="43">
        <f>COUNTIF(E803:$E$981,366)</f>
        <v>0</v>
      </c>
      <c r="H802" s="2"/>
    </row>
    <row r="803" spans="1:8" x14ac:dyDescent="0.25">
      <c r="A803" s="45">
        <f t="shared" si="25"/>
        <v>46397</v>
      </c>
      <c r="B803" s="49">
        <f>ROUND(('Все выпуски'!$Z$3*'Все выпуски'!$Z$6/100)*((VLOOKUP(IF(D803="Нет",VLOOKUP(C803,'Айгенис Оп31'!$A$2:$C$13,3,0),VLOOKUP((C803-1),'Айгенис Оп31'!$A$2:$C$13,3,0)),$A$2:$G$981,6,0)-VLOOKUP(A803,$A$2:$G$981,6,0))/365+(VLOOKUP(IF(D803="Нет",VLOOKUP(C803,'Айгенис Оп31'!$A$2:$C$13,3,0),VLOOKUP((C803-1),'Айгенис Оп31'!$A$2:$C$13,3,0)),$A$2:$G$981,7,0)-VLOOKUP(A803,$A$2:$G$981,7,0))/366),2)</f>
        <v>6.18</v>
      </c>
      <c r="C803" s="1">
        <f>COUNTIF($D$2:D803,"Да")</f>
        <v>8</v>
      </c>
      <c r="D803" s="42" t="str">
        <f>IF(ISERROR(VLOOKUP(A803,'Айгенис Оп31'!$C$3:$C$13,1,0)),"Нет","Да")</f>
        <v>Нет</v>
      </c>
      <c r="E803" s="43">
        <f t="shared" si="24"/>
        <v>365</v>
      </c>
      <c r="F803" s="43">
        <f>COUNTIF(E804:$E$981,365)</f>
        <v>178</v>
      </c>
      <c r="G803" s="43">
        <f>COUNTIF(E804:$E$981,366)</f>
        <v>0</v>
      </c>
      <c r="H803" s="2"/>
    </row>
    <row r="804" spans="1:8" x14ac:dyDescent="0.25">
      <c r="A804" s="45">
        <f t="shared" si="25"/>
        <v>46398</v>
      </c>
      <c r="B804" s="49">
        <f>ROUND(('Все выпуски'!$Z$3*'Все выпуски'!$Z$6/100)*((VLOOKUP(IF(D804="Нет",VLOOKUP(C804,'Айгенис Оп31'!$A$2:$C$13,3,0),VLOOKUP((C804-1),'Айгенис Оп31'!$A$2:$C$13,3,0)),$A$2:$G$981,6,0)-VLOOKUP(A804,$A$2:$G$981,6,0))/365+(VLOOKUP(IF(D804="Нет",VLOOKUP(C804,'Айгенис Оп31'!$A$2:$C$13,3,0),VLOOKUP((C804-1),'Айгенис Оп31'!$A$2:$C$13,3,0)),$A$2:$G$981,7,0)-VLOOKUP(A804,$A$2:$G$981,7,0))/366),2)</f>
        <v>6.28</v>
      </c>
      <c r="C804" s="1">
        <f>COUNTIF($D$2:D804,"Да")</f>
        <v>8</v>
      </c>
      <c r="D804" s="42" t="str">
        <f>IF(ISERROR(VLOOKUP(A804,'Айгенис Оп31'!$C$3:$C$13,1,0)),"Нет","Да")</f>
        <v>Нет</v>
      </c>
      <c r="E804" s="43">
        <f t="shared" si="24"/>
        <v>365</v>
      </c>
      <c r="F804" s="43">
        <f>COUNTIF(E805:$E$981,365)</f>
        <v>177</v>
      </c>
      <c r="G804" s="43">
        <f>COUNTIF(E805:$E$981,366)</f>
        <v>0</v>
      </c>
      <c r="H804" s="2"/>
    </row>
    <row r="805" spans="1:8" x14ac:dyDescent="0.25">
      <c r="A805" s="45">
        <f t="shared" si="25"/>
        <v>46399</v>
      </c>
      <c r="B805" s="49">
        <f>ROUND(('Все выпуски'!$Z$3*'Все выпуски'!$Z$6/100)*((VLOOKUP(IF(D805="Нет",VLOOKUP(C805,'Айгенис Оп31'!$A$2:$C$13,3,0),VLOOKUP((C805-1),'Айгенис Оп31'!$A$2:$C$13,3,0)),$A$2:$G$981,6,0)-VLOOKUP(A805,$A$2:$G$981,6,0))/365+(VLOOKUP(IF(D805="Нет",VLOOKUP(C805,'Айгенис Оп31'!$A$2:$C$13,3,0),VLOOKUP((C805-1),'Айгенис Оп31'!$A$2:$C$13,3,0)),$A$2:$G$981,7,0)-VLOOKUP(A805,$A$2:$G$981,7,0))/366),2)</f>
        <v>6.39</v>
      </c>
      <c r="C805" s="1">
        <f>COUNTIF($D$2:D805,"Да")</f>
        <v>8</v>
      </c>
      <c r="D805" s="42" t="str">
        <f>IF(ISERROR(VLOOKUP(A805,'Айгенис Оп31'!$C$3:$C$13,1,0)),"Нет","Да")</f>
        <v>Нет</v>
      </c>
      <c r="E805" s="43">
        <f t="shared" si="24"/>
        <v>365</v>
      </c>
      <c r="F805" s="43">
        <f>COUNTIF(E806:$E$981,365)</f>
        <v>176</v>
      </c>
      <c r="G805" s="43">
        <f>COUNTIF(E806:$E$981,366)</f>
        <v>0</v>
      </c>
      <c r="H805" s="2"/>
    </row>
    <row r="806" spans="1:8" x14ac:dyDescent="0.25">
      <c r="A806" s="45">
        <f t="shared" si="25"/>
        <v>46400</v>
      </c>
      <c r="B806" s="49">
        <f>ROUND(('Все выпуски'!$Z$3*'Все выпуски'!$Z$6/100)*((VLOOKUP(IF(D806="Нет",VLOOKUP(C806,'Айгенис Оп31'!$A$2:$C$13,3,0),VLOOKUP((C806-1),'Айгенис Оп31'!$A$2:$C$13,3,0)),$A$2:$G$981,6,0)-VLOOKUP(A806,$A$2:$G$981,6,0))/365+(VLOOKUP(IF(D806="Нет",VLOOKUP(C806,'Айгенис Оп31'!$A$2:$C$13,3,0),VLOOKUP((C806-1),'Айгенис Оп31'!$A$2:$C$13,3,0)),$A$2:$G$981,7,0)-VLOOKUP(A806,$A$2:$G$981,7,0))/366),2)</f>
        <v>6.49</v>
      </c>
      <c r="C806" s="1">
        <f>COUNTIF($D$2:D806,"Да")</f>
        <v>8</v>
      </c>
      <c r="D806" s="42" t="str">
        <f>IF(ISERROR(VLOOKUP(A806,'Айгенис Оп31'!$C$3:$C$13,1,0)),"Нет","Да")</f>
        <v>Нет</v>
      </c>
      <c r="E806" s="43">
        <f t="shared" si="24"/>
        <v>365</v>
      </c>
      <c r="F806" s="43">
        <f>COUNTIF(E807:$E$981,365)</f>
        <v>175</v>
      </c>
      <c r="G806" s="43">
        <f>COUNTIF(E807:$E$981,366)</f>
        <v>0</v>
      </c>
      <c r="H806" s="2"/>
    </row>
    <row r="807" spans="1:8" x14ac:dyDescent="0.25">
      <c r="A807" s="45">
        <f t="shared" si="25"/>
        <v>46401</v>
      </c>
      <c r="B807" s="49">
        <f>ROUND(('Все выпуски'!$Z$3*'Все выпуски'!$Z$6/100)*((VLOOKUP(IF(D807="Нет",VLOOKUP(C807,'Айгенис Оп31'!$A$2:$C$13,3,0),VLOOKUP((C807-1),'Айгенис Оп31'!$A$2:$C$13,3,0)),$A$2:$G$981,6,0)-VLOOKUP(A807,$A$2:$G$981,6,0))/365+(VLOOKUP(IF(D807="Нет",VLOOKUP(C807,'Айгенис Оп31'!$A$2:$C$13,3,0),VLOOKUP((C807-1),'Айгенис Оп31'!$A$2:$C$13,3,0)),$A$2:$G$981,7,0)-VLOOKUP(A807,$A$2:$G$981,7,0))/366),2)</f>
        <v>6.59</v>
      </c>
      <c r="C807" s="1">
        <f>COUNTIF($D$2:D807,"Да")</f>
        <v>8</v>
      </c>
      <c r="D807" s="42" t="str">
        <f>IF(ISERROR(VLOOKUP(A807,'Айгенис Оп31'!$C$3:$C$13,1,0)),"Нет","Да")</f>
        <v>Нет</v>
      </c>
      <c r="E807" s="43">
        <f t="shared" si="24"/>
        <v>365</v>
      </c>
      <c r="F807" s="43">
        <f>COUNTIF(E808:$E$981,365)</f>
        <v>174</v>
      </c>
      <c r="G807" s="43">
        <f>COUNTIF(E808:$E$981,366)</f>
        <v>0</v>
      </c>
      <c r="H807" s="2"/>
    </row>
    <row r="808" spans="1:8" x14ac:dyDescent="0.25">
      <c r="A808" s="45">
        <f t="shared" si="25"/>
        <v>46402</v>
      </c>
      <c r="B808" s="49">
        <f>ROUND(('Все выпуски'!$Z$3*'Все выпуски'!$Z$6/100)*((VLOOKUP(IF(D808="Нет",VLOOKUP(C808,'Айгенис Оп31'!$A$2:$C$13,3,0),VLOOKUP((C808-1),'Айгенис Оп31'!$A$2:$C$13,3,0)),$A$2:$G$981,6,0)-VLOOKUP(A808,$A$2:$G$981,6,0))/365+(VLOOKUP(IF(D808="Нет",VLOOKUP(C808,'Айгенис Оп31'!$A$2:$C$13,3,0),VLOOKUP((C808-1),'Айгенис Оп31'!$A$2:$C$13,3,0)),$A$2:$G$981,7,0)-VLOOKUP(A808,$A$2:$G$981,7,0))/366),2)</f>
        <v>6.69</v>
      </c>
      <c r="C808" s="1">
        <f>COUNTIF($D$2:D808,"Да")</f>
        <v>8</v>
      </c>
      <c r="D808" s="42" t="str">
        <f>IF(ISERROR(VLOOKUP(A808,'Айгенис Оп31'!$C$3:$C$13,1,0)),"Нет","Да")</f>
        <v>Нет</v>
      </c>
      <c r="E808" s="43">
        <f t="shared" si="24"/>
        <v>365</v>
      </c>
      <c r="F808" s="43">
        <f>COUNTIF(E809:$E$981,365)</f>
        <v>173</v>
      </c>
      <c r="G808" s="43">
        <f>COUNTIF(E809:$E$981,366)</f>
        <v>0</v>
      </c>
      <c r="H808" s="2"/>
    </row>
    <row r="809" spans="1:8" x14ac:dyDescent="0.25">
      <c r="A809" s="45">
        <f t="shared" si="25"/>
        <v>46403</v>
      </c>
      <c r="B809" s="49">
        <f>ROUND(('Все выпуски'!$Z$3*'Все выпуски'!$Z$6/100)*((VLOOKUP(IF(D809="Нет",VLOOKUP(C809,'Айгенис Оп31'!$A$2:$C$13,3,0),VLOOKUP((C809-1),'Айгенис Оп31'!$A$2:$C$13,3,0)),$A$2:$G$981,6,0)-VLOOKUP(A809,$A$2:$G$981,6,0))/365+(VLOOKUP(IF(D809="Нет",VLOOKUP(C809,'Айгенис Оп31'!$A$2:$C$13,3,0),VLOOKUP((C809-1),'Айгенис Оп31'!$A$2:$C$13,3,0)),$A$2:$G$981,7,0)-VLOOKUP(A809,$A$2:$G$981,7,0))/366),2)</f>
        <v>6.79</v>
      </c>
      <c r="C809" s="1">
        <f>COUNTIF($D$2:D809,"Да")</f>
        <v>8</v>
      </c>
      <c r="D809" s="42" t="str">
        <f>IF(ISERROR(VLOOKUP(A809,'Айгенис Оп31'!$C$3:$C$13,1,0)),"Нет","Да")</f>
        <v>Нет</v>
      </c>
      <c r="E809" s="43">
        <f t="shared" si="24"/>
        <v>365</v>
      </c>
      <c r="F809" s="43">
        <f>COUNTIF(E810:$E$981,365)</f>
        <v>172</v>
      </c>
      <c r="G809" s="43">
        <f>COUNTIF(E810:$E$981,366)</f>
        <v>0</v>
      </c>
      <c r="H809" s="2"/>
    </row>
    <row r="810" spans="1:8" x14ac:dyDescent="0.25">
      <c r="A810" s="45">
        <f t="shared" si="25"/>
        <v>46404</v>
      </c>
      <c r="B810" s="49">
        <f>ROUND(('Все выпуски'!$Z$3*'Все выпуски'!$Z$6/100)*((VLOOKUP(IF(D810="Нет",VLOOKUP(C810,'Айгенис Оп31'!$A$2:$C$13,3,0),VLOOKUP((C810-1),'Айгенис Оп31'!$A$2:$C$13,3,0)),$A$2:$G$981,6,0)-VLOOKUP(A810,$A$2:$G$981,6,0))/365+(VLOOKUP(IF(D810="Нет",VLOOKUP(C810,'Айгенис Оп31'!$A$2:$C$13,3,0),VLOOKUP((C810-1),'Айгенис Оп31'!$A$2:$C$13,3,0)),$A$2:$G$981,7,0)-VLOOKUP(A810,$A$2:$G$981,7,0))/366),2)</f>
        <v>6.89</v>
      </c>
      <c r="C810" s="1">
        <f>COUNTIF($D$2:D810,"Да")</f>
        <v>8</v>
      </c>
      <c r="D810" s="42" t="str">
        <f>IF(ISERROR(VLOOKUP(A810,'Айгенис Оп31'!$C$3:$C$13,1,0)),"Нет","Да")</f>
        <v>Нет</v>
      </c>
      <c r="E810" s="43">
        <f t="shared" si="24"/>
        <v>365</v>
      </c>
      <c r="F810" s="43">
        <f>COUNTIF(E811:$E$981,365)</f>
        <v>171</v>
      </c>
      <c r="G810" s="43">
        <f>COUNTIF(E811:$E$981,366)</f>
        <v>0</v>
      </c>
      <c r="H810" s="2"/>
    </row>
    <row r="811" spans="1:8" x14ac:dyDescent="0.25">
      <c r="A811" s="45">
        <f t="shared" si="25"/>
        <v>46405</v>
      </c>
      <c r="B811" s="49">
        <f>ROUND(('Все выпуски'!$Z$3*'Все выпуски'!$Z$6/100)*((VLOOKUP(IF(D811="Нет",VLOOKUP(C811,'Айгенис Оп31'!$A$2:$C$13,3,0),VLOOKUP((C811-1),'Айгенис Оп31'!$A$2:$C$13,3,0)),$A$2:$G$981,6,0)-VLOOKUP(A811,$A$2:$G$981,6,0))/365+(VLOOKUP(IF(D811="Нет",VLOOKUP(C811,'Айгенис Оп31'!$A$2:$C$13,3,0),VLOOKUP((C811-1),'Айгенис Оп31'!$A$2:$C$13,3,0)),$A$2:$G$981,7,0)-VLOOKUP(A811,$A$2:$G$981,7,0))/366),2)</f>
        <v>6.99</v>
      </c>
      <c r="C811" s="1">
        <f>COUNTIF($D$2:D811,"Да")</f>
        <v>8</v>
      </c>
      <c r="D811" s="42" t="str">
        <f>IF(ISERROR(VLOOKUP(A811,'Айгенис Оп31'!$C$3:$C$13,1,0)),"Нет","Да")</f>
        <v>Нет</v>
      </c>
      <c r="E811" s="43">
        <f t="shared" si="24"/>
        <v>365</v>
      </c>
      <c r="F811" s="43">
        <f>COUNTIF(E812:$E$981,365)</f>
        <v>170</v>
      </c>
      <c r="G811" s="43">
        <f>COUNTIF(E812:$E$981,366)</f>
        <v>0</v>
      </c>
      <c r="H811" s="2"/>
    </row>
    <row r="812" spans="1:8" x14ac:dyDescent="0.25">
      <c r="A812" s="45">
        <f t="shared" si="25"/>
        <v>46406</v>
      </c>
      <c r="B812" s="49">
        <f>ROUND(('Все выпуски'!$Z$3*'Все выпуски'!$Z$6/100)*((VLOOKUP(IF(D812="Нет",VLOOKUP(C812,'Айгенис Оп31'!$A$2:$C$13,3,0),VLOOKUP((C812-1),'Айгенис Оп31'!$A$2:$C$13,3,0)),$A$2:$G$981,6,0)-VLOOKUP(A812,$A$2:$G$981,6,0))/365+(VLOOKUP(IF(D812="Нет",VLOOKUP(C812,'Айгенис Оп31'!$A$2:$C$13,3,0),VLOOKUP((C812-1),'Айгенис Оп31'!$A$2:$C$13,3,0)),$A$2:$G$981,7,0)-VLOOKUP(A812,$A$2:$G$981,7,0))/366),2)</f>
        <v>7.1</v>
      </c>
      <c r="C812" s="1">
        <f>COUNTIF($D$2:D812,"Да")</f>
        <v>8</v>
      </c>
      <c r="D812" s="42" t="str">
        <f>IF(ISERROR(VLOOKUP(A812,'Айгенис Оп31'!$C$3:$C$13,1,0)),"Нет","Да")</f>
        <v>Нет</v>
      </c>
      <c r="E812" s="43">
        <f t="shared" si="24"/>
        <v>365</v>
      </c>
      <c r="F812" s="43">
        <f>COUNTIF(E813:$E$981,365)</f>
        <v>169</v>
      </c>
      <c r="G812" s="43">
        <f>COUNTIF(E813:$E$981,366)</f>
        <v>0</v>
      </c>
      <c r="H812" s="2"/>
    </row>
    <row r="813" spans="1:8" x14ac:dyDescent="0.25">
      <c r="A813" s="45">
        <f t="shared" si="25"/>
        <v>46407</v>
      </c>
      <c r="B813" s="49">
        <f>ROUND(('Все выпуски'!$Z$3*'Все выпуски'!$Z$6/100)*((VLOOKUP(IF(D813="Нет",VLOOKUP(C813,'Айгенис Оп31'!$A$2:$C$13,3,0),VLOOKUP((C813-1),'Айгенис Оп31'!$A$2:$C$13,3,0)),$A$2:$G$981,6,0)-VLOOKUP(A813,$A$2:$G$981,6,0))/365+(VLOOKUP(IF(D813="Нет",VLOOKUP(C813,'Айгенис Оп31'!$A$2:$C$13,3,0),VLOOKUP((C813-1),'Айгенис Оп31'!$A$2:$C$13,3,0)),$A$2:$G$981,7,0)-VLOOKUP(A813,$A$2:$G$981,7,0))/366),2)</f>
        <v>7.2</v>
      </c>
      <c r="C813" s="1">
        <f>COUNTIF($D$2:D813,"Да")</f>
        <v>8</v>
      </c>
      <c r="D813" s="42" t="str">
        <f>IF(ISERROR(VLOOKUP(A813,'Айгенис Оп31'!$C$3:$C$13,1,0)),"Нет","Да")</f>
        <v>Нет</v>
      </c>
      <c r="E813" s="43">
        <f t="shared" si="24"/>
        <v>365</v>
      </c>
      <c r="F813" s="43">
        <f>COUNTIF(E814:$E$981,365)</f>
        <v>168</v>
      </c>
      <c r="G813" s="43">
        <f>COUNTIF(E814:$E$981,366)</f>
        <v>0</v>
      </c>
      <c r="H813" s="2"/>
    </row>
    <row r="814" spans="1:8" x14ac:dyDescent="0.25">
      <c r="A814" s="45">
        <f t="shared" si="25"/>
        <v>46408</v>
      </c>
      <c r="B814" s="49">
        <f>ROUND(('Все выпуски'!$Z$3*'Все выпуски'!$Z$6/100)*((VLOOKUP(IF(D814="Нет",VLOOKUP(C814,'Айгенис Оп31'!$A$2:$C$13,3,0),VLOOKUP((C814-1),'Айгенис Оп31'!$A$2:$C$13,3,0)),$A$2:$G$981,6,0)-VLOOKUP(A814,$A$2:$G$981,6,0))/365+(VLOOKUP(IF(D814="Нет",VLOOKUP(C814,'Айгенис Оп31'!$A$2:$C$13,3,0),VLOOKUP((C814-1),'Айгенис Оп31'!$A$2:$C$13,3,0)),$A$2:$G$981,7,0)-VLOOKUP(A814,$A$2:$G$981,7,0))/366),2)</f>
        <v>7.3</v>
      </c>
      <c r="C814" s="1">
        <f>COUNTIF($D$2:D814,"Да")</f>
        <v>8</v>
      </c>
      <c r="D814" s="42" t="str">
        <f>IF(ISERROR(VLOOKUP(A814,'Айгенис Оп31'!$C$3:$C$13,1,0)),"Нет","Да")</f>
        <v>Нет</v>
      </c>
      <c r="E814" s="43">
        <f t="shared" si="24"/>
        <v>365</v>
      </c>
      <c r="F814" s="43">
        <f>COUNTIF(E815:$E$981,365)</f>
        <v>167</v>
      </c>
      <c r="G814" s="43">
        <f>COUNTIF(E815:$E$981,366)</f>
        <v>0</v>
      </c>
      <c r="H814" s="2"/>
    </row>
    <row r="815" spans="1:8" x14ac:dyDescent="0.25">
      <c r="A815" s="45">
        <f t="shared" si="25"/>
        <v>46409</v>
      </c>
      <c r="B815" s="49">
        <f>ROUND(('Все выпуски'!$Z$3*'Все выпуски'!$Z$6/100)*((VLOOKUP(IF(D815="Нет",VLOOKUP(C815,'Айгенис Оп31'!$A$2:$C$13,3,0),VLOOKUP((C815-1),'Айгенис Оп31'!$A$2:$C$13,3,0)),$A$2:$G$981,6,0)-VLOOKUP(A815,$A$2:$G$981,6,0))/365+(VLOOKUP(IF(D815="Нет",VLOOKUP(C815,'Айгенис Оп31'!$A$2:$C$13,3,0),VLOOKUP((C815-1),'Айгенис Оп31'!$A$2:$C$13,3,0)),$A$2:$G$981,7,0)-VLOOKUP(A815,$A$2:$G$981,7,0))/366),2)</f>
        <v>7.4</v>
      </c>
      <c r="C815" s="1">
        <f>COUNTIF($D$2:D815,"Да")</f>
        <v>8</v>
      </c>
      <c r="D815" s="42" t="str">
        <f>IF(ISERROR(VLOOKUP(A815,'Айгенис Оп31'!$C$3:$C$13,1,0)),"Нет","Да")</f>
        <v>Нет</v>
      </c>
      <c r="E815" s="43">
        <f t="shared" si="24"/>
        <v>365</v>
      </c>
      <c r="F815" s="43">
        <f>COUNTIF(E816:$E$981,365)</f>
        <v>166</v>
      </c>
      <c r="G815" s="43">
        <f>COUNTIF(E816:$E$981,366)</f>
        <v>0</v>
      </c>
      <c r="H815" s="2"/>
    </row>
    <row r="816" spans="1:8" x14ac:dyDescent="0.25">
      <c r="A816" s="45">
        <f t="shared" si="25"/>
        <v>46410</v>
      </c>
      <c r="B816" s="49">
        <f>ROUND(('Все выпуски'!$Z$3*'Все выпуски'!$Z$6/100)*((VLOOKUP(IF(D816="Нет",VLOOKUP(C816,'Айгенис Оп31'!$A$2:$C$13,3,0),VLOOKUP((C816-1),'Айгенис Оп31'!$A$2:$C$13,3,0)),$A$2:$G$981,6,0)-VLOOKUP(A816,$A$2:$G$981,6,0))/365+(VLOOKUP(IF(D816="Нет",VLOOKUP(C816,'Айгенис Оп31'!$A$2:$C$13,3,0),VLOOKUP((C816-1),'Айгенис Оп31'!$A$2:$C$13,3,0)),$A$2:$G$981,7,0)-VLOOKUP(A816,$A$2:$G$981,7,0))/366),2)</f>
        <v>7.5</v>
      </c>
      <c r="C816" s="1">
        <f>COUNTIF($D$2:D816,"Да")</f>
        <v>8</v>
      </c>
      <c r="D816" s="42" t="str">
        <f>IF(ISERROR(VLOOKUP(A816,'Айгенис Оп31'!$C$3:$C$13,1,0)),"Нет","Да")</f>
        <v>Нет</v>
      </c>
      <c r="E816" s="43">
        <f t="shared" si="24"/>
        <v>365</v>
      </c>
      <c r="F816" s="43">
        <f>COUNTIF(E817:$E$981,365)</f>
        <v>165</v>
      </c>
      <c r="G816" s="43">
        <f>COUNTIF(E817:$E$981,366)</f>
        <v>0</v>
      </c>
      <c r="H816" s="2"/>
    </row>
    <row r="817" spans="1:8" x14ac:dyDescent="0.25">
      <c r="A817" s="45">
        <f t="shared" si="25"/>
        <v>46411</v>
      </c>
      <c r="B817" s="49">
        <f>ROUND(('Все выпуски'!$Z$3*'Все выпуски'!$Z$6/100)*((VLOOKUP(IF(D817="Нет",VLOOKUP(C817,'Айгенис Оп31'!$A$2:$C$13,3,0),VLOOKUP((C817-1),'Айгенис Оп31'!$A$2:$C$13,3,0)),$A$2:$G$981,6,0)-VLOOKUP(A817,$A$2:$G$981,6,0))/365+(VLOOKUP(IF(D817="Нет",VLOOKUP(C817,'Айгенис Оп31'!$A$2:$C$13,3,0),VLOOKUP((C817-1),'Айгенис Оп31'!$A$2:$C$13,3,0)),$A$2:$G$981,7,0)-VLOOKUP(A817,$A$2:$G$981,7,0))/366),2)</f>
        <v>7.6</v>
      </c>
      <c r="C817" s="1">
        <f>COUNTIF($D$2:D817,"Да")</f>
        <v>8</v>
      </c>
      <c r="D817" s="42" t="str">
        <f>IF(ISERROR(VLOOKUP(A817,'Айгенис Оп31'!$C$3:$C$13,1,0)),"Нет","Да")</f>
        <v>Нет</v>
      </c>
      <c r="E817" s="43">
        <f t="shared" si="24"/>
        <v>365</v>
      </c>
      <c r="F817" s="43">
        <f>COUNTIF(E818:$E$981,365)</f>
        <v>164</v>
      </c>
      <c r="G817" s="43">
        <f>COUNTIF(E818:$E$981,366)</f>
        <v>0</v>
      </c>
      <c r="H817" s="2"/>
    </row>
    <row r="818" spans="1:8" x14ac:dyDescent="0.25">
      <c r="A818" s="45">
        <f t="shared" si="25"/>
        <v>46412</v>
      </c>
      <c r="B818" s="49">
        <f>ROUND(('Все выпуски'!$Z$3*'Все выпуски'!$Z$6/100)*((VLOOKUP(IF(D818="Нет",VLOOKUP(C818,'Айгенис Оп31'!$A$2:$C$13,3,0),VLOOKUP((C818-1),'Айгенис Оп31'!$A$2:$C$13,3,0)),$A$2:$G$981,6,0)-VLOOKUP(A818,$A$2:$G$981,6,0))/365+(VLOOKUP(IF(D818="Нет",VLOOKUP(C818,'Айгенис Оп31'!$A$2:$C$13,3,0),VLOOKUP((C818-1),'Айгенис Оп31'!$A$2:$C$13,3,0)),$A$2:$G$981,7,0)-VLOOKUP(A818,$A$2:$G$981,7,0))/366),2)</f>
        <v>7.7</v>
      </c>
      <c r="C818" s="1">
        <f>COUNTIF($D$2:D818,"Да")</f>
        <v>8</v>
      </c>
      <c r="D818" s="42" t="str">
        <f>IF(ISERROR(VLOOKUP(A818,'Айгенис Оп31'!$C$3:$C$13,1,0)),"Нет","Да")</f>
        <v>Нет</v>
      </c>
      <c r="E818" s="43">
        <f t="shared" si="24"/>
        <v>365</v>
      </c>
      <c r="F818" s="43">
        <f>COUNTIF(E819:$E$981,365)</f>
        <v>163</v>
      </c>
      <c r="G818" s="43">
        <f>COUNTIF(E819:$E$981,366)</f>
        <v>0</v>
      </c>
      <c r="H818" s="2"/>
    </row>
    <row r="819" spans="1:8" x14ac:dyDescent="0.25">
      <c r="A819" s="45">
        <f t="shared" si="25"/>
        <v>46413</v>
      </c>
      <c r="B819" s="49">
        <f>ROUND(('Все выпуски'!$Z$3*'Все выпуски'!$Z$6/100)*((VLOOKUP(IF(D819="Нет",VLOOKUP(C819,'Айгенис Оп31'!$A$2:$C$13,3,0),VLOOKUP((C819-1),'Айгенис Оп31'!$A$2:$C$13,3,0)),$A$2:$G$981,6,0)-VLOOKUP(A819,$A$2:$G$981,6,0))/365+(VLOOKUP(IF(D819="Нет",VLOOKUP(C819,'Айгенис Оп31'!$A$2:$C$13,3,0),VLOOKUP((C819-1),'Айгенис Оп31'!$A$2:$C$13,3,0)),$A$2:$G$981,7,0)-VLOOKUP(A819,$A$2:$G$981,7,0))/366),2)</f>
        <v>7.81</v>
      </c>
      <c r="C819" s="1">
        <f>COUNTIF($D$2:D819,"Да")</f>
        <v>8</v>
      </c>
      <c r="D819" s="42" t="str">
        <f>IF(ISERROR(VLOOKUP(A819,'Айгенис Оп31'!$C$3:$C$13,1,0)),"Нет","Да")</f>
        <v>Нет</v>
      </c>
      <c r="E819" s="43">
        <f t="shared" si="24"/>
        <v>365</v>
      </c>
      <c r="F819" s="43">
        <f>COUNTIF(E820:$E$981,365)</f>
        <v>162</v>
      </c>
      <c r="G819" s="43">
        <f>COUNTIF(E820:$E$981,366)</f>
        <v>0</v>
      </c>
      <c r="H819" s="2"/>
    </row>
    <row r="820" spans="1:8" x14ac:dyDescent="0.25">
      <c r="A820" s="45">
        <f t="shared" si="25"/>
        <v>46414</v>
      </c>
      <c r="B820" s="49">
        <f>ROUND(('Все выпуски'!$Z$3*'Все выпуски'!$Z$6/100)*((VLOOKUP(IF(D820="Нет",VLOOKUP(C820,'Айгенис Оп31'!$A$2:$C$13,3,0),VLOOKUP((C820-1),'Айгенис Оп31'!$A$2:$C$13,3,0)),$A$2:$G$981,6,0)-VLOOKUP(A820,$A$2:$G$981,6,0))/365+(VLOOKUP(IF(D820="Нет",VLOOKUP(C820,'Айгенис Оп31'!$A$2:$C$13,3,0),VLOOKUP((C820-1),'Айгенис Оп31'!$A$2:$C$13,3,0)),$A$2:$G$981,7,0)-VLOOKUP(A820,$A$2:$G$981,7,0))/366),2)</f>
        <v>7.91</v>
      </c>
      <c r="C820" s="1">
        <f>COUNTIF($D$2:D820,"Да")</f>
        <v>8</v>
      </c>
      <c r="D820" s="42" t="str">
        <f>IF(ISERROR(VLOOKUP(A820,'Айгенис Оп31'!$C$3:$C$13,1,0)),"Нет","Да")</f>
        <v>Нет</v>
      </c>
      <c r="E820" s="43">
        <f t="shared" si="24"/>
        <v>365</v>
      </c>
      <c r="F820" s="43">
        <f>COUNTIF(E821:$E$981,365)</f>
        <v>161</v>
      </c>
      <c r="G820" s="43">
        <f>COUNTIF(E821:$E$981,366)</f>
        <v>0</v>
      </c>
      <c r="H820" s="2"/>
    </row>
    <row r="821" spans="1:8" x14ac:dyDescent="0.25">
      <c r="A821" s="45">
        <f t="shared" si="25"/>
        <v>46415</v>
      </c>
      <c r="B821" s="49">
        <f>ROUND(('Все выпуски'!$Z$3*'Все выпуски'!$Z$6/100)*((VLOOKUP(IF(D821="Нет",VLOOKUP(C821,'Айгенис Оп31'!$A$2:$C$13,3,0),VLOOKUP((C821-1),'Айгенис Оп31'!$A$2:$C$13,3,0)),$A$2:$G$981,6,0)-VLOOKUP(A821,$A$2:$G$981,6,0))/365+(VLOOKUP(IF(D821="Нет",VLOOKUP(C821,'Айгенис Оп31'!$A$2:$C$13,3,0),VLOOKUP((C821-1),'Айгенис Оп31'!$A$2:$C$13,3,0)),$A$2:$G$981,7,0)-VLOOKUP(A821,$A$2:$G$981,7,0))/366),2)</f>
        <v>8.01</v>
      </c>
      <c r="C821" s="1">
        <f>COUNTIF($D$2:D821,"Да")</f>
        <v>8</v>
      </c>
      <c r="D821" s="42" t="str">
        <f>IF(ISERROR(VLOOKUP(A821,'Айгенис Оп31'!$C$3:$C$13,1,0)),"Нет","Да")</f>
        <v>Нет</v>
      </c>
      <c r="E821" s="43">
        <f t="shared" si="24"/>
        <v>365</v>
      </c>
      <c r="F821" s="43">
        <f>COUNTIF(E822:$E$981,365)</f>
        <v>160</v>
      </c>
      <c r="G821" s="43">
        <f>COUNTIF(E822:$E$981,366)</f>
        <v>0</v>
      </c>
      <c r="H821" s="2"/>
    </row>
    <row r="822" spans="1:8" x14ac:dyDescent="0.25">
      <c r="A822" s="45">
        <f t="shared" si="25"/>
        <v>46416</v>
      </c>
      <c r="B822" s="49">
        <f>ROUND(('Все выпуски'!$Z$3*'Все выпуски'!$Z$6/100)*((VLOOKUP(IF(D822="Нет",VLOOKUP(C822,'Айгенис Оп31'!$A$2:$C$13,3,0),VLOOKUP((C822-1),'Айгенис Оп31'!$A$2:$C$13,3,0)),$A$2:$G$981,6,0)-VLOOKUP(A822,$A$2:$G$981,6,0))/365+(VLOOKUP(IF(D822="Нет",VLOOKUP(C822,'Айгенис Оп31'!$A$2:$C$13,3,0),VLOOKUP((C822-1),'Айгенис Оп31'!$A$2:$C$13,3,0)),$A$2:$G$981,7,0)-VLOOKUP(A822,$A$2:$G$981,7,0))/366),2)</f>
        <v>8.11</v>
      </c>
      <c r="C822" s="1">
        <f>COUNTIF($D$2:D822,"Да")</f>
        <v>8</v>
      </c>
      <c r="D822" s="42" t="str">
        <f>IF(ISERROR(VLOOKUP(A822,'Айгенис Оп31'!$C$3:$C$13,1,0)),"Нет","Да")</f>
        <v>Нет</v>
      </c>
      <c r="E822" s="43">
        <f t="shared" si="24"/>
        <v>365</v>
      </c>
      <c r="F822" s="43">
        <f>COUNTIF(E823:$E$981,365)</f>
        <v>159</v>
      </c>
      <c r="G822" s="43">
        <f>COUNTIF(E823:$E$981,366)</f>
        <v>0</v>
      </c>
      <c r="H822" s="2"/>
    </row>
    <row r="823" spans="1:8" x14ac:dyDescent="0.25">
      <c r="A823" s="45">
        <f t="shared" si="25"/>
        <v>46417</v>
      </c>
      <c r="B823" s="49">
        <f>ROUND(('Все выпуски'!$Z$3*'Все выпуски'!$Z$6/100)*((VLOOKUP(IF(D823="Нет",VLOOKUP(C823,'Айгенис Оп31'!$A$2:$C$13,3,0),VLOOKUP((C823-1),'Айгенис Оп31'!$A$2:$C$13,3,0)),$A$2:$G$981,6,0)-VLOOKUP(A823,$A$2:$G$981,6,0))/365+(VLOOKUP(IF(D823="Нет",VLOOKUP(C823,'Айгенис Оп31'!$A$2:$C$13,3,0),VLOOKUP((C823-1),'Айгенис Оп31'!$A$2:$C$13,3,0)),$A$2:$G$981,7,0)-VLOOKUP(A823,$A$2:$G$981,7,0))/366),2)</f>
        <v>8.2100000000000009</v>
      </c>
      <c r="C823" s="1">
        <f>COUNTIF($D$2:D823,"Да")</f>
        <v>8</v>
      </c>
      <c r="D823" s="42" t="str">
        <f>IF(ISERROR(VLOOKUP(A823,'Айгенис Оп31'!$C$3:$C$13,1,0)),"Нет","Да")</f>
        <v>Нет</v>
      </c>
      <c r="E823" s="43">
        <f t="shared" si="24"/>
        <v>365</v>
      </c>
      <c r="F823" s="43">
        <f>COUNTIF(E824:$E$981,365)</f>
        <v>158</v>
      </c>
      <c r="G823" s="43">
        <f>COUNTIF(E824:$E$981,366)</f>
        <v>0</v>
      </c>
      <c r="H823" s="2"/>
    </row>
    <row r="824" spans="1:8" x14ac:dyDescent="0.25">
      <c r="A824" s="45">
        <f t="shared" si="25"/>
        <v>46418</v>
      </c>
      <c r="B824" s="49">
        <f>ROUND(('Все выпуски'!$Z$3*'Все выпуски'!$Z$6/100)*((VLOOKUP(IF(D824="Нет",VLOOKUP(C824,'Айгенис Оп31'!$A$2:$C$13,3,0),VLOOKUP((C824-1),'Айгенис Оп31'!$A$2:$C$13,3,0)),$A$2:$G$981,6,0)-VLOOKUP(A824,$A$2:$G$981,6,0))/365+(VLOOKUP(IF(D824="Нет",VLOOKUP(C824,'Айгенис Оп31'!$A$2:$C$13,3,0),VLOOKUP((C824-1),'Айгенис Оп31'!$A$2:$C$13,3,0)),$A$2:$G$981,7,0)-VLOOKUP(A824,$A$2:$G$981,7,0))/366),2)</f>
        <v>8.31</v>
      </c>
      <c r="C824" s="1">
        <f>COUNTIF($D$2:D824,"Да")</f>
        <v>8</v>
      </c>
      <c r="D824" s="42" t="str">
        <f>IF(ISERROR(VLOOKUP(A824,'Айгенис Оп31'!$C$3:$C$13,1,0)),"Нет","Да")</f>
        <v>Нет</v>
      </c>
      <c r="E824" s="43">
        <f t="shared" si="24"/>
        <v>365</v>
      </c>
      <c r="F824" s="43">
        <f>COUNTIF(E825:$E$981,365)</f>
        <v>157</v>
      </c>
      <c r="G824" s="43">
        <f>COUNTIF(E825:$E$981,366)</f>
        <v>0</v>
      </c>
      <c r="H824" s="2"/>
    </row>
    <row r="825" spans="1:8" x14ac:dyDescent="0.25">
      <c r="A825" s="45">
        <f t="shared" si="25"/>
        <v>46419</v>
      </c>
      <c r="B825" s="49">
        <f>ROUND(('Все выпуски'!$Z$3*'Все выпуски'!$Z$6/100)*((VLOOKUP(IF(D825="Нет",VLOOKUP(C825,'Айгенис Оп31'!$A$2:$C$13,3,0),VLOOKUP((C825-1),'Айгенис Оп31'!$A$2:$C$13,3,0)),$A$2:$G$981,6,0)-VLOOKUP(A825,$A$2:$G$981,6,0))/365+(VLOOKUP(IF(D825="Нет",VLOOKUP(C825,'Айгенис Оп31'!$A$2:$C$13,3,0),VLOOKUP((C825-1),'Айгенис Оп31'!$A$2:$C$13,3,0)),$A$2:$G$981,7,0)-VLOOKUP(A825,$A$2:$G$981,7,0))/366),2)</f>
        <v>8.41</v>
      </c>
      <c r="C825" s="1">
        <f>COUNTIF($D$2:D825,"Да")</f>
        <v>8</v>
      </c>
      <c r="D825" s="42" t="str">
        <f>IF(ISERROR(VLOOKUP(A825,'Айгенис Оп31'!$C$3:$C$13,1,0)),"Нет","Да")</f>
        <v>Нет</v>
      </c>
      <c r="E825" s="43">
        <f t="shared" si="24"/>
        <v>365</v>
      </c>
      <c r="F825" s="43">
        <f>COUNTIF(E826:$E$981,365)</f>
        <v>156</v>
      </c>
      <c r="G825" s="43">
        <f>COUNTIF(E826:$E$981,366)</f>
        <v>0</v>
      </c>
      <c r="H825" s="2"/>
    </row>
    <row r="826" spans="1:8" x14ac:dyDescent="0.25">
      <c r="A826" s="45">
        <f t="shared" si="25"/>
        <v>46420</v>
      </c>
      <c r="B826" s="49">
        <f>ROUND(('Все выпуски'!$Z$3*'Все выпуски'!$Z$6/100)*((VLOOKUP(IF(D826="Нет",VLOOKUP(C826,'Айгенис Оп31'!$A$2:$C$13,3,0),VLOOKUP((C826-1),'Айгенис Оп31'!$A$2:$C$13,3,0)),$A$2:$G$981,6,0)-VLOOKUP(A826,$A$2:$G$981,6,0))/365+(VLOOKUP(IF(D826="Нет",VLOOKUP(C826,'Айгенис Оп31'!$A$2:$C$13,3,0),VLOOKUP((C826-1),'Айгенис Оп31'!$A$2:$C$13,3,0)),$A$2:$G$981,7,0)-VLOOKUP(A826,$A$2:$G$981,7,0))/366),2)</f>
        <v>8.52</v>
      </c>
      <c r="C826" s="1">
        <f>COUNTIF($D$2:D826,"Да")</f>
        <v>8</v>
      </c>
      <c r="D826" s="42" t="str">
        <f>IF(ISERROR(VLOOKUP(A826,'Айгенис Оп31'!$C$3:$C$13,1,0)),"Нет","Да")</f>
        <v>Нет</v>
      </c>
      <c r="E826" s="43">
        <f t="shared" si="24"/>
        <v>365</v>
      </c>
      <c r="F826" s="43">
        <f>COUNTIF(E827:$E$981,365)</f>
        <v>155</v>
      </c>
      <c r="G826" s="43">
        <f>COUNTIF(E827:$E$981,366)</f>
        <v>0</v>
      </c>
      <c r="H826" s="2"/>
    </row>
    <row r="827" spans="1:8" x14ac:dyDescent="0.25">
      <c r="A827" s="45">
        <f t="shared" si="25"/>
        <v>46421</v>
      </c>
      <c r="B827" s="49">
        <f>ROUND(('Все выпуски'!$Z$3*'Все выпуски'!$Z$6/100)*((VLOOKUP(IF(D827="Нет",VLOOKUP(C827,'Айгенис Оп31'!$A$2:$C$13,3,0),VLOOKUP((C827-1),'Айгенис Оп31'!$A$2:$C$13,3,0)),$A$2:$G$981,6,0)-VLOOKUP(A827,$A$2:$G$981,6,0))/365+(VLOOKUP(IF(D827="Нет",VLOOKUP(C827,'Айгенис Оп31'!$A$2:$C$13,3,0),VLOOKUP((C827-1),'Айгенис Оп31'!$A$2:$C$13,3,0)),$A$2:$G$981,7,0)-VLOOKUP(A827,$A$2:$G$981,7,0))/366),2)</f>
        <v>8.6199999999999992</v>
      </c>
      <c r="C827" s="1">
        <f>COUNTIF($D$2:D827,"Да")</f>
        <v>8</v>
      </c>
      <c r="D827" s="42" t="str">
        <f>IF(ISERROR(VLOOKUP(A827,'Айгенис Оп31'!$C$3:$C$13,1,0)),"Нет","Да")</f>
        <v>Нет</v>
      </c>
      <c r="E827" s="43">
        <f t="shared" si="24"/>
        <v>365</v>
      </c>
      <c r="F827" s="43">
        <f>COUNTIF(E828:$E$981,365)</f>
        <v>154</v>
      </c>
      <c r="G827" s="43">
        <f>COUNTIF(E828:$E$981,366)</f>
        <v>0</v>
      </c>
      <c r="H827" s="2"/>
    </row>
    <row r="828" spans="1:8" x14ac:dyDescent="0.25">
      <c r="A828" s="45">
        <f t="shared" si="25"/>
        <v>46422</v>
      </c>
      <c r="B828" s="49">
        <f>ROUND(('Все выпуски'!$Z$3*'Все выпуски'!$Z$6/100)*((VLOOKUP(IF(D828="Нет",VLOOKUP(C828,'Айгенис Оп31'!$A$2:$C$13,3,0),VLOOKUP((C828-1),'Айгенис Оп31'!$A$2:$C$13,3,0)),$A$2:$G$981,6,0)-VLOOKUP(A828,$A$2:$G$981,6,0))/365+(VLOOKUP(IF(D828="Нет",VLOOKUP(C828,'Айгенис Оп31'!$A$2:$C$13,3,0),VLOOKUP((C828-1),'Айгенис Оп31'!$A$2:$C$13,3,0)),$A$2:$G$981,7,0)-VLOOKUP(A828,$A$2:$G$981,7,0))/366),2)</f>
        <v>8.7200000000000006</v>
      </c>
      <c r="C828" s="1">
        <f>COUNTIF($D$2:D828,"Да")</f>
        <v>8</v>
      </c>
      <c r="D828" s="42" t="str">
        <f>IF(ISERROR(VLOOKUP(A828,'Айгенис Оп31'!$C$3:$C$13,1,0)),"Нет","Да")</f>
        <v>Нет</v>
      </c>
      <c r="E828" s="43">
        <f t="shared" si="24"/>
        <v>365</v>
      </c>
      <c r="F828" s="43">
        <f>COUNTIF(E829:$E$981,365)</f>
        <v>153</v>
      </c>
      <c r="G828" s="43">
        <f>COUNTIF(E829:$E$981,366)</f>
        <v>0</v>
      </c>
      <c r="H828" s="2"/>
    </row>
    <row r="829" spans="1:8" x14ac:dyDescent="0.25">
      <c r="A829" s="45">
        <f t="shared" si="25"/>
        <v>46423</v>
      </c>
      <c r="B829" s="49">
        <f>ROUND(('Все выпуски'!$Z$3*'Все выпуски'!$Z$6/100)*((VLOOKUP(IF(D829="Нет",VLOOKUP(C829,'Айгенис Оп31'!$A$2:$C$13,3,0),VLOOKUP((C829-1),'Айгенис Оп31'!$A$2:$C$13,3,0)),$A$2:$G$981,6,0)-VLOOKUP(A829,$A$2:$G$981,6,0))/365+(VLOOKUP(IF(D829="Нет",VLOOKUP(C829,'Айгенис Оп31'!$A$2:$C$13,3,0),VLOOKUP((C829-1),'Айгенис Оп31'!$A$2:$C$13,3,0)),$A$2:$G$981,7,0)-VLOOKUP(A829,$A$2:$G$981,7,0))/366),2)</f>
        <v>8.82</v>
      </c>
      <c r="C829" s="1">
        <f>COUNTIF($D$2:D829,"Да")</f>
        <v>8</v>
      </c>
      <c r="D829" s="42" t="str">
        <f>IF(ISERROR(VLOOKUP(A829,'Айгенис Оп31'!$C$3:$C$13,1,0)),"Нет","Да")</f>
        <v>Нет</v>
      </c>
      <c r="E829" s="43">
        <f t="shared" si="24"/>
        <v>365</v>
      </c>
      <c r="F829" s="43">
        <f>COUNTIF(E830:$E$981,365)</f>
        <v>152</v>
      </c>
      <c r="G829" s="43">
        <f>COUNTIF(E830:$E$981,366)</f>
        <v>0</v>
      </c>
      <c r="H829" s="2"/>
    </row>
    <row r="830" spans="1:8" x14ac:dyDescent="0.25">
      <c r="A830" s="45">
        <f t="shared" si="25"/>
        <v>46424</v>
      </c>
      <c r="B830" s="49">
        <f>ROUND(('Все выпуски'!$Z$3*'Все выпуски'!$Z$6/100)*((VLOOKUP(IF(D830="Нет",VLOOKUP(C830,'Айгенис Оп31'!$A$2:$C$13,3,0),VLOOKUP((C830-1),'Айгенис Оп31'!$A$2:$C$13,3,0)),$A$2:$G$981,6,0)-VLOOKUP(A830,$A$2:$G$981,6,0))/365+(VLOOKUP(IF(D830="Нет",VLOOKUP(C830,'Айгенис Оп31'!$A$2:$C$13,3,0),VLOOKUP((C830-1),'Айгенис Оп31'!$A$2:$C$13,3,0)),$A$2:$G$981,7,0)-VLOOKUP(A830,$A$2:$G$981,7,0))/366),2)</f>
        <v>8.92</v>
      </c>
      <c r="C830" s="1">
        <f>COUNTIF($D$2:D830,"Да")</f>
        <v>8</v>
      </c>
      <c r="D830" s="42" t="str">
        <f>IF(ISERROR(VLOOKUP(A830,'Айгенис Оп31'!$C$3:$C$13,1,0)),"Нет","Да")</f>
        <v>Нет</v>
      </c>
      <c r="E830" s="43">
        <f t="shared" si="24"/>
        <v>365</v>
      </c>
      <c r="F830" s="43">
        <f>COUNTIF(E831:$E$981,365)</f>
        <v>151</v>
      </c>
      <c r="G830" s="43">
        <f>COUNTIF(E831:$E$981,366)</f>
        <v>0</v>
      </c>
      <c r="H830" s="2"/>
    </row>
    <row r="831" spans="1:8" x14ac:dyDescent="0.25">
      <c r="A831" s="45">
        <f t="shared" si="25"/>
        <v>46425</v>
      </c>
      <c r="B831" s="49">
        <f>ROUND(('Все выпуски'!$Z$3*'Все выпуски'!$Z$6/100)*((VLOOKUP(IF(D831="Нет",VLOOKUP(C831,'Айгенис Оп31'!$A$2:$C$13,3,0),VLOOKUP((C831-1),'Айгенис Оп31'!$A$2:$C$13,3,0)),$A$2:$G$981,6,0)-VLOOKUP(A831,$A$2:$G$981,6,0))/365+(VLOOKUP(IF(D831="Нет",VLOOKUP(C831,'Айгенис Оп31'!$A$2:$C$13,3,0),VLOOKUP((C831-1),'Айгенис Оп31'!$A$2:$C$13,3,0)),$A$2:$G$981,7,0)-VLOOKUP(A831,$A$2:$G$981,7,0))/366),2)</f>
        <v>9.02</v>
      </c>
      <c r="C831" s="1">
        <f>COUNTIF($D$2:D831,"Да")</f>
        <v>8</v>
      </c>
      <c r="D831" s="42" t="str">
        <f>IF(ISERROR(VLOOKUP(A831,'Айгенис Оп31'!$C$3:$C$13,1,0)),"Нет","Да")</f>
        <v>Нет</v>
      </c>
      <c r="E831" s="43">
        <f t="shared" si="24"/>
        <v>365</v>
      </c>
      <c r="F831" s="43">
        <f>COUNTIF(E832:$E$981,365)</f>
        <v>150</v>
      </c>
      <c r="G831" s="43">
        <f>COUNTIF(E832:$E$981,366)</f>
        <v>0</v>
      </c>
      <c r="H831" s="2"/>
    </row>
    <row r="832" spans="1:8" x14ac:dyDescent="0.25">
      <c r="A832" s="45">
        <f t="shared" si="25"/>
        <v>46426</v>
      </c>
      <c r="B832" s="49">
        <f>ROUND(('Все выпуски'!$Z$3*'Все выпуски'!$Z$6/100)*((VLOOKUP(IF(D832="Нет",VLOOKUP(C832,'Айгенис Оп31'!$A$2:$C$13,3,0),VLOOKUP((C832-1),'Айгенис Оп31'!$A$2:$C$13,3,0)),$A$2:$G$981,6,0)-VLOOKUP(A832,$A$2:$G$981,6,0))/365+(VLOOKUP(IF(D832="Нет",VLOOKUP(C832,'Айгенис Оп31'!$A$2:$C$13,3,0),VLOOKUP((C832-1),'Айгенис Оп31'!$A$2:$C$13,3,0)),$A$2:$G$981,7,0)-VLOOKUP(A832,$A$2:$G$981,7,0))/366),2)</f>
        <v>9.1199999999999992</v>
      </c>
      <c r="C832" s="1">
        <f>COUNTIF($D$2:D832,"Да")</f>
        <v>8</v>
      </c>
      <c r="D832" s="42" t="str">
        <f>IF(ISERROR(VLOOKUP(A832,'Айгенис Оп31'!$C$3:$C$13,1,0)),"Нет","Да")</f>
        <v>Нет</v>
      </c>
      <c r="E832" s="43">
        <f t="shared" si="24"/>
        <v>365</v>
      </c>
      <c r="F832" s="43">
        <f>COUNTIF(E833:$E$981,365)</f>
        <v>149</v>
      </c>
      <c r="G832" s="43">
        <f>COUNTIF(E833:$E$981,366)</f>
        <v>0</v>
      </c>
      <c r="H832" s="2"/>
    </row>
    <row r="833" spans="1:8" x14ac:dyDescent="0.25">
      <c r="A833" s="45">
        <f t="shared" si="25"/>
        <v>46427</v>
      </c>
      <c r="B833" s="49">
        <f>ROUND(('Все выпуски'!$Z$3*'Все выпуски'!$Z$6/100)*((VLOOKUP(IF(D833="Нет",VLOOKUP(C833,'Айгенис Оп31'!$A$2:$C$13,3,0),VLOOKUP((C833-1),'Айгенис Оп31'!$A$2:$C$13,3,0)),$A$2:$G$981,6,0)-VLOOKUP(A833,$A$2:$G$981,6,0))/365+(VLOOKUP(IF(D833="Нет",VLOOKUP(C833,'Айгенис Оп31'!$A$2:$C$13,3,0),VLOOKUP((C833-1),'Айгенис Оп31'!$A$2:$C$13,3,0)),$A$2:$G$981,7,0)-VLOOKUP(A833,$A$2:$G$981,7,0))/366),2)</f>
        <v>9.2200000000000006</v>
      </c>
      <c r="C833" s="1">
        <f>COUNTIF($D$2:D833,"Да")</f>
        <v>8</v>
      </c>
      <c r="D833" s="42" t="str">
        <f>IF(ISERROR(VLOOKUP(A833,'Айгенис Оп31'!$C$3:$C$13,1,0)),"Нет","Да")</f>
        <v>Нет</v>
      </c>
      <c r="E833" s="43">
        <f t="shared" si="24"/>
        <v>365</v>
      </c>
      <c r="F833" s="43">
        <f>COUNTIF(E834:$E$981,365)</f>
        <v>148</v>
      </c>
      <c r="G833" s="43">
        <f>COUNTIF(E834:$E$981,366)</f>
        <v>0</v>
      </c>
      <c r="H833" s="2"/>
    </row>
    <row r="834" spans="1:8" x14ac:dyDescent="0.25">
      <c r="A834" s="45">
        <f t="shared" si="25"/>
        <v>46428</v>
      </c>
      <c r="B834" s="49">
        <f>ROUND(('Все выпуски'!$Z$3*'Все выпуски'!$Z$6/100)*((VLOOKUP(IF(D834="Нет",VLOOKUP(C834,'Айгенис Оп31'!$A$2:$C$13,3,0),VLOOKUP((C834-1),'Айгенис Оп31'!$A$2:$C$13,3,0)),$A$2:$G$981,6,0)-VLOOKUP(A834,$A$2:$G$981,6,0))/365+(VLOOKUP(IF(D834="Нет",VLOOKUP(C834,'Айгенис Оп31'!$A$2:$C$13,3,0),VLOOKUP((C834-1),'Айгенис Оп31'!$A$2:$C$13,3,0)),$A$2:$G$981,7,0)-VLOOKUP(A834,$A$2:$G$981,7,0))/366),2)</f>
        <v>9.33</v>
      </c>
      <c r="C834" s="1">
        <f>COUNTIF($D$2:D834,"Да")</f>
        <v>9</v>
      </c>
      <c r="D834" s="42" t="str">
        <f>IF(ISERROR(VLOOKUP(A834,'Айгенис Оп31'!$C$3:$C$13,1,0)),"Нет","Да")</f>
        <v>Да</v>
      </c>
      <c r="E834" s="43">
        <f t="shared" si="24"/>
        <v>365</v>
      </c>
      <c r="F834" s="43">
        <f>COUNTIF(E835:$E$981,365)</f>
        <v>147</v>
      </c>
      <c r="G834" s="43">
        <f>COUNTIF(E835:$E$981,366)</f>
        <v>0</v>
      </c>
      <c r="H834" s="2"/>
    </row>
    <row r="835" spans="1:8" x14ac:dyDescent="0.25">
      <c r="A835" s="45">
        <f t="shared" si="25"/>
        <v>46429</v>
      </c>
      <c r="B835" s="49">
        <f>ROUND(('Все выпуски'!$Z$3*'Все выпуски'!$Z$6/100)*((VLOOKUP(IF(D835="Нет",VLOOKUP(C835,'Айгенис Оп31'!$A$2:$C$13,3,0),VLOOKUP((C835-1),'Айгенис Оп31'!$A$2:$C$13,3,0)),$A$2:$G$981,6,0)-VLOOKUP(A835,$A$2:$G$981,6,0))/365+(VLOOKUP(IF(D835="Нет",VLOOKUP(C835,'Айгенис Оп31'!$A$2:$C$13,3,0),VLOOKUP((C835-1),'Айгенис Оп31'!$A$2:$C$13,3,0)),$A$2:$G$981,7,0)-VLOOKUP(A835,$A$2:$G$981,7,0))/366),2)</f>
        <v>0.1</v>
      </c>
      <c r="C835" s="1">
        <f>COUNTIF($D$2:D835,"Да")</f>
        <v>9</v>
      </c>
      <c r="D835" s="42" t="str">
        <f>IF(ISERROR(VLOOKUP(A835,'Айгенис Оп31'!$C$3:$C$13,1,0)),"Нет","Да")</f>
        <v>Нет</v>
      </c>
      <c r="E835" s="43">
        <f t="shared" ref="E835:E898" si="26">IF(MOD(YEAR(A835),4)=0,366,365)</f>
        <v>365</v>
      </c>
      <c r="F835" s="43">
        <f>COUNTIF(E836:$E$981,365)</f>
        <v>146</v>
      </c>
      <c r="G835" s="43">
        <f>COUNTIF(E836:$E$981,366)</f>
        <v>0</v>
      </c>
      <c r="H835" s="2"/>
    </row>
    <row r="836" spans="1:8" x14ac:dyDescent="0.25">
      <c r="A836" s="45">
        <f t="shared" ref="A836:A899" si="27">A835+1</f>
        <v>46430</v>
      </c>
      <c r="B836" s="49">
        <f>ROUND(('Все выпуски'!$Z$3*'Все выпуски'!$Z$6/100)*((VLOOKUP(IF(D836="Нет",VLOOKUP(C836,'Айгенис Оп31'!$A$2:$C$13,3,0),VLOOKUP((C836-1),'Айгенис Оп31'!$A$2:$C$13,3,0)),$A$2:$G$981,6,0)-VLOOKUP(A836,$A$2:$G$981,6,0))/365+(VLOOKUP(IF(D836="Нет",VLOOKUP(C836,'Айгенис Оп31'!$A$2:$C$13,3,0),VLOOKUP((C836-1),'Айгенис Оп31'!$A$2:$C$13,3,0)),$A$2:$G$981,7,0)-VLOOKUP(A836,$A$2:$G$981,7,0))/366),2)</f>
        <v>0.2</v>
      </c>
      <c r="C836" s="1">
        <f>COUNTIF($D$2:D836,"Да")</f>
        <v>9</v>
      </c>
      <c r="D836" s="42" t="str">
        <f>IF(ISERROR(VLOOKUP(A836,'Айгенис Оп31'!$C$3:$C$13,1,0)),"Нет","Да")</f>
        <v>Нет</v>
      </c>
      <c r="E836" s="43">
        <f t="shared" si="26"/>
        <v>365</v>
      </c>
      <c r="F836" s="43">
        <f>COUNTIF(E837:$E$981,365)</f>
        <v>145</v>
      </c>
      <c r="G836" s="43">
        <f>COUNTIF(E837:$E$981,366)</f>
        <v>0</v>
      </c>
      <c r="H836" s="2"/>
    </row>
    <row r="837" spans="1:8" x14ac:dyDescent="0.25">
      <c r="A837" s="45">
        <f t="shared" si="27"/>
        <v>46431</v>
      </c>
      <c r="B837" s="49">
        <f>ROUND(('Все выпуски'!$Z$3*'Все выпуски'!$Z$6/100)*((VLOOKUP(IF(D837="Нет",VLOOKUP(C837,'Айгенис Оп31'!$A$2:$C$13,3,0),VLOOKUP((C837-1),'Айгенис Оп31'!$A$2:$C$13,3,0)),$A$2:$G$981,6,0)-VLOOKUP(A837,$A$2:$G$981,6,0))/365+(VLOOKUP(IF(D837="Нет",VLOOKUP(C837,'Айгенис Оп31'!$A$2:$C$13,3,0),VLOOKUP((C837-1),'Айгенис Оп31'!$A$2:$C$13,3,0)),$A$2:$G$981,7,0)-VLOOKUP(A837,$A$2:$G$981,7,0))/366),2)</f>
        <v>0.3</v>
      </c>
      <c r="C837" s="1">
        <f>COUNTIF($D$2:D837,"Да")</f>
        <v>9</v>
      </c>
      <c r="D837" s="42" t="str">
        <f>IF(ISERROR(VLOOKUP(A837,'Айгенис Оп31'!$C$3:$C$13,1,0)),"Нет","Да")</f>
        <v>Нет</v>
      </c>
      <c r="E837" s="43">
        <f t="shared" si="26"/>
        <v>365</v>
      </c>
      <c r="F837" s="43">
        <f>COUNTIF(E838:$E$981,365)</f>
        <v>144</v>
      </c>
      <c r="G837" s="43">
        <f>COUNTIF(E838:$E$981,366)</f>
        <v>0</v>
      </c>
      <c r="H837" s="2"/>
    </row>
    <row r="838" spans="1:8" x14ac:dyDescent="0.25">
      <c r="A838" s="45">
        <f t="shared" si="27"/>
        <v>46432</v>
      </c>
      <c r="B838" s="49">
        <f>ROUND(('Все выпуски'!$Z$3*'Все выпуски'!$Z$6/100)*((VLOOKUP(IF(D838="Нет",VLOOKUP(C838,'Айгенис Оп31'!$A$2:$C$13,3,0),VLOOKUP((C838-1),'Айгенис Оп31'!$A$2:$C$13,3,0)),$A$2:$G$981,6,0)-VLOOKUP(A838,$A$2:$G$981,6,0))/365+(VLOOKUP(IF(D838="Нет",VLOOKUP(C838,'Айгенис Оп31'!$A$2:$C$13,3,0),VLOOKUP((C838-1),'Айгенис Оп31'!$A$2:$C$13,3,0)),$A$2:$G$981,7,0)-VLOOKUP(A838,$A$2:$G$981,7,0))/366),2)</f>
        <v>0.41</v>
      </c>
      <c r="C838" s="1">
        <f>COUNTIF($D$2:D838,"Да")</f>
        <v>9</v>
      </c>
      <c r="D838" s="42" t="str">
        <f>IF(ISERROR(VLOOKUP(A838,'Айгенис Оп31'!$C$3:$C$13,1,0)),"Нет","Да")</f>
        <v>Нет</v>
      </c>
      <c r="E838" s="43">
        <f t="shared" si="26"/>
        <v>365</v>
      </c>
      <c r="F838" s="43">
        <f>COUNTIF(E839:$E$981,365)</f>
        <v>143</v>
      </c>
      <c r="G838" s="43">
        <f>COUNTIF(E839:$E$981,366)</f>
        <v>0</v>
      </c>
      <c r="H838" s="2"/>
    </row>
    <row r="839" spans="1:8" x14ac:dyDescent="0.25">
      <c r="A839" s="45">
        <f t="shared" si="27"/>
        <v>46433</v>
      </c>
      <c r="B839" s="49">
        <f>ROUND(('Все выпуски'!$Z$3*'Все выпуски'!$Z$6/100)*((VLOOKUP(IF(D839="Нет",VLOOKUP(C839,'Айгенис Оп31'!$A$2:$C$13,3,0),VLOOKUP((C839-1),'Айгенис Оп31'!$A$2:$C$13,3,0)),$A$2:$G$981,6,0)-VLOOKUP(A839,$A$2:$G$981,6,0))/365+(VLOOKUP(IF(D839="Нет",VLOOKUP(C839,'Айгенис Оп31'!$A$2:$C$13,3,0),VLOOKUP((C839-1),'Айгенис Оп31'!$A$2:$C$13,3,0)),$A$2:$G$981,7,0)-VLOOKUP(A839,$A$2:$G$981,7,0))/366),2)</f>
        <v>0.51</v>
      </c>
      <c r="C839" s="1">
        <f>COUNTIF($D$2:D839,"Да")</f>
        <v>9</v>
      </c>
      <c r="D839" s="42" t="str">
        <f>IF(ISERROR(VLOOKUP(A839,'Айгенис Оп31'!$C$3:$C$13,1,0)),"Нет","Да")</f>
        <v>Нет</v>
      </c>
      <c r="E839" s="43">
        <f t="shared" si="26"/>
        <v>365</v>
      </c>
      <c r="F839" s="43">
        <f>COUNTIF(E840:$E$981,365)</f>
        <v>142</v>
      </c>
      <c r="G839" s="43">
        <f>COUNTIF(E840:$E$981,366)</f>
        <v>0</v>
      </c>
      <c r="H839" s="2"/>
    </row>
    <row r="840" spans="1:8" x14ac:dyDescent="0.25">
      <c r="A840" s="45">
        <f t="shared" si="27"/>
        <v>46434</v>
      </c>
      <c r="B840" s="49">
        <f>ROUND(('Все выпуски'!$Z$3*'Все выпуски'!$Z$6/100)*((VLOOKUP(IF(D840="Нет",VLOOKUP(C840,'Айгенис Оп31'!$A$2:$C$13,3,0),VLOOKUP((C840-1),'Айгенис Оп31'!$A$2:$C$13,3,0)),$A$2:$G$981,6,0)-VLOOKUP(A840,$A$2:$G$981,6,0))/365+(VLOOKUP(IF(D840="Нет",VLOOKUP(C840,'Айгенис Оп31'!$A$2:$C$13,3,0),VLOOKUP((C840-1),'Айгенис Оп31'!$A$2:$C$13,3,0)),$A$2:$G$981,7,0)-VLOOKUP(A840,$A$2:$G$981,7,0))/366),2)</f>
        <v>0.61</v>
      </c>
      <c r="C840" s="1">
        <f>COUNTIF($D$2:D840,"Да")</f>
        <v>9</v>
      </c>
      <c r="D840" s="42" t="str">
        <f>IF(ISERROR(VLOOKUP(A840,'Айгенис Оп31'!$C$3:$C$13,1,0)),"Нет","Да")</f>
        <v>Нет</v>
      </c>
      <c r="E840" s="43">
        <f t="shared" si="26"/>
        <v>365</v>
      </c>
      <c r="F840" s="43">
        <f>COUNTIF(E841:$E$981,365)</f>
        <v>141</v>
      </c>
      <c r="G840" s="43">
        <f>COUNTIF(E841:$E$981,366)</f>
        <v>0</v>
      </c>
      <c r="H840" s="2"/>
    </row>
    <row r="841" spans="1:8" x14ac:dyDescent="0.25">
      <c r="A841" s="45">
        <f t="shared" si="27"/>
        <v>46435</v>
      </c>
      <c r="B841" s="49">
        <f>ROUND(('Все выпуски'!$Z$3*'Все выпуски'!$Z$6/100)*((VLOOKUP(IF(D841="Нет",VLOOKUP(C841,'Айгенис Оп31'!$A$2:$C$13,3,0),VLOOKUP((C841-1),'Айгенис Оп31'!$A$2:$C$13,3,0)),$A$2:$G$981,6,0)-VLOOKUP(A841,$A$2:$G$981,6,0))/365+(VLOOKUP(IF(D841="Нет",VLOOKUP(C841,'Айгенис Оп31'!$A$2:$C$13,3,0),VLOOKUP((C841-1),'Айгенис Оп31'!$A$2:$C$13,3,0)),$A$2:$G$981,7,0)-VLOOKUP(A841,$A$2:$G$981,7,0))/366),2)</f>
        <v>0.71</v>
      </c>
      <c r="C841" s="1">
        <f>COUNTIF($D$2:D841,"Да")</f>
        <v>9</v>
      </c>
      <c r="D841" s="42" t="str">
        <f>IF(ISERROR(VLOOKUP(A841,'Айгенис Оп31'!$C$3:$C$13,1,0)),"Нет","Да")</f>
        <v>Нет</v>
      </c>
      <c r="E841" s="43">
        <f t="shared" si="26"/>
        <v>365</v>
      </c>
      <c r="F841" s="43">
        <f>COUNTIF(E842:$E$981,365)</f>
        <v>140</v>
      </c>
      <c r="G841" s="43">
        <f>COUNTIF(E842:$E$981,366)</f>
        <v>0</v>
      </c>
      <c r="H841" s="2"/>
    </row>
    <row r="842" spans="1:8" x14ac:dyDescent="0.25">
      <c r="A842" s="45">
        <f t="shared" si="27"/>
        <v>46436</v>
      </c>
      <c r="B842" s="49">
        <f>ROUND(('Все выпуски'!$Z$3*'Все выпуски'!$Z$6/100)*((VLOOKUP(IF(D842="Нет",VLOOKUP(C842,'Айгенис Оп31'!$A$2:$C$13,3,0),VLOOKUP((C842-1),'Айгенис Оп31'!$A$2:$C$13,3,0)),$A$2:$G$981,6,0)-VLOOKUP(A842,$A$2:$G$981,6,0))/365+(VLOOKUP(IF(D842="Нет",VLOOKUP(C842,'Айгенис Оп31'!$A$2:$C$13,3,0),VLOOKUP((C842-1),'Айгенис Оп31'!$A$2:$C$13,3,0)),$A$2:$G$981,7,0)-VLOOKUP(A842,$A$2:$G$981,7,0))/366),2)</f>
        <v>0.81</v>
      </c>
      <c r="C842" s="1">
        <f>COUNTIF($D$2:D842,"Да")</f>
        <v>9</v>
      </c>
      <c r="D842" s="42" t="str">
        <f>IF(ISERROR(VLOOKUP(A842,'Айгенис Оп31'!$C$3:$C$13,1,0)),"Нет","Да")</f>
        <v>Нет</v>
      </c>
      <c r="E842" s="43">
        <f t="shared" si="26"/>
        <v>365</v>
      </c>
      <c r="F842" s="43">
        <f>COUNTIF(E843:$E$981,365)</f>
        <v>139</v>
      </c>
      <c r="G842" s="43">
        <f>COUNTIF(E843:$E$981,366)</f>
        <v>0</v>
      </c>
      <c r="H842" s="2"/>
    </row>
    <row r="843" spans="1:8" x14ac:dyDescent="0.25">
      <c r="A843" s="45">
        <f t="shared" si="27"/>
        <v>46437</v>
      </c>
      <c r="B843" s="49">
        <f>ROUND(('Все выпуски'!$Z$3*'Все выпуски'!$Z$6/100)*((VLOOKUP(IF(D843="Нет",VLOOKUP(C843,'Айгенис Оп31'!$A$2:$C$13,3,0),VLOOKUP((C843-1),'Айгенис Оп31'!$A$2:$C$13,3,0)),$A$2:$G$981,6,0)-VLOOKUP(A843,$A$2:$G$981,6,0))/365+(VLOOKUP(IF(D843="Нет",VLOOKUP(C843,'Айгенис Оп31'!$A$2:$C$13,3,0),VLOOKUP((C843-1),'Айгенис Оп31'!$A$2:$C$13,3,0)),$A$2:$G$981,7,0)-VLOOKUP(A843,$A$2:$G$981,7,0))/366),2)</f>
        <v>0.91</v>
      </c>
      <c r="C843" s="1">
        <f>COUNTIF($D$2:D843,"Да")</f>
        <v>9</v>
      </c>
      <c r="D843" s="42" t="str">
        <f>IF(ISERROR(VLOOKUP(A843,'Айгенис Оп31'!$C$3:$C$13,1,0)),"Нет","Да")</f>
        <v>Нет</v>
      </c>
      <c r="E843" s="43">
        <f t="shared" si="26"/>
        <v>365</v>
      </c>
      <c r="F843" s="43">
        <f>COUNTIF(E844:$E$981,365)</f>
        <v>138</v>
      </c>
      <c r="G843" s="43">
        <f>COUNTIF(E844:$E$981,366)</f>
        <v>0</v>
      </c>
      <c r="H843" s="2"/>
    </row>
    <row r="844" spans="1:8" x14ac:dyDescent="0.25">
      <c r="A844" s="45">
        <f t="shared" si="27"/>
        <v>46438</v>
      </c>
      <c r="B844" s="49">
        <f>ROUND(('Все выпуски'!$Z$3*'Все выпуски'!$Z$6/100)*((VLOOKUP(IF(D844="Нет",VLOOKUP(C844,'Айгенис Оп31'!$A$2:$C$13,3,0),VLOOKUP((C844-1),'Айгенис Оп31'!$A$2:$C$13,3,0)),$A$2:$G$981,6,0)-VLOOKUP(A844,$A$2:$G$981,6,0))/365+(VLOOKUP(IF(D844="Нет",VLOOKUP(C844,'Айгенис Оп31'!$A$2:$C$13,3,0),VLOOKUP((C844-1),'Айгенис Оп31'!$A$2:$C$13,3,0)),$A$2:$G$981,7,0)-VLOOKUP(A844,$A$2:$G$981,7,0))/366),2)</f>
        <v>1.01</v>
      </c>
      <c r="C844" s="1">
        <f>COUNTIF($D$2:D844,"Да")</f>
        <v>9</v>
      </c>
      <c r="D844" s="42" t="str">
        <f>IF(ISERROR(VLOOKUP(A844,'Айгенис Оп31'!$C$3:$C$13,1,0)),"Нет","Да")</f>
        <v>Нет</v>
      </c>
      <c r="E844" s="43">
        <f t="shared" si="26"/>
        <v>365</v>
      </c>
      <c r="F844" s="43">
        <f>COUNTIF(E845:$E$981,365)</f>
        <v>137</v>
      </c>
      <c r="G844" s="43">
        <f>COUNTIF(E845:$E$981,366)</f>
        <v>0</v>
      </c>
      <c r="H844" s="2"/>
    </row>
    <row r="845" spans="1:8" x14ac:dyDescent="0.25">
      <c r="A845" s="45">
        <f t="shared" si="27"/>
        <v>46439</v>
      </c>
      <c r="B845" s="49">
        <f>ROUND(('Все выпуски'!$Z$3*'Все выпуски'!$Z$6/100)*((VLOOKUP(IF(D845="Нет",VLOOKUP(C845,'Айгенис Оп31'!$A$2:$C$13,3,0),VLOOKUP((C845-1),'Айгенис Оп31'!$A$2:$C$13,3,0)),$A$2:$G$981,6,0)-VLOOKUP(A845,$A$2:$G$981,6,0))/365+(VLOOKUP(IF(D845="Нет",VLOOKUP(C845,'Айгенис Оп31'!$A$2:$C$13,3,0),VLOOKUP((C845-1),'Айгенис Оп31'!$A$2:$C$13,3,0)),$A$2:$G$981,7,0)-VLOOKUP(A845,$A$2:$G$981,7,0))/366),2)</f>
        <v>1.1200000000000001</v>
      </c>
      <c r="C845" s="1">
        <f>COUNTIF($D$2:D845,"Да")</f>
        <v>9</v>
      </c>
      <c r="D845" s="42" t="str">
        <f>IF(ISERROR(VLOOKUP(A845,'Айгенис Оп31'!$C$3:$C$13,1,0)),"Нет","Да")</f>
        <v>Нет</v>
      </c>
      <c r="E845" s="43">
        <f t="shared" si="26"/>
        <v>365</v>
      </c>
      <c r="F845" s="43">
        <f>COUNTIF(E846:$E$981,365)</f>
        <v>136</v>
      </c>
      <c r="G845" s="43">
        <f>COUNTIF(E846:$E$981,366)</f>
        <v>0</v>
      </c>
      <c r="H845" s="2"/>
    </row>
    <row r="846" spans="1:8" x14ac:dyDescent="0.25">
      <c r="A846" s="45">
        <f t="shared" si="27"/>
        <v>46440</v>
      </c>
      <c r="B846" s="49">
        <f>ROUND(('Все выпуски'!$Z$3*'Все выпуски'!$Z$6/100)*((VLOOKUP(IF(D846="Нет",VLOOKUP(C846,'Айгенис Оп31'!$A$2:$C$13,3,0),VLOOKUP((C846-1),'Айгенис Оп31'!$A$2:$C$13,3,0)),$A$2:$G$981,6,0)-VLOOKUP(A846,$A$2:$G$981,6,0))/365+(VLOOKUP(IF(D846="Нет",VLOOKUP(C846,'Айгенис Оп31'!$A$2:$C$13,3,0),VLOOKUP((C846-1),'Айгенис Оп31'!$A$2:$C$13,3,0)),$A$2:$G$981,7,0)-VLOOKUP(A846,$A$2:$G$981,7,0))/366),2)</f>
        <v>1.22</v>
      </c>
      <c r="C846" s="1">
        <f>COUNTIF($D$2:D846,"Да")</f>
        <v>9</v>
      </c>
      <c r="D846" s="42" t="str">
        <f>IF(ISERROR(VLOOKUP(A846,'Айгенис Оп31'!$C$3:$C$13,1,0)),"Нет","Да")</f>
        <v>Нет</v>
      </c>
      <c r="E846" s="43">
        <f t="shared" si="26"/>
        <v>365</v>
      </c>
      <c r="F846" s="43">
        <f>COUNTIF(E847:$E$981,365)</f>
        <v>135</v>
      </c>
      <c r="G846" s="43">
        <f>COUNTIF(E847:$E$981,366)</f>
        <v>0</v>
      </c>
      <c r="H846" s="2"/>
    </row>
    <row r="847" spans="1:8" x14ac:dyDescent="0.25">
      <c r="A847" s="45">
        <f t="shared" si="27"/>
        <v>46441</v>
      </c>
      <c r="B847" s="49">
        <f>ROUND(('Все выпуски'!$Z$3*'Все выпуски'!$Z$6/100)*((VLOOKUP(IF(D847="Нет",VLOOKUP(C847,'Айгенис Оп31'!$A$2:$C$13,3,0),VLOOKUP((C847-1),'Айгенис Оп31'!$A$2:$C$13,3,0)),$A$2:$G$981,6,0)-VLOOKUP(A847,$A$2:$G$981,6,0))/365+(VLOOKUP(IF(D847="Нет",VLOOKUP(C847,'Айгенис Оп31'!$A$2:$C$13,3,0),VLOOKUP((C847-1),'Айгенис Оп31'!$A$2:$C$13,3,0)),$A$2:$G$981,7,0)-VLOOKUP(A847,$A$2:$G$981,7,0))/366),2)</f>
        <v>1.32</v>
      </c>
      <c r="C847" s="1">
        <f>COUNTIF($D$2:D847,"Да")</f>
        <v>9</v>
      </c>
      <c r="D847" s="42" t="str">
        <f>IF(ISERROR(VLOOKUP(A847,'Айгенис Оп31'!$C$3:$C$13,1,0)),"Нет","Да")</f>
        <v>Нет</v>
      </c>
      <c r="E847" s="43">
        <f t="shared" si="26"/>
        <v>365</v>
      </c>
      <c r="F847" s="43">
        <f>COUNTIF(E848:$E$981,365)</f>
        <v>134</v>
      </c>
      <c r="G847" s="43">
        <f>COUNTIF(E848:$E$981,366)</f>
        <v>0</v>
      </c>
      <c r="H847" s="2"/>
    </row>
    <row r="848" spans="1:8" x14ac:dyDescent="0.25">
      <c r="A848" s="45">
        <f t="shared" si="27"/>
        <v>46442</v>
      </c>
      <c r="B848" s="49">
        <f>ROUND(('Все выпуски'!$Z$3*'Все выпуски'!$Z$6/100)*((VLOOKUP(IF(D848="Нет",VLOOKUP(C848,'Айгенис Оп31'!$A$2:$C$13,3,0),VLOOKUP((C848-1),'Айгенис Оп31'!$A$2:$C$13,3,0)),$A$2:$G$981,6,0)-VLOOKUP(A848,$A$2:$G$981,6,0))/365+(VLOOKUP(IF(D848="Нет",VLOOKUP(C848,'Айгенис Оп31'!$A$2:$C$13,3,0),VLOOKUP((C848-1),'Айгенис Оп31'!$A$2:$C$13,3,0)),$A$2:$G$981,7,0)-VLOOKUP(A848,$A$2:$G$981,7,0))/366),2)</f>
        <v>1.42</v>
      </c>
      <c r="C848" s="1">
        <f>COUNTIF($D$2:D848,"Да")</f>
        <v>9</v>
      </c>
      <c r="D848" s="42" t="str">
        <f>IF(ISERROR(VLOOKUP(A848,'Айгенис Оп31'!$C$3:$C$13,1,0)),"Нет","Да")</f>
        <v>Нет</v>
      </c>
      <c r="E848" s="43">
        <f t="shared" si="26"/>
        <v>365</v>
      </c>
      <c r="F848" s="43">
        <f>COUNTIF(E849:$E$981,365)</f>
        <v>133</v>
      </c>
      <c r="G848" s="43">
        <f>COUNTIF(E849:$E$981,366)</f>
        <v>0</v>
      </c>
      <c r="H848" s="2"/>
    </row>
    <row r="849" spans="1:8" x14ac:dyDescent="0.25">
      <c r="A849" s="45">
        <f t="shared" si="27"/>
        <v>46443</v>
      </c>
      <c r="B849" s="49">
        <f>ROUND(('Все выпуски'!$Z$3*'Все выпуски'!$Z$6/100)*((VLOOKUP(IF(D849="Нет",VLOOKUP(C849,'Айгенис Оп31'!$A$2:$C$13,3,0),VLOOKUP((C849-1),'Айгенис Оп31'!$A$2:$C$13,3,0)),$A$2:$G$981,6,0)-VLOOKUP(A849,$A$2:$G$981,6,0))/365+(VLOOKUP(IF(D849="Нет",VLOOKUP(C849,'Айгенис Оп31'!$A$2:$C$13,3,0),VLOOKUP((C849-1),'Айгенис Оп31'!$A$2:$C$13,3,0)),$A$2:$G$981,7,0)-VLOOKUP(A849,$A$2:$G$981,7,0))/366),2)</f>
        <v>1.52</v>
      </c>
      <c r="C849" s="1">
        <f>COUNTIF($D$2:D849,"Да")</f>
        <v>9</v>
      </c>
      <c r="D849" s="42" t="str">
        <f>IF(ISERROR(VLOOKUP(A849,'Айгенис Оп31'!$C$3:$C$13,1,0)),"Нет","Да")</f>
        <v>Нет</v>
      </c>
      <c r="E849" s="43">
        <f t="shared" si="26"/>
        <v>365</v>
      </c>
      <c r="F849" s="43">
        <f>COUNTIF(E850:$E$981,365)</f>
        <v>132</v>
      </c>
      <c r="G849" s="43">
        <f>COUNTIF(E850:$E$981,366)</f>
        <v>0</v>
      </c>
      <c r="H849" s="2"/>
    </row>
    <row r="850" spans="1:8" x14ac:dyDescent="0.25">
      <c r="A850" s="45">
        <f t="shared" si="27"/>
        <v>46444</v>
      </c>
      <c r="B850" s="49">
        <f>ROUND(('Все выпуски'!$Z$3*'Все выпуски'!$Z$6/100)*((VLOOKUP(IF(D850="Нет",VLOOKUP(C850,'Айгенис Оп31'!$A$2:$C$13,3,0),VLOOKUP((C850-1),'Айгенис Оп31'!$A$2:$C$13,3,0)),$A$2:$G$981,6,0)-VLOOKUP(A850,$A$2:$G$981,6,0))/365+(VLOOKUP(IF(D850="Нет",VLOOKUP(C850,'Айгенис Оп31'!$A$2:$C$13,3,0),VLOOKUP((C850-1),'Айгенис Оп31'!$A$2:$C$13,3,0)),$A$2:$G$981,7,0)-VLOOKUP(A850,$A$2:$G$981,7,0))/366),2)</f>
        <v>1.62</v>
      </c>
      <c r="C850" s="1">
        <f>COUNTIF($D$2:D850,"Да")</f>
        <v>9</v>
      </c>
      <c r="D850" s="42" t="str">
        <f>IF(ISERROR(VLOOKUP(A850,'Айгенис Оп31'!$C$3:$C$13,1,0)),"Нет","Да")</f>
        <v>Нет</v>
      </c>
      <c r="E850" s="43">
        <f t="shared" si="26"/>
        <v>365</v>
      </c>
      <c r="F850" s="43">
        <f>COUNTIF(E851:$E$981,365)</f>
        <v>131</v>
      </c>
      <c r="G850" s="43">
        <f>COUNTIF(E851:$E$981,366)</f>
        <v>0</v>
      </c>
      <c r="H850" s="2"/>
    </row>
    <row r="851" spans="1:8" x14ac:dyDescent="0.25">
      <c r="A851" s="45">
        <f t="shared" si="27"/>
        <v>46445</v>
      </c>
      <c r="B851" s="49">
        <f>ROUND(('Все выпуски'!$Z$3*'Все выпуски'!$Z$6/100)*((VLOOKUP(IF(D851="Нет",VLOOKUP(C851,'Айгенис Оп31'!$A$2:$C$13,3,0),VLOOKUP((C851-1),'Айгенис Оп31'!$A$2:$C$13,3,0)),$A$2:$G$981,6,0)-VLOOKUP(A851,$A$2:$G$981,6,0))/365+(VLOOKUP(IF(D851="Нет",VLOOKUP(C851,'Айгенис Оп31'!$A$2:$C$13,3,0),VLOOKUP((C851-1),'Айгенис Оп31'!$A$2:$C$13,3,0)),$A$2:$G$981,7,0)-VLOOKUP(A851,$A$2:$G$981,7,0))/366),2)</f>
        <v>1.72</v>
      </c>
      <c r="C851" s="1">
        <f>COUNTIF($D$2:D851,"Да")</f>
        <v>9</v>
      </c>
      <c r="D851" s="42" t="str">
        <f>IF(ISERROR(VLOOKUP(A851,'Айгенис Оп31'!$C$3:$C$13,1,0)),"Нет","Да")</f>
        <v>Нет</v>
      </c>
      <c r="E851" s="43">
        <f t="shared" si="26"/>
        <v>365</v>
      </c>
      <c r="F851" s="43">
        <f>COUNTIF(E852:$E$981,365)</f>
        <v>130</v>
      </c>
      <c r="G851" s="43">
        <f>COUNTIF(E852:$E$981,366)</f>
        <v>0</v>
      </c>
      <c r="H851" s="2"/>
    </row>
    <row r="852" spans="1:8" x14ac:dyDescent="0.25">
      <c r="A852" s="45">
        <f t="shared" si="27"/>
        <v>46446</v>
      </c>
      <c r="B852" s="49">
        <f>ROUND(('Все выпуски'!$Z$3*'Все выпуски'!$Z$6/100)*((VLOOKUP(IF(D852="Нет",VLOOKUP(C852,'Айгенис Оп31'!$A$2:$C$13,3,0),VLOOKUP((C852-1),'Айгенис Оп31'!$A$2:$C$13,3,0)),$A$2:$G$981,6,0)-VLOOKUP(A852,$A$2:$G$981,6,0))/365+(VLOOKUP(IF(D852="Нет",VLOOKUP(C852,'Айгенис Оп31'!$A$2:$C$13,3,0),VLOOKUP((C852-1),'Айгенис Оп31'!$A$2:$C$13,3,0)),$A$2:$G$981,7,0)-VLOOKUP(A852,$A$2:$G$981,7,0))/366),2)</f>
        <v>1.82</v>
      </c>
      <c r="C852" s="1">
        <f>COUNTIF($D$2:D852,"Да")</f>
        <v>9</v>
      </c>
      <c r="D852" s="42" t="str">
        <f>IF(ISERROR(VLOOKUP(A852,'Айгенис Оп31'!$C$3:$C$13,1,0)),"Нет","Да")</f>
        <v>Нет</v>
      </c>
      <c r="E852" s="43">
        <f t="shared" si="26"/>
        <v>365</v>
      </c>
      <c r="F852" s="43">
        <f>COUNTIF(E853:$E$981,365)</f>
        <v>129</v>
      </c>
      <c r="G852" s="43">
        <f>COUNTIF(E853:$E$981,366)</f>
        <v>0</v>
      </c>
      <c r="H852" s="2"/>
    </row>
    <row r="853" spans="1:8" x14ac:dyDescent="0.25">
      <c r="A853" s="45">
        <f t="shared" si="27"/>
        <v>46447</v>
      </c>
      <c r="B853" s="49">
        <f>ROUND(('Все выпуски'!$Z$3*'Все выпуски'!$Z$6/100)*((VLOOKUP(IF(D853="Нет",VLOOKUP(C853,'Айгенис Оп31'!$A$2:$C$13,3,0),VLOOKUP((C853-1),'Айгенис Оп31'!$A$2:$C$13,3,0)),$A$2:$G$981,6,0)-VLOOKUP(A853,$A$2:$G$981,6,0))/365+(VLOOKUP(IF(D853="Нет",VLOOKUP(C853,'Айгенис Оп31'!$A$2:$C$13,3,0),VLOOKUP((C853-1),'Айгенис Оп31'!$A$2:$C$13,3,0)),$A$2:$G$981,7,0)-VLOOKUP(A853,$A$2:$G$981,7,0))/366),2)</f>
        <v>1.93</v>
      </c>
      <c r="C853" s="1">
        <f>COUNTIF($D$2:D853,"Да")</f>
        <v>9</v>
      </c>
      <c r="D853" s="42" t="str">
        <f>IF(ISERROR(VLOOKUP(A853,'Айгенис Оп31'!$C$3:$C$13,1,0)),"Нет","Да")</f>
        <v>Нет</v>
      </c>
      <c r="E853" s="43">
        <f t="shared" si="26"/>
        <v>365</v>
      </c>
      <c r="F853" s="43">
        <f>COUNTIF(E854:$E$981,365)</f>
        <v>128</v>
      </c>
      <c r="G853" s="43">
        <f>COUNTIF(E854:$E$981,366)</f>
        <v>0</v>
      </c>
      <c r="H853" s="2"/>
    </row>
    <row r="854" spans="1:8" x14ac:dyDescent="0.25">
      <c r="A854" s="45">
        <f t="shared" si="27"/>
        <v>46448</v>
      </c>
      <c r="B854" s="49">
        <f>ROUND(('Все выпуски'!$Z$3*'Все выпуски'!$Z$6/100)*((VLOOKUP(IF(D854="Нет",VLOOKUP(C854,'Айгенис Оп31'!$A$2:$C$13,3,0),VLOOKUP((C854-1),'Айгенис Оп31'!$A$2:$C$13,3,0)),$A$2:$G$981,6,0)-VLOOKUP(A854,$A$2:$G$981,6,0))/365+(VLOOKUP(IF(D854="Нет",VLOOKUP(C854,'Айгенис Оп31'!$A$2:$C$13,3,0),VLOOKUP((C854-1),'Айгенис Оп31'!$A$2:$C$13,3,0)),$A$2:$G$981,7,0)-VLOOKUP(A854,$A$2:$G$981,7,0))/366),2)</f>
        <v>2.0299999999999998</v>
      </c>
      <c r="C854" s="1">
        <f>COUNTIF($D$2:D854,"Да")</f>
        <v>9</v>
      </c>
      <c r="D854" s="42" t="str">
        <f>IF(ISERROR(VLOOKUP(A854,'Айгенис Оп31'!$C$3:$C$13,1,0)),"Нет","Да")</f>
        <v>Нет</v>
      </c>
      <c r="E854" s="43">
        <f t="shared" si="26"/>
        <v>365</v>
      </c>
      <c r="F854" s="43">
        <f>COUNTIF(E855:$E$981,365)</f>
        <v>127</v>
      </c>
      <c r="G854" s="43">
        <f>COUNTIF(E855:$E$981,366)</f>
        <v>0</v>
      </c>
      <c r="H854" s="2"/>
    </row>
    <row r="855" spans="1:8" x14ac:dyDescent="0.25">
      <c r="A855" s="45">
        <f t="shared" si="27"/>
        <v>46449</v>
      </c>
      <c r="B855" s="49">
        <f>ROUND(('Все выпуски'!$Z$3*'Все выпуски'!$Z$6/100)*((VLOOKUP(IF(D855="Нет",VLOOKUP(C855,'Айгенис Оп31'!$A$2:$C$13,3,0),VLOOKUP((C855-1),'Айгенис Оп31'!$A$2:$C$13,3,0)),$A$2:$G$981,6,0)-VLOOKUP(A855,$A$2:$G$981,6,0))/365+(VLOOKUP(IF(D855="Нет",VLOOKUP(C855,'Айгенис Оп31'!$A$2:$C$13,3,0),VLOOKUP((C855-1),'Айгенис Оп31'!$A$2:$C$13,3,0)),$A$2:$G$981,7,0)-VLOOKUP(A855,$A$2:$G$981,7,0))/366),2)</f>
        <v>2.13</v>
      </c>
      <c r="C855" s="1">
        <f>COUNTIF($D$2:D855,"Да")</f>
        <v>9</v>
      </c>
      <c r="D855" s="42" t="str">
        <f>IF(ISERROR(VLOOKUP(A855,'Айгенис Оп31'!$C$3:$C$13,1,0)),"Нет","Да")</f>
        <v>Нет</v>
      </c>
      <c r="E855" s="43">
        <f t="shared" si="26"/>
        <v>365</v>
      </c>
      <c r="F855" s="43">
        <f>COUNTIF(E856:$E$981,365)</f>
        <v>126</v>
      </c>
      <c r="G855" s="43">
        <f>COUNTIF(E856:$E$981,366)</f>
        <v>0</v>
      </c>
      <c r="H855" s="2"/>
    </row>
    <row r="856" spans="1:8" x14ac:dyDescent="0.25">
      <c r="A856" s="45">
        <f t="shared" si="27"/>
        <v>46450</v>
      </c>
      <c r="B856" s="49">
        <f>ROUND(('Все выпуски'!$Z$3*'Все выпуски'!$Z$6/100)*((VLOOKUP(IF(D856="Нет",VLOOKUP(C856,'Айгенис Оп31'!$A$2:$C$13,3,0),VLOOKUP((C856-1),'Айгенис Оп31'!$A$2:$C$13,3,0)),$A$2:$G$981,6,0)-VLOOKUP(A856,$A$2:$G$981,6,0))/365+(VLOOKUP(IF(D856="Нет",VLOOKUP(C856,'Айгенис Оп31'!$A$2:$C$13,3,0),VLOOKUP((C856-1),'Айгенис Оп31'!$A$2:$C$13,3,0)),$A$2:$G$981,7,0)-VLOOKUP(A856,$A$2:$G$981,7,0))/366),2)</f>
        <v>2.23</v>
      </c>
      <c r="C856" s="1">
        <f>COUNTIF($D$2:D856,"Да")</f>
        <v>9</v>
      </c>
      <c r="D856" s="42" t="str">
        <f>IF(ISERROR(VLOOKUP(A856,'Айгенис Оп31'!$C$3:$C$13,1,0)),"Нет","Да")</f>
        <v>Нет</v>
      </c>
      <c r="E856" s="43">
        <f t="shared" si="26"/>
        <v>365</v>
      </c>
      <c r="F856" s="43">
        <f>COUNTIF(E857:$E$981,365)</f>
        <v>125</v>
      </c>
      <c r="G856" s="43">
        <f>COUNTIF(E857:$E$981,366)</f>
        <v>0</v>
      </c>
      <c r="H856" s="2"/>
    </row>
    <row r="857" spans="1:8" x14ac:dyDescent="0.25">
      <c r="A857" s="45">
        <f t="shared" si="27"/>
        <v>46451</v>
      </c>
      <c r="B857" s="49">
        <f>ROUND(('Все выпуски'!$Z$3*'Все выпуски'!$Z$6/100)*((VLOOKUP(IF(D857="Нет",VLOOKUP(C857,'Айгенис Оп31'!$A$2:$C$13,3,0),VLOOKUP((C857-1),'Айгенис Оп31'!$A$2:$C$13,3,0)),$A$2:$G$981,6,0)-VLOOKUP(A857,$A$2:$G$981,6,0))/365+(VLOOKUP(IF(D857="Нет",VLOOKUP(C857,'Айгенис Оп31'!$A$2:$C$13,3,0),VLOOKUP((C857-1),'Айгенис Оп31'!$A$2:$C$13,3,0)),$A$2:$G$981,7,0)-VLOOKUP(A857,$A$2:$G$981,7,0))/366),2)</f>
        <v>2.33</v>
      </c>
      <c r="C857" s="1">
        <f>COUNTIF($D$2:D857,"Да")</f>
        <v>9</v>
      </c>
      <c r="D857" s="42" t="str">
        <f>IF(ISERROR(VLOOKUP(A857,'Айгенис Оп31'!$C$3:$C$13,1,0)),"Нет","Да")</f>
        <v>Нет</v>
      </c>
      <c r="E857" s="43">
        <f t="shared" si="26"/>
        <v>365</v>
      </c>
      <c r="F857" s="43">
        <f>COUNTIF(E858:$E$981,365)</f>
        <v>124</v>
      </c>
      <c r="G857" s="43">
        <f>COUNTIF(E858:$E$981,366)</f>
        <v>0</v>
      </c>
      <c r="H857" s="2"/>
    </row>
    <row r="858" spans="1:8" x14ac:dyDescent="0.25">
      <c r="A858" s="45">
        <f t="shared" si="27"/>
        <v>46452</v>
      </c>
      <c r="B858" s="49">
        <f>ROUND(('Все выпуски'!$Z$3*'Все выпуски'!$Z$6/100)*((VLOOKUP(IF(D858="Нет",VLOOKUP(C858,'Айгенис Оп31'!$A$2:$C$13,3,0),VLOOKUP((C858-1),'Айгенис Оп31'!$A$2:$C$13,3,0)),$A$2:$G$981,6,0)-VLOOKUP(A858,$A$2:$G$981,6,0))/365+(VLOOKUP(IF(D858="Нет",VLOOKUP(C858,'Айгенис Оп31'!$A$2:$C$13,3,0),VLOOKUP((C858-1),'Айгенис Оп31'!$A$2:$C$13,3,0)),$A$2:$G$981,7,0)-VLOOKUP(A858,$A$2:$G$981,7,0))/366),2)</f>
        <v>2.4300000000000002</v>
      </c>
      <c r="C858" s="1">
        <f>COUNTIF($D$2:D858,"Да")</f>
        <v>9</v>
      </c>
      <c r="D858" s="42" t="str">
        <f>IF(ISERROR(VLOOKUP(A858,'Айгенис Оп31'!$C$3:$C$13,1,0)),"Нет","Да")</f>
        <v>Нет</v>
      </c>
      <c r="E858" s="43">
        <f t="shared" si="26"/>
        <v>365</v>
      </c>
      <c r="F858" s="43">
        <f>COUNTIF(E859:$E$981,365)</f>
        <v>123</v>
      </c>
      <c r="G858" s="43">
        <f>COUNTIF(E859:$E$981,366)</f>
        <v>0</v>
      </c>
      <c r="H858" s="2"/>
    </row>
    <row r="859" spans="1:8" x14ac:dyDescent="0.25">
      <c r="A859" s="45">
        <f t="shared" si="27"/>
        <v>46453</v>
      </c>
      <c r="B859" s="49">
        <f>ROUND(('Все выпуски'!$Z$3*'Все выпуски'!$Z$6/100)*((VLOOKUP(IF(D859="Нет",VLOOKUP(C859,'Айгенис Оп31'!$A$2:$C$13,3,0),VLOOKUP((C859-1),'Айгенис Оп31'!$A$2:$C$13,3,0)),$A$2:$G$981,6,0)-VLOOKUP(A859,$A$2:$G$981,6,0))/365+(VLOOKUP(IF(D859="Нет",VLOOKUP(C859,'Айгенис Оп31'!$A$2:$C$13,3,0),VLOOKUP((C859-1),'Айгенис Оп31'!$A$2:$C$13,3,0)),$A$2:$G$981,7,0)-VLOOKUP(A859,$A$2:$G$981,7,0))/366),2)</f>
        <v>2.5299999999999998</v>
      </c>
      <c r="C859" s="1">
        <f>COUNTIF($D$2:D859,"Да")</f>
        <v>9</v>
      </c>
      <c r="D859" s="42" t="str">
        <f>IF(ISERROR(VLOOKUP(A859,'Айгенис Оп31'!$C$3:$C$13,1,0)),"Нет","Да")</f>
        <v>Нет</v>
      </c>
      <c r="E859" s="43">
        <f t="shared" si="26"/>
        <v>365</v>
      </c>
      <c r="F859" s="43">
        <f>COUNTIF(E860:$E$981,365)</f>
        <v>122</v>
      </c>
      <c r="G859" s="43">
        <f>COUNTIF(E860:$E$981,366)</f>
        <v>0</v>
      </c>
      <c r="H859" s="2"/>
    </row>
    <row r="860" spans="1:8" x14ac:dyDescent="0.25">
      <c r="A860" s="45">
        <f t="shared" si="27"/>
        <v>46454</v>
      </c>
      <c r="B860" s="49">
        <f>ROUND(('Все выпуски'!$Z$3*'Все выпуски'!$Z$6/100)*((VLOOKUP(IF(D860="Нет",VLOOKUP(C860,'Айгенис Оп31'!$A$2:$C$13,3,0),VLOOKUP((C860-1),'Айгенис Оп31'!$A$2:$C$13,3,0)),$A$2:$G$981,6,0)-VLOOKUP(A860,$A$2:$G$981,6,0))/365+(VLOOKUP(IF(D860="Нет",VLOOKUP(C860,'Айгенис Оп31'!$A$2:$C$13,3,0),VLOOKUP((C860-1),'Айгенис Оп31'!$A$2:$C$13,3,0)),$A$2:$G$981,7,0)-VLOOKUP(A860,$A$2:$G$981,7,0))/366),2)</f>
        <v>2.64</v>
      </c>
      <c r="C860" s="1">
        <f>COUNTIF($D$2:D860,"Да")</f>
        <v>9</v>
      </c>
      <c r="D860" s="42" t="str">
        <f>IF(ISERROR(VLOOKUP(A860,'Айгенис Оп31'!$C$3:$C$13,1,0)),"Нет","Да")</f>
        <v>Нет</v>
      </c>
      <c r="E860" s="43">
        <f t="shared" si="26"/>
        <v>365</v>
      </c>
      <c r="F860" s="43">
        <f>COUNTIF(E861:$E$981,365)</f>
        <v>121</v>
      </c>
      <c r="G860" s="43">
        <f>COUNTIF(E861:$E$981,366)</f>
        <v>0</v>
      </c>
      <c r="H860" s="2"/>
    </row>
    <row r="861" spans="1:8" x14ac:dyDescent="0.25">
      <c r="A861" s="45">
        <f t="shared" si="27"/>
        <v>46455</v>
      </c>
      <c r="B861" s="49">
        <f>ROUND(('Все выпуски'!$Z$3*'Все выпуски'!$Z$6/100)*((VLOOKUP(IF(D861="Нет",VLOOKUP(C861,'Айгенис Оп31'!$A$2:$C$13,3,0),VLOOKUP((C861-1),'Айгенис Оп31'!$A$2:$C$13,3,0)),$A$2:$G$981,6,0)-VLOOKUP(A861,$A$2:$G$981,6,0))/365+(VLOOKUP(IF(D861="Нет",VLOOKUP(C861,'Айгенис Оп31'!$A$2:$C$13,3,0),VLOOKUP((C861-1),'Айгенис Оп31'!$A$2:$C$13,3,0)),$A$2:$G$981,7,0)-VLOOKUP(A861,$A$2:$G$981,7,0))/366),2)</f>
        <v>2.74</v>
      </c>
      <c r="C861" s="1">
        <f>COUNTIF($D$2:D861,"Да")</f>
        <v>9</v>
      </c>
      <c r="D861" s="42" t="str">
        <f>IF(ISERROR(VLOOKUP(A861,'Айгенис Оп31'!$C$3:$C$13,1,0)),"Нет","Да")</f>
        <v>Нет</v>
      </c>
      <c r="E861" s="43">
        <f t="shared" si="26"/>
        <v>365</v>
      </c>
      <c r="F861" s="43">
        <f>COUNTIF(E862:$E$981,365)</f>
        <v>120</v>
      </c>
      <c r="G861" s="43">
        <f>COUNTIF(E862:$E$981,366)</f>
        <v>0</v>
      </c>
      <c r="H861" s="2"/>
    </row>
    <row r="862" spans="1:8" x14ac:dyDescent="0.25">
      <c r="A862" s="45">
        <f t="shared" si="27"/>
        <v>46456</v>
      </c>
      <c r="B862" s="49">
        <f>ROUND(('Все выпуски'!$Z$3*'Все выпуски'!$Z$6/100)*((VLOOKUP(IF(D862="Нет",VLOOKUP(C862,'Айгенис Оп31'!$A$2:$C$13,3,0),VLOOKUP((C862-1),'Айгенис Оп31'!$A$2:$C$13,3,0)),$A$2:$G$981,6,0)-VLOOKUP(A862,$A$2:$G$981,6,0))/365+(VLOOKUP(IF(D862="Нет",VLOOKUP(C862,'Айгенис Оп31'!$A$2:$C$13,3,0),VLOOKUP((C862-1),'Айгенис Оп31'!$A$2:$C$13,3,0)),$A$2:$G$981,7,0)-VLOOKUP(A862,$A$2:$G$981,7,0))/366),2)</f>
        <v>2.84</v>
      </c>
      <c r="C862" s="1">
        <f>COUNTIF($D$2:D862,"Да")</f>
        <v>9</v>
      </c>
      <c r="D862" s="42" t="str">
        <f>IF(ISERROR(VLOOKUP(A862,'Айгенис Оп31'!$C$3:$C$13,1,0)),"Нет","Да")</f>
        <v>Нет</v>
      </c>
      <c r="E862" s="43">
        <f t="shared" si="26"/>
        <v>365</v>
      </c>
      <c r="F862" s="43">
        <f>COUNTIF(E863:$E$981,365)</f>
        <v>119</v>
      </c>
      <c r="G862" s="43">
        <f>COUNTIF(E863:$E$981,366)</f>
        <v>0</v>
      </c>
      <c r="H862" s="2"/>
    </row>
    <row r="863" spans="1:8" x14ac:dyDescent="0.25">
      <c r="A863" s="45">
        <f t="shared" si="27"/>
        <v>46457</v>
      </c>
      <c r="B863" s="49">
        <f>ROUND(('Все выпуски'!$Z$3*'Все выпуски'!$Z$6/100)*((VLOOKUP(IF(D863="Нет",VLOOKUP(C863,'Айгенис Оп31'!$A$2:$C$13,3,0),VLOOKUP((C863-1),'Айгенис Оп31'!$A$2:$C$13,3,0)),$A$2:$G$981,6,0)-VLOOKUP(A863,$A$2:$G$981,6,0))/365+(VLOOKUP(IF(D863="Нет",VLOOKUP(C863,'Айгенис Оп31'!$A$2:$C$13,3,0),VLOOKUP((C863-1),'Айгенис Оп31'!$A$2:$C$13,3,0)),$A$2:$G$981,7,0)-VLOOKUP(A863,$A$2:$G$981,7,0))/366),2)</f>
        <v>2.94</v>
      </c>
      <c r="C863" s="1">
        <f>COUNTIF($D$2:D863,"Да")</f>
        <v>9</v>
      </c>
      <c r="D863" s="42" t="str">
        <f>IF(ISERROR(VLOOKUP(A863,'Айгенис Оп31'!$C$3:$C$13,1,0)),"Нет","Да")</f>
        <v>Нет</v>
      </c>
      <c r="E863" s="43">
        <f t="shared" si="26"/>
        <v>365</v>
      </c>
      <c r="F863" s="43">
        <f>COUNTIF(E864:$E$981,365)</f>
        <v>118</v>
      </c>
      <c r="G863" s="43">
        <f>COUNTIF(E864:$E$981,366)</f>
        <v>0</v>
      </c>
      <c r="H863" s="2"/>
    </row>
    <row r="864" spans="1:8" x14ac:dyDescent="0.25">
      <c r="A864" s="45">
        <f t="shared" si="27"/>
        <v>46458</v>
      </c>
      <c r="B864" s="49">
        <f>ROUND(('Все выпуски'!$Z$3*'Все выпуски'!$Z$6/100)*((VLOOKUP(IF(D864="Нет",VLOOKUP(C864,'Айгенис Оп31'!$A$2:$C$13,3,0),VLOOKUP((C864-1),'Айгенис Оп31'!$A$2:$C$13,3,0)),$A$2:$G$981,6,0)-VLOOKUP(A864,$A$2:$G$981,6,0))/365+(VLOOKUP(IF(D864="Нет",VLOOKUP(C864,'Айгенис Оп31'!$A$2:$C$13,3,0),VLOOKUP((C864-1),'Айгенис Оп31'!$A$2:$C$13,3,0)),$A$2:$G$981,7,0)-VLOOKUP(A864,$A$2:$G$981,7,0))/366),2)</f>
        <v>3.04</v>
      </c>
      <c r="C864" s="1">
        <f>COUNTIF($D$2:D864,"Да")</f>
        <v>9</v>
      </c>
      <c r="D864" s="42" t="str">
        <f>IF(ISERROR(VLOOKUP(A864,'Айгенис Оп31'!$C$3:$C$13,1,0)),"Нет","Да")</f>
        <v>Нет</v>
      </c>
      <c r="E864" s="43">
        <f t="shared" si="26"/>
        <v>365</v>
      </c>
      <c r="F864" s="43">
        <f>COUNTIF(E865:$E$981,365)</f>
        <v>117</v>
      </c>
      <c r="G864" s="43">
        <f>COUNTIF(E865:$E$981,366)</f>
        <v>0</v>
      </c>
      <c r="H864" s="2"/>
    </row>
    <row r="865" spans="1:8" x14ac:dyDescent="0.25">
      <c r="A865" s="45">
        <f t="shared" si="27"/>
        <v>46459</v>
      </c>
      <c r="B865" s="49">
        <f>ROUND(('Все выпуски'!$Z$3*'Все выпуски'!$Z$6/100)*((VLOOKUP(IF(D865="Нет",VLOOKUP(C865,'Айгенис Оп31'!$A$2:$C$13,3,0),VLOOKUP((C865-1),'Айгенис Оп31'!$A$2:$C$13,3,0)),$A$2:$G$981,6,0)-VLOOKUP(A865,$A$2:$G$981,6,0))/365+(VLOOKUP(IF(D865="Нет",VLOOKUP(C865,'Айгенис Оп31'!$A$2:$C$13,3,0),VLOOKUP((C865-1),'Айгенис Оп31'!$A$2:$C$13,3,0)),$A$2:$G$981,7,0)-VLOOKUP(A865,$A$2:$G$981,7,0))/366),2)</f>
        <v>3.14</v>
      </c>
      <c r="C865" s="1">
        <f>COUNTIF($D$2:D865,"Да")</f>
        <v>9</v>
      </c>
      <c r="D865" s="42" t="str">
        <f>IF(ISERROR(VLOOKUP(A865,'Айгенис Оп31'!$C$3:$C$13,1,0)),"Нет","Да")</f>
        <v>Нет</v>
      </c>
      <c r="E865" s="43">
        <f t="shared" si="26"/>
        <v>365</v>
      </c>
      <c r="F865" s="43">
        <f>COUNTIF(E866:$E$981,365)</f>
        <v>116</v>
      </c>
      <c r="G865" s="43">
        <f>COUNTIF(E866:$E$981,366)</f>
        <v>0</v>
      </c>
      <c r="H865" s="2"/>
    </row>
    <row r="866" spans="1:8" x14ac:dyDescent="0.25">
      <c r="A866" s="45">
        <f t="shared" si="27"/>
        <v>46460</v>
      </c>
      <c r="B866" s="49">
        <f>ROUND(('Все выпуски'!$Z$3*'Все выпуски'!$Z$6/100)*((VLOOKUP(IF(D866="Нет",VLOOKUP(C866,'Айгенис Оп31'!$A$2:$C$13,3,0),VLOOKUP((C866-1),'Айгенис Оп31'!$A$2:$C$13,3,0)),$A$2:$G$981,6,0)-VLOOKUP(A866,$A$2:$G$981,6,0))/365+(VLOOKUP(IF(D866="Нет",VLOOKUP(C866,'Айгенис Оп31'!$A$2:$C$13,3,0),VLOOKUP((C866-1),'Айгенис Оп31'!$A$2:$C$13,3,0)),$A$2:$G$981,7,0)-VLOOKUP(A866,$A$2:$G$981,7,0))/366),2)</f>
        <v>3.24</v>
      </c>
      <c r="C866" s="1">
        <f>COUNTIF($D$2:D866,"Да")</f>
        <v>9</v>
      </c>
      <c r="D866" s="42" t="str">
        <f>IF(ISERROR(VLOOKUP(A866,'Айгенис Оп31'!$C$3:$C$13,1,0)),"Нет","Да")</f>
        <v>Нет</v>
      </c>
      <c r="E866" s="43">
        <f t="shared" si="26"/>
        <v>365</v>
      </c>
      <c r="F866" s="43">
        <f>COUNTIF(E867:$E$981,365)</f>
        <v>115</v>
      </c>
      <c r="G866" s="43">
        <f>COUNTIF(E867:$E$981,366)</f>
        <v>0</v>
      </c>
      <c r="H866" s="2"/>
    </row>
    <row r="867" spans="1:8" x14ac:dyDescent="0.25">
      <c r="A867" s="45">
        <f t="shared" si="27"/>
        <v>46461</v>
      </c>
      <c r="B867" s="49">
        <f>ROUND(('Все выпуски'!$Z$3*'Все выпуски'!$Z$6/100)*((VLOOKUP(IF(D867="Нет",VLOOKUP(C867,'Айгенис Оп31'!$A$2:$C$13,3,0),VLOOKUP((C867-1),'Айгенис Оп31'!$A$2:$C$13,3,0)),$A$2:$G$981,6,0)-VLOOKUP(A867,$A$2:$G$981,6,0))/365+(VLOOKUP(IF(D867="Нет",VLOOKUP(C867,'Айгенис Оп31'!$A$2:$C$13,3,0),VLOOKUP((C867-1),'Айгенис Оп31'!$A$2:$C$13,3,0)),$A$2:$G$981,7,0)-VLOOKUP(A867,$A$2:$G$981,7,0))/366),2)</f>
        <v>3.35</v>
      </c>
      <c r="C867" s="1">
        <f>COUNTIF($D$2:D867,"Да")</f>
        <v>9</v>
      </c>
      <c r="D867" s="42" t="str">
        <f>IF(ISERROR(VLOOKUP(A867,'Айгенис Оп31'!$C$3:$C$13,1,0)),"Нет","Да")</f>
        <v>Нет</v>
      </c>
      <c r="E867" s="43">
        <f t="shared" si="26"/>
        <v>365</v>
      </c>
      <c r="F867" s="43">
        <f>COUNTIF(E868:$E$981,365)</f>
        <v>114</v>
      </c>
      <c r="G867" s="43">
        <f>COUNTIF(E868:$E$981,366)</f>
        <v>0</v>
      </c>
      <c r="H867" s="2"/>
    </row>
    <row r="868" spans="1:8" x14ac:dyDescent="0.25">
      <c r="A868" s="45">
        <f t="shared" si="27"/>
        <v>46462</v>
      </c>
      <c r="B868" s="49">
        <f>ROUND(('Все выпуски'!$Z$3*'Все выпуски'!$Z$6/100)*((VLOOKUP(IF(D868="Нет",VLOOKUP(C868,'Айгенис Оп31'!$A$2:$C$13,3,0),VLOOKUP((C868-1),'Айгенис Оп31'!$A$2:$C$13,3,0)),$A$2:$G$981,6,0)-VLOOKUP(A868,$A$2:$G$981,6,0))/365+(VLOOKUP(IF(D868="Нет",VLOOKUP(C868,'Айгенис Оп31'!$A$2:$C$13,3,0),VLOOKUP((C868-1),'Айгенис Оп31'!$A$2:$C$13,3,0)),$A$2:$G$981,7,0)-VLOOKUP(A868,$A$2:$G$981,7,0))/366),2)</f>
        <v>3.45</v>
      </c>
      <c r="C868" s="1">
        <f>COUNTIF($D$2:D868,"Да")</f>
        <v>9</v>
      </c>
      <c r="D868" s="42" t="str">
        <f>IF(ISERROR(VLOOKUP(A868,'Айгенис Оп31'!$C$3:$C$13,1,0)),"Нет","Да")</f>
        <v>Нет</v>
      </c>
      <c r="E868" s="43">
        <f t="shared" si="26"/>
        <v>365</v>
      </c>
      <c r="F868" s="43">
        <f>COUNTIF(E869:$E$981,365)</f>
        <v>113</v>
      </c>
      <c r="G868" s="43">
        <f>COUNTIF(E869:$E$981,366)</f>
        <v>0</v>
      </c>
      <c r="H868" s="2"/>
    </row>
    <row r="869" spans="1:8" x14ac:dyDescent="0.25">
      <c r="A869" s="45">
        <f t="shared" si="27"/>
        <v>46463</v>
      </c>
      <c r="B869" s="49">
        <f>ROUND(('Все выпуски'!$Z$3*'Все выпуски'!$Z$6/100)*((VLOOKUP(IF(D869="Нет",VLOOKUP(C869,'Айгенис Оп31'!$A$2:$C$13,3,0),VLOOKUP((C869-1),'Айгенис Оп31'!$A$2:$C$13,3,0)),$A$2:$G$981,6,0)-VLOOKUP(A869,$A$2:$G$981,6,0))/365+(VLOOKUP(IF(D869="Нет",VLOOKUP(C869,'Айгенис Оп31'!$A$2:$C$13,3,0),VLOOKUP((C869-1),'Айгенис Оп31'!$A$2:$C$13,3,0)),$A$2:$G$981,7,0)-VLOOKUP(A869,$A$2:$G$981,7,0))/366),2)</f>
        <v>3.55</v>
      </c>
      <c r="C869" s="1">
        <f>COUNTIF($D$2:D869,"Да")</f>
        <v>9</v>
      </c>
      <c r="D869" s="42" t="str">
        <f>IF(ISERROR(VLOOKUP(A869,'Айгенис Оп31'!$C$3:$C$13,1,0)),"Нет","Да")</f>
        <v>Нет</v>
      </c>
      <c r="E869" s="43">
        <f t="shared" si="26"/>
        <v>365</v>
      </c>
      <c r="F869" s="43">
        <f>COUNTIF(E870:$E$981,365)</f>
        <v>112</v>
      </c>
      <c r="G869" s="43">
        <f>COUNTIF(E870:$E$981,366)</f>
        <v>0</v>
      </c>
      <c r="H869" s="2"/>
    </row>
    <row r="870" spans="1:8" x14ac:dyDescent="0.25">
      <c r="A870" s="45">
        <f t="shared" si="27"/>
        <v>46464</v>
      </c>
      <c r="B870" s="49">
        <f>ROUND(('Все выпуски'!$Z$3*'Все выпуски'!$Z$6/100)*((VLOOKUP(IF(D870="Нет",VLOOKUP(C870,'Айгенис Оп31'!$A$2:$C$13,3,0),VLOOKUP((C870-1),'Айгенис Оп31'!$A$2:$C$13,3,0)),$A$2:$G$981,6,0)-VLOOKUP(A870,$A$2:$G$981,6,0))/365+(VLOOKUP(IF(D870="Нет",VLOOKUP(C870,'Айгенис Оп31'!$A$2:$C$13,3,0),VLOOKUP((C870-1),'Айгенис Оп31'!$A$2:$C$13,3,0)),$A$2:$G$981,7,0)-VLOOKUP(A870,$A$2:$G$981,7,0))/366),2)</f>
        <v>3.65</v>
      </c>
      <c r="C870" s="1">
        <f>COUNTIF($D$2:D870,"Да")</f>
        <v>9</v>
      </c>
      <c r="D870" s="42" t="str">
        <f>IF(ISERROR(VLOOKUP(A870,'Айгенис Оп31'!$C$3:$C$13,1,0)),"Нет","Да")</f>
        <v>Нет</v>
      </c>
      <c r="E870" s="43">
        <f t="shared" si="26"/>
        <v>365</v>
      </c>
      <c r="F870" s="43">
        <f>COUNTIF(E871:$E$981,365)</f>
        <v>111</v>
      </c>
      <c r="G870" s="43">
        <f>COUNTIF(E871:$E$981,366)</f>
        <v>0</v>
      </c>
      <c r="H870" s="2"/>
    </row>
    <row r="871" spans="1:8" x14ac:dyDescent="0.25">
      <c r="A871" s="45">
        <f t="shared" si="27"/>
        <v>46465</v>
      </c>
      <c r="B871" s="49">
        <f>ROUND(('Все выпуски'!$Z$3*'Все выпуски'!$Z$6/100)*((VLOOKUP(IF(D871="Нет",VLOOKUP(C871,'Айгенис Оп31'!$A$2:$C$13,3,0),VLOOKUP((C871-1),'Айгенис Оп31'!$A$2:$C$13,3,0)),$A$2:$G$981,6,0)-VLOOKUP(A871,$A$2:$G$981,6,0))/365+(VLOOKUP(IF(D871="Нет",VLOOKUP(C871,'Айгенис Оп31'!$A$2:$C$13,3,0),VLOOKUP((C871-1),'Айгенис Оп31'!$A$2:$C$13,3,0)),$A$2:$G$981,7,0)-VLOOKUP(A871,$A$2:$G$981,7,0))/366),2)</f>
        <v>3.75</v>
      </c>
      <c r="C871" s="1">
        <f>COUNTIF($D$2:D871,"Да")</f>
        <v>9</v>
      </c>
      <c r="D871" s="42" t="str">
        <f>IF(ISERROR(VLOOKUP(A871,'Айгенис Оп31'!$C$3:$C$13,1,0)),"Нет","Да")</f>
        <v>Нет</v>
      </c>
      <c r="E871" s="43">
        <f t="shared" si="26"/>
        <v>365</v>
      </c>
      <c r="F871" s="43">
        <f>COUNTIF(E872:$E$981,365)</f>
        <v>110</v>
      </c>
      <c r="G871" s="43">
        <f>COUNTIF(E872:$E$981,366)</f>
        <v>0</v>
      </c>
      <c r="H871" s="2"/>
    </row>
    <row r="872" spans="1:8" x14ac:dyDescent="0.25">
      <c r="A872" s="45">
        <f t="shared" si="27"/>
        <v>46466</v>
      </c>
      <c r="B872" s="49">
        <f>ROUND(('Все выпуски'!$Z$3*'Все выпуски'!$Z$6/100)*((VLOOKUP(IF(D872="Нет",VLOOKUP(C872,'Айгенис Оп31'!$A$2:$C$13,3,0),VLOOKUP((C872-1),'Айгенис Оп31'!$A$2:$C$13,3,0)),$A$2:$G$981,6,0)-VLOOKUP(A872,$A$2:$G$981,6,0))/365+(VLOOKUP(IF(D872="Нет",VLOOKUP(C872,'Айгенис Оп31'!$A$2:$C$13,3,0),VLOOKUP((C872-1),'Айгенис Оп31'!$A$2:$C$13,3,0)),$A$2:$G$981,7,0)-VLOOKUP(A872,$A$2:$G$981,7,0))/366),2)</f>
        <v>3.85</v>
      </c>
      <c r="C872" s="1">
        <f>COUNTIF($D$2:D872,"Да")</f>
        <v>9</v>
      </c>
      <c r="D872" s="42" t="str">
        <f>IF(ISERROR(VLOOKUP(A872,'Айгенис Оп31'!$C$3:$C$13,1,0)),"Нет","Да")</f>
        <v>Нет</v>
      </c>
      <c r="E872" s="43">
        <f t="shared" si="26"/>
        <v>365</v>
      </c>
      <c r="F872" s="43">
        <f>COUNTIF(E873:$E$981,365)</f>
        <v>109</v>
      </c>
      <c r="G872" s="43">
        <f>COUNTIF(E873:$E$981,366)</f>
        <v>0</v>
      </c>
      <c r="H872" s="2"/>
    </row>
    <row r="873" spans="1:8" x14ac:dyDescent="0.25">
      <c r="A873" s="45">
        <f t="shared" si="27"/>
        <v>46467</v>
      </c>
      <c r="B873" s="49">
        <f>ROUND(('Все выпуски'!$Z$3*'Все выпуски'!$Z$6/100)*((VLOOKUP(IF(D873="Нет",VLOOKUP(C873,'Айгенис Оп31'!$A$2:$C$13,3,0),VLOOKUP((C873-1),'Айгенис Оп31'!$A$2:$C$13,3,0)),$A$2:$G$981,6,0)-VLOOKUP(A873,$A$2:$G$981,6,0))/365+(VLOOKUP(IF(D873="Нет",VLOOKUP(C873,'Айгенис Оп31'!$A$2:$C$13,3,0),VLOOKUP((C873-1),'Айгенис Оп31'!$A$2:$C$13,3,0)),$A$2:$G$981,7,0)-VLOOKUP(A873,$A$2:$G$981,7,0))/366),2)</f>
        <v>3.95</v>
      </c>
      <c r="C873" s="1">
        <f>COUNTIF($D$2:D873,"Да")</f>
        <v>9</v>
      </c>
      <c r="D873" s="42" t="str">
        <f>IF(ISERROR(VLOOKUP(A873,'Айгенис Оп31'!$C$3:$C$13,1,0)),"Нет","Да")</f>
        <v>Нет</v>
      </c>
      <c r="E873" s="43">
        <f t="shared" si="26"/>
        <v>365</v>
      </c>
      <c r="F873" s="43">
        <f>COUNTIF(E874:$E$981,365)</f>
        <v>108</v>
      </c>
      <c r="G873" s="43">
        <f>COUNTIF(E874:$E$981,366)</f>
        <v>0</v>
      </c>
      <c r="H873" s="2"/>
    </row>
    <row r="874" spans="1:8" x14ac:dyDescent="0.25">
      <c r="A874" s="45">
        <f t="shared" si="27"/>
        <v>46468</v>
      </c>
      <c r="B874" s="49">
        <f>ROUND(('Все выпуски'!$Z$3*'Все выпуски'!$Z$6/100)*((VLOOKUP(IF(D874="Нет",VLOOKUP(C874,'Айгенис Оп31'!$A$2:$C$13,3,0),VLOOKUP((C874-1),'Айгенис Оп31'!$A$2:$C$13,3,0)),$A$2:$G$981,6,0)-VLOOKUP(A874,$A$2:$G$981,6,0))/365+(VLOOKUP(IF(D874="Нет",VLOOKUP(C874,'Айгенис Оп31'!$A$2:$C$13,3,0),VLOOKUP((C874-1),'Айгенис Оп31'!$A$2:$C$13,3,0)),$A$2:$G$981,7,0)-VLOOKUP(A874,$A$2:$G$981,7,0))/366),2)</f>
        <v>4.05</v>
      </c>
      <c r="C874" s="1">
        <f>COUNTIF($D$2:D874,"Да")</f>
        <v>9</v>
      </c>
      <c r="D874" s="42" t="str">
        <f>IF(ISERROR(VLOOKUP(A874,'Айгенис Оп31'!$C$3:$C$13,1,0)),"Нет","Да")</f>
        <v>Нет</v>
      </c>
      <c r="E874" s="43">
        <f t="shared" si="26"/>
        <v>365</v>
      </c>
      <c r="F874" s="43">
        <f>COUNTIF(E875:$E$981,365)</f>
        <v>107</v>
      </c>
      <c r="G874" s="43">
        <f>COUNTIF(E875:$E$981,366)</f>
        <v>0</v>
      </c>
      <c r="H874" s="2"/>
    </row>
    <row r="875" spans="1:8" x14ac:dyDescent="0.25">
      <c r="A875" s="45">
        <f t="shared" si="27"/>
        <v>46469</v>
      </c>
      <c r="B875" s="49">
        <f>ROUND(('Все выпуски'!$Z$3*'Все выпуски'!$Z$6/100)*((VLOOKUP(IF(D875="Нет",VLOOKUP(C875,'Айгенис Оп31'!$A$2:$C$13,3,0),VLOOKUP((C875-1),'Айгенис Оп31'!$A$2:$C$13,3,0)),$A$2:$G$981,6,0)-VLOOKUP(A875,$A$2:$G$981,6,0))/365+(VLOOKUP(IF(D875="Нет",VLOOKUP(C875,'Айгенис Оп31'!$A$2:$C$13,3,0),VLOOKUP((C875-1),'Айгенис Оп31'!$A$2:$C$13,3,0)),$A$2:$G$981,7,0)-VLOOKUP(A875,$A$2:$G$981,7,0))/366),2)</f>
        <v>4.16</v>
      </c>
      <c r="C875" s="1">
        <f>COUNTIF($D$2:D875,"Да")</f>
        <v>9</v>
      </c>
      <c r="D875" s="42" t="str">
        <f>IF(ISERROR(VLOOKUP(A875,'Айгенис Оп31'!$C$3:$C$13,1,0)),"Нет","Да")</f>
        <v>Нет</v>
      </c>
      <c r="E875" s="43">
        <f t="shared" si="26"/>
        <v>365</v>
      </c>
      <c r="F875" s="43">
        <f>COUNTIF(E876:$E$981,365)</f>
        <v>106</v>
      </c>
      <c r="G875" s="43">
        <f>COUNTIF(E876:$E$981,366)</f>
        <v>0</v>
      </c>
      <c r="H875" s="2"/>
    </row>
    <row r="876" spans="1:8" x14ac:dyDescent="0.25">
      <c r="A876" s="45">
        <f t="shared" si="27"/>
        <v>46470</v>
      </c>
      <c r="B876" s="49">
        <f>ROUND(('Все выпуски'!$Z$3*'Все выпуски'!$Z$6/100)*((VLOOKUP(IF(D876="Нет",VLOOKUP(C876,'Айгенис Оп31'!$A$2:$C$13,3,0),VLOOKUP((C876-1),'Айгенис Оп31'!$A$2:$C$13,3,0)),$A$2:$G$981,6,0)-VLOOKUP(A876,$A$2:$G$981,6,0))/365+(VLOOKUP(IF(D876="Нет",VLOOKUP(C876,'Айгенис Оп31'!$A$2:$C$13,3,0),VLOOKUP((C876-1),'Айгенис Оп31'!$A$2:$C$13,3,0)),$A$2:$G$981,7,0)-VLOOKUP(A876,$A$2:$G$981,7,0))/366),2)</f>
        <v>4.26</v>
      </c>
      <c r="C876" s="1">
        <f>COUNTIF($D$2:D876,"Да")</f>
        <v>9</v>
      </c>
      <c r="D876" s="42" t="str">
        <f>IF(ISERROR(VLOOKUP(A876,'Айгенис Оп31'!$C$3:$C$13,1,0)),"Нет","Да")</f>
        <v>Нет</v>
      </c>
      <c r="E876" s="43">
        <f t="shared" si="26"/>
        <v>365</v>
      </c>
      <c r="F876" s="43">
        <f>COUNTIF(E877:$E$981,365)</f>
        <v>105</v>
      </c>
      <c r="G876" s="43">
        <f>COUNTIF(E877:$E$981,366)</f>
        <v>0</v>
      </c>
      <c r="H876" s="2"/>
    </row>
    <row r="877" spans="1:8" x14ac:dyDescent="0.25">
      <c r="A877" s="45">
        <f t="shared" si="27"/>
        <v>46471</v>
      </c>
      <c r="B877" s="49">
        <f>ROUND(('Все выпуски'!$Z$3*'Все выпуски'!$Z$6/100)*((VLOOKUP(IF(D877="Нет",VLOOKUP(C877,'Айгенис Оп31'!$A$2:$C$13,3,0),VLOOKUP((C877-1),'Айгенис Оп31'!$A$2:$C$13,3,0)),$A$2:$G$981,6,0)-VLOOKUP(A877,$A$2:$G$981,6,0))/365+(VLOOKUP(IF(D877="Нет",VLOOKUP(C877,'Айгенис Оп31'!$A$2:$C$13,3,0),VLOOKUP((C877-1),'Айгенис Оп31'!$A$2:$C$13,3,0)),$A$2:$G$981,7,0)-VLOOKUP(A877,$A$2:$G$981,7,0))/366),2)</f>
        <v>4.3600000000000003</v>
      </c>
      <c r="C877" s="1">
        <f>COUNTIF($D$2:D877,"Да")</f>
        <v>9</v>
      </c>
      <c r="D877" s="42" t="str">
        <f>IF(ISERROR(VLOOKUP(A877,'Айгенис Оп31'!$C$3:$C$13,1,0)),"Нет","Да")</f>
        <v>Нет</v>
      </c>
      <c r="E877" s="43">
        <f t="shared" si="26"/>
        <v>365</v>
      </c>
      <c r="F877" s="43">
        <f>COUNTIF(E878:$E$981,365)</f>
        <v>104</v>
      </c>
      <c r="G877" s="43">
        <f>COUNTIF(E878:$E$981,366)</f>
        <v>0</v>
      </c>
      <c r="H877" s="2"/>
    </row>
    <row r="878" spans="1:8" x14ac:dyDescent="0.25">
      <c r="A878" s="45">
        <f t="shared" si="27"/>
        <v>46472</v>
      </c>
      <c r="B878" s="49">
        <f>ROUND(('Все выпуски'!$Z$3*'Все выпуски'!$Z$6/100)*((VLOOKUP(IF(D878="Нет",VLOOKUP(C878,'Айгенис Оп31'!$A$2:$C$13,3,0),VLOOKUP((C878-1),'Айгенис Оп31'!$A$2:$C$13,3,0)),$A$2:$G$981,6,0)-VLOOKUP(A878,$A$2:$G$981,6,0))/365+(VLOOKUP(IF(D878="Нет",VLOOKUP(C878,'Айгенис Оп31'!$A$2:$C$13,3,0),VLOOKUP((C878-1),'Айгенис Оп31'!$A$2:$C$13,3,0)),$A$2:$G$981,7,0)-VLOOKUP(A878,$A$2:$G$981,7,0))/366),2)</f>
        <v>4.46</v>
      </c>
      <c r="C878" s="1">
        <f>COUNTIF($D$2:D878,"Да")</f>
        <v>9</v>
      </c>
      <c r="D878" s="42" t="str">
        <f>IF(ISERROR(VLOOKUP(A878,'Айгенис Оп31'!$C$3:$C$13,1,0)),"Нет","Да")</f>
        <v>Нет</v>
      </c>
      <c r="E878" s="43">
        <f t="shared" si="26"/>
        <v>365</v>
      </c>
      <c r="F878" s="43">
        <f>COUNTIF(E879:$E$981,365)</f>
        <v>103</v>
      </c>
      <c r="G878" s="43">
        <f>COUNTIF(E879:$E$981,366)</f>
        <v>0</v>
      </c>
      <c r="H878" s="2"/>
    </row>
    <row r="879" spans="1:8" x14ac:dyDescent="0.25">
      <c r="A879" s="45">
        <f t="shared" si="27"/>
        <v>46473</v>
      </c>
      <c r="B879" s="49">
        <f>ROUND(('Все выпуски'!$Z$3*'Все выпуски'!$Z$6/100)*((VLOOKUP(IF(D879="Нет",VLOOKUP(C879,'Айгенис Оп31'!$A$2:$C$13,3,0),VLOOKUP((C879-1),'Айгенис Оп31'!$A$2:$C$13,3,0)),$A$2:$G$981,6,0)-VLOOKUP(A879,$A$2:$G$981,6,0))/365+(VLOOKUP(IF(D879="Нет",VLOOKUP(C879,'Айгенис Оп31'!$A$2:$C$13,3,0),VLOOKUP((C879-1),'Айгенис Оп31'!$A$2:$C$13,3,0)),$A$2:$G$981,7,0)-VLOOKUP(A879,$A$2:$G$981,7,0))/366),2)</f>
        <v>4.5599999999999996</v>
      </c>
      <c r="C879" s="1">
        <f>COUNTIF($D$2:D879,"Да")</f>
        <v>9</v>
      </c>
      <c r="D879" s="42" t="str">
        <f>IF(ISERROR(VLOOKUP(A879,'Айгенис Оп31'!$C$3:$C$13,1,0)),"Нет","Да")</f>
        <v>Нет</v>
      </c>
      <c r="E879" s="43">
        <f t="shared" si="26"/>
        <v>365</v>
      </c>
      <c r="F879" s="43">
        <f>COUNTIF(E880:$E$981,365)</f>
        <v>102</v>
      </c>
      <c r="G879" s="43">
        <f>COUNTIF(E880:$E$981,366)</f>
        <v>0</v>
      </c>
      <c r="H879" s="2"/>
    </row>
    <row r="880" spans="1:8" x14ac:dyDescent="0.25">
      <c r="A880" s="45">
        <f t="shared" si="27"/>
        <v>46474</v>
      </c>
      <c r="B880" s="49">
        <f>ROUND(('Все выпуски'!$Z$3*'Все выпуски'!$Z$6/100)*((VLOOKUP(IF(D880="Нет",VLOOKUP(C880,'Айгенис Оп31'!$A$2:$C$13,3,0),VLOOKUP((C880-1),'Айгенис Оп31'!$A$2:$C$13,3,0)),$A$2:$G$981,6,0)-VLOOKUP(A880,$A$2:$G$981,6,0))/365+(VLOOKUP(IF(D880="Нет",VLOOKUP(C880,'Айгенис Оп31'!$A$2:$C$13,3,0),VLOOKUP((C880-1),'Айгенис Оп31'!$A$2:$C$13,3,0)),$A$2:$G$981,7,0)-VLOOKUP(A880,$A$2:$G$981,7,0))/366),2)</f>
        <v>4.66</v>
      </c>
      <c r="C880" s="1">
        <f>COUNTIF($D$2:D880,"Да")</f>
        <v>9</v>
      </c>
      <c r="D880" s="42" t="str">
        <f>IF(ISERROR(VLOOKUP(A880,'Айгенис Оп31'!$C$3:$C$13,1,0)),"Нет","Да")</f>
        <v>Нет</v>
      </c>
      <c r="E880" s="43">
        <f t="shared" si="26"/>
        <v>365</v>
      </c>
      <c r="F880" s="43">
        <f>COUNTIF(E881:$E$981,365)</f>
        <v>101</v>
      </c>
      <c r="G880" s="43">
        <f>COUNTIF(E881:$E$981,366)</f>
        <v>0</v>
      </c>
      <c r="H880" s="2"/>
    </row>
    <row r="881" spans="1:8" x14ac:dyDescent="0.25">
      <c r="A881" s="45">
        <f t="shared" si="27"/>
        <v>46475</v>
      </c>
      <c r="B881" s="49">
        <f>ROUND(('Все выпуски'!$Z$3*'Все выпуски'!$Z$6/100)*((VLOOKUP(IF(D881="Нет",VLOOKUP(C881,'Айгенис Оп31'!$A$2:$C$13,3,0),VLOOKUP((C881-1),'Айгенис Оп31'!$A$2:$C$13,3,0)),$A$2:$G$981,6,0)-VLOOKUP(A881,$A$2:$G$981,6,0))/365+(VLOOKUP(IF(D881="Нет",VLOOKUP(C881,'Айгенис Оп31'!$A$2:$C$13,3,0),VLOOKUP((C881-1),'Айгенис Оп31'!$A$2:$C$13,3,0)),$A$2:$G$981,7,0)-VLOOKUP(A881,$A$2:$G$981,7,0))/366),2)</f>
        <v>4.76</v>
      </c>
      <c r="C881" s="1">
        <f>COUNTIF($D$2:D881,"Да")</f>
        <v>9</v>
      </c>
      <c r="D881" s="42" t="str">
        <f>IF(ISERROR(VLOOKUP(A881,'Айгенис Оп31'!$C$3:$C$13,1,0)),"Нет","Да")</f>
        <v>Нет</v>
      </c>
      <c r="E881" s="43">
        <f t="shared" si="26"/>
        <v>365</v>
      </c>
      <c r="F881" s="43">
        <f>COUNTIF(E882:$E$981,365)</f>
        <v>100</v>
      </c>
      <c r="G881" s="43">
        <f>COUNTIF(E882:$E$981,366)</f>
        <v>0</v>
      </c>
      <c r="H881" s="2"/>
    </row>
    <row r="882" spans="1:8" x14ac:dyDescent="0.25">
      <c r="A882" s="45">
        <f t="shared" si="27"/>
        <v>46476</v>
      </c>
      <c r="B882" s="49">
        <f>ROUND(('Все выпуски'!$Z$3*'Все выпуски'!$Z$6/100)*((VLOOKUP(IF(D882="Нет",VLOOKUP(C882,'Айгенис Оп31'!$A$2:$C$13,3,0),VLOOKUP((C882-1),'Айгенис Оп31'!$A$2:$C$13,3,0)),$A$2:$G$981,6,0)-VLOOKUP(A882,$A$2:$G$981,6,0))/365+(VLOOKUP(IF(D882="Нет",VLOOKUP(C882,'Айгенис Оп31'!$A$2:$C$13,3,0),VLOOKUP((C882-1),'Айгенис Оп31'!$A$2:$C$13,3,0)),$A$2:$G$981,7,0)-VLOOKUP(A882,$A$2:$G$981,7,0))/366),2)</f>
        <v>4.87</v>
      </c>
      <c r="C882" s="1">
        <f>COUNTIF($D$2:D882,"Да")</f>
        <v>9</v>
      </c>
      <c r="D882" s="42" t="str">
        <f>IF(ISERROR(VLOOKUP(A882,'Айгенис Оп31'!$C$3:$C$13,1,0)),"Нет","Да")</f>
        <v>Нет</v>
      </c>
      <c r="E882" s="43">
        <f t="shared" si="26"/>
        <v>365</v>
      </c>
      <c r="F882" s="43">
        <f>COUNTIF(E883:$E$981,365)</f>
        <v>99</v>
      </c>
      <c r="G882" s="43">
        <f>COUNTIF(E883:$E$981,366)</f>
        <v>0</v>
      </c>
      <c r="H882" s="2"/>
    </row>
    <row r="883" spans="1:8" x14ac:dyDescent="0.25">
      <c r="A883" s="45">
        <f t="shared" si="27"/>
        <v>46477</v>
      </c>
      <c r="B883" s="49">
        <f>ROUND(('Все выпуски'!$Z$3*'Все выпуски'!$Z$6/100)*((VLOOKUP(IF(D883="Нет",VLOOKUP(C883,'Айгенис Оп31'!$A$2:$C$13,3,0),VLOOKUP((C883-1),'Айгенис Оп31'!$A$2:$C$13,3,0)),$A$2:$G$981,6,0)-VLOOKUP(A883,$A$2:$G$981,6,0))/365+(VLOOKUP(IF(D883="Нет",VLOOKUP(C883,'Айгенис Оп31'!$A$2:$C$13,3,0),VLOOKUP((C883-1),'Айгенис Оп31'!$A$2:$C$13,3,0)),$A$2:$G$981,7,0)-VLOOKUP(A883,$A$2:$G$981,7,0))/366),2)</f>
        <v>4.97</v>
      </c>
      <c r="C883" s="1">
        <f>COUNTIF($D$2:D883,"Да")</f>
        <v>9</v>
      </c>
      <c r="D883" s="42" t="str">
        <f>IF(ISERROR(VLOOKUP(A883,'Айгенис Оп31'!$C$3:$C$13,1,0)),"Нет","Да")</f>
        <v>Нет</v>
      </c>
      <c r="E883" s="43">
        <f t="shared" si="26"/>
        <v>365</v>
      </c>
      <c r="F883" s="43">
        <f>COUNTIF(E884:$E$981,365)</f>
        <v>98</v>
      </c>
      <c r="G883" s="43">
        <f>COUNTIF(E884:$E$981,366)</f>
        <v>0</v>
      </c>
      <c r="H883" s="2"/>
    </row>
    <row r="884" spans="1:8" x14ac:dyDescent="0.25">
      <c r="A884" s="45">
        <f t="shared" si="27"/>
        <v>46478</v>
      </c>
      <c r="B884" s="49">
        <f>ROUND(('Все выпуски'!$Z$3*'Все выпуски'!$Z$6/100)*((VLOOKUP(IF(D884="Нет",VLOOKUP(C884,'Айгенис Оп31'!$A$2:$C$13,3,0),VLOOKUP((C884-1),'Айгенис Оп31'!$A$2:$C$13,3,0)),$A$2:$G$981,6,0)-VLOOKUP(A884,$A$2:$G$981,6,0))/365+(VLOOKUP(IF(D884="Нет",VLOOKUP(C884,'Айгенис Оп31'!$A$2:$C$13,3,0),VLOOKUP((C884-1),'Айгенис Оп31'!$A$2:$C$13,3,0)),$A$2:$G$981,7,0)-VLOOKUP(A884,$A$2:$G$981,7,0))/366),2)</f>
        <v>5.07</v>
      </c>
      <c r="C884" s="1">
        <f>COUNTIF($D$2:D884,"Да")</f>
        <v>9</v>
      </c>
      <c r="D884" s="42" t="str">
        <f>IF(ISERROR(VLOOKUP(A884,'Айгенис Оп31'!$C$3:$C$13,1,0)),"Нет","Да")</f>
        <v>Нет</v>
      </c>
      <c r="E884" s="43">
        <f t="shared" si="26"/>
        <v>365</v>
      </c>
      <c r="F884" s="43">
        <f>COUNTIF(E885:$E$981,365)</f>
        <v>97</v>
      </c>
      <c r="G884" s="43">
        <f>COUNTIF(E885:$E$981,366)</f>
        <v>0</v>
      </c>
      <c r="H884" s="2"/>
    </row>
    <row r="885" spans="1:8" x14ac:dyDescent="0.25">
      <c r="A885" s="45">
        <f t="shared" si="27"/>
        <v>46479</v>
      </c>
      <c r="B885" s="49">
        <f>ROUND(('Все выпуски'!$Z$3*'Все выпуски'!$Z$6/100)*((VLOOKUP(IF(D885="Нет",VLOOKUP(C885,'Айгенис Оп31'!$A$2:$C$13,3,0),VLOOKUP((C885-1),'Айгенис Оп31'!$A$2:$C$13,3,0)),$A$2:$G$981,6,0)-VLOOKUP(A885,$A$2:$G$981,6,0))/365+(VLOOKUP(IF(D885="Нет",VLOOKUP(C885,'Айгенис Оп31'!$A$2:$C$13,3,0),VLOOKUP((C885-1),'Айгенис Оп31'!$A$2:$C$13,3,0)),$A$2:$G$981,7,0)-VLOOKUP(A885,$A$2:$G$981,7,0))/366),2)</f>
        <v>5.17</v>
      </c>
      <c r="C885" s="1">
        <f>COUNTIF($D$2:D885,"Да")</f>
        <v>9</v>
      </c>
      <c r="D885" s="42" t="str">
        <f>IF(ISERROR(VLOOKUP(A885,'Айгенис Оп31'!$C$3:$C$13,1,0)),"Нет","Да")</f>
        <v>Нет</v>
      </c>
      <c r="E885" s="43">
        <f t="shared" si="26"/>
        <v>365</v>
      </c>
      <c r="F885" s="43">
        <f>COUNTIF(E886:$E$981,365)</f>
        <v>96</v>
      </c>
      <c r="G885" s="43">
        <f>COUNTIF(E886:$E$981,366)</f>
        <v>0</v>
      </c>
      <c r="H885" s="2"/>
    </row>
    <row r="886" spans="1:8" x14ac:dyDescent="0.25">
      <c r="A886" s="45">
        <f t="shared" si="27"/>
        <v>46480</v>
      </c>
      <c r="B886" s="49">
        <f>ROUND(('Все выпуски'!$Z$3*'Все выпуски'!$Z$6/100)*((VLOOKUP(IF(D886="Нет",VLOOKUP(C886,'Айгенис Оп31'!$A$2:$C$13,3,0),VLOOKUP((C886-1),'Айгенис Оп31'!$A$2:$C$13,3,0)),$A$2:$G$981,6,0)-VLOOKUP(A886,$A$2:$G$981,6,0))/365+(VLOOKUP(IF(D886="Нет",VLOOKUP(C886,'Айгенис Оп31'!$A$2:$C$13,3,0),VLOOKUP((C886-1),'Айгенис Оп31'!$A$2:$C$13,3,0)),$A$2:$G$981,7,0)-VLOOKUP(A886,$A$2:$G$981,7,0))/366),2)</f>
        <v>5.27</v>
      </c>
      <c r="C886" s="1">
        <f>COUNTIF($D$2:D886,"Да")</f>
        <v>9</v>
      </c>
      <c r="D886" s="42" t="str">
        <f>IF(ISERROR(VLOOKUP(A886,'Айгенис Оп31'!$C$3:$C$13,1,0)),"Нет","Да")</f>
        <v>Нет</v>
      </c>
      <c r="E886" s="43">
        <f t="shared" si="26"/>
        <v>365</v>
      </c>
      <c r="F886" s="43">
        <f>COUNTIF(E887:$E$981,365)</f>
        <v>95</v>
      </c>
      <c r="G886" s="43">
        <f>COUNTIF(E887:$E$981,366)</f>
        <v>0</v>
      </c>
      <c r="H886" s="2"/>
    </row>
    <row r="887" spans="1:8" x14ac:dyDescent="0.25">
      <c r="A887" s="45">
        <f t="shared" si="27"/>
        <v>46481</v>
      </c>
      <c r="B887" s="49">
        <f>ROUND(('Все выпуски'!$Z$3*'Все выпуски'!$Z$6/100)*((VLOOKUP(IF(D887="Нет",VLOOKUP(C887,'Айгенис Оп31'!$A$2:$C$13,3,0),VLOOKUP((C887-1),'Айгенис Оп31'!$A$2:$C$13,3,0)),$A$2:$G$981,6,0)-VLOOKUP(A887,$A$2:$G$981,6,0))/365+(VLOOKUP(IF(D887="Нет",VLOOKUP(C887,'Айгенис Оп31'!$A$2:$C$13,3,0),VLOOKUP((C887-1),'Айгенис Оп31'!$A$2:$C$13,3,0)),$A$2:$G$981,7,0)-VLOOKUP(A887,$A$2:$G$981,7,0))/366),2)</f>
        <v>5.37</v>
      </c>
      <c r="C887" s="1">
        <f>COUNTIF($D$2:D887,"Да")</f>
        <v>9</v>
      </c>
      <c r="D887" s="42" t="str">
        <f>IF(ISERROR(VLOOKUP(A887,'Айгенис Оп31'!$C$3:$C$13,1,0)),"Нет","Да")</f>
        <v>Нет</v>
      </c>
      <c r="E887" s="43">
        <f t="shared" si="26"/>
        <v>365</v>
      </c>
      <c r="F887" s="43">
        <f>COUNTIF(E888:$E$981,365)</f>
        <v>94</v>
      </c>
      <c r="G887" s="43">
        <f>COUNTIF(E888:$E$981,366)</f>
        <v>0</v>
      </c>
      <c r="H887" s="2"/>
    </row>
    <row r="888" spans="1:8" x14ac:dyDescent="0.25">
      <c r="A888" s="45">
        <f t="shared" si="27"/>
        <v>46482</v>
      </c>
      <c r="B888" s="49">
        <f>ROUND(('Все выпуски'!$Z$3*'Все выпуски'!$Z$6/100)*((VLOOKUP(IF(D888="Нет",VLOOKUP(C888,'Айгенис Оп31'!$A$2:$C$13,3,0),VLOOKUP((C888-1),'Айгенис Оп31'!$A$2:$C$13,3,0)),$A$2:$G$981,6,0)-VLOOKUP(A888,$A$2:$G$981,6,0))/365+(VLOOKUP(IF(D888="Нет",VLOOKUP(C888,'Айгенис Оп31'!$A$2:$C$13,3,0),VLOOKUP((C888-1),'Айгенис Оп31'!$A$2:$C$13,3,0)),$A$2:$G$981,7,0)-VLOOKUP(A888,$A$2:$G$981,7,0))/366),2)</f>
        <v>5.47</v>
      </c>
      <c r="C888" s="1">
        <f>COUNTIF($D$2:D888,"Да")</f>
        <v>9</v>
      </c>
      <c r="D888" s="42" t="str">
        <f>IF(ISERROR(VLOOKUP(A888,'Айгенис Оп31'!$C$3:$C$13,1,0)),"Нет","Да")</f>
        <v>Нет</v>
      </c>
      <c r="E888" s="43">
        <f t="shared" si="26"/>
        <v>365</v>
      </c>
      <c r="F888" s="43">
        <f>COUNTIF(E889:$E$981,365)</f>
        <v>93</v>
      </c>
      <c r="G888" s="43">
        <f>COUNTIF(E889:$E$981,366)</f>
        <v>0</v>
      </c>
      <c r="H888" s="2"/>
    </row>
    <row r="889" spans="1:8" x14ac:dyDescent="0.25">
      <c r="A889" s="45">
        <f t="shared" si="27"/>
        <v>46483</v>
      </c>
      <c r="B889" s="49">
        <f>ROUND(('Все выпуски'!$Z$3*'Все выпуски'!$Z$6/100)*((VLOOKUP(IF(D889="Нет",VLOOKUP(C889,'Айгенис Оп31'!$A$2:$C$13,3,0),VLOOKUP((C889-1),'Айгенис Оп31'!$A$2:$C$13,3,0)),$A$2:$G$981,6,0)-VLOOKUP(A889,$A$2:$G$981,6,0))/365+(VLOOKUP(IF(D889="Нет",VLOOKUP(C889,'Айгенис Оп31'!$A$2:$C$13,3,0),VLOOKUP((C889-1),'Айгенис Оп31'!$A$2:$C$13,3,0)),$A$2:$G$981,7,0)-VLOOKUP(A889,$A$2:$G$981,7,0))/366),2)</f>
        <v>5.58</v>
      </c>
      <c r="C889" s="1">
        <f>COUNTIF($D$2:D889,"Да")</f>
        <v>9</v>
      </c>
      <c r="D889" s="42" t="str">
        <f>IF(ISERROR(VLOOKUP(A889,'Айгенис Оп31'!$C$3:$C$13,1,0)),"Нет","Да")</f>
        <v>Нет</v>
      </c>
      <c r="E889" s="43">
        <f t="shared" si="26"/>
        <v>365</v>
      </c>
      <c r="F889" s="43">
        <f>COUNTIF(E890:$E$981,365)</f>
        <v>92</v>
      </c>
      <c r="G889" s="43">
        <f>COUNTIF(E890:$E$981,366)</f>
        <v>0</v>
      </c>
      <c r="H889" s="2"/>
    </row>
    <row r="890" spans="1:8" x14ac:dyDescent="0.25">
      <c r="A890" s="45">
        <f t="shared" si="27"/>
        <v>46484</v>
      </c>
      <c r="B890" s="49">
        <f>ROUND(('Все выпуски'!$Z$3*'Все выпуски'!$Z$6/100)*((VLOOKUP(IF(D890="Нет",VLOOKUP(C890,'Айгенис Оп31'!$A$2:$C$13,3,0),VLOOKUP((C890-1),'Айгенис Оп31'!$A$2:$C$13,3,0)),$A$2:$G$981,6,0)-VLOOKUP(A890,$A$2:$G$981,6,0))/365+(VLOOKUP(IF(D890="Нет",VLOOKUP(C890,'Айгенис Оп31'!$A$2:$C$13,3,0),VLOOKUP((C890-1),'Айгенис Оп31'!$A$2:$C$13,3,0)),$A$2:$G$981,7,0)-VLOOKUP(A890,$A$2:$G$981,7,0))/366),2)</f>
        <v>5.68</v>
      </c>
      <c r="C890" s="1">
        <f>COUNTIF($D$2:D890,"Да")</f>
        <v>9</v>
      </c>
      <c r="D890" s="42" t="str">
        <f>IF(ISERROR(VLOOKUP(A890,'Айгенис Оп31'!$C$3:$C$13,1,0)),"Нет","Да")</f>
        <v>Нет</v>
      </c>
      <c r="E890" s="43">
        <f t="shared" si="26"/>
        <v>365</v>
      </c>
      <c r="F890" s="43">
        <f>COUNTIF(E891:$E$981,365)</f>
        <v>91</v>
      </c>
      <c r="G890" s="43">
        <f>COUNTIF(E891:$E$981,366)</f>
        <v>0</v>
      </c>
      <c r="H890" s="2"/>
    </row>
    <row r="891" spans="1:8" x14ac:dyDescent="0.25">
      <c r="A891" s="45">
        <f t="shared" si="27"/>
        <v>46485</v>
      </c>
      <c r="B891" s="49">
        <f>ROUND(('Все выпуски'!$Z$3*'Все выпуски'!$Z$6/100)*((VLOOKUP(IF(D891="Нет",VLOOKUP(C891,'Айгенис Оп31'!$A$2:$C$13,3,0),VLOOKUP((C891-1),'Айгенис Оп31'!$A$2:$C$13,3,0)),$A$2:$G$981,6,0)-VLOOKUP(A891,$A$2:$G$981,6,0))/365+(VLOOKUP(IF(D891="Нет",VLOOKUP(C891,'Айгенис Оп31'!$A$2:$C$13,3,0),VLOOKUP((C891-1),'Айгенис Оп31'!$A$2:$C$13,3,0)),$A$2:$G$981,7,0)-VLOOKUP(A891,$A$2:$G$981,7,0))/366),2)</f>
        <v>5.78</v>
      </c>
      <c r="C891" s="1">
        <f>COUNTIF($D$2:D891,"Да")</f>
        <v>9</v>
      </c>
      <c r="D891" s="42" t="str">
        <f>IF(ISERROR(VLOOKUP(A891,'Айгенис Оп31'!$C$3:$C$13,1,0)),"Нет","Да")</f>
        <v>Нет</v>
      </c>
      <c r="E891" s="43">
        <f t="shared" si="26"/>
        <v>365</v>
      </c>
      <c r="F891" s="43">
        <f>COUNTIF(E892:$E$981,365)</f>
        <v>90</v>
      </c>
      <c r="G891" s="43">
        <f>COUNTIF(E892:$E$981,366)</f>
        <v>0</v>
      </c>
      <c r="H891" s="2"/>
    </row>
    <row r="892" spans="1:8" x14ac:dyDescent="0.25">
      <c r="A892" s="45">
        <f t="shared" si="27"/>
        <v>46486</v>
      </c>
      <c r="B892" s="49">
        <f>ROUND(('Все выпуски'!$Z$3*'Все выпуски'!$Z$6/100)*((VLOOKUP(IF(D892="Нет",VLOOKUP(C892,'Айгенис Оп31'!$A$2:$C$13,3,0),VLOOKUP((C892-1),'Айгенис Оп31'!$A$2:$C$13,3,0)),$A$2:$G$981,6,0)-VLOOKUP(A892,$A$2:$G$981,6,0))/365+(VLOOKUP(IF(D892="Нет",VLOOKUP(C892,'Айгенис Оп31'!$A$2:$C$13,3,0),VLOOKUP((C892-1),'Айгенис Оп31'!$A$2:$C$13,3,0)),$A$2:$G$981,7,0)-VLOOKUP(A892,$A$2:$G$981,7,0))/366),2)</f>
        <v>5.88</v>
      </c>
      <c r="C892" s="1">
        <f>COUNTIF($D$2:D892,"Да")</f>
        <v>9</v>
      </c>
      <c r="D892" s="42" t="str">
        <f>IF(ISERROR(VLOOKUP(A892,'Айгенис Оп31'!$C$3:$C$13,1,0)),"Нет","Да")</f>
        <v>Нет</v>
      </c>
      <c r="E892" s="43">
        <f t="shared" si="26"/>
        <v>365</v>
      </c>
      <c r="F892" s="43">
        <f>COUNTIF(E893:$E$981,365)</f>
        <v>89</v>
      </c>
      <c r="G892" s="43">
        <f>COUNTIF(E893:$E$981,366)</f>
        <v>0</v>
      </c>
      <c r="H892" s="2"/>
    </row>
    <row r="893" spans="1:8" x14ac:dyDescent="0.25">
      <c r="A893" s="45">
        <f t="shared" si="27"/>
        <v>46487</v>
      </c>
      <c r="B893" s="49">
        <f>ROUND(('Все выпуски'!$Z$3*'Все выпуски'!$Z$6/100)*((VLOOKUP(IF(D893="Нет",VLOOKUP(C893,'Айгенис Оп31'!$A$2:$C$13,3,0),VLOOKUP((C893-1),'Айгенис Оп31'!$A$2:$C$13,3,0)),$A$2:$G$981,6,0)-VLOOKUP(A893,$A$2:$G$981,6,0))/365+(VLOOKUP(IF(D893="Нет",VLOOKUP(C893,'Айгенис Оп31'!$A$2:$C$13,3,0),VLOOKUP((C893-1),'Айгенис Оп31'!$A$2:$C$13,3,0)),$A$2:$G$981,7,0)-VLOOKUP(A893,$A$2:$G$981,7,0))/366),2)</f>
        <v>5.98</v>
      </c>
      <c r="C893" s="1">
        <f>COUNTIF($D$2:D893,"Да")</f>
        <v>9</v>
      </c>
      <c r="D893" s="42" t="str">
        <f>IF(ISERROR(VLOOKUP(A893,'Айгенис Оп31'!$C$3:$C$13,1,0)),"Нет","Да")</f>
        <v>Нет</v>
      </c>
      <c r="E893" s="43">
        <f t="shared" si="26"/>
        <v>365</v>
      </c>
      <c r="F893" s="43">
        <f>COUNTIF(E894:$E$981,365)</f>
        <v>88</v>
      </c>
      <c r="G893" s="43">
        <f>COUNTIF(E894:$E$981,366)</f>
        <v>0</v>
      </c>
      <c r="H893" s="2"/>
    </row>
    <row r="894" spans="1:8" x14ac:dyDescent="0.25">
      <c r="A894" s="45">
        <f t="shared" si="27"/>
        <v>46488</v>
      </c>
      <c r="B894" s="49">
        <f>ROUND(('Все выпуски'!$Z$3*'Все выпуски'!$Z$6/100)*((VLOOKUP(IF(D894="Нет",VLOOKUP(C894,'Айгенис Оп31'!$A$2:$C$13,3,0),VLOOKUP((C894-1),'Айгенис Оп31'!$A$2:$C$13,3,0)),$A$2:$G$981,6,0)-VLOOKUP(A894,$A$2:$G$981,6,0))/365+(VLOOKUP(IF(D894="Нет",VLOOKUP(C894,'Айгенис Оп31'!$A$2:$C$13,3,0),VLOOKUP((C894-1),'Айгенис Оп31'!$A$2:$C$13,3,0)),$A$2:$G$981,7,0)-VLOOKUP(A894,$A$2:$G$981,7,0))/366),2)</f>
        <v>6.08</v>
      </c>
      <c r="C894" s="1">
        <f>COUNTIF($D$2:D894,"Да")</f>
        <v>9</v>
      </c>
      <c r="D894" s="42" t="str">
        <f>IF(ISERROR(VLOOKUP(A894,'Айгенис Оп31'!$C$3:$C$13,1,0)),"Нет","Да")</f>
        <v>Нет</v>
      </c>
      <c r="E894" s="43">
        <f t="shared" si="26"/>
        <v>365</v>
      </c>
      <c r="F894" s="43">
        <f>COUNTIF(E895:$E$981,365)</f>
        <v>87</v>
      </c>
      <c r="G894" s="43">
        <f>COUNTIF(E895:$E$981,366)</f>
        <v>0</v>
      </c>
      <c r="H894" s="2"/>
    </row>
    <row r="895" spans="1:8" x14ac:dyDescent="0.25">
      <c r="A895" s="45">
        <f t="shared" si="27"/>
        <v>46489</v>
      </c>
      <c r="B895" s="49">
        <f>ROUND(('Все выпуски'!$Z$3*'Все выпуски'!$Z$6/100)*((VLOOKUP(IF(D895="Нет",VLOOKUP(C895,'Айгенис Оп31'!$A$2:$C$13,3,0),VLOOKUP((C895-1),'Айгенис Оп31'!$A$2:$C$13,3,0)),$A$2:$G$981,6,0)-VLOOKUP(A895,$A$2:$G$981,6,0))/365+(VLOOKUP(IF(D895="Нет",VLOOKUP(C895,'Айгенис Оп31'!$A$2:$C$13,3,0),VLOOKUP((C895-1),'Айгенис Оп31'!$A$2:$C$13,3,0)),$A$2:$G$981,7,0)-VLOOKUP(A895,$A$2:$G$981,7,0))/366),2)</f>
        <v>6.18</v>
      </c>
      <c r="C895" s="1">
        <f>COUNTIF($D$2:D895,"Да")</f>
        <v>9</v>
      </c>
      <c r="D895" s="42" t="str">
        <f>IF(ISERROR(VLOOKUP(A895,'Айгенис Оп31'!$C$3:$C$13,1,0)),"Нет","Да")</f>
        <v>Нет</v>
      </c>
      <c r="E895" s="43">
        <f t="shared" si="26"/>
        <v>365</v>
      </c>
      <c r="F895" s="43">
        <f>COUNTIF(E896:$E$981,365)</f>
        <v>86</v>
      </c>
      <c r="G895" s="43">
        <f>COUNTIF(E896:$E$981,366)</f>
        <v>0</v>
      </c>
      <c r="H895" s="2"/>
    </row>
    <row r="896" spans="1:8" x14ac:dyDescent="0.25">
      <c r="A896" s="45">
        <f t="shared" si="27"/>
        <v>46490</v>
      </c>
      <c r="B896" s="49">
        <f>ROUND(('Все выпуски'!$Z$3*'Все выпуски'!$Z$6/100)*((VLOOKUP(IF(D896="Нет",VLOOKUP(C896,'Айгенис Оп31'!$A$2:$C$13,3,0),VLOOKUP((C896-1),'Айгенис Оп31'!$A$2:$C$13,3,0)),$A$2:$G$981,6,0)-VLOOKUP(A896,$A$2:$G$981,6,0))/365+(VLOOKUP(IF(D896="Нет",VLOOKUP(C896,'Айгенис Оп31'!$A$2:$C$13,3,0),VLOOKUP((C896-1),'Айгенис Оп31'!$A$2:$C$13,3,0)),$A$2:$G$981,7,0)-VLOOKUP(A896,$A$2:$G$981,7,0))/366),2)</f>
        <v>6.28</v>
      </c>
      <c r="C896" s="1">
        <f>COUNTIF($D$2:D896,"Да")</f>
        <v>9</v>
      </c>
      <c r="D896" s="42" t="str">
        <f>IF(ISERROR(VLOOKUP(A896,'Айгенис Оп31'!$C$3:$C$13,1,0)),"Нет","Да")</f>
        <v>Нет</v>
      </c>
      <c r="E896" s="43">
        <f t="shared" si="26"/>
        <v>365</v>
      </c>
      <c r="F896" s="43">
        <f>COUNTIF(E897:$E$981,365)</f>
        <v>85</v>
      </c>
      <c r="G896" s="43">
        <f>COUNTIF(E897:$E$981,366)</f>
        <v>0</v>
      </c>
      <c r="H896" s="2"/>
    </row>
    <row r="897" spans="1:8" x14ac:dyDescent="0.25">
      <c r="A897" s="45">
        <f t="shared" si="27"/>
        <v>46491</v>
      </c>
      <c r="B897" s="49">
        <f>ROUND(('Все выпуски'!$Z$3*'Все выпуски'!$Z$6/100)*((VLOOKUP(IF(D897="Нет",VLOOKUP(C897,'Айгенис Оп31'!$A$2:$C$13,3,0),VLOOKUP((C897-1),'Айгенис Оп31'!$A$2:$C$13,3,0)),$A$2:$G$981,6,0)-VLOOKUP(A897,$A$2:$G$981,6,0))/365+(VLOOKUP(IF(D897="Нет",VLOOKUP(C897,'Айгенис Оп31'!$A$2:$C$13,3,0),VLOOKUP((C897-1),'Айгенис Оп31'!$A$2:$C$13,3,0)),$A$2:$G$981,7,0)-VLOOKUP(A897,$A$2:$G$981,7,0))/366),2)</f>
        <v>6.39</v>
      </c>
      <c r="C897" s="1">
        <f>COUNTIF($D$2:D897,"Да")</f>
        <v>9</v>
      </c>
      <c r="D897" s="42" t="str">
        <f>IF(ISERROR(VLOOKUP(A897,'Айгенис Оп31'!$C$3:$C$13,1,0)),"Нет","Да")</f>
        <v>Нет</v>
      </c>
      <c r="E897" s="43">
        <f t="shared" si="26"/>
        <v>365</v>
      </c>
      <c r="F897" s="43">
        <f>COUNTIF(E898:$E$981,365)</f>
        <v>84</v>
      </c>
      <c r="G897" s="43">
        <f>COUNTIF(E898:$E$981,366)</f>
        <v>0</v>
      </c>
      <c r="H897" s="2"/>
    </row>
    <row r="898" spans="1:8" x14ac:dyDescent="0.25">
      <c r="A898" s="45">
        <f t="shared" si="27"/>
        <v>46492</v>
      </c>
      <c r="B898" s="49">
        <f>ROUND(('Все выпуски'!$Z$3*'Все выпуски'!$Z$6/100)*((VLOOKUP(IF(D898="Нет",VLOOKUP(C898,'Айгенис Оп31'!$A$2:$C$13,3,0),VLOOKUP((C898-1),'Айгенис Оп31'!$A$2:$C$13,3,0)),$A$2:$G$981,6,0)-VLOOKUP(A898,$A$2:$G$981,6,0))/365+(VLOOKUP(IF(D898="Нет",VLOOKUP(C898,'Айгенис Оп31'!$A$2:$C$13,3,0),VLOOKUP((C898-1),'Айгенис Оп31'!$A$2:$C$13,3,0)),$A$2:$G$981,7,0)-VLOOKUP(A898,$A$2:$G$981,7,0))/366),2)</f>
        <v>6.49</v>
      </c>
      <c r="C898" s="1">
        <f>COUNTIF($D$2:D898,"Да")</f>
        <v>9</v>
      </c>
      <c r="D898" s="42" t="str">
        <f>IF(ISERROR(VLOOKUP(A898,'Айгенис Оп31'!$C$3:$C$13,1,0)),"Нет","Да")</f>
        <v>Нет</v>
      </c>
      <c r="E898" s="43">
        <f t="shared" si="26"/>
        <v>365</v>
      </c>
      <c r="F898" s="43">
        <f>COUNTIF(E899:$E$981,365)</f>
        <v>83</v>
      </c>
      <c r="G898" s="43">
        <f>COUNTIF(E899:$E$981,366)</f>
        <v>0</v>
      </c>
      <c r="H898" s="2"/>
    </row>
    <row r="899" spans="1:8" x14ac:dyDescent="0.25">
      <c r="A899" s="45">
        <f t="shared" si="27"/>
        <v>46493</v>
      </c>
      <c r="B899" s="49">
        <f>ROUND(('Все выпуски'!$Z$3*'Все выпуски'!$Z$6/100)*((VLOOKUP(IF(D899="Нет",VLOOKUP(C899,'Айгенис Оп31'!$A$2:$C$13,3,0),VLOOKUP((C899-1),'Айгенис Оп31'!$A$2:$C$13,3,0)),$A$2:$G$981,6,0)-VLOOKUP(A899,$A$2:$G$981,6,0))/365+(VLOOKUP(IF(D899="Нет",VLOOKUP(C899,'Айгенис Оп31'!$A$2:$C$13,3,0),VLOOKUP((C899-1),'Айгенис Оп31'!$A$2:$C$13,3,0)),$A$2:$G$981,7,0)-VLOOKUP(A899,$A$2:$G$981,7,0))/366),2)</f>
        <v>6.59</v>
      </c>
      <c r="C899" s="1">
        <f>COUNTIF($D$2:D899,"Да")</f>
        <v>9</v>
      </c>
      <c r="D899" s="42" t="str">
        <f>IF(ISERROR(VLOOKUP(A899,'Айгенис Оп31'!$C$3:$C$13,1,0)),"Нет","Да")</f>
        <v>Нет</v>
      </c>
      <c r="E899" s="43">
        <f t="shared" ref="E899:E962" si="28">IF(MOD(YEAR(A899),4)=0,366,365)</f>
        <v>365</v>
      </c>
      <c r="F899" s="43">
        <f>COUNTIF(E900:$E$981,365)</f>
        <v>82</v>
      </c>
      <c r="G899" s="43">
        <f>COUNTIF(E900:$E$981,366)</f>
        <v>0</v>
      </c>
      <c r="H899" s="2"/>
    </row>
    <row r="900" spans="1:8" x14ac:dyDescent="0.25">
      <c r="A900" s="45">
        <f t="shared" ref="A900:A963" si="29">A899+1</f>
        <v>46494</v>
      </c>
      <c r="B900" s="49">
        <f>ROUND(('Все выпуски'!$Z$3*'Все выпуски'!$Z$6/100)*((VLOOKUP(IF(D900="Нет",VLOOKUP(C900,'Айгенис Оп31'!$A$2:$C$13,3,0),VLOOKUP((C900-1),'Айгенис Оп31'!$A$2:$C$13,3,0)),$A$2:$G$981,6,0)-VLOOKUP(A900,$A$2:$G$981,6,0))/365+(VLOOKUP(IF(D900="Нет",VLOOKUP(C900,'Айгенис Оп31'!$A$2:$C$13,3,0),VLOOKUP((C900-1),'Айгенис Оп31'!$A$2:$C$13,3,0)),$A$2:$G$981,7,0)-VLOOKUP(A900,$A$2:$G$981,7,0))/366),2)</f>
        <v>6.69</v>
      </c>
      <c r="C900" s="1">
        <f>COUNTIF($D$2:D900,"Да")</f>
        <v>9</v>
      </c>
      <c r="D900" s="42" t="str">
        <f>IF(ISERROR(VLOOKUP(A900,'Айгенис Оп31'!$C$3:$C$13,1,0)),"Нет","Да")</f>
        <v>Нет</v>
      </c>
      <c r="E900" s="43">
        <f t="shared" si="28"/>
        <v>365</v>
      </c>
      <c r="F900" s="43">
        <f>COUNTIF(E901:$E$981,365)</f>
        <v>81</v>
      </c>
      <c r="G900" s="43">
        <f>COUNTIF(E901:$E$981,366)</f>
        <v>0</v>
      </c>
      <c r="H900" s="2"/>
    </row>
    <row r="901" spans="1:8" x14ac:dyDescent="0.25">
      <c r="A901" s="45">
        <f t="shared" si="29"/>
        <v>46495</v>
      </c>
      <c r="B901" s="49">
        <f>ROUND(('Все выпуски'!$Z$3*'Все выпуски'!$Z$6/100)*((VLOOKUP(IF(D901="Нет",VLOOKUP(C901,'Айгенис Оп31'!$A$2:$C$13,3,0),VLOOKUP((C901-1),'Айгенис Оп31'!$A$2:$C$13,3,0)),$A$2:$G$981,6,0)-VLOOKUP(A901,$A$2:$G$981,6,0))/365+(VLOOKUP(IF(D901="Нет",VLOOKUP(C901,'Айгенис Оп31'!$A$2:$C$13,3,0),VLOOKUP((C901-1),'Айгенис Оп31'!$A$2:$C$13,3,0)),$A$2:$G$981,7,0)-VLOOKUP(A901,$A$2:$G$981,7,0))/366),2)</f>
        <v>6.79</v>
      </c>
      <c r="C901" s="1">
        <f>COUNTIF($D$2:D901,"Да")</f>
        <v>9</v>
      </c>
      <c r="D901" s="42" t="str">
        <f>IF(ISERROR(VLOOKUP(A901,'Айгенис Оп31'!$C$3:$C$13,1,0)),"Нет","Да")</f>
        <v>Нет</v>
      </c>
      <c r="E901" s="43">
        <f t="shared" si="28"/>
        <v>365</v>
      </c>
      <c r="F901" s="43">
        <f>COUNTIF(E902:$E$981,365)</f>
        <v>80</v>
      </c>
      <c r="G901" s="43">
        <f>COUNTIF(E902:$E$981,366)</f>
        <v>0</v>
      </c>
      <c r="H901" s="2"/>
    </row>
    <row r="902" spans="1:8" x14ac:dyDescent="0.25">
      <c r="A902" s="45">
        <f t="shared" si="29"/>
        <v>46496</v>
      </c>
      <c r="B902" s="49">
        <f>ROUND(('Все выпуски'!$Z$3*'Все выпуски'!$Z$6/100)*((VLOOKUP(IF(D902="Нет",VLOOKUP(C902,'Айгенис Оп31'!$A$2:$C$13,3,0),VLOOKUP((C902-1),'Айгенис Оп31'!$A$2:$C$13,3,0)),$A$2:$G$981,6,0)-VLOOKUP(A902,$A$2:$G$981,6,0))/365+(VLOOKUP(IF(D902="Нет",VLOOKUP(C902,'Айгенис Оп31'!$A$2:$C$13,3,0),VLOOKUP((C902-1),'Айгенис Оп31'!$A$2:$C$13,3,0)),$A$2:$G$981,7,0)-VLOOKUP(A902,$A$2:$G$981,7,0))/366),2)</f>
        <v>6.89</v>
      </c>
      <c r="C902" s="1">
        <f>COUNTIF($D$2:D902,"Да")</f>
        <v>9</v>
      </c>
      <c r="D902" s="42" t="str">
        <f>IF(ISERROR(VLOOKUP(A902,'Айгенис Оп31'!$C$3:$C$13,1,0)),"Нет","Да")</f>
        <v>Нет</v>
      </c>
      <c r="E902" s="43">
        <f t="shared" si="28"/>
        <v>365</v>
      </c>
      <c r="F902" s="43">
        <f>COUNTIF(E903:$E$981,365)</f>
        <v>79</v>
      </c>
      <c r="G902" s="43">
        <f>COUNTIF(E903:$E$981,366)</f>
        <v>0</v>
      </c>
      <c r="H902" s="2"/>
    </row>
    <row r="903" spans="1:8" x14ac:dyDescent="0.25">
      <c r="A903" s="45">
        <f t="shared" si="29"/>
        <v>46497</v>
      </c>
      <c r="B903" s="49">
        <f>ROUND(('Все выпуски'!$Z$3*'Все выпуски'!$Z$6/100)*((VLOOKUP(IF(D903="Нет",VLOOKUP(C903,'Айгенис Оп31'!$A$2:$C$13,3,0),VLOOKUP((C903-1),'Айгенис Оп31'!$A$2:$C$13,3,0)),$A$2:$G$981,6,0)-VLOOKUP(A903,$A$2:$G$981,6,0))/365+(VLOOKUP(IF(D903="Нет",VLOOKUP(C903,'Айгенис Оп31'!$A$2:$C$13,3,0),VLOOKUP((C903-1),'Айгенис Оп31'!$A$2:$C$13,3,0)),$A$2:$G$981,7,0)-VLOOKUP(A903,$A$2:$G$981,7,0))/366),2)</f>
        <v>6.99</v>
      </c>
      <c r="C903" s="1">
        <f>COUNTIF($D$2:D903,"Да")</f>
        <v>9</v>
      </c>
      <c r="D903" s="42" t="str">
        <f>IF(ISERROR(VLOOKUP(A903,'Айгенис Оп31'!$C$3:$C$13,1,0)),"Нет","Да")</f>
        <v>Нет</v>
      </c>
      <c r="E903" s="43">
        <f t="shared" si="28"/>
        <v>365</v>
      </c>
      <c r="F903" s="43">
        <f>COUNTIF(E904:$E$981,365)</f>
        <v>78</v>
      </c>
      <c r="G903" s="43">
        <f>COUNTIF(E904:$E$981,366)</f>
        <v>0</v>
      </c>
      <c r="H903" s="2"/>
    </row>
    <row r="904" spans="1:8" x14ac:dyDescent="0.25">
      <c r="A904" s="45">
        <f t="shared" si="29"/>
        <v>46498</v>
      </c>
      <c r="B904" s="49">
        <f>ROUND(('Все выпуски'!$Z$3*'Все выпуски'!$Z$6/100)*((VLOOKUP(IF(D904="Нет",VLOOKUP(C904,'Айгенис Оп31'!$A$2:$C$13,3,0),VLOOKUP((C904-1),'Айгенис Оп31'!$A$2:$C$13,3,0)),$A$2:$G$981,6,0)-VLOOKUP(A904,$A$2:$G$981,6,0))/365+(VLOOKUP(IF(D904="Нет",VLOOKUP(C904,'Айгенис Оп31'!$A$2:$C$13,3,0),VLOOKUP((C904-1),'Айгенис Оп31'!$A$2:$C$13,3,0)),$A$2:$G$981,7,0)-VLOOKUP(A904,$A$2:$G$981,7,0))/366),2)</f>
        <v>7.1</v>
      </c>
      <c r="C904" s="1">
        <f>COUNTIF($D$2:D904,"Да")</f>
        <v>9</v>
      </c>
      <c r="D904" s="42" t="str">
        <f>IF(ISERROR(VLOOKUP(A904,'Айгенис Оп31'!$C$3:$C$13,1,0)),"Нет","Да")</f>
        <v>Нет</v>
      </c>
      <c r="E904" s="43">
        <f t="shared" si="28"/>
        <v>365</v>
      </c>
      <c r="F904" s="43">
        <f>COUNTIF(E905:$E$981,365)</f>
        <v>77</v>
      </c>
      <c r="G904" s="43">
        <f>COUNTIF(E905:$E$981,366)</f>
        <v>0</v>
      </c>
      <c r="H904" s="2"/>
    </row>
    <row r="905" spans="1:8" x14ac:dyDescent="0.25">
      <c r="A905" s="45">
        <f t="shared" si="29"/>
        <v>46499</v>
      </c>
      <c r="B905" s="49">
        <f>ROUND(('Все выпуски'!$Z$3*'Все выпуски'!$Z$6/100)*((VLOOKUP(IF(D905="Нет",VLOOKUP(C905,'Айгенис Оп31'!$A$2:$C$13,3,0),VLOOKUP((C905-1),'Айгенис Оп31'!$A$2:$C$13,3,0)),$A$2:$G$981,6,0)-VLOOKUP(A905,$A$2:$G$981,6,0))/365+(VLOOKUP(IF(D905="Нет",VLOOKUP(C905,'Айгенис Оп31'!$A$2:$C$13,3,0),VLOOKUP((C905-1),'Айгенис Оп31'!$A$2:$C$13,3,0)),$A$2:$G$981,7,0)-VLOOKUP(A905,$A$2:$G$981,7,0))/366),2)</f>
        <v>7.2</v>
      </c>
      <c r="C905" s="1">
        <f>COUNTIF($D$2:D905,"Да")</f>
        <v>9</v>
      </c>
      <c r="D905" s="42" t="str">
        <f>IF(ISERROR(VLOOKUP(A905,'Айгенис Оп31'!$C$3:$C$13,1,0)),"Нет","Да")</f>
        <v>Нет</v>
      </c>
      <c r="E905" s="43">
        <f t="shared" si="28"/>
        <v>365</v>
      </c>
      <c r="F905" s="43">
        <f>COUNTIF(E906:$E$981,365)</f>
        <v>76</v>
      </c>
      <c r="G905" s="43">
        <f>COUNTIF(E906:$E$981,366)</f>
        <v>0</v>
      </c>
      <c r="H905" s="2"/>
    </row>
    <row r="906" spans="1:8" x14ac:dyDescent="0.25">
      <c r="A906" s="45">
        <f t="shared" si="29"/>
        <v>46500</v>
      </c>
      <c r="B906" s="49">
        <f>ROUND(('Все выпуски'!$Z$3*'Все выпуски'!$Z$6/100)*((VLOOKUP(IF(D906="Нет",VLOOKUP(C906,'Айгенис Оп31'!$A$2:$C$13,3,0),VLOOKUP((C906-1),'Айгенис Оп31'!$A$2:$C$13,3,0)),$A$2:$G$981,6,0)-VLOOKUP(A906,$A$2:$G$981,6,0))/365+(VLOOKUP(IF(D906="Нет",VLOOKUP(C906,'Айгенис Оп31'!$A$2:$C$13,3,0),VLOOKUP((C906-1),'Айгенис Оп31'!$A$2:$C$13,3,0)),$A$2:$G$981,7,0)-VLOOKUP(A906,$A$2:$G$981,7,0))/366),2)</f>
        <v>7.3</v>
      </c>
      <c r="C906" s="1">
        <f>COUNTIF($D$2:D906,"Да")</f>
        <v>9</v>
      </c>
      <c r="D906" s="42" t="str">
        <f>IF(ISERROR(VLOOKUP(A906,'Айгенис Оп31'!$C$3:$C$13,1,0)),"Нет","Да")</f>
        <v>Нет</v>
      </c>
      <c r="E906" s="43">
        <f t="shared" si="28"/>
        <v>365</v>
      </c>
      <c r="F906" s="43">
        <f>COUNTIF(E907:$E$981,365)</f>
        <v>75</v>
      </c>
      <c r="G906" s="43">
        <f>COUNTIF(E907:$E$981,366)</f>
        <v>0</v>
      </c>
      <c r="H906" s="2"/>
    </row>
    <row r="907" spans="1:8" x14ac:dyDescent="0.25">
      <c r="A907" s="45">
        <f t="shared" si="29"/>
        <v>46501</v>
      </c>
      <c r="B907" s="49">
        <f>ROUND(('Все выпуски'!$Z$3*'Все выпуски'!$Z$6/100)*((VLOOKUP(IF(D907="Нет",VLOOKUP(C907,'Айгенис Оп31'!$A$2:$C$13,3,0),VLOOKUP((C907-1),'Айгенис Оп31'!$A$2:$C$13,3,0)),$A$2:$G$981,6,0)-VLOOKUP(A907,$A$2:$G$981,6,0))/365+(VLOOKUP(IF(D907="Нет",VLOOKUP(C907,'Айгенис Оп31'!$A$2:$C$13,3,0),VLOOKUP((C907-1),'Айгенис Оп31'!$A$2:$C$13,3,0)),$A$2:$G$981,7,0)-VLOOKUP(A907,$A$2:$G$981,7,0))/366),2)</f>
        <v>7.4</v>
      </c>
      <c r="C907" s="1">
        <f>COUNTIF($D$2:D907,"Да")</f>
        <v>9</v>
      </c>
      <c r="D907" s="42" t="str">
        <f>IF(ISERROR(VLOOKUP(A907,'Айгенис Оп31'!$C$3:$C$13,1,0)),"Нет","Да")</f>
        <v>Нет</v>
      </c>
      <c r="E907" s="43">
        <f t="shared" si="28"/>
        <v>365</v>
      </c>
      <c r="F907" s="43">
        <f>COUNTIF(E908:$E$981,365)</f>
        <v>74</v>
      </c>
      <c r="G907" s="43">
        <f>COUNTIF(E908:$E$981,366)</f>
        <v>0</v>
      </c>
      <c r="H907" s="2"/>
    </row>
    <row r="908" spans="1:8" x14ac:dyDescent="0.25">
      <c r="A908" s="45">
        <f t="shared" si="29"/>
        <v>46502</v>
      </c>
      <c r="B908" s="49">
        <f>ROUND(('Все выпуски'!$Z$3*'Все выпуски'!$Z$6/100)*((VLOOKUP(IF(D908="Нет",VLOOKUP(C908,'Айгенис Оп31'!$A$2:$C$13,3,0),VLOOKUP((C908-1),'Айгенис Оп31'!$A$2:$C$13,3,0)),$A$2:$G$981,6,0)-VLOOKUP(A908,$A$2:$G$981,6,0))/365+(VLOOKUP(IF(D908="Нет",VLOOKUP(C908,'Айгенис Оп31'!$A$2:$C$13,3,0),VLOOKUP((C908-1),'Айгенис Оп31'!$A$2:$C$13,3,0)),$A$2:$G$981,7,0)-VLOOKUP(A908,$A$2:$G$981,7,0))/366),2)</f>
        <v>7.5</v>
      </c>
      <c r="C908" s="1">
        <f>COUNTIF($D$2:D908,"Да")</f>
        <v>9</v>
      </c>
      <c r="D908" s="42" t="str">
        <f>IF(ISERROR(VLOOKUP(A908,'Айгенис Оп31'!$C$3:$C$13,1,0)),"Нет","Да")</f>
        <v>Нет</v>
      </c>
      <c r="E908" s="43">
        <f t="shared" si="28"/>
        <v>365</v>
      </c>
      <c r="F908" s="43">
        <f>COUNTIF(E909:$E$981,365)</f>
        <v>73</v>
      </c>
      <c r="G908" s="43">
        <f>COUNTIF(E909:$E$981,366)</f>
        <v>0</v>
      </c>
      <c r="H908" s="2"/>
    </row>
    <row r="909" spans="1:8" x14ac:dyDescent="0.25">
      <c r="A909" s="45">
        <f t="shared" si="29"/>
        <v>46503</v>
      </c>
      <c r="B909" s="49">
        <f>ROUND(('Все выпуски'!$Z$3*'Все выпуски'!$Z$6/100)*((VLOOKUP(IF(D909="Нет",VLOOKUP(C909,'Айгенис Оп31'!$A$2:$C$13,3,0),VLOOKUP((C909-1),'Айгенис Оп31'!$A$2:$C$13,3,0)),$A$2:$G$981,6,0)-VLOOKUP(A909,$A$2:$G$981,6,0))/365+(VLOOKUP(IF(D909="Нет",VLOOKUP(C909,'Айгенис Оп31'!$A$2:$C$13,3,0),VLOOKUP((C909-1),'Айгенис Оп31'!$A$2:$C$13,3,0)),$A$2:$G$981,7,0)-VLOOKUP(A909,$A$2:$G$981,7,0))/366),2)</f>
        <v>7.6</v>
      </c>
      <c r="C909" s="1">
        <f>COUNTIF($D$2:D909,"Да")</f>
        <v>9</v>
      </c>
      <c r="D909" s="42" t="str">
        <f>IF(ISERROR(VLOOKUP(A909,'Айгенис Оп31'!$C$3:$C$13,1,0)),"Нет","Да")</f>
        <v>Нет</v>
      </c>
      <c r="E909" s="43">
        <f t="shared" si="28"/>
        <v>365</v>
      </c>
      <c r="F909" s="43">
        <f>COUNTIF(E910:$E$981,365)</f>
        <v>72</v>
      </c>
      <c r="G909" s="43">
        <f>COUNTIF(E910:$E$981,366)</f>
        <v>0</v>
      </c>
      <c r="H909" s="2"/>
    </row>
    <row r="910" spans="1:8" x14ac:dyDescent="0.25">
      <c r="A910" s="45">
        <f t="shared" si="29"/>
        <v>46504</v>
      </c>
      <c r="B910" s="49">
        <f>ROUND(('Все выпуски'!$Z$3*'Все выпуски'!$Z$6/100)*((VLOOKUP(IF(D910="Нет",VLOOKUP(C910,'Айгенис Оп31'!$A$2:$C$13,3,0),VLOOKUP((C910-1),'Айгенис Оп31'!$A$2:$C$13,3,0)),$A$2:$G$981,6,0)-VLOOKUP(A910,$A$2:$G$981,6,0))/365+(VLOOKUP(IF(D910="Нет",VLOOKUP(C910,'Айгенис Оп31'!$A$2:$C$13,3,0),VLOOKUP((C910-1),'Айгенис Оп31'!$A$2:$C$13,3,0)),$A$2:$G$981,7,0)-VLOOKUP(A910,$A$2:$G$981,7,0))/366),2)</f>
        <v>7.7</v>
      </c>
      <c r="C910" s="1">
        <f>COUNTIF($D$2:D910,"Да")</f>
        <v>9</v>
      </c>
      <c r="D910" s="42" t="str">
        <f>IF(ISERROR(VLOOKUP(A910,'Айгенис Оп31'!$C$3:$C$13,1,0)),"Нет","Да")</f>
        <v>Нет</v>
      </c>
      <c r="E910" s="43">
        <f t="shared" si="28"/>
        <v>365</v>
      </c>
      <c r="F910" s="43">
        <f>COUNTIF(E911:$E$981,365)</f>
        <v>71</v>
      </c>
      <c r="G910" s="43">
        <f>COUNTIF(E911:$E$981,366)</f>
        <v>0</v>
      </c>
      <c r="H910" s="2"/>
    </row>
    <row r="911" spans="1:8" x14ac:dyDescent="0.25">
      <c r="A911" s="45">
        <f t="shared" si="29"/>
        <v>46505</v>
      </c>
      <c r="B911" s="49">
        <f>ROUND(('Все выпуски'!$Z$3*'Все выпуски'!$Z$6/100)*((VLOOKUP(IF(D911="Нет",VLOOKUP(C911,'Айгенис Оп31'!$A$2:$C$13,3,0),VLOOKUP((C911-1),'Айгенис Оп31'!$A$2:$C$13,3,0)),$A$2:$G$981,6,0)-VLOOKUP(A911,$A$2:$G$981,6,0))/365+(VLOOKUP(IF(D911="Нет",VLOOKUP(C911,'Айгенис Оп31'!$A$2:$C$13,3,0),VLOOKUP((C911-1),'Айгенис Оп31'!$A$2:$C$13,3,0)),$A$2:$G$981,7,0)-VLOOKUP(A911,$A$2:$G$981,7,0))/366),2)</f>
        <v>7.81</v>
      </c>
      <c r="C911" s="1">
        <f>COUNTIF($D$2:D911,"Да")</f>
        <v>9</v>
      </c>
      <c r="D911" s="42" t="str">
        <f>IF(ISERROR(VLOOKUP(A911,'Айгенис Оп31'!$C$3:$C$13,1,0)),"Нет","Да")</f>
        <v>Нет</v>
      </c>
      <c r="E911" s="43">
        <f t="shared" si="28"/>
        <v>365</v>
      </c>
      <c r="F911" s="43">
        <f>COUNTIF(E912:$E$981,365)</f>
        <v>70</v>
      </c>
      <c r="G911" s="43">
        <f>COUNTIF(E912:$E$981,366)</f>
        <v>0</v>
      </c>
      <c r="H911" s="2"/>
    </row>
    <row r="912" spans="1:8" x14ac:dyDescent="0.25">
      <c r="A912" s="45">
        <f t="shared" si="29"/>
        <v>46506</v>
      </c>
      <c r="B912" s="49">
        <f>ROUND(('Все выпуски'!$Z$3*'Все выпуски'!$Z$6/100)*((VLOOKUP(IF(D912="Нет",VLOOKUP(C912,'Айгенис Оп31'!$A$2:$C$13,3,0),VLOOKUP((C912-1),'Айгенис Оп31'!$A$2:$C$13,3,0)),$A$2:$G$981,6,0)-VLOOKUP(A912,$A$2:$G$981,6,0))/365+(VLOOKUP(IF(D912="Нет",VLOOKUP(C912,'Айгенис Оп31'!$A$2:$C$13,3,0),VLOOKUP((C912-1),'Айгенис Оп31'!$A$2:$C$13,3,0)),$A$2:$G$981,7,0)-VLOOKUP(A912,$A$2:$G$981,7,0))/366),2)</f>
        <v>7.91</v>
      </c>
      <c r="C912" s="1">
        <f>COUNTIF($D$2:D912,"Да")</f>
        <v>9</v>
      </c>
      <c r="D912" s="42" t="str">
        <f>IF(ISERROR(VLOOKUP(A912,'Айгенис Оп31'!$C$3:$C$13,1,0)),"Нет","Да")</f>
        <v>Нет</v>
      </c>
      <c r="E912" s="43">
        <f t="shared" si="28"/>
        <v>365</v>
      </c>
      <c r="F912" s="43">
        <f>COUNTIF(E913:$E$981,365)</f>
        <v>69</v>
      </c>
      <c r="G912" s="43">
        <f>COUNTIF(E913:$E$981,366)</f>
        <v>0</v>
      </c>
      <c r="H912" s="2"/>
    </row>
    <row r="913" spans="1:8" x14ac:dyDescent="0.25">
      <c r="A913" s="45">
        <f t="shared" si="29"/>
        <v>46507</v>
      </c>
      <c r="B913" s="49">
        <f>ROUND(('Все выпуски'!$Z$3*'Все выпуски'!$Z$6/100)*((VLOOKUP(IF(D913="Нет",VLOOKUP(C913,'Айгенис Оп31'!$A$2:$C$13,3,0),VLOOKUP((C913-1),'Айгенис Оп31'!$A$2:$C$13,3,0)),$A$2:$G$981,6,0)-VLOOKUP(A913,$A$2:$G$981,6,0))/365+(VLOOKUP(IF(D913="Нет",VLOOKUP(C913,'Айгенис Оп31'!$A$2:$C$13,3,0),VLOOKUP((C913-1),'Айгенис Оп31'!$A$2:$C$13,3,0)),$A$2:$G$981,7,0)-VLOOKUP(A913,$A$2:$G$981,7,0))/366),2)</f>
        <v>8.01</v>
      </c>
      <c r="C913" s="1">
        <f>COUNTIF($D$2:D913,"Да")</f>
        <v>9</v>
      </c>
      <c r="D913" s="42" t="str">
        <f>IF(ISERROR(VLOOKUP(A913,'Айгенис Оп31'!$C$3:$C$13,1,0)),"Нет","Да")</f>
        <v>Нет</v>
      </c>
      <c r="E913" s="43">
        <f t="shared" si="28"/>
        <v>365</v>
      </c>
      <c r="F913" s="43">
        <f>COUNTIF(E914:$E$981,365)</f>
        <v>68</v>
      </c>
      <c r="G913" s="43">
        <f>COUNTIF(E914:$E$981,366)</f>
        <v>0</v>
      </c>
      <c r="H913" s="2"/>
    </row>
    <row r="914" spans="1:8" x14ac:dyDescent="0.25">
      <c r="A914" s="45">
        <f t="shared" si="29"/>
        <v>46508</v>
      </c>
      <c r="B914" s="49">
        <f>ROUND(('Все выпуски'!$Z$3*'Все выпуски'!$Z$6/100)*((VLOOKUP(IF(D914="Нет",VLOOKUP(C914,'Айгенис Оп31'!$A$2:$C$13,3,0),VLOOKUP((C914-1),'Айгенис Оп31'!$A$2:$C$13,3,0)),$A$2:$G$981,6,0)-VLOOKUP(A914,$A$2:$G$981,6,0))/365+(VLOOKUP(IF(D914="Нет",VLOOKUP(C914,'Айгенис Оп31'!$A$2:$C$13,3,0),VLOOKUP((C914-1),'Айгенис Оп31'!$A$2:$C$13,3,0)),$A$2:$G$981,7,0)-VLOOKUP(A914,$A$2:$G$981,7,0))/366),2)</f>
        <v>8.11</v>
      </c>
      <c r="C914" s="1">
        <f>COUNTIF($D$2:D914,"Да")</f>
        <v>9</v>
      </c>
      <c r="D914" s="42" t="str">
        <f>IF(ISERROR(VLOOKUP(A914,'Айгенис Оп31'!$C$3:$C$13,1,0)),"Нет","Да")</f>
        <v>Нет</v>
      </c>
      <c r="E914" s="43">
        <f t="shared" si="28"/>
        <v>365</v>
      </c>
      <c r="F914" s="43">
        <f>COUNTIF(E915:$E$981,365)</f>
        <v>67</v>
      </c>
      <c r="G914" s="43">
        <f>COUNTIF(E915:$E$981,366)</f>
        <v>0</v>
      </c>
      <c r="H914" s="2"/>
    </row>
    <row r="915" spans="1:8" x14ac:dyDescent="0.25">
      <c r="A915" s="45">
        <f t="shared" si="29"/>
        <v>46509</v>
      </c>
      <c r="B915" s="49">
        <f>ROUND(('Все выпуски'!$Z$3*'Все выпуски'!$Z$6/100)*((VLOOKUP(IF(D915="Нет",VLOOKUP(C915,'Айгенис Оп31'!$A$2:$C$13,3,0),VLOOKUP((C915-1),'Айгенис Оп31'!$A$2:$C$13,3,0)),$A$2:$G$981,6,0)-VLOOKUP(A915,$A$2:$G$981,6,0))/365+(VLOOKUP(IF(D915="Нет",VLOOKUP(C915,'Айгенис Оп31'!$A$2:$C$13,3,0),VLOOKUP((C915-1),'Айгенис Оп31'!$A$2:$C$13,3,0)),$A$2:$G$981,7,0)-VLOOKUP(A915,$A$2:$G$981,7,0))/366),2)</f>
        <v>8.2100000000000009</v>
      </c>
      <c r="C915" s="1">
        <f>COUNTIF($D$2:D915,"Да")</f>
        <v>9</v>
      </c>
      <c r="D915" s="42" t="str">
        <f>IF(ISERROR(VLOOKUP(A915,'Айгенис Оп31'!$C$3:$C$13,1,0)),"Нет","Да")</f>
        <v>Нет</v>
      </c>
      <c r="E915" s="43">
        <f t="shared" si="28"/>
        <v>365</v>
      </c>
      <c r="F915" s="43">
        <f>COUNTIF(E916:$E$981,365)</f>
        <v>66</v>
      </c>
      <c r="G915" s="43">
        <f>COUNTIF(E916:$E$981,366)</f>
        <v>0</v>
      </c>
      <c r="H915" s="2"/>
    </row>
    <row r="916" spans="1:8" x14ac:dyDescent="0.25">
      <c r="A916" s="45">
        <f t="shared" si="29"/>
        <v>46510</v>
      </c>
      <c r="B916" s="49">
        <f>ROUND(('Все выпуски'!$Z$3*'Все выпуски'!$Z$6/100)*((VLOOKUP(IF(D916="Нет",VLOOKUP(C916,'Айгенис Оп31'!$A$2:$C$13,3,0),VLOOKUP((C916-1),'Айгенис Оп31'!$A$2:$C$13,3,0)),$A$2:$G$981,6,0)-VLOOKUP(A916,$A$2:$G$981,6,0))/365+(VLOOKUP(IF(D916="Нет",VLOOKUP(C916,'Айгенис Оп31'!$A$2:$C$13,3,0),VLOOKUP((C916-1),'Айгенис Оп31'!$A$2:$C$13,3,0)),$A$2:$G$981,7,0)-VLOOKUP(A916,$A$2:$G$981,7,0))/366),2)</f>
        <v>8.31</v>
      </c>
      <c r="C916" s="1">
        <f>COUNTIF($D$2:D916,"Да")</f>
        <v>9</v>
      </c>
      <c r="D916" s="42" t="str">
        <f>IF(ISERROR(VLOOKUP(A916,'Айгенис Оп31'!$C$3:$C$13,1,0)),"Нет","Да")</f>
        <v>Нет</v>
      </c>
      <c r="E916" s="43">
        <f t="shared" si="28"/>
        <v>365</v>
      </c>
      <c r="F916" s="43">
        <f>COUNTIF(E917:$E$981,365)</f>
        <v>65</v>
      </c>
      <c r="G916" s="43">
        <f>COUNTIF(E917:$E$981,366)</f>
        <v>0</v>
      </c>
      <c r="H916" s="2"/>
    </row>
    <row r="917" spans="1:8" x14ac:dyDescent="0.25">
      <c r="A917" s="45">
        <f t="shared" si="29"/>
        <v>46511</v>
      </c>
      <c r="B917" s="49">
        <f>ROUND(('Все выпуски'!$Z$3*'Все выпуски'!$Z$6/100)*((VLOOKUP(IF(D917="Нет",VLOOKUP(C917,'Айгенис Оп31'!$A$2:$C$13,3,0),VLOOKUP((C917-1),'Айгенис Оп31'!$A$2:$C$13,3,0)),$A$2:$G$981,6,0)-VLOOKUP(A917,$A$2:$G$981,6,0))/365+(VLOOKUP(IF(D917="Нет",VLOOKUP(C917,'Айгенис Оп31'!$A$2:$C$13,3,0),VLOOKUP((C917-1),'Айгенис Оп31'!$A$2:$C$13,3,0)),$A$2:$G$981,7,0)-VLOOKUP(A917,$A$2:$G$981,7,0))/366),2)</f>
        <v>8.41</v>
      </c>
      <c r="C917" s="1">
        <f>COUNTIF($D$2:D917,"Да")</f>
        <v>9</v>
      </c>
      <c r="D917" s="42" t="str">
        <f>IF(ISERROR(VLOOKUP(A917,'Айгенис Оп31'!$C$3:$C$13,1,0)),"Нет","Да")</f>
        <v>Нет</v>
      </c>
      <c r="E917" s="43">
        <f t="shared" si="28"/>
        <v>365</v>
      </c>
      <c r="F917" s="43">
        <f>COUNTIF(E918:$E$981,365)</f>
        <v>64</v>
      </c>
      <c r="G917" s="43">
        <f>COUNTIF(E918:$E$981,366)</f>
        <v>0</v>
      </c>
      <c r="H917" s="2"/>
    </row>
    <row r="918" spans="1:8" x14ac:dyDescent="0.25">
      <c r="A918" s="45">
        <f t="shared" si="29"/>
        <v>46512</v>
      </c>
      <c r="B918" s="49">
        <f>ROUND(('Все выпуски'!$Z$3*'Все выпуски'!$Z$6/100)*((VLOOKUP(IF(D918="Нет",VLOOKUP(C918,'Айгенис Оп31'!$A$2:$C$13,3,0),VLOOKUP((C918-1),'Айгенис Оп31'!$A$2:$C$13,3,0)),$A$2:$G$981,6,0)-VLOOKUP(A918,$A$2:$G$981,6,0))/365+(VLOOKUP(IF(D918="Нет",VLOOKUP(C918,'Айгенис Оп31'!$A$2:$C$13,3,0),VLOOKUP((C918-1),'Айгенис Оп31'!$A$2:$C$13,3,0)),$A$2:$G$981,7,0)-VLOOKUP(A918,$A$2:$G$981,7,0))/366),2)</f>
        <v>8.52</v>
      </c>
      <c r="C918" s="1">
        <f>COUNTIF($D$2:D918,"Да")</f>
        <v>9</v>
      </c>
      <c r="D918" s="42" t="str">
        <f>IF(ISERROR(VLOOKUP(A918,'Айгенис Оп31'!$C$3:$C$13,1,0)),"Нет","Да")</f>
        <v>Нет</v>
      </c>
      <c r="E918" s="43">
        <f t="shared" si="28"/>
        <v>365</v>
      </c>
      <c r="F918" s="43">
        <f>COUNTIF(E919:$E$981,365)</f>
        <v>63</v>
      </c>
      <c r="G918" s="43">
        <f>COUNTIF(E919:$E$981,366)</f>
        <v>0</v>
      </c>
      <c r="H918" s="2"/>
    </row>
    <row r="919" spans="1:8" x14ac:dyDescent="0.25">
      <c r="A919" s="45">
        <f t="shared" si="29"/>
        <v>46513</v>
      </c>
      <c r="B919" s="49">
        <f>ROUND(('Все выпуски'!$Z$3*'Все выпуски'!$Z$6/100)*((VLOOKUP(IF(D919="Нет",VLOOKUP(C919,'Айгенис Оп31'!$A$2:$C$13,3,0),VLOOKUP((C919-1),'Айгенис Оп31'!$A$2:$C$13,3,0)),$A$2:$G$981,6,0)-VLOOKUP(A919,$A$2:$G$981,6,0))/365+(VLOOKUP(IF(D919="Нет",VLOOKUP(C919,'Айгенис Оп31'!$A$2:$C$13,3,0),VLOOKUP((C919-1),'Айгенис Оп31'!$A$2:$C$13,3,0)),$A$2:$G$981,7,0)-VLOOKUP(A919,$A$2:$G$981,7,0))/366),2)</f>
        <v>8.6199999999999992</v>
      </c>
      <c r="C919" s="1">
        <f>COUNTIF($D$2:D919,"Да")</f>
        <v>9</v>
      </c>
      <c r="D919" s="42" t="str">
        <f>IF(ISERROR(VLOOKUP(A919,'Айгенис Оп31'!$C$3:$C$13,1,0)),"Нет","Да")</f>
        <v>Нет</v>
      </c>
      <c r="E919" s="43">
        <f t="shared" si="28"/>
        <v>365</v>
      </c>
      <c r="F919" s="43">
        <f>COUNTIF(E920:$E$981,365)</f>
        <v>62</v>
      </c>
      <c r="G919" s="43">
        <f>COUNTIF(E920:$E$981,366)</f>
        <v>0</v>
      </c>
      <c r="H919" s="2"/>
    </row>
    <row r="920" spans="1:8" x14ac:dyDescent="0.25">
      <c r="A920" s="45">
        <f t="shared" si="29"/>
        <v>46514</v>
      </c>
      <c r="B920" s="49">
        <f>ROUND(('Все выпуски'!$Z$3*'Все выпуски'!$Z$6/100)*((VLOOKUP(IF(D920="Нет",VLOOKUP(C920,'Айгенис Оп31'!$A$2:$C$13,3,0),VLOOKUP((C920-1),'Айгенис Оп31'!$A$2:$C$13,3,0)),$A$2:$G$981,6,0)-VLOOKUP(A920,$A$2:$G$981,6,0))/365+(VLOOKUP(IF(D920="Нет",VLOOKUP(C920,'Айгенис Оп31'!$A$2:$C$13,3,0),VLOOKUP((C920-1),'Айгенис Оп31'!$A$2:$C$13,3,0)),$A$2:$G$981,7,0)-VLOOKUP(A920,$A$2:$G$981,7,0))/366),2)</f>
        <v>8.7200000000000006</v>
      </c>
      <c r="C920" s="1">
        <f>COUNTIF($D$2:D920,"Да")</f>
        <v>9</v>
      </c>
      <c r="D920" s="42" t="str">
        <f>IF(ISERROR(VLOOKUP(A920,'Айгенис Оп31'!$C$3:$C$13,1,0)),"Нет","Да")</f>
        <v>Нет</v>
      </c>
      <c r="E920" s="43">
        <f t="shared" si="28"/>
        <v>365</v>
      </c>
      <c r="F920" s="43">
        <f>COUNTIF(E921:$E$981,365)</f>
        <v>61</v>
      </c>
      <c r="G920" s="43">
        <f>COUNTIF(E921:$E$981,366)</f>
        <v>0</v>
      </c>
      <c r="H920" s="2"/>
    </row>
    <row r="921" spans="1:8" x14ac:dyDescent="0.25">
      <c r="A921" s="45">
        <f t="shared" si="29"/>
        <v>46515</v>
      </c>
      <c r="B921" s="49">
        <f>ROUND(('Все выпуски'!$Z$3*'Все выпуски'!$Z$6/100)*((VLOOKUP(IF(D921="Нет",VLOOKUP(C921,'Айгенис Оп31'!$A$2:$C$13,3,0),VLOOKUP((C921-1),'Айгенис Оп31'!$A$2:$C$13,3,0)),$A$2:$G$981,6,0)-VLOOKUP(A921,$A$2:$G$981,6,0))/365+(VLOOKUP(IF(D921="Нет",VLOOKUP(C921,'Айгенис Оп31'!$A$2:$C$13,3,0),VLOOKUP((C921-1),'Айгенис Оп31'!$A$2:$C$13,3,0)),$A$2:$G$981,7,0)-VLOOKUP(A921,$A$2:$G$981,7,0))/366),2)</f>
        <v>8.82</v>
      </c>
      <c r="C921" s="1">
        <f>COUNTIF($D$2:D921,"Да")</f>
        <v>9</v>
      </c>
      <c r="D921" s="42" t="str">
        <f>IF(ISERROR(VLOOKUP(A921,'Айгенис Оп31'!$C$3:$C$13,1,0)),"Нет","Да")</f>
        <v>Нет</v>
      </c>
      <c r="E921" s="43">
        <f t="shared" si="28"/>
        <v>365</v>
      </c>
      <c r="F921" s="43">
        <f>COUNTIF(E922:$E$981,365)</f>
        <v>60</v>
      </c>
      <c r="G921" s="43">
        <f>COUNTIF(E922:$E$981,366)</f>
        <v>0</v>
      </c>
      <c r="H921" s="2"/>
    </row>
    <row r="922" spans="1:8" x14ac:dyDescent="0.25">
      <c r="A922" s="45">
        <f t="shared" si="29"/>
        <v>46516</v>
      </c>
      <c r="B922" s="49">
        <f>ROUND(('Все выпуски'!$Z$3*'Все выпуски'!$Z$6/100)*((VLOOKUP(IF(D922="Нет",VLOOKUP(C922,'Айгенис Оп31'!$A$2:$C$13,3,0),VLOOKUP((C922-1),'Айгенис Оп31'!$A$2:$C$13,3,0)),$A$2:$G$981,6,0)-VLOOKUP(A922,$A$2:$G$981,6,0))/365+(VLOOKUP(IF(D922="Нет",VLOOKUP(C922,'Айгенис Оп31'!$A$2:$C$13,3,0),VLOOKUP((C922-1),'Айгенис Оп31'!$A$2:$C$13,3,0)),$A$2:$G$981,7,0)-VLOOKUP(A922,$A$2:$G$981,7,0))/366),2)</f>
        <v>8.92</v>
      </c>
      <c r="C922" s="1">
        <f>COUNTIF($D$2:D922,"Да")</f>
        <v>9</v>
      </c>
      <c r="D922" s="42" t="str">
        <f>IF(ISERROR(VLOOKUP(A922,'Айгенис Оп31'!$C$3:$C$13,1,0)),"Нет","Да")</f>
        <v>Нет</v>
      </c>
      <c r="E922" s="43">
        <f t="shared" si="28"/>
        <v>365</v>
      </c>
      <c r="F922" s="43">
        <f>COUNTIF(E923:$E$981,365)</f>
        <v>59</v>
      </c>
      <c r="G922" s="43">
        <f>COUNTIF(E923:$E$981,366)</f>
        <v>0</v>
      </c>
      <c r="H922" s="2"/>
    </row>
    <row r="923" spans="1:8" x14ac:dyDescent="0.25">
      <c r="A923" s="45">
        <f t="shared" si="29"/>
        <v>46517</v>
      </c>
      <c r="B923" s="49">
        <f>ROUND(('Все выпуски'!$Z$3*'Все выпуски'!$Z$6/100)*((VLOOKUP(IF(D923="Нет",VLOOKUP(C923,'Айгенис Оп31'!$A$2:$C$13,3,0),VLOOKUP((C923-1),'Айгенис Оп31'!$A$2:$C$13,3,0)),$A$2:$G$981,6,0)-VLOOKUP(A923,$A$2:$G$981,6,0))/365+(VLOOKUP(IF(D923="Нет",VLOOKUP(C923,'Айгенис Оп31'!$A$2:$C$13,3,0),VLOOKUP((C923-1),'Айгенис Оп31'!$A$2:$C$13,3,0)),$A$2:$G$981,7,0)-VLOOKUP(A923,$A$2:$G$981,7,0))/366),2)</f>
        <v>9.02</v>
      </c>
      <c r="C923" s="1">
        <f>COUNTIF($D$2:D923,"Да")</f>
        <v>10</v>
      </c>
      <c r="D923" s="42" t="str">
        <f>IF(ISERROR(VLOOKUP(A923,'Айгенис Оп31'!$C$3:$C$13,1,0)),"Нет","Да")</f>
        <v>Да</v>
      </c>
      <c r="E923" s="43">
        <f t="shared" si="28"/>
        <v>365</v>
      </c>
      <c r="F923" s="43">
        <f>COUNTIF(E924:$E$981,365)</f>
        <v>58</v>
      </c>
      <c r="G923" s="43">
        <f>COUNTIF(E924:$E$981,366)</f>
        <v>0</v>
      </c>
      <c r="H923" s="2"/>
    </row>
    <row r="924" spans="1:8" x14ac:dyDescent="0.25">
      <c r="A924" s="45">
        <f t="shared" si="29"/>
        <v>46518</v>
      </c>
      <c r="B924" s="49">
        <f>ROUND(('Все выпуски'!$Z$3*'Все выпуски'!$Z$6/100)*((VLOOKUP(IF(D924="Нет",VLOOKUP(C924,'Айгенис Оп31'!$A$2:$C$13,3,0),VLOOKUP((C924-1),'Айгенис Оп31'!$A$2:$C$13,3,0)),$A$2:$G$981,6,0)-VLOOKUP(A924,$A$2:$G$981,6,0))/365+(VLOOKUP(IF(D924="Нет",VLOOKUP(C924,'Айгенис Оп31'!$A$2:$C$13,3,0),VLOOKUP((C924-1),'Айгенис Оп31'!$A$2:$C$13,3,0)),$A$2:$G$981,7,0)-VLOOKUP(A924,$A$2:$G$981,7,0))/366),2)</f>
        <v>0.1</v>
      </c>
      <c r="C924" s="1">
        <f>COUNTIF($D$2:D924,"Да")</f>
        <v>10</v>
      </c>
      <c r="D924" s="42" t="str">
        <f>IF(ISERROR(VLOOKUP(A924,'Айгенис Оп31'!$C$3:$C$13,1,0)),"Нет","Да")</f>
        <v>Нет</v>
      </c>
      <c r="E924" s="43">
        <f t="shared" si="28"/>
        <v>365</v>
      </c>
      <c r="F924" s="43">
        <f>COUNTIF(E925:$E$981,365)</f>
        <v>57</v>
      </c>
      <c r="G924" s="43">
        <f>COUNTIF(E925:$E$981,366)</f>
        <v>0</v>
      </c>
      <c r="H924" s="2"/>
    </row>
    <row r="925" spans="1:8" x14ac:dyDescent="0.25">
      <c r="A925" s="45">
        <f t="shared" si="29"/>
        <v>46519</v>
      </c>
      <c r="B925" s="49">
        <f>ROUND(('Все выпуски'!$Z$3*'Все выпуски'!$Z$6/100)*((VLOOKUP(IF(D925="Нет",VLOOKUP(C925,'Айгенис Оп31'!$A$2:$C$13,3,0),VLOOKUP((C925-1),'Айгенис Оп31'!$A$2:$C$13,3,0)),$A$2:$G$981,6,0)-VLOOKUP(A925,$A$2:$G$981,6,0))/365+(VLOOKUP(IF(D925="Нет",VLOOKUP(C925,'Айгенис Оп31'!$A$2:$C$13,3,0),VLOOKUP((C925-1),'Айгенис Оп31'!$A$2:$C$13,3,0)),$A$2:$G$981,7,0)-VLOOKUP(A925,$A$2:$G$981,7,0))/366),2)</f>
        <v>0.2</v>
      </c>
      <c r="C925" s="1">
        <f>COUNTIF($D$2:D925,"Да")</f>
        <v>10</v>
      </c>
      <c r="D925" s="42" t="str">
        <f>IF(ISERROR(VLOOKUP(A925,'Айгенис Оп31'!$C$3:$C$13,1,0)),"Нет","Да")</f>
        <v>Нет</v>
      </c>
      <c r="E925" s="43">
        <f t="shared" si="28"/>
        <v>365</v>
      </c>
      <c r="F925" s="43">
        <f>COUNTIF(E926:$E$981,365)</f>
        <v>56</v>
      </c>
      <c r="G925" s="43">
        <f>COUNTIF(E926:$E$981,366)</f>
        <v>0</v>
      </c>
      <c r="H925" s="2"/>
    </row>
    <row r="926" spans="1:8" x14ac:dyDescent="0.25">
      <c r="A926" s="45">
        <f t="shared" si="29"/>
        <v>46520</v>
      </c>
      <c r="B926" s="49">
        <f>ROUND(('Все выпуски'!$Z$3*'Все выпуски'!$Z$6/100)*((VLOOKUP(IF(D926="Нет",VLOOKUP(C926,'Айгенис Оп31'!$A$2:$C$13,3,0),VLOOKUP((C926-1),'Айгенис Оп31'!$A$2:$C$13,3,0)),$A$2:$G$981,6,0)-VLOOKUP(A926,$A$2:$G$981,6,0))/365+(VLOOKUP(IF(D926="Нет",VLOOKUP(C926,'Айгенис Оп31'!$A$2:$C$13,3,0),VLOOKUP((C926-1),'Айгенис Оп31'!$A$2:$C$13,3,0)),$A$2:$G$981,7,0)-VLOOKUP(A926,$A$2:$G$981,7,0))/366),2)</f>
        <v>0.3</v>
      </c>
      <c r="C926" s="1">
        <f>COUNTIF($D$2:D926,"Да")</f>
        <v>10</v>
      </c>
      <c r="D926" s="42" t="str">
        <f>IF(ISERROR(VLOOKUP(A926,'Айгенис Оп31'!$C$3:$C$13,1,0)),"Нет","Да")</f>
        <v>Нет</v>
      </c>
      <c r="E926" s="43">
        <f t="shared" si="28"/>
        <v>365</v>
      </c>
      <c r="F926" s="43">
        <f>COUNTIF(E927:$E$981,365)</f>
        <v>55</v>
      </c>
      <c r="G926" s="43">
        <f>COUNTIF(E927:$E$981,366)</f>
        <v>0</v>
      </c>
      <c r="H926" s="2"/>
    </row>
    <row r="927" spans="1:8" x14ac:dyDescent="0.25">
      <c r="A927" s="45">
        <f t="shared" si="29"/>
        <v>46521</v>
      </c>
      <c r="B927" s="49">
        <f>ROUND(('Все выпуски'!$Z$3*'Все выпуски'!$Z$6/100)*((VLOOKUP(IF(D927="Нет",VLOOKUP(C927,'Айгенис Оп31'!$A$2:$C$13,3,0),VLOOKUP((C927-1),'Айгенис Оп31'!$A$2:$C$13,3,0)),$A$2:$G$981,6,0)-VLOOKUP(A927,$A$2:$G$981,6,0))/365+(VLOOKUP(IF(D927="Нет",VLOOKUP(C927,'Айгенис Оп31'!$A$2:$C$13,3,0),VLOOKUP((C927-1),'Айгенис Оп31'!$A$2:$C$13,3,0)),$A$2:$G$981,7,0)-VLOOKUP(A927,$A$2:$G$981,7,0))/366),2)</f>
        <v>0.41</v>
      </c>
      <c r="C927" s="1">
        <f>COUNTIF($D$2:D927,"Да")</f>
        <v>10</v>
      </c>
      <c r="D927" s="42" t="str">
        <f>IF(ISERROR(VLOOKUP(A927,'Айгенис Оп31'!$C$3:$C$13,1,0)),"Нет","Да")</f>
        <v>Нет</v>
      </c>
      <c r="E927" s="43">
        <f t="shared" si="28"/>
        <v>365</v>
      </c>
      <c r="F927" s="43">
        <f>COUNTIF(E928:$E$981,365)</f>
        <v>54</v>
      </c>
      <c r="G927" s="43">
        <f>COUNTIF(E928:$E$981,366)</f>
        <v>0</v>
      </c>
      <c r="H927" s="2"/>
    </row>
    <row r="928" spans="1:8" x14ac:dyDescent="0.25">
      <c r="A928" s="45">
        <f t="shared" si="29"/>
        <v>46522</v>
      </c>
      <c r="B928" s="49">
        <f>ROUND(('Все выпуски'!$Z$3*'Все выпуски'!$Z$6/100)*((VLOOKUP(IF(D928="Нет",VLOOKUP(C928,'Айгенис Оп31'!$A$2:$C$13,3,0),VLOOKUP((C928-1),'Айгенис Оп31'!$A$2:$C$13,3,0)),$A$2:$G$981,6,0)-VLOOKUP(A928,$A$2:$G$981,6,0))/365+(VLOOKUP(IF(D928="Нет",VLOOKUP(C928,'Айгенис Оп31'!$A$2:$C$13,3,0),VLOOKUP((C928-1),'Айгенис Оп31'!$A$2:$C$13,3,0)),$A$2:$G$981,7,0)-VLOOKUP(A928,$A$2:$G$981,7,0))/366),2)</f>
        <v>0.51</v>
      </c>
      <c r="C928" s="1">
        <f>COUNTIF($D$2:D928,"Да")</f>
        <v>10</v>
      </c>
      <c r="D928" s="42" t="str">
        <f>IF(ISERROR(VLOOKUP(A928,'Айгенис Оп31'!$C$3:$C$13,1,0)),"Нет","Да")</f>
        <v>Нет</v>
      </c>
      <c r="E928" s="43">
        <f t="shared" si="28"/>
        <v>365</v>
      </c>
      <c r="F928" s="43">
        <f>COUNTIF(E929:$E$981,365)</f>
        <v>53</v>
      </c>
      <c r="G928" s="43">
        <f>COUNTIF(E929:$E$981,366)</f>
        <v>0</v>
      </c>
      <c r="H928" s="2"/>
    </row>
    <row r="929" spans="1:8" x14ac:dyDescent="0.25">
      <c r="A929" s="45">
        <f t="shared" si="29"/>
        <v>46523</v>
      </c>
      <c r="B929" s="49">
        <f>ROUND(('Все выпуски'!$Z$3*'Все выпуски'!$Z$6/100)*((VLOOKUP(IF(D929="Нет",VLOOKUP(C929,'Айгенис Оп31'!$A$2:$C$13,3,0),VLOOKUP((C929-1),'Айгенис Оп31'!$A$2:$C$13,3,0)),$A$2:$G$981,6,0)-VLOOKUP(A929,$A$2:$G$981,6,0))/365+(VLOOKUP(IF(D929="Нет",VLOOKUP(C929,'Айгенис Оп31'!$A$2:$C$13,3,0),VLOOKUP((C929-1),'Айгенис Оп31'!$A$2:$C$13,3,0)),$A$2:$G$981,7,0)-VLOOKUP(A929,$A$2:$G$981,7,0))/366),2)</f>
        <v>0.61</v>
      </c>
      <c r="C929" s="1">
        <f>COUNTIF($D$2:D929,"Да")</f>
        <v>10</v>
      </c>
      <c r="D929" s="42" t="str">
        <f>IF(ISERROR(VLOOKUP(A929,'Айгенис Оп31'!$C$3:$C$13,1,0)),"Нет","Да")</f>
        <v>Нет</v>
      </c>
      <c r="E929" s="43">
        <f t="shared" si="28"/>
        <v>365</v>
      </c>
      <c r="F929" s="43">
        <f>COUNTIF(E930:$E$981,365)</f>
        <v>52</v>
      </c>
      <c r="G929" s="43">
        <f>COUNTIF(E930:$E$981,366)</f>
        <v>0</v>
      </c>
      <c r="H929" s="2"/>
    </row>
    <row r="930" spans="1:8" x14ac:dyDescent="0.25">
      <c r="A930" s="45">
        <f t="shared" si="29"/>
        <v>46524</v>
      </c>
      <c r="B930" s="49">
        <f>ROUND(('Все выпуски'!$Z$3*'Все выпуски'!$Z$6/100)*((VLOOKUP(IF(D930="Нет",VLOOKUP(C930,'Айгенис Оп31'!$A$2:$C$13,3,0),VLOOKUP((C930-1),'Айгенис Оп31'!$A$2:$C$13,3,0)),$A$2:$G$981,6,0)-VLOOKUP(A930,$A$2:$G$981,6,0))/365+(VLOOKUP(IF(D930="Нет",VLOOKUP(C930,'Айгенис Оп31'!$A$2:$C$13,3,0),VLOOKUP((C930-1),'Айгенис Оп31'!$A$2:$C$13,3,0)),$A$2:$G$981,7,0)-VLOOKUP(A930,$A$2:$G$981,7,0))/366),2)</f>
        <v>0.71</v>
      </c>
      <c r="C930" s="1">
        <f>COUNTIF($D$2:D930,"Да")</f>
        <v>10</v>
      </c>
      <c r="D930" s="42" t="str">
        <f>IF(ISERROR(VLOOKUP(A930,'Айгенис Оп31'!$C$3:$C$13,1,0)),"Нет","Да")</f>
        <v>Нет</v>
      </c>
      <c r="E930" s="43">
        <f t="shared" si="28"/>
        <v>365</v>
      </c>
      <c r="F930" s="43">
        <f>COUNTIF(E931:$E$981,365)</f>
        <v>51</v>
      </c>
      <c r="G930" s="43">
        <f>COUNTIF(E931:$E$981,366)</f>
        <v>0</v>
      </c>
      <c r="H930" s="2"/>
    </row>
    <row r="931" spans="1:8" x14ac:dyDescent="0.25">
      <c r="A931" s="45">
        <f t="shared" si="29"/>
        <v>46525</v>
      </c>
      <c r="B931" s="49">
        <f>ROUND(('Все выпуски'!$Z$3*'Все выпуски'!$Z$6/100)*((VLOOKUP(IF(D931="Нет",VLOOKUP(C931,'Айгенис Оп31'!$A$2:$C$13,3,0),VLOOKUP((C931-1),'Айгенис Оп31'!$A$2:$C$13,3,0)),$A$2:$G$981,6,0)-VLOOKUP(A931,$A$2:$G$981,6,0))/365+(VLOOKUP(IF(D931="Нет",VLOOKUP(C931,'Айгенис Оп31'!$A$2:$C$13,3,0),VLOOKUP((C931-1),'Айгенис Оп31'!$A$2:$C$13,3,0)),$A$2:$G$981,7,0)-VLOOKUP(A931,$A$2:$G$981,7,0))/366),2)</f>
        <v>0.81</v>
      </c>
      <c r="C931" s="1">
        <f>COUNTIF($D$2:D931,"Да")</f>
        <v>10</v>
      </c>
      <c r="D931" s="42" t="str">
        <f>IF(ISERROR(VLOOKUP(A931,'Айгенис Оп31'!$C$3:$C$13,1,0)),"Нет","Да")</f>
        <v>Нет</v>
      </c>
      <c r="E931" s="43">
        <f t="shared" si="28"/>
        <v>365</v>
      </c>
      <c r="F931" s="43">
        <f>COUNTIF(E932:$E$981,365)</f>
        <v>50</v>
      </c>
      <c r="G931" s="43">
        <f>COUNTIF(E932:$E$981,366)</f>
        <v>0</v>
      </c>
      <c r="H931" s="2"/>
    </row>
    <row r="932" spans="1:8" x14ac:dyDescent="0.25">
      <c r="A932" s="45">
        <f t="shared" si="29"/>
        <v>46526</v>
      </c>
      <c r="B932" s="49">
        <f>ROUND(('Все выпуски'!$Z$3*'Все выпуски'!$Z$6/100)*((VLOOKUP(IF(D932="Нет",VLOOKUP(C932,'Айгенис Оп31'!$A$2:$C$13,3,0),VLOOKUP((C932-1),'Айгенис Оп31'!$A$2:$C$13,3,0)),$A$2:$G$981,6,0)-VLOOKUP(A932,$A$2:$G$981,6,0))/365+(VLOOKUP(IF(D932="Нет",VLOOKUP(C932,'Айгенис Оп31'!$A$2:$C$13,3,0),VLOOKUP((C932-1),'Айгенис Оп31'!$A$2:$C$13,3,0)),$A$2:$G$981,7,0)-VLOOKUP(A932,$A$2:$G$981,7,0))/366),2)</f>
        <v>0.91</v>
      </c>
      <c r="C932" s="1">
        <f>COUNTIF($D$2:D932,"Да")</f>
        <v>10</v>
      </c>
      <c r="D932" s="42" t="str">
        <f>IF(ISERROR(VLOOKUP(A932,'Айгенис Оп31'!$C$3:$C$13,1,0)),"Нет","Да")</f>
        <v>Нет</v>
      </c>
      <c r="E932" s="43">
        <f t="shared" si="28"/>
        <v>365</v>
      </c>
      <c r="F932" s="43">
        <f>COUNTIF(E933:$E$981,365)</f>
        <v>49</v>
      </c>
      <c r="G932" s="43">
        <f>COUNTIF(E933:$E$981,366)</f>
        <v>0</v>
      </c>
      <c r="H932" s="2"/>
    </row>
    <row r="933" spans="1:8" x14ac:dyDescent="0.25">
      <c r="A933" s="45">
        <f t="shared" si="29"/>
        <v>46527</v>
      </c>
      <c r="B933" s="49">
        <f>ROUND(('Все выпуски'!$Z$3*'Все выпуски'!$Z$6/100)*((VLOOKUP(IF(D933="Нет",VLOOKUP(C933,'Айгенис Оп31'!$A$2:$C$13,3,0),VLOOKUP((C933-1),'Айгенис Оп31'!$A$2:$C$13,3,0)),$A$2:$G$981,6,0)-VLOOKUP(A933,$A$2:$G$981,6,0))/365+(VLOOKUP(IF(D933="Нет",VLOOKUP(C933,'Айгенис Оп31'!$A$2:$C$13,3,0),VLOOKUP((C933-1),'Айгенис Оп31'!$A$2:$C$13,3,0)),$A$2:$G$981,7,0)-VLOOKUP(A933,$A$2:$G$981,7,0))/366),2)</f>
        <v>1.01</v>
      </c>
      <c r="C933" s="1">
        <f>COUNTIF($D$2:D933,"Да")</f>
        <v>10</v>
      </c>
      <c r="D933" s="42" t="str">
        <f>IF(ISERROR(VLOOKUP(A933,'Айгенис Оп31'!$C$3:$C$13,1,0)),"Нет","Да")</f>
        <v>Нет</v>
      </c>
      <c r="E933" s="43">
        <f t="shared" si="28"/>
        <v>365</v>
      </c>
      <c r="F933" s="43">
        <f>COUNTIF(E934:$E$981,365)</f>
        <v>48</v>
      </c>
      <c r="G933" s="43">
        <f>COUNTIF(E934:$E$981,366)</f>
        <v>0</v>
      </c>
      <c r="H933" s="2"/>
    </row>
    <row r="934" spans="1:8" x14ac:dyDescent="0.25">
      <c r="A934" s="45">
        <f t="shared" si="29"/>
        <v>46528</v>
      </c>
      <c r="B934" s="49">
        <f>ROUND(('Все выпуски'!$Z$3*'Все выпуски'!$Z$6/100)*((VLOOKUP(IF(D934="Нет",VLOOKUP(C934,'Айгенис Оп31'!$A$2:$C$13,3,0),VLOOKUP((C934-1),'Айгенис Оп31'!$A$2:$C$13,3,0)),$A$2:$G$981,6,0)-VLOOKUP(A934,$A$2:$G$981,6,0))/365+(VLOOKUP(IF(D934="Нет",VLOOKUP(C934,'Айгенис Оп31'!$A$2:$C$13,3,0),VLOOKUP((C934-1),'Айгенис Оп31'!$A$2:$C$13,3,0)),$A$2:$G$981,7,0)-VLOOKUP(A934,$A$2:$G$981,7,0))/366),2)</f>
        <v>1.1200000000000001</v>
      </c>
      <c r="C934" s="1">
        <f>COUNTIF($D$2:D934,"Да")</f>
        <v>10</v>
      </c>
      <c r="D934" s="42" t="str">
        <f>IF(ISERROR(VLOOKUP(A934,'Айгенис Оп31'!$C$3:$C$13,1,0)),"Нет","Да")</f>
        <v>Нет</v>
      </c>
      <c r="E934" s="43">
        <f t="shared" si="28"/>
        <v>365</v>
      </c>
      <c r="F934" s="43">
        <f>COUNTIF(E935:$E$981,365)</f>
        <v>47</v>
      </c>
      <c r="G934" s="43">
        <f>COUNTIF(E935:$E$981,366)</f>
        <v>0</v>
      </c>
      <c r="H934" s="2"/>
    </row>
    <row r="935" spans="1:8" x14ac:dyDescent="0.25">
      <c r="A935" s="45">
        <f t="shared" si="29"/>
        <v>46529</v>
      </c>
      <c r="B935" s="49">
        <f>ROUND(('Все выпуски'!$Z$3*'Все выпуски'!$Z$6/100)*((VLOOKUP(IF(D935="Нет",VLOOKUP(C935,'Айгенис Оп31'!$A$2:$C$13,3,0),VLOOKUP((C935-1),'Айгенис Оп31'!$A$2:$C$13,3,0)),$A$2:$G$981,6,0)-VLOOKUP(A935,$A$2:$G$981,6,0))/365+(VLOOKUP(IF(D935="Нет",VLOOKUP(C935,'Айгенис Оп31'!$A$2:$C$13,3,0),VLOOKUP((C935-1),'Айгенис Оп31'!$A$2:$C$13,3,0)),$A$2:$G$981,7,0)-VLOOKUP(A935,$A$2:$G$981,7,0))/366),2)</f>
        <v>1.22</v>
      </c>
      <c r="C935" s="1">
        <f>COUNTIF($D$2:D935,"Да")</f>
        <v>10</v>
      </c>
      <c r="D935" s="42" t="str">
        <f>IF(ISERROR(VLOOKUP(A935,'Айгенис Оп31'!$C$3:$C$13,1,0)),"Нет","Да")</f>
        <v>Нет</v>
      </c>
      <c r="E935" s="43">
        <f t="shared" si="28"/>
        <v>365</v>
      </c>
      <c r="F935" s="43">
        <f>COUNTIF(E936:$E$981,365)</f>
        <v>46</v>
      </c>
      <c r="G935" s="43">
        <f>COUNTIF(E936:$E$981,366)</f>
        <v>0</v>
      </c>
      <c r="H935" s="2"/>
    </row>
    <row r="936" spans="1:8" x14ac:dyDescent="0.25">
      <c r="A936" s="45">
        <f t="shared" si="29"/>
        <v>46530</v>
      </c>
      <c r="B936" s="49">
        <f>ROUND(('Все выпуски'!$Z$3*'Все выпуски'!$Z$6/100)*((VLOOKUP(IF(D936="Нет",VLOOKUP(C936,'Айгенис Оп31'!$A$2:$C$13,3,0),VLOOKUP((C936-1),'Айгенис Оп31'!$A$2:$C$13,3,0)),$A$2:$G$981,6,0)-VLOOKUP(A936,$A$2:$G$981,6,0))/365+(VLOOKUP(IF(D936="Нет",VLOOKUP(C936,'Айгенис Оп31'!$A$2:$C$13,3,0),VLOOKUP((C936-1),'Айгенис Оп31'!$A$2:$C$13,3,0)),$A$2:$G$981,7,0)-VLOOKUP(A936,$A$2:$G$981,7,0))/366),2)</f>
        <v>1.32</v>
      </c>
      <c r="C936" s="1">
        <f>COUNTIF($D$2:D936,"Да")</f>
        <v>10</v>
      </c>
      <c r="D936" s="42" t="str">
        <f>IF(ISERROR(VLOOKUP(A936,'Айгенис Оп31'!$C$3:$C$13,1,0)),"Нет","Да")</f>
        <v>Нет</v>
      </c>
      <c r="E936" s="43">
        <f t="shared" si="28"/>
        <v>365</v>
      </c>
      <c r="F936" s="43">
        <f>COUNTIF(E937:$E$981,365)</f>
        <v>45</v>
      </c>
      <c r="G936" s="43">
        <f>COUNTIF(E937:$E$981,366)</f>
        <v>0</v>
      </c>
      <c r="H936" s="2"/>
    </row>
    <row r="937" spans="1:8" x14ac:dyDescent="0.25">
      <c r="A937" s="45">
        <f t="shared" si="29"/>
        <v>46531</v>
      </c>
      <c r="B937" s="49">
        <f>ROUND(('Все выпуски'!$Z$3*'Все выпуски'!$Z$6/100)*((VLOOKUP(IF(D937="Нет",VLOOKUP(C937,'Айгенис Оп31'!$A$2:$C$13,3,0),VLOOKUP((C937-1),'Айгенис Оп31'!$A$2:$C$13,3,0)),$A$2:$G$981,6,0)-VLOOKUP(A937,$A$2:$G$981,6,0))/365+(VLOOKUP(IF(D937="Нет",VLOOKUP(C937,'Айгенис Оп31'!$A$2:$C$13,3,0),VLOOKUP((C937-1),'Айгенис Оп31'!$A$2:$C$13,3,0)),$A$2:$G$981,7,0)-VLOOKUP(A937,$A$2:$G$981,7,0))/366),2)</f>
        <v>1.42</v>
      </c>
      <c r="C937" s="1">
        <f>COUNTIF($D$2:D937,"Да")</f>
        <v>10</v>
      </c>
      <c r="D937" s="42" t="str">
        <f>IF(ISERROR(VLOOKUP(A937,'Айгенис Оп31'!$C$3:$C$13,1,0)),"Нет","Да")</f>
        <v>Нет</v>
      </c>
      <c r="E937" s="43">
        <f t="shared" si="28"/>
        <v>365</v>
      </c>
      <c r="F937" s="43">
        <f>COUNTIF(E938:$E$981,365)</f>
        <v>44</v>
      </c>
      <c r="G937" s="43">
        <f>COUNTIF(E938:$E$981,366)</f>
        <v>0</v>
      </c>
      <c r="H937" s="2"/>
    </row>
    <row r="938" spans="1:8" x14ac:dyDescent="0.25">
      <c r="A938" s="45">
        <f t="shared" si="29"/>
        <v>46532</v>
      </c>
      <c r="B938" s="49">
        <f>ROUND(('Все выпуски'!$Z$3*'Все выпуски'!$Z$6/100)*((VLOOKUP(IF(D938="Нет",VLOOKUP(C938,'Айгенис Оп31'!$A$2:$C$13,3,0),VLOOKUP((C938-1),'Айгенис Оп31'!$A$2:$C$13,3,0)),$A$2:$G$981,6,0)-VLOOKUP(A938,$A$2:$G$981,6,0))/365+(VLOOKUP(IF(D938="Нет",VLOOKUP(C938,'Айгенис Оп31'!$A$2:$C$13,3,0),VLOOKUP((C938-1),'Айгенис Оп31'!$A$2:$C$13,3,0)),$A$2:$G$981,7,0)-VLOOKUP(A938,$A$2:$G$981,7,0))/366),2)</f>
        <v>1.52</v>
      </c>
      <c r="C938" s="1">
        <f>COUNTIF($D$2:D938,"Да")</f>
        <v>10</v>
      </c>
      <c r="D938" s="42" t="str">
        <f>IF(ISERROR(VLOOKUP(A938,'Айгенис Оп31'!$C$3:$C$13,1,0)),"Нет","Да")</f>
        <v>Нет</v>
      </c>
      <c r="E938" s="43">
        <f t="shared" si="28"/>
        <v>365</v>
      </c>
      <c r="F938" s="43">
        <f>COUNTIF(E939:$E$981,365)</f>
        <v>43</v>
      </c>
      <c r="G938" s="43">
        <f>COUNTIF(E939:$E$981,366)</f>
        <v>0</v>
      </c>
      <c r="H938" s="2"/>
    </row>
    <row r="939" spans="1:8" x14ac:dyDescent="0.25">
      <c r="A939" s="45">
        <f t="shared" si="29"/>
        <v>46533</v>
      </c>
      <c r="B939" s="49">
        <f>ROUND(('Все выпуски'!$Z$3*'Все выпуски'!$Z$6/100)*((VLOOKUP(IF(D939="Нет",VLOOKUP(C939,'Айгенис Оп31'!$A$2:$C$13,3,0),VLOOKUP((C939-1),'Айгенис Оп31'!$A$2:$C$13,3,0)),$A$2:$G$981,6,0)-VLOOKUP(A939,$A$2:$G$981,6,0))/365+(VLOOKUP(IF(D939="Нет",VLOOKUP(C939,'Айгенис Оп31'!$A$2:$C$13,3,0),VLOOKUP((C939-1),'Айгенис Оп31'!$A$2:$C$13,3,0)),$A$2:$G$981,7,0)-VLOOKUP(A939,$A$2:$G$981,7,0))/366),2)</f>
        <v>1.62</v>
      </c>
      <c r="C939" s="1">
        <f>COUNTIF($D$2:D939,"Да")</f>
        <v>10</v>
      </c>
      <c r="D939" s="42" t="str">
        <f>IF(ISERROR(VLOOKUP(A939,'Айгенис Оп31'!$C$3:$C$13,1,0)),"Нет","Да")</f>
        <v>Нет</v>
      </c>
      <c r="E939" s="43">
        <f t="shared" si="28"/>
        <v>365</v>
      </c>
      <c r="F939" s="43">
        <f>COUNTIF(E940:$E$981,365)</f>
        <v>42</v>
      </c>
      <c r="G939" s="43">
        <f>COUNTIF(E940:$E$981,366)</f>
        <v>0</v>
      </c>
      <c r="H939" s="2"/>
    </row>
    <row r="940" spans="1:8" x14ac:dyDescent="0.25">
      <c r="A940" s="45">
        <f t="shared" si="29"/>
        <v>46534</v>
      </c>
      <c r="B940" s="49">
        <f>ROUND(('Все выпуски'!$Z$3*'Все выпуски'!$Z$6/100)*((VLOOKUP(IF(D940="Нет",VLOOKUP(C940,'Айгенис Оп31'!$A$2:$C$13,3,0),VLOOKUP((C940-1),'Айгенис Оп31'!$A$2:$C$13,3,0)),$A$2:$G$981,6,0)-VLOOKUP(A940,$A$2:$G$981,6,0))/365+(VLOOKUP(IF(D940="Нет",VLOOKUP(C940,'Айгенис Оп31'!$A$2:$C$13,3,0),VLOOKUP((C940-1),'Айгенис Оп31'!$A$2:$C$13,3,0)),$A$2:$G$981,7,0)-VLOOKUP(A940,$A$2:$G$981,7,0))/366),2)</f>
        <v>1.72</v>
      </c>
      <c r="C940" s="1">
        <f>COUNTIF($D$2:D940,"Да")</f>
        <v>10</v>
      </c>
      <c r="D940" s="42" t="str">
        <f>IF(ISERROR(VLOOKUP(A940,'Айгенис Оп31'!$C$3:$C$13,1,0)),"Нет","Да")</f>
        <v>Нет</v>
      </c>
      <c r="E940" s="43">
        <f t="shared" si="28"/>
        <v>365</v>
      </c>
      <c r="F940" s="43">
        <f>COUNTIF(E941:$E$981,365)</f>
        <v>41</v>
      </c>
      <c r="G940" s="43">
        <f>COUNTIF(E941:$E$981,366)</f>
        <v>0</v>
      </c>
      <c r="H940" s="2"/>
    </row>
    <row r="941" spans="1:8" x14ac:dyDescent="0.25">
      <c r="A941" s="45">
        <f t="shared" si="29"/>
        <v>46535</v>
      </c>
      <c r="B941" s="49">
        <f>ROUND(('Все выпуски'!$Z$3*'Все выпуски'!$Z$6/100)*((VLOOKUP(IF(D941="Нет",VLOOKUP(C941,'Айгенис Оп31'!$A$2:$C$13,3,0),VLOOKUP((C941-1),'Айгенис Оп31'!$A$2:$C$13,3,0)),$A$2:$G$981,6,0)-VLOOKUP(A941,$A$2:$G$981,6,0))/365+(VLOOKUP(IF(D941="Нет",VLOOKUP(C941,'Айгенис Оп31'!$A$2:$C$13,3,0),VLOOKUP((C941-1),'Айгенис Оп31'!$A$2:$C$13,3,0)),$A$2:$G$981,7,0)-VLOOKUP(A941,$A$2:$G$981,7,0))/366),2)</f>
        <v>1.82</v>
      </c>
      <c r="C941" s="1">
        <f>COUNTIF($D$2:D941,"Да")</f>
        <v>10</v>
      </c>
      <c r="D941" s="42" t="str">
        <f>IF(ISERROR(VLOOKUP(A941,'Айгенис Оп31'!$C$3:$C$13,1,0)),"Нет","Да")</f>
        <v>Нет</v>
      </c>
      <c r="E941" s="43">
        <f t="shared" si="28"/>
        <v>365</v>
      </c>
      <c r="F941" s="43">
        <f>COUNTIF(E942:$E$981,365)</f>
        <v>40</v>
      </c>
      <c r="G941" s="43">
        <f>COUNTIF(E942:$E$981,366)</f>
        <v>0</v>
      </c>
      <c r="H941" s="2"/>
    </row>
    <row r="942" spans="1:8" x14ac:dyDescent="0.25">
      <c r="A942" s="45">
        <f t="shared" si="29"/>
        <v>46536</v>
      </c>
      <c r="B942" s="49">
        <f>ROUND(('Все выпуски'!$Z$3*'Все выпуски'!$Z$6/100)*((VLOOKUP(IF(D942="Нет",VLOOKUP(C942,'Айгенис Оп31'!$A$2:$C$13,3,0),VLOOKUP((C942-1),'Айгенис Оп31'!$A$2:$C$13,3,0)),$A$2:$G$981,6,0)-VLOOKUP(A942,$A$2:$G$981,6,0))/365+(VLOOKUP(IF(D942="Нет",VLOOKUP(C942,'Айгенис Оп31'!$A$2:$C$13,3,0),VLOOKUP((C942-1),'Айгенис Оп31'!$A$2:$C$13,3,0)),$A$2:$G$981,7,0)-VLOOKUP(A942,$A$2:$G$981,7,0))/366),2)</f>
        <v>1.93</v>
      </c>
      <c r="C942" s="1">
        <f>COUNTIF($D$2:D942,"Да")</f>
        <v>10</v>
      </c>
      <c r="D942" s="42" t="str">
        <f>IF(ISERROR(VLOOKUP(A942,'Айгенис Оп31'!$C$3:$C$13,1,0)),"Нет","Да")</f>
        <v>Нет</v>
      </c>
      <c r="E942" s="43">
        <f t="shared" si="28"/>
        <v>365</v>
      </c>
      <c r="F942" s="43">
        <f>COUNTIF(E943:$E$981,365)</f>
        <v>39</v>
      </c>
      <c r="G942" s="43">
        <f>COUNTIF(E943:$E$981,366)</f>
        <v>0</v>
      </c>
      <c r="H942" s="2"/>
    </row>
    <row r="943" spans="1:8" x14ac:dyDescent="0.25">
      <c r="A943" s="45">
        <f t="shared" si="29"/>
        <v>46537</v>
      </c>
      <c r="B943" s="49">
        <f>ROUND(('Все выпуски'!$Z$3*'Все выпуски'!$Z$6/100)*((VLOOKUP(IF(D943="Нет",VLOOKUP(C943,'Айгенис Оп31'!$A$2:$C$13,3,0),VLOOKUP((C943-1),'Айгенис Оп31'!$A$2:$C$13,3,0)),$A$2:$G$981,6,0)-VLOOKUP(A943,$A$2:$G$981,6,0))/365+(VLOOKUP(IF(D943="Нет",VLOOKUP(C943,'Айгенис Оп31'!$A$2:$C$13,3,0),VLOOKUP((C943-1),'Айгенис Оп31'!$A$2:$C$13,3,0)),$A$2:$G$981,7,0)-VLOOKUP(A943,$A$2:$G$981,7,0))/366),2)</f>
        <v>2.0299999999999998</v>
      </c>
      <c r="C943" s="1">
        <f>COUNTIF($D$2:D943,"Да")</f>
        <v>10</v>
      </c>
      <c r="D943" s="42" t="str">
        <f>IF(ISERROR(VLOOKUP(A943,'Айгенис Оп31'!$C$3:$C$13,1,0)),"Нет","Да")</f>
        <v>Нет</v>
      </c>
      <c r="E943" s="43">
        <f t="shared" si="28"/>
        <v>365</v>
      </c>
      <c r="F943" s="43">
        <f>COUNTIF(E944:$E$981,365)</f>
        <v>38</v>
      </c>
      <c r="G943" s="43">
        <f>COUNTIF(E944:$E$981,366)</f>
        <v>0</v>
      </c>
      <c r="H943" s="2"/>
    </row>
    <row r="944" spans="1:8" x14ac:dyDescent="0.25">
      <c r="A944" s="45">
        <f t="shared" si="29"/>
        <v>46538</v>
      </c>
      <c r="B944" s="49">
        <f>ROUND(('Все выпуски'!$Z$3*'Все выпуски'!$Z$6/100)*((VLOOKUP(IF(D944="Нет",VLOOKUP(C944,'Айгенис Оп31'!$A$2:$C$13,3,0),VLOOKUP((C944-1),'Айгенис Оп31'!$A$2:$C$13,3,0)),$A$2:$G$981,6,0)-VLOOKUP(A944,$A$2:$G$981,6,0))/365+(VLOOKUP(IF(D944="Нет",VLOOKUP(C944,'Айгенис Оп31'!$A$2:$C$13,3,0),VLOOKUP((C944-1),'Айгенис Оп31'!$A$2:$C$13,3,0)),$A$2:$G$981,7,0)-VLOOKUP(A944,$A$2:$G$981,7,0))/366),2)</f>
        <v>2.13</v>
      </c>
      <c r="C944" s="1">
        <f>COUNTIF($D$2:D944,"Да")</f>
        <v>10</v>
      </c>
      <c r="D944" s="42" t="str">
        <f>IF(ISERROR(VLOOKUP(A944,'Айгенис Оп31'!$C$3:$C$13,1,0)),"Нет","Да")</f>
        <v>Нет</v>
      </c>
      <c r="E944" s="43">
        <f t="shared" si="28"/>
        <v>365</v>
      </c>
      <c r="F944" s="43">
        <f>COUNTIF(E945:$E$981,365)</f>
        <v>37</v>
      </c>
      <c r="G944" s="43">
        <f>COUNTIF(E945:$E$981,366)</f>
        <v>0</v>
      </c>
      <c r="H944" s="2"/>
    </row>
    <row r="945" spans="1:8" x14ac:dyDescent="0.25">
      <c r="A945" s="45">
        <f t="shared" si="29"/>
        <v>46539</v>
      </c>
      <c r="B945" s="49">
        <f>ROUND(('Все выпуски'!$Z$3*'Все выпуски'!$Z$6/100)*((VLOOKUP(IF(D945="Нет",VLOOKUP(C945,'Айгенис Оп31'!$A$2:$C$13,3,0),VLOOKUP((C945-1),'Айгенис Оп31'!$A$2:$C$13,3,0)),$A$2:$G$981,6,0)-VLOOKUP(A945,$A$2:$G$981,6,0))/365+(VLOOKUP(IF(D945="Нет",VLOOKUP(C945,'Айгенис Оп31'!$A$2:$C$13,3,0),VLOOKUP((C945-1),'Айгенис Оп31'!$A$2:$C$13,3,0)),$A$2:$G$981,7,0)-VLOOKUP(A945,$A$2:$G$981,7,0))/366),2)</f>
        <v>2.23</v>
      </c>
      <c r="C945" s="1">
        <f>COUNTIF($D$2:D945,"Да")</f>
        <v>10</v>
      </c>
      <c r="D945" s="42" t="str">
        <f>IF(ISERROR(VLOOKUP(A945,'Айгенис Оп31'!$C$3:$C$13,1,0)),"Нет","Да")</f>
        <v>Нет</v>
      </c>
      <c r="E945" s="43">
        <f t="shared" si="28"/>
        <v>365</v>
      </c>
      <c r="F945" s="43">
        <f>COUNTIF(E946:$E$981,365)</f>
        <v>36</v>
      </c>
      <c r="G945" s="43">
        <f>COUNTIF(E946:$E$981,366)</f>
        <v>0</v>
      </c>
      <c r="H945" s="2"/>
    </row>
    <row r="946" spans="1:8" x14ac:dyDescent="0.25">
      <c r="A946" s="45">
        <f t="shared" si="29"/>
        <v>46540</v>
      </c>
      <c r="B946" s="49">
        <f>ROUND(('Все выпуски'!$Z$3*'Все выпуски'!$Z$6/100)*((VLOOKUP(IF(D946="Нет",VLOOKUP(C946,'Айгенис Оп31'!$A$2:$C$13,3,0),VLOOKUP((C946-1),'Айгенис Оп31'!$A$2:$C$13,3,0)),$A$2:$G$981,6,0)-VLOOKUP(A946,$A$2:$G$981,6,0))/365+(VLOOKUP(IF(D946="Нет",VLOOKUP(C946,'Айгенис Оп31'!$A$2:$C$13,3,0),VLOOKUP((C946-1),'Айгенис Оп31'!$A$2:$C$13,3,0)),$A$2:$G$981,7,0)-VLOOKUP(A946,$A$2:$G$981,7,0))/366),2)</f>
        <v>2.33</v>
      </c>
      <c r="C946" s="1">
        <f>COUNTIF($D$2:D946,"Да")</f>
        <v>10</v>
      </c>
      <c r="D946" s="42" t="str">
        <f>IF(ISERROR(VLOOKUP(A946,'Айгенис Оп31'!$C$3:$C$13,1,0)),"Нет","Да")</f>
        <v>Нет</v>
      </c>
      <c r="E946" s="43">
        <f t="shared" si="28"/>
        <v>365</v>
      </c>
      <c r="F946" s="43">
        <f>COUNTIF(E947:$E$981,365)</f>
        <v>35</v>
      </c>
      <c r="G946" s="43">
        <f>COUNTIF(E947:$E$981,366)</f>
        <v>0</v>
      </c>
      <c r="H946" s="2"/>
    </row>
    <row r="947" spans="1:8" x14ac:dyDescent="0.25">
      <c r="A947" s="45">
        <f t="shared" si="29"/>
        <v>46541</v>
      </c>
      <c r="B947" s="49">
        <f>ROUND(('Все выпуски'!$Z$3*'Все выпуски'!$Z$6/100)*((VLOOKUP(IF(D947="Нет",VLOOKUP(C947,'Айгенис Оп31'!$A$2:$C$13,3,0),VLOOKUP((C947-1),'Айгенис Оп31'!$A$2:$C$13,3,0)),$A$2:$G$981,6,0)-VLOOKUP(A947,$A$2:$G$981,6,0))/365+(VLOOKUP(IF(D947="Нет",VLOOKUP(C947,'Айгенис Оп31'!$A$2:$C$13,3,0),VLOOKUP((C947-1),'Айгенис Оп31'!$A$2:$C$13,3,0)),$A$2:$G$981,7,0)-VLOOKUP(A947,$A$2:$G$981,7,0))/366),2)</f>
        <v>2.4300000000000002</v>
      </c>
      <c r="C947" s="1">
        <f>COUNTIF($D$2:D947,"Да")</f>
        <v>10</v>
      </c>
      <c r="D947" s="42" t="str">
        <f>IF(ISERROR(VLOOKUP(A947,'Айгенис Оп31'!$C$3:$C$13,1,0)),"Нет","Да")</f>
        <v>Нет</v>
      </c>
      <c r="E947" s="43">
        <f t="shared" si="28"/>
        <v>365</v>
      </c>
      <c r="F947" s="43">
        <f>COUNTIF(E948:$E$981,365)</f>
        <v>34</v>
      </c>
      <c r="G947" s="43">
        <f>COUNTIF(E948:$E$981,366)</f>
        <v>0</v>
      </c>
      <c r="H947" s="2"/>
    </row>
    <row r="948" spans="1:8" x14ac:dyDescent="0.25">
      <c r="A948" s="45">
        <f t="shared" si="29"/>
        <v>46542</v>
      </c>
      <c r="B948" s="49">
        <f>ROUND(('Все выпуски'!$Z$3*'Все выпуски'!$Z$6/100)*((VLOOKUP(IF(D948="Нет",VLOOKUP(C948,'Айгенис Оп31'!$A$2:$C$13,3,0),VLOOKUP((C948-1),'Айгенис Оп31'!$A$2:$C$13,3,0)),$A$2:$G$981,6,0)-VLOOKUP(A948,$A$2:$G$981,6,0))/365+(VLOOKUP(IF(D948="Нет",VLOOKUP(C948,'Айгенис Оп31'!$A$2:$C$13,3,0),VLOOKUP((C948-1),'Айгенис Оп31'!$A$2:$C$13,3,0)),$A$2:$G$981,7,0)-VLOOKUP(A948,$A$2:$G$981,7,0))/366),2)</f>
        <v>2.5299999999999998</v>
      </c>
      <c r="C948" s="1">
        <f>COUNTIF($D$2:D948,"Да")</f>
        <v>10</v>
      </c>
      <c r="D948" s="42" t="str">
        <f>IF(ISERROR(VLOOKUP(A948,'Айгенис Оп31'!$C$3:$C$13,1,0)),"Нет","Да")</f>
        <v>Нет</v>
      </c>
      <c r="E948" s="43">
        <f t="shared" si="28"/>
        <v>365</v>
      </c>
      <c r="F948" s="43">
        <f>COUNTIF(E949:$E$981,365)</f>
        <v>33</v>
      </c>
      <c r="G948" s="43">
        <f>COUNTIF(E949:$E$981,366)</f>
        <v>0</v>
      </c>
      <c r="H948" s="2"/>
    </row>
    <row r="949" spans="1:8" x14ac:dyDescent="0.25">
      <c r="A949" s="45">
        <f t="shared" si="29"/>
        <v>46543</v>
      </c>
      <c r="B949" s="49">
        <f>ROUND(('Все выпуски'!$Z$3*'Все выпуски'!$Z$6/100)*((VLOOKUP(IF(D949="Нет",VLOOKUP(C949,'Айгенис Оп31'!$A$2:$C$13,3,0),VLOOKUP((C949-1),'Айгенис Оп31'!$A$2:$C$13,3,0)),$A$2:$G$981,6,0)-VLOOKUP(A949,$A$2:$G$981,6,0))/365+(VLOOKUP(IF(D949="Нет",VLOOKUP(C949,'Айгенис Оп31'!$A$2:$C$13,3,0),VLOOKUP((C949-1),'Айгенис Оп31'!$A$2:$C$13,3,0)),$A$2:$G$981,7,0)-VLOOKUP(A949,$A$2:$G$981,7,0))/366),2)</f>
        <v>2.64</v>
      </c>
      <c r="C949" s="1">
        <f>COUNTIF($D$2:D949,"Да")</f>
        <v>10</v>
      </c>
      <c r="D949" s="42" t="str">
        <f>IF(ISERROR(VLOOKUP(A949,'Айгенис Оп31'!$C$3:$C$13,1,0)),"Нет","Да")</f>
        <v>Нет</v>
      </c>
      <c r="E949" s="43">
        <f t="shared" si="28"/>
        <v>365</v>
      </c>
      <c r="F949" s="43">
        <f>COUNTIF(E950:$E$981,365)</f>
        <v>32</v>
      </c>
      <c r="G949" s="43">
        <f>COUNTIF(E950:$E$981,366)</f>
        <v>0</v>
      </c>
      <c r="H949" s="2"/>
    </row>
    <row r="950" spans="1:8" x14ac:dyDescent="0.25">
      <c r="A950" s="45">
        <f t="shared" si="29"/>
        <v>46544</v>
      </c>
      <c r="B950" s="49">
        <f>ROUND(('Все выпуски'!$Z$3*'Все выпуски'!$Z$6/100)*((VLOOKUP(IF(D950="Нет",VLOOKUP(C950,'Айгенис Оп31'!$A$2:$C$13,3,0),VLOOKUP((C950-1),'Айгенис Оп31'!$A$2:$C$13,3,0)),$A$2:$G$981,6,0)-VLOOKUP(A950,$A$2:$G$981,6,0))/365+(VLOOKUP(IF(D950="Нет",VLOOKUP(C950,'Айгенис Оп31'!$A$2:$C$13,3,0),VLOOKUP((C950-1),'Айгенис Оп31'!$A$2:$C$13,3,0)),$A$2:$G$981,7,0)-VLOOKUP(A950,$A$2:$G$981,7,0))/366),2)</f>
        <v>2.74</v>
      </c>
      <c r="C950" s="1">
        <f>COUNTIF($D$2:D950,"Да")</f>
        <v>10</v>
      </c>
      <c r="D950" s="42" t="str">
        <f>IF(ISERROR(VLOOKUP(A950,'Айгенис Оп31'!$C$3:$C$13,1,0)),"Нет","Да")</f>
        <v>Нет</v>
      </c>
      <c r="E950" s="43">
        <f t="shared" si="28"/>
        <v>365</v>
      </c>
      <c r="F950" s="43">
        <f>COUNTIF(E951:$E$981,365)</f>
        <v>31</v>
      </c>
      <c r="G950" s="43">
        <f>COUNTIF(E951:$E$981,366)</f>
        <v>0</v>
      </c>
      <c r="H950" s="2"/>
    </row>
    <row r="951" spans="1:8" x14ac:dyDescent="0.25">
      <c r="A951" s="45">
        <f t="shared" si="29"/>
        <v>46545</v>
      </c>
      <c r="B951" s="49">
        <f>ROUND(('Все выпуски'!$Z$3*'Все выпуски'!$Z$6/100)*((VLOOKUP(IF(D951="Нет",VLOOKUP(C951,'Айгенис Оп31'!$A$2:$C$13,3,0),VLOOKUP((C951-1),'Айгенис Оп31'!$A$2:$C$13,3,0)),$A$2:$G$981,6,0)-VLOOKUP(A951,$A$2:$G$981,6,0))/365+(VLOOKUP(IF(D951="Нет",VLOOKUP(C951,'Айгенис Оп31'!$A$2:$C$13,3,0),VLOOKUP((C951-1),'Айгенис Оп31'!$A$2:$C$13,3,0)),$A$2:$G$981,7,0)-VLOOKUP(A951,$A$2:$G$981,7,0))/366),2)</f>
        <v>2.84</v>
      </c>
      <c r="C951" s="1">
        <f>COUNTIF($D$2:D951,"Да")</f>
        <v>10</v>
      </c>
      <c r="D951" s="42" t="str">
        <f>IF(ISERROR(VLOOKUP(A951,'Айгенис Оп31'!$C$3:$C$13,1,0)),"Нет","Да")</f>
        <v>Нет</v>
      </c>
      <c r="E951" s="43">
        <f t="shared" si="28"/>
        <v>365</v>
      </c>
      <c r="F951" s="43">
        <f>COUNTIF(E952:$E$981,365)</f>
        <v>30</v>
      </c>
      <c r="G951" s="43">
        <f>COUNTIF(E952:$E$981,366)</f>
        <v>0</v>
      </c>
      <c r="H951" s="2"/>
    </row>
    <row r="952" spans="1:8" x14ac:dyDescent="0.25">
      <c r="A952" s="45">
        <f t="shared" si="29"/>
        <v>46546</v>
      </c>
      <c r="B952" s="49">
        <f>ROUND(('Все выпуски'!$Z$3*'Все выпуски'!$Z$6/100)*((VLOOKUP(IF(D952="Нет",VLOOKUP(C952,'Айгенис Оп31'!$A$2:$C$13,3,0),VLOOKUP((C952-1),'Айгенис Оп31'!$A$2:$C$13,3,0)),$A$2:$G$981,6,0)-VLOOKUP(A952,$A$2:$G$981,6,0))/365+(VLOOKUP(IF(D952="Нет",VLOOKUP(C952,'Айгенис Оп31'!$A$2:$C$13,3,0),VLOOKUP((C952-1),'Айгенис Оп31'!$A$2:$C$13,3,0)),$A$2:$G$981,7,0)-VLOOKUP(A952,$A$2:$G$981,7,0))/366),2)</f>
        <v>2.94</v>
      </c>
      <c r="C952" s="1">
        <f>COUNTIF($D$2:D952,"Да")</f>
        <v>10</v>
      </c>
      <c r="D952" s="42" t="str">
        <f>IF(ISERROR(VLOOKUP(A952,'Айгенис Оп31'!$C$3:$C$13,1,0)),"Нет","Да")</f>
        <v>Нет</v>
      </c>
      <c r="E952" s="43">
        <f t="shared" si="28"/>
        <v>365</v>
      </c>
      <c r="F952" s="43">
        <f>COUNTIF(E953:$E$981,365)</f>
        <v>29</v>
      </c>
      <c r="G952" s="43">
        <f>COUNTIF(E953:$E$981,366)</f>
        <v>0</v>
      </c>
      <c r="H952" s="2"/>
    </row>
    <row r="953" spans="1:8" x14ac:dyDescent="0.25">
      <c r="A953" s="45">
        <f t="shared" si="29"/>
        <v>46547</v>
      </c>
      <c r="B953" s="49">
        <f>ROUND(('Все выпуски'!$Z$3*'Все выпуски'!$Z$6/100)*((VLOOKUP(IF(D953="Нет",VLOOKUP(C953,'Айгенис Оп31'!$A$2:$C$13,3,0),VLOOKUP((C953-1),'Айгенис Оп31'!$A$2:$C$13,3,0)),$A$2:$G$981,6,0)-VLOOKUP(A953,$A$2:$G$981,6,0))/365+(VLOOKUP(IF(D953="Нет",VLOOKUP(C953,'Айгенис Оп31'!$A$2:$C$13,3,0),VLOOKUP((C953-1),'Айгенис Оп31'!$A$2:$C$13,3,0)),$A$2:$G$981,7,0)-VLOOKUP(A953,$A$2:$G$981,7,0))/366),2)</f>
        <v>3.04</v>
      </c>
      <c r="C953" s="1">
        <f>COUNTIF($D$2:D953,"Да")</f>
        <v>10</v>
      </c>
      <c r="D953" s="42" t="str">
        <f>IF(ISERROR(VLOOKUP(A953,'Айгенис Оп31'!$C$3:$C$13,1,0)),"Нет","Да")</f>
        <v>Нет</v>
      </c>
      <c r="E953" s="43">
        <f t="shared" si="28"/>
        <v>365</v>
      </c>
      <c r="F953" s="43">
        <f>COUNTIF(E954:$E$981,365)</f>
        <v>28</v>
      </c>
      <c r="G953" s="43">
        <f>COUNTIF(E954:$E$981,366)</f>
        <v>0</v>
      </c>
      <c r="H953" s="2"/>
    </row>
    <row r="954" spans="1:8" x14ac:dyDescent="0.25">
      <c r="A954" s="45">
        <f t="shared" si="29"/>
        <v>46548</v>
      </c>
      <c r="B954" s="49">
        <f>ROUND(('Все выпуски'!$Z$3*'Все выпуски'!$Z$6/100)*((VLOOKUP(IF(D954="Нет",VLOOKUP(C954,'Айгенис Оп31'!$A$2:$C$13,3,0),VLOOKUP((C954-1),'Айгенис Оп31'!$A$2:$C$13,3,0)),$A$2:$G$981,6,0)-VLOOKUP(A954,$A$2:$G$981,6,0))/365+(VLOOKUP(IF(D954="Нет",VLOOKUP(C954,'Айгенис Оп31'!$A$2:$C$13,3,0),VLOOKUP((C954-1),'Айгенис Оп31'!$A$2:$C$13,3,0)),$A$2:$G$981,7,0)-VLOOKUP(A954,$A$2:$G$981,7,0))/366),2)</f>
        <v>3.14</v>
      </c>
      <c r="C954" s="1">
        <f>COUNTIF($D$2:D954,"Да")</f>
        <v>10</v>
      </c>
      <c r="D954" s="42" t="str">
        <f>IF(ISERROR(VLOOKUP(A954,'Айгенис Оп31'!$C$3:$C$13,1,0)),"Нет","Да")</f>
        <v>Нет</v>
      </c>
      <c r="E954" s="43">
        <f t="shared" si="28"/>
        <v>365</v>
      </c>
      <c r="F954" s="43">
        <f>COUNTIF(E955:$E$981,365)</f>
        <v>27</v>
      </c>
      <c r="G954" s="43">
        <f>COUNTIF(E955:$E$981,366)</f>
        <v>0</v>
      </c>
      <c r="H954" s="2"/>
    </row>
    <row r="955" spans="1:8" x14ac:dyDescent="0.25">
      <c r="A955" s="45">
        <f t="shared" si="29"/>
        <v>46549</v>
      </c>
      <c r="B955" s="49">
        <f>ROUND(('Все выпуски'!$Z$3*'Все выпуски'!$Z$6/100)*((VLOOKUP(IF(D955="Нет",VLOOKUP(C955,'Айгенис Оп31'!$A$2:$C$13,3,0),VLOOKUP((C955-1),'Айгенис Оп31'!$A$2:$C$13,3,0)),$A$2:$G$981,6,0)-VLOOKUP(A955,$A$2:$G$981,6,0))/365+(VLOOKUP(IF(D955="Нет",VLOOKUP(C955,'Айгенис Оп31'!$A$2:$C$13,3,0),VLOOKUP((C955-1),'Айгенис Оп31'!$A$2:$C$13,3,0)),$A$2:$G$981,7,0)-VLOOKUP(A955,$A$2:$G$981,7,0))/366),2)</f>
        <v>3.24</v>
      </c>
      <c r="C955" s="1">
        <f>COUNTIF($D$2:D955,"Да")</f>
        <v>10</v>
      </c>
      <c r="D955" s="42" t="str">
        <f>IF(ISERROR(VLOOKUP(A955,'Айгенис Оп31'!$C$3:$C$13,1,0)),"Нет","Да")</f>
        <v>Нет</v>
      </c>
      <c r="E955" s="43">
        <f t="shared" si="28"/>
        <v>365</v>
      </c>
      <c r="F955" s="43">
        <f>COUNTIF(E956:$E$981,365)</f>
        <v>26</v>
      </c>
      <c r="G955" s="43">
        <f>COUNTIF(E956:$E$981,366)</f>
        <v>0</v>
      </c>
      <c r="H955" s="2"/>
    </row>
    <row r="956" spans="1:8" x14ac:dyDescent="0.25">
      <c r="A956" s="45">
        <f t="shared" si="29"/>
        <v>46550</v>
      </c>
      <c r="B956" s="49">
        <f>ROUND(('Все выпуски'!$Z$3*'Все выпуски'!$Z$6/100)*((VLOOKUP(IF(D956="Нет",VLOOKUP(C956,'Айгенис Оп31'!$A$2:$C$13,3,0),VLOOKUP((C956-1),'Айгенис Оп31'!$A$2:$C$13,3,0)),$A$2:$G$981,6,0)-VLOOKUP(A956,$A$2:$G$981,6,0))/365+(VLOOKUP(IF(D956="Нет",VLOOKUP(C956,'Айгенис Оп31'!$A$2:$C$13,3,0),VLOOKUP((C956-1),'Айгенис Оп31'!$A$2:$C$13,3,0)),$A$2:$G$981,7,0)-VLOOKUP(A956,$A$2:$G$981,7,0))/366),2)</f>
        <v>3.35</v>
      </c>
      <c r="C956" s="1">
        <f>COUNTIF($D$2:D956,"Да")</f>
        <v>10</v>
      </c>
      <c r="D956" s="42" t="str">
        <f>IF(ISERROR(VLOOKUP(A956,'Айгенис Оп31'!$C$3:$C$13,1,0)),"Нет","Да")</f>
        <v>Нет</v>
      </c>
      <c r="E956" s="43">
        <f t="shared" si="28"/>
        <v>365</v>
      </c>
      <c r="F956" s="43">
        <f>COUNTIF(E957:$E$981,365)</f>
        <v>25</v>
      </c>
      <c r="G956" s="43">
        <f>COUNTIF(E957:$E$981,366)</f>
        <v>0</v>
      </c>
      <c r="H956" s="2"/>
    </row>
    <row r="957" spans="1:8" x14ac:dyDescent="0.25">
      <c r="A957" s="45">
        <f t="shared" si="29"/>
        <v>46551</v>
      </c>
      <c r="B957" s="49">
        <f>ROUND(('Все выпуски'!$Z$3*'Все выпуски'!$Z$6/100)*((VLOOKUP(IF(D957="Нет",VLOOKUP(C957,'Айгенис Оп31'!$A$2:$C$13,3,0),VLOOKUP((C957-1),'Айгенис Оп31'!$A$2:$C$13,3,0)),$A$2:$G$981,6,0)-VLOOKUP(A957,$A$2:$G$981,6,0))/365+(VLOOKUP(IF(D957="Нет",VLOOKUP(C957,'Айгенис Оп31'!$A$2:$C$13,3,0),VLOOKUP((C957-1),'Айгенис Оп31'!$A$2:$C$13,3,0)),$A$2:$G$981,7,0)-VLOOKUP(A957,$A$2:$G$981,7,0))/366),2)</f>
        <v>3.45</v>
      </c>
      <c r="C957" s="1">
        <f>COUNTIF($D$2:D957,"Да")</f>
        <v>10</v>
      </c>
      <c r="D957" s="42" t="str">
        <f>IF(ISERROR(VLOOKUP(A957,'Айгенис Оп31'!$C$3:$C$13,1,0)),"Нет","Да")</f>
        <v>Нет</v>
      </c>
      <c r="E957" s="43">
        <f t="shared" si="28"/>
        <v>365</v>
      </c>
      <c r="F957" s="43">
        <f>COUNTIF(E958:$E$981,365)</f>
        <v>24</v>
      </c>
      <c r="G957" s="43">
        <f>COUNTIF(E958:$E$981,366)</f>
        <v>0</v>
      </c>
      <c r="H957" s="2"/>
    </row>
    <row r="958" spans="1:8" x14ac:dyDescent="0.25">
      <c r="A958" s="45">
        <f t="shared" si="29"/>
        <v>46552</v>
      </c>
      <c r="B958" s="49">
        <f>ROUND(('Все выпуски'!$Z$3*'Все выпуски'!$Z$6/100)*((VLOOKUP(IF(D958="Нет",VLOOKUP(C958,'Айгенис Оп31'!$A$2:$C$13,3,0),VLOOKUP((C958-1),'Айгенис Оп31'!$A$2:$C$13,3,0)),$A$2:$G$981,6,0)-VLOOKUP(A958,$A$2:$G$981,6,0))/365+(VLOOKUP(IF(D958="Нет",VLOOKUP(C958,'Айгенис Оп31'!$A$2:$C$13,3,0),VLOOKUP((C958-1),'Айгенис Оп31'!$A$2:$C$13,3,0)),$A$2:$G$981,7,0)-VLOOKUP(A958,$A$2:$G$981,7,0))/366),2)</f>
        <v>3.55</v>
      </c>
      <c r="C958" s="1">
        <f>COUNTIF($D$2:D958,"Да")</f>
        <v>10</v>
      </c>
      <c r="D958" s="42" t="str">
        <f>IF(ISERROR(VLOOKUP(A958,'Айгенис Оп31'!$C$3:$C$13,1,0)),"Нет","Да")</f>
        <v>Нет</v>
      </c>
      <c r="E958" s="43">
        <f t="shared" si="28"/>
        <v>365</v>
      </c>
      <c r="F958" s="43">
        <f>COUNTIF(E959:$E$981,365)</f>
        <v>23</v>
      </c>
      <c r="G958" s="43">
        <f>COUNTIF(E959:$E$981,366)</f>
        <v>0</v>
      </c>
      <c r="H958" s="2"/>
    </row>
    <row r="959" spans="1:8" x14ac:dyDescent="0.25">
      <c r="A959" s="45">
        <f t="shared" si="29"/>
        <v>46553</v>
      </c>
      <c r="B959" s="49">
        <f>ROUND(('Все выпуски'!$Z$3*'Все выпуски'!$Z$6/100)*((VLOOKUP(IF(D959="Нет",VLOOKUP(C959,'Айгенис Оп31'!$A$2:$C$13,3,0),VLOOKUP((C959-1),'Айгенис Оп31'!$A$2:$C$13,3,0)),$A$2:$G$981,6,0)-VLOOKUP(A959,$A$2:$G$981,6,0))/365+(VLOOKUP(IF(D959="Нет",VLOOKUP(C959,'Айгенис Оп31'!$A$2:$C$13,3,0),VLOOKUP((C959-1),'Айгенис Оп31'!$A$2:$C$13,3,0)),$A$2:$G$981,7,0)-VLOOKUP(A959,$A$2:$G$981,7,0))/366),2)</f>
        <v>3.65</v>
      </c>
      <c r="C959" s="1">
        <f>COUNTIF($D$2:D959,"Да")</f>
        <v>10</v>
      </c>
      <c r="D959" s="42" t="str">
        <f>IF(ISERROR(VLOOKUP(A959,'Айгенис Оп31'!$C$3:$C$13,1,0)),"Нет","Да")</f>
        <v>Нет</v>
      </c>
      <c r="E959" s="43">
        <f t="shared" si="28"/>
        <v>365</v>
      </c>
      <c r="F959" s="43">
        <f>COUNTIF(E960:$E$981,365)</f>
        <v>22</v>
      </c>
      <c r="G959" s="43">
        <f>COUNTIF(E960:$E$981,366)</f>
        <v>0</v>
      </c>
      <c r="H959" s="2"/>
    </row>
    <row r="960" spans="1:8" x14ac:dyDescent="0.25">
      <c r="A960" s="45">
        <f t="shared" si="29"/>
        <v>46554</v>
      </c>
      <c r="B960" s="49">
        <f>ROUND(('Все выпуски'!$Z$3*'Все выпуски'!$Z$6/100)*((VLOOKUP(IF(D960="Нет",VLOOKUP(C960,'Айгенис Оп31'!$A$2:$C$13,3,0),VLOOKUP((C960-1),'Айгенис Оп31'!$A$2:$C$13,3,0)),$A$2:$G$981,6,0)-VLOOKUP(A960,$A$2:$G$981,6,0))/365+(VLOOKUP(IF(D960="Нет",VLOOKUP(C960,'Айгенис Оп31'!$A$2:$C$13,3,0),VLOOKUP((C960-1),'Айгенис Оп31'!$A$2:$C$13,3,0)),$A$2:$G$981,7,0)-VLOOKUP(A960,$A$2:$G$981,7,0))/366),2)</f>
        <v>3.75</v>
      </c>
      <c r="C960" s="1">
        <f>COUNTIF($D$2:D960,"Да")</f>
        <v>10</v>
      </c>
      <c r="D960" s="42" t="str">
        <f>IF(ISERROR(VLOOKUP(A960,'Айгенис Оп31'!$C$3:$C$13,1,0)),"Нет","Да")</f>
        <v>Нет</v>
      </c>
      <c r="E960" s="43">
        <f t="shared" si="28"/>
        <v>365</v>
      </c>
      <c r="F960" s="43">
        <f>COUNTIF(E961:$E$981,365)</f>
        <v>21</v>
      </c>
      <c r="G960" s="43">
        <f>COUNTIF(E961:$E$981,366)</f>
        <v>0</v>
      </c>
      <c r="H960" s="2"/>
    </row>
    <row r="961" spans="1:8" x14ac:dyDescent="0.25">
      <c r="A961" s="45">
        <f t="shared" si="29"/>
        <v>46555</v>
      </c>
      <c r="B961" s="49">
        <f>ROUND(('Все выпуски'!$Z$3*'Все выпуски'!$Z$6/100)*((VLOOKUP(IF(D961="Нет",VLOOKUP(C961,'Айгенис Оп31'!$A$2:$C$13,3,0),VLOOKUP((C961-1),'Айгенис Оп31'!$A$2:$C$13,3,0)),$A$2:$G$981,6,0)-VLOOKUP(A961,$A$2:$G$981,6,0))/365+(VLOOKUP(IF(D961="Нет",VLOOKUP(C961,'Айгенис Оп31'!$A$2:$C$13,3,0),VLOOKUP((C961-1),'Айгенис Оп31'!$A$2:$C$13,3,0)),$A$2:$G$981,7,0)-VLOOKUP(A961,$A$2:$G$981,7,0))/366),2)</f>
        <v>3.85</v>
      </c>
      <c r="C961" s="1">
        <f>COUNTIF($D$2:D961,"Да")</f>
        <v>10</v>
      </c>
      <c r="D961" s="42" t="str">
        <f>IF(ISERROR(VLOOKUP(A961,'Айгенис Оп31'!$C$3:$C$13,1,0)),"Нет","Да")</f>
        <v>Нет</v>
      </c>
      <c r="E961" s="43">
        <f t="shared" si="28"/>
        <v>365</v>
      </c>
      <c r="F961" s="43">
        <f>COUNTIF(E962:$E$981,365)</f>
        <v>20</v>
      </c>
      <c r="G961" s="43">
        <f>COUNTIF(E962:$E$981,366)</f>
        <v>0</v>
      </c>
      <c r="H961" s="2"/>
    </row>
    <row r="962" spans="1:8" x14ac:dyDescent="0.25">
      <c r="A962" s="45">
        <f t="shared" si="29"/>
        <v>46556</v>
      </c>
      <c r="B962" s="49">
        <f>ROUND(('Все выпуски'!$Z$3*'Все выпуски'!$Z$6/100)*((VLOOKUP(IF(D962="Нет",VLOOKUP(C962,'Айгенис Оп31'!$A$2:$C$13,3,0),VLOOKUP((C962-1),'Айгенис Оп31'!$A$2:$C$13,3,0)),$A$2:$G$981,6,0)-VLOOKUP(A962,$A$2:$G$981,6,0))/365+(VLOOKUP(IF(D962="Нет",VLOOKUP(C962,'Айгенис Оп31'!$A$2:$C$13,3,0),VLOOKUP((C962-1),'Айгенис Оп31'!$A$2:$C$13,3,0)),$A$2:$G$981,7,0)-VLOOKUP(A962,$A$2:$G$981,7,0))/366),2)</f>
        <v>3.95</v>
      </c>
      <c r="C962" s="1">
        <f>COUNTIF($D$2:D962,"Да")</f>
        <v>10</v>
      </c>
      <c r="D962" s="42" t="str">
        <f>IF(ISERROR(VLOOKUP(A962,'Айгенис Оп31'!$C$3:$C$13,1,0)),"Нет","Да")</f>
        <v>Нет</v>
      </c>
      <c r="E962" s="43">
        <f t="shared" si="28"/>
        <v>365</v>
      </c>
      <c r="F962" s="43">
        <f>COUNTIF(E963:$E$981,365)</f>
        <v>19</v>
      </c>
      <c r="G962" s="43">
        <f>COUNTIF(E963:$E$981,366)</f>
        <v>0</v>
      </c>
      <c r="H962" s="2"/>
    </row>
    <row r="963" spans="1:8" x14ac:dyDescent="0.25">
      <c r="A963" s="45">
        <f t="shared" si="29"/>
        <v>46557</v>
      </c>
      <c r="B963" s="49">
        <f>ROUND(('Все выпуски'!$Z$3*'Все выпуски'!$Z$6/100)*((VLOOKUP(IF(D963="Нет",VLOOKUP(C963,'Айгенис Оп31'!$A$2:$C$13,3,0),VLOOKUP((C963-1),'Айгенис Оп31'!$A$2:$C$13,3,0)),$A$2:$G$981,6,0)-VLOOKUP(A963,$A$2:$G$981,6,0))/365+(VLOOKUP(IF(D963="Нет",VLOOKUP(C963,'Айгенис Оп31'!$A$2:$C$13,3,0),VLOOKUP((C963-1),'Айгенис Оп31'!$A$2:$C$13,3,0)),$A$2:$G$981,7,0)-VLOOKUP(A963,$A$2:$G$981,7,0))/366),2)</f>
        <v>4.05</v>
      </c>
      <c r="C963" s="1">
        <f>COUNTIF($D$2:D963,"Да")</f>
        <v>10</v>
      </c>
      <c r="D963" s="42" t="str">
        <f>IF(ISERROR(VLOOKUP(A963,'Айгенис Оп31'!$C$3:$C$13,1,0)),"Нет","Да")</f>
        <v>Нет</v>
      </c>
      <c r="E963" s="43">
        <f t="shared" ref="E963:E981" si="30">IF(MOD(YEAR(A963),4)=0,366,365)</f>
        <v>365</v>
      </c>
      <c r="F963" s="43">
        <f>COUNTIF(E964:$E$981,365)</f>
        <v>18</v>
      </c>
      <c r="G963" s="43">
        <f>COUNTIF(E964:$E$981,366)</f>
        <v>0</v>
      </c>
      <c r="H963" s="2"/>
    </row>
    <row r="964" spans="1:8" x14ac:dyDescent="0.25">
      <c r="A964" s="45">
        <f t="shared" ref="A964:A980" si="31">A963+1</f>
        <v>46558</v>
      </c>
      <c r="B964" s="49">
        <f>ROUND(('Все выпуски'!$Z$3*'Все выпуски'!$Z$6/100)*((VLOOKUP(IF(D964="Нет",VLOOKUP(C964,'Айгенис Оп31'!$A$2:$C$13,3,0),VLOOKUP((C964-1),'Айгенис Оп31'!$A$2:$C$13,3,0)),$A$2:$G$981,6,0)-VLOOKUP(A964,$A$2:$G$981,6,0))/365+(VLOOKUP(IF(D964="Нет",VLOOKUP(C964,'Айгенис Оп31'!$A$2:$C$13,3,0),VLOOKUP((C964-1),'Айгенис Оп31'!$A$2:$C$13,3,0)),$A$2:$G$981,7,0)-VLOOKUP(A964,$A$2:$G$981,7,0))/366),2)</f>
        <v>4.16</v>
      </c>
      <c r="C964" s="1">
        <f>COUNTIF($D$2:D964,"Да")</f>
        <v>10</v>
      </c>
      <c r="D964" s="42" t="str">
        <f>IF(ISERROR(VLOOKUP(A964,'Айгенис Оп31'!$C$3:$C$13,1,0)),"Нет","Да")</f>
        <v>Нет</v>
      </c>
      <c r="E964" s="43">
        <f t="shared" si="30"/>
        <v>365</v>
      </c>
      <c r="F964" s="43">
        <f>COUNTIF(E965:$E$981,365)</f>
        <v>17</v>
      </c>
      <c r="G964" s="43">
        <f>COUNTIF(E965:$E$981,366)</f>
        <v>0</v>
      </c>
      <c r="H964" s="2"/>
    </row>
    <row r="965" spans="1:8" x14ac:dyDescent="0.25">
      <c r="A965" s="45">
        <f t="shared" si="31"/>
        <v>46559</v>
      </c>
      <c r="B965" s="49">
        <f>ROUND(('Все выпуски'!$Z$3*'Все выпуски'!$Z$6/100)*((VLOOKUP(IF(D965="Нет",VLOOKUP(C965,'Айгенис Оп31'!$A$2:$C$13,3,0),VLOOKUP((C965-1),'Айгенис Оп31'!$A$2:$C$13,3,0)),$A$2:$G$981,6,0)-VLOOKUP(A965,$A$2:$G$981,6,0))/365+(VLOOKUP(IF(D965="Нет",VLOOKUP(C965,'Айгенис Оп31'!$A$2:$C$13,3,0),VLOOKUP((C965-1),'Айгенис Оп31'!$A$2:$C$13,3,0)),$A$2:$G$981,7,0)-VLOOKUP(A965,$A$2:$G$981,7,0))/366),2)</f>
        <v>4.26</v>
      </c>
      <c r="C965" s="1">
        <f>COUNTIF($D$2:D965,"Да")</f>
        <v>10</v>
      </c>
      <c r="D965" s="42" t="str">
        <f>IF(ISERROR(VLOOKUP(A965,'Айгенис Оп31'!$C$3:$C$13,1,0)),"Нет","Да")</f>
        <v>Нет</v>
      </c>
      <c r="E965" s="43">
        <f t="shared" si="30"/>
        <v>365</v>
      </c>
      <c r="F965" s="43">
        <f>COUNTIF(E966:$E$981,365)</f>
        <v>16</v>
      </c>
      <c r="G965" s="43">
        <f>COUNTIF(E966:$E$981,366)</f>
        <v>0</v>
      </c>
      <c r="H965" s="2"/>
    </row>
    <row r="966" spans="1:8" x14ac:dyDescent="0.25">
      <c r="A966" s="45">
        <f t="shared" si="31"/>
        <v>46560</v>
      </c>
      <c r="B966" s="49">
        <f>ROUND(('Все выпуски'!$Z$3*'Все выпуски'!$Z$6/100)*((VLOOKUP(IF(D966="Нет",VLOOKUP(C966,'Айгенис Оп31'!$A$2:$C$13,3,0),VLOOKUP((C966-1),'Айгенис Оп31'!$A$2:$C$13,3,0)),$A$2:$G$981,6,0)-VLOOKUP(A966,$A$2:$G$981,6,0))/365+(VLOOKUP(IF(D966="Нет",VLOOKUP(C966,'Айгенис Оп31'!$A$2:$C$13,3,0),VLOOKUP((C966-1),'Айгенис Оп31'!$A$2:$C$13,3,0)),$A$2:$G$981,7,0)-VLOOKUP(A966,$A$2:$G$981,7,0))/366),2)</f>
        <v>4.3600000000000003</v>
      </c>
      <c r="C966" s="1">
        <f>COUNTIF($D$2:D966,"Да")</f>
        <v>10</v>
      </c>
      <c r="D966" s="42" t="str">
        <f>IF(ISERROR(VLOOKUP(A966,'Айгенис Оп31'!$C$3:$C$13,1,0)),"Нет","Да")</f>
        <v>Нет</v>
      </c>
      <c r="E966" s="43">
        <f t="shared" si="30"/>
        <v>365</v>
      </c>
      <c r="F966" s="43">
        <f>COUNTIF(E967:$E$981,365)</f>
        <v>15</v>
      </c>
      <c r="G966" s="43">
        <f>COUNTIF(E967:$E$981,366)</f>
        <v>0</v>
      </c>
      <c r="H966" s="2"/>
    </row>
    <row r="967" spans="1:8" x14ac:dyDescent="0.25">
      <c r="A967" s="45">
        <f t="shared" si="31"/>
        <v>46561</v>
      </c>
      <c r="B967" s="49">
        <f>ROUND(('Все выпуски'!$Z$3*'Все выпуски'!$Z$6/100)*((VLOOKUP(IF(D967="Нет",VLOOKUP(C967,'Айгенис Оп31'!$A$2:$C$13,3,0),VLOOKUP((C967-1),'Айгенис Оп31'!$A$2:$C$13,3,0)),$A$2:$G$981,6,0)-VLOOKUP(A967,$A$2:$G$981,6,0))/365+(VLOOKUP(IF(D967="Нет",VLOOKUP(C967,'Айгенис Оп31'!$A$2:$C$13,3,0),VLOOKUP((C967-1),'Айгенис Оп31'!$A$2:$C$13,3,0)),$A$2:$G$981,7,0)-VLOOKUP(A967,$A$2:$G$981,7,0))/366),2)</f>
        <v>4.46</v>
      </c>
      <c r="C967" s="1">
        <f>COUNTIF($D$2:D967,"Да")</f>
        <v>10</v>
      </c>
      <c r="D967" s="42" t="str">
        <f>IF(ISERROR(VLOOKUP(A967,'Айгенис Оп31'!$C$3:$C$13,1,0)),"Нет","Да")</f>
        <v>Нет</v>
      </c>
      <c r="E967" s="43">
        <f t="shared" si="30"/>
        <v>365</v>
      </c>
      <c r="F967" s="43">
        <f>COUNTIF(E968:$E$981,365)</f>
        <v>14</v>
      </c>
      <c r="G967" s="43">
        <f>COUNTIF(E968:$E$981,366)</f>
        <v>0</v>
      </c>
      <c r="H967" s="2"/>
    </row>
    <row r="968" spans="1:8" x14ac:dyDescent="0.25">
      <c r="A968" s="45">
        <f t="shared" si="31"/>
        <v>46562</v>
      </c>
      <c r="B968" s="49">
        <f>ROUND(('Все выпуски'!$Z$3*'Все выпуски'!$Z$6/100)*((VLOOKUP(IF(D968="Нет",VLOOKUP(C968,'Айгенис Оп31'!$A$2:$C$13,3,0),VLOOKUP((C968-1),'Айгенис Оп31'!$A$2:$C$13,3,0)),$A$2:$G$981,6,0)-VLOOKUP(A968,$A$2:$G$981,6,0))/365+(VLOOKUP(IF(D968="Нет",VLOOKUP(C968,'Айгенис Оп31'!$A$2:$C$13,3,0),VLOOKUP((C968-1),'Айгенис Оп31'!$A$2:$C$13,3,0)),$A$2:$G$981,7,0)-VLOOKUP(A968,$A$2:$G$981,7,0))/366),2)</f>
        <v>4.5599999999999996</v>
      </c>
      <c r="C968" s="1">
        <f>COUNTIF($D$2:D968,"Да")</f>
        <v>10</v>
      </c>
      <c r="D968" s="42" t="str">
        <f>IF(ISERROR(VLOOKUP(A968,'Айгенис Оп31'!$C$3:$C$13,1,0)),"Нет","Да")</f>
        <v>Нет</v>
      </c>
      <c r="E968" s="43">
        <f t="shared" si="30"/>
        <v>365</v>
      </c>
      <c r="F968" s="43">
        <f>COUNTIF(E969:$E$981,365)</f>
        <v>13</v>
      </c>
      <c r="G968" s="43">
        <f>COUNTIF(E969:$E$981,366)</f>
        <v>0</v>
      </c>
      <c r="H968" s="2"/>
    </row>
    <row r="969" spans="1:8" x14ac:dyDescent="0.25">
      <c r="A969" s="45">
        <f t="shared" si="31"/>
        <v>46563</v>
      </c>
      <c r="B969" s="49">
        <f>ROUND(('Все выпуски'!$Z$3*'Все выпуски'!$Z$6/100)*((VLOOKUP(IF(D969="Нет",VLOOKUP(C969,'Айгенис Оп31'!$A$2:$C$13,3,0),VLOOKUP((C969-1),'Айгенис Оп31'!$A$2:$C$13,3,0)),$A$2:$G$981,6,0)-VLOOKUP(A969,$A$2:$G$981,6,0))/365+(VLOOKUP(IF(D969="Нет",VLOOKUP(C969,'Айгенис Оп31'!$A$2:$C$13,3,0),VLOOKUP((C969-1),'Айгенис Оп31'!$A$2:$C$13,3,0)),$A$2:$G$981,7,0)-VLOOKUP(A969,$A$2:$G$981,7,0))/366),2)</f>
        <v>4.66</v>
      </c>
      <c r="C969" s="1">
        <f>COUNTIF($D$2:D969,"Да")</f>
        <v>10</v>
      </c>
      <c r="D969" s="42" t="str">
        <f>IF(ISERROR(VLOOKUP(A969,'Айгенис Оп31'!$C$3:$C$13,1,0)),"Нет","Да")</f>
        <v>Нет</v>
      </c>
      <c r="E969" s="43">
        <f t="shared" si="30"/>
        <v>365</v>
      </c>
      <c r="F969" s="43">
        <f>COUNTIF(E970:$E$981,365)</f>
        <v>12</v>
      </c>
      <c r="G969" s="43">
        <f>COUNTIF(E970:$E$981,366)</f>
        <v>0</v>
      </c>
      <c r="H969" s="2"/>
    </row>
    <row r="970" spans="1:8" x14ac:dyDescent="0.25">
      <c r="A970" s="45">
        <f t="shared" si="31"/>
        <v>46564</v>
      </c>
      <c r="B970" s="49">
        <f>ROUND(('Все выпуски'!$Z$3*'Все выпуски'!$Z$6/100)*((VLOOKUP(IF(D970="Нет",VLOOKUP(C970,'Айгенис Оп31'!$A$2:$C$13,3,0),VLOOKUP((C970-1),'Айгенис Оп31'!$A$2:$C$13,3,0)),$A$2:$G$981,6,0)-VLOOKUP(A970,$A$2:$G$981,6,0))/365+(VLOOKUP(IF(D970="Нет",VLOOKUP(C970,'Айгенис Оп31'!$A$2:$C$13,3,0),VLOOKUP((C970-1),'Айгенис Оп31'!$A$2:$C$13,3,0)),$A$2:$G$981,7,0)-VLOOKUP(A970,$A$2:$G$981,7,0))/366),2)</f>
        <v>4.76</v>
      </c>
      <c r="C970" s="1">
        <f>COUNTIF($D$2:D970,"Да")</f>
        <v>10</v>
      </c>
      <c r="D970" s="42" t="str">
        <f>IF(ISERROR(VLOOKUP(A970,'Айгенис Оп31'!$C$3:$C$13,1,0)),"Нет","Да")</f>
        <v>Нет</v>
      </c>
      <c r="E970" s="43">
        <f t="shared" si="30"/>
        <v>365</v>
      </c>
      <c r="F970" s="43">
        <f>COUNTIF(E971:$E$981,365)</f>
        <v>11</v>
      </c>
      <c r="G970" s="43">
        <f>COUNTIF(E971:$E$981,366)</f>
        <v>0</v>
      </c>
      <c r="H970" s="2"/>
    </row>
    <row r="971" spans="1:8" x14ac:dyDescent="0.25">
      <c r="A971" s="45">
        <f t="shared" si="31"/>
        <v>46565</v>
      </c>
      <c r="B971" s="49">
        <f>ROUND(('Все выпуски'!$Z$3*'Все выпуски'!$Z$6/100)*((VLOOKUP(IF(D971="Нет",VLOOKUP(C971,'Айгенис Оп31'!$A$2:$C$13,3,0),VLOOKUP((C971-1),'Айгенис Оп31'!$A$2:$C$13,3,0)),$A$2:$G$981,6,0)-VLOOKUP(A971,$A$2:$G$981,6,0))/365+(VLOOKUP(IF(D971="Нет",VLOOKUP(C971,'Айгенис Оп31'!$A$2:$C$13,3,0),VLOOKUP((C971-1),'Айгенис Оп31'!$A$2:$C$13,3,0)),$A$2:$G$981,7,0)-VLOOKUP(A971,$A$2:$G$981,7,0))/366),2)</f>
        <v>4.87</v>
      </c>
      <c r="C971" s="1">
        <f>COUNTIF($D$2:D971,"Да")</f>
        <v>10</v>
      </c>
      <c r="D971" s="42" t="str">
        <f>IF(ISERROR(VLOOKUP(A971,'Айгенис Оп31'!$C$3:$C$13,1,0)),"Нет","Да")</f>
        <v>Нет</v>
      </c>
      <c r="E971" s="43">
        <f t="shared" si="30"/>
        <v>365</v>
      </c>
      <c r="F971" s="43">
        <f>COUNTIF(E972:$E$981,365)</f>
        <v>10</v>
      </c>
      <c r="G971" s="43">
        <f>COUNTIF(E972:$E$981,366)</f>
        <v>0</v>
      </c>
      <c r="H971" s="2"/>
    </row>
    <row r="972" spans="1:8" x14ac:dyDescent="0.25">
      <c r="A972" s="45">
        <f t="shared" si="31"/>
        <v>46566</v>
      </c>
      <c r="B972" s="49">
        <f>ROUND(('Все выпуски'!$Z$3*'Все выпуски'!$Z$6/100)*((VLOOKUP(IF(D972="Нет",VLOOKUP(C972,'Айгенис Оп31'!$A$2:$C$13,3,0),VLOOKUP((C972-1),'Айгенис Оп31'!$A$2:$C$13,3,0)),$A$2:$G$981,6,0)-VLOOKUP(A972,$A$2:$G$981,6,0))/365+(VLOOKUP(IF(D972="Нет",VLOOKUP(C972,'Айгенис Оп31'!$A$2:$C$13,3,0),VLOOKUP((C972-1),'Айгенис Оп31'!$A$2:$C$13,3,0)),$A$2:$G$981,7,0)-VLOOKUP(A972,$A$2:$G$981,7,0))/366),2)</f>
        <v>4.97</v>
      </c>
      <c r="C972" s="1">
        <f>COUNTIF($D$2:D972,"Да")</f>
        <v>10</v>
      </c>
      <c r="D972" s="42" t="str">
        <f>IF(ISERROR(VLOOKUP(A972,'Айгенис Оп31'!$C$3:$C$13,1,0)),"Нет","Да")</f>
        <v>Нет</v>
      </c>
      <c r="E972" s="43">
        <f t="shared" si="30"/>
        <v>365</v>
      </c>
      <c r="F972" s="43">
        <f>COUNTIF(E973:$E$981,365)</f>
        <v>9</v>
      </c>
      <c r="G972" s="43">
        <f>COUNTIF(E973:$E$981,366)</f>
        <v>0</v>
      </c>
      <c r="H972" s="2"/>
    </row>
    <row r="973" spans="1:8" x14ac:dyDescent="0.25">
      <c r="A973" s="45">
        <f t="shared" si="31"/>
        <v>46567</v>
      </c>
      <c r="B973" s="49">
        <f>ROUND(('Все выпуски'!$Z$3*'Все выпуски'!$Z$6/100)*((VLOOKUP(IF(D973="Нет",VLOOKUP(C973,'Айгенис Оп31'!$A$2:$C$13,3,0),VLOOKUP((C973-1),'Айгенис Оп31'!$A$2:$C$13,3,0)),$A$2:$G$981,6,0)-VLOOKUP(A973,$A$2:$G$981,6,0))/365+(VLOOKUP(IF(D973="Нет",VLOOKUP(C973,'Айгенис Оп31'!$A$2:$C$13,3,0),VLOOKUP((C973-1),'Айгенис Оп31'!$A$2:$C$13,3,0)),$A$2:$G$981,7,0)-VLOOKUP(A973,$A$2:$G$981,7,0))/366),2)</f>
        <v>5.07</v>
      </c>
      <c r="C973" s="1">
        <f>COUNTIF($D$2:D973,"Да")</f>
        <v>10</v>
      </c>
      <c r="D973" s="42" t="str">
        <f>IF(ISERROR(VLOOKUP(A973,'Айгенис Оп31'!$C$3:$C$13,1,0)),"Нет","Да")</f>
        <v>Нет</v>
      </c>
      <c r="E973" s="43">
        <f t="shared" si="30"/>
        <v>365</v>
      </c>
      <c r="F973" s="43">
        <f>COUNTIF(E974:$E$981,365)</f>
        <v>8</v>
      </c>
      <c r="G973" s="43">
        <f>COUNTIF(E974:$E$981,366)</f>
        <v>0</v>
      </c>
      <c r="H973" s="2"/>
    </row>
    <row r="974" spans="1:8" x14ac:dyDescent="0.25">
      <c r="A974" s="45">
        <f t="shared" si="31"/>
        <v>46568</v>
      </c>
      <c r="B974" s="49">
        <f>ROUND(('Все выпуски'!$Z$3*'Все выпуски'!$Z$6/100)*((VLOOKUP(IF(D974="Нет",VLOOKUP(C974,'Айгенис Оп31'!$A$2:$C$13,3,0),VLOOKUP((C974-1),'Айгенис Оп31'!$A$2:$C$13,3,0)),$A$2:$G$981,6,0)-VLOOKUP(A974,$A$2:$G$981,6,0))/365+(VLOOKUP(IF(D974="Нет",VLOOKUP(C974,'Айгенис Оп31'!$A$2:$C$13,3,0),VLOOKUP((C974-1),'Айгенис Оп31'!$A$2:$C$13,3,0)),$A$2:$G$981,7,0)-VLOOKUP(A974,$A$2:$G$981,7,0))/366),2)</f>
        <v>5.17</v>
      </c>
      <c r="C974" s="1">
        <f>COUNTIF($D$2:D974,"Да")</f>
        <v>10</v>
      </c>
      <c r="D974" s="42" t="str">
        <f>IF(ISERROR(VLOOKUP(A974,'Айгенис Оп31'!$C$3:$C$13,1,0)),"Нет","Да")</f>
        <v>Нет</v>
      </c>
      <c r="E974" s="43">
        <f t="shared" si="30"/>
        <v>365</v>
      </c>
      <c r="F974" s="43">
        <f>COUNTIF(E975:$E$981,365)</f>
        <v>7</v>
      </c>
      <c r="G974" s="43">
        <f>COUNTIF(E975:$E$981,366)</f>
        <v>0</v>
      </c>
      <c r="H974" s="2"/>
    </row>
    <row r="975" spans="1:8" x14ac:dyDescent="0.25">
      <c r="A975" s="45">
        <f t="shared" si="31"/>
        <v>46569</v>
      </c>
      <c r="B975" s="49">
        <f>ROUND(('Все выпуски'!$Z$3*'Все выпуски'!$Z$6/100)*((VLOOKUP(IF(D975="Нет",VLOOKUP(C975,'Айгенис Оп31'!$A$2:$C$13,3,0),VLOOKUP((C975-1),'Айгенис Оп31'!$A$2:$C$13,3,0)),$A$2:$G$981,6,0)-VLOOKUP(A975,$A$2:$G$981,6,0))/365+(VLOOKUP(IF(D975="Нет",VLOOKUP(C975,'Айгенис Оп31'!$A$2:$C$13,3,0),VLOOKUP((C975-1),'Айгенис Оп31'!$A$2:$C$13,3,0)),$A$2:$G$981,7,0)-VLOOKUP(A975,$A$2:$G$981,7,0))/366),2)</f>
        <v>5.27</v>
      </c>
      <c r="C975" s="1">
        <f>COUNTIF($D$2:D975,"Да")</f>
        <v>10</v>
      </c>
      <c r="D975" s="42" t="str">
        <f>IF(ISERROR(VLOOKUP(A975,'Айгенис Оп31'!$C$3:$C$13,1,0)),"Нет","Да")</f>
        <v>Нет</v>
      </c>
      <c r="E975" s="43">
        <f t="shared" si="30"/>
        <v>365</v>
      </c>
      <c r="F975" s="43">
        <f>COUNTIF(E976:$E$981,365)</f>
        <v>6</v>
      </c>
      <c r="G975" s="43">
        <f>COUNTIF(E976:$E$981,366)</f>
        <v>0</v>
      </c>
      <c r="H975" s="2"/>
    </row>
    <row r="976" spans="1:8" x14ac:dyDescent="0.25">
      <c r="A976" s="45">
        <f t="shared" si="31"/>
        <v>46570</v>
      </c>
      <c r="B976" s="49">
        <f>ROUND(('Все выпуски'!$Z$3*'Все выпуски'!$Z$6/100)*((VLOOKUP(IF(D976="Нет",VLOOKUP(C976,'Айгенис Оп31'!$A$2:$C$13,3,0),VLOOKUP((C976-1),'Айгенис Оп31'!$A$2:$C$13,3,0)),$A$2:$G$981,6,0)-VLOOKUP(A976,$A$2:$G$981,6,0))/365+(VLOOKUP(IF(D976="Нет",VLOOKUP(C976,'Айгенис Оп31'!$A$2:$C$13,3,0),VLOOKUP((C976-1),'Айгенис Оп31'!$A$2:$C$13,3,0)),$A$2:$G$981,7,0)-VLOOKUP(A976,$A$2:$G$981,7,0))/366),2)</f>
        <v>5.37</v>
      </c>
      <c r="C976" s="1">
        <f>COUNTIF($D$2:D976,"Да")</f>
        <v>10</v>
      </c>
      <c r="D976" s="42" t="str">
        <f>IF(ISERROR(VLOOKUP(A976,'Айгенис Оп31'!$C$3:$C$13,1,0)),"Нет","Да")</f>
        <v>Нет</v>
      </c>
      <c r="E976" s="43">
        <f t="shared" si="30"/>
        <v>365</v>
      </c>
      <c r="F976" s="43">
        <f>COUNTIF(E977:$E$981,365)</f>
        <v>5</v>
      </c>
      <c r="G976" s="43">
        <f>COUNTIF(E977:$E$981,366)</f>
        <v>0</v>
      </c>
      <c r="H976" s="2"/>
    </row>
    <row r="977" spans="1:8" x14ac:dyDescent="0.25">
      <c r="A977" s="45">
        <f t="shared" si="31"/>
        <v>46571</v>
      </c>
      <c r="B977" s="49">
        <f>ROUND(('Все выпуски'!$Z$3*'Все выпуски'!$Z$6/100)*((VLOOKUP(IF(D977="Нет",VLOOKUP(C977,'Айгенис Оп31'!$A$2:$C$13,3,0),VLOOKUP((C977-1),'Айгенис Оп31'!$A$2:$C$13,3,0)),$A$2:$G$981,6,0)-VLOOKUP(A977,$A$2:$G$981,6,0))/365+(VLOOKUP(IF(D977="Нет",VLOOKUP(C977,'Айгенис Оп31'!$A$2:$C$13,3,0),VLOOKUP((C977-1),'Айгенис Оп31'!$A$2:$C$13,3,0)),$A$2:$G$981,7,0)-VLOOKUP(A977,$A$2:$G$981,7,0))/366),2)</f>
        <v>5.47</v>
      </c>
      <c r="C977" s="1">
        <f>COUNTIF($D$2:D977,"Да")</f>
        <v>10</v>
      </c>
      <c r="D977" s="42" t="str">
        <f>IF(ISERROR(VLOOKUP(A977,'Айгенис Оп31'!$C$3:$C$13,1,0)),"Нет","Да")</f>
        <v>Нет</v>
      </c>
      <c r="E977" s="43">
        <f t="shared" si="30"/>
        <v>365</v>
      </c>
      <c r="F977" s="43">
        <f>COUNTIF(E978:$E$981,365)</f>
        <v>4</v>
      </c>
      <c r="G977" s="43">
        <f>COUNTIF(E978:$E$981,366)</f>
        <v>0</v>
      </c>
      <c r="H977" s="2"/>
    </row>
    <row r="978" spans="1:8" x14ac:dyDescent="0.25">
      <c r="A978" s="45">
        <f t="shared" si="31"/>
        <v>46572</v>
      </c>
      <c r="B978" s="49">
        <f>ROUND(('Все выпуски'!$Z$3*'Все выпуски'!$Z$6/100)*((VLOOKUP(IF(D978="Нет",VLOOKUP(C978,'Айгенис Оп31'!$A$2:$C$13,3,0),VLOOKUP((C978-1),'Айгенис Оп31'!$A$2:$C$13,3,0)),$A$2:$G$981,6,0)-VLOOKUP(A978,$A$2:$G$981,6,0))/365+(VLOOKUP(IF(D978="Нет",VLOOKUP(C978,'Айгенис Оп31'!$A$2:$C$13,3,0),VLOOKUP((C978-1),'Айгенис Оп31'!$A$2:$C$13,3,0)),$A$2:$G$981,7,0)-VLOOKUP(A978,$A$2:$G$981,7,0))/366),2)</f>
        <v>5.58</v>
      </c>
      <c r="C978" s="1">
        <f>COUNTIF($D$2:D978,"Да")</f>
        <v>10</v>
      </c>
      <c r="D978" s="42" t="str">
        <f>IF(ISERROR(VLOOKUP(A978,'Айгенис Оп31'!$C$3:$C$13,1,0)),"Нет","Да")</f>
        <v>Нет</v>
      </c>
      <c r="E978" s="43">
        <f t="shared" si="30"/>
        <v>365</v>
      </c>
      <c r="F978" s="43">
        <f>COUNTIF(E979:$E$981,365)</f>
        <v>3</v>
      </c>
      <c r="G978" s="43">
        <f>COUNTIF(E979:$E$981,366)</f>
        <v>0</v>
      </c>
      <c r="H978" s="2"/>
    </row>
    <row r="979" spans="1:8" x14ac:dyDescent="0.25">
      <c r="A979" s="45">
        <f t="shared" si="31"/>
        <v>46573</v>
      </c>
      <c r="B979" s="49">
        <f>ROUND(('Все выпуски'!$Z$3*'Все выпуски'!$Z$6/100)*((VLOOKUP(IF(D979="Нет",VLOOKUP(C979,'Айгенис Оп31'!$A$2:$C$13,3,0),VLOOKUP((C979-1),'Айгенис Оп31'!$A$2:$C$13,3,0)),$A$2:$G$981,6,0)-VLOOKUP(A979,$A$2:$G$981,6,0))/365+(VLOOKUP(IF(D979="Нет",VLOOKUP(C979,'Айгенис Оп31'!$A$2:$C$13,3,0),VLOOKUP((C979-1),'Айгенис Оп31'!$A$2:$C$13,3,0)),$A$2:$G$981,7,0)-VLOOKUP(A979,$A$2:$G$981,7,0))/366),2)</f>
        <v>5.68</v>
      </c>
      <c r="C979" s="1">
        <f>COUNTIF($D$2:D979,"Да")</f>
        <v>10</v>
      </c>
      <c r="D979" s="42" t="str">
        <f>IF(ISERROR(VLOOKUP(A979,'Айгенис Оп31'!$C$3:$C$13,1,0)),"Нет","Да")</f>
        <v>Нет</v>
      </c>
      <c r="E979" s="43">
        <f t="shared" si="30"/>
        <v>365</v>
      </c>
      <c r="F979" s="43">
        <f>COUNTIF(E980:$E$981,365)</f>
        <v>2</v>
      </c>
      <c r="G979" s="43">
        <f>COUNTIF(E980:$E$981,366)</f>
        <v>0</v>
      </c>
      <c r="H979" s="2"/>
    </row>
    <row r="980" spans="1:8" x14ac:dyDescent="0.25">
      <c r="A980" s="45">
        <f t="shared" si="31"/>
        <v>46574</v>
      </c>
      <c r="B980" s="49">
        <f>ROUND(('Все выпуски'!$Z$3*'Все выпуски'!$Z$6/100)*((VLOOKUP(IF(D980="Нет",VLOOKUP(C980,'Айгенис Оп31'!$A$2:$C$13,3,0),VLOOKUP((C980-1),'Айгенис Оп31'!$A$2:$C$13,3,0)),$A$2:$G$981,6,0)-VLOOKUP(A980,$A$2:$G$981,6,0))/365+(VLOOKUP(IF(D980="Нет",VLOOKUP(C980,'Айгенис Оп31'!$A$2:$C$13,3,0),VLOOKUP((C980-1),'Айгенис Оп31'!$A$2:$C$13,3,0)),$A$2:$G$981,7,0)-VLOOKUP(A980,$A$2:$G$981,7,0))/366),2)</f>
        <v>5.78</v>
      </c>
      <c r="C980" s="1">
        <f>COUNTIF($D$2:D980,"Да")</f>
        <v>10</v>
      </c>
      <c r="D980" s="42" t="str">
        <f>IF(ISERROR(VLOOKUP(A980,'Айгенис Оп31'!$C$3:$C$13,1,0)),"Нет","Да")</f>
        <v>Нет</v>
      </c>
      <c r="E980" s="43">
        <f t="shared" si="30"/>
        <v>365</v>
      </c>
      <c r="F980" s="43">
        <f>COUNTIF(E981:$E$981,365)</f>
        <v>1</v>
      </c>
      <c r="G980" s="43">
        <f>COUNTIF(E981:$E$981,366)</f>
        <v>0</v>
      </c>
      <c r="H980" s="2"/>
    </row>
    <row r="981" spans="1:8" x14ac:dyDescent="0.25">
      <c r="A981" s="45">
        <f>A980+1</f>
        <v>46575</v>
      </c>
      <c r="B981" s="49">
        <f>ROUND(('Все выпуски'!$Z$3*'Все выпуски'!$Z$6/100)*((VLOOKUP(IF(D981="Нет",VLOOKUP(C981,'Айгенис Оп31'!$A$2:$C$13,3,0),VLOOKUP((C981-1),'Айгенис Оп31'!$A$2:$C$13,3,0)),$A$2:$G$981,6,0)-VLOOKUP(A981,$A$2:$G$981,6,0))/365+(VLOOKUP(IF(D981="Нет",VLOOKUP(C981,'Айгенис Оп31'!$A$2:$C$13,3,0),VLOOKUP((C981-1),'Айгенис Оп31'!$A$2:$C$13,3,0)),$A$2:$G$981,7,0)-VLOOKUP(A981,$A$2:$G$981,7,0))/366),2)</f>
        <v>5.88</v>
      </c>
      <c r="C981" s="1">
        <f>COUNTIF($D$2:D981,"Да")</f>
        <v>11</v>
      </c>
      <c r="D981" s="42" t="str">
        <f>IF(ISERROR(VLOOKUP(A981,'Айгенис Оп31'!$C$3:$C$13,1,0)),"Нет","Да")</f>
        <v>Да</v>
      </c>
      <c r="E981" s="43">
        <f t="shared" si="30"/>
        <v>365</v>
      </c>
      <c r="F981" s="43"/>
      <c r="G981" s="43"/>
      <c r="H981" s="2"/>
    </row>
    <row r="982" spans="1:8" x14ac:dyDescent="0.25">
      <c r="A982" s="45"/>
    </row>
    <row r="983" spans="1:8" x14ac:dyDescent="0.25">
      <c r="A983" s="45"/>
    </row>
    <row r="984" spans="1:8" x14ac:dyDescent="0.25">
      <c r="A984" s="45"/>
    </row>
    <row r="985" spans="1:8" x14ac:dyDescent="0.25">
      <c r="A985" s="45"/>
    </row>
    <row r="986" spans="1:8" x14ac:dyDescent="0.25">
      <c r="A986" s="45"/>
    </row>
    <row r="987" spans="1:8" x14ac:dyDescent="0.25">
      <c r="A987" s="45"/>
    </row>
    <row r="988" spans="1:8" x14ac:dyDescent="0.25">
      <c r="A988" s="45"/>
    </row>
    <row r="989" spans="1:8" x14ac:dyDescent="0.25">
      <c r="A989" s="45"/>
    </row>
    <row r="990" spans="1:8" x14ac:dyDescent="0.25">
      <c r="A990" s="45"/>
    </row>
    <row r="991" spans="1:8" x14ac:dyDescent="0.25">
      <c r="A991" s="45"/>
    </row>
    <row r="992" spans="1:8" x14ac:dyDescent="0.25">
      <c r="A992" s="45"/>
    </row>
    <row r="993" spans="1:1" x14ac:dyDescent="0.25">
      <c r="A993" s="45"/>
    </row>
    <row r="994" spans="1:1" x14ac:dyDescent="0.25">
      <c r="A994" s="45"/>
    </row>
    <row r="995" spans="1:1" x14ac:dyDescent="0.25">
      <c r="A995" s="45"/>
    </row>
    <row r="996" spans="1:1" x14ac:dyDescent="0.25">
      <c r="A996" s="45"/>
    </row>
    <row r="997" spans="1:1" x14ac:dyDescent="0.25">
      <c r="A997" s="45"/>
    </row>
    <row r="998" spans="1:1" x14ac:dyDescent="0.25">
      <c r="A998" s="45"/>
    </row>
    <row r="999" spans="1:1" x14ac:dyDescent="0.25">
      <c r="A999" s="45"/>
    </row>
    <row r="1000" spans="1:1" x14ac:dyDescent="0.25">
      <c r="A1000" s="45"/>
    </row>
    <row r="1001" spans="1:1" x14ac:dyDescent="0.25">
      <c r="A1001" s="45"/>
    </row>
    <row r="1002" spans="1:1" x14ac:dyDescent="0.25">
      <c r="A1002" s="45"/>
    </row>
    <row r="1003" spans="1:1" x14ac:dyDescent="0.25">
      <c r="A1003" s="45"/>
    </row>
    <row r="1004" spans="1:1" x14ac:dyDescent="0.25">
      <c r="A1004" s="45"/>
    </row>
    <row r="1005" spans="1:1" x14ac:dyDescent="0.25">
      <c r="A1005" s="45"/>
    </row>
    <row r="1006" spans="1:1" x14ac:dyDescent="0.25">
      <c r="A1006" s="45"/>
    </row>
    <row r="1007" spans="1:1" x14ac:dyDescent="0.25">
      <c r="A1007" s="45"/>
    </row>
    <row r="1008" spans="1:1" x14ac:dyDescent="0.25">
      <c r="A1008" s="45"/>
    </row>
    <row r="1009" spans="1:1" x14ac:dyDescent="0.25">
      <c r="A1009" s="45"/>
    </row>
    <row r="1010" spans="1:1" x14ac:dyDescent="0.25">
      <c r="A1010" s="45"/>
    </row>
    <row r="1011" spans="1:1" x14ac:dyDescent="0.25">
      <c r="A1011" s="45"/>
    </row>
    <row r="1012" spans="1:1" x14ac:dyDescent="0.25">
      <c r="A1012" s="45"/>
    </row>
    <row r="1013" spans="1:1" x14ac:dyDescent="0.25">
      <c r="A1013" s="45"/>
    </row>
    <row r="1014" spans="1:1" x14ac:dyDescent="0.25">
      <c r="A1014" s="45"/>
    </row>
    <row r="1015" spans="1:1" x14ac:dyDescent="0.25">
      <c r="A1015" s="45"/>
    </row>
    <row r="1016" spans="1:1" x14ac:dyDescent="0.25">
      <c r="A1016" s="45"/>
    </row>
    <row r="1017" spans="1:1" x14ac:dyDescent="0.25">
      <c r="A1017" s="45"/>
    </row>
    <row r="1018" spans="1:1" x14ac:dyDescent="0.25">
      <c r="A1018" s="45"/>
    </row>
    <row r="1019" spans="1:1" x14ac:dyDescent="0.25">
      <c r="A1019" s="45"/>
    </row>
    <row r="1020" spans="1:1" x14ac:dyDescent="0.25">
      <c r="A1020" s="45"/>
    </row>
    <row r="1021" spans="1:1" x14ac:dyDescent="0.25">
      <c r="A1021" s="45"/>
    </row>
    <row r="1022" spans="1:1" x14ac:dyDescent="0.25">
      <c r="A1022" s="45"/>
    </row>
    <row r="1023" spans="1:1" x14ac:dyDescent="0.25">
      <c r="A1023" s="45"/>
    </row>
    <row r="1024" spans="1:1" x14ac:dyDescent="0.25">
      <c r="A1024" s="45"/>
    </row>
    <row r="1025" spans="1:1" x14ac:dyDescent="0.25">
      <c r="A1025" s="45"/>
    </row>
    <row r="1026" spans="1:1" x14ac:dyDescent="0.25">
      <c r="A1026" s="45"/>
    </row>
    <row r="1027" spans="1:1" x14ac:dyDescent="0.25">
      <c r="A1027" s="45"/>
    </row>
    <row r="1028" spans="1:1" x14ac:dyDescent="0.25">
      <c r="A1028" s="45"/>
    </row>
    <row r="1029" spans="1:1" x14ac:dyDescent="0.25">
      <c r="A1029" s="45"/>
    </row>
    <row r="1030" spans="1:1" x14ac:dyDescent="0.25">
      <c r="A1030" s="45"/>
    </row>
  </sheetData>
  <sheetProtection algorithmName="SHA-512" hashValue="L0X8Mqj+B+ANTDLlseSpYbWPlBCFBgCDHbrx2tKMCWa62zVsbmGOYzrQnM9QbXTk2MAgH6rOxBCX6pYejOAAEg==" saltValue="F7k4XH+N4vRVC3Ad3zWgAw==" spinCount="100000" sheet="1" selectLockedCells="1" selectUnlockedCells="1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CAF0C8-92FC-4EBD-A009-B7AEB81952E1}">
  <sheetPr codeName="Лист14">
    <tabColor theme="6"/>
  </sheetPr>
  <dimension ref="B2:K34"/>
  <sheetViews>
    <sheetView showGridLines="0" workbookViewId="0">
      <selection sqref="A1:XFD1048576"/>
    </sheetView>
  </sheetViews>
  <sheetFormatPr defaultRowHeight="15" x14ac:dyDescent="0.25"/>
  <cols>
    <col min="1" max="1" width="3.28515625" style="1" customWidth="1"/>
    <col min="2" max="2" width="17.7109375" style="1" bestFit="1" customWidth="1"/>
    <col min="3" max="3" width="11.5703125" style="1" bestFit="1" customWidth="1"/>
    <col min="4" max="4" width="18.85546875" style="1" bestFit="1" customWidth="1"/>
    <col min="5" max="5" width="13.42578125" style="1" bestFit="1" customWidth="1"/>
    <col min="6" max="6" width="14.28515625" style="1" bestFit="1" customWidth="1"/>
    <col min="7" max="8" width="9.28515625" style="1" bestFit="1" customWidth="1"/>
    <col min="9" max="10" width="12.140625" style="1" bestFit="1" customWidth="1"/>
    <col min="11" max="11" width="9.85546875" style="1" bestFit="1" customWidth="1"/>
    <col min="12" max="12" width="3.28515625" style="1" customWidth="1"/>
    <col min="13" max="16384" width="9.140625" style="1"/>
  </cols>
  <sheetData>
    <row r="2" spans="2:11" ht="30" x14ac:dyDescent="0.25">
      <c r="B2" s="52" t="s">
        <v>31</v>
      </c>
      <c r="C2" s="52" t="s">
        <v>32</v>
      </c>
      <c r="D2" s="52" t="s">
        <v>51</v>
      </c>
      <c r="E2" s="52" t="s">
        <v>49</v>
      </c>
      <c r="F2" s="52" t="s">
        <v>50</v>
      </c>
      <c r="G2" s="52" t="s">
        <v>13</v>
      </c>
      <c r="H2" s="52" t="s">
        <v>14</v>
      </c>
      <c r="I2" s="52" t="s">
        <v>53</v>
      </c>
      <c r="J2" s="52" t="s">
        <v>54</v>
      </c>
      <c r="K2" s="52" t="s">
        <v>34</v>
      </c>
    </row>
    <row r="3" spans="2:11" x14ac:dyDescent="0.25">
      <c r="B3" s="1" t="s">
        <v>19</v>
      </c>
      <c r="C3" s="44">
        <f>ROUND(SUMIFS('НКД 8'!E3:E1242,'НКД 8'!C3:C1242,"Да",'НКД 8'!B3:B1242,"&lt;="&amp;Калькулятор!C14,'НКД 8'!B3:B1242,"&gt;"&amp;Калькулятор!C8),2)</f>
        <v>0</v>
      </c>
      <c r="D3" s="44">
        <f>ROUND(SUMIFS('НКД 8'!E3:E1242,'НКД 8'!C3:C1242,"Да",'НКД 8'!B3:B1242,"&gt;"&amp;Калькулятор!C8),2)</f>
        <v>134.80000000000001</v>
      </c>
      <c r="E3" s="44">
        <f>ROUND(VLOOKUP(Калькулятор!C8,'НКД 8'!B3:E1242,4,0),2)</f>
        <v>14.51</v>
      </c>
      <c r="F3" s="44">
        <f>ROUND(VLOOKUP(Калькулятор!C14,'НКД 8'!B3:E1242,4,0),2)</f>
        <v>37.15</v>
      </c>
      <c r="G3" s="2">
        <f>VLOOKUP(Калькулятор!C8,'НКД 8'!$B$1:$H$1242,6,0)-VLOOKUP(Калькулятор!C14,'НКД 8'!$B$1:$H$1242,6,0)</f>
        <v>31</v>
      </c>
      <c r="H3" s="2">
        <f>VLOOKUP(Калькулятор!C8,'НКД 8'!$B$1:$H$1242,7,0)-VLOOKUP(Калькулятор!C14,'НКД 8'!$B$1:$H$1242,7,0)</f>
        <v>61</v>
      </c>
      <c r="I3" s="2">
        <f>VLOOKUP(Калькулятор!C8,'НКД 8'!$B$1:$H$1242,6,0)</f>
        <v>427</v>
      </c>
      <c r="J3" s="2">
        <f>VLOOKUP(Калькулятор!C8,'НКД 8'!$B$1:$H$1242,7,0)</f>
        <v>61</v>
      </c>
      <c r="K3" s="2" t="b">
        <f>IF(ISERROR(G3+H3),FALSE,IF(Калькулятор!$C$8=Калькулятор!$C$14,FALSE,TRUE))</f>
        <v>1</v>
      </c>
    </row>
    <row r="4" spans="2:11" x14ac:dyDescent="0.25">
      <c r="B4" s="1" t="s">
        <v>20</v>
      </c>
      <c r="C4" s="44">
        <f>ROUND(SUMIFS('НКД 9'!E3:E1227,'НКД 9'!C3:C1227,"Да",'НКД 9'!B3:B1227,"&lt;="&amp;Калькулятор!C14,'НКД 9'!B3:B1227,"&gt;"&amp;Калькулятор!C8),2)</f>
        <v>8.5500000000000007</v>
      </c>
      <c r="D4" s="44">
        <f>ROUND(SUMIFS('НКД 9'!E3:E1227,'НКД 9'!C3:C1227,"Да",'НКД 9'!B3:B1227,"&gt;"&amp;Калькулятор!C8),2)</f>
        <v>50.92</v>
      </c>
      <c r="E4" s="44">
        <f>ROUND(VLOOKUP(Калькулятор!C8,'НКД 9'!B3:E1227,4,0),2)</f>
        <v>5.48</v>
      </c>
      <c r="F4" s="44">
        <f>ROUND(VLOOKUP(Калькулятор!C14,'НКД 9'!B3:E1227,4,0),2)</f>
        <v>5.49</v>
      </c>
      <c r="G4" s="2">
        <f>VLOOKUP(Калькулятор!C8,'НКД 9'!$B$1:$H$1227,6,0)-VLOOKUP(Калькулятор!C14,'НКД 9'!$B$1:$H$1227,6,0)</f>
        <v>31</v>
      </c>
      <c r="H4" s="2">
        <f>VLOOKUP(Калькулятор!C8,'НКД 9'!$B$1:$H$1227,7,0)-VLOOKUP(Калькулятор!C14,'НКД 9'!$B$1:$H$1227,7,0)</f>
        <v>61</v>
      </c>
      <c r="I4" s="2">
        <f>VLOOKUP(Калькулятор!C8,'НКД 9'!$B$1:$H$1227,6,0)</f>
        <v>427</v>
      </c>
      <c r="J4" s="2">
        <f>VLOOKUP(Калькулятор!C8,'НКД 9'!$B$1:$H$1227,7,0)</f>
        <v>61</v>
      </c>
      <c r="K4" s="2" t="b">
        <f>IF(ISERROR(G4+H4),FALSE,IF(Калькулятор!$C$8=Калькулятор!$C$14,FALSE,TRUE))</f>
        <v>1</v>
      </c>
    </row>
    <row r="5" spans="2:11" x14ac:dyDescent="0.25">
      <c r="B5" s="1" t="s">
        <v>29</v>
      </c>
      <c r="C5" s="44">
        <f>ROUND(SUMIFS('НКД 10'!E3:E1599,'НКД 10'!C3:C1599,"Да",'НКД 10'!B3:B1599,"&lt;="&amp;Калькулятор!C14,'НКД 10'!B3:B1599,"&gt;"&amp;Калькулятор!C8),2)</f>
        <v>8.9499999999999993</v>
      </c>
      <c r="D5" s="44">
        <f>ROUND(SUMIFS('НКД 10'!E3:E1599,'НКД 10'!C3:C1599,"Да",'НКД 10'!B3:B1599,"&gt;"&amp;Калькулятор!C8),2)</f>
        <v>102.84</v>
      </c>
      <c r="E5" s="44">
        <f>ROUND(VLOOKUP(Калькулятор!C8,'НКД 10'!B3:E1599,4,0),2)</f>
        <v>4.03</v>
      </c>
      <c r="F5" s="44">
        <f>ROUND(VLOOKUP(Калькулятор!C14,'НКД 10'!B3:E1599,4,0),2)</f>
        <v>4.1399999999999997</v>
      </c>
      <c r="G5" s="2">
        <f>VLOOKUP(Калькулятор!C8,'НКД 10'!$B$1:$H$1599,6,0)-VLOOKUP(Калькулятор!C14,'НКД 10'!$B$1:$H$1599,6,0)</f>
        <v>31</v>
      </c>
      <c r="H5" s="2">
        <f>VLOOKUP(Калькулятор!C8,'НКД 10'!$B$1:$H$1599,7,0)-VLOOKUP(Калькулятор!C14,'НКД 10'!$B$1:$H$1599,7,0)</f>
        <v>61</v>
      </c>
      <c r="I5" s="2">
        <f>VLOOKUP(Калькулятор!C8,'НКД 10'!$B$1:$H$1599,6,0)</f>
        <v>941</v>
      </c>
      <c r="J5" s="2">
        <f>VLOOKUP(Калькулятор!C8,'НКД 10'!$B$1:$H$1599,7,0)</f>
        <v>61</v>
      </c>
      <c r="K5" s="2" t="b">
        <f>IF(ISERROR(G5+H5),FALSE,IF(Калькулятор!$C$8=Калькулятор!$C$14,FALSE,TRUE))</f>
        <v>1</v>
      </c>
    </row>
    <row r="6" spans="2:11" x14ac:dyDescent="0.25">
      <c r="B6" s="1" t="s">
        <v>30</v>
      </c>
      <c r="C6" s="44">
        <f>ROUND(SUMIFS('НКД 11'!E3:E2571,'НКД 11'!C3:C2571,"Да",'НКД 11'!B3:B2571,"&lt;="&amp;Калькулятор!C14,'НКД 11'!B3:B2571,"&gt;"&amp;Калькулятор!C8),2)</f>
        <v>7.54</v>
      </c>
      <c r="D6" s="44">
        <f>ROUND(SUMIFS('НКД 11'!E3:E2571,'НКД 11'!C3:C2571,"Да",'НКД 11'!B3:B2571,"&gt;"&amp;Калькулятор!C8),2)</f>
        <v>164.53</v>
      </c>
      <c r="E6" s="44">
        <f>ROUND(VLOOKUP(Калькулятор!C8,'НКД 11'!B3:E2571,4,0),2)</f>
        <v>2.38</v>
      </c>
      <c r="F6" s="44">
        <f>ROUND(VLOOKUP(Калькулятор!C14,'НКД 11'!B3:E2571,4,0),2)</f>
        <v>2.38</v>
      </c>
      <c r="G6" s="2">
        <f>VLOOKUP(Калькулятор!C8,'НКД 11'!$B$1:$H$2571,6,0)-VLOOKUP(Калькулятор!C14,'НКД 11'!$B$1:$H$2571,6,0)</f>
        <v>31</v>
      </c>
      <c r="H6" s="2">
        <f>VLOOKUP(Калькулятор!C8,'НКД 11'!$B$1:$H$2571,7,0)-VLOOKUP(Калькулятор!C14,'НКД 11'!$B$1:$H$2571,7,0)</f>
        <v>61</v>
      </c>
      <c r="I6" s="2">
        <f>VLOOKUP(Калькулятор!C8,'НКД 11'!$B$1:$H$2571,6,0)</f>
        <v>1547</v>
      </c>
      <c r="J6" s="2">
        <f>VLOOKUP(Калькулятор!C8,'НКД 11'!$B$1:$H$2571,7,0)</f>
        <v>427</v>
      </c>
      <c r="K6" s="2" t="b">
        <f>IF(ISERROR(G6+H6),FALSE,IF(Калькулятор!$C$8=Калькулятор!$C$14,FALSE,TRUE))</f>
        <v>1</v>
      </c>
    </row>
    <row r="7" spans="2:11" x14ac:dyDescent="0.25">
      <c r="B7" s="1" t="s">
        <v>38</v>
      </c>
      <c r="C7" s="44">
        <f>ROUND(SUMIFS('НКД 18'!E3:E1857,'НКД 18'!C3:C1857,"Да",'НКД 18'!B3:B1857,"&lt;="&amp;Калькулятор!C14,'НКД 18'!B3:B1857,"&gt;"&amp;Калькулятор!C8),2)</f>
        <v>9.9499999999999993</v>
      </c>
      <c r="D7" s="44">
        <f>ROUND(SUMIFS('НКД 18'!E3:E1857,'НКД 18'!C3:C1857,"Да",'НКД 18'!B3:B1857,"&gt;"&amp;Калькулятор!C8),2)</f>
        <v>156.82</v>
      </c>
      <c r="E7" s="44">
        <f>ROUND(VLOOKUP(Калькулятор!C8,'НКД 18'!B3:E1857,4,0),2)</f>
        <v>7.65</v>
      </c>
      <c r="F7" s="44">
        <f>ROUND(VLOOKUP(Калькулятор!C14,'НКД 18'!B3:E1857,4,0),2)</f>
        <v>7.77</v>
      </c>
      <c r="G7" s="2">
        <f>VLOOKUP(Калькулятор!C8,'НКД 18'!$B$1:$H$1857,6,0)-VLOOKUP(Калькулятор!C14,'НКД 18'!$B$1:$H$1857,6,0)</f>
        <v>31</v>
      </c>
      <c r="H7" s="2">
        <f>VLOOKUP(Калькулятор!C8,'НКД 18'!$B$1:$H$1857,7,0)-VLOOKUP(Калькулятор!C14,'НКД 18'!$B$1:$H$1857,7,0)</f>
        <v>61</v>
      </c>
      <c r="I7" s="2">
        <f>VLOOKUP(Калькулятор!C8,'НКД 18'!$B$1:$H$1857,6,0)</f>
        <v>1095</v>
      </c>
      <c r="J7" s="2">
        <f>VLOOKUP(Калькулятор!C8,'НКД 18'!$B$1:$H$1857,7,0)</f>
        <v>267</v>
      </c>
      <c r="K7" s="2" t="b">
        <f>IF(ISERROR(G7+H7),FALSE,IF(Калькулятор!$C$8=Калькулятор!$C$14,FALSE,TRUE))</f>
        <v>1</v>
      </c>
    </row>
    <row r="8" spans="2:11" x14ac:dyDescent="0.25">
      <c r="B8" s="1" t="s">
        <v>39</v>
      </c>
      <c r="C8" s="44">
        <f>ROUND(SUMIFS('НКД 19'!E3:E863,'НКД 19'!C3:C863,"Да",'НКД 19'!B3:B863,"&lt;="&amp;Калькулятор!C14,'НКД 19'!B3:B863,"&gt;"&amp;Калькулятор!C8),2)</f>
        <v>10.56</v>
      </c>
      <c r="D8" s="44">
        <f>ROUND(SUMIFS('НКД 19'!E3:E863,'НКД 19'!C3:C863,"Да",'НКД 19'!B3:B863,"&gt;"&amp;Калькулятор!C8),2)</f>
        <v>51.29</v>
      </c>
      <c r="E8" s="44">
        <f>ROUND(VLOOKUP(Калькулятор!C8,'НКД 19'!B3:E863,4,0),2)</f>
        <v>8.9499999999999993</v>
      </c>
      <c r="F8" s="44">
        <f>ROUND(VLOOKUP(Калькулятор!C14,'НКД 19'!B3:E863,4,0),2)</f>
        <v>8.9600000000000009</v>
      </c>
      <c r="G8" s="2">
        <f>VLOOKUP(Калькулятор!C8,'НКД 19'!$B$1:$H$863,6,0)-VLOOKUP(Калькулятор!C14,'НКД 19'!$B$1:$H$863,6,0)</f>
        <v>31</v>
      </c>
      <c r="H8" s="2">
        <f>VLOOKUP(Калькулятор!C8,'НКД 19'!$B$1:$H$863,7,0)-VLOOKUP(Калькулятор!C14,'НКД 19'!$B$1:$H$863,7,0)</f>
        <v>61</v>
      </c>
      <c r="I8" s="2">
        <f>VLOOKUP(Калькулятор!C8,'НКД 19'!$B$1:$H$863,6,0)</f>
        <v>307</v>
      </c>
      <c r="J8" s="2">
        <f>VLOOKUP(Калькулятор!C8,'НКД 19'!$B$1:$H$863,7,0)</f>
        <v>61</v>
      </c>
      <c r="K8" s="2" t="b">
        <f>IF(ISERROR(G8+H8),FALSE,IF(Калькулятор!$C$8=Калькулятор!$C$14,FALSE,TRUE))</f>
        <v>1</v>
      </c>
    </row>
    <row r="9" spans="2:11" x14ac:dyDescent="0.25">
      <c r="B9" s="1" t="s">
        <v>40</v>
      </c>
      <c r="C9" s="44">
        <f>ROUND(SUMIFS('НКД 20'!E3:E667,'НКД 20'!C3:C667,"Да",'НКД 20'!B3:B667,"&lt;="&amp;Калькулятор!C14,'НКД 20'!B3:B667,"&gt;"&amp;Калькулятор!C8),2)</f>
        <v>10.94</v>
      </c>
      <c r="D9" s="44">
        <f>ROUND(SUMIFS('НКД 20'!E3:E667,'НКД 20'!C3:C667,"Да",'НКД 20'!B3:B667,"&gt;"&amp;Калькулятор!C8),2)</f>
        <v>22.75</v>
      </c>
      <c r="E9" s="44">
        <f>ROUND(VLOOKUP(Калькулятор!C8,'НКД 20'!B3:E667,4,0),2)</f>
        <v>2.04</v>
      </c>
      <c r="F9" s="44">
        <f>ROUND(VLOOKUP(Калькулятор!C14,'НКД 20'!B3:E667,4,0),2)</f>
        <v>2.17</v>
      </c>
      <c r="G9" s="2">
        <f>VLOOKUP(Калькулятор!C8,'НКД 20'!$B$1:$H$667,6,0)-VLOOKUP(Калькулятор!C14,'НКД 20'!$B$1:$H$667,6,0)</f>
        <v>31</v>
      </c>
      <c r="H9" s="2">
        <f>VLOOKUP(Калькулятор!C8,'НКД 20'!$B$1:$H$667,7,0)-VLOOKUP(Калькулятор!C14,'НКД 20'!$B$1:$H$667,7,0)</f>
        <v>61</v>
      </c>
      <c r="I9" s="2">
        <f>VLOOKUP(Калькулятор!C8,'НКД 20'!$B$1:$H$667,6,0)</f>
        <v>111</v>
      </c>
      <c r="J9" s="2">
        <f>VLOOKUP(Калькулятор!C8,'НКД 20'!$B$1:$H$667,7,0)</f>
        <v>61</v>
      </c>
      <c r="K9" s="2" t="b">
        <f>IF(ISERROR(G9+H9),FALSE,IF(Калькулятор!$C$8=Калькулятор!$C$14,FALSE,TRUE))</f>
        <v>1</v>
      </c>
    </row>
    <row r="10" spans="2:11" x14ac:dyDescent="0.25">
      <c r="B10" s="1" t="s">
        <v>41</v>
      </c>
      <c r="C10" s="44">
        <f>ROUND(SUMIFS('НКД 21'!E3:E611,'НКД 21'!C3:C611,"Да",'НКД 21'!B3:B611,"&lt;="&amp;Калькулятор!C14,'НКД 21'!B3:B611,"&gt;"&amp;Калькулятор!C8),2)</f>
        <v>0</v>
      </c>
      <c r="D10" s="44">
        <f>ROUND(SUMIFS('НКД 21'!E3:E611,'НКД 21'!C3:C611,"Да",'НКД 21'!B3:B611,"&gt;"&amp;Калькулятор!C8),2)</f>
        <v>14.32</v>
      </c>
      <c r="E10" s="44">
        <f>ROUND(VLOOKUP(Калькулятор!C8,'НКД 21'!B3:E611,4,0),2)</f>
        <v>0.36</v>
      </c>
      <c r="F10" s="44">
        <f>ROUND(VLOOKUP(Калькулятор!C14,'НКД 21'!B3:E611,4,0),2)</f>
        <v>11.43</v>
      </c>
      <c r="G10" s="2">
        <f>VLOOKUP(Калькулятор!C8,'НКД 21'!$B$1:$H$611,6,0)-VLOOKUP(Калькулятор!C14,'НКД 21'!$B$1:$H$611,6,0)</f>
        <v>31</v>
      </c>
      <c r="H10" s="2">
        <f>VLOOKUP(Калькулятор!C8,'НКД 21'!$B$1:$H$611,7,0)-VLOOKUP(Калькулятор!C14,'НКД 21'!$B$1:$H$611,7,0)</f>
        <v>61</v>
      </c>
      <c r="I10" s="2">
        <f>VLOOKUP(Калькулятор!C8,'НКД 21'!$B$1:$H$611,6,0)</f>
        <v>55</v>
      </c>
      <c r="J10" s="2">
        <f>VLOOKUP(Калькулятор!C8,'НКД 21'!$B$1:$H$611,7,0)</f>
        <v>61</v>
      </c>
      <c r="K10" s="2" t="b">
        <f>IF(ISERROR(G10+H10),FALSE,IF(Калькулятор!$C$8=Калькулятор!$C$14,FALSE,TRUE))</f>
        <v>1</v>
      </c>
    </row>
    <row r="11" spans="2:11" x14ac:dyDescent="0.25">
      <c r="B11" s="1" t="s">
        <v>46</v>
      </c>
      <c r="C11" s="44">
        <f>ROUND(SUMIFS('НКД 22'!E3:E1829,'НКД 22'!C3:C1829,"Да",'НКД 22'!B3:B1829,"&lt;="&amp;Калькулятор!C14,'НКД 22'!B3:B1829,"&gt;"&amp;Калькулятор!C8),2)</f>
        <v>22.62</v>
      </c>
      <c r="D11" s="44">
        <f>ROUND(SUMIFS('НКД 22'!E3:E1829,'НКД 22'!C3:C1829,"Да",'НКД 22'!B3:B1829,"&gt;"&amp;Калькулятор!C8),2)</f>
        <v>384.06</v>
      </c>
      <c r="E11" s="44">
        <f>ROUND(VLOOKUP(Калькулятор!C8,'НКД 22'!B3:E1829,4,0),2)</f>
        <v>19.18</v>
      </c>
      <c r="F11" s="44">
        <f>ROUND(VLOOKUP(Калькулятор!C14,'НКД 22'!B3:E1829,4,0),2)</f>
        <v>19.2</v>
      </c>
      <c r="G11" s="2">
        <f>VLOOKUP(Калькулятор!C8,'НКД 22'!$B$1:$H$1829,6,0)-VLOOKUP(Калькулятор!C14,'НКД 22'!$B$1:$H$1829,6,0)</f>
        <v>31</v>
      </c>
      <c r="H11" s="2">
        <f>VLOOKUP(Калькулятор!C8,'НКД 22'!$B$1:$H$1829,7,0)-VLOOKUP(Калькулятор!C14,'НКД 22'!$B$1:$H$1829,7,0)</f>
        <v>61</v>
      </c>
      <c r="I11" s="2">
        <f>VLOOKUP(Калькулятор!C8,'НКД 22'!$B$1:$H$1829,6,0)</f>
        <v>1095</v>
      </c>
      <c r="J11" s="2">
        <f>VLOOKUP(Калькулятор!C8,'НКД 22'!$B$1:$H$1829,7,0)</f>
        <v>386</v>
      </c>
      <c r="K11" s="2" t="b">
        <f>IF(ISERROR(G11+H11),FALSE,IF(Калькулятор!$C$8=Калькулятор!$C$14,FALSE,TRUE))</f>
        <v>1</v>
      </c>
    </row>
    <row r="12" spans="2:11" x14ac:dyDescent="0.25">
      <c r="B12" s="1" t="s">
        <v>47</v>
      </c>
      <c r="C12" s="44">
        <f>ROUND(SUMIFS('НКД 23'!E3:E1224,'НКД 23'!C3:C1224,"Да",'НКД 23'!B3:B1224,"&lt;="&amp;Калькулятор!C14,'НКД 23'!B3:B1224,"&gt;"&amp;Калькулятор!C8),2)</f>
        <v>42.75</v>
      </c>
      <c r="D12" s="44">
        <f>ROUND(SUMIFS('НКД 23'!E3:E1224,'НКД 23'!C3:C1224,"Да",'НКД 23'!B3:B1224,"&gt;"&amp;Калькулятор!C8),2)</f>
        <v>421.41</v>
      </c>
      <c r="E12" s="44">
        <f>ROUND(VLOOKUP(Калькулятор!C8,'НКД 23'!B3:E1224,4,0),2)</f>
        <v>6.5</v>
      </c>
      <c r="F12" s="44">
        <f>ROUND(VLOOKUP(Калькулятор!C14,'НКД 23'!B3:E1224,4,0),2)</f>
        <v>6.52</v>
      </c>
      <c r="G12" s="2">
        <f>VLOOKUP(Калькулятор!C8,'НКД 23'!$B$1:$H$1224,6,0)-VLOOKUP(Калькулятор!C14,'НКД 23'!$B$1:$H$1224,6,0)</f>
        <v>31</v>
      </c>
      <c r="H12" s="2">
        <f>VLOOKUP(Калькулятор!C8,'НКД 23'!$B$1:$H$1224,7,0)-VLOOKUP(Калькулятор!C14,'НКД 23'!$B$1:$H$1224,7,0)</f>
        <v>61</v>
      </c>
      <c r="I12" s="2">
        <f>VLOOKUP(Калькулятор!C8,'НКД 23'!$B$1:$H$1224,6,0)</f>
        <v>830</v>
      </c>
      <c r="J12" s="2">
        <f>VLOOKUP(Калькулятор!C8,'НКД 23'!$B$1:$H$1224,7,0)</f>
        <v>61</v>
      </c>
      <c r="K12" s="2" t="b">
        <f>IF(ISERROR(G12+H12),FALSE,IF(Калькулятор!$C$8=Калькулятор!$C$14,FALSE,TRUE))</f>
        <v>1</v>
      </c>
    </row>
    <row r="13" spans="2:11" x14ac:dyDescent="0.25">
      <c r="B13" s="1" t="s">
        <v>48</v>
      </c>
      <c r="C13" s="44">
        <f>ROUND(SUMIFS('НКД 24'!E3:E1852,'НКД 24'!C3:C1852,"Да",'НКД 24'!B3:B1852,"&lt;="&amp;Калькулятор!C14,'НКД 24'!B3:B1852,"&gt;"&amp;Калькулятор!C8),2)</f>
        <v>8.9499999999999993</v>
      </c>
      <c r="D13" s="44">
        <f>ROUND(SUMIFS('НКД 24'!E3:E1852,'НКД 24'!C3:C1852,"Да",'НКД 24'!B3:B1852,"&gt;"&amp;Калькулятор!C8),2)</f>
        <v>152.94999999999999</v>
      </c>
      <c r="E13" s="44">
        <f>ROUND(VLOOKUP(Калькулятор!C8,'НКД 24'!B3:E1852,4,0),2)</f>
        <v>3.25</v>
      </c>
      <c r="F13" s="44">
        <f>ROUND(VLOOKUP(Калькулятор!C14,'НКД 24'!B3:E1852,4,0),2)</f>
        <v>3.35</v>
      </c>
      <c r="G13" s="2">
        <f>VLOOKUP(Калькулятор!C8,'НКД 24'!$B$1:$H$1852,6,0)-VLOOKUP(Калькулятор!C14,'НКД 24'!$B$1:$H$1852,6,0)</f>
        <v>31</v>
      </c>
      <c r="H13" s="2">
        <f>VLOOKUP(Калькулятор!C8,'НКД 24'!$B$1:$H$1852,7,0)-VLOOKUP(Калькулятор!C14,'НКД 24'!$B$1:$H$1852,7,0)</f>
        <v>61</v>
      </c>
      <c r="I13" s="2">
        <f>VLOOKUP(Калькулятор!C8,'НКД 24'!$B$1:$H$1852,6,0)</f>
        <v>1095</v>
      </c>
      <c r="J13" s="2">
        <f>VLOOKUP(Калькулятор!C8,'НКД 24'!$B$1:$H$1852,7,0)</f>
        <v>424</v>
      </c>
      <c r="K13" s="2" t="b">
        <f>IF(ISERROR(G13+H13),FALSE,IF(Калькулятор!$C$8=Калькулятор!$C$14,FALSE,TRUE))</f>
        <v>1</v>
      </c>
    </row>
    <row r="14" spans="2:11" x14ac:dyDescent="0.25">
      <c r="B14" s="1" t="s">
        <v>64</v>
      </c>
      <c r="C14" s="44">
        <f>ROUND(SUMIFS('НКД 31'!B3:B981,'НКД 31'!D3:D981,"Да",'НКД 31'!A3:A981,"&lt;="&amp;Калькулятор!C14,'НКД 31'!A3:A981,"&gt;"&amp;Калькулятор!C8),2)</f>
        <v>0</v>
      </c>
      <c r="D14" s="44">
        <f>ROUND(SUMIFS('НКД 31'!B3:B981,'НКД 31'!D3:D981,"Да",'НКД 31'!A3:A981,"&gt;"&amp;Калькулятор!C8),2)</f>
        <v>99.24</v>
      </c>
      <c r="E14" s="44">
        <f>ROUND(VLOOKUP(Калькулятор!C8,'НКД 31'!A2:B981,2,0),2)</f>
        <v>0</v>
      </c>
      <c r="F14" s="44">
        <f>ROUND(VLOOKUP(Калькулятор!C14,'НКД 31'!A2:B981,2,0),2)</f>
        <v>9.31</v>
      </c>
      <c r="G14" s="2">
        <f>VLOOKUP(Калькулятор!C8,'НКД 31'!$A$1:$G$891,6,0)-VLOOKUP(Калькулятор!C14,'НКД 31'!$A$1:$G$891,6,0)</f>
        <v>31</v>
      </c>
      <c r="H14" s="2">
        <f>VLOOKUP(Калькулятор!C8,'НКД 31'!$A$1:$G$891,7,0)-VLOOKUP(Калькулятор!C14,'НКД 31'!$A$1:$G$891,7,0)</f>
        <v>61</v>
      </c>
      <c r="I14" s="2">
        <f>VLOOKUP(Калькулятор!C8,'НКД 31'!$A$1:$G$891,6,0)</f>
        <v>918</v>
      </c>
      <c r="J14" s="2">
        <f>VLOOKUP(Калькулятор!C8,'НКД 31'!$A$1:$G$891,7,0)</f>
        <v>61</v>
      </c>
      <c r="K14" s="2" t="b">
        <f>IF(ISERROR(G14+H14),FALSE,IF(Калькулятор!$C$8=Калькулятор!$C$14,FALSE,TRUE))</f>
        <v>1</v>
      </c>
    </row>
    <row r="16" spans="2:11" x14ac:dyDescent="0.25">
      <c r="B16" s="1" t="b">
        <f>VLOOKUP(Калькулятор!C5,$B$3:$K$14,10,0)</f>
        <v>1</v>
      </c>
      <c r="C16" s="1" t="s">
        <v>35</v>
      </c>
    </row>
    <row r="17" spans="2:10" x14ac:dyDescent="0.25">
      <c r="B17" s="1" t="b">
        <f>IF(OR(ISERROR(Калькулятор!C9*1),ISERROR(Калькулятор!C15*1)),FALSE,TRUE)</f>
        <v>1</v>
      </c>
      <c r="C17" s="1" t="s">
        <v>36</v>
      </c>
    </row>
    <row r="18" spans="2:10" x14ac:dyDescent="0.25">
      <c r="B18" s="53" t="b">
        <f>IF(AND(B16,B17),TRUE,FALSE)</f>
        <v>1</v>
      </c>
    </row>
    <row r="20" spans="2:10" x14ac:dyDescent="0.25">
      <c r="B20" s="1" t="b">
        <f>IF(AND(Калькулятор!C9&gt;0,Калькулятор!C15&gt;0),TRUE,FALSE)</f>
        <v>0</v>
      </c>
      <c r="C20" s="1" t="s">
        <v>37</v>
      </c>
    </row>
    <row r="21" spans="2:10" x14ac:dyDescent="0.25">
      <c r="B21" s="53" t="b">
        <f>IF(AND(B16,B17,B20),TRUE,FALSE)</f>
        <v>0</v>
      </c>
    </row>
    <row r="23" spans="2:10" x14ac:dyDescent="0.25">
      <c r="B23" s="1" t="s">
        <v>19</v>
      </c>
      <c r="D23" s="44">
        <f>ROUND(SUMIFS('НКД 8'!E3:E1242,'НКД 8'!C3:C1242,"Да",'НКД 8'!B3:B1242,"&gt;"&amp;'Расчет цены'!C8),2)</f>
        <v>134.80000000000001</v>
      </c>
      <c r="E23" s="44">
        <f>ROUND(VLOOKUP('Расчет цены'!C8,'НКД 8'!B3:E1242,4,0),2)</f>
        <v>14.51</v>
      </c>
      <c r="I23" s="2">
        <f>VLOOKUP('Расчет цены'!C8,'НКД 8'!$B$1:$H$1242,6,0)</f>
        <v>427</v>
      </c>
      <c r="J23" s="2">
        <f>VLOOKUP('Расчет цены'!C8,'НКД 8'!$B$1:$H$1242,7,0)</f>
        <v>61</v>
      </c>
    </row>
    <row r="24" spans="2:10" x14ac:dyDescent="0.25">
      <c r="B24" s="1" t="s">
        <v>20</v>
      </c>
      <c r="D24" s="44">
        <f>ROUND(SUMIFS('НКД 9'!E3:E1227,'НКД 9'!C3:C1227,"Да",'НКД 9'!B3:B1227,"&gt;"&amp;'Расчет цены'!C8),2)</f>
        <v>50.92</v>
      </c>
      <c r="E24" s="44">
        <f>ROUND(VLOOKUP('Расчет цены'!C8,'НКД 9'!B3:E1227,4,0),2)</f>
        <v>5.48</v>
      </c>
      <c r="I24" s="2">
        <f>VLOOKUP('Расчет цены'!C8,'НКД 9'!$B$1:$H$1227,6,0)</f>
        <v>427</v>
      </c>
      <c r="J24" s="2">
        <f>VLOOKUP('Расчет цены'!C8,'НКД 9'!$B$1:$H$1227,7,0)</f>
        <v>61</v>
      </c>
    </row>
    <row r="25" spans="2:10" x14ac:dyDescent="0.25">
      <c r="B25" s="1" t="s">
        <v>29</v>
      </c>
      <c r="D25" s="44">
        <f>ROUND(SUMIFS('НКД 10'!E3:E1599,'НКД 10'!C3:C1599,"Да",'НКД 10'!B3:B1599,"&gt;"&amp;'Расчет цены'!C8),2)</f>
        <v>102.84</v>
      </c>
      <c r="E25" s="44">
        <f>ROUND(VLOOKUP('Расчет цены'!C8,'НКД 10'!B3:E1599,4,0),2)</f>
        <v>4.03</v>
      </c>
      <c r="I25" s="2">
        <f>VLOOKUP('Расчет цены'!C8,'НКД 10'!$B$1:$H$1599,6,0)</f>
        <v>941</v>
      </c>
      <c r="J25" s="2">
        <f>VLOOKUP('Расчет цены'!C8,'НКД 10'!$B$1:$H$1599,7,0)</f>
        <v>61</v>
      </c>
    </row>
    <row r="26" spans="2:10" x14ac:dyDescent="0.25">
      <c r="B26" s="1" t="s">
        <v>30</v>
      </c>
      <c r="D26" s="44">
        <f>ROUND(SUMIFS('НКД 11'!E3:E2571,'НКД 11'!C3:C2571,"Да",'НКД 11'!B3:B2571,"&gt;"&amp;'Расчет цены'!C8),2)</f>
        <v>164.53</v>
      </c>
      <c r="E26" s="44">
        <f>ROUND(VLOOKUP('Расчет цены'!C8,'НКД 11'!B3:E2571,4,0),2)</f>
        <v>2.38</v>
      </c>
      <c r="I26" s="2">
        <f>VLOOKUP('Расчет цены'!C8,'НКД 11'!$B$1:$H$2571,6,0)</f>
        <v>1547</v>
      </c>
      <c r="J26" s="2">
        <f>VLOOKUP('Расчет цены'!C8,'НКД 11'!$B$1:$H$2571,7,0)</f>
        <v>427</v>
      </c>
    </row>
    <row r="27" spans="2:10" x14ac:dyDescent="0.25">
      <c r="B27" s="1" t="s">
        <v>38</v>
      </c>
      <c r="D27" s="44">
        <f>ROUND(SUMIFS('НКД 18'!E3:E1857,'НКД 18'!C3:C1857,"Да",'НКД 18'!B3:B1857,"&gt;"&amp;'Расчет цены'!C8),2)</f>
        <v>156.82</v>
      </c>
      <c r="E27" s="44">
        <f>ROUND(VLOOKUP('Расчет цены'!C8,'НКД 18'!B3:E1857,4,0),2)</f>
        <v>7.65</v>
      </c>
      <c r="I27" s="2">
        <f>VLOOKUP('Расчет цены'!C8,'НКД 18'!$B$1:$H$1857,6,0)</f>
        <v>1095</v>
      </c>
      <c r="J27" s="2">
        <f>VLOOKUP('Расчет цены'!C8,'НКД 18'!$B$1:$H$1857,7,0)</f>
        <v>267</v>
      </c>
    </row>
    <row r="28" spans="2:10" x14ac:dyDescent="0.25">
      <c r="B28" s="1" t="s">
        <v>39</v>
      </c>
      <c r="D28" s="44">
        <f>ROUND(SUMIFS('НКД 19'!E3:E863,'НКД 19'!C3:C863,"Да",'НКД 19'!B3:B863,"&gt;"&amp;'Расчет цены'!C8),2)</f>
        <v>51.29</v>
      </c>
      <c r="E28" s="44">
        <f>ROUND(VLOOKUP('Расчет цены'!C8,'НКД 19'!B3:E863,4,0),2)</f>
        <v>8.9499999999999993</v>
      </c>
      <c r="I28" s="2">
        <f>VLOOKUP('Расчет цены'!C8,'НКД 19'!$B$1:$H$863,6,0)</f>
        <v>307</v>
      </c>
      <c r="J28" s="2">
        <f>VLOOKUP('Расчет цены'!C8,'НКД 19'!$B$1:$H$863,7,0)</f>
        <v>61</v>
      </c>
    </row>
    <row r="29" spans="2:10" x14ac:dyDescent="0.25">
      <c r="B29" s="1" t="s">
        <v>40</v>
      </c>
      <c r="D29" s="44">
        <f>ROUND(SUMIFS('НКД 20'!E3:E667,'НКД 20'!C3:C667,"Да",'НКД 20'!B3:B667,"&gt;"&amp;'Расчет цены'!C8),2)</f>
        <v>22.75</v>
      </c>
      <c r="E29" s="44">
        <f>ROUND(VLOOKUP('Расчет цены'!C8,'НКД 20'!B3:E667,4,0),2)</f>
        <v>2.04</v>
      </c>
      <c r="I29" s="2">
        <f>VLOOKUP('Расчет цены'!C8,'НКД 20'!$B$1:$H$667,6,0)</f>
        <v>111</v>
      </c>
      <c r="J29" s="2">
        <f>VLOOKUP('Расчет цены'!C8,'НКД 20'!$B$1:$H$667,7,0)</f>
        <v>61</v>
      </c>
    </row>
    <row r="30" spans="2:10" x14ac:dyDescent="0.25">
      <c r="B30" s="1" t="s">
        <v>41</v>
      </c>
      <c r="D30" s="44">
        <f>ROUND(SUMIFS('НКД 21'!E3:E611,'НКД 21'!C3:C611,"Да",'НКД 21'!B3:B611,"&gt;"&amp;'Расчет цены'!C8),2)</f>
        <v>14.32</v>
      </c>
      <c r="E30" s="44">
        <f>ROUND(VLOOKUP('Расчет цены'!C8,'НКД 21'!B3:E611,4,0),2)</f>
        <v>0.36</v>
      </c>
      <c r="I30" s="2">
        <f>VLOOKUP('Расчет цены'!C8,'НКД 21'!$B$1:$H$611,6,0)</f>
        <v>55</v>
      </c>
      <c r="J30" s="2">
        <f>VLOOKUP('Расчет цены'!C8,'НКД 21'!$B$1:$H$611,7,0)</f>
        <v>61</v>
      </c>
    </row>
    <row r="31" spans="2:10" x14ac:dyDescent="0.25">
      <c r="B31" s="1" t="s">
        <v>46</v>
      </c>
      <c r="D31" s="44">
        <f>ROUND(SUMIFS('НКД 22'!E3:E1829,'НКД 22'!C3:C1829,"Да",'НКД 22'!B3:B1829,"&gt;"&amp;'Расчет цены'!C8),2)</f>
        <v>384.06</v>
      </c>
      <c r="E31" s="44">
        <f>ROUND(VLOOKUP('Расчет цены'!C8,'НКД 22'!B3:E1829,4,0),2)</f>
        <v>19.18</v>
      </c>
      <c r="I31" s="2">
        <f>VLOOKUP('Расчет цены'!C8,'НКД 22'!$B$1:$H$1829,6,0)</f>
        <v>1095</v>
      </c>
      <c r="J31" s="2">
        <f>VLOOKUP('Расчет цены'!C8,'НКД 22'!$B$1:$H$1829,7,0)</f>
        <v>386</v>
      </c>
    </row>
    <row r="32" spans="2:10" x14ac:dyDescent="0.25">
      <c r="B32" s="1" t="s">
        <v>47</v>
      </c>
      <c r="D32" s="44">
        <f>ROUND(SUMIFS('НКД 23'!E3:E1224,'НКД 23'!C3:C1224,"Да",'НКД 23'!B3:B1224,"&gt;"&amp;'Расчет цены'!C8),2)</f>
        <v>421.41</v>
      </c>
      <c r="E32" s="44">
        <f>ROUND(VLOOKUP('Расчет цены'!C8,'НКД 23'!B3:E1224,4,0),2)</f>
        <v>6.5</v>
      </c>
      <c r="I32" s="2">
        <f>VLOOKUP('Расчет цены'!C8,'НКД 23'!$B$1:$H$1224,6,0)</f>
        <v>830</v>
      </c>
      <c r="J32" s="2">
        <f>VLOOKUP('Расчет цены'!C8,'НКД 23'!$B$1:$H$1224,7,0)</f>
        <v>61</v>
      </c>
    </row>
    <row r="33" spans="2:10" x14ac:dyDescent="0.25">
      <c r="B33" s="1" t="s">
        <v>48</v>
      </c>
      <c r="D33" s="44">
        <f>ROUND(SUMIFS('НКД 24'!E3:E1852,'НКД 24'!C3:C1852,"Да",'НКД 24'!B3:B1852,"&gt;"&amp;'Расчет цены'!C8),2)</f>
        <v>152.94999999999999</v>
      </c>
      <c r="E33" s="44">
        <f>ROUND(VLOOKUP('Расчет цены'!C8,'НКД 24'!B3:E1852,4,0),2)</f>
        <v>3.25</v>
      </c>
      <c r="I33" s="2">
        <f>VLOOKUP('Расчет цены'!C8,'НКД 24'!$B$1:$H$1852,6,0)</f>
        <v>1095</v>
      </c>
      <c r="J33" s="2">
        <f>VLOOKUP('Расчет цены'!C8,'НКД 24'!$B$1:$H$1852,7,0)</f>
        <v>424</v>
      </c>
    </row>
    <row r="34" spans="2:10" x14ac:dyDescent="0.25">
      <c r="B34" s="1" t="s">
        <v>64</v>
      </c>
      <c r="D34" s="44">
        <f>ROUND(SUMIFS('НКД 31'!B3:B981,'НКД 31'!D3:D981,"Да",'НКД 31'!A3:A981,"&gt;"&amp;'Расчет цены'!C8),2)</f>
        <v>99.24</v>
      </c>
      <c r="E34" s="44">
        <f>ROUND(VLOOKUP('Расчет цены'!C8,'НКД 31'!A2:B981,2,0),2)</f>
        <v>0</v>
      </c>
      <c r="I34" s="2">
        <f>VLOOKUP('Расчет цены'!C8,'НКД 31'!$A$1:$G$891,6,0)</f>
        <v>918</v>
      </c>
      <c r="J34" s="2">
        <f>VLOOKUP('Расчет цены'!C8,'НКД 31'!$A$1:$G$891,7,0)</f>
        <v>61</v>
      </c>
    </row>
  </sheetData>
  <sheetProtection algorithmName="SHA-512" hashValue="udHQBRLDu7DnhIZIty+l1Pel1iiEz7yYqycq7ODS4Vgap168vvYCjDA3qHjCAYJKCyWnDFakQNo5bZ4LYmJ/9A==" saltValue="aAJgRX1ZX1FWKINsognCyA==" spinCount="100000" sheet="1" selectLockedCells="1" selectUnlockedCells="1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70CC07-4426-4EC8-A898-D1F62B95BC47}">
  <sheetPr codeName="Лист2"/>
  <dimension ref="B2:Z9"/>
  <sheetViews>
    <sheetView showGridLines="0" workbookViewId="0">
      <pane xSplit="3" topLeftCell="D1" activePane="topRight" state="frozen"/>
      <selection pane="topRight" activeCell="B2" sqref="B2"/>
    </sheetView>
  </sheetViews>
  <sheetFormatPr defaultRowHeight="15" x14ac:dyDescent="0.25"/>
  <cols>
    <col min="1" max="1" width="1.7109375" style="4" customWidth="1"/>
    <col min="2" max="2" width="35.7109375" style="4" customWidth="1"/>
    <col min="3" max="3" width="1.7109375" style="4" customWidth="1"/>
    <col min="4" max="4" width="15.7109375" style="4" customWidth="1"/>
    <col min="5" max="5" width="1.7109375" style="4" customWidth="1"/>
    <col min="6" max="6" width="15.7109375" style="4" customWidth="1"/>
    <col min="7" max="7" width="1.7109375" style="4" customWidth="1"/>
    <col min="8" max="8" width="15.7109375" style="4" customWidth="1"/>
    <col min="9" max="9" width="1.7109375" style="4" customWidth="1"/>
    <col min="10" max="10" width="15.7109375" style="4" customWidth="1"/>
    <col min="11" max="11" width="1.7109375" style="4" customWidth="1"/>
    <col min="12" max="12" width="15.7109375" style="4" customWidth="1"/>
    <col min="13" max="13" width="1.7109375" style="4" customWidth="1"/>
    <col min="14" max="14" width="15.7109375" style="4" customWidth="1"/>
    <col min="15" max="15" width="1.7109375" style="4" customWidth="1"/>
    <col min="16" max="16" width="15.7109375" style="4" customWidth="1"/>
    <col min="17" max="17" width="1.7109375" style="4" customWidth="1"/>
    <col min="18" max="18" width="17.85546875" style="4" bestFit="1" customWidth="1"/>
    <col min="19" max="19" width="1.7109375" style="4" customWidth="1"/>
    <col min="20" max="20" width="15.7109375" style="4" customWidth="1"/>
    <col min="21" max="21" width="1.7109375" style="4" customWidth="1"/>
    <col min="22" max="22" width="15.7109375" style="4" customWidth="1"/>
    <col min="23" max="23" width="1.7109375" style="4" customWidth="1"/>
    <col min="24" max="24" width="15.7109375" style="4" customWidth="1"/>
    <col min="25" max="25" width="1.7109375" style="4" customWidth="1"/>
    <col min="26" max="26" width="15.7109375" style="4" customWidth="1"/>
    <col min="27" max="27" width="1.7109375" style="4" customWidth="1"/>
    <col min="28" max="16384" width="9.140625" style="4"/>
  </cols>
  <sheetData>
    <row r="2" spans="2:26" x14ac:dyDescent="0.25">
      <c r="B2" s="65" t="s">
        <v>9</v>
      </c>
      <c r="D2" s="66" t="s">
        <v>19</v>
      </c>
      <c r="F2" s="66" t="s">
        <v>20</v>
      </c>
      <c r="H2" s="66" t="s">
        <v>29</v>
      </c>
      <c r="J2" s="66" t="s">
        <v>30</v>
      </c>
      <c r="L2" s="66" t="s">
        <v>38</v>
      </c>
      <c r="N2" s="66" t="s">
        <v>39</v>
      </c>
      <c r="P2" s="66" t="s">
        <v>40</v>
      </c>
      <c r="R2" s="66" t="s">
        <v>41</v>
      </c>
      <c r="T2" s="66" t="s">
        <v>46</v>
      </c>
      <c r="V2" s="66" t="s">
        <v>47</v>
      </c>
      <c r="X2" s="66" t="s">
        <v>48</v>
      </c>
      <c r="Z2" s="66" t="s">
        <v>64</v>
      </c>
    </row>
    <row r="3" spans="2:26" x14ac:dyDescent="0.25">
      <c r="B3" s="18" t="s">
        <v>0</v>
      </c>
      <c r="D3" s="19">
        <v>500</v>
      </c>
      <c r="F3" s="19">
        <v>200</v>
      </c>
      <c r="H3" s="19">
        <v>200</v>
      </c>
      <c r="J3" s="19">
        <v>200</v>
      </c>
      <c r="L3" s="19">
        <v>200</v>
      </c>
      <c r="N3" s="19">
        <v>200</v>
      </c>
      <c r="P3" s="19">
        <v>200</v>
      </c>
      <c r="R3" s="19">
        <v>200</v>
      </c>
      <c r="T3" s="19">
        <v>500</v>
      </c>
      <c r="V3" s="19">
        <v>1000</v>
      </c>
      <c r="X3" s="19">
        <v>200</v>
      </c>
      <c r="Z3" s="19">
        <v>200</v>
      </c>
    </row>
    <row r="4" spans="2:26" x14ac:dyDescent="0.25">
      <c r="B4" s="18" t="s">
        <v>2</v>
      </c>
      <c r="D4" s="21">
        <v>6000</v>
      </c>
      <c r="F4" s="21">
        <v>75000</v>
      </c>
      <c r="H4" s="21">
        <v>50000</v>
      </c>
      <c r="J4" s="21">
        <v>50000</v>
      </c>
      <c r="L4" s="21">
        <v>12500</v>
      </c>
      <c r="N4" s="21">
        <v>12500</v>
      </c>
      <c r="P4" s="21">
        <v>12500</v>
      </c>
      <c r="R4" s="21">
        <v>12500</v>
      </c>
      <c r="T4" s="21">
        <v>2000</v>
      </c>
      <c r="V4" s="21">
        <v>10000</v>
      </c>
      <c r="X4" s="21">
        <v>50000</v>
      </c>
      <c r="Z4" s="21">
        <v>50000</v>
      </c>
    </row>
    <row r="5" spans="2:26" x14ac:dyDescent="0.25">
      <c r="B5" s="18" t="s">
        <v>1</v>
      </c>
      <c r="D5" s="19">
        <f>ROUND(D4*D3,2)</f>
        <v>3000000</v>
      </c>
      <c r="F5" s="19">
        <f>ROUND(F4*F3,2)</f>
        <v>15000000</v>
      </c>
      <c r="H5" s="19">
        <f>ROUND(H4*H3,2)</f>
        <v>10000000</v>
      </c>
      <c r="J5" s="19">
        <f>ROUND(J4*J3,2)</f>
        <v>10000000</v>
      </c>
      <c r="L5" s="19">
        <f>ROUND(L4*L3,2)</f>
        <v>2500000</v>
      </c>
      <c r="N5" s="19">
        <f>ROUND(N4*N3,2)</f>
        <v>2500000</v>
      </c>
      <c r="P5" s="19">
        <f>ROUND(P4*P3,2)</f>
        <v>2500000</v>
      </c>
      <c r="R5" s="19">
        <f>ROUND(R4*R3,2)</f>
        <v>2500000</v>
      </c>
      <c r="T5" s="19">
        <v>1000000</v>
      </c>
      <c r="V5" s="19">
        <v>10000000</v>
      </c>
      <c r="X5" s="19">
        <v>10000000</v>
      </c>
      <c r="Z5" s="19">
        <v>10000000</v>
      </c>
    </row>
    <row r="6" spans="2:26" x14ac:dyDescent="0.25">
      <c r="B6" s="18" t="s">
        <v>22</v>
      </c>
      <c r="D6" s="19">
        <v>18</v>
      </c>
      <c r="F6" s="19">
        <v>17</v>
      </c>
      <c r="H6" s="19">
        <v>18</v>
      </c>
      <c r="J6" s="19">
        <v>15</v>
      </c>
      <c r="L6" s="19">
        <v>20</v>
      </c>
      <c r="N6" s="19">
        <v>21</v>
      </c>
      <c r="P6" s="19">
        <v>22</v>
      </c>
      <c r="R6" s="19">
        <v>22</v>
      </c>
      <c r="T6" s="19">
        <v>18</v>
      </c>
      <c r="V6" s="19">
        <v>17</v>
      </c>
      <c r="X6" s="19">
        <v>18</v>
      </c>
      <c r="Z6" s="19">
        <v>18.5</v>
      </c>
    </row>
    <row r="7" spans="2:26" x14ac:dyDescent="0.25">
      <c r="B7" s="18" t="s">
        <v>3</v>
      </c>
      <c r="D7" s="22">
        <v>44844</v>
      </c>
      <c r="F7" s="22">
        <v>44858</v>
      </c>
      <c r="H7" s="23">
        <v>45001</v>
      </c>
      <c r="J7" s="23">
        <v>45001</v>
      </c>
      <c r="L7" s="23">
        <v>45103</v>
      </c>
      <c r="N7" s="23">
        <v>45103</v>
      </c>
      <c r="P7" s="23">
        <v>45103</v>
      </c>
      <c r="R7" s="23">
        <v>45103</v>
      </c>
      <c r="T7" s="23">
        <v>45250</v>
      </c>
      <c r="V7" s="23">
        <v>45265</v>
      </c>
      <c r="X7" s="23">
        <v>45265</v>
      </c>
      <c r="Z7" s="23">
        <v>45596</v>
      </c>
    </row>
    <row r="8" spans="2:26" x14ac:dyDescent="0.25">
      <c r="B8" s="18" t="s">
        <v>4</v>
      </c>
      <c r="D8" s="22">
        <v>46084</v>
      </c>
      <c r="F8" s="22">
        <v>46084</v>
      </c>
      <c r="H8" s="23">
        <v>46598</v>
      </c>
      <c r="J8" s="25">
        <v>47570</v>
      </c>
      <c r="L8" s="25">
        <v>46958</v>
      </c>
      <c r="N8" s="23">
        <v>45964</v>
      </c>
      <c r="P8" s="25">
        <v>45768</v>
      </c>
      <c r="R8" s="25">
        <v>45712</v>
      </c>
      <c r="T8" s="25">
        <v>47077</v>
      </c>
      <c r="V8" s="25">
        <v>46487</v>
      </c>
      <c r="X8" s="25">
        <v>47115</v>
      </c>
      <c r="Z8" s="25">
        <v>46575</v>
      </c>
    </row>
    <row r="9" spans="2:26" x14ac:dyDescent="0.25">
      <c r="B9" s="18" t="s">
        <v>5</v>
      </c>
      <c r="D9" s="21">
        <f>D8-D7</f>
        <v>1240</v>
      </c>
      <c r="F9" s="21">
        <f>F8-F7</f>
        <v>1226</v>
      </c>
      <c r="H9" s="21">
        <f>H8-H7</f>
        <v>1597</v>
      </c>
      <c r="J9" s="21">
        <f>J8-J7</f>
        <v>2569</v>
      </c>
      <c r="L9" s="21">
        <f>L8-L7</f>
        <v>1855</v>
      </c>
      <c r="N9" s="21">
        <f>N8-N7</f>
        <v>861</v>
      </c>
      <c r="P9" s="21">
        <f>P8-P7</f>
        <v>665</v>
      </c>
      <c r="R9" s="21">
        <f>R8-R7</f>
        <v>609</v>
      </c>
      <c r="T9" s="21">
        <v>1827</v>
      </c>
      <c r="V9" s="21">
        <v>1222</v>
      </c>
      <c r="X9" s="21">
        <v>1850</v>
      </c>
      <c r="Z9" s="21">
        <v>979</v>
      </c>
    </row>
  </sheetData>
  <sheetProtection algorithmName="SHA-512" hashValue="WS8kf9u209mKZgvxkAC8bZ2rZ9wn29LbERueqxU3KAAqoISh3qCYwxHjaKJusanDlm1cY/oxRecZvtDQv4OT5Q==" saltValue="25E4BPL2LmE8CCHOj97xWQ==" spinCount="100000" sheet="1" objects="1" scenarios="1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7812F1-F9F4-46BC-A552-EAB1092A8CA4}">
  <sheetPr codeName="Лист3"/>
  <dimension ref="A1:I10"/>
  <sheetViews>
    <sheetView showGridLines="0" workbookViewId="0">
      <selection activeCell="E1" sqref="E1"/>
    </sheetView>
  </sheetViews>
  <sheetFormatPr defaultRowHeight="15" x14ac:dyDescent="0.25"/>
  <cols>
    <col min="1" max="2" width="12.7109375" style="4" customWidth="1"/>
    <col min="3" max="4" width="20.7109375" style="4" customWidth="1"/>
    <col min="5" max="5" width="12.7109375" style="4" customWidth="1"/>
    <col min="6" max="6" width="10.140625" style="4" hidden="1" customWidth="1"/>
    <col min="7" max="16384" width="9.140625" style="4"/>
  </cols>
  <sheetData>
    <row r="1" spans="1:9" ht="30" x14ac:dyDescent="0.25">
      <c r="A1" s="67" t="s">
        <v>25</v>
      </c>
      <c r="B1" s="67" t="s">
        <v>6</v>
      </c>
      <c r="C1" s="67" t="s">
        <v>8</v>
      </c>
      <c r="D1" s="67" t="s">
        <v>24</v>
      </c>
      <c r="E1" s="67" t="s">
        <v>23</v>
      </c>
      <c r="F1" s="3"/>
    </row>
    <row r="2" spans="1:9" hidden="1" x14ac:dyDescent="0.25">
      <c r="A2" s="5">
        <v>0</v>
      </c>
      <c r="B2" s="6"/>
      <c r="C2" s="7">
        <v>44844</v>
      </c>
      <c r="D2" s="8"/>
      <c r="E2" s="8"/>
    </row>
    <row r="3" spans="1:9" x14ac:dyDescent="0.25">
      <c r="A3" s="9">
        <f>1+A2</f>
        <v>1</v>
      </c>
      <c r="B3" s="10">
        <f>C2+1</f>
        <v>44845</v>
      </c>
      <c r="C3" s="10">
        <v>44988</v>
      </c>
      <c r="D3" s="9">
        <f>C3-C2</f>
        <v>144</v>
      </c>
      <c r="E3" s="11">
        <f>ROUND(('Все выпуски'!$D$3*'Все выпуски'!$D$6/100)/365*(C3-C2),2)</f>
        <v>35.51</v>
      </c>
      <c r="I3" s="24"/>
    </row>
    <row r="4" spans="1:9" x14ac:dyDescent="0.25">
      <c r="A4" s="9">
        <f>1+A3</f>
        <v>2</v>
      </c>
      <c r="B4" s="10">
        <f>C3+1</f>
        <v>44989</v>
      </c>
      <c r="C4" s="10">
        <v>45169</v>
      </c>
      <c r="D4" s="9">
        <f t="shared" ref="D4:D8" si="0">C4-C3</f>
        <v>181</v>
      </c>
      <c r="E4" s="11">
        <f>ROUND(('Все выпуски'!$D$3*'Все выпуски'!$D$6/100)/365*(C4-C3),2)</f>
        <v>44.63</v>
      </c>
      <c r="I4" s="24"/>
    </row>
    <row r="5" spans="1:9" x14ac:dyDescent="0.25">
      <c r="A5" s="9">
        <f t="shared" ref="A5:A9" si="1">1+A4</f>
        <v>3</v>
      </c>
      <c r="B5" s="10">
        <f t="shared" ref="B5:B9" si="2">C4+1</f>
        <v>45170</v>
      </c>
      <c r="C5" s="10">
        <v>45355</v>
      </c>
      <c r="D5" s="9">
        <f t="shared" si="0"/>
        <v>186</v>
      </c>
      <c r="E5" s="11">
        <f>ROUND(('Все выпуски'!$D$3*'Все выпуски'!$D$6/100)*(F5-C4-1)/365+('Все выпуски'!$D$3*'Все выпуски'!$D$6/100)*(C5-F5+1)/366,2)</f>
        <v>45.82</v>
      </c>
      <c r="F5" s="13">
        <v>45292</v>
      </c>
      <c r="I5" s="24"/>
    </row>
    <row r="6" spans="1:9" x14ac:dyDescent="0.25">
      <c r="A6" s="9">
        <f>1+A5</f>
        <v>4</v>
      </c>
      <c r="B6" s="10">
        <f>C5+1</f>
        <v>45356</v>
      </c>
      <c r="C6" s="10">
        <v>45537</v>
      </c>
      <c r="D6" s="9">
        <f t="shared" si="0"/>
        <v>182</v>
      </c>
      <c r="E6" s="11">
        <f>ROUND(('Все выпуски'!$D$3*'Все выпуски'!$D$6/100)/366*(C6-C5),2)</f>
        <v>44.75</v>
      </c>
      <c r="I6" s="24"/>
    </row>
    <row r="7" spans="1:9" x14ac:dyDescent="0.25">
      <c r="A7" s="9">
        <f t="shared" si="1"/>
        <v>5</v>
      </c>
      <c r="B7" s="10">
        <f t="shared" si="2"/>
        <v>45538</v>
      </c>
      <c r="C7" s="10">
        <v>45719</v>
      </c>
      <c r="D7" s="9">
        <f t="shared" si="0"/>
        <v>182</v>
      </c>
      <c r="E7" s="11">
        <f>ROUND(('Все выпуски'!$D$3*'Все выпуски'!$D$6/100)*(F7-C6-1)/366+('Все выпуски'!$D$3*'Все выпуски'!$D$6/100)*(C7-F7+1)/365,2)</f>
        <v>44.8</v>
      </c>
      <c r="F7" s="13">
        <v>45658</v>
      </c>
      <c r="I7" s="24"/>
    </row>
    <row r="8" spans="1:9" x14ac:dyDescent="0.25">
      <c r="A8" s="9">
        <f t="shared" si="1"/>
        <v>6</v>
      </c>
      <c r="B8" s="10">
        <f t="shared" si="2"/>
        <v>45720</v>
      </c>
      <c r="C8" s="10">
        <v>45901</v>
      </c>
      <c r="D8" s="9">
        <f t="shared" si="0"/>
        <v>182</v>
      </c>
      <c r="E8" s="11">
        <f>ROUND(('Все выпуски'!$D$3*'Все выпуски'!$D$6/100)/365*(C8-C7),2)</f>
        <v>44.88</v>
      </c>
      <c r="I8" s="24"/>
    </row>
    <row r="9" spans="1:9" x14ac:dyDescent="0.25">
      <c r="A9" s="9">
        <f t="shared" si="1"/>
        <v>7</v>
      </c>
      <c r="B9" s="10">
        <f t="shared" si="2"/>
        <v>45902</v>
      </c>
      <c r="C9" s="10">
        <v>46084</v>
      </c>
      <c r="D9" s="9">
        <f>C9-C8</f>
        <v>183</v>
      </c>
      <c r="E9" s="11">
        <f>ROUND(('Все выпуски'!$D$3*'Все выпуски'!$D$6/100)/365*(C9-C8),2)</f>
        <v>45.12</v>
      </c>
      <c r="I9" s="24"/>
    </row>
    <row r="10" spans="1:9" x14ac:dyDescent="0.25">
      <c r="D10" s="15">
        <f>SUM(D3:D9)</f>
        <v>1240</v>
      </c>
    </row>
  </sheetData>
  <sheetProtection algorithmName="SHA-512" hashValue="kvII/dxQvUR1s62uxaP+5cQRFK7DCSykBSS1FDP8exDZnOVOtrmZH/VvgRyA3sevEraHSeZNCvJ9A9ABANGr+w==" saltValue="TBp3N9iq+xMqRph99bQg/w==" spinCount="100000" sheet="1" objects="1" scenarios="1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B4A3B3-4A84-4346-BFF5-4D919A11D344}">
  <sheetPr codeName="Лист4"/>
  <dimension ref="A1:J17"/>
  <sheetViews>
    <sheetView showGridLines="0" workbookViewId="0">
      <selection activeCell="E1" sqref="E1"/>
    </sheetView>
  </sheetViews>
  <sheetFormatPr defaultRowHeight="15" x14ac:dyDescent="0.25"/>
  <cols>
    <col min="1" max="2" width="12.7109375" style="4" customWidth="1"/>
    <col min="3" max="4" width="20.7109375" style="4" customWidth="1"/>
    <col min="5" max="5" width="12.7109375" style="4" customWidth="1"/>
    <col min="6" max="6" width="10.140625" style="4" hidden="1" customWidth="1"/>
    <col min="7" max="16384" width="9.140625" style="4"/>
  </cols>
  <sheetData>
    <row r="1" spans="1:10" ht="30" x14ac:dyDescent="0.25">
      <c r="A1" s="67" t="s">
        <v>25</v>
      </c>
      <c r="B1" s="67" t="s">
        <v>6</v>
      </c>
      <c r="C1" s="67" t="s">
        <v>8</v>
      </c>
      <c r="D1" s="67" t="s">
        <v>24</v>
      </c>
      <c r="E1" s="67" t="s">
        <v>23</v>
      </c>
      <c r="F1" s="3"/>
    </row>
    <row r="2" spans="1:10" hidden="1" x14ac:dyDescent="0.25">
      <c r="A2" s="5">
        <v>0</v>
      </c>
      <c r="B2" s="6"/>
      <c r="C2" s="7">
        <v>44858</v>
      </c>
      <c r="D2" s="8"/>
      <c r="E2" s="8"/>
    </row>
    <row r="3" spans="1:10" x14ac:dyDescent="0.25">
      <c r="A3" s="9">
        <f>1+A2</f>
        <v>1</v>
      </c>
      <c r="B3" s="10">
        <f>C2+1</f>
        <v>44859</v>
      </c>
      <c r="C3" s="10">
        <v>44898</v>
      </c>
      <c r="D3" s="9">
        <f>C3-C2</f>
        <v>40</v>
      </c>
      <c r="E3" s="11">
        <f>ROUND(('Все выпуски'!$F$3*'Все выпуски'!$F$6/100)/365*(C3-C2),2)</f>
        <v>3.73</v>
      </c>
      <c r="J3" s="24"/>
    </row>
    <row r="4" spans="1:10" x14ac:dyDescent="0.25">
      <c r="A4" s="9">
        <f>1+A3</f>
        <v>2</v>
      </c>
      <c r="B4" s="10">
        <f>C3+1</f>
        <v>44899</v>
      </c>
      <c r="C4" s="12">
        <f>DATE(YEAR(C3),MONTH(C3)+3,DAY(C3))</f>
        <v>44988</v>
      </c>
      <c r="D4" s="9">
        <f t="shared" ref="D4:D12" si="0">C4-C3</f>
        <v>90</v>
      </c>
      <c r="E4" s="11">
        <f>ROUND(('Все выпуски'!$F$3*'Все выпуски'!$F$6/100)/365*(C4-C3),2)</f>
        <v>8.3800000000000008</v>
      </c>
      <c r="J4" s="24"/>
    </row>
    <row r="5" spans="1:10" x14ac:dyDescent="0.25">
      <c r="A5" s="9">
        <f t="shared" ref="A5:A16" si="1">1+A4</f>
        <v>3</v>
      </c>
      <c r="B5" s="10">
        <f t="shared" ref="B5:B8" si="2">C4+1</f>
        <v>44989</v>
      </c>
      <c r="C5" s="12">
        <f t="shared" ref="C5" si="3">DATE(YEAR(C4),MONTH(C4)+3,DAY(C4))</f>
        <v>45080</v>
      </c>
      <c r="D5" s="9">
        <f t="shared" ref="D5:D8" si="4">C5-C4</f>
        <v>92</v>
      </c>
      <c r="E5" s="11">
        <f>ROUND(('Все выпуски'!$F$3*'Все выпуски'!$F$6/100)/365*(C5-C4),2)</f>
        <v>8.57</v>
      </c>
      <c r="J5" s="24"/>
    </row>
    <row r="6" spans="1:10" x14ac:dyDescent="0.25">
      <c r="A6" s="9">
        <f t="shared" si="1"/>
        <v>4</v>
      </c>
      <c r="B6" s="10">
        <f t="shared" si="2"/>
        <v>45081</v>
      </c>
      <c r="C6" s="12">
        <f>DATE(YEAR(C5),MONTH(C5)+3,DAY(C5)-3)</f>
        <v>45169</v>
      </c>
      <c r="D6" s="9">
        <f t="shared" si="4"/>
        <v>89</v>
      </c>
      <c r="E6" s="11">
        <f>ROUND(('Все выпуски'!$F$3*'Все выпуски'!$F$6/100)/365*(C6-C5),2)</f>
        <v>8.2899999999999991</v>
      </c>
      <c r="J6" s="24"/>
    </row>
    <row r="7" spans="1:10" x14ac:dyDescent="0.25">
      <c r="A7" s="9">
        <f t="shared" si="1"/>
        <v>5</v>
      </c>
      <c r="B7" s="10">
        <f t="shared" si="2"/>
        <v>45170</v>
      </c>
      <c r="C7" s="12">
        <f>DATE(YEAR(C6),MONTH(C6)+3,DAY(C6)+2)</f>
        <v>45263</v>
      </c>
      <c r="D7" s="9">
        <f t="shared" si="4"/>
        <v>94</v>
      </c>
      <c r="E7" s="11">
        <f>ROUND(('Все выпуски'!$F$3*'Все выпуски'!$F$6/100)/365*(C7-C6),2)</f>
        <v>8.76</v>
      </c>
      <c r="J7" s="24"/>
    </row>
    <row r="8" spans="1:10" x14ac:dyDescent="0.25">
      <c r="A8" s="9">
        <f t="shared" si="1"/>
        <v>6</v>
      </c>
      <c r="B8" s="10">
        <f t="shared" si="2"/>
        <v>45264</v>
      </c>
      <c r="C8" s="10">
        <v>45355</v>
      </c>
      <c r="D8" s="9">
        <f t="shared" si="4"/>
        <v>92</v>
      </c>
      <c r="E8" s="11">
        <f>ROUND(('Все выпуски'!$F$3*'Все выпуски'!$F$6/100)*(F8-C7-1)/365+('Все выпуски'!$F$3*'Все выпуски'!$F$6/100)*(C8-F8+1)/366,2)</f>
        <v>8.5500000000000007</v>
      </c>
      <c r="F8" s="13">
        <v>45292</v>
      </c>
      <c r="J8" s="24"/>
    </row>
    <row r="9" spans="1:10" x14ac:dyDescent="0.25">
      <c r="A9" s="9">
        <f t="shared" si="1"/>
        <v>7</v>
      </c>
      <c r="B9" s="10">
        <f>C8+1</f>
        <v>45356</v>
      </c>
      <c r="C9" s="10">
        <v>45446</v>
      </c>
      <c r="D9" s="9">
        <f t="shared" si="0"/>
        <v>91</v>
      </c>
      <c r="E9" s="11">
        <f>ROUND(('Все выпуски'!$F$3*'Все выпуски'!$F$6/100)/366*(C9-C8),2)</f>
        <v>8.4499999999999993</v>
      </c>
      <c r="J9" s="24"/>
    </row>
    <row r="10" spans="1:10" x14ac:dyDescent="0.25">
      <c r="A10" s="9">
        <f t="shared" si="1"/>
        <v>8</v>
      </c>
      <c r="B10" s="10">
        <f t="shared" ref="B10:B12" si="5">C9+1</f>
        <v>45447</v>
      </c>
      <c r="C10" s="10">
        <v>45537</v>
      </c>
      <c r="D10" s="9">
        <f t="shared" si="0"/>
        <v>91</v>
      </c>
      <c r="E10" s="11">
        <f>ROUND(('Все выпуски'!$F$3*'Все выпуски'!$F$6/100)/366*(C10-C9),2)</f>
        <v>8.4499999999999993</v>
      </c>
      <c r="J10" s="24"/>
    </row>
    <row r="11" spans="1:10" x14ac:dyDescent="0.25">
      <c r="A11" s="9">
        <f t="shared" si="1"/>
        <v>9</v>
      </c>
      <c r="B11" s="10">
        <f t="shared" si="5"/>
        <v>45538</v>
      </c>
      <c r="C11" s="10">
        <v>45629</v>
      </c>
      <c r="D11" s="9">
        <f t="shared" si="0"/>
        <v>92</v>
      </c>
      <c r="E11" s="11">
        <f>ROUND(('Все выпуски'!$F$3*'Все выпуски'!$F$6/100)/366*(C11-C10),2)</f>
        <v>8.5500000000000007</v>
      </c>
      <c r="J11" s="24"/>
    </row>
    <row r="12" spans="1:10" x14ac:dyDescent="0.25">
      <c r="A12" s="9">
        <f t="shared" si="1"/>
        <v>10</v>
      </c>
      <c r="B12" s="10">
        <f t="shared" si="5"/>
        <v>45630</v>
      </c>
      <c r="C12" s="10">
        <v>45720</v>
      </c>
      <c r="D12" s="9">
        <f t="shared" si="0"/>
        <v>91</v>
      </c>
      <c r="E12" s="11">
        <f>ROUND(('Все выпуски'!$F$3*'Все выпуски'!$F$6/100)*(F12-C11-1)/366+('Все выпуски'!$F$3*'Все выпуски'!$F$6/100)*(C12-F12+1)/365,2)</f>
        <v>8.4700000000000006</v>
      </c>
      <c r="F12" s="13">
        <v>45658</v>
      </c>
      <c r="J12" s="24"/>
    </row>
    <row r="13" spans="1:10" x14ac:dyDescent="0.25">
      <c r="A13" s="9">
        <f t="shared" si="1"/>
        <v>11</v>
      </c>
      <c r="B13" s="10">
        <f t="shared" ref="B13:B16" si="6">C12+1</f>
        <v>45721</v>
      </c>
      <c r="C13" s="10">
        <v>45811</v>
      </c>
      <c r="D13" s="9">
        <f>C13-C12</f>
        <v>91</v>
      </c>
      <c r="E13" s="11">
        <f>ROUND(('Все выпуски'!$F$3*'Все выпуски'!$F$6/100)/365*(C13-C12),2)</f>
        <v>8.48</v>
      </c>
      <c r="J13" s="24"/>
    </row>
    <row r="14" spans="1:10" x14ac:dyDescent="0.25">
      <c r="A14" s="9">
        <f t="shared" si="1"/>
        <v>12</v>
      </c>
      <c r="B14" s="10">
        <f t="shared" si="6"/>
        <v>45812</v>
      </c>
      <c r="C14" s="10">
        <v>45901</v>
      </c>
      <c r="D14" s="9">
        <f t="shared" ref="D14:D15" si="7">C14-C13</f>
        <v>90</v>
      </c>
      <c r="E14" s="11">
        <f>ROUND(('Все выпуски'!$F$3*'Все выпуски'!$F$6/100)/365*(C14-C13),2)</f>
        <v>8.3800000000000008</v>
      </c>
      <c r="J14" s="24"/>
    </row>
    <row r="15" spans="1:10" x14ac:dyDescent="0.25">
      <c r="A15" s="9">
        <f t="shared" si="1"/>
        <v>13</v>
      </c>
      <c r="B15" s="10">
        <f t="shared" si="6"/>
        <v>45902</v>
      </c>
      <c r="C15" s="10">
        <v>45994</v>
      </c>
      <c r="D15" s="9">
        <f t="shared" si="7"/>
        <v>93</v>
      </c>
      <c r="E15" s="11">
        <f>ROUND(('Все выпуски'!$F$3*'Все выпуски'!$F$6/100)/365*(C15-C14),2)</f>
        <v>8.66</v>
      </c>
      <c r="J15" s="24"/>
    </row>
    <row r="16" spans="1:10" x14ac:dyDescent="0.25">
      <c r="A16" s="9">
        <f t="shared" si="1"/>
        <v>14</v>
      </c>
      <c r="B16" s="10">
        <f t="shared" si="6"/>
        <v>45995</v>
      </c>
      <c r="C16" s="10">
        <v>46084</v>
      </c>
      <c r="D16" s="9">
        <f>C16-C15</f>
        <v>90</v>
      </c>
      <c r="E16" s="11">
        <f>ROUND(('Все выпуски'!$F$3*'Все выпуски'!$F$6/100)/365*(C16-C15),2)</f>
        <v>8.3800000000000008</v>
      </c>
      <c r="J16" s="24"/>
    </row>
    <row r="17" spans="4:4" x14ac:dyDescent="0.25">
      <c r="D17" s="14">
        <f>SUM(D3:D16)</f>
        <v>1226</v>
      </c>
    </row>
  </sheetData>
  <sheetProtection algorithmName="SHA-512" hashValue="uABNDpcXN13RygQ3C7MEcGr9KqZ3BNwKXmO+70NreZTcKBePTOAemqwmIAEY3unH4w2XUhjz9ZIj8zUfpjriqg==" saltValue="nU9Zowl1HplmyC4+gjtVqA==" spinCount="100000" sheet="1" objects="1" scenarios="1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206558-4241-4AF0-B61C-56F051A9C8F6}">
  <sheetPr codeName="Лист5"/>
  <dimension ref="A1:J21"/>
  <sheetViews>
    <sheetView showGridLines="0" workbookViewId="0">
      <selection activeCell="E1" sqref="E1"/>
    </sheetView>
  </sheetViews>
  <sheetFormatPr defaultRowHeight="15" x14ac:dyDescent="0.25"/>
  <cols>
    <col min="1" max="2" width="12.7109375" style="4" customWidth="1"/>
    <col min="3" max="4" width="20.7109375" style="4" customWidth="1"/>
    <col min="5" max="5" width="12.7109375" style="4" customWidth="1"/>
    <col min="6" max="6" width="10.140625" style="4" hidden="1" customWidth="1"/>
    <col min="7" max="16384" width="9.140625" style="4"/>
  </cols>
  <sheetData>
    <row r="1" spans="1:10" ht="30" x14ac:dyDescent="0.25">
      <c r="A1" s="67" t="s">
        <v>25</v>
      </c>
      <c r="B1" s="67" t="s">
        <v>6</v>
      </c>
      <c r="C1" s="67" t="s">
        <v>8</v>
      </c>
      <c r="D1" s="67" t="s">
        <v>24</v>
      </c>
      <c r="E1" s="67" t="s">
        <v>23</v>
      </c>
      <c r="F1" s="3"/>
    </row>
    <row r="2" spans="1:10" hidden="1" x14ac:dyDescent="0.25">
      <c r="A2" s="5">
        <v>0</v>
      </c>
      <c r="B2" s="6"/>
      <c r="C2" s="7">
        <v>45001</v>
      </c>
      <c r="D2" s="8"/>
      <c r="E2" s="8"/>
    </row>
    <row r="3" spans="1:10" x14ac:dyDescent="0.25">
      <c r="A3" s="9">
        <f>1+A2</f>
        <v>1</v>
      </c>
      <c r="B3" s="10">
        <f>C2+1</f>
        <v>45002</v>
      </c>
      <c r="C3" s="10">
        <v>45097</v>
      </c>
      <c r="D3" s="9">
        <f t="shared" ref="D3:D10" si="0">C3-C2</f>
        <v>96</v>
      </c>
      <c r="E3" s="11">
        <f>ROUND(('Все выпуски'!$H$3*'Все выпуски'!$H$6/100)/365*(C3-C2),2)</f>
        <v>9.4700000000000006</v>
      </c>
      <c r="J3" s="24"/>
    </row>
    <row r="4" spans="1:10" x14ac:dyDescent="0.25">
      <c r="A4" s="9">
        <f t="shared" ref="A4:A7" si="1">1+A3</f>
        <v>2</v>
      </c>
      <c r="B4" s="10">
        <f t="shared" ref="B4:B7" si="2">C3+1</f>
        <v>45098</v>
      </c>
      <c r="C4" s="10">
        <f t="shared" ref="C4:C10" si="3">DATE(YEAR(C3),MONTH(C3)+3,DAY(C3))</f>
        <v>45189</v>
      </c>
      <c r="D4" s="9">
        <f t="shared" si="0"/>
        <v>92</v>
      </c>
      <c r="E4" s="11">
        <f>ROUND(('Все выпуски'!$H$3*'Все выпуски'!$H$6/100)/365*(C4-C3),2)</f>
        <v>9.07</v>
      </c>
      <c r="J4" s="24"/>
    </row>
    <row r="5" spans="1:10" x14ac:dyDescent="0.25">
      <c r="A5" s="9">
        <f t="shared" si="1"/>
        <v>3</v>
      </c>
      <c r="B5" s="10">
        <f t="shared" si="2"/>
        <v>45190</v>
      </c>
      <c r="C5" s="10">
        <f t="shared" si="3"/>
        <v>45280</v>
      </c>
      <c r="D5" s="9">
        <f t="shared" si="0"/>
        <v>91</v>
      </c>
      <c r="E5" s="11">
        <f>ROUND(('Все выпуски'!$H$3*'Все выпуски'!$H$6/100)/365*(C5-C4),2)</f>
        <v>8.98</v>
      </c>
      <c r="J5" s="24"/>
    </row>
    <row r="6" spans="1:10" x14ac:dyDescent="0.25">
      <c r="A6" s="9">
        <f t="shared" si="1"/>
        <v>4</v>
      </c>
      <c r="B6" s="10">
        <f t="shared" si="2"/>
        <v>45281</v>
      </c>
      <c r="C6" s="10">
        <f t="shared" si="3"/>
        <v>45371</v>
      </c>
      <c r="D6" s="9">
        <f t="shared" si="0"/>
        <v>91</v>
      </c>
      <c r="E6" s="11">
        <f>ROUND(('Все выпуски'!$H$3*'Все выпуски'!$H$6/100)*(F6-C5-1)/365+('Все выпуски'!$H$3*'Все выпуски'!$H$6/100)*(C6-F6+1)/366,2)</f>
        <v>8.9499999999999993</v>
      </c>
      <c r="F6" s="13">
        <v>45292</v>
      </c>
      <c r="J6" s="24"/>
    </row>
    <row r="7" spans="1:10" x14ac:dyDescent="0.25">
      <c r="A7" s="9">
        <f t="shared" si="1"/>
        <v>5</v>
      </c>
      <c r="B7" s="10">
        <f t="shared" si="2"/>
        <v>45372</v>
      </c>
      <c r="C7" s="10">
        <f t="shared" si="3"/>
        <v>45463</v>
      </c>
      <c r="D7" s="9">
        <f t="shared" si="0"/>
        <v>92</v>
      </c>
      <c r="E7" s="11">
        <f>ROUND(('Все выпуски'!$H$3*'Все выпуски'!$H$6/100)/366*(C7-C6),2)</f>
        <v>9.0500000000000007</v>
      </c>
      <c r="J7" s="24"/>
    </row>
    <row r="8" spans="1:10" x14ac:dyDescent="0.25">
      <c r="A8" s="9">
        <f t="shared" ref="A8:A20" si="4">1+A7</f>
        <v>6</v>
      </c>
      <c r="B8" s="10">
        <f t="shared" ref="B8:B10" si="5">C7+1</f>
        <v>45464</v>
      </c>
      <c r="C8" s="10">
        <f t="shared" si="3"/>
        <v>45555</v>
      </c>
      <c r="D8" s="9">
        <f t="shared" si="0"/>
        <v>92</v>
      </c>
      <c r="E8" s="11">
        <f>ROUND(('Все выпуски'!$H$3*'Все выпуски'!$H$6/100)/366*(C8-C7),2)</f>
        <v>9.0500000000000007</v>
      </c>
      <c r="J8" s="24"/>
    </row>
    <row r="9" spans="1:10" x14ac:dyDescent="0.25">
      <c r="A9" s="9">
        <f t="shared" si="4"/>
        <v>7</v>
      </c>
      <c r="B9" s="10">
        <f t="shared" si="5"/>
        <v>45556</v>
      </c>
      <c r="C9" s="10">
        <f t="shared" si="3"/>
        <v>45646</v>
      </c>
      <c r="D9" s="9">
        <f t="shared" si="0"/>
        <v>91</v>
      </c>
      <c r="E9" s="11">
        <f>ROUND(('Все выпуски'!$H$3*'Все выпуски'!$H$6/100)/366*(C9-C8),2)</f>
        <v>8.9499999999999993</v>
      </c>
      <c r="J9" s="24"/>
    </row>
    <row r="10" spans="1:10" x14ac:dyDescent="0.25">
      <c r="A10" s="9">
        <f t="shared" si="4"/>
        <v>8</v>
      </c>
      <c r="B10" s="10">
        <f t="shared" si="5"/>
        <v>45647</v>
      </c>
      <c r="C10" s="10">
        <f t="shared" si="3"/>
        <v>45736</v>
      </c>
      <c r="D10" s="9">
        <f t="shared" si="0"/>
        <v>90</v>
      </c>
      <c r="E10" s="11">
        <f>ROUND(('Все выпуски'!$H$3*'Все выпуски'!$H$6/100)*(F10-C9-1)/366+('Все выпуски'!$H$3*'Все выпуски'!$H$6/100)*(C10-F10+1)/365,2)</f>
        <v>8.8699999999999992</v>
      </c>
      <c r="F10" s="13">
        <v>45658</v>
      </c>
      <c r="J10" s="24"/>
    </row>
    <row r="11" spans="1:10" x14ac:dyDescent="0.25">
      <c r="A11" s="9">
        <f t="shared" si="4"/>
        <v>9</v>
      </c>
      <c r="B11" s="10">
        <f t="shared" ref="B11:B20" si="6">C10+1</f>
        <v>45737</v>
      </c>
      <c r="C11" s="10">
        <f t="shared" ref="C11:C19" si="7">DATE(YEAR(C10),MONTH(C10)+3,DAY(C10))</f>
        <v>45828</v>
      </c>
      <c r="D11" s="9">
        <f t="shared" ref="D11:D20" si="8">C11-C10</f>
        <v>92</v>
      </c>
      <c r="E11" s="11">
        <f>ROUND(('Все выпуски'!$H$3*'Все выпуски'!$H$6/100)/365*(C11-C10),2)</f>
        <v>9.07</v>
      </c>
      <c r="J11" s="24"/>
    </row>
    <row r="12" spans="1:10" x14ac:dyDescent="0.25">
      <c r="A12" s="9">
        <f t="shared" si="4"/>
        <v>10</v>
      </c>
      <c r="B12" s="10">
        <f t="shared" si="6"/>
        <v>45829</v>
      </c>
      <c r="C12" s="10">
        <f t="shared" si="7"/>
        <v>45920</v>
      </c>
      <c r="D12" s="9">
        <f t="shared" si="8"/>
        <v>92</v>
      </c>
      <c r="E12" s="11">
        <f>ROUND(('Все выпуски'!$H$3*'Все выпуски'!$H$6/100)/365*(C12-C11),2)</f>
        <v>9.07</v>
      </c>
      <c r="J12" s="24"/>
    </row>
    <row r="13" spans="1:10" x14ac:dyDescent="0.25">
      <c r="A13" s="9">
        <f t="shared" si="4"/>
        <v>11</v>
      </c>
      <c r="B13" s="10">
        <f t="shared" si="6"/>
        <v>45921</v>
      </c>
      <c r="C13" s="10">
        <f t="shared" si="7"/>
        <v>46011</v>
      </c>
      <c r="D13" s="9">
        <f t="shared" si="8"/>
        <v>91</v>
      </c>
      <c r="E13" s="11">
        <f>ROUND(('Все выпуски'!$H$3*'Все выпуски'!$H$6/100)/365*(C13-C12),2)</f>
        <v>8.98</v>
      </c>
      <c r="J13" s="24"/>
    </row>
    <row r="14" spans="1:10" x14ac:dyDescent="0.25">
      <c r="A14" s="9">
        <f t="shared" si="4"/>
        <v>12</v>
      </c>
      <c r="B14" s="10">
        <f t="shared" si="6"/>
        <v>46012</v>
      </c>
      <c r="C14" s="10">
        <f t="shared" si="7"/>
        <v>46101</v>
      </c>
      <c r="D14" s="9">
        <f t="shared" si="8"/>
        <v>90</v>
      </c>
      <c r="E14" s="11">
        <f>ROUND(('Все выпуски'!$H$3*'Все выпуски'!$H$6/100)/365*(C14-C13),2)</f>
        <v>8.8800000000000008</v>
      </c>
      <c r="J14" s="24"/>
    </row>
    <row r="15" spans="1:10" x14ac:dyDescent="0.25">
      <c r="A15" s="9">
        <f t="shared" si="4"/>
        <v>13</v>
      </c>
      <c r="B15" s="10">
        <f t="shared" si="6"/>
        <v>46102</v>
      </c>
      <c r="C15" s="10">
        <f t="shared" si="7"/>
        <v>46193</v>
      </c>
      <c r="D15" s="9">
        <f t="shared" si="8"/>
        <v>92</v>
      </c>
      <c r="E15" s="11">
        <f>ROUND(('Все выпуски'!$H$3*'Все выпуски'!$H$6/100)/365*(C15-C14),2)</f>
        <v>9.07</v>
      </c>
      <c r="J15" s="24"/>
    </row>
    <row r="16" spans="1:10" x14ac:dyDescent="0.25">
      <c r="A16" s="9">
        <f t="shared" si="4"/>
        <v>14</v>
      </c>
      <c r="B16" s="10">
        <f t="shared" si="6"/>
        <v>46194</v>
      </c>
      <c r="C16" s="10">
        <f t="shared" si="7"/>
        <v>46285</v>
      </c>
      <c r="D16" s="9">
        <f t="shared" si="8"/>
        <v>92</v>
      </c>
      <c r="E16" s="11">
        <f>ROUND(('Все выпуски'!$H$3*'Все выпуски'!$H$6/100)/365*(C16-C15),2)</f>
        <v>9.07</v>
      </c>
      <c r="J16" s="24"/>
    </row>
    <row r="17" spans="1:10" x14ac:dyDescent="0.25">
      <c r="A17" s="9">
        <f t="shared" si="4"/>
        <v>15</v>
      </c>
      <c r="B17" s="10">
        <f t="shared" si="6"/>
        <v>46286</v>
      </c>
      <c r="C17" s="10">
        <f t="shared" si="7"/>
        <v>46376</v>
      </c>
      <c r="D17" s="9">
        <f t="shared" si="8"/>
        <v>91</v>
      </c>
      <c r="E17" s="11">
        <f>ROUND(('Все выпуски'!$H$3*'Все выпуски'!$H$6/100)/365*(C17-C16),2)</f>
        <v>8.98</v>
      </c>
      <c r="J17" s="24"/>
    </row>
    <row r="18" spans="1:10" x14ac:dyDescent="0.25">
      <c r="A18" s="9">
        <f t="shared" si="4"/>
        <v>16</v>
      </c>
      <c r="B18" s="10">
        <f t="shared" si="6"/>
        <v>46377</v>
      </c>
      <c r="C18" s="10">
        <f t="shared" si="7"/>
        <v>46466</v>
      </c>
      <c r="D18" s="9">
        <f t="shared" si="8"/>
        <v>90</v>
      </c>
      <c r="E18" s="11">
        <f>ROUND(('Все выпуски'!$H$3*'Все выпуски'!$H$6/100)/365*(C18-C17),2)</f>
        <v>8.8800000000000008</v>
      </c>
      <c r="J18" s="24"/>
    </row>
    <row r="19" spans="1:10" x14ac:dyDescent="0.25">
      <c r="A19" s="9">
        <f t="shared" si="4"/>
        <v>17</v>
      </c>
      <c r="B19" s="10">
        <f t="shared" si="6"/>
        <v>46467</v>
      </c>
      <c r="C19" s="10">
        <f t="shared" si="7"/>
        <v>46558</v>
      </c>
      <c r="D19" s="9">
        <f t="shared" si="8"/>
        <v>92</v>
      </c>
      <c r="E19" s="11">
        <f>ROUND(('Все выпуски'!$H$3*'Все выпуски'!$H$6/100)/365*(C19-C18),2)</f>
        <v>9.07</v>
      </c>
      <c r="J19" s="24"/>
    </row>
    <row r="20" spans="1:10" x14ac:dyDescent="0.25">
      <c r="A20" s="9">
        <f t="shared" si="4"/>
        <v>18</v>
      </c>
      <c r="B20" s="10">
        <f t="shared" si="6"/>
        <v>46559</v>
      </c>
      <c r="C20" s="10">
        <v>46598</v>
      </c>
      <c r="D20" s="9">
        <f t="shared" si="8"/>
        <v>40</v>
      </c>
      <c r="E20" s="11">
        <f>ROUND(('Все выпуски'!$H$3*'Все выпуски'!$H$6/100)/365*(C20-C19),2)</f>
        <v>3.95</v>
      </c>
      <c r="J20" s="24"/>
    </row>
    <row r="21" spans="1:10" x14ac:dyDescent="0.25">
      <c r="D21" s="15">
        <f>SUM(D3:D20)</f>
        <v>1597</v>
      </c>
    </row>
  </sheetData>
  <sheetProtection algorithmName="SHA-512" hashValue="0eONelh7XBWgeTV0PJ7ww24oUaW+RnREWLDxf+bOBMqTLltODm9bGISo9fswaMwtvgqP8H+qLQYIrZKuu/YxLA==" saltValue="qsNQe8LvksrzrbMl++LRzQ==" spinCount="100000" sheet="1" objects="1" scenarios="1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106980-65C1-428F-899D-741324C3100A}">
  <sheetPr codeName="Лист6"/>
  <dimension ref="A1:J31"/>
  <sheetViews>
    <sheetView showGridLines="0" workbookViewId="0">
      <selection activeCell="E1" sqref="E1"/>
    </sheetView>
  </sheetViews>
  <sheetFormatPr defaultRowHeight="15" x14ac:dyDescent="0.25"/>
  <cols>
    <col min="1" max="2" width="12.7109375" style="4" customWidth="1"/>
    <col min="3" max="4" width="20.7109375" style="4" customWidth="1"/>
    <col min="5" max="5" width="12.7109375" style="4" customWidth="1"/>
    <col min="6" max="6" width="10.140625" style="4" hidden="1" customWidth="1"/>
    <col min="7" max="16384" width="9.140625" style="4"/>
  </cols>
  <sheetData>
    <row r="1" spans="1:10" ht="30" x14ac:dyDescent="0.25">
      <c r="A1" s="67" t="s">
        <v>25</v>
      </c>
      <c r="B1" s="67" t="s">
        <v>6</v>
      </c>
      <c r="C1" s="67" t="s">
        <v>8</v>
      </c>
      <c r="D1" s="67" t="s">
        <v>24</v>
      </c>
      <c r="E1" s="67" t="s">
        <v>23</v>
      </c>
      <c r="F1" s="3"/>
    </row>
    <row r="2" spans="1:10" hidden="1" x14ac:dyDescent="0.25">
      <c r="A2" s="5">
        <v>0</v>
      </c>
      <c r="B2" s="6"/>
      <c r="C2" s="7">
        <v>45001</v>
      </c>
      <c r="D2" s="8"/>
      <c r="E2" s="8"/>
    </row>
    <row r="3" spans="1:10" x14ac:dyDescent="0.25">
      <c r="A3" s="9">
        <f>1+A2</f>
        <v>1</v>
      </c>
      <c r="B3" s="10">
        <f>C2+1</f>
        <v>45002</v>
      </c>
      <c r="C3" s="10">
        <v>45109</v>
      </c>
      <c r="D3" s="9">
        <f>C3-C2</f>
        <v>108</v>
      </c>
      <c r="E3" s="11">
        <f>ROUND(('Все выпуски'!$J$3*'Все выпуски'!$J$6/100)/365*(C3-C2),2)</f>
        <v>8.8800000000000008</v>
      </c>
      <c r="J3" s="24"/>
    </row>
    <row r="4" spans="1:10" x14ac:dyDescent="0.25">
      <c r="A4" s="9">
        <f t="shared" ref="A4:A30" si="0">1+A3</f>
        <v>2</v>
      </c>
      <c r="B4" s="10">
        <f t="shared" ref="B4" si="1">C3+1</f>
        <v>45110</v>
      </c>
      <c r="C4" s="10">
        <f>DATE(YEAR(C3),MONTH(C3)+3,DAY(C3))</f>
        <v>45201</v>
      </c>
      <c r="D4" s="9">
        <f>C4-C3</f>
        <v>92</v>
      </c>
      <c r="E4" s="11">
        <f>ROUND(('Все выпуски'!$J$3*'Все выпуски'!$J$6/100)/365*(C4-C3),2)</f>
        <v>7.56</v>
      </c>
      <c r="J4" s="24"/>
    </row>
    <row r="5" spans="1:10" x14ac:dyDescent="0.25">
      <c r="A5" s="9">
        <f t="shared" si="0"/>
        <v>3</v>
      </c>
      <c r="B5" s="10">
        <f>C4+1</f>
        <v>45202</v>
      </c>
      <c r="C5" s="10">
        <f t="shared" ref="C5:C29" si="2">DATE(YEAR(C4),MONTH(C4)+3,DAY(C4))</f>
        <v>45293</v>
      </c>
      <c r="D5" s="9">
        <f>C5-C4</f>
        <v>92</v>
      </c>
      <c r="E5" s="11">
        <f>ROUND(('Все выпуски'!$J$3*'Все выпуски'!$J$6/100)*(F5-C4-1)/365+('Все выпуски'!$J$3*'Все выпуски'!$J$6/100)*(C5-F5+1)/366,2)</f>
        <v>7.56</v>
      </c>
      <c r="F5" s="13">
        <v>45292</v>
      </c>
      <c r="J5" s="24"/>
    </row>
    <row r="6" spans="1:10" x14ac:dyDescent="0.25">
      <c r="A6" s="9">
        <f t="shared" si="0"/>
        <v>4</v>
      </c>
      <c r="B6" s="10">
        <f t="shared" ref="B6:B30" si="3">C5+1</f>
        <v>45294</v>
      </c>
      <c r="C6" s="10">
        <f t="shared" si="2"/>
        <v>45384</v>
      </c>
      <c r="D6" s="9">
        <f>C6-C5</f>
        <v>91</v>
      </c>
      <c r="E6" s="11">
        <f>ROUND(('Все выпуски'!$J$3*'Все выпуски'!$J$6/100)/366*(C6-C5),2)</f>
        <v>7.46</v>
      </c>
      <c r="F6" s="13"/>
      <c r="J6" s="24"/>
    </row>
    <row r="7" spans="1:10" x14ac:dyDescent="0.25">
      <c r="A7" s="9">
        <f t="shared" si="0"/>
        <v>5</v>
      </c>
      <c r="B7" s="10">
        <f t="shared" si="3"/>
        <v>45385</v>
      </c>
      <c r="C7" s="10">
        <f t="shared" si="2"/>
        <v>45475</v>
      </c>
      <c r="D7" s="9">
        <f>C7-C6</f>
        <v>91</v>
      </c>
      <c r="E7" s="11">
        <f>ROUND(('Все выпуски'!$J$3*'Все выпуски'!$J$6/100)/366*(C7-C6),2)</f>
        <v>7.46</v>
      </c>
      <c r="J7" s="24"/>
    </row>
    <row r="8" spans="1:10" x14ac:dyDescent="0.25">
      <c r="A8" s="9">
        <f t="shared" si="0"/>
        <v>6</v>
      </c>
      <c r="B8" s="10">
        <f t="shared" si="3"/>
        <v>45476</v>
      </c>
      <c r="C8" s="10">
        <f t="shared" si="2"/>
        <v>45567</v>
      </c>
      <c r="D8" s="9">
        <f t="shared" ref="D8:D30" si="4">C8-C7</f>
        <v>92</v>
      </c>
      <c r="E8" s="11">
        <f>ROUND(('Все выпуски'!$J$3*'Все выпуски'!$J$6/100)/366*(C8-C7),2)</f>
        <v>7.54</v>
      </c>
      <c r="F8" s="13"/>
      <c r="J8" s="24"/>
    </row>
    <row r="9" spans="1:10" x14ac:dyDescent="0.25">
      <c r="A9" s="9">
        <f t="shared" si="0"/>
        <v>7</v>
      </c>
      <c r="B9" s="10">
        <f t="shared" si="3"/>
        <v>45568</v>
      </c>
      <c r="C9" s="10">
        <f t="shared" si="2"/>
        <v>45659</v>
      </c>
      <c r="D9" s="9">
        <f t="shared" si="4"/>
        <v>92</v>
      </c>
      <c r="E9" s="11">
        <f>ROUND(('Все выпуски'!$J$3*'Все выпуски'!$J$6/100)*(F9-C8-1)/366+('Все выпуски'!$J$3*'Все выпуски'!$J$6/100)*(C9-F9+1)/365,2)</f>
        <v>7.54</v>
      </c>
      <c r="F9" s="13">
        <v>45658</v>
      </c>
      <c r="J9" s="24"/>
    </row>
    <row r="10" spans="1:10" x14ac:dyDescent="0.25">
      <c r="A10" s="9">
        <f t="shared" si="0"/>
        <v>8</v>
      </c>
      <c r="B10" s="10">
        <f t="shared" si="3"/>
        <v>45660</v>
      </c>
      <c r="C10" s="10">
        <f t="shared" si="2"/>
        <v>45749</v>
      </c>
      <c r="D10" s="9">
        <f t="shared" si="4"/>
        <v>90</v>
      </c>
      <c r="E10" s="11">
        <f>ROUND(('Все выпуски'!$J$3*'Все выпуски'!$J$6/100)/365*(C10-C9),2)</f>
        <v>7.4</v>
      </c>
      <c r="J10" s="24"/>
    </row>
    <row r="11" spans="1:10" x14ac:dyDescent="0.25">
      <c r="A11" s="9">
        <f t="shared" si="0"/>
        <v>9</v>
      </c>
      <c r="B11" s="10">
        <f t="shared" si="3"/>
        <v>45750</v>
      </c>
      <c r="C11" s="10">
        <f t="shared" si="2"/>
        <v>45840</v>
      </c>
      <c r="D11" s="9">
        <f t="shared" si="4"/>
        <v>91</v>
      </c>
      <c r="E11" s="11">
        <f>ROUND(('Все выпуски'!$J$3*'Все выпуски'!$J$6/100)/365*(C11-C10),2)</f>
        <v>7.48</v>
      </c>
      <c r="J11" s="24"/>
    </row>
    <row r="12" spans="1:10" x14ac:dyDescent="0.25">
      <c r="A12" s="9">
        <f t="shared" si="0"/>
        <v>10</v>
      </c>
      <c r="B12" s="10">
        <f t="shared" si="3"/>
        <v>45841</v>
      </c>
      <c r="C12" s="10">
        <f t="shared" si="2"/>
        <v>45932</v>
      </c>
      <c r="D12" s="9">
        <f t="shared" si="4"/>
        <v>92</v>
      </c>
      <c r="E12" s="11">
        <f>ROUND(('Все выпуски'!$J$3*'Все выпуски'!$J$6/100)/365*(C12-C11),2)</f>
        <v>7.56</v>
      </c>
      <c r="J12" s="24"/>
    </row>
    <row r="13" spans="1:10" x14ac:dyDescent="0.25">
      <c r="A13" s="9">
        <f t="shared" si="0"/>
        <v>11</v>
      </c>
      <c r="B13" s="10">
        <f t="shared" si="3"/>
        <v>45933</v>
      </c>
      <c r="C13" s="10">
        <f t="shared" si="2"/>
        <v>46024</v>
      </c>
      <c r="D13" s="9">
        <f t="shared" si="4"/>
        <v>92</v>
      </c>
      <c r="E13" s="11">
        <f>ROUND(('Все выпуски'!$J$3*'Все выпуски'!$J$6/100)/365*(C13-C12),2)</f>
        <v>7.56</v>
      </c>
      <c r="J13" s="24"/>
    </row>
    <row r="14" spans="1:10" x14ac:dyDescent="0.25">
      <c r="A14" s="9">
        <f t="shared" si="0"/>
        <v>12</v>
      </c>
      <c r="B14" s="10">
        <f t="shared" si="3"/>
        <v>46025</v>
      </c>
      <c r="C14" s="10">
        <f t="shared" si="2"/>
        <v>46114</v>
      </c>
      <c r="D14" s="9">
        <f t="shared" si="4"/>
        <v>90</v>
      </c>
      <c r="E14" s="11">
        <f>ROUND(('Все выпуски'!$J$3*'Все выпуски'!$J$6/100)/365*(C14-C13),2)</f>
        <v>7.4</v>
      </c>
      <c r="J14" s="24"/>
    </row>
    <row r="15" spans="1:10" x14ac:dyDescent="0.25">
      <c r="A15" s="9">
        <f t="shared" si="0"/>
        <v>13</v>
      </c>
      <c r="B15" s="10">
        <f t="shared" si="3"/>
        <v>46115</v>
      </c>
      <c r="C15" s="10">
        <f t="shared" si="2"/>
        <v>46205</v>
      </c>
      <c r="D15" s="9">
        <f t="shared" si="4"/>
        <v>91</v>
      </c>
      <c r="E15" s="11">
        <f>ROUND(('Все выпуски'!$J$3*'Все выпуски'!$J$6/100)/365*(C15-C14),2)</f>
        <v>7.48</v>
      </c>
      <c r="J15" s="24"/>
    </row>
    <row r="16" spans="1:10" x14ac:dyDescent="0.25">
      <c r="A16" s="9">
        <f t="shared" si="0"/>
        <v>14</v>
      </c>
      <c r="B16" s="10">
        <f t="shared" si="3"/>
        <v>46206</v>
      </c>
      <c r="C16" s="10">
        <f t="shared" si="2"/>
        <v>46297</v>
      </c>
      <c r="D16" s="9">
        <f t="shared" si="4"/>
        <v>92</v>
      </c>
      <c r="E16" s="11">
        <f>ROUND(('Все выпуски'!$J$3*'Все выпуски'!$J$6/100)/365*(C16-C15),2)</f>
        <v>7.56</v>
      </c>
      <c r="J16" s="24"/>
    </row>
    <row r="17" spans="1:10" x14ac:dyDescent="0.25">
      <c r="A17" s="9">
        <f t="shared" si="0"/>
        <v>15</v>
      </c>
      <c r="B17" s="10">
        <f t="shared" si="3"/>
        <v>46298</v>
      </c>
      <c r="C17" s="10">
        <f t="shared" si="2"/>
        <v>46389</v>
      </c>
      <c r="D17" s="9">
        <f t="shared" si="4"/>
        <v>92</v>
      </c>
      <c r="E17" s="11">
        <f>ROUND(('Все выпуски'!$J$3*'Все выпуски'!$J$6/100)/365*(C17-C16),2)</f>
        <v>7.56</v>
      </c>
      <c r="J17" s="24"/>
    </row>
    <row r="18" spans="1:10" x14ac:dyDescent="0.25">
      <c r="A18" s="9">
        <f t="shared" si="0"/>
        <v>16</v>
      </c>
      <c r="B18" s="10">
        <f t="shared" si="3"/>
        <v>46390</v>
      </c>
      <c r="C18" s="10">
        <f t="shared" si="2"/>
        <v>46479</v>
      </c>
      <c r="D18" s="9">
        <f t="shared" si="4"/>
        <v>90</v>
      </c>
      <c r="E18" s="11">
        <f>ROUND(('Все выпуски'!$J$3*'Все выпуски'!$J$6/100)/365*(C18-C17),2)</f>
        <v>7.4</v>
      </c>
      <c r="J18" s="24"/>
    </row>
    <row r="19" spans="1:10" x14ac:dyDescent="0.25">
      <c r="A19" s="9">
        <f t="shared" si="0"/>
        <v>17</v>
      </c>
      <c r="B19" s="10">
        <f t="shared" si="3"/>
        <v>46480</v>
      </c>
      <c r="C19" s="10">
        <f t="shared" si="2"/>
        <v>46570</v>
      </c>
      <c r="D19" s="9">
        <f t="shared" si="4"/>
        <v>91</v>
      </c>
      <c r="E19" s="11">
        <f>ROUND(('Все выпуски'!$J$3*'Все выпуски'!$J$6/100)/365*(C19-C18),2)</f>
        <v>7.48</v>
      </c>
      <c r="J19" s="24"/>
    </row>
    <row r="20" spans="1:10" x14ac:dyDescent="0.25">
      <c r="A20" s="9">
        <f t="shared" si="0"/>
        <v>18</v>
      </c>
      <c r="B20" s="10">
        <f t="shared" si="3"/>
        <v>46571</v>
      </c>
      <c r="C20" s="10">
        <f t="shared" si="2"/>
        <v>46662</v>
      </c>
      <c r="D20" s="9">
        <f t="shared" si="4"/>
        <v>92</v>
      </c>
      <c r="E20" s="11">
        <f>ROUND(('Все выпуски'!$J$3*'Все выпуски'!$J$6/100)/365*(C20-C19),2)</f>
        <v>7.56</v>
      </c>
      <c r="J20" s="24"/>
    </row>
    <row r="21" spans="1:10" x14ac:dyDescent="0.25">
      <c r="A21" s="9">
        <f t="shared" si="0"/>
        <v>19</v>
      </c>
      <c r="B21" s="10">
        <f t="shared" si="3"/>
        <v>46663</v>
      </c>
      <c r="C21" s="10">
        <f t="shared" si="2"/>
        <v>46754</v>
      </c>
      <c r="D21" s="9">
        <f t="shared" si="4"/>
        <v>92</v>
      </c>
      <c r="E21" s="11">
        <f>ROUND(('Все выпуски'!$J$3*'Все выпуски'!$J$6/100)*(F21-C20-1)/365+('Все выпуски'!$J$3*'Все выпуски'!$J$6/100)*(C21-F21+1)/366,2)</f>
        <v>7.56</v>
      </c>
      <c r="F21" s="13">
        <v>46753</v>
      </c>
      <c r="J21" s="24"/>
    </row>
    <row r="22" spans="1:10" x14ac:dyDescent="0.25">
      <c r="A22" s="9">
        <f t="shared" si="0"/>
        <v>20</v>
      </c>
      <c r="B22" s="10">
        <f t="shared" si="3"/>
        <v>46755</v>
      </c>
      <c r="C22" s="10">
        <f t="shared" si="2"/>
        <v>46845</v>
      </c>
      <c r="D22" s="9">
        <f t="shared" si="4"/>
        <v>91</v>
      </c>
      <c r="E22" s="11">
        <f>ROUND(('Все выпуски'!$J$3*'Все выпуски'!$J$6/100)/366*(C22-C21),2)</f>
        <v>7.46</v>
      </c>
      <c r="J22" s="24"/>
    </row>
    <row r="23" spans="1:10" x14ac:dyDescent="0.25">
      <c r="A23" s="9">
        <f t="shared" si="0"/>
        <v>21</v>
      </c>
      <c r="B23" s="10">
        <f t="shared" si="3"/>
        <v>46846</v>
      </c>
      <c r="C23" s="10">
        <f t="shared" si="2"/>
        <v>46936</v>
      </c>
      <c r="D23" s="9">
        <f t="shared" si="4"/>
        <v>91</v>
      </c>
      <c r="E23" s="11">
        <f>ROUND(('Все выпуски'!$J$3*'Все выпуски'!$J$6/100)/366*(C23-C22),2)</f>
        <v>7.46</v>
      </c>
      <c r="J23" s="24"/>
    </row>
    <row r="24" spans="1:10" x14ac:dyDescent="0.25">
      <c r="A24" s="9">
        <f t="shared" si="0"/>
        <v>22</v>
      </c>
      <c r="B24" s="10">
        <f t="shared" si="3"/>
        <v>46937</v>
      </c>
      <c r="C24" s="10">
        <f t="shared" si="2"/>
        <v>47028</v>
      </c>
      <c r="D24" s="9">
        <f t="shared" si="4"/>
        <v>92</v>
      </c>
      <c r="E24" s="11">
        <f>ROUND(('Все выпуски'!$J$3*'Все выпуски'!$J$6/100)/366*(C24-C23),2)</f>
        <v>7.54</v>
      </c>
      <c r="J24" s="24"/>
    </row>
    <row r="25" spans="1:10" x14ac:dyDescent="0.25">
      <c r="A25" s="9">
        <f t="shared" si="0"/>
        <v>23</v>
      </c>
      <c r="B25" s="10">
        <f t="shared" si="3"/>
        <v>47029</v>
      </c>
      <c r="C25" s="10">
        <f t="shared" si="2"/>
        <v>47120</v>
      </c>
      <c r="D25" s="9">
        <f t="shared" si="4"/>
        <v>92</v>
      </c>
      <c r="E25" s="11">
        <f>ROUND(('Все выпуски'!$J$3*'Все выпуски'!$J$6/100)*(F25-C24-1)/366+('Все выпуски'!$J$3*'Все выпуски'!$J$6/100)*(C25-F25+1)/365,2)</f>
        <v>7.54</v>
      </c>
      <c r="F25" s="13">
        <v>47119</v>
      </c>
      <c r="J25" s="24"/>
    </row>
    <row r="26" spans="1:10" x14ac:dyDescent="0.25">
      <c r="A26" s="9">
        <f t="shared" si="0"/>
        <v>24</v>
      </c>
      <c r="B26" s="10">
        <f t="shared" si="3"/>
        <v>47121</v>
      </c>
      <c r="C26" s="10">
        <f t="shared" si="2"/>
        <v>47210</v>
      </c>
      <c r="D26" s="9">
        <f t="shared" si="4"/>
        <v>90</v>
      </c>
      <c r="E26" s="11">
        <f>ROUND(('Все выпуски'!$J$3*'Все выпуски'!$J$6/100)/365*(C26-C25),2)</f>
        <v>7.4</v>
      </c>
      <c r="J26" s="24"/>
    </row>
    <row r="27" spans="1:10" x14ac:dyDescent="0.25">
      <c r="A27" s="9">
        <f t="shared" si="0"/>
        <v>25</v>
      </c>
      <c r="B27" s="10">
        <f t="shared" si="3"/>
        <v>47211</v>
      </c>
      <c r="C27" s="10">
        <f t="shared" si="2"/>
        <v>47301</v>
      </c>
      <c r="D27" s="9">
        <f t="shared" si="4"/>
        <v>91</v>
      </c>
      <c r="E27" s="11">
        <f>ROUND(('Все выпуски'!$J$3*'Все выпуски'!$J$6/100)/365*(C27-C26),2)</f>
        <v>7.48</v>
      </c>
      <c r="J27" s="24"/>
    </row>
    <row r="28" spans="1:10" x14ac:dyDescent="0.25">
      <c r="A28" s="9">
        <f t="shared" si="0"/>
        <v>26</v>
      </c>
      <c r="B28" s="10">
        <f t="shared" si="3"/>
        <v>47302</v>
      </c>
      <c r="C28" s="10">
        <f t="shared" si="2"/>
        <v>47393</v>
      </c>
      <c r="D28" s="9">
        <f t="shared" si="4"/>
        <v>92</v>
      </c>
      <c r="E28" s="11">
        <f>ROUND(('Все выпуски'!$J$3*'Все выпуски'!$J$6/100)/365*(C28-C27),2)</f>
        <v>7.56</v>
      </c>
      <c r="J28" s="24"/>
    </row>
    <row r="29" spans="1:10" x14ac:dyDescent="0.25">
      <c r="A29" s="9">
        <f t="shared" si="0"/>
        <v>27</v>
      </c>
      <c r="B29" s="10">
        <f t="shared" si="3"/>
        <v>47394</v>
      </c>
      <c r="C29" s="10">
        <f t="shared" si="2"/>
        <v>47485</v>
      </c>
      <c r="D29" s="9">
        <f t="shared" si="4"/>
        <v>92</v>
      </c>
      <c r="E29" s="11">
        <f>ROUND(('Все выпуски'!$J$3*'Все выпуски'!$J$6/100)/365*(C29-C28),2)</f>
        <v>7.56</v>
      </c>
      <c r="J29" s="24"/>
    </row>
    <row r="30" spans="1:10" x14ac:dyDescent="0.25">
      <c r="A30" s="9">
        <f t="shared" si="0"/>
        <v>28</v>
      </c>
      <c r="B30" s="10">
        <f t="shared" si="3"/>
        <v>47486</v>
      </c>
      <c r="C30" s="10">
        <v>47570</v>
      </c>
      <c r="D30" s="9">
        <f t="shared" si="4"/>
        <v>85</v>
      </c>
      <c r="E30" s="11">
        <f>ROUND(('Все выпуски'!$J$3*'Все выпуски'!$J$6/100)/365*(C30-C29),2)</f>
        <v>6.99</v>
      </c>
      <c r="J30" s="24"/>
    </row>
    <row r="31" spans="1:10" x14ac:dyDescent="0.25">
      <c r="D31" s="15">
        <f>SUM(D3:D30)</f>
        <v>2569</v>
      </c>
    </row>
  </sheetData>
  <sheetProtection algorithmName="SHA-512" hashValue="gEenpACWz5inHyCnYa3pBB+8smskWC8WBrZo3ZSHvVUKVFett9PKgFx24kaxzN3PR4sxgfC9jdoy9sFApv8lkA==" saltValue="xRDZdWMYRUlA7BSOCq+kKQ==" spinCount="100000" sheet="1" objects="1" scenarios="1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F2F233-6D4C-4C14-8D07-2BBF2814F480}">
  <sheetPr codeName="Лист7"/>
  <dimension ref="A1:J24"/>
  <sheetViews>
    <sheetView showGridLines="0" workbookViewId="0">
      <selection activeCell="E1" sqref="E1"/>
    </sheetView>
  </sheetViews>
  <sheetFormatPr defaultRowHeight="15" x14ac:dyDescent="0.25"/>
  <cols>
    <col min="1" max="2" width="12.7109375" style="4" customWidth="1"/>
    <col min="3" max="4" width="20.7109375" style="4" customWidth="1"/>
    <col min="5" max="5" width="12.7109375" style="4" customWidth="1"/>
    <col min="6" max="6" width="10.140625" style="4" hidden="1" customWidth="1"/>
    <col min="7" max="16384" width="9.140625" style="4"/>
  </cols>
  <sheetData>
    <row r="1" spans="1:10" ht="30" x14ac:dyDescent="0.25">
      <c r="A1" s="67" t="s">
        <v>25</v>
      </c>
      <c r="B1" s="67" t="s">
        <v>6</v>
      </c>
      <c r="C1" s="67" t="s">
        <v>8</v>
      </c>
      <c r="D1" s="67" t="s">
        <v>24</v>
      </c>
      <c r="E1" s="67" t="s">
        <v>23</v>
      </c>
      <c r="F1" s="3"/>
    </row>
    <row r="2" spans="1:10" hidden="1" x14ac:dyDescent="0.25">
      <c r="A2" s="5">
        <v>0</v>
      </c>
      <c r="B2" s="6"/>
      <c r="C2" s="7">
        <v>45103</v>
      </c>
      <c r="D2" s="8"/>
      <c r="E2" s="8"/>
    </row>
    <row r="3" spans="1:10" x14ac:dyDescent="0.25">
      <c r="A3" s="9">
        <f>1+A2</f>
        <v>1</v>
      </c>
      <c r="B3" s="10">
        <f>C2+1</f>
        <v>45104</v>
      </c>
      <c r="C3" s="10">
        <v>45161</v>
      </c>
      <c r="D3" s="9">
        <f>C3-C2</f>
        <v>58</v>
      </c>
      <c r="E3" s="11">
        <f>ROUND(('Все выпуски'!$L$3*'Все выпуски'!$L$6/100)/365*(C3-C2),2)</f>
        <v>6.36</v>
      </c>
      <c r="J3" s="24"/>
    </row>
    <row r="4" spans="1:10" x14ac:dyDescent="0.25">
      <c r="A4" s="9">
        <f t="shared" ref="A4:A23" si="0">1+A3</f>
        <v>2</v>
      </c>
      <c r="B4" s="10">
        <f t="shared" ref="B4" si="1">C3+1</f>
        <v>45162</v>
      </c>
      <c r="C4" s="10">
        <f>DATE(YEAR(C3),MONTH(C3)+3,DAY(C3))</f>
        <v>45253</v>
      </c>
      <c r="D4" s="9">
        <f>C4-C3</f>
        <v>92</v>
      </c>
      <c r="E4" s="11">
        <f>ROUND(('Все выпуски'!$L$3*'Все выпуски'!$L$6/100)/365*(C4-C3),2)</f>
        <v>10.08</v>
      </c>
      <c r="J4" s="24"/>
    </row>
    <row r="5" spans="1:10" x14ac:dyDescent="0.25">
      <c r="A5" s="9">
        <f t="shared" si="0"/>
        <v>3</v>
      </c>
      <c r="B5" s="10">
        <f>C4+1</f>
        <v>45254</v>
      </c>
      <c r="C5" s="10">
        <f>DATE(YEAR(C4),MONTH(C4)+3,DAY(C4)-1)</f>
        <v>45344</v>
      </c>
      <c r="D5" s="9">
        <f>C5-C4</f>
        <v>91</v>
      </c>
      <c r="E5" s="11">
        <f>ROUND(('Все выпуски'!$L$3*'Все выпуски'!$L$6/100)*(F5-C4-1)/365+('Все выпуски'!$L$3*'Все выпуски'!$L$6/100)*(C5-F5+1)/366,2)</f>
        <v>9.9600000000000009</v>
      </c>
      <c r="F5" s="13">
        <v>45292</v>
      </c>
      <c r="J5" s="24"/>
    </row>
    <row r="6" spans="1:10" x14ac:dyDescent="0.25">
      <c r="A6" s="9">
        <f t="shared" si="0"/>
        <v>4</v>
      </c>
      <c r="B6" s="10">
        <f t="shared" ref="B6:B23" si="2">C5+1</f>
        <v>45345</v>
      </c>
      <c r="C6" s="10">
        <f>DATE(YEAR(C5),MONTH(C5)+3,DAY(C5)+1)</f>
        <v>45435</v>
      </c>
      <c r="D6" s="9">
        <f>C6-C5</f>
        <v>91</v>
      </c>
      <c r="E6" s="11">
        <f>ROUND(('Все выпуски'!$L$3*'Все выпуски'!$L$6/100)/366*(C6-C5),2)</f>
        <v>9.9499999999999993</v>
      </c>
      <c r="F6" s="13"/>
      <c r="J6" s="24"/>
    </row>
    <row r="7" spans="1:10" x14ac:dyDescent="0.25">
      <c r="A7" s="9">
        <f t="shared" si="0"/>
        <v>5</v>
      </c>
      <c r="B7" s="10">
        <f t="shared" si="2"/>
        <v>45436</v>
      </c>
      <c r="C7" s="10">
        <f>DATE(YEAR(C6),MONTH(C6)+3,DAY(C6)-1)</f>
        <v>45526</v>
      </c>
      <c r="D7" s="9">
        <f>C7-C6</f>
        <v>91</v>
      </c>
      <c r="E7" s="11">
        <f>ROUND(('Все выпуски'!$L$3*'Все выпуски'!$L$6/100)/366*(C7-C6),2)</f>
        <v>9.9499999999999993</v>
      </c>
      <c r="J7" s="24"/>
    </row>
    <row r="8" spans="1:10" x14ac:dyDescent="0.25">
      <c r="A8" s="9">
        <f t="shared" si="0"/>
        <v>6</v>
      </c>
      <c r="B8" s="10">
        <f t="shared" si="2"/>
        <v>45527</v>
      </c>
      <c r="C8" s="10">
        <f>DATE(YEAR(C7),MONTH(C7)+3,DAY(C7)-1)</f>
        <v>45617</v>
      </c>
      <c r="D8" s="9">
        <f t="shared" ref="D8:D23" si="3">C8-C7</f>
        <v>91</v>
      </c>
      <c r="E8" s="11">
        <f>ROUND(('Все выпуски'!$L$3*'Все выпуски'!$L$6/100)/366*(C8-C7),2)</f>
        <v>9.9499999999999993</v>
      </c>
      <c r="F8" s="13"/>
      <c r="J8" s="24"/>
    </row>
    <row r="9" spans="1:10" x14ac:dyDescent="0.25">
      <c r="A9" s="9">
        <f t="shared" si="0"/>
        <v>7</v>
      </c>
      <c r="B9" s="10">
        <f t="shared" si="2"/>
        <v>45618</v>
      </c>
      <c r="C9" s="10">
        <f>DATE(YEAR(C8),MONTH(C8)+3,DAY(C8)+3)</f>
        <v>45712</v>
      </c>
      <c r="D9" s="9">
        <f t="shared" si="3"/>
        <v>95</v>
      </c>
      <c r="E9" s="11">
        <f>ROUND(('Все выпуски'!$L$3*'Все выпуски'!$L$6/100)*(F9-C8-1)/366+('Все выпуски'!$L$3*'Все выпуски'!$L$6/100)*(C9-F9+1)/365,2)</f>
        <v>10.4</v>
      </c>
      <c r="F9" s="13">
        <v>45658</v>
      </c>
      <c r="J9" s="24"/>
    </row>
    <row r="10" spans="1:10" x14ac:dyDescent="0.25">
      <c r="A10" s="9">
        <f t="shared" si="0"/>
        <v>8</v>
      </c>
      <c r="B10" s="10">
        <f t="shared" si="2"/>
        <v>45713</v>
      </c>
      <c r="C10" s="10">
        <f>DATE(YEAR(C9),MONTH(C9)+3,DAY(C9)-2)</f>
        <v>45799</v>
      </c>
      <c r="D10" s="9">
        <f t="shared" si="3"/>
        <v>87</v>
      </c>
      <c r="E10" s="11">
        <f>ROUND(('Все выпуски'!$L$3*'Все выпуски'!$L$6/100)/365*(C10-C9),2)</f>
        <v>9.5299999999999994</v>
      </c>
      <c r="J10" s="24"/>
    </row>
    <row r="11" spans="1:10" x14ac:dyDescent="0.25">
      <c r="A11" s="9">
        <f t="shared" si="0"/>
        <v>9</v>
      </c>
      <c r="B11" s="10">
        <f t="shared" si="2"/>
        <v>45800</v>
      </c>
      <c r="C11" s="10">
        <f>DATE(YEAR(C10),MONTH(C10)+3,DAY(C10)-1)</f>
        <v>45890</v>
      </c>
      <c r="D11" s="9">
        <f t="shared" si="3"/>
        <v>91</v>
      </c>
      <c r="E11" s="11">
        <f>ROUND(('Все выпуски'!$L$3*'Все выпуски'!$L$6/100)/365*(C11-C10),2)</f>
        <v>9.9700000000000006</v>
      </c>
      <c r="J11" s="24"/>
    </row>
    <row r="12" spans="1:10" x14ac:dyDescent="0.25">
      <c r="A12" s="9">
        <f t="shared" si="0"/>
        <v>10</v>
      </c>
      <c r="B12" s="10">
        <f t="shared" si="2"/>
        <v>45891</v>
      </c>
      <c r="C12" s="10">
        <f>DATE(YEAR(C11),MONTH(C11)+3,DAY(C11)+3)</f>
        <v>45985</v>
      </c>
      <c r="D12" s="9">
        <f t="shared" si="3"/>
        <v>95</v>
      </c>
      <c r="E12" s="11">
        <f>ROUND(('Все выпуски'!$L$3*'Все выпуски'!$L$6/100)/365*(C12-C11),2)</f>
        <v>10.41</v>
      </c>
      <c r="J12" s="24"/>
    </row>
    <row r="13" spans="1:10" x14ac:dyDescent="0.25">
      <c r="A13" s="9">
        <f t="shared" si="0"/>
        <v>11</v>
      </c>
      <c r="B13" s="10">
        <f t="shared" si="2"/>
        <v>45986</v>
      </c>
      <c r="C13" s="10">
        <f>DATE(YEAR(C12),MONTH(C12)+3,DAY(C12)-1)</f>
        <v>46076</v>
      </c>
      <c r="D13" s="9">
        <f t="shared" si="3"/>
        <v>91</v>
      </c>
      <c r="E13" s="11">
        <f>ROUND(('Все выпуски'!$L$3*'Все выпуски'!$L$6/100)/365*(C13-C12),2)</f>
        <v>9.9700000000000006</v>
      </c>
      <c r="J13" s="24"/>
    </row>
    <row r="14" spans="1:10" x14ac:dyDescent="0.25">
      <c r="A14" s="9">
        <f t="shared" si="0"/>
        <v>12</v>
      </c>
      <c r="B14" s="10">
        <f t="shared" si="2"/>
        <v>46077</v>
      </c>
      <c r="C14" s="10">
        <f>DATE(YEAR(C13),MONTH(C13)+3,DAY(C13)+2)</f>
        <v>46167</v>
      </c>
      <c r="D14" s="9">
        <f t="shared" si="3"/>
        <v>91</v>
      </c>
      <c r="E14" s="11">
        <f>ROUND(('Все выпуски'!$L$3*'Все выпуски'!$L$6/100)/365*(C14-C13),2)</f>
        <v>9.9700000000000006</v>
      </c>
      <c r="J14" s="24"/>
    </row>
    <row r="15" spans="1:10" x14ac:dyDescent="0.25">
      <c r="A15" s="9">
        <f t="shared" si="0"/>
        <v>13</v>
      </c>
      <c r="B15" s="10">
        <f t="shared" si="2"/>
        <v>46168</v>
      </c>
      <c r="C15" s="10">
        <f>DATE(YEAR(C14),MONTH(C14)+3,DAY(C14)-1)</f>
        <v>46258</v>
      </c>
      <c r="D15" s="9">
        <f t="shared" si="3"/>
        <v>91</v>
      </c>
      <c r="E15" s="11">
        <f>ROUND(('Все выпуски'!$L$3*'Все выпуски'!$L$6/100)/365*(C15-C14),2)</f>
        <v>9.9700000000000006</v>
      </c>
      <c r="J15" s="24"/>
    </row>
    <row r="16" spans="1:10" x14ac:dyDescent="0.25">
      <c r="A16" s="9">
        <f t="shared" si="0"/>
        <v>14</v>
      </c>
      <c r="B16" s="10">
        <f t="shared" si="2"/>
        <v>46259</v>
      </c>
      <c r="C16" s="10">
        <f>DATE(YEAR(C15),MONTH(C15)+3,DAY(C15)-1)</f>
        <v>46349</v>
      </c>
      <c r="D16" s="9">
        <f t="shared" si="3"/>
        <v>91</v>
      </c>
      <c r="E16" s="11">
        <f>ROUND(('Все выпуски'!$L$3*'Все выпуски'!$L$6/100)/365*(C16-C15),2)</f>
        <v>9.9700000000000006</v>
      </c>
      <c r="J16" s="24"/>
    </row>
    <row r="17" spans="1:10" x14ac:dyDescent="0.25">
      <c r="A17" s="9">
        <f t="shared" si="0"/>
        <v>15</v>
      </c>
      <c r="B17" s="10">
        <f t="shared" si="2"/>
        <v>46350</v>
      </c>
      <c r="C17" s="10">
        <f>DATE(YEAR(C16),MONTH(C16)+3,DAY(C16)-1)</f>
        <v>46440</v>
      </c>
      <c r="D17" s="9">
        <f t="shared" si="3"/>
        <v>91</v>
      </c>
      <c r="E17" s="11">
        <f>ROUND(('Все выпуски'!$L$3*'Все выпуски'!$L$6/100)/365*(C17-C16),2)</f>
        <v>9.9700000000000006</v>
      </c>
      <c r="J17" s="24"/>
    </row>
    <row r="18" spans="1:10" x14ac:dyDescent="0.25">
      <c r="A18" s="9">
        <f t="shared" si="0"/>
        <v>16</v>
      </c>
      <c r="B18" s="10">
        <f t="shared" si="2"/>
        <v>46441</v>
      </c>
      <c r="C18" s="10">
        <f>DATE(YEAR(C17),MONTH(C17)+3,DAY(C17)+2)</f>
        <v>46531</v>
      </c>
      <c r="D18" s="9">
        <f t="shared" si="3"/>
        <v>91</v>
      </c>
      <c r="E18" s="11">
        <f>ROUND(('Все выпуски'!$L$3*'Все выпуски'!$L$6/100)/365*(C18-C17),2)</f>
        <v>9.9700000000000006</v>
      </c>
      <c r="J18" s="24"/>
    </row>
    <row r="19" spans="1:10" x14ac:dyDescent="0.25">
      <c r="A19" s="9">
        <f t="shared" si="0"/>
        <v>17</v>
      </c>
      <c r="B19" s="10">
        <f t="shared" si="2"/>
        <v>46532</v>
      </c>
      <c r="C19" s="10">
        <f>DATE(YEAR(C18),MONTH(C18)+3,DAY(C18)-1)</f>
        <v>46622</v>
      </c>
      <c r="D19" s="9">
        <f t="shared" si="3"/>
        <v>91</v>
      </c>
      <c r="E19" s="11">
        <f>ROUND(('Все выпуски'!$L$3*'Все выпуски'!$L$6/100)/365*(C19-C18),2)</f>
        <v>9.9700000000000006</v>
      </c>
      <c r="J19" s="24"/>
    </row>
    <row r="20" spans="1:10" x14ac:dyDescent="0.25">
      <c r="A20" s="9">
        <f t="shared" si="0"/>
        <v>18</v>
      </c>
      <c r="B20" s="10">
        <f t="shared" si="2"/>
        <v>46623</v>
      </c>
      <c r="C20" s="10">
        <f t="shared" ref="C20" si="4">DATE(YEAR(C19),MONTH(C19)+3,DAY(C19))</f>
        <v>46714</v>
      </c>
      <c r="D20" s="9">
        <f t="shared" si="3"/>
        <v>92</v>
      </c>
      <c r="E20" s="11">
        <f>ROUND(('Все выпуски'!$L$3*'Все выпуски'!$L$6/100)/365*(C20-C19),2)</f>
        <v>10.08</v>
      </c>
      <c r="J20" s="24"/>
    </row>
    <row r="21" spans="1:10" x14ac:dyDescent="0.25">
      <c r="A21" s="9">
        <f t="shared" si="0"/>
        <v>19</v>
      </c>
      <c r="B21" s="10">
        <f t="shared" si="2"/>
        <v>46715</v>
      </c>
      <c r="C21" s="10">
        <f>DATE(YEAR(C20),MONTH(C20)+3,DAY(C20)-1)</f>
        <v>46805</v>
      </c>
      <c r="D21" s="9">
        <f t="shared" si="3"/>
        <v>91</v>
      </c>
      <c r="E21" s="11">
        <f>ROUND(('Все выпуски'!$L$3*'Все выпуски'!$L$6/100)*(F21-C20-1)/365+('Все выпуски'!$L$3*'Все выпуски'!$L$6/100)*(C21-F21+1)/366,2)</f>
        <v>9.9600000000000009</v>
      </c>
      <c r="F21" s="13">
        <v>46753</v>
      </c>
      <c r="J21" s="24"/>
    </row>
    <row r="22" spans="1:10" x14ac:dyDescent="0.25">
      <c r="A22" s="9">
        <f t="shared" si="0"/>
        <v>20</v>
      </c>
      <c r="B22" s="10">
        <f t="shared" si="2"/>
        <v>46806</v>
      </c>
      <c r="C22" s="10">
        <f>DATE(YEAR(C21),MONTH(C21)+3,DAY(C21)+1)</f>
        <v>46896</v>
      </c>
      <c r="D22" s="9">
        <f t="shared" si="3"/>
        <v>91</v>
      </c>
      <c r="E22" s="11">
        <f>ROUND(('Все выпуски'!$L$3*'Все выпуски'!$L$6/100)/366*(C22-C21),2)</f>
        <v>9.9499999999999993</v>
      </c>
      <c r="J22" s="24"/>
    </row>
    <row r="23" spans="1:10" x14ac:dyDescent="0.25">
      <c r="A23" s="9">
        <f t="shared" si="0"/>
        <v>21</v>
      </c>
      <c r="B23" s="10">
        <f t="shared" si="2"/>
        <v>46897</v>
      </c>
      <c r="C23" s="10">
        <v>46958</v>
      </c>
      <c r="D23" s="9">
        <f t="shared" si="3"/>
        <v>62</v>
      </c>
      <c r="E23" s="11">
        <f>ROUND(('Все выпуски'!$L$3*'Все выпуски'!$L$6/100)/366*(C23-C22),2)</f>
        <v>6.78</v>
      </c>
      <c r="J23" s="24"/>
    </row>
    <row r="24" spans="1:10" x14ac:dyDescent="0.25">
      <c r="D24" s="15">
        <f>SUM(D3:D23)</f>
        <v>1855</v>
      </c>
    </row>
  </sheetData>
  <sheetProtection algorithmName="SHA-512" hashValue="ZBd2LvEX6RwbjWxXLXcTlfg2oudZzaVxLKmfkyz4yL45LwrTwnIavyo7rkJmRESzkBHSARJW/d62dxfDhUgUuw==" saltValue="W5YaHkySX6a9FeGIkvEJOw==" spinCount="100000" sheet="1" objects="1" scenarios="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28</vt:i4>
      </vt:variant>
    </vt:vector>
  </HeadingPairs>
  <TitlesOfParts>
    <vt:vector size="28" baseType="lpstr">
      <vt:lpstr>Калькулятор</vt:lpstr>
      <vt:lpstr>Расчет цены</vt:lpstr>
      <vt:lpstr>Служебный</vt:lpstr>
      <vt:lpstr>Все выпуски</vt:lpstr>
      <vt:lpstr>Айгенис Оп8</vt:lpstr>
      <vt:lpstr>Айгенис Оп9</vt:lpstr>
      <vt:lpstr>Айгенис Оп10</vt:lpstr>
      <vt:lpstr>Айгенис Оп11</vt:lpstr>
      <vt:lpstr>Aigen18-RF</vt:lpstr>
      <vt:lpstr>Aigen19-RZD</vt:lpstr>
      <vt:lpstr>Aigen20-GAZ</vt:lpstr>
      <vt:lpstr>Aigen21-PHOSAGR</vt:lpstr>
      <vt:lpstr>Айгенис Оп22</vt:lpstr>
      <vt:lpstr>Айгенис Оп23</vt:lpstr>
      <vt:lpstr>Айгенис Оп24</vt:lpstr>
      <vt:lpstr>НКД 8</vt:lpstr>
      <vt:lpstr>НКД 9</vt:lpstr>
      <vt:lpstr>НКД 10</vt:lpstr>
      <vt:lpstr>НКД 11</vt:lpstr>
      <vt:lpstr>НКД 18</vt:lpstr>
      <vt:lpstr>НКД 19</vt:lpstr>
      <vt:lpstr>НКД 20</vt:lpstr>
      <vt:lpstr>НКД 21</vt:lpstr>
      <vt:lpstr>НКД 22</vt:lpstr>
      <vt:lpstr>НКД 23</vt:lpstr>
      <vt:lpstr>НКД 24</vt:lpstr>
      <vt:lpstr>Айгенис Оп31</vt:lpstr>
      <vt:lpstr>НКД 31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amoyseychik</dc:creator>
  <cp:lastModifiedBy>Герман Прокопов</cp:lastModifiedBy>
  <dcterms:created xsi:type="dcterms:W3CDTF">2022-12-12T12:56:10Z</dcterms:created>
  <dcterms:modified xsi:type="dcterms:W3CDTF">2024-10-31T12:25:38Z</dcterms:modified>
</cp:coreProperties>
</file>